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autoCompressPictures="0"/>
  <mc:AlternateContent xmlns:mc="http://schemas.openxmlformats.org/markup-compatibility/2006">
    <mc:Choice Requires="x15">
      <x15ac:absPath xmlns:x15ac="http://schemas.microsoft.com/office/spreadsheetml/2010/11/ac" url="C:\Users\quarto\Desktop\"/>
    </mc:Choice>
  </mc:AlternateContent>
  <xr:revisionPtr revIDLastSave="0" documentId="13_ncr:1_{E346B6B2-375D-4E1C-8E39-072D92ECB288}" xr6:coauthVersionLast="47" xr6:coauthVersionMax="47" xr10:uidLastSave="{00000000-0000-0000-0000-000000000000}"/>
  <workbookProtection workbookAlgorithmName="SHA-512" workbookHashValue="eez9fZNDFgRQm822BP81JsNUZSnfztN1xWHpnUDpmGejE7HQ2/wL7/6C94zUJpF68kVkDwEpoFuzx81aPjGjiw==" workbookSaltValue="28k0dDkleGDQhNX7lxYPIg==" workbookSpinCount="100000" lockStructure="1"/>
  <bookViews>
    <workbookView xWindow="-120" yWindow="-120" windowWidth="29040" windowHeight="15840" tabRatio="751" xr2:uid="{00000000-000D-0000-FFFF-FFFF00000000}"/>
  </bookViews>
  <sheets>
    <sheet name="START" sheetId="4" r:id="rId1"/>
    <sheet name="DATA_ENTRY" sheetId="7" r:id="rId2"/>
    <sheet name="Lo-Z-INPUT" sheetId="8" r:id="rId3"/>
    <sheet name="Hi-Z-INPUT" sheetId="9" r:id="rId4"/>
    <sheet name="Lo-Z-OUTPUT" sheetId="10" r:id="rId5"/>
    <sheet name="Lo-Z" sheetId="5" state="hidden" r:id="rId6"/>
    <sheet name="HI-Z-OUTPUT" sheetId="11" r:id="rId7"/>
    <sheet name="PROJECT_COSTS" sheetId="14" r:id="rId8"/>
    <sheet name="AMPLIFIERS" sheetId="1" r:id="rId9"/>
    <sheet name="Hi-Z" sheetId="6" state="hidden" r:id="rId10"/>
    <sheet name="MATRIX" sheetId="3" state="hidden" r:id="rId11"/>
    <sheet name="EXTRA" sheetId="12" state="hidden" r:id="rId12"/>
    <sheet name="CALC" sheetId="2" state="hidden" r:id="rId13"/>
    <sheet name="TOOLS" sheetId="15" r:id="rId14"/>
    <sheet name="HELP" sheetId="16" r:id="rId15"/>
  </sheets>
  <definedNames>
    <definedName name="CBTU" comment="Cooling cost per 1000 BTU">CALC!$M$35</definedName>
    <definedName name="CKWH" comment="Costo per kWh">CALC!$M$34</definedName>
    <definedName name="DAYS" comment="Working Days">CALC!$M$20</definedName>
    <definedName name="ES" comment="Currency">CALC!$M$31</definedName>
    <definedName name="HOURS" comment="Working hours per day">CALC!$M$21</definedName>
    <definedName name="IDLE" comment="Hours in IDLE per day">CALC!$M$22</definedName>
    <definedName name="KP" comment="Weight">CALC!$M$30</definedName>
    <definedName name="MENO" comment="LOW TOLLERANCE">CALC!$O$4</definedName>
    <definedName name="ML" comment="Number of Lines - INSTALLATION">CALC!$E$27</definedName>
    <definedName name="MV" comment="Main voltage">CALC!$M$32</definedName>
    <definedName name="NLI" comment="Numbero of Loudspeakers - INSTALLATION">CALC!$E$25</definedName>
    <definedName name="NLT" comment="Number of Loudspeakers - TOURING">CALC!$E$20</definedName>
    <definedName name="OHM2MENO" comment="2 OHM * LOW TOLLERANCE">CALC!$O$9</definedName>
    <definedName name="OHM2PIU" comment="2 OHM * HIGH TOLLERANCE">CALC!$P$9</definedName>
    <definedName name="OHM4MENO" comment="4 OHM * LOW TOLLERANCE">CALC!$Q$9</definedName>
    <definedName name="OHM4PIU" comment="4 OHM * HIGH TOLLERANCE">CALC!$R$9</definedName>
    <definedName name="OHM8MENO" comment="8 OHM * LOW TOLLERANCE">CALC!$S$9</definedName>
    <definedName name="OHM8PIU" comment="8 OHM * HIGH TOLLERANCE">CALC!$T$9</definedName>
    <definedName name="PIU" comment="HIGH TOLLERANCE">CALC!$P$4</definedName>
    <definedName name="_xlnm.Print_Area" localSheetId="7">PROJECT_COSTS!$B$5:$AX$43</definedName>
    <definedName name="RUNNING" comment="Hours in RUNNING per day">CALC!$M$23</definedName>
    <definedName name="VI" comment="Nominal Voltage - INSTALLATION">CALC!$E$28</definedName>
    <definedName name="WH" comment="Headroom watts">CALC!$M$28</definedName>
    <definedName name="WLI" comment="Power per Loudspeaker - INSTALLATION">CALC!$E$26</definedName>
    <definedName name="WLT" comment="Power per Loudspeaker - TOURING">CALC!$E$21</definedName>
    <definedName name="WM" comment="Power per line - INSTALLATION">CALC!$E$35</definedName>
    <definedName name="ZLI" comment="Loudspeaker Impedance - INSTALLATION">CALC!$E$31</definedName>
    <definedName name="ZLT" comment="Loudspeaker Impedance - TOURING">CALC!$E$22</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P4" i="1" l="1"/>
  <c r="CQ4" i="1" s="1"/>
  <c r="E318" i="11"/>
  <c r="BI318" i="11"/>
  <c r="E319" i="11"/>
  <c r="BI319" i="11"/>
  <c r="E320" i="11"/>
  <c r="BI320" i="11"/>
  <c r="E321" i="11"/>
  <c r="BI321" i="11"/>
  <c r="E322" i="11"/>
  <c r="BI322" i="11"/>
  <c r="E323" i="11"/>
  <c r="BI323" i="11"/>
  <c r="BI317" i="11"/>
  <c r="E317" i="11"/>
  <c r="E245" i="11"/>
  <c r="BI245" i="11"/>
  <c r="BJ317" i="11" s="1"/>
  <c r="E246" i="11"/>
  <c r="BI246" i="11"/>
  <c r="BJ246" i="11" s="1"/>
  <c r="E247" i="11"/>
  <c r="BI247" i="11"/>
  <c r="BJ319" i="11" s="1"/>
  <c r="E248" i="11"/>
  <c r="BI248" i="11"/>
  <c r="BJ248" i="11" s="1"/>
  <c r="E249" i="11"/>
  <c r="BI249" i="11"/>
  <c r="BJ321" i="11" s="1"/>
  <c r="E250" i="11"/>
  <c r="BI250" i="11"/>
  <c r="BJ250" i="11" s="1"/>
  <c r="E251" i="11"/>
  <c r="BI251" i="11"/>
  <c r="BJ251" i="11" s="1"/>
  <c r="E252" i="11"/>
  <c r="BI252" i="11"/>
  <c r="BJ252" i="11" s="1"/>
  <c r="E253" i="11"/>
  <c r="BI253" i="11"/>
  <c r="BJ253" i="11" s="1"/>
  <c r="E254" i="11"/>
  <c r="BI254" i="11"/>
  <c r="BJ254" i="11" s="1"/>
  <c r="E255" i="11"/>
  <c r="BI255" i="11"/>
  <c r="BJ255" i="11" s="1"/>
  <c r="E256" i="11"/>
  <c r="BI256" i="11"/>
  <c r="BJ256" i="11" s="1"/>
  <c r="E257" i="11"/>
  <c r="BI257" i="11"/>
  <c r="BJ257" i="11" s="1"/>
  <c r="E258" i="11"/>
  <c r="BI258" i="11"/>
  <c r="BJ258" i="11" s="1"/>
  <c r="E259" i="11"/>
  <c r="BI259" i="11"/>
  <c r="BJ259" i="11" s="1"/>
  <c r="E260" i="11"/>
  <c r="BI260" i="11"/>
  <c r="BJ260" i="11" s="1"/>
  <c r="E261" i="11"/>
  <c r="BI261" i="11"/>
  <c r="BJ261" i="11" s="1"/>
  <c r="E262" i="11"/>
  <c r="BI262" i="11"/>
  <c r="BJ262" i="11" s="1"/>
  <c r="E263" i="11"/>
  <c r="BI263" i="11"/>
  <c r="BJ263" i="11" s="1"/>
  <c r="E264" i="11"/>
  <c r="BI264" i="11"/>
  <c r="BJ264" i="11" s="1"/>
  <c r="E265" i="11"/>
  <c r="BI265" i="11"/>
  <c r="BJ265" i="11" s="1"/>
  <c r="E266" i="11"/>
  <c r="BI266" i="11"/>
  <c r="BJ266" i="11" s="1"/>
  <c r="E267" i="11"/>
  <c r="BI267" i="11"/>
  <c r="BJ267" i="11" s="1"/>
  <c r="E268" i="11"/>
  <c r="BI268" i="11"/>
  <c r="BJ268" i="11" s="1"/>
  <c r="E269" i="11"/>
  <c r="BI269" i="11"/>
  <c r="BJ269" i="11" s="1"/>
  <c r="E270" i="11"/>
  <c r="BI270" i="11"/>
  <c r="BJ270" i="11" s="1"/>
  <c r="E271" i="11"/>
  <c r="BI271" i="11"/>
  <c r="BJ271" i="11" s="1"/>
  <c r="E272" i="11"/>
  <c r="BI272" i="11"/>
  <c r="BJ272" i="11" s="1"/>
  <c r="E273" i="11"/>
  <c r="BI273" i="11"/>
  <c r="BJ273" i="11" s="1"/>
  <c r="E274" i="11"/>
  <c r="BI274" i="11"/>
  <c r="BJ274" i="11" s="1"/>
  <c r="E275" i="11"/>
  <c r="BI275" i="11"/>
  <c r="BJ275" i="11" s="1"/>
  <c r="E276" i="11"/>
  <c r="BI276" i="11"/>
  <c r="BJ276" i="11" s="1"/>
  <c r="E277" i="11"/>
  <c r="BI277" i="11"/>
  <c r="BJ277" i="11" s="1"/>
  <c r="E278" i="11"/>
  <c r="BI278" i="11"/>
  <c r="BJ278" i="11" s="1"/>
  <c r="E279" i="11"/>
  <c r="BI279" i="11"/>
  <c r="BJ279" i="11" s="1"/>
  <c r="E280" i="11"/>
  <c r="BI280" i="11"/>
  <c r="BJ280" i="11" s="1"/>
  <c r="E281" i="11"/>
  <c r="BI281" i="11"/>
  <c r="BJ281" i="11" s="1"/>
  <c r="E282" i="11"/>
  <c r="BI282" i="11"/>
  <c r="BJ282" i="11" s="1"/>
  <c r="E283" i="11"/>
  <c r="BI283" i="11"/>
  <c r="BJ283" i="11" s="1"/>
  <c r="E284" i="11"/>
  <c r="BI284" i="11"/>
  <c r="BJ284" i="11" s="1"/>
  <c r="E285" i="11"/>
  <c r="BI285" i="11"/>
  <c r="BJ285" i="11" s="1"/>
  <c r="E286" i="11"/>
  <c r="BI286" i="11"/>
  <c r="BJ286" i="11" s="1"/>
  <c r="E287" i="11"/>
  <c r="BI287" i="11"/>
  <c r="BJ287" i="11" s="1"/>
  <c r="E288" i="11"/>
  <c r="BI288" i="11"/>
  <c r="BJ288" i="11" s="1"/>
  <c r="E289" i="11"/>
  <c r="BI289" i="11"/>
  <c r="BJ289" i="11" s="1"/>
  <c r="E290" i="11"/>
  <c r="BI290" i="11"/>
  <c r="BJ290" i="11" s="1"/>
  <c r="E291" i="11"/>
  <c r="BI291" i="11"/>
  <c r="BJ291" i="11" s="1"/>
  <c r="E292" i="11"/>
  <c r="BI292" i="11"/>
  <c r="BJ292" i="11" s="1"/>
  <c r="E293" i="11"/>
  <c r="BI293" i="11"/>
  <c r="BJ293" i="11" s="1"/>
  <c r="E294" i="11"/>
  <c r="BI294" i="11"/>
  <c r="BJ294" i="11" s="1"/>
  <c r="E295" i="11"/>
  <c r="BI295" i="11"/>
  <c r="BJ295" i="11" s="1"/>
  <c r="E296" i="11"/>
  <c r="BI296" i="11"/>
  <c r="BJ296" i="11" s="1"/>
  <c r="E297" i="11"/>
  <c r="BI297" i="11"/>
  <c r="BJ297" i="11" s="1"/>
  <c r="E298" i="11"/>
  <c r="BI298" i="11"/>
  <c r="BJ298" i="11" s="1"/>
  <c r="E299" i="11"/>
  <c r="BI299" i="11"/>
  <c r="BJ299" i="11" s="1"/>
  <c r="E300" i="11"/>
  <c r="BI300" i="11"/>
  <c r="BJ300" i="11" s="1"/>
  <c r="E301" i="11"/>
  <c r="BI301" i="11"/>
  <c r="BJ301" i="11" s="1"/>
  <c r="E302" i="11"/>
  <c r="BI302" i="11"/>
  <c r="BJ302" i="11" s="1"/>
  <c r="E303" i="11"/>
  <c r="BI303" i="11"/>
  <c r="BJ303" i="11" s="1"/>
  <c r="E304" i="11"/>
  <c r="BI304" i="11"/>
  <c r="BJ304" i="11" s="1"/>
  <c r="E305" i="11"/>
  <c r="BI305" i="11"/>
  <c r="BJ305" i="11" s="1"/>
  <c r="E306" i="11"/>
  <c r="BI306" i="11"/>
  <c r="BJ306" i="11" s="1"/>
  <c r="E307" i="11"/>
  <c r="BI307" i="11"/>
  <c r="BJ307" i="11" s="1"/>
  <c r="E308" i="11"/>
  <c r="BI308" i="11"/>
  <c r="BJ308" i="11" s="1"/>
  <c r="E309" i="11"/>
  <c r="BI309" i="11"/>
  <c r="BJ309" i="11" s="1"/>
  <c r="E310" i="11"/>
  <c r="BI310" i="11"/>
  <c r="BJ310" i="11" s="1"/>
  <c r="E311" i="11"/>
  <c r="BI311" i="11"/>
  <c r="BJ311" i="11" s="1"/>
  <c r="E312" i="11"/>
  <c r="BI312" i="11"/>
  <c r="BJ312" i="11" s="1"/>
  <c r="E313" i="11"/>
  <c r="BI313" i="11"/>
  <c r="BJ313" i="11" s="1"/>
  <c r="E314" i="11"/>
  <c r="BI314" i="11"/>
  <c r="BJ314" i="11" s="1"/>
  <c r="E315" i="11"/>
  <c r="BI315" i="11"/>
  <c r="BJ315" i="11" s="1"/>
  <c r="E316" i="11"/>
  <c r="G316" i="11"/>
  <c r="P316" i="11"/>
  <c r="W316" i="11" s="1"/>
  <c r="X316" i="11" s="1"/>
  <c r="R316" i="11"/>
  <c r="BI316" i="11"/>
  <c r="BJ316" i="11" s="1"/>
  <c r="B316" i="11"/>
  <c r="A316" i="11"/>
  <c r="E317" i="10"/>
  <c r="BN317" i="10"/>
  <c r="E318" i="10"/>
  <c r="BN318" i="10"/>
  <c r="E319" i="10"/>
  <c r="BN319" i="10"/>
  <c r="E320" i="10"/>
  <c r="BN320" i="10"/>
  <c r="E321" i="10"/>
  <c r="BN321" i="10"/>
  <c r="E322" i="10"/>
  <c r="BN322" i="10"/>
  <c r="BN316" i="10"/>
  <c r="E316" i="10"/>
  <c r="E245" i="10"/>
  <c r="BN245" i="10"/>
  <c r="BO245" i="10" s="1"/>
  <c r="E246" i="10"/>
  <c r="BN246" i="10"/>
  <c r="BO317" i="10" s="1"/>
  <c r="E247" i="10"/>
  <c r="BN247" i="10"/>
  <c r="E248" i="10"/>
  <c r="BN248" i="10"/>
  <c r="BO248" i="10" s="1"/>
  <c r="E249" i="10"/>
  <c r="BN249" i="10"/>
  <c r="E250" i="10"/>
  <c r="BN250" i="10"/>
  <c r="BO250" i="10" s="1"/>
  <c r="E251" i="10"/>
  <c r="BN251" i="10"/>
  <c r="E252" i="10"/>
  <c r="BN252" i="10"/>
  <c r="BO252" i="10" s="1"/>
  <c r="E253" i="10"/>
  <c r="BN253" i="10"/>
  <c r="BO253" i="10" s="1"/>
  <c r="E254" i="10"/>
  <c r="BN254" i="10"/>
  <c r="BO254" i="10" s="1"/>
  <c r="E255" i="10"/>
  <c r="BN255" i="10"/>
  <c r="BO255" i="10" s="1"/>
  <c r="E256" i="10"/>
  <c r="BN256" i="10"/>
  <c r="BO256" i="10" s="1"/>
  <c r="E257" i="10"/>
  <c r="BN257" i="10"/>
  <c r="BO257" i="10" s="1"/>
  <c r="E258" i="10"/>
  <c r="BN258" i="10"/>
  <c r="BO258" i="10" s="1"/>
  <c r="E259" i="10"/>
  <c r="BN259" i="10"/>
  <c r="BO259" i="10" s="1"/>
  <c r="E260" i="10"/>
  <c r="BN260" i="10"/>
  <c r="BO260" i="10" s="1"/>
  <c r="E261" i="10"/>
  <c r="BN261" i="10"/>
  <c r="BO261" i="10" s="1"/>
  <c r="E262" i="10"/>
  <c r="BN262" i="10"/>
  <c r="BO262" i="10" s="1"/>
  <c r="E263" i="10"/>
  <c r="BN263" i="10"/>
  <c r="BO263" i="10" s="1"/>
  <c r="E264" i="10"/>
  <c r="BN264" i="10"/>
  <c r="BO264" i="10" s="1"/>
  <c r="E265" i="10"/>
  <c r="BN265" i="10"/>
  <c r="BO265" i="10" s="1"/>
  <c r="E266" i="10"/>
  <c r="BN266" i="10"/>
  <c r="BO266" i="10" s="1"/>
  <c r="E267" i="10"/>
  <c r="BN267" i="10"/>
  <c r="BO267" i="10" s="1"/>
  <c r="E268" i="10"/>
  <c r="BN268" i="10"/>
  <c r="BO268" i="10" s="1"/>
  <c r="E269" i="10"/>
  <c r="BN269" i="10"/>
  <c r="BO269" i="10" s="1"/>
  <c r="E270" i="10"/>
  <c r="BN270" i="10"/>
  <c r="BO270" i="10" s="1"/>
  <c r="E271" i="10"/>
  <c r="BN271" i="10"/>
  <c r="BO271" i="10" s="1"/>
  <c r="E272" i="10"/>
  <c r="BN272" i="10"/>
  <c r="BO272" i="10" s="1"/>
  <c r="E273" i="10"/>
  <c r="BN273" i="10"/>
  <c r="BO273" i="10" s="1"/>
  <c r="E274" i="10"/>
  <c r="BN274" i="10"/>
  <c r="BO274" i="10" s="1"/>
  <c r="E275" i="10"/>
  <c r="BN275" i="10"/>
  <c r="BO275" i="10" s="1"/>
  <c r="E276" i="10"/>
  <c r="BN276" i="10"/>
  <c r="BO276" i="10" s="1"/>
  <c r="E277" i="10"/>
  <c r="BN277" i="10"/>
  <c r="BO277" i="10" s="1"/>
  <c r="E278" i="10"/>
  <c r="BN278" i="10"/>
  <c r="BO278" i="10" s="1"/>
  <c r="E279" i="10"/>
  <c r="BN279" i="10"/>
  <c r="BO279" i="10" s="1"/>
  <c r="E280" i="10"/>
  <c r="BN280" i="10"/>
  <c r="BO280" i="10" s="1"/>
  <c r="E281" i="10"/>
  <c r="BN281" i="10"/>
  <c r="BO281" i="10" s="1"/>
  <c r="E282" i="10"/>
  <c r="BN282" i="10"/>
  <c r="BO282" i="10" s="1"/>
  <c r="E283" i="10"/>
  <c r="BN283" i="10"/>
  <c r="BO283" i="10" s="1"/>
  <c r="E284" i="10"/>
  <c r="BN284" i="10"/>
  <c r="BO284" i="10" s="1"/>
  <c r="E285" i="10"/>
  <c r="BN285" i="10"/>
  <c r="BO285" i="10" s="1"/>
  <c r="E286" i="10"/>
  <c r="BN286" i="10"/>
  <c r="BO286" i="10" s="1"/>
  <c r="E287" i="10"/>
  <c r="BN287" i="10"/>
  <c r="BO287" i="10" s="1"/>
  <c r="E288" i="10"/>
  <c r="BN288" i="10"/>
  <c r="BO288" i="10" s="1"/>
  <c r="E289" i="10"/>
  <c r="BN289" i="10"/>
  <c r="BO289" i="10" s="1"/>
  <c r="E290" i="10"/>
  <c r="BN290" i="10"/>
  <c r="BO290" i="10" s="1"/>
  <c r="E291" i="10"/>
  <c r="BN291" i="10"/>
  <c r="BO291" i="10" s="1"/>
  <c r="E292" i="10"/>
  <c r="BN292" i="10"/>
  <c r="BO292" i="10" s="1"/>
  <c r="E293" i="10"/>
  <c r="BN293" i="10"/>
  <c r="BO293" i="10" s="1"/>
  <c r="E294" i="10"/>
  <c r="BN294" i="10"/>
  <c r="BO294" i="10" s="1"/>
  <c r="E295" i="10"/>
  <c r="BN295" i="10"/>
  <c r="BO295" i="10" s="1"/>
  <c r="E296" i="10"/>
  <c r="BN296" i="10"/>
  <c r="BO296" i="10" s="1"/>
  <c r="E297" i="10"/>
  <c r="BN297" i="10"/>
  <c r="BO297" i="10" s="1"/>
  <c r="E298" i="10"/>
  <c r="BN298" i="10"/>
  <c r="BO298" i="10" s="1"/>
  <c r="E299" i="10"/>
  <c r="BN299" i="10"/>
  <c r="BO299" i="10" s="1"/>
  <c r="E300" i="10"/>
  <c r="BN300" i="10"/>
  <c r="BO300" i="10" s="1"/>
  <c r="E301" i="10"/>
  <c r="BN301" i="10"/>
  <c r="BO301" i="10" s="1"/>
  <c r="E302" i="10"/>
  <c r="BN302" i="10"/>
  <c r="BO302" i="10" s="1"/>
  <c r="E303" i="10"/>
  <c r="BN303" i="10"/>
  <c r="BO303" i="10" s="1"/>
  <c r="E304" i="10"/>
  <c r="BN304" i="10"/>
  <c r="BO304" i="10" s="1"/>
  <c r="E305" i="10"/>
  <c r="BN305" i="10"/>
  <c r="BO305" i="10" s="1"/>
  <c r="E306" i="10"/>
  <c r="BN306" i="10"/>
  <c r="BO306" i="10" s="1"/>
  <c r="E307" i="10"/>
  <c r="BN307" i="10"/>
  <c r="BO307" i="10" s="1"/>
  <c r="E308" i="10"/>
  <c r="BN308" i="10"/>
  <c r="BO308" i="10" s="1"/>
  <c r="E309" i="10"/>
  <c r="BN309" i="10"/>
  <c r="BO309" i="10" s="1"/>
  <c r="E310" i="10"/>
  <c r="BN310" i="10"/>
  <c r="BO310" i="10" s="1"/>
  <c r="E311" i="10"/>
  <c r="BN311" i="10"/>
  <c r="BO311" i="10" s="1"/>
  <c r="E312" i="10"/>
  <c r="BN312" i="10"/>
  <c r="BO312" i="10" s="1"/>
  <c r="E313" i="10"/>
  <c r="BN313" i="10"/>
  <c r="BO313" i="10" s="1"/>
  <c r="E314" i="10"/>
  <c r="BN314" i="10"/>
  <c r="BO314" i="10" s="1"/>
  <c r="E315" i="10"/>
  <c r="BN315" i="10"/>
  <c r="BO315" i="10" s="1"/>
  <c r="FL92" i="1"/>
  <c r="FL93" i="1"/>
  <c r="FL94" i="1"/>
  <c r="FJ92" i="1"/>
  <c r="FK92" i="1"/>
  <c r="FJ93" i="1"/>
  <c r="FK93" i="1"/>
  <c r="FJ94" i="1"/>
  <c r="FK94" i="1"/>
  <c r="EW88" i="1"/>
  <c r="EW89" i="1"/>
  <c r="EW90" i="1"/>
  <c r="EW92" i="1"/>
  <c r="EW93" i="1"/>
  <c r="EW94" i="1"/>
  <c r="ES88" i="1"/>
  <c r="ES89" i="1"/>
  <c r="ES90" i="1"/>
  <c r="ES92" i="1"/>
  <c r="ES93" i="1"/>
  <c r="ES94" i="1"/>
  <c r="FH88" i="1"/>
  <c r="FI88" i="1"/>
  <c r="FH89" i="1"/>
  <c r="FI89" i="1"/>
  <c r="FH90" i="1"/>
  <c r="FI90" i="1"/>
  <c r="FH92" i="1"/>
  <c r="FI92" i="1"/>
  <c r="FH93" i="1"/>
  <c r="FI93" i="1"/>
  <c r="FH94" i="1"/>
  <c r="FI94" i="1"/>
  <c r="AT316" i="11" l="1"/>
  <c r="AO316" i="11"/>
  <c r="AP316" i="11" s="1"/>
  <c r="AE316" i="11"/>
  <c r="AF316" i="11" s="1"/>
  <c r="BJ249" i="11"/>
  <c r="BJ245" i="11"/>
  <c r="BJ322" i="11"/>
  <c r="BJ247" i="11"/>
  <c r="BJ323" i="11"/>
  <c r="BJ320" i="11"/>
  <c r="BJ318" i="11"/>
  <c r="BO321" i="10"/>
  <c r="BO251" i="10"/>
  <c r="BO322" i="10"/>
  <c r="BO249" i="10"/>
  <c r="BO320" i="10"/>
  <c r="BO247" i="10"/>
  <c r="BO318" i="10"/>
  <c r="BO316" i="10"/>
  <c r="BO246" i="10"/>
  <c r="BO319" i="10"/>
  <c r="U316" i="11"/>
  <c r="BB316" i="11"/>
  <c r="AM316" i="11"/>
  <c r="AN316" i="11" s="1"/>
  <c r="AB316" i="11"/>
  <c r="AC316" i="11" s="1"/>
  <c r="AY316" i="11"/>
  <c r="AJ316" i="11"/>
  <c r="AK316" i="11" s="1"/>
  <c r="Z316" i="11"/>
  <c r="AA316" i="11" s="1"/>
  <c r="AR316" i="11"/>
  <c r="AH316" i="11"/>
  <c r="AI316" i="11" s="1"/>
  <c r="BE316" i="11" l="1"/>
  <c r="FY94" i="1" l="1"/>
  <c r="FV88" i="1"/>
  <c r="FV92" i="1"/>
  <c r="FR88" i="1"/>
  <c r="GD88" i="1"/>
  <c r="GI92" i="1"/>
  <c r="GJ92" i="1"/>
  <c r="GI93" i="1"/>
  <c r="GJ93" i="1"/>
  <c r="GI94" i="1"/>
  <c r="GJ94" i="1"/>
  <c r="GI88" i="1"/>
  <c r="GJ88" i="1"/>
  <c r="GI89" i="1"/>
  <c r="GJ89" i="1"/>
  <c r="GI90" i="1"/>
  <c r="GJ90" i="1"/>
  <c r="FZ92" i="1"/>
  <c r="FZ93" i="1"/>
  <c r="FZ94" i="1"/>
  <c r="FZ88" i="1"/>
  <c r="FZ89" i="1"/>
  <c r="FZ90" i="1"/>
  <c r="BI12" i="11" l="1"/>
  <c r="E12" i="11"/>
  <c r="BI10" i="11"/>
  <c r="E10" i="11"/>
  <c r="B84" i="2"/>
  <c r="B73" i="2"/>
  <c r="B62" i="2"/>
  <c r="B51" i="2"/>
  <c r="DF88" i="1" l="1"/>
  <c r="DF89" i="1"/>
  <c r="DF90" i="1"/>
  <c r="DF92" i="1"/>
  <c r="DF93" i="1"/>
  <c r="DF94" i="1"/>
  <c r="DE88" i="1"/>
  <c r="DE89" i="1"/>
  <c r="DE90" i="1"/>
  <c r="DE92" i="1"/>
  <c r="DE93" i="1"/>
  <c r="DE94" i="1"/>
  <c r="AU5" i="14"/>
  <c r="AQ5" i="14"/>
  <c r="AI5" i="14"/>
  <c r="AE5" i="14"/>
  <c r="F5" i="14"/>
  <c r="AM5" i="14"/>
  <c r="F4" i="1"/>
  <c r="O88" i="1"/>
  <c r="P88" i="1"/>
  <c r="Q88" i="1"/>
  <c r="R88" i="1"/>
  <c r="O89" i="1"/>
  <c r="P89" i="1"/>
  <c r="Q89" i="1"/>
  <c r="R89" i="1"/>
  <c r="O90" i="1"/>
  <c r="P90" i="1"/>
  <c r="Q90" i="1"/>
  <c r="R90" i="1"/>
  <c r="O92" i="1"/>
  <c r="P92" i="1"/>
  <c r="Q92" i="1"/>
  <c r="R92" i="1"/>
  <c r="O93" i="1"/>
  <c r="P93" i="1"/>
  <c r="Q93" i="1"/>
  <c r="R93" i="1"/>
  <c r="O94" i="1"/>
  <c r="P94" i="1"/>
  <c r="Q94" i="1"/>
  <c r="R94" i="1"/>
  <c r="S89" i="1"/>
  <c r="T89" i="1"/>
  <c r="U89" i="1"/>
  <c r="V89" i="1"/>
  <c r="U88" i="1" l="1"/>
  <c r="S90" i="1" l="1"/>
  <c r="S92" i="1"/>
  <c r="S93" i="1"/>
  <c r="S94" i="1"/>
  <c r="S88" i="1"/>
  <c r="EL88" i="1" l="1"/>
  <c r="EM88" i="1"/>
  <c r="EL89" i="1"/>
  <c r="EM89" i="1"/>
  <c r="EL90" i="1"/>
  <c r="EM90" i="1"/>
  <c r="EL92" i="1"/>
  <c r="EM92" i="1"/>
  <c r="EL93" i="1"/>
  <c r="EM93" i="1"/>
  <c r="EL94" i="1"/>
  <c r="EM94" i="1"/>
  <c r="EO66" i="1"/>
  <c r="EO67" i="1"/>
  <c r="EO68" i="1"/>
  <c r="EO69" i="1"/>
  <c r="EO57" i="1"/>
  <c r="EO58" i="1"/>
  <c r="EO59" i="1"/>
  <c r="EO56" i="1"/>
  <c r="EN92" i="1"/>
  <c r="EO92" i="1"/>
  <c r="EN88" i="1"/>
  <c r="EO88" i="1"/>
  <c r="EN89" i="1"/>
  <c r="EO89" i="1"/>
  <c r="EN90" i="1"/>
  <c r="EO90" i="1"/>
  <c r="EN93" i="1"/>
  <c r="EO93" i="1"/>
  <c r="EN94" i="1"/>
  <c r="EO94" i="1"/>
  <c r="G4" i="1"/>
  <c r="H4" i="1" s="1"/>
  <c r="I4" i="1" s="1"/>
  <c r="J4" i="1" s="1"/>
  <c r="K4" i="1" s="1"/>
  <c r="L4" i="1" s="1"/>
  <c r="M4" i="1" s="1"/>
  <c r="N4" i="1" s="1"/>
  <c r="M89" i="1"/>
  <c r="M90" i="1"/>
  <c r="M88" i="1"/>
  <c r="M92" i="1"/>
  <c r="M93" i="1"/>
  <c r="M94" i="1"/>
  <c r="BE88" i="1"/>
  <c r="BF88" i="1"/>
  <c r="BE89" i="1"/>
  <c r="BF89" i="1"/>
  <c r="BE90" i="1"/>
  <c r="BF90" i="1"/>
  <c r="BE92" i="1"/>
  <c r="BF92" i="1"/>
  <c r="BE93" i="1"/>
  <c r="BF93" i="1"/>
  <c r="BE94" i="1"/>
  <c r="BF94" i="1"/>
  <c r="BD88" i="1"/>
  <c r="BD89" i="1"/>
  <c r="BD90" i="1"/>
  <c r="BD92" i="1"/>
  <c r="BD93" i="1"/>
  <c r="BD94" i="1"/>
  <c r="F88" i="1"/>
  <c r="O4" i="1" l="1"/>
  <c r="P4" i="1" s="1"/>
  <c r="Q4" i="1" s="1"/>
  <c r="R4" i="1" s="1"/>
  <c r="S4" i="1" s="1"/>
  <c r="T4" i="1" s="1"/>
  <c r="U4" i="1" s="1"/>
  <c r="V4" i="1" s="1"/>
  <c r="W4" i="1" s="1"/>
  <c r="X4" i="1" s="1"/>
  <c r="Y4" i="1" s="1"/>
  <c r="Z4" i="1" s="1"/>
  <c r="AA4" i="1" s="1"/>
  <c r="AB4" i="1" s="1"/>
  <c r="AC4" i="1" s="1"/>
  <c r="AD4" i="1" s="1"/>
  <c r="AE4" i="1" s="1"/>
  <c r="AF4" i="1" s="1"/>
  <c r="AG4" i="1" s="1"/>
  <c r="AH4" i="1" s="1"/>
  <c r="AI4" i="1" s="1"/>
  <c r="AJ4" i="1" s="1"/>
  <c r="AK4" i="1" s="1"/>
  <c r="AL4" i="1" s="1"/>
  <c r="AM4" i="1" s="1"/>
  <c r="AN4" i="1" s="1"/>
  <c r="AO4" i="1" s="1"/>
  <c r="AP4" i="1" s="1"/>
  <c r="AQ4" i="1" s="1"/>
  <c r="AR4" i="1" s="1"/>
  <c r="AS4" i="1" s="1"/>
  <c r="AT4" i="1" s="1"/>
  <c r="AU4" i="1" s="1"/>
  <c r="AV4" i="1" s="1"/>
  <c r="AW4" i="1" s="1"/>
  <c r="AX4" i="1" s="1"/>
  <c r="AY4" i="1" s="1"/>
  <c r="AZ4" i="1" s="1"/>
  <c r="BA4" i="1" s="1"/>
  <c r="BB4" i="1" s="1"/>
  <c r="BC4" i="1" s="1"/>
  <c r="BD4" i="1" s="1"/>
  <c r="BE4" i="1" s="1"/>
  <c r="BF4" i="1" s="1"/>
  <c r="BG4" i="1" s="1"/>
  <c r="BH4" i="1" s="1"/>
  <c r="BI4" i="1" s="1"/>
  <c r="BJ4" i="1" s="1"/>
  <c r="BK4" i="1" s="1"/>
  <c r="BL4" i="1" s="1"/>
  <c r="BM4" i="1" s="1"/>
  <c r="BN4" i="1" s="1"/>
  <c r="BO4" i="1" s="1"/>
  <c r="BP4" i="1" s="1"/>
  <c r="BQ4" i="1" s="1"/>
  <c r="BR4" i="1" s="1"/>
  <c r="BS4" i="1" s="1"/>
  <c r="BT4" i="1" s="1"/>
  <c r="BU4" i="1" s="1"/>
  <c r="BV4" i="1" s="1"/>
  <c r="BW4" i="1" s="1"/>
  <c r="BX4" i="1" s="1"/>
  <c r="BY4" i="1" s="1"/>
  <c r="BZ4" i="1" s="1"/>
  <c r="CA4" i="1" s="1"/>
  <c r="CB4" i="1" s="1"/>
  <c r="CC4" i="1" s="1"/>
  <c r="CD4" i="1" s="1"/>
  <c r="CE4" i="1" s="1"/>
  <c r="CF4" i="1" s="1"/>
  <c r="CG4" i="1" s="1"/>
  <c r="CH4" i="1" s="1"/>
  <c r="CI4" i="1" s="1"/>
  <c r="CJ4" i="1" s="1"/>
  <c r="CK4" i="1" s="1"/>
  <c r="CL4" i="1" s="1"/>
  <c r="CM4" i="1" s="1"/>
  <c r="CN4" i="1" s="1"/>
  <c r="CO4" i="1" s="1"/>
  <c r="CR4" i="1" s="1"/>
  <c r="CS4" i="1" s="1"/>
  <c r="CT4" i="1" s="1"/>
  <c r="CU4" i="1" s="1"/>
  <c r="CV4" i="1" s="1"/>
  <c r="CW4" i="1" s="1"/>
  <c r="CX4" i="1" s="1"/>
  <c r="CY4" i="1" s="1"/>
  <c r="CZ4" i="1" s="1"/>
  <c r="DA4" i="1" s="1"/>
  <c r="DB4" i="1" s="1"/>
  <c r="DC4" i="1" s="1"/>
  <c r="DD4" i="1" s="1"/>
  <c r="DE4" i="1" s="1"/>
  <c r="DF4" i="1" s="1"/>
  <c r="DG4" i="1" s="1"/>
  <c r="DH4" i="1" s="1"/>
  <c r="DI4" i="1" s="1"/>
  <c r="DJ4" i="1" s="1"/>
  <c r="DK4" i="1" s="1"/>
  <c r="K94" i="1"/>
  <c r="K93" i="1"/>
  <c r="K92" i="1"/>
  <c r="K90" i="1"/>
  <c r="K89" i="1"/>
  <c r="K88" i="1"/>
  <c r="J94" i="1"/>
  <c r="J93" i="1"/>
  <c r="J92" i="1"/>
  <c r="J90" i="1"/>
  <c r="J89" i="1"/>
  <c r="J88" i="1"/>
  <c r="G88" i="1"/>
  <c r="H88" i="1"/>
  <c r="I88" i="1"/>
  <c r="L88" i="1"/>
  <c r="N88" i="1"/>
  <c r="AA88" i="1"/>
  <c r="AB88" i="1"/>
  <c r="AC88" i="1"/>
  <c r="AD88" i="1"/>
  <c r="AE88" i="1"/>
  <c r="AF88" i="1"/>
  <c r="AG88" i="1"/>
  <c r="AH88" i="1"/>
  <c r="W88" i="1"/>
  <c r="X88" i="1"/>
  <c r="Y88" i="1"/>
  <c r="Z88" i="1"/>
  <c r="T88" i="1"/>
  <c r="V88" i="1"/>
  <c r="AI88" i="1"/>
  <c r="AJ88" i="1"/>
  <c r="AK88" i="1"/>
  <c r="AL88" i="1"/>
  <c r="AM88" i="1"/>
  <c r="AN88" i="1"/>
  <c r="AO88" i="1"/>
  <c r="AP88" i="1"/>
  <c r="AQ88" i="1"/>
  <c r="AR88" i="1"/>
  <c r="AS88" i="1"/>
  <c r="AT88" i="1"/>
  <c r="AU88" i="1"/>
  <c r="AV88" i="1"/>
  <c r="AW88" i="1"/>
  <c r="AX88" i="1"/>
  <c r="AY88" i="1"/>
  <c r="AZ88" i="1"/>
  <c r="BA88" i="1"/>
  <c r="BB88" i="1"/>
  <c r="BC88" i="1"/>
  <c r="BG88" i="1"/>
  <c r="BH88" i="1"/>
  <c r="BI88" i="1"/>
  <c r="BJ88" i="1"/>
  <c r="BK88" i="1"/>
  <c r="BL88" i="1"/>
  <c r="BM88" i="1"/>
  <c r="BN88" i="1"/>
  <c r="BO88" i="1"/>
  <c r="BP88" i="1"/>
  <c r="BQ88" i="1"/>
  <c r="BR88" i="1"/>
  <c r="BS88" i="1"/>
  <c r="BT88" i="1"/>
  <c r="BU88" i="1"/>
  <c r="BV88" i="1"/>
  <c r="BW88" i="1"/>
  <c r="BX88" i="1"/>
  <c r="BY88" i="1"/>
  <c r="BZ88" i="1"/>
  <c r="CA88" i="1"/>
  <c r="CB88" i="1"/>
  <c r="CC88" i="1"/>
  <c r="CD88" i="1"/>
  <c r="CE88" i="1"/>
  <c r="CF88" i="1"/>
  <c r="CG88" i="1"/>
  <c r="CH88" i="1"/>
  <c r="CI88" i="1"/>
  <c r="CJ88" i="1"/>
  <c r="CK88" i="1"/>
  <c r="CL88" i="1"/>
  <c r="CM88" i="1"/>
  <c r="CN88" i="1"/>
  <c r="CO88" i="1"/>
  <c r="CP88" i="1"/>
  <c r="CQ88" i="1"/>
  <c r="CR88" i="1"/>
  <c r="CS88" i="1"/>
  <c r="CT88" i="1"/>
  <c r="CU88" i="1"/>
  <c r="CV88" i="1"/>
  <c r="CW88" i="1"/>
  <c r="CX88" i="1"/>
  <c r="CY88" i="1"/>
  <c r="CZ88" i="1"/>
  <c r="DA88" i="1"/>
  <c r="DB88" i="1"/>
  <c r="DC88" i="1"/>
  <c r="DD88" i="1"/>
  <c r="DG88" i="1"/>
  <c r="DH88" i="1"/>
  <c r="DI88" i="1"/>
  <c r="DJ88" i="1"/>
  <c r="DK88" i="1"/>
  <c r="DL88" i="1"/>
  <c r="DM88" i="1"/>
  <c r="DN88" i="1"/>
  <c r="DO88" i="1"/>
  <c r="DP88" i="1"/>
  <c r="DQ88" i="1"/>
  <c r="DR88" i="1"/>
  <c r="DS88" i="1"/>
  <c r="DT88" i="1"/>
  <c r="DU88" i="1"/>
  <c r="DV88" i="1"/>
  <c r="DW88" i="1"/>
  <c r="DX88" i="1"/>
  <c r="DY88" i="1"/>
  <c r="DZ88" i="1"/>
  <c r="EA88" i="1"/>
  <c r="EB88" i="1"/>
  <c r="EC88" i="1"/>
  <c r="ED88" i="1"/>
  <c r="EE88" i="1"/>
  <c r="EF88" i="1"/>
  <c r="EJ88" i="1"/>
  <c r="EK88" i="1"/>
  <c r="EG88" i="1"/>
  <c r="EH88" i="1"/>
  <c r="EI88" i="1"/>
  <c r="EP88" i="1"/>
  <c r="EQ88" i="1"/>
  <c r="ER88" i="1"/>
  <c r="ET88" i="1"/>
  <c r="EU88" i="1"/>
  <c r="EV88" i="1"/>
  <c r="EX88" i="1"/>
  <c r="EY88" i="1"/>
  <c r="EZ88" i="1"/>
  <c r="FA88" i="1"/>
  <c r="FB88" i="1"/>
  <c r="FC88" i="1"/>
  <c r="FD88" i="1"/>
  <c r="FE88" i="1"/>
  <c r="FF88" i="1"/>
  <c r="FG88" i="1"/>
  <c r="FJ88" i="1"/>
  <c r="FK88" i="1"/>
  <c r="FL88" i="1"/>
  <c r="FM88" i="1"/>
  <c r="FN88" i="1"/>
  <c r="FO88" i="1"/>
  <c r="FP88" i="1"/>
  <c r="FQ88" i="1"/>
  <c r="FS88" i="1"/>
  <c r="FT88" i="1"/>
  <c r="FU88" i="1"/>
  <c r="FW88" i="1"/>
  <c r="FX88" i="1"/>
  <c r="FY88" i="1"/>
  <c r="GA88" i="1"/>
  <c r="GB88" i="1"/>
  <c r="GC88" i="1"/>
  <c r="GE88" i="1"/>
  <c r="GF88" i="1"/>
  <c r="GG88" i="1"/>
  <c r="GH88" i="1"/>
  <c r="GK88" i="1"/>
  <c r="GL88" i="1"/>
  <c r="GM88" i="1"/>
  <c r="GN88" i="1"/>
  <c r="GO88" i="1"/>
  <c r="GP88" i="1"/>
  <c r="GQ88" i="1"/>
  <c r="GR88" i="1"/>
  <c r="GS88" i="1"/>
  <c r="GT88" i="1"/>
  <c r="F89" i="1"/>
  <c r="G89" i="1"/>
  <c r="H89" i="1"/>
  <c r="I89" i="1"/>
  <c r="L89" i="1"/>
  <c r="N89" i="1"/>
  <c r="AA89" i="1"/>
  <c r="AB89" i="1"/>
  <c r="AC89" i="1"/>
  <c r="AD89" i="1"/>
  <c r="AE89" i="1"/>
  <c r="AF89" i="1"/>
  <c r="AG89" i="1"/>
  <c r="AH89" i="1"/>
  <c r="W89" i="1"/>
  <c r="X89" i="1"/>
  <c r="Y89" i="1"/>
  <c r="Z89" i="1"/>
  <c r="AI89" i="1"/>
  <c r="AJ89" i="1"/>
  <c r="AK89" i="1"/>
  <c r="AL89" i="1"/>
  <c r="AM89" i="1"/>
  <c r="AN89" i="1"/>
  <c r="AO89" i="1"/>
  <c r="AP89" i="1"/>
  <c r="AQ89" i="1"/>
  <c r="AR89" i="1"/>
  <c r="AS89" i="1"/>
  <c r="AT89" i="1"/>
  <c r="AU89" i="1"/>
  <c r="AV89" i="1"/>
  <c r="AW89" i="1"/>
  <c r="AX89" i="1"/>
  <c r="AY89" i="1"/>
  <c r="AZ89" i="1"/>
  <c r="BA89" i="1"/>
  <c r="BB89" i="1"/>
  <c r="BC89" i="1"/>
  <c r="BG89" i="1"/>
  <c r="BH89" i="1"/>
  <c r="BI89" i="1"/>
  <c r="BJ89" i="1"/>
  <c r="BK89" i="1"/>
  <c r="BL89" i="1"/>
  <c r="BM89" i="1"/>
  <c r="BN89" i="1"/>
  <c r="BO89" i="1"/>
  <c r="BP89" i="1"/>
  <c r="BQ89" i="1"/>
  <c r="BR89" i="1"/>
  <c r="BS89" i="1"/>
  <c r="BT89" i="1"/>
  <c r="BU89" i="1"/>
  <c r="BV89" i="1"/>
  <c r="BW89" i="1"/>
  <c r="BX89" i="1"/>
  <c r="BY89" i="1"/>
  <c r="BZ89" i="1"/>
  <c r="CA89" i="1"/>
  <c r="CB89" i="1"/>
  <c r="CC89" i="1"/>
  <c r="CD89" i="1"/>
  <c r="CE89" i="1"/>
  <c r="CF89" i="1"/>
  <c r="CG89" i="1"/>
  <c r="CH89" i="1"/>
  <c r="CI89" i="1"/>
  <c r="CJ89" i="1"/>
  <c r="CK89" i="1"/>
  <c r="CL89" i="1"/>
  <c r="CM89" i="1"/>
  <c r="CN89" i="1"/>
  <c r="CO89" i="1"/>
  <c r="CP89" i="1"/>
  <c r="CQ89" i="1"/>
  <c r="CR89" i="1"/>
  <c r="CS89" i="1"/>
  <c r="CT89" i="1"/>
  <c r="CU89" i="1"/>
  <c r="CV89" i="1"/>
  <c r="CW89" i="1"/>
  <c r="CX89" i="1"/>
  <c r="CY89" i="1"/>
  <c r="CZ89" i="1"/>
  <c r="DA89" i="1"/>
  <c r="DB89" i="1"/>
  <c r="DC89" i="1"/>
  <c r="DD89" i="1"/>
  <c r="DG89" i="1"/>
  <c r="DH89" i="1"/>
  <c r="DI89" i="1"/>
  <c r="DJ89" i="1"/>
  <c r="DK89" i="1"/>
  <c r="DL89" i="1"/>
  <c r="DM89" i="1"/>
  <c r="DN89" i="1"/>
  <c r="DO89" i="1"/>
  <c r="DP89" i="1"/>
  <c r="DQ89" i="1"/>
  <c r="DR89" i="1"/>
  <c r="DS89" i="1"/>
  <c r="DT89" i="1"/>
  <c r="DU89" i="1"/>
  <c r="DV89" i="1"/>
  <c r="DW89" i="1"/>
  <c r="DX89" i="1"/>
  <c r="DY89" i="1"/>
  <c r="DZ89" i="1"/>
  <c r="EA89" i="1"/>
  <c r="EB89" i="1"/>
  <c r="EC89" i="1"/>
  <c r="ED89" i="1"/>
  <c r="EE89" i="1"/>
  <c r="EF89" i="1"/>
  <c r="EJ89" i="1"/>
  <c r="EK89" i="1"/>
  <c r="EG89" i="1"/>
  <c r="EH89" i="1"/>
  <c r="EI89" i="1"/>
  <c r="EP89" i="1"/>
  <c r="EQ89" i="1"/>
  <c r="ER89" i="1"/>
  <c r="ET89" i="1"/>
  <c r="EU89" i="1"/>
  <c r="EV89" i="1"/>
  <c r="EX89" i="1"/>
  <c r="EY89" i="1"/>
  <c r="EZ89" i="1"/>
  <c r="FA89" i="1"/>
  <c r="FB89" i="1"/>
  <c r="FC89" i="1"/>
  <c r="FD89" i="1"/>
  <c r="FE89" i="1"/>
  <c r="FF89" i="1"/>
  <c r="FG89" i="1"/>
  <c r="FJ89" i="1"/>
  <c r="FK89" i="1"/>
  <c r="FL89" i="1"/>
  <c r="FM89" i="1"/>
  <c r="FN89" i="1"/>
  <c r="FO89" i="1"/>
  <c r="FP89" i="1"/>
  <c r="FQ89" i="1"/>
  <c r="FR89" i="1"/>
  <c r="FS89" i="1"/>
  <c r="FT89" i="1"/>
  <c r="FU89" i="1"/>
  <c r="FV89" i="1"/>
  <c r="FW89" i="1"/>
  <c r="FX89" i="1"/>
  <c r="FY89" i="1"/>
  <c r="GA89" i="1"/>
  <c r="GB89" i="1"/>
  <c r="GC89" i="1"/>
  <c r="GD89" i="1"/>
  <c r="GE89" i="1"/>
  <c r="GF89" i="1"/>
  <c r="GG89" i="1"/>
  <c r="GH89" i="1"/>
  <c r="GK89" i="1"/>
  <c r="GL89" i="1"/>
  <c r="GM89" i="1"/>
  <c r="GN89" i="1"/>
  <c r="GO89" i="1"/>
  <c r="GP89" i="1"/>
  <c r="GQ89" i="1"/>
  <c r="GR89" i="1"/>
  <c r="GS89" i="1"/>
  <c r="GT89" i="1"/>
  <c r="F90" i="1"/>
  <c r="G90" i="1"/>
  <c r="H90" i="1"/>
  <c r="I90" i="1"/>
  <c r="L90" i="1"/>
  <c r="N90" i="1"/>
  <c r="AA90" i="1"/>
  <c r="AB90" i="1"/>
  <c r="AC90" i="1"/>
  <c r="AD90" i="1"/>
  <c r="AE90" i="1"/>
  <c r="AF90" i="1"/>
  <c r="AG90" i="1"/>
  <c r="AH90" i="1"/>
  <c r="W90" i="1"/>
  <c r="X90" i="1"/>
  <c r="Y90" i="1"/>
  <c r="Z90" i="1"/>
  <c r="T90" i="1"/>
  <c r="U90" i="1"/>
  <c r="V90" i="1"/>
  <c r="AI90" i="1"/>
  <c r="AJ90" i="1"/>
  <c r="AK90" i="1"/>
  <c r="AL90" i="1"/>
  <c r="AM90" i="1"/>
  <c r="AN90" i="1"/>
  <c r="AO90" i="1"/>
  <c r="AP90" i="1"/>
  <c r="AQ90" i="1"/>
  <c r="AR90" i="1"/>
  <c r="AS90" i="1"/>
  <c r="AT90" i="1"/>
  <c r="AU90" i="1"/>
  <c r="AV90" i="1"/>
  <c r="AW90" i="1"/>
  <c r="AX90" i="1"/>
  <c r="AY90" i="1"/>
  <c r="AZ90" i="1"/>
  <c r="BA90" i="1"/>
  <c r="BB90" i="1"/>
  <c r="BC90" i="1"/>
  <c r="BG90" i="1"/>
  <c r="BH90" i="1"/>
  <c r="BI90" i="1"/>
  <c r="BJ90" i="1"/>
  <c r="BK90" i="1"/>
  <c r="BL90" i="1"/>
  <c r="BM90" i="1"/>
  <c r="BN90" i="1"/>
  <c r="BO90" i="1"/>
  <c r="BP90" i="1"/>
  <c r="BQ90" i="1"/>
  <c r="BR90" i="1"/>
  <c r="BS90" i="1"/>
  <c r="BT90" i="1"/>
  <c r="BU90" i="1"/>
  <c r="BV90" i="1"/>
  <c r="BW90" i="1"/>
  <c r="BX90" i="1"/>
  <c r="BY90" i="1"/>
  <c r="BZ90" i="1"/>
  <c r="CA90" i="1"/>
  <c r="CB90" i="1"/>
  <c r="CC90" i="1"/>
  <c r="CD90" i="1"/>
  <c r="CE90" i="1"/>
  <c r="CF90" i="1"/>
  <c r="CG90" i="1"/>
  <c r="CH90" i="1"/>
  <c r="CI90" i="1"/>
  <c r="CJ90" i="1"/>
  <c r="CK90" i="1"/>
  <c r="CL90" i="1"/>
  <c r="CM90" i="1"/>
  <c r="CN90" i="1"/>
  <c r="CO90" i="1"/>
  <c r="CP90" i="1"/>
  <c r="CQ90" i="1"/>
  <c r="CR90" i="1"/>
  <c r="CS90" i="1"/>
  <c r="CT90" i="1"/>
  <c r="CU90" i="1"/>
  <c r="CV90" i="1"/>
  <c r="CW90" i="1"/>
  <c r="CX90" i="1"/>
  <c r="CY90" i="1"/>
  <c r="CZ90" i="1"/>
  <c r="DA90" i="1"/>
  <c r="DB90" i="1"/>
  <c r="DC90" i="1"/>
  <c r="DD90" i="1"/>
  <c r="DG90" i="1"/>
  <c r="DH90" i="1"/>
  <c r="DI90" i="1"/>
  <c r="DJ90" i="1"/>
  <c r="DK90" i="1"/>
  <c r="DL90" i="1"/>
  <c r="DM90" i="1"/>
  <c r="DN90" i="1"/>
  <c r="DO90" i="1"/>
  <c r="DP90" i="1"/>
  <c r="DQ90" i="1"/>
  <c r="DR90" i="1"/>
  <c r="DS90" i="1"/>
  <c r="DT90" i="1"/>
  <c r="DU90" i="1"/>
  <c r="DV90" i="1"/>
  <c r="DW90" i="1"/>
  <c r="DX90" i="1"/>
  <c r="DY90" i="1"/>
  <c r="DZ90" i="1"/>
  <c r="EA90" i="1"/>
  <c r="EB90" i="1"/>
  <c r="EC90" i="1"/>
  <c r="ED90" i="1"/>
  <c r="EE90" i="1"/>
  <c r="EF90" i="1"/>
  <c r="EJ90" i="1"/>
  <c r="EK90" i="1"/>
  <c r="EG90" i="1"/>
  <c r="EH90" i="1"/>
  <c r="EI90" i="1"/>
  <c r="EP90" i="1"/>
  <c r="EQ90" i="1"/>
  <c r="ER90" i="1"/>
  <c r="ET90" i="1"/>
  <c r="EU90" i="1"/>
  <c r="EV90" i="1"/>
  <c r="EX90" i="1"/>
  <c r="EY90" i="1"/>
  <c r="EZ90" i="1"/>
  <c r="FA90" i="1"/>
  <c r="FB90" i="1"/>
  <c r="FC90" i="1"/>
  <c r="FD90" i="1"/>
  <c r="FE90" i="1"/>
  <c r="FF90" i="1"/>
  <c r="FG90" i="1"/>
  <c r="FJ90" i="1"/>
  <c r="FK90" i="1"/>
  <c r="FL90" i="1"/>
  <c r="FM90" i="1"/>
  <c r="FN90" i="1"/>
  <c r="FO90" i="1"/>
  <c r="FP90" i="1"/>
  <c r="FQ90" i="1"/>
  <c r="FR90" i="1"/>
  <c r="FS90" i="1"/>
  <c r="FT90" i="1"/>
  <c r="FU90" i="1"/>
  <c r="FV90" i="1"/>
  <c r="FW90" i="1"/>
  <c r="FX90" i="1"/>
  <c r="FY90" i="1"/>
  <c r="GA90" i="1"/>
  <c r="GB90" i="1"/>
  <c r="GC90" i="1"/>
  <c r="GD90" i="1"/>
  <c r="GE90" i="1"/>
  <c r="GF90" i="1"/>
  <c r="GG90" i="1"/>
  <c r="GH90" i="1"/>
  <c r="GK90" i="1"/>
  <c r="GL90" i="1"/>
  <c r="GM90" i="1"/>
  <c r="GN90" i="1"/>
  <c r="GO90" i="1"/>
  <c r="GP90" i="1"/>
  <c r="GQ90" i="1"/>
  <c r="GR90" i="1"/>
  <c r="GS90" i="1"/>
  <c r="GT90" i="1"/>
  <c r="F92" i="1"/>
  <c r="G92" i="1"/>
  <c r="H92" i="1"/>
  <c r="I92" i="1"/>
  <c r="L92" i="1"/>
  <c r="N92" i="1"/>
  <c r="AA92" i="1"/>
  <c r="AB92" i="1"/>
  <c r="AC92" i="1"/>
  <c r="AD92" i="1"/>
  <c r="AE92" i="1"/>
  <c r="AF92" i="1"/>
  <c r="AG92" i="1"/>
  <c r="AH92" i="1"/>
  <c r="W92" i="1"/>
  <c r="X92" i="1"/>
  <c r="Y92" i="1"/>
  <c r="Z92" i="1"/>
  <c r="T92" i="1"/>
  <c r="U92" i="1"/>
  <c r="V92" i="1"/>
  <c r="AI92" i="1"/>
  <c r="AJ92" i="1"/>
  <c r="AK92" i="1"/>
  <c r="AL92" i="1"/>
  <c r="AM92" i="1"/>
  <c r="AN92" i="1"/>
  <c r="AO92" i="1"/>
  <c r="AP92" i="1"/>
  <c r="AQ92" i="1"/>
  <c r="AR92" i="1"/>
  <c r="AS92" i="1"/>
  <c r="AT92" i="1"/>
  <c r="AU92" i="1"/>
  <c r="AV92" i="1"/>
  <c r="AW92" i="1"/>
  <c r="AX92" i="1"/>
  <c r="AY92" i="1"/>
  <c r="AZ92" i="1"/>
  <c r="BA92" i="1"/>
  <c r="BB92" i="1"/>
  <c r="BC92" i="1"/>
  <c r="BG92" i="1"/>
  <c r="BH92" i="1"/>
  <c r="BI92" i="1"/>
  <c r="BJ92" i="1"/>
  <c r="BK92" i="1"/>
  <c r="BL92" i="1"/>
  <c r="BM92" i="1"/>
  <c r="BN92" i="1"/>
  <c r="BO92" i="1"/>
  <c r="BP92" i="1"/>
  <c r="BQ92" i="1"/>
  <c r="BR92" i="1"/>
  <c r="BS92" i="1"/>
  <c r="BT92" i="1"/>
  <c r="BU92" i="1"/>
  <c r="BV92" i="1"/>
  <c r="BW92" i="1"/>
  <c r="BX92" i="1"/>
  <c r="BY92" i="1"/>
  <c r="BZ92" i="1"/>
  <c r="CA92" i="1"/>
  <c r="CB92" i="1"/>
  <c r="CC92" i="1"/>
  <c r="CD92" i="1"/>
  <c r="CE92" i="1"/>
  <c r="CF92" i="1"/>
  <c r="CG92" i="1"/>
  <c r="CH92" i="1"/>
  <c r="CI92" i="1"/>
  <c r="CJ92" i="1"/>
  <c r="CK92" i="1"/>
  <c r="CL92" i="1"/>
  <c r="CM92" i="1"/>
  <c r="CN92" i="1"/>
  <c r="CO92" i="1"/>
  <c r="CP92" i="1"/>
  <c r="CQ92" i="1"/>
  <c r="CR92" i="1"/>
  <c r="CS92" i="1"/>
  <c r="CT92" i="1"/>
  <c r="CU92" i="1"/>
  <c r="CV92" i="1"/>
  <c r="CW92" i="1"/>
  <c r="CX92" i="1"/>
  <c r="CY92" i="1"/>
  <c r="CZ92" i="1"/>
  <c r="DA92" i="1"/>
  <c r="DB92" i="1"/>
  <c r="DC92" i="1"/>
  <c r="DD92" i="1"/>
  <c r="DG92" i="1"/>
  <c r="DH92" i="1"/>
  <c r="DI92" i="1"/>
  <c r="DJ92" i="1"/>
  <c r="DK92" i="1"/>
  <c r="DL92" i="1"/>
  <c r="DM92" i="1"/>
  <c r="DN92" i="1"/>
  <c r="DO92" i="1"/>
  <c r="DP92" i="1"/>
  <c r="DQ92" i="1"/>
  <c r="DR92" i="1"/>
  <c r="DS92" i="1"/>
  <c r="DT92" i="1"/>
  <c r="DU92" i="1"/>
  <c r="DV92" i="1"/>
  <c r="DW92" i="1"/>
  <c r="DX92" i="1"/>
  <c r="DY92" i="1"/>
  <c r="DZ92" i="1"/>
  <c r="EA92" i="1"/>
  <c r="EB92" i="1"/>
  <c r="EC92" i="1"/>
  <c r="ED92" i="1"/>
  <c r="EE92" i="1"/>
  <c r="EF92" i="1"/>
  <c r="EJ92" i="1"/>
  <c r="EK92" i="1"/>
  <c r="EG92" i="1"/>
  <c r="EH92" i="1"/>
  <c r="EI92" i="1"/>
  <c r="EP92" i="1"/>
  <c r="EQ92" i="1"/>
  <c r="ER92" i="1"/>
  <c r="ET92" i="1"/>
  <c r="EU92" i="1"/>
  <c r="EV92" i="1"/>
  <c r="EX92" i="1"/>
  <c r="EY92" i="1"/>
  <c r="EZ92" i="1"/>
  <c r="FA92" i="1"/>
  <c r="FB92" i="1"/>
  <c r="FC92" i="1"/>
  <c r="FD92" i="1"/>
  <c r="FE92" i="1"/>
  <c r="FF92" i="1"/>
  <c r="FG92" i="1"/>
  <c r="FM92" i="1"/>
  <c r="FN92" i="1"/>
  <c r="FO92" i="1"/>
  <c r="FP92" i="1"/>
  <c r="FQ92" i="1"/>
  <c r="FR92" i="1"/>
  <c r="FS92" i="1"/>
  <c r="FT92" i="1"/>
  <c r="FU92" i="1"/>
  <c r="FW92" i="1"/>
  <c r="FX92" i="1"/>
  <c r="FY92" i="1"/>
  <c r="GA92" i="1"/>
  <c r="GB92" i="1"/>
  <c r="GC92" i="1"/>
  <c r="GD92" i="1"/>
  <c r="GE92" i="1"/>
  <c r="GF92" i="1"/>
  <c r="GG92" i="1"/>
  <c r="GH92" i="1"/>
  <c r="GK92" i="1"/>
  <c r="GL92" i="1"/>
  <c r="GM92" i="1"/>
  <c r="GN92" i="1"/>
  <c r="GO92" i="1"/>
  <c r="GP92" i="1"/>
  <c r="GQ92" i="1"/>
  <c r="GR92" i="1"/>
  <c r="GS92" i="1"/>
  <c r="GT92" i="1"/>
  <c r="F93" i="1"/>
  <c r="G93" i="1"/>
  <c r="H93" i="1"/>
  <c r="I93" i="1"/>
  <c r="L93" i="1"/>
  <c r="N93" i="1"/>
  <c r="AA93" i="1"/>
  <c r="AB93" i="1"/>
  <c r="AC93" i="1"/>
  <c r="AD93" i="1"/>
  <c r="AE93" i="1"/>
  <c r="AF93" i="1"/>
  <c r="AG93" i="1"/>
  <c r="AH93" i="1"/>
  <c r="W93" i="1"/>
  <c r="X93" i="1"/>
  <c r="Y93" i="1"/>
  <c r="Z93" i="1"/>
  <c r="T93" i="1"/>
  <c r="U93" i="1"/>
  <c r="V93" i="1"/>
  <c r="AI93" i="1"/>
  <c r="AJ93" i="1"/>
  <c r="AK93" i="1"/>
  <c r="AL93" i="1"/>
  <c r="AM93" i="1"/>
  <c r="AN93" i="1"/>
  <c r="AO93" i="1"/>
  <c r="AP93" i="1"/>
  <c r="AQ93" i="1"/>
  <c r="AR93" i="1"/>
  <c r="AS93" i="1"/>
  <c r="AT93" i="1"/>
  <c r="AU93" i="1"/>
  <c r="AV93" i="1"/>
  <c r="AW93" i="1"/>
  <c r="AX93" i="1"/>
  <c r="AY93" i="1"/>
  <c r="AZ93" i="1"/>
  <c r="BA93" i="1"/>
  <c r="BB93" i="1"/>
  <c r="BC93" i="1"/>
  <c r="BG93" i="1"/>
  <c r="BH93" i="1"/>
  <c r="BI93" i="1"/>
  <c r="BJ93" i="1"/>
  <c r="BK93" i="1"/>
  <c r="BL93" i="1"/>
  <c r="BM93" i="1"/>
  <c r="BN93" i="1"/>
  <c r="BO93" i="1"/>
  <c r="BP93" i="1"/>
  <c r="BQ93" i="1"/>
  <c r="BR93" i="1"/>
  <c r="BS93" i="1"/>
  <c r="BT93" i="1"/>
  <c r="BU93" i="1"/>
  <c r="BV93" i="1"/>
  <c r="BW93" i="1"/>
  <c r="BX93" i="1"/>
  <c r="BY93" i="1"/>
  <c r="BZ93" i="1"/>
  <c r="CA93" i="1"/>
  <c r="CB93" i="1"/>
  <c r="CC93" i="1"/>
  <c r="CD93" i="1"/>
  <c r="CE93" i="1"/>
  <c r="CF93" i="1"/>
  <c r="CG93" i="1"/>
  <c r="CH93" i="1"/>
  <c r="CI93" i="1"/>
  <c r="CJ93" i="1"/>
  <c r="CK93" i="1"/>
  <c r="CL93" i="1"/>
  <c r="CM93" i="1"/>
  <c r="CN93" i="1"/>
  <c r="CO93" i="1"/>
  <c r="CP93" i="1"/>
  <c r="CQ93" i="1"/>
  <c r="CR93" i="1"/>
  <c r="CS93" i="1"/>
  <c r="CT93" i="1"/>
  <c r="CU93" i="1"/>
  <c r="CV93" i="1"/>
  <c r="CW93" i="1"/>
  <c r="CX93" i="1"/>
  <c r="CY93" i="1"/>
  <c r="CZ93" i="1"/>
  <c r="DA93" i="1"/>
  <c r="DB93" i="1"/>
  <c r="DC93" i="1"/>
  <c r="DD93" i="1"/>
  <c r="DG93" i="1"/>
  <c r="DH93" i="1"/>
  <c r="DI93" i="1"/>
  <c r="DJ93" i="1"/>
  <c r="DK93" i="1"/>
  <c r="DL93" i="1"/>
  <c r="DM93" i="1"/>
  <c r="DN93" i="1"/>
  <c r="DO93" i="1"/>
  <c r="DP93" i="1"/>
  <c r="DQ93" i="1"/>
  <c r="DR93" i="1"/>
  <c r="DS93" i="1"/>
  <c r="DT93" i="1"/>
  <c r="DU93" i="1"/>
  <c r="DV93" i="1"/>
  <c r="DW93" i="1"/>
  <c r="DX93" i="1"/>
  <c r="DY93" i="1"/>
  <c r="DZ93" i="1"/>
  <c r="EA93" i="1"/>
  <c r="EB93" i="1"/>
  <c r="EC93" i="1"/>
  <c r="ED93" i="1"/>
  <c r="EE93" i="1"/>
  <c r="EF93" i="1"/>
  <c r="EJ93" i="1"/>
  <c r="EK93" i="1"/>
  <c r="EG93" i="1"/>
  <c r="EH93" i="1"/>
  <c r="EI93" i="1"/>
  <c r="EP93" i="1"/>
  <c r="EQ93" i="1"/>
  <c r="ER93" i="1"/>
  <c r="ET93" i="1"/>
  <c r="EU93" i="1"/>
  <c r="EV93" i="1"/>
  <c r="EX93" i="1"/>
  <c r="EY93" i="1"/>
  <c r="EZ93" i="1"/>
  <c r="FA93" i="1"/>
  <c r="FB93" i="1"/>
  <c r="FC93" i="1"/>
  <c r="FD93" i="1"/>
  <c r="FE93" i="1"/>
  <c r="FF93" i="1"/>
  <c r="FG93" i="1"/>
  <c r="FM93" i="1"/>
  <c r="FN93" i="1"/>
  <c r="FO93" i="1"/>
  <c r="FP93" i="1"/>
  <c r="FQ93" i="1"/>
  <c r="FR93" i="1"/>
  <c r="FS93" i="1"/>
  <c r="FT93" i="1"/>
  <c r="FU93" i="1"/>
  <c r="FV93" i="1"/>
  <c r="FW93" i="1"/>
  <c r="FX93" i="1"/>
  <c r="FY93" i="1"/>
  <c r="GA93" i="1"/>
  <c r="GB93" i="1"/>
  <c r="GC93" i="1"/>
  <c r="GD93" i="1"/>
  <c r="GE93" i="1"/>
  <c r="GF93" i="1"/>
  <c r="GG93" i="1"/>
  <c r="GH93" i="1"/>
  <c r="GK93" i="1"/>
  <c r="GL93" i="1"/>
  <c r="GM93" i="1"/>
  <c r="GN93" i="1"/>
  <c r="GO93" i="1"/>
  <c r="GP93" i="1"/>
  <c r="GQ93" i="1"/>
  <c r="GR93" i="1"/>
  <c r="GS93" i="1"/>
  <c r="GT93" i="1"/>
  <c r="F94" i="1"/>
  <c r="G94" i="1"/>
  <c r="H94" i="1"/>
  <c r="I94" i="1"/>
  <c r="L94" i="1"/>
  <c r="N94" i="1"/>
  <c r="AA94" i="1"/>
  <c r="AB94" i="1"/>
  <c r="AC94" i="1"/>
  <c r="AD94" i="1"/>
  <c r="AE94" i="1"/>
  <c r="AF94" i="1"/>
  <c r="AG94" i="1"/>
  <c r="AH94" i="1"/>
  <c r="W94" i="1"/>
  <c r="X94" i="1"/>
  <c r="Y94" i="1"/>
  <c r="Z94" i="1"/>
  <c r="T94" i="1"/>
  <c r="U94" i="1"/>
  <c r="V94" i="1"/>
  <c r="AI94" i="1"/>
  <c r="AJ94" i="1"/>
  <c r="AK94" i="1"/>
  <c r="AL94" i="1"/>
  <c r="AM94" i="1"/>
  <c r="AN94" i="1"/>
  <c r="AO94" i="1"/>
  <c r="AP94" i="1"/>
  <c r="AQ94" i="1"/>
  <c r="AR94" i="1"/>
  <c r="AS94" i="1"/>
  <c r="AT94" i="1"/>
  <c r="AU94" i="1"/>
  <c r="AV94" i="1"/>
  <c r="AW94" i="1"/>
  <c r="AX94" i="1"/>
  <c r="AY94" i="1"/>
  <c r="AZ94" i="1"/>
  <c r="BA94" i="1"/>
  <c r="BB94" i="1"/>
  <c r="BC94" i="1"/>
  <c r="BG94" i="1"/>
  <c r="BH94" i="1"/>
  <c r="BI94" i="1"/>
  <c r="BJ94" i="1"/>
  <c r="BK94" i="1"/>
  <c r="BL94" i="1"/>
  <c r="BM94" i="1"/>
  <c r="BN94" i="1"/>
  <c r="BO94" i="1"/>
  <c r="BP94" i="1"/>
  <c r="BQ94" i="1"/>
  <c r="BR94" i="1"/>
  <c r="BS94" i="1"/>
  <c r="BT94" i="1"/>
  <c r="BU94" i="1"/>
  <c r="BV94" i="1"/>
  <c r="BW94" i="1"/>
  <c r="BX94" i="1"/>
  <c r="BY94" i="1"/>
  <c r="BZ94" i="1"/>
  <c r="CA94" i="1"/>
  <c r="CB94" i="1"/>
  <c r="CC94" i="1"/>
  <c r="CD94" i="1"/>
  <c r="CE94" i="1"/>
  <c r="CF94" i="1"/>
  <c r="CG94" i="1"/>
  <c r="CH94" i="1"/>
  <c r="CI94" i="1"/>
  <c r="CJ94" i="1"/>
  <c r="CK94" i="1"/>
  <c r="CL94" i="1"/>
  <c r="CM94" i="1"/>
  <c r="CN94" i="1"/>
  <c r="CO94" i="1"/>
  <c r="CP94" i="1"/>
  <c r="CQ94" i="1"/>
  <c r="CR94" i="1"/>
  <c r="CS94" i="1"/>
  <c r="CT94" i="1"/>
  <c r="CU94" i="1"/>
  <c r="CV94" i="1"/>
  <c r="CW94" i="1"/>
  <c r="CX94" i="1"/>
  <c r="CY94" i="1"/>
  <c r="CZ94" i="1"/>
  <c r="DA94" i="1"/>
  <c r="DB94" i="1"/>
  <c r="DC94" i="1"/>
  <c r="DD94" i="1"/>
  <c r="DG94" i="1"/>
  <c r="DH94" i="1"/>
  <c r="DI94" i="1"/>
  <c r="DJ94" i="1"/>
  <c r="DK94" i="1"/>
  <c r="DL94" i="1"/>
  <c r="DM94" i="1"/>
  <c r="DN94" i="1"/>
  <c r="DO94" i="1"/>
  <c r="DP94" i="1"/>
  <c r="DQ94" i="1"/>
  <c r="DR94" i="1"/>
  <c r="DS94" i="1"/>
  <c r="DT94" i="1"/>
  <c r="DU94" i="1"/>
  <c r="DV94" i="1"/>
  <c r="DW94" i="1"/>
  <c r="DX94" i="1"/>
  <c r="DY94" i="1"/>
  <c r="DZ94" i="1"/>
  <c r="EA94" i="1"/>
  <c r="EB94" i="1"/>
  <c r="EC94" i="1"/>
  <c r="ED94" i="1"/>
  <c r="EE94" i="1"/>
  <c r="EF94" i="1"/>
  <c r="EJ94" i="1"/>
  <c r="EK94" i="1"/>
  <c r="EG94" i="1"/>
  <c r="EH94" i="1"/>
  <c r="EI94" i="1"/>
  <c r="EP94" i="1"/>
  <c r="EQ94" i="1"/>
  <c r="ER94" i="1"/>
  <c r="ET94" i="1"/>
  <c r="EU94" i="1"/>
  <c r="EV94" i="1"/>
  <c r="EX94" i="1"/>
  <c r="EY94" i="1"/>
  <c r="EZ94" i="1"/>
  <c r="FA94" i="1"/>
  <c r="FB94" i="1"/>
  <c r="FC94" i="1"/>
  <c r="FD94" i="1"/>
  <c r="FE94" i="1"/>
  <c r="FF94" i="1"/>
  <c r="FG94" i="1"/>
  <c r="FM94" i="1"/>
  <c r="FN94" i="1"/>
  <c r="FO94" i="1"/>
  <c r="FP94" i="1"/>
  <c r="FQ94" i="1"/>
  <c r="FR94" i="1"/>
  <c r="FS94" i="1"/>
  <c r="FT94" i="1"/>
  <c r="FU94" i="1"/>
  <c r="FV94" i="1"/>
  <c r="FW94" i="1"/>
  <c r="FX94" i="1"/>
  <c r="GA94" i="1"/>
  <c r="GB94" i="1"/>
  <c r="GC94" i="1"/>
  <c r="GD94" i="1"/>
  <c r="GE94" i="1"/>
  <c r="GF94" i="1"/>
  <c r="GG94" i="1"/>
  <c r="GH94" i="1"/>
  <c r="GK94" i="1"/>
  <c r="GL94" i="1"/>
  <c r="GM94" i="1"/>
  <c r="GN94" i="1"/>
  <c r="GO94" i="1"/>
  <c r="GP94" i="1"/>
  <c r="GQ94" i="1"/>
  <c r="GR94" i="1"/>
  <c r="GS94" i="1"/>
  <c r="GT94" i="1"/>
  <c r="R76" i="10" l="1"/>
  <c r="K15" i="8" l="1"/>
  <c r="DL4" i="1" l="1"/>
  <c r="F22" i="8"/>
  <c r="M19" i="8"/>
  <c r="DM4" i="1" l="1"/>
  <c r="DN4" i="1" s="1"/>
  <c r="DO4" i="1" s="1"/>
  <c r="DP4" i="1" s="1"/>
  <c r="DQ4" i="1" s="1"/>
  <c r="DR4" i="1" s="1"/>
  <c r="DS4" i="1" s="1"/>
  <c r="DT4" i="1" s="1"/>
  <c r="DU4" i="1" s="1"/>
  <c r="DV4" i="1" s="1"/>
  <c r="DW4" i="1" s="1"/>
  <c r="DX4" i="1" s="1"/>
  <c r="DY4" i="1" s="1"/>
  <c r="DZ4" i="1" s="1"/>
  <c r="EA4" i="1" s="1"/>
  <c r="EB4" i="1" s="1"/>
  <c r="EC4" i="1" s="1"/>
  <c r="ED4" i="1" s="1"/>
  <c r="EE4" i="1" s="1"/>
  <c r="EF4" i="1" s="1"/>
  <c r="EG4" i="1" s="1"/>
  <c r="EH4" i="1" s="1"/>
  <c r="EI4" i="1" s="1"/>
  <c r="EJ4" i="1" s="1"/>
  <c r="EK4" i="1" s="1"/>
  <c r="EL4" i="1" s="1"/>
  <c r="EM4" i="1" s="1"/>
  <c r="EN4" i="1" s="1"/>
  <c r="EO4" i="1" s="1"/>
  <c r="EP4" i="1" s="1"/>
  <c r="EQ4" i="1" s="1"/>
  <c r="ER4" i="1" s="1"/>
  <c r="ES4" i="1" s="1"/>
  <c r="ET4" i="1" s="1"/>
  <c r="EU4" i="1" s="1"/>
  <c r="EV4" i="1" s="1"/>
  <c r="EW4" i="1" l="1"/>
  <c r="EX4" i="1" s="1"/>
  <c r="EY4" i="1" s="1"/>
  <c r="EZ4" i="1" s="1"/>
  <c r="FA4" i="1" s="1"/>
  <c r="FB4" i="1" s="1"/>
  <c r="FC4" i="1" s="1"/>
  <c r="FD4" i="1" s="1"/>
  <c r="FE4" i="1" s="1"/>
  <c r="FF4" i="1" s="1"/>
  <c r="FG4" i="1" s="1"/>
  <c r="FH4" i="1" s="1"/>
  <c r="FI4" i="1" s="1"/>
  <c r="FJ4" i="1" s="1"/>
  <c r="FK4" i="1" s="1"/>
  <c r="FL4" i="1" s="1"/>
  <c r="FM4" i="1" s="1"/>
  <c r="FN4" i="1" s="1"/>
  <c r="FO4" i="1" s="1"/>
  <c r="FP4" i="1" s="1"/>
  <c r="FQ4" i="1" s="1"/>
  <c r="FR4" i="1" s="1"/>
  <c r="FS4" i="1" s="1"/>
  <c r="FT4" i="1" s="1"/>
  <c r="FU4" i="1" s="1"/>
  <c r="FV4" i="1" s="1"/>
  <c r="FW4" i="1" s="1"/>
  <c r="FX4" i="1" s="1"/>
  <c r="FY4" i="1" s="1"/>
  <c r="FZ4" i="1" s="1"/>
  <c r="BN8" i="10"/>
  <c r="BO8" i="10" s="1"/>
  <c r="BN9" i="10"/>
  <c r="BO9" i="10" s="1"/>
  <c r="BN10" i="10"/>
  <c r="BO10" i="10" s="1"/>
  <c r="BN11" i="10"/>
  <c r="BO11" i="10" s="1"/>
  <c r="BN12" i="10"/>
  <c r="BO12" i="10" s="1"/>
  <c r="BN14" i="10"/>
  <c r="BO14" i="10" s="1"/>
  <c r="BN16" i="10"/>
  <c r="BO16" i="10" s="1"/>
  <c r="BN17" i="10"/>
  <c r="BO17" i="10" s="1"/>
  <c r="BN18" i="10"/>
  <c r="BO18" i="10" s="1"/>
  <c r="BN19" i="10"/>
  <c r="BO19" i="10" s="1"/>
  <c r="BN20" i="10"/>
  <c r="BO20" i="10" s="1"/>
  <c r="BN21" i="10"/>
  <c r="BO21" i="10" s="1"/>
  <c r="BN23" i="10"/>
  <c r="BO23" i="10" s="1"/>
  <c r="BN25" i="10"/>
  <c r="BO25" i="10" s="1"/>
  <c r="BN26" i="10"/>
  <c r="BO26" i="10" s="1"/>
  <c r="BN27" i="10"/>
  <c r="BO27" i="10" s="1"/>
  <c r="BN28" i="10"/>
  <c r="BO28" i="10" s="1"/>
  <c r="BN29" i="10"/>
  <c r="BO29" i="10" s="1"/>
  <c r="BN30" i="10"/>
  <c r="BO30" i="10" s="1"/>
  <c r="BN31" i="10"/>
  <c r="BO31" i="10" s="1"/>
  <c r="BN32" i="10"/>
  <c r="BO32" i="10" s="1"/>
  <c r="BN33" i="10"/>
  <c r="BO33" i="10" s="1"/>
  <c r="BN34" i="10"/>
  <c r="BO34" i="10" s="1"/>
  <c r="BN35" i="10"/>
  <c r="BO35" i="10" s="1"/>
  <c r="BN36" i="10"/>
  <c r="BO36" i="10" s="1"/>
  <c r="BN37" i="10"/>
  <c r="BO37" i="10" s="1"/>
  <c r="BN38" i="10"/>
  <c r="BO38" i="10" s="1"/>
  <c r="BN39" i="10"/>
  <c r="BO39" i="10" s="1"/>
  <c r="BN41" i="10"/>
  <c r="BO41" i="10" s="1"/>
  <c r="BN42" i="10"/>
  <c r="BO42" i="10" s="1"/>
  <c r="BN43" i="10"/>
  <c r="BO43" i="10" s="1"/>
  <c r="BN44" i="10"/>
  <c r="BO44" i="10" s="1"/>
  <c r="BN45" i="10"/>
  <c r="BO45" i="10" s="1"/>
  <c r="BN46" i="10"/>
  <c r="BO46" i="10" s="1"/>
  <c r="BN47" i="10"/>
  <c r="BO47" i="10" s="1"/>
  <c r="BN48" i="10"/>
  <c r="BO48" i="10" s="1"/>
  <c r="BN49" i="10"/>
  <c r="BO49" i="10" s="1"/>
  <c r="BN50" i="10"/>
  <c r="BO50" i="10" s="1"/>
  <c r="BN51" i="10"/>
  <c r="BO51" i="10" s="1"/>
  <c r="BN52" i="10"/>
  <c r="BO52" i="10" s="1"/>
  <c r="BN53" i="10"/>
  <c r="BO53" i="10" s="1"/>
  <c r="BN54" i="10"/>
  <c r="BO54" i="10" s="1"/>
  <c r="BN55" i="10"/>
  <c r="BO55" i="10" s="1"/>
  <c r="BN56" i="10"/>
  <c r="BO56" i="10" s="1"/>
  <c r="BN57" i="10"/>
  <c r="BO57" i="10" s="1"/>
  <c r="BN58" i="10"/>
  <c r="BO58" i="10" s="1"/>
  <c r="BN59" i="10"/>
  <c r="BO59" i="10" s="1"/>
  <c r="BN60" i="10"/>
  <c r="BO60" i="10" s="1"/>
  <c r="BN61" i="10"/>
  <c r="BO61" i="10" s="1"/>
  <c r="BN62" i="10"/>
  <c r="BO62" i="10" s="1"/>
  <c r="BN63" i="10"/>
  <c r="BO63" i="10" s="1"/>
  <c r="BN64" i="10"/>
  <c r="BO64" i="10" s="1"/>
  <c r="BN65" i="10"/>
  <c r="BO65" i="10" s="1"/>
  <c r="BN66" i="10"/>
  <c r="BO66" i="10" s="1"/>
  <c r="BN67" i="10"/>
  <c r="BO67" i="10" s="1"/>
  <c r="BN68" i="10"/>
  <c r="BO68" i="10" s="1"/>
  <c r="BN69" i="10"/>
  <c r="BO69" i="10" s="1"/>
  <c r="BN70" i="10"/>
  <c r="BO70" i="10" s="1"/>
  <c r="BN72" i="10"/>
  <c r="BO72" i="10" s="1"/>
  <c r="BN73" i="10"/>
  <c r="BO73" i="10" s="1"/>
  <c r="BN74" i="10"/>
  <c r="BO74" i="10" s="1"/>
  <c r="BN75" i="10"/>
  <c r="BO75" i="10" s="1"/>
  <c r="BN76" i="10"/>
  <c r="BO76" i="10" s="1"/>
  <c r="BN77" i="10"/>
  <c r="BO77" i="10" s="1"/>
  <c r="BN78" i="10"/>
  <c r="BO78" i="10" s="1"/>
  <c r="BN79" i="10"/>
  <c r="BO79" i="10" s="1"/>
  <c r="BN80" i="10"/>
  <c r="BO80" i="10" s="1"/>
  <c r="BN81" i="10"/>
  <c r="BO81" i="10" s="1"/>
  <c r="BN82" i="10"/>
  <c r="BO82" i="10" s="1"/>
  <c r="BN83" i="10"/>
  <c r="BO83" i="10" s="1"/>
  <c r="BN84" i="10"/>
  <c r="BO84" i="10" s="1"/>
  <c r="BN85" i="10"/>
  <c r="BO85" i="10" s="1"/>
  <c r="BN86" i="10"/>
  <c r="BO86" i="10" s="1"/>
  <c r="BN87" i="10"/>
  <c r="BO87" i="10" s="1"/>
  <c r="BN88" i="10"/>
  <c r="BO88" i="10" s="1"/>
  <c r="BN89" i="10"/>
  <c r="BO89" i="10" s="1"/>
  <c r="BN90" i="10"/>
  <c r="BO90" i="10" s="1"/>
  <c r="BN91" i="10"/>
  <c r="BO91" i="10" s="1"/>
  <c r="BN92" i="10"/>
  <c r="BO92" i="10" s="1"/>
  <c r="BN93" i="10"/>
  <c r="BO93" i="10" s="1"/>
  <c r="BN94" i="10"/>
  <c r="BO94" i="10" s="1"/>
  <c r="BN95" i="10"/>
  <c r="BO95" i="10" s="1"/>
  <c r="BN96" i="10"/>
  <c r="BO96" i="10" s="1"/>
  <c r="BN97" i="10"/>
  <c r="BO97" i="10" s="1"/>
  <c r="BN98" i="10"/>
  <c r="BO98" i="10" s="1"/>
  <c r="BN99" i="10"/>
  <c r="BO99" i="10" s="1"/>
  <c r="BN100" i="10"/>
  <c r="BO100" i="10" s="1"/>
  <c r="BN101" i="10"/>
  <c r="BO101" i="10" s="1"/>
  <c r="BN102" i="10"/>
  <c r="BO102" i="10" s="1"/>
  <c r="BN103" i="10"/>
  <c r="BO103" i="10" s="1"/>
  <c r="BN104" i="10"/>
  <c r="BO104" i="10" s="1"/>
  <c r="BN105" i="10"/>
  <c r="BO105" i="10" s="1"/>
  <c r="BN106" i="10"/>
  <c r="BO106" i="10" s="1"/>
  <c r="BN108" i="10"/>
  <c r="BO108" i="10" s="1"/>
  <c r="BN109" i="10"/>
  <c r="BO109" i="10" s="1"/>
  <c r="BN110" i="10"/>
  <c r="BO110" i="10" s="1"/>
  <c r="BN111" i="10"/>
  <c r="BO111" i="10" s="1"/>
  <c r="BN112" i="10"/>
  <c r="BO112" i="10" s="1"/>
  <c r="BN113" i="10"/>
  <c r="BO113" i="10" s="1"/>
  <c r="BN114" i="10"/>
  <c r="BO114" i="10" s="1"/>
  <c r="BN115" i="10"/>
  <c r="BO115" i="10" s="1"/>
  <c r="BN116" i="10"/>
  <c r="BO116" i="10" s="1"/>
  <c r="BN117" i="10"/>
  <c r="BO117" i="10" s="1"/>
  <c r="BN118" i="10"/>
  <c r="BO118" i="10" s="1"/>
  <c r="BN119" i="10"/>
  <c r="BO119" i="10" s="1"/>
  <c r="BN120" i="10"/>
  <c r="BO120" i="10" s="1"/>
  <c r="BN121" i="10"/>
  <c r="BO121" i="10" s="1"/>
  <c r="BN122" i="10"/>
  <c r="BO122" i="10" s="1"/>
  <c r="BN123" i="10"/>
  <c r="BO123" i="10" s="1"/>
  <c r="BN124" i="10"/>
  <c r="BO124" i="10" s="1"/>
  <c r="BN125" i="10"/>
  <c r="BO125" i="10" s="1"/>
  <c r="BN126" i="10"/>
  <c r="BO126" i="10" s="1"/>
  <c r="BN127" i="10"/>
  <c r="BO127" i="10" s="1"/>
  <c r="BN128" i="10"/>
  <c r="BO128" i="10" s="1"/>
  <c r="BN129" i="10"/>
  <c r="BO129" i="10" s="1"/>
  <c r="BN130" i="10"/>
  <c r="BO130" i="10" s="1"/>
  <c r="BN131" i="10"/>
  <c r="BO131" i="10" s="1"/>
  <c r="BN132" i="10"/>
  <c r="BO132" i="10" s="1"/>
  <c r="BN133" i="10"/>
  <c r="BO133" i="10" s="1"/>
  <c r="BN134" i="10"/>
  <c r="BO134" i="10" s="1"/>
  <c r="BN135" i="10"/>
  <c r="BO135" i="10" s="1"/>
  <c r="BN136" i="10"/>
  <c r="BO136" i="10" s="1"/>
  <c r="BN137" i="10"/>
  <c r="BO137" i="10" s="1"/>
  <c r="BN138" i="10"/>
  <c r="BO138" i="10" s="1"/>
  <c r="BN139" i="10"/>
  <c r="BO139" i="10" s="1"/>
  <c r="BN140" i="10"/>
  <c r="BO140" i="10" s="1"/>
  <c r="BN141" i="10"/>
  <c r="BO141" i="10" s="1"/>
  <c r="BN142" i="10"/>
  <c r="BO142" i="10" s="1"/>
  <c r="BN143" i="10"/>
  <c r="BO143" i="10" s="1"/>
  <c r="BN144" i="10"/>
  <c r="BO144" i="10" s="1"/>
  <c r="BN145" i="10"/>
  <c r="BO145" i="10" s="1"/>
  <c r="BN146" i="10"/>
  <c r="BO146" i="10" s="1"/>
  <c r="BN147" i="10"/>
  <c r="BO147" i="10" s="1"/>
  <c r="BN148" i="10"/>
  <c r="BO148" i="10" s="1"/>
  <c r="BN149" i="10"/>
  <c r="BO149" i="10" s="1"/>
  <c r="BN150" i="10"/>
  <c r="BO150" i="10" s="1"/>
  <c r="BN151" i="10"/>
  <c r="BO151" i="10" s="1"/>
  <c r="BN152" i="10"/>
  <c r="BO152" i="10" s="1"/>
  <c r="BN153" i="10"/>
  <c r="BO153" i="10" s="1"/>
  <c r="BN154" i="10"/>
  <c r="BO154" i="10" s="1"/>
  <c r="BN155" i="10"/>
  <c r="BO155" i="10" s="1"/>
  <c r="BN156" i="10"/>
  <c r="BO156" i="10" s="1"/>
  <c r="BN157" i="10"/>
  <c r="BO157" i="10" s="1"/>
  <c r="BN158" i="10"/>
  <c r="BO158" i="10" s="1"/>
  <c r="BN159" i="10"/>
  <c r="BO159" i="10" s="1"/>
  <c r="BN160" i="10"/>
  <c r="BO160" i="10" s="1"/>
  <c r="BN161" i="10"/>
  <c r="BO161" i="10" s="1"/>
  <c r="BN162" i="10"/>
  <c r="BO162" i="10" s="1"/>
  <c r="BN163" i="10"/>
  <c r="BO163" i="10" s="1"/>
  <c r="BN164" i="10"/>
  <c r="BO164" i="10" s="1"/>
  <c r="BN165" i="10"/>
  <c r="BO165" i="10" s="1"/>
  <c r="BN166" i="10"/>
  <c r="BO166" i="10" s="1"/>
  <c r="BN167" i="10"/>
  <c r="BO167" i="10" s="1"/>
  <c r="BN168" i="10"/>
  <c r="BO168" i="10" s="1"/>
  <c r="BN169" i="10"/>
  <c r="BO169" i="10" s="1"/>
  <c r="BN170" i="10"/>
  <c r="BO170" i="10" s="1"/>
  <c r="BN171" i="10"/>
  <c r="BO171" i="10" s="1"/>
  <c r="BN172" i="10"/>
  <c r="BO172" i="10" s="1"/>
  <c r="BN173" i="10"/>
  <c r="BO173" i="10" s="1"/>
  <c r="BN174" i="10"/>
  <c r="BO174" i="10" s="1"/>
  <c r="BN175" i="10"/>
  <c r="BO175" i="10" s="1"/>
  <c r="BN176" i="10"/>
  <c r="BO176" i="10" s="1"/>
  <c r="BN177" i="10"/>
  <c r="BO177" i="10" s="1"/>
  <c r="BN178" i="10"/>
  <c r="BO178" i="10" s="1"/>
  <c r="BN179" i="10"/>
  <c r="BO179" i="10" s="1"/>
  <c r="BN180" i="10"/>
  <c r="BO180" i="10" s="1"/>
  <c r="BN181" i="10"/>
  <c r="BO181" i="10" s="1"/>
  <c r="BN182" i="10"/>
  <c r="BO182" i="10" s="1"/>
  <c r="BN183" i="10"/>
  <c r="BO183" i="10" s="1"/>
  <c r="BN184" i="10"/>
  <c r="BO184" i="10" s="1"/>
  <c r="BN185" i="10"/>
  <c r="BO185" i="10" s="1"/>
  <c r="BN186" i="10"/>
  <c r="BO186" i="10" s="1"/>
  <c r="BN187" i="10"/>
  <c r="BO187" i="10" s="1"/>
  <c r="BN188" i="10"/>
  <c r="BO188" i="10" s="1"/>
  <c r="BN189" i="10"/>
  <c r="BO189" i="10" s="1"/>
  <c r="BN190" i="10"/>
  <c r="BO190" i="10" s="1"/>
  <c r="BN191" i="10"/>
  <c r="BO191" i="10" s="1"/>
  <c r="BN192" i="10"/>
  <c r="BO192" i="10" s="1"/>
  <c r="BN194" i="10"/>
  <c r="BO194" i="10" s="1"/>
  <c r="BN196" i="10"/>
  <c r="BO196" i="10" s="1"/>
  <c r="BN197" i="10"/>
  <c r="BO197" i="10" s="1"/>
  <c r="BN198" i="10"/>
  <c r="BO198" i="10" s="1"/>
  <c r="BN199" i="10"/>
  <c r="BO199" i="10" s="1"/>
  <c r="BN200" i="10"/>
  <c r="BO200" i="10" s="1"/>
  <c r="BN201" i="10"/>
  <c r="BO201" i="10" s="1"/>
  <c r="BN202" i="10"/>
  <c r="BO202" i="10" s="1"/>
  <c r="BN203" i="10"/>
  <c r="BO203" i="10" s="1"/>
  <c r="BN204" i="10"/>
  <c r="BO204" i="10" s="1"/>
  <c r="BN205" i="10"/>
  <c r="BO205" i="10" s="1"/>
  <c r="BN206" i="10"/>
  <c r="BO206" i="10" s="1"/>
  <c r="BN207" i="10"/>
  <c r="BO207" i="10" s="1"/>
  <c r="BN208" i="10"/>
  <c r="BO208" i="10" s="1"/>
  <c r="BN209" i="10"/>
  <c r="BO209" i="10" s="1"/>
  <c r="BN210" i="10"/>
  <c r="BO210" i="10" s="1"/>
  <c r="BN211" i="10"/>
  <c r="BO211" i="10" s="1"/>
  <c r="BN212" i="10"/>
  <c r="BO212" i="10" s="1"/>
  <c r="BN213" i="10"/>
  <c r="BO213" i="10" s="1"/>
  <c r="BN214" i="10"/>
  <c r="BO214" i="10" s="1"/>
  <c r="BN215" i="10"/>
  <c r="BO215" i="10" s="1"/>
  <c r="BN216" i="10"/>
  <c r="BO216" i="10" s="1"/>
  <c r="BN217" i="10"/>
  <c r="BO217" i="10" s="1"/>
  <c r="BN219" i="10"/>
  <c r="BO219" i="10" s="1"/>
  <c r="BN220" i="10"/>
  <c r="BO220" i="10" s="1"/>
  <c r="BN221" i="10"/>
  <c r="BO221" i="10" s="1"/>
  <c r="BN222" i="10"/>
  <c r="BO222" i="10" s="1"/>
  <c r="BN223" i="10"/>
  <c r="BO223" i="10" s="1"/>
  <c r="BN224" i="10"/>
  <c r="BO224" i="10" s="1"/>
  <c r="BN225" i="10"/>
  <c r="BO225" i="10" s="1"/>
  <c r="BN227" i="10"/>
  <c r="BO227" i="10" s="1"/>
  <c r="BN228" i="10"/>
  <c r="BO228" i="10" s="1"/>
  <c r="BN229" i="10"/>
  <c r="BO229" i="10" s="1"/>
  <c r="BN230" i="10"/>
  <c r="BO230" i="10" s="1"/>
  <c r="BN231" i="10"/>
  <c r="BO231" i="10" s="1"/>
  <c r="BN232" i="10"/>
  <c r="BO232" i="10" s="1"/>
  <c r="BN233" i="10"/>
  <c r="BO233" i="10" s="1"/>
  <c r="BN234" i="10"/>
  <c r="BO234" i="10" s="1"/>
  <c r="BN235" i="10"/>
  <c r="BO235" i="10" s="1"/>
  <c r="BN236" i="10"/>
  <c r="BO236" i="10" s="1"/>
  <c r="BN237" i="10"/>
  <c r="BO237" i="10" s="1"/>
  <c r="BN238" i="10"/>
  <c r="BO238" i="10" s="1"/>
  <c r="BN239" i="10"/>
  <c r="BO239" i="10" s="1"/>
  <c r="BN240" i="10"/>
  <c r="BO240" i="10" s="1"/>
  <c r="BN241" i="10"/>
  <c r="BO241" i="10" s="1"/>
  <c r="BN242" i="10"/>
  <c r="BO242" i="10" s="1"/>
  <c r="BN243" i="10"/>
  <c r="BO243" i="10" s="1"/>
  <c r="GA4" i="1" l="1"/>
  <c r="GB4" i="1" s="1"/>
  <c r="GC4" i="1" s="1"/>
  <c r="GD4" i="1" s="1"/>
  <c r="GE4" i="1" s="1"/>
  <c r="GF4" i="1" s="1"/>
  <c r="GG4" i="1" s="1"/>
  <c r="GH4" i="1" s="1"/>
  <c r="GI4" i="1" s="1"/>
  <c r="GJ4" i="1" s="1"/>
  <c r="GK4" i="1" s="1"/>
  <c r="GL4" i="1" s="1"/>
  <c r="GM4" i="1" s="1"/>
  <c r="GN4" i="1" s="1"/>
  <c r="GO4" i="1" s="1"/>
  <c r="GP4" i="1" s="1"/>
  <c r="GQ4" i="1" s="1"/>
  <c r="GR4" i="1" s="1"/>
  <c r="GS4" i="1" s="1"/>
  <c r="GT4" i="1" s="1"/>
  <c r="E225" i="10"/>
  <c r="E226" i="10"/>
  <c r="E227" i="10"/>
  <c r="E228" i="10"/>
  <c r="E229" i="10"/>
  <c r="E230" i="10"/>
  <c r="E231" i="10"/>
  <c r="E232" i="10"/>
  <c r="E233" i="10"/>
  <c r="E234" i="10"/>
  <c r="E235" i="10"/>
  <c r="E236" i="10"/>
  <c r="E237" i="10"/>
  <c r="E238" i="10"/>
  <c r="E239" i="10"/>
  <c r="E240" i="10"/>
  <c r="E241" i="10"/>
  <c r="E242" i="10"/>
  <c r="E243" i="10"/>
  <c r="E244" i="10"/>
  <c r="E225" i="11"/>
  <c r="BI225" i="11"/>
  <c r="BJ225" i="11" s="1"/>
  <c r="E226" i="11"/>
  <c r="BI226" i="11"/>
  <c r="BJ226" i="11" s="1"/>
  <c r="E227" i="11"/>
  <c r="E228" i="11"/>
  <c r="BI228" i="11"/>
  <c r="BJ228" i="11" s="1"/>
  <c r="E229" i="11"/>
  <c r="E230" i="11"/>
  <c r="BI230" i="11"/>
  <c r="BJ230" i="11" s="1"/>
  <c r="E231" i="11"/>
  <c r="BI231" i="11"/>
  <c r="BJ231" i="11" s="1"/>
  <c r="E232" i="11"/>
  <c r="BI232" i="11"/>
  <c r="BJ232" i="11" s="1"/>
  <c r="E233" i="11"/>
  <c r="BI233" i="11"/>
  <c r="BJ233" i="11" s="1"/>
  <c r="E234" i="11"/>
  <c r="BI234" i="11"/>
  <c r="BJ234" i="11" s="1"/>
  <c r="E235" i="11"/>
  <c r="BI235" i="11"/>
  <c r="BJ235" i="11" s="1"/>
  <c r="E236" i="11"/>
  <c r="BI236" i="11"/>
  <c r="BJ236" i="11" s="1"/>
  <c r="E237" i="11"/>
  <c r="BI237" i="11"/>
  <c r="BJ237" i="11" s="1"/>
  <c r="E238" i="11"/>
  <c r="E239" i="11"/>
  <c r="BI239" i="11"/>
  <c r="BJ239" i="11" s="1"/>
  <c r="E240" i="11"/>
  <c r="E241" i="11"/>
  <c r="BI241" i="11"/>
  <c r="BJ241" i="11" s="1"/>
  <c r="E242" i="11"/>
  <c r="BI242" i="11"/>
  <c r="BJ242" i="11" s="1"/>
  <c r="E243" i="11"/>
  <c r="BI243" i="11"/>
  <c r="BJ243" i="11" s="1"/>
  <c r="E244" i="11"/>
  <c r="BI244" i="11"/>
  <c r="BJ244" i="11" s="1"/>
  <c r="AU225" i="6"/>
  <c r="AU226" i="6"/>
  <c r="AU227" i="6"/>
  <c r="AU228" i="6"/>
  <c r="AU229" i="6"/>
  <c r="AU230" i="6"/>
  <c r="AU231" i="6"/>
  <c r="AU232" i="6"/>
  <c r="AU233" i="6"/>
  <c r="AU234" i="6"/>
  <c r="AU235" i="6"/>
  <c r="AU236" i="6"/>
  <c r="AU237" i="6"/>
  <c r="AU238" i="6"/>
  <c r="AU239" i="6"/>
  <c r="AU240" i="6"/>
  <c r="AU241" i="6"/>
  <c r="AU242" i="6"/>
  <c r="AU243" i="6"/>
  <c r="AU244" i="6"/>
  <c r="AU245" i="6"/>
  <c r="AU246" i="6"/>
  <c r="AU247" i="6"/>
  <c r="AU248" i="6"/>
  <c r="AU249" i="6"/>
  <c r="AU250" i="6"/>
  <c r="AU251" i="6"/>
  <c r="AU252" i="6"/>
  <c r="AU253" i="6"/>
  <c r="AU254" i="6"/>
  <c r="AU255" i="6"/>
  <c r="AU256" i="6"/>
  <c r="AU257" i="6"/>
  <c r="AU258" i="6"/>
  <c r="AU259" i="6"/>
  <c r="AU260" i="6"/>
  <c r="AU261" i="6"/>
  <c r="AU262" i="6"/>
  <c r="AU263" i="6"/>
  <c r="AU264" i="6"/>
  <c r="AU265" i="6"/>
  <c r="AU266" i="6"/>
  <c r="AU267" i="6"/>
  <c r="AU268" i="6"/>
  <c r="AU269" i="6"/>
  <c r="AU270" i="6"/>
  <c r="AU271" i="6"/>
  <c r="AU272" i="6"/>
  <c r="AU273" i="6"/>
  <c r="AU274" i="6"/>
  <c r="AU275" i="6"/>
  <c r="AU276" i="6"/>
  <c r="AU277" i="6"/>
  <c r="AU278" i="6"/>
  <c r="AU279" i="6"/>
  <c r="AU280" i="6"/>
  <c r="AU281" i="6"/>
  <c r="AU282" i="6"/>
  <c r="AU283" i="6"/>
  <c r="AU284" i="6"/>
  <c r="AU285" i="6"/>
  <c r="AU286" i="6"/>
  <c r="AU287" i="6"/>
  <c r="AU288" i="6"/>
  <c r="AU289" i="6"/>
  <c r="AU290" i="6"/>
  <c r="AU291" i="6"/>
  <c r="AU292" i="6"/>
  <c r="AU293" i="6"/>
  <c r="AU294" i="6"/>
  <c r="AU295" i="6"/>
  <c r="AU296" i="6"/>
  <c r="AU297" i="6"/>
  <c r="AU298" i="6"/>
  <c r="AU299" i="6"/>
  <c r="AU300" i="6"/>
  <c r="AU301" i="6"/>
  <c r="AU302" i="6"/>
  <c r="AU303" i="6"/>
  <c r="AU304" i="6"/>
  <c r="AU305" i="6"/>
  <c r="AU306" i="6"/>
  <c r="AU307" i="6"/>
  <c r="AU308" i="6"/>
  <c r="AU309" i="6"/>
  <c r="AU310" i="6"/>
  <c r="AU311" i="6"/>
  <c r="AU312" i="6"/>
  <c r="AU313" i="6"/>
  <c r="AU314" i="6"/>
  <c r="AU315" i="6"/>
  <c r="BI225" i="12"/>
  <c r="BJ225" i="12" s="1"/>
  <c r="DM225" i="12"/>
  <c r="ED225" i="12"/>
  <c r="EE225" i="12" s="1"/>
  <c r="DM226" i="12"/>
  <c r="ED226" i="12"/>
  <c r="EE226" i="12" s="1"/>
  <c r="BI227" i="12"/>
  <c r="BJ227" i="12" s="1"/>
  <c r="DM227" i="12"/>
  <c r="BI228" i="12"/>
  <c r="BJ228" i="12" s="1"/>
  <c r="DM228" i="12"/>
  <c r="ED228" i="12"/>
  <c r="EE228" i="12" s="1"/>
  <c r="BI229" i="12"/>
  <c r="BJ229" i="12" s="1"/>
  <c r="DM229" i="12"/>
  <c r="BI230" i="12"/>
  <c r="BJ230" i="12" s="1"/>
  <c r="DM230" i="12"/>
  <c r="ED230" i="12"/>
  <c r="EE230" i="12" s="1"/>
  <c r="BI231" i="12"/>
  <c r="BJ231" i="12" s="1"/>
  <c r="DM231" i="12"/>
  <c r="ED231" i="12"/>
  <c r="EE231" i="12" s="1"/>
  <c r="BI232" i="12"/>
  <c r="BJ232" i="12" s="1"/>
  <c r="DM232" i="12"/>
  <c r="BI233" i="12"/>
  <c r="BJ233" i="12" s="1"/>
  <c r="DM233" i="12"/>
  <c r="ED233" i="12"/>
  <c r="EE233" i="12" s="1"/>
  <c r="BI234" i="12"/>
  <c r="BJ234" i="12" s="1"/>
  <c r="DM234" i="12"/>
  <c r="BI235" i="12"/>
  <c r="BJ235" i="12" s="1"/>
  <c r="DM235" i="12"/>
  <c r="ED235" i="12"/>
  <c r="EE235" i="12" s="1"/>
  <c r="BI236" i="12"/>
  <c r="BJ236" i="12" s="1"/>
  <c r="DM236" i="12"/>
  <c r="ED236" i="12"/>
  <c r="EE236" i="12" s="1"/>
  <c r="BI237" i="12"/>
  <c r="BJ237" i="12" s="1"/>
  <c r="DM237" i="12"/>
  <c r="ED237" i="12"/>
  <c r="EE237" i="12" s="1"/>
  <c r="BI238" i="12"/>
  <c r="BJ238" i="12" s="1"/>
  <c r="DM238" i="12"/>
  <c r="BI239" i="12"/>
  <c r="BJ239" i="12" s="1"/>
  <c r="DM239" i="12"/>
  <c r="ED239" i="12"/>
  <c r="EE239" i="12" s="1"/>
  <c r="BI240" i="12"/>
  <c r="BJ240" i="12" s="1"/>
  <c r="DM240" i="12"/>
  <c r="BI241" i="12"/>
  <c r="BJ241" i="12" s="1"/>
  <c r="DM241" i="12"/>
  <c r="ED241" i="12"/>
  <c r="EE241" i="12" s="1"/>
  <c r="BI242" i="12"/>
  <c r="BJ242" i="12" s="1"/>
  <c r="DM242" i="12"/>
  <c r="ED242" i="12"/>
  <c r="EE242" i="12" s="1"/>
  <c r="BI243" i="12"/>
  <c r="BJ243" i="12" s="1"/>
  <c r="DM243" i="12"/>
  <c r="ED243" i="12"/>
  <c r="EE243" i="12" s="1"/>
  <c r="DM244" i="12"/>
  <c r="ED244" i="12"/>
  <c r="EE244" i="12" s="1"/>
  <c r="BI245" i="12"/>
  <c r="BJ245" i="12" s="1"/>
  <c r="DM245" i="12"/>
  <c r="ED245" i="12"/>
  <c r="EE245" i="12" s="1"/>
  <c r="BI246" i="12"/>
  <c r="BJ246" i="12" s="1"/>
  <c r="DM246" i="12"/>
  <c r="ED246" i="12"/>
  <c r="EE246" i="12" s="1"/>
  <c r="BI247" i="12"/>
  <c r="BJ247" i="12" s="1"/>
  <c r="DM247" i="12"/>
  <c r="ED247" i="12"/>
  <c r="EE247" i="12" s="1"/>
  <c r="BI248" i="12"/>
  <c r="BJ248" i="12" s="1"/>
  <c r="DM248" i="12"/>
  <c r="ED248" i="12"/>
  <c r="EE248" i="12" s="1"/>
  <c r="BI249" i="12"/>
  <c r="BJ249" i="12" s="1"/>
  <c r="DM249" i="12"/>
  <c r="ED249" i="12"/>
  <c r="EE249" i="12" s="1"/>
  <c r="BI250" i="12"/>
  <c r="BJ250" i="12" s="1"/>
  <c r="DM250" i="12"/>
  <c r="ED250" i="12"/>
  <c r="EE250" i="12" s="1"/>
  <c r="BI251" i="12"/>
  <c r="BJ251" i="12" s="1"/>
  <c r="DM251" i="12"/>
  <c r="ED251" i="12"/>
  <c r="EE251" i="12" s="1"/>
  <c r="BI252" i="12"/>
  <c r="BJ252" i="12" s="1"/>
  <c r="DM252" i="12"/>
  <c r="ED252" i="12"/>
  <c r="EE252" i="12" s="1"/>
  <c r="BI253" i="12"/>
  <c r="BJ253" i="12" s="1"/>
  <c r="DM253" i="12"/>
  <c r="ED253" i="12"/>
  <c r="EE253" i="12" s="1"/>
  <c r="BI254" i="12"/>
  <c r="BJ254" i="12" s="1"/>
  <c r="DM254" i="12"/>
  <c r="ED254" i="12"/>
  <c r="EE254" i="12" s="1"/>
  <c r="BI255" i="12"/>
  <c r="BJ255" i="12" s="1"/>
  <c r="DM255" i="12"/>
  <c r="ED255" i="12"/>
  <c r="EE255" i="12" s="1"/>
  <c r="BI256" i="12"/>
  <c r="BJ256" i="12" s="1"/>
  <c r="DM256" i="12"/>
  <c r="ED256" i="12"/>
  <c r="EE256" i="12" s="1"/>
  <c r="BI257" i="12"/>
  <c r="BJ257" i="12" s="1"/>
  <c r="DM257" i="12"/>
  <c r="ED257" i="12"/>
  <c r="EE257" i="12" s="1"/>
  <c r="BI258" i="12"/>
  <c r="BJ258" i="12" s="1"/>
  <c r="DM258" i="12"/>
  <c r="ED258" i="12"/>
  <c r="EE258" i="12" s="1"/>
  <c r="BI259" i="12"/>
  <c r="BJ259" i="12" s="1"/>
  <c r="DM259" i="12"/>
  <c r="ED259" i="12"/>
  <c r="EE259" i="12" s="1"/>
  <c r="BI260" i="12"/>
  <c r="BJ260" i="12" s="1"/>
  <c r="DM260" i="12"/>
  <c r="ED260" i="12"/>
  <c r="EE260" i="12" s="1"/>
  <c r="BI261" i="12"/>
  <c r="BJ261" i="12" s="1"/>
  <c r="DM261" i="12"/>
  <c r="ED261" i="12"/>
  <c r="EE261" i="12" s="1"/>
  <c r="BI262" i="12"/>
  <c r="BJ262" i="12" s="1"/>
  <c r="DM262" i="12"/>
  <c r="ED262" i="12"/>
  <c r="EE262" i="12" s="1"/>
  <c r="BI263" i="12"/>
  <c r="BJ263" i="12" s="1"/>
  <c r="DM263" i="12"/>
  <c r="ED263" i="12"/>
  <c r="EE263" i="12" s="1"/>
  <c r="BI264" i="12"/>
  <c r="BJ264" i="12" s="1"/>
  <c r="DM264" i="12"/>
  <c r="ED264" i="12"/>
  <c r="EE264" i="12" s="1"/>
  <c r="BI265" i="12"/>
  <c r="BJ265" i="12" s="1"/>
  <c r="DM265" i="12"/>
  <c r="ED265" i="12"/>
  <c r="EE265" i="12" s="1"/>
  <c r="BI266" i="12"/>
  <c r="BJ266" i="12" s="1"/>
  <c r="DM266" i="12"/>
  <c r="ED266" i="12"/>
  <c r="EE266" i="12" s="1"/>
  <c r="BI267" i="12"/>
  <c r="BJ267" i="12" s="1"/>
  <c r="DM267" i="12"/>
  <c r="ED267" i="12"/>
  <c r="EE267" i="12" s="1"/>
  <c r="BI268" i="12"/>
  <c r="BJ268" i="12" s="1"/>
  <c r="DM268" i="12"/>
  <c r="ED268" i="12"/>
  <c r="EE268" i="12" s="1"/>
  <c r="BI269" i="12"/>
  <c r="BJ269" i="12" s="1"/>
  <c r="DM269" i="12"/>
  <c r="ED269" i="12"/>
  <c r="EE269" i="12" s="1"/>
  <c r="BI270" i="12"/>
  <c r="BJ270" i="12" s="1"/>
  <c r="DM270" i="12"/>
  <c r="ED270" i="12"/>
  <c r="EE270" i="12" s="1"/>
  <c r="BI271" i="12"/>
  <c r="BJ271" i="12" s="1"/>
  <c r="DM271" i="12"/>
  <c r="ED271" i="12"/>
  <c r="EE271" i="12" s="1"/>
  <c r="BI272" i="12"/>
  <c r="BJ272" i="12" s="1"/>
  <c r="DM272" i="12"/>
  <c r="ED272" i="12"/>
  <c r="EE272" i="12" s="1"/>
  <c r="BI273" i="12"/>
  <c r="BJ273" i="12" s="1"/>
  <c r="DM273" i="12"/>
  <c r="ED273" i="12"/>
  <c r="EE273" i="12" s="1"/>
  <c r="BI274" i="12"/>
  <c r="BJ274" i="12" s="1"/>
  <c r="DM274" i="12"/>
  <c r="ED274" i="12"/>
  <c r="EE274" i="12" s="1"/>
  <c r="BI275" i="12"/>
  <c r="BJ275" i="12" s="1"/>
  <c r="DM275" i="12"/>
  <c r="ED275" i="12"/>
  <c r="EE275" i="12" s="1"/>
  <c r="BI276" i="12"/>
  <c r="BJ276" i="12" s="1"/>
  <c r="DM276" i="12"/>
  <c r="ED276" i="12"/>
  <c r="EE276" i="12" s="1"/>
  <c r="BI277" i="12"/>
  <c r="BJ277" i="12" s="1"/>
  <c r="DM277" i="12"/>
  <c r="ED277" i="12"/>
  <c r="EE277" i="12" s="1"/>
  <c r="BI278" i="12"/>
  <c r="BJ278" i="12" s="1"/>
  <c r="DM278" i="12"/>
  <c r="ED278" i="12"/>
  <c r="EE278" i="12" s="1"/>
  <c r="BI279" i="12"/>
  <c r="BJ279" i="12" s="1"/>
  <c r="DM279" i="12"/>
  <c r="ED279" i="12"/>
  <c r="EE279" i="12" s="1"/>
  <c r="BI280" i="12"/>
  <c r="BJ280" i="12" s="1"/>
  <c r="DM280" i="12"/>
  <c r="ED280" i="12"/>
  <c r="EE280" i="12" s="1"/>
  <c r="BI281" i="12"/>
  <c r="BJ281" i="12" s="1"/>
  <c r="DM281" i="12"/>
  <c r="ED281" i="12"/>
  <c r="EE281" i="12" s="1"/>
  <c r="BI282" i="12"/>
  <c r="BJ282" i="12" s="1"/>
  <c r="DM282" i="12"/>
  <c r="ED282" i="12"/>
  <c r="EE282" i="12" s="1"/>
  <c r="BI283" i="12"/>
  <c r="BJ283" i="12" s="1"/>
  <c r="DM283" i="12"/>
  <c r="ED283" i="12"/>
  <c r="EE283" i="12" s="1"/>
  <c r="BI284" i="12"/>
  <c r="BJ284" i="12" s="1"/>
  <c r="DM284" i="12"/>
  <c r="ED284" i="12"/>
  <c r="EE284" i="12" s="1"/>
  <c r="BI285" i="12"/>
  <c r="BJ285" i="12" s="1"/>
  <c r="DM285" i="12"/>
  <c r="ED285" i="12"/>
  <c r="EE285" i="12" s="1"/>
  <c r="BI286" i="12"/>
  <c r="BJ286" i="12" s="1"/>
  <c r="DM286" i="12"/>
  <c r="ED286" i="12"/>
  <c r="EE286" i="12" s="1"/>
  <c r="BI287" i="12"/>
  <c r="BJ287" i="12" s="1"/>
  <c r="DM287" i="12"/>
  <c r="ED287" i="12"/>
  <c r="EE287" i="12" s="1"/>
  <c r="BI288" i="12"/>
  <c r="BJ288" i="12" s="1"/>
  <c r="DM288" i="12"/>
  <c r="ED288" i="12"/>
  <c r="EE288" i="12" s="1"/>
  <c r="BI289" i="12"/>
  <c r="BJ289" i="12" s="1"/>
  <c r="DM289" i="12"/>
  <c r="ED289" i="12"/>
  <c r="EE289" i="12" s="1"/>
  <c r="BI290" i="12"/>
  <c r="BJ290" i="12" s="1"/>
  <c r="DM290" i="12"/>
  <c r="ED290" i="12"/>
  <c r="EE290" i="12" s="1"/>
  <c r="BI291" i="12"/>
  <c r="BJ291" i="12" s="1"/>
  <c r="DM291" i="12"/>
  <c r="ED291" i="12"/>
  <c r="EE291" i="12" s="1"/>
  <c r="BI292" i="12"/>
  <c r="BJ292" i="12" s="1"/>
  <c r="DM292" i="12"/>
  <c r="ED292" i="12"/>
  <c r="EE292" i="12" s="1"/>
  <c r="BI293" i="12"/>
  <c r="BJ293" i="12" s="1"/>
  <c r="DM293" i="12"/>
  <c r="ED293" i="12"/>
  <c r="EE293" i="12" s="1"/>
  <c r="BI294" i="12"/>
  <c r="BJ294" i="12" s="1"/>
  <c r="DM294" i="12"/>
  <c r="ED294" i="12"/>
  <c r="EE294" i="12" s="1"/>
  <c r="BI295" i="12"/>
  <c r="BJ295" i="12" s="1"/>
  <c r="DM295" i="12"/>
  <c r="ED295" i="12"/>
  <c r="EE295" i="12" s="1"/>
  <c r="BI296" i="12"/>
  <c r="BJ296" i="12" s="1"/>
  <c r="DM296" i="12"/>
  <c r="ED296" i="12"/>
  <c r="EE296" i="12" s="1"/>
  <c r="BI297" i="12"/>
  <c r="BJ297" i="12" s="1"/>
  <c r="DM297" i="12"/>
  <c r="ED297" i="12"/>
  <c r="EE297" i="12" s="1"/>
  <c r="BI298" i="12"/>
  <c r="BJ298" i="12" s="1"/>
  <c r="DM298" i="12"/>
  <c r="ED298" i="12"/>
  <c r="EE298" i="12" s="1"/>
  <c r="BI299" i="12"/>
  <c r="BJ299" i="12" s="1"/>
  <c r="DM299" i="12"/>
  <c r="ED299" i="12"/>
  <c r="EE299" i="12" s="1"/>
  <c r="BI300" i="12"/>
  <c r="BJ300" i="12" s="1"/>
  <c r="DM300" i="12"/>
  <c r="ED300" i="12"/>
  <c r="EE300" i="12" s="1"/>
  <c r="BI301" i="12"/>
  <c r="BJ301" i="12" s="1"/>
  <c r="DM301" i="12"/>
  <c r="ED301" i="12"/>
  <c r="EE301" i="12" s="1"/>
  <c r="BI302" i="12"/>
  <c r="BJ302" i="12" s="1"/>
  <c r="DM302" i="12"/>
  <c r="ED302" i="12"/>
  <c r="EE302" i="12" s="1"/>
  <c r="BI303" i="12"/>
  <c r="BJ303" i="12" s="1"/>
  <c r="DM303" i="12"/>
  <c r="ED303" i="12"/>
  <c r="EE303" i="12" s="1"/>
  <c r="BI304" i="12"/>
  <c r="BJ304" i="12" s="1"/>
  <c r="DM304" i="12"/>
  <c r="ED304" i="12"/>
  <c r="EE304" i="12" s="1"/>
  <c r="BI305" i="12"/>
  <c r="BJ305" i="12" s="1"/>
  <c r="DM305" i="12"/>
  <c r="ED305" i="12"/>
  <c r="EE305" i="12" s="1"/>
  <c r="BI306" i="12"/>
  <c r="BJ306" i="12" s="1"/>
  <c r="DM306" i="12"/>
  <c r="ED306" i="12"/>
  <c r="EE306" i="12" s="1"/>
  <c r="BI307" i="12"/>
  <c r="BJ307" i="12" s="1"/>
  <c r="DM307" i="12"/>
  <c r="ED307" i="12"/>
  <c r="EE307" i="12" s="1"/>
  <c r="BI308" i="12"/>
  <c r="BJ308" i="12" s="1"/>
  <c r="DM308" i="12"/>
  <c r="ED308" i="12"/>
  <c r="EE308" i="12" s="1"/>
  <c r="BI309" i="12"/>
  <c r="BJ309" i="12" s="1"/>
  <c r="DM309" i="12"/>
  <c r="ED309" i="12"/>
  <c r="EE309" i="12" s="1"/>
  <c r="BI310" i="12"/>
  <c r="BJ310" i="12" s="1"/>
  <c r="DM310" i="12"/>
  <c r="ED310" i="12"/>
  <c r="EE310" i="12" s="1"/>
  <c r="BI311" i="12"/>
  <c r="BJ311" i="12" s="1"/>
  <c r="DM311" i="12"/>
  <c r="ED311" i="12"/>
  <c r="EE311" i="12" s="1"/>
  <c r="BI312" i="12"/>
  <c r="BJ312" i="12" s="1"/>
  <c r="DM312" i="12"/>
  <c r="ED312" i="12"/>
  <c r="EE312" i="12" s="1"/>
  <c r="BI313" i="12"/>
  <c r="BJ313" i="12" s="1"/>
  <c r="DM313" i="12"/>
  <c r="ED313" i="12"/>
  <c r="EE313" i="12" s="1"/>
  <c r="BI314" i="12"/>
  <c r="BJ314" i="12" s="1"/>
  <c r="DM314" i="12"/>
  <c r="ED314" i="12"/>
  <c r="EE314" i="12" s="1"/>
  <c r="DM315" i="12"/>
  <c r="ED315" i="12"/>
  <c r="EE315" i="12" s="1"/>
  <c r="E28" i="2"/>
  <c r="E25" i="2"/>
  <c r="E26" i="2"/>
  <c r="E27" i="2"/>
  <c r="BY9" i="12"/>
  <c r="BY8" i="12"/>
  <c r="M32" i="2"/>
  <c r="BI223" i="12"/>
  <c r="BJ223" i="12" s="1"/>
  <c r="ED215" i="12"/>
  <c r="EE215" i="12" s="1"/>
  <c r="ED219" i="12"/>
  <c r="EE219" i="12" s="1"/>
  <c r="ED211" i="12"/>
  <c r="EE211" i="12" s="1"/>
  <c r="ED212" i="12"/>
  <c r="EE212" i="12" s="1"/>
  <c r="ED213" i="12"/>
  <c r="EE213" i="12" s="1"/>
  <c r="ED214" i="12"/>
  <c r="EE214" i="12" s="1"/>
  <c r="ED216" i="12"/>
  <c r="EE216" i="12" s="1"/>
  <c r="ED217" i="12"/>
  <c r="EE217" i="12" s="1"/>
  <c r="ED218" i="12"/>
  <c r="EE218" i="12" s="1"/>
  <c r="BI215" i="12"/>
  <c r="BJ215" i="12" s="1"/>
  <c r="BI211" i="12"/>
  <c r="BJ211" i="12" s="1"/>
  <c r="BI212" i="12"/>
  <c r="BJ212" i="12" s="1"/>
  <c r="BI213" i="12"/>
  <c r="BJ213" i="12" s="1"/>
  <c r="BI214" i="12"/>
  <c r="BJ214" i="12" s="1"/>
  <c r="ED205" i="12"/>
  <c r="EE205" i="12" s="1"/>
  <c r="ED206" i="12"/>
  <c r="EE206" i="12" s="1"/>
  <c r="ED204" i="12"/>
  <c r="EE204" i="12" s="1"/>
  <c r="ED207" i="12"/>
  <c r="EE207" i="12" s="1"/>
  <c r="ED208" i="12"/>
  <c r="EE208" i="12" s="1"/>
  <c r="ED209" i="12"/>
  <c r="EE209" i="12" s="1"/>
  <c r="ED210" i="12"/>
  <c r="EE210" i="12" s="1"/>
  <c r="BI205" i="12"/>
  <c r="BJ205" i="12" s="1"/>
  <c r="BI204" i="12"/>
  <c r="BJ204" i="12" s="1"/>
  <c r="BI206" i="12"/>
  <c r="BJ206" i="12" s="1"/>
  <c r="BI207" i="12"/>
  <c r="BJ207" i="12" s="1"/>
  <c r="BI208" i="12"/>
  <c r="BJ208" i="12" s="1"/>
  <c r="BI209" i="12"/>
  <c r="BJ209" i="12" s="1"/>
  <c r="BI210" i="12"/>
  <c r="BJ210" i="12" s="1"/>
  <c r="ED193" i="12"/>
  <c r="EE193" i="12" s="1"/>
  <c r="ED194" i="12"/>
  <c r="EE194" i="12" s="1"/>
  <c r="ED197" i="12"/>
  <c r="EE197" i="12" s="1"/>
  <c r="ED198" i="12"/>
  <c r="EE198" i="12" s="1"/>
  <c r="ED199" i="12"/>
  <c r="EE199" i="12" s="1"/>
  <c r="ED200" i="12"/>
  <c r="EE200" i="12" s="1"/>
  <c r="ED201" i="12"/>
  <c r="EE201" i="12" s="1"/>
  <c r="ED202" i="12"/>
  <c r="EE202" i="12" s="1"/>
  <c r="ED203" i="12"/>
  <c r="EE203" i="12" s="1"/>
  <c r="BI194" i="12"/>
  <c r="BJ194" i="12" s="1"/>
  <c r="BI196" i="12"/>
  <c r="BJ196" i="12" s="1"/>
  <c r="BI197" i="12"/>
  <c r="BJ197" i="12" s="1"/>
  <c r="BI198" i="12"/>
  <c r="BJ198" i="12" s="1"/>
  <c r="BI199" i="12"/>
  <c r="BJ199" i="12" s="1"/>
  <c r="BI200" i="12"/>
  <c r="BJ200" i="12" s="1"/>
  <c r="BI201" i="12"/>
  <c r="BJ201" i="12" s="1"/>
  <c r="BI202" i="12"/>
  <c r="BJ202" i="12" s="1"/>
  <c r="BI203" i="12"/>
  <c r="BJ203" i="12" s="1"/>
  <c r="ED184" i="12"/>
  <c r="EE184" i="12" s="1"/>
  <c r="ED185" i="12"/>
  <c r="EE185" i="12" s="1"/>
  <c r="ED186" i="12"/>
  <c r="EE186" i="12" s="1"/>
  <c r="ED187" i="12"/>
  <c r="EE187" i="12" s="1"/>
  <c r="ED188" i="12"/>
  <c r="EE188" i="12" s="1"/>
  <c r="ED189" i="12"/>
  <c r="EE189" i="12" s="1"/>
  <c r="ED190" i="12"/>
  <c r="EE190" i="12" s="1"/>
  <c r="ED191" i="12"/>
  <c r="EE191" i="12" s="1"/>
  <c r="ED192" i="12"/>
  <c r="EE192" i="12" s="1"/>
  <c r="BI184" i="12"/>
  <c r="BJ184" i="12" s="1"/>
  <c r="BI185" i="12"/>
  <c r="BJ185" i="12" s="1"/>
  <c r="BI186" i="12"/>
  <c r="BJ186" i="12" s="1"/>
  <c r="BI187" i="12"/>
  <c r="BJ187" i="12" s="1"/>
  <c r="BI188" i="12"/>
  <c r="BJ188" i="12" s="1"/>
  <c r="BI189" i="12"/>
  <c r="BJ189" i="12" s="1"/>
  <c r="BI190" i="12"/>
  <c r="BJ190" i="12" s="1"/>
  <c r="BI191" i="12"/>
  <c r="BJ191" i="12" s="1"/>
  <c r="BI192" i="12"/>
  <c r="BJ192" i="12" s="1"/>
  <c r="ED175" i="12"/>
  <c r="EE175" i="12" s="1"/>
  <c r="ED171" i="12"/>
  <c r="EE171" i="12" s="1"/>
  <c r="ED172" i="12"/>
  <c r="EE172" i="12" s="1"/>
  <c r="ED173" i="12"/>
  <c r="EE173" i="12" s="1"/>
  <c r="ED174" i="12"/>
  <c r="EE174" i="12" s="1"/>
  <c r="ED176" i="12"/>
  <c r="EE176" i="12" s="1"/>
  <c r="ED177" i="12"/>
  <c r="EE177" i="12" s="1"/>
  <c r="ED178" i="12"/>
  <c r="EE178" i="12" s="1"/>
  <c r="ED179" i="12"/>
  <c r="EE179" i="12" s="1"/>
  <c r="ED180" i="12"/>
  <c r="EE180" i="12" s="1"/>
  <c r="ED181" i="12"/>
  <c r="EE181" i="12" s="1"/>
  <c r="ED182" i="12"/>
  <c r="EE182" i="12" s="1"/>
  <c r="ED183" i="12"/>
  <c r="EE183" i="12" s="1"/>
  <c r="BI175" i="12"/>
  <c r="BJ175" i="12" s="1"/>
  <c r="BI171" i="12"/>
  <c r="BJ171" i="12" s="1"/>
  <c r="BI172" i="12"/>
  <c r="BJ172" i="12" s="1"/>
  <c r="BI173" i="12"/>
  <c r="BJ173" i="12" s="1"/>
  <c r="BI174" i="12"/>
  <c r="BJ174" i="12" s="1"/>
  <c r="BI176" i="12"/>
  <c r="BJ176" i="12" s="1"/>
  <c r="BI177" i="12"/>
  <c r="BJ177" i="12" s="1"/>
  <c r="BI178" i="12"/>
  <c r="BJ178" i="12" s="1"/>
  <c r="BI179" i="12"/>
  <c r="BJ179" i="12" s="1"/>
  <c r="BI180" i="12"/>
  <c r="BJ180" i="12" s="1"/>
  <c r="BI181" i="12"/>
  <c r="BJ181" i="12" s="1"/>
  <c r="BI182" i="12"/>
  <c r="BJ182" i="12" s="1"/>
  <c r="BI183" i="12"/>
  <c r="BJ183" i="12" s="1"/>
  <c r="BI170" i="12"/>
  <c r="BJ170" i="12" s="1"/>
  <c r="DM170" i="12"/>
  <c r="ED170" i="12"/>
  <c r="EE170" i="12" s="1"/>
  <c r="DM171" i="12"/>
  <c r="DM172" i="12"/>
  <c r="DM173" i="12"/>
  <c r="DM174" i="12"/>
  <c r="DM175" i="12"/>
  <c r="DM176" i="12"/>
  <c r="DM177" i="12"/>
  <c r="DM178" i="12"/>
  <c r="DM179" i="12"/>
  <c r="DM180" i="12"/>
  <c r="DM181" i="12"/>
  <c r="DM182" i="12"/>
  <c r="DM183" i="12"/>
  <c r="DM184" i="12"/>
  <c r="DM185" i="12"/>
  <c r="DM186" i="12"/>
  <c r="DM187" i="12"/>
  <c r="DM188" i="12"/>
  <c r="DM189" i="12"/>
  <c r="DM190" i="12"/>
  <c r="DM191" i="12"/>
  <c r="DM192" i="12"/>
  <c r="DM193" i="12"/>
  <c r="DM194" i="12"/>
  <c r="DM195" i="12"/>
  <c r="DM196" i="12"/>
  <c r="DM197" i="12"/>
  <c r="DM198" i="12"/>
  <c r="DM199" i="12"/>
  <c r="DM200" i="12"/>
  <c r="DM201" i="12"/>
  <c r="DM202" i="12"/>
  <c r="DM203" i="12"/>
  <c r="DM204" i="12"/>
  <c r="DM205" i="12"/>
  <c r="DM206" i="12"/>
  <c r="DM207" i="12"/>
  <c r="DM208" i="12"/>
  <c r="DM209" i="12"/>
  <c r="DM210" i="12"/>
  <c r="DM211" i="12"/>
  <c r="DM212" i="12"/>
  <c r="DM213" i="12"/>
  <c r="DM214" i="12"/>
  <c r="DM215" i="12"/>
  <c r="BI216" i="12"/>
  <c r="BJ216" i="12" s="1"/>
  <c r="DM216" i="12"/>
  <c r="BI217" i="12"/>
  <c r="BJ217" i="12" s="1"/>
  <c r="DM217" i="12"/>
  <c r="DM218" i="12"/>
  <c r="BI219" i="12"/>
  <c r="BJ219" i="12" s="1"/>
  <c r="DM219" i="12"/>
  <c r="BI220" i="12"/>
  <c r="BJ220" i="12" s="1"/>
  <c r="DM220" i="12"/>
  <c r="ED220" i="12"/>
  <c r="EE220" i="12" s="1"/>
  <c r="BI221" i="12"/>
  <c r="BJ221" i="12" s="1"/>
  <c r="DM221" i="12"/>
  <c r="ED221" i="12"/>
  <c r="EE221" i="12" s="1"/>
  <c r="BI222" i="12"/>
  <c r="BJ222" i="12" s="1"/>
  <c r="DM222" i="12"/>
  <c r="ED222" i="12"/>
  <c r="EE222" i="12" s="1"/>
  <c r="DM223" i="12"/>
  <c r="ED223" i="12"/>
  <c r="EE223" i="12" s="1"/>
  <c r="BI224" i="12"/>
  <c r="BJ224" i="12" s="1"/>
  <c r="DM224" i="12"/>
  <c r="ED224" i="12"/>
  <c r="EE224" i="12" s="1"/>
  <c r="ED9" i="12"/>
  <c r="EE9" i="12" s="1"/>
  <c r="ED11" i="12"/>
  <c r="EE11" i="12" s="1"/>
  <c r="ED12" i="12"/>
  <c r="EE12" i="12" s="1"/>
  <c r="ED13" i="12"/>
  <c r="EE13" i="12" s="1"/>
  <c r="ED14" i="12"/>
  <c r="EE14" i="12" s="1"/>
  <c r="ED15" i="12"/>
  <c r="EE15" i="12" s="1"/>
  <c r="ED16" i="12"/>
  <c r="EE16" i="12" s="1"/>
  <c r="ED17" i="12"/>
  <c r="EE17" i="12" s="1"/>
  <c r="ED18" i="12"/>
  <c r="EE18" i="12" s="1"/>
  <c r="ED19" i="12"/>
  <c r="EE19" i="12" s="1"/>
  <c r="ED20" i="12"/>
  <c r="EE20" i="12" s="1"/>
  <c r="ED21" i="12"/>
  <c r="EE21" i="12" s="1"/>
  <c r="ED22" i="12"/>
  <c r="EE22" i="12" s="1"/>
  <c r="ED23" i="12"/>
  <c r="EE23" i="12" s="1"/>
  <c r="ED24" i="12"/>
  <c r="EE24" i="12" s="1"/>
  <c r="ED26" i="12"/>
  <c r="EE26" i="12" s="1"/>
  <c r="ED29" i="12"/>
  <c r="EE29" i="12" s="1"/>
  <c r="ED30" i="12"/>
  <c r="EE30" i="12" s="1"/>
  <c r="ED31" i="12"/>
  <c r="EE31" i="12" s="1"/>
  <c r="ED32" i="12"/>
  <c r="EE32" i="12" s="1"/>
  <c r="ED33" i="12"/>
  <c r="EE33" i="12" s="1"/>
  <c r="ED34" i="12"/>
  <c r="EE34" i="12" s="1"/>
  <c r="ED35" i="12"/>
  <c r="EE35" i="12" s="1"/>
  <c r="ED36" i="12"/>
  <c r="EE36" i="12" s="1"/>
  <c r="ED37" i="12"/>
  <c r="EE37" i="12" s="1"/>
  <c r="ED38" i="12"/>
  <c r="EE38" i="12" s="1"/>
  <c r="ED39" i="12"/>
  <c r="EE39" i="12" s="1"/>
  <c r="ED40" i="12"/>
  <c r="EE40" i="12" s="1"/>
  <c r="ED41" i="12"/>
  <c r="EE41" i="12" s="1"/>
  <c r="ED42" i="12"/>
  <c r="EE42" i="12" s="1"/>
  <c r="ED43" i="12"/>
  <c r="EE43" i="12" s="1"/>
  <c r="ED44" i="12"/>
  <c r="EE44" i="12" s="1"/>
  <c r="ED45" i="12"/>
  <c r="EE45" i="12" s="1"/>
  <c r="ED46" i="12"/>
  <c r="EE46" i="12" s="1"/>
  <c r="ED47" i="12"/>
  <c r="EE47" i="12" s="1"/>
  <c r="ED48" i="12"/>
  <c r="EE48" i="12" s="1"/>
  <c r="ED49" i="12"/>
  <c r="EE49" i="12" s="1"/>
  <c r="ED50" i="12"/>
  <c r="EE50" i="12" s="1"/>
  <c r="ED51" i="12"/>
  <c r="EE51" i="12" s="1"/>
  <c r="ED52" i="12"/>
  <c r="EE52" i="12" s="1"/>
  <c r="ED53" i="12"/>
  <c r="EE53" i="12" s="1"/>
  <c r="ED54" i="12"/>
  <c r="EE54" i="12" s="1"/>
  <c r="ED55" i="12"/>
  <c r="EE55" i="12" s="1"/>
  <c r="ED56" i="12"/>
  <c r="EE56" i="12" s="1"/>
  <c r="ED57" i="12"/>
  <c r="EE57" i="12" s="1"/>
  <c r="ED58" i="12"/>
  <c r="EE58" i="12" s="1"/>
  <c r="ED59" i="12"/>
  <c r="EE59" i="12" s="1"/>
  <c r="ED60" i="12"/>
  <c r="EE60" i="12" s="1"/>
  <c r="ED61" i="12"/>
  <c r="EE61" i="12" s="1"/>
  <c r="ED62" i="12"/>
  <c r="EE62" i="12" s="1"/>
  <c r="ED63" i="12"/>
  <c r="EE63" i="12" s="1"/>
  <c r="ED64" i="12"/>
  <c r="EE64" i="12" s="1"/>
  <c r="ED65" i="12"/>
  <c r="EE65" i="12" s="1"/>
  <c r="ED66" i="12"/>
  <c r="EE66" i="12" s="1"/>
  <c r="ED67" i="12"/>
  <c r="EE67" i="12" s="1"/>
  <c r="ED69" i="12"/>
  <c r="EE69" i="12" s="1"/>
  <c r="ED70" i="12"/>
  <c r="EE70" i="12" s="1"/>
  <c r="ED71" i="12"/>
  <c r="EE71" i="12" s="1"/>
  <c r="ED72" i="12"/>
  <c r="EE72" i="12" s="1"/>
  <c r="ED73" i="12"/>
  <c r="EE73" i="12" s="1"/>
  <c r="ED74" i="12"/>
  <c r="EE74" i="12" s="1"/>
  <c r="ED75" i="12"/>
  <c r="EE75" i="12" s="1"/>
  <c r="ED78" i="12"/>
  <c r="EE78" i="12" s="1"/>
  <c r="ED79" i="12"/>
  <c r="EE79" i="12" s="1"/>
  <c r="ED80" i="12"/>
  <c r="EE80" i="12" s="1"/>
  <c r="ED81" i="12"/>
  <c r="EE81" i="12" s="1"/>
  <c r="ED82" i="12"/>
  <c r="EE82" i="12" s="1"/>
  <c r="ED83" i="12"/>
  <c r="EE83" i="12" s="1"/>
  <c r="ED84" i="12"/>
  <c r="EE84" i="12" s="1"/>
  <c r="ED85" i="12"/>
  <c r="EE85" i="12" s="1"/>
  <c r="ED86" i="12"/>
  <c r="EE86" i="12" s="1"/>
  <c r="ED87" i="12"/>
  <c r="EE87" i="12" s="1"/>
  <c r="ED88" i="12"/>
  <c r="EE88" i="12" s="1"/>
  <c r="ED89" i="12"/>
  <c r="EE89" i="12" s="1"/>
  <c r="ED90" i="12"/>
  <c r="EE90" i="12" s="1"/>
  <c r="ED91" i="12"/>
  <c r="EE91" i="12" s="1"/>
  <c r="ED92" i="12"/>
  <c r="EE92" i="12" s="1"/>
  <c r="ED93" i="12"/>
  <c r="EE93" i="12" s="1"/>
  <c r="ED94" i="12"/>
  <c r="EE94" i="12" s="1"/>
  <c r="ED95" i="12"/>
  <c r="EE95" i="12" s="1"/>
  <c r="ED96" i="12"/>
  <c r="EE96" i="12" s="1"/>
  <c r="ED97" i="12"/>
  <c r="EE97" i="12" s="1"/>
  <c r="ED98" i="12"/>
  <c r="EE98" i="12" s="1"/>
  <c r="ED99" i="12"/>
  <c r="EE99" i="12" s="1"/>
  <c r="ED100" i="12"/>
  <c r="EE100" i="12" s="1"/>
  <c r="ED101" i="12"/>
  <c r="EE101" i="12" s="1"/>
  <c r="ED102" i="12"/>
  <c r="EE102" i="12" s="1"/>
  <c r="ED103" i="12"/>
  <c r="EE103" i="12" s="1"/>
  <c r="ED104" i="12"/>
  <c r="EE104" i="12" s="1"/>
  <c r="ED105" i="12"/>
  <c r="EE105" i="12" s="1"/>
  <c r="ED106" i="12"/>
  <c r="EE106" i="12" s="1"/>
  <c r="ED107" i="12"/>
  <c r="EE107" i="12" s="1"/>
  <c r="ED108" i="12"/>
  <c r="EE108" i="12" s="1"/>
  <c r="ED109" i="12"/>
  <c r="EE109" i="12" s="1"/>
  <c r="ED110" i="12"/>
  <c r="EE110" i="12" s="1"/>
  <c r="ED112" i="12"/>
  <c r="EE112" i="12" s="1"/>
  <c r="ED113" i="12"/>
  <c r="EE113" i="12" s="1"/>
  <c r="ED114" i="12"/>
  <c r="EE114" i="12" s="1"/>
  <c r="ED115" i="12"/>
  <c r="EE115" i="12" s="1"/>
  <c r="ED116" i="12"/>
  <c r="EE116" i="12" s="1"/>
  <c r="ED117" i="12"/>
  <c r="EE117" i="12" s="1"/>
  <c r="ED118" i="12"/>
  <c r="EE118" i="12" s="1"/>
  <c r="ED119" i="12"/>
  <c r="EE119" i="12" s="1"/>
  <c r="ED120" i="12"/>
  <c r="EE120" i="12" s="1"/>
  <c r="ED121" i="12"/>
  <c r="EE121" i="12" s="1"/>
  <c r="ED122" i="12"/>
  <c r="EE122" i="12" s="1"/>
  <c r="ED123" i="12"/>
  <c r="EE123" i="12" s="1"/>
  <c r="ED124" i="12"/>
  <c r="EE124" i="12" s="1"/>
  <c r="ED125" i="12"/>
  <c r="EE125" i="12" s="1"/>
  <c r="ED126" i="12"/>
  <c r="EE126" i="12" s="1"/>
  <c r="ED127" i="12"/>
  <c r="EE127" i="12" s="1"/>
  <c r="ED128" i="12"/>
  <c r="EE128" i="12" s="1"/>
  <c r="ED129" i="12"/>
  <c r="EE129" i="12" s="1"/>
  <c r="ED130" i="12"/>
  <c r="EE130" i="12" s="1"/>
  <c r="ED131" i="12"/>
  <c r="EE131" i="12" s="1"/>
  <c r="ED132" i="12"/>
  <c r="EE132" i="12" s="1"/>
  <c r="ED133" i="12"/>
  <c r="EE133" i="12" s="1"/>
  <c r="ED134" i="12"/>
  <c r="EE134" i="12" s="1"/>
  <c r="ED135" i="12"/>
  <c r="EE135" i="12" s="1"/>
  <c r="ED136" i="12"/>
  <c r="EE136" i="12" s="1"/>
  <c r="ED137" i="12"/>
  <c r="EE137" i="12" s="1"/>
  <c r="ED138" i="12"/>
  <c r="EE138" i="12" s="1"/>
  <c r="ED139" i="12"/>
  <c r="EE139" i="12" s="1"/>
  <c r="ED140" i="12"/>
  <c r="EE140" i="12" s="1"/>
  <c r="ED141" i="12"/>
  <c r="EE141" i="12" s="1"/>
  <c r="ED142" i="12"/>
  <c r="EE142" i="12" s="1"/>
  <c r="ED143" i="12"/>
  <c r="EE143" i="12" s="1"/>
  <c r="ED144" i="12"/>
  <c r="EE144" i="12" s="1"/>
  <c r="ED145" i="12"/>
  <c r="EE145" i="12" s="1"/>
  <c r="ED146" i="12"/>
  <c r="EE146" i="12" s="1"/>
  <c r="ED147" i="12"/>
  <c r="EE147" i="12" s="1"/>
  <c r="ED148" i="12"/>
  <c r="EE148" i="12" s="1"/>
  <c r="ED149" i="12"/>
  <c r="EE149" i="12" s="1"/>
  <c r="ED150" i="12"/>
  <c r="EE150" i="12" s="1"/>
  <c r="ED151" i="12"/>
  <c r="EE151" i="12" s="1"/>
  <c r="ED152" i="12"/>
  <c r="EE152" i="12" s="1"/>
  <c r="ED153" i="12"/>
  <c r="EE153" i="12" s="1"/>
  <c r="ED155" i="12"/>
  <c r="EE155" i="12" s="1"/>
  <c r="ED156" i="12"/>
  <c r="EE156" i="12" s="1"/>
  <c r="ED157" i="12"/>
  <c r="EE157" i="12" s="1"/>
  <c r="ED158" i="12"/>
  <c r="EE158" i="12" s="1"/>
  <c r="ED159" i="12"/>
  <c r="EE159" i="12" s="1"/>
  <c r="ED160" i="12"/>
  <c r="EE160" i="12" s="1"/>
  <c r="ED161" i="12"/>
  <c r="EE161" i="12" s="1"/>
  <c r="ED162" i="12"/>
  <c r="EE162" i="12" s="1"/>
  <c r="ED163" i="12"/>
  <c r="EE163" i="12" s="1"/>
  <c r="ED164" i="12"/>
  <c r="EE164" i="12" s="1"/>
  <c r="ED165" i="12"/>
  <c r="EE165" i="12" s="1"/>
  <c r="ED166" i="12"/>
  <c r="EE166" i="12" s="1"/>
  <c r="ED167" i="12"/>
  <c r="EE167" i="12" s="1"/>
  <c r="ED168" i="12"/>
  <c r="EE168" i="12" s="1"/>
  <c r="ED169" i="12"/>
  <c r="EE169" i="12" s="1"/>
  <c r="ED8" i="12"/>
  <c r="EE8" i="12" s="1"/>
  <c r="E20" i="2"/>
  <c r="E21" i="2"/>
  <c r="M28" i="2" s="1"/>
  <c r="E22" i="2"/>
  <c r="AU170" i="6"/>
  <c r="AU171" i="6"/>
  <c r="AU172" i="6"/>
  <c r="AU173" i="6"/>
  <c r="AU174" i="6"/>
  <c r="AU175" i="6"/>
  <c r="AU176" i="6"/>
  <c r="AU177" i="6"/>
  <c r="AU178" i="6"/>
  <c r="AU179" i="6"/>
  <c r="AU180" i="6"/>
  <c r="AU181" i="6"/>
  <c r="AU182" i="6"/>
  <c r="AU183" i="6"/>
  <c r="AU184" i="6"/>
  <c r="AU185" i="6"/>
  <c r="AU186" i="6"/>
  <c r="AU187" i="6"/>
  <c r="AU188" i="6"/>
  <c r="AU189" i="6"/>
  <c r="AU190" i="6"/>
  <c r="AU191" i="6"/>
  <c r="AU192" i="6"/>
  <c r="AU193" i="6"/>
  <c r="AU194" i="6"/>
  <c r="AU195" i="6"/>
  <c r="AU196" i="6"/>
  <c r="AU197" i="6"/>
  <c r="AU198" i="6"/>
  <c r="AU199" i="6"/>
  <c r="AU200" i="6"/>
  <c r="AU201" i="6"/>
  <c r="AU202" i="6"/>
  <c r="AU203" i="6"/>
  <c r="AU204" i="6"/>
  <c r="AU205" i="6"/>
  <c r="AU206" i="6"/>
  <c r="AU207" i="6"/>
  <c r="AU208" i="6"/>
  <c r="AU209" i="6"/>
  <c r="AU210" i="6"/>
  <c r="AU211" i="6"/>
  <c r="AU212" i="6"/>
  <c r="AU213" i="6"/>
  <c r="AU214" i="6"/>
  <c r="AU215" i="6"/>
  <c r="AU216" i="6"/>
  <c r="AU217" i="6"/>
  <c r="AU218" i="6"/>
  <c r="AU219" i="6"/>
  <c r="AU220" i="6"/>
  <c r="AU221" i="6"/>
  <c r="AU222" i="6"/>
  <c r="AU223" i="6"/>
  <c r="AU224" i="6"/>
  <c r="E170" i="11"/>
  <c r="BI170" i="11"/>
  <c r="BJ170" i="11" s="1"/>
  <c r="E171" i="11"/>
  <c r="BI171" i="11"/>
  <c r="BJ171" i="11" s="1"/>
  <c r="E172" i="11"/>
  <c r="BI172" i="11"/>
  <c r="BJ172" i="11" s="1"/>
  <c r="E173" i="11"/>
  <c r="BI173" i="11"/>
  <c r="BJ173" i="11" s="1"/>
  <c r="E174" i="11"/>
  <c r="BI174" i="11"/>
  <c r="BJ174" i="11" s="1"/>
  <c r="E175" i="11"/>
  <c r="BI175" i="11"/>
  <c r="BJ175" i="11" s="1"/>
  <c r="E176" i="11"/>
  <c r="BI176" i="11"/>
  <c r="BJ176" i="11" s="1"/>
  <c r="E177" i="11"/>
  <c r="BI177" i="11"/>
  <c r="BJ177" i="11" s="1"/>
  <c r="E178" i="11"/>
  <c r="BI178" i="11"/>
  <c r="BJ178" i="11" s="1"/>
  <c r="E179" i="11"/>
  <c r="BI179" i="11"/>
  <c r="BJ179" i="11" s="1"/>
  <c r="E180" i="11"/>
  <c r="BI180" i="11"/>
  <c r="BJ180" i="11" s="1"/>
  <c r="E181" i="11"/>
  <c r="BI181" i="11"/>
  <c r="BJ181" i="11" s="1"/>
  <c r="E182" i="11"/>
  <c r="BI182" i="11"/>
  <c r="BJ182" i="11" s="1"/>
  <c r="E183" i="11"/>
  <c r="BI183" i="11"/>
  <c r="BJ183" i="11" s="1"/>
  <c r="E184" i="11"/>
  <c r="BI184" i="11"/>
  <c r="BJ184" i="11" s="1"/>
  <c r="E185" i="11"/>
  <c r="BI185" i="11"/>
  <c r="BJ185" i="11" s="1"/>
  <c r="E186" i="11"/>
  <c r="BI186" i="11"/>
  <c r="BJ186" i="11" s="1"/>
  <c r="E187" i="11"/>
  <c r="BI187" i="11"/>
  <c r="BJ187" i="11" s="1"/>
  <c r="E188" i="11"/>
  <c r="BI188" i="11"/>
  <c r="BJ188" i="11" s="1"/>
  <c r="E189" i="11"/>
  <c r="BI189" i="11"/>
  <c r="BJ189" i="11" s="1"/>
  <c r="E190" i="11"/>
  <c r="BI190" i="11"/>
  <c r="BJ190" i="11" s="1"/>
  <c r="E191" i="11"/>
  <c r="BI191" i="11"/>
  <c r="BJ191" i="11" s="1"/>
  <c r="E192" i="11"/>
  <c r="BI192" i="11"/>
  <c r="BJ192" i="11" s="1"/>
  <c r="E193" i="11"/>
  <c r="BI193" i="11"/>
  <c r="BJ193" i="11" s="1"/>
  <c r="E194" i="11"/>
  <c r="BI194" i="11"/>
  <c r="BJ194" i="11" s="1"/>
  <c r="E195" i="11"/>
  <c r="E196" i="11"/>
  <c r="E197" i="11"/>
  <c r="BI197" i="11"/>
  <c r="BJ197" i="11" s="1"/>
  <c r="E198" i="11"/>
  <c r="BI198" i="11"/>
  <c r="BJ198" i="11" s="1"/>
  <c r="E199" i="11"/>
  <c r="BI199" i="11"/>
  <c r="BJ199" i="11" s="1"/>
  <c r="E200" i="11"/>
  <c r="BI200" i="11"/>
  <c r="BJ200" i="11" s="1"/>
  <c r="E201" i="11"/>
  <c r="BI201" i="11"/>
  <c r="BJ201" i="11" s="1"/>
  <c r="E202" i="11"/>
  <c r="BI202" i="11"/>
  <c r="BJ202" i="11" s="1"/>
  <c r="E203" i="11"/>
  <c r="BI203" i="11"/>
  <c r="BJ203" i="11" s="1"/>
  <c r="E204" i="11"/>
  <c r="BI204" i="11"/>
  <c r="BJ204" i="11" s="1"/>
  <c r="E205" i="11"/>
  <c r="BI205" i="11"/>
  <c r="BJ205" i="11" s="1"/>
  <c r="E206" i="11"/>
  <c r="BI206" i="11"/>
  <c r="BJ206" i="11" s="1"/>
  <c r="E207" i="11"/>
  <c r="BI207" i="11"/>
  <c r="BJ207" i="11" s="1"/>
  <c r="E208" i="11"/>
  <c r="BI208" i="11"/>
  <c r="BJ208" i="11" s="1"/>
  <c r="E209" i="11"/>
  <c r="BI209" i="11"/>
  <c r="BJ209" i="11" s="1"/>
  <c r="E210" i="11"/>
  <c r="BI210" i="11"/>
  <c r="BJ210" i="11" s="1"/>
  <c r="E211" i="11"/>
  <c r="BI211" i="11"/>
  <c r="BJ211" i="11" s="1"/>
  <c r="E212" i="11"/>
  <c r="BI212" i="11"/>
  <c r="BJ212" i="11" s="1"/>
  <c r="E213" i="11"/>
  <c r="BI213" i="11"/>
  <c r="BJ213" i="11" s="1"/>
  <c r="E214" i="11"/>
  <c r="BI214" i="11"/>
  <c r="BJ214" i="11" s="1"/>
  <c r="E215" i="11"/>
  <c r="BI215" i="11"/>
  <c r="BJ215" i="11" s="1"/>
  <c r="E216" i="11"/>
  <c r="BI216" i="11"/>
  <c r="BJ216" i="11" s="1"/>
  <c r="E217" i="11"/>
  <c r="BI217" i="11"/>
  <c r="BJ217" i="11" s="1"/>
  <c r="E218" i="11"/>
  <c r="BI218" i="11"/>
  <c r="BJ218" i="11" s="1"/>
  <c r="E219" i="11"/>
  <c r="BI219" i="11"/>
  <c r="BJ219" i="11" s="1"/>
  <c r="E220" i="11"/>
  <c r="BI220" i="11"/>
  <c r="BJ220" i="11" s="1"/>
  <c r="E221" i="11"/>
  <c r="BI221" i="11"/>
  <c r="BJ221" i="11" s="1"/>
  <c r="E222" i="11"/>
  <c r="BI222" i="11"/>
  <c r="BJ222" i="11" s="1"/>
  <c r="E223" i="11"/>
  <c r="BI223" i="11"/>
  <c r="BJ223" i="11" s="1"/>
  <c r="E224" i="11"/>
  <c r="BI224" i="11"/>
  <c r="BJ224" i="11" s="1"/>
  <c r="E221" i="10"/>
  <c r="E222" i="10"/>
  <c r="E223" i="10"/>
  <c r="E224" i="10"/>
  <c r="E207" i="10"/>
  <c r="E208" i="10"/>
  <c r="E209" i="10"/>
  <c r="E210" i="10"/>
  <c r="E211" i="10"/>
  <c r="E212" i="10"/>
  <c r="E213" i="10"/>
  <c r="E214" i="10"/>
  <c r="E215" i="10"/>
  <c r="E216" i="10"/>
  <c r="E217" i="10"/>
  <c r="E218" i="10"/>
  <c r="E219" i="10"/>
  <c r="E220" i="10"/>
  <c r="E189" i="10"/>
  <c r="E190" i="10"/>
  <c r="E191" i="10"/>
  <c r="E192" i="10"/>
  <c r="E193" i="10"/>
  <c r="E194" i="10"/>
  <c r="E195" i="10"/>
  <c r="E196" i="10"/>
  <c r="E197" i="10"/>
  <c r="E198" i="10"/>
  <c r="E199" i="10"/>
  <c r="E200" i="10"/>
  <c r="E201" i="10"/>
  <c r="E202" i="10"/>
  <c r="E203" i="10"/>
  <c r="E204" i="10"/>
  <c r="E205" i="10"/>
  <c r="E206" i="10"/>
  <c r="E170" i="10"/>
  <c r="E171" i="10"/>
  <c r="E172" i="10"/>
  <c r="E173" i="10"/>
  <c r="E174" i="10"/>
  <c r="E175" i="10"/>
  <c r="E176" i="10"/>
  <c r="E177" i="10"/>
  <c r="E178" i="10"/>
  <c r="E179" i="10"/>
  <c r="E180" i="10"/>
  <c r="E181" i="10"/>
  <c r="E182" i="10"/>
  <c r="E183" i="10"/>
  <c r="E184" i="10"/>
  <c r="E185" i="10"/>
  <c r="E186" i="10"/>
  <c r="E187" i="10"/>
  <c r="E188" i="10"/>
  <c r="M20" i="2"/>
  <c r="M30" i="2"/>
  <c r="BI116" i="12"/>
  <c r="BJ116" i="12" s="1"/>
  <c r="BI117" i="12"/>
  <c r="BJ117" i="12" s="1"/>
  <c r="BI118" i="12"/>
  <c r="BJ118" i="12" s="1"/>
  <c r="BI119" i="12"/>
  <c r="BJ119" i="12" s="1"/>
  <c r="BI120" i="12"/>
  <c r="BJ120" i="12" s="1"/>
  <c r="BI121" i="12"/>
  <c r="BJ121" i="12" s="1"/>
  <c r="BI122" i="12"/>
  <c r="BJ122" i="12" s="1"/>
  <c r="BI123" i="12"/>
  <c r="BJ123" i="12" s="1"/>
  <c r="BI124" i="12"/>
  <c r="BJ124" i="12" s="1"/>
  <c r="BI125" i="12"/>
  <c r="BJ125" i="12" s="1"/>
  <c r="BI126" i="12"/>
  <c r="BJ126" i="12" s="1"/>
  <c r="BI127" i="12"/>
  <c r="BJ127" i="12" s="1"/>
  <c r="BI128" i="12"/>
  <c r="BJ128" i="12" s="1"/>
  <c r="BI129" i="12"/>
  <c r="BJ129" i="12" s="1"/>
  <c r="BI130" i="12"/>
  <c r="BJ130" i="12" s="1"/>
  <c r="BI131" i="12"/>
  <c r="BJ131" i="12" s="1"/>
  <c r="BI132" i="12"/>
  <c r="BJ132" i="12" s="1"/>
  <c r="BI133" i="12"/>
  <c r="BJ133" i="12" s="1"/>
  <c r="BI134" i="12"/>
  <c r="BJ134" i="12" s="1"/>
  <c r="BI135" i="12"/>
  <c r="BJ135" i="12" s="1"/>
  <c r="BI136" i="12"/>
  <c r="BJ136" i="12" s="1"/>
  <c r="BI137" i="12"/>
  <c r="BJ137" i="12" s="1"/>
  <c r="BI138" i="12"/>
  <c r="BJ138" i="12" s="1"/>
  <c r="BI139" i="12"/>
  <c r="BJ139" i="12" s="1"/>
  <c r="BI140" i="12"/>
  <c r="BJ140" i="12" s="1"/>
  <c r="BI141" i="12"/>
  <c r="BJ141" i="12" s="1"/>
  <c r="BI142" i="12"/>
  <c r="BJ142" i="12" s="1"/>
  <c r="BI143" i="12"/>
  <c r="BJ143" i="12" s="1"/>
  <c r="BI144" i="12"/>
  <c r="BJ144" i="12" s="1"/>
  <c r="BI145" i="12"/>
  <c r="BJ145" i="12" s="1"/>
  <c r="BI146" i="12"/>
  <c r="BJ146" i="12" s="1"/>
  <c r="BI147" i="12"/>
  <c r="BJ147" i="12" s="1"/>
  <c r="BI148" i="12"/>
  <c r="BJ148" i="12" s="1"/>
  <c r="BI149" i="12"/>
  <c r="BJ149" i="12" s="1"/>
  <c r="BI150" i="12"/>
  <c r="BJ150" i="12" s="1"/>
  <c r="BI151" i="12"/>
  <c r="BJ151" i="12" s="1"/>
  <c r="BI152" i="12"/>
  <c r="BJ152" i="12" s="1"/>
  <c r="BI153" i="12"/>
  <c r="BJ153" i="12" s="1"/>
  <c r="BI154" i="12"/>
  <c r="BJ154" i="12" s="1"/>
  <c r="BI155" i="12"/>
  <c r="BJ155" i="12" s="1"/>
  <c r="BI156" i="12"/>
  <c r="BJ156" i="12" s="1"/>
  <c r="BI157" i="12"/>
  <c r="BJ157" i="12" s="1"/>
  <c r="BI158" i="12"/>
  <c r="BJ158" i="12" s="1"/>
  <c r="BI159" i="12"/>
  <c r="BJ159" i="12" s="1"/>
  <c r="BI160" i="12"/>
  <c r="BJ160" i="12" s="1"/>
  <c r="BI161" i="12"/>
  <c r="BJ161" i="12" s="1"/>
  <c r="BI162" i="12"/>
  <c r="BJ162" i="12" s="1"/>
  <c r="BI163" i="12"/>
  <c r="BJ163" i="12" s="1"/>
  <c r="BI164" i="12"/>
  <c r="BJ164" i="12" s="1"/>
  <c r="BI165" i="12"/>
  <c r="BJ165" i="12" s="1"/>
  <c r="BI166" i="12"/>
  <c r="BJ166" i="12" s="1"/>
  <c r="BI167" i="12"/>
  <c r="BJ167" i="12" s="1"/>
  <c r="BI168" i="12"/>
  <c r="BJ168" i="12" s="1"/>
  <c r="BI169" i="12"/>
  <c r="BJ169" i="12" s="1"/>
  <c r="R4" i="2"/>
  <c r="T4" i="2"/>
  <c r="DM133" i="12"/>
  <c r="DM134" i="12"/>
  <c r="DM138" i="12"/>
  <c r="DM140" i="12"/>
  <c r="DM143" i="12"/>
  <c r="DM144" i="12"/>
  <c r="DM147" i="12"/>
  <c r="DM151" i="12"/>
  <c r="DM155" i="12"/>
  <c r="DM159" i="12"/>
  <c r="DM162" i="12"/>
  <c r="DM165" i="12"/>
  <c r="DM166" i="12"/>
  <c r="DM167" i="12"/>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33" i="11"/>
  <c r="BI133" i="11"/>
  <c r="BJ133" i="11" s="1"/>
  <c r="E134" i="11"/>
  <c r="BI134" i="11"/>
  <c r="BJ134" i="11" s="1"/>
  <c r="E135" i="11"/>
  <c r="BI135" i="11"/>
  <c r="BJ135" i="11" s="1"/>
  <c r="E136" i="11"/>
  <c r="BI136" i="11"/>
  <c r="BJ136" i="11" s="1"/>
  <c r="E137" i="11"/>
  <c r="BI137" i="11"/>
  <c r="BJ137" i="11" s="1"/>
  <c r="E138" i="11"/>
  <c r="BI138" i="11"/>
  <c r="BJ138" i="11" s="1"/>
  <c r="E139" i="11"/>
  <c r="BI139" i="11"/>
  <c r="BJ139" i="11" s="1"/>
  <c r="E140" i="11"/>
  <c r="BI140" i="11"/>
  <c r="BJ140" i="11" s="1"/>
  <c r="E141" i="11"/>
  <c r="BI141" i="11"/>
  <c r="BJ141" i="11" s="1"/>
  <c r="E142" i="11"/>
  <c r="BI142" i="11"/>
  <c r="BJ142" i="11" s="1"/>
  <c r="E143" i="11"/>
  <c r="BI143" i="11"/>
  <c r="BJ143" i="11" s="1"/>
  <c r="E144" i="11"/>
  <c r="BI144" i="11"/>
  <c r="BJ144" i="11" s="1"/>
  <c r="E145" i="11"/>
  <c r="BI145" i="11"/>
  <c r="BJ145" i="11" s="1"/>
  <c r="E146" i="11"/>
  <c r="BI146" i="11"/>
  <c r="BJ146" i="11" s="1"/>
  <c r="E147" i="11"/>
  <c r="BI147" i="11"/>
  <c r="BJ147" i="11" s="1"/>
  <c r="E148" i="11"/>
  <c r="BI148" i="11"/>
  <c r="BJ148" i="11" s="1"/>
  <c r="E149" i="11"/>
  <c r="BI149" i="11"/>
  <c r="BJ149" i="11" s="1"/>
  <c r="E150" i="11"/>
  <c r="BI150" i="11"/>
  <c r="BJ150" i="11" s="1"/>
  <c r="E151" i="11"/>
  <c r="BI151" i="11"/>
  <c r="BJ151" i="11" s="1"/>
  <c r="E152" i="11"/>
  <c r="BI152" i="11"/>
  <c r="BJ152" i="11" s="1"/>
  <c r="E153" i="11"/>
  <c r="BI153" i="11"/>
  <c r="BJ153" i="11" s="1"/>
  <c r="E154" i="11"/>
  <c r="E155" i="11"/>
  <c r="BI155" i="11"/>
  <c r="BJ155" i="11" s="1"/>
  <c r="E156" i="11"/>
  <c r="BI156" i="11"/>
  <c r="BJ156" i="11" s="1"/>
  <c r="E157" i="11"/>
  <c r="BI157" i="11"/>
  <c r="BJ157" i="11" s="1"/>
  <c r="E158" i="11"/>
  <c r="BI158" i="11"/>
  <c r="BJ158" i="11" s="1"/>
  <c r="E159" i="11"/>
  <c r="BI159" i="11"/>
  <c r="BJ159" i="11" s="1"/>
  <c r="E160" i="11"/>
  <c r="BI160" i="11"/>
  <c r="BJ160" i="11" s="1"/>
  <c r="E161" i="11"/>
  <c r="BI161" i="11"/>
  <c r="BJ161" i="11" s="1"/>
  <c r="E162" i="11"/>
  <c r="BI162" i="11"/>
  <c r="BJ162" i="11" s="1"/>
  <c r="E163" i="11"/>
  <c r="BI163" i="11"/>
  <c r="BJ163" i="11" s="1"/>
  <c r="E164" i="11"/>
  <c r="BI164" i="11"/>
  <c r="BJ164" i="11" s="1"/>
  <c r="E165" i="11"/>
  <c r="BI165" i="11"/>
  <c r="BJ165" i="11" s="1"/>
  <c r="E166" i="11"/>
  <c r="BI166" i="11"/>
  <c r="BJ166" i="11" s="1"/>
  <c r="E167" i="11"/>
  <c r="BI167" i="11"/>
  <c r="BJ167" i="11" s="1"/>
  <c r="E168" i="11"/>
  <c r="BI168" i="11"/>
  <c r="BJ168" i="11" s="1"/>
  <c r="E169" i="11"/>
  <c r="BI169" i="11"/>
  <c r="BJ169" i="11" s="1"/>
  <c r="DM163" i="12"/>
  <c r="DM169" i="12"/>
  <c r="DM160" i="12"/>
  <c r="DM149" i="12"/>
  <c r="DM168" i="12"/>
  <c r="DM164" i="12"/>
  <c r="DM161" i="12"/>
  <c r="DM153" i="12"/>
  <c r="DM158" i="12"/>
  <c r="DM157" i="12"/>
  <c r="DM145" i="12"/>
  <c r="DM156" i="12"/>
  <c r="DM152" i="12"/>
  <c r="DM148" i="12"/>
  <c r="DM154" i="12"/>
  <c r="DM150" i="12"/>
  <c r="DM146" i="12"/>
  <c r="DM141" i="12"/>
  <c r="DM139" i="12"/>
  <c r="DM142" i="12"/>
  <c r="DM137" i="12"/>
  <c r="DM136" i="12"/>
  <c r="DM135" i="12"/>
  <c r="E24" i="11"/>
  <c r="BI24" i="11"/>
  <c r="BJ24" i="11" s="1"/>
  <c r="E25" i="11"/>
  <c r="E26" i="11"/>
  <c r="BI26" i="11"/>
  <c r="BJ26" i="11" s="1"/>
  <c r="E27" i="11"/>
  <c r="E28" i="11"/>
  <c r="E29" i="11"/>
  <c r="BI29" i="11"/>
  <c r="BJ29" i="11" s="1"/>
  <c r="E30" i="11"/>
  <c r="BI30" i="11"/>
  <c r="BJ30" i="11" s="1"/>
  <c r="E31" i="11"/>
  <c r="BI31" i="11"/>
  <c r="BJ31" i="11" s="1"/>
  <c r="S9" i="2"/>
  <c r="T9" i="2"/>
  <c r="Q9" i="2"/>
  <c r="R9" i="2"/>
  <c r="O9" i="2"/>
  <c r="P9" i="2"/>
  <c r="DM12" i="12"/>
  <c r="DM9" i="12"/>
  <c r="DM10" i="12"/>
  <c r="DM11" i="12"/>
  <c r="DM13" i="12"/>
  <c r="DM14" i="12"/>
  <c r="DM15" i="12"/>
  <c r="DM16" i="12"/>
  <c r="DM17" i="12"/>
  <c r="DM18" i="12"/>
  <c r="DM19" i="12"/>
  <c r="DM20" i="12"/>
  <c r="DM21" i="12"/>
  <c r="DM22" i="12"/>
  <c r="DM23" i="12"/>
  <c r="DM30" i="12"/>
  <c r="DM33" i="12"/>
  <c r="DM34" i="12"/>
  <c r="DM35" i="12"/>
  <c r="DM36" i="12"/>
  <c r="DM37" i="12"/>
  <c r="DM38" i="12"/>
  <c r="DM39" i="12"/>
  <c r="DM40" i="12"/>
  <c r="DM41" i="12"/>
  <c r="DM42" i="12"/>
  <c r="DM43" i="12"/>
  <c r="DM44" i="12"/>
  <c r="DM45" i="12"/>
  <c r="DM46" i="12"/>
  <c r="DM47" i="12"/>
  <c r="DM48" i="12"/>
  <c r="DM49" i="12"/>
  <c r="DM50" i="12"/>
  <c r="DM51" i="12"/>
  <c r="DM52" i="12"/>
  <c r="DM53" i="12"/>
  <c r="DM54" i="12"/>
  <c r="DM55" i="12"/>
  <c r="DM56" i="12"/>
  <c r="DM57" i="12"/>
  <c r="DM58" i="12"/>
  <c r="DM59" i="12"/>
  <c r="DM60" i="12"/>
  <c r="DM61" i="12"/>
  <c r="DM62" i="12"/>
  <c r="DM63" i="12"/>
  <c r="DM64" i="12"/>
  <c r="DM65" i="12"/>
  <c r="DM66" i="12"/>
  <c r="DM67" i="12"/>
  <c r="DM68" i="12"/>
  <c r="DM69" i="12"/>
  <c r="DM70" i="12"/>
  <c r="DM71" i="12"/>
  <c r="DM72" i="12"/>
  <c r="DM73" i="12"/>
  <c r="DM74" i="12"/>
  <c r="DM75" i="12"/>
  <c r="DM76" i="12"/>
  <c r="DM77" i="12"/>
  <c r="DM78" i="12"/>
  <c r="DM79" i="12"/>
  <c r="DM80" i="12"/>
  <c r="DM81" i="12"/>
  <c r="DM82" i="12"/>
  <c r="DM83" i="12"/>
  <c r="DM84" i="12"/>
  <c r="DM85" i="12"/>
  <c r="DM86" i="12"/>
  <c r="DM87" i="12"/>
  <c r="DM88" i="12"/>
  <c r="DM89" i="12"/>
  <c r="DM90" i="12"/>
  <c r="DM91" i="12"/>
  <c r="DM92" i="12"/>
  <c r="DM93" i="12"/>
  <c r="DM94" i="12"/>
  <c r="DM95" i="12"/>
  <c r="DM96" i="12"/>
  <c r="DM97" i="12"/>
  <c r="DM98" i="12"/>
  <c r="DM99" i="12"/>
  <c r="DM100" i="12"/>
  <c r="DM101" i="12"/>
  <c r="DM102" i="12"/>
  <c r="DM103" i="12"/>
  <c r="DM104" i="12"/>
  <c r="DM105" i="12"/>
  <c r="DM106" i="12"/>
  <c r="DM107" i="12"/>
  <c r="DM108" i="12"/>
  <c r="DM109" i="12"/>
  <c r="DM110" i="12"/>
  <c r="DM111" i="12"/>
  <c r="DM112" i="12"/>
  <c r="DM113" i="12"/>
  <c r="DM114" i="12"/>
  <c r="DM115" i="12"/>
  <c r="DM116" i="12"/>
  <c r="DM117" i="12"/>
  <c r="DM118" i="12"/>
  <c r="DM119" i="12"/>
  <c r="DM120" i="12"/>
  <c r="DM121" i="12"/>
  <c r="DM122" i="12"/>
  <c r="DM123" i="12"/>
  <c r="DM124" i="12"/>
  <c r="DM125" i="12"/>
  <c r="DM126" i="12"/>
  <c r="DM127" i="12"/>
  <c r="DM128" i="12"/>
  <c r="DM129" i="12"/>
  <c r="DM130" i="12"/>
  <c r="DM131" i="12"/>
  <c r="DM132" i="12"/>
  <c r="DM8" i="12"/>
  <c r="M23" i="2"/>
  <c r="M34" i="2"/>
  <c r="DM24" i="12"/>
  <c r="DM25" i="12"/>
  <c r="DM27" i="12"/>
  <c r="DM28" i="12"/>
  <c r="DM29" i="12"/>
  <c r="M21" i="2"/>
  <c r="M15" i="7"/>
  <c r="M31" i="2" s="1"/>
  <c r="P13" i="2"/>
  <c r="BI32" i="11"/>
  <c r="BJ32" i="11" s="1"/>
  <c r="BI33" i="11"/>
  <c r="BJ33" i="11" s="1"/>
  <c r="BI34" i="11"/>
  <c r="BJ34" i="11" s="1"/>
  <c r="BI35" i="11"/>
  <c r="BJ35" i="11" s="1"/>
  <c r="BI36" i="11"/>
  <c r="BJ36" i="11" s="1"/>
  <c r="BI37" i="11"/>
  <c r="BJ37" i="11" s="1"/>
  <c r="BI38" i="11"/>
  <c r="BJ38" i="11" s="1"/>
  <c r="BI39" i="11"/>
  <c r="BJ39" i="11" s="1"/>
  <c r="BI40" i="11"/>
  <c r="BJ40" i="11" s="1"/>
  <c r="BI41" i="11"/>
  <c r="BJ41" i="11" s="1"/>
  <c r="BI42" i="11"/>
  <c r="BJ42" i="11" s="1"/>
  <c r="BI43" i="11"/>
  <c r="BJ43" i="11" s="1"/>
  <c r="BI44" i="11"/>
  <c r="BJ44" i="11" s="1"/>
  <c r="BI45" i="11"/>
  <c r="BJ45" i="11" s="1"/>
  <c r="BI46" i="11"/>
  <c r="BJ46" i="11" s="1"/>
  <c r="BI47" i="11"/>
  <c r="BJ47" i="11" s="1"/>
  <c r="BI48" i="11"/>
  <c r="BJ48" i="11" s="1"/>
  <c r="BI49" i="11"/>
  <c r="BJ49" i="11" s="1"/>
  <c r="BI50" i="11"/>
  <c r="BJ50" i="11" s="1"/>
  <c r="BI51" i="11"/>
  <c r="BJ51" i="11" s="1"/>
  <c r="BI52" i="11"/>
  <c r="BJ52" i="11" s="1"/>
  <c r="BI53" i="11"/>
  <c r="BJ53" i="11" s="1"/>
  <c r="BI54" i="11"/>
  <c r="BJ54" i="11" s="1"/>
  <c r="BI55" i="11"/>
  <c r="BJ55" i="11" s="1"/>
  <c r="BI56" i="11"/>
  <c r="BJ56" i="11" s="1"/>
  <c r="BI57" i="11"/>
  <c r="BJ57" i="11" s="1"/>
  <c r="BI58" i="11"/>
  <c r="BJ58" i="11" s="1"/>
  <c r="BI59" i="11"/>
  <c r="BJ59" i="11" s="1"/>
  <c r="BI60" i="11"/>
  <c r="BJ60" i="11" s="1"/>
  <c r="BI61" i="11"/>
  <c r="BJ61" i="11" s="1"/>
  <c r="BI62" i="11"/>
  <c r="BJ62" i="11" s="1"/>
  <c r="BI63" i="11"/>
  <c r="BJ63" i="11" s="1"/>
  <c r="BI64" i="11"/>
  <c r="BJ64" i="11" s="1"/>
  <c r="BI65" i="11"/>
  <c r="BJ65" i="11" s="1"/>
  <c r="BI66" i="11"/>
  <c r="BJ66" i="11" s="1"/>
  <c r="BI67" i="11"/>
  <c r="BJ67" i="11" s="1"/>
  <c r="BI69" i="11"/>
  <c r="BJ69" i="11" s="1"/>
  <c r="BI70" i="11"/>
  <c r="BJ70" i="11" s="1"/>
  <c r="BI71" i="11"/>
  <c r="BJ71" i="11" s="1"/>
  <c r="BI72" i="11"/>
  <c r="BJ72" i="11" s="1"/>
  <c r="BI73" i="11"/>
  <c r="BJ73" i="11" s="1"/>
  <c r="BI74" i="11"/>
  <c r="BJ74" i="11" s="1"/>
  <c r="BI75" i="11"/>
  <c r="BJ75" i="11" s="1"/>
  <c r="BI78" i="11"/>
  <c r="BJ78" i="11" s="1"/>
  <c r="BI79" i="11"/>
  <c r="BJ79" i="11" s="1"/>
  <c r="BI80" i="11"/>
  <c r="BJ80" i="11" s="1"/>
  <c r="BI81" i="11"/>
  <c r="BJ81" i="11" s="1"/>
  <c r="BI82" i="11"/>
  <c r="BJ82" i="11" s="1"/>
  <c r="BI83" i="11"/>
  <c r="BJ83" i="11" s="1"/>
  <c r="BI84" i="11"/>
  <c r="BJ84" i="11" s="1"/>
  <c r="BI85" i="11"/>
  <c r="BJ85" i="11" s="1"/>
  <c r="BI86" i="11"/>
  <c r="BJ86" i="11" s="1"/>
  <c r="BI87" i="11"/>
  <c r="BJ87" i="11" s="1"/>
  <c r="BI88" i="11"/>
  <c r="BJ88" i="11" s="1"/>
  <c r="BI89" i="11"/>
  <c r="BJ89" i="11" s="1"/>
  <c r="BI90" i="11"/>
  <c r="BJ90" i="11" s="1"/>
  <c r="BI91" i="11"/>
  <c r="BJ91" i="11" s="1"/>
  <c r="BI92" i="11"/>
  <c r="BJ92" i="11" s="1"/>
  <c r="BI93" i="11"/>
  <c r="BJ93" i="11" s="1"/>
  <c r="BI94" i="11"/>
  <c r="BJ94" i="11" s="1"/>
  <c r="BI95" i="11"/>
  <c r="BJ95" i="11" s="1"/>
  <c r="BI96" i="11"/>
  <c r="BJ96" i="11" s="1"/>
  <c r="BI97" i="11"/>
  <c r="BJ97" i="11" s="1"/>
  <c r="BI98" i="11"/>
  <c r="BJ98" i="11" s="1"/>
  <c r="BI99" i="11"/>
  <c r="BJ99" i="11" s="1"/>
  <c r="BI100" i="11"/>
  <c r="BJ100" i="11" s="1"/>
  <c r="BI101" i="11"/>
  <c r="BJ101" i="11" s="1"/>
  <c r="BI102" i="11"/>
  <c r="BJ102" i="11" s="1"/>
  <c r="BI103" i="11"/>
  <c r="BJ103" i="11" s="1"/>
  <c r="BI104" i="11"/>
  <c r="BJ104" i="11" s="1"/>
  <c r="BI105" i="11"/>
  <c r="BJ105" i="11" s="1"/>
  <c r="BI106" i="11"/>
  <c r="BJ106" i="11" s="1"/>
  <c r="BI107" i="11"/>
  <c r="BJ107" i="11" s="1"/>
  <c r="BI108" i="11"/>
  <c r="BJ108" i="11" s="1"/>
  <c r="BI109" i="11"/>
  <c r="BJ109" i="11" s="1"/>
  <c r="BI110" i="11"/>
  <c r="BJ110" i="11" s="1"/>
  <c r="BI112" i="11"/>
  <c r="BJ112" i="11" s="1"/>
  <c r="BI113" i="11"/>
  <c r="BJ113" i="11" s="1"/>
  <c r="BI114" i="11"/>
  <c r="BJ114" i="11" s="1"/>
  <c r="BI115" i="11"/>
  <c r="BJ115" i="11" s="1"/>
  <c r="BI116" i="11"/>
  <c r="BJ116" i="11" s="1"/>
  <c r="BI117" i="11"/>
  <c r="BJ117" i="11" s="1"/>
  <c r="BI118" i="11"/>
  <c r="BJ118" i="11" s="1"/>
  <c r="BI119" i="11"/>
  <c r="BJ119" i="11" s="1"/>
  <c r="BI120" i="11"/>
  <c r="BJ120" i="11" s="1"/>
  <c r="BI121" i="11"/>
  <c r="BJ121" i="11" s="1"/>
  <c r="BI122" i="11"/>
  <c r="BJ122" i="11" s="1"/>
  <c r="BI123" i="11"/>
  <c r="BJ123" i="11" s="1"/>
  <c r="BI124" i="11"/>
  <c r="BJ124" i="11" s="1"/>
  <c r="BI125" i="11"/>
  <c r="BJ125" i="11" s="1"/>
  <c r="BI126" i="11"/>
  <c r="BJ126" i="11" s="1"/>
  <c r="BI127" i="11"/>
  <c r="BJ127" i="11" s="1"/>
  <c r="BI128" i="11"/>
  <c r="BJ128" i="11" s="1"/>
  <c r="BI129" i="11"/>
  <c r="BJ129" i="11" s="1"/>
  <c r="BI130" i="11"/>
  <c r="BJ130" i="11" s="1"/>
  <c r="BI131" i="11"/>
  <c r="BJ131" i="11" s="1"/>
  <c r="BI132" i="11"/>
  <c r="BJ132" i="11" s="1"/>
  <c r="BI9" i="11"/>
  <c r="BJ9" i="11" s="1"/>
  <c r="BI11" i="11"/>
  <c r="BJ11" i="11" s="1"/>
  <c r="BI13" i="11"/>
  <c r="BJ13" i="11" s="1"/>
  <c r="BI14" i="11"/>
  <c r="BJ14" i="11" s="1"/>
  <c r="BI15" i="11"/>
  <c r="BJ15" i="11" s="1"/>
  <c r="BI16" i="11"/>
  <c r="BJ16" i="11" s="1"/>
  <c r="BI17" i="11"/>
  <c r="BI18" i="11"/>
  <c r="BI19" i="11"/>
  <c r="BJ19" i="11" s="1"/>
  <c r="BI20" i="11"/>
  <c r="BJ20" i="11" s="1"/>
  <c r="BI21" i="11"/>
  <c r="BJ21" i="11" s="1"/>
  <c r="BI22" i="11"/>
  <c r="BJ22" i="11" s="1"/>
  <c r="BI23" i="11"/>
  <c r="BJ23" i="11" s="1"/>
  <c r="BI8" i="11"/>
  <c r="BJ8" i="11" s="1"/>
  <c r="BI76" i="12"/>
  <c r="BJ76" i="12" s="1"/>
  <c r="BI75" i="12"/>
  <c r="BJ75" i="12" s="1"/>
  <c r="BI77" i="12"/>
  <c r="BJ77" i="12" s="1"/>
  <c r="BI78" i="12"/>
  <c r="BJ78" i="12" s="1"/>
  <c r="BI79" i="12"/>
  <c r="BJ79" i="12" s="1"/>
  <c r="BI80" i="12"/>
  <c r="BJ80" i="12" s="1"/>
  <c r="BI81" i="12"/>
  <c r="BJ81" i="12" s="1"/>
  <c r="BI82" i="12"/>
  <c r="BJ82" i="12" s="1"/>
  <c r="BI83" i="12"/>
  <c r="BJ83" i="12" s="1"/>
  <c r="BI84" i="12"/>
  <c r="BJ84" i="12" s="1"/>
  <c r="BI85" i="12"/>
  <c r="BJ85" i="12" s="1"/>
  <c r="BI86" i="12"/>
  <c r="BJ86" i="12" s="1"/>
  <c r="BI87" i="12"/>
  <c r="BJ87" i="12" s="1"/>
  <c r="BI88" i="12"/>
  <c r="BJ88" i="12" s="1"/>
  <c r="BI89" i="12"/>
  <c r="BJ89" i="12" s="1"/>
  <c r="BI90" i="12"/>
  <c r="BJ90" i="12" s="1"/>
  <c r="BI91" i="12"/>
  <c r="BJ91" i="12" s="1"/>
  <c r="BI92" i="12"/>
  <c r="BJ92" i="12" s="1"/>
  <c r="BI93" i="12"/>
  <c r="BJ93" i="12" s="1"/>
  <c r="BI94" i="12"/>
  <c r="BJ94" i="12" s="1"/>
  <c r="BI95" i="12"/>
  <c r="BJ95" i="12" s="1"/>
  <c r="BI96" i="12"/>
  <c r="BJ96" i="12" s="1"/>
  <c r="BI97" i="12"/>
  <c r="BJ97" i="12" s="1"/>
  <c r="BI98" i="12"/>
  <c r="BJ98" i="12" s="1"/>
  <c r="BI99" i="12"/>
  <c r="BJ99" i="12" s="1"/>
  <c r="BI100" i="12"/>
  <c r="BJ100" i="12" s="1"/>
  <c r="BI101" i="12"/>
  <c r="BJ101" i="12" s="1"/>
  <c r="BI102" i="12"/>
  <c r="BJ102" i="12" s="1"/>
  <c r="BI103" i="12"/>
  <c r="BJ103" i="12" s="1"/>
  <c r="BI104" i="12"/>
  <c r="BJ104" i="12" s="1"/>
  <c r="BI105" i="12"/>
  <c r="BJ105" i="12" s="1"/>
  <c r="BI106" i="12"/>
  <c r="BJ106" i="12" s="1"/>
  <c r="BI108" i="12"/>
  <c r="BJ108" i="12" s="1"/>
  <c r="BI109" i="12"/>
  <c r="BJ109" i="12" s="1"/>
  <c r="BI110" i="12"/>
  <c r="BJ110" i="12" s="1"/>
  <c r="BI111" i="12"/>
  <c r="BJ111" i="12" s="1"/>
  <c r="BI112" i="12"/>
  <c r="BJ112" i="12" s="1"/>
  <c r="BI113" i="12"/>
  <c r="BJ113" i="12" s="1"/>
  <c r="BI114" i="12"/>
  <c r="BJ114" i="12" s="1"/>
  <c r="BI115" i="12"/>
  <c r="BJ115" i="12" s="1"/>
  <c r="BI61" i="12"/>
  <c r="BJ61" i="12" s="1"/>
  <c r="BI51" i="12"/>
  <c r="BJ51" i="12" s="1"/>
  <c r="BI52" i="12"/>
  <c r="BJ52" i="12" s="1"/>
  <c r="BI53" i="12"/>
  <c r="BJ53" i="12" s="1"/>
  <c r="BI54" i="12"/>
  <c r="BJ54" i="12" s="1"/>
  <c r="BI55" i="12"/>
  <c r="BJ55" i="12" s="1"/>
  <c r="BI56" i="12"/>
  <c r="BJ56" i="12" s="1"/>
  <c r="BI57" i="12"/>
  <c r="BJ57" i="12" s="1"/>
  <c r="BI58" i="12"/>
  <c r="BJ58" i="12" s="1"/>
  <c r="BI59" i="12"/>
  <c r="BJ59" i="12" s="1"/>
  <c r="BI60" i="12"/>
  <c r="BJ60" i="12" s="1"/>
  <c r="BI62" i="12"/>
  <c r="BJ62" i="12" s="1"/>
  <c r="BI63" i="12"/>
  <c r="BJ63" i="12" s="1"/>
  <c r="BI64" i="12"/>
  <c r="BJ64" i="12" s="1"/>
  <c r="BI65" i="12"/>
  <c r="BJ65" i="12" s="1"/>
  <c r="BI66" i="12"/>
  <c r="BJ66" i="12" s="1"/>
  <c r="BI67" i="12"/>
  <c r="BJ67" i="12" s="1"/>
  <c r="BI68" i="12"/>
  <c r="BJ68" i="12" s="1"/>
  <c r="BI69" i="12"/>
  <c r="BJ69" i="12" s="1"/>
  <c r="BI70" i="12"/>
  <c r="BJ70" i="12" s="1"/>
  <c r="BI73" i="12"/>
  <c r="BJ73" i="12" s="1"/>
  <c r="BI74" i="12"/>
  <c r="BJ74" i="12" s="1"/>
  <c r="BI30" i="12"/>
  <c r="BJ30" i="12" s="1"/>
  <c r="BI25" i="12"/>
  <c r="BJ25" i="12" s="1"/>
  <c r="BI26" i="12"/>
  <c r="BJ26" i="12" s="1"/>
  <c r="BI27" i="12"/>
  <c r="BJ27" i="12" s="1"/>
  <c r="BI28" i="12"/>
  <c r="BJ28" i="12" s="1"/>
  <c r="BI29" i="12"/>
  <c r="BJ29" i="12" s="1"/>
  <c r="BI31" i="12"/>
  <c r="BJ31" i="12" s="1"/>
  <c r="BI32" i="12"/>
  <c r="BJ32" i="12" s="1"/>
  <c r="BI33" i="12"/>
  <c r="BJ33" i="12" s="1"/>
  <c r="BI34" i="12"/>
  <c r="BJ34" i="12" s="1"/>
  <c r="BI35" i="12"/>
  <c r="BJ35" i="12" s="1"/>
  <c r="BI36" i="12"/>
  <c r="BJ36" i="12" s="1"/>
  <c r="BI37" i="12"/>
  <c r="BJ37" i="12" s="1"/>
  <c r="BI38" i="12"/>
  <c r="BJ38" i="12" s="1"/>
  <c r="BI39" i="12"/>
  <c r="BJ39" i="12" s="1"/>
  <c r="BI41" i="12"/>
  <c r="BJ41" i="12" s="1"/>
  <c r="BI42" i="12"/>
  <c r="BJ42" i="12" s="1"/>
  <c r="BI43" i="12"/>
  <c r="BJ43" i="12" s="1"/>
  <c r="BI44" i="12"/>
  <c r="BJ44" i="12" s="1"/>
  <c r="BI45" i="12"/>
  <c r="BJ45" i="12" s="1"/>
  <c r="BI46" i="12"/>
  <c r="BJ46" i="12" s="1"/>
  <c r="BI47" i="12"/>
  <c r="BJ47" i="12" s="1"/>
  <c r="BI48" i="12"/>
  <c r="BJ48" i="12" s="1"/>
  <c r="BI49" i="12"/>
  <c r="BJ49" i="12" s="1"/>
  <c r="BI50" i="12"/>
  <c r="BJ50" i="12" s="1"/>
  <c r="BI8" i="12"/>
  <c r="BJ8" i="12" s="1"/>
  <c r="BI9" i="12"/>
  <c r="BJ9" i="12" s="1"/>
  <c r="BI10" i="12"/>
  <c r="BJ10" i="12" s="1"/>
  <c r="BI11" i="12"/>
  <c r="BJ11" i="12" s="1"/>
  <c r="BI12" i="12"/>
  <c r="BJ12" i="12" s="1"/>
  <c r="BI14" i="12"/>
  <c r="BJ14" i="12" s="1"/>
  <c r="BI16" i="12"/>
  <c r="BJ16" i="12" s="1"/>
  <c r="BI17" i="12"/>
  <c r="BJ17" i="12" s="1"/>
  <c r="BI18" i="12"/>
  <c r="BJ18" i="12" s="1"/>
  <c r="BI19" i="12"/>
  <c r="BJ19" i="12" s="1"/>
  <c r="BI20" i="12"/>
  <c r="BJ20" i="12" s="1"/>
  <c r="BI21" i="12"/>
  <c r="BJ21" i="12" s="1"/>
  <c r="BI23" i="12"/>
  <c r="BJ23" i="12" s="1"/>
  <c r="E6" i="2"/>
  <c r="E14" i="2"/>
  <c r="F14" i="2" s="1"/>
  <c r="H14" i="2" s="1"/>
  <c r="E11" i="2"/>
  <c r="F11" i="2" s="1"/>
  <c r="H11" i="2" s="1"/>
  <c r="E13" i="2"/>
  <c r="F13" i="2" s="1"/>
  <c r="H13" i="2" s="1"/>
  <c r="E12" i="2"/>
  <c r="F12" i="2" s="1"/>
  <c r="H12" i="2" s="1"/>
  <c r="U13" i="2"/>
  <c r="T13" i="2"/>
  <c r="T14" i="2"/>
  <c r="M41" i="15"/>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23" i="11"/>
  <c r="E22" i="11"/>
  <c r="E21" i="11"/>
  <c r="E20" i="11"/>
  <c r="E19" i="11"/>
  <c r="E18" i="11"/>
  <c r="E17" i="11"/>
  <c r="E16" i="11"/>
  <c r="E15" i="11"/>
  <c r="E14" i="11"/>
  <c r="E13" i="11"/>
  <c r="E11" i="11"/>
  <c r="E9" i="11"/>
  <c r="E8" i="11"/>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8" i="10"/>
  <c r="DM31" i="12"/>
  <c r="DM26" i="12"/>
  <c r="DM32" i="12"/>
  <c r="AU157" i="6"/>
  <c r="AU144" i="6"/>
  <c r="AU165" i="6"/>
  <c r="AU140" i="6"/>
  <c r="AU152" i="6"/>
  <c r="AU168" i="6"/>
  <c r="AU134" i="6"/>
  <c r="AU169" i="6"/>
  <c r="AU153" i="6"/>
  <c r="AU137" i="6"/>
  <c r="AU148" i="6"/>
  <c r="AU163" i="6"/>
  <c r="AU164" i="6"/>
  <c r="AU150" i="6"/>
  <c r="AU139" i="6"/>
  <c r="AU151" i="6"/>
  <c r="AU147" i="6"/>
  <c r="AU135" i="6"/>
  <c r="AU136" i="6"/>
  <c r="AU138" i="6"/>
  <c r="AU167" i="6"/>
  <c r="AU146" i="6"/>
  <c r="AU154" i="6"/>
  <c r="AU159" i="6"/>
  <c r="AU142" i="6"/>
  <c r="AU133" i="6"/>
  <c r="AU149" i="6"/>
  <c r="AU141" i="6"/>
  <c r="AU155" i="6"/>
  <c r="AU156" i="6"/>
  <c r="AU160" i="6"/>
  <c r="AU161" i="6"/>
  <c r="AU100" i="6"/>
  <c r="AU145" i="6"/>
  <c r="AU162" i="6"/>
  <c r="AU143" i="6"/>
  <c r="AU158" i="6"/>
  <c r="AU166" i="6"/>
  <c r="AU108" i="6"/>
  <c r="AU87" i="6"/>
  <c r="AU102" i="6"/>
  <c r="AU105" i="6"/>
  <c r="AU129" i="6"/>
  <c r="AU114" i="6"/>
  <c r="AU62" i="6"/>
  <c r="AU18" i="6"/>
  <c r="AU116" i="6"/>
  <c r="AU58" i="6"/>
  <c r="AU89" i="6"/>
  <c r="AU68" i="6"/>
  <c r="AU92" i="6"/>
  <c r="AU73" i="6"/>
  <c r="AU55" i="6"/>
  <c r="AU11" i="6"/>
  <c r="AU86" i="6"/>
  <c r="AU124" i="6"/>
  <c r="AU121" i="6"/>
  <c r="AU132" i="6"/>
  <c r="AU119" i="6"/>
  <c r="AU65" i="6"/>
  <c r="AU130" i="6"/>
  <c r="AU106" i="6"/>
  <c r="AU60" i="6"/>
  <c r="AU101" i="6"/>
  <c r="AU50" i="6"/>
  <c r="AU88" i="6"/>
  <c r="AU57" i="6"/>
  <c r="AU70" i="6"/>
  <c r="AU54" i="6"/>
  <c r="AU46" i="6"/>
  <c r="AU90" i="6"/>
  <c r="AU63" i="6"/>
  <c r="AU74" i="6"/>
  <c r="AU64" i="6"/>
  <c r="AU111" i="6"/>
  <c r="AU56" i="6"/>
  <c r="AU82" i="6"/>
  <c r="AU95" i="6"/>
  <c r="AU39" i="6"/>
  <c r="AU81" i="6"/>
  <c r="AU125" i="6"/>
  <c r="AU47" i="6"/>
  <c r="AU113" i="6"/>
  <c r="AU97" i="6"/>
  <c r="AU34" i="6"/>
  <c r="AU131" i="6"/>
  <c r="AU31" i="6"/>
  <c r="AU115" i="6"/>
  <c r="AU83" i="6"/>
  <c r="AU23" i="6"/>
  <c r="AU122" i="6"/>
  <c r="AU13" i="6"/>
  <c r="AU85" i="6"/>
  <c r="AU128" i="6"/>
  <c r="AU41" i="6"/>
  <c r="AU42" i="6"/>
  <c r="AU59" i="6"/>
  <c r="AU14" i="6"/>
  <c r="AU38" i="6"/>
  <c r="AU91" i="6"/>
  <c r="AU120" i="6"/>
  <c r="AU8" i="6"/>
  <c r="AU117" i="6"/>
  <c r="AU123" i="6"/>
  <c r="AU118" i="6"/>
  <c r="AU107" i="6"/>
  <c r="AU77" i="6"/>
  <c r="AU127" i="6"/>
  <c r="AU28" i="6"/>
  <c r="AU126" i="6"/>
  <c r="AU43" i="6"/>
  <c r="AU103" i="6"/>
  <c r="AU21" i="6"/>
  <c r="AU17" i="6"/>
  <c r="AU27" i="6"/>
  <c r="AU112" i="6"/>
  <c r="AU71" i="6"/>
  <c r="AU33" i="6"/>
  <c r="AU96" i="6"/>
  <c r="AU75" i="6"/>
  <c r="AU110" i="6"/>
  <c r="AU94" i="6"/>
  <c r="AU49" i="6"/>
  <c r="AU109" i="6"/>
  <c r="AU61" i="6"/>
  <c r="AU30" i="6"/>
  <c r="AU98" i="6"/>
  <c r="AU78" i="6"/>
  <c r="AU67" i="6"/>
  <c r="AU45" i="6"/>
  <c r="AU26" i="6"/>
  <c r="AU76" i="6"/>
  <c r="AU66" i="6"/>
  <c r="AU24" i="6"/>
  <c r="AU80" i="6"/>
  <c r="AU37" i="6"/>
  <c r="AU51" i="6"/>
  <c r="AU99" i="6"/>
  <c r="AU79" i="6"/>
  <c r="AU69" i="6"/>
  <c r="AU104" i="6"/>
  <c r="AU93" i="6"/>
  <c r="AU72" i="6"/>
  <c r="AU53" i="6"/>
  <c r="AU84" i="6"/>
  <c r="AU35" i="6"/>
  <c r="AU25" i="6"/>
  <c r="AU20" i="6"/>
  <c r="AU10" i="6"/>
  <c r="AU52" i="6"/>
  <c r="AU12" i="6"/>
  <c r="AU36" i="6"/>
  <c r="AU40" i="6"/>
  <c r="AU15" i="6"/>
  <c r="AU29" i="6"/>
  <c r="AU19" i="6"/>
  <c r="AU16" i="6"/>
  <c r="AU22" i="6"/>
  <c r="AU44" i="6"/>
  <c r="AU9" i="6"/>
  <c r="AU48" i="6"/>
  <c r="AU32" i="6"/>
  <c r="BC316" i="11" l="1"/>
  <c r="AZ316" i="11"/>
  <c r="BF316" i="11"/>
  <c r="BJ18" i="11"/>
  <c r="BJ12" i="11"/>
  <c r="BJ17" i="11"/>
  <c r="BJ10" i="11"/>
  <c r="AZ4" i="6"/>
  <c r="AA15" i="14"/>
  <c r="B15" i="14"/>
  <c r="AA21" i="14"/>
  <c r="B23" i="14"/>
  <c r="B21" i="14"/>
  <c r="AA23" i="14"/>
  <c r="B10" i="14"/>
  <c r="AA10" i="14"/>
  <c r="AA12" i="14"/>
  <c r="B12" i="14"/>
  <c r="ED234" i="12"/>
  <c r="EE234" i="12" s="1"/>
  <c r="ED232" i="12"/>
  <c r="EE232" i="12" s="1"/>
  <c r="BI72" i="12"/>
  <c r="BJ72" i="12" s="1"/>
  <c r="BI315" i="12"/>
  <c r="BJ315" i="12" s="1"/>
  <c r="AW4" i="12"/>
  <c r="M19" i="7"/>
  <c r="M23" i="7"/>
  <c r="E35" i="2"/>
  <c r="T15" i="2"/>
  <c r="K45" i="15" s="1"/>
  <c r="E31" i="2"/>
  <c r="T225" i="5"/>
  <c r="T229" i="5"/>
  <c r="T233" i="5"/>
  <c r="T237" i="5"/>
  <c r="T241" i="5"/>
  <c r="T245" i="5"/>
  <c r="T249" i="5"/>
  <c r="T253" i="5"/>
  <c r="T257" i="5"/>
  <c r="T261" i="5"/>
  <c r="T265" i="5"/>
  <c r="T269" i="5"/>
  <c r="T228" i="5"/>
  <c r="T232" i="5"/>
  <c r="T236" i="5"/>
  <c r="T240" i="5"/>
  <c r="T244" i="5"/>
  <c r="T248" i="5"/>
  <c r="T252" i="5"/>
  <c r="T256" i="5"/>
  <c r="T260" i="5"/>
  <c r="T264" i="5"/>
  <c r="T268" i="5"/>
  <c r="T227" i="5"/>
  <c r="T231" i="5"/>
  <c r="T235" i="5"/>
  <c r="T239" i="5"/>
  <c r="T243" i="5"/>
  <c r="T247" i="5"/>
  <c r="T251" i="5"/>
  <c r="T255" i="5"/>
  <c r="T259" i="5"/>
  <c r="T263" i="5"/>
  <c r="T267" i="5"/>
  <c r="T242" i="5"/>
  <c r="T266" i="5"/>
  <c r="T274" i="5"/>
  <c r="T278" i="5"/>
  <c r="T282" i="5"/>
  <c r="T286" i="5"/>
  <c r="T290" i="5"/>
  <c r="T294" i="5"/>
  <c r="T298" i="5"/>
  <c r="T302" i="5"/>
  <c r="T306" i="5"/>
  <c r="T310" i="5"/>
  <c r="T314" i="5"/>
  <c r="T254" i="5"/>
  <c r="T234" i="5"/>
  <c r="T262" i="5"/>
  <c r="T273" i="5"/>
  <c r="T277" i="5"/>
  <c r="T281" i="5"/>
  <c r="T285" i="5"/>
  <c r="T289" i="5"/>
  <c r="T293" i="5"/>
  <c r="T297" i="5"/>
  <c r="T301" i="5"/>
  <c r="T305" i="5"/>
  <c r="T309" i="5"/>
  <c r="T313" i="5"/>
  <c r="T246" i="5"/>
  <c r="T226" i="5"/>
  <c r="T258" i="5"/>
  <c r="T270" i="5"/>
  <c r="T272" i="5"/>
  <c r="T276" i="5"/>
  <c r="T280" i="5"/>
  <c r="T284" i="5"/>
  <c r="T288" i="5"/>
  <c r="T292" i="5"/>
  <c r="T296" i="5"/>
  <c r="T300" i="5"/>
  <c r="T304" i="5"/>
  <c r="T308" i="5"/>
  <c r="T312" i="5"/>
  <c r="T238" i="5"/>
  <c r="T250" i="5"/>
  <c r="T271" i="5"/>
  <c r="T275" i="5"/>
  <c r="T279" i="5"/>
  <c r="T283" i="5"/>
  <c r="T287" i="5"/>
  <c r="T291" i="5"/>
  <c r="T295" i="5"/>
  <c r="T299" i="5"/>
  <c r="T303" i="5"/>
  <c r="T307" i="5"/>
  <c r="T311" i="5"/>
  <c r="T315" i="5"/>
  <c r="T230"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9" i="5"/>
  <c r="T10" i="5"/>
  <c r="T11" i="5"/>
  <c r="T12" i="5"/>
  <c r="T13" i="5"/>
  <c r="T14" i="5"/>
  <c r="T15" i="5"/>
  <c r="T16" i="5"/>
  <c r="T17" i="5"/>
  <c r="T18" i="5"/>
  <c r="T19" i="5"/>
  <c r="T20" i="5"/>
  <c r="T21" i="5"/>
  <c r="T22" i="5"/>
  <c r="T23" i="5"/>
  <c r="T24" i="5"/>
  <c r="T25" i="5"/>
  <c r="T8" i="5"/>
  <c r="T26" i="5"/>
  <c r="M22" i="2"/>
  <c r="M24" i="2"/>
  <c r="S23" i="7" s="1"/>
  <c r="F16" i="2"/>
  <c r="K25" i="15" s="1"/>
  <c r="M25" i="15" s="1"/>
  <c r="AH4" i="6"/>
  <c r="BP4" i="5"/>
  <c r="AY7" i="11"/>
  <c r="BA4" i="5"/>
  <c r="DR4" i="12"/>
  <c r="BD7" i="10"/>
  <c r="DF4" i="12"/>
  <c r="AN4" i="12"/>
  <c r="S225" i="5"/>
  <c r="S229" i="5"/>
  <c r="S233" i="5"/>
  <c r="S237" i="5"/>
  <c r="S241" i="5"/>
  <c r="S245" i="5"/>
  <c r="S249" i="5"/>
  <c r="S253" i="5"/>
  <c r="S257" i="5"/>
  <c r="S261" i="5"/>
  <c r="S265" i="5"/>
  <c r="S269" i="5"/>
  <c r="S228" i="5"/>
  <c r="S232" i="5"/>
  <c r="S236" i="5"/>
  <c r="S240" i="5"/>
  <c r="S244" i="5"/>
  <c r="S248" i="5"/>
  <c r="S252" i="5"/>
  <c r="S256" i="5"/>
  <c r="S260" i="5"/>
  <c r="S264" i="5"/>
  <c r="S268" i="5"/>
  <c r="S227" i="5"/>
  <c r="S231" i="5"/>
  <c r="S235" i="5"/>
  <c r="S239" i="5"/>
  <c r="S243" i="5"/>
  <c r="S247" i="5"/>
  <c r="S251" i="5"/>
  <c r="S255" i="5"/>
  <c r="S259" i="5"/>
  <c r="S263" i="5"/>
  <c r="S267" i="5"/>
  <c r="S226" i="5"/>
  <c r="S230" i="5"/>
  <c r="S234" i="5"/>
  <c r="S238" i="5"/>
  <c r="S242" i="5"/>
  <c r="S246" i="5"/>
  <c r="S250" i="5"/>
  <c r="S254" i="5"/>
  <c r="S258" i="5"/>
  <c r="S262" i="5"/>
  <c r="S273" i="5"/>
  <c r="S277" i="5"/>
  <c r="S281" i="5"/>
  <c r="S285" i="5"/>
  <c r="S289" i="5"/>
  <c r="S293" i="5"/>
  <c r="S297" i="5"/>
  <c r="S301" i="5"/>
  <c r="S305" i="5"/>
  <c r="S309" i="5"/>
  <c r="S313" i="5"/>
  <c r="S270" i="5"/>
  <c r="S272" i="5"/>
  <c r="S276" i="5"/>
  <c r="S280" i="5"/>
  <c r="S284" i="5"/>
  <c r="S288" i="5"/>
  <c r="S292" i="5"/>
  <c r="S296" i="5"/>
  <c r="S300" i="5"/>
  <c r="S304" i="5"/>
  <c r="S308" i="5"/>
  <c r="S312" i="5"/>
  <c r="S271" i="5"/>
  <c r="S275" i="5"/>
  <c r="S279" i="5"/>
  <c r="S283" i="5"/>
  <c r="S287" i="5"/>
  <c r="S291" i="5"/>
  <c r="S295" i="5"/>
  <c r="S299" i="5"/>
  <c r="S303" i="5"/>
  <c r="S307" i="5"/>
  <c r="S311" i="5"/>
  <c r="S315" i="5"/>
  <c r="S290" i="5"/>
  <c r="S302" i="5"/>
  <c r="S282" i="5"/>
  <c r="S314" i="5"/>
  <c r="S294" i="5"/>
  <c r="S274" i="5"/>
  <c r="S306" i="5"/>
  <c r="S286" i="5"/>
  <c r="S278" i="5"/>
  <c r="S266" i="5"/>
  <c r="S298" i="5"/>
  <c r="S310" i="5"/>
  <c r="S9" i="5"/>
  <c r="S10" i="5"/>
  <c r="S11" i="5"/>
  <c r="S12" i="5"/>
  <c r="S13" i="5"/>
  <c r="S14" i="5"/>
  <c r="S15" i="5"/>
  <c r="S16" i="5"/>
  <c r="S17" i="5"/>
  <c r="S18" i="5"/>
  <c r="S19" i="5"/>
  <c r="S20" i="5"/>
  <c r="S21" i="5"/>
  <c r="S22" i="5"/>
  <c r="S23" i="5"/>
  <c r="S24" i="5"/>
  <c r="S25" i="5"/>
  <c r="S8"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R228" i="5"/>
  <c r="R232" i="5"/>
  <c r="R236" i="5"/>
  <c r="R240" i="5"/>
  <c r="R244" i="5"/>
  <c r="R248" i="5"/>
  <c r="R252" i="5"/>
  <c r="R256" i="5"/>
  <c r="R260" i="5"/>
  <c r="R264" i="5"/>
  <c r="R268" i="5"/>
  <c r="R227" i="5"/>
  <c r="R231" i="5"/>
  <c r="R235" i="5"/>
  <c r="R239" i="5"/>
  <c r="R243" i="5"/>
  <c r="R247" i="5"/>
  <c r="R251" i="5"/>
  <c r="R255" i="5"/>
  <c r="R259" i="5"/>
  <c r="R263" i="5"/>
  <c r="R267" i="5"/>
  <c r="R226" i="5"/>
  <c r="R230" i="5"/>
  <c r="R234" i="5"/>
  <c r="R238" i="5"/>
  <c r="R242" i="5"/>
  <c r="R246" i="5"/>
  <c r="R250" i="5"/>
  <c r="R254" i="5"/>
  <c r="R258" i="5"/>
  <c r="R262" i="5"/>
  <c r="R266" i="5"/>
  <c r="R245" i="5"/>
  <c r="R273" i="5"/>
  <c r="R277" i="5"/>
  <c r="R281" i="5"/>
  <c r="R285" i="5"/>
  <c r="R289" i="5"/>
  <c r="R293" i="5"/>
  <c r="R297" i="5"/>
  <c r="R301" i="5"/>
  <c r="R305" i="5"/>
  <c r="R309" i="5"/>
  <c r="R313" i="5"/>
  <c r="R225" i="5"/>
  <c r="R257" i="5"/>
  <c r="R237" i="5"/>
  <c r="R265" i="5"/>
  <c r="R270" i="5"/>
  <c r="R272" i="5"/>
  <c r="R276" i="5"/>
  <c r="R280" i="5"/>
  <c r="R284" i="5"/>
  <c r="R288" i="5"/>
  <c r="R292" i="5"/>
  <c r="R296" i="5"/>
  <c r="R300" i="5"/>
  <c r="R304" i="5"/>
  <c r="R308" i="5"/>
  <c r="R312" i="5"/>
  <c r="R249" i="5"/>
  <c r="R269" i="5"/>
  <c r="R229" i="5"/>
  <c r="R261" i="5"/>
  <c r="R271" i="5"/>
  <c r="R275" i="5"/>
  <c r="R279" i="5"/>
  <c r="R283" i="5"/>
  <c r="R287" i="5"/>
  <c r="R291" i="5"/>
  <c r="R295" i="5"/>
  <c r="R299" i="5"/>
  <c r="R303" i="5"/>
  <c r="R307" i="5"/>
  <c r="R311" i="5"/>
  <c r="R315" i="5"/>
  <c r="R241" i="5"/>
  <c r="R253" i="5"/>
  <c r="R274" i="5"/>
  <c r="R278" i="5"/>
  <c r="R282" i="5"/>
  <c r="R286" i="5"/>
  <c r="R290" i="5"/>
  <c r="R294" i="5"/>
  <c r="R298" i="5"/>
  <c r="R302" i="5"/>
  <c r="R306" i="5"/>
  <c r="R310" i="5"/>
  <c r="R314" i="5"/>
  <c r="R233"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6" i="5"/>
  <c r="R9" i="5"/>
  <c r="R10" i="5"/>
  <c r="R11" i="5"/>
  <c r="R12" i="5"/>
  <c r="R13" i="5"/>
  <c r="R14" i="5"/>
  <c r="R15" i="5"/>
  <c r="R16" i="5"/>
  <c r="R17" i="5"/>
  <c r="R18" i="5"/>
  <c r="R19" i="5"/>
  <c r="R20" i="5"/>
  <c r="R21" i="5"/>
  <c r="R22" i="5"/>
  <c r="R23" i="5"/>
  <c r="R24" i="5"/>
  <c r="R25" i="5"/>
  <c r="R8" i="5"/>
  <c r="A3" i="3" a="1"/>
  <c r="T17" i="2" l="1"/>
  <c r="K23" i="9"/>
  <c r="F26" i="9" s="1"/>
  <c r="S19" i="7"/>
  <c r="F225" i="3"/>
  <c r="V225" i="5" s="1"/>
  <c r="M225" i="3"/>
  <c r="R227" i="3"/>
  <c r="B228" i="3"/>
  <c r="L228" i="3"/>
  <c r="A230" i="3"/>
  <c r="A230" i="12" s="1"/>
  <c r="Q230" i="3"/>
  <c r="K231" i="3"/>
  <c r="F233" i="3"/>
  <c r="V233" i="5" s="1"/>
  <c r="M233" i="3"/>
  <c r="R235" i="3"/>
  <c r="F226" i="3"/>
  <c r="V226" i="5" s="1"/>
  <c r="M226" i="3"/>
  <c r="R228" i="3"/>
  <c r="B229" i="3"/>
  <c r="L229" i="3"/>
  <c r="A231" i="3"/>
  <c r="A231" i="12" s="1"/>
  <c r="Q231" i="3"/>
  <c r="K232" i="3"/>
  <c r="F234" i="3"/>
  <c r="V234" i="5" s="1"/>
  <c r="M234" i="3"/>
  <c r="A225" i="3"/>
  <c r="A225" i="12" s="1"/>
  <c r="Q225" i="3"/>
  <c r="K226" i="3"/>
  <c r="F228" i="3"/>
  <c r="V228" i="5" s="1"/>
  <c r="M228" i="3"/>
  <c r="R230" i="3"/>
  <c r="A226" i="3"/>
  <c r="A226" i="12" s="1"/>
  <c r="Q226" i="3"/>
  <c r="K227" i="3"/>
  <c r="F227" i="3"/>
  <c r="V227" i="5" s="1"/>
  <c r="B230" i="3"/>
  <c r="R231" i="3"/>
  <c r="K233" i="3"/>
  <c r="B235" i="3"/>
  <c r="B235" i="12" s="1"/>
  <c r="M235" i="3"/>
  <c r="K236" i="3"/>
  <c r="F238" i="3"/>
  <c r="V238" i="5" s="1"/>
  <c r="M238" i="3"/>
  <c r="L226" i="3"/>
  <c r="K228" i="3"/>
  <c r="F229" i="3"/>
  <c r="V229" i="5" s="1"/>
  <c r="Q229" i="3"/>
  <c r="L231" i="3"/>
  <c r="R232" i="3"/>
  <c r="Q234" i="3"/>
  <c r="A236" i="3"/>
  <c r="A236" i="12" s="1"/>
  <c r="Q236" i="3"/>
  <c r="K237" i="3"/>
  <c r="R229" i="3"/>
  <c r="F230" i="3"/>
  <c r="V230" i="5" s="1"/>
  <c r="A232" i="3"/>
  <c r="A232" i="12" s="1"/>
  <c r="L232" i="3"/>
  <c r="R233" i="3"/>
  <c r="K234" i="3"/>
  <c r="F235" i="3"/>
  <c r="V235" i="5" s="1"/>
  <c r="A237" i="3"/>
  <c r="A237" i="12" s="1"/>
  <c r="Q237" i="3"/>
  <c r="K238" i="3"/>
  <c r="B225" i="3"/>
  <c r="B225" i="12" s="1"/>
  <c r="L227" i="3"/>
  <c r="K229" i="3"/>
  <c r="B231" i="3"/>
  <c r="A233" i="3"/>
  <c r="A233" i="12" s="1"/>
  <c r="L233" i="3"/>
  <c r="Q235" i="3"/>
  <c r="B236" i="3"/>
  <c r="B236" i="12" s="1"/>
  <c r="L236" i="3"/>
  <c r="A238" i="3"/>
  <c r="A238" i="12" s="1"/>
  <c r="Q238" i="3"/>
  <c r="R225" i="3"/>
  <c r="B226" i="3"/>
  <c r="B226" i="12" s="1"/>
  <c r="A227" i="3"/>
  <c r="A227" i="12" s="1"/>
  <c r="M227" i="3"/>
  <c r="R226" i="3"/>
  <c r="F232" i="3"/>
  <c r="V232" i="5" s="1"/>
  <c r="A235" i="3"/>
  <c r="A235" i="12" s="1"/>
  <c r="R237" i="3"/>
  <c r="B238" i="3"/>
  <c r="B238" i="12" s="1"/>
  <c r="F240" i="3"/>
  <c r="V240" i="5" s="1"/>
  <c r="M240" i="3"/>
  <c r="R242" i="3"/>
  <c r="B243" i="3"/>
  <c r="B243" i="12" s="1"/>
  <c r="L243" i="3"/>
  <c r="K225" i="3"/>
  <c r="B227" i="3"/>
  <c r="A229" i="3"/>
  <c r="A229" i="12" s="1"/>
  <c r="K230" i="3"/>
  <c r="M231" i="3"/>
  <c r="F236" i="3"/>
  <c r="V236" i="5" s="1"/>
  <c r="R238" i="3"/>
  <c r="K239" i="3"/>
  <c r="F241" i="3"/>
  <c r="V241" i="5" s="1"/>
  <c r="M241" i="3"/>
  <c r="R243" i="3"/>
  <c r="B244" i="3"/>
  <c r="B244" i="12" s="1"/>
  <c r="L244" i="3"/>
  <c r="L225" i="3"/>
  <c r="L230" i="3"/>
  <c r="M232" i="3"/>
  <c r="F237" i="3"/>
  <c r="V237" i="5" s="1"/>
  <c r="A239" i="3"/>
  <c r="A239" i="12" s="1"/>
  <c r="Q239" i="3"/>
  <c r="K240" i="3"/>
  <c r="F242" i="3"/>
  <c r="V242" i="5" s="1"/>
  <c r="M242" i="3"/>
  <c r="R244" i="3"/>
  <c r="Q232" i="3"/>
  <c r="L234" i="3"/>
  <c r="K235" i="3"/>
  <c r="L237" i="3"/>
  <c r="A240" i="3"/>
  <c r="A240" i="12" s="1"/>
  <c r="Q240" i="3"/>
  <c r="K241" i="3"/>
  <c r="F231" i="3"/>
  <c r="V231" i="5" s="1"/>
  <c r="R236" i="3"/>
  <c r="M237" i="3"/>
  <c r="R239" i="3"/>
  <c r="B240" i="3"/>
  <c r="B240" i="12" s="1"/>
  <c r="Q241" i="3"/>
  <c r="K242" i="3"/>
  <c r="F243" i="3"/>
  <c r="V243" i="5" s="1"/>
  <c r="Q243" i="3"/>
  <c r="F245" i="3"/>
  <c r="V245" i="5" s="1"/>
  <c r="M245" i="3"/>
  <c r="R247" i="3"/>
  <c r="B248" i="3"/>
  <c r="L248" i="3"/>
  <c r="R234" i="3"/>
  <c r="R240" i="3"/>
  <c r="B241" i="3"/>
  <c r="B241" i="12" s="1"/>
  <c r="F244" i="3"/>
  <c r="V244" i="5" s="1"/>
  <c r="Q244" i="3"/>
  <c r="F246" i="3"/>
  <c r="V246" i="5" s="1"/>
  <c r="M246" i="3"/>
  <c r="R248" i="3"/>
  <c r="B249" i="3"/>
  <c r="L249" i="3"/>
  <c r="M229" i="3"/>
  <c r="B232" i="3"/>
  <c r="B232" i="12" s="1"/>
  <c r="Q233" i="3"/>
  <c r="F239" i="3"/>
  <c r="V239" i="5" s="1"/>
  <c r="K243" i="3"/>
  <c r="K245" i="3"/>
  <c r="F247" i="3"/>
  <c r="V247" i="5" s="1"/>
  <c r="M247" i="3"/>
  <c r="R249" i="3"/>
  <c r="M236" i="3"/>
  <c r="B237" i="3"/>
  <c r="B237" i="12" s="1"/>
  <c r="B242" i="3"/>
  <c r="B242" i="12" s="1"/>
  <c r="A246" i="3"/>
  <c r="L246" i="3"/>
  <c r="F249" i="3"/>
  <c r="V249" i="5" s="1"/>
  <c r="Q249" i="3"/>
  <c r="F251" i="3"/>
  <c r="V251" i="5" s="1"/>
  <c r="M251" i="3"/>
  <c r="R253" i="3"/>
  <c r="B254" i="3"/>
  <c r="L254" i="3"/>
  <c r="A256" i="3"/>
  <c r="Q256" i="3"/>
  <c r="K257" i="3"/>
  <c r="Q227" i="3"/>
  <c r="A234" i="3"/>
  <c r="A234" i="12" s="1"/>
  <c r="L239" i="3"/>
  <c r="A241" i="3"/>
  <c r="A241" i="12" s="1"/>
  <c r="A243" i="3"/>
  <c r="A243" i="12" s="1"/>
  <c r="M244" i="3"/>
  <c r="B245" i="3"/>
  <c r="Q245" i="3"/>
  <c r="K248" i="3"/>
  <c r="K250" i="3"/>
  <c r="F252" i="3"/>
  <c r="V252" i="5" s="1"/>
  <c r="M252" i="3"/>
  <c r="R254" i="3"/>
  <c r="B255" i="3"/>
  <c r="L255" i="3"/>
  <c r="A257" i="3"/>
  <c r="Q257" i="3"/>
  <c r="B233" i="3"/>
  <c r="B233" i="12" s="1"/>
  <c r="B246" i="3"/>
  <c r="A247" i="3"/>
  <c r="L247" i="3"/>
  <c r="K249" i="3"/>
  <c r="A250" i="3"/>
  <c r="Q250" i="3"/>
  <c r="K251" i="3"/>
  <c r="F253" i="3"/>
  <c r="V253" i="5" s="1"/>
  <c r="M253" i="3"/>
  <c r="R255" i="3"/>
  <c r="B256" i="3"/>
  <c r="L256" i="3"/>
  <c r="B234" i="3"/>
  <c r="B234" i="12" s="1"/>
  <c r="M230" i="3"/>
  <c r="M239" i="3"/>
  <c r="A244" i="3"/>
  <c r="A244" i="12" s="1"/>
  <c r="R245" i="3"/>
  <c r="B247" i="3"/>
  <c r="A248" i="3"/>
  <c r="M248" i="3"/>
  <c r="B250" i="3"/>
  <c r="L250" i="3"/>
  <c r="A252" i="3"/>
  <c r="Q252" i="3"/>
  <c r="K253" i="3"/>
  <c r="A228" i="3"/>
  <c r="A228" i="12" s="1"/>
  <c r="L238" i="3"/>
  <c r="L241" i="3"/>
  <c r="K246" i="3"/>
  <c r="K244" i="3"/>
  <c r="Q247" i="3"/>
  <c r="M249" i="3"/>
  <c r="R250" i="3"/>
  <c r="B251" i="3"/>
  <c r="L253" i="3"/>
  <c r="F254" i="3"/>
  <c r="V254" i="5" s="1"/>
  <c r="Q254" i="3"/>
  <c r="B257" i="3"/>
  <c r="M257" i="3"/>
  <c r="F258" i="3"/>
  <c r="V258" i="5" s="1"/>
  <c r="M258" i="3"/>
  <c r="R260" i="3"/>
  <c r="B261" i="3"/>
  <c r="L261" i="3"/>
  <c r="A263" i="3"/>
  <c r="Q263" i="3"/>
  <c r="K264" i="3"/>
  <c r="F266" i="3"/>
  <c r="V266" i="5" s="1"/>
  <c r="M266" i="3"/>
  <c r="R268" i="3"/>
  <c r="B269" i="3"/>
  <c r="L269" i="3"/>
  <c r="A271" i="3"/>
  <c r="Q271" i="3"/>
  <c r="A242" i="3"/>
  <c r="A242" i="12" s="1"/>
  <c r="R251" i="3"/>
  <c r="B252" i="3"/>
  <c r="A253" i="3"/>
  <c r="F255" i="3"/>
  <c r="V255" i="5" s="1"/>
  <c r="Q255" i="3"/>
  <c r="F259" i="3"/>
  <c r="V259" i="5" s="1"/>
  <c r="M259" i="3"/>
  <c r="R261" i="3"/>
  <c r="B262" i="3"/>
  <c r="L262" i="3"/>
  <c r="A264" i="3"/>
  <c r="Q264" i="3"/>
  <c r="K265" i="3"/>
  <c r="F267" i="3"/>
  <c r="V267" i="5" s="1"/>
  <c r="M267" i="3"/>
  <c r="R269" i="3"/>
  <c r="B270" i="3"/>
  <c r="L270" i="3"/>
  <c r="L235" i="3"/>
  <c r="L240" i="3"/>
  <c r="A245" i="3"/>
  <c r="F248" i="3"/>
  <c r="V248" i="5" s="1"/>
  <c r="F250" i="3"/>
  <c r="V250" i="5" s="1"/>
  <c r="Q253" i="3"/>
  <c r="K254" i="3"/>
  <c r="F256" i="3"/>
  <c r="V256" i="5" s="1"/>
  <c r="R256" i="3"/>
  <c r="K258" i="3"/>
  <c r="F260" i="3"/>
  <c r="V260" i="5" s="1"/>
  <c r="M260" i="3"/>
  <c r="R262" i="3"/>
  <c r="B263" i="3"/>
  <c r="L263" i="3"/>
  <c r="A265" i="3"/>
  <c r="Q265" i="3"/>
  <c r="K266" i="3"/>
  <c r="F268" i="3"/>
  <c r="V268" i="5" s="1"/>
  <c r="M268" i="3"/>
  <c r="R270" i="3"/>
  <c r="B271" i="3"/>
  <c r="L271" i="3"/>
  <c r="R252" i="3"/>
  <c r="B253" i="3"/>
  <c r="K255" i="3"/>
  <c r="F257" i="3"/>
  <c r="V257" i="5" s="1"/>
  <c r="R257" i="3"/>
  <c r="A258" i="3"/>
  <c r="Q258" i="3"/>
  <c r="K259" i="3"/>
  <c r="F261" i="3"/>
  <c r="V261" i="5" s="1"/>
  <c r="M261" i="3"/>
  <c r="R263" i="3"/>
  <c r="B264" i="3"/>
  <c r="L264" i="3"/>
  <c r="A266" i="3"/>
  <c r="Q266" i="3"/>
  <c r="K267" i="3"/>
  <c r="F269" i="3"/>
  <c r="V269" i="5" s="1"/>
  <c r="M269" i="3"/>
  <c r="R271" i="3"/>
  <c r="Q246" i="3"/>
  <c r="K247" i="3"/>
  <c r="Q251" i="3"/>
  <c r="L252" i="3"/>
  <c r="L259" i="3"/>
  <c r="Q262" i="3"/>
  <c r="M265" i="3"/>
  <c r="L267" i="3"/>
  <c r="Q270" i="3"/>
  <c r="R273" i="3"/>
  <c r="B274" i="3"/>
  <c r="L274" i="3"/>
  <c r="A276" i="3"/>
  <c r="Q276" i="3"/>
  <c r="K277" i="3"/>
  <c r="F279" i="3"/>
  <c r="V279" i="5" s="1"/>
  <c r="M279" i="3"/>
  <c r="R246" i="3"/>
  <c r="M255" i="3"/>
  <c r="A259" i="3"/>
  <c r="K261" i="3"/>
  <c r="F262" i="3"/>
  <c r="V262" i="5" s="1"/>
  <c r="R264" i="3"/>
  <c r="B265" i="3"/>
  <c r="A267" i="3"/>
  <c r="K269" i="3"/>
  <c r="F270" i="3"/>
  <c r="V270" i="5" s="1"/>
  <c r="F272" i="3"/>
  <c r="V272" i="5" s="1"/>
  <c r="M272" i="3"/>
  <c r="R274" i="3"/>
  <c r="B275" i="3"/>
  <c r="L275" i="3"/>
  <c r="A277" i="3"/>
  <c r="Q277" i="3"/>
  <c r="K278" i="3"/>
  <c r="F280" i="3"/>
  <c r="V280" i="5" s="1"/>
  <c r="M280" i="3"/>
  <c r="M243" i="3"/>
  <c r="L257" i="3"/>
  <c r="B258" i="3"/>
  <c r="Q259" i="3"/>
  <c r="L260" i="3"/>
  <c r="F263" i="3"/>
  <c r="V263" i="5" s="1"/>
  <c r="R265" i="3"/>
  <c r="B266" i="3"/>
  <c r="Q267" i="3"/>
  <c r="L268" i="3"/>
  <c r="F271" i="3"/>
  <c r="V271" i="5" s="1"/>
  <c r="F273" i="3"/>
  <c r="V273" i="5" s="1"/>
  <c r="M273" i="3"/>
  <c r="R275" i="3"/>
  <c r="B276" i="3"/>
  <c r="L276" i="3"/>
  <c r="A278" i="3"/>
  <c r="Q278" i="3"/>
  <c r="K279" i="3"/>
  <c r="F281" i="3"/>
  <c r="V281" i="5" s="1"/>
  <c r="M281" i="3"/>
  <c r="B239" i="3"/>
  <c r="B239" i="12" s="1"/>
  <c r="A251" i="3"/>
  <c r="M254" i="3"/>
  <c r="R258" i="3"/>
  <c r="B259" i="3"/>
  <c r="A260" i="3"/>
  <c r="K262" i="3"/>
  <c r="F264" i="3"/>
  <c r="V264" i="5" s="1"/>
  <c r="R266" i="3"/>
  <c r="B267" i="3"/>
  <c r="A268" i="3"/>
  <c r="K270" i="3"/>
  <c r="K272" i="3"/>
  <c r="F274" i="3"/>
  <c r="V274" i="5" s="1"/>
  <c r="M274" i="3"/>
  <c r="R276" i="3"/>
  <c r="B277" i="3"/>
  <c r="L277" i="3"/>
  <c r="A279" i="3"/>
  <c r="Q279" i="3"/>
  <c r="K280" i="3"/>
  <c r="F282" i="3"/>
  <c r="V282" i="5" s="1"/>
  <c r="M282" i="3"/>
  <c r="L245" i="3"/>
  <c r="A254" i="3"/>
  <c r="M263" i="3"/>
  <c r="F265" i="3"/>
  <c r="V265" i="5" s="1"/>
  <c r="M271" i="3"/>
  <c r="K273" i="3"/>
  <c r="A275" i="3"/>
  <c r="M277" i="3"/>
  <c r="K281" i="3"/>
  <c r="F283" i="3"/>
  <c r="V283" i="5" s="1"/>
  <c r="M283" i="3"/>
  <c r="R285" i="3"/>
  <c r="B286" i="3"/>
  <c r="L286" i="3"/>
  <c r="A288" i="3"/>
  <c r="Q288" i="3"/>
  <c r="K289" i="3"/>
  <c r="F291" i="3"/>
  <c r="V291" i="5" s="1"/>
  <c r="M291" i="3"/>
  <c r="Q248" i="3"/>
  <c r="B260" i="3"/>
  <c r="A261" i="3"/>
  <c r="L265" i="3"/>
  <c r="B268" i="3"/>
  <c r="A269" i="3"/>
  <c r="L272" i="3"/>
  <c r="Q275" i="3"/>
  <c r="M278" i="3"/>
  <c r="L280" i="3"/>
  <c r="R281" i="3"/>
  <c r="F284" i="3"/>
  <c r="V284" i="5" s="1"/>
  <c r="M284" i="3"/>
  <c r="R286" i="3"/>
  <c r="B287" i="3"/>
  <c r="L287" i="3"/>
  <c r="A289" i="3"/>
  <c r="Q289" i="3"/>
  <c r="K290" i="3"/>
  <c r="F292" i="3"/>
  <c r="V292" i="5" s="1"/>
  <c r="M292" i="3"/>
  <c r="M256" i="3"/>
  <c r="L258" i="3"/>
  <c r="M264" i="3"/>
  <c r="L266" i="3"/>
  <c r="A272" i="3"/>
  <c r="K274" i="3"/>
  <c r="F275" i="3"/>
  <c r="V275" i="5" s="1"/>
  <c r="R277" i="3"/>
  <c r="B278" i="3"/>
  <c r="A280" i="3"/>
  <c r="K282" i="3"/>
  <c r="Q282" i="3"/>
  <c r="K283" i="3"/>
  <c r="F285" i="3"/>
  <c r="V285" i="5" s="1"/>
  <c r="M285" i="3"/>
  <c r="R287" i="3"/>
  <c r="B288" i="3"/>
  <c r="L288" i="3"/>
  <c r="A290" i="3"/>
  <c r="Q290" i="3"/>
  <c r="K291" i="3"/>
  <c r="A255" i="3"/>
  <c r="K260" i="3"/>
  <c r="A262" i="3"/>
  <c r="K268" i="3"/>
  <c r="A270" i="3"/>
  <c r="Q272" i="3"/>
  <c r="L273" i="3"/>
  <c r="M250" i="3"/>
  <c r="K252" i="3"/>
  <c r="Q273" i="3"/>
  <c r="K275" i="3"/>
  <c r="M276" i="3"/>
  <c r="B279" i="3"/>
  <c r="Q281" i="3"/>
  <c r="K284" i="3"/>
  <c r="Q285" i="3"/>
  <c r="M287" i="3"/>
  <c r="L290" i="3"/>
  <c r="K292" i="3"/>
  <c r="F294" i="3"/>
  <c r="V294" i="5" s="1"/>
  <c r="M294" i="3"/>
  <c r="R296" i="3"/>
  <c r="B297" i="3"/>
  <c r="L297" i="3"/>
  <c r="A299" i="3"/>
  <c r="Q299" i="3"/>
  <c r="K300" i="3"/>
  <c r="L242" i="3"/>
  <c r="A249" i="3"/>
  <c r="Q261" i="3"/>
  <c r="M262" i="3"/>
  <c r="K263" i="3"/>
  <c r="Q269" i="3"/>
  <c r="M270" i="3"/>
  <c r="K271" i="3"/>
  <c r="R272" i="3"/>
  <c r="F277" i="3"/>
  <c r="V277" i="5" s="1"/>
  <c r="R278" i="3"/>
  <c r="Q280" i="3"/>
  <c r="A281" i="3"/>
  <c r="L282" i="3"/>
  <c r="L283" i="3"/>
  <c r="R284" i="3"/>
  <c r="A287" i="3"/>
  <c r="M288" i="3"/>
  <c r="L291" i="3"/>
  <c r="K293" i="3"/>
  <c r="F295" i="3"/>
  <c r="V295" i="5" s="1"/>
  <c r="M295" i="3"/>
  <c r="R297" i="3"/>
  <c r="B298" i="3"/>
  <c r="L298" i="3"/>
  <c r="A300" i="3"/>
  <c r="Q300" i="3"/>
  <c r="K301" i="3"/>
  <c r="Q242" i="3"/>
  <c r="M275" i="3"/>
  <c r="A283" i="3"/>
  <c r="K285" i="3"/>
  <c r="F286" i="3"/>
  <c r="V286" i="5" s="1"/>
  <c r="Q286" i="3"/>
  <c r="B289" i="3"/>
  <c r="M289" i="3"/>
  <c r="A291" i="3"/>
  <c r="R292" i="3"/>
  <c r="A293" i="3"/>
  <c r="Q293" i="3"/>
  <c r="K294" i="3"/>
  <c r="F296" i="3"/>
  <c r="V296" i="5" s="1"/>
  <c r="M296" i="3"/>
  <c r="R298" i="3"/>
  <c r="B299" i="3"/>
  <c r="L299" i="3"/>
  <c r="A301" i="3"/>
  <c r="Q301" i="3"/>
  <c r="L251" i="3"/>
  <c r="B272" i="3"/>
  <c r="A273" i="3"/>
  <c r="B281" i="3"/>
  <c r="A282" i="3"/>
  <c r="A284" i="3"/>
  <c r="L284" i="3"/>
  <c r="F287" i="3"/>
  <c r="V287" i="5" s="1"/>
  <c r="Q287" i="3"/>
  <c r="B290" i="3"/>
  <c r="M290" i="3"/>
  <c r="A292" i="3"/>
  <c r="L292" i="3"/>
  <c r="A294" i="3"/>
  <c r="Q294" i="3"/>
  <c r="K295" i="3"/>
  <c r="F297" i="3"/>
  <c r="V297" i="5" s="1"/>
  <c r="M297" i="3"/>
  <c r="Q228" i="3"/>
  <c r="F276" i="3"/>
  <c r="V276" i="5" s="1"/>
  <c r="L279" i="3"/>
  <c r="R280" i="3"/>
  <c r="B283" i="3"/>
  <c r="Q283" i="3"/>
  <c r="K286" i="3"/>
  <c r="F288" i="3"/>
  <c r="V288" i="5" s="1"/>
  <c r="R288" i="3"/>
  <c r="L278" i="3"/>
  <c r="L281" i="3"/>
  <c r="B285" i="3"/>
  <c r="A286" i="3"/>
  <c r="R291" i="3"/>
  <c r="M293" i="3"/>
  <c r="L295" i="3"/>
  <c r="Q298" i="3"/>
  <c r="L300" i="3"/>
  <c r="A303" i="3"/>
  <c r="Q303" i="3"/>
  <c r="K304" i="3"/>
  <c r="F306" i="3"/>
  <c r="V306" i="5" s="1"/>
  <c r="M306" i="3"/>
  <c r="R308" i="3"/>
  <c r="B309" i="3"/>
  <c r="L309" i="3"/>
  <c r="A311" i="3"/>
  <c r="Q311" i="3"/>
  <c r="K312" i="3"/>
  <c r="F314" i="3"/>
  <c r="V314" i="5" s="1"/>
  <c r="M314" i="3"/>
  <c r="G225" i="3"/>
  <c r="R279" i="3"/>
  <c r="B282" i="3"/>
  <c r="B291" i="3"/>
  <c r="B293" i="3"/>
  <c r="A295" i="3"/>
  <c r="K297" i="3"/>
  <c r="F298" i="3"/>
  <c r="V298" i="5" s="1"/>
  <c r="L301" i="3"/>
  <c r="B302" i="3"/>
  <c r="L302" i="3"/>
  <c r="A304" i="3"/>
  <c r="Q304" i="3"/>
  <c r="K305" i="3"/>
  <c r="F307" i="3"/>
  <c r="V307" i="5" s="1"/>
  <c r="M307" i="3"/>
  <c r="R309" i="3"/>
  <c r="B310" i="3"/>
  <c r="L310" i="3"/>
  <c r="A312" i="3"/>
  <c r="Q312" i="3"/>
  <c r="K313" i="3"/>
  <c r="F315" i="3"/>
  <c r="V315" i="5" s="1"/>
  <c r="M315" i="3"/>
  <c r="H225" i="3"/>
  <c r="R241" i="3"/>
  <c r="L285" i="3"/>
  <c r="K287" i="3"/>
  <c r="F289" i="3"/>
  <c r="V289" i="5" s="1"/>
  <c r="R293" i="3"/>
  <c r="B294" i="3"/>
  <c r="Q295" i="3"/>
  <c r="L296" i="3"/>
  <c r="M299" i="3"/>
  <c r="R302" i="3"/>
  <c r="B303" i="3"/>
  <c r="L303" i="3"/>
  <c r="A305" i="3"/>
  <c r="Q305" i="3"/>
  <c r="K306" i="3"/>
  <c r="F308" i="3"/>
  <c r="V308" i="5" s="1"/>
  <c r="M308" i="3"/>
  <c r="R310" i="3"/>
  <c r="B311" i="3"/>
  <c r="L311" i="3"/>
  <c r="A313" i="3"/>
  <c r="Q313" i="3"/>
  <c r="K314" i="3"/>
  <c r="N225" i="3"/>
  <c r="G225" i="6" s="1"/>
  <c r="Q284" i="3"/>
  <c r="K288" i="3"/>
  <c r="R290" i="3"/>
  <c r="R294" i="3"/>
  <c r="B295" i="3"/>
  <c r="A296" i="3"/>
  <c r="K298" i="3"/>
  <c r="B300" i="3"/>
  <c r="M300" i="3"/>
  <c r="R303" i="3"/>
  <c r="B304" i="3"/>
  <c r="L304" i="3"/>
  <c r="A306" i="3"/>
  <c r="Q306" i="3"/>
  <c r="K307" i="3"/>
  <c r="F309" i="3"/>
  <c r="V309" i="5" s="1"/>
  <c r="M309" i="3"/>
  <c r="R259" i="3"/>
  <c r="R267" i="3"/>
  <c r="B273" i="3"/>
  <c r="A274" i="3"/>
  <c r="M286" i="3"/>
  <c r="L289" i="3"/>
  <c r="Q292" i="3"/>
  <c r="F293" i="3"/>
  <c r="V293" i="5" s="1"/>
  <c r="Q296" i="3"/>
  <c r="B301" i="3"/>
  <c r="M301" i="3"/>
  <c r="F302" i="3"/>
  <c r="V302" i="5" s="1"/>
  <c r="M302" i="3"/>
  <c r="R304" i="3"/>
  <c r="B305" i="3"/>
  <c r="L305" i="3"/>
  <c r="R282" i="3"/>
  <c r="R283" i="3"/>
  <c r="Q291" i="3"/>
  <c r="L293" i="3"/>
  <c r="R295" i="3"/>
  <c r="B296" i="3"/>
  <c r="A297" i="3"/>
  <c r="M298" i="3"/>
  <c r="F299" i="3"/>
  <c r="V299" i="5" s="1"/>
  <c r="R299" i="3"/>
  <c r="K296" i="3"/>
  <c r="A298" i="3"/>
  <c r="R300" i="3"/>
  <c r="M304" i="3"/>
  <c r="A307" i="3"/>
  <c r="K309" i="3"/>
  <c r="F310" i="3"/>
  <c r="V310" i="5" s="1"/>
  <c r="L312" i="3"/>
  <c r="R314" i="3"/>
  <c r="N227" i="3"/>
  <c r="G227" i="6" s="1"/>
  <c r="N229" i="3"/>
  <c r="G229" i="6" s="1"/>
  <c r="N231" i="3"/>
  <c r="G231" i="6" s="1"/>
  <c r="N233" i="3"/>
  <c r="G233" i="6" s="1"/>
  <c r="N235" i="3"/>
  <c r="G235" i="6" s="1"/>
  <c r="N237" i="3"/>
  <c r="G237" i="6" s="1"/>
  <c r="N239" i="3"/>
  <c r="G239" i="6" s="1"/>
  <c r="K256" i="3"/>
  <c r="B280" i="3"/>
  <c r="B284" i="3"/>
  <c r="F290" i="3"/>
  <c r="V290" i="5" s="1"/>
  <c r="Q297" i="3"/>
  <c r="F301" i="3"/>
  <c r="V301" i="5" s="1"/>
  <c r="M305" i="3"/>
  <c r="B306" i="3"/>
  <c r="Q307" i="3"/>
  <c r="L308" i="3"/>
  <c r="L313" i="3"/>
  <c r="K315" i="3"/>
  <c r="BA225" i="3"/>
  <c r="K276" i="3"/>
  <c r="Q302" i="3"/>
  <c r="R305" i="3"/>
  <c r="R306" i="3"/>
  <c r="B307" i="3"/>
  <c r="A308" i="3"/>
  <c r="K310" i="3"/>
  <c r="M311" i="3"/>
  <c r="L314" i="3"/>
  <c r="R315" i="3"/>
  <c r="BB225" i="3"/>
  <c r="G226" i="3"/>
  <c r="H227" i="3"/>
  <c r="G228" i="3"/>
  <c r="H229" i="3"/>
  <c r="G230" i="3"/>
  <c r="H231" i="3"/>
  <c r="G232" i="3"/>
  <c r="H233" i="3"/>
  <c r="G234" i="3"/>
  <c r="H235" i="3"/>
  <c r="G236" i="3"/>
  <c r="H237" i="3"/>
  <c r="G238" i="3"/>
  <c r="H239" i="3"/>
  <c r="Q268" i="3"/>
  <c r="B292" i="3"/>
  <c r="R301" i="3"/>
  <c r="Q308" i="3"/>
  <c r="B312" i="3"/>
  <c r="M312" i="3"/>
  <c r="A314" i="3"/>
  <c r="U225" i="3"/>
  <c r="BC225" i="3"/>
  <c r="R289" i="3"/>
  <c r="K299" i="3"/>
  <c r="F303" i="3"/>
  <c r="V303" i="5" s="1"/>
  <c r="R307" i="3"/>
  <c r="B308" i="3"/>
  <c r="A309" i="3"/>
  <c r="M310" i="3"/>
  <c r="B313" i="3"/>
  <c r="M313" i="3"/>
  <c r="A315" i="3"/>
  <c r="L315" i="3"/>
  <c r="BV225" i="3"/>
  <c r="N226" i="3"/>
  <c r="G226" i="6" s="1"/>
  <c r="N228" i="3"/>
  <c r="G228" i="6" s="1"/>
  <c r="N230" i="3"/>
  <c r="G230" i="6" s="1"/>
  <c r="N232" i="3"/>
  <c r="G232" i="6" s="1"/>
  <c r="N234" i="3"/>
  <c r="G234" i="6" s="1"/>
  <c r="N236" i="3"/>
  <c r="G236" i="6" s="1"/>
  <c r="N238" i="3"/>
  <c r="G238" i="6" s="1"/>
  <c r="A285" i="3"/>
  <c r="M303" i="3"/>
  <c r="F304" i="3"/>
  <c r="V304" i="5" s="1"/>
  <c r="K308" i="3"/>
  <c r="A310" i="3"/>
  <c r="H228" i="3"/>
  <c r="G229" i="3"/>
  <c r="N240" i="3"/>
  <c r="G240" i="6" s="1"/>
  <c r="N242" i="3"/>
  <c r="G242" i="6" s="1"/>
  <c r="N244" i="3"/>
  <c r="G244" i="6" s="1"/>
  <c r="N246" i="3"/>
  <c r="G246" i="6" s="1"/>
  <c r="N248" i="3"/>
  <c r="G248" i="6" s="1"/>
  <c r="N250" i="3"/>
  <c r="G250" i="6" s="1"/>
  <c r="N252" i="3"/>
  <c r="G252" i="6" s="1"/>
  <c r="N254" i="3"/>
  <c r="G254" i="6" s="1"/>
  <c r="N256" i="3"/>
  <c r="G256" i="6" s="1"/>
  <c r="N258" i="3"/>
  <c r="G258" i="6" s="1"/>
  <c r="N260" i="3"/>
  <c r="G260" i="6" s="1"/>
  <c r="N262" i="3"/>
  <c r="G262" i="6" s="1"/>
  <c r="N264" i="3"/>
  <c r="G264" i="6" s="1"/>
  <c r="K311" i="3"/>
  <c r="Q315" i="3"/>
  <c r="CC225" i="3"/>
  <c r="H230" i="3"/>
  <c r="G231" i="3"/>
  <c r="F305" i="3"/>
  <c r="V305" i="5" s="1"/>
  <c r="R311" i="3"/>
  <c r="R312" i="3"/>
  <c r="R313" i="3"/>
  <c r="BU225" i="3"/>
  <c r="H232" i="3"/>
  <c r="G233" i="3"/>
  <c r="H240" i="3"/>
  <c r="G241" i="3"/>
  <c r="H242" i="3"/>
  <c r="G243" i="3"/>
  <c r="H244" i="3"/>
  <c r="G245" i="3"/>
  <c r="H246" i="3"/>
  <c r="G247" i="3"/>
  <c r="H248" i="3"/>
  <c r="G249" i="3"/>
  <c r="H250" i="3"/>
  <c r="G251" i="3"/>
  <c r="H252" i="3"/>
  <c r="G253" i="3"/>
  <c r="H254" i="3"/>
  <c r="G255" i="3"/>
  <c r="H256" i="3"/>
  <c r="G257" i="3"/>
  <c r="H258" i="3"/>
  <c r="G259" i="3"/>
  <c r="H260" i="3"/>
  <c r="G261" i="3"/>
  <c r="H262" i="3"/>
  <c r="G263" i="3"/>
  <c r="L294" i="3"/>
  <c r="F300" i="3"/>
  <c r="V300" i="5" s="1"/>
  <c r="H234" i="3"/>
  <c r="G235" i="3"/>
  <c r="F278" i="3"/>
  <c r="V278" i="5" s="1"/>
  <c r="A302" i="3"/>
  <c r="Q310" i="3"/>
  <c r="B314" i="3"/>
  <c r="B315" i="3"/>
  <c r="H236" i="3"/>
  <c r="G237" i="3"/>
  <c r="N241" i="3"/>
  <c r="G241" i="6" s="1"/>
  <c r="N243" i="3"/>
  <c r="G243" i="6" s="1"/>
  <c r="N245" i="3"/>
  <c r="G245" i="6" s="1"/>
  <c r="N247" i="3"/>
  <c r="G247" i="6" s="1"/>
  <c r="N249" i="3"/>
  <c r="G249" i="6" s="1"/>
  <c r="N251" i="3"/>
  <c r="G251" i="6" s="1"/>
  <c r="N253" i="3"/>
  <c r="G253" i="6" s="1"/>
  <c r="N255" i="3"/>
  <c r="G255" i="6" s="1"/>
  <c r="N257" i="3"/>
  <c r="G257" i="6" s="1"/>
  <c r="N259" i="3"/>
  <c r="G259" i="6" s="1"/>
  <c r="N261" i="3"/>
  <c r="G261" i="6" s="1"/>
  <c r="N263" i="3"/>
  <c r="G263" i="6" s="1"/>
  <c r="Q260" i="3"/>
  <c r="L307" i="3"/>
  <c r="AZ225" i="3"/>
  <c r="H238" i="3"/>
  <c r="G239" i="3"/>
  <c r="K302" i="3"/>
  <c r="G246" i="3"/>
  <c r="H249" i="3"/>
  <c r="G254" i="3"/>
  <c r="H257" i="3"/>
  <c r="H263" i="3"/>
  <c r="H265" i="3"/>
  <c r="G266" i="3"/>
  <c r="H267" i="3"/>
  <c r="G268" i="3"/>
  <c r="H269" i="3"/>
  <c r="G270" i="3"/>
  <c r="H271" i="3"/>
  <c r="G272" i="3"/>
  <c r="H273" i="3"/>
  <c r="G274" i="3"/>
  <c r="H275" i="3"/>
  <c r="G276" i="3"/>
  <c r="H277" i="3"/>
  <c r="G278" i="3"/>
  <c r="H279" i="3"/>
  <c r="Q309" i="3"/>
  <c r="F311" i="3"/>
  <c r="V311" i="5" s="1"/>
  <c r="F313" i="3"/>
  <c r="V313" i="5" s="1"/>
  <c r="G264" i="3"/>
  <c r="Q274" i="3"/>
  <c r="CH225" i="3"/>
  <c r="G244" i="3"/>
  <c r="H247" i="3"/>
  <c r="G252" i="3"/>
  <c r="H255" i="3"/>
  <c r="N266" i="3"/>
  <c r="G266" i="6" s="1"/>
  <c r="N268" i="3"/>
  <c r="G268" i="6" s="1"/>
  <c r="N270" i="3"/>
  <c r="G270" i="6" s="1"/>
  <c r="N272" i="3"/>
  <c r="G272" i="6" s="1"/>
  <c r="N274" i="3"/>
  <c r="G274" i="6" s="1"/>
  <c r="N276" i="3"/>
  <c r="G276" i="6" s="1"/>
  <c r="N278" i="3"/>
  <c r="G278" i="6" s="1"/>
  <c r="N280" i="3"/>
  <c r="G280" i="6" s="1"/>
  <c r="N282" i="3"/>
  <c r="G282" i="6" s="1"/>
  <c r="N284" i="3"/>
  <c r="G284" i="6" s="1"/>
  <c r="N286" i="3"/>
  <c r="G286" i="6" s="1"/>
  <c r="N288" i="3"/>
  <c r="G288" i="6" s="1"/>
  <c r="N290" i="3"/>
  <c r="G290" i="6" s="1"/>
  <c r="N292" i="3"/>
  <c r="G292" i="6" s="1"/>
  <c r="N294" i="3"/>
  <c r="G294" i="6" s="1"/>
  <c r="N296" i="3"/>
  <c r="G296" i="6" s="1"/>
  <c r="N298" i="3"/>
  <c r="G298" i="6" s="1"/>
  <c r="N300" i="3"/>
  <c r="G300" i="6" s="1"/>
  <c r="N302" i="3"/>
  <c r="G302" i="6" s="1"/>
  <c r="N304" i="3"/>
  <c r="G304" i="6" s="1"/>
  <c r="N306" i="3"/>
  <c r="G306" i="6" s="1"/>
  <c r="G242" i="3"/>
  <c r="K303" i="3"/>
  <c r="G227" i="3"/>
  <c r="G240" i="3"/>
  <c r="H245" i="3"/>
  <c r="G250" i="3"/>
  <c r="H253" i="3"/>
  <c r="H259" i="3"/>
  <c r="G265" i="3"/>
  <c r="H266" i="3"/>
  <c r="G267" i="3"/>
  <c r="H268" i="3"/>
  <c r="G269" i="3"/>
  <c r="H270" i="3"/>
  <c r="G271" i="3"/>
  <c r="H272" i="3"/>
  <c r="G273" i="3"/>
  <c r="H274" i="3"/>
  <c r="G275" i="3"/>
  <c r="H276" i="3"/>
  <c r="G277" i="3"/>
  <c r="H278" i="3"/>
  <c r="G279" i="3"/>
  <c r="H280" i="3"/>
  <c r="G281" i="3"/>
  <c r="H282" i="3"/>
  <c r="G283" i="3"/>
  <c r="H284" i="3"/>
  <c r="G285" i="3"/>
  <c r="H286" i="3"/>
  <c r="G287" i="3"/>
  <c r="H288" i="3"/>
  <c r="G289" i="3"/>
  <c r="H290" i="3"/>
  <c r="G291" i="3"/>
  <c r="H292" i="3"/>
  <c r="G293" i="3"/>
  <c r="H294" i="3"/>
  <c r="G295" i="3"/>
  <c r="H296" i="3"/>
  <c r="G297" i="3"/>
  <c r="H298" i="3"/>
  <c r="G299" i="3"/>
  <c r="H300" i="3"/>
  <c r="G301" i="3"/>
  <c r="H302" i="3"/>
  <c r="G303" i="3"/>
  <c r="H304" i="3"/>
  <c r="G305" i="3"/>
  <c r="H306" i="3"/>
  <c r="G307" i="3"/>
  <c r="Q314" i="3"/>
  <c r="H241" i="3"/>
  <c r="H243" i="3"/>
  <c r="H261" i="3"/>
  <c r="G262" i="3"/>
  <c r="G284" i="3"/>
  <c r="H287" i="3"/>
  <c r="N291" i="3"/>
  <c r="G291" i="6" s="1"/>
  <c r="H301" i="3"/>
  <c r="N303" i="3"/>
  <c r="G303" i="6" s="1"/>
  <c r="N308" i="3"/>
  <c r="G308" i="6" s="1"/>
  <c r="N310" i="3"/>
  <c r="G310" i="6" s="1"/>
  <c r="G248" i="3"/>
  <c r="N269" i="3"/>
  <c r="G269" i="6" s="1"/>
  <c r="N277" i="3"/>
  <c r="G277" i="6" s="1"/>
  <c r="G282" i="3"/>
  <c r="H285" i="3"/>
  <c r="N289" i="3"/>
  <c r="G289" i="6" s="1"/>
  <c r="G298" i="3"/>
  <c r="H251" i="3"/>
  <c r="G256" i="3"/>
  <c r="G258" i="3"/>
  <c r="G280" i="3"/>
  <c r="H283" i="3"/>
  <c r="N287" i="3"/>
  <c r="G287" i="6" s="1"/>
  <c r="G296" i="3"/>
  <c r="H299" i="3"/>
  <c r="N301" i="3"/>
  <c r="G301" i="6" s="1"/>
  <c r="H308" i="3"/>
  <c r="G309" i="3"/>
  <c r="H310" i="3"/>
  <c r="G311" i="3"/>
  <c r="F312" i="3"/>
  <c r="V312" i="5" s="1"/>
  <c r="N271" i="3"/>
  <c r="G271" i="6" s="1"/>
  <c r="N279" i="3"/>
  <c r="G279" i="6" s="1"/>
  <c r="H281" i="3"/>
  <c r="N285" i="3"/>
  <c r="G285" i="6" s="1"/>
  <c r="G294" i="3"/>
  <c r="H297" i="3"/>
  <c r="G304" i="3"/>
  <c r="H226" i="3"/>
  <c r="N283" i="3"/>
  <c r="G283" i="6" s="1"/>
  <c r="G292" i="3"/>
  <c r="E225" i="3"/>
  <c r="G260" i="3"/>
  <c r="H264" i="3"/>
  <c r="N265" i="3"/>
  <c r="G265" i="6" s="1"/>
  <c r="N273" i="3"/>
  <c r="G273" i="6" s="1"/>
  <c r="N281" i="3"/>
  <c r="G281" i="6" s="1"/>
  <c r="G290" i="3"/>
  <c r="L306" i="3"/>
  <c r="G288" i="3"/>
  <c r="N275" i="3"/>
  <c r="G275" i="6" s="1"/>
  <c r="N297" i="3"/>
  <c r="G297" i="6" s="1"/>
  <c r="H303" i="3"/>
  <c r="H305" i="3"/>
  <c r="G310" i="3"/>
  <c r="N311" i="3"/>
  <c r="G311" i="6" s="1"/>
  <c r="H311" i="3"/>
  <c r="N267" i="3"/>
  <c r="G267" i="6" s="1"/>
  <c r="N313" i="3"/>
  <c r="G313" i="6" s="1"/>
  <c r="N315" i="3"/>
  <c r="G315" i="6" s="1"/>
  <c r="N295" i="3"/>
  <c r="G295" i="6" s="1"/>
  <c r="H307" i="3"/>
  <c r="G308" i="3"/>
  <c r="N309" i="3"/>
  <c r="G309" i="6" s="1"/>
  <c r="H309" i="3"/>
  <c r="H291" i="3"/>
  <c r="G302" i="3"/>
  <c r="N305" i="3"/>
  <c r="G305" i="6" s="1"/>
  <c r="G312" i="3"/>
  <c r="H313" i="3"/>
  <c r="G314" i="3"/>
  <c r="H315" i="3"/>
  <c r="G286" i="3"/>
  <c r="H295" i="3"/>
  <c r="G306" i="3"/>
  <c r="N307" i="3"/>
  <c r="G307" i="6" s="1"/>
  <c r="N312" i="3"/>
  <c r="G312" i="6" s="1"/>
  <c r="N314" i="3"/>
  <c r="G314" i="6" s="1"/>
  <c r="H289" i="3"/>
  <c r="N293" i="3"/>
  <c r="G293" i="6" s="1"/>
  <c r="O229" i="3"/>
  <c r="H229" i="6" s="1"/>
  <c r="O237" i="3"/>
  <c r="H237" i="6" s="1"/>
  <c r="O245" i="3"/>
  <c r="H245" i="6" s="1"/>
  <c r="O253" i="3"/>
  <c r="H253" i="6" s="1"/>
  <c r="O261" i="3"/>
  <c r="H261" i="6" s="1"/>
  <c r="O269" i="3"/>
  <c r="H269" i="6" s="1"/>
  <c r="O277" i="3"/>
  <c r="H277" i="6" s="1"/>
  <c r="O285" i="3"/>
  <c r="H285" i="6" s="1"/>
  <c r="O293" i="3"/>
  <c r="H293" i="6" s="1"/>
  <c r="O301" i="3"/>
  <c r="H301" i="6" s="1"/>
  <c r="H314" i="3"/>
  <c r="G315" i="3"/>
  <c r="BJ225" i="3"/>
  <c r="O232" i="3"/>
  <c r="H232" i="6" s="1"/>
  <c r="O240" i="3"/>
  <c r="H240" i="6" s="1"/>
  <c r="O248" i="3"/>
  <c r="H248" i="6" s="1"/>
  <c r="O256" i="3"/>
  <c r="H256" i="6" s="1"/>
  <c r="O264" i="3"/>
  <c r="H264" i="6" s="1"/>
  <c r="O272" i="3"/>
  <c r="H272" i="6" s="1"/>
  <c r="O280" i="3"/>
  <c r="H280" i="6" s="1"/>
  <c r="O288" i="3"/>
  <c r="H288" i="6" s="1"/>
  <c r="O296" i="3"/>
  <c r="H296" i="6" s="1"/>
  <c r="O304" i="3"/>
  <c r="H304" i="6" s="1"/>
  <c r="G300" i="3"/>
  <c r="Y225" i="3"/>
  <c r="O227" i="3"/>
  <c r="H227" i="6" s="1"/>
  <c r="O235" i="3"/>
  <c r="H235" i="6" s="1"/>
  <c r="O243" i="3"/>
  <c r="H243" i="6" s="1"/>
  <c r="O251" i="3"/>
  <c r="H251" i="6" s="1"/>
  <c r="O259" i="3"/>
  <c r="H259" i="6" s="1"/>
  <c r="O267" i="3"/>
  <c r="H267" i="6" s="1"/>
  <c r="O275" i="3"/>
  <c r="H275" i="6" s="1"/>
  <c r="O283" i="3"/>
  <c r="H283" i="6" s="1"/>
  <c r="O291" i="3"/>
  <c r="H291" i="6" s="1"/>
  <c r="O299" i="3"/>
  <c r="H299" i="6" s="1"/>
  <c r="BL225" i="3"/>
  <c r="O230" i="3"/>
  <c r="H230" i="6" s="1"/>
  <c r="O238" i="3"/>
  <c r="H238" i="6" s="1"/>
  <c r="O246" i="3"/>
  <c r="H246" i="6" s="1"/>
  <c r="O254" i="3"/>
  <c r="H254" i="6" s="1"/>
  <c r="O262" i="3"/>
  <c r="H262" i="6" s="1"/>
  <c r="O270" i="3"/>
  <c r="H270" i="6" s="1"/>
  <c r="O278" i="3"/>
  <c r="H278" i="6" s="1"/>
  <c r="O286" i="3"/>
  <c r="H286" i="6" s="1"/>
  <c r="O294" i="3"/>
  <c r="H294" i="6" s="1"/>
  <c r="O302" i="3"/>
  <c r="H302" i="6" s="1"/>
  <c r="O233" i="3"/>
  <c r="H233" i="6" s="1"/>
  <c r="O241" i="3"/>
  <c r="H241" i="6" s="1"/>
  <c r="O249" i="3"/>
  <c r="H249" i="6" s="1"/>
  <c r="O257" i="3"/>
  <c r="H257" i="6" s="1"/>
  <c r="O265" i="3"/>
  <c r="H265" i="6" s="1"/>
  <c r="O273" i="3"/>
  <c r="H273" i="6" s="1"/>
  <c r="O281" i="3"/>
  <c r="H281" i="6" s="1"/>
  <c r="O289" i="3"/>
  <c r="H289" i="6" s="1"/>
  <c r="O297" i="3"/>
  <c r="H297" i="6" s="1"/>
  <c r="O305" i="3"/>
  <c r="H305" i="6" s="1"/>
  <c r="H293" i="3"/>
  <c r="O225" i="3"/>
  <c r="H225" i="6" s="1"/>
  <c r="O228" i="3"/>
  <c r="H228" i="6" s="1"/>
  <c r="O236" i="3"/>
  <c r="H236" i="6" s="1"/>
  <c r="O244" i="3"/>
  <c r="H244" i="6" s="1"/>
  <c r="O252" i="3"/>
  <c r="H252" i="6" s="1"/>
  <c r="O260" i="3"/>
  <c r="H260" i="6" s="1"/>
  <c r="O268" i="3"/>
  <c r="H268" i="6" s="1"/>
  <c r="O276" i="3"/>
  <c r="H276" i="6" s="1"/>
  <c r="O284" i="3"/>
  <c r="H284" i="6" s="1"/>
  <c r="O292" i="3"/>
  <c r="H292" i="6" s="1"/>
  <c r="O300" i="3"/>
  <c r="H300" i="6" s="1"/>
  <c r="N299" i="3"/>
  <c r="G299" i="6" s="1"/>
  <c r="O231" i="3"/>
  <c r="H231" i="6" s="1"/>
  <c r="O239" i="3"/>
  <c r="H239" i="6" s="1"/>
  <c r="O247" i="3"/>
  <c r="H247" i="6" s="1"/>
  <c r="O255" i="3"/>
  <c r="H255" i="6" s="1"/>
  <c r="O263" i="3"/>
  <c r="H263" i="6" s="1"/>
  <c r="O271" i="3"/>
  <c r="H271" i="6" s="1"/>
  <c r="O279" i="3"/>
  <c r="H279" i="6" s="1"/>
  <c r="O287" i="3"/>
  <c r="H287" i="6" s="1"/>
  <c r="O295" i="3"/>
  <c r="H295" i="6" s="1"/>
  <c r="O303" i="3"/>
  <c r="H303" i="6" s="1"/>
  <c r="O314" i="3"/>
  <c r="H314" i="6" s="1"/>
  <c r="H312" i="3"/>
  <c r="O226" i="3"/>
  <c r="H226" i="6" s="1"/>
  <c r="O258" i="3"/>
  <c r="H258" i="6" s="1"/>
  <c r="O290" i="3"/>
  <c r="H290" i="6" s="1"/>
  <c r="O309" i="3"/>
  <c r="H309" i="6" s="1"/>
  <c r="O312" i="3"/>
  <c r="H312" i="6" s="1"/>
  <c r="O234" i="3"/>
  <c r="H234" i="6" s="1"/>
  <c r="O266" i="3"/>
  <c r="H266" i="6" s="1"/>
  <c r="O298" i="3"/>
  <c r="H298" i="6" s="1"/>
  <c r="O307" i="3"/>
  <c r="H307" i="6" s="1"/>
  <c r="O315" i="3"/>
  <c r="H315" i="6" s="1"/>
  <c r="O310" i="3"/>
  <c r="H310" i="6" s="1"/>
  <c r="G313" i="3"/>
  <c r="O242" i="3"/>
  <c r="H242" i="6" s="1"/>
  <c r="O274" i="3"/>
  <c r="H274" i="6" s="1"/>
  <c r="O306" i="3"/>
  <c r="H306" i="6" s="1"/>
  <c r="O313" i="3"/>
  <c r="H313" i="6" s="1"/>
  <c r="O250" i="3"/>
  <c r="H250" i="6" s="1"/>
  <c r="O311" i="3"/>
  <c r="H311" i="6" s="1"/>
  <c r="O282" i="3"/>
  <c r="H282" i="6" s="1"/>
  <c r="F3" i="3"/>
  <c r="N3" i="3"/>
  <c r="V3" i="3"/>
  <c r="AD3" i="3"/>
  <c r="AL3" i="3"/>
  <c r="AT3" i="3"/>
  <c r="BB3" i="3"/>
  <c r="BJ3" i="3"/>
  <c r="BR3" i="3"/>
  <c r="BZ3" i="3"/>
  <c r="CH3" i="3"/>
  <c r="D4" i="3"/>
  <c r="L4" i="3"/>
  <c r="T4" i="3"/>
  <c r="A3" i="3"/>
  <c r="I3" i="3"/>
  <c r="Q3" i="3"/>
  <c r="Y3" i="3"/>
  <c r="AG3" i="3"/>
  <c r="AO3" i="3"/>
  <c r="AW3" i="3"/>
  <c r="BE3" i="3"/>
  <c r="BM3" i="3"/>
  <c r="BU3" i="3"/>
  <c r="CC3" i="3"/>
  <c r="CK3" i="3"/>
  <c r="G4" i="3"/>
  <c r="O4" i="3"/>
  <c r="O308" i="3"/>
  <c r="H308" i="6" s="1"/>
  <c r="B3" i="3"/>
  <c r="L3" i="3"/>
  <c r="W3" i="3"/>
  <c r="AH3" i="3"/>
  <c r="AR3" i="3"/>
  <c r="BC3" i="3"/>
  <c r="BN3" i="3"/>
  <c r="BX3" i="3"/>
  <c r="CI3" i="3"/>
  <c r="H4" i="3"/>
  <c r="R4" i="3"/>
  <c r="AA4" i="3"/>
  <c r="AI4" i="3"/>
  <c r="AQ4" i="3"/>
  <c r="AY4" i="3"/>
  <c r="BG4" i="3"/>
  <c r="BO4" i="3"/>
  <c r="BW4" i="3"/>
  <c r="CE4" i="3"/>
  <c r="A5" i="3"/>
  <c r="I5" i="3"/>
  <c r="Q5" i="3"/>
  <c r="Y5" i="3"/>
  <c r="AG5" i="3"/>
  <c r="AO5" i="3"/>
  <c r="AW5" i="3"/>
  <c r="BE5" i="3"/>
  <c r="BM5" i="3"/>
  <c r="BU5" i="3"/>
  <c r="CC5" i="3"/>
  <c r="CK5" i="3"/>
  <c r="G6" i="3"/>
  <c r="O6" i="3"/>
  <c r="W6" i="3"/>
  <c r="AE6" i="3"/>
  <c r="AM6" i="3"/>
  <c r="AU6" i="3"/>
  <c r="BC6" i="3"/>
  <c r="BK6" i="3"/>
  <c r="BS6" i="3"/>
  <c r="CA6" i="3"/>
  <c r="CI6" i="3"/>
  <c r="E7" i="3"/>
  <c r="M7" i="3"/>
  <c r="U7" i="3"/>
  <c r="AC7" i="3"/>
  <c r="AK7" i="3"/>
  <c r="AS7" i="3"/>
  <c r="BA7" i="3"/>
  <c r="BI7" i="3"/>
  <c r="BQ7" i="3"/>
  <c r="BY7" i="3"/>
  <c r="CG7" i="3"/>
  <c r="C8" i="3"/>
  <c r="K8" i="3"/>
  <c r="S8" i="3"/>
  <c r="AA8" i="3"/>
  <c r="AI8" i="3"/>
  <c r="AQ8" i="3"/>
  <c r="AY8" i="3"/>
  <c r="BG8" i="3"/>
  <c r="BO8" i="3"/>
  <c r="BW8" i="3"/>
  <c r="CE8" i="3"/>
  <c r="A9" i="3"/>
  <c r="I9" i="3"/>
  <c r="Q9" i="3"/>
  <c r="Y9" i="3"/>
  <c r="AG9" i="3"/>
  <c r="AO9" i="3"/>
  <c r="AW9" i="3"/>
  <c r="BE9" i="3"/>
  <c r="BM9" i="3"/>
  <c r="BU9" i="3"/>
  <c r="CC9" i="3"/>
  <c r="CK9" i="3"/>
  <c r="G10" i="3"/>
  <c r="O10" i="3"/>
  <c r="H10" i="6" s="1"/>
  <c r="W10" i="3"/>
  <c r="AE10" i="3"/>
  <c r="AM10" i="3"/>
  <c r="AU10" i="3"/>
  <c r="BC10" i="3"/>
  <c r="BK10" i="3"/>
  <c r="BS10" i="3"/>
  <c r="CA10" i="3"/>
  <c r="CI10" i="3"/>
  <c r="E11" i="3"/>
  <c r="M11" i="3"/>
  <c r="U11" i="3"/>
  <c r="AC11" i="3"/>
  <c r="AK11" i="3"/>
  <c r="AS11" i="3"/>
  <c r="BA11" i="3"/>
  <c r="BI11" i="3"/>
  <c r="BQ11" i="3"/>
  <c r="BY11" i="3"/>
  <c r="CG11" i="3"/>
  <c r="C12" i="3"/>
  <c r="K12" i="3"/>
  <c r="S12" i="3"/>
  <c r="AA12" i="3"/>
  <c r="AI12" i="3"/>
  <c r="AQ12" i="3"/>
  <c r="AY12" i="3"/>
  <c r="BG12" i="3"/>
  <c r="BO12" i="3"/>
  <c r="BW12" i="3"/>
  <c r="CE12" i="3"/>
  <c r="A13" i="3"/>
  <c r="I13" i="3"/>
  <c r="Q13" i="3"/>
  <c r="Y13" i="3"/>
  <c r="AG13" i="3"/>
  <c r="AO13" i="3"/>
  <c r="AW13" i="3"/>
  <c r="BE13" i="3"/>
  <c r="BM13" i="3"/>
  <c r="BU13" i="3"/>
  <c r="CC13" i="3"/>
  <c r="CK13" i="3"/>
  <c r="G14" i="3"/>
  <c r="O14" i="3"/>
  <c r="H14" i="6" s="1"/>
  <c r="W14" i="3"/>
  <c r="AE14" i="3"/>
  <c r="AM14" i="3"/>
  <c r="AU14" i="3"/>
  <c r="BC14" i="3"/>
  <c r="BK14" i="3"/>
  <c r="BS14" i="3"/>
  <c r="CA14" i="3"/>
  <c r="CI14" i="3"/>
  <c r="E15" i="3"/>
  <c r="M15" i="3"/>
  <c r="U15" i="3"/>
  <c r="AC15" i="3"/>
  <c r="AK15" i="3"/>
  <c r="AS15" i="3"/>
  <c r="BA15" i="3"/>
  <c r="BI15" i="3"/>
  <c r="BQ15" i="3"/>
  <c r="BY15" i="3"/>
  <c r="CG15" i="3"/>
  <c r="C16" i="3"/>
  <c r="K16" i="3"/>
  <c r="S16" i="3"/>
  <c r="AA16" i="3"/>
  <c r="AI16" i="3"/>
  <c r="AQ16" i="3"/>
  <c r="AY16" i="3"/>
  <c r="BG16" i="3"/>
  <c r="BO16" i="3"/>
  <c r="BW16" i="3"/>
  <c r="CE16" i="3"/>
  <c r="A17" i="3"/>
  <c r="A10" i="11" s="1"/>
  <c r="I17" i="3"/>
  <c r="Q17" i="3"/>
  <c r="Y17" i="3"/>
  <c r="AG17" i="3"/>
  <c r="AO17" i="3"/>
  <c r="AW17" i="3"/>
  <c r="BE17" i="3"/>
  <c r="BM17" i="3"/>
  <c r="BU17" i="3"/>
  <c r="CC17" i="3"/>
  <c r="CK17" i="3"/>
  <c r="G18" i="3"/>
  <c r="O18" i="3"/>
  <c r="H18" i="6" s="1"/>
  <c r="W18" i="3"/>
  <c r="AE18" i="3"/>
  <c r="AM18" i="3"/>
  <c r="AU18" i="3"/>
  <c r="BC18" i="3"/>
  <c r="BK18" i="3"/>
  <c r="BS18" i="3"/>
  <c r="CA18" i="3"/>
  <c r="CI18" i="3"/>
  <c r="E19" i="3"/>
  <c r="M19" i="3"/>
  <c r="U19" i="3"/>
  <c r="AC19" i="3"/>
  <c r="AK19" i="3"/>
  <c r="AS19" i="3"/>
  <c r="BA19" i="3"/>
  <c r="BI19" i="3"/>
  <c r="BQ19" i="3"/>
  <c r="BY19" i="3"/>
  <c r="CG19" i="3"/>
  <c r="C20" i="3"/>
  <c r="K20" i="3"/>
  <c r="S20" i="3"/>
  <c r="AA20" i="3"/>
  <c r="AI20" i="3"/>
  <c r="AQ20" i="3"/>
  <c r="AY20" i="3"/>
  <c r="BG20" i="3"/>
  <c r="BO20" i="3"/>
  <c r="BW20" i="3"/>
  <c r="CE20" i="3"/>
  <c r="A21" i="3"/>
  <c r="I21" i="3"/>
  <c r="Q21" i="3"/>
  <c r="Y21" i="3"/>
  <c r="AG21" i="3"/>
  <c r="AO21" i="3"/>
  <c r="AW21" i="3"/>
  <c r="BE21" i="3"/>
  <c r="BM21" i="3"/>
  <c r="BU21" i="3"/>
  <c r="CC21" i="3"/>
  <c r="CK21" i="3"/>
  <c r="G22" i="3"/>
  <c r="O22" i="3"/>
  <c r="H22" i="6" s="1"/>
  <c r="W22" i="3"/>
  <c r="AE22" i="3"/>
  <c r="AM22" i="3"/>
  <c r="AU22" i="3"/>
  <c r="BC22" i="3"/>
  <c r="BK22" i="3"/>
  <c r="BS22" i="3"/>
  <c r="CA22" i="3"/>
  <c r="CI22" i="3"/>
  <c r="E23" i="3"/>
  <c r="M23" i="3"/>
  <c r="U23" i="3"/>
  <c r="AC23" i="3"/>
  <c r="AK23" i="3"/>
  <c r="AS23" i="3"/>
  <c r="BA23" i="3"/>
  <c r="BI23" i="3"/>
  <c r="BQ23" i="3"/>
  <c r="BY23" i="3"/>
  <c r="CG23" i="3"/>
  <c r="C24" i="3"/>
  <c r="K24" i="3"/>
  <c r="S24" i="3"/>
  <c r="AA24" i="3"/>
  <c r="AI24" i="3"/>
  <c r="AQ24" i="3"/>
  <c r="C3" i="3"/>
  <c r="M3" i="3"/>
  <c r="X3" i="3"/>
  <c r="AI3" i="3"/>
  <c r="AS3" i="3"/>
  <c r="BD3" i="3"/>
  <c r="BO3" i="3"/>
  <c r="BY3" i="3"/>
  <c r="CJ3" i="3"/>
  <c r="I4" i="3"/>
  <c r="S4" i="3"/>
  <c r="AB4" i="3"/>
  <c r="AJ4" i="3"/>
  <c r="AR4" i="3"/>
  <c r="AZ4" i="3"/>
  <c r="BH4" i="3"/>
  <c r="BP4" i="3"/>
  <c r="BX4" i="3"/>
  <c r="CF4" i="3"/>
  <c r="B5" i="3"/>
  <c r="J5" i="3"/>
  <c r="R5" i="3"/>
  <c r="Z5" i="3"/>
  <c r="AH5" i="3"/>
  <c r="AP5" i="3"/>
  <c r="AX5" i="3"/>
  <c r="BF5" i="3"/>
  <c r="BN5" i="3"/>
  <c r="BV5" i="3"/>
  <c r="CD5" i="3"/>
  <c r="CL5" i="3"/>
  <c r="H6" i="3"/>
  <c r="P6" i="3"/>
  <c r="X6" i="3"/>
  <c r="AF6" i="3"/>
  <c r="AN6" i="3"/>
  <c r="AV6" i="3"/>
  <c r="BD6" i="3"/>
  <c r="BL6" i="3"/>
  <c r="BT6" i="3"/>
  <c r="CB6" i="3"/>
  <c r="CJ6" i="3"/>
  <c r="F7" i="3"/>
  <c r="N7" i="3"/>
  <c r="V7" i="3"/>
  <c r="AD7" i="3"/>
  <c r="AL7" i="3"/>
  <c r="AT7" i="3"/>
  <c r="BB7" i="3"/>
  <c r="BJ7" i="3"/>
  <c r="BR7" i="3"/>
  <c r="BZ7" i="3"/>
  <c r="CH7" i="3"/>
  <c r="D8" i="3"/>
  <c r="L8" i="3"/>
  <c r="T8" i="3"/>
  <c r="AB8" i="3"/>
  <c r="AJ8" i="3"/>
  <c r="AR8" i="3"/>
  <c r="AZ8" i="3"/>
  <c r="BH8" i="3"/>
  <c r="BP8" i="3"/>
  <c r="BX8" i="3"/>
  <c r="CF8" i="3"/>
  <c r="B9" i="3"/>
  <c r="J9" i="3"/>
  <c r="R9" i="3"/>
  <c r="Z9" i="3"/>
  <c r="AH9" i="3"/>
  <c r="AP9" i="3"/>
  <c r="AX9" i="3"/>
  <c r="BF9" i="3"/>
  <c r="BN9" i="3"/>
  <c r="BV9" i="3"/>
  <c r="CD9" i="3"/>
  <c r="CL9" i="3"/>
  <c r="H10" i="3"/>
  <c r="P10" i="3"/>
  <c r="X10" i="3"/>
  <c r="AF10" i="3"/>
  <c r="AN10" i="3"/>
  <c r="AV10" i="3"/>
  <c r="BD10" i="3"/>
  <c r="BL10" i="3"/>
  <c r="BT10" i="3"/>
  <c r="CB10" i="3"/>
  <c r="CJ10" i="3"/>
  <c r="F11" i="3"/>
  <c r="V11" i="5" s="1"/>
  <c r="N11" i="3"/>
  <c r="G11" i="6" s="1"/>
  <c r="V11" i="3"/>
  <c r="AD11" i="3"/>
  <c r="AL11" i="3"/>
  <c r="AT11" i="3"/>
  <c r="BB11" i="3"/>
  <c r="BJ11" i="3"/>
  <c r="BR11" i="3"/>
  <c r="BZ11" i="3"/>
  <c r="CH11" i="3"/>
  <c r="D12" i="3"/>
  <c r="L12" i="3"/>
  <c r="T12" i="3"/>
  <c r="AB12" i="3"/>
  <c r="AJ12" i="3"/>
  <c r="AR12" i="3"/>
  <c r="AZ12" i="3"/>
  <c r="BH12" i="3"/>
  <c r="BP12" i="3"/>
  <c r="BX12" i="3"/>
  <c r="CF12" i="3"/>
  <c r="B13" i="3"/>
  <c r="J13" i="3"/>
  <c r="R13" i="3"/>
  <c r="Z13" i="3"/>
  <c r="AH13" i="3"/>
  <c r="AP13" i="3"/>
  <c r="AX13" i="3"/>
  <c r="BF13" i="3"/>
  <c r="BN13" i="3"/>
  <c r="BV13" i="3"/>
  <c r="CD13" i="3"/>
  <c r="CL13" i="3"/>
  <c r="H14" i="3"/>
  <c r="P14" i="3"/>
  <c r="X14" i="3"/>
  <c r="AF14" i="3"/>
  <c r="AN14" i="3"/>
  <c r="AV14" i="3"/>
  <c r="BD14" i="3"/>
  <c r="BL14" i="3"/>
  <c r="BT14" i="3"/>
  <c r="CB14" i="3"/>
  <c r="CJ14" i="3"/>
  <c r="F15" i="3"/>
  <c r="V15" i="5" s="1"/>
  <c r="N15" i="3"/>
  <c r="G15" i="6" s="1"/>
  <c r="V15" i="3"/>
  <c r="AD15" i="3"/>
  <c r="AL15" i="3"/>
  <c r="AT15" i="3"/>
  <c r="BB15" i="3"/>
  <c r="BJ15" i="3"/>
  <c r="BR15" i="3"/>
  <c r="BZ15" i="3"/>
  <c r="CH15" i="3"/>
  <c r="D16" i="3"/>
  <c r="L16" i="3"/>
  <c r="T16" i="3"/>
  <c r="AB16" i="3"/>
  <c r="AJ16" i="3"/>
  <c r="AR16" i="3"/>
  <c r="AZ16" i="3"/>
  <c r="BH16" i="3"/>
  <c r="BP16" i="3"/>
  <c r="BX16" i="3"/>
  <c r="CF16" i="3"/>
  <c r="B17" i="3"/>
  <c r="B10" i="11" s="1"/>
  <c r="J17" i="3"/>
  <c r="R17" i="3"/>
  <c r="Z17" i="3"/>
  <c r="AH17" i="3"/>
  <c r="AP17" i="3"/>
  <c r="AX17" i="3"/>
  <c r="BF17" i="3"/>
  <c r="BN17" i="3"/>
  <c r="BV17" i="3"/>
  <c r="CD17" i="3"/>
  <c r="CL17" i="3"/>
  <c r="H18" i="3"/>
  <c r="P18" i="3"/>
  <c r="X18" i="3"/>
  <c r="AF18" i="3"/>
  <c r="AN18" i="3"/>
  <c r="AV18" i="3"/>
  <c r="BD18" i="3"/>
  <c r="BL18" i="3"/>
  <c r="BT18" i="3"/>
  <c r="CB18" i="3"/>
  <c r="CJ18" i="3"/>
  <c r="F19" i="3"/>
  <c r="V19" i="5" s="1"/>
  <c r="N19" i="3"/>
  <c r="G19" i="6" s="1"/>
  <c r="V19" i="3"/>
  <c r="AD19" i="3"/>
  <c r="AL19" i="3"/>
  <c r="AT19" i="3"/>
  <c r="BB19" i="3"/>
  <c r="BJ19" i="3"/>
  <c r="BR19" i="3"/>
  <c r="BZ19" i="3"/>
  <c r="CH19" i="3"/>
  <c r="D20" i="3"/>
  <c r="L20" i="3"/>
  <c r="T20" i="3"/>
  <c r="AB20" i="3"/>
  <c r="AJ20" i="3"/>
  <c r="AR20" i="3"/>
  <c r="AZ20" i="3"/>
  <c r="BH20" i="3"/>
  <c r="BP20" i="3"/>
  <c r="BX20" i="3"/>
  <c r="CF20" i="3"/>
  <c r="B21" i="3"/>
  <c r="J21" i="3"/>
  <c r="R21" i="3"/>
  <c r="Z21" i="3"/>
  <c r="AH21" i="3"/>
  <c r="AP21" i="3"/>
  <c r="AX21" i="3"/>
  <c r="BF21" i="3"/>
  <c r="BN21" i="3"/>
  <c r="BV21" i="3"/>
  <c r="CD21" i="3"/>
  <c r="CL21" i="3"/>
  <c r="H22" i="3"/>
  <c r="P22" i="3"/>
  <c r="X22" i="3"/>
  <c r="AF22" i="3"/>
  <c r="AN22" i="3"/>
  <c r="AV22" i="3"/>
  <c r="BD22" i="3"/>
  <c r="BL22" i="3"/>
  <c r="BT22" i="3"/>
  <c r="CB22" i="3"/>
  <c r="CJ22" i="3"/>
  <c r="F23" i="3"/>
  <c r="V23" i="5" s="1"/>
  <c r="N23" i="3"/>
  <c r="G23" i="6" s="1"/>
  <c r="V23" i="3"/>
  <c r="AD23" i="3"/>
  <c r="AL23" i="3"/>
  <c r="AT23" i="3"/>
  <c r="BB23" i="3"/>
  <c r="BJ23" i="3"/>
  <c r="BR23" i="3"/>
  <c r="BZ23" i="3"/>
  <c r="CH23" i="3"/>
  <c r="D24" i="3"/>
  <c r="L24" i="3"/>
  <c r="T24" i="3"/>
  <c r="AB24" i="3"/>
  <c r="AJ24" i="3"/>
  <c r="AR24" i="3"/>
  <c r="D3" i="3"/>
  <c r="O3" i="3"/>
  <c r="Z3" i="3"/>
  <c r="AJ3" i="3"/>
  <c r="AU3" i="3"/>
  <c r="BF3" i="3"/>
  <c r="BP3" i="3"/>
  <c r="CA3" i="3"/>
  <c r="CL3" i="3"/>
  <c r="J4" i="3"/>
  <c r="U4" i="3"/>
  <c r="AC4" i="3"/>
  <c r="AK4" i="3"/>
  <c r="AS4" i="3"/>
  <c r="BA4" i="3"/>
  <c r="BI4" i="3"/>
  <c r="BQ4" i="3"/>
  <c r="BY4" i="3"/>
  <c r="CG4" i="3"/>
  <c r="C5" i="3"/>
  <c r="K5" i="3"/>
  <c r="S5" i="3"/>
  <c r="AA5" i="3"/>
  <c r="AI5" i="3"/>
  <c r="AQ5" i="3"/>
  <c r="AY5" i="3"/>
  <c r="BG5" i="3"/>
  <c r="BO5" i="3"/>
  <c r="BW5" i="3"/>
  <c r="CE5" i="3"/>
  <c r="A6" i="3"/>
  <c r="I6" i="3"/>
  <c r="Q6" i="3"/>
  <c r="Y6" i="3"/>
  <c r="AG6" i="3"/>
  <c r="AO6" i="3"/>
  <c r="AW6" i="3"/>
  <c r="BE6" i="3"/>
  <c r="BM6" i="3"/>
  <c r="BU6" i="3"/>
  <c r="CC6" i="3"/>
  <c r="CK6" i="3"/>
  <c r="G7" i="3"/>
  <c r="O7" i="3"/>
  <c r="W7" i="3"/>
  <c r="AE7" i="3"/>
  <c r="AM7" i="3"/>
  <c r="AU7" i="3"/>
  <c r="BC7" i="3"/>
  <c r="BK7" i="3"/>
  <c r="BS7" i="3"/>
  <c r="CA7" i="3"/>
  <c r="CI7" i="3"/>
  <c r="E8" i="3"/>
  <c r="M8" i="3"/>
  <c r="U8" i="3"/>
  <c r="AC8" i="3"/>
  <c r="AK8" i="3"/>
  <c r="AS8" i="3"/>
  <c r="BA8" i="3"/>
  <c r="BI8" i="3"/>
  <c r="BQ8" i="3"/>
  <c r="BY8" i="3"/>
  <c r="CG8" i="3"/>
  <c r="C9" i="3"/>
  <c r="K9" i="3"/>
  <c r="S9" i="3"/>
  <c r="AA9" i="3"/>
  <c r="AI9" i="3"/>
  <c r="AQ9" i="3"/>
  <c r="AY9" i="3"/>
  <c r="BG9" i="3"/>
  <c r="BO9" i="3"/>
  <c r="BW9" i="3"/>
  <c r="CE9" i="3"/>
  <c r="A10" i="3"/>
  <c r="I10" i="3"/>
  <c r="Q10" i="3"/>
  <c r="Y10" i="3"/>
  <c r="AG10" i="3"/>
  <c r="AO10" i="3"/>
  <c r="AW10" i="3"/>
  <c r="BE10" i="3"/>
  <c r="BM10" i="3"/>
  <c r="BU10" i="3"/>
  <c r="CC10" i="3"/>
  <c r="CK10" i="3"/>
  <c r="G11" i="3"/>
  <c r="O11" i="3"/>
  <c r="H11" i="6" s="1"/>
  <c r="W11" i="3"/>
  <c r="AE11" i="3"/>
  <c r="AM11" i="3"/>
  <c r="AU11" i="3"/>
  <c r="BC11" i="3"/>
  <c r="BK11" i="3"/>
  <c r="BS11" i="3"/>
  <c r="CA11" i="3"/>
  <c r="CI11" i="3"/>
  <c r="E12" i="3"/>
  <c r="M12" i="3"/>
  <c r="U12" i="3"/>
  <c r="AC12" i="3"/>
  <c r="AK12" i="3"/>
  <c r="AS12" i="3"/>
  <c r="BA12" i="3"/>
  <c r="BI12" i="3"/>
  <c r="BQ12" i="3"/>
  <c r="BY12" i="3"/>
  <c r="CG12" i="3"/>
  <c r="C13" i="3"/>
  <c r="K13" i="3"/>
  <c r="S13" i="3"/>
  <c r="AA13" i="3"/>
  <c r="AI13" i="3"/>
  <c r="AQ13" i="3"/>
  <c r="AY13" i="3"/>
  <c r="BG13" i="3"/>
  <c r="BO13" i="3"/>
  <c r="BW13" i="3"/>
  <c r="CE13" i="3"/>
  <c r="A14" i="3"/>
  <c r="I14" i="3"/>
  <c r="Q14" i="3"/>
  <c r="Y14" i="3"/>
  <c r="AG14" i="3"/>
  <c r="AO14" i="3"/>
  <c r="AW14" i="3"/>
  <c r="BE14" i="3"/>
  <c r="BM14" i="3"/>
  <c r="BU14" i="3"/>
  <c r="CC14" i="3"/>
  <c r="CK14" i="3"/>
  <c r="G15" i="3"/>
  <c r="O15" i="3"/>
  <c r="H15" i="6" s="1"/>
  <c r="W15" i="3"/>
  <c r="AE15" i="3"/>
  <c r="AM15" i="3"/>
  <c r="AU15" i="3"/>
  <c r="BC15" i="3"/>
  <c r="BK15" i="3"/>
  <c r="BS15" i="3"/>
  <c r="CA15" i="3"/>
  <c r="CI15" i="3"/>
  <c r="E16" i="3"/>
  <c r="M16" i="3"/>
  <c r="U16" i="3"/>
  <c r="AC16" i="3"/>
  <c r="AK16" i="3"/>
  <c r="AS16" i="3"/>
  <c r="BA16" i="3"/>
  <c r="BI16" i="3"/>
  <c r="BQ16" i="3"/>
  <c r="BY16" i="3"/>
  <c r="CG16" i="3"/>
  <c r="C17" i="3"/>
  <c r="K17" i="3"/>
  <c r="S17" i="3"/>
  <c r="AA17" i="3"/>
  <c r="AI17" i="3"/>
  <c r="AQ17" i="3"/>
  <c r="AY17" i="3"/>
  <c r="BG17" i="3"/>
  <c r="BO17" i="3"/>
  <c r="BW17" i="3"/>
  <c r="CE17" i="3"/>
  <c r="A18" i="3"/>
  <c r="A12" i="11" s="1"/>
  <c r="I18" i="3"/>
  <c r="Q18" i="3"/>
  <c r="Y18" i="3"/>
  <c r="AG18" i="3"/>
  <c r="AO18" i="3"/>
  <c r="AW18" i="3"/>
  <c r="BE18" i="3"/>
  <c r="BM18" i="3"/>
  <c r="BU18" i="3"/>
  <c r="CC18" i="3"/>
  <c r="CK18" i="3"/>
  <c r="G19" i="3"/>
  <c r="O19" i="3"/>
  <c r="H19" i="6" s="1"/>
  <c r="W19" i="3"/>
  <c r="AE19" i="3"/>
  <c r="AM19" i="3"/>
  <c r="AU19" i="3"/>
  <c r="BC19" i="3"/>
  <c r="BK19" i="3"/>
  <c r="BS19" i="3"/>
  <c r="CA19" i="3"/>
  <c r="CI19" i="3"/>
  <c r="E20" i="3"/>
  <c r="M20" i="3"/>
  <c r="U20" i="3"/>
  <c r="AC20" i="3"/>
  <c r="AK20" i="3"/>
  <c r="AS20" i="3"/>
  <c r="BA20" i="3"/>
  <c r="BI20" i="3"/>
  <c r="BQ20" i="3"/>
  <c r="BY20" i="3"/>
  <c r="CG20" i="3"/>
  <c r="C21" i="3"/>
  <c r="K21" i="3"/>
  <c r="S21" i="3"/>
  <c r="AA21" i="3"/>
  <c r="AI21" i="3"/>
  <c r="AQ21" i="3"/>
  <c r="AY21" i="3"/>
  <c r="BG21" i="3"/>
  <c r="BO21" i="3"/>
  <c r="BW21" i="3"/>
  <c r="CE21" i="3"/>
  <c r="A22" i="3"/>
  <c r="I22" i="3"/>
  <c r="Q22" i="3"/>
  <c r="Y22" i="3"/>
  <c r="AG22" i="3"/>
  <c r="AO22" i="3"/>
  <c r="AW22" i="3"/>
  <c r="BE22" i="3"/>
  <c r="BM22" i="3"/>
  <c r="BU22" i="3"/>
  <c r="CC22" i="3"/>
  <c r="CK22" i="3"/>
  <c r="G23" i="3"/>
  <c r="O23" i="3"/>
  <c r="H23" i="6" s="1"/>
  <c r="W23" i="3"/>
  <c r="AE23" i="3"/>
  <c r="AM23" i="3"/>
  <c r="AU23" i="3"/>
  <c r="BC23" i="3"/>
  <c r="BK23" i="3"/>
  <c r="BS23" i="3"/>
  <c r="CA23" i="3"/>
  <c r="CI23" i="3"/>
  <c r="E24" i="3"/>
  <c r="M24" i="3"/>
  <c r="U24" i="3"/>
  <c r="AC24" i="3"/>
  <c r="AK24" i="3"/>
  <c r="AS24" i="3"/>
  <c r="E3" i="3"/>
  <c r="P3" i="3"/>
  <c r="AA3" i="3"/>
  <c r="AK3" i="3"/>
  <c r="AV3" i="3"/>
  <c r="BG3" i="3"/>
  <c r="BQ3" i="3"/>
  <c r="CB3" i="3"/>
  <c r="A4" i="3"/>
  <c r="K4" i="3"/>
  <c r="V4" i="3"/>
  <c r="AD4" i="3"/>
  <c r="AL4" i="3"/>
  <c r="AT4" i="3"/>
  <c r="BB4" i="3"/>
  <c r="BJ4" i="3"/>
  <c r="BR4" i="3"/>
  <c r="BZ4" i="3"/>
  <c r="CH4" i="3"/>
  <c r="D5" i="3"/>
  <c r="L5" i="3"/>
  <c r="T5" i="3"/>
  <c r="AB5" i="3"/>
  <c r="AJ5" i="3"/>
  <c r="AR5" i="3"/>
  <c r="AZ5" i="3"/>
  <c r="BH5" i="3"/>
  <c r="BP5" i="3"/>
  <c r="BX5" i="3"/>
  <c r="CF5" i="3"/>
  <c r="B6" i="3"/>
  <c r="J6" i="3"/>
  <c r="R6" i="3"/>
  <c r="Z6" i="3"/>
  <c r="AH6" i="3"/>
  <c r="AP6" i="3"/>
  <c r="AX6" i="3"/>
  <c r="BF6" i="3"/>
  <c r="BN6" i="3"/>
  <c r="BV6" i="3"/>
  <c r="CD6" i="3"/>
  <c r="CL6" i="3"/>
  <c r="H7" i="3"/>
  <c r="P7" i="3"/>
  <c r="X7" i="3"/>
  <c r="AF7" i="3"/>
  <c r="AN7" i="3"/>
  <c r="AV7" i="3"/>
  <c r="BD7" i="3"/>
  <c r="BL7" i="3"/>
  <c r="BT7" i="3"/>
  <c r="CB7" i="3"/>
  <c r="CJ7" i="3"/>
  <c r="F8" i="3"/>
  <c r="V8" i="5" s="1"/>
  <c r="N8" i="3"/>
  <c r="G8" i="6" s="1"/>
  <c r="V8" i="3"/>
  <c r="AD8" i="3"/>
  <c r="AL8" i="3"/>
  <c r="AT8" i="3"/>
  <c r="BB8" i="3"/>
  <c r="BJ8" i="3"/>
  <c r="BR8" i="3"/>
  <c r="BZ8" i="3"/>
  <c r="CH8" i="3"/>
  <c r="D9" i="3"/>
  <c r="L9" i="3"/>
  <c r="T9" i="3"/>
  <c r="AB9" i="3"/>
  <c r="AJ9" i="3"/>
  <c r="AR9" i="3"/>
  <c r="AZ9" i="3"/>
  <c r="BH9" i="3"/>
  <c r="BP9" i="3"/>
  <c r="BX9" i="3"/>
  <c r="CF9" i="3"/>
  <c r="B10" i="3"/>
  <c r="J10" i="3"/>
  <c r="R10" i="3"/>
  <c r="Z10" i="3"/>
  <c r="AH10" i="3"/>
  <c r="AP10" i="3"/>
  <c r="AX10" i="3"/>
  <c r="BF10" i="3"/>
  <c r="BN10" i="3"/>
  <c r="BV10" i="3"/>
  <c r="CD10" i="3"/>
  <c r="CL10" i="3"/>
  <c r="H11" i="3"/>
  <c r="P11" i="3"/>
  <c r="X11" i="3"/>
  <c r="AF11" i="3"/>
  <c r="AN11" i="3"/>
  <c r="AV11" i="3"/>
  <c r="BD11" i="3"/>
  <c r="BL11" i="3"/>
  <c r="BT11" i="3"/>
  <c r="CB11" i="3"/>
  <c r="CJ11" i="3"/>
  <c r="F12" i="3"/>
  <c r="V12" i="5" s="1"/>
  <c r="N12" i="3"/>
  <c r="G12" i="6" s="1"/>
  <c r="V12" i="3"/>
  <c r="AD12" i="3"/>
  <c r="AL12" i="3"/>
  <c r="AT12" i="3"/>
  <c r="BB12" i="3"/>
  <c r="BJ12" i="3"/>
  <c r="BR12" i="3"/>
  <c r="BZ12" i="3"/>
  <c r="CH12" i="3"/>
  <c r="D13" i="3"/>
  <c r="L13" i="3"/>
  <c r="T13" i="3"/>
  <c r="AB13" i="3"/>
  <c r="AJ13" i="3"/>
  <c r="AR13" i="3"/>
  <c r="AZ13" i="3"/>
  <c r="BH13" i="3"/>
  <c r="BP13" i="3"/>
  <c r="BX13" i="3"/>
  <c r="CF13" i="3"/>
  <c r="B14" i="3"/>
  <c r="J14" i="3"/>
  <c r="R14" i="3"/>
  <c r="Z14" i="3"/>
  <c r="AH14" i="3"/>
  <c r="AP14" i="3"/>
  <c r="AX14" i="3"/>
  <c r="BF14" i="3"/>
  <c r="BN14" i="3"/>
  <c r="BV14" i="3"/>
  <c r="CD14" i="3"/>
  <c r="CL14" i="3"/>
  <c r="H15" i="3"/>
  <c r="P15" i="3"/>
  <c r="X15" i="3"/>
  <c r="AF15" i="3"/>
  <c r="AN15" i="3"/>
  <c r="AV15" i="3"/>
  <c r="BD15" i="3"/>
  <c r="BL15" i="3"/>
  <c r="BT15" i="3"/>
  <c r="CB15" i="3"/>
  <c r="CJ15" i="3"/>
  <c r="F16" i="3"/>
  <c r="V16" i="5" s="1"/>
  <c r="N16" i="3"/>
  <c r="G16" i="6" s="1"/>
  <c r="V16" i="3"/>
  <c r="AD16" i="3"/>
  <c r="AL16" i="3"/>
  <c r="AT16" i="3"/>
  <c r="BB16" i="3"/>
  <c r="BJ16" i="3"/>
  <c r="BR16" i="3"/>
  <c r="BZ16" i="3"/>
  <c r="CH16" i="3"/>
  <c r="D17" i="3"/>
  <c r="L17" i="3"/>
  <c r="T17" i="3"/>
  <c r="AB17" i="3"/>
  <c r="AJ17" i="3"/>
  <c r="AR17" i="3"/>
  <c r="AZ17" i="3"/>
  <c r="BH17" i="3"/>
  <c r="BP17" i="3"/>
  <c r="BX17" i="3"/>
  <c r="CF17" i="3"/>
  <c r="B18" i="3"/>
  <c r="B12" i="11" s="1"/>
  <c r="J18" i="3"/>
  <c r="R18" i="3"/>
  <c r="Z18" i="3"/>
  <c r="AH18" i="3"/>
  <c r="AP18" i="3"/>
  <c r="AX18" i="3"/>
  <c r="BF18" i="3"/>
  <c r="BN18" i="3"/>
  <c r="BV18" i="3"/>
  <c r="CD18" i="3"/>
  <c r="CL18" i="3"/>
  <c r="H19" i="3"/>
  <c r="P19" i="3"/>
  <c r="X19" i="3"/>
  <c r="AF19" i="3"/>
  <c r="AN19" i="3"/>
  <c r="AV19" i="3"/>
  <c r="BD19" i="3"/>
  <c r="BL19" i="3"/>
  <c r="BT19" i="3"/>
  <c r="CB19" i="3"/>
  <c r="CJ19" i="3"/>
  <c r="F20" i="3"/>
  <c r="V20" i="5" s="1"/>
  <c r="N20" i="3"/>
  <c r="G20" i="6" s="1"/>
  <c r="V20" i="3"/>
  <c r="AD20" i="3"/>
  <c r="AL20" i="3"/>
  <c r="AT20" i="3"/>
  <c r="BB20" i="3"/>
  <c r="BJ20" i="3"/>
  <c r="BR20" i="3"/>
  <c r="BZ20" i="3"/>
  <c r="CH20" i="3"/>
  <c r="D21" i="3"/>
  <c r="L21" i="3"/>
  <c r="T21" i="3"/>
  <c r="AB21" i="3"/>
  <c r="AJ21" i="3"/>
  <c r="AR21" i="3"/>
  <c r="AZ21" i="3"/>
  <c r="BH21" i="3"/>
  <c r="BP21" i="3"/>
  <c r="BX21" i="3"/>
  <c r="CF21" i="3"/>
  <c r="B22" i="3"/>
  <c r="J22" i="3"/>
  <c r="R22" i="3"/>
  <c r="Z22" i="3"/>
  <c r="AH22" i="3"/>
  <c r="AP22" i="3"/>
  <c r="AX22" i="3"/>
  <c r="BF22" i="3"/>
  <c r="BN22" i="3"/>
  <c r="BV22" i="3"/>
  <c r="CD22" i="3"/>
  <c r="CL22" i="3"/>
  <c r="H23" i="3"/>
  <c r="P23" i="3"/>
  <c r="X23" i="3"/>
  <c r="AF23" i="3"/>
  <c r="AN23" i="3"/>
  <c r="AV23" i="3"/>
  <c r="BD23" i="3"/>
  <c r="BL23" i="3"/>
  <c r="BT23" i="3"/>
  <c r="CB23" i="3"/>
  <c r="CJ23" i="3"/>
  <c r="F24" i="3"/>
  <c r="V24" i="5" s="1"/>
  <c r="N24" i="3"/>
  <c r="G24" i="6" s="1"/>
  <c r="V24" i="3"/>
  <c r="AD24" i="3"/>
  <c r="AL24" i="3"/>
  <c r="G3" i="3"/>
  <c r="R3" i="3"/>
  <c r="AB3" i="3"/>
  <c r="AM3" i="3"/>
  <c r="AX3" i="3"/>
  <c r="BH3" i="3"/>
  <c r="BS3" i="3"/>
  <c r="CD3" i="3"/>
  <c r="B4" i="3"/>
  <c r="M4" i="3"/>
  <c r="W4" i="3"/>
  <c r="AE4" i="3"/>
  <c r="AM4" i="3"/>
  <c r="AU4" i="3"/>
  <c r="BC4" i="3"/>
  <c r="BK4" i="3"/>
  <c r="BS4" i="3"/>
  <c r="CA4" i="3"/>
  <c r="CI4" i="3"/>
  <c r="E5" i="3"/>
  <c r="M5" i="3"/>
  <c r="U5" i="3"/>
  <c r="AC5" i="3"/>
  <c r="AK5" i="3"/>
  <c r="AS5" i="3"/>
  <c r="BA5" i="3"/>
  <c r="BI5" i="3"/>
  <c r="BQ5" i="3"/>
  <c r="BY5" i="3"/>
  <c r="CG5" i="3"/>
  <c r="C6" i="3"/>
  <c r="K6" i="3"/>
  <c r="S6" i="3"/>
  <c r="AA6" i="3"/>
  <c r="AI6" i="3"/>
  <c r="AQ6" i="3"/>
  <c r="AY6" i="3"/>
  <c r="BG6" i="3"/>
  <c r="BO6" i="3"/>
  <c r="BW6" i="3"/>
  <c r="CE6" i="3"/>
  <c r="A7" i="3"/>
  <c r="I7" i="3"/>
  <c r="Q7" i="3"/>
  <c r="Y7" i="3"/>
  <c r="AG7" i="3"/>
  <c r="AO7" i="3"/>
  <c r="AW7" i="3"/>
  <c r="BE7" i="3"/>
  <c r="BM7" i="3"/>
  <c r="BU7" i="3"/>
  <c r="CC7" i="3"/>
  <c r="CK7" i="3"/>
  <c r="G8" i="3"/>
  <c r="O8" i="3"/>
  <c r="H8" i="6" s="1"/>
  <c r="W8" i="3"/>
  <c r="AE8" i="3"/>
  <c r="AM8" i="3"/>
  <c r="AU8" i="3"/>
  <c r="BC8" i="3"/>
  <c r="BK8" i="3"/>
  <c r="BS8" i="3"/>
  <c r="CA8" i="3"/>
  <c r="CI8" i="3"/>
  <c r="E9" i="3"/>
  <c r="M9" i="3"/>
  <c r="U9" i="3"/>
  <c r="AC9" i="3"/>
  <c r="AK9" i="3"/>
  <c r="AS9" i="3"/>
  <c r="BA9" i="3"/>
  <c r="BI9" i="3"/>
  <c r="BQ9" i="3"/>
  <c r="BY9" i="3"/>
  <c r="CG9" i="3"/>
  <c r="C10" i="3"/>
  <c r="K10" i="3"/>
  <c r="S10" i="3"/>
  <c r="AA10" i="3"/>
  <c r="AI10" i="3"/>
  <c r="AQ10" i="3"/>
  <c r="AY10" i="3"/>
  <c r="BG10" i="3"/>
  <c r="BO10" i="3"/>
  <c r="BW10" i="3"/>
  <c r="CE10" i="3"/>
  <c r="A11" i="3"/>
  <c r="I11" i="3"/>
  <c r="Q11" i="3"/>
  <c r="Y11" i="3"/>
  <c r="AG11" i="3"/>
  <c r="AO11" i="3"/>
  <c r="AW11" i="3"/>
  <c r="BE11" i="3"/>
  <c r="BM11" i="3"/>
  <c r="BU11" i="3"/>
  <c r="CC11" i="3"/>
  <c r="CK11" i="3"/>
  <c r="G12" i="3"/>
  <c r="O12" i="3"/>
  <c r="H12" i="6" s="1"/>
  <c r="W12" i="3"/>
  <c r="AE12" i="3"/>
  <c r="AM12" i="3"/>
  <c r="AU12" i="3"/>
  <c r="BC12" i="3"/>
  <c r="BK12" i="3"/>
  <c r="BS12" i="3"/>
  <c r="CA12" i="3"/>
  <c r="CI12" i="3"/>
  <c r="E13" i="3"/>
  <c r="M13" i="3"/>
  <c r="U13" i="3"/>
  <c r="AC13" i="3"/>
  <c r="AK13" i="3"/>
  <c r="AS13" i="3"/>
  <c r="BA13" i="3"/>
  <c r="BI13" i="3"/>
  <c r="BQ13" i="3"/>
  <c r="BY13" i="3"/>
  <c r="CG13" i="3"/>
  <c r="C14" i="3"/>
  <c r="K14" i="3"/>
  <c r="S14" i="3"/>
  <c r="AA14" i="3"/>
  <c r="AI14" i="3"/>
  <c r="AQ14" i="3"/>
  <c r="AY14" i="3"/>
  <c r="BG14" i="3"/>
  <c r="BO14" i="3"/>
  <c r="BW14" i="3"/>
  <c r="CE14" i="3"/>
  <c r="A15" i="3"/>
  <c r="I15" i="3"/>
  <c r="Q15" i="3"/>
  <c r="Y15" i="3"/>
  <c r="AG15" i="3"/>
  <c r="AO15" i="3"/>
  <c r="AW15" i="3"/>
  <c r="BE15" i="3"/>
  <c r="BM15" i="3"/>
  <c r="BU15" i="3"/>
  <c r="CC15" i="3"/>
  <c r="CK15" i="3"/>
  <c r="G16" i="3"/>
  <c r="O16" i="3"/>
  <c r="H16" i="6" s="1"/>
  <c r="W16" i="3"/>
  <c r="AE16" i="3"/>
  <c r="AM16" i="3"/>
  <c r="AU16" i="3"/>
  <c r="BC16" i="3"/>
  <c r="BK16" i="3"/>
  <c r="BS16" i="3"/>
  <c r="CA16" i="3"/>
  <c r="CI16" i="3"/>
  <c r="E17" i="3"/>
  <c r="M17" i="3"/>
  <c r="U17" i="3"/>
  <c r="AC17" i="3"/>
  <c r="AK17" i="3"/>
  <c r="AS17" i="3"/>
  <c r="BA17" i="3"/>
  <c r="BI17" i="3"/>
  <c r="BQ17" i="3"/>
  <c r="BY17" i="3"/>
  <c r="CG17" i="3"/>
  <c r="C18" i="3"/>
  <c r="K18" i="3"/>
  <c r="S18" i="3"/>
  <c r="AA18" i="3"/>
  <c r="AI18" i="3"/>
  <c r="AQ18" i="3"/>
  <c r="AY18" i="3"/>
  <c r="BG18" i="3"/>
  <c r="BO18" i="3"/>
  <c r="BW18" i="3"/>
  <c r="CE18" i="3"/>
  <c r="A19" i="3"/>
  <c r="I19" i="3"/>
  <c r="Q19" i="3"/>
  <c r="Y19" i="3"/>
  <c r="AG19" i="3"/>
  <c r="AO19" i="3"/>
  <c r="AW19" i="3"/>
  <c r="BE19" i="3"/>
  <c r="BM19" i="3"/>
  <c r="BU19" i="3"/>
  <c r="CC19" i="3"/>
  <c r="CK19" i="3"/>
  <c r="G20" i="3"/>
  <c r="O20" i="3"/>
  <c r="H20" i="6" s="1"/>
  <c r="W20" i="3"/>
  <c r="AE20" i="3"/>
  <c r="AM20" i="3"/>
  <c r="AU20" i="3"/>
  <c r="BC20" i="3"/>
  <c r="BK20" i="3"/>
  <c r="BS20" i="3"/>
  <c r="CA20" i="3"/>
  <c r="CI20" i="3"/>
  <c r="E21" i="3"/>
  <c r="M21" i="3"/>
  <c r="U21" i="3"/>
  <c r="AC21" i="3"/>
  <c r="AK21" i="3"/>
  <c r="AS21" i="3"/>
  <c r="BA21" i="3"/>
  <c r="BI21" i="3"/>
  <c r="BQ21" i="3"/>
  <c r="BY21" i="3"/>
  <c r="CG21" i="3"/>
  <c r="C22" i="3"/>
  <c r="K22" i="3"/>
  <c r="S22" i="3"/>
  <c r="AA22" i="3"/>
  <c r="AI22" i="3"/>
  <c r="AQ22" i="3"/>
  <c r="AY22" i="3"/>
  <c r="BG22" i="3"/>
  <c r="BO22" i="3"/>
  <c r="BW22" i="3"/>
  <c r="CE22" i="3"/>
  <c r="A23" i="3"/>
  <c r="I23" i="3"/>
  <c r="Q23" i="3"/>
  <c r="Y23" i="3"/>
  <c r="AG23" i="3"/>
  <c r="AO23" i="3"/>
  <c r="AW23" i="3"/>
  <c r="BE23" i="3"/>
  <c r="BM23" i="3"/>
  <c r="BU23" i="3"/>
  <c r="CC23" i="3"/>
  <c r="CK23" i="3"/>
  <c r="G24" i="3"/>
  <c r="O24" i="3"/>
  <c r="H24" i="6" s="1"/>
  <c r="W24" i="3"/>
  <c r="AE24" i="3"/>
  <c r="AM24" i="3"/>
  <c r="H3" i="3"/>
  <c r="S3" i="3"/>
  <c r="AC3" i="3"/>
  <c r="AN3" i="3"/>
  <c r="AY3" i="3"/>
  <c r="BI3" i="3"/>
  <c r="BT3" i="3"/>
  <c r="CE3" i="3"/>
  <c r="C4" i="3"/>
  <c r="N4" i="3"/>
  <c r="X4" i="3"/>
  <c r="AF4" i="3"/>
  <c r="AN4" i="3"/>
  <c r="AV4" i="3"/>
  <c r="BD4" i="3"/>
  <c r="BL4" i="3"/>
  <c r="BT4" i="3"/>
  <c r="CB4" i="3"/>
  <c r="CJ4" i="3"/>
  <c r="F5" i="3"/>
  <c r="N5" i="3"/>
  <c r="V5" i="3"/>
  <c r="AD5" i="3"/>
  <c r="AL5" i="3"/>
  <c r="AT5" i="3"/>
  <c r="BB5" i="3"/>
  <c r="BJ5" i="3"/>
  <c r="BR5" i="3"/>
  <c r="BZ5" i="3"/>
  <c r="CH5" i="3"/>
  <c r="D6" i="3"/>
  <c r="L6" i="3"/>
  <c r="T6" i="3"/>
  <c r="AB6" i="3"/>
  <c r="AJ6" i="3"/>
  <c r="AR6" i="3"/>
  <c r="AZ6" i="3"/>
  <c r="BH6" i="3"/>
  <c r="BP6" i="3"/>
  <c r="BX6" i="3"/>
  <c r="CF6" i="3"/>
  <c r="B7" i="3"/>
  <c r="J7" i="3"/>
  <c r="R7" i="3"/>
  <c r="Z7" i="3"/>
  <c r="AH7" i="3"/>
  <c r="AP7" i="3"/>
  <c r="AX7" i="3"/>
  <c r="BF7" i="3"/>
  <c r="BN7" i="3"/>
  <c r="BV7" i="3"/>
  <c r="CD7" i="3"/>
  <c r="CL7" i="3"/>
  <c r="H8" i="3"/>
  <c r="P8" i="3"/>
  <c r="X8" i="3"/>
  <c r="AF8" i="3"/>
  <c r="AN8" i="3"/>
  <c r="AV8" i="3"/>
  <c r="BD8" i="3"/>
  <c r="BL8" i="3"/>
  <c r="BT8" i="3"/>
  <c r="CB8" i="3"/>
  <c r="CJ8" i="3"/>
  <c r="F9" i="3"/>
  <c r="V9" i="5" s="1"/>
  <c r="N9" i="3"/>
  <c r="G9" i="6" s="1"/>
  <c r="V9" i="3"/>
  <c r="AD9" i="3"/>
  <c r="AL9" i="3"/>
  <c r="AT9" i="3"/>
  <c r="BB9" i="3"/>
  <c r="BJ9" i="3"/>
  <c r="BR9" i="3"/>
  <c r="BZ9" i="3"/>
  <c r="CH9" i="3"/>
  <c r="D10" i="3"/>
  <c r="L10" i="3"/>
  <c r="T10" i="3"/>
  <c r="AB10" i="3"/>
  <c r="AJ10" i="3"/>
  <c r="AR10" i="3"/>
  <c r="AZ10" i="3"/>
  <c r="BH10" i="3"/>
  <c r="BP10" i="3"/>
  <c r="BX10" i="3"/>
  <c r="CF10" i="3"/>
  <c r="B11" i="3"/>
  <c r="J11" i="3"/>
  <c r="R11" i="3"/>
  <c r="Z11" i="3"/>
  <c r="AH11" i="3"/>
  <c r="AP11" i="3"/>
  <c r="AX11" i="3"/>
  <c r="BF11" i="3"/>
  <c r="BN11" i="3"/>
  <c r="BV11" i="3"/>
  <c r="CD11" i="3"/>
  <c r="CL11" i="3"/>
  <c r="H12" i="3"/>
  <c r="P12" i="3"/>
  <c r="X12" i="3"/>
  <c r="AF12" i="3"/>
  <c r="AN12" i="3"/>
  <c r="AV12" i="3"/>
  <c r="BD12" i="3"/>
  <c r="BL12" i="3"/>
  <c r="BT12" i="3"/>
  <c r="CB12" i="3"/>
  <c r="CJ12" i="3"/>
  <c r="F13" i="3"/>
  <c r="V13" i="5" s="1"/>
  <c r="N13" i="3"/>
  <c r="G13" i="6" s="1"/>
  <c r="V13" i="3"/>
  <c r="AD13" i="3"/>
  <c r="AL13" i="3"/>
  <c r="AT13" i="3"/>
  <c r="BB13" i="3"/>
  <c r="BJ13" i="3"/>
  <c r="BR13" i="3"/>
  <c r="BZ13" i="3"/>
  <c r="CH13" i="3"/>
  <c r="D14" i="3"/>
  <c r="L14" i="3"/>
  <c r="T14" i="3"/>
  <c r="AB14" i="3"/>
  <c r="AJ14" i="3"/>
  <c r="AR14" i="3"/>
  <c r="AZ14" i="3"/>
  <c r="BH14" i="3"/>
  <c r="BP14" i="3"/>
  <c r="BX14" i="3"/>
  <c r="CF14" i="3"/>
  <c r="B15" i="3"/>
  <c r="J15" i="3"/>
  <c r="R15" i="3"/>
  <c r="Z15" i="3"/>
  <c r="AH15" i="3"/>
  <c r="AP15" i="3"/>
  <c r="AX15" i="3"/>
  <c r="BF15" i="3"/>
  <c r="BN15" i="3"/>
  <c r="BV15" i="3"/>
  <c r="CD15" i="3"/>
  <c r="CL15" i="3"/>
  <c r="H16" i="3"/>
  <c r="P16" i="3"/>
  <c r="X16" i="3"/>
  <c r="AF16" i="3"/>
  <c r="AN16" i="3"/>
  <c r="AV16" i="3"/>
  <c r="BD16" i="3"/>
  <c r="BL16" i="3"/>
  <c r="BT16" i="3"/>
  <c r="CB16" i="3"/>
  <c r="CJ16" i="3"/>
  <c r="F17" i="3"/>
  <c r="V17" i="5" s="1"/>
  <c r="N17" i="3"/>
  <c r="G17" i="6" s="1"/>
  <c r="V17" i="3"/>
  <c r="AD17" i="3"/>
  <c r="AL17" i="3"/>
  <c r="AT17" i="3"/>
  <c r="BB17" i="3"/>
  <c r="BJ17" i="3"/>
  <c r="BR17" i="3"/>
  <c r="BZ17" i="3"/>
  <c r="CH17" i="3"/>
  <c r="D18" i="3"/>
  <c r="L18" i="3"/>
  <c r="T18" i="3"/>
  <c r="AB18" i="3"/>
  <c r="AJ18" i="3"/>
  <c r="AR18" i="3"/>
  <c r="AZ18" i="3"/>
  <c r="BH18" i="3"/>
  <c r="BP18" i="3"/>
  <c r="BX18" i="3"/>
  <c r="CF18" i="3"/>
  <c r="B19" i="3"/>
  <c r="J19" i="3"/>
  <c r="R19" i="3"/>
  <c r="Z19" i="3"/>
  <c r="AH19" i="3"/>
  <c r="AP19" i="3"/>
  <c r="AX19" i="3"/>
  <c r="BF19" i="3"/>
  <c r="BN19" i="3"/>
  <c r="BV19" i="3"/>
  <c r="CD19" i="3"/>
  <c r="CL19" i="3"/>
  <c r="H20" i="3"/>
  <c r="P20" i="3"/>
  <c r="X20" i="3"/>
  <c r="AF20" i="3"/>
  <c r="AN20" i="3"/>
  <c r="AV20" i="3"/>
  <c r="BD20" i="3"/>
  <c r="BL20" i="3"/>
  <c r="BT20" i="3"/>
  <c r="CB20" i="3"/>
  <c r="CJ20" i="3"/>
  <c r="F21" i="3"/>
  <c r="V21" i="5" s="1"/>
  <c r="N21" i="3"/>
  <c r="G21" i="6" s="1"/>
  <c r="V21" i="3"/>
  <c r="AD21" i="3"/>
  <c r="AL21" i="3"/>
  <c r="AT21" i="3"/>
  <c r="BB21" i="3"/>
  <c r="BJ21" i="3"/>
  <c r="BR21" i="3"/>
  <c r="BZ21" i="3"/>
  <c r="CH21" i="3"/>
  <c r="D22" i="3"/>
  <c r="L22" i="3"/>
  <c r="T22" i="3"/>
  <c r="AB22" i="3"/>
  <c r="AJ22" i="3"/>
  <c r="AR22" i="3"/>
  <c r="AZ22" i="3"/>
  <c r="BH22" i="3"/>
  <c r="BP22" i="3"/>
  <c r="BX22" i="3"/>
  <c r="CF22" i="3"/>
  <c r="B23" i="3"/>
  <c r="J23" i="3"/>
  <c r="R23" i="3"/>
  <c r="Z23" i="3"/>
  <c r="AH23" i="3"/>
  <c r="AP23" i="3"/>
  <c r="AX23" i="3"/>
  <c r="BF23" i="3"/>
  <c r="BN23" i="3"/>
  <c r="BV23" i="3"/>
  <c r="CD23" i="3"/>
  <c r="CL23" i="3"/>
  <c r="H24" i="3"/>
  <c r="P24" i="3"/>
  <c r="X24" i="3"/>
  <c r="AF24" i="3"/>
  <c r="AN24" i="3"/>
  <c r="J3" i="3"/>
  <c r="T3" i="3"/>
  <c r="AE3" i="3"/>
  <c r="AP3" i="3"/>
  <c r="AZ3" i="3"/>
  <c r="BK3" i="3"/>
  <c r="BV3" i="3"/>
  <c r="CF3" i="3"/>
  <c r="E4" i="3"/>
  <c r="P4" i="3"/>
  <c r="Y4" i="3"/>
  <c r="AG4" i="3"/>
  <c r="AO4" i="3"/>
  <c r="AW4" i="3"/>
  <c r="BE4" i="3"/>
  <c r="BM4" i="3"/>
  <c r="BU4" i="3"/>
  <c r="CC4" i="3"/>
  <c r="CK4" i="3"/>
  <c r="G5" i="3"/>
  <c r="O5" i="3"/>
  <c r="W5" i="3"/>
  <c r="AE5" i="3"/>
  <c r="AM5" i="3"/>
  <c r="AU5" i="3"/>
  <c r="BC5" i="3"/>
  <c r="BK5" i="3"/>
  <c r="BS5" i="3"/>
  <c r="CA5" i="3"/>
  <c r="CI5" i="3"/>
  <c r="E6" i="3"/>
  <c r="M6" i="3"/>
  <c r="U6" i="3"/>
  <c r="AC6" i="3"/>
  <c r="AK6" i="3"/>
  <c r="AS6" i="3"/>
  <c r="BA6" i="3"/>
  <c r="BI6" i="3"/>
  <c r="BQ6" i="3"/>
  <c r="BY6" i="3"/>
  <c r="CG6" i="3"/>
  <c r="C7" i="3"/>
  <c r="K7" i="3"/>
  <c r="S7" i="3"/>
  <c r="AA7" i="3"/>
  <c r="AI7" i="3"/>
  <c r="AQ7" i="3"/>
  <c r="AY7" i="3"/>
  <c r="BG7" i="3"/>
  <c r="BO7" i="3"/>
  <c r="BW7" i="3"/>
  <c r="CE7" i="3"/>
  <c r="A8" i="3"/>
  <c r="I8" i="3"/>
  <c r="Q8" i="3"/>
  <c r="Y8" i="3"/>
  <c r="AG8" i="3"/>
  <c r="AO8" i="3"/>
  <c r="AW8" i="3"/>
  <c r="BE8" i="3"/>
  <c r="BM8" i="3"/>
  <c r="BU8" i="3"/>
  <c r="CC8" i="3"/>
  <c r="CK8" i="3"/>
  <c r="G9" i="3"/>
  <c r="O9" i="3"/>
  <c r="H9" i="6" s="1"/>
  <c r="W9" i="3"/>
  <c r="AE9" i="3"/>
  <c r="AM9" i="3"/>
  <c r="AU9" i="3"/>
  <c r="BC9" i="3"/>
  <c r="BK9" i="3"/>
  <c r="BS9" i="3"/>
  <c r="CA9" i="3"/>
  <c r="CI9" i="3"/>
  <c r="E10" i="3"/>
  <c r="M10" i="3"/>
  <c r="U10" i="3"/>
  <c r="AC10" i="3"/>
  <c r="AK10" i="3"/>
  <c r="AS10" i="3"/>
  <c r="BA10" i="3"/>
  <c r="BI10" i="3"/>
  <c r="BQ10" i="3"/>
  <c r="BY10" i="3"/>
  <c r="CG10" i="3"/>
  <c r="C11" i="3"/>
  <c r="K11" i="3"/>
  <c r="S11" i="3"/>
  <c r="AA11" i="3"/>
  <c r="AI11" i="3"/>
  <c r="AQ11" i="3"/>
  <c r="AY11" i="3"/>
  <c r="BG11" i="3"/>
  <c r="BO11" i="3"/>
  <c r="BW11" i="3"/>
  <c r="CE11" i="3"/>
  <c r="A12" i="3"/>
  <c r="I12" i="3"/>
  <c r="Q12" i="3"/>
  <c r="Y12" i="3"/>
  <c r="AG12" i="3"/>
  <c r="AO12" i="3"/>
  <c r="AW12" i="3"/>
  <c r="BE12" i="3"/>
  <c r="BM12" i="3"/>
  <c r="BU12" i="3"/>
  <c r="CC12" i="3"/>
  <c r="CK12" i="3"/>
  <c r="G13" i="3"/>
  <c r="O13" i="3"/>
  <c r="H13" i="6" s="1"/>
  <c r="W13" i="3"/>
  <c r="AE13" i="3"/>
  <c r="AM13" i="3"/>
  <c r="AU13" i="3"/>
  <c r="BC13" i="3"/>
  <c r="BK13" i="3"/>
  <c r="BS13" i="3"/>
  <c r="CA13" i="3"/>
  <c r="CI13" i="3"/>
  <c r="E14" i="3"/>
  <c r="M14" i="3"/>
  <c r="U14" i="3"/>
  <c r="AC14" i="3"/>
  <c r="AK14" i="3"/>
  <c r="AS14" i="3"/>
  <c r="BA14" i="3"/>
  <c r="BI14" i="3"/>
  <c r="BQ14" i="3"/>
  <c r="BY14" i="3"/>
  <c r="CG14" i="3"/>
  <c r="C15" i="3"/>
  <c r="K15" i="3"/>
  <c r="S15" i="3"/>
  <c r="AA15" i="3"/>
  <c r="AI15" i="3"/>
  <c r="AQ15" i="3"/>
  <c r="AY15" i="3"/>
  <c r="BG15" i="3"/>
  <c r="BO15" i="3"/>
  <c r="BW15" i="3"/>
  <c r="CE15" i="3"/>
  <c r="A16" i="3"/>
  <c r="I16" i="3"/>
  <c r="Q16" i="3"/>
  <c r="Y16" i="3"/>
  <c r="AG16" i="3"/>
  <c r="AO16" i="3"/>
  <c r="AW16" i="3"/>
  <c r="BE16" i="3"/>
  <c r="BM16" i="3"/>
  <c r="BU16" i="3"/>
  <c r="CC16" i="3"/>
  <c r="CK16" i="3"/>
  <c r="G17" i="3"/>
  <c r="O17" i="3"/>
  <c r="H17" i="6" s="1"/>
  <c r="W17" i="3"/>
  <c r="AE17" i="3"/>
  <c r="AM17" i="3"/>
  <c r="AU17" i="3"/>
  <c r="BC17" i="3"/>
  <c r="BK17" i="3"/>
  <c r="BS17" i="3"/>
  <c r="CA17" i="3"/>
  <c r="CI17" i="3"/>
  <c r="E18" i="3"/>
  <c r="M18" i="3"/>
  <c r="U18" i="3"/>
  <c r="AC18" i="3"/>
  <c r="AK18" i="3"/>
  <c r="AS18" i="3"/>
  <c r="BA18" i="3"/>
  <c r="BI18" i="3"/>
  <c r="BQ18" i="3"/>
  <c r="BY18" i="3"/>
  <c r="CG18" i="3"/>
  <c r="C19" i="3"/>
  <c r="K19" i="3"/>
  <c r="S19" i="3"/>
  <c r="AA19" i="3"/>
  <c r="AI19" i="3"/>
  <c r="AQ19" i="3"/>
  <c r="AY19" i="3"/>
  <c r="BG19" i="3"/>
  <c r="BO19" i="3"/>
  <c r="BW19" i="3"/>
  <c r="CE19" i="3"/>
  <c r="A20" i="3"/>
  <c r="I20" i="3"/>
  <c r="Q20" i="3"/>
  <c r="Y20" i="3"/>
  <c r="AG20" i="3"/>
  <c r="AO20" i="3"/>
  <c r="AW20" i="3"/>
  <c r="BE20" i="3"/>
  <c r="BM20" i="3"/>
  <c r="BU20" i="3"/>
  <c r="CC20" i="3"/>
  <c r="CK20" i="3"/>
  <c r="G21" i="3"/>
  <c r="O21" i="3"/>
  <c r="H21" i="6" s="1"/>
  <c r="W21" i="3"/>
  <c r="AE21" i="3"/>
  <c r="AM21" i="3"/>
  <c r="AU21" i="3"/>
  <c r="BC21" i="3"/>
  <c r="BK21" i="3"/>
  <c r="BS21" i="3"/>
  <c r="CA21" i="3"/>
  <c r="CI21" i="3"/>
  <c r="E22" i="3"/>
  <c r="M22" i="3"/>
  <c r="U22" i="3"/>
  <c r="AC22" i="3"/>
  <c r="AK22" i="3"/>
  <c r="AS22" i="3"/>
  <c r="BA22" i="3"/>
  <c r="BI22" i="3"/>
  <c r="BQ22" i="3"/>
  <c r="BY22" i="3"/>
  <c r="CG22" i="3"/>
  <c r="C23" i="3"/>
  <c r="K23" i="3"/>
  <c r="S23" i="3"/>
  <c r="AA23" i="3"/>
  <c r="AI23" i="3"/>
  <c r="AQ23" i="3"/>
  <c r="AY23" i="3"/>
  <c r="BG23" i="3"/>
  <c r="BO23" i="3"/>
  <c r="BW23" i="3"/>
  <c r="CE23" i="3"/>
  <c r="A24" i="3"/>
  <c r="I24" i="3"/>
  <c r="Q24" i="3"/>
  <c r="Y24" i="3"/>
  <c r="AG24" i="3"/>
  <c r="AO24" i="3"/>
  <c r="K3" i="3"/>
  <c r="U3" i="3"/>
  <c r="AF3" i="3"/>
  <c r="AQ3" i="3"/>
  <c r="BA3" i="3"/>
  <c r="BL3" i="3"/>
  <c r="BW3" i="3"/>
  <c r="CG3" i="3"/>
  <c r="F4" i="3"/>
  <c r="Q4" i="3"/>
  <c r="Z4" i="3"/>
  <c r="AH4" i="3"/>
  <c r="AP4" i="3"/>
  <c r="AX4" i="3"/>
  <c r="BF4" i="3"/>
  <c r="BN4" i="3"/>
  <c r="BV4" i="3"/>
  <c r="CD4" i="3"/>
  <c r="CL4" i="3"/>
  <c r="H5" i="3"/>
  <c r="P5" i="3"/>
  <c r="X5" i="3"/>
  <c r="AF5" i="3"/>
  <c r="AN5" i="3"/>
  <c r="BD5" i="3"/>
  <c r="AD6" i="3"/>
  <c r="D7" i="3"/>
  <c r="BP7" i="3"/>
  <c r="AP8" i="3"/>
  <c r="P9" i="3"/>
  <c r="CB9" i="3"/>
  <c r="BB10" i="3"/>
  <c r="AB11" i="3"/>
  <c r="B12" i="3"/>
  <c r="BN12" i="3"/>
  <c r="AN13" i="3"/>
  <c r="N14" i="3"/>
  <c r="G14" i="6" s="1"/>
  <c r="BZ14" i="3"/>
  <c r="AZ15" i="3"/>
  <c r="Z16" i="3"/>
  <c r="CL16" i="3"/>
  <c r="BL17" i="3"/>
  <c r="AL18" i="3"/>
  <c r="L19" i="3"/>
  <c r="BX19" i="3"/>
  <c r="AX20" i="3"/>
  <c r="X21" i="3"/>
  <c r="CJ21" i="3"/>
  <c r="BJ22" i="3"/>
  <c r="AJ23" i="3"/>
  <c r="J24" i="3"/>
  <c r="AW24" i="3"/>
  <c r="BE24" i="3"/>
  <c r="BM24" i="3"/>
  <c r="BU24" i="3"/>
  <c r="CC24" i="3"/>
  <c r="CK24" i="3"/>
  <c r="G25" i="3"/>
  <c r="O25" i="3"/>
  <c r="H25" i="6" s="1"/>
  <c r="W25" i="3"/>
  <c r="AE25" i="3"/>
  <c r="AM25" i="3"/>
  <c r="AU25" i="3"/>
  <c r="BC25" i="3"/>
  <c r="BK25" i="3"/>
  <c r="BS25" i="3"/>
  <c r="CA25" i="3"/>
  <c r="CI25" i="3"/>
  <c r="E26" i="3"/>
  <c r="M26" i="3"/>
  <c r="U26" i="3"/>
  <c r="AC26" i="3"/>
  <c r="AK26" i="3"/>
  <c r="AS26" i="3"/>
  <c r="BA26" i="3"/>
  <c r="BI26" i="3"/>
  <c r="BQ26" i="3"/>
  <c r="BY26" i="3"/>
  <c r="CG26" i="3"/>
  <c r="C27" i="3"/>
  <c r="K27" i="3"/>
  <c r="S27" i="3"/>
  <c r="AA27" i="3"/>
  <c r="AI27" i="3"/>
  <c r="AQ27" i="3"/>
  <c r="AY27" i="3"/>
  <c r="BG27" i="3"/>
  <c r="BO27" i="3"/>
  <c r="BW27" i="3"/>
  <c r="CE27" i="3"/>
  <c r="A28" i="3"/>
  <c r="I28" i="3"/>
  <c r="Q28" i="3"/>
  <c r="Y28" i="3"/>
  <c r="AG28" i="3"/>
  <c r="AO28" i="3"/>
  <c r="AW28" i="3"/>
  <c r="BE28" i="3"/>
  <c r="BM28" i="3"/>
  <c r="BU28" i="3"/>
  <c r="CC28" i="3"/>
  <c r="CK28" i="3"/>
  <c r="G29" i="3"/>
  <c r="O29" i="3"/>
  <c r="H29" i="6" s="1"/>
  <c r="W29" i="3"/>
  <c r="AE29" i="3"/>
  <c r="AM29" i="3"/>
  <c r="AU29" i="3"/>
  <c r="BC29" i="3"/>
  <c r="BK29" i="3"/>
  <c r="BS29" i="3"/>
  <c r="CA29" i="3"/>
  <c r="CI29" i="3"/>
  <c r="E30" i="3"/>
  <c r="M30" i="3"/>
  <c r="U30" i="3"/>
  <c r="AC30" i="3"/>
  <c r="AK30" i="3"/>
  <c r="AS30" i="3"/>
  <c r="BA30" i="3"/>
  <c r="BI30" i="3"/>
  <c r="BQ30" i="3"/>
  <c r="BY30" i="3"/>
  <c r="CG30" i="3"/>
  <c r="C31" i="3"/>
  <c r="K31" i="3"/>
  <c r="S31" i="3"/>
  <c r="AA31" i="3"/>
  <c r="AI31" i="3"/>
  <c r="AQ31" i="3"/>
  <c r="AY31" i="3"/>
  <c r="BG31" i="3"/>
  <c r="BO31" i="3"/>
  <c r="BW31" i="3"/>
  <c r="CE31" i="3"/>
  <c r="A32" i="3"/>
  <c r="I32" i="3"/>
  <c r="Q32" i="3"/>
  <c r="Y32" i="3"/>
  <c r="AG32" i="3"/>
  <c r="AO32" i="3"/>
  <c r="AW32" i="3"/>
  <c r="BE32" i="3"/>
  <c r="BM32" i="3"/>
  <c r="BU32" i="3"/>
  <c r="CC32" i="3"/>
  <c r="CK32" i="3"/>
  <c r="G33" i="3"/>
  <c r="O33" i="3"/>
  <c r="H33" i="6" s="1"/>
  <c r="W33" i="3"/>
  <c r="AE33" i="3"/>
  <c r="AM33" i="3"/>
  <c r="AU33" i="3"/>
  <c r="BC33" i="3"/>
  <c r="BK33" i="3"/>
  <c r="BS33" i="3"/>
  <c r="CA33" i="3"/>
  <c r="CI33" i="3"/>
  <c r="E34" i="3"/>
  <c r="M34" i="3"/>
  <c r="U34" i="3"/>
  <c r="AC34" i="3"/>
  <c r="AK34" i="3"/>
  <c r="AS34" i="3"/>
  <c r="BA34" i="3"/>
  <c r="BI34" i="3"/>
  <c r="BQ34" i="3"/>
  <c r="BY34" i="3"/>
  <c r="CG34" i="3"/>
  <c r="C35" i="3"/>
  <c r="K35" i="3"/>
  <c r="S35" i="3"/>
  <c r="AA35" i="3"/>
  <c r="AI35" i="3"/>
  <c r="AQ35" i="3"/>
  <c r="AY35" i="3"/>
  <c r="BG35" i="3"/>
  <c r="BO35" i="3"/>
  <c r="BW35" i="3"/>
  <c r="CE35" i="3"/>
  <c r="A36" i="3"/>
  <c r="I36" i="3"/>
  <c r="Q36" i="3"/>
  <c r="Y36" i="3"/>
  <c r="AG36" i="3"/>
  <c r="AO36" i="3"/>
  <c r="AW36" i="3"/>
  <c r="BE36" i="3"/>
  <c r="BM36" i="3"/>
  <c r="BU36" i="3"/>
  <c r="CC36" i="3"/>
  <c r="CK36" i="3"/>
  <c r="G37" i="3"/>
  <c r="O37" i="3"/>
  <c r="H37" i="6" s="1"/>
  <c r="W37" i="3"/>
  <c r="AE37" i="3"/>
  <c r="AM37" i="3"/>
  <c r="AU37" i="3"/>
  <c r="BC37" i="3"/>
  <c r="BK37" i="3"/>
  <c r="BS37" i="3"/>
  <c r="CA37" i="3"/>
  <c r="CI37" i="3"/>
  <c r="E38" i="3"/>
  <c r="M38" i="3"/>
  <c r="U38" i="3"/>
  <c r="AC38" i="3"/>
  <c r="AK38" i="3"/>
  <c r="AS38" i="3"/>
  <c r="BA38" i="3"/>
  <c r="BI38" i="3"/>
  <c r="BQ38" i="3"/>
  <c r="BY38" i="3"/>
  <c r="CG38" i="3"/>
  <c r="C39" i="3"/>
  <c r="K39" i="3"/>
  <c r="S39" i="3"/>
  <c r="AA39" i="3"/>
  <c r="AI39" i="3"/>
  <c r="AQ39" i="3"/>
  <c r="AY39" i="3"/>
  <c r="BG39" i="3"/>
  <c r="BO39" i="3"/>
  <c r="BW39" i="3"/>
  <c r="CE39" i="3"/>
  <c r="A40" i="3"/>
  <c r="I40" i="3"/>
  <c r="Q40" i="3"/>
  <c r="Y40" i="3"/>
  <c r="AG40" i="3"/>
  <c r="AO40" i="3"/>
  <c r="AW40" i="3"/>
  <c r="BE40" i="3"/>
  <c r="BM40" i="3"/>
  <c r="BU40" i="3"/>
  <c r="CC40" i="3"/>
  <c r="CK40" i="3"/>
  <c r="G41" i="3"/>
  <c r="O41" i="3"/>
  <c r="H41" i="6" s="1"/>
  <c r="W41" i="3"/>
  <c r="AE41" i="3"/>
  <c r="AM41" i="3"/>
  <c r="AU41" i="3"/>
  <c r="BC41" i="3"/>
  <c r="BK41" i="3"/>
  <c r="BS41" i="3"/>
  <c r="CA41" i="3"/>
  <c r="CI41" i="3"/>
  <c r="E42" i="3"/>
  <c r="M42" i="3"/>
  <c r="U42" i="3"/>
  <c r="AC42" i="3"/>
  <c r="AK42" i="3"/>
  <c r="AS42" i="3"/>
  <c r="BA42" i="3"/>
  <c r="BI42" i="3"/>
  <c r="BQ42" i="3"/>
  <c r="BY42" i="3"/>
  <c r="CG42" i="3"/>
  <c r="C43" i="3"/>
  <c r="K43" i="3"/>
  <c r="S43" i="3"/>
  <c r="AA43" i="3"/>
  <c r="AI43" i="3"/>
  <c r="AQ43" i="3"/>
  <c r="AY43" i="3"/>
  <c r="BG43" i="3"/>
  <c r="BO43" i="3"/>
  <c r="BW43" i="3"/>
  <c r="CE43" i="3"/>
  <c r="A44" i="3"/>
  <c r="I44" i="3"/>
  <c r="Q44" i="3"/>
  <c r="Y44" i="3"/>
  <c r="AG44" i="3"/>
  <c r="AO44" i="3"/>
  <c r="AW44" i="3"/>
  <c r="BE44" i="3"/>
  <c r="BM44" i="3"/>
  <c r="BU44" i="3"/>
  <c r="CC44" i="3"/>
  <c r="CK44" i="3"/>
  <c r="G45" i="3"/>
  <c r="O45" i="3"/>
  <c r="H45" i="6" s="1"/>
  <c r="W45" i="3"/>
  <c r="AE45" i="3"/>
  <c r="AM45" i="3"/>
  <c r="AU45" i="3"/>
  <c r="BC45" i="3"/>
  <c r="BK45" i="3"/>
  <c r="BS45" i="3"/>
  <c r="CA45" i="3"/>
  <c r="CI45" i="3"/>
  <c r="E46" i="3"/>
  <c r="M46" i="3"/>
  <c r="U46" i="3"/>
  <c r="AC46" i="3"/>
  <c r="AK46" i="3"/>
  <c r="AS46" i="3"/>
  <c r="BA46" i="3"/>
  <c r="BI46" i="3"/>
  <c r="BQ46" i="3"/>
  <c r="BY46" i="3"/>
  <c r="CG46" i="3"/>
  <c r="C47" i="3"/>
  <c r="K47" i="3"/>
  <c r="S47" i="3"/>
  <c r="AA47" i="3"/>
  <c r="AI47" i="3"/>
  <c r="AQ47" i="3"/>
  <c r="AY47" i="3"/>
  <c r="BG47" i="3"/>
  <c r="BO47" i="3"/>
  <c r="BW47" i="3"/>
  <c r="CE47" i="3"/>
  <c r="A48" i="3"/>
  <c r="I48" i="3"/>
  <c r="Q48" i="3"/>
  <c r="Y48" i="3"/>
  <c r="AG48" i="3"/>
  <c r="AO48" i="3"/>
  <c r="AW48" i="3"/>
  <c r="BE48" i="3"/>
  <c r="BM48" i="3"/>
  <c r="BU48" i="3"/>
  <c r="CC48" i="3"/>
  <c r="CK48" i="3"/>
  <c r="G49" i="3"/>
  <c r="O49" i="3"/>
  <c r="H49" i="6" s="1"/>
  <c r="W49" i="3"/>
  <c r="AE49" i="3"/>
  <c r="AM49" i="3"/>
  <c r="AU49" i="3"/>
  <c r="BC49" i="3"/>
  <c r="BK49" i="3"/>
  <c r="BS49" i="3"/>
  <c r="CA49" i="3"/>
  <c r="CI49" i="3"/>
  <c r="E50" i="3"/>
  <c r="M50" i="3"/>
  <c r="U50" i="3"/>
  <c r="AC50" i="3"/>
  <c r="AK50" i="3"/>
  <c r="AS50" i="3"/>
  <c r="BA50" i="3"/>
  <c r="BI50" i="3"/>
  <c r="BQ50" i="3"/>
  <c r="BY50" i="3"/>
  <c r="CG50" i="3"/>
  <c r="C51" i="3"/>
  <c r="K51" i="3"/>
  <c r="S51" i="3"/>
  <c r="AA51" i="3"/>
  <c r="AI51" i="3"/>
  <c r="AQ51" i="3"/>
  <c r="AY51" i="3"/>
  <c r="BG51" i="3"/>
  <c r="BO51" i="3"/>
  <c r="BW51" i="3"/>
  <c r="CE51" i="3"/>
  <c r="A52" i="3"/>
  <c r="I52" i="3"/>
  <c r="Q52" i="3"/>
  <c r="BL5" i="3"/>
  <c r="AL6" i="3"/>
  <c r="L7" i="3"/>
  <c r="BX7" i="3"/>
  <c r="AX8" i="3"/>
  <c r="X9" i="3"/>
  <c r="CJ9" i="3"/>
  <c r="BJ10" i="3"/>
  <c r="AJ11" i="3"/>
  <c r="J12" i="3"/>
  <c r="BV12" i="3"/>
  <c r="AV13" i="3"/>
  <c r="V14" i="3"/>
  <c r="CH14" i="3"/>
  <c r="BH15" i="3"/>
  <c r="AH16" i="3"/>
  <c r="H17" i="3"/>
  <c r="BT17" i="3"/>
  <c r="AT18" i="3"/>
  <c r="T19" i="3"/>
  <c r="CF19" i="3"/>
  <c r="BF20" i="3"/>
  <c r="AF21" i="3"/>
  <c r="F22" i="3"/>
  <c r="V22" i="5" s="1"/>
  <c r="BR22" i="3"/>
  <c r="AR23" i="3"/>
  <c r="R24" i="3"/>
  <c r="AX24" i="3"/>
  <c r="BF24" i="3"/>
  <c r="BN24" i="3"/>
  <c r="BV24" i="3"/>
  <c r="CD24" i="3"/>
  <c r="CL24" i="3"/>
  <c r="H25" i="3"/>
  <c r="P25" i="3"/>
  <c r="X25" i="3"/>
  <c r="AF25" i="3"/>
  <c r="AN25" i="3"/>
  <c r="AV25" i="3"/>
  <c r="BD25" i="3"/>
  <c r="BL25" i="3"/>
  <c r="BT25" i="3"/>
  <c r="CB25" i="3"/>
  <c r="CJ25" i="3"/>
  <c r="F26" i="3"/>
  <c r="V26" i="5" s="1"/>
  <c r="N26" i="3"/>
  <c r="G26" i="6" s="1"/>
  <c r="V26" i="3"/>
  <c r="AD26" i="3"/>
  <c r="AL26" i="3"/>
  <c r="AT26" i="3"/>
  <c r="BB26" i="3"/>
  <c r="BJ26" i="3"/>
  <c r="BR26" i="3"/>
  <c r="BZ26" i="3"/>
  <c r="CH26" i="3"/>
  <c r="D27" i="3"/>
  <c r="L27" i="3"/>
  <c r="T27" i="3"/>
  <c r="AB27" i="3"/>
  <c r="AJ27" i="3"/>
  <c r="AR27" i="3"/>
  <c r="AZ27" i="3"/>
  <c r="BH27" i="3"/>
  <c r="BP27" i="3"/>
  <c r="BX27" i="3"/>
  <c r="CF27" i="3"/>
  <c r="B28" i="3"/>
  <c r="J28" i="3"/>
  <c r="R28" i="3"/>
  <c r="Z28" i="3"/>
  <c r="AH28" i="3"/>
  <c r="AP28" i="3"/>
  <c r="AX28" i="3"/>
  <c r="BF28" i="3"/>
  <c r="BN28" i="3"/>
  <c r="BV28" i="3"/>
  <c r="CD28" i="3"/>
  <c r="CL28" i="3"/>
  <c r="H29" i="3"/>
  <c r="P29" i="3"/>
  <c r="X29" i="3"/>
  <c r="AF29" i="3"/>
  <c r="AN29" i="3"/>
  <c r="AV29" i="3"/>
  <c r="BD29" i="3"/>
  <c r="BL29" i="3"/>
  <c r="BT29" i="3"/>
  <c r="CB29" i="3"/>
  <c r="CJ29" i="3"/>
  <c r="F30" i="3"/>
  <c r="V30" i="5" s="1"/>
  <c r="N30" i="3"/>
  <c r="G30" i="6" s="1"/>
  <c r="V30" i="3"/>
  <c r="AD30" i="3"/>
  <c r="AL30" i="3"/>
  <c r="AT30" i="3"/>
  <c r="BB30" i="3"/>
  <c r="BJ30" i="3"/>
  <c r="BR30" i="3"/>
  <c r="BZ30" i="3"/>
  <c r="CH30" i="3"/>
  <c r="D31" i="3"/>
  <c r="L31" i="3"/>
  <c r="T31" i="3"/>
  <c r="AB31" i="3"/>
  <c r="AJ31" i="3"/>
  <c r="AR31" i="3"/>
  <c r="AZ31" i="3"/>
  <c r="BH31" i="3"/>
  <c r="BP31" i="3"/>
  <c r="BX31" i="3"/>
  <c r="CF31" i="3"/>
  <c r="B32" i="3"/>
  <c r="J32" i="3"/>
  <c r="R32" i="3"/>
  <c r="Z32" i="3"/>
  <c r="AH32" i="3"/>
  <c r="AP32" i="3"/>
  <c r="AX32" i="3"/>
  <c r="BF32" i="3"/>
  <c r="BN32" i="3"/>
  <c r="BV32" i="3"/>
  <c r="CD32" i="3"/>
  <c r="CL32" i="3"/>
  <c r="H33" i="3"/>
  <c r="P33" i="3"/>
  <c r="X33" i="3"/>
  <c r="AF33" i="3"/>
  <c r="AN33" i="3"/>
  <c r="AV33" i="3"/>
  <c r="BD33" i="3"/>
  <c r="BL33" i="3"/>
  <c r="BT33" i="3"/>
  <c r="CB33" i="3"/>
  <c r="CJ33" i="3"/>
  <c r="F34" i="3"/>
  <c r="V34" i="5" s="1"/>
  <c r="N34" i="3"/>
  <c r="G34" i="6" s="1"/>
  <c r="V34" i="3"/>
  <c r="AD34" i="3"/>
  <c r="AL34" i="3"/>
  <c r="AT34" i="3"/>
  <c r="BB34" i="3"/>
  <c r="BJ34" i="3"/>
  <c r="BR34" i="3"/>
  <c r="BZ34" i="3"/>
  <c r="CH34" i="3"/>
  <c r="D35" i="3"/>
  <c r="L35" i="3"/>
  <c r="T35" i="3"/>
  <c r="AB35" i="3"/>
  <c r="AJ35" i="3"/>
  <c r="AR35" i="3"/>
  <c r="AZ35" i="3"/>
  <c r="BH35" i="3"/>
  <c r="BP35" i="3"/>
  <c r="BX35" i="3"/>
  <c r="CF35" i="3"/>
  <c r="B36" i="3"/>
  <c r="J36" i="3"/>
  <c r="R36" i="3"/>
  <c r="Z36" i="3"/>
  <c r="AH36" i="3"/>
  <c r="AP36" i="3"/>
  <c r="AX36" i="3"/>
  <c r="BF36" i="3"/>
  <c r="BN36" i="3"/>
  <c r="BV36" i="3"/>
  <c r="CD36" i="3"/>
  <c r="CL36" i="3"/>
  <c r="H37" i="3"/>
  <c r="P37" i="3"/>
  <c r="X37" i="3"/>
  <c r="AF37" i="3"/>
  <c r="AN37" i="3"/>
  <c r="AV37" i="3"/>
  <c r="BD37" i="3"/>
  <c r="BL37" i="3"/>
  <c r="BT37" i="3"/>
  <c r="CB37" i="3"/>
  <c r="CJ37" i="3"/>
  <c r="F38" i="3"/>
  <c r="V38" i="5" s="1"/>
  <c r="N38" i="3"/>
  <c r="G38" i="6" s="1"/>
  <c r="V38" i="3"/>
  <c r="AD38" i="3"/>
  <c r="AL38" i="3"/>
  <c r="AT38" i="3"/>
  <c r="BB38" i="3"/>
  <c r="BJ38" i="3"/>
  <c r="BR38" i="3"/>
  <c r="BZ38" i="3"/>
  <c r="CH38" i="3"/>
  <c r="D39" i="3"/>
  <c r="L39" i="3"/>
  <c r="T39" i="3"/>
  <c r="AB39" i="3"/>
  <c r="AJ39" i="3"/>
  <c r="AR39" i="3"/>
  <c r="AZ39" i="3"/>
  <c r="BH39" i="3"/>
  <c r="BP39" i="3"/>
  <c r="BX39" i="3"/>
  <c r="CF39" i="3"/>
  <c r="B40" i="3"/>
  <c r="J40" i="3"/>
  <c r="R40" i="3"/>
  <c r="Z40" i="3"/>
  <c r="AH40" i="3"/>
  <c r="AP40" i="3"/>
  <c r="AX40" i="3"/>
  <c r="BF40" i="3"/>
  <c r="BN40" i="3"/>
  <c r="BV40" i="3"/>
  <c r="CD40" i="3"/>
  <c r="CL40" i="3"/>
  <c r="H41" i="3"/>
  <c r="P41" i="3"/>
  <c r="X41" i="3"/>
  <c r="AF41" i="3"/>
  <c r="AN41" i="3"/>
  <c r="AV41" i="3"/>
  <c r="BD41" i="3"/>
  <c r="BL41" i="3"/>
  <c r="BT41" i="3"/>
  <c r="CB41" i="3"/>
  <c r="CJ41" i="3"/>
  <c r="F42" i="3"/>
  <c r="V42" i="5" s="1"/>
  <c r="N42" i="3"/>
  <c r="G42" i="6" s="1"/>
  <c r="V42" i="3"/>
  <c r="AD42" i="3"/>
  <c r="AL42" i="3"/>
  <c r="AT42" i="3"/>
  <c r="BB42" i="3"/>
  <c r="BJ42" i="3"/>
  <c r="BR42" i="3"/>
  <c r="BZ42" i="3"/>
  <c r="CH42" i="3"/>
  <c r="D43" i="3"/>
  <c r="L43" i="3"/>
  <c r="T43" i="3"/>
  <c r="AB43" i="3"/>
  <c r="AJ43" i="3"/>
  <c r="AR43" i="3"/>
  <c r="AZ43" i="3"/>
  <c r="BH43" i="3"/>
  <c r="BP43" i="3"/>
  <c r="BX43" i="3"/>
  <c r="CF43" i="3"/>
  <c r="B44" i="3"/>
  <c r="J44" i="3"/>
  <c r="R44" i="3"/>
  <c r="Z44" i="3"/>
  <c r="AH44" i="3"/>
  <c r="AP44" i="3"/>
  <c r="AX44" i="3"/>
  <c r="BF44" i="3"/>
  <c r="BN44" i="3"/>
  <c r="BV44" i="3"/>
  <c r="CD44" i="3"/>
  <c r="CL44" i="3"/>
  <c r="H45" i="3"/>
  <c r="P45" i="3"/>
  <c r="X45" i="3"/>
  <c r="AF45" i="3"/>
  <c r="AN45" i="3"/>
  <c r="AV45" i="3"/>
  <c r="BD45" i="3"/>
  <c r="BL45" i="3"/>
  <c r="BT45" i="3"/>
  <c r="CB45" i="3"/>
  <c r="CJ45" i="3"/>
  <c r="F46" i="3"/>
  <c r="V46" i="5" s="1"/>
  <c r="N46" i="3"/>
  <c r="G46" i="6" s="1"/>
  <c r="V46" i="3"/>
  <c r="AD46" i="3"/>
  <c r="AL46" i="3"/>
  <c r="AT46" i="3"/>
  <c r="BB46" i="3"/>
  <c r="BJ46" i="3"/>
  <c r="BR46" i="3"/>
  <c r="BZ46" i="3"/>
  <c r="CH46" i="3"/>
  <c r="D47" i="3"/>
  <c r="L47" i="3"/>
  <c r="T47" i="3"/>
  <c r="AB47" i="3"/>
  <c r="AJ47" i="3"/>
  <c r="AR47" i="3"/>
  <c r="AZ47" i="3"/>
  <c r="BH47" i="3"/>
  <c r="BP47" i="3"/>
  <c r="BX47" i="3"/>
  <c r="CF47" i="3"/>
  <c r="B48" i="3"/>
  <c r="J48" i="3"/>
  <c r="R48" i="3"/>
  <c r="Z48" i="3"/>
  <c r="AH48" i="3"/>
  <c r="AP48" i="3"/>
  <c r="AX48" i="3"/>
  <c r="BF48" i="3"/>
  <c r="BN48" i="3"/>
  <c r="BV48" i="3"/>
  <c r="CD48" i="3"/>
  <c r="CL48" i="3"/>
  <c r="H49" i="3"/>
  <c r="P49" i="3"/>
  <c r="X49" i="3"/>
  <c r="AF49" i="3"/>
  <c r="AN49" i="3"/>
  <c r="AV49" i="3"/>
  <c r="BD49" i="3"/>
  <c r="BL49" i="3"/>
  <c r="BT49" i="3"/>
  <c r="CB49" i="3"/>
  <c r="CJ49" i="3"/>
  <c r="F50" i="3"/>
  <c r="V50" i="5" s="1"/>
  <c r="N50" i="3"/>
  <c r="G50" i="6" s="1"/>
  <c r="V50" i="3"/>
  <c r="AD50" i="3"/>
  <c r="AL50" i="3"/>
  <c r="AT50" i="3"/>
  <c r="BB50" i="3"/>
  <c r="BJ50" i="3"/>
  <c r="BR50" i="3"/>
  <c r="BZ50" i="3"/>
  <c r="CH50" i="3"/>
  <c r="D51" i="3"/>
  <c r="L51" i="3"/>
  <c r="T51" i="3"/>
  <c r="AB51" i="3"/>
  <c r="AJ51" i="3"/>
  <c r="AR51" i="3"/>
  <c r="AZ51" i="3"/>
  <c r="BH51" i="3"/>
  <c r="BP51" i="3"/>
  <c r="BX51" i="3"/>
  <c r="CF51" i="3"/>
  <c r="B52" i="3"/>
  <c r="J52" i="3"/>
  <c r="R52" i="3"/>
  <c r="BT5" i="3"/>
  <c r="AT6" i="3"/>
  <c r="T7" i="3"/>
  <c r="CF7" i="3"/>
  <c r="BF8" i="3"/>
  <c r="AF9" i="3"/>
  <c r="F10" i="3"/>
  <c r="V10" i="5" s="1"/>
  <c r="BR10" i="3"/>
  <c r="AR11" i="3"/>
  <c r="R12" i="3"/>
  <c r="CD12" i="3"/>
  <c r="BD13" i="3"/>
  <c r="AD14" i="3"/>
  <c r="D15" i="3"/>
  <c r="BP15" i="3"/>
  <c r="AP16" i="3"/>
  <c r="P17" i="3"/>
  <c r="CB17" i="3"/>
  <c r="BB18" i="3"/>
  <c r="AB19" i="3"/>
  <c r="B20" i="3"/>
  <c r="BN20" i="3"/>
  <c r="AN21" i="3"/>
  <c r="N22" i="3"/>
  <c r="G22" i="6" s="1"/>
  <c r="BZ22" i="3"/>
  <c r="AZ23" i="3"/>
  <c r="Z24" i="3"/>
  <c r="AY24" i="3"/>
  <c r="BG24" i="3"/>
  <c r="BO24" i="3"/>
  <c r="BW24" i="3"/>
  <c r="CE24" i="3"/>
  <c r="A25" i="3"/>
  <c r="I25" i="3"/>
  <c r="Q25" i="3"/>
  <c r="Y25" i="3"/>
  <c r="AG25" i="3"/>
  <c r="AO25" i="3"/>
  <c r="AW25" i="3"/>
  <c r="BE25" i="3"/>
  <c r="BM25" i="3"/>
  <c r="BU25" i="3"/>
  <c r="CC25" i="3"/>
  <c r="CK25" i="3"/>
  <c r="G26" i="3"/>
  <c r="O26" i="3"/>
  <c r="H26" i="6" s="1"/>
  <c r="W26" i="3"/>
  <c r="AE26" i="3"/>
  <c r="AM26" i="3"/>
  <c r="AU26" i="3"/>
  <c r="BC26" i="3"/>
  <c r="BK26" i="3"/>
  <c r="BS26" i="3"/>
  <c r="CA26" i="3"/>
  <c r="CI26" i="3"/>
  <c r="E27" i="3"/>
  <c r="M27" i="3"/>
  <c r="U27" i="3"/>
  <c r="AC27" i="3"/>
  <c r="AK27" i="3"/>
  <c r="AS27" i="3"/>
  <c r="BA27" i="3"/>
  <c r="BI27" i="3"/>
  <c r="BQ27" i="3"/>
  <c r="BY27" i="3"/>
  <c r="CG27" i="3"/>
  <c r="C28" i="3"/>
  <c r="K28" i="3"/>
  <c r="S28" i="3"/>
  <c r="AA28" i="3"/>
  <c r="AI28" i="3"/>
  <c r="AQ28" i="3"/>
  <c r="AY28" i="3"/>
  <c r="BG28" i="3"/>
  <c r="BO28" i="3"/>
  <c r="BW28" i="3"/>
  <c r="CE28" i="3"/>
  <c r="A29" i="3"/>
  <c r="I29" i="3"/>
  <c r="Q29" i="3"/>
  <c r="Y29" i="3"/>
  <c r="AG29" i="3"/>
  <c r="AO29" i="3"/>
  <c r="AW29" i="3"/>
  <c r="BE29" i="3"/>
  <c r="BM29" i="3"/>
  <c r="BU29" i="3"/>
  <c r="CC29" i="3"/>
  <c r="CK29" i="3"/>
  <c r="G30" i="3"/>
  <c r="O30" i="3"/>
  <c r="H30" i="6" s="1"/>
  <c r="W30" i="3"/>
  <c r="AE30" i="3"/>
  <c r="AM30" i="3"/>
  <c r="AU30" i="3"/>
  <c r="BC30" i="3"/>
  <c r="BK30" i="3"/>
  <c r="BS30" i="3"/>
  <c r="CA30" i="3"/>
  <c r="CI30" i="3"/>
  <c r="E31" i="3"/>
  <c r="M31" i="3"/>
  <c r="U31" i="3"/>
  <c r="AC31" i="3"/>
  <c r="AK31" i="3"/>
  <c r="AS31" i="3"/>
  <c r="BA31" i="3"/>
  <c r="BI31" i="3"/>
  <c r="BQ31" i="3"/>
  <c r="BY31" i="3"/>
  <c r="CG31" i="3"/>
  <c r="C32" i="3"/>
  <c r="K32" i="3"/>
  <c r="S32" i="3"/>
  <c r="AA32" i="3"/>
  <c r="AI32" i="3"/>
  <c r="AQ32" i="3"/>
  <c r="AY32" i="3"/>
  <c r="BG32" i="3"/>
  <c r="BO32" i="3"/>
  <c r="BW32" i="3"/>
  <c r="CE32" i="3"/>
  <c r="A33" i="3"/>
  <c r="I33" i="3"/>
  <c r="Q33" i="3"/>
  <c r="Y33" i="3"/>
  <c r="AG33" i="3"/>
  <c r="AO33" i="3"/>
  <c r="AW33" i="3"/>
  <c r="BE33" i="3"/>
  <c r="BM33" i="3"/>
  <c r="BU33" i="3"/>
  <c r="CC33" i="3"/>
  <c r="CK33" i="3"/>
  <c r="G34" i="3"/>
  <c r="O34" i="3"/>
  <c r="H34" i="6" s="1"/>
  <c r="W34" i="3"/>
  <c r="AE34" i="3"/>
  <c r="AM34" i="3"/>
  <c r="AU34" i="3"/>
  <c r="BC34" i="3"/>
  <c r="BK34" i="3"/>
  <c r="BS34" i="3"/>
  <c r="CA34" i="3"/>
  <c r="CI34" i="3"/>
  <c r="E35" i="3"/>
  <c r="M35" i="3"/>
  <c r="U35" i="3"/>
  <c r="AC35" i="3"/>
  <c r="AK35" i="3"/>
  <c r="AS35" i="3"/>
  <c r="BA35" i="3"/>
  <c r="BI35" i="3"/>
  <c r="BQ35" i="3"/>
  <c r="BY35" i="3"/>
  <c r="CG35" i="3"/>
  <c r="C36" i="3"/>
  <c r="K36" i="3"/>
  <c r="S36" i="3"/>
  <c r="AA36" i="3"/>
  <c r="AI36" i="3"/>
  <c r="AQ36" i="3"/>
  <c r="AY36" i="3"/>
  <c r="BG36" i="3"/>
  <c r="BO36" i="3"/>
  <c r="BW36" i="3"/>
  <c r="CE36" i="3"/>
  <c r="A37" i="3"/>
  <c r="I37" i="3"/>
  <c r="Q37" i="3"/>
  <c r="Y37" i="3"/>
  <c r="AG37" i="3"/>
  <c r="AO37" i="3"/>
  <c r="AW37" i="3"/>
  <c r="BE37" i="3"/>
  <c r="BM37" i="3"/>
  <c r="BU37" i="3"/>
  <c r="CC37" i="3"/>
  <c r="CK37" i="3"/>
  <c r="G38" i="3"/>
  <c r="O38" i="3"/>
  <c r="H38" i="6" s="1"/>
  <c r="W38" i="3"/>
  <c r="AE38" i="3"/>
  <c r="AM38" i="3"/>
  <c r="AU38" i="3"/>
  <c r="BC38" i="3"/>
  <c r="BK38" i="3"/>
  <c r="BS38" i="3"/>
  <c r="CA38" i="3"/>
  <c r="CI38" i="3"/>
  <c r="E39" i="3"/>
  <c r="M39" i="3"/>
  <c r="U39" i="3"/>
  <c r="AC39" i="3"/>
  <c r="AK39" i="3"/>
  <c r="AS39" i="3"/>
  <c r="BA39" i="3"/>
  <c r="BI39" i="3"/>
  <c r="BQ39" i="3"/>
  <c r="BY39" i="3"/>
  <c r="CG39" i="3"/>
  <c r="C40" i="3"/>
  <c r="K40" i="3"/>
  <c r="S40" i="3"/>
  <c r="AA40" i="3"/>
  <c r="AI40" i="3"/>
  <c r="AQ40" i="3"/>
  <c r="AY40" i="3"/>
  <c r="BG40" i="3"/>
  <c r="BO40" i="3"/>
  <c r="BW40" i="3"/>
  <c r="CE40" i="3"/>
  <c r="A41" i="3"/>
  <c r="I41" i="3"/>
  <c r="Q41" i="3"/>
  <c r="Y41" i="3"/>
  <c r="AG41" i="3"/>
  <c r="AO41" i="3"/>
  <c r="AW41" i="3"/>
  <c r="BE41" i="3"/>
  <c r="BM41" i="3"/>
  <c r="BU41" i="3"/>
  <c r="CC41" i="3"/>
  <c r="CK41" i="3"/>
  <c r="G42" i="3"/>
  <c r="O42" i="3"/>
  <c r="H42" i="6" s="1"/>
  <c r="W42" i="3"/>
  <c r="AE42" i="3"/>
  <c r="AM42" i="3"/>
  <c r="AU42" i="3"/>
  <c r="BC42" i="3"/>
  <c r="BK42" i="3"/>
  <c r="BS42" i="3"/>
  <c r="CA42" i="3"/>
  <c r="CI42" i="3"/>
  <c r="E43" i="3"/>
  <c r="M43" i="3"/>
  <c r="U43" i="3"/>
  <c r="AC43" i="3"/>
  <c r="AK43" i="3"/>
  <c r="AS43" i="3"/>
  <c r="BA43" i="3"/>
  <c r="BI43" i="3"/>
  <c r="BQ43" i="3"/>
  <c r="BY43" i="3"/>
  <c r="CG43" i="3"/>
  <c r="C44" i="3"/>
  <c r="K44" i="3"/>
  <c r="S44" i="3"/>
  <c r="AA44" i="3"/>
  <c r="AI44" i="3"/>
  <c r="AQ44" i="3"/>
  <c r="AY44" i="3"/>
  <c r="BG44" i="3"/>
  <c r="BO44" i="3"/>
  <c r="BW44" i="3"/>
  <c r="CE44" i="3"/>
  <c r="A45" i="3"/>
  <c r="I45" i="3"/>
  <c r="Q45" i="3"/>
  <c r="Y45" i="3"/>
  <c r="AG45" i="3"/>
  <c r="AO45" i="3"/>
  <c r="AW45" i="3"/>
  <c r="BE45" i="3"/>
  <c r="BM45" i="3"/>
  <c r="BU45" i="3"/>
  <c r="CC45" i="3"/>
  <c r="CK45" i="3"/>
  <c r="G46" i="3"/>
  <c r="O46" i="3"/>
  <c r="H46" i="6" s="1"/>
  <c r="W46" i="3"/>
  <c r="AE46" i="3"/>
  <c r="AM46" i="3"/>
  <c r="AU46" i="3"/>
  <c r="BC46" i="3"/>
  <c r="BK46" i="3"/>
  <c r="BS46" i="3"/>
  <c r="CA46" i="3"/>
  <c r="CI46" i="3"/>
  <c r="E47" i="3"/>
  <c r="M47" i="3"/>
  <c r="U47" i="3"/>
  <c r="AC47" i="3"/>
  <c r="AK47" i="3"/>
  <c r="AS47" i="3"/>
  <c r="BA47" i="3"/>
  <c r="BI47" i="3"/>
  <c r="BQ47" i="3"/>
  <c r="BY47" i="3"/>
  <c r="CG47" i="3"/>
  <c r="C48" i="3"/>
  <c r="K48" i="3"/>
  <c r="S48" i="3"/>
  <c r="AA48" i="3"/>
  <c r="AI48" i="3"/>
  <c r="AQ48" i="3"/>
  <c r="AY48" i="3"/>
  <c r="BG48" i="3"/>
  <c r="BO48" i="3"/>
  <c r="BW48" i="3"/>
  <c r="CE48" i="3"/>
  <c r="A49" i="3"/>
  <c r="I49" i="3"/>
  <c r="Q49" i="3"/>
  <c r="Y49" i="3"/>
  <c r="AG49" i="3"/>
  <c r="AO49" i="3"/>
  <c r="AW49" i="3"/>
  <c r="BE49" i="3"/>
  <c r="BM49" i="3"/>
  <c r="BU49" i="3"/>
  <c r="CC49" i="3"/>
  <c r="CK49" i="3"/>
  <c r="G50" i="3"/>
  <c r="O50" i="3"/>
  <c r="H50" i="6" s="1"/>
  <c r="W50" i="3"/>
  <c r="AE50" i="3"/>
  <c r="AM50" i="3"/>
  <c r="AU50" i="3"/>
  <c r="BC50" i="3"/>
  <c r="BK50" i="3"/>
  <c r="BS50" i="3"/>
  <c r="CA50" i="3"/>
  <c r="CI50" i="3"/>
  <c r="E51" i="3"/>
  <c r="M51" i="3"/>
  <c r="U51" i="3"/>
  <c r="AC51" i="3"/>
  <c r="AK51" i="3"/>
  <c r="AS51" i="3"/>
  <c r="BA51" i="3"/>
  <c r="BI51" i="3"/>
  <c r="BQ51" i="3"/>
  <c r="BY51" i="3"/>
  <c r="CG51" i="3"/>
  <c r="C52" i="3"/>
  <c r="K52" i="3"/>
  <c r="S52" i="3"/>
  <c r="CB5" i="3"/>
  <c r="BB6" i="3"/>
  <c r="AB7" i="3"/>
  <c r="B8" i="3"/>
  <c r="BN8" i="3"/>
  <c r="AN9" i="3"/>
  <c r="N10" i="3"/>
  <c r="G10" i="6" s="1"/>
  <c r="BZ10" i="3"/>
  <c r="AZ11" i="3"/>
  <c r="Z12" i="3"/>
  <c r="CL12" i="3"/>
  <c r="BL13" i="3"/>
  <c r="AL14" i="3"/>
  <c r="L15" i="3"/>
  <c r="BX15" i="3"/>
  <c r="AX16" i="3"/>
  <c r="X17" i="3"/>
  <c r="CJ17" i="3"/>
  <c r="BJ18" i="3"/>
  <c r="AJ19" i="3"/>
  <c r="J20" i="3"/>
  <c r="BV20" i="3"/>
  <c r="AV21" i="3"/>
  <c r="V22" i="3"/>
  <c r="CH22" i="3"/>
  <c r="BH23" i="3"/>
  <c r="AH24" i="3"/>
  <c r="AZ24" i="3"/>
  <c r="BH24" i="3"/>
  <c r="BP24" i="3"/>
  <c r="BX24" i="3"/>
  <c r="CF24" i="3"/>
  <c r="B25" i="3"/>
  <c r="J25" i="3"/>
  <c r="R25" i="3"/>
  <c r="Z25" i="3"/>
  <c r="AH25" i="3"/>
  <c r="AP25" i="3"/>
  <c r="AX25" i="3"/>
  <c r="BF25" i="3"/>
  <c r="BN25" i="3"/>
  <c r="BV25" i="3"/>
  <c r="CD25" i="3"/>
  <c r="CL25" i="3"/>
  <c r="H26" i="3"/>
  <c r="P26" i="3"/>
  <c r="X26" i="3"/>
  <c r="AF26" i="3"/>
  <c r="AN26" i="3"/>
  <c r="AV26" i="3"/>
  <c r="BD26" i="3"/>
  <c r="BL26" i="3"/>
  <c r="BT26" i="3"/>
  <c r="CB26" i="3"/>
  <c r="CJ26" i="3"/>
  <c r="F27" i="3"/>
  <c r="V27" i="5" s="1"/>
  <c r="N27" i="3"/>
  <c r="G27" i="6" s="1"/>
  <c r="V27" i="3"/>
  <c r="AD27" i="3"/>
  <c r="AL27" i="3"/>
  <c r="AT27" i="3"/>
  <c r="BB27" i="3"/>
  <c r="BJ27" i="3"/>
  <c r="BR27" i="3"/>
  <c r="BZ27" i="3"/>
  <c r="CH27" i="3"/>
  <c r="D28" i="3"/>
  <c r="L28" i="3"/>
  <c r="T28" i="3"/>
  <c r="AB28" i="3"/>
  <c r="AJ28" i="3"/>
  <c r="AR28" i="3"/>
  <c r="AZ28" i="3"/>
  <c r="BH28" i="3"/>
  <c r="BP28" i="3"/>
  <c r="BX28" i="3"/>
  <c r="CF28" i="3"/>
  <c r="B29" i="3"/>
  <c r="J29" i="3"/>
  <c r="R29" i="3"/>
  <c r="Z29" i="3"/>
  <c r="AH29" i="3"/>
  <c r="AP29" i="3"/>
  <c r="AX29" i="3"/>
  <c r="BF29" i="3"/>
  <c r="BN29" i="3"/>
  <c r="BV29" i="3"/>
  <c r="CD29" i="3"/>
  <c r="CL29" i="3"/>
  <c r="H30" i="3"/>
  <c r="P30" i="3"/>
  <c r="X30" i="3"/>
  <c r="AF30" i="3"/>
  <c r="AN30" i="3"/>
  <c r="AV30" i="3"/>
  <c r="BD30" i="3"/>
  <c r="BL30" i="3"/>
  <c r="BT30" i="3"/>
  <c r="CB30" i="3"/>
  <c r="CJ30" i="3"/>
  <c r="F31" i="3"/>
  <c r="V31" i="5" s="1"/>
  <c r="N31" i="3"/>
  <c r="G31" i="6" s="1"/>
  <c r="V31" i="3"/>
  <c r="AD31" i="3"/>
  <c r="AL31" i="3"/>
  <c r="AT31" i="3"/>
  <c r="BB31" i="3"/>
  <c r="BJ31" i="3"/>
  <c r="BR31" i="3"/>
  <c r="BZ31" i="3"/>
  <c r="CH31" i="3"/>
  <c r="D32" i="3"/>
  <c r="L32" i="3"/>
  <c r="T32" i="3"/>
  <c r="AB32" i="3"/>
  <c r="AJ32" i="3"/>
  <c r="AR32" i="3"/>
  <c r="AZ32" i="3"/>
  <c r="BH32" i="3"/>
  <c r="BP32" i="3"/>
  <c r="BX32" i="3"/>
  <c r="CF32" i="3"/>
  <c r="B33" i="3"/>
  <c r="J33" i="3"/>
  <c r="R33" i="3"/>
  <c r="Z33" i="3"/>
  <c r="AH33" i="3"/>
  <c r="AP33" i="3"/>
  <c r="AX33" i="3"/>
  <c r="BF33" i="3"/>
  <c r="BN33" i="3"/>
  <c r="BV33" i="3"/>
  <c r="CD33" i="3"/>
  <c r="CL33" i="3"/>
  <c r="H34" i="3"/>
  <c r="P34" i="3"/>
  <c r="X34" i="3"/>
  <c r="AF34" i="3"/>
  <c r="AN34" i="3"/>
  <c r="AV34" i="3"/>
  <c r="BD34" i="3"/>
  <c r="BL34" i="3"/>
  <c r="BT34" i="3"/>
  <c r="CB34" i="3"/>
  <c r="CJ34" i="3"/>
  <c r="F35" i="3"/>
  <c r="V35" i="5" s="1"/>
  <c r="N35" i="3"/>
  <c r="G35" i="6" s="1"/>
  <c r="V35" i="3"/>
  <c r="AD35" i="3"/>
  <c r="AL35" i="3"/>
  <c r="AT35" i="3"/>
  <c r="BB35" i="3"/>
  <c r="BJ35" i="3"/>
  <c r="BR35" i="3"/>
  <c r="BZ35" i="3"/>
  <c r="CH35" i="3"/>
  <c r="D36" i="3"/>
  <c r="L36" i="3"/>
  <c r="T36" i="3"/>
  <c r="AB36" i="3"/>
  <c r="AJ36" i="3"/>
  <c r="AR36" i="3"/>
  <c r="AZ36" i="3"/>
  <c r="BH36" i="3"/>
  <c r="BP36" i="3"/>
  <c r="BX36" i="3"/>
  <c r="CF36" i="3"/>
  <c r="B37" i="3"/>
  <c r="J37" i="3"/>
  <c r="R37" i="3"/>
  <c r="Z37" i="3"/>
  <c r="AH37" i="3"/>
  <c r="AP37" i="3"/>
  <c r="AX37" i="3"/>
  <c r="BF37" i="3"/>
  <c r="BN37" i="3"/>
  <c r="BV37" i="3"/>
  <c r="CD37" i="3"/>
  <c r="CL37" i="3"/>
  <c r="H38" i="3"/>
  <c r="P38" i="3"/>
  <c r="X38" i="3"/>
  <c r="AF38" i="3"/>
  <c r="AN38" i="3"/>
  <c r="AV38" i="3"/>
  <c r="BD38" i="3"/>
  <c r="BL38" i="3"/>
  <c r="BT38" i="3"/>
  <c r="CB38" i="3"/>
  <c r="CJ38" i="3"/>
  <c r="F39" i="3"/>
  <c r="V39" i="5" s="1"/>
  <c r="N39" i="3"/>
  <c r="G39" i="6" s="1"/>
  <c r="V39" i="3"/>
  <c r="AD39" i="3"/>
  <c r="AL39" i="3"/>
  <c r="AT39" i="3"/>
  <c r="BB39" i="3"/>
  <c r="BJ39" i="3"/>
  <c r="BR39" i="3"/>
  <c r="BZ39" i="3"/>
  <c r="CH39" i="3"/>
  <c r="D40" i="3"/>
  <c r="L40" i="3"/>
  <c r="T40" i="3"/>
  <c r="AB40" i="3"/>
  <c r="AJ40" i="3"/>
  <c r="AR40" i="3"/>
  <c r="AZ40" i="3"/>
  <c r="BH40" i="3"/>
  <c r="BP40" i="3"/>
  <c r="BX40" i="3"/>
  <c r="CF40" i="3"/>
  <c r="B41" i="3"/>
  <c r="J41" i="3"/>
  <c r="R41" i="3"/>
  <c r="Z41" i="3"/>
  <c r="AH41" i="3"/>
  <c r="AP41" i="3"/>
  <c r="AX41" i="3"/>
  <c r="BF41" i="3"/>
  <c r="BN41" i="3"/>
  <c r="BV41" i="3"/>
  <c r="CD41" i="3"/>
  <c r="CL41" i="3"/>
  <c r="H42" i="3"/>
  <c r="P42" i="3"/>
  <c r="X42" i="3"/>
  <c r="AF42" i="3"/>
  <c r="AN42" i="3"/>
  <c r="AV42" i="3"/>
  <c r="BD42" i="3"/>
  <c r="BL42" i="3"/>
  <c r="BT42" i="3"/>
  <c r="CB42" i="3"/>
  <c r="CJ42" i="3"/>
  <c r="F43" i="3"/>
  <c r="V43" i="5" s="1"/>
  <c r="N43" i="3"/>
  <c r="G43" i="6" s="1"/>
  <c r="V43" i="3"/>
  <c r="AD43" i="3"/>
  <c r="AL43" i="3"/>
  <c r="AT43" i="3"/>
  <c r="BB43" i="3"/>
  <c r="BJ43" i="3"/>
  <c r="BR43" i="3"/>
  <c r="BZ43" i="3"/>
  <c r="CH43" i="3"/>
  <c r="D44" i="3"/>
  <c r="L44" i="3"/>
  <c r="T44" i="3"/>
  <c r="AB44" i="3"/>
  <c r="AJ44" i="3"/>
  <c r="AR44" i="3"/>
  <c r="AZ44" i="3"/>
  <c r="BH44" i="3"/>
  <c r="BP44" i="3"/>
  <c r="BX44" i="3"/>
  <c r="CF44" i="3"/>
  <c r="B45" i="3"/>
  <c r="J45" i="3"/>
  <c r="R45" i="3"/>
  <c r="Z45" i="3"/>
  <c r="AH45" i="3"/>
  <c r="AP45" i="3"/>
  <c r="AX45" i="3"/>
  <c r="BF45" i="3"/>
  <c r="BN45" i="3"/>
  <c r="BV45" i="3"/>
  <c r="CD45" i="3"/>
  <c r="CL45" i="3"/>
  <c r="H46" i="3"/>
  <c r="P46" i="3"/>
  <c r="X46" i="3"/>
  <c r="AF46" i="3"/>
  <c r="AN46" i="3"/>
  <c r="AV46" i="3"/>
  <c r="BD46" i="3"/>
  <c r="BL46" i="3"/>
  <c r="BT46" i="3"/>
  <c r="CB46" i="3"/>
  <c r="CJ46" i="3"/>
  <c r="F47" i="3"/>
  <c r="V47" i="5" s="1"/>
  <c r="N47" i="3"/>
  <c r="G47" i="6" s="1"/>
  <c r="V47" i="3"/>
  <c r="AD47" i="3"/>
  <c r="AL47" i="3"/>
  <c r="AT47" i="3"/>
  <c r="BB47" i="3"/>
  <c r="BJ47" i="3"/>
  <c r="BR47" i="3"/>
  <c r="BZ47" i="3"/>
  <c r="CH47" i="3"/>
  <c r="D48" i="3"/>
  <c r="L48" i="3"/>
  <c r="T48" i="3"/>
  <c r="AB48" i="3"/>
  <c r="AJ48" i="3"/>
  <c r="AR48" i="3"/>
  <c r="AZ48" i="3"/>
  <c r="BH48" i="3"/>
  <c r="BP48" i="3"/>
  <c r="BX48" i="3"/>
  <c r="CF48" i="3"/>
  <c r="B49" i="3"/>
  <c r="J49" i="3"/>
  <c r="R49" i="3"/>
  <c r="Z49" i="3"/>
  <c r="AH49" i="3"/>
  <c r="AP49" i="3"/>
  <c r="AX49" i="3"/>
  <c r="BF49" i="3"/>
  <c r="BN49" i="3"/>
  <c r="BV49" i="3"/>
  <c r="CD49" i="3"/>
  <c r="CL49" i="3"/>
  <c r="H50" i="3"/>
  <c r="P50" i="3"/>
  <c r="X50" i="3"/>
  <c r="AF50" i="3"/>
  <c r="AN50" i="3"/>
  <c r="AV50" i="3"/>
  <c r="BD50" i="3"/>
  <c r="BL50" i="3"/>
  <c r="BT50" i="3"/>
  <c r="CB50" i="3"/>
  <c r="CJ50" i="3"/>
  <c r="F51" i="3"/>
  <c r="V51" i="5" s="1"/>
  <c r="N51" i="3"/>
  <c r="G51" i="6" s="1"/>
  <c r="V51" i="3"/>
  <c r="AD51" i="3"/>
  <c r="AL51" i="3"/>
  <c r="AT51" i="3"/>
  <c r="BB51" i="3"/>
  <c r="BJ51" i="3"/>
  <c r="BR51" i="3"/>
  <c r="BZ51" i="3"/>
  <c r="CH51" i="3"/>
  <c r="D52" i="3"/>
  <c r="L52" i="3"/>
  <c r="CJ5" i="3"/>
  <c r="BJ6" i="3"/>
  <c r="AJ7" i="3"/>
  <c r="J8" i="3"/>
  <c r="BV8" i="3"/>
  <c r="AV9" i="3"/>
  <c r="V10" i="3"/>
  <c r="CH10" i="3"/>
  <c r="BH11" i="3"/>
  <c r="AH12" i="3"/>
  <c r="H13" i="3"/>
  <c r="BT13" i="3"/>
  <c r="AT14" i="3"/>
  <c r="T15" i="3"/>
  <c r="CF15" i="3"/>
  <c r="BF16" i="3"/>
  <c r="AF17" i="3"/>
  <c r="F18" i="3"/>
  <c r="V18" i="5" s="1"/>
  <c r="BR18" i="3"/>
  <c r="AR19" i="3"/>
  <c r="R20" i="3"/>
  <c r="CD20" i="3"/>
  <c r="BD21" i="3"/>
  <c r="AD22" i="3"/>
  <c r="D23" i="3"/>
  <c r="BP23" i="3"/>
  <c r="AP24" i="3"/>
  <c r="BA24" i="3"/>
  <c r="BI24" i="3"/>
  <c r="BQ24" i="3"/>
  <c r="BY24" i="3"/>
  <c r="CG24" i="3"/>
  <c r="C25" i="3"/>
  <c r="K25" i="3"/>
  <c r="S25" i="3"/>
  <c r="AA25" i="3"/>
  <c r="AI25" i="3"/>
  <c r="AQ25" i="3"/>
  <c r="AY25" i="3"/>
  <c r="BG25" i="3"/>
  <c r="BO25" i="3"/>
  <c r="BW25" i="3"/>
  <c r="CE25" i="3"/>
  <c r="A26" i="3"/>
  <c r="I26" i="3"/>
  <c r="Q26" i="3"/>
  <c r="Y26" i="3"/>
  <c r="AG26" i="3"/>
  <c r="AO26" i="3"/>
  <c r="AW26" i="3"/>
  <c r="BE26" i="3"/>
  <c r="BM26" i="3"/>
  <c r="BU26" i="3"/>
  <c r="CC26" i="3"/>
  <c r="CK26" i="3"/>
  <c r="G27" i="3"/>
  <c r="O27" i="3"/>
  <c r="H27" i="6" s="1"/>
  <c r="W27" i="3"/>
  <c r="AE27" i="3"/>
  <c r="AM27" i="3"/>
  <c r="AU27" i="3"/>
  <c r="BC27" i="3"/>
  <c r="BK27" i="3"/>
  <c r="BS27" i="3"/>
  <c r="CA27" i="3"/>
  <c r="CI27" i="3"/>
  <c r="E28" i="3"/>
  <c r="M28" i="3"/>
  <c r="U28" i="3"/>
  <c r="AC28" i="3"/>
  <c r="AK28" i="3"/>
  <c r="AS28" i="3"/>
  <c r="BA28" i="3"/>
  <c r="BI28" i="3"/>
  <c r="BQ28" i="3"/>
  <c r="BY28" i="3"/>
  <c r="CG28" i="3"/>
  <c r="C29" i="3"/>
  <c r="K29" i="3"/>
  <c r="S29" i="3"/>
  <c r="AA29" i="3"/>
  <c r="AI29" i="3"/>
  <c r="AQ29" i="3"/>
  <c r="AY29" i="3"/>
  <c r="BG29" i="3"/>
  <c r="BO29" i="3"/>
  <c r="BW29" i="3"/>
  <c r="CE29" i="3"/>
  <c r="A30" i="3"/>
  <c r="I30" i="3"/>
  <c r="Q30" i="3"/>
  <c r="Y30" i="3"/>
  <c r="AG30" i="3"/>
  <c r="AO30" i="3"/>
  <c r="AW30" i="3"/>
  <c r="BE30" i="3"/>
  <c r="BM30" i="3"/>
  <c r="BU30" i="3"/>
  <c r="CC30" i="3"/>
  <c r="CK30" i="3"/>
  <c r="G31" i="3"/>
  <c r="O31" i="3"/>
  <c r="H31" i="6" s="1"/>
  <c r="W31" i="3"/>
  <c r="AE31" i="3"/>
  <c r="AM31" i="3"/>
  <c r="AU31" i="3"/>
  <c r="BC31" i="3"/>
  <c r="BK31" i="3"/>
  <c r="BS31" i="3"/>
  <c r="CA31" i="3"/>
  <c r="CI31" i="3"/>
  <c r="E32" i="3"/>
  <c r="M32" i="3"/>
  <c r="U32" i="3"/>
  <c r="AC32" i="3"/>
  <c r="AK32" i="3"/>
  <c r="AS32" i="3"/>
  <c r="BA32" i="3"/>
  <c r="BI32" i="3"/>
  <c r="BQ32" i="3"/>
  <c r="BY32" i="3"/>
  <c r="CG32" i="3"/>
  <c r="C33" i="3"/>
  <c r="K33" i="3"/>
  <c r="S33" i="3"/>
  <c r="AA33" i="3"/>
  <c r="AI33" i="3"/>
  <c r="AQ33" i="3"/>
  <c r="AY33" i="3"/>
  <c r="BG33" i="3"/>
  <c r="BO33" i="3"/>
  <c r="BW33" i="3"/>
  <c r="CE33" i="3"/>
  <c r="A34" i="3"/>
  <c r="I34" i="3"/>
  <c r="Q34" i="3"/>
  <c r="Y34" i="3"/>
  <c r="AG34" i="3"/>
  <c r="AO34" i="3"/>
  <c r="AW34" i="3"/>
  <c r="BE34" i="3"/>
  <c r="BM34" i="3"/>
  <c r="BU34" i="3"/>
  <c r="CC34" i="3"/>
  <c r="CK34" i="3"/>
  <c r="G35" i="3"/>
  <c r="O35" i="3"/>
  <c r="H35" i="6" s="1"/>
  <c r="W35" i="3"/>
  <c r="AE35" i="3"/>
  <c r="AM35" i="3"/>
  <c r="AU35" i="3"/>
  <c r="BC35" i="3"/>
  <c r="BK35" i="3"/>
  <c r="BS35" i="3"/>
  <c r="CA35" i="3"/>
  <c r="CI35" i="3"/>
  <c r="E36" i="3"/>
  <c r="M36" i="3"/>
  <c r="U36" i="3"/>
  <c r="AC36" i="3"/>
  <c r="AK36" i="3"/>
  <c r="AS36" i="3"/>
  <c r="BA36" i="3"/>
  <c r="BI36" i="3"/>
  <c r="BQ36" i="3"/>
  <c r="BY36" i="3"/>
  <c r="CG36" i="3"/>
  <c r="C37" i="3"/>
  <c r="K37" i="3"/>
  <c r="S37" i="3"/>
  <c r="AA37" i="3"/>
  <c r="AI37" i="3"/>
  <c r="AQ37" i="3"/>
  <c r="AY37" i="3"/>
  <c r="BG37" i="3"/>
  <c r="BO37" i="3"/>
  <c r="BW37" i="3"/>
  <c r="CE37" i="3"/>
  <c r="A38" i="3"/>
  <c r="I38" i="3"/>
  <c r="Q38" i="3"/>
  <c r="Y38" i="3"/>
  <c r="AG38" i="3"/>
  <c r="AO38" i="3"/>
  <c r="AW38" i="3"/>
  <c r="BE38" i="3"/>
  <c r="BM38" i="3"/>
  <c r="BU38" i="3"/>
  <c r="CC38" i="3"/>
  <c r="CK38" i="3"/>
  <c r="G39" i="3"/>
  <c r="O39" i="3"/>
  <c r="H39" i="6" s="1"/>
  <c r="W39" i="3"/>
  <c r="AE39" i="3"/>
  <c r="AM39" i="3"/>
  <c r="AU39" i="3"/>
  <c r="BC39" i="3"/>
  <c r="BK39" i="3"/>
  <c r="BS39" i="3"/>
  <c r="CA39" i="3"/>
  <c r="CI39" i="3"/>
  <c r="E40" i="3"/>
  <c r="M40" i="3"/>
  <c r="U40" i="3"/>
  <c r="AC40" i="3"/>
  <c r="AK40" i="3"/>
  <c r="AS40" i="3"/>
  <c r="BA40" i="3"/>
  <c r="BI40" i="3"/>
  <c r="BQ40" i="3"/>
  <c r="BY40" i="3"/>
  <c r="CG40" i="3"/>
  <c r="C41" i="3"/>
  <c r="K41" i="3"/>
  <c r="S41" i="3"/>
  <c r="AA41" i="3"/>
  <c r="AI41" i="3"/>
  <c r="AQ41" i="3"/>
  <c r="AY41" i="3"/>
  <c r="BG41" i="3"/>
  <c r="BO41" i="3"/>
  <c r="BW41" i="3"/>
  <c r="CE41" i="3"/>
  <c r="A42" i="3"/>
  <c r="I42" i="3"/>
  <c r="Q42" i="3"/>
  <c r="Y42" i="3"/>
  <c r="AG42" i="3"/>
  <c r="AO42" i="3"/>
  <c r="AW42" i="3"/>
  <c r="BE42" i="3"/>
  <c r="BM42" i="3"/>
  <c r="BU42" i="3"/>
  <c r="CC42" i="3"/>
  <c r="CK42" i="3"/>
  <c r="G43" i="3"/>
  <c r="O43" i="3"/>
  <c r="H43" i="6" s="1"/>
  <c r="W43" i="3"/>
  <c r="AE43" i="3"/>
  <c r="AM43" i="3"/>
  <c r="AU43" i="3"/>
  <c r="BC43" i="3"/>
  <c r="BK43" i="3"/>
  <c r="BS43" i="3"/>
  <c r="CA43" i="3"/>
  <c r="CI43" i="3"/>
  <c r="E44" i="3"/>
  <c r="M44" i="3"/>
  <c r="U44" i="3"/>
  <c r="AC44" i="3"/>
  <c r="AK44" i="3"/>
  <c r="AS44" i="3"/>
  <c r="BA44" i="3"/>
  <c r="BI44" i="3"/>
  <c r="BQ44" i="3"/>
  <c r="BY44" i="3"/>
  <c r="CG44" i="3"/>
  <c r="C45" i="3"/>
  <c r="K45" i="3"/>
  <c r="S45" i="3"/>
  <c r="AA45" i="3"/>
  <c r="AI45" i="3"/>
  <c r="AQ45" i="3"/>
  <c r="AY45" i="3"/>
  <c r="BG45" i="3"/>
  <c r="BO45" i="3"/>
  <c r="BW45" i="3"/>
  <c r="CE45" i="3"/>
  <c r="A46" i="3"/>
  <c r="I46" i="3"/>
  <c r="Q46" i="3"/>
  <c r="Y46" i="3"/>
  <c r="AG46" i="3"/>
  <c r="AO46" i="3"/>
  <c r="AW46" i="3"/>
  <c r="BE46" i="3"/>
  <c r="BM46" i="3"/>
  <c r="BU46" i="3"/>
  <c r="CC46" i="3"/>
  <c r="CK46" i="3"/>
  <c r="G47" i="3"/>
  <c r="O47" i="3"/>
  <c r="H47" i="6" s="1"/>
  <c r="W47" i="3"/>
  <c r="AE47" i="3"/>
  <c r="AM47" i="3"/>
  <c r="AU47" i="3"/>
  <c r="BC47" i="3"/>
  <c r="BK47" i="3"/>
  <c r="BS47" i="3"/>
  <c r="CA47" i="3"/>
  <c r="CI47" i="3"/>
  <c r="E48" i="3"/>
  <c r="M48" i="3"/>
  <c r="U48" i="3"/>
  <c r="AC48" i="3"/>
  <c r="AK48" i="3"/>
  <c r="AS48" i="3"/>
  <c r="BA48" i="3"/>
  <c r="BI48" i="3"/>
  <c r="BQ48" i="3"/>
  <c r="BY48" i="3"/>
  <c r="CG48" i="3"/>
  <c r="C49" i="3"/>
  <c r="K49" i="3"/>
  <c r="S49" i="3"/>
  <c r="AA49" i="3"/>
  <c r="AI49" i="3"/>
  <c r="AQ49" i="3"/>
  <c r="AY49" i="3"/>
  <c r="BG49" i="3"/>
  <c r="BO49" i="3"/>
  <c r="BW49" i="3"/>
  <c r="CE49" i="3"/>
  <c r="A50" i="3"/>
  <c r="I50" i="3"/>
  <c r="Q50" i="3"/>
  <c r="Y50" i="3"/>
  <c r="AG50" i="3"/>
  <c r="AO50" i="3"/>
  <c r="AW50" i="3"/>
  <c r="BE50" i="3"/>
  <c r="BM50" i="3"/>
  <c r="BU50" i="3"/>
  <c r="CC50" i="3"/>
  <c r="CK50" i="3"/>
  <c r="G51" i="3"/>
  <c r="O51" i="3"/>
  <c r="H51" i="6" s="1"/>
  <c r="W51" i="3"/>
  <c r="AE51" i="3"/>
  <c r="AM51" i="3"/>
  <c r="AU51" i="3"/>
  <c r="BC51" i="3"/>
  <c r="BK51" i="3"/>
  <c r="BS51" i="3"/>
  <c r="CA51" i="3"/>
  <c r="CI51" i="3"/>
  <c r="E52" i="3"/>
  <c r="M52" i="3"/>
  <c r="F6" i="3"/>
  <c r="BR6" i="3"/>
  <c r="AR7" i="3"/>
  <c r="R8" i="3"/>
  <c r="CD8" i="3"/>
  <c r="BD9" i="3"/>
  <c r="AD10" i="3"/>
  <c r="D11" i="3"/>
  <c r="BP11" i="3"/>
  <c r="AP12" i="3"/>
  <c r="P13" i="3"/>
  <c r="CB13" i="3"/>
  <c r="BB14" i="3"/>
  <c r="AB15" i="3"/>
  <c r="B16" i="3"/>
  <c r="BN16" i="3"/>
  <c r="AN17" i="3"/>
  <c r="N18" i="3"/>
  <c r="G18" i="6" s="1"/>
  <c r="BZ18" i="3"/>
  <c r="AZ19" i="3"/>
  <c r="Z20" i="3"/>
  <c r="CL20" i="3"/>
  <c r="BL21" i="3"/>
  <c r="AL22" i="3"/>
  <c r="L23" i="3"/>
  <c r="BX23" i="3"/>
  <c r="AT24" i="3"/>
  <c r="BB24" i="3"/>
  <c r="BJ24" i="3"/>
  <c r="BR24" i="3"/>
  <c r="BZ24" i="3"/>
  <c r="CH24" i="3"/>
  <c r="D25" i="3"/>
  <c r="L25" i="3"/>
  <c r="T25" i="3"/>
  <c r="AB25" i="3"/>
  <c r="AJ25" i="3"/>
  <c r="AR25" i="3"/>
  <c r="AZ25" i="3"/>
  <c r="BH25" i="3"/>
  <c r="BP25" i="3"/>
  <c r="BX25" i="3"/>
  <c r="CF25" i="3"/>
  <c r="B26" i="3"/>
  <c r="J26" i="3"/>
  <c r="R26" i="3"/>
  <c r="Z26" i="3"/>
  <c r="AH26" i="3"/>
  <c r="AP26" i="3"/>
  <c r="AX26" i="3"/>
  <c r="BF26" i="3"/>
  <c r="BN26" i="3"/>
  <c r="BV26" i="3"/>
  <c r="CD26" i="3"/>
  <c r="CL26" i="3"/>
  <c r="H27" i="3"/>
  <c r="P27" i="3"/>
  <c r="X27" i="3"/>
  <c r="AF27" i="3"/>
  <c r="AN27" i="3"/>
  <c r="AV27" i="3"/>
  <c r="BD27" i="3"/>
  <c r="BL27" i="3"/>
  <c r="BT27" i="3"/>
  <c r="CB27" i="3"/>
  <c r="CJ27" i="3"/>
  <c r="F28" i="3"/>
  <c r="V28" i="5" s="1"/>
  <c r="N28" i="3"/>
  <c r="G28" i="6" s="1"/>
  <c r="V28" i="3"/>
  <c r="AD28" i="3"/>
  <c r="AL28" i="3"/>
  <c r="AT28" i="3"/>
  <c r="BB28" i="3"/>
  <c r="BJ28" i="3"/>
  <c r="BR28" i="3"/>
  <c r="BZ28" i="3"/>
  <c r="CH28" i="3"/>
  <c r="D29" i="3"/>
  <c r="L29" i="3"/>
  <c r="T29" i="3"/>
  <c r="AB29" i="3"/>
  <c r="AJ29" i="3"/>
  <c r="AR29" i="3"/>
  <c r="AZ29" i="3"/>
  <c r="BH29" i="3"/>
  <c r="BP29" i="3"/>
  <c r="BX29" i="3"/>
  <c r="CF29" i="3"/>
  <c r="B30" i="3"/>
  <c r="J30" i="3"/>
  <c r="R30" i="3"/>
  <c r="Z30" i="3"/>
  <c r="AH30" i="3"/>
  <c r="AP30" i="3"/>
  <c r="AX30" i="3"/>
  <c r="BF30" i="3"/>
  <c r="BN30" i="3"/>
  <c r="BV30" i="3"/>
  <c r="CD30" i="3"/>
  <c r="CL30" i="3"/>
  <c r="H31" i="3"/>
  <c r="P31" i="3"/>
  <c r="X31" i="3"/>
  <c r="AF31" i="3"/>
  <c r="AN31" i="3"/>
  <c r="AV31" i="3"/>
  <c r="BD31" i="3"/>
  <c r="BL31" i="3"/>
  <c r="BT31" i="3"/>
  <c r="CB31" i="3"/>
  <c r="CJ31" i="3"/>
  <c r="F32" i="3"/>
  <c r="V32" i="5" s="1"/>
  <c r="N32" i="3"/>
  <c r="G32" i="6" s="1"/>
  <c r="V32" i="3"/>
  <c r="AD32" i="3"/>
  <c r="AL32" i="3"/>
  <c r="AT32" i="3"/>
  <c r="BB32" i="3"/>
  <c r="BJ32" i="3"/>
  <c r="BR32" i="3"/>
  <c r="BZ32" i="3"/>
  <c r="CH32" i="3"/>
  <c r="D33" i="3"/>
  <c r="L33" i="3"/>
  <c r="T33" i="3"/>
  <c r="AB33" i="3"/>
  <c r="AJ33" i="3"/>
  <c r="AR33" i="3"/>
  <c r="AZ33" i="3"/>
  <c r="BH33" i="3"/>
  <c r="BP33" i="3"/>
  <c r="BX33" i="3"/>
  <c r="CF33" i="3"/>
  <c r="B34" i="3"/>
  <c r="J34" i="3"/>
  <c r="R34" i="3"/>
  <c r="Z34" i="3"/>
  <c r="AH34" i="3"/>
  <c r="AP34" i="3"/>
  <c r="AX34" i="3"/>
  <c r="BF34" i="3"/>
  <c r="BN34" i="3"/>
  <c r="BV34" i="3"/>
  <c r="CD34" i="3"/>
  <c r="CL34" i="3"/>
  <c r="H35" i="3"/>
  <c r="P35" i="3"/>
  <c r="X35" i="3"/>
  <c r="AF35" i="3"/>
  <c r="AN35" i="3"/>
  <c r="AV35" i="3"/>
  <c r="BD35" i="3"/>
  <c r="BL35" i="3"/>
  <c r="BT35" i="3"/>
  <c r="CB35" i="3"/>
  <c r="CJ35" i="3"/>
  <c r="F36" i="3"/>
  <c r="V36" i="5" s="1"/>
  <c r="N36" i="3"/>
  <c r="G36" i="6" s="1"/>
  <c r="V36" i="3"/>
  <c r="AD36" i="3"/>
  <c r="AL36" i="3"/>
  <c r="AT36" i="3"/>
  <c r="BB36" i="3"/>
  <c r="BJ36" i="3"/>
  <c r="BR36" i="3"/>
  <c r="BZ36" i="3"/>
  <c r="CH36" i="3"/>
  <c r="D37" i="3"/>
  <c r="L37" i="3"/>
  <c r="T37" i="3"/>
  <c r="AB37" i="3"/>
  <c r="AJ37" i="3"/>
  <c r="AR37" i="3"/>
  <c r="AZ37" i="3"/>
  <c r="BH37" i="3"/>
  <c r="BP37" i="3"/>
  <c r="BX37" i="3"/>
  <c r="CF37" i="3"/>
  <c r="B38" i="3"/>
  <c r="J38" i="3"/>
  <c r="R38" i="3"/>
  <c r="Z38" i="3"/>
  <c r="AH38" i="3"/>
  <c r="AP38" i="3"/>
  <c r="AX38" i="3"/>
  <c r="BF38" i="3"/>
  <c r="BN38" i="3"/>
  <c r="BV38" i="3"/>
  <c r="CD38" i="3"/>
  <c r="CL38" i="3"/>
  <c r="H39" i="3"/>
  <c r="P39" i="3"/>
  <c r="X39" i="3"/>
  <c r="AF39" i="3"/>
  <c r="AN39" i="3"/>
  <c r="AV39" i="3"/>
  <c r="BD39" i="3"/>
  <c r="BL39" i="3"/>
  <c r="BT39" i="3"/>
  <c r="CB39" i="3"/>
  <c r="CJ39" i="3"/>
  <c r="F40" i="3"/>
  <c r="V40" i="5" s="1"/>
  <c r="N40" i="3"/>
  <c r="G40" i="6" s="1"/>
  <c r="V40" i="3"/>
  <c r="AD40" i="3"/>
  <c r="AL40" i="3"/>
  <c r="AT40" i="3"/>
  <c r="BB40" i="3"/>
  <c r="BJ40" i="3"/>
  <c r="BR40" i="3"/>
  <c r="BZ40" i="3"/>
  <c r="CH40" i="3"/>
  <c r="D41" i="3"/>
  <c r="L41" i="3"/>
  <c r="T41" i="3"/>
  <c r="AB41" i="3"/>
  <c r="AJ41" i="3"/>
  <c r="AR41" i="3"/>
  <c r="AZ41" i="3"/>
  <c r="BH41" i="3"/>
  <c r="BP41" i="3"/>
  <c r="BX41" i="3"/>
  <c r="CF41" i="3"/>
  <c r="B42" i="3"/>
  <c r="J42" i="3"/>
  <c r="R42" i="3"/>
  <c r="Z42" i="3"/>
  <c r="AH42" i="3"/>
  <c r="AP42" i="3"/>
  <c r="AX42" i="3"/>
  <c r="BF42" i="3"/>
  <c r="BN42" i="3"/>
  <c r="BV42" i="3"/>
  <c r="CD42" i="3"/>
  <c r="CL42" i="3"/>
  <c r="H43" i="3"/>
  <c r="P43" i="3"/>
  <c r="X43" i="3"/>
  <c r="AF43" i="3"/>
  <c r="AN43" i="3"/>
  <c r="AV43" i="3"/>
  <c r="BD43" i="3"/>
  <c r="BL43" i="3"/>
  <c r="BT43" i="3"/>
  <c r="CB43" i="3"/>
  <c r="CJ43" i="3"/>
  <c r="F44" i="3"/>
  <c r="V44" i="5" s="1"/>
  <c r="N44" i="3"/>
  <c r="G44" i="6" s="1"/>
  <c r="V44" i="3"/>
  <c r="AD44" i="3"/>
  <c r="AL44" i="3"/>
  <c r="AT44" i="3"/>
  <c r="BB44" i="3"/>
  <c r="BJ44" i="3"/>
  <c r="BR44" i="3"/>
  <c r="BZ44" i="3"/>
  <c r="CH44" i="3"/>
  <c r="D45" i="3"/>
  <c r="L45" i="3"/>
  <c r="T45" i="3"/>
  <c r="AB45" i="3"/>
  <c r="AJ45" i="3"/>
  <c r="AR45" i="3"/>
  <c r="AZ45" i="3"/>
  <c r="BH45" i="3"/>
  <c r="BP45" i="3"/>
  <c r="BX45" i="3"/>
  <c r="CF45" i="3"/>
  <c r="B46" i="3"/>
  <c r="J46" i="3"/>
  <c r="R46" i="3"/>
  <c r="Z46" i="3"/>
  <c r="AH46" i="3"/>
  <c r="AP46" i="3"/>
  <c r="AX46" i="3"/>
  <c r="BF46" i="3"/>
  <c r="BN46" i="3"/>
  <c r="BV46" i="3"/>
  <c r="CD46" i="3"/>
  <c r="CL46" i="3"/>
  <c r="H47" i="3"/>
  <c r="P47" i="3"/>
  <c r="X47" i="3"/>
  <c r="AF47" i="3"/>
  <c r="AN47" i="3"/>
  <c r="AV47" i="3"/>
  <c r="BD47" i="3"/>
  <c r="BL47" i="3"/>
  <c r="BT47" i="3"/>
  <c r="CB47" i="3"/>
  <c r="CJ47" i="3"/>
  <c r="F48" i="3"/>
  <c r="V48" i="5" s="1"/>
  <c r="N48" i="3"/>
  <c r="G48" i="6" s="1"/>
  <c r="V48" i="3"/>
  <c r="AD48" i="3"/>
  <c r="AL48" i="3"/>
  <c r="AT48" i="3"/>
  <c r="BB48" i="3"/>
  <c r="BJ48" i="3"/>
  <c r="BR48" i="3"/>
  <c r="BZ48" i="3"/>
  <c r="CH48" i="3"/>
  <c r="D49" i="3"/>
  <c r="L49" i="3"/>
  <c r="T49" i="3"/>
  <c r="AB49" i="3"/>
  <c r="AJ49" i="3"/>
  <c r="AR49" i="3"/>
  <c r="AZ49" i="3"/>
  <c r="BH49" i="3"/>
  <c r="BP49" i="3"/>
  <c r="BX49" i="3"/>
  <c r="CF49" i="3"/>
  <c r="B50" i="3"/>
  <c r="J50" i="3"/>
  <c r="R50" i="3"/>
  <c r="Z50" i="3"/>
  <c r="AH50" i="3"/>
  <c r="AP50" i="3"/>
  <c r="AX50" i="3"/>
  <c r="BF50" i="3"/>
  <c r="BN50" i="3"/>
  <c r="BV50" i="3"/>
  <c r="CD50" i="3"/>
  <c r="CL50" i="3"/>
  <c r="H51" i="3"/>
  <c r="P51" i="3"/>
  <c r="X51" i="3"/>
  <c r="AF51" i="3"/>
  <c r="AN51" i="3"/>
  <c r="AV51" i="3"/>
  <c r="BD51" i="3"/>
  <c r="BL51" i="3"/>
  <c r="BT51" i="3"/>
  <c r="CB51" i="3"/>
  <c r="CJ51" i="3"/>
  <c r="F52" i="3"/>
  <c r="V52" i="5" s="1"/>
  <c r="N52" i="3"/>
  <c r="G52" i="6" s="1"/>
  <c r="V52" i="3"/>
  <c r="N6" i="3"/>
  <c r="BZ6" i="3"/>
  <c r="AZ7" i="3"/>
  <c r="Z8" i="3"/>
  <c r="CL8" i="3"/>
  <c r="BL9" i="3"/>
  <c r="AL10" i="3"/>
  <c r="L11" i="3"/>
  <c r="BX11" i="3"/>
  <c r="AX12" i="3"/>
  <c r="X13" i="3"/>
  <c r="CJ13" i="3"/>
  <c r="BJ14" i="3"/>
  <c r="AJ15" i="3"/>
  <c r="J16" i="3"/>
  <c r="BV16" i="3"/>
  <c r="AV17" i="3"/>
  <c r="V18" i="3"/>
  <c r="CH18" i="3"/>
  <c r="BH19" i="3"/>
  <c r="V6" i="3"/>
  <c r="CF11" i="3"/>
  <c r="BD17" i="3"/>
  <c r="BT21" i="3"/>
  <c r="AU24" i="3"/>
  <c r="CA24" i="3"/>
  <c r="U25" i="3"/>
  <c r="BA25" i="3"/>
  <c r="CG25" i="3"/>
  <c r="AA26" i="3"/>
  <c r="BG26" i="3"/>
  <c r="A27" i="3"/>
  <c r="AG27" i="3"/>
  <c r="BM27" i="3"/>
  <c r="G28" i="3"/>
  <c r="AM28" i="3"/>
  <c r="BS28" i="3"/>
  <c r="M29" i="3"/>
  <c r="AS29" i="3"/>
  <c r="BY29" i="3"/>
  <c r="S30" i="3"/>
  <c r="AY30" i="3"/>
  <c r="CE30" i="3"/>
  <c r="Y31" i="3"/>
  <c r="BE31" i="3"/>
  <c r="CK31" i="3"/>
  <c r="AE32" i="3"/>
  <c r="BK32" i="3"/>
  <c r="E33" i="3"/>
  <c r="AK33" i="3"/>
  <c r="BQ33" i="3"/>
  <c r="K34" i="3"/>
  <c r="AQ34" i="3"/>
  <c r="BW34" i="3"/>
  <c r="Q35" i="3"/>
  <c r="AW35" i="3"/>
  <c r="CC35" i="3"/>
  <c r="W36" i="3"/>
  <c r="BC36" i="3"/>
  <c r="CI36" i="3"/>
  <c r="AC37" i="3"/>
  <c r="BI37" i="3"/>
  <c r="C38" i="3"/>
  <c r="AI38" i="3"/>
  <c r="BO38" i="3"/>
  <c r="I39" i="3"/>
  <c r="AO39" i="3"/>
  <c r="BU39" i="3"/>
  <c r="O40" i="3"/>
  <c r="H40" i="6" s="1"/>
  <c r="AU40" i="3"/>
  <c r="CA40" i="3"/>
  <c r="U41" i="3"/>
  <c r="BA41" i="3"/>
  <c r="CG41" i="3"/>
  <c r="AA42" i="3"/>
  <c r="BG42" i="3"/>
  <c r="A43" i="3"/>
  <c r="AG43" i="3"/>
  <c r="BM43" i="3"/>
  <c r="G44" i="3"/>
  <c r="AM44" i="3"/>
  <c r="BS44" i="3"/>
  <c r="M45" i="3"/>
  <c r="AS45" i="3"/>
  <c r="BY45" i="3"/>
  <c r="S46" i="3"/>
  <c r="AY46" i="3"/>
  <c r="CE46" i="3"/>
  <c r="Y47" i="3"/>
  <c r="BE47" i="3"/>
  <c r="CK47" i="3"/>
  <c r="AE48" i="3"/>
  <c r="BK48" i="3"/>
  <c r="E49" i="3"/>
  <c r="AK49" i="3"/>
  <c r="BQ49" i="3"/>
  <c r="K50" i="3"/>
  <c r="AQ50" i="3"/>
  <c r="BW50" i="3"/>
  <c r="Q51" i="3"/>
  <c r="AW51" i="3"/>
  <c r="CC51" i="3"/>
  <c r="T52" i="3"/>
  <c r="AC52" i="3"/>
  <c r="AK52" i="3"/>
  <c r="AS52" i="3"/>
  <c r="BA52" i="3"/>
  <c r="BI52" i="3"/>
  <c r="BQ52" i="3"/>
  <c r="BY52" i="3"/>
  <c r="CG52" i="3"/>
  <c r="C53" i="3"/>
  <c r="K53" i="3"/>
  <c r="S53" i="3"/>
  <c r="AA53" i="3"/>
  <c r="AI53" i="3"/>
  <c r="AQ53" i="3"/>
  <c r="AY53" i="3"/>
  <c r="BG53" i="3"/>
  <c r="BO53" i="3"/>
  <c r="BW53" i="3"/>
  <c r="CE53" i="3"/>
  <c r="A54" i="3"/>
  <c r="I54" i="3"/>
  <c r="Q54" i="3"/>
  <c r="Y54" i="3"/>
  <c r="AG54" i="3"/>
  <c r="AO54" i="3"/>
  <c r="AW54" i="3"/>
  <c r="BE54" i="3"/>
  <c r="BM54" i="3"/>
  <c r="BU54" i="3"/>
  <c r="CC54" i="3"/>
  <c r="CK54" i="3"/>
  <c r="G55" i="3"/>
  <c r="O55" i="3"/>
  <c r="H55" i="6" s="1"/>
  <c r="W55" i="3"/>
  <c r="AE55" i="3"/>
  <c r="AM55" i="3"/>
  <c r="AU55" i="3"/>
  <c r="BC55" i="3"/>
  <c r="BK55" i="3"/>
  <c r="BS55" i="3"/>
  <c r="CA55" i="3"/>
  <c r="CI55" i="3"/>
  <c r="E56" i="3"/>
  <c r="M56" i="3"/>
  <c r="U56" i="3"/>
  <c r="AC56" i="3"/>
  <c r="AK56" i="3"/>
  <c r="AS56" i="3"/>
  <c r="BA56" i="3"/>
  <c r="BI56" i="3"/>
  <c r="BQ56" i="3"/>
  <c r="BY56" i="3"/>
  <c r="CG56" i="3"/>
  <c r="C57" i="3"/>
  <c r="K57" i="3"/>
  <c r="S57" i="3"/>
  <c r="AA57" i="3"/>
  <c r="AI57" i="3"/>
  <c r="AQ57" i="3"/>
  <c r="AY57" i="3"/>
  <c r="BG57" i="3"/>
  <c r="BO57" i="3"/>
  <c r="BW57" i="3"/>
  <c r="CE57" i="3"/>
  <c r="A58" i="3"/>
  <c r="I58" i="3"/>
  <c r="Q58" i="3"/>
  <c r="Y58" i="3"/>
  <c r="AG58" i="3"/>
  <c r="AO58" i="3"/>
  <c r="AW58" i="3"/>
  <c r="BE58" i="3"/>
  <c r="BM58" i="3"/>
  <c r="BU58" i="3"/>
  <c r="CC58" i="3"/>
  <c r="CK58" i="3"/>
  <c r="G59" i="3"/>
  <c r="O59" i="3"/>
  <c r="H59" i="6" s="1"/>
  <c r="W59" i="3"/>
  <c r="AE59" i="3"/>
  <c r="AM59" i="3"/>
  <c r="AU59" i="3"/>
  <c r="BC59" i="3"/>
  <c r="BK59" i="3"/>
  <c r="BS59" i="3"/>
  <c r="CA59" i="3"/>
  <c r="CI59" i="3"/>
  <c r="E60" i="3"/>
  <c r="M60" i="3"/>
  <c r="U60" i="3"/>
  <c r="AC60" i="3"/>
  <c r="AK60" i="3"/>
  <c r="AS60" i="3"/>
  <c r="BA60" i="3"/>
  <c r="BI60" i="3"/>
  <c r="BQ60" i="3"/>
  <c r="BY60" i="3"/>
  <c r="CG60" i="3"/>
  <c r="C61" i="3"/>
  <c r="K61" i="3"/>
  <c r="S61" i="3"/>
  <c r="AA61" i="3"/>
  <c r="AI61" i="3"/>
  <c r="AQ61" i="3"/>
  <c r="AY61" i="3"/>
  <c r="BG61" i="3"/>
  <c r="BO61" i="3"/>
  <c r="BW61" i="3"/>
  <c r="CE61" i="3"/>
  <c r="A62" i="3"/>
  <c r="I62" i="3"/>
  <c r="Q62" i="3"/>
  <c r="Y62" i="3"/>
  <c r="AG62" i="3"/>
  <c r="AO62" i="3"/>
  <c r="AW62" i="3"/>
  <c r="BE62" i="3"/>
  <c r="BM62" i="3"/>
  <c r="BU62" i="3"/>
  <c r="CC62" i="3"/>
  <c r="CK62" i="3"/>
  <c r="G63" i="3"/>
  <c r="O63" i="3"/>
  <c r="H63" i="6" s="1"/>
  <c r="W63" i="3"/>
  <c r="AE63" i="3"/>
  <c r="AM63" i="3"/>
  <c r="AU63" i="3"/>
  <c r="BC63" i="3"/>
  <c r="BK63" i="3"/>
  <c r="BS63" i="3"/>
  <c r="CA63" i="3"/>
  <c r="CI63" i="3"/>
  <c r="E64" i="3"/>
  <c r="M64" i="3"/>
  <c r="U64" i="3"/>
  <c r="AC64" i="3"/>
  <c r="AK64" i="3"/>
  <c r="AS64" i="3"/>
  <c r="BA64" i="3"/>
  <c r="BI64" i="3"/>
  <c r="BQ64" i="3"/>
  <c r="BY64" i="3"/>
  <c r="CG64" i="3"/>
  <c r="C65" i="3"/>
  <c r="K65" i="3"/>
  <c r="S65" i="3"/>
  <c r="AA65" i="3"/>
  <c r="AI65" i="3"/>
  <c r="AQ65" i="3"/>
  <c r="AY65" i="3"/>
  <c r="BG65" i="3"/>
  <c r="BO65" i="3"/>
  <c r="BW65" i="3"/>
  <c r="CE65" i="3"/>
  <c r="A66" i="3"/>
  <c r="I66" i="3"/>
  <c r="Q66" i="3"/>
  <c r="Y66" i="3"/>
  <c r="AG66" i="3"/>
  <c r="AO66" i="3"/>
  <c r="AW66" i="3"/>
  <c r="BE66" i="3"/>
  <c r="BM66" i="3"/>
  <c r="BU66" i="3"/>
  <c r="CC66" i="3"/>
  <c r="CK66" i="3"/>
  <c r="G67" i="3"/>
  <c r="O67" i="3"/>
  <c r="H67" i="6" s="1"/>
  <c r="W67" i="3"/>
  <c r="AE67" i="3"/>
  <c r="AM67" i="3"/>
  <c r="AU67" i="3"/>
  <c r="BC67" i="3"/>
  <c r="BK67" i="3"/>
  <c r="BS67" i="3"/>
  <c r="CA67" i="3"/>
  <c r="CI67" i="3"/>
  <c r="E68" i="3"/>
  <c r="M68" i="3"/>
  <c r="U68" i="3"/>
  <c r="AC68" i="3"/>
  <c r="AK68" i="3"/>
  <c r="AS68" i="3"/>
  <c r="BA68" i="3"/>
  <c r="BI68" i="3"/>
  <c r="BQ68" i="3"/>
  <c r="BY68" i="3"/>
  <c r="CG68" i="3"/>
  <c r="C69" i="3"/>
  <c r="K69" i="3"/>
  <c r="S69" i="3"/>
  <c r="AA69" i="3"/>
  <c r="AI69" i="3"/>
  <c r="AQ69" i="3"/>
  <c r="AY69" i="3"/>
  <c r="BG69" i="3"/>
  <c r="BO69" i="3"/>
  <c r="BW69" i="3"/>
  <c r="CE69" i="3"/>
  <c r="A70" i="3"/>
  <c r="I70" i="3"/>
  <c r="Q70" i="3"/>
  <c r="Y70" i="3"/>
  <c r="AG70" i="3"/>
  <c r="AO70" i="3"/>
  <c r="AW70" i="3"/>
  <c r="BE70" i="3"/>
  <c r="BM70" i="3"/>
  <c r="BU70" i="3"/>
  <c r="CC70" i="3"/>
  <c r="CK70" i="3"/>
  <c r="G71" i="3"/>
  <c r="O71" i="3"/>
  <c r="H71" i="6" s="1"/>
  <c r="W71" i="3"/>
  <c r="AE71" i="3"/>
  <c r="AM71" i="3"/>
  <c r="AU71" i="3"/>
  <c r="BC71" i="3"/>
  <c r="BK71" i="3"/>
  <c r="BS71" i="3"/>
  <c r="CA71" i="3"/>
  <c r="CI71" i="3"/>
  <c r="E72" i="3"/>
  <c r="M72" i="3"/>
  <c r="U72" i="3"/>
  <c r="AC72" i="3"/>
  <c r="AK72" i="3"/>
  <c r="AS72" i="3"/>
  <c r="BA72" i="3"/>
  <c r="BI72" i="3"/>
  <c r="BQ72" i="3"/>
  <c r="BY72" i="3"/>
  <c r="CG72" i="3"/>
  <c r="C73" i="3"/>
  <c r="K73" i="3"/>
  <c r="S73" i="3"/>
  <c r="AA73" i="3"/>
  <c r="AI73" i="3"/>
  <c r="AQ73" i="3"/>
  <c r="AY73" i="3"/>
  <c r="BG73" i="3"/>
  <c r="BO73" i="3"/>
  <c r="BW73" i="3"/>
  <c r="CE73" i="3"/>
  <c r="A74" i="3"/>
  <c r="I74" i="3"/>
  <c r="Q74" i="3"/>
  <c r="Y74" i="3"/>
  <c r="AG74" i="3"/>
  <c r="AO74" i="3"/>
  <c r="AW74" i="3"/>
  <c r="BE74" i="3"/>
  <c r="BM74" i="3"/>
  <c r="BU74" i="3"/>
  <c r="CC74" i="3"/>
  <c r="CK74" i="3"/>
  <c r="G75" i="3"/>
  <c r="O75" i="3"/>
  <c r="H75" i="6" s="1"/>
  <c r="W75" i="3"/>
  <c r="AE75" i="3"/>
  <c r="AM75" i="3"/>
  <c r="AU75" i="3"/>
  <c r="BC75" i="3"/>
  <c r="BK75" i="3"/>
  <c r="BS75" i="3"/>
  <c r="CA75" i="3"/>
  <c r="CI75" i="3"/>
  <c r="E76" i="3"/>
  <c r="M76" i="3"/>
  <c r="U76" i="3"/>
  <c r="AC76" i="3"/>
  <c r="AK76" i="3"/>
  <c r="AS76" i="3"/>
  <c r="BA76" i="3"/>
  <c r="BI76" i="3"/>
  <c r="BQ76" i="3"/>
  <c r="BY76" i="3"/>
  <c r="CG76" i="3"/>
  <c r="C77" i="3"/>
  <c r="K77" i="3"/>
  <c r="S77" i="3"/>
  <c r="AA77" i="3"/>
  <c r="AI77" i="3"/>
  <c r="AQ77" i="3"/>
  <c r="AY77" i="3"/>
  <c r="BG77" i="3"/>
  <c r="BO77" i="3"/>
  <c r="BW77" i="3"/>
  <c r="CE77" i="3"/>
  <c r="A78" i="3"/>
  <c r="I78" i="3"/>
  <c r="Q78" i="3"/>
  <c r="Y78" i="3"/>
  <c r="AG78" i="3"/>
  <c r="AO78" i="3"/>
  <c r="AW78" i="3"/>
  <c r="BE78" i="3"/>
  <c r="BM78" i="3"/>
  <c r="BU78" i="3"/>
  <c r="CC78" i="3"/>
  <c r="CK78" i="3"/>
  <c r="G79" i="3"/>
  <c r="O79" i="3"/>
  <c r="H79" i="6" s="1"/>
  <c r="W79" i="3"/>
  <c r="AE79" i="3"/>
  <c r="AM79" i="3"/>
  <c r="AU79" i="3"/>
  <c r="BC79" i="3"/>
  <c r="BK79" i="3"/>
  <c r="BS79" i="3"/>
  <c r="CA79" i="3"/>
  <c r="CI79" i="3"/>
  <c r="E80" i="3"/>
  <c r="M80" i="3"/>
  <c r="U80" i="3"/>
  <c r="AC80" i="3"/>
  <c r="AK80" i="3"/>
  <c r="AS80" i="3"/>
  <c r="BA80" i="3"/>
  <c r="BI80" i="3"/>
  <c r="BQ80" i="3"/>
  <c r="BY80" i="3"/>
  <c r="CG80" i="3"/>
  <c r="C81" i="3"/>
  <c r="K81" i="3"/>
  <c r="S81" i="3"/>
  <c r="AA81" i="3"/>
  <c r="AI81" i="3"/>
  <c r="AQ81" i="3"/>
  <c r="AY81" i="3"/>
  <c r="BG81" i="3"/>
  <c r="BO81" i="3"/>
  <c r="BW81" i="3"/>
  <c r="CE81" i="3"/>
  <c r="A82" i="3"/>
  <c r="I82" i="3"/>
  <c r="Q82" i="3"/>
  <c r="Y82" i="3"/>
  <c r="AG82" i="3"/>
  <c r="AO82" i="3"/>
  <c r="AW82" i="3"/>
  <c r="BE82" i="3"/>
  <c r="BM82" i="3"/>
  <c r="BU82" i="3"/>
  <c r="CC82" i="3"/>
  <c r="CK82" i="3"/>
  <c r="G83" i="3"/>
  <c r="O83" i="3"/>
  <c r="H83" i="6" s="1"/>
  <c r="W83" i="3"/>
  <c r="AE83" i="3"/>
  <c r="AM83" i="3"/>
  <c r="AU83" i="3"/>
  <c r="BC83" i="3"/>
  <c r="BK83" i="3"/>
  <c r="BS83" i="3"/>
  <c r="CA83" i="3"/>
  <c r="CI83" i="3"/>
  <c r="E84" i="3"/>
  <c r="M84" i="3"/>
  <c r="U84" i="3"/>
  <c r="AC84" i="3"/>
  <c r="AK84" i="3"/>
  <c r="AS84" i="3"/>
  <c r="BA84" i="3"/>
  <c r="BI84" i="3"/>
  <c r="BQ84" i="3"/>
  <c r="BY84" i="3"/>
  <c r="CG84" i="3"/>
  <c r="C85" i="3"/>
  <c r="K85" i="3"/>
  <c r="S85" i="3"/>
  <c r="AA85" i="3"/>
  <c r="AI85" i="3"/>
  <c r="AQ85" i="3"/>
  <c r="AY85" i="3"/>
  <c r="BG85" i="3"/>
  <c r="BO85" i="3"/>
  <c r="BW85" i="3"/>
  <c r="CE85" i="3"/>
  <c r="A86" i="3"/>
  <c r="I86" i="3"/>
  <c r="Q86" i="3"/>
  <c r="Y86" i="3"/>
  <c r="AG86" i="3"/>
  <c r="AO86" i="3"/>
  <c r="AW86" i="3"/>
  <c r="BE86" i="3"/>
  <c r="BM86" i="3"/>
  <c r="BU86" i="3"/>
  <c r="CC86" i="3"/>
  <c r="CK86" i="3"/>
  <c r="G87" i="3"/>
  <c r="O87" i="3"/>
  <c r="H87" i="6" s="1"/>
  <c r="W87" i="3"/>
  <c r="AE87" i="3"/>
  <c r="AM87" i="3"/>
  <c r="AU87" i="3"/>
  <c r="BC87" i="3"/>
  <c r="BK87" i="3"/>
  <c r="BS87" i="3"/>
  <c r="CA87" i="3"/>
  <c r="CI87" i="3"/>
  <c r="E88" i="3"/>
  <c r="M88" i="3"/>
  <c r="U88" i="3"/>
  <c r="AC88" i="3"/>
  <c r="AK88" i="3"/>
  <c r="AS88" i="3"/>
  <c r="BA88" i="3"/>
  <c r="BI88" i="3"/>
  <c r="BQ88" i="3"/>
  <c r="BY88" i="3"/>
  <c r="CG88" i="3"/>
  <c r="C89" i="3"/>
  <c r="K89" i="3"/>
  <c r="S89" i="3"/>
  <c r="AA89" i="3"/>
  <c r="AI89" i="3"/>
  <c r="AQ89" i="3"/>
  <c r="AY89" i="3"/>
  <c r="BG89" i="3"/>
  <c r="BO89" i="3"/>
  <c r="BW89" i="3"/>
  <c r="CE89" i="3"/>
  <c r="A90" i="3"/>
  <c r="I90" i="3"/>
  <c r="Q90" i="3"/>
  <c r="Y90" i="3"/>
  <c r="AG90" i="3"/>
  <c r="AO90" i="3"/>
  <c r="AW90" i="3"/>
  <c r="BE90" i="3"/>
  <c r="BM90" i="3"/>
  <c r="BU90" i="3"/>
  <c r="CC90" i="3"/>
  <c r="CK90" i="3"/>
  <c r="G91" i="3"/>
  <c r="O91" i="3"/>
  <c r="H91" i="6" s="1"/>
  <c r="W91" i="3"/>
  <c r="AE91" i="3"/>
  <c r="AM91" i="3"/>
  <c r="AU91" i="3"/>
  <c r="BC91" i="3"/>
  <c r="BK91" i="3"/>
  <c r="BS91" i="3"/>
  <c r="CA91" i="3"/>
  <c r="CI91" i="3"/>
  <c r="E92" i="3"/>
  <c r="M92" i="3"/>
  <c r="U92" i="3"/>
  <c r="AC92" i="3"/>
  <c r="AK92" i="3"/>
  <c r="AS92" i="3"/>
  <c r="BA92" i="3"/>
  <c r="BI92" i="3"/>
  <c r="BQ92" i="3"/>
  <c r="BY92" i="3"/>
  <c r="CG92" i="3"/>
  <c r="C93" i="3"/>
  <c r="K93" i="3"/>
  <c r="S93" i="3"/>
  <c r="AA93" i="3"/>
  <c r="AI93" i="3"/>
  <c r="AQ93" i="3"/>
  <c r="AY93" i="3"/>
  <c r="BG93" i="3"/>
  <c r="BO93" i="3"/>
  <c r="BW93" i="3"/>
  <c r="CE93" i="3"/>
  <c r="A94" i="3"/>
  <c r="I94" i="3"/>
  <c r="Q94" i="3"/>
  <c r="Y94" i="3"/>
  <c r="AG94" i="3"/>
  <c r="AO94" i="3"/>
  <c r="AW94" i="3"/>
  <c r="BE94" i="3"/>
  <c r="BM94" i="3"/>
  <c r="BU94" i="3"/>
  <c r="CC94" i="3"/>
  <c r="CK94" i="3"/>
  <c r="G95" i="3"/>
  <c r="O95" i="3"/>
  <c r="H95" i="6" s="1"/>
  <c r="W95" i="3"/>
  <c r="AE95" i="3"/>
  <c r="AM95" i="3"/>
  <c r="AU95" i="3"/>
  <c r="BC95" i="3"/>
  <c r="BK95" i="3"/>
  <c r="BS95" i="3"/>
  <c r="CA95" i="3"/>
  <c r="CI95" i="3"/>
  <c r="E96" i="3"/>
  <c r="M96" i="3"/>
  <c r="U96" i="3"/>
  <c r="AC96" i="3"/>
  <c r="AK96" i="3"/>
  <c r="AS96" i="3"/>
  <c r="BA96" i="3"/>
  <c r="BI96" i="3"/>
  <c r="BQ96" i="3"/>
  <c r="BY96" i="3"/>
  <c r="CG96" i="3"/>
  <c r="C97" i="3"/>
  <c r="K97" i="3"/>
  <c r="S97" i="3"/>
  <c r="AA97" i="3"/>
  <c r="AI97" i="3"/>
  <c r="AQ97" i="3"/>
  <c r="AY97" i="3"/>
  <c r="BG97" i="3"/>
  <c r="BO97" i="3"/>
  <c r="BW97" i="3"/>
  <c r="CE97" i="3"/>
  <c r="A98" i="3"/>
  <c r="I98" i="3"/>
  <c r="Q98" i="3"/>
  <c r="Y98" i="3"/>
  <c r="AG98" i="3"/>
  <c r="AO98" i="3"/>
  <c r="AW98" i="3"/>
  <c r="BE98" i="3"/>
  <c r="BM98" i="3"/>
  <c r="BU98" i="3"/>
  <c r="CC98" i="3"/>
  <c r="CK98" i="3"/>
  <c r="G99" i="3"/>
  <c r="O99" i="3"/>
  <c r="H99" i="6" s="1"/>
  <c r="W99" i="3"/>
  <c r="AE99" i="3"/>
  <c r="AM99" i="3"/>
  <c r="AU99" i="3"/>
  <c r="BC99" i="3"/>
  <c r="BK99" i="3"/>
  <c r="BS99" i="3"/>
  <c r="CA99" i="3"/>
  <c r="CI99" i="3"/>
  <c r="E100" i="3"/>
  <c r="M100" i="3"/>
  <c r="U100" i="3"/>
  <c r="AC100" i="3"/>
  <c r="AK100" i="3"/>
  <c r="AS100" i="3"/>
  <c r="BA100" i="3"/>
  <c r="BI100" i="3"/>
  <c r="BQ100" i="3"/>
  <c r="BY100" i="3"/>
  <c r="CG100" i="3"/>
  <c r="C101" i="3"/>
  <c r="K101" i="3"/>
  <c r="S101" i="3"/>
  <c r="AA101" i="3"/>
  <c r="AI101" i="3"/>
  <c r="AQ101" i="3"/>
  <c r="AY101" i="3"/>
  <c r="BG101" i="3"/>
  <c r="BO101" i="3"/>
  <c r="BW101" i="3"/>
  <c r="CE101" i="3"/>
  <c r="A102" i="3"/>
  <c r="I102" i="3"/>
  <c r="Q102" i="3"/>
  <c r="Y102" i="3"/>
  <c r="AG102" i="3"/>
  <c r="AO102" i="3"/>
  <c r="AW102" i="3"/>
  <c r="BE102" i="3"/>
  <c r="BM102" i="3"/>
  <c r="BU102" i="3"/>
  <c r="CC102" i="3"/>
  <c r="CK102" i="3"/>
  <c r="G103" i="3"/>
  <c r="O103" i="3"/>
  <c r="H103" i="6" s="1"/>
  <c r="W103" i="3"/>
  <c r="AE103" i="3"/>
  <c r="AM103" i="3"/>
  <c r="AU103" i="3"/>
  <c r="BC103" i="3"/>
  <c r="BK103" i="3"/>
  <c r="BS103" i="3"/>
  <c r="CA103" i="3"/>
  <c r="CI103" i="3"/>
  <c r="E104" i="3"/>
  <c r="M104" i="3"/>
  <c r="U104" i="3"/>
  <c r="AC104" i="3"/>
  <c r="AK104" i="3"/>
  <c r="AS104" i="3"/>
  <c r="BA104" i="3"/>
  <c r="BI104" i="3"/>
  <c r="BQ104" i="3"/>
  <c r="BY104" i="3"/>
  <c r="CG104" i="3"/>
  <c r="C105" i="3"/>
  <c r="K105" i="3"/>
  <c r="S105" i="3"/>
  <c r="AA105" i="3"/>
  <c r="AI105" i="3"/>
  <c r="AQ105" i="3"/>
  <c r="CH6" i="3"/>
  <c r="BF12" i="3"/>
  <c r="AD18" i="3"/>
  <c r="CB21" i="3"/>
  <c r="AV24" i="3"/>
  <c r="CB24" i="3"/>
  <c r="V25" i="3"/>
  <c r="BB25" i="3"/>
  <c r="CH25" i="3"/>
  <c r="AB26" i="3"/>
  <c r="BH26" i="3"/>
  <c r="B27" i="3"/>
  <c r="AH27" i="3"/>
  <c r="BN27" i="3"/>
  <c r="H28" i="3"/>
  <c r="AN28" i="3"/>
  <c r="BT28" i="3"/>
  <c r="N29" i="3"/>
  <c r="G29" i="6" s="1"/>
  <c r="AT29" i="3"/>
  <c r="BZ29" i="3"/>
  <c r="T30" i="3"/>
  <c r="AZ30" i="3"/>
  <c r="CF30" i="3"/>
  <c r="Z31" i="3"/>
  <c r="BF31" i="3"/>
  <c r="CL31" i="3"/>
  <c r="AF32" i="3"/>
  <c r="BL32" i="3"/>
  <c r="F33" i="3"/>
  <c r="V33" i="5" s="1"/>
  <c r="AL33" i="3"/>
  <c r="BR33" i="3"/>
  <c r="L34" i="3"/>
  <c r="AR34" i="3"/>
  <c r="BX34" i="3"/>
  <c r="R35" i="3"/>
  <c r="AX35" i="3"/>
  <c r="CD35" i="3"/>
  <c r="X36" i="3"/>
  <c r="BD36" i="3"/>
  <c r="CJ36" i="3"/>
  <c r="AD37" i="3"/>
  <c r="BJ37" i="3"/>
  <c r="D38" i="3"/>
  <c r="AJ38" i="3"/>
  <c r="BP38" i="3"/>
  <c r="J39" i="3"/>
  <c r="AP39" i="3"/>
  <c r="BV39" i="3"/>
  <c r="P40" i="3"/>
  <c r="AV40" i="3"/>
  <c r="CB40" i="3"/>
  <c r="V41" i="3"/>
  <c r="BB41" i="3"/>
  <c r="CH41" i="3"/>
  <c r="AB42" i="3"/>
  <c r="BH42" i="3"/>
  <c r="B43" i="3"/>
  <c r="AH43" i="3"/>
  <c r="BN43" i="3"/>
  <c r="H44" i="3"/>
  <c r="AN44" i="3"/>
  <c r="BT44" i="3"/>
  <c r="N45" i="3"/>
  <c r="G45" i="6" s="1"/>
  <c r="AT45" i="3"/>
  <c r="BZ45" i="3"/>
  <c r="T46" i="3"/>
  <c r="AZ46" i="3"/>
  <c r="CF46" i="3"/>
  <c r="Z47" i="3"/>
  <c r="BF47" i="3"/>
  <c r="CL47" i="3"/>
  <c r="AF48" i="3"/>
  <c r="BL48" i="3"/>
  <c r="F49" i="3"/>
  <c r="V49" i="5" s="1"/>
  <c r="AL49" i="3"/>
  <c r="BR49" i="3"/>
  <c r="L50" i="3"/>
  <c r="AR50" i="3"/>
  <c r="BX50" i="3"/>
  <c r="R51" i="3"/>
  <c r="AX51" i="3"/>
  <c r="CD51" i="3"/>
  <c r="U52" i="3"/>
  <c r="AD52" i="3"/>
  <c r="AL52" i="3"/>
  <c r="AT52" i="3"/>
  <c r="BB52" i="3"/>
  <c r="BJ52" i="3"/>
  <c r="BR52" i="3"/>
  <c r="BZ52" i="3"/>
  <c r="CH52" i="3"/>
  <c r="D53" i="3"/>
  <c r="L53" i="3"/>
  <c r="T53" i="3"/>
  <c r="AB53" i="3"/>
  <c r="AJ53" i="3"/>
  <c r="AR53" i="3"/>
  <c r="AZ53" i="3"/>
  <c r="BH53" i="3"/>
  <c r="BP53" i="3"/>
  <c r="BX53" i="3"/>
  <c r="CF53" i="3"/>
  <c r="B54" i="3"/>
  <c r="J54" i="3"/>
  <c r="R54" i="3"/>
  <c r="Z54" i="3"/>
  <c r="AH54" i="3"/>
  <c r="AP54" i="3"/>
  <c r="AX54" i="3"/>
  <c r="BF54" i="3"/>
  <c r="BN54" i="3"/>
  <c r="BV54" i="3"/>
  <c r="CD54" i="3"/>
  <c r="CL54" i="3"/>
  <c r="H55" i="3"/>
  <c r="P55" i="3"/>
  <c r="X55" i="3"/>
  <c r="AF55" i="3"/>
  <c r="AN55" i="3"/>
  <c r="AV55" i="3"/>
  <c r="BD55" i="3"/>
  <c r="BL55" i="3"/>
  <c r="BT55" i="3"/>
  <c r="CB55" i="3"/>
  <c r="CJ55" i="3"/>
  <c r="F56" i="3"/>
  <c r="V56" i="5" s="1"/>
  <c r="N56" i="3"/>
  <c r="G56" i="6" s="1"/>
  <c r="V56" i="3"/>
  <c r="AD56" i="3"/>
  <c r="AL56" i="3"/>
  <c r="AT56" i="3"/>
  <c r="BB56" i="3"/>
  <c r="BJ56" i="3"/>
  <c r="BR56" i="3"/>
  <c r="BZ56" i="3"/>
  <c r="CH56" i="3"/>
  <c r="D57" i="3"/>
  <c r="L57" i="3"/>
  <c r="T57" i="3"/>
  <c r="AB57" i="3"/>
  <c r="AJ57" i="3"/>
  <c r="AR57" i="3"/>
  <c r="AZ57" i="3"/>
  <c r="BH57" i="3"/>
  <c r="BP57" i="3"/>
  <c r="BX57" i="3"/>
  <c r="CF57" i="3"/>
  <c r="B58" i="3"/>
  <c r="J58" i="3"/>
  <c r="R58" i="3"/>
  <c r="Z58" i="3"/>
  <c r="AH58" i="3"/>
  <c r="AP58" i="3"/>
  <c r="AX58" i="3"/>
  <c r="BF58" i="3"/>
  <c r="BN58" i="3"/>
  <c r="BV58" i="3"/>
  <c r="CD58" i="3"/>
  <c r="CL58" i="3"/>
  <c r="H59" i="3"/>
  <c r="P59" i="3"/>
  <c r="X59" i="3"/>
  <c r="AF59" i="3"/>
  <c r="AN59" i="3"/>
  <c r="AV59" i="3"/>
  <c r="BD59" i="3"/>
  <c r="BL59" i="3"/>
  <c r="BT59" i="3"/>
  <c r="CB59" i="3"/>
  <c r="CJ59" i="3"/>
  <c r="F60" i="3"/>
  <c r="V60" i="5" s="1"/>
  <c r="N60" i="3"/>
  <c r="G60" i="6" s="1"/>
  <c r="V60" i="3"/>
  <c r="AD60" i="3"/>
  <c r="AL60" i="3"/>
  <c r="AT60" i="3"/>
  <c r="BB60" i="3"/>
  <c r="BJ60" i="3"/>
  <c r="BR60" i="3"/>
  <c r="BZ60" i="3"/>
  <c r="CH60" i="3"/>
  <c r="D61" i="3"/>
  <c r="L61" i="3"/>
  <c r="T61" i="3"/>
  <c r="AB61" i="3"/>
  <c r="AJ61" i="3"/>
  <c r="AR61" i="3"/>
  <c r="AZ61" i="3"/>
  <c r="BH61" i="3"/>
  <c r="BP61" i="3"/>
  <c r="BX61" i="3"/>
  <c r="CF61" i="3"/>
  <c r="B62" i="3"/>
  <c r="J62" i="3"/>
  <c r="R62" i="3"/>
  <c r="Z62" i="3"/>
  <c r="AH62" i="3"/>
  <c r="AP62" i="3"/>
  <c r="AX62" i="3"/>
  <c r="BF62" i="3"/>
  <c r="BN62" i="3"/>
  <c r="BV62" i="3"/>
  <c r="CD62" i="3"/>
  <c r="CL62" i="3"/>
  <c r="H63" i="3"/>
  <c r="P63" i="3"/>
  <c r="X63" i="3"/>
  <c r="AF63" i="3"/>
  <c r="AN63" i="3"/>
  <c r="AV63" i="3"/>
  <c r="BD63" i="3"/>
  <c r="BL63" i="3"/>
  <c r="BT63" i="3"/>
  <c r="CB63" i="3"/>
  <c r="CJ63" i="3"/>
  <c r="F64" i="3"/>
  <c r="V64" i="5" s="1"/>
  <c r="N64" i="3"/>
  <c r="G64" i="6" s="1"/>
  <c r="V64" i="3"/>
  <c r="AD64" i="3"/>
  <c r="AL64" i="3"/>
  <c r="AT64" i="3"/>
  <c r="BB64" i="3"/>
  <c r="BJ64" i="3"/>
  <c r="BR64" i="3"/>
  <c r="BZ64" i="3"/>
  <c r="CH64" i="3"/>
  <c r="D65" i="3"/>
  <c r="L65" i="3"/>
  <c r="T65" i="3"/>
  <c r="AB65" i="3"/>
  <c r="AJ65" i="3"/>
  <c r="AR65" i="3"/>
  <c r="AZ65" i="3"/>
  <c r="BH65" i="3"/>
  <c r="BP65" i="3"/>
  <c r="BX65" i="3"/>
  <c r="CF65" i="3"/>
  <c r="B66" i="3"/>
  <c r="J66" i="3"/>
  <c r="R66" i="3"/>
  <c r="Z66" i="3"/>
  <c r="AH66" i="3"/>
  <c r="AP66" i="3"/>
  <c r="AX66" i="3"/>
  <c r="BF66" i="3"/>
  <c r="BN66" i="3"/>
  <c r="BV66" i="3"/>
  <c r="CD66" i="3"/>
  <c r="CL66" i="3"/>
  <c r="H67" i="3"/>
  <c r="P67" i="3"/>
  <c r="X67" i="3"/>
  <c r="AF67" i="3"/>
  <c r="AN67" i="3"/>
  <c r="AV67" i="3"/>
  <c r="BD67" i="3"/>
  <c r="BL67" i="3"/>
  <c r="BT67" i="3"/>
  <c r="CB67" i="3"/>
  <c r="CJ67" i="3"/>
  <c r="F68" i="3"/>
  <c r="V68" i="5" s="1"/>
  <c r="N68" i="3"/>
  <c r="G68" i="6" s="1"/>
  <c r="V68" i="3"/>
  <c r="AD68" i="3"/>
  <c r="AL68" i="3"/>
  <c r="AT68" i="3"/>
  <c r="BB68" i="3"/>
  <c r="BJ68" i="3"/>
  <c r="BR68" i="3"/>
  <c r="BZ68" i="3"/>
  <c r="CH68" i="3"/>
  <c r="D69" i="3"/>
  <c r="L69" i="3"/>
  <c r="T69" i="3"/>
  <c r="AB69" i="3"/>
  <c r="AJ69" i="3"/>
  <c r="AR69" i="3"/>
  <c r="AZ69" i="3"/>
  <c r="BH69" i="3"/>
  <c r="BP69" i="3"/>
  <c r="BX69" i="3"/>
  <c r="CF69" i="3"/>
  <c r="B70" i="3"/>
  <c r="J70" i="3"/>
  <c r="R70" i="3"/>
  <c r="Z70" i="3"/>
  <c r="AH70" i="3"/>
  <c r="AP70" i="3"/>
  <c r="AX70" i="3"/>
  <c r="BF70" i="3"/>
  <c r="BN70" i="3"/>
  <c r="BV70" i="3"/>
  <c r="CD70" i="3"/>
  <c r="CL70" i="3"/>
  <c r="H71" i="3"/>
  <c r="P71" i="3"/>
  <c r="X71" i="3"/>
  <c r="AF71" i="3"/>
  <c r="AN71" i="3"/>
  <c r="AV71" i="3"/>
  <c r="BD71" i="3"/>
  <c r="BL71" i="3"/>
  <c r="BT71" i="3"/>
  <c r="CB71" i="3"/>
  <c r="CJ71" i="3"/>
  <c r="F72" i="3"/>
  <c r="V72" i="5" s="1"/>
  <c r="N72" i="3"/>
  <c r="G72" i="6" s="1"/>
  <c r="V72" i="3"/>
  <c r="AD72" i="3"/>
  <c r="AL72" i="3"/>
  <c r="AT72" i="3"/>
  <c r="BB72" i="3"/>
  <c r="BJ72" i="3"/>
  <c r="BR72" i="3"/>
  <c r="BZ72" i="3"/>
  <c r="CH72" i="3"/>
  <c r="D73" i="3"/>
  <c r="L73" i="3"/>
  <c r="T73" i="3"/>
  <c r="AB73" i="3"/>
  <c r="AJ73" i="3"/>
  <c r="AR73" i="3"/>
  <c r="AZ73" i="3"/>
  <c r="BH73" i="3"/>
  <c r="BP73" i="3"/>
  <c r="BX73" i="3"/>
  <c r="CF73" i="3"/>
  <c r="B74" i="3"/>
  <c r="J74" i="3"/>
  <c r="R74" i="3"/>
  <c r="Z74" i="3"/>
  <c r="AH74" i="3"/>
  <c r="AP74" i="3"/>
  <c r="AX74" i="3"/>
  <c r="BF74" i="3"/>
  <c r="BN74" i="3"/>
  <c r="BV74" i="3"/>
  <c r="CD74" i="3"/>
  <c r="CL74" i="3"/>
  <c r="H75" i="3"/>
  <c r="P75" i="3"/>
  <c r="X75" i="3"/>
  <c r="AF75" i="3"/>
  <c r="AN75" i="3"/>
  <c r="AV75" i="3"/>
  <c r="BD75" i="3"/>
  <c r="BL75" i="3"/>
  <c r="BT75" i="3"/>
  <c r="CB75" i="3"/>
  <c r="CJ75" i="3"/>
  <c r="F76" i="3"/>
  <c r="V76" i="5" s="1"/>
  <c r="N76" i="3"/>
  <c r="G76" i="6" s="1"/>
  <c r="V76" i="3"/>
  <c r="AD76" i="3"/>
  <c r="AL76" i="3"/>
  <c r="AT76" i="3"/>
  <c r="BB76" i="3"/>
  <c r="BJ76" i="3"/>
  <c r="BR76" i="3"/>
  <c r="BZ76" i="3"/>
  <c r="CH76" i="3"/>
  <c r="D77" i="3"/>
  <c r="L77" i="3"/>
  <c r="T77" i="3"/>
  <c r="AB77" i="3"/>
  <c r="AJ77" i="3"/>
  <c r="AR77" i="3"/>
  <c r="AZ77" i="3"/>
  <c r="BH77" i="3"/>
  <c r="BP77" i="3"/>
  <c r="BX77" i="3"/>
  <c r="CF77" i="3"/>
  <c r="B78" i="3"/>
  <c r="J78" i="3"/>
  <c r="R78" i="3"/>
  <c r="Z78" i="3"/>
  <c r="AH78" i="3"/>
  <c r="AP78" i="3"/>
  <c r="AX78" i="3"/>
  <c r="BF78" i="3"/>
  <c r="BN78" i="3"/>
  <c r="BV78" i="3"/>
  <c r="CD78" i="3"/>
  <c r="CL78" i="3"/>
  <c r="H79" i="3"/>
  <c r="P79" i="3"/>
  <c r="X79" i="3"/>
  <c r="AF79" i="3"/>
  <c r="AN79" i="3"/>
  <c r="AV79" i="3"/>
  <c r="BD79" i="3"/>
  <c r="BL79" i="3"/>
  <c r="BT79" i="3"/>
  <c r="CB79" i="3"/>
  <c r="CJ79" i="3"/>
  <c r="F80" i="3"/>
  <c r="V80" i="5" s="1"/>
  <c r="N80" i="3"/>
  <c r="G80" i="6" s="1"/>
  <c r="V80" i="3"/>
  <c r="AD80" i="3"/>
  <c r="AL80" i="3"/>
  <c r="AT80" i="3"/>
  <c r="BB80" i="3"/>
  <c r="BJ80" i="3"/>
  <c r="BR80" i="3"/>
  <c r="BZ80" i="3"/>
  <c r="CH80" i="3"/>
  <c r="D81" i="3"/>
  <c r="L81" i="3"/>
  <c r="T81" i="3"/>
  <c r="AB81" i="3"/>
  <c r="AJ81" i="3"/>
  <c r="AR81" i="3"/>
  <c r="AZ81" i="3"/>
  <c r="BH81" i="3"/>
  <c r="BP81" i="3"/>
  <c r="BX81" i="3"/>
  <c r="CF81" i="3"/>
  <c r="B82" i="3"/>
  <c r="J82" i="3"/>
  <c r="R82" i="3"/>
  <c r="Z82" i="3"/>
  <c r="AH82" i="3"/>
  <c r="AP82" i="3"/>
  <c r="AX82" i="3"/>
  <c r="BF82" i="3"/>
  <c r="BN82" i="3"/>
  <c r="BV82" i="3"/>
  <c r="CD82" i="3"/>
  <c r="CL82" i="3"/>
  <c r="H83" i="3"/>
  <c r="P83" i="3"/>
  <c r="X83" i="3"/>
  <c r="AF83" i="3"/>
  <c r="AN83" i="3"/>
  <c r="AV83" i="3"/>
  <c r="BD83" i="3"/>
  <c r="BL83" i="3"/>
  <c r="BT83" i="3"/>
  <c r="CB83" i="3"/>
  <c r="CJ83" i="3"/>
  <c r="F84" i="3"/>
  <c r="V84" i="5" s="1"/>
  <c r="N84" i="3"/>
  <c r="G84" i="6" s="1"/>
  <c r="V84" i="3"/>
  <c r="AD84" i="3"/>
  <c r="AL84" i="3"/>
  <c r="AT84" i="3"/>
  <c r="BB84" i="3"/>
  <c r="BJ84" i="3"/>
  <c r="BR84" i="3"/>
  <c r="BZ84" i="3"/>
  <c r="CH84" i="3"/>
  <c r="D85" i="3"/>
  <c r="L85" i="3"/>
  <c r="T85" i="3"/>
  <c r="AB85" i="3"/>
  <c r="AJ85" i="3"/>
  <c r="AR85" i="3"/>
  <c r="AZ85" i="3"/>
  <c r="BH85" i="3"/>
  <c r="BP85" i="3"/>
  <c r="BX85" i="3"/>
  <c r="CF85" i="3"/>
  <c r="B86" i="3"/>
  <c r="J86" i="3"/>
  <c r="R86" i="3"/>
  <c r="Z86" i="3"/>
  <c r="AH86" i="3"/>
  <c r="AP86" i="3"/>
  <c r="AX86" i="3"/>
  <c r="BF86" i="3"/>
  <c r="BN86" i="3"/>
  <c r="BV86" i="3"/>
  <c r="CD86" i="3"/>
  <c r="CL86" i="3"/>
  <c r="H87" i="3"/>
  <c r="P87" i="3"/>
  <c r="X87" i="3"/>
  <c r="AF87" i="3"/>
  <c r="AN87" i="3"/>
  <c r="AV87" i="3"/>
  <c r="BD87" i="3"/>
  <c r="BL87" i="3"/>
  <c r="BT87" i="3"/>
  <c r="CB87" i="3"/>
  <c r="CJ87" i="3"/>
  <c r="F88" i="3"/>
  <c r="V88" i="5" s="1"/>
  <c r="N88" i="3"/>
  <c r="G88" i="6" s="1"/>
  <c r="V88" i="3"/>
  <c r="AD88" i="3"/>
  <c r="AL88" i="3"/>
  <c r="AT88" i="3"/>
  <c r="BB88" i="3"/>
  <c r="BJ88" i="3"/>
  <c r="BR88" i="3"/>
  <c r="BZ88" i="3"/>
  <c r="CH88" i="3"/>
  <c r="D89" i="3"/>
  <c r="L89" i="3"/>
  <c r="T89" i="3"/>
  <c r="AB89" i="3"/>
  <c r="AJ89" i="3"/>
  <c r="AR89" i="3"/>
  <c r="AZ89" i="3"/>
  <c r="BH89" i="3"/>
  <c r="BP89" i="3"/>
  <c r="BX89" i="3"/>
  <c r="CF89" i="3"/>
  <c r="B90" i="3"/>
  <c r="J90" i="3"/>
  <c r="R90" i="3"/>
  <c r="Z90" i="3"/>
  <c r="AH90" i="3"/>
  <c r="AP90" i="3"/>
  <c r="AX90" i="3"/>
  <c r="BF90" i="3"/>
  <c r="BN90" i="3"/>
  <c r="BV90" i="3"/>
  <c r="CD90" i="3"/>
  <c r="CL90" i="3"/>
  <c r="H91" i="3"/>
  <c r="P91" i="3"/>
  <c r="X91" i="3"/>
  <c r="AF91" i="3"/>
  <c r="AN91" i="3"/>
  <c r="AV91" i="3"/>
  <c r="BD91" i="3"/>
  <c r="BL91" i="3"/>
  <c r="BT91" i="3"/>
  <c r="CB91" i="3"/>
  <c r="CJ91" i="3"/>
  <c r="F92" i="3"/>
  <c r="V92" i="5" s="1"/>
  <c r="N92" i="3"/>
  <c r="G92" i="6" s="1"/>
  <c r="V92" i="3"/>
  <c r="AD92" i="3"/>
  <c r="AL92" i="3"/>
  <c r="AT92" i="3"/>
  <c r="BB92" i="3"/>
  <c r="BJ92" i="3"/>
  <c r="BR92" i="3"/>
  <c r="BZ92" i="3"/>
  <c r="CH92" i="3"/>
  <c r="D93" i="3"/>
  <c r="L93" i="3"/>
  <c r="T93" i="3"/>
  <c r="AB93" i="3"/>
  <c r="AJ93" i="3"/>
  <c r="AR93" i="3"/>
  <c r="AZ93" i="3"/>
  <c r="BH93" i="3"/>
  <c r="BP93" i="3"/>
  <c r="BX93" i="3"/>
  <c r="CF93" i="3"/>
  <c r="B94" i="3"/>
  <c r="J94" i="3"/>
  <c r="R94" i="3"/>
  <c r="Z94" i="3"/>
  <c r="AH94" i="3"/>
  <c r="AP94" i="3"/>
  <c r="AX94" i="3"/>
  <c r="BF94" i="3"/>
  <c r="BN94" i="3"/>
  <c r="BV94" i="3"/>
  <c r="CD94" i="3"/>
  <c r="CL94" i="3"/>
  <c r="H95" i="3"/>
  <c r="P95" i="3"/>
  <c r="X95" i="3"/>
  <c r="AF95" i="3"/>
  <c r="AN95" i="3"/>
  <c r="AV95" i="3"/>
  <c r="BD95" i="3"/>
  <c r="BL95" i="3"/>
  <c r="BT95" i="3"/>
  <c r="CB95" i="3"/>
  <c r="CJ95" i="3"/>
  <c r="F96" i="3"/>
  <c r="V96" i="5" s="1"/>
  <c r="N96" i="3"/>
  <c r="G96" i="6" s="1"/>
  <c r="V96" i="3"/>
  <c r="AD96" i="3"/>
  <c r="AL96" i="3"/>
  <c r="AT96" i="3"/>
  <c r="BB96" i="3"/>
  <c r="BJ96" i="3"/>
  <c r="BR96" i="3"/>
  <c r="BZ96" i="3"/>
  <c r="CH96" i="3"/>
  <c r="D97" i="3"/>
  <c r="L97" i="3"/>
  <c r="T97" i="3"/>
  <c r="AB97" i="3"/>
  <c r="AJ97" i="3"/>
  <c r="AR97" i="3"/>
  <c r="AZ97" i="3"/>
  <c r="BH97" i="3"/>
  <c r="BP97" i="3"/>
  <c r="BX97" i="3"/>
  <c r="CF97" i="3"/>
  <c r="B98" i="3"/>
  <c r="J98" i="3"/>
  <c r="R98" i="3"/>
  <c r="Z98" i="3"/>
  <c r="AH98" i="3"/>
  <c r="AP98" i="3"/>
  <c r="AX98" i="3"/>
  <c r="BF98" i="3"/>
  <c r="BN98" i="3"/>
  <c r="BV98" i="3"/>
  <c r="CD98" i="3"/>
  <c r="CL98" i="3"/>
  <c r="H99" i="3"/>
  <c r="P99" i="3"/>
  <c r="X99" i="3"/>
  <c r="AF99" i="3"/>
  <c r="AN99" i="3"/>
  <c r="AV99" i="3"/>
  <c r="BD99" i="3"/>
  <c r="BL99" i="3"/>
  <c r="BT99" i="3"/>
  <c r="CB99" i="3"/>
  <c r="CJ99" i="3"/>
  <c r="F100" i="3"/>
  <c r="V100" i="5" s="1"/>
  <c r="N100" i="3"/>
  <c r="G100" i="6" s="1"/>
  <c r="V100" i="3"/>
  <c r="AD100" i="3"/>
  <c r="AL100" i="3"/>
  <c r="AT100" i="3"/>
  <c r="BB100" i="3"/>
  <c r="BJ100" i="3"/>
  <c r="BR100" i="3"/>
  <c r="BZ100" i="3"/>
  <c r="CH100" i="3"/>
  <c r="D101" i="3"/>
  <c r="L101" i="3"/>
  <c r="T101" i="3"/>
  <c r="AB101" i="3"/>
  <c r="AJ101" i="3"/>
  <c r="AR101" i="3"/>
  <c r="AZ101" i="3"/>
  <c r="BH101" i="3"/>
  <c r="BP101" i="3"/>
  <c r="BX101" i="3"/>
  <c r="CF101" i="3"/>
  <c r="B102" i="3"/>
  <c r="J102" i="3"/>
  <c r="R102" i="3"/>
  <c r="Z102" i="3"/>
  <c r="AH102" i="3"/>
  <c r="AP102" i="3"/>
  <c r="AX102" i="3"/>
  <c r="BF102" i="3"/>
  <c r="BN102" i="3"/>
  <c r="BV102" i="3"/>
  <c r="CD102" i="3"/>
  <c r="CL102" i="3"/>
  <c r="H103" i="3"/>
  <c r="P103" i="3"/>
  <c r="X103" i="3"/>
  <c r="AF103" i="3"/>
  <c r="AN103" i="3"/>
  <c r="AV103" i="3"/>
  <c r="BD103" i="3"/>
  <c r="BL103" i="3"/>
  <c r="BT103" i="3"/>
  <c r="CB103" i="3"/>
  <c r="CJ103" i="3"/>
  <c r="F104" i="3"/>
  <c r="V104" i="5" s="1"/>
  <c r="N104" i="3"/>
  <c r="G104" i="6" s="1"/>
  <c r="V104" i="3"/>
  <c r="AD104" i="3"/>
  <c r="AL104" i="3"/>
  <c r="AT104" i="3"/>
  <c r="BB104" i="3"/>
  <c r="BJ104" i="3"/>
  <c r="BR104" i="3"/>
  <c r="BZ104" i="3"/>
  <c r="CH104" i="3"/>
  <c r="D105" i="3"/>
  <c r="L105" i="3"/>
  <c r="T105" i="3"/>
  <c r="AB105" i="3"/>
  <c r="AJ105" i="3"/>
  <c r="AR105" i="3"/>
  <c r="BH7" i="3"/>
  <c r="AF13" i="3"/>
  <c r="D19" i="3"/>
  <c r="AT22" i="3"/>
  <c r="BC24" i="3"/>
  <c r="CI24" i="3"/>
  <c r="AC25" i="3"/>
  <c r="BI25" i="3"/>
  <c r="C26" i="3"/>
  <c r="AI26" i="3"/>
  <c r="BO26" i="3"/>
  <c r="I27" i="3"/>
  <c r="AO27" i="3"/>
  <c r="BU27" i="3"/>
  <c r="O28" i="3"/>
  <c r="H28" i="6" s="1"/>
  <c r="AU28" i="3"/>
  <c r="CA28" i="3"/>
  <c r="U29" i="3"/>
  <c r="BA29" i="3"/>
  <c r="CG29" i="3"/>
  <c r="AA30" i="3"/>
  <c r="BG30" i="3"/>
  <c r="A31" i="3"/>
  <c r="AG31" i="3"/>
  <c r="BM31" i="3"/>
  <c r="G32" i="3"/>
  <c r="AM32" i="3"/>
  <c r="BS32" i="3"/>
  <c r="M33" i="3"/>
  <c r="AS33" i="3"/>
  <c r="BY33" i="3"/>
  <c r="S34" i="3"/>
  <c r="AY34" i="3"/>
  <c r="CE34" i="3"/>
  <c r="Y35" i="3"/>
  <c r="BE35" i="3"/>
  <c r="CK35" i="3"/>
  <c r="AE36" i="3"/>
  <c r="BK36" i="3"/>
  <c r="E37" i="3"/>
  <c r="AK37" i="3"/>
  <c r="BQ37" i="3"/>
  <c r="K38" i="3"/>
  <c r="AQ38" i="3"/>
  <c r="BW38" i="3"/>
  <c r="Q39" i="3"/>
  <c r="AW39" i="3"/>
  <c r="CC39" i="3"/>
  <c r="W40" i="3"/>
  <c r="BC40" i="3"/>
  <c r="CI40" i="3"/>
  <c r="AC41" i="3"/>
  <c r="BI41" i="3"/>
  <c r="C42" i="3"/>
  <c r="AI42" i="3"/>
  <c r="BO42" i="3"/>
  <c r="I43" i="3"/>
  <c r="AO43" i="3"/>
  <c r="BU43" i="3"/>
  <c r="O44" i="3"/>
  <c r="H44" i="6" s="1"/>
  <c r="AU44" i="3"/>
  <c r="CA44" i="3"/>
  <c r="U45" i="3"/>
  <c r="BA45" i="3"/>
  <c r="CG45" i="3"/>
  <c r="AA46" i="3"/>
  <c r="BG46" i="3"/>
  <c r="A47" i="3"/>
  <c r="AG47" i="3"/>
  <c r="BM47" i="3"/>
  <c r="G48" i="3"/>
  <c r="AM48" i="3"/>
  <c r="BS48" i="3"/>
  <c r="M49" i="3"/>
  <c r="AS49" i="3"/>
  <c r="BY49" i="3"/>
  <c r="S50" i="3"/>
  <c r="AY50" i="3"/>
  <c r="CE50" i="3"/>
  <c r="Y51" i="3"/>
  <c r="BE51" i="3"/>
  <c r="CK51" i="3"/>
  <c r="W52" i="3"/>
  <c r="AE52" i="3"/>
  <c r="AM52" i="3"/>
  <c r="AU52" i="3"/>
  <c r="BC52" i="3"/>
  <c r="BK52" i="3"/>
  <c r="BS52" i="3"/>
  <c r="CA52" i="3"/>
  <c r="CI52" i="3"/>
  <c r="E53" i="3"/>
  <c r="M53" i="3"/>
  <c r="U53" i="3"/>
  <c r="AC53" i="3"/>
  <c r="AK53" i="3"/>
  <c r="AS53" i="3"/>
  <c r="BA53" i="3"/>
  <c r="BI53" i="3"/>
  <c r="BQ53" i="3"/>
  <c r="BY53" i="3"/>
  <c r="CG53" i="3"/>
  <c r="C54" i="3"/>
  <c r="K54" i="3"/>
  <c r="S54" i="3"/>
  <c r="AA54" i="3"/>
  <c r="AI54" i="3"/>
  <c r="AQ54" i="3"/>
  <c r="AY54" i="3"/>
  <c r="BG54" i="3"/>
  <c r="BO54" i="3"/>
  <c r="BW54" i="3"/>
  <c r="CE54" i="3"/>
  <c r="A55" i="3"/>
  <c r="I55" i="3"/>
  <c r="Q55" i="3"/>
  <c r="Y55" i="3"/>
  <c r="AG55" i="3"/>
  <c r="AO55" i="3"/>
  <c r="AW55" i="3"/>
  <c r="BE55" i="3"/>
  <c r="BM55" i="3"/>
  <c r="BU55" i="3"/>
  <c r="CC55" i="3"/>
  <c r="CK55" i="3"/>
  <c r="G56" i="3"/>
  <c r="O56" i="3"/>
  <c r="H56" i="6" s="1"/>
  <c r="W56" i="3"/>
  <c r="AE56" i="3"/>
  <c r="AM56" i="3"/>
  <c r="AU56" i="3"/>
  <c r="BC56" i="3"/>
  <c r="BK56" i="3"/>
  <c r="BS56" i="3"/>
  <c r="CA56" i="3"/>
  <c r="CI56" i="3"/>
  <c r="E57" i="3"/>
  <c r="M57" i="3"/>
  <c r="U57" i="3"/>
  <c r="AC57" i="3"/>
  <c r="AK57" i="3"/>
  <c r="AS57" i="3"/>
  <c r="BA57" i="3"/>
  <c r="BI57" i="3"/>
  <c r="BQ57" i="3"/>
  <c r="BY57" i="3"/>
  <c r="CG57" i="3"/>
  <c r="C58" i="3"/>
  <c r="K58" i="3"/>
  <c r="S58" i="3"/>
  <c r="AA58" i="3"/>
  <c r="AI58" i="3"/>
  <c r="AQ58" i="3"/>
  <c r="AY58" i="3"/>
  <c r="BG58" i="3"/>
  <c r="BO58" i="3"/>
  <c r="BW58" i="3"/>
  <c r="CE58" i="3"/>
  <c r="A59" i="3"/>
  <c r="I59" i="3"/>
  <c r="Q59" i="3"/>
  <c r="Y59" i="3"/>
  <c r="AG59" i="3"/>
  <c r="AO59" i="3"/>
  <c r="AW59" i="3"/>
  <c r="BE59" i="3"/>
  <c r="BM59" i="3"/>
  <c r="BU59" i="3"/>
  <c r="CC59" i="3"/>
  <c r="CK59" i="3"/>
  <c r="G60" i="3"/>
  <c r="O60" i="3"/>
  <c r="H60" i="6" s="1"/>
  <c r="W60" i="3"/>
  <c r="AE60" i="3"/>
  <c r="AM60" i="3"/>
  <c r="AU60" i="3"/>
  <c r="BC60" i="3"/>
  <c r="BK60" i="3"/>
  <c r="BS60" i="3"/>
  <c r="CA60" i="3"/>
  <c r="CI60" i="3"/>
  <c r="E61" i="3"/>
  <c r="M61" i="3"/>
  <c r="U61" i="3"/>
  <c r="AC61" i="3"/>
  <c r="AK61" i="3"/>
  <c r="AS61" i="3"/>
  <c r="BA61" i="3"/>
  <c r="BI61" i="3"/>
  <c r="BQ61" i="3"/>
  <c r="BY61" i="3"/>
  <c r="CG61" i="3"/>
  <c r="C62" i="3"/>
  <c r="K62" i="3"/>
  <c r="S62" i="3"/>
  <c r="AA62" i="3"/>
  <c r="AI62" i="3"/>
  <c r="AQ62" i="3"/>
  <c r="AY62" i="3"/>
  <c r="BG62" i="3"/>
  <c r="BO62" i="3"/>
  <c r="BW62" i="3"/>
  <c r="CE62" i="3"/>
  <c r="A63" i="3"/>
  <c r="I63" i="3"/>
  <c r="Q63" i="3"/>
  <c r="Y63" i="3"/>
  <c r="AG63" i="3"/>
  <c r="AO63" i="3"/>
  <c r="AW63" i="3"/>
  <c r="BE63" i="3"/>
  <c r="BM63" i="3"/>
  <c r="BU63" i="3"/>
  <c r="CC63" i="3"/>
  <c r="CK63" i="3"/>
  <c r="G64" i="3"/>
  <c r="O64" i="3"/>
  <c r="H64" i="6" s="1"/>
  <c r="W64" i="3"/>
  <c r="AE64" i="3"/>
  <c r="AM64" i="3"/>
  <c r="AU64" i="3"/>
  <c r="BC64" i="3"/>
  <c r="BK64" i="3"/>
  <c r="BS64" i="3"/>
  <c r="CA64" i="3"/>
  <c r="CI64" i="3"/>
  <c r="E65" i="3"/>
  <c r="M65" i="3"/>
  <c r="U65" i="3"/>
  <c r="AC65" i="3"/>
  <c r="AK65" i="3"/>
  <c r="AS65" i="3"/>
  <c r="BA65" i="3"/>
  <c r="BI65" i="3"/>
  <c r="BQ65" i="3"/>
  <c r="BY65" i="3"/>
  <c r="CG65" i="3"/>
  <c r="C66" i="3"/>
  <c r="K66" i="3"/>
  <c r="S66" i="3"/>
  <c r="AA66" i="3"/>
  <c r="AI66" i="3"/>
  <c r="AQ66" i="3"/>
  <c r="AY66" i="3"/>
  <c r="BG66" i="3"/>
  <c r="BO66" i="3"/>
  <c r="BW66" i="3"/>
  <c r="CE66" i="3"/>
  <c r="A67" i="3"/>
  <c r="I67" i="3"/>
  <c r="Q67" i="3"/>
  <c r="Y67" i="3"/>
  <c r="AG67" i="3"/>
  <c r="AO67" i="3"/>
  <c r="AW67" i="3"/>
  <c r="BE67" i="3"/>
  <c r="BM67" i="3"/>
  <c r="BU67" i="3"/>
  <c r="CC67" i="3"/>
  <c r="CK67" i="3"/>
  <c r="G68" i="3"/>
  <c r="O68" i="3"/>
  <c r="H68" i="6" s="1"/>
  <c r="W68" i="3"/>
  <c r="AE68" i="3"/>
  <c r="AM68" i="3"/>
  <c r="AU68" i="3"/>
  <c r="BC68" i="3"/>
  <c r="BK68" i="3"/>
  <c r="BS68" i="3"/>
  <c r="CA68" i="3"/>
  <c r="CI68" i="3"/>
  <c r="E69" i="3"/>
  <c r="M69" i="3"/>
  <c r="U69" i="3"/>
  <c r="AC69" i="3"/>
  <c r="AK69" i="3"/>
  <c r="AS69" i="3"/>
  <c r="BA69" i="3"/>
  <c r="BI69" i="3"/>
  <c r="BQ69" i="3"/>
  <c r="BY69" i="3"/>
  <c r="CG69" i="3"/>
  <c r="C70" i="3"/>
  <c r="K70" i="3"/>
  <c r="S70" i="3"/>
  <c r="AA70" i="3"/>
  <c r="AI70" i="3"/>
  <c r="AQ70" i="3"/>
  <c r="AY70" i="3"/>
  <c r="BG70" i="3"/>
  <c r="BO70" i="3"/>
  <c r="BW70" i="3"/>
  <c r="CE70" i="3"/>
  <c r="A71" i="3"/>
  <c r="I71" i="3"/>
  <c r="Q71" i="3"/>
  <c r="Y71" i="3"/>
  <c r="AG71" i="3"/>
  <c r="AO71" i="3"/>
  <c r="AW71" i="3"/>
  <c r="BE71" i="3"/>
  <c r="BM71" i="3"/>
  <c r="BU71" i="3"/>
  <c r="CC71" i="3"/>
  <c r="CK71" i="3"/>
  <c r="G72" i="3"/>
  <c r="O72" i="3"/>
  <c r="H72" i="6" s="1"/>
  <c r="W72" i="3"/>
  <c r="AE72" i="3"/>
  <c r="AM72" i="3"/>
  <c r="AU72" i="3"/>
  <c r="BC72" i="3"/>
  <c r="BK72" i="3"/>
  <c r="BS72" i="3"/>
  <c r="CA72" i="3"/>
  <c r="CI72" i="3"/>
  <c r="E73" i="3"/>
  <c r="M73" i="3"/>
  <c r="U73" i="3"/>
  <c r="AC73" i="3"/>
  <c r="AK73" i="3"/>
  <c r="AS73" i="3"/>
  <c r="BA73" i="3"/>
  <c r="BI73" i="3"/>
  <c r="BQ73" i="3"/>
  <c r="BY73" i="3"/>
  <c r="CG73" i="3"/>
  <c r="C74" i="3"/>
  <c r="K74" i="3"/>
  <c r="S74" i="3"/>
  <c r="AA74" i="3"/>
  <c r="AI74" i="3"/>
  <c r="AQ74" i="3"/>
  <c r="AY74" i="3"/>
  <c r="BG74" i="3"/>
  <c r="BO74" i="3"/>
  <c r="BW74" i="3"/>
  <c r="CE74" i="3"/>
  <c r="A75" i="3"/>
  <c r="I75" i="3"/>
  <c r="Q75" i="3"/>
  <c r="Y75" i="3"/>
  <c r="AG75" i="3"/>
  <c r="AO75" i="3"/>
  <c r="AW75" i="3"/>
  <c r="BE75" i="3"/>
  <c r="BM75" i="3"/>
  <c r="BU75" i="3"/>
  <c r="CC75" i="3"/>
  <c r="CK75" i="3"/>
  <c r="G76" i="3"/>
  <c r="O76" i="3"/>
  <c r="H76" i="6" s="1"/>
  <c r="W76" i="3"/>
  <c r="AE76" i="3"/>
  <c r="AM76" i="3"/>
  <c r="AU76" i="3"/>
  <c r="BC76" i="3"/>
  <c r="BK76" i="3"/>
  <c r="BS76" i="3"/>
  <c r="CA76" i="3"/>
  <c r="CI76" i="3"/>
  <c r="E77" i="3"/>
  <c r="M77" i="3"/>
  <c r="U77" i="3"/>
  <c r="AC77" i="3"/>
  <c r="AK77" i="3"/>
  <c r="AS77" i="3"/>
  <c r="BA77" i="3"/>
  <c r="BI77" i="3"/>
  <c r="BQ77" i="3"/>
  <c r="BY77" i="3"/>
  <c r="CG77" i="3"/>
  <c r="C78" i="3"/>
  <c r="K78" i="3"/>
  <c r="S78" i="3"/>
  <c r="AA78" i="3"/>
  <c r="AI78" i="3"/>
  <c r="AQ78" i="3"/>
  <c r="AY78" i="3"/>
  <c r="BG78" i="3"/>
  <c r="BO78" i="3"/>
  <c r="BW78" i="3"/>
  <c r="CE78" i="3"/>
  <c r="A79" i="3"/>
  <c r="I79" i="3"/>
  <c r="Q79" i="3"/>
  <c r="Y79" i="3"/>
  <c r="AG79" i="3"/>
  <c r="AO79" i="3"/>
  <c r="AW79" i="3"/>
  <c r="BE79" i="3"/>
  <c r="BM79" i="3"/>
  <c r="BU79" i="3"/>
  <c r="CC79" i="3"/>
  <c r="CK79" i="3"/>
  <c r="G80" i="3"/>
  <c r="O80" i="3"/>
  <c r="H80" i="6" s="1"/>
  <c r="W80" i="3"/>
  <c r="AE80" i="3"/>
  <c r="AM80" i="3"/>
  <c r="AU80" i="3"/>
  <c r="BC80" i="3"/>
  <c r="BK80" i="3"/>
  <c r="BS80" i="3"/>
  <c r="CA80" i="3"/>
  <c r="CI80" i="3"/>
  <c r="E81" i="3"/>
  <c r="M81" i="3"/>
  <c r="U81" i="3"/>
  <c r="AC81" i="3"/>
  <c r="AK81" i="3"/>
  <c r="AS81" i="3"/>
  <c r="BA81" i="3"/>
  <c r="BI81" i="3"/>
  <c r="BQ81" i="3"/>
  <c r="BY81" i="3"/>
  <c r="CG81" i="3"/>
  <c r="C82" i="3"/>
  <c r="K82" i="3"/>
  <c r="S82" i="3"/>
  <c r="AA82" i="3"/>
  <c r="AI82" i="3"/>
  <c r="AQ82" i="3"/>
  <c r="AY82" i="3"/>
  <c r="BG82" i="3"/>
  <c r="BO82" i="3"/>
  <c r="BW82" i="3"/>
  <c r="CE82" i="3"/>
  <c r="A83" i="3"/>
  <c r="I83" i="3"/>
  <c r="Q83" i="3"/>
  <c r="Y83" i="3"/>
  <c r="AG83" i="3"/>
  <c r="AO83" i="3"/>
  <c r="AW83" i="3"/>
  <c r="BE83" i="3"/>
  <c r="BM83" i="3"/>
  <c r="BU83" i="3"/>
  <c r="CC83" i="3"/>
  <c r="CK83" i="3"/>
  <c r="G84" i="3"/>
  <c r="O84" i="3"/>
  <c r="H84" i="6" s="1"/>
  <c r="W84" i="3"/>
  <c r="AE84" i="3"/>
  <c r="AM84" i="3"/>
  <c r="AU84" i="3"/>
  <c r="BC84" i="3"/>
  <c r="BK84" i="3"/>
  <c r="BS84" i="3"/>
  <c r="CA84" i="3"/>
  <c r="CI84" i="3"/>
  <c r="E85" i="3"/>
  <c r="M85" i="3"/>
  <c r="U85" i="3"/>
  <c r="AC85" i="3"/>
  <c r="AK85" i="3"/>
  <c r="AS85" i="3"/>
  <c r="BA85" i="3"/>
  <c r="BI85" i="3"/>
  <c r="BQ85" i="3"/>
  <c r="BY85" i="3"/>
  <c r="CG85" i="3"/>
  <c r="C86" i="3"/>
  <c r="K86" i="3"/>
  <c r="S86" i="3"/>
  <c r="AA86" i="3"/>
  <c r="AI86" i="3"/>
  <c r="AQ86" i="3"/>
  <c r="AY86" i="3"/>
  <c r="BG86" i="3"/>
  <c r="BO86" i="3"/>
  <c r="BW86" i="3"/>
  <c r="CE86" i="3"/>
  <c r="A87" i="3"/>
  <c r="I87" i="3"/>
  <c r="Q87" i="3"/>
  <c r="AH8" i="3"/>
  <c r="F14" i="3"/>
  <c r="V14" i="5" s="1"/>
  <c r="BP19" i="3"/>
  <c r="BB22" i="3"/>
  <c r="BD24" i="3"/>
  <c r="CJ24" i="3"/>
  <c r="AD25" i="3"/>
  <c r="BJ25" i="3"/>
  <c r="D26" i="3"/>
  <c r="AJ26" i="3"/>
  <c r="BP26" i="3"/>
  <c r="J27" i="3"/>
  <c r="AP27" i="3"/>
  <c r="BV27" i="3"/>
  <c r="P28" i="3"/>
  <c r="AV28" i="3"/>
  <c r="CB28" i="3"/>
  <c r="V29" i="3"/>
  <c r="BB29" i="3"/>
  <c r="CH29" i="3"/>
  <c r="AB30" i="3"/>
  <c r="BH30" i="3"/>
  <c r="B31" i="3"/>
  <c r="AH31" i="3"/>
  <c r="BN31" i="3"/>
  <c r="H32" i="3"/>
  <c r="AN32" i="3"/>
  <c r="BT32" i="3"/>
  <c r="N33" i="3"/>
  <c r="G33" i="6" s="1"/>
  <c r="AT33" i="3"/>
  <c r="BZ33" i="3"/>
  <c r="T34" i="3"/>
  <c r="AZ34" i="3"/>
  <c r="CF34" i="3"/>
  <c r="Z35" i="3"/>
  <c r="BF35" i="3"/>
  <c r="CL35" i="3"/>
  <c r="AF36" i="3"/>
  <c r="BL36" i="3"/>
  <c r="F37" i="3"/>
  <c r="V37" i="5" s="1"/>
  <c r="AL37" i="3"/>
  <c r="BR37" i="3"/>
  <c r="L38" i="3"/>
  <c r="AR38" i="3"/>
  <c r="BX38" i="3"/>
  <c r="R39" i="3"/>
  <c r="AX39" i="3"/>
  <c r="CD39" i="3"/>
  <c r="X40" i="3"/>
  <c r="BD40" i="3"/>
  <c r="CJ40" i="3"/>
  <c r="AD41" i="3"/>
  <c r="BJ41" i="3"/>
  <c r="D42" i="3"/>
  <c r="AJ42" i="3"/>
  <c r="BP42" i="3"/>
  <c r="J43" i="3"/>
  <c r="AP43" i="3"/>
  <c r="BV43" i="3"/>
  <c r="P44" i="3"/>
  <c r="AV44" i="3"/>
  <c r="CB44" i="3"/>
  <c r="V45" i="3"/>
  <c r="BB45" i="3"/>
  <c r="CH45" i="3"/>
  <c r="AB46" i="3"/>
  <c r="BH46" i="3"/>
  <c r="B47" i="3"/>
  <c r="AH47" i="3"/>
  <c r="BN47" i="3"/>
  <c r="H48" i="3"/>
  <c r="AN48" i="3"/>
  <c r="BT48" i="3"/>
  <c r="N49" i="3"/>
  <c r="G49" i="6" s="1"/>
  <c r="AT49" i="3"/>
  <c r="BZ49" i="3"/>
  <c r="T50" i="3"/>
  <c r="AZ50" i="3"/>
  <c r="CF50" i="3"/>
  <c r="Z51" i="3"/>
  <c r="BF51" i="3"/>
  <c r="CL51" i="3"/>
  <c r="X52" i="3"/>
  <c r="AF52" i="3"/>
  <c r="AN52" i="3"/>
  <c r="AV52" i="3"/>
  <c r="BD52" i="3"/>
  <c r="BL52" i="3"/>
  <c r="BT52" i="3"/>
  <c r="CB52" i="3"/>
  <c r="CJ52" i="3"/>
  <c r="F53" i="3"/>
  <c r="V53" i="5" s="1"/>
  <c r="N53" i="3"/>
  <c r="G53" i="6" s="1"/>
  <c r="V53" i="3"/>
  <c r="AD53" i="3"/>
  <c r="AL53" i="3"/>
  <c r="AT53" i="3"/>
  <c r="BB53" i="3"/>
  <c r="BJ53" i="3"/>
  <c r="BR53" i="3"/>
  <c r="BZ53" i="3"/>
  <c r="CH53" i="3"/>
  <c r="D54" i="3"/>
  <c r="L54" i="3"/>
  <c r="T54" i="3"/>
  <c r="AB54" i="3"/>
  <c r="AJ54" i="3"/>
  <c r="AR54" i="3"/>
  <c r="AZ54" i="3"/>
  <c r="BH54" i="3"/>
  <c r="BP54" i="3"/>
  <c r="BX54" i="3"/>
  <c r="CF54" i="3"/>
  <c r="B55" i="3"/>
  <c r="J55" i="3"/>
  <c r="R55" i="3"/>
  <c r="Z55" i="3"/>
  <c r="AH55" i="3"/>
  <c r="AP55" i="3"/>
  <c r="AX55" i="3"/>
  <c r="BF55" i="3"/>
  <c r="BN55" i="3"/>
  <c r="BV55" i="3"/>
  <c r="CD55" i="3"/>
  <c r="CL55" i="3"/>
  <c r="H56" i="3"/>
  <c r="P56" i="3"/>
  <c r="X56" i="3"/>
  <c r="AF56" i="3"/>
  <c r="AN56" i="3"/>
  <c r="AV56" i="3"/>
  <c r="BD56" i="3"/>
  <c r="BL56" i="3"/>
  <c r="BT56" i="3"/>
  <c r="CB56" i="3"/>
  <c r="CJ56" i="3"/>
  <c r="F57" i="3"/>
  <c r="V57" i="5" s="1"/>
  <c r="N57" i="3"/>
  <c r="G57" i="6" s="1"/>
  <c r="V57" i="3"/>
  <c r="AD57" i="3"/>
  <c r="AL57" i="3"/>
  <c r="AT57" i="3"/>
  <c r="BB57" i="3"/>
  <c r="BJ57" i="3"/>
  <c r="BR57" i="3"/>
  <c r="BZ57" i="3"/>
  <c r="CH57" i="3"/>
  <c r="D58" i="3"/>
  <c r="L58" i="3"/>
  <c r="T58" i="3"/>
  <c r="AB58" i="3"/>
  <c r="AJ58" i="3"/>
  <c r="AR58" i="3"/>
  <c r="AZ58" i="3"/>
  <c r="BH58" i="3"/>
  <c r="BP58" i="3"/>
  <c r="BX58" i="3"/>
  <c r="CF58" i="3"/>
  <c r="B59" i="3"/>
  <c r="J59" i="3"/>
  <c r="R59" i="3"/>
  <c r="Z59" i="3"/>
  <c r="AH59" i="3"/>
  <c r="AP59" i="3"/>
  <c r="AX59" i="3"/>
  <c r="BF59" i="3"/>
  <c r="BN59" i="3"/>
  <c r="BV59" i="3"/>
  <c r="CD59" i="3"/>
  <c r="CL59" i="3"/>
  <c r="H60" i="3"/>
  <c r="P60" i="3"/>
  <c r="X60" i="3"/>
  <c r="AF60" i="3"/>
  <c r="AN60" i="3"/>
  <c r="AV60" i="3"/>
  <c r="BD60" i="3"/>
  <c r="BL60" i="3"/>
  <c r="BT60" i="3"/>
  <c r="CB60" i="3"/>
  <c r="CJ60" i="3"/>
  <c r="F61" i="3"/>
  <c r="V61" i="5" s="1"/>
  <c r="N61" i="3"/>
  <c r="G61" i="6" s="1"/>
  <c r="V61" i="3"/>
  <c r="AD61" i="3"/>
  <c r="AL61" i="3"/>
  <c r="AT61" i="3"/>
  <c r="BB61" i="3"/>
  <c r="BJ61" i="3"/>
  <c r="BR61" i="3"/>
  <c r="BZ61" i="3"/>
  <c r="CH61" i="3"/>
  <c r="D62" i="3"/>
  <c r="L62" i="3"/>
  <c r="T62" i="3"/>
  <c r="AB62" i="3"/>
  <c r="AJ62" i="3"/>
  <c r="AR62" i="3"/>
  <c r="AZ62" i="3"/>
  <c r="BH62" i="3"/>
  <c r="BP62" i="3"/>
  <c r="BX62" i="3"/>
  <c r="CF62" i="3"/>
  <c r="B63" i="3"/>
  <c r="J63" i="3"/>
  <c r="R63" i="3"/>
  <c r="Z63" i="3"/>
  <c r="AH63" i="3"/>
  <c r="AP63" i="3"/>
  <c r="AX63" i="3"/>
  <c r="BF63" i="3"/>
  <c r="BN63" i="3"/>
  <c r="BV63" i="3"/>
  <c r="CD63" i="3"/>
  <c r="CL63" i="3"/>
  <c r="H64" i="3"/>
  <c r="P64" i="3"/>
  <c r="X64" i="3"/>
  <c r="AF64" i="3"/>
  <c r="AN64" i="3"/>
  <c r="AV64" i="3"/>
  <c r="BD64" i="3"/>
  <c r="BL64" i="3"/>
  <c r="BT64" i="3"/>
  <c r="CB64" i="3"/>
  <c r="CJ64" i="3"/>
  <c r="F65" i="3"/>
  <c r="V65" i="5" s="1"/>
  <c r="N65" i="3"/>
  <c r="G65" i="6" s="1"/>
  <c r="V65" i="3"/>
  <c r="AD65" i="3"/>
  <c r="AL65" i="3"/>
  <c r="AT65" i="3"/>
  <c r="BB65" i="3"/>
  <c r="BJ65" i="3"/>
  <c r="BR65" i="3"/>
  <c r="BZ65" i="3"/>
  <c r="CH65" i="3"/>
  <c r="D66" i="3"/>
  <c r="L66" i="3"/>
  <c r="T66" i="3"/>
  <c r="AB66" i="3"/>
  <c r="AJ66" i="3"/>
  <c r="AR66" i="3"/>
  <c r="AZ66" i="3"/>
  <c r="BH66" i="3"/>
  <c r="BP66" i="3"/>
  <c r="BX66" i="3"/>
  <c r="CF66" i="3"/>
  <c r="B67" i="3"/>
  <c r="J67" i="3"/>
  <c r="R67" i="3"/>
  <c r="Z67" i="3"/>
  <c r="AH67" i="3"/>
  <c r="AP67" i="3"/>
  <c r="AX67" i="3"/>
  <c r="BF67" i="3"/>
  <c r="BN67" i="3"/>
  <c r="BV67" i="3"/>
  <c r="CD67" i="3"/>
  <c r="CL67" i="3"/>
  <c r="H68" i="3"/>
  <c r="P68" i="3"/>
  <c r="X68" i="3"/>
  <c r="AF68" i="3"/>
  <c r="AN68" i="3"/>
  <c r="AV68" i="3"/>
  <c r="BD68" i="3"/>
  <c r="BL68" i="3"/>
  <c r="BT68" i="3"/>
  <c r="CB68" i="3"/>
  <c r="CJ68" i="3"/>
  <c r="F69" i="3"/>
  <c r="V69" i="5" s="1"/>
  <c r="N69" i="3"/>
  <c r="G69" i="6" s="1"/>
  <c r="V69" i="3"/>
  <c r="AD69" i="3"/>
  <c r="AL69" i="3"/>
  <c r="AT69" i="3"/>
  <c r="BB69" i="3"/>
  <c r="BJ69" i="3"/>
  <c r="BR69" i="3"/>
  <c r="BZ69" i="3"/>
  <c r="CH69" i="3"/>
  <c r="D70" i="3"/>
  <c r="L70" i="3"/>
  <c r="T70" i="3"/>
  <c r="AB70" i="3"/>
  <c r="AJ70" i="3"/>
  <c r="AR70" i="3"/>
  <c r="AZ70" i="3"/>
  <c r="BH70" i="3"/>
  <c r="BP70" i="3"/>
  <c r="BX70" i="3"/>
  <c r="CF70" i="3"/>
  <c r="B71" i="3"/>
  <c r="J71" i="3"/>
  <c r="R71" i="3"/>
  <c r="Z71" i="3"/>
  <c r="AH71" i="3"/>
  <c r="AP71" i="3"/>
  <c r="AX71" i="3"/>
  <c r="BF71" i="3"/>
  <c r="BN71" i="3"/>
  <c r="BV71" i="3"/>
  <c r="CD71" i="3"/>
  <c r="CL71" i="3"/>
  <c r="H72" i="3"/>
  <c r="P72" i="3"/>
  <c r="X72" i="3"/>
  <c r="AF72" i="3"/>
  <c r="AN72" i="3"/>
  <c r="AV72" i="3"/>
  <c r="BD72" i="3"/>
  <c r="BL72" i="3"/>
  <c r="BT72" i="3"/>
  <c r="CB72" i="3"/>
  <c r="CJ72" i="3"/>
  <c r="F73" i="3"/>
  <c r="V73" i="5" s="1"/>
  <c r="N73" i="3"/>
  <c r="G73" i="6" s="1"/>
  <c r="V73" i="3"/>
  <c r="AD73" i="3"/>
  <c r="AL73" i="3"/>
  <c r="AT73" i="3"/>
  <c r="BB73" i="3"/>
  <c r="H9" i="3"/>
  <c r="BR14" i="3"/>
  <c r="AH20" i="3"/>
  <c r="T23" i="3"/>
  <c r="BK24" i="3"/>
  <c r="E25" i="3"/>
  <c r="AK25" i="3"/>
  <c r="BQ25" i="3"/>
  <c r="K26" i="3"/>
  <c r="AQ26" i="3"/>
  <c r="BW26" i="3"/>
  <c r="Q27" i="3"/>
  <c r="AW27" i="3"/>
  <c r="BT9" i="3"/>
  <c r="AR15" i="3"/>
  <c r="AP20" i="3"/>
  <c r="AB23" i="3"/>
  <c r="BL24" i="3"/>
  <c r="F25" i="3"/>
  <c r="V25" i="5" s="1"/>
  <c r="AL25" i="3"/>
  <c r="BR25" i="3"/>
  <c r="L26" i="3"/>
  <c r="AR26" i="3"/>
  <c r="BX26" i="3"/>
  <c r="R27" i="3"/>
  <c r="AX27" i="3"/>
  <c r="CD27" i="3"/>
  <c r="X28" i="3"/>
  <c r="BD28" i="3"/>
  <c r="CJ28" i="3"/>
  <c r="AD29" i="3"/>
  <c r="BJ29" i="3"/>
  <c r="D30" i="3"/>
  <c r="AJ30" i="3"/>
  <c r="BP30" i="3"/>
  <c r="J31" i="3"/>
  <c r="AP31" i="3"/>
  <c r="BV31" i="3"/>
  <c r="P32" i="3"/>
  <c r="AV32" i="3"/>
  <c r="CB32" i="3"/>
  <c r="V33" i="3"/>
  <c r="BB33" i="3"/>
  <c r="CH33" i="3"/>
  <c r="AB34" i="3"/>
  <c r="BH34" i="3"/>
  <c r="B35" i="3"/>
  <c r="AH35" i="3"/>
  <c r="BN35" i="3"/>
  <c r="H36" i="3"/>
  <c r="AN36" i="3"/>
  <c r="BT36" i="3"/>
  <c r="N37" i="3"/>
  <c r="G37" i="6" s="1"/>
  <c r="AT37" i="3"/>
  <c r="BZ37" i="3"/>
  <c r="T38" i="3"/>
  <c r="AZ38" i="3"/>
  <c r="CF38" i="3"/>
  <c r="Z39" i="3"/>
  <c r="BF39" i="3"/>
  <c r="CL39" i="3"/>
  <c r="AF40" i="3"/>
  <c r="BL40" i="3"/>
  <c r="F41" i="3"/>
  <c r="V41" i="5" s="1"/>
  <c r="AL41" i="3"/>
  <c r="BR41" i="3"/>
  <c r="L42" i="3"/>
  <c r="AR42" i="3"/>
  <c r="BX42" i="3"/>
  <c r="R43" i="3"/>
  <c r="AX43" i="3"/>
  <c r="CD43" i="3"/>
  <c r="X44" i="3"/>
  <c r="BD44" i="3"/>
  <c r="CJ44" i="3"/>
  <c r="AD45" i="3"/>
  <c r="BJ45" i="3"/>
  <c r="D46" i="3"/>
  <c r="AJ46" i="3"/>
  <c r="BP46" i="3"/>
  <c r="J47" i="3"/>
  <c r="AP47" i="3"/>
  <c r="BV47" i="3"/>
  <c r="P48" i="3"/>
  <c r="AV48" i="3"/>
  <c r="CB48" i="3"/>
  <c r="V49" i="3"/>
  <c r="BB49" i="3"/>
  <c r="CH49" i="3"/>
  <c r="AB50" i="3"/>
  <c r="BH50" i="3"/>
  <c r="B51" i="3"/>
  <c r="AH51" i="3"/>
  <c r="BN51" i="3"/>
  <c r="H52" i="3"/>
  <c r="Z52" i="3"/>
  <c r="AH52" i="3"/>
  <c r="AP52" i="3"/>
  <c r="AX52" i="3"/>
  <c r="BF52" i="3"/>
  <c r="BN52" i="3"/>
  <c r="BV52" i="3"/>
  <c r="CD52" i="3"/>
  <c r="CL52" i="3"/>
  <c r="H53" i="3"/>
  <c r="P53" i="3"/>
  <c r="AT10" i="3"/>
  <c r="BS24" i="3"/>
  <c r="S26" i="3"/>
  <c r="BE27" i="3"/>
  <c r="BC28" i="3"/>
  <c r="AL29" i="3"/>
  <c r="AQ30" i="3"/>
  <c r="AO31" i="3"/>
  <c r="X32" i="3"/>
  <c r="AC33" i="3"/>
  <c r="AA34" i="3"/>
  <c r="J35" i="3"/>
  <c r="O36" i="3"/>
  <c r="H36" i="6" s="1"/>
  <c r="M37" i="3"/>
  <c r="CH37" i="3"/>
  <c r="A39" i="3"/>
  <c r="CK39" i="3"/>
  <c r="BT40" i="3"/>
  <c r="BY41" i="3"/>
  <c r="BW42" i="3"/>
  <c r="BF43" i="3"/>
  <c r="BK44" i="3"/>
  <c r="BI45" i="3"/>
  <c r="AR46" i="3"/>
  <c r="AW47" i="3"/>
  <c r="AU48" i="3"/>
  <c r="AD49" i="3"/>
  <c r="AI50" i="3"/>
  <c r="AG51" i="3"/>
  <c r="P52" i="3"/>
  <c r="AQ52" i="3"/>
  <c r="BM52" i="3"/>
  <c r="CF52" i="3"/>
  <c r="Q53" i="3"/>
  <c r="AG53" i="3"/>
  <c r="AW53" i="3"/>
  <c r="BM53" i="3"/>
  <c r="CC53" i="3"/>
  <c r="G54" i="3"/>
  <c r="W54" i="3"/>
  <c r="AM54" i="3"/>
  <c r="BC54" i="3"/>
  <c r="BS54" i="3"/>
  <c r="CI54" i="3"/>
  <c r="M55" i="3"/>
  <c r="AC55" i="3"/>
  <c r="AS55" i="3"/>
  <c r="BI55" i="3"/>
  <c r="BY55" i="3"/>
  <c r="C56" i="3"/>
  <c r="S56" i="3"/>
  <c r="AI56" i="3"/>
  <c r="AY56" i="3"/>
  <c r="BO56" i="3"/>
  <c r="CE56" i="3"/>
  <c r="I57" i="3"/>
  <c r="Y57" i="3"/>
  <c r="AO57" i="3"/>
  <c r="BE57" i="3"/>
  <c r="BU57" i="3"/>
  <c r="CK57" i="3"/>
  <c r="O58" i="3"/>
  <c r="H58" i="6" s="1"/>
  <c r="AE58" i="3"/>
  <c r="AU58" i="3"/>
  <c r="BK58" i="3"/>
  <c r="CA58" i="3"/>
  <c r="E59" i="3"/>
  <c r="U59" i="3"/>
  <c r="AK59" i="3"/>
  <c r="BA59" i="3"/>
  <c r="BQ59" i="3"/>
  <c r="CG59" i="3"/>
  <c r="K60" i="3"/>
  <c r="AA60" i="3"/>
  <c r="AQ60" i="3"/>
  <c r="BG60" i="3"/>
  <c r="BW60" i="3"/>
  <c r="A61" i="3"/>
  <c r="Q61" i="3"/>
  <c r="AG61" i="3"/>
  <c r="AW61" i="3"/>
  <c r="BM61" i="3"/>
  <c r="CC61" i="3"/>
  <c r="G62" i="3"/>
  <c r="W62" i="3"/>
  <c r="AM62" i="3"/>
  <c r="BC62" i="3"/>
  <c r="BS62" i="3"/>
  <c r="CI62" i="3"/>
  <c r="M63" i="3"/>
  <c r="AC63" i="3"/>
  <c r="AS63" i="3"/>
  <c r="BI63" i="3"/>
  <c r="BY63" i="3"/>
  <c r="C64" i="3"/>
  <c r="S64" i="3"/>
  <c r="AI64" i="3"/>
  <c r="AY64" i="3"/>
  <c r="BO64" i="3"/>
  <c r="CE64" i="3"/>
  <c r="I65" i="3"/>
  <c r="Y65" i="3"/>
  <c r="AO65" i="3"/>
  <c r="BE65" i="3"/>
  <c r="BU65" i="3"/>
  <c r="CK65" i="3"/>
  <c r="O66" i="3"/>
  <c r="H66" i="6" s="1"/>
  <c r="AE66" i="3"/>
  <c r="AU66" i="3"/>
  <c r="BK66" i="3"/>
  <c r="CA66" i="3"/>
  <c r="E67" i="3"/>
  <c r="U67" i="3"/>
  <c r="AK67" i="3"/>
  <c r="BA67" i="3"/>
  <c r="BQ67" i="3"/>
  <c r="CG67" i="3"/>
  <c r="K68" i="3"/>
  <c r="AA68" i="3"/>
  <c r="AQ68" i="3"/>
  <c r="BG68" i="3"/>
  <c r="BW68" i="3"/>
  <c r="A69" i="3"/>
  <c r="Q69" i="3"/>
  <c r="AG69" i="3"/>
  <c r="AW69" i="3"/>
  <c r="BM69" i="3"/>
  <c r="CC69" i="3"/>
  <c r="G70" i="3"/>
  <c r="W70" i="3"/>
  <c r="AM70" i="3"/>
  <c r="BC70" i="3"/>
  <c r="BS70" i="3"/>
  <c r="CI70" i="3"/>
  <c r="M71" i="3"/>
  <c r="AC71" i="3"/>
  <c r="AS71" i="3"/>
  <c r="BI71" i="3"/>
  <c r="BY71" i="3"/>
  <c r="C72" i="3"/>
  <c r="S72" i="3"/>
  <c r="AI72" i="3"/>
  <c r="AY72" i="3"/>
  <c r="BO72" i="3"/>
  <c r="CE72" i="3"/>
  <c r="I73" i="3"/>
  <c r="Y73" i="3"/>
  <c r="AO73" i="3"/>
  <c r="BE73" i="3"/>
  <c r="BS73" i="3"/>
  <c r="CD73" i="3"/>
  <c r="F74" i="3"/>
  <c r="V74" i="5" s="1"/>
  <c r="T74" i="3"/>
  <c r="AE74" i="3"/>
  <c r="AS74" i="3"/>
  <c r="BD74" i="3"/>
  <c r="BR74" i="3"/>
  <c r="CF74" i="3"/>
  <c r="E75" i="3"/>
  <c r="S75" i="3"/>
  <c r="AD75" i="3"/>
  <c r="AR75" i="3"/>
  <c r="BF75" i="3"/>
  <c r="BQ75" i="3"/>
  <c r="CE75" i="3"/>
  <c r="D76" i="3"/>
  <c r="R76" i="3"/>
  <c r="AF76" i="3"/>
  <c r="AQ76" i="3"/>
  <c r="BE76" i="3"/>
  <c r="BP76" i="3"/>
  <c r="CD76" i="3"/>
  <c r="F77" i="3"/>
  <c r="V77" i="5" s="1"/>
  <c r="Q77" i="3"/>
  <c r="AE77" i="3"/>
  <c r="AP77" i="3"/>
  <c r="BD77" i="3"/>
  <c r="BR77" i="3"/>
  <c r="CC77" i="3"/>
  <c r="E78" i="3"/>
  <c r="P78" i="3"/>
  <c r="AD78" i="3"/>
  <c r="AR78" i="3"/>
  <c r="BC78" i="3"/>
  <c r="BQ78" i="3"/>
  <c r="CB78" i="3"/>
  <c r="D79" i="3"/>
  <c r="R79" i="3"/>
  <c r="AC79" i="3"/>
  <c r="AQ79" i="3"/>
  <c r="BB79" i="3"/>
  <c r="BP79" i="3"/>
  <c r="CD79" i="3"/>
  <c r="C80" i="3"/>
  <c r="Q80" i="3"/>
  <c r="AB80" i="3"/>
  <c r="AP80" i="3"/>
  <c r="BD80" i="3"/>
  <c r="BO80" i="3"/>
  <c r="CC80" i="3"/>
  <c r="B81" i="3"/>
  <c r="P81" i="3"/>
  <c r="AD81" i="3"/>
  <c r="AO81" i="3"/>
  <c r="BC81" i="3"/>
  <c r="BN81" i="3"/>
  <c r="CB81" i="3"/>
  <c r="D82" i="3"/>
  <c r="O82" i="3"/>
  <c r="H82" i="6" s="1"/>
  <c r="AC82" i="3"/>
  <c r="AN82" i="3"/>
  <c r="BB82" i="3"/>
  <c r="BP82" i="3"/>
  <c r="CA82" i="3"/>
  <c r="C83" i="3"/>
  <c r="N83" i="3"/>
  <c r="G83" i="6" s="1"/>
  <c r="AB83" i="3"/>
  <c r="AP83" i="3"/>
  <c r="BA83" i="3"/>
  <c r="BO83" i="3"/>
  <c r="BZ83" i="3"/>
  <c r="B84" i="3"/>
  <c r="P84" i="3"/>
  <c r="AA84" i="3"/>
  <c r="AO84" i="3"/>
  <c r="AZ84" i="3"/>
  <c r="BN84" i="3"/>
  <c r="CB84" i="3"/>
  <c r="A85" i="3"/>
  <c r="O85" i="3"/>
  <c r="H85" i="6" s="1"/>
  <c r="Z85" i="3"/>
  <c r="AN85" i="3"/>
  <c r="BB85" i="3"/>
  <c r="BM85" i="3"/>
  <c r="CA85" i="3"/>
  <c r="CL85" i="3"/>
  <c r="N86" i="3"/>
  <c r="G86" i="6" s="1"/>
  <c r="AB86" i="3"/>
  <c r="AM86" i="3"/>
  <c r="BA86" i="3"/>
  <c r="BL86" i="3"/>
  <c r="BZ86" i="3"/>
  <c r="B87" i="3"/>
  <c r="M87" i="3"/>
  <c r="Z87" i="3"/>
  <c r="AJ87" i="3"/>
  <c r="AT87" i="3"/>
  <c r="BF87" i="3"/>
  <c r="BP87" i="3"/>
  <c r="BZ87" i="3"/>
  <c r="CL87" i="3"/>
  <c r="J88" i="3"/>
  <c r="T88" i="3"/>
  <c r="AF88" i="3"/>
  <c r="AP88" i="3"/>
  <c r="AZ88" i="3"/>
  <c r="BL88" i="3"/>
  <c r="BV88" i="3"/>
  <c r="CF88" i="3"/>
  <c r="F89" i="3"/>
  <c r="V89" i="5" s="1"/>
  <c r="P89" i="3"/>
  <c r="Z89" i="3"/>
  <c r="AL89" i="3"/>
  <c r="AV89" i="3"/>
  <c r="BF89" i="3"/>
  <c r="BR89" i="3"/>
  <c r="CB89" i="3"/>
  <c r="CL89" i="3"/>
  <c r="L90" i="3"/>
  <c r="V90" i="3"/>
  <c r="AF90" i="3"/>
  <c r="AR90" i="3"/>
  <c r="BB90" i="3"/>
  <c r="BL90" i="3"/>
  <c r="BX90" i="3"/>
  <c r="CH90" i="3"/>
  <c r="F91" i="3"/>
  <c r="V91" i="5" s="1"/>
  <c r="R91" i="3"/>
  <c r="AB91" i="3"/>
  <c r="AL91" i="3"/>
  <c r="AX91" i="3"/>
  <c r="BH91" i="3"/>
  <c r="BR91" i="3"/>
  <c r="CD91" i="3"/>
  <c r="B92" i="3"/>
  <c r="L92" i="3"/>
  <c r="X92" i="3"/>
  <c r="AH92" i="3"/>
  <c r="AR92" i="3"/>
  <c r="BD92" i="3"/>
  <c r="BN92" i="3"/>
  <c r="BX92" i="3"/>
  <c r="CJ92" i="3"/>
  <c r="H93" i="3"/>
  <c r="R93" i="3"/>
  <c r="AD93" i="3"/>
  <c r="AN93" i="3"/>
  <c r="AX93" i="3"/>
  <c r="BJ93" i="3"/>
  <c r="BT93" i="3"/>
  <c r="CD93" i="3"/>
  <c r="D94" i="3"/>
  <c r="N94" i="3"/>
  <c r="G94" i="6" s="1"/>
  <c r="X94" i="3"/>
  <c r="AJ94" i="3"/>
  <c r="AT94" i="3"/>
  <c r="BD94" i="3"/>
  <c r="BP94" i="3"/>
  <c r="BZ94" i="3"/>
  <c r="CJ94" i="3"/>
  <c r="J95" i="3"/>
  <c r="T95" i="3"/>
  <c r="AD95" i="3"/>
  <c r="AP95" i="3"/>
  <c r="AZ95" i="3"/>
  <c r="BJ95" i="3"/>
  <c r="BV95" i="3"/>
  <c r="CF95" i="3"/>
  <c r="D96" i="3"/>
  <c r="P96" i="3"/>
  <c r="Z96" i="3"/>
  <c r="AJ96" i="3"/>
  <c r="AV96" i="3"/>
  <c r="BF96" i="3"/>
  <c r="BP96" i="3"/>
  <c r="CB96" i="3"/>
  <c r="CL96" i="3"/>
  <c r="J97" i="3"/>
  <c r="V97" i="3"/>
  <c r="AF97" i="3"/>
  <c r="AP97" i="3"/>
  <c r="BB97" i="3"/>
  <c r="BL97" i="3"/>
  <c r="BV97" i="3"/>
  <c r="CH97" i="3"/>
  <c r="F98" i="3"/>
  <c r="V98" i="5" s="1"/>
  <c r="P98" i="3"/>
  <c r="AB98" i="3"/>
  <c r="AL98" i="3"/>
  <c r="AV98" i="3"/>
  <c r="BH98" i="3"/>
  <c r="BR98" i="3"/>
  <c r="CB98" i="3"/>
  <c r="B99" i="3"/>
  <c r="L99" i="3"/>
  <c r="V99" i="3"/>
  <c r="AH99" i="3"/>
  <c r="AR99" i="3"/>
  <c r="BB99" i="3"/>
  <c r="BN99" i="3"/>
  <c r="BX99" i="3"/>
  <c r="CH99" i="3"/>
  <c r="H100" i="3"/>
  <c r="R100" i="3"/>
  <c r="AB100" i="3"/>
  <c r="AN100" i="3"/>
  <c r="AX100" i="3"/>
  <c r="BH100" i="3"/>
  <c r="BT100" i="3"/>
  <c r="CD100" i="3"/>
  <c r="B101" i="3"/>
  <c r="N101" i="3"/>
  <c r="G101" i="6" s="1"/>
  <c r="X101" i="3"/>
  <c r="AH101" i="3"/>
  <c r="AT101" i="3"/>
  <c r="BD101" i="3"/>
  <c r="BN101" i="3"/>
  <c r="BZ101" i="3"/>
  <c r="CJ101" i="3"/>
  <c r="H102" i="3"/>
  <c r="T102" i="3"/>
  <c r="AD102" i="3"/>
  <c r="AN102" i="3"/>
  <c r="AZ102" i="3"/>
  <c r="BJ102" i="3"/>
  <c r="BT102" i="3"/>
  <c r="CF102" i="3"/>
  <c r="D103" i="3"/>
  <c r="N103" i="3"/>
  <c r="G103" i="6" s="1"/>
  <c r="Z103" i="3"/>
  <c r="AJ103" i="3"/>
  <c r="AT103" i="3"/>
  <c r="BF103" i="3"/>
  <c r="BP103" i="3"/>
  <c r="BZ103" i="3"/>
  <c r="CL103" i="3"/>
  <c r="J104" i="3"/>
  <c r="T104" i="3"/>
  <c r="AF104" i="3"/>
  <c r="AP104" i="3"/>
  <c r="AZ104" i="3"/>
  <c r="BL104" i="3"/>
  <c r="BV104" i="3"/>
  <c r="CF104" i="3"/>
  <c r="F105" i="3"/>
  <c r="V105" i="5" s="1"/>
  <c r="P105" i="3"/>
  <c r="Z105" i="3"/>
  <c r="AL105" i="3"/>
  <c r="AV105" i="3"/>
  <c r="BD105" i="3"/>
  <c r="BL105" i="3"/>
  <c r="BT105" i="3"/>
  <c r="CB105" i="3"/>
  <c r="CJ105" i="3"/>
  <c r="F106" i="3"/>
  <c r="V106" i="5" s="1"/>
  <c r="N106" i="3"/>
  <c r="G106" i="6" s="1"/>
  <c r="V106" i="3"/>
  <c r="AD106" i="3"/>
  <c r="AL106" i="3"/>
  <c r="AT106" i="3"/>
  <c r="BB106" i="3"/>
  <c r="BJ106" i="3"/>
  <c r="BR106" i="3"/>
  <c r="BZ106" i="3"/>
  <c r="CH106" i="3"/>
  <c r="D107" i="3"/>
  <c r="L107" i="3"/>
  <c r="T107" i="3"/>
  <c r="AB107" i="3"/>
  <c r="AJ107" i="3"/>
  <c r="AR107" i="3"/>
  <c r="AZ107" i="3"/>
  <c r="BH107" i="3"/>
  <c r="BP107" i="3"/>
  <c r="BX107" i="3"/>
  <c r="CF107" i="3"/>
  <c r="B108" i="3"/>
  <c r="J108" i="3"/>
  <c r="R108" i="3"/>
  <c r="Z108" i="3"/>
  <c r="AH108" i="3"/>
  <c r="AP108" i="3"/>
  <c r="AX108" i="3"/>
  <c r="BF108" i="3"/>
  <c r="BN108" i="3"/>
  <c r="BV108" i="3"/>
  <c r="CD108" i="3"/>
  <c r="CL108" i="3"/>
  <c r="H109" i="3"/>
  <c r="P109" i="3"/>
  <c r="X109" i="3"/>
  <c r="AF109" i="3"/>
  <c r="AN109" i="3"/>
  <c r="AV109" i="3"/>
  <c r="BD109" i="3"/>
  <c r="BL109" i="3"/>
  <c r="BT109" i="3"/>
  <c r="CB109" i="3"/>
  <c r="CJ109" i="3"/>
  <c r="F110" i="3"/>
  <c r="V110" i="5" s="1"/>
  <c r="N110" i="3"/>
  <c r="G110" i="6" s="1"/>
  <c r="V110" i="3"/>
  <c r="AD110" i="3"/>
  <c r="AL110" i="3"/>
  <c r="AT110" i="3"/>
  <c r="BB110" i="3"/>
  <c r="BJ110" i="3"/>
  <c r="BR110" i="3"/>
  <c r="BZ110" i="3"/>
  <c r="CH110" i="3"/>
  <c r="D111" i="3"/>
  <c r="L111" i="3"/>
  <c r="T111" i="3"/>
  <c r="AB111" i="3"/>
  <c r="AJ111" i="3"/>
  <c r="AR111" i="3"/>
  <c r="AZ111" i="3"/>
  <c r="BH111" i="3"/>
  <c r="BP111" i="3"/>
  <c r="BX111" i="3"/>
  <c r="CF111" i="3"/>
  <c r="B112" i="3"/>
  <c r="J112" i="3"/>
  <c r="R112" i="3"/>
  <c r="Z112" i="3"/>
  <c r="AH112" i="3"/>
  <c r="AP112" i="3"/>
  <c r="AX112" i="3"/>
  <c r="BF112" i="3"/>
  <c r="BN112" i="3"/>
  <c r="BV112" i="3"/>
  <c r="CD112" i="3"/>
  <c r="CL112" i="3"/>
  <c r="H113" i="3"/>
  <c r="P113" i="3"/>
  <c r="X113" i="3"/>
  <c r="AF113" i="3"/>
  <c r="AN113" i="3"/>
  <c r="AV113" i="3"/>
  <c r="BD113" i="3"/>
  <c r="BL113" i="3"/>
  <c r="BT113" i="3"/>
  <c r="CB113" i="3"/>
  <c r="CJ113" i="3"/>
  <c r="F114" i="3"/>
  <c r="V114" i="5" s="1"/>
  <c r="N114" i="3"/>
  <c r="G114" i="6" s="1"/>
  <c r="V114" i="3"/>
  <c r="AD114" i="3"/>
  <c r="AL114" i="3"/>
  <c r="AT114" i="3"/>
  <c r="BB114" i="3"/>
  <c r="BJ114" i="3"/>
  <c r="BR114" i="3"/>
  <c r="BZ114" i="3"/>
  <c r="CH114" i="3"/>
  <c r="D115" i="3"/>
  <c r="L115" i="3"/>
  <c r="T115" i="3"/>
  <c r="AB115" i="3"/>
  <c r="AJ115" i="3"/>
  <c r="AR115" i="3"/>
  <c r="AZ115" i="3"/>
  <c r="BH115" i="3"/>
  <c r="BP115" i="3"/>
  <c r="BX115" i="3"/>
  <c r="CF115" i="3"/>
  <c r="B116" i="3"/>
  <c r="J116" i="3"/>
  <c r="R116" i="3"/>
  <c r="Z116" i="3"/>
  <c r="AH116" i="3"/>
  <c r="AP116" i="3"/>
  <c r="AX116" i="3"/>
  <c r="BF116" i="3"/>
  <c r="BN116" i="3"/>
  <c r="BV116" i="3"/>
  <c r="CD116" i="3"/>
  <c r="CL116" i="3"/>
  <c r="H117" i="3"/>
  <c r="P117" i="3"/>
  <c r="X117" i="3"/>
  <c r="AF117" i="3"/>
  <c r="AN117" i="3"/>
  <c r="AV117" i="3"/>
  <c r="BD117" i="3"/>
  <c r="BL117" i="3"/>
  <c r="BT117" i="3"/>
  <c r="CB117" i="3"/>
  <c r="CJ117" i="3"/>
  <c r="F118" i="3"/>
  <c r="V118" i="5" s="1"/>
  <c r="N118" i="3"/>
  <c r="G118" i="6" s="1"/>
  <c r="V118" i="3"/>
  <c r="AD118" i="3"/>
  <c r="AL118" i="3"/>
  <c r="AT118" i="3"/>
  <c r="BB118" i="3"/>
  <c r="BJ118" i="3"/>
  <c r="BR118" i="3"/>
  <c r="BZ118" i="3"/>
  <c r="CH118" i="3"/>
  <c r="D119" i="3"/>
  <c r="L119" i="3"/>
  <c r="T119" i="3"/>
  <c r="AB119" i="3"/>
  <c r="AJ119" i="3"/>
  <c r="AR119" i="3"/>
  <c r="AZ119" i="3"/>
  <c r="BH119" i="3"/>
  <c r="BP119" i="3"/>
  <c r="BX119" i="3"/>
  <c r="CF119" i="3"/>
  <c r="B120" i="3"/>
  <c r="J120" i="3"/>
  <c r="R120" i="3"/>
  <c r="Z120" i="3"/>
  <c r="AH120" i="3"/>
  <c r="AP120" i="3"/>
  <c r="AX120" i="3"/>
  <c r="BF120" i="3"/>
  <c r="BN120" i="3"/>
  <c r="BV120" i="3"/>
  <c r="CD120" i="3"/>
  <c r="CL120" i="3"/>
  <c r="H121" i="3"/>
  <c r="P121" i="3"/>
  <c r="X121" i="3"/>
  <c r="AF121" i="3"/>
  <c r="AN121" i="3"/>
  <c r="AV121" i="3"/>
  <c r="BD121" i="3"/>
  <c r="BL121" i="3"/>
  <c r="BT121" i="3"/>
  <c r="CB121" i="3"/>
  <c r="CJ121" i="3"/>
  <c r="F122" i="3"/>
  <c r="V122" i="5" s="1"/>
  <c r="N122" i="3"/>
  <c r="G122" i="6" s="1"/>
  <c r="V122" i="3"/>
  <c r="AD122" i="3"/>
  <c r="AL122" i="3"/>
  <c r="AT122" i="3"/>
  <c r="BB122" i="3"/>
  <c r="BJ122" i="3"/>
  <c r="BR122" i="3"/>
  <c r="BZ122" i="3"/>
  <c r="CH122" i="3"/>
  <c r="D123" i="3"/>
  <c r="L123" i="3"/>
  <c r="T123" i="3"/>
  <c r="AB123" i="3"/>
  <c r="AJ123" i="3"/>
  <c r="AR123" i="3"/>
  <c r="AZ123" i="3"/>
  <c r="BH123" i="3"/>
  <c r="BP123" i="3"/>
  <c r="BX123" i="3"/>
  <c r="CF123" i="3"/>
  <c r="B124" i="3"/>
  <c r="J124" i="3"/>
  <c r="R124" i="3"/>
  <c r="Z124" i="3"/>
  <c r="AH124" i="3"/>
  <c r="AP124" i="3"/>
  <c r="AX124" i="3"/>
  <c r="BF124" i="3"/>
  <c r="BN124" i="3"/>
  <c r="BV124" i="3"/>
  <c r="CD124" i="3"/>
  <c r="CL124" i="3"/>
  <c r="H125" i="3"/>
  <c r="P125" i="3"/>
  <c r="X125" i="3"/>
  <c r="AF125" i="3"/>
  <c r="AN125" i="3"/>
  <c r="AV125" i="3"/>
  <c r="BD125" i="3"/>
  <c r="BL125" i="3"/>
  <c r="BT125" i="3"/>
  <c r="CB125" i="3"/>
  <c r="CJ125" i="3"/>
  <c r="F126" i="3"/>
  <c r="V126" i="5" s="1"/>
  <c r="N126" i="3"/>
  <c r="G126" i="6" s="1"/>
  <c r="V126" i="3"/>
  <c r="AD126" i="3"/>
  <c r="AL126" i="3"/>
  <c r="AT126" i="3"/>
  <c r="BB126" i="3"/>
  <c r="BJ126" i="3"/>
  <c r="BR126" i="3"/>
  <c r="BZ126" i="3"/>
  <c r="CH126" i="3"/>
  <c r="D127" i="3"/>
  <c r="L127" i="3"/>
  <c r="T127" i="3"/>
  <c r="AB127" i="3"/>
  <c r="AJ127" i="3"/>
  <c r="AR127" i="3"/>
  <c r="AZ127" i="3"/>
  <c r="BH127" i="3"/>
  <c r="BP127" i="3"/>
  <c r="BX127" i="3"/>
  <c r="CF127" i="3"/>
  <c r="B128" i="3"/>
  <c r="J128" i="3"/>
  <c r="R128" i="3"/>
  <c r="Z128" i="3"/>
  <c r="AH128" i="3"/>
  <c r="AP128" i="3"/>
  <c r="AX128" i="3"/>
  <c r="BF128" i="3"/>
  <c r="BN128" i="3"/>
  <c r="BV128" i="3"/>
  <c r="CD128" i="3"/>
  <c r="CL128" i="3"/>
  <c r="H129" i="3"/>
  <c r="P129" i="3"/>
  <c r="X129" i="3"/>
  <c r="AF129" i="3"/>
  <c r="AN129" i="3"/>
  <c r="AV129" i="3"/>
  <c r="BD129" i="3"/>
  <c r="BL129" i="3"/>
  <c r="BT129" i="3"/>
  <c r="CB129" i="3"/>
  <c r="CJ129" i="3"/>
  <c r="F130" i="3"/>
  <c r="V130" i="5" s="1"/>
  <c r="N130" i="3"/>
  <c r="G130" i="6" s="1"/>
  <c r="V130" i="3"/>
  <c r="AD130" i="3"/>
  <c r="AL130" i="3"/>
  <c r="AT130" i="3"/>
  <c r="BB130" i="3"/>
  <c r="BJ130" i="3"/>
  <c r="BR130" i="3"/>
  <c r="BZ130" i="3"/>
  <c r="CH130" i="3"/>
  <c r="D131" i="3"/>
  <c r="L131" i="3"/>
  <c r="T131" i="3"/>
  <c r="T11" i="3"/>
  <c r="BT24" i="3"/>
  <c r="T26" i="3"/>
  <c r="BF27" i="3"/>
  <c r="BK28" i="3"/>
  <c r="BI29" i="3"/>
  <c r="AR30" i="3"/>
  <c r="AW31" i="3"/>
  <c r="AU32" i="3"/>
  <c r="AD33" i="3"/>
  <c r="AI34" i="3"/>
  <c r="AG35" i="3"/>
  <c r="P36" i="3"/>
  <c r="U37" i="3"/>
  <c r="S38" i="3"/>
  <c r="B39" i="3"/>
  <c r="G40" i="3"/>
  <c r="E41" i="3"/>
  <c r="BZ41" i="3"/>
  <c r="CE42" i="3"/>
  <c r="CC43" i="3"/>
  <c r="BL44" i="3"/>
  <c r="BQ45" i="3"/>
  <c r="BO46" i="3"/>
  <c r="AX47" i="3"/>
  <c r="BC48" i="3"/>
  <c r="BA49" i="3"/>
  <c r="AJ50" i="3"/>
  <c r="AO51" i="3"/>
  <c r="Y52" i="3"/>
  <c r="AR52" i="3"/>
  <c r="BO52" i="3"/>
  <c r="CK52" i="3"/>
  <c r="R53" i="3"/>
  <c r="AH53" i="3"/>
  <c r="AX53" i="3"/>
  <c r="BN53" i="3"/>
  <c r="CD53" i="3"/>
  <c r="H54" i="3"/>
  <c r="X54" i="3"/>
  <c r="AN54" i="3"/>
  <c r="BD54" i="3"/>
  <c r="BT54" i="3"/>
  <c r="CJ54" i="3"/>
  <c r="N55" i="3"/>
  <c r="G55" i="6" s="1"/>
  <c r="AD55" i="3"/>
  <c r="AT55" i="3"/>
  <c r="BJ55" i="3"/>
  <c r="BZ55" i="3"/>
  <c r="D56" i="3"/>
  <c r="T56" i="3"/>
  <c r="AJ56" i="3"/>
  <c r="AZ56" i="3"/>
  <c r="BP56" i="3"/>
  <c r="CF56" i="3"/>
  <c r="J57" i="3"/>
  <c r="Z57" i="3"/>
  <c r="AP57" i="3"/>
  <c r="BF57" i="3"/>
  <c r="BV57" i="3"/>
  <c r="CL57" i="3"/>
  <c r="P58" i="3"/>
  <c r="AF58" i="3"/>
  <c r="AV58" i="3"/>
  <c r="BL58" i="3"/>
  <c r="CB58" i="3"/>
  <c r="F59" i="3"/>
  <c r="V59" i="5" s="1"/>
  <c r="V59" i="3"/>
  <c r="AL59" i="3"/>
  <c r="BB59" i="3"/>
  <c r="BR59" i="3"/>
  <c r="CH59" i="3"/>
  <c r="L60" i="3"/>
  <c r="AB60" i="3"/>
  <c r="AR60" i="3"/>
  <c r="BH60" i="3"/>
  <c r="BX60" i="3"/>
  <c r="B61" i="3"/>
  <c r="R61" i="3"/>
  <c r="AH61" i="3"/>
  <c r="AX61" i="3"/>
  <c r="BN61" i="3"/>
  <c r="CD61" i="3"/>
  <c r="H62" i="3"/>
  <c r="X62" i="3"/>
  <c r="AN62" i="3"/>
  <c r="BD62" i="3"/>
  <c r="BT62" i="3"/>
  <c r="CJ62" i="3"/>
  <c r="N63" i="3"/>
  <c r="G63" i="6" s="1"/>
  <c r="AD63" i="3"/>
  <c r="AT63" i="3"/>
  <c r="BJ63" i="3"/>
  <c r="BZ63" i="3"/>
  <c r="D64" i="3"/>
  <c r="T64" i="3"/>
  <c r="AJ64" i="3"/>
  <c r="AZ64" i="3"/>
  <c r="BP64" i="3"/>
  <c r="CF64" i="3"/>
  <c r="J65" i="3"/>
  <c r="Z65" i="3"/>
  <c r="AP65" i="3"/>
  <c r="BF65" i="3"/>
  <c r="BV65" i="3"/>
  <c r="CL65" i="3"/>
  <c r="P66" i="3"/>
  <c r="AF66" i="3"/>
  <c r="AV66" i="3"/>
  <c r="BL66" i="3"/>
  <c r="CB66" i="3"/>
  <c r="F67" i="3"/>
  <c r="V67" i="5" s="1"/>
  <c r="V67" i="3"/>
  <c r="AL67" i="3"/>
  <c r="BB67" i="3"/>
  <c r="BR67" i="3"/>
  <c r="CH67" i="3"/>
  <c r="L68" i="3"/>
  <c r="AB68" i="3"/>
  <c r="AR68" i="3"/>
  <c r="BH68" i="3"/>
  <c r="BX68" i="3"/>
  <c r="B69" i="3"/>
  <c r="R69" i="3"/>
  <c r="AH69" i="3"/>
  <c r="AX69" i="3"/>
  <c r="BN69" i="3"/>
  <c r="CD69" i="3"/>
  <c r="H70" i="3"/>
  <c r="X70" i="3"/>
  <c r="AN70" i="3"/>
  <c r="BD70" i="3"/>
  <c r="BT70" i="3"/>
  <c r="CJ70" i="3"/>
  <c r="N71" i="3"/>
  <c r="G71" i="6" s="1"/>
  <c r="AD71" i="3"/>
  <c r="AT71" i="3"/>
  <c r="BJ71" i="3"/>
  <c r="BZ71" i="3"/>
  <c r="D72" i="3"/>
  <c r="T72" i="3"/>
  <c r="AJ72" i="3"/>
  <c r="AZ72" i="3"/>
  <c r="BP72" i="3"/>
  <c r="CF72" i="3"/>
  <c r="J73" i="3"/>
  <c r="Z73" i="3"/>
  <c r="AP73" i="3"/>
  <c r="BF73" i="3"/>
  <c r="BT73" i="3"/>
  <c r="CH73" i="3"/>
  <c r="G74" i="3"/>
  <c r="U74" i="3"/>
  <c r="AF74" i="3"/>
  <c r="AT74" i="3"/>
  <c r="BH74" i="3"/>
  <c r="BS74" i="3"/>
  <c r="CG74" i="3"/>
  <c r="F75" i="3"/>
  <c r="V75" i="5" s="1"/>
  <c r="T75" i="3"/>
  <c r="AH75" i="3"/>
  <c r="AS75" i="3"/>
  <c r="BG75" i="3"/>
  <c r="BR75" i="3"/>
  <c r="CF75" i="3"/>
  <c r="H76" i="3"/>
  <c r="S76" i="3"/>
  <c r="AG76" i="3"/>
  <c r="AR76" i="3"/>
  <c r="BF76" i="3"/>
  <c r="BT76" i="3"/>
  <c r="CE76" i="3"/>
  <c r="G77" i="3"/>
  <c r="R77" i="3"/>
  <c r="AF77" i="3"/>
  <c r="AT77" i="3"/>
  <c r="BE77" i="3"/>
  <c r="BS77" i="3"/>
  <c r="CD77" i="3"/>
  <c r="F78" i="3"/>
  <c r="V78" i="5" s="1"/>
  <c r="T78" i="3"/>
  <c r="AE78" i="3"/>
  <c r="AS78" i="3"/>
  <c r="BD78" i="3"/>
  <c r="BR78" i="3"/>
  <c r="CF78" i="3"/>
  <c r="E79" i="3"/>
  <c r="S79" i="3"/>
  <c r="AD79" i="3"/>
  <c r="AR79" i="3"/>
  <c r="BF79" i="3"/>
  <c r="BQ79" i="3"/>
  <c r="CE79" i="3"/>
  <c r="D80" i="3"/>
  <c r="R80" i="3"/>
  <c r="AF80" i="3"/>
  <c r="AQ80" i="3"/>
  <c r="BE80" i="3"/>
  <c r="BP80" i="3"/>
  <c r="CD80" i="3"/>
  <c r="F81" i="3"/>
  <c r="V81" i="5" s="1"/>
  <c r="Q81" i="3"/>
  <c r="AE81" i="3"/>
  <c r="AP81" i="3"/>
  <c r="BD81" i="3"/>
  <c r="BR81" i="3"/>
  <c r="CC81" i="3"/>
  <c r="E82" i="3"/>
  <c r="P82" i="3"/>
  <c r="AD82" i="3"/>
  <c r="AR82" i="3"/>
  <c r="BC82" i="3"/>
  <c r="BQ82" i="3"/>
  <c r="CB82" i="3"/>
  <c r="D83" i="3"/>
  <c r="R83" i="3"/>
  <c r="AC83" i="3"/>
  <c r="AQ83" i="3"/>
  <c r="BB83" i="3"/>
  <c r="BP83" i="3"/>
  <c r="CD83" i="3"/>
  <c r="C84" i="3"/>
  <c r="Q84" i="3"/>
  <c r="AB84" i="3"/>
  <c r="AP84" i="3"/>
  <c r="BD84" i="3"/>
  <c r="BO84" i="3"/>
  <c r="CC84" i="3"/>
  <c r="B85" i="3"/>
  <c r="P85" i="3"/>
  <c r="AD85" i="3"/>
  <c r="AO85" i="3"/>
  <c r="BC85" i="3"/>
  <c r="BN85" i="3"/>
  <c r="CB85" i="3"/>
  <c r="D86" i="3"/>
  <c r="O86" i="3"/>
  <c r="H86" i="6" s="1"/>
  <c r="AC86" i="3"/>
  <c r="AN86" i="3"/>
  <c r="BB86" i="3"/>
  <c r="BP86" i="3"/>
  <c r="CA86" i="3"/>
  <c r="C87" i="3"/>
  <c r="N87" i="3"/>
  <c r="G87" i="6" s="1"/>
  <c r="AA87" i="3"/>
  <c r="AK87" i="3"/>
  <c r="AW87" i="3"/>
  <c r="BG87" i="3"/>
  <c r="BQ87" i="3"/>
  <c r="CC87" i="3"/>
  <c r="A88" i="3"/>
  <c r="K88" i="3"/>
  <c r="W88" i="3"/>
  <c r="AG88" i="3"/>
  <c r="AQ88" i="3"/>
  <c r="BC88" i="3"/>
  <c r="BM88" i="3"/>
  <c r="BW88" i="3"/>
  <c r="CI88" i="3"/>
  <c r="G89" i="3"/>
  <c r="Q89" i="3"/>
  <c r="AC89" i="3"/>
  <c r="AM89" i="3"/>
  <c r="AW89" i="3"/>
  <c r="BI89" i="3"/>
  <c r="BS89" i="3"/>
  <c r="CC89" i="3"/>
  <c r="C90" i="3"/>
  <c r="M90" i="3"/>
  <c r="W90" i="3"/>
  <c r="AI90" i="3"/>
  <c r="AS90" i="3"/>
  <c r="BC90" i="3"/>
  <c r="BO90" i="3"/>
  <c r="BY90" i="3"/>
  <c r="CI90" i="3"/>
  <c r="I91" i="3"/>
  <c r="S91" i="3"/>
  <c r="AC91" i="3"/>
  <c r="AO91" i="3"/>
  <c r="AY91" i="3"/>
  <c r="BI91" i="3"/>
  <c r="BU91" i="3"/>
  <c r="CE91" i="3"/>
  <c r="C92" i="3"/>
  <c r="O92" i="3"/>
  <c r="H92" i="6" s="1"/>
  <c r="Y92" i="3"/>
  <c r="AI92" i="3"/>
  <c r="AU92" i="3"/>
  <c r="BE92" i="3"/>
  <c r="BO92" i="3"/>
  <c r="CA92" i="3"/>
  <c r="CK92" i="3"/>
  <c r="I93" i="3"/>
  <c r="U93" i="3"/>
  <c r="AE93" i="3"/>
  <c r="AO93" i="3"/>
  <c r="BA93" i="3"/>
  <c r="BK93" i="3"/>
  <c r="BU93" i="3"/>
  <c r="CG93" i="3"/>
  <c r="E94" i="3"/>
  <c r="O94" i="3"/>
  <c r="H94" i="6" s="1"/>
  <c r="AA94" i="3"/>
  <c r="AK94" i="3"/>
  <c r="AU94" i="3"/>
  <c r="BG94" i="3"/>
  <c r="BQ94" i="3"/>
  <c r="CA94" i="3"/>
  <c r="A95" i="3"/>
  <c r="K95" i="3"/>
  <c r="U95" i="3"/>
  <c r="AG95" i="3"/>
  <c r="AQ95" i="3"/>
  <c r="BA95" i="3"/>
  <c r="BM95" i="3"/>
  <c r="BW95" i="3"/>
  <c r="CG95" i="3"/>
  <c r="G96" i="3"/>
  <c r="Q96" i="3"/>
  <c r="AA96" i="3"/>
  <c r="AM96" i="3"/>
  <c r="AW96" i="3"/>
  <c r="BG96" i="3"/>
  <c r="BS96" i="3"/>
  <c r="CC96" i="3"/>
  <c r="A97" i="3"/>
  <c r="M97" i="3"/>
  <c r="W97" i="3"/>
  <c r="AG97" i="3"/>
  <c r="AS97" i="3"/>
  <c r="BC97" i="3"/>
  <c r="BM97" i="3"/>
  <c r="BY97" i="3"/>
  <c r="CI97" i="3"/>
  <c r="G98" i="3"/>
  <c r="S98" i="3"/>
  <c r="AC98" i="3"/>
  <c r="AM98" i="3"/>
  <c r="AY98" i="3"/>
  <c r="BI98" i="3"/>
  <c r="BS98" i="3"/>
  <c r="CE98" i="3"/>
  <c r="C99" i="3"/>
  <c r="M99" i="3"/>
  <c r="Y99" i="3"/>
  <c r="AI99" i="3"/>
  <c r="AS99" i="3"/>
  <c r="BE99" i="3"/>
  <c r="BO99" i="3"/>
  <c r="BY99" i="3"/>
  <c r="CK99" i="3"/>
  <c r="I100" i="3"/>
  <c r="S100" i="3"/>
  <c r="AE100" i="3"/>
  <c r="AO100" i="3"/>
  <c r="AY100" i="3"/>
  <c r="BK100" i="3"/>
  <c r="BU100" i="3"/>
  <c r="CE100" i="3"/>
  <c r="E101" i="3"/>
  <c r="O101" i="3"/>
  <c r="H101" i="6" s="1"/>
  <c r="Y101" i="3"/>
  <c r="AK101" i="3"/>
  <c r="AU101" i="3"/>
  <c r="BE101" i="3"/>
  <c r="BQ101" i="3"/>
  <c r="CA101" i="3"/>
  <c r="CK101" i="3"/>
  <c r="K102" i="3"/>
  <c r="U102" i="3"/>
  <c r="AE102" i="3"/>
  <c r="AQ102" i="3"/>
  <c r="BA102" i="3"/>
  <c r="BK102" i="3"/>
  <c r="BW102" i="3"/>
  <c r="CG102" i="3"/>
  <c r="E103" i="3"/>
  <c r="Q103" i="3"/>
  <c r="AA103" i="3"/>
  <c r="AK103" i="3"/>
  <c r="AW103" i="3"/>
  <c r="BG103" i="3"/>
  <c r="BQ103" i="3"/>
  <c r="CC103" i="3"/>
  <c r="A104" i="3"/>
  <c r="K104" i="3"/>
  <c r="W104" i="3"/>
  <c r="AG104" i="3"/>
  <c r="AQ104" i="3"/>
  <c r="BC104" i="3"/>
  <c r="BM104" i="3"/>
  <c r="BW104" i="3"/>
  <c r="CI104" i="3"/>
  <c r="G105" i="3"/>
  <c r="Q105" i="3"/>
  <c r="AC105" i="3"/>
  <c r="AM105" i="3"/>
  <c r="AW105" i="3"/>
  <c r="BE105" i="3"/>
  <c r="BM105" i="3"/>
  <c r="BU105" i="3"/>
  <c r="CC105" i="3"/>
  <c r="CK105" i="3"/>
  <c r="G106" i="3"/>
  <c r="O106" i="3"/>
  <c r="H106" i="6" s="1"/>
  <c r="W106" i="3"/>
  <c r="AE106" i="3"/>
  <c r="AM106" i="3"/>
  <c r="AU106" i="3"/>
  <c r="BC106" i="3"/>
  <c r="BK106" i="3"/>
  <c r="BS106" i="3"/>
  <c r="CA106" i="3"/>
  <c r="CI106" i="3"/>
  <c r="E107" i="3"/>
  <c r="M107" i="3"/>
  <c r="U107" i="3"/>
  <c r="AC107" i="3"/>
  <c r="AK107" i="3"/>
  <c r="AS107" i="3"/>
  <c r="BA107" i="3"/>
  <c r="BI107" i="3"/>
  <c r="BQ107" i="3"/>
  <c r="BY107" i="3"/>
  <c r="CG107" i="3"/>
  <c r="C108" i="3"/>
  <c r="K108" i="3"/>
  <c r="S108" i="3"/>
  <c r="AA108" i="3"/>
  <c r="AI108" i="3"/>
  <c r="AQ108" i="3"/>
  <c r="AY108" i="3"/>
  <c r="BG108" i="3"/>
  <c r="BO108" i="3"/>
  <c r="BW108" i="3"/>
  <c r="CE108" i="3"/>
  <c r="A109" i="3"/>
  <c r="I109" i="3"/>
  <c r="Q109" i="3"/>
  <c r="Y109" i="3"/>
  <c r="AG109" i="3"/>
  <c r="AO109" i="3"/>
  <c r="AW109" i="3"/>
  <c r="BE109" i="3"/>
  <c r="BM109" i="3"/>
  <c r="BU109" i="3"/>
  <c r="CC109" i="3"/>
  <c r="CK109" i="3"/>
  <c r="G110" i="3"/>
  <c r="O110" i="3"/>
  <c r="H110" i="6" s="1"/>
  <c r="W110" i="3"/>
  <c r="AE110" i="3"/>
  <c r="AM110" i="3"/>
  <c r="AU110" i="3"/>
  <c r="BC110" i="3"/>
  <c r="BK110" i="3"/>
  <c r="BS110" i="3"/>
  <c r="CA110" i="3"/>
  <c r="CI110" i="3"/>
  <c r="E111" i="3"/>
  <c r="M111" i="3"/>
  <c r="U111" i="3"/>
  <c r="AC111" i="3"/>
  <c r="AK111" i="3"/>
  <c r="AS111" i="3"/>
  <c r="BA111" i="3"/>
  <c r="BI111" i="3"/>
  <c r="BQ111" i="3"/>
  <c r="BY111" i="3"/>
  <c r="CG111" i="3"/>
  <c r="C112" i="3"/>
  <c r="K112" i="3"/>
  <c r="S112" i="3"/>
  <c r="AA112" i="3"/>
  <c r="AI112" i="3"/>
  <c r="AQ112" i="3"/>
  <c r="AY112" i="3"/>
  <c r="BG112" i="3"/>
  <c r="BO112" i="3"/>
  <c r="BW112" i="3"/>
  <c r="CE112" i="3"/>
  <c r="A113" i="3"/>
  <c r="I113" i="3"/>
  <c r="Q113" i="3"/>
  <c r="Y113" i="3"/>
  <c r="AG113" i="3"/>
  <c r="AO113" i="3"/>
  <c r="AW113" i="3"/>
  <c r="BE113" i="3"/>
  <c r="BM113" i="3"/>
  <c r="BU113" i="3"/>
  <c r="CC113" i="3"/>
  <c r="CK113" i="3"/>
  <c r="G114" i="3"/>
  <c r="O114" i="3"/>
  <c r="H114" i="6" s="1"/>
  <c r="W114" i="3"/>
  <c r="AE114" i="3"/>
  <c r="AM114" i="3"/>
  <c r="AU114" i="3"/>
  <c r="BC114" i="3"/>
  <c r="BK114" i="3"/>
  <c r="BS114" i="3"/>
  <c r="CA114" i="3"/>
  <c r="CI114" i="3"/>
  <c r="E115" i="3"/>
  <c r="M115" i="3"/>
  <c r="U115" i="3"/>
  <c r="AC115" i="3"/>
  <c r="AK115" i="3"/>
  <c r="AS115" i="3"/>
  <c r="BA115" i="3"/>
  <c r="BI115" i="3"/>
  <c r="BQ115" i="3"/>
  <c r="BY115" i="3"/>
  <c r="CG115" i="3"/>
  <c r="C116" i="3"/>
  <c r="K116" i="3"/>
  <c r="S116" i="3"/>
  <c r="AA116" i="3"/>
  <c r="AI116" i="3"/>
  <c r="AQ116" i="3"/>
  <c r="AY116" i="3"/>
  <c r="BG116" i="3"/>
  <c r="BO116" i="3"/>
  <c r="BW116" i="3"/>
  <c r="CE116" i="3"/>
  <c r="A117" i="3"/>
  <c r="I117" i="3"/>
  <c r="Q117" i="3"/>
  <c r="Y117" i="3"/>
  <c r="AG117" i="3"/>
  <c r="AO117" i="3"/>
  <c r="AW117" i="3"/>
  <c r="BE117" i="3"/>
  <c r="BM117" i="3"/>
  <c r="BU117" i="3"/>
  <c r="CC117" i="3"/>
  <c r="CK117" i="3"/>
  <c r="G118" i="3"/>
  <c r="O118" i="3"/>
  <c r="H118" i="6" s="1"/>
  <c r="W118" i="3"/>
  <c r="AE118" i="3"/>
  <c r="AM118" i="3"/>
  <c r="AU118" i="3"/>
  <c r="BC118" i="3"/>
  <c r="BK118" i="3"/>
  <c r="BS118" i="3"/>
  <c r="CA118" i="3"/>
  <c r="CI118" i="3"/>
  <c r="E119" i="3"/>
  <c r="M119" i="3"/>
  <c r="U119" i="3"/>
  <c r="AC119" i="3"/>
  <c r="AK119" i="3"/>
  <c r="AS119" i="3"/>
  <c r="BA119" i="3"/>
  <c r="BI119" i="3"/>
  <c r="BQ119" i="3"/>
  <c r="BY119" i="3"/>
  <c r="CG119" i="3"/>
  <c r="C120" i="3"/>
  <c r="K120" i="3"/>
  <c r="S120" i="3"/>
  <c r="AA120" i="3"/>
  <c r="AI120" i="3"/>
  <c r="AQ120" i="3"/>
  <c r="AY120" i="3"/>
  <c r="BG120" i="3"/>
  <c r="BO120" i="3"/>
  <c r="BW120" i="3"/>
  <c r="CE120" i="3"/>
  <c r="A121" i="3"/>
  <c r="I121" i="3"/>
  <c r="Q121" i="3"/>
  <c r="Y121" i="3"/>
  <c r="AG121" i="3"/>
  <c r="AO121" i="3"/>
  <c r="AW121" i="3"/>
  <c r="BE121" i="3"/>
  <c r="BM121" i="3"/>
  <c r="BU121" i="3"/>
  <c r="CC121" i="3"/>
  <c r="CK121" i="3"/>
  <c r="G122" i="3"/>
  <c r="O122" i="3"/>
  <c r="H122" i="6" s="1"/>
  <c r="W122" i="3"/>
  <c r="AE122" i="3"/>
  <c r="AM122" i="3"/>
  <c r="AU122" i="3"/>
  <c r="BC122" i="3"/>
  <c r="BK122" i="3"/>
  <c r="BS122" i="3"/>
  <c r="CA122" i="3"/>
  <c r="CI122" i="3"/>
  <c r="E123" i="3"/>
  <c r="M123" i="3"/>
  <c r="U123" i="3"/>
  <c r="AC123" i="3"/>
  <c r="AK123" i="3"/>
  <c r="AS123" i="3"/>
  <c r="BA123" i="3"/>
  <c r="BI123" i="3"/>
  <c r="BQ123" i="3"/>
  <c r="BY123" i="3"/>
  <c r="CG123" i="3"/>
  <c r="C124" i="3"/>
  <c r="K124" i="3"/>
  <c r="S124" i="3"/>
  <c r="AA124" i="3"/>
  <c r="AI124" i="3"/>
  <c r="AQ124" i="3"/>
  <c r="AY124" i="3"/>
  <c r="BG124" i="3"/>
  <c r="BO124" i="3"/>
  <c r="BW124" i="3"/>
  <c r="CE124" i="3"/>
  <c r="A125" i="3"/>
  <c r="I125" i="3"/>
  <c r="Q125" i="3"/>
  <c r="Y125" i="3"/>
  <c r="AG125" i="3"/>
  <c r="AO125" i="3"/>
  <c r="AW125" i="3"/>
  <c r="BE125" i="3"/>
  <c r="BM125" i="3"/>
  <c r="BU125" i="3"/>
  <c r="CC125" i="3"/>
  <c r="CK125" i="3"/>
  <c r="G126" i="3"/>
  <c r="O126" i="3"/>
  <c r="H126" i="6" s="1"/>
  <c r="W126" i="3"/>
  <c r="AE126" i="3"/>
  <c r="AM126" i="3"/>
  <c r="AU126" i="3"/>
  <c r="BC126" i="3"/>
  <c r="BK126" i="3"/>
  <c r="BS126" i="3"/>
  <c r="CA126" i="3"/>
  <c r="CI126" i="3"/>
  <c r="E127" i="3"/>
  <c r="M127" i="3"/>
  <c r="U127" i="3"/>
  <c r="AC127" i="3"/>
  <c r="AK127" i="3"/>
  <c r="AS127" i="3"/>
  <c r="BA127" i="3"/>
  <c r="BI127" i="3"/>
  <c r="BQ127" i="3"/>
  <c r="BY127" i="3"/>
  <c r="CG127" i="3"/>
  <c r="C128" i="3"/>
  <c r="K128" i="3"/>
  <c r="S128" i="3"/>
  <c r="AA128" i="3"/>
  <c r="AI128" i="3"/>
  <c r="AQ128" i="3"/>
  <c r="AY128" i="3"/>
  <c r="BG128" i="3"/>
  <c r="BO128" i="3"/>
  <c r="BW128" i="3"/>
  <c r="CE128" i="3"/>
  <c r="A129" i="3"/>
  <c r="I129" i="3"/>
  <c r="Q129" i="3"/>
  <c r="Y129" i="3"/>
  <c r="AG129" i="3"/>
  <c r="AO129" i="3"/>
  <c r="AW129" i="3"/>
  <c r="BE129" i="3"/>
  <c r="BM129" i="3"/>
  <c r="BU129" i="3"/>
  <c r="CC129" i="3"/>
  <c r="CK129" i="3"/>
  <c r="G130" i="3"/>
  <c r="O130" i="3"/>
  <c r="H130" i="6" s="1"/>
  <c r="W130" i="3"/>
  <c r="AE130" i="3"/>
  <c r="AM130" i="3"/>
  <c r="AU130" i="3"/>
  <c r="BC130" i="3"/>
  <c r="BK130" i="3"/>
  <c r="R16" i="3"/>
  <c r="M25" i="3"/>
  <c r="AY26" i="3"/>
  <c r="CC27" i="3"/>
  <c r="BL28" i="3"/>
  <c r="BQ29" i="3"/>
  <c r="BO30" i="3"/>
  <c r="AX31" i="3"/>
  <c r="BC32" i="3"/>
  <c r="BA33" i="3"/>
  <c r="AJ34" i="3"/>
  <c r="AO35" i="3"/>
  <c r="AM36" i="3"/>
  <c r="V37" i="3"/>
  <c r="AA38" i="3"/>
  <c r="Y39" i="3"/>
  <c r="H40" i="3"/>
  <c r="M41" i="3"/>
  <c r="K42" i="3"/>
  <c r="CF42" i="3"/>
  <c r="CK43" i="3"/>
  <c r="CI44" i="3"/>
  <c r="BR45" i="3"/>
  <c r="BW46" i="3"/>
  <c r="BU47" i="3"/>
  <c r="BD48" i="3"/>
  <c r="BI49" i="3"/>
  <c r="BG50" i="3"/>
  <c r="AP51" i="3"/>
  <c r="AA52" i="3"/>
  <c r="AW52" i="3"/>
  <c r="BP52" i="3"/>
  <c r="A53" i="3"/>
  <c r="W53" i="3"/>
  <c r="AM53" i="3"/>
  <c r="BC53" i="3"/>
  <c r="BS53" i="3"/>
  <c r="CI53" i="3"/>
  <c r="M54" i="3"/>
  <c r="AC54" i="3"/>
  <c r="AS54" i="3"/>
  <c r="BI54" i="3"/>
  <c r="BY54" i="3"/>
  <c r="C55" i="3"/>
  <c r="S55" i="3"/>
  <c r="AI55" i="3"/>
  <c r="AY55" i="3"/>
  <c r="BO55" i="3"/>
  <c r="CE55" i="3"/>
  <c r="I56" i="3"/>
  <c r="Y56" i="3"/>
  <c r="AO56" i="3"/>
  <c r="BE56" i="3"/>
  <c r="BU56" i="3"/>
  <c r="CK56" i="3"/>
  <c r="O57" i="3"/>
  <c r="H57" i="6" s="1"/>
  <c r="AE57" i="3"/>
  <c r="AU57" i="3"/>
  <c r="BK57" i="3"/>
  <c r="CA57" i="3"/>
  <c r="E58" i="3"/>
  <c r="U58" i="3"/>
  <c r="AK58" i="3"/>
  <c r="BA58" i="3"/>
  <c r="BQ58" i="3"/>
  <c r="CG58" i="3"/>
  <c r="K59" i="3"/>
  <c r="AA59" i="3"/>
  <c r="AQ59" i="3"/>
  <c r="BG59" i="3"/>
  <c r="BW59" i="3"/>
  <c r="A60" i="3"/>
  <c r="Q60" i="3"/>
  <c r="AG60" i="3"/>
  <c r="AW60" i="3"/>
  <c r="BM60" i="3"/>
  <c r="CC60" i="3"/>
  <c r="G61" i="3"/>
  <c r="W61" i="3"/>
  <c r="AM61" i="3"/>
  <c r="BC61" i="3"/>
  <c r="BS61" i="3"/>
  <c r="CI61" i="3"/>
  <c r="M62" i="3"/>
  <c r="AC62" i="3"/>
  <c r="AS62" i="3"/>
  <c r="BI62" i="3"/>
  <c r="BY62" i="3"/>
  <c r="C63" i="3"/>
  <c r="S63" i="3"/>
  <c r="AI63" i="3"/>
  <c r="AY63" i="3"/>
  <c r="BO63" i="3"/>
  <c r="CE63" i="3"/>
  <c r="I64" i="3"/>
  <c r="Y64" i="3"/>
  <c r="AO64" i="3"/>
  <c r="BE64" i="3"/>
  <c r="BU64" i="3"/>
  <c r="CK64" i="3"/>
  <c r="O65" i="3"/>
  <c r="H65" i="6" s="1"/>
  <c r="AE65" i="3"/>
  <c r="AU65" i="3"/>
  <c r="BK65" i="3"/>
  <c r="CA65" i="3"/>
  <c r="E66" i="3"/>
  <c r="U66" i="3"/>
  <c r="AK66" i="3"/>
  <c r="BA66" i="3"/>
  <c r="BQ66" i="3"/>
  <c r="CG66" i="3"/>
  <c r="K67" i="3"/>
  <c r="AA67" i="3"/>
  <c r="AQ67" i="3"/>
  <c r="BG67" i="3"/>
  <c r="BW67" i="3"/>
  <c r="A68" i="3"/>
  <c r="Q68" i="3"/>
  <c r="AG68" i="3"/>
  <c r="AW68" i="3"/>
  <c r="BM68" i="3"/>
  <c r="CC68" i="3"/>
  <c r="G69" i="3"/>
  <c r="W69" i="3"/>
  <c r="AM69" i="3"/>
  <c r="BC69" i="3"/>
  <c r="BS69" i="3"/>
  <c r="CI69" i="3"/>
  <c r="M70" i="3"/>
  <c r="AC70" i="3"/>
  <c r="AS70" i="3"/>
  <c r="BI70" i="3"/>
  <c r="BY70" i="3"/>
  <c r="C71" i="3"/>
  <c r="S71" i="3"/>
  <c r="AI71" i="3"/>
  <c r="AY71" i="3"/>
  <c r="BO71" i="3"/>
  <c r="CE71" i="3"/>
  <c r="I72" i="3"/>
  <c r="Y72" i="3"/>
  <c r="AO72" i="3"/>
  <c r="BE72" i="3"/>
  <c r="BU72" i="3"/>
  <c r="CK72" i="3"/>
  <c r="O73" i="3"/>
  <c r="H73" i="6" s="1"/>
  <c r="AE73" i="3"/>
  <c r="AU73" i="3"/>
  <c r="BJ73" i="3"/>
  <c r="BU73" i="3"/>
  <c r="CI73" i="3"/>
  <c r="H74" i="3"/>
  <c r="V74" i="3"/>
  <c r="AJ74" i="3"/>
  <c r="AU74" i="3"/>
  <c r="BI74" i="3"/>
  <c r="BT74" i="3"/>
  <c r="CH74" i="3"/>
  <c r="J75" i="3"/>
  <c r="U75" i="3"/>
  <c r="AI75" i="3"/>
  <c r="AT75" i="3"/>
  <c r="BH75" i="3"/>
  <c r="BV75" i="3"/>
  <c r="CG75" i="3"/>
  <c r="I76" i="3"/>
  <c r="T76" i="3"/>
  <c r="AH76" i="3"/>
  <c r="AV76" i="3"/>
  <c r="BG76" i="3"/>
  <c r="BU76" i="3"/>
  <c r="CF76" i="3"/>
  <c r="H77" i="3"/>
  <c r="V77" i="3"/>
  <c r="AG77" i="3"/>
  <c r="AU77" i="3"/>
  <c r="BF77" i="3"/>
  <c r="BT77" i="3"/>
  <c r="CH77" i="3"/>
  <c r="G78" i="3"/>
  <c r="U78" i="3"/>
  <c r="AF78" i="3"/>
  <c r="AT78" i="3"/>
  <c r="BH78" i="3"/>
  <c r="BS78" i="3"/>
  <c r="CG78" i="3"/>
  <c r="F79" i="3"/>
  <c r="V79" i="5" s="1"/>
  <c r="T79" i="3"/>
  <c r="AH79" i="3"/>
  <c r="AS79" i="3"/>
  <c r="BG79" i="3"/>
  <c r="BR79" i="3"/>
  <c r="CF79" i="3"/>
  <c r="H80" i="3"/>
  <c r="S80" i="3"/>
  <c r="AG80" i="3"/>
  <c r="AR80" i="3"/>
  <c r="BF80" i="3"/>
  <c r="BT80" i="3"/>
  <c r="CE80" i="3"/>
  <c r="G81" i="3"/>
  <c r="R81" i="3"/>
  <c r="AF81" i="3"/>
  <c r="AT81" i="3"/>
  <c r="BE81" i="3"/>
  <c r="BS81" i="3"/>
  <c r="CD81" i="3"/>
  <c r="F82" i="3"/>
  <c r="V82" i="5" s="1"/>
  <c r="T82" i="3"/>
  <c r="AE82" i="3"/>
  <c r="AS82" i="3"/>
  <c r="BD82" i="3"/>
  <c r="BR82" i="3"/>
  <c r="CF82" i="3"/>
  <c r="E83" i="3"/>
  <c r="S83" i="3"/>
  <c r="AD83" i="3"/>
  <c r="AR83" i="3"/>
  <c r="BF83" i="3"/>
  <c r="BQ83" i="3"/>
  <c r="CE83" i="3"/>
  <c r="D84" i="3"/>
  <c r="R84" i="3"/>
  <c r="AF84" i="3"/>
  <c r="AQ84" i="3"/>
  <c r="BE84" i="3"/>
  <c r="BP84" i="3"/>
  <c r="CD84" i="3"/>
  <c r="F85" i="3"/>
  <c r="V85" i="5" s="1"/>
  <c r="Q85" i="3"/>
  <c r="AE85" i="3"/>
  <c r="AP85" i="3"/>
  <c r="BD85" i="3"/>
  <c r="BR85" i="3"/>
  <c r="CC85" i="3"/>
  <c r="E86" i="3"/>
  <c r="P86" i="3"/>
  <c r="AD86" i="3"/>
  <c r="AR86" i="3"/>
  <c r="BC86" i="3"/>
  <c r="BQ86" i="3"/>
  <c r="CB86" i="3"/>
  <c r="D87" i="3"/>
  <c r="R87" i="3"/>
  <c r="AB87" i="3"/>
  <c r="AL87" i="3"/>
  <c r="AX87" i="3"/>
  <c r="BH87" i="3"/>
  <c r="BR87" i="3"/>
  <c r="CD87" i="3"/>
  <c r="B88" i="3"/>
  <c r="L88" i="3"/>
  <c r="X88" i="3"/>
  <c r="AH88" i="3"/>
  <c r="AR88" i="3"/>
  <c r="BD88" i="3"/>
  <c r="BN88" i="3"/>
  <c r="BX88" i="3"/>
  <c r="CJ88" i="3"/>
  <c r="H89" i="3"/>
  <c r="R89" i="3"/>
  <c r="AD89" i="3"/>
  <c r="AN89" i="3"/>
  <c r="AX89" i="3"/>
  <c r="BJ89" i="3"/>
  <c r="BT89" i="3"/>
  <c r="CD89" i="3"/>
  <c r="D90" i="3"/>
  <c r="N90" i="3"/>
  <c r="G90" i="6" s="1"/>
  <c r="X90" i="3"/>
  <c r="AJ90" i="3"/>
  <c r="AT90" i="3"/>
  <c r="BD90" i="3"/>
  <c r="BP90" i="3"/>
  <c r="BZ90" i="3"/>
  <c r="CJ90" i="3"/>
  <c r="J91" i="3"/>
  <c r="T91" i="3"/>
  <c r="AD91" i="3"/>
  <c r="AP91" i="3"/>
  <c r="AZ91" i="3"/>
  <c r="BJ91" i="3"/>
  <c r="BV91" i="3"/>
  <c r="CF91" i="3"/>
  <c r="D92" i="3"/>
  <c r="P92" i="3"/>
  <c r="Z92" i="3"/>
  <c r="AJ92" i="3"/>
  <c r="AV92" i="3"/>
  <c r="BF92" i="3"/>
  <c r="BP92" i="3"/>
  <c r="CB92" i="3"/>
  <c r="CL92" i="3"/>
  <c r="J93" i="3"/>
  <c r="V93" i="3"/>
  <c r="AF93" i="3"/>
  <c r="AP93" i="3"/>
  <c r="BB93" i="3"/>
  <c r="BL93" i="3"/>
  <c r="BV93" i="3"/>
  <c r="CH93" i="3"/>
  <c r="F94" i="3"/>
  <c r="V94" i="5" s="1"/>
  <c r="P94" i="3"/>
  <c r="AB94" i="3"/>
  <c r="AL94" i="3"/>
  <c r="AV94" i="3"/>
  <c r="BH94" i="3"/>
  <c r="BR94" i="3"/>
  <c r="CB94" i="3"/>
  <c r="B95" i="3"/>
  <c r="L95" i="3"/>
  <c r="V95" i="3"/>
  <c r="AH95" i="3"/>
  <c r="AR95" i="3"/>
  <c r="BB95" i="3"/>
  <c r="BN95" i="3"/>
  <c r="BX95" i="3"/>
  <c r="CH95" i="3"/>
  <c r="H96" i="3"/>
  <c r="R96" i="3"/>
  <c r="AB96" i="3"/>
  <c r="AN96" i="3"/>
  <c r="AX96" i="3"/>
  <c r="BH96" i="3"/>
  <c r="BT96" i="3"/>
  <c r="CD96" i="3"/>
  <c r="B97" i="3"/>
  <c r="N97" i="3"/>
  <c r="G97" i="6" s="1"/>
  <c r="X97" i="3"/>
  <c r="AH97" i="3"/>
  <c r="AT97" i="3"/>
  <c r="BD97" i="3"/>
  <c r="BN97" i="3"/>
  <c r="BZ97" i="3"/>
  <c r="CJ97" i="3"/>
  <c r="H98" i="3"/>
  <c r="T98" i="3"/>
  <c r="AD98" i="3"/>
  <c r="AN98" i="3"/>
  <c r="AZ98" i="3"/>
  <c r="BJ98" i="3"/>
  <c r="BT98" i="3"/>
  <c r="CF98" i="3"/>
  <c r="D99" i="3"/>
  <c r="N99" i="3"/>
  <c r="G99" i="6" s="1"/>
  <c r="Z99" i="3"/>
  <c r="AJ99" i="3"/>
  <c r="AT99" i="3"/>
  <c r="BF99" i="3"/>
  <c r="BP99" i="3"/>
  <c r="BZ99" i="3"/>
  <c r="CL99" i="3"/>
  <c r="J100" i="3"/>
  <c r="T100" i="3"/>
  <c r="AF100" i="3"/>
  <c r="AP100" i="3"/>
  <c r="AZ100" i="3"/>
  <c r="BL100" i="3"/>
  <c r="BV100" i="3"/>
  <c r="CF100" i="3"/>
  <c r="F101" i="3"/>
  <c r="V101" i="5" s="1"/>
  <c r="P101" i="3"/>
  <c r="Z101" i="3"/>
  <c r="AL101" i="3"/>
  <c r="AV101" i="3"/>
  <c r="BF101" i="3"/>
  <c r="BR101" i="3"/>
  <c r="CB101" i="3"/>
  <c r="CL101" i="3"/>
  <c r="L102" i="3"/>
  <c r="V102" i="3"/>
  <c r="AF102" i="3"/>
  <c r="AR102" i="3"/>
  <c r="BB102" i="3"/>
  <c r="BL102" i="3"/>
  <c r="BX102" i="3"/>
  <c r="CH102" i="3"/>
  <c r="F103" i="3"/>
  <c r="V103" i="5" s="1"/>
  <c r="R103" i="3"/>
  <c r="AB103" i="3"/>
  <c r="AL103" i="3"/>
  <c r="AX103" i="3"/>
  <c r="BH103" i="3"/>
  <c r="BR103" i="3"/>
  <c r="CD103" i="3"/>
  <c r="B104" i="3"/>
  <c r="L104" i="3"/>
  <c r="X104" i="3"/>
  <c r="AH104" i="3"/>
  <c r="AR104" i="3"/>
  <c r="BD104" i="3"/>
  <c r="BN104" i="3"/>
  <c r="BX104" i="3"/>
  <c r="CJ104" i="3"/>
  <c r="H105" i="3"/>
  <c r="R105" i="3"/>
  <c r="AD105" i="3"/>
  <c r="AN105" i="3"/>
  <c r="AX105" i="3"/>
  <c r="BF105" i="3"/>
  <c r="BN105" i="3"/>
  <c r="BV105" i="3"/>
  <c r="CD105" i="3"/>
  <c r="CL105" i="3"/>
  <c r="H106" i="3"/>
  <c r="P106" i="3"/>
  <c r="X106" i="3"/>
  <c r="AF106" i="3"/>
  <c r="AN106" i="3"/>
  <c r="AV106" i="3"/>
  <c r="BD106" i="3"/>
  <c r="BL106" i="3"/>
  <c r="BT106" i="3"/>
  <c r="CB106" i="3"/>
  <c r="CJ106" i="3"/>
  <c r="F107" i="3"/>
  <c r="V107" i="5" s="1"/>
  <c r="N107" i="3"/>
  <c r="G107" i="6" s="1"/>
  <c r="V107" i="3"/>
  <c r="AD107" i="3"/>
  <c r="AL107" i="3"/>
  <c r="AT107" i="3"/>
  <c r="BB107" i="3"/>
  <c r="BJ107" i="3"/>
  <c r="BR107" i="3"/>
  <c r="BZ107" i="3"/>
  <c r="CH107" i="3"/>
  <c r="D108" i="3"/>
  <c r="L108" i="3"/>
  <c r="T108" i="3"/>
  <c r="AB108" i="3"/>
  <c r="AJ108" i="3"/>
  <c r="AR108" i="3"/>
  <c r="AZ108" i="3"/>
  <c r="BH108" i="3"/>
  <c r="BP108" i="3"/>
  <c r="BX108" i="3"/>
  <c r="CF108" i="3"/>
  <c r="B109" i="3"/>
  <c r="J109" i="3"/>
  <c r="R109" i="3"/>
  <c r="Z109" i="3"/>
  <c r="AH109" i="3"/>
  <c r="AP109" i="3"/>
  <c r="AX109" i="3"/>
  <c r="BF109" i="3"/>
  <c r="BN109" i="3"/>
  <c r="BV109" i="3"/>
  <c r="CD109" i="3"/>
  <c r="CL109" i="3"/>
  <c r="H110" i="3"/>
  <c r="P110" i="3"/>
  <c r="X110" i="3"/>
  <c r="AF110" i="3"/>
  <c r="AN110" i="3"/>
  <c r="AV110" i="3"/>
  <c r="BD110" i="3"/>
  <c r="BL110" i="3"/>
  <c r="BT110" i="3"/>
  <c r="CB110" i="3"/>
  <c r="CJ110" i="3"/>
  <c r="F111" i="3"/>
  <c r="V111" i="5" s="1"/>
  <c r="N111" i="3"/>
  <c r="G111" i="6" s="1"/>
  <c r="V111" i="3"/>
  <c r="AD111" i="3"/>
  <c r="AL111" i="3"/>
  <c r="AT111" i="3"/>
  <c r="BB111" i="3"/>
  <c r="BJ111" i="3"/>
  <c r="BR111" i="3"/>
  <c r="BZ111" i="3"/>
  <c r="CH111" i="3"/>
  <c r="D112" i="3"/>
  <c r="L112" i="3"/>
  <c r="T112" i="3"/>
  <c r="AB112" i="3"/>
  <c r="AJ112" i="3"/>
  <c r="AR112" i="3"/>
  <c r="AZ112" i="3"/>
  <c r="BH112" i="3"/>
  <c r="BP112" i="3"/>
  <c r="BX112" i="3"/>
  <c r="CF112" i="3"/>
  <c r="B113" i="3"/>
  <c r="J113" i="3"/>
  <c r="R113" i="3"/>
  <c r="Z113" i="3"/>
  <c r="AH113" i="3"/>
  <c r="AP113" i="3"/>
  <c r="AX113" i="3"/>
  <c r="BF113" i="3"/>
  <c r="BN113" i="3"/>
  <c r="BV113" i="3"/>
  <c r="CD113" i="3"/>
  <c r="CL113" i="3"/>
  <c r="H114" i="3"/>
  <c r="P114" i="3"/>
  <c r="X114" i="3"/>
  <c r="AF114" i="3"/>
  <c r="AN114" i="3"/>
  <c r="AV114" i="3"/>
  <c r="BD114" i="3"/>
  <c r="BL114" i="3"/>
  <c r="BT114" i="3"/>
  <c r="CB114" i="3"/>
  <c r="CJ114" i="3"/>
  <c r="F115" i="3"/>
  <c r="V115" i="5" s="1"/>
  <c r="N115" i="3"/>
  <c r="G115" i="6" s="1"/>
  <c r="V115" i="3"/>
  <c r="AD115" i="3"/>
  <c r="AL115" i="3"/>
  <c r="AT115" i="3"/>
  <c r="BB115" i="3"/>
  <c r="BJ115" i="3"/>
  <c r="BR115" i="3"/>
  <c r="BZ115" i="3"/>
  <c r="CH115" i="3"/>
  <c r="D116" i="3"/>
  <c r="L116" i="3"/>
  <c r="T116" i="3"/>
  <c r="AB116" i="3"/>
  <c r="AJ116" i="3"/>
  <c r="AR116" i="3"/>
  <c r="AZ116" i="3"/>
  <c r="BH116" i="3"/>
  <c r="BP116" i="3"/>
  <c r="BX116" i="3"/>
  <c r="CF116" i="3"/>
  <c r="B117" i="3"/>
  <c r="J117" i="3"/>
  <c r="R117" i="3"/>
  <c r="Z117" i="3"/>
  <c r="AH117" i="3"/>
  <c r="AP117" i="3"/>
  <c r="AX117" i="3"/>
  <c r="BF117" i="3"/>
  <c r="BN117" i="3"/>
  <c r="BV117" i="3"/>
  <c r="CD117" i="3"/>
  <c r="CL117" i="3"/>
  <c r="H118" i="3"/>
  <c r="P118" i="3"/>
  <c r="X118" i="3"/>
  <c r="AF118" i="3"/>
  <c r="AN118" i="3"/>
  <c r="AV118" i="3"/>
  <c r="BD118" i="3"/>
  <c r="BL118" i="3"/>
  <c r="BT118" i="3"/>
  <c r="CB118" i="3"/>
  <c r="CJ118" i="3"/>
  <c r="F119" i="3"/>
  <c r="V119" i="5" s="1"/>
  <c r="N119" i="3"/>
  <c r="G119" i="6" s="1"/>
  <c r="V119" i="3"/>
  <c r="AD119" i="3"/>
  <c r="AL119" i="3"/>
  <c r="AT119" i="3"/>
  <c r="BB119" i="3"/>
  <c r="BJ119" i="3"/>
  <c r="BR119" i="3"/>
  <c r="BZ119" i="3"/>
  <c r="CH119" i="3"/>
  <c r="D120" i="3"/>
  <c r="L120" i="3"/>
  <c r="T120" i="3"/>
  <c r="CD16" i="3"/>
  <c r="N25" i="3"/>
  <c r="G25" i="6" s="1"/>
  <c r="AZ26" i="3"/>
  <c r="CK27" i="3"/>
  <c r="CI28" i="3"/>
  <c r="BR29" i="3"/>
  <c r="BW30" i="3"/>
  <c r="BU31" i="3"/>
  <c r="BD32" i="3"/>
  <c r="BI33" i="3"/>
  <c r="BG34" i="3"/>
  <c r="AP35" i="3"/>
  <c r="AU36" i="3"/>
  <c r="AS37" i="3"/>
  <c r="AB38" i="3"/>
  <c r="AG39" i="3"/>
  <c r="AE40" i="3"/>
  <c r="N41" i="3"/>
  <c r="G41" i="6" s="1"/>
  <c r="S42" i="3"/>
  <c r="Q43" i="3"/>
  <c r="CL43" i="3"/>
  <c r="E45" i="3"/>
  <c r="C46" i="3"/>
  <c r="BX46" i="3"/>
  <c r="CC47" i="3"/>
  <c r="CA48" i="3"/>
  <c r="BJ49" i="3"/>
  <c r="BO50" i="3"/>
  <c r="BM51" i="3"/>
  <c r="AB52" i="3"/>
  <c r="AY52" i="3"/>
  <c r="BU52" i="3"/>
  <c r="B53" i="3"/>
  <c r="X53" i="3"/>
  <c r="AN53" i="3"/>
  <c r="BD53" i="3"/>
  <c r="BT53" i="3"/>
  <c r="CJ53" i="3"/>
  <c r="N54" i="3"/>
  <c r="G54" i="6" s="1"/>
  <c r="AD54" i="3"/>
  <c r="AT54" i="3"/>
  <c r="BJ54" i="3"/>
  <c r="BZ54" i="3"/>
  <c r="D55" i="3"/>
  <c r="T55" i="3"/>
  <c r="AJ55" i="3"/>
  <c r="AZ55" i="3"/>
  <c r="BP55" i="3"/>
  <c r="CF55" i="3"/>
  <c r="J56" i="3"/>
  <c r="Z56" i="3"/>
  <c r="AP56" i="3"/>
  <c r="BF56" i="3"/>
  <c r="BV56" i="3"/>
  <c r="CL56" i="3"/>
  <c r="P57" i="3"/>
  <c r="AF57" i="3"/>
  <c r="AV57" i="3"/>
  <c r="BL57" i="3"/>
  <c r="CB57" i="3"/>
  <c r="F58" i="3"/>
  <c r="V58" i="5" s="1"/>
  <c r="V58" i="3"/>
  <c r="AL58" i="3"/>
  <c r="BB58" i="3"/>
  <c r="BR58" i="3"/>
  <c r="CH58" i="3"/>
  <c r="L59" i="3"/>
  <c r="AB59" i="3"/>
  <c r="AR59" i="3"/>
  <c r="BH59" i="3"/>
  <c r="BX59" i="3"/>
  <c r="B60" i="3"/>
  <c r="R60" i="3"/>
  <c r="AH60" i="3"/>
  <c r="AX60" i="3"/>
  <c r="BN60" i="3"/>
  <c r="CD60" i="3"/>
  <c r="H61" i="3"/>
  <c r="X61" i="3"/>
  <c r="AN61" i="3"/>
  <c r="BD61" i="3"/>
  <c r="BT61" i="3"/>
  <c r="CJ61" i="3"/>
  <c r="N62" i="3"/>
  <c r="G62" i="6" s="1"/>
  <c r="AD62" i="3"/>
  <c r="AT62" i="3"/>
  <c r="BJ62" i="3"/>
  <c r="BZ62" i="3"/>
  <c r="D63" i="3"/>
  <c r="T63" i="3"/>
  <c r="AJ63" i="3"/>
  <c r="AZ63" i="3"/>
  <c r="BP63" i="3"/>
  <c r="CF63" i="3"/>
  <c r="J64" i="3"/>
  <c r="Z64" i="3"/>
  <c r="AP64" i="3"/>
  <c r="BF64" i="3"/>
  <c r="BV64" i="3"/>
  <c r="CL64" i="3"/>
  <c r="P65" i="3"/>
  <c r="AF65" i="3"/>
  <c r="AV65" i="3"/>
  <c r="BL65" i="3"/>
  <c r="CB65" i="3"/>
  <c r="F66" i="3"/>
  <c r="V66" i="5" s="1"/>
  <c r="V66" i="3"/>
  <c r="AL66" i="3"/>
  <c r="BB66" i="3"/>
  <c r="BR66" i="3"/>
  <c r="CH66" i="3"/>
  <c r="L67" i="3"/>
  <c r="AB67" i="3"/>
  <c r="AR67" i="3"/>
  <c r="BH67" i="3"/>
  <c r="BX67" i="3"/>
  <c r="B68" i="3"/>
  <c r="R68" i="3"/>
  <c r="AH68" i="3"/>
  <c r="AX68" i="3"/>
  <c r="BN68" i="3"/>
  <c r="CD68" i="3"/>
  <c r="H69" i="3"/>
  <c r="X69" i="3"/>
  <c r="AN69" i="3"/>
  <c r="BD69" i="3"/>
  <c r="BT69" i="3"/>
  <c r="CJ69" i="3"/>
  <c r="N70" i="3"/>
  <c r="G70" i="6" s="1"/>
  <c r="AD70" i="3"/>
  <c r="AT70" i="3"/>
  <c r="BJ70" i="3"/>
  <c r="BZ70" i="3"/>
  <c r="D71" i="3"/>
  <c r="T71" i="3"/>
  <c r="AJ71" i="3"/>
  <c r="AZ71" i="3"/>
  <c r="BP71" i="3"/>
  <c r="CF71" i="3"/>
  <c r="J72" i="3"/>
  <c r="Z72" i="3"/>
  <c r="AP72" i="3"/>
  <c r="BF72" i="3"/>
  <c r="BV72" i="3"/>
  <c r="CL72" i="3"/>
  <c r="P73" i="3"/>
  <c r="AF73" i="3"/>
  <c r="AV73" i="3"/>
  <c r="BK73" i="3"/>
  <c r="BV73" i="3"/>
  <c r="CJ73" i="3"/>
  <c r="L74" i="3"/>
  <c r="W74" i="3"/>
  <c r="AK74" i="3"/>
  <c r="AV74" i="3"/>
  <c r="BJ74" i="3"/>
  <c r="BX74" i="3"/>
  <c r="CI74" i="3"/>
  <c r="K75" i="3"/>
  <c r="V75" i="3"/>
  <c r="AJ75" i="3"/>
  <c r="AX75" i="3"/>
  <c r="BI75" i="3"/>
  <c r="BW75" i="3"/>
  <c r="CH75" i="3"/>
  <c r="J76" i="3"/>
  <c r="X76" i="3"/>
  <c r="AI76" i="3"/>
  <c r="AW76" i="3"/>
  <c r="BH76" i="3"/>
  <c r="BV76" i="3"/>
  <c r="CJ76" i="3"/>
  <c r="I77" i="3"/>
  <c r="W77" i="3"/>
  <c r="AH77" i="3"/>
  <c r="AV77" i="3"/>
  <c r="BJ77" i="3"/>
  <c r="BU77" i="3"/>
  <c r="CI77" i="3"/>
  <c r="H78" i="3"/>
  <c r="V78" i="3"/>
  <c r="AJ78" i="3"/>
  <c r="AU78" i="3"/>
  <c r="BI78" i="3"/>
  <c r="BT78" i="3"/>
  <c r="CH78" i="3"/>
  <c r="J79" i="3"/>
  <c r="U79" i="3"/>
  <c r="AI79" i="3"/>
  <c r="AT79" i="3"/>
  <c r="BH79" i="3"/>
  <c r="BV79" i="3"/>
  <c r="CG79" i="3"/>
  <c r="I80" i="3"/>
  <c r="T80" i="3"/>
  <c r="AH80" i="3"/>
  <c r="AV80" i="3"/>
  <c r="BG80" i="3"/>
  <c r="BU80" i="3"/>
  <c r="CF80" i="3"/>
  <c r="H81" i="3"/>
  <c r="V81" i="3"/>
  <c r="AG81" i="3"/>
  <c r="AU81" i="3"/>
  <c r="BF81" i="3"/>
  <c r="BT81" i="3"/>
  <c r="CH81" i="3"/>
  <c r="G82" i="3"/>
  <c r="U82" i="3"/>
  <c r="AF82" i="3"/>
  <c r="AT82" i="3"/>
  <c r="BH82" i="3"/>
  <c r="BS82" i="3"/>
  <c r="CG82" i="3"/>
  <c r="F83" i="3"/>
  <c r="V83" i="5" s="1"/>
  <c r="T83" i="3"/>
  <c r="AH83" i="3"/>
  <c r="AS83" i="3"/>
  <c r="BG83" i="3"/>
  <c r="BR83" i="3"/>
  <c r="CF83" i="3"/>
  <c r="H84" i="3"/>
  <c r="S84" i="3"/>
  <c r="AG84" i="3"/>
  <c r="AR84" i="3"/>
  <c r="BF84" i="3"/>
  <c r="BT84" i="3"/>
  <c r="CE84" i="3"/>
  <c r="G85" i="3"/>
  <c r="R85" i="3"/>
  <c r="AF85" i="3"/>
  <c r="AT85" i="3"/>
  <c r="BE85" i="3"/>
  <c r="BS85" i="3"/>
  <c r="CD85" i="3"/>
  <c r="F86" i="3"/>
  <c r="V86" i="5" s="1"/>
  <c r="T86" i="3"/>
  <c r="AE86" i="3"/>
  <c r="AS86" i="3"/>
  <c r="BD86" i="3"/>
  <c r="BR86" i="3"/>
  <c r="CF86" i="3"/>
  <c r="E87" i="3"/>
  <c r="S87" i="3"/>
  <c r="AC87" i="3"/>
  <c r="AO87" i="3"/>
  <c r="AY87" i="3"/>
  <c r="BI87" i="3"/>
  <c r="BU87" i="3"/>
  <c r="CE87" i="3"/>
  <c r="C88" i="3"/>
  <c r="O88" i="3"/>
  <c r="H88" i="6" s="1"/>
  <c r="Y88" i="3"/>
  <c r="AI88" i="3"/>
  <c r="AU88" i="3"/>
  <c r="BE88" i="3"/>
  <c r="BO88" i="3"/>
  <c r="CA88" i="3"/>
  <c r="CK88" i="3"/>
  <c r="I89" i="3"/>
  <c r="U89" i="3"/>
  <c r="AE89" i="3"/>
  <c r="AO89" i="3"/>
  <c r="BA89" i="3"/>
  <c r="BK89" i="3"/>
  <c r="BU89" i="3"/>
  <c r="CG89" i="3"/>
  <c r="E90" i="3"/>
  <c r="O90" i="3"/>
  <c r="H90" i="6" s="1"/>
  <c r="AA90" i="3"/>
  <c r="AK90" i="3"/>
  <c r="AU90" i="3"/>
  <c r="BG90" i="3"/>
  <c r="BQ90" i="3"/>
  <c r="CA90" i="3"/>
  <c r="A91" i="3"/>
  <c r="K91" i="3"/>
  <c r="U91" i="3"/>
  <c r="AG91" i="3"/>
  <c r="AQ91" i="3"/>
  <c r="BA91" i="3"/>
  <c r="BM91" i="3"/>
  <c r="BW91" i="3"/>
  <c r="CG91" i="3"/>
  <c r="G92" i="3"/>
  <c r="Q92" i="3"/>
  <c r="AA92" i="3"/>
  <c r="AM92" i="3"/>
  <c r="AW92" i="3"/>
  <c r="BG92" i="3"/>
  <c r="BS92" i="3"/>
  <c r="CC92" i="3"/>
  <c r="A93" i="3"/>
  <c r="M93" i="3"/>
  <c r="W93" i="3"/>
  <c r="AG93" i="3"/>
  <c r="AS93" i="3"/>
  <c r="BC93" i="3"/>
  <c r="BM93" i="3"/>
  <c r="H21" i="3"/>
  <c r="AS25" i="3"/>
  <c r="CE26" i="3"/>
  <c r="CL27" i="3"/>
  <c r="E29" i="3"/>
  <c r="C30" i="3"/>
  <c r="BX30" i="3"/>
  <c r="CC31" i="3"/>
  <c r="CA32" i="3"/>
  <c r="BJ33" i="3"/>
  <c r="BO34" i="3"/>
  <c r="BM35" i="3"/>
  <c r="AV36" i="3"/>
  <c r="BA37" i="3"/>
  <c r="AY38" i="3"/>
  <c r="AH39" i="3"/>
  <c r="AM40" i="3"/>
  <c r="AK41" i="3"/>
  <c r="T42" i="3"/>
  <c r="Y43" i="3"/>
  <c r="W44" i="3"/>
  <c r="F45" i="3"/>
  <c r="V45" i="5" s="1"/>
  <c r="K46" i="3"/>
  <c r="I47" i="3"/>
  <c r="CD47" i="3"/>
  <c r="CI48" i="3"/>
  <c r="CG49" i="3"/>
  <c r="BP50" i="3"/>
  <c r="BU51" i="3"/>
  <c r="AG52" i="3"/>
  <c r="AZ52" i="3"/>
  <c r="BW52" i="3"/>
  <c r="G53" i="3"/>
  <c r="Y53" i="3"/>
  <c r="AO53" i="3"/>
  <c r="BE53" i="3"/>
  <c r="BU53" i="3"/>
  <c r="CK53" i="3"/>
  <c r="O54" i="3"/>
  <c r="H54" i="6" s="1"/>
  <c r="AE54" i="3"/>
  <c r="AU54" i="3"/>
  <c r="BK54" i="3"/>
  <c r="CA54" i="3"/>
  <c r="E55" i="3"/>
  <c r="U55" i="3"/>
  <c r="AK55" i="3"/>
  <c r="BA55" i="3"/>
  <c r="BQ55" i="3"/>
  <c r="CG55" i="3"/>
  <c r="K56" i="3"/>
  <c r="AA56" i="3"/>
  <c r="AQ56" i="3"/>
  <c r="BG56" i="3"/>
  <c r="BW56" i="3"/>
  <c r="A57" i="3"/>
  <c r="Q57" i="3"/>
  <c r="AG57" i="3"/>
  <c r="AW57" i="3"/>
  <c r="BM57" i="3"/>
  <c r="CC57" i="3"/>
  <c r="G58" i="3"/>
  <c r="W58" i="3"/>
  <c r="AM58" i="3"/>
  <c r="BC58" i="3"/>
  <c r="BS58" i="3"/>
  <c r="CI58" i="3"/>
  <c r="M59" i="3"/>
  <c r="AC59" i="3"/>
  <c r="AS59" i="3"/>
  <c r="BI59" i="3"/>
  <c r="BY59" i="3"/>
  <c r="C60" i="3"/>
  <c r="S60" i="3"/>
  <c r="AI60" i="3"/>
  <c r="AY60" i="3"/>
  <c r="BO60" i="3"/>
  <c r="CE60" i="3"/>
  <c r="I61" i="3"/>
  <c r="Y61" i="3"/>
  <c r="AO61" i="3"/>
  <c r="BE61" i="3"/>
  <c r="BU61" i="3"/>
  <c r="CK61" i="3"/>
  <c r="O62" i="3"/>
  <c r="H62" i="6" s="1"/>
  <c r="AE62" i="3"/>
  <c r="AU62" i="3"/>
  <c r="BK62" i="3"/>
  <c r="CA62" i="3"/>
  <c r="E63" i="3"/>
  <c r="U63" i="3"/>
  <c r="AK63" i="3"/>
  <c r="BA63" i="3"/>
  <c r="BQ63" i="3"/>
  <c r="CG63" i="3"/>
  <c r="K64" i="3"/>
  <c r="AA64" i="3"/>
  <c r="AQ64" i="3"/>
  <c r="BG64" i="3"/>
  <c r="BW64" i="3"/>
  <c r="A65" i="3"/>
  <c r="Q65" i="3"/>
  <c r="AG65" i="3"/>
  <c r="AW65" i="3"/>
  <c r="BM65" i="3"/>
  <c r="CC65" i="3"/>
  <c r="G66" i="3"/>
  <c r="W66" i="3"/>
  <c r="AM66" i="3"/>
  <c r="BC66" i="3"/>
  <c r="BS66" i="3"/>
  <c r="CI66" i="3"/>
  <c r="M67" i="3"/>
  <c r="AC67" i="3"/>
  <c r="AS67" i="3"/>
  <c r="BI67" i="3"/>
  <c r="BY67" i="3"/>
  <c r="C68" i="3"/>
  <c r="S68" i="3"/>
  <c r="AI68" i="3"/>
  <c r="AY68" i="3"/>
  <c r="BO68" i="3"/>
  <c r="CE68" i="3"/>
  <c r="I69" i="3"/>
  <c r="Y69" i="3"/>
  <c r="AO69" i="3"/>
  <c r="BE69" i="3"/>
  <c r="BU69" i="3"/>
  <c r="CK69" i="3"/>
  <c r="O70" i="3"/>
  <c r="H70" i="6" s="1"/>
  <c r="AE70" i="3"/>
  <c r="AU70" i="3"/>
  <c r="BK70" i="3"/>
  <c r="CA70" i="3"/>
  <c r="E71" i="3"/>
  <c r="U71" i="3"/>
  <c r="AK71" i="3"/>
  <c r="BA71" i="3"/>
  <c r="BQ71" i="3"/>
  <c r="CG71" i="3"/>
  <c r="K72" i="3"/>
  <c r="AA72" i="3"/>
  <c r="AQ72" i="3"/>
  <c r="BG72" i="3"/>
  <c r="BW72" i="3"/>
  <c r="A73" i="3"/>
  <c r="Q73" i="3"/>
  <c r="AG73" i="3"/>
  <c r="AW73" i="3"/>
  <c r="BL73" i="3"/>
  <c r="BZ73" i="3"/>
  <c r="CK73" i="3"/>
  <c r="M74" i="3"/>
  <c r="X74" i="3"/>
  <c r="AL74" i="3"/>
  <c r="AZ74" i="3"/>
  <c r="BK74" i="3"/>
  <c r="BY74" i="3"/>
  <c r="CJ74" i="3"/>
  <c r="L75" i="3"/>
  <c r="Z75" i="3"/>
  <c r="AK75" i="3"/>
  <c r="AY75" i="3"/>
  <c r="BJ75" i="3"/>
  <c r="BX75" i="3"/>
  <c r="CL75" i="3"/>
  <c r="K76" i="3"/>
  <c r="Y76" i="3"/>
  <c r="AJ76" i="3"/>
  <c r="AX76" i="3"/>
  <c r="BL76" i="3"/>
  <c r="BW76" i="3"/>
  <c r="CK76" i="3"/>
  <c r="J77" i="3"/>
  <c r="X77" i="3"/>
  <c r="AL77" i="3"/>
  <c r="AW77" i="3"/>
  <c r="BK77" i="3"/>
  <c r="BV77" i="3"/>
  <c r="CJ77" i="3"/>
  <c r="L78" i="3"/>
  <c r="W78" i="3"/>
  <c r="AK78" i="3"/>
  <c r="AV78" i="3"/>
  <c r="BJ78" i="3"/>
  <c r="BX78" i="3"/>
  <c r="CI78" i="3"/>
  <c r="K79" i="3"/>
  <c r="V79" i="3"/>
  <c r="AJ79" i="3"/>
  <c r="AX79" i="3"/>
  <c r="BI79" i="3"/>
  <c r="BW79" i="3"/>
  <c r="CH79" i="3"/>
  <c r="J80" i="3"/>
  <c r="X80" i="3"/>
  <c r="AI80" i="3"/>
  <c r="AW80" i="3"/>
  <c r="BH80" i="3"/>
  <c r="BV80" i="3"/>
  <c r="CJ80" i="3"/>
  <c r="I81" i="3"/>
  <c r="W81" i="3"/>
  <c r="AH81" i="3"/>
  <c r="AV81" i="3"/>
  <c r="BJ81" i="3"/>
  <c r="BU81" i="3"/>
  <c r="CI81" i="3"/>
  <c r="H82" i="3"/>
  <c r="V82" i="3"/>
  <c r="AJ82" i="3"/>
  <c r="AU82" i="3"/>
  <c r="BI82" i="3"/>
  <c r="BT82" i="3"/>
  <c r="CH82" i="3"/>
  <c r="J83" i="3"/>
  <c r="P21" i="3"/>
  <c r="AT25" i="3"/>
  <c r="CF26" i="3"/>
  <c r="W28" i="3"/>
  <c r="F29" i="3"/>
  <c r="V29" i="5" s="1"/>
  <c r="K30" i="3"/>
  <c r="I31" i="3"/>
  <c r="CD31" i="3"/>
  <c r="CI32" i="3"/>
  <c r="CG33" i="3"/>
  <c r="BP34" i="3"/>
  <c r="BU35" i="3"/>
  <c r="BS36" i="3"/>
  <c r="BB37" i="3"/>
  <c r="BG38" i="3"/>
  <c r="BE39" i="3"/>
  <c r="AN40" i="3"/>
  <c r="AS41" i="3"/>
  <c r="AQ42" i="3"/>
  <c r="Z43" i="3"/>
  <c r="AE44" i="3"/>
  <c r="AC45" i="3"/>
  <c r="L46" i="3"/>
  <c r="Q47" i="3"/>
  <c r="O48" i="3"/>
  <c r="H48" i="6" s="1"/>
  <c r="CJ48" i="3"/>
  <c r="C50" i="3"/>
  <c r="A51" i="3"/>
  <c r="BV51" i="3"/>
  <c r="AI52" i="3"/>
  <c r="BE52" i="3"/>
  <c r="BX52" i="3"/>
  <c r="I53" i="3"/>
  <c r="Z53" i="3"/>
  <c r="AP53" i="3"/>
  <c r="BF53" i="3"/>
  <c r="BV53" i="3"/>
  <c r="CL53" i="3"/>
  <c r="P54" i="3"/>
  <c r="AF54" i="3"/>
  <c r="AV54" i="3"/>
  <c r="BL54" i="3"/>
  <c r="CB54" i="3"/>
  <c r="F55" i="3"/>
  <c r="V55" i="5" s="1"/>
  <c r="V55" i="3"/>
  <c r="AL55" i="3"/>
  <c r="BB55" i="3"/>
  <c r="BR55" i="3"/>
  <c r="CH55" i="3"/>
  <c r="L56" i="3"/>
  <c r="AB56" i="3"/>
  <c r="AR56" i="3"/>
  <c r="BH56" i="3"/>
  <c r="BX56" i="3"/>
  <c r="B57" i="3"/>
  <c r="R57" i="3"/>
  <c r="AH57" i="3"/>
  <c r="AX57" i="3"/>
  <c r="BN57" i="3"/>
  <c r="CD57" i="3"/>
  <c r="H58" i="3"/>
  <c r="X58" i="3"/>
  <c r="AN58" i="3"/>
  <c r="BD58" i="3"/>
  <c r="BT58" i="3"/>
  <c r="CJ58" i="3"/>
  <c r="N59" i="3"/>
  <c r="G59" i="6" s="1"/>
  <c r="AD59" i="3"/>
  <c r="AT59" i="3"/>
  <c r="BJ59" i="3"/>
  <c r="BZ59" i="3"/>
  <c r="D60" i="3"/>
  <c r="T60" i="3"/>
  <c r="AJ60" i="3"/>
  <c r="AZ60" i="3"/>
  <c r="BP60" i="3"/>
  <c r="CF60" i="3"/>
  <c r="J61" i="3"/>
  <c r="Z61" i="3"/>
  <c r="CF23" i="3"/>
  <c r="BY25" i="3"/>
  <c r="Y27" i="3"/>
  <c r="AE28" i="3"/>
  <c r="AC29" i="3"/>
  <c r="L30" i="3"/>
  <c r="Q31" i="3"/>
  <c r="O32" i="3"/>
  <c r="H32" i="6" s="1"/>
  <c r="CJ32" i="3"/>
  <c r="C34" i="3"/>
  <c r="A35" i="3"/>
  <c r="BV35" i="3"/>
  <c r="CA36" i="3"/>
  <c r="B24" i="3"/>
  <c r="U33" i="3"/>
  <c r="CE38" i="3"/>
  <c r="AZ42" i="3"/>
  <c r="AQ46" i="3"/>
  <c r="AA50" i="3"/>
  <c r="BH52" i="3"/>
  <c r="AV53" i="3"/>
  <c r="V54" i="3"/>
  <c r="CH54" i="3"/>
  <c r="BH55" i="3"/>
  <c r="AH56" i="3"/>
  <c r="H57" i="3"/>
  <c r="BT57" i="3"/>
  <c r="AT58" i="3"/>
  <c r="T59" i="3"/>
  <c r="CF59" i="3"/>
  <c r="BF60" i="3"/>
  <c r="AF61" i="3"/>
  <c r="CA61" i="3"/>
  <c r="AF62" i="3"/>
  <c r="BR62" i="3"/>
  <c r="AA63" i="3"/>
  <c r="BR63" i="3"/>
  <c r="R64" i="3"/>
  <c r="BM64" i="3"/>
  <c r="R65" i="3"/>
  <c r="BD65" i="3"/>
  <c r="M66" i="3"/>
  <c r="BD66" i="3"/>
  <c r="D67" i="3"/>
  <c r="AY67" i="3"/>
  <c r="D68" i="3"/>
  <c r="AP68" i="3"/>
  <c r="CK68" i="3"/>
  <c r="AP69" i="3"/>
  <c r="CB69" i="3"/>
  <c r="AK70" i="3"/>
  <c r="CB70" i="3"/>
  <c r="AB71" i="3"/>
  <c r="BW71" i="3"/>
  <c r="AB72" i="3"/>
  <c r="BN72" i="3"/>
  <c r="W73" i="3"/>
  <c r="BM73" i="3"/>
  <c r="E74" i="3"/>
  <c r="AN74" i="3"/>
  <c r="BZ74" i="3"/>
  <c r="R75" i="3"/>
  <c r="BA75" i="3"/>
  <c r="A76" i="3"/>
  <c r="AB76" i="3"/>
  <c r="BN76" i="3"/>
  <c r="N77" i="3"/>
  <c r="G77" i="6" s="1"/>
  <c r="AO77" i="3"/>
  <c r="CA77" i="3"/>
  <c r="X78" i="3"/>
  <c r="BB78" i="3"/>
  <c r="B79" i="3"/>
  <c r="AK79" i="3"/>
  <c r="BO79" i="3"/>
  <c r="L80" i="3"/>
  <c r="AX80" i="3"/>
  <c r="CB80" i="3"/>
  <c r="Y81" i="3"/>
  <c r="BK81" i="3"/>
  <c r="CL81" i="3"/>
  <c r="AL82" i="3"/>
  <c r="BX82" i="3"/>
  <c r="M83" i="3"/>
  <c r="AL83" i="3"/>
  <c r="BN83" i="3"/>
  <c r="A84" i="3"/>
  <c r="Z84" i="3"/>
  <c r="AY84" i="3"/>
  <c r="BX84" i="3"/>
  <c r="N85" i="3"/>
  <c r="G85" i="6" s="1"/>
  <c r="AM85" i="3"/>
  <c r="BL85" i="3"/>
  <c r="CK85" i="3"/>
  <c r="X86" i="3"/>
  <c r="AZ86" i="3"/>
  <c r="BY86" i="3"/>
  <c r="L87" i="3"/>
  <c r="AI87" i="3"/>
  <c r="BE87" i="3"/>
  <c r="BY87" i="3"/>
  <c r="I88" i="3"/>
  <c r="AE88" i="3"/>
  <c r="AY88" i="3"/>
  <c r="BU88" i="3"/>
  <c r="E89" i="3"/>
  <c r="Y89" i="3"/>
  <c r="AU89" i="3"/>
  <c r="BQ89" i="3"/>
  <c r="CK89" i="3"/>
  <c r="U90" i="3"/>
  <c r="AQ90" i="3"/>
  <c r="BK90" i="3"/>
  <c r="CG90" i="3"/>
  <c r="Q91" i="3"/>
  <c r="AK91" i="3"/>
  <c r="BG91" i="3"/>
  <c r="CC91" i="3"/>
  <c r="K92" i="3"/>
  <c r="AG92" i="3"/>
  <c r="BC92" i="3"/>
  <c r="BW92" i="3"/>
  <c r="G93" i="3"/>
  <c r="AC93" i="3"/>
  <c r="AW93" i="3"/>
  <c r="BS93" i="3"/>
  <c r="CK93" i="3"/>
  <c r="S94" i="3"/>
  <c r="AF94" i="3"/>
  <c r="AZ94" i="3"/>
  <c r="BO94" i="3"/>
  <c r="CG94" i="3"/>
  <c r="M95" i="3"/>
  <c r="AB95" i="3"/>
  <c r="AT95" i="3"/>
  <c r="BI95" i="3"/>
  <c r="CC95" i="3"/>
  <c r="I96" i="3"/>
  <c r="X96" i="3"/>
  <c r="AP96" i="3"/>
  <c r="BE96" i="3"/>
  <c r="BW96" i="3"/>
  <c r="E97" i="3"/>
  <c r="R97" i="3"/>
  <c r="AL97" i="3"/>
  <c r="BA97" i="3"/>
  <c r="BS97" i="3"/>
  <c r="CK97" i="3"/>
  <c r="N98" i="3"/>
  <c r="G98" i="6" s="1"/>
  <c r="AF98" i="3"/>
  <c r="AU98" i="3"/>
  <c r="BO98" i="3"/>
  <c r="CG98" i="3"/>
  <c r="J99" i="3"/>
  <c r="AB99" i="3"/>
  <c r="AQ99" i="3"/>
  <c r="BI99" i="3"/>
  <c r="CC99" i="3"/>
  <c r="D100" i="3"/>
  <c r="X100" i="3"/>
  <c r="AM100" i="3"/>
  <c r="BE100" i="3"/>
  <c r="BW100" i="3"/>
  <c r="CL100" i="3"/>
  <c r="R101" i="3"/>
  <c r="AG101" i="3"/>
  <c r="BA101" i="3"/>
  <c r="BS101" i="3"/>
  <c r="CH101" i="3"/>
  <c r="N102" i="3"/>
  <c r="G102" i="6" s="1"/>
  <c r="AC102" i="3"/>
  <c r="AU102" i="3"/>
  <c r="BO102" i="3"/>
  <c r="CB102" i="3"/>
  <c r="J103" i="3"/>
  <c r="Y103" i="3"/>
  <c r="AQ103" i="3"/>
  <c r="BI103" i="3"/>
  <c r="BX103" i="3"/>
  <c r="D104" i="3"/>
  <c r="S104" i="3"/>
  <c r="AM104" i="3"/>
  <c r="BE104" i="3"/>
  <c r="BT104" i="3"/>
  <c r="CL104" i="3"/>
  <c r="O105" i="3"/>
  <c r="H105" i="6" s="1"/>
  <c r="AG105" i="3"/>
  <c r="AY105" i="3"/>
  <c r="BJ105" i="3"/>
  <c r="BX105" i="3"/>
  <c r="CI105" i="3"/>
  <c r="K106" i="3"/>
  <c r="Y106" i="3"/>
  <c r="AJ106" i="3"/>
  <c r="AX106" i="3"/>
  <c r="BI106" i="3"/>
  <c r="BW106" i="3"/>
  <c r="CK106" i="3"/>
  <c r="J107" i="3"/>
  <c r="X107" i="3"/>
  <c r="AI107" i="3"/>
  <c r="AW107" i="3"/>
  <c r="BK107" i="3"/>
  <c r="BV107" i="3"/>
  <c r="CJ107" i="3"/>
  <c r="I108" i="3"/>
  <c r="W108" i="3"/>
  <c r="AK108" i="3"/>
  <c r="AV108" i="3"/>
  <c r="BJ108" i="3"/>
  <c r="BU108" i="3"/>
  <c r="CI108" i="3"/>
  <c r="K109" i="3"/>
  <c r="V109" i="3"/>
  <c r="AJ109" i="3"/>
  <c r="AU109" i="3"/>
  <c r="BI109" i="3"/>
  <c r="BW109" i="3"/>
  <c r="CH109" i="3"/>
  <c r="J110" i="3"/>
  <c r="U110" i="3"/>
  <c r="AI110" i="3"/>
  <c r="AW110" i="3"/>
  <c r="BH110" i="3"/>
  <c r="BV110" i="3"/>
  <c r="CG110" i="3"/>
  <c r="I111" i="3"/>
  <c r="W111" i="3"/>
  <c r="AH111" i="3"/>
  <c r="AV111" i="3"/>
  <c r="BG111" i="3"/>
  <c r="BU111" i="3"/>
  <c r="CI111" i="3"/>
  <c r="H112" i="3"/>
  <c r="V112" i="3"/>
  <c r="AG112" i="3"/>
  <c r="AU112" i="3"/>
  <c r="BI112" i="3"/>
  <c r="BT112" i="3"/>
  <c r="CH112" i="3"/>
  <c r="G113" i="3"/>
  <c r="U113" i="3"/>
  <c r="AI113" i="3"/>
  <c r="AT113" i="3"/>
  <c r="BH113" i="3"/>
  <c r="BS113" i="3"/>
  <c r="CG113" i="3"/>
  <c r="I114" i="3"/>
  <c r="T114" i="3"/>
  <c r="AH114" i="3"/>
  <c r="AS114" i="3"/>
  <c r="BG114" i="3"/>
  <c r="BU114" i="3"/>
  <c r="CF114" i="3"/>
  <c r="H115" i="3"/>
  <c r="S115" i="3"/>
  <c r="AG115" i="3"/>
  <c r="AU115" i="3"/>
  <c r="BF115" i="3"/>
  <c r="BT115" i="3"/>
  <c r="CE115" i="3"/>
  <c r="G116" i="3"/>
  <c r="U116" i="3"/>
  <c r="AF116" i="3"/>
  <c r="AT116" i="3"/>
  <c r="BE116" i="3"/>
  <c r="BS116" i="3"/>
  <c r="CG116" i="3"/>
  <c r="F117" i="3"/>
  <c r="V117" i="5" s="1"/>
  <c r="T117" i="3"/>
  <c r="AE117" i="3"/>
  <c r="AS117" i="3"/>
  <c r="BG117" i="3"/>
  <c r="BR117" i="3"/>
  <c r="CF117" i="3"/>
  <c r="E118" i="3"/>
  <c r="S118" i="3"/>
  <c r="AG118" i="3"/>
  <c r="AR118" i="3"/>
  <c r="BF118" i="3"/>
  <c r="BQ118" i="3"/>
  <c r="CE118" i="3"/>
  <c r="G119" i="3"/>
  <c r="R119" i="3"/>
  <c r="AF119" i="3"/>
  <c r="AQ119" i="3"/>
  <c r="BE119" i="3"/>
  <c r="BS119" i="3"/>
  <c r="CD119" i="3"/>
  <c r="F120" i="3"/>
  <c r="V120" i="5" s="1"/>
  <c r="Q120" i="3"/>
  <c r="AD120" i="3"/>
  <c r="AN120" i="3"/>
  <c r="AZ120" i="3"/>
  <c r="BJ120" i="3"/>
  <c r="BT120" i="3"/>
  <c r="CF120" i="3"/>
  <c r="D121" i="3"/>
  <c r="N121" i="3"/>
  <c r="G121" i="6" s="1"/>
  <c r="Z121" i="3"/>
  <c r="AJ121" i="3"/>
  <c r="AT121" i="3"/>
  <c r="BF121" i="3"/>
  <c r="BP121" i="3"/>
  <c r="BZ121" i="3"/>
  <c r="CL121" i="3"/>
  <c r="J122" i="3"/>
  <c r="T122" i="3"/>
  <c r="AF122" i="3"/>
  <c r="AP122" i="3"/>
  <c r="AZ122" i="3"/>
  <c r="BL122" i="3"/>
  <c r="BV122" i="3"/>
  <c r="CF122" i="3"/>
  <c r="F123" i="3"/>
  <c r="V123" i="5" s="1"/>
  <c r="P123" i="3"/>
  <c r="Z123" i="3"/>
  <c r="AL123" i="3"/>
  <c r="AV123" i="3"/>
  <c r="BF123" i="3"/>
  <c r="BR123" i="3"/>
  <c r="CB123" i="3"/>
  <c r="CL123" i="3"/>
  <c r="L124" i="3"/>
  <c r="V124" i="3"/>
  <c r="AF124" i="3"/>
  <c r="AR124" i="3"/>
  <c r="BB124" i="3"/>
  <c r="BL124" i="3"/>
  <c r="BX124" i="3"/>
  <c r="CH124" i="3"/>
  <c r="F125" i="3"/>
  <c r="V125" i="5" s="1"/>
  <c r="R125" i="3"/>
  <c r="AB125" i="3"/>
  <c r="AL125" i="3"/>
  <c r="AX125" i="3"/>
  <c r="BH125" i="3"/>
  <c r="BR125" i="3"/>
  <c r="CD125" i="3"/>
  <c r="B126" i="3"/>
  <c r="L126" i="3"/>
  <c r="X126" i="3"/>
  <c r="AH126" i="3"/>
  <c r="AR126" i="3"/>
  <c r="BD126" i="3"/>
  <c r="BN126" i="3"/>
  <c r="BX126" i="3"/>
  <c r="CJ126" i="3"/>
  <c r="H127" i="3"/>
  <c r="R127" i="3"/>
  <c r="AD127" i="3"/>
  <c r="AN127" i="3"/>
  <c r="AX127" i="3"/>
  <c r="BJ127" i="3"/>
  <c r="BT127" i="3"/>
  <c r="CD127" i="3"/>
  <c r="D128" i="3"/>
  <c r="N128" i="3"/>
  <c r="G128" i="6" s="1"/>
  <c r="X128" i="3"/>
  <c r="AJ128" i="3"/>
  <c r="AT128" i="3"/>
  <c r="BD128" i="3"/>
  <c r="BP128" i="3"/>
  <c r="BZ128" i="3"/>
  <c r="CJ128" i="3"/>
  <c r="J129" i="3"/>
  <c r="T129" i="3"/>
  <c r="AD129" i="3"/>
  <c r="AP129" i="3"/>
  <c r="AZ129" i="3"/>
  <c r="BJ129" i="3"/>
  <c r="BV129" i="3"/>
  <c r="CF129" i="3"/>
  <c r="D130" i="3"/>
  <c r="P130" i="3"/>
  <c r="Z130" i="3"/>
  <c r="AJ130" i="3"/>
  <c r="AV130" i="3"/>
  <c r="BF130" i="3"/>
  <c r="BP130" i="3"/>
  <c r="BY130" i="3"/>
  <c r="CI130" i="3"/>
  <c r="F131" i="3"/>
  <c r="V131" i="5" s="1"/>
  <c r="O131" i="3"/>
  <c r="H131" i="6" s="1"/>
  <c r="X131" i="3"/>
  <c r="AF131" i="3"/>
  <c r="AN131" i="3"/>
  <c r="AV131" i="3"/>
  <c r="BD131" i="3"/>
  <c r="BL131" i="3"/>
  <c r="BT131" i="3"/>
  <c r="CB131" i="3"/>
  <c r="CJ131" i="3"/>
  <c r="F132" i="3"/>
  <c r="V132" i="5" s="1"/>
  <c r="N132" i="3"/>
  <c r="G132" i="6" s="1"/>
  <c r="V132" i="3"/>
  <c r="AD132" i="3"/>
  <c r="AL132" i="3"/>
  <c r="AT132" i="3"/>
  <c r="BB132" i="3"/>
  <c r="BJ132" i="3"/>
  <c r="BR132" i="3"/>
  <c r="BZ132" i="3"/>
  <c r="CH132" i="3"/>
  <c r="D133" i="3"/>
  <c r="L133" i="3"/>
  <c r="T133" i="3"/>
  <c r="AB133" i="3"/>
  <c r="AJ133" i="3"/>
  <c r="AR133" i="3"/>
  <c r="AZ133" i="3"/>
  <c r="BH133" i="3"/>
  <c r="BP133" i="3"/>
  <c r="BX133" i="3"/>
  <c r="CF133" i="3"/>
  <c r="B134" i="3"/>
  <c r="J134" i="3"/>
  <c r="R134" i="3"/>
  <c r="Z134" i="3"/>
  <c r="AH134" i="3"/>
  <c r="AP134" i="3"/>
  <c r="AX134" i="3"/>
  <c r="BF134" i="3"/>
  <c r="BN134" i="3"/>
  <c r="BV134" i="3"/>
  <c r="CD134" i="3"/>
  <c r="CL134" i="3"/>
  <c r="H135" i="3"/>
  <c r="P135" i="3"/>
  <c r="X135" i="3"/>
  <c r="AF135" i="3"/>
  <c r="AN135" i="3"/>
  <c r="AV135" i="3"/>
  <c r="BD135" i="3"/>
  <c r="BL135" i="3"/>
  <c r="BT135" i="3"/>
  <c r="CB135" i="3"/>
  <c r="CJ135" i="3"/>
  <c r="F136" i="3"/>
  <c r="V136" i="5" s="1"/>
  <c r="N136" i="3"/>
  <c r="G136" i="6" s="1"/>
  <c r="V136" i="3"/>
  <c r="AD136" i="3"/>
  <c r="AL136" i="3"/>
  <c r="AT136" i="3"/>
  <c r="BB136" i="3"/>
  <c r="BJ136" i="3"/>
  <c r="BR136" i="3"/>
  <c r="BZ136" i="3"/>
  <c r="CH136" i="3"/>
  <c r="D137" i="3"/>
  <c r="L137" i="3"/>
  <c r="T137" i="3"/>
  <c r="AB137" i="3"/>
  <c r="AJ137" i="3"/>
  <c r="AR137" i="3"/>
  <c r="AZ137" i="3"/>
  <c r="BH137" i="3"/>
  <c r="BP137" i="3"/>
  <c r="BX137" i="3"/>
  <c r="CF137" i="3"/>
  <c r="B138" i="3"/>
  <c r="J138" i="3"/>
  <c r="R138" i="3"/>
  <c r="Z138" i="3"/>
  <c r="AH138" i="3"/>
  <c r="AP138" i="3"/>
  <c r="AX138" i="3"/>
  <c r="BF138" i="3"/>
  <c r="BN138" i="3"/>
  <c r="BV138" i="3"/>
  <c r="CD138" i="3"/>
  <c r="CL138" i="3"/>
  <c r="H139" i="3"/>
  <c r="P139" i="3"/>
  <c r="X139" i="3"/>
  <c r="AF139" i="3"/>
  <c r="AN139" i="3"/>
  <c r="AV139" i="3"/>
  <c r="BD139" i="3"/>
  <c r="BL139" i="3"/>
  <c r="BT139" i="3"/>
  <c r="CB139" i="3"/>
  <c r="CJ139" i="3"/>
  <c r="F140" i="3"/>
  <c r="V140" i="5" s="1"/>
  <c r="N140" i="3"/>
  <c r="G140" i="6" s="1"/>
  <c r="V140" i="3"/>
  <c r="AD140" i="3"/>
  <c r="AL140" i="3"/>
  <c r="AT140" i="3"/>
  <c r="BB140" i="3"/>
  <c r="BJ140" i="3"/>
  <c r="BR140" i="3"/>
  <c r="BZ140" i="3"/>
  <c r="CH140" i="3"/>
  <c r="D141" i="3"/>
  <c r="L141" i="3"/>
  <c r="T141" i="3"/>
  <c r="AB141" i="3"/>
  <c r="AJ141" i="3"/>
  <c r="AR141" i="3"/>
  <c r="AZ141" i="3"/>
  <c r="BH141" i="3"/>
  <c r="BP141" i="3"/>
  <c r="BX141" i="3"/>
  <c r="CF141" i="3"/>
  <c r="B142" i="3"/>
  <c r="J142" i="3"/>
  <c r="R142" i="3"/>
  <c r="Z142" i="3"/>
  <c r="AH142" i="3"/>
  <c r="AP142" i="3"/>
  <c r="AX142" i="3"/>
  <c r="BF142" i="3"/>
  <c r="BN142" i="3"/>
  <c r="BV142" i="3"/>
  <c r="CD142" i="3"/>
  <c r="CL142" i="3"/>
  <c r="H143" i="3"/>
  <c r="P143" i="3"/>
  <c r="X143" i="3"/>
  <c r="AF143" i="3"/>
  <c r="AN143" i="3"/>
  <c r="AV143" i="3"/>
  <c r="BD143" i="3"/>
  <c r="BL143" i="3"/>
  <c r="BT143" i="3"/>
  <c r="CB143" i="3"/>
  <c r="CJ143" i="3"/>
  <c r="F144" i="3"/>
  <c r="V144" i="5" s="1"/>
  <c r="N144" i="3"/>
  <c r="G144" i="6" s="1"/>
  <c r="V144" i="3"/>
  <c r="AD144" i="3"/>
  <c r="AL144" i="3"/>
  <c r="AT144" i="3"/>
  <c r="BB144" i="3"/>
  <c r="BJ144" i="3"/>
  <c r="BR144" i="3"/>
  <c r="BZ144" i="3"/>
  <c r="CH144" i="3"/>
  <c r="D145" i="3"/>
  <c r="L145" i="3"/>
  <c r="T145" i="3"/>
  <c r="AB145" i="3"/>
  <c r="AJ145" i="3"/>
  <c r="AR145" i="3"/>
  <c r="AZ145" i="3"/>
  <c r="BH145" i="3"/>
  <c r="BP145" i="3"/>
  <c r="BX145" i="3"/>
  <c r="CF145" i="3"/>
  <c r="B146" i="3"/>
  <c r="J146" i="3"/>
  <c r="R146" i="3"/>
  <c r="Z146" i="3"/>
  <c r="AH146" i="3"/>
  <c r="AP146" i="3"/>
  <c r="AX146" i="3"/>
  <c r="BF146" i="3"/>
  <c r="BN146" i="3"/>
  <c r="BV146" i="3"/>
  <c r="CD146" i="3"/>
  <c r="CL146" i="3"/>
  <c r="H147" i="3"/>
  <c r="P147" i="3"/>
  <c r="X147" i="3"/>
  <c r="AF147" i="3"/>
  <c r="AN147" i="3"/>
  <c r="AV147" i="3"/>
  <c r="BD147" i="3"/>
  <c r="BL147" i="3"/>
  <c r="BT147" i="3"/>
  <c r="CB147" i="3"/>
  <c r="CJ147" i="3"/>
  <c r="F148" i="3"/>
  <c r="V148" i="5" s="1"/>
  <c r="N148" i="3"/>
  <c r="G148" i="6" s="1"/>
  <c r="V148" i="3"/>
  <c r="AD148" i="3"/>
  <c r="AL148" i="3"/>
  <c r="AT148" i="3"/>
  <c r="BB148" i="3"/>
  <c r="BJ148" i="3"/>
  <c r="BR148" i="3"/>
  <c r="BZ148" i="3"/>
  <c r="CH148" i="3"/>
  <c r="D149" i="3"/>
  <c r="L149" i="3"/>
  <c r="T149" i="3"/>
  <c r="AB149" i="3"/>
  <c r="AJ149" i="3"/>
  <c r="AR149" i="3"/>
  <c r="AZ149" i="3"/>
  <c r="BH149" i="3"/>
  <c r="BP149" i="3"/>
  <c r="BX149" i="3"/>
  <c r="CF149" i="3"/>
  <c r="B150" i="3"/>
  <c r="J150" i="3"/>
  <c r="R150" i="3"/>
  <c r="Z150" i="3"/>
  <c r="AH150" i="3"/>
  <c r="AP150" i="3"/>
  <c r="AX150" i="3"/>
  <c r="BF150" i="3"/>
  <c r="BN150" i="3"/>
  <c r="BV150" i="3"/>
  <c r="CD150" i="3"/>
  <c r="CL150" i="3"/>
  <c r="H151" i="3"/>
  <c r="P151" i="3"/>
  <c r="X151" i="3"/>
  <c r="AF151" i="3"/>
  <c r="AN151" i="3"/>
  <c r="AV151" i="3"/>
  <c r="BD151" i="3"/>
  <c r="BL151" i="3"/>
  <c r="BT151" i="3"/>
  <c r="CB151" i="3"/>
  <c r="CJ151" i="3"/>
  <c r="F152" i="3"/>
  <c r="V152" i="5" s="1"/>
  <c r="N152" i="3"/>
  <c r="G152" i="6" s="1"/>
  <c r="V152" i="3"/>
  <c r="AD152" i="3"/>
  <c r="AL152" i="3"/>
  <c r="AT152" i="3"/>
  <c r="BB152" i="3"/>
  <c r="BJ152" i="3"/>
  <c r="BR152" i="3"/>
  <c r="BZ152" i="3"/>
  <c r="CH152" i="3"/>
  <c r="D153" i="3"/>
  <c r="L153" i="3"/>
  <c r="T153" i="3"/>
  <c r="AB153" i="3"/>
  <c r="AJ153" i="3"/>
  <c r="AR153" i="3"/>
  <c r="AZ153" i="3"/>
  <c r="BH153" i="3"/>
  <c r="BP153" i="3"/>
  <c r="BX153" i="3"/>
  <c r="CF153" i="3"/>
  <c r="B154" i="3"/>
  <c r="J154" i="3"/>
  <c r="R154" i="3"/>
  <c r="Z154" i="3"/>
  <c r="AH154" i="3"/>
  <c r="AP154" i="3"/>
  <c r="AX154" i="3"/>
  <c r="BF154" i="3"/>
  <c r="BN154" i="3"/>
  <c r="BV154" i="3"/>
  <c r="CD154" i="3"/>
  <c r="CL154" i="3"/>
  <c r="H155" i="3"/>
  <c r="P155" i="3"/>
  <c r="X155" i="3"/>
  <c r="AF155" i="3"/>
  <c r="AN155" i="3"/>
  <c r="AV155" i="3"/>
  <c r="BD155" i="3"/>
  <c r="BL155" i="3"/>
  <c r="BT155" i="3"/>
  <c r="CB155" i="3"/>
  <c r="CJ155" i="3"/>
  <c r="F156" i="3"/>
  <c r="V156" i="5" s="1"/>
  <c r="N156" i="3"/>
  <c r="G156" i="6" s="1"/>
  <c r="V156" i="3"/>
  <c r="AD156" i="3"/>
  <c r="AL156" i="3"/>
  <c r="AT156" i="3"/>
  <c r="BB156" i="3"/>
  <c r="BJ156" i="3"/>
  <c r="BR156" i="3"/>
  <c r="BZ156" i="3"/>
  <c r="CH156" i="3"/>
  <c r="D157" i="3"/>
  <c r="L157" i="3"/>
  <c r="T157" i="3"/>
  <c r="AB157" i="3"/>
  <c r="AJ157" i="3"/>
  <c r="AR157" i="3"/>
  <c r="AZ157" i="3"/>
  <c r="BH157" i="3"/>
  <c r="BP157" i="3"/>
  <c r="BX157" i="3"/>
  <c r="CF157" i="3"/>
  <c r="B158" i="3"/>
  <c r="J158" i="3"/>
  <c r="R158" i="3"/>
  <c r="Z158" i="3"/>
  <c r="AH158" i="3"/>
  <c r="AP158" i="3"/>
  <c r="AX158" i="3"/>
  <c r="BF158" i="3"/>
  <c r="BN158" i="3"/>
  <c r="BV158" i="3"/>
  <c r="CD158" i="3"/>
  <c r="CL158" i="3"/>
  <c r="H159" i="3"/>
  <c r="P159" i="3"/>
  <c r="X159" i="3"/>
  <c r="AF159" i="3"/>
  <c r="AN159" i="3"/>
  <c r="AV159" i="3"/>
  <c r="BD159" i="3"/>
  <c r="BL159" i="3"/>
  <c r="BT159" i="3"/>
  <c r="CB159" i="3"/>
  <c r="CJ159" i="3"/>
  <c r="F160" i="3"/>
  <c r="V160" i="5" s="1"/>
  <c r="N160" i="3"/>
  <c r="G160" i="6" s="1"/>
  <c r="V160" i="3"/>
  <c r="AD160" i="3"/>
  <c r="AL160" i="3"/>
  <c r="AT160" i="3"/>
  <c r="BB160" i="3"/>
  <c r="BJ160" i="3"/>
  <c r="BR160" i="3"/>
  <c r="BZ160" i="3"/>
  <c r="CH160" i="3"/>
  <c r="D161" i="3"/>
  <c r="L161" i="3"/>
  <c r="T161" i="3"/>
  <c r="AB161" i="3"/>
  <c r="AJ161" i="3"/>
  <c r="AR161" i="3"/>
  <c r="AZ161" i="3"/>
  <c r="BH161" i="3"/>
  <c r="BP161" i="3"/>
  <c r="BX161" i="3"/>
  <c r="CF161" i="3"/>
  <c r="B162" i="3"/>
  <c r="J162" i="3"/>
  <c r="R162" i="3"/>
  <c r="Z162" i="3"/>
  <c r="AH162" i="3"/>
  <c r="AP162" i="3"/>
  <c r="AX162" i="3"/>
  <c r="BF162" i="3"/>
  <c r="BN162" i="3"/>
  <c r="BV162" i="3"/>
  <c r="CD162" i="3"/>
  <c r="CL162" i="3"/>
  <c r="H163" i="3"/>
  <c r="P163" i="3"/>
  <c r="X163" i="3"/>
  <c r="AF163" i="3"/>
  <c r="AN163" i="3"/>
  <c r="AV163" i="3"/>
  <c r="BD163" i="3"/>
  <c r="BL163" i="3"/>
  <c r="BT163" i="3"/>
  <c r="CB163" i="3"/>
  <c r="CJ163" i="3"/>
  <c r="F164" i="3"/>
  <c r="V164" i="5" s="1"/>
  <c r="N164" i="3"/>
  <c r="G164" i="6" s="1"/>
  <c r="V164" i="3"/>
  <c r="AD164" i="3"/>
  <c r="AL164" i="3"/>
  <c r="AT164" i="3"/>
  <c r="BB164" i="3"/>
  <c r="BJ164" i="3"/>
  <c r="BR164" i="3"/>
  <c r="BZ164" i="3"/>
  <c r="CH164" i="3"/>
  <c r="D165" i="3"/>
  <c r="L165" i="3"/>
  <c r="T165" i="3"/>
  <c r="AB165" i="3"/>
  <c r="AJ165" i="3"/>
  <c r="AR165" i="3"/>
  <c r="AZ165" i="3"/>
  <c r="BH165" i="3"/>
  <c r="BP165" i="3"/>
  <c r="BX165" i="3"/>
  <c r="CF165" i="3"/>
  <c r="B166" i="3"/>
  <c r="J166" i="3"/>
  <c r="R166" i="3"/>
  <c r="Z166" i="3"/>
  <c r="AH166" i="3"/>
  <c r="AP166" i="3"/>
  <c r="AX166" i="3"/>
  <c r="BF166" i="3"/>
  <c r="BN166" i="3"/>
  <c r="BV166" i="3"/>
  <c r="CD166" i="3"/>
  <c r="CL166" i="3"/>
  <c r="H167" i="3"/>
  <c r="P167" i="3"/>
  <c r="X167" i="3"/>
  <c r="AF167" i="3"/>
  <c r="AN167" i="3"/>
  <c r="AV167" i="3"/>
  <c r="BD167" i="3"/>
  <c r="BL167" i="3"/>
  <c r="BT167" i="3"/>
  <c r="CB167" i="3"/>
  <c r="CJ167" i="3"/>
  <c r="F168" i="3"/>
  <c r="V168" i="5" s="1"/>
  <c r="N168" i="3"/>
  <c r="G168" i="6" s="1"/>
  <c r="V168" i="3"/>
  <c r="AD168" i="3"/>
  <c r="AL168" i="3"/>
  <c r="AT168" i="3"/>
  <c r="BB168" i="3"/>
  <c r="BJ168" i="3"/>
  <c r="BR168" i="3"/>
  <c r="BZ168" i="3"/>
  <c r="CH168" i="3"/>
  <c r="D169" i="3"/>
  <c r="L169" i="3"/>
  <c r="T169" i="3"/>
  <c r="AB169" i="3"/>
  <c r="AJ169" i="3"/>
  <c r="AR169" i="3"/>
  <c r="AZ169" i="3"/>
  <c r="BH169" i="3"/>
  <c r="BP169" i="3"/>
  <c r="BX169" i="3"/>
  <c r="CF169" i="3"/>
  <c r="B170" i="3"/>
  <c r="J170" i="3"/>
  <c r="R170" i="3"/>
  <c r="Z170" i="3"/>
  <c r="AH170" i="3"/>
  <c r="AP170" i="3"/>
  <c r="AX170" i="3"/>
  <c r="BF170" i="3"/>
  <c r="BN170" i="3"/>
  <c r="BV170" i="3"/>
  <c r="CD170" i="3"/>
  <c r="CL170" i="3"/>
  <c r="H171" i="3"/>
  <c r="P171" i="3"/>
  <c r="X171" i="3"/>
  <c r="AF171" i="3"/>
  <c r="AN171" i="3"/>
  <c r="AV171" i="3"/>
  <c r="BD171" i="3"/>
  <c r="BL171" i="3"/>
  <c r="BT171" i="3"/>
  <c r="CB171" i="3"/>
  <c r="CJ171" i="3"/>
  <c r="F172" i="3"/>
  <c r="V172" i="5" s="1"/>
  <c r="N172" i="3"/>
  <c r="G172" i="6" s="1"/>
  <c r="V172" i="3"/>
  <c r="AD172" i="3"/>
  <c r="AL172" i="3"/>
  <c r="AT172" i="3"/>
  <c r="BB172" i="3"/>
  <c r="BJ172" i="3"/>
  <c r="BR172" i="3"/>
  <c r="BZ172" i="3"/>
  <c r="CH172" i="3"/>
  <c r="D173" i="3"/>
  <c r="L173" i="3"/>
  <c r="T173" i="3"/>
  <c r="AB173" i="3"/>
  <c r="AJ173" i="3"/>
  <c r="AR173" i="3"/>
  <c r="AZ173" i="3"/>
  <c r="BH173" i="3"/>
  <c r="BP173" i="3"/>
  <c r="BX173" i="3"/>
  <c r="CF173" i="3"/>
  <c r="B174" i="3"/>
  <c r="J174" i="3"/>
  <c r="R174" i="3"/>
  <c r="Z174" i="3"/>
  <c r="AH174" i="3"/>
  <c r="AP174" i="3"/>
  <c r="AX174" i="3"/>
  <c r="BF174" i="3"/>
  <c r="BN174" i="3"/>
  <c r="BV174" i="3"/>
  <c r="CD174" i="3"/>
  <c r="CL174" i="3"/>
  <c r="H175" i="3"/>
  <c r="P175" i="3"/>
  <c r="X175" i="3"/>
  <c r="AF175" i="3"/>
  <c r="AN175" i="3"/>
  <c r="AV175" i="3"/>
  <c r="BD175" i="3"/>
  <c r="BL175" i="3"/>
  <c r="BT175" i="3"/>
  <c r="CB175" i="3"/>
  <c r="CJ175" i="3"/>
  <c r="F176" i="3"/>
  <c r="V176" i="5" s="1"/>
  <c r="N176" i="3"/>
  <c r="G176" i="6" s="1"/>
  <c r="V176" i="3"/>
  <c r="AD176" i="3"/>
  <c r="AL176" i="3"/>
  <c r="AT176" i="3"/>
  <c r="BB176" i="3"/>
  <c r="BJ176" i="3"/>
  <c r="BR176" i="3"/>
  <c r="BZ176" i="3"/>
  <c r="CH176" i="3"/>
  <c r="D177" i="3"/>
  <c r="L177" i="3"/>
  <c r="T177" i="3"/>
  <c r="AB177" i="3"/>
  <c r="AJ177" i="3"/>
  <c r="AR177" i="3"/>
  <c r="AZ177" i="3"/>
  <c r="BH177" i="3"/>
  <c r="BP177" i="3"/>
  <c r="BX177" i="3"/>
  <c r="CF177" i="3"/>
  <c r="B178" i="3"/>
  <c r="J178" i="3"/>
  <c r="R178" i="3"/>
  <c r="Z178" i="3"/>
  <c r="AH178" i="3"/>
  <c r="AP178" i="3"/>
  <c r="AX178" i="3"/>
  <c r="BF178" i="3"/>
  <c r="BN178" i="3"/>
  <c r="BV178" i="3"/>
  <c r="CD178" i="3"/>
  <c r="CL178" i="3"/>
  <c r="H179" i="3"/>
  <c r="P179" i="3"/>
  <c r="X179" i="3"/>
  <c r="AF179" i="3"/>
  <c r="AN179" i="3"/>
  <c r="AV179" i="3"/>
  <c r="BD179" i="3"/>
  <c r="BL179" i="3"/>
  <c r="BT179" i="3"/>
  <c r="CB179" i="3"/>
  <c r="CJ179" i="3"/>
  <c r="F180" i="3"/>
  <c r="V180" i="5" s="1"/>
  <c r="N180" i="3"/>
  <c r="G180" i="6" s="1"/>
  <c r="V180" i="3"/>
  <c r="AD180" i="3"/>
  <c r="AL180" i="3"/>
  <c r="AT180" i="3"/>
  <c r="BB180" i="3"/>
  <c r="BJ180" i="3"/>
  <c r="BR180" i="3"/>
  <c r="BZ180" i="3"/>
  <c r="CH180" i="3"/>
  <c r="D181" i="3"/>
  <c r="L181" i="3"/>
  <c r="T181" i="3"/>
  <c r="AB181" i="3"/>
  <c r="AJ181" i="3"/>
  <c r="AR181" i="3"/>
  <c r="AZ181" i="3"/>
  <c r="BH181" i="3"/>
  <c r="BP181" i="3"/>
  <c r="BX181" i="3"/>
  <c r="CF181" i="3"/>
  <c r="B182" i="3"/>
  <c r="J182" i="3"/>
  <c r="R182" i="3"/>
  <c r="Z182" i="3"/>
  <c r="AH182" i="3"/>
  <c r="AP182" i="3"/>
  <c r="AX182" i="3"/>
  <c r="BF182" i="3"/>
  <c r="BN182" i="3"/>
  <c r="BV182" i="3"/>
  <c r="CD182" i="3"/>
  <c r="CL182" i="3"/>
  <c r="H183" i="3"/>
  <c r="P183" i="3"/>
  <c r="X183" i="3"/>
  <c r="AF183" i="3"/>
  <c r="AN183" i="3"/>
  <c r="AV183" i="3"/>
  <c r="BD183" i="3"/>
  <c r="BL183" i="3"/>
  <c r="BT183" i="3"/>
  <c r="CB183" i="3"/>
  <c r="CJ183" i="3"/>
  <c r="F184" i="3"/>
  <c r="V184" i="5" s="1"/>
  <c r="N184" i="3"/>
  <c r="G184" i="6" s="1"/>
  <c r="V184" i="3"/>
  <c r="AD184" i="3"/>
  <c r="AL184" i="3"/>
  <c r="AT184" i="3"/>
  <c r="BB184" i="3"/>
  <c r="BJ184" i="3"/>
  <c r="BR184" i="3"/>
  <c r="BZ184" i="3"/>
  <c r="CH184" i="3"/>
  <c r="D185" i="3"/>
  <c r="L185" i="3"/>
  <c r="T185" i="3"/>
  <c r="AB185" i="3"/>
  <c r="AJ185" i="3"/>
  <c r="AR185" i="3"/>
  <c r="AZ185" i="3"/>
  <c r="BH185" i="3"/>
  <c r="BP185" i="3"/>
  <c r="BX185" i="3"/>
  <c r="CF185" i="3"/>
  <c r="B186" i="3"/>
  <c r="J186" i="3"/>
  <c r="R186" i="3"/>
  <c r="Z186" i="3"/>
  <c r="AH186" i="3"/>
  <c r="AP186" i="3"/>
  <c r="AX186" i="3"/>
  <c r="BF186" i="3"/>
  <c r="BN186" i="3"/>
  <c r="BV186" i="3"/>
  <c r="CD186" i="3"/>
  <c r="CL186" i="3"/>
  <c r="H187" i="3"/>
  <c r="P187" i="3"/>
  <c r="X187" i="3"/>
  <c r="AF187" i="3"/>
  <c r="AN187" i="3"/>
  <c r="AV187" i="3"/>
  <c r="BD187" i="3"/>
  <c r="BL187" i="3"/>
  <c r="BT187" i="3"/>
  <c r="CB187" i="3"/>
  <c r="CJ187" i="3"/>
  <c r="F188" i="3"/>
  <c r="V188" i="5" s="1"/>
  <c r="N188" i="3"/>
  <c r="G188" i="6" s="1"/>
  <c r="V188" i="3"/>
  <c r="AD188" i="3"/>
  <c r="AL188" i="3"/>
  <c r="AT188" i="3"/>
  <c r="BB188" i="3"/>
  <c r="BJ188" i="3"/>
  <c r="BR188" i="3"/>
  <c r="BZ188" i="3"/>
  <c r="CH188" i="3"/>
  <c r="D189" i="3"/>
  <c r="L189" i="3"/>
  <c r="T189" i="3"/>
  <c r="AB189" i="3"/>
  <c r="AJ189" i="3"/>
  <c r="AR189" i="3"/>
  <c r="AZ189" i="3"/>
  <c r="BH189" i="3"/>
  <c r="BP189" i="3"/>
  <c r="BX189" i="3"/>
  <c r="CF189" i="3"/>
  <c r="B190" i="3"/>
  <c r="J190" i="3"/>
  <c r="R190" i="3"/>
  <c r="Z190" i="3"/>
  <c r="AH190" i="3"/>
  <c r="AP190" i="3"/>
  <c r="AX190" i="3"/>
  <c r="BF190" i="3"/>
  <c r="BN190" i="3"/>
  <c r="BV190" i="3"/>
  <c r="CD190" i="3"/>
  <c r="CL190" i="3"/>
  <c r="H191" i="3"/>
  <c r="P191" i="3"/>
  <c r="X191" i="3"/>
  <c r="AF191" i="3"/>
  <c r="AN191" i="3"/>
  <c r="AV191" i="3"/>
  <c r="BD191" i="3"/>
  <c r="BL191" i="3"/>
  <c r="BT191" i="3"/>
  <c r="CB191" i="3"/>
  <c r="CJ191" i="3"/>
  <c r="F192" i="3"/>
  <c r="V192" i="5" s="1"/>
  <c r="N192" i="3"/>
  <c r="G192" i="6" s="1"/>
  <c r="V192" i="3"/>
  <c r="AD192" i="3"/>
  <c r="AL192" i="3"/>
  <c r="AT192" i="3"/>
  <c r="BB192" i="3"/>
  <c r="BJ192" i="3"/>
  <c r="BR192" i="3"/>
  <c r="BZ192" i="3"/>
  <c r="CH192" i="3"/>
  <c r="D193" i="3"/>
  <c r="L193" i="3"/>
  <c r="T193" i="3"/>
  <c r="AB193" i="3"/>
  <c r="AJ193" i="3"/>
  <c r="AR193" i="3"/>
  <c r="AZ193" i="3"/>
  <c r="BH193" i="3"/>
  <c r="BP193" i="3"/>
  <c r="BX193" i="3"/>
  <c r="CF193" i="3"/>
  <c r="B194" i="3"/>
  <c r="J194" i="3"/>
  <c r="R194" i="3"/>
  <c r="Z194" i="3"/>
  <c r="AH194" i="3"/>
  <c r="AP194" i="3"/>
  <c r="AX194" i="3"/>
  <c r="BF194" i="3"/>
  <c r="BN194" i="3"/>
  <c r="BV194" i="3"/>
  <c r="CD194" i="3"/>
  <c r="CL194" i="3"/>
  <c r="H195" i="3"/>
  <c r="P195" i="3"/>
  <c r="X195" i="3"/>
  <c r="AF195" i="3"/>
  <c r="AN195" i="3"/>
  <c r="AV195" i="3"/>
  <c r="BD195" i="3"/>
  <c r="BL195" i="3"/>
  <c r="BT195" i="3"/>
  <c r="CB195" i="3"/>
  <c r="CJ195" i="3"/>
  <c r="F196" i="3"/>
  <c r="V196" i="5" s="1"/>
  <c r="N196" i="3"/>
  <c r="G196" i="6" s="1"/>
  <c r="V196" i="3"/>
  <c r="AD196" i="3"/>
  <c r="AL196" i="3"/>
  <c r="AT196" i="3"/>
  <c r="BB196" i="3"/>
  <c r="BJ196" i="3"/>
  <c r="BR196" i="3"/>
  <c r="BZ196" i="3"/>
  <c r="CH196" i="3"/>
  <c r="D197" i="3"/>
  <c r="L197" i="3"/>
  <c r="T197" i="3"/>
  <c r="AB197" i="3"/>
  <c r="AJ197" i="3"/>
  <c r="AR197" i="3"/>
  <c r="AZ197" i="3"/>
  <c r="BH197" i="3"/>
  <c r="BP197" i="3"/>
  <c r="BX197" i="3"/>
  <c r="CF197" i="3"/>
  <c r="B198" i="3"/>
  <c r="J198" i="3"/>
  <c r="R198" i="3"/>
  <c r="Z198" i="3"/>
  <c r="BZ25" i="3"/>
  <c r="D34" i="3"/>
  <c r="BM39" i="3"/>
  <c r="AW43" i="3"/>
  <c r="R47" i="3"/>
  <c r="I51" i="3"/>
  <c r="CC52" i="3"/>
  <c r="BK53" i="3"/>
  <c r="AK54" i="3"/>
  <c r="K55" i="3"/>
  <c r="BW55" i="3"/>
  <c r="AW56" i="3"/>
  <c r="W57" i="3"/>
  <c r="CI57" i="3"/>
  <c r="BI58" i="3"/>
  <c r="AI59" i="3"/>
  <c r="I60" i="3"/>
  <c r="BU60" i="3"/>
  <c r="AP61" i="3"/>
  <c r="CB61" i="3"/>
  <c r="AK62" i="3"/>
  <c r="CB62" i="3"/>
  <c r="AB63" i="3"/>
  <c r="BW63" i="3"/>
  <c r="AB64" i="3"/>
  <c r="BN64" i="3"/>
  <c r="W65" i="3"/>
  <c r="BN65" i="3"/>
  <c r="N66" i="3"/>
  <c r="G66" i="6" s="1"/>
  <c r="BI66" i="3"/>
  <c r="N67" i="3"/>
  <c r="G67" i="6" s="1"/>
  <c r="AZ67" i="3"/>
  <c r="I68" i="3"/>
  <c r="AZ68" i="3"/>
  <c r="CL68" i="3"/>
  <c r="AU69" i="3"/>
  <c r="CL69" i="3"/>
  <c r="AL70" i="3"/>
  <c r="CG70" i="3"/>
  <c r="AL71" i="3"/>
  <c r="BX71" i="3"/>
  <c r="AG72" i="3"/>
  <c r="BX72" i="3"/>
  <c r="X73" i="3"/>
  <c r="BN73" i="3"/>
  <c r="N74" i="3"/>
  <c r="G74" i="6" s="1"/>
  <c r="AR74" i="3"/>
  <c r="CA74" i="3"/>
  <c r="AA75" i="3"/>
  <c r="BB75" i="3"/>
  <c r="B76" i="3"/>
  <c r="AN76" i="3"/>
  <c r="BO76" i="3"/>
  <c r="O77" i="3"/>
  <c r="H77" i="6" s="1"/>
  <c r="AX77" i="3"/>
  <c r="CB77" i="3"/>
  <c r="AB78" i="3"/>
  <c r="BK78" i="3"/>
  <c r="C79" i="3"/>
  <c r="AL79" i="3"/>
  <c r="BX79" i="3"/>
  <c r="P80" i="3"/>
  <c r="AY80" i="3"/>
  <c r="CK80" i="3"/>
  <c r="Z81" i="3"/>
  <c r="BL81" i="3"/>
  <c r="L82" i="3"/>
  <c r="AM82" i="3"/>
  <c r="BY82" i="3"/>
  <c r="U83" i="3"/>
  <c r="AT83" i="3"/>
  <c r="BV83" i="3"/>
  <c r="I84" i="3"/>
  <c r="AH84" i="3"/>
  <c r="BG84" i="3"/>
  <c r="CF84" i="3"/>
  <c r="V85" i="3"/>
  <c r="AU85" i="3"/>
  <c r="BT85" i="3"/>
  <c r="G86" i="3"/>
  <c r="AF86" i="3"/>
  <c r="BH86" i="3"/>
  <c r="CG86" i="3"/>
  <c r="T87" i="3"/>
  <c r="AP87" i="3"/>
  <c r="BJ87" i="3"/>
  <c r="CF87" i="3"/>
  <c r="P88" i="3"/>
  <c r="AJ88" i="3"/>
  <c r="BF88" i="3"/>
  <c r="CB88" i="3"/>
  <c r="J89" i="3"/>
  <c r="AF89" i="3"/>
  <c r="BB89" i="3"/>
  <c r="BV89" i="3"/>
  <c r="F90" i="3"/>
  <c r="V90" i="5" s="1"/>
  <c r="AB90" i="3"/>
  <c r="AV90" i="3"/>
  <c r="BR90" i="3"/>
  <c r="B91" i="3"/>
  <c r="V91" i="3"/>
  <c r="AR91" i="3"/>
  <c r="BN91" i="3"/>
  <c r="CH91" i="3"/>
  <c r="R92" i="3"/>
  <c r="AN92" i="3"/>
  <c r="BH92" i="3"/>
  <c r="CD92" i="3"/>
  <c r="N93" i="3"/>
  <c r="G93" i="6" s="1"/>
  <c r="AH93" i="3"/>
  <c r="BD93" i="3"/>
  <c r="BY93" i="3"/>
  <c r="CL93" i="3"/>
  <c r="T94" i="3"/>
  <c r="AI94" i="3"/>
  <c r="BA94" i="3"/>
  <c r="BS94" i="3"/>
  <c r="CH94" i="3"/>
  <c r="N95" i="3"/>
  <c r="G95" i="6" s="1"/>
  <c r="AC95" i="3"/>
  <c r="AW95" i="3"/>
  <c r="BO95" i="3"/>
  <c r="CD95" i="3"/>
  <c r="J96" i="3"/>
  <c r="Y96" i="3"/>
  <c r="AQ96" i="3"/>
  <c r="BK96" i="3"/>
  <c r="BX96" i="3"/>
  <c r="F97" i="3"/>
  <c r="V97" i="5" s="1"/>
  <c r="U97" i="3"/>
  <c r="AM97" i="3"/>
  <c r="BE97" i="3"/>
  <c r="BT97" i="3"/>
  <c r="CL97" i="3"/>
  <c r="O98" i="3"/>
  <c r="H98" i="6" s="1"/>
  <c r="AI98" i="3"/>
  <c r="BA98" i="3"/>
  <c r="BP98" i="3"/>
  <c r="CH98" i="3"/>
  <c r="K99" i="3"/>
  <c r="AC99" i="3"/>
  <c r="AW99" i="3"/>
  <c r="BJ99" i="3"/>
  <c r="CD99" i="3"/>
  <c r="G100" i="3"/>
  <c r="Y100" i="3"/>
  <c r="AQ100" i="3"/>
  <c r="BF100" i="3"/>
  <c r="BX100" i="3"/>
  <c r="A101" i="3"/>
  <c r="U101" i="3"/>
  <c r="AM101" i="3"/>
  <c r="BB101" i="3"/>
  <c r="BT101" i="3"/>
  <c r="CI101" i="3"/>
  <c r="O102" i="3"/>
  <c r="H102" i="6" s="1"/>
  <c r="AI102" i="3"/>
  <c r="AV102" i="3"/>
  <c r="BP102" i="3"/>
  <c r="CE102" i="3"/>
  <c r="K103" i="3"/>
  <c r="AC103" i="3"/>
  <c r="AR103" i="3"/>
  <c r="BJ103" i="3"/>
  <c r="BY103" i="3"/>
  <c r="G104" i="3"/>
  <c r="Y104" i="3"/>
  <c r="AN104" i="3"/>
  <c r="BF104" i="3"/>
  <c r="BU104" i="3"/>
  <c r="A105" i="3"/>
  <c r="U105" i="3"/>
  <c r="AH105" i="3"/>
  <c r="AZ105" i="3"/>
  <c r="BK105" i="3"/>
  <c r="BY105" i="3"/>
  <c r="A106" i="3"/>
  <c r="L106" i="3"/>
  <c r="Z106" i="3"/>
  <c r="AK106" i="3"/>
  <c r="AY106" i="3"/>
  <c r="BM106" i="3"/>
  <c r="BX106" i="3"/>
  <c r="CL106" i="3"/>
  <c r="K107" i="3"/>
  <c r="Y107" i="3"/>
  <c r="AM107" i="3"/>
  <c r="AX107" i="3"/>
  <c r="BL107" i="3"/>
  <c r="BW107" i="3"/>
  <c r="CK107" i="3"/>
  <c r="M108" i="3"/>
  <c r="X108" i="3"/>
  <c r="AL108" i="3"/>
  <c r="AW108" i="3"/>
  <c r="BK108" i="3"/>
  <c r="BY108" i="3"/>
  <c r="CJ108" i="3"/>
  <c r="L109" i="3"/>
  <c r="W109" i="3"/>
  <c r="AK109" i="3"/>
  <c r="AY109" i="3"/>
  <c r="BJ109" i="3"/>
  <c r="BX109" i="3"/>
  <c r="CI109" i="3"/>
  <c r="K110" i="3"/>
  <c r="Y110" i="3"/>
  <c r="AJ110" i="3"/>
  <c r="AX110" i="3"/>
  <c r="BI110" i="3"/>
  <c r="BW110" i="3"/>
  <c r="CK110" i="3"/>
  <c r="J111" i="3"/>
  <c r="X111" i="3"/>
  <c r="AI111" i="3"/>
  <c r="AW111" i="3"/>
  <c r="BK111" i="3"/>
  <c r="BV111" i="3"/>
  <c r="CJ111" i="3"/>
  <c r="I112" i="3"/>
  <c r="W112" i="3"/>
  <c r="AK112" i="3"/>
  <c r="AV112" i="3"/>
  <c r="BJ112" i="3"/>
  <c r="BU112" i="3"/>
  <c r="CI112" i="3"/>
  <c r="K113" i="3"/>
  <c r="V113" i="3"/>
  <c r="AJ113" i="3"/>
  <c r="AU113" i="3"/>
  <c r="BI113" i="3"/>
  <c r="BW113" i="3"/>
  <c r="CH113" i="3"/>
  <c r="J114" i="3"/>
  <c r="U114" i="3"/>
  <c r="AI114" i="3"/>
  <c r="AW114" i="3"/>
  <c r="BH114" i="3"/>
  <c r="BV114" i="3"/>
  <c r="CG114" i="3"/>
  <c r="I115" i="3"/>
  <c r="W115" i="3"/>
  <c r="AH115" i="3"/>
  <c r="AV115" i="3"/>
  <c r="BG115" i="3"/>
  <c r="BU115" i="3"/>
  <c r="CI115" i="3"/>
  <c r="H116" i="3"/>
  <c r="V116" i="3"/>
  <c r="AG116" i="3"/>
  <c r="AU116" i="3"/>
  <c r="BI116" i="3"/>
  <c r="BT116" i="3"/>
  <c r="CH116" i="3"/>
  <c r="G117" i="3"/>
  <c r="U117" i="3"/>
  <c r="AI117" i="3"/>
  <c r="AT117" i="3"/>
  <c r="BH117" i="3"/>
  <c r="BS117" i="3"/>
  <c r="CG117" i="3"/>
  <c r="I118" i="3"/>
  <c r="T118" i="3"/>
  <c r="AH118" i="3"/>
  <c r="AS118" i="3"/>
  <c r="BG118" i="3"/>
  <c r="BU118" i="3"/>
  <c r="CF118" i="3"/>
  <c r="H119" i="3"/>
  <c r="S119" i="3"/>
  <c r="AG119" i="3"/>
  <c r="AU119" i="3"/>
  <c r="BF119" i="3"/>
  <c r="BT119" i="3"/>
  <c r="CE119" i="3"/>
  <c r="G120" i="3"/>
  <c r="U120" i="3"/>
  <c r="AE120" i="3"/>
  <c r="AO120" i="3"/>
  <c r="BA120" i="3"/>
  <c r="BK120" i="3"/>
  <c r="BU120" i="3"/>
  <c r="CG120" i="3"/>
  <c r="E121" i="3"/>
  <c r="O121" i="3"/>
  <c r="H121" i="6" s="1"/>
  <c r="AA121" i="3"/>
  <c r="AK121" i="3"/>
  <c r="AU121" i="3"/>
  <c r="BG121" i="3"/>
  <c r="BQ121" i="3"/>
  <c r="CA121" i="3"/>
  <c r="A122" i="3"/>
  <c r="K122" i="3"/>
  <c r="U122" i="3"/>
  <c r="AG122" i="3"/>
  <c r="AQ122" i="3"/>
  <c r="BA122" i="3"/>
  <c r="BM122" i="3"/>
  <c r="BW122" i="3"/>
  <c r="CG122" i="3"/>
  <c r="G123" i="3"/>
  <c r="Q123" i="3"/>
  <c r="AA123" i="3"/>
  <c r="AM123" i="3"/>
  <c r="AW123" i="3"/>
  <c r="BG123" i="3"/>
  <c r="BS123" i="3"/>
  <c r="CC123" i="3"/>
  <c r="A124" i="3"/>
  <c r="M124" i="3"/>
  <c r="W124" i="3"/>
  <c r="AG124" i="3"/>
  <c r="AS124" i="3"/>
  <c r="BC124" i="3"/>
  <c r="BM124" i="3"/>
  <c r="BY124" i="3"/>
  <c r="CI124" i="3"/>
  <c r="G125" i="3"/>
  <c r="S125" i="3"/>
  <c r="AC125" i="3"/>
  <c r="AM125" i="3"/>
  <c r="AY125" i="3"/>
  <c r="BI125" i="3"/>
  <c r="BS125" i="3"/>
  <c r="CE125" i="3"/>
  <c r="C126" i="3"/>
  <c r="M126" i="3"/>
  <c r="Y126" i="3"/>
  <c r="AI126" i="3"/>
  <c r="AS126" i="3"/>
  <c r="BE126" i="3"/>
  <c r="BO126" i="3"/>
  <c r="BY126" i="3"/>
  <c r="CK126" i="3"/>
  <c r="I127" i="3"/>
  <c r="S127" i="3"/>
  <c r="AE127" i="3"/>
  <c r="AO127" i="3"/>
  <c r="AY127" i="3"/>
  <c r="BK127" i="3"/>
  <c r="BU127" i="3"/>
  <c r="CE127" i="3"/>
  <c r="E128" i="3"/>
  <c r="O128" i="3"/>
  <c r="H128" i="6" s="1"/>
  <c r="Y128" i="3"/>
  <c r="AK128" i="3"/>
  <c r="AU128" i="3"/>
  <c r="BE128" i="3"/>
  <c r="BQ128" i="3"/>
  <c r="CA128" i="3"/>
  <c r="CK128" i="3"/>
  <c r="K129" i="3"/>
  <c r="U129" i="3"/>
  <c r="AE129" i="3"/>
  <c r="AQ129" i="3"/>
  <c r="BA129" i="3"/>
  <c r="BK129" i="3"/>
  <c r="BW129" i="3"/>
  <c r="CG129" i="3"/>
  <c r="E130" i="3"/>
  <c r="Q130" i="3"/>
  <c r="AA130" i="3"/>
  <c r="AK130" i="3"/>
  <c r="AW130" i="3"/>
  <c r="BG130" i="3"/>
  <c r="BQ130" i="3"/>
  <c r="CA130" i="3"/>
  <c r="CJ130" i="3"/>
  <c r="G131" i="3"/>
  <c r="P131" i="3"/>
  <c r="Y131" i="3"/>
  <c r="AG131" i="3"/>
  <c r="AO131" i="3"/>
  <c r="AW131" i="3"/>
  <c r="BE131" i="3"/>
  <c r="BM131" i="3"/>
  <c r="BU131" i="3"/>
  <c r="CC131" i="3"/>
  <c r="CK131" i="3"/>
  <c r="G132" i="3"/>
  <c r="O132" i="3"/>
  <c r="H132" i="6" s="1"/>
  <c r="W132" i="3"/>
  <c r="AE132" i="3"/>
  <c r="AM132" i="3"/>
  <c r="AU132" i="3"/>
  <c r="BC132" i="3"/>
  <c r="BK132" i="3"/>
  <c r="BS132" i="3"/>
  <c r="CA132" i="3"/>
  <c r="CI132" i="3"/>
  <c r="E133" i="3"/>
  <c r="M133" i="3"/>
  <c r="U133" i="3"/>
  <c r="AC133" i="3"/>
  <c r="AK133" i="3"/>
  <c r="AS133" i="3"/>
  <c r="BA133" i="3"/>
  <c r="BI133" i="3"/>
  <c r="BQ133" i="3"/>
  <c r="BY133" i="3"/>
  <c r="CG133" i="3"/>
  <c r="C134" i="3"/>
  <c r="K134" i="3"/>
  <c r="S134" i="3"/>
  <c r="AA134" i="3"/>
  <c r="AI134" i="3"/>
  <c r="AQ134" i="3"/>
  <c r="AY134" i="3"/>
  <c r="BG134" i="3"/>
  <c r="BO134" i="3"/>
  <c r="BW134" i="3"/>
  <c r="CE134" i="3"/>
  <c r="A135" i="3"/>
  <c r="I135" i="3"/>
  <c r="Q135" i="3"/>
  <c r="Y135" i="3"/>
  <c r="AG135" i="3"/>
  <c r="AO135" i="3"/>
  <c r="AW135" i="3"/>
  <c r="BE135" i="3"/>
  <c r="BM135" i="3"/>
  <c r="BU135" i="3"/>
  <c r="CC135" i="3"/>
  <c r="CK135" i="3"/>
  <c r="G136" i="3"/>
  <c r="O136" i="3"/>
  <c r="H136" i="6" s="1"/>
  <c r="W136" i="3"/>
  <c r="AE136" i="3"/>
  <c r="AM136" i="3"/>
  <c r="AU136" i="3"/>
  <c r="BC136" i="3"/>
  <c r="BK136" i="3"/>
  <c r="BS136" i="3"/>
  <c r="CA136" i="3"/>
  <c r="CI136" i="3"/>
  <c r="E137" i="3"/>
  <c r="M137" i="3"/>
  <c r="U137" i="3"/>
  <c r="AC137" i="3"/>
  <c r="AK137" i="3"/>
  <c r="AS137" i="3"/>
  <c r="BA137" i="3"/>
  <c r="BI137" i="3"/>
  <c r="BQ137" i="3"/>
  <c r="BY137" i="3"/>
  <c r="CG137" i="3"/>
  <c r="C138" i="3"/>
  <c r="K138" i="3"/>
  <c r="S138" i="3"/>
  <c r="AA138" i="3"/>
  <c r="AI138" i="3"/>
  <c r="AQ138" i="3"/>
  <c r="AY138" i="3"/>
  <c r="BG138" i="3"/>
  <c r="BO138" i="3"/>
  <c r="BW138" i="3"/>
  <c r="CE138" i="3"/>
  <c r="A139" i="3"/>
  <c r="I139" i="3"/>
  <c r="Q139" i="3"/>
  <c r="Y139" i="3"/>
  <c r="AG139" i="3"/>
  <c r="AO139" i="3"/>
  <c r="AW139" i="3"/>
  <c r="BE139" i="3"/>
  <c r="BM139" i="3"/>
  <c r="BU139" i="3"/>
  <c r="CC139" i="3"/>
  <c r="CK139" i="3"/>
  <c r="G140" i="3"/>
  <c r="O140" i="3"/>
  <c r="H140" i="6" s="1"/>
  <c r="W140" i="3"/>
  <c r="AE140" i="3"/>
  <c r="AM140" i="3"/>
  <c r="AU140" i="3"/>
  <c r="BC140" i="3"/>
  <c r="BK140" i="3"/>
  <c r="BS140" i="3"/>
  <c r="CA140" i="3"/>
  <c r="CI140" i="3"/>
  <c r="E141" i="3"/>
  <c r="M141" i="3"/>
  <c r="U141" i="3"/>
  <c r="AC141" i="3"/>
  <c r="AK141" i="3"/>
  <c r="AS141" i="3"/>
  <c r="BA141" i="3"/>
  <c r="BI141" i="3"/>
  <c r="BQ141" i="3"/>
  <c r="BY141" i="3"/>
  <c r="CG141" i="3"/>
  <c r="C142" i="3"/>
  <c r="K142" i="3"/>
  <c r="S142" i="3"/>
  <c r="AA142" i="3"/>
  <c r="AI142" i="3"/>
  <c r="AQ142" i="3"/>
  <c r="AY142" i="3"/>
  <c r="BG142" i="3"/>
  <c r="BO142" i="3"/>
  <c r="BW142" i="3"/>
  <c r="CE142" i="3"/>
  <c r="A143" i="3"/>
  <c r="I143" i="3"/>
  <c r="Q143" i="3"/>
  <c r="Y143" i="3"/>
  <c r="AG143" i="3"/>
  <c r="AO143" i="3"/>
  <c r="AW143" i="3"/>
  <c r="BE143" i="3"/>
  <c r="BM143" i="3"/>
  <c r="BU143" i="3"/>
  <c r="CC143" i="3"/>
  <c r="CK143" i="3"/>
  <c r="G144" i="3"/>
  <c r="O144" i="3"/>
  <c r="H144" i="6" s="1"/>
  <c r="W144" i="3"/>
  <c r="AE144" i="3"/>
  <c r="AM144" i="3"/>
  <c r="AU144" i="3"/>
  <c r="BC144" i="3"/>
  <c r="BK144" i="3"/>
  <c r="BS144" i="3"/>
  <c r="CA144" i="3"/>
  <c r="CI144" i="3"/>
  <c r="E145" i="3"/>
  <c r="M145" i="3"/>
  <c r="U145" i="3"/>
  <c r="AC145" i="3"/>
  <c r="AK145" i="3"/>
  <c r="AS145" i="3"/>
  <c r="BA145" i="3"/>
  <c r="BI145" i="3"/>
  <c r="BQ145" i="3"/>
  <c r="BY145" i="3"/>
  <c r="CG145" i="3"/>
  <c r="C146" i="3"/>
  <c r="K146" i="3"/>
  <c r="S146" i="3"/>
  <c r="AA146" i="3"/>
  <c r="AI146" i="3"/>
  <c r="AQ146" i="3"/>
  <c r="AY146" i="3"/>
  <c r="BG146" i="3"/>
  <c r="BO146" i="3"/>
  <c r="BW146" i="3"/>
  <c r="CE146" i="3"/>
  <c r="A147" i="3"/>
  <c r="I147" i="3"/>
  <c r="Q147" i="3"/>
  <c r="Y147" i="3"/>
  <c r="AG147" i="3"/>
  <c r="AO147" i="3"/>
  <c r="AW147" i="3"/>
  <c r="BE147" i="3"/>
  <c r="BM147" i="3"/>
  <c r="BU147" i="3"/>
  <c r="CC147" i="3"/>
  <c r="CK147" i="3"/>
  <c r="G148" i="3"/>
  <c r="O148" i="3"/>
  <c r="H148" i="6" s="1"/>
  <c r="W148" i="3"/>
  <c r="AE148" i="3"/>
  <c r="AM148" i="3"/>
  <c r="AU148" i="3"/>
  <c r="BC148" i="3"/>
  <c r="BK148" i="3"/>
  <c r="BS148" i="3"/>
  <c r="CA148" i="3"/>
  <c r="CI148" i="3"/>
  <c r="E149" i="3"/>
  <c r="M149" i="3"/>
  <c r="U149" i="3"/>
  <c r="AC149" i="3"/>
  <c r="AK149" i="3"/>
  <c r="AS149" i="3"/>
  <c r="BA149" i="3"/>
  <c r="BI149" i="3"/>
  <c r="BQ149" i="3"/>
  <c r="BY149" i="3"/>
  <c r="CG149" i="3"/>
  <c r="C150" i="3"/>
  <c r="K150" i="3"/>
  <c r="S150" i="3"/>
  <c r="AA150" i="3"/>
  <c r="AI150" i="3"/>
  <c r="AQ150" i="3"/>
  <c r="AY150" i="3"/>
  <c r="BG150" i="3"/>
  <c r="BO150" i="3"/>
  <c r="BW150" i="3"/>
  <c r="CE150" i="3"/>
  <c r="A151" i="3"/>
  <c r="I151" i="3"/>
  <c r="Q151" i="3"/>
  <c r="Y151" i="3"/>
  <c r="AG151" i="3"/>
  <c r="AO151" i="3"/>
  <c r="AW151" i="3"/>
  <c r="BE151" i="3"/>
  <c r="BM151" i="3"/>
  <c r="BU151" i="3"/>
  <c r="CC151" i="3"/>
  <c r="CK151" i="3"/>
  <c r="G152" i="3"/>
  <c r="O152" i="3"/>
  <c r="H152" i="6" s="1"/>
  <c r="W152" i="3"/>
  <c r="AE152" i="3"/>
  <c r="AM152" i="3"/>
  <c r="AU152" i="3"/>
  <c r="BC152" i="3"/>
  <c r="BK152" i="3"/>
  <c r="BS152" i="3"/>
  <c r="CA152" i="3"/>
  <c r="CI152" i="3"/>
  <c r="E153" i="3"/>
  <c r="M153" i="3"/>
  <c r="U153" i="3"/>
  <c r="AC153" i="3"/>
  <c r="AK153" i="3"/>
  <c r="AS153" i="3"/>
  <c r="BA153" i="3"/>
  <c r="BI153" i="3"/>
  <c r="BQ153" i="3"/>
  <c r="BY153" i="3"/>
  <c r="CG153" i="3"/>
  <c r="C154" i="3"/>
  <c r="K154" i="3"/>
  <c r="S154" i="3"/>
  <c r="AA154" i="3"/>
  <c r="AI154" i="3"/>
  <c r="AQ154" i="3"/>
  <c r="AY154" i="3"/>
  <c r="BG154" i="3"/>
  <c r="BO154" i="3"/>
  <c r="BW154" i="3"/>
  <c r="CE154" i="3"/>
  <c r="A155" i="3"/>
  <c r="I155" i="3"/>
  <c r="Q155" i="3"/>
  <c r="Y155" i="3"/>
  <c r="AG155" i="3"/>
  <c r="AO155" i="3"/>
  <c r="AW155" i="3"/>
  <c r="BE155" i="3"/>
  <c r="BM155" i="3"/>
  <c r="BU155" i="3"/>
  <c r="CC155" i="3"/>
  <c r="CK155" i="3"/>
  <c r="G156" i="3"/>
  <c r="O156" i="3"/>
  <c r="H156" i="6" s="1"/>
  <c r="W156" i="3"/>
  <c r="AE156" i="3"/>
  <c r="AM156" i="3"/>
  <c r="AU156" i="3"/>
  <c r="BC156" i="3"/>
  <c r="BK156" i="3"/>
  <c r="BS156" i="3"/>
  <c r="CA156" i="3"/>
  <c r="CI156" i="3"/>
  <c r="E157" i="3"/>
  <c r="M157" i="3"/>
  <c r="U157" i="3"/>
  <c r="AC157" i="3"/>
  <c r="AK157" i="3"/>
  <c r="AS157" i="3"/>
  <c r="BA157" i="3"/>
  <c r="BI157" i="3"/>
  <c r="BQ157" i="3"/>
  <c r="BY157" i="3"/>
  <c r="CG157" i="3"/>
  <c r="C158" i="3"/>
  <c r="K158" i="3"/>
  <c r="S158" i="3"/>
  <c r="AA158" i="3"/>
  <c r="AI158" i="3"/>
  <c r="AQ158" i="3"/>
  <c r="AY158" i="3"/>
  <c r="BG158" i="3"/>
  <c r="BO158" i="3"/>
  <c r="BW158" i="3"/>
  <c r="CE158" i="3"/>
  <c r="A159" i="3"/>
  <c r="I159" i="3"/>
  <c r="Q159" i="3"/>
  <c r="Y159" i="3"/>
  <c r="AG159" i="3"/>
  <c r="AO159" i="3"/>
  <c r="AW159" i="3"/>
  <c r="BE159" i="3"/>
  <c r="BM159" i="3"/>
  <c r="BU159" i="3"/>
  <c r="CC159" i="3"/>
  <c r="CK159" i="3"/>
  <c r="G160" i="3"/>
  <c r="O160" i="3"/>
  <c r="H160" i="6" s="1"/>
  <c r="W160" i="3"/>
  <c r="AE160" i="3"/>
  <c r="AM160" i="3"/>
  <c r="AU160" i="3"/>
  <c r="BC160" i="3"/>
  <c r="BK160" i="3"/>
  <c r="BS160" i="3"/>
  <c r="CA160" i="3"/>
  <c r="CI160" i="3"/>
  <c r="E161" i="3"/>
  <c r="M161" i="3"/>
  <c r="U161" i="3"/>
  <c r="AC161" i="3"/>
  <c r="AK161" i="3"/>
  <c r="AS161" i="3"/>
  <c r="BA161" i="3"/>
  <c r="BI161" i="3"/>
  <c r="BQ161" i="3"/>
  <c r="BY161" i="3"/>
  <c r="CG161" i="3"/>
  <c r="C162" i="3"/>
  <c r="K162" i="3"/>
  <c r="S162" i="3"/>
  <c r="AA162" i="3"/>
  <c r="AI162" i="3"/>
  <c r="AQ162" i="3"/>
  <c r="AY162" i="3"/>
  <c r="BG162" i="3"/>
  <c r="BO162" i="3"/>
  <c r="BW162" i="3"/>
  <c r="CE162" i="3"/>
  <c r="A163" i="3"/>
  <c r="I163" i="3"/>
  <c r="Q163" i="3"/>
  <c r="Y163" i="3"/>
  <c r="AG163" i="3"/>
  <c r="AO163" i="3"/>
  <c r="AW163" i="3"/>
  <c r="BE163" i="3"/>
  <c r="BM163" i="3"/>
  <c r="BU163" i="3"/>
  <c r="CC163" i="3"/>
  <c r="CK163" i="3"/>
  <c r="G164" i="3"/>
  <c r="O164" i="3"/>
  <c r="H164" i="6" s="1"/>
  <c r="W164" i="3"/>
  <c r="AE164" i="3"/>
  <c r="AM164" i="3"/>
  <c r="AU164" i="3"/>
  <c r="BC164" i="3"/>
  <c r="BK164" i="3"/>
  <c r="BS164" i="3"/>
  <c r="CA164" i="3"/>
  <c r="CI164" i="3"/>
  <c r="E165" i="3"/>
  <c r="M165" i="3"/>
  <c r="U165" i="3"/>
  <c r="AC165" i="3"/>
  <c r="AK165" i="3"/>
  <c r="AS165" i="3"/>
  <c r="BA165" i="3"/>
  <c r="BI165" i="3"/>
  <c r="BQ165" i="3"/>
  <c r="BY165" i="3"/>
  <c r="CG165" i="3"/>
  <c r="C166" i="3"/>
  <c r="K166" i="3"/>
  <c r="S166" i="3"/>
  <c r="AA166" i="3"/>
  <c r="AI166" i="3"/>
  <c r="AQ166" i="3"/>
  <c r="AY166" i="3"/>
  <c r="BG166" i="3"/>
  <c r="BO166" i="3"/>
  <c r="BW166" i="3"/>
  <c r="CE166" i="3"/>
  <c r="A167" i="3"/>
  <c r="I167" i="3"/>
  <c r="Q167" i="3"/>
  <c r="Y167" i="3"/>
  <c r="AG167" i="3"/>
  <c r="AO167" i="3"/>
  <c r="AW167" i="3"/>
  <c r="BE167" i="3"/>
  <c r="BM167" i="3"/>
  <c r="BU167" i="3"/>
  <c r="CC167" i="3"/>
  <c r="CK167" i="3"/>
  <c r="G168" i="3"/>
  <c r="O168" i="3"/>
  <c r="H168" i="6" s="1"/>
  <c r="W168" i="3"/>
  <c r="AE168" i="3"/>
  <c r="AM168" i="3"/>
  <c r="AU168" i="3"/>
  <c r="BC168" i="3"/>
  <c r="BK168" i="3"/>
  <c r="BS168" i="3"/>
  <c r="CA168" i="3"/>
  <c r="CI168" i="3"/>
  <c r="E169" i="3"/>
  <c r="M169" i="3"/>
  <c r="U169" i="3"/>
  <c r="AC169" i="3"/>
  <c r="AK169" i="3"/>
  <c r="AS169" i="3"/>
  <c r="BA169" i="3"/>
  <c r="BI169" i="3"/>
  <c r="BQ169" i="3"/>
  <c r="BY169" i="3"/>
  <c r="CG169" i="3"/>
  <c r="C170" i="3"/>
  <c r="K170" i="3"/>
  <c r="S170" i="3"/>
  <c r="AA170" i="3"/>
  <c r="AI170" i="3"/>
  <c r="AQ170" i="3"/>
  <c r="AY170" i="3"/>
  <c r="BG170" i="3"/>
  <c r="BO170" i="3"/>
  <c r="BW170" i="3"/>
  <c r="CE170" i="3"/>
  <c r="A171" i="3"/>
  <c r="I171" i="3"/>
  <c r="Q171" i="3"/>
  <c r="Y171" i="3"/>
  <c r="AG171" i="3"/>
  <c r="AO171" i="3"/>
  <c r="AW171" i="3"/>
  <c r="BE171" i="3"/>
  <c r="BM171" i="3"/>
  <c r="BU171" i="3"/>
  <c r="CC171" i="3"/>
  <c r="CK171" i="3"/>
  <c r="G172" i="3"/>
  <c r="O172" i="3"/>
  <c r="H172" i="6" s="1"/>
  <c r="W172" i="3"/>
  <c r="AE172" i="3"/>
  <c r="AM172" i="3"/>
  <c r="AU172" i="3"/>
  <c r="BC172" i="3"/>
  <c r="BK172" i="3"/>
  <c r="BS172" i="3"/>
  <c r="CA172" i="3"/>
  <c r="CI172" i="3"/>
  <c r="E173" i="3"/>
  <c r="M173" i="3"/>
  <c r="U173" i="3"/>
  <c r="AC173" i="3"/>
  <c r="AK173" i="3"/>
  <c r="AS173" i="3"/>
  <c r="BA173" i="3"/>
  <c r="BI173" i="3"/>
  <c r="BQ173" i="3"/>
  <c r="BY173" i="3"/>
  <c r="CG173" i="3"/>
  <c r="C174" i="3"/>
  <c r="K174" i="3"/>
  <c r="S174" i="3"/>
  <c r="AA174" i="3"/>
  <c r="AI174" i="3"/>
  <c r="AQ174" i="3"/>
  <c r="AY174" i="3"/>
  <c r="BG174" i="3"/>
  <c r="BO174" i="3"/>
  <c r="BW174" i="3"/>
  <c r="CE174" i="3"/>
  <c r="A175" i="3"/>
  <c r="I175" i="3"/>
  <c r="Q175" i="3"/>
  <c r="Y175" i="3"/>
  <c r="AG175" i="3"/>
  <c r="AO175" i="3"/>
  <c r="AW175" i="3"/>
  <c r="BE175" i="3"/>
  <c r="BM175" i="3"/>
  <c r="BU175" i="3"/>
  <c r="CC175" i="3"/>
  <c r="CK175" i="3"/>
  <c r="G176" i="3"/>
  <c r="O176" i="3"/>
  <c r="H176" i="6" s="1"/>
  <c r="W176" i="3"/>
  <c r="AE176" i="3"/>
  <c r="AM176" i="3"/>
  <c r="AU176" i="3"/>
  <c r="BC176" i="3"/>
  <c r="BK176" i="3"/>
  <c r="BS176" i="3"/>
  <c r="CA176" i="3"/>
  <c r="CI176" i="3"/>
  <c r="E177" i="3"/>
  <c r="M177" i="3"/>
  <c r="U177" i="3"/>
  <c r="AC177" i="3"/>
  <c r="AK177" i="3"/>
  <c r="AS177" i="3"/>
  <c r="BA177" i="3"/>
  <c r="BI177" i="3"/>
  <c r="BQ177" i="3"/>
  <c r="BY177" i="3"/>
  <c r="CG177" i="3"/>
  <c r="C178" i="3"/>
  <c r="K178" i="3"/>
  <c r="S178" i="3"/>
  <c r="AA178" i="3"/>
  <c r="AI178" i="3"/>
  <c r="AQ178" i="3"/>
  <c r="AY178" i="3"/>
  <c r="BG178" i="3"/>
  <c r="BO178" i="3"/>
  <c r="Z27" i="3"/>
  <c r="I35" i="3"/>
  <c r="BN39" i="3"/>
  <c r="BE43" i="3"/>
  <c r="AO47" i="3"/>
  <c r="J51" i="3"/>
  <c r="CE52" i="3"/>
  <c r="BL53" i="3"/>
  <c r="AL54" i="3"/>
  <c r="L55" i="3"/>
  <c r="BX55" i="3"/>
  <c r="AX56" i="3"/>
  <c r="X57" i="3"/>
  <c r="CJ57" i="3"/>
  <c r="BJ58" i="3"/>
  <c r="AJ59" i="3"/>
  <c r="J60" i="3"/>
  <c r="BV60" i="3"/>
  <c r="AU61" i="3"/>
  <c r="CL61" i="3"/>
  <c r="AL62" i="3"/>
  <c r="CG62" i="3"/>
  <c r="AL63" i="3"/>
  <c r="BX63" i="3"/>
  <c r="AG64" i="3"/>
  <c r="BX64" i="3"/>
  <c r="X65" i="3"/>
  <c r="BS65" i="3"/>
  <c r="X66" i="3"/>
  <c r="BJ66" i="3"/>
  <c r="S67" i="3"/>
  <c r="BJ67" i="3"/>
  <c r="J68" i="3"/>
  <c r="BE68" i="3"/>
  <c r="J69" i="3"/>
  <c r="AV69" i="3"/>
  <c r="E70" i="3"/>
  <c r="AV70" i="3"/>
  <c r="CH70" i="3"/>
  <c r="AQ71" i="3"/>
  <c r="CH71" i="3"/>
  <c r="AH72" i="3"/>
  <c r="CC72" i="3"/>
  <c r="AH73" i="3"/>
  <c r="BR73" i="3"/>
  <c r="O74" i="3"/>
  <c r="H74" i="6" s="1"/>
  <c r="BA74" i="3"/>
  <c r="CB74" i="3"/>
  <c r="AB75" i="3"/>
  <c r="BN75" i="3"/>
  <c r="C76" i="3"/>
  <c r="AO76" i="3"/>
  <c r="BX76" i="3"/>
  <c r="P77" i="3"/>
  <c r="BB77" i="3"/>
  <c r="CK77" i="3"/>
  <c r="AC78" i="3"/>
  <c r="BL78" i="3"/>
  <c r="L79" i="3"/>
  <c r="AP79" i="3"/>
  <c r="BY79" i="3"/>
  <c r="Y80" i="3"/>
  <c r="AZ80" i="3"/>
  <c r="CL80" i="3"/>
  <c r="AL81" i="3"/>
  <c r="BM81" i="3"/>
  <c r="M82" i="3"/>
  <c r="AV82" i="3"/>
  <c r="BZ82" i="3"/>
  <c r="V83" i="3"/>
  <c r="AX83" i="3"/>
  <c r="BW83" i="3"/>
  <c r="J84" i="3"/>
  <c r="AI84" i="3"/>
  <c r="BH84" i="3"/>
  <c r="CJ84" i="3"/>
  <c r="W85" i="3"/>
  <c r="AV85" i="3"/>
  <c r="BU85" i="3"/>
  <c r="H86" i="3"/>
  <c r="AJ86" i="3"/>
  <c r="BI86" i="3"/>
  <c r="CH86" i="3"/>
  <c r="U87" i="3"/>
  <c r="AQ87" i="3"/>
  <c r="BM87" i="3"/>
  <c r="CG87" i="3"/>
  <c r="Q88" i="3"/>
  <c r="AM88" i="3"/>
  <c r="BG88" i="3"/>
  <c r="CC88" i="3"/>
  <c r="M89" i="3"/>
  <c r="AG89" i="3"/>
  <c r="BC89" i="3"/>
  <c r="BY89" i="3"/>
  <c r="G90" i="3"/>
  <c r="AC90" i="3"/>
  <c r="AY90" i="3"/>
  <c r="BS90" i="3"/>
  <c r="C91" i="3"/>
  <c r="Y91" i="3"/>
  <c r="AS91" i="3"/>
  <c r="BO91" i="3"/>
  <c r="CK91" i="3"/>
  <c r="S92" i="3"/>
  <c r="AO92" i="3"/>
  <c r="BK92" i="3"/>
  <c r="CE92" i="3"/>
  <c r="O93" i="3"/>
  <c r="H93" i="6" s="1"/>
  <c r="AK93" i="3"/>
  <c r="BE93" i="3"/>
  <c r="BZ93" i="3"/>
  <c r="C94" i="3"/>
  <c r="U94" i="3"/>
  <c r="AM94" i="3"/>
  <c r="BB94" i="3"/>
  <c r="BT94" i="3"/>
  <c r="CI94" i="3"/>
  <c r="Q95" i="3"/>
  <c r="AI95" i="3"/>
  <c r="AX95" i="3"/>
  <c r="BP95" i="3"/>
  <c r="CE95" i="3"/>
  <c r="K96" i="3"/>
  <c r="AE96" i="3"/>
  <c r="AR96" i="3"/>
  <c r="BL96" i="3"/>
  <c r="CA96" i="3"/>
  <c r="G97" i="3"/>
  <c r="Y97" i="3"/>
  <c r="AN97" i="3"/>
  <c r="BF97" i="3"/>
  <c r="BU97" i="3"/>
  <c r="C98" i="3"/>
  <c r="U98" i="3"/>
  <c r="AJ98" i="3"/>
  <c r="BB98" i="3"/>
  <c r="BQ98" i="3"/>
  <c r="CI98" i="3"/>
  <c r="Q99" i="3"/>
  <c r="AD99" i="3"/>
  <c r="AX99" i="3"/>
  <c r="BM99" i="3"/>
  <c r="CE99" i="3"/>
  <c r="K100" i="3"/>
  <c r="Z100" i="3"/>
  <c r="AR100" i="3"/>
  <c r="BG100" i="3"/>
  <c r="CA100" i="3"/>
  <c r="G101" i="3"/>
  <c r="V101" i="3"/>
  <c r="AN101" i="3"/>
  <c r="BC101" i="3"/>
  <c r="BU101" i="3"/>
  <c r="C102" i="3"/>
  <c r="P102" i="3"/>
  <c r="AJ102" i="3"/>
  <c r="AY102" i="3"/>
  <c r="BQ102" i="3"/>
  <c r="CI102" i="3"/>
  <c r="L103" i="3"/>
  <c r="AD103" i="3"/>
  <c r="AS103" i="3"/>
  <c r="BM103" i="3"/>
  <c r="CE103" i="3"/>
  <c r="H104" i="3"/>
  <c r="Z104" i="3"/>
  <c r="AO104" i="3"/>
  <c r="BG104" i="3"/>
  <c r="CA104" i="3"/>
  <c r="B105" i="3"/>
  <c r="V105" i="3"/>
  <c r="AK105" i="3"/>
  <c r="BA105" i="3"/>
  <c r="BO105" i="3"/>
  <c r="BZ105" i="3"/>
  <c r="B106" i="3"/>
  <c r="M106" i="3"/>
  <c r="AA106" i="3"/>
  <c r="AO106" i="3"/>
  <c r="AZ106" i="3"/>
  <c r="BN106" i="3"/>
  <c r="BY106" i="3"/>
  <c r="A107" i="3"/>
  <c r="O107" i="3"/>
  <c r="H107" i="6" s="1"/>
  <c r="Z107" i="3"/>
  <c r="AN107" i="3"/>
  <c r="AY107" i="3"/>
  <c r="BM107" i="3"/>
  <c r="CA107" i="3"/>
  <c r="CL107" i="3"/>
  <c r="N108" i="3"/>
  <c r="G108" i="6" s="1"/>
  <c r="Y108" i="3"/>
  <c r="AM108" i="3"/>
  <c r="BA108" i="3"/>
  <c r="BL108" i="3"/>
  <c r="BZ108" i="3"/>
  <c r="CK108" i="3"/>
  <c r="M109" i="3"/>
  <c r="AA109" i="3"/>
  <c r="AL109" i="3"/>
  <c r="AZ109" i="3"/>
  <c r="BK109" i="3"/>
  <c r="BY109" i="3"/>
  <c r="A110" i="3"/>
  <c r="L110" i="3"/>
  <c r="Z110" i="3"/>
  <c r="AK110" i="3"/>
  <c r="AY110" i="3"/>
  <c r="BM110" i="3"/>
  <c r="BX110" i="3"/>
  <c r="CL110" i="3"/>
  <c r="K111" i="3"/>
  <c r="Y111" i="3"/>
  <c r="AM111" i="3"/>
  <c r="AX111" i="3"/>
  <c r="BL111" i="3"/>
  <c r="BW111" i="3"/>
  <c r="CK111" i="3"/>
  <c r="M112" i="3"/>
  <c r="X112" i="3"/>
  <c r="AL112" i="3"/>
  <c r="AW112" i="3"/>
  <c r="BK112" i="3"/>
  <c r="BY112" i="3"/>
  <c r="CJ112" i="3"/>
  <c r="L113" i="3"/>
  <c r="W113" i="3"/>
  <c r="AK113" i="3"/>
  <c r="AY113" i="3"/>
  <c r="BJ113" i="3"/>
  <c r="BX113" i="3"/>
  <c r="CI113" i="3"/>
  <c r="K114" i="3"/>
  <c r="Y114" i="3"/>
  <c r="AJ114" i="3"/>
  <c r="AX114" i="3"/>
  <c r="BI114" i="3"/>
  <c r="BW114" i="3"/>
  <c r="CK114" i="3"/>
  <c r="J115" i="3"/>
  <c r="X115" i="3"/>
  <c r="AI115" i="3"/>
  <c r="AW115" i="3"/>
  <c r="BK115" i="3"/>
  <c r="BV115" i="3"/>
  <c r="CJ115" i="3"/>
  <c r="I116" i="3"/>
  <c r="W116" i="3"/>
  <c r="AK116" i="3"/>
  <c r="AV116" i="3"/>
  <c r="BJ116" i="3"/>
  <c r="BU116" i="3"/>
  <c r="CI116" i="3"/>
  <c r="K117" i="3"/>
  <c r="V117" i="3"/>
  <c r="AJ117" i="3"/>
  <c r="AU117" i="3"/>
  <c r="BI117" i="3"/>
  <c r="BW117" i="3"/>
  <c r="CH117" i="3"/>
  <c r="J118" i="3"/>
  <c r="U118" i="3"/>
  <c r="AI118" i="3"/>
  <c r="AW118" i="3"/>
  <c r="BH118" i="3"/>
  <c r="BV118" i="3"/>
  <c r="CG118" i="3"/>
  <c r="I119" i="3"/>
  <c r="W119" i="3"/>
  <c r="AH119" i="3"/>
  <c r="AV119" i="3"/>
  <c r="BG119" i="3"/>
  <c r="BU119" i="3"/>
  <c r="CI119" i="3"/>
  <c r="H120" i="3"/>
  <c r="V120" i="3"/>
  <c r="AF120" i="3"/>
  <c r="AR120" i="3"/>
  <c r="BB120" i="3"/>
  <c r="BL120" i="3"/>
  <c r="BX120" i="3"/>
  <c r="CH120" i="3"/>
  <c r="F121" i="3"/>
  <c r="V121" i="5" s="1"/>
  <c r="R121" i="3"/>
  <c r="AB121" i="3"/>
  <c r="AL121" i="3"/>
  <c r="AX121" i="3"/>
  <c r="BH121" i="3"/>
  <c r="BR121" i="3"/>
  <c r="CD121" i="3"/>
  <c r="B122" i="3"/>
  <c r="L122" i="3"/>
  <c r="X122" i="3"/>
  <c r="AH122" i="3"/>
  <c r="AR122" i="3"/>
  <c r="BD122" i="3"/>
  <c r="BN122" i="3"/>
  <c r="BX122" i="3"/>
  <c r="CJ122" i="3"/>
  <c r="H123" i="3"/>
  <c r="R123" i="3"/>
  <c r="AD123" i="3"/>
  <c r="AN123" i="3"/>
  <c r="AX123" i="3"/>
  <c r="BJ123" i="3"/>
  <c r="BT123" i="3"/>
  <c r="CD123" i="3"/>
  <c r="D124" i="3"/>
  <c r="N124" i="3"/>
  <c r="G124" i="6" s="1"/>
  <c r="X124" i="3"/>
  <c r="AJ124" i="3"/>
  <c r="AT124" i="3"/>
  <c r="BD124" i="3"/>
  <c r="BP124" i="3"/>
  <c r="BZ124" i="3"/>
  <c r="CJ124" i="3"/>
  <c r="J125" i="3"/>
  <c r="T125" i="3"/>
  <c r="AD125" i="3"/>
  <c r="AP125" i="3"/>
  <c r="AZ125" i="3"/>
  <c r="BJ125" i="3"/>
  <c r="BV125" i="3"/>
  <c r="CF125" i="3"/>
  <c r="D126" i="3"/>
  <c r="P126" i="3"/>
  <c r="Z126" i="3"/>
  <c r="AJ126" i="3"/>
  <c r="AV126" i="3"/>
  <c r="BF126" i="3"/>
  <c r="BP126" i="3"/>
  <c r="CB126" i="3"/>
  <c r="CL126" i="3"/>
  <c r="J127" i="3"/>
  <c r="V127" i="3"/>
  <c r="AF127" i="3"/>
  <c r="AP127" i="3"/>
  <c r="BB127" i="3"/>
  <c r="BL127" i="3"/>
  <c r="BV127" i="3"/>
  <c r="CH127" i="3"/>
  <c r="F128" i="3"/>
  <c r="V128" i="5" s="1"/>
  <c r="P128" i="3"/>
  <c r="AB128" i="3"/>
  <c r="AL128" i="3"/>
  <c r="AV128" i="3"/>
  <c r="BH128" i="3"/>
  <c r="BR128" i="3"/>
  <c r="CB128" i="3"/>
  <c r="B129" i="3"/>
  <c r="L129" i="3"/>
  <c r="V129" i="3"/>
  <c r="AH129" i="3"/>
  <c r="AR129" i="3"/>
  <c r="BB129" i="3"/>
  <c r="BN129" i="3"/>
  <c r="BX129" i="3"/>
  <c r="CH129" i="3"/>
  <c r="H130" i="3"/>
  <c r="R130" i="3"/>
  <c r="AB130" i="3"/>
  <c r="AN130" i="3"/>
  <c r="AX130" i="3"/>
  <c r="BH130" i="3"/>
  <c r="BS130" i="3"/>
  <c r="CB130" i="3"/>
  <c r="CK130" i="3"/>
  <c r="H131" i="3"/>
  <c r="Q131" i="3"/>
  <c r="Z131" i="3"/>
  <c r="AH131" i="3"/>
  <c r="AP131" i="3"/>
  <c r="AX131" i="3"/>
  <c r="BF131" i="3"/>
  <c r="BN131" i="3"/>
  <c r="BV131" i="3"/>
  <c r="CD131" i="3"/>
  <c r="CL131" i="3"/>
  <c r="H132" i="3"/>
  <c r="P132" i="3"/>
  <c r="X132" i="3"/>
  <c r="AF132" i="3"/>
  <c r="AN132" i="3"/>
  <c r="AV132" i="3"/>
  <c r="BD132" i="3"/>
  <c r="BL132" i="3"/>
  <c r="BT132" i="3"/>
  <c r="CB132" i="3"/>
  <c r="CJ132" i="3"/>
  <c r="F133" i="3"/>
  <c r="V133" i="5" s="1"/>
  <c r="N133" i="3"/>
  <c r="G133" i="6" s="1"/>
  <c r="V133" i="3"/>
  <c r="AD133" i="3"/>
  <c r="AL133" i="3"/>
  <c r="AT133" i="3"/>
  <c r="BB133" i="3"/>
  <c r="BJ133" i="3"/>
  <c r="BR133" i="3"/>
  <c r="BZ133" i="3"/>
  <c r="CH133" i="3"/>
  <c r="D134" i="3"/>
  <c r="L134" i="3"/>
  <c r="T134" i="3"/>
  <c r="AB134" i="3"/>
  <c r="AJ134" i="3"/>
  <c r="AR134" i="3"/>
  <c r="AZ134" i="3"/>
  <c r="BH134" i="3"/>
  <c r="BP134" i="3"/>
  <c r="BX134" i="3"/>
  <c r="CF134" i="3"/>
  <c r="B135" i="3"/>
  <c r="J135" i="3"/>
  <c r="R135" i="3"/>
  <c r="Z135" i="3"/>
  <c r="AH135" i="3"/>
  <c r="AP135" i="3"/>
  <c r="AX135" i="3"/>
  <c r="BF135" i="3"/>
  <c r="BN135" i="3"/>
  <c r="BV135" i="3"/>
  <c r="CD135" i="3"/>
  <c r="CL135" i="3"/>
  <c r="H136" i="3"/>
  <c r="P136" i="3"/>
  <c r="X136" i="3"/>
  <c r="AF136" i="3"/>
  <c r="AN136" i="3"/>
  <c r="AV136" i="3"/>
  <c r="BD136" i="3"/>
  <c r="BL136" i="3"/>
  <c r="BT136" i="3"/>
  <c r="CB136" i="3"/>
  <c r="CJ136" i="3"/>
  <c r="F137" i="3"/>
  <c r="V137" i="5" s="1"/>
  <c r="N137" i="3"/>
  <c r="G137" i="6" s="1"/>
  <c r="V137" i="3"/>
  <c r="AD137" i="3"/>
  <c r="AL137" i="3"/>
  <c r="AT137" i="3"/>
  <c r="BB137" i="3"/>
  <c r="BJ137" i="3"/>
  <c r="BR137" i="3"/>
  <c r="BZ137" i="3"/>
  <c r="CH137" i="3"/>
  <c r="D138" i="3"/>
  <c r="L138" i="3"/>
  <c r="T138" i="3"/>
  <c r="AB138" i="3"/>
  <c r="AJ138" i="3"/>
  <c r="AR138" i="3"/>
  <c r="AZ138" i="3"/>
  <c r="BH138" i="3"/>
  <c r="BP138" i="3"/>
  <c r="BX138" i="3"/>
  <c r="CF138" i="3"/>
  <c r="B139" i="3"/>
  <c r="J139" i="3"/>
  <c r="R139" i="3"/>
  <c r="Z139" i="3"/>
  <c r="AH139" i="3"/>
  <c r="AP139" i="3"/>
  <c r="AX139" i="3"/>
  <c r="BF139" i="3"/>
  <c r="BN139" i="3"/>
  <c r="BV139" i="3"/>
  <c r="CD139" i="3"/>
  <c r="CL139" i="3"/>
  <c r="H140" i="3"/>
  <c r="P140" i="3"/>
  <c r="X140" i="3"/>
  <c r="AF140" i="3"/>
  <c r="AN140" i="3"/>
  <c r="AV140" i="3"/>
  <c r="BD140" i="3"/>
  <c r="BL140" i="3"/>
  <c r="BT140" i="3"/>
  <c r="CB140" i="3"/>
  <c r="CJ140" i="3"/>
  <c r="F141" i="3"/>
  <c r="V141" i="5" s="1"/>
  <c r="N141" i="3"/>
  <c r="G141" i="6" s="1"/>
  <c r="V141" i="3"/>
  <c r="AD141" i="3"/>
  <c r="AL141" i="3"/>
  <c r="AT141" i="3"/>
  <c r="BB141" i="3"/>
  <c r="BJ141" i="3"/>
  <c r="BR141" i="3"/>
  <c r="BZ141" i="3"/>
  <c r="CH141" i="3"/>
  <c r="D142" i="3"/>
  <c r="L142" i="3"/>
  <c r="T142" i="3"/>
  <c r="AB142" i="3"/>
  <c r="AJ142" i="3"/>
  <c r="AR142" i="3"/>
  <c r="AZ142" i="3"/>
  <c r="BH142" i="3"/>
  <c r="BP142" i="3"/>
  <c r="BX142" i="3"/>
  <c r="CF142" i="3"/>
  <c r="B143" i="3"/>
  <c r="J143" i="3"/>
  <c r="R143" i="3"/>
  <c r="Z143" i="3"/>
  <c r="AH143" i="3"/>
  <c r="AP143" i="3"/>
  <c r="AX143" i="3"/>
  <c r="BF143" i="3"/>
  <c r="BN143" i="3"/>
  <c r="BV143" i="3"/>
  <c r="CD143" i="3"/>
  <c r="CL143" i="3"/>
  <c r="H144" i="3"/>
  <c r="P144" i="3"/>
  <c r="X144" i="3"/>
  <c r="AF144" i="3"/>
  <c r="AN144" i="3"/>
  <c r="AF28" i="3"/>
  <c r="G36" i="3"/>
  <c r="BK40" i="3"/>
  <c r="AF44" i="3"/>
  <c r="W48" i="3"/>
  <c r="G52" i="3"/>
  <c r="J53" i="3"/>
  <c r="CA53" i="3"/>
  <c r="BA54" i="3"/>
  <c r="AA55" i="3"/>
  <c r="A56" i="3"/>
  <c r="BM56" i="3"/>
  <c r="AM57" i="3"/>
  <c r="M58" i="3"/>
  <c r="BY58" i="3"/>
  <c r="AY59" i="3"/>
  <c r="Y60" i="3"/>
  <c r="CK60" i="3"/>
  <c r="AV61" i="3"/>
  <c r="E62" i="3"/>
  <c r="AV62" i="3"/>
  <c r="CH62" i="3"/>
  <c r="AQ63" i="3"/>
  <c r="CH63" i="3"/>
  <c r="AH64" i="3"/>
  <c r="CC64" i="3"/>
  <c r="AH65" i="3"/>
  <c r="BT65" i="3"/>
  <c r="AC66" i="3"/>
  <c r="BT66" i="3"/>
  <c r="T67" i="3"/>
  <c r="BO67" i="3"/>
  <c r="T68" i="3"/>
  <c r="BF68" i="3"/>
  <c r="O69" i="3"/>
  <c r="H69" i="6" s="1"/>
  <c r="BF69" i="3"/>
  <c r="F70" i="3"/>
  <c r="V70" i="5" s="1"/>
  <c r="BA70" i="3"/>
  <c r="F71" i="3"/>
  <c r="V71" i="5" s="1"/>
  <c r="AR71" i="3"/>
  <c r="A72" i="3"/>
  <c r="AR72" i="3"/>
  <c r="CD72" i="3"/>
  <c r="AM73" i="3"/>
  <c r="CA73" i="3"/>
  <c r="P74" i="3"/>
  <c r="BB74" i="3"/>
  <c r="B75" i="3"/>
  <c r="AC75" i="3"/>
  <c r="BO75" i="3"/>
  <c r="L76" i="3"/>
  <c r="AP76" i="3"/>
  <c r="CB76" i="3"/>
  <c r="Y77" i="3"/>
  <c r="BC77" i="3"/>
  <c r="CL77" i="3"/>
  <c r="AL78" i="3"/>
  <c r="BP78" i="3"/>
  <c r="M79" i="3"/>
  <c r="AY79" i="3"/>
  <c r="BZ79" i="3"/>
  <c r="Z80" i="3"/>
  <c r="BL80" i="3"/>
  <c r="A81" i="3"/>
  <c r="AM81" i="3"/>
  <c r="BV81" i="3"/>
  <c r="N82" i="3"/>
  <c r="G82" i="6" s="1"/>
  <c r="AZ82" i="3"/>
  <c r="CI82" i="3"/>
  <c r="Z83" i="3"/>
  <c r="AY83" i="3"/>
  <c r="BX83" i="3"/>
  <c r="K84" i="3"/>
  <c r="AJ84" i="3"/>
  <c r="BL84" i="3"/>
  <c r="CK84" i="3"/>
  <c r="X85" i="3"/>
  <c r="AW85" i="3"/>
  <c r="BV85" i="3"/>
  <c r="L86" i="3"/>
  <c r="AK86" i="3"/>
  <c r="BJ86" i="3"/>
  <c r="CI86" i="3"/>
  <c r="V87" i="3"/>
  <c r="AR87" i="3"/>
  <c r="BN87" i="3"/>
  <c r="CH87" i="3"/>
  <c r="R88" i="3"/>
  <c r="AN88" i="3"/>
  <c r="BH88" i="3"/>
  <c r="CD88" i="3"/>
  <c r="N89" i="3"/>
  <c r="G89" i="6" s="1"/>
  <c r="AH89" i="3"/>
  <c r="BD89" i="3"/>
  <c r="BZ89" i="3"/>
  <c r="H90" i="3"/>
  <c r="AD90" i="3"/>
  <c r="AZ90" i="3"/>
  <c r="BT90" i="3"/>
  <c r="D91" i="3"/>
  <c r="Z91" i="3"/>
  <c r="AT91" i="3"/>
  <c r="BP91" i="3"/>
  <c r="CL91" i="3"/>
  <c r="T92" i="3"/>
  <c r="AP92" i="3"/>
  <c r="BL92" i="3"/>
  <c r="CF92" i="3"/>
  <c r="P93" i="3"/>
  <c r="AL93" i="3"/>
  <c r="BF93" i="3"/>
  <c r="CA93" i="3"/>
  <c r="G94" i="3"/>
  <c r="V94" i="3"/>
  <c r="AN94" i="3"/>
  <c r="BC94" i="3"/>
  <c r="BW94" i="3"/>
  <c r="C95" i="3"/>
  <c r="R95" i="3"/>
  <c r="AJ95" i="3"/>
  <c r="AY95" i="3"/>
  <c r="BQ95" i="3"/>
  <c r="CK95" i="3"/>
  <c r="L96" i="3"/>
  <c r="AF96" i="3"/>
  <c r="AU96" i="3"/>
  <c r="BM96" i="3"/>
  <c r="CE96" i="3"/>
  <c r="H97" i="3"/>
  <c r="Z97" i="3"/>
  <c r="AO97" i="3"/>
  <c r="BI97" i="3"/>
  <c r="CA97" i="3"/>
  <c r="D98" i="3"/>
  <c r="V98" i="3"/>
  <c r="AK98" i="3"/>
  <c r="BC98" i="3"/>
  <c r="BW98" i="3"/>
  <c r="CJ98" i="3"/>
  <c r="R99" i="3"/>
  <c r="AG99" i="3"/>
  <c r="AY99" i="3"/>
  <c r="BQ99" i="3"/>
  <c r="CF99" i="3"/>
  <c r="L100" i="3"/>
  <c r="AA100" i="3"/>
  <c r="AU100" i="3"/>
  <c r="BM100" i="3"/>
  <c r="CB100" i="3"/>
  <c r="H101" i="3"/>
  <c r="W101" i="3"/>
  <c r="AO101" i="3"/>
  <c r="BI101" i="3"/>
  <c r="BV101" i="3"/>
  <c r="D102" i="3"/>
  <c r="S102" i="3"/>
  <c r="AK102" i="3"/>
  <c r="BC102" i="3"/>
  <c r="BR102" i="3"/>
  <c r="CJ102" i="3"/>
  <c r="M103" i="3"/>
  <c r="AG103" i="3"/>
  <c r="AY103" i="3"/>
  <c r="BN103" i="3"/>
  <c r="CF103" i="3"/>
  <c r="I104" i="3"/>
  <c r="AA104" i="3"/>
  <c r="AU104" i="3"/>
  <c r="BH104" i="3"/>
  <c r="CB104" i="3"/>
  <c r="E105" i="3"/>
  <c r="W105" i="3"/>
  <c r="AO105" i="3"/>
  <c r="BB105" i="3"/>
  <c r="BP105" i="3"/>
  <c r="CA105" i="3"/>
  <c r="C106" i="3"/>
  <c r="Q106" i="3"/>
  <c r="AB106" i="3"/>
  <c r="AP106" i="3"/>
  <c r="BA106" i="3"/>
  <c r="BO106" i="3"/>
  <c r="CC106" i="3"/>
  <c r="B107" i="3"/>
  <c r="P107" i="3"/>
  <c r="AA107" i="3"/>
  <c r="AO107" i="3"/>
  <c r="BC107" i="3"/>
  <c r="BN107" i="3"/>
  <c r="CB107" i="3"/>
  <c r="A108" i="3"/>
  <c r="O108" i="3"/>
  <c r="H108" i="6" s="1"/>
  <c r="AC108" i="3"/>
  <c r="AN108" i="3"/>
  <c r="BB108" i="3"/>
  <c r="BM108" i="3"/>
  <c r="CA108" i="3"/>
  <c r="C109" i="3"/>
  <c r="N109" i="3"/>
  <c r="G109" i="6" s="1"/>
  <c r="AB109" i="3"/>
  <c r="AM109" i="3"/>
  <c r="BA109" i="3"/>
  <c r="BO109" i="3"/>
  <c r="BZ109" i="3"/>
  <c r="B110" i="3"/>
  <c r="M110" i="3"/>
  <c r="AA110" i="3"/>
  <c r="AO110" i="3"/>
  <c r="AZ110" i="3"/>
  <c r="BN110" i="3"/>
  <c r="BY110" i="3"/>
  <c r="A111" i="3"/>
  <c r="O111" i="3"/>
  <c r="H111" i="6" s="1"/>
  <c r="Z111" i="3"/>
  <c r="AN111" i="3"/>
  <c r="AY111" i="3"/>
  <c r="BM111" i="3"/>
  <c r="CA111" i="3"/>
  <c r="CL111" i="3"/>
  <c r="N112" i="3"/>
  <c r="G112" i="6" s="1"/>
  <c r="Y112" i="3"/>
  <c r="AM112" i="3"/>
  <c r="BA112" i="3"/>
  <c r="BL112" i="3"/>
  <c r="BZ112" i="3"/>
  <c r="CK112" i="3"/>
  <c r="M113" i="3"/>
  <c r="AA113" i="3"/>
  <c r="AL113" i="3"/>
  <c r="AZ113" i="3"/>
  <c r="BK113" i="3"/>
  <c r="BY113" i="3"/>
  <c r="A114" i="3"/>
  <c r="L114" i="3"/>
  <c r="Z114" i="3"/>
  <c r="AK114" i="3"/>
  <c r="AY114" i="3"/>
  <c r="BM114" i="3"/>
  <c r="BX114" i="3"/>
  <c r="CL114" i="3"/>
  <c r="K115" i="3"/>
  <c r="Y115" i="3"/>
  <c r="AM115" i="3"/>
  <c r="AX115" i="3"/>
  <c r="BL115" i="3"/>
  <c r="BW115" i="3"/>
  <c r="CK115" i="3"/>
  <c r="M116" i="3"/>
  <c r="X116" i="3"/>
  <c r="AL116" i="3"/>
  <c r="AW116" i="3"/>
  <c r="BK116" i="3"/>
  <c r="BY116" i="3"/>
  <c r="CJ116" i="3"/>
  <c r="L117" i="3"/>
  <c r="W117" i="3"/>
  <c r="AK117" i="3"/>
  <c r="AY117" i="3"/>
  <c r="BJ117" i="3"/>
  <c r="BX117" i="3"/>
  <c r="CI117" i="3"/>
  <c r="K118" i="3"/>
  <c r="Y118" i="3"/>
  <c r="AJ118" i="3"/>
  <c r="AX118" i="3"/>
  <c r="BI118" i="3"/>
  <c r="BW118" i="3"/>
  <c r="CK118" i="3"/>
  <c r="J119" i="3"/>
  <c r="X119" i="3"/>
  <c r="AI119" i="3"/>
  <c r="AW119" i="3"/>
  <c r="BK119" i="3"/>
  <c r="BV119" i="3"/>
  <c r="CJ119" i="3"/>
  <c r="I120" i="3"/>
  <c r="W120" i="3"/>
  <c r="AG120" i="3"/>
  <c r="AS120" i="3"/>
  <c r="BC120" i="3"/>
  <c r="BM120" i="3"/>
  <c r="BY120" i="3"/>
  <c r="CI120" i="3"/>
  <c r="G121" i="3"/>
  <c r="S121" i="3"/>
  <c r="AC121" i="3"/>
  <c r="AM121" i="3"/>
  <c r="AY121" i="3"/>
  <c r="BI121" i="3"/>
  <c r="BS121" i="3"/>
  <c r="CE121" i="3"/>
  <c r="C122" i="3"/>
  <c r="M122" i="3"/>
  <c r="Y122" i="3"/>
  <c r="AI122" i="3"/>
  <c r="AS122" i="3"/>
  <c r="BE122" i="3"/>
  <c r="BO122" i="3"/>
  <c r="BY122" i="3"/>
  <c r="CK122" i="3"/>
  <c r="I123" i="3"/>
  <c r="S123" i="3"/>
  <c r="AE123" i="3"/>
  <c r="AO123" i="3"/>
  <c r="AY123" i="3"/>
  <c r="BK123" i="3"/>
  <c r="BU123" i="3"/>
  <c r="CE123" i="3"/>
  <c r="E124" i="3"/>
  <c r="O124" i="3"/>
  <c r="H124" i="6" s="1"/>
  <c r="Y124" i="3"/>
  <c r="AK124" i="3"/>
  <c r="AU124" i="3"/>
  <c r="BE124" i="3"/>
  <c r="BQ124" i="3"/>
  <c r="CA124" i="3"/>
  <c r="CK124" i="3"/>
  <c r="K125" i="3"/>
  <c r="U125" i="3"/>
  <c r="AE125" i="3"/>
  <c r="AQ125" i="3"/>
  <c r="BA125" i="3"/>
  <c r="BK125" i="3"/>
  <c r="BW125" i="3"/>
  <c r="CG125" i="3"/>
  <c r="E126" i="3"/>
  <c r="Q126" i="3"/>
  <c r="AA126" i="3"/>
  <c r="AK126" i="3"/>
  <c r="AW126" i="3"/>
  <c r="BG126" i="3"/>
  <c r="BQ126" i="3"/>
  <c r="CC126" i="3"/>
  <c r="A127" i="3"/>
  <c r="K127" i="3"/>
  <c r="W127" i="3"/>
  <c r="AG127" i="3"/>
  <c r="AQ127" i="3"/>
  <c r="BC127" i="3"/>
  <c r="BM127" i="3"/>
  <c r="BW127" i="3"/>
  <c r="CI127" i="3"/>
  <c r="G128" i="3"/>
  <c r="Q128" i="3"/>
  <c r="AC128" i="3"/>
  <c r="AM128" i="3"/>
  <c r="AW128" i="3"/>
  <c r="BI128" i="3"/>
  <c r="BS128" i="3"/>
  <c r="CC128" i="3"/>
  <c r="C129" i="3"/>
  <c r="M129" i="3"/>
  <c r="W129" i="3"/>
  <c r="AI129" i="3"/>
  <c r="AS129" i="3"/>
  <c r="BC129" i="3"/>
  <c r="BO129" i="3"/>
  <c r="BY129" i="3"/>
  <c r="CI129" i="3"/>
  <c r="I130" i="3"/>
  <c r="S130" i="3"/>
  <c r="AC130" i="3"/>
  <c r="AO130" i="3"/>
  <c r="AY130" i="3"/>
  <c r="BI130" i="3"/>
  <c r="BT130" i="3"/>
  <c r="CC130" i="3"/>
  <c r="CL130" i="3"/>
  <c r="I131" i="3"/>
  <c r="R131" i="3"/>
  <c r="AA131" i="3"/>
  <c r="AI131" i="3"/>
  <c r="AQ131" i="3"/>
  <c r="AY131" i="3"/>
  <c r="BG131" i="3"/>
  <c r="BO131" i="3"/>
  <c r="BW131" i="3"/>
  <c r="CE131" i="3"/>
  <c r="A132" i="3"/>
  <c r="I132" i="3"/>
  <c r="Q132" i="3"/>
  <c r="Y132" i="3"/>
  <c r="AG132" i="3"/>
  <c r="AO132" i="3"/>
  <c r="AW132" i="3"/>
  <c r="BE132" i="3"/>
  <c r="BM132" i="3"/>
  <c r="BU132" i="3"/>
  <c r="CC132" i="3"/>
  <c r="CK132" i="3"/>
  <c r="G133" i="3"/>
  <c r="O133" i="3"/>
  <c r="H133" i="6" s="1"/>
  <c r="W133" i="3"/>
  <c r="AE133" i="3"/>
  <c r="AM133" i="3"/>
  <c r="AU133" i="3"/>
  <c r="BC133" i="3"/>
  <c r="BK133" i="3"/>
  <c r="BS133" i="3"/>
  <c r="CA133" i="3"/>
  <c r="CI133" i="3"/>
  <c r="E134" i="3"/>
  <c r="M134" i="3"/>
  <c r="U134" i="3"/>
  <c r="AC134" i="3"/>
  <c r="AK134" i="3"/>
  <c r="AS134" i="3"/>
  <c r="BA134" i="3"/>
  <c r="BI134" i="3"/>
  <c r="BQ134" i="3"/>
  <c r="BY134" i="3"/>
  <c r="CG134" i="3"/>
  <c r="C135" i="3"/>
  <c r="K135" i="3"/>
  <c r="S135" i="3"/>
  <c r="AA135" i="3"/>
  <c r="AI135" i="3"/>
  <c r="AQ135" i="3"/>
  <c r="AY135" i="3"/>
  <c r="BG135" i="3"/>
  <c r="BO135" i="3"/>
  <c r="BW135" i="3"/>
  <c r="CE135" i="3"/>
  <c r="A136" i="3"/>
  <c r="I136" i="3"/>
  <c r="Q136" i="3"/>
  <c r="Y136" i="3"/>
  <c r="AG136" i="3"/>
  <c r="AO136" i="3"/>
  <c r="AW136" i="3"/>
  <c r="BE136" i="3"/>
  <c r="BM136" i="3"/>
  <c r="BU136" i="3"/>
  <c r="CC136" i="3"/>
  <c r="CK136" i="3"/>
  <c r="G137" i="3"/>
  <c r="O137" i="3"/>
  <c r="H137" i="6" s="1"/>
  <c r="W137" i="3"/>
  <c r="AE137" i="3"/>
  <c r="AM137" i="3"/>
  <c r="AU137" i="3"/>
  <c r="BC137" i="3"/>
  <c r="BK137" i="3"/>
  <c r="BS137" i="3"/>
  <c r="CA137" i="3"/>
  <c r="CI137" i="3"/>
  <c r="E138" i="3"/>
  <c r="M138" i="3"/>
  <c r="U138" i="3"/>
  <c r="AC138" i="3"/>
  <c r="AK138" i="3"/>
  <c r="AS138" i="3"/>
  <c r="BA138" i="3"/>
  <c r="BI138" i="3"/>
  <c r="BQ138" i="3"/>
  <c r="BY138" i="3"/>
  <c r="CG138" i="3"/>
  <c r="C139" i="3"/>
  <c r="K139" i="3"/>
  <c r="S139" i="3"/>
  <c r="AA139" i="3"/>
  <c r="AI139" i="3"/>
  <c r="AQ139" i="3"/>
  <c r="AY139" i="3"/>
  <c r="BG139" i="3"/>
  <c r="BO139" i="3"/>
  <c r="BW139" i="3"/>
  <c r="CE139" i="3"/>
  <c r="A140" i="3"/>
  <c r="I140" i="3"/>
  <c r="Q140" i="3"/>
  <c r="Y140" i="3"/>
  <c r="AG140" i="3"/>
  <c r="AO140" i="3"/>
  <c r="AW140" i="3"/>
  <c r="BE140" i="3"/>
  <c r="BM140" i="3"/>
  <c r="BU140" i="3"/>
  <c r="CC140" i="3"/>
  <c r="CK140" i="3"/>
  <c r="G141" i="3"/>
  <c r="O141" i="3"/>
  <c r="H141" i="6" s="1"/>
  <c r="W141" i="3"/>
  <c r="AE141" i="3"/>
  <c r="AM141" i="3"/>
  <c r="AU141" i="3"/>
  <c r="BC141" i="3"/>
  <c r="BK141" i="3"/>
  <c r="BS141" i="3"/>
  <c r="CA141" i="3"/>
  <c r="CI141" i="3"/>
  <c r="E142" i="3"/>
  <c r="M142" i="3"/>
  <c r="U142" i="3"/>
  <c r="AC142" i="3"/>
  <c r="AK142" i="3"/>
  <c r="AS142" i="3"/>
  <c r="BA142" i="3"/>
  <c r="BI142" i="3"/>
  <c r="BQ142" i="3"/>
  <c r="BY142" i="3"/>
  <c r="CG142" i="3"/>
  <c r="C143" i="3"/>
  <c r="K143" i="3"/>
  <c r="S143" i="3"/>
  <c r="AA143" i="3"/>
  <c r="AI143" i="3"/>
  <c r="AQ143" i="3"/>
  <c r="AY143" i="3"/>
  <c r="BG143" i="3"/>
  <c r="BO143" i="3"/>
  <c r="BW143" i="3"/>
  <c r="CE143" i="3"/>
  <c r="A144" i="3"/>
  <c r="I144" i="3"/>
  <c r="Q144" i="3"/>
  <c r="Y144" i="3"/>
  <c r="AG144" i="3"/>
  <c r="AO144" i="3"/>
  <c r="AW144" i="3"/>
  <c r="BE144" i="3"/>
  <c r="BM144" i="3"/>
  <c r="BU144" i="3"/>
  <c r="CC144" i="3"/>
  <c r="CK144" i="3"/>
  <c r="G145" i="3"/>
  <c r="O145" i="3"/>
  <c r="H145" i="6" s="1"/>
  <c r="W145" i="3"/>
  <c r="AE145" i="3"/>
  <c r="AM145" i="3"/>
  <c r="AU145" i="3"/>
  <c r="BC145" i="3"/>
  <c r="BK145" i="3"/>
  <c r="BS145" i="3"/>
  <c r="CA145" i="3"/>
  <c r="CI145" i="3"/>
  <c r="E146" i="3"/>
  <c r="M146" i="3"/>
  <c r="U146" i="3"/>
  <c r="AC146" i="3"/>
  <c r="AK146" i="3"/>
  <c r="AS146" i="3"/>
  <c r="BA146" i="3"/>
  <c r="BI146" i="3"/>
  <c r="BQ146" i="3"/>
  <c r="BY146" i="3"/>
  <c r="CG146" i="3"/>
  <c r="C147" i="3"/>
  <c r="K147" i="3"/>
  <c r="S147" i="3"/>
  <c r="AA147" i="3"/>
  <c r="AI147" i="3"/>
  <c r="AQ147" i="3"/>
  <c r="AY147" i="3"/>
  <c r="BG147" i="3"/>
  <c r="BO147" i="3"/>
  <c r="BW147" i="3"/>
  <c r="CE147" i="3"/>
  <c r="A148" i="3"/>
  <c r="I148" i="3"/>
  <c r="Q148" i="3"/>
  <c r="Y148" i="3"/>
  <c r="AG148" i="3"/>
  <c r="AO148" i="3"/>
  <c r="AW148" i="3"/>
  <c r="BE148" i="3"/>
  <c r="BM148" i="3"/>
  <c r="BU148" i="3"/>
  <c r="CC148" i="3"/>
  <c r="CK148" i="3"/>
  <c r="G149" i="3"/>
  <c r="O149" i="3"/>
  <c r="H149" i="6" s="1"/>
  <c r="W149" i="3"/>
  <c r="AE149" i="3"/>
  <c r="AM149" i="3"/>
  <c r="AU149" i="3"/>
  <c r="BC149" i="3"/>
  <c r="BK149" i="3"/>
  <c r="BS149" i="3"/>
  <c r="CA149" i="3"/>
  <c r="CI149" i="3"/>
  <c r="E150" i="3"/>
  <c r="M150" i="3"/>
  <c r="U150" i="3"/>
  <c r="AC150" i="3"/>
  <c r="AK150" i="3"/>
  <c r="AS150" i="3"/>
  <c r="BA150" i="3"/>
  <c r="BI150" i="3"/>
  <c r="BQ150" i="3"/>
  <c r="BY150" i="3"/>
  <c r="CG150" i="3"/>
  <c r="C151" i="3"/>
  <c r="K151" i="3"/>
  <c r="S151" i="3"/>
  <c r="AA151" i="3"/>
  <c r="AI151" i="3"/>
  <c r="AQ151" i="3"/>
  <c r="AY151" i="3"/>
  <c r="BG151" i="3"/>
  <c r="BO151" i="3"/>
  <c r="BW151" i="3"/>
  <c r="CE151" i="3"/>
  <c r="A152" i="3"/>
  <c r="I152" i="3"/>
  <c r="Q152" i="3"/>
  <c r="Y152" i="3"/>
  <c r="AG152" i="3"/>
  <c r="AO152" i="3"/>
  <c r="AW152" i="3"/>
  <c r="BE152" i="3"/>
  <c r="BM152" i="3"/>
  <c r="BU152" i="3"/>
  <c r="CC152" i="3"/>
  <c r="CK152" i="3"/>
  <c r="G153" i="3"/>
  <c r="O153" i="3"/>
  <c r="H153" i="6" s="1"/>
  <c r="W153" i="3"/>
  <c r="AE153" i="3"/>
  <c r="AM153" i="3"/>
  <c r="AU153" i="3"/>
  <c r="BC153" i="3"/>
  <c r="BK153" i="3"/>
  <c r="BS153" i="3"/>
  <c r="CA153" i="3"/>
  <c r="CI153" i="3"/>
  <c r="E154" i="3"/>
  <c r="M154" i="3"/>
  <c r="U154" i="3"/>
  <c r="AC154" i="3"/>
  <c r="AK154" i="3"/>
  <c r="AS154" i="3"/>
  <c r="BA154" i="3"/>
  <c r="BI154" i="3"/>
  <c r="BQ154" i="3"/>
  <c r="BY154" i="3"/>
  <c r="CG154" i="3"/>
  <c r="C155" i="3"/>
  <c r="K155" i="3"/>
  <c r="S155" i="3"/>
  <c r="AA155" i="3"/>
  <c r="AI155" i="3"/>
  <c r="AQ155" i="3"/>
  <c r="AY155" i="3"/>
  <c r="BG155" i="3"/>
  <c r="BO155" i="3"/>
  <c r="BW155" i="3"/>
  <c r="CE155" i="3"/>
  <c r="A156" i="3"/>
  <c r="I156" i="3"/>
  <c r="Q156" i="3"/>
  <c r="Y156" i="3"/>
  <c r="AG156" i="3"/>
  <c r="AO156" i="3"/>
  <c r="AW156" i="3"/>
  <c r="BE156" i="3"/>
  <c r="BM156" i="3"/>
  <c r="BU156" i="3"/>
  <c r="CC156" i="3"/>
  <c r="CK156" i="3"/>
  <c r="G157" i="3"/>
  <c r="O157" i="3"/>
  <c r="H157" i="6" s="1"/>
  <c r="W157" i="3"/>
  <c r="AE157" i="3"/>
  <c r="AM157" i="3"/>
  <c r="AU157" i="3"/>
  <c r="BC157" i="3"/>
  <c r="BK157" i="3"/>
  <c r="BS157" i="3"/>
  <c r="CA157" i="3"/>
  <c r="CI157" i="3"/>
  <c r="E158" i="3"/>
  <c r="M158" i="3"/>
  <c r="U158" i="3"/>
  <c r="AC158" i="3"/>
  <c r="AK158" i="3"/>
  <c r="AS158" i="3"/>
  <c r="BA158" i="3"/>
  <c r="BI158" i="3"/>
  <c r="BQ158" i="3"/>
  <c r="BY158" i="3"/>
  <c r="CG158" i="3"/>
  <c r="AK29" i="3"/>
  <c r="CB36" i="3"/>
  <c r="BS40" i="3"/>
  <c r="BC44" i="3"/>
  <c r="X48" i="3"/>
  <c r="O52" i="3"/>
  <c r="H52" i="6" s="1"/>
  <c r="O53" i="3"/>
  <c r="H53" i="6" s="1"/>
  <c r="CB53" i="3"/>
  <c r="BB54" i="3"/>
  <c r="AB55" i="3"/>
  <c r="B56" i="3"/>
  <c r="BN56" i="3"/>
  <c r="AN57" i="3"/>
  <c r="N58" i="3"/>
  <c r="G58" i="6" s="1"/>
  <c r="BZ58" i="3"/>
  <c r="AZ59" i="3"/>
  <c r="Z60" i="3"/>
  <c r="CL60" i="3"/>
  <c r="BF61" i="3"/>
  <c r="F62" i="3"/>
  <c r="V62" i="5" s="1"/>
  <c r="BA62" i="3"/>
  <c r="F63" i="3"/>
  <c r="V63" i="5" s="1"/>
  <c r="AR63" i="3"/>
  <c r="A64" i="3"/>
  <c r="AR64" i="3"/>
  <c r="CD64" i="3"/>
  <c r="AM65" i="3"/>
  <c r="CD65" i="3"/>
  <c r="AD66" i="3"/>
  <c r="BY66" i="3"/>
  <c r="AD67" i="3"/>
  <c r="BP67" i="3"/>
  <c r="Y68" i="3"/>
  <c r="BP68" i="3"/>
  <c r="P69" i="3"/>
  <c r="BK69" i="3"/>
  <c r="P70" i="3"/>
  <c r="BB70" i="3"/>
  <c r="K71" i="3"/>
  <c r="BB71" i="3"/>
  <c r="B72" i="3"/>
  <c r="AW72" i="3"/>
  <c r="B73" i="3"/>
  <c r="AN73" i="3"/>
  <c r="CB73" i="3"/>
  <c r="AB74" i="3"/>
  <c r="BC74" i="3"/>
  <c r="C75" i="3"/>
  <c r="AL75" i="3"/>
  <c r="BP75" i="3"/>
  <c r="P76" i="3"/>
  <c r="AY76" i="3"/>
  <c r="CC76" i="3"/>
  <c r="Z77" i="3"/>
  <c r="BL77" i="3"/>
  <c r="D78" i="3"/>
  <c r="AM78" i="3"/>
  <c r="BY78" i="3"/>
  <c r="N79" i="3"/>
  <c r="G79" i="6" s="1"/>
  <c r="AZ79" i="3"/>
  <c r="CL79" i="3"/>
  <c r="AA80" i="3"/>
  <c r="BM80" i="3"/>
  <c r="J81" i="3"/>
  <c r="AN81" i="3"/>
  <c r="BZ81" i="3"/>
  <c r="W82" i="3"/>
  <c r="BA82" i="3"/>
  <c r="CJ82" i="3"/>
  <c r="AA83" i="3"/>
  <c r="AZ83" i="3"/>
  <c r="BY83" i="3"/>
  <c r="L84" i="3"/>
  <c r="AN84" i="3"/>
  <c r="BM84" i="3"/>
  <c r="CL84" i="3"/>
  <c r="Y85" i="3"/>
  <c r="AX85" i="3"/>
  <c r="BZ85" i="3"/>
  <c r="M86" i="3"/>
  <c r="AL86" i="3"/>
  <c r="BK86" i="3"/>
  <c r="CJ86" i="3"/>
  <c r="Y87" i="3"/>
  <c r="AS87" i="3"/>
  <c r="BO87" i="3"/>
  <c r="CK87" i="3"/>
  <c r="S88" i="3"/>
  <c r="AO88" i="3"/>
  <c r="BK88" i="3"/>
  <c r="CE88" i="3"/>
  <c r="O89" i="3"/>
  <c r="H89" i="6" s="1"/>
  <c r="AK89" i="3"/>
  <c r="BE89" i="3"/>
  <c r="CA89" i="3"/>
  <c r="K90" i="3"/>
  <c r="AE90" i="3"/>
  <c r="BA90" i="3"/>
  <c r="BW90" i="3"/>
  <c r="E91" i="3"/>
  <c r="AA91" i="3"/>
  <c r="AW91" i="3"/>
  <c r="BQ91" i="3"/>
  <c r="A92" i="3"/>
  <c r="W92" i="3"/>
  <c r="AQ92" i="3"/>
  <c r="BM92" i="3"/>
  <c r="CI92" i="3"/>
  <c r="Q93" i="3"/>
  <c r="AM93" i="3"/>
  <c r="BI93" i="3"/>
  <c r="CB93" i="3"/>
  <c r="H94" i="3"/>
  <c r="W94" i="3"/>
  <c r="AQ94" i="3"/>
  <c r="BI94" i="3"/>
  <c r="BX94" i="3"/>
  <c r="D95" i="3"/>
  <c r="S95" i="3"/>
  <c r="AK95" i="3"/>
  <c r="BE95" i="3"/>
  <c r="BR95" i="3"/>
  <c r="CL95" i="3"/>
  <c r="O96" i="3"/>
  <c r="H96" i="6" s="1"/>
  <c r="AG96" i="3"/>
  <c r="AY96" i="3"/>
  <c r="BN96" i="3"/>
  <c r="CF96" i="3"/>
  <c r="I97" i="3"/>
  <c r="AC97" i="3"/>
  <c r="AU97" i="3"/>
  <c r="BJ97" i="3"/>
  <c r="CB97" i="3"/>
  <c r="E98" i="3"/>
  <c r="W98" i="3"/>
  <c r="AQ98" i="3"/>
  <c r="BD98" i="3"/>
  <c r="BX98" i="3"/>
  <c r="A99" i="3"/>
  <c r="S99" i="3"/>
  <c r="AK99" i="3"/>
  <c r="AZ99" i="3"/>
  <c r="BR99" i="3"/>
  <c r="CG99" i="3"/>
  <c r="O100" i="3"/>
  <c r="H100" i="6" s="1"/>
  <c r="AG100" i="3"/>
  <c r="AV100" i="3"/>
  <c r="BN100" i="3"/>
  <c r="CC100" i="3"/>
  <c r="I101" i="3"/>
  <c r="AC101" i="3"/>
  <c r="AP101" i="3"/>
  <c r="BJ101" i="3"/>
  <c r="BY101" i="3"/>
  <c r="E102" i="3"/>
  <c r="W102" i="3"/>
  <c r="AL102" i="3"/>
  <c r="BD102" i="3"/>
  <c r="BS102" i="3"/>
  <c r="A103" i="3"/>
  <c r="S103" i="3"/>
  <c r="AH103" i="3"/>
  <c r="AZ103" i="3"/>
  <c r="BO103" i="3"/>
  <c r="CG103" i="3"/>
  <c r="O104" i="3"/>
  <c r="H104" i="6" s="1"/>
  <c r="AB104" i="3"/>
  <c r="AV104" i="3"/>
  <c r="BK104" i="3"/>
  <c r="CC104" i="3"/>
  <c r="I105" i="3"/>
  <c r="X105" i="3"/>
  <c r="AP105" i="3"/>
  <c r="BC105" i="3"/>
  <c r="BQ105" i="3"/>
  <c r="CE105" i="3"/>
  <c r="D106" i="3"/>
  <c r="R106" i="3"/>
  <c r="AC106" i="3"/>
  <c r="AQ106" i="3"/>
  <c r="BE106" i="3"/>
  <c r="BP106" i="3"/>
  <c r="CD106" i="3"/>
  <c r="C107" i="3"/>
  <c r="Q107" i="3"/>
  <c r="AE107" i="3"/>
  <c r="AP107" i="3"/>
  <c r="BD107" i="3"/>
  <c r="BO107" i="3"/>
  <c r="CC107" i="3"/>
  <c r="E108" i="3"/>
  <c r="P108" i="3"/>
  <c r="AD108" i="3"/>
  <c r="AO108" i="3"/>
  <c r="BC108" i="3"/>
  <c r="BQ108" i="3"/>
  <c r="CB108" i="3"/>
  <c r="D109" i="3"/>
  <c r="O109" i="3"/>
  <c r="H109" i="6" s="1"/>
  <c r="AC109" i="3"/>
  <c r="AQ109" i="3"/>
  <c r="BB109" i="3"/>
  <c r="BP109" i="3"/>
  <c r="CA109" i="3"/>
  <c r="C110" i="3"/>
  <c r="Q110" i="3"/>
  <c r="AB110" i="3"/>
  <c r="AP110" i="3"/>
  <c r="BA110" i="3"/>
  <c r="BO110" i="3"/>
  <c r="CC110" i="3"/>
  <c r="B111" i="3"/>
  <c r="P111" i="3"/>
  <c r="AA111" i="3"/>
  <c r="AO111" i="3"/>
  <c r="BC111" i="3"/>
  <c r="BN111" i="3"/>
  <c r="CB111" i="3"/>
  <c r="A112" i="3"/>
  <c r="O112" i="3"/>
  <c r="H112" i="6" s="1"/>
  <c r="AC112" i="3"/>
  <c r="AN112" i="3"/>
  <c r="BB112" i="3"/>
  <c r="BM112" i="3"/>
  <c r="CA112" i="3"/>
  <c r="C113" i="3"/>
  <c r="N113" i="3"/>
  <c r="G113" i="6" s="1"/>
  <c r="AB113" i="3"/>
  <c r="AM113" i="3"/>
  <c r="BA113" i="3"/>
  <c r="BO113" i="3"/>
  <c r="BZ113" i="3"/>
  <c r="B114" i="3"/>
  <c r="M114" i="3"/>
  <c r="AA114" i="3"/>
  <c r="AO114" i="3"/>
  <c r="AZ114" i="3"/>
  <c r="BN114" i="3"/>
  <c r="BY114" i="3"/>
  <c r="A115" i="3"/>
  <c r="O115" i="3"/>
  <c r="H115" i="6" s="1"/>
  <c r="Z115" i="3"/>
  <c r="AN115" i="3"/>
  <c r="AY115" i="3"/>
  <c r="BM115" i="3"/>
  <c r="CA115" i="3"/>
  <c r="CL115" i="3"/>
  <c r="N116" i="3"/>
  <c r="G116" i="6" s="1"/>
  <c r="Y116" i="3"/>
  <c r="AM116" i="3"/>
  <c r="BA116" i="3"/>
  <c r="BL116" i="3"/>
  <c r="BZ116" i="3"/>
  <c r="CK116" i="3"/>
  <c r="M117" i="3"/>
  <c r="AA117" i="3"/>
  <c r="AL117" i="3"/>
  <c r="AZ117" i="3"/>
  <c r="BK117" i="3"/>
  <c r="BY117" i="3"/>
  <c r="A118" i="3"/>
  <c r="L118" i="3"/>
  <c r="Z118" i="3"/>
  <c r="AK118" i="3"/>
  <c r="AY118" i="3"/>
  <c r="BM118" i="3"/>
  <c r="BX118" i="3"/>
  <c r="CL118" i="3"/>
  <c r="K119" i="3"/>
  <c r="Y119" i="3"/>
  <c r="AM119" i="3"/>
  <c r="AX119" i="3"/>
  <c r="BL119" i="3"/>
  <c r="BW119" i="3"/>
  <c r="CK119" i="3"/>
  <c r="M120" i="3"/>
  <c r="X120" i="3"/>
  <c r="AJ120" i="3"/>
  <c r="AT120" i="3"/>
  <c r="BD120" i="3"/>
  <c r="BP120" i="3"/>
  <c r="BZ120" i="3"/>
  <c r="CJ120" i="3"/>
  <c r="J121" i="3"/>
  <c r="T121" i="3"/>
  <c r="AD121" i="3"/>
  <c r="AP121" i="3"/>
  <c r="AZ121" i="3"/>
  <c r="BJ121" i="3"/>
  <c r="BV121" i="3"/>
  <c r="CF121" i="3"/>
  <c r="D122" i="3"/>
  <c r="P122" i="3"/>
  <c r="Z122" i="3"/>
  <c r="AJ122" i="3"/>
  <c r="AV122" i="3"/>
  <c r="BF122" i="3"/>
  <c r="BP122" i="3"/>
  <c r="CB122" i="3"/>
  <c r="CL122" i="3"/>
  <c r="J123" i="3"/>
  <c r="V123" i="3"/>
  <c r="AF123" i="3"/>
  <c r="AP123" i="3"/>
  <c r="BB123" i="3"/>
  <c r="BL123" i="3"/>
  <c r="BV123" i="3"/>
  <c r="CH123" i="3"/>
  <c r="F124" i="3"/>
  <c r="V124" i="5" s="1"/>
  <c r="P124" i="3"/>
  <c r="AB124" i="3"/>
  <c r="AL124" i="3"/>
  <c r="AV124" i="3"/>
  <c r="BH124" i="3"/>
  <c r="BR124" i="3"/>
  <c r="CB124" i="3"/>
  <c r="B125" i="3"/>
  <c r="L125" i="3"/>
  <c r="V125" i="3"/>
  <c r="AH125" i="3"/>
  <c r="AR125" i="3"/>
  <c r="BB125" i="3"/>
  <c r="BN125" i="3"/>
  <c r="BX125" i="3"/>
  <c r="CH125" i="3"/>
  <c r="H126" i="3"/>
  <c r="R126" i="3"/>
  <c r="AB126" i="3"/>
  <c r="AN126" i="3"/>
  <c r="AX126" i="3"/>
  <c r="BH126" i="3"/>
  <c r="BT126" i="3"/>
  <c r="CD126" i="3"/>
  <c r="B127" i="3"/>
  <c r="N127" i="3"/>
  <c r="G127" i="6" s="1"/>
  <c r="X127" i="3"/>
  <c r="AH127" i="3"/>
  <c r="AT127" i="3"/>
  <c r="BD127" i="3"/>
  <c r="BN127" i="3"/>
  <c r="BZ127" i="3"/>
  <c r="CJ127" i="3"/>
  <c r="H128" i="3"/>
  <c r="T128" i="3"/>
  <c r="AD128" i="3"/>
  <c r="AN128" i="3"/>
  <c r="AZ128" i="3"/>
  <c r="BJ128" i="3"/>
  <c r="BT128" i="3"/>
  <c r="CF128" i="3"/>
  <c r="D129" i="3"/>
  <c r="N129" i="3"/>
  <c r="G129" i="6" s="1"/>
  <c r="Z129" i="3"/>
  <c r="AJ129" i="3"/>
  <c r="AT129" i="3"/>
  <c r="BF129" i="3"/>
  <c r="BP129" i="3"/>
  <c r="BZ129" i="3"/>
  <c r="CL129" i="3"/>
  <c r="J130" i="3"/>
  <c r="T130" i="3"/>
  <c r="AF130" i="3"/>
  <c r="AP130" i="3"/>
  <c r="AZ130" i="3"/>
  <c r="BL130" i="3"/>
  <c r="BU130" i="3"/>
  <c r="CD130" i="3"/>
  <c r="A131" i="3"/>
  <c r="J131" i="3"/>
  <c r="S131" i="3"/>
  <c r="AB131" i="3"/>
  <c r="AJ131" i="3"/>
  <c r="AR131" i="3"/>
  <c r="AZ131" i="3"/>
  <c r="BH131" i="3"/>
  <c r="BP131" i="3"/>
  <c r="BX131" i="3"/>
  <c r="CF131" i="3"/>
  <c r="B132" i="3"/>
  <c r="J132" i="3"/>
  <c r="R132" i="3"/>
  <c r="Z132" i="3"/>
  <c r="AH132" i="3"/>
  <c r="AP132" i="3"/>
  <c r="AX132" i="3"/>
  <c r="BF132" i="3"/>
  <c r="BN132" i="3"/>
  <c r="BV132" i="3"/>
  <c r="CD132" i="3"/>
  <c r="CL132" i="3"/>
  <c r="H133" i="3"/>
  <c r="P133" i="3"/>
  <c r="X133" i="3"/>
  <c r="AF133" i="3"/>
  <c r="AN133" i="3"/>
  <c r="AV133" i="3"/>
  <c r="BD133" i="3"/>
  <c r="BL133" i="3"/>
  <c r="BT133" i="3"/>
  <c r="CB133" i="3"/>
  <c r="CJ133" i="3"/>
  <c r="F134" i="3"/>
  <c r="V134" i="5" s="1"/>
  <c r="N134" i="3"/>
  <c r="G134" i="6" s="1"/>
  <c r="V134" i="3"/>
  <c r="AD134" i="3"/>
  <c r="AL134" i="3"/>
  <c r="AT134" i="3"/>
  <c r="BB134" i="3"/>
  <c r="BJ134" i="3"/>
  <c r="BR134" i="3"/>
  <c r="BZ134" i="3"/>
  <c r="CH134" i="3"/>
  <c r="D135" i="3"/>
  <c r="L135" i="3"/>
  <c r="T135" i="3"/>
  <c r="AB135" i="3"/>
  <c r="AJ135" i="3"/>
  <c r="AR135" i="3"/>
  <c r="AZ135" i="3"/>
  <c r="BH135" i="3"/>
  <c r="BP135" i="3"/>
  <c r="BX135" i="3"/>
  <c r="CF135" i="3"/>
  <c r="B136" i="3"/>
  <c r="J136" i="3"/>
  <c r="R136" i="3"/>
  <c r="Z136" i="3"/>
  <c r="AH136" i="3"/>
  <c r="AP136" i="3"/>
  <c r="AX136" i="3"/>
  <c r="BF136" i="3"/>
  <c r="BN136" i="3"/>
  <c r="BV136" i="3"/>
  <c r="CD136" i="3"/>
  <c r="CL136" i="3"/>
  <c r="H137" i="3"/>
  <c r="P137" i="3"/>
  <c r="X137" i="3"/>
  <c r="AF137" i="3"/>
  <c r="AN137" i="3"/>
  <c r="AV137" i="3"/>
  <c r="BD137" i="3"/>
  <c r="BL137" i="3"/>
  <c r="BT137" i="3"/>
  <c r="CB137" i="3"/>
  <c r="CJ137" i="3"/>
  <c r="F138" i="3"/>
  <c r="V138" i="5" s="1"/>
  <c r="N138" i="3"/>
  <c r="G138" i="6" s="1"/>
  <c r="V138" i="3"/>
  <c r="AD138" i="3"/>
  <c r="AL138" i="3"/>
  <c r="AT138" i="3"/>
  <c r="BB138" i="3"/>
  <c r="BJ138" i="3"/>
  <c r="BR138" i="3"/>
  <c r="BZ138" i="3"/>
  <c r="CH138" i="3"/>
  <c r="AI30" i="3"/>
  <c r="BY37" i="3"/>
  <c r="AT41" i="3"/>
  <c r="AK45" i="3"/>
  <c r="U49" i="3"/>
  <c r="AJ52" i="3"/>
  <c r="AE53" i="3"/>
  <c r="E54" i="3"/>
  <c r="BQ54" i="3"/>
  <c r="AQ55" i="3"/>
  <c r="Q56" i="3"/>
  <c r="CC56" i="3"/>
  <c r="BC57" i="3"/>
  <c r="AC58" i="3"/>
  <c r="C59" i="3"/>
  <c r="BO59" i="3"/>
  <c r="AO60" i="3"/>
  <c r="O61" i="3"/>
  <c r="H61" i="6" s="1"/>
  <c r="BK61" i="3"/>
  <c r="P62" i="3"/>
  <c r="BB62" i="3"/>
  <c r="K63" i="3"/>
  <c r="BB63" i="3"/>
  <c r="B64" i="3"/>
  <c r="AW64" i="3"/>
  <c r="B65" i="3"/>
  <c r="AN65" i="3"/>
  <c r="CI65" i="3"/>
  <c r="AN66" i="3"/>
  <c r="BZ66" i="3"/>
  <c r="AI67" i="3"/>
  <c r="BZ67" i="3"/>
  <c r="Z68" i="3"/>
  <c r="BU68" i="3"/>
  <c r="Z69" i="3"/>
  <c r="BL69" i="3"/>
  <c r="U70" i="3"/>
  <c r="BL70" i="3"/>
  <c r="L71" i="3"/>
  <c r="BG71" i="3"/>
  <c r="L72" i="3"/>
  <c r="AX72" i="3"/>
  <c r="G73" i="3"/>
  <c r="AX73" i="3"/>
  <c r="CC73" i="3"/>
  <c r="AC74" i="3"/>
  <c r="BL74" i="3"/>
  <c r="D75" i="3"/>
  <c r="AP75" i="3"/>
  <c r="BY75" i="3"/>
  <c r="Q76" i="3"/>
  <c r="AZ76" i="3"/>
  <c r="CL76" i="3"/>
  <c r="AD77" i="3"/>
  <c r="BM77" i="3"/>
  <c r="M78" i="3"/>
  <c r="AN78" i="3"/>
  <c r="BZ78" i="3"/>
  <c r="Z79" i="3"/>
  <c r="BA79" i="3"/>
  <c r="A80" i="3"/>
  <c r="AJ80" i="3"/>
  <c r="BN80" i="3"/>
  <c r="N81" i="3"/>
  <c r="G81" i="6" s="1"/>
  <c r="AW81" i="3"/>
  <c r="CA81" i="3"/>
  <c r="X82" i="3"/>
  <c r="BJ82" i="3"/>
  <c r="B83" i="3"/>
  <c r="AI83" i="3"/>
  <c r="BH83" i="3"/>
  <c r="CG83" i="3"/>
  <c r="T84" i="3"/>
  <c r="AV84" i="3"/>
  <c r="BU84" i="3"/>
  <c r="H85" i="3"/>
  <c r="AG85" i="3"/>
  <c r="BF85" i="3"/>
  <c r="CH85" i="3"/>
  <c r="U86" i="3"/>
  <c r="AT86" i="3"/>
  <c r="BS86" i="3"/>
  <c r="F87" i="3"/>
  <c r="V87" i="5" s="1"/>
  <c r="AD87" i="3"/>
  <c r="AZ87" i="3"/>
  <c r="BV87" i="3"/>
  <c r="D88" i="3"/>
  <c r="Z88" i="3"/>
  <c r="AV88" i="3"/>
  <c r="BP88" i="3"/>
  <c r="CL88" i="3"/>
  <c r="V89" i="3"/>
  <c r="AP89" i="3"/>
  <c r="BL89" i="3"/>
  <c r="CH89" i="3"/>
  <c r="P90" i="3"/>
  <c r="AL90" i="3"/>
  <c r="BH90" i="3"/>
  <c r="CB90" i="3"/>
  <c r="L91" i="3"/>
  <c r="AH91" i="3"/>
  <c r="BB91" i="3"/>
  <c r="BX91" i="3"/>
  <c r="H92" i="3"/>
  <c r="AB92" i="3"/>
  <c r="AX92" i="3"/>
  <c r="BT92" i="3"/>
  <c r="B93" i="3"/>
  <c r="X93" i="3"/>
  <c r="AT93" i="3"/>
  <c r="BN93" i="3"/>
  <c r="CC93" i="3"/>
  <c r="K94" i="3"/>
  <c r="AC94" i="3"/>
  <c r="AR94" i="3"/>
  <c r="BJ94" i="3"/>
  <c r="BY94" i="3"/>
  <c r="E95" i="3"/>
  <c r="Y95" i="3"/>
  <c r="AL95" i="3"/>
  <c r="BF95" i="3"/>
  <c r="BU95" i="3"/>
  <c r="A96" i="3"/>
  <c r="S96" i="3"/>
  <c r="AH96" i="3"/>
  <c r="AZ96" i="3"/>
  <c r="BO96" i="3"/>
  <c r="CI96" i="3"/>
  <c r="O97" i="3"/>
  <c r="H97" i="6" s="1"/>
  <c r="AD97" i="3"/>
  <c r="AV97" i="3"/>
  <c r="BK97" i="3"/>
  <c r="CC97" i="3"/>
  <c r="K98" i="3"/>
  <c r="X98" i="3"/>
  <c r="AR98" i="3"/>
  <c r="BG98" i="3"/>
  <c r="BY98" i="3"/>
  <c r="E99" i="3"/>
  <c r="T99" i="3"/>
  <c r="AL99" i="3"/>
  <c r="BA99" i="3"/>
  <c r="BU99" i="3"/>
  <c r="A100" i="3"/>
  <c r="P100" i="3"/>
  <c r="AH100" i="3"/>
  <c r="AW100" i="3"/>
  <c r="BO100" i="3"/>
  <c r="CI100" i="3"/>
  <c r="J101" i="3"/>
  <c r="AD101" i="3"/>
  <c r="AS101" i="3"/>
  <c r="BK101" i="3"/>
  <c r="CC101" i="3"/>
  <c r="F102" i="3"/>
  <c r="V102" i="5" s="1"/>
  <c r="X102" i="3"/>
  <c r="AM102" i="3"/>
  <c r="BG102" i="3"/>
  <c r="BY102" i="3"/>
  <c r="B103" i="3"/>
  <c r="T103" i="3"/>
  <c r="AI103" i="3"/>
  <c r="BA103" i="3"/>
  <c r="BU103" i="3"/>
  <c r="CH103" i="3"/>
  <c r="P104" i="3"/>
  <c r="AE104" i="3"/>
  <c r="AW104" i="3"/>
  <c r="BO104" i="3"/>
  <c r="CD104" i="3"/>
  <c r="J105" i="3"/>
  <c r="Y105" i="3"/>
  <c r="AS105" i="3"/>
  <c r="BG105" i="3"/>
  <c r="BR105" i="3"/>
  <c r="CF105" i="3"/>
  <c r="E106" i="3"/>
  <c r="S106" i="3"/>
  <c r="AG106" i="3"/>
  <c r="AR106" i="3"/>
  <c r="BF106" i="3"/>
  <c r="BQ106" i="3"/>
  <c r="CE106" i="3"/>
  <c r="G107" i="3"/>
  <c r="R107" i="3"/>
  <c r="AF107" i="3"/>
  <c r="AQ107" i="3"/>
  <c r="BE107" i="3"/>
  <c r="BS107" i="3"/>
  <c r="CD107" i="3"/>
  <c r="F108" i="3"/>
  <c r="V108" i="5" s="1"/>
  <c r="Q108" i="3"/>
  <c r="AE108" i="3"/>
  <c r="AS108" i="3"/>
  <c r="BD108" i="3"/>
  <c r="BR108" i="3"/>
  <c r="CC108" i="3"/>
  <c r="E109" i="3"/>
  <c r="S109" i="3"/>
  <c r="AD109" i="3"/>
  <c r="AR109" i="3"/>
  <c r="BC109" i="3"/>
  <c r="BQ109" i="3"/>
  <c r="CE109" i="3"/>
  <c r="D110" i="3"/>
  <c r="R110" i="3"/>
  <c r="AC110" i="3"/>
  <c r="AQ110" i="3"/>
  <c r="BE110" i="3"/>
  <c r="BP110" i="3"/>
  <c r="CD110" i="3"/>
  <c r="C111" i="3"/>
  <c r="Q111" i="3"/>
  <c r="AE111" i="3"/>
  <c r="AP111" i="3"/>
  <c r="BD111" i="3"/>
  <c r="BO111" i="3"/>
  <c r="CC111" i="3"/>
  <c r="E112" i="3"/>
  <c r="P112" i="3"/>
  <c r="AD112" i="3"/>
  <c r="AO112" i="3"/>
  <c r="BC112" i="3"/>
  <c r="BQ112" i="3"/>
  <c r="CB112" i="3"/>
  <c r="D113" i="3"/>
  <c r="O113" i="3"/>
  <c r="H113" i="6" s="1"/>
  <c r="AC113" i="3"/>
  <c r="AQ113" i="3"/>
  <c r="BB113" i="3"/>
  <c r="BP113" i="3"/>
  <c r="CA113" i="3"/>
  <c r="C114" i="3"/>
  <c r="Q114" i="3"/>
  <c r="AB114" i="3"/>
  <c r="AP114" i="3"/>
  <c r="BA114" i="3"/>
  <c r="BO114" i="3"/>
  <c r="CC114" i="3"/>
  <c r="B115" i="3"/>
  <c r="P115" i="3"/>
  <c r="AA115" i="3"/>
  <c r="AO115" i="3"/>
  <c r="BC115" i="3"/>
  <c r="BN115" i="3"/>
  <c r="CB115" i="3"/>
  <c r="A116" i="3"/>
  <c r="O116" i="3"/>
  <c r="H116" i="6" s="1"/>
  <c r="AC116" i="3"/>
  <c r="AN116" i="3"/>
  <c r="BB116" i="3"/>
  <c r="BM116" i="3"/>
  <c r="CA116" i="3"/>
  <c r="C117" i="3"/>
  <c r="N117" i="3"/>
  <c r="G117" i="6" s="1"/>
  <c r="AB117" i="3"/>
  <c r="AM117" i="3"/>
  <c r="BA117" i="3"/>
  <c r="BO117" i="3"/>
  <c r="BZ117" i="3"/>
  <c r="B118" i="3"/>
  <c r="M118" i="3"/>
  <c r="AA118" i="3"/>
  <c r="AO118" i="3"/>
  <c r="AZ118" i="3"/>
  <c r="BN118" i="3"/>
  <c r="BY118" i="3"/>
  <c r="A119" i="3"/>
  <c r="O119" i="3"/>
  <c r="H119" i="6" s="1"/>
  <c r="Z119" i="3"/>
  <c r="AN119" i="3"/>
  <c r="AY119" i="3"/>
  <c r="BM119" i="3"/>
  <c r="CA119" i="3"/>
  <c r="CL119" i="3"/>
  <c r="N120" i="3"/>
  <c r="G120" i="6" s="1"/>
  <c r="Y120" i="3"/>
  <c r="AK120" i="3"/>
  <c r="AU120" i="3"/>
  <c r="BE120" i="3"/>
  <c r="BQ120" i="3"/>
  <c r="CA120" i="3"/>
  <c r="CK120" i="3"/>
  <c r="K121" i="3"/>
  <c r="U121" i="3"/>
  <c r="AE121" i="3"/>
  <c r="AQ121" i="3"/>
  <c r="BA121" i="3"/>
  <c r="BK121" i="3"/>
  <c r="BW121" i="3"/>
  <c r="CG121" i="3"/>
  <c r="E122" i="3"/>
  <c r="Q122" i="3"/>
  <c r="AA122" i="3"/>
  <c r="AK122" i="3"/>
  <c r="AW122" i="3"/>
  <c r="BG122" i="3"/>
  <c r="BQ122" i="3"/>
  <c r="CC122" i="3"/>
  <c r="A123" i="3"/>
  <c r="K123" i="3"/>
  <c r="W123" i="3"/>
  <c r="AG123" i="3"/>
  <c r="AQ123" i="3"/>
  <c r="BC123" i="3"/>
  <c r="BM123" i="3"/>
  <c r="BW123" i="3"/>
  <c r="CI123" i="3"/>
  <c r="G124" i="3"/>
  <c r="Q124" i="3"/>
  <c r="AC124" i="3"/>
  <c r="AM124" i="3"/>
  <c r="AW124" i="3"/>
  <c r="BI124" i="3"/>
  <c r="BS124" i="3"/>
  <c r="CC124" i="3"/>
  <c r="C125" i="3"/>
  <c r="M125" i="3"/>
  <c r="W125" i="3"/>
  <c r="AI125" i="3"/>
  <c r="AS125" i="3"/>
  <c r="BC125" i="3"/>
  <c r="BO125" i="3"/>
  <c r="BY125" i="3"/>
  <c r="CI125" i="3"/>
  <c r="I126" i="3"/>
  <c r="S126" i="3"/>
  <c r="AC126" i="3"/>
  <c r="AO126" i="3"/>
  <c r="AY126" i="3"/>
  <c r="BI126" i="3"/>
  <c r="BU126" i="3"/>
  <c r="CE126" i="3"/>
  <c r="C127" i="3"/>
  <c r="O127" i="3"/>
  <c r="H127" i="6" s="1"/>
  <c r="Y127" i="3"/>
  <c r="AI127" i="3"/>
  <c r="AU127" i="3"/>
  <c r="BE127" i="3"/>
  <c r="BO127" i="3"/>
  <c r="CA127" i="3"/>
  <c r="CK127" i="3"/>
  <c r="I128" i="3"/>
  <c r="U128" i="3"/>
  <c r="AE128" i="3"/>
  <c r="AO128" i="3"/>
  <c r="BA128" i="3"/>
  <c r="BK128" i="3"/>
  <c r="BU128" i="3"/>
  <c r="CG128" i="3"/>
  <c r="E129" i="3"/>
  <c r="O129" i="3"/>
  <c r="H129" i="6" s="1"/>
  <c r="AA129" i="3"/>
  <c r="AK129" i="3"/>
  <c r="AU129" i="3"/>
  <c r="BG129" i="3"/>
  <c r="BQ129" i="3"/>
  <c r="CA129" i="3"/>
  <c r="A130" i="3"/>
  <c r="K130" i="3"/>
  <c r="U130" i="3"/>
  <c r="R31" i="3"/>
  <c r="CG37" i="3"/>
  <c r="BQ41" i="3"/>
  <c r="AL45" i="3"/>
  <c r="AC49" i="3"/>
  <c r="AO52" i="3"/>
  <c r="AF53" i="3"/>
  <c r="F54" i="3"/>
  <c r="V54" i="5" s="1"/>
  <c r="BR54" i="3"/>
  <c r="AR55" i="3"/>
  <c r="R56" i="3"/>
  <c r="CD56" i="3"/>
  <c r="BD57" i="3"/>
  <c r="AD58" i="3"/>
  <c r="D59" i="3"/>
  <c r="BP59" i="3"/>
  <c r="AP60" i="3"/>
  <c r="P61" i="3"/>
  <c r="BL61" i="3"/>
  <c r="U62" i="3"/>
  <c r="BL62" i="3"/>
  <c r="L63" i="3"/>
  <c r="BG63" i="3"/>
  <c r="L64" i="3"/>
  <c r="AX64" i="3"/>
  <c r="G65" i="3"/>
  <c r="AX65" i="3"/>
  <c r="CJ65" i="3"/>
  <c r="AS66" i="3"/>
  <c r="CJ66" i="3"/>
  <c r="AJ67" i="3"/>
  <c r="CE67" i="3"/>
  <c r="AJ68" i="3"/>
  <c r="BV68" i="3"/>
  <c r="AE69" i="3"/>
  <c r="BV69" i="3"/>
  <c r="V70" i="3"/>
  <c r="BQ70" i="3"/>
  <c r="V71" i="3"/>
  <c r="BH71" i="3"/>
  <c r="Q72" i="3"/>
  <c r="BH72" i="3"/>
  <c r="H73" i="3"/>
  <c r="BC73" i="3"/>
  <c r="CL73" i="3"/>
  <c r="AD74" i="3"/>
  <c r="BP74" i="3"/>
  <c r="M75" i="3"/>
  <c r="AQ75" i="3"/>
  <c r="BZ75" i="3"/>
  <c r="Z76" i="3"/>
  <c r="BD76" i="3"/>
  <c r="A77" i="3"/>
  <c r="AM77" i="3"/>
  <c r="BN77" i="3"/>
  <c r="N78" i="3"/>
  <c r="G78" i="6" s="1"/>
  <c r="AZ78" i="3"/>
  <c r="CA78" i="3"/>
  <c r="AA79" i="3"/>
  <c r="BJ79" i="3"/>
  <c r="B80" i="3"/>
  <c r="AN80" i="3"/>
  <c r="BW80" i="3"/>
  <c r="O81" i="3"/>
  <c r="H81" i="6" s="1"/>
  <c r="AX81" i="3"/>
  <c r="CJ81" i="3"/>
  <c r="AB82" i="3"/>
  <c r="BK82" i="3"/>
  <c r="K83" i="3"/>
  <c r="AJ83" i="3"/>
  <c r="BI83" i="3"/>
  <c r="CH83" i="3"/>
  <c r="X84" i="3"/>
  <c r="AW84" i="3"/>
  <c r="BV84" i="3"/>
  <c r="I85" i="3"/>
  <c r="AH85" i="3"/>
  <c r="BJ85" i="3"/>
  <c r="CI85" i="3"/>
  <c r="V86" i="3"/>
  <c r="AU86" i="3"/>
  <c r="BT86" i="3"/>
  <c r="J87" i="3"/>
  <c r="AG87" i="3"/>
  <c r="BA87" i="3"/>
  <c r="BW87" i="3"/>
  <c r="G88" i="3"/>
  <c r="AA88" i="3"/>
  <c r="AW88" i="3"/>
  <c r="BS88" i="3"/>
  <c r="A89" i="3"/>
  <c r="W89" i="3"/>
  <c r="AS89" i="3"/>
  <c r="BM89" i="3"/>
  <c r="CI89" i="3"/>
  <c r="S90" i="3"/>
  <c r="AM90" i="3"/>
  <c r="BI90" i="3"/>
  <c r="CE90" i="3"/>
  <c r="M91" i="3"/>
  <c r="AI91" i="3"/>
  <c r="BE91" i="3"/>
  <c r="BY91" i="3"/>
  <c r="I92" i="3"/>
  <c r="AE92" i="3"/>
  <c r="AY92" i="3"/>
  <c r="BU92" i="3"/>
  <c r="E93" i="3"/>
  <c r="Y93" i="3"/>
  <c r="AU93" i="3"/>
  <c r="BQ93" i="3"/>
  <c r="CI93" i="3"/>
  <c r="L94" i="3"/>
  <c r="AD94" i="3"/>
  <c r="AS94" i="3"/>
  <c r="BK94" i="3"/>
  <c r="CE94" i="3"/>
  <c r="F95" i="3"/>
  <c r="V95" i="5" s="1"/>
  <c r="Z95" i="3"/>
  <c r="AO95" i="3"/>
  <c r="BG95" i="3"/>
  <c r="BY95" i="3"/>
  <c r="B96" i="3"/>
  <c r="T96" i="3"/>
  <c r="AI96" i="3"/>
  <c r="BC96" i="3"/>
  <c r="BU96" i="3"/>
  <c r="CJ96" i="3"/>
  <c r="P97" i="3"/>
  <c r="AE97" i="3"/>
  <c r="AW97" i="3"/>
  <c r="BQ97" i="3"/>
  <c r="CD97" i="3"/>
  <c r="L98" i="3"/>
  <c r="AA98" i="3"/>
  <c r="AS98" i="3"/>
  <c r="BK98" i="3"/>
  <c r="BZ98" i="3"/>
  <c r="F99" i="3"/>
  <c r="V99" i="5" s="1"/>
  <c r="U99" i="3"/>
  <c r="AO99" i="3"/>
  <c r="BG99" i="3"/>
  <c r="BV99" i="3"/>
  <c r="B100" i="3"/>
  <c r="Q100" i="3"/>
  <c r="AI100" i="3"/>
  <c r="BC100" i="3"/>
  <c r="BP100" i="3"/>
  <c r="CJ100" i="3"/>
  <c r="M101" i="3"/>
  <c r="AE101" i="3"/>
  <c r="AW101" i="3"/>
  <c r="BL101" i="3"/>
  <c r="CD101" i="3"/>
  <c r="G102" i="3"/>
  <c r="AA102" i="3"/>
  <c r="AS102" i="3"/>
  <c r="BH102" i="3"/>
  <c r="BZ102" i="3"/>
  <c r="C103" i="3"/>
  <c r="U103" i="3"/>
  <c r="AO103" i="3"/>
  <c r="BB103" i="3"/>
  <c r="BV103" i="3"/>
  <c r="CK103" i="3"/>
  <c r="Q104" i="3"/>
  <c r="AI104" i="3"/>
  <c r="AX104" i="3"/>
  <c r="BP104" i="3"/>
  <c r="CE104" i="3"/>
  <c r="M105" i="3"/>
  <c r="AE105" i="3"/>
  <c r="AT105" i="3"/>
  <c r="BH105" i="3"/>
  <c r="BS105" i="3"/>
  <c r="CG105" i="3"/>
  <c r="I106" i="3"/>
  <c r="T106" i="3"/>
  <c r="AH106" i="3"/>
  <c r="AS106" i="3"/>
  <c r="BG106" i="3"/>
  <c r="BU106" i="3"/>
  <c r="CF106" i="3"/>
  <c r="H107" i="3"/>
  <c r="S107" i="3"/>
  <c r="AG107" i="3"/>
  <c r="AU107" i="3"/>
  <c r="BF107" i="3"/>
  <c r="BT107" i="3"/>
  <c r="CE107" i="3"/>
  <c r="G108" i="3"/>
  <c r="U108" i="3"/>
  <c r="AF108" i="3"/>
  <c r="AT108" i="3"/>
  <c r="BE108" i="3"/>
  <c r="BS108" i="3"/>
  <c r="CG108" i="3"/>
  <c r="F109" i="3"/>
  <c r="V109" i="5" s="1"/>
  <c r="T109" i="3"/>
  <c r="AE109" i="3"/>
  <c r="AS109" i="3"/>
  <c r="BG109" i="3"/>
  <c r="BR109" i="3"/>
  <c r="CF109" i="3"/>
  <c r="E110" i="3"/>
  <c r="S110" i="3"/>
  <c r="AG110" i="3"/>
  <c r="AR110" i="3"/>
  <c r="BF110" i="3"/>
  <c r="BQ110" i="3"/>
  <c r="CE110" i="3"/>
  <c r="G111" i="3"/>
  <c r="R111" i="3"/>
  <c r="AF111" i="3"/>
  <c r="AQ111" i="3"/>
  <c r="BE111" i="3"/>
  <c r="BS111" i="3"/>
  <c r="CD111" i="3"/>
  <c r="F112" i="3"/>
  <c r="V112" i="5" s="1"/>
  <c r="Q112" i="3"/>
  <c r="AE112" i="3"/>
  <c r="AS112" i="3"/>
  <c r="BD112" i="3"/>
  <c r="BR112" i="3"/>
  <c r="CC112" i="3"/>
  <c r="E113" i="3"/>
  <c r="S113" i="3"/>
  <c r="AD113" i="3"/>
  <c r="AR113" i="3"/>
  <c r="BC113" i="3"/>
  <c r="BQ113" i="3"/>
  <c r="CE113" i="3"/>
  <c r="D114" i="3"/>
  <c r="R114" i="3"/>
  <c r="AC114" i="3"/>
  <c r="AQ114" i="3"/>
  <c r="BE114" i="3"/>
  <c r="BP114" i="3"/>
  <c r="CD114" i="3"/>
  <c r="C115" i="3"/>
  <c r="Q115" i="3"/>
  <c r="AE115" i="3"/>
  <c r="AP115" i="3"/>
  <c r="BD115" i="3"/>
  <c r="BO115" i="3"/>
  <c r="CC115" i="3"/>
  <c r="E116" i="3"/>
  <c r="P116" i="3"/>
  <c r="AD116" i="3"/>
  <c r="AO116" i="3"/>
  <c r="BC116" i="3"/>
  <c r="BQ116" i="3"/>
  <c r="CB116" i="3"/>
  <c r="D117" i="3"/>
  <c r="O117" i="3"/>
  <c r="H117" i="6" s="1"/>
  <c r="AC117" i="3"/>
  <c r="AQ117" i="3"/>
  <c r="BB117" i="3"/>
  <c r="BP117" i="3"/>
  <c r="CA117" i="3"/>
  <c r="C118" i="3"/>
  <c r="Q118" i="3"/>
  <c r="AB118" i="3"/>
  <c r="AP118" i="3"/>
  <c r="BA118" i="3"/>
  <c r="BO118" i="3"/>
  <c r="CC118" i="3"/>
  <c r="B119" i="3"/>
  <c r="P119" i="3"/>
  <c r="AA119" i="3"/>
  <c r="AO119" i="3"/>
  <c r="BC119" i="3"/>
  <c r="BN119" i="3"/>
  <c r="CB119" i="3"/>
  <c r="W32" i="3"/>
  <c r="CG54" i="3"/>
  <c r="BE60" i="3"/>
  <c r="BH64" i="3"/>
  <c r="AO68" i="3"/>
  <c r="R72" i="3"/>
  <c r="AZ75" i="3"/>
  <c r="BA78" i="3"/>
  <c r="BB81" i="3"/>
  <c r="Y84" i="3"/>
  <c r="AV86" i="3"/>
  <c r="AX88" i="3"/>
  <c r="AN90" i="3"/>
  <c r="AF92" i="3"/>
  <c r="M94" i="3"/>
  <c r="BH95" i="3"/>
  <c r="Q97" i="3"/>
  <c r="BL98" i="3"/>
  <c r="W100" i="3"/>
  <c r="BM101" i="3"/>
  <c r="V103" i="3"/>
  <c r="BS104" i="3"/>
  <c r="J106" i="3"/>
  <c r="W107" i="3"/>
  <c r="AG108" i="3"/>
  <c r="AT109" i="3"/>
  <c r="BG110" i="3"/>
  <c r="BT111" i="3"/>
  <c r="CG112" i="3"/>
  <c r="E114" i="3"/>
  <c r="R115" i="3"/>
  <c r="AE116" i="3"/>
  <c r="AR117" i="3"/>
  <c r="BE118" i="3"/>
  <c r="BO119" i="3"/>
  <c r="AL120" i="3"/>
  <c r="CB120" i="3"/>
  <c r="AH121" i="3"/>
  <c r="BX121" i="3"/>
  <c r="AB122" i="3"/>
  <c r="BT122" i="3"/>
  <c r="X123" i="3"/>
  <c r="BN123" i="3"/>
  <c r="T124" i="3"/>
  <c r="BJ124" i="3"/>
  <c r="N125" i="3"/>
  <c r="G125" i="6" s="1"/>
  <c r="BF125" i="3"/>
  <c r="J126" i="3"/>
  <c r="AZ126" i="3"/>
  <c r="F127" i="3"/>
  <c r="V127" i="5" s="1"/>
  <c r="AV127" i="3"/>
  <c r="CL127" i="3"/>
  <c r="AR128" i="3"/>
  <c r="CH128" i="3"/>
  <c r="AL129" i="3"/>
  <c r="CD129" i="3"/>
  <c r="AG130" i="3"/>
  <c r="BE130" i="3"/>
  <c r="CF130" i="3"/>
  <c r="U131" i="3"/>
  <c r="AM131" i="3"/>
  <c r="BJ131" i="3"/>
  <c r="CG131" i="3"/>
  <c r="M132" i="3"/>
  <c r="AJ132" i="3"/>
  <c r="BG132" i="3"/>
  <c r="BY132" i="3"/>
  <c r="J133" i="3"/>
  <c r="AG133" i="3"/>
  <c r="AY133" i="3"/>
  <c r="BV133" i="3"/>
  <c r="G134" i="3"/>
  <c r="Y134" i="3"/>
  <c r="AV134" i="3"/>
  <c r="BS134" i="3"/>
  <c r="CK134" i="3"/>
  <c r="V135" i="3"/>
  <c r="AS135" i="3"/>
  <c r="BK135" i="3"/>
  <c r="CH135" i="3"/>
  <c r="S136" i="3"/>
  <c r="AK136" i="3"/>
  <c r="BH136" i="3"/>
  <c r="CE136" i="3"/>
  <c r="K137" i="3"/>
  <c r="AH137" i="3"/>
  <c r="BE137" i="3"/>
  <c r="BW137" i="3"/>
  <c r="H138" i="3"/>
  <c r="AE138" i="3"/>
  <c r="AW138" i="3"/>
  <c r="BT138" i="3"/>
  <c r="D139" i="3"/>
  <c r="T139" i="3"/>
  <c r="AJ139" i="3"/>
  <c r="AZ139" i="3"/>
  <c r="BP139" i="3"/>
  <c r="CF139" i="3"/>
  <c r="J140" i="3"/>
  <c r="Z140" i="3"/>
  <c r="AP140" i="3"/>
  <c r="BF140" i="3"/>
  <c r="BV140" i="3"/>
  <c r="CL140" i="3"/>
  <c r="P141" i="3"/>
  <c r="AF141" i="3"/>
  <c r="AV141" i="3"/>
  <c r="BL141" i="3"/>
  <c r="CB141" i="3"/>
  <c r="F142" i="3"/>
  <c r="V142" i="5" s="1"/>
  <c r="V142" i="3"/>
  <c r="AL142" i="3"/>
  <c r="BB142" i="3"/>
  <c r="BR142" i="3"/>
  <c r="CH142" i="3"/>
  <c r="L143" i="3"/>
  <c r="AB143" i="3"/>
  <c r="AR143" i="3"/>
  <c r="BH143" i="3"/>
  <c r="BX143" i="3"/>
  <c r="B144" i="3"/>
  <c r="R144" i="3"/>
  <c r="AH144" i="3"/>
  <c r="AV144" i="3"/>
  <c r="BH144" i="3"/>
  <c r="BV144" i="3"/>
  <c r="CG144" i="3"/>
  <c r="I145" i="3"/>
  <c r="V145" i="3"/>
  <c r="AH145" i="3"/>
  <c r="AV145" i="3"/>
  <c r="BG145" i="3"/>
  <c r="BU145" i="3"/>
  <c r="CH145" i="3"/>
  <c r="H146" i="3"/>
  <c r="V146" i="3"/>
  <c r="AG146" i="3"/>
  <c r="AU146" i="3"/>
  <c r="BH146" i="3"/>
  <c r="BT146" i="3"/>
  <c r="CH146" i="3"/>
  <c r="G147" i="3"/>
  <c r="U147" i="3"/>
  <c r="AH147" i="3"/>
  <c r="AT147" i="3"/>
  <c r="BH147" i="3"/>
  <c r="BS147" i="3"/>
  <c r="CG147" i="3"/>
  <c r="H148" i="3"/>
  <c r="T148" i="3"/>
  <c r="AH148" i="3"/>
  <c r="AS148" i="3"/>
  <c r="BG148" i="3"/>
  <c r="BT148" i="3"/>
  <c r="CF148" i="3"/>
  <c r="H149" i="3"/>
  <c r="S149" i="3"/>
  <c r="AG149" i="3"/>
  <c r="AT149" i="3"/>
  <c r="BF149" i="3"/>
  <c r="BT149" i="3"/>
  <c r="CE149" i="3"/>
  <c r="G150" i="3"/>
  <c r="T150" i="3"/>
  <c r="AF150" i="3"/>
  <c r="AT150" i="3"/>
  <c r="BE150" i="3"/>
  <c r="BS150" i="3"/>
  <c r="CF150" i="3"/>
  <c r="F151" i="3"/>
  <c r="V151" i="5" s="1"/>
  <c r="T151" i="3"/>
  <c r="AE151" i="3"/>
  <c r="AS151" i="3"/>
  <c r="BF151" i="3"/>
  <c r="BR151" i="3"/>
  <c r="CF151" i="3"/>
  <c r="E152" i="3"/>
  <c r="S152" i="3"/>
  <c r="AF152" i="3"/>
  <c r="AR152" i="3"/>
  <c r="BF152" i="3"/>
  <c r="BQ152" i="3"/>
  <c r="CE152" i="3"/>
  <c r="F153" i="3"/>
  <c r="V153" i="5" s="1"/>
  <c r="R153" i="3"/>
  <c r="AF153" i="3"/>
  <c r="AQ153" i="3"/>
  <c r="BE153" i="3"/>
  <c r="BR153" i="3"/>
  <c r="CD153" i="3"/>
  <c r="F154" i="3"/>
  <c r="V154" i="5" s="1"/>
  <c r="Q154" i="3"/>
  <c r="AE154" i="3"/>
  <c r="AR154" i="3"/>
  <c r="BD154" i="3"/>
  <c r="BR154" i="3"/>
  <c r="CC154" i="3"/>
  <c r="E155" i="3"/>
  <c r="R155" i="3"/>
  <c r="AD155" i="3"/>
  <c r="AR155" i="3"/>
  <c r="BC155" i="3"/>
  <c r="BQ155" i="3"/>
  <c r="CD155" i="3"/>
  <c r="D156" i="3"/>
  <c r="R156" i="3"/>
  <c r="AC156" i="3"/>
  <c r="AQ156" i="3"/>
  <c r="BD156" i="3"/>
  <c r="BP156" i="3"/>
  <c r="CD156" i="3"/>
  <c r="C157" i="3"/>
  <c r="Q157" i="3"/>
  <c r="AD157" i="3"/>
  <c r="AP157" i="3"/>
  <c r="BD157" i="3"/>
  <c r="BO157" i="3"/>
  <c r="CC157" i="3"/>
  <c r="D158" i="3"/>
  <c r="P158" i="3"/>
  <c r="AD158" i="3"/>
  <c r="AO158" i="3"/>
  <c r="BC158" i="3"/>
  <c r="BP158" i="3"/>
  <c r="CB158" i="3"/>
  <c r="C159" i="3"/>
  <c r="M159" i="3"/>
  <c r="W159" i="3"/>
  <c r="AI159" i="3"/>
  <c r="AS159" i="3"/>
  <c r="BC159" i="3"/>
  <c r="BO159" i="3"/>
  <c r="BY159" i="3"/>
  <c r="CI159" i="3"/>
  <c r="I160" i="3"/>
  <c r="S160" i="3"/>
  <c r="AC160" i="3"/>
  <c r="AO160" i="3"/>
  <c r="AY160" i="3"/>
  <c r="BI160" i="3"/>
  <c r="BU160" i="3"/>
  <c r="CE160" i="3"/>
  <c r="C161" i="3"/>
  <c r="O161" i="3"/>
  <c r="H161" i="6" s="1"/>
  <c r="Y161" i="3"/>
  <c r="AI161" i="3"/>
  <c r="AU161" i="3"/>
  <c r="BE161" i="3"/>
  <c r="BO161" i="3"/>
  <c r="CA161" i="3"/>
  <c r="CK161" i="3"/>
  <c r="I162" i="3"/>
  <c r="U162" i="3"/>
  <c r="AE162" i="3"/>
  <c r="AO162" i="3"/>
  <c r="BA162" i="3"/>
  <c r="BK162" i="3"/>
  <c r="BU162" i="3"/>
  <c r="CG162" i="3"/>
  <c r="E163" i="3"/>
  <c r="O163" i="3"/>
  <c r="H163" i="6" s="1"/>
  <c r="AA163" i="3"/>
  <c r="AK163" i="3"/>
  <c r="AU163" i="3"/>
  <c r="BG163" i="3"/>
  <c r="BQ163" i="3"/>
  <c r="CA163" i="3"/>
  <c r="A164" i="3"/>
  <c r="K164" i="3"/>
  <c r="U164" i="3"/>
  <c r="AG164" i="3"/>
  <c r="AQ164" i="3"/>
  <c r="BA164" i="3"/>
  <c r="BM164" i="3"/>
  <c r="BW164" i="3"/>
  <c r="CG164" i="3"/>
  <c r="G165" i="3"/>
  <c r="Q165" i="3"/>
  <c r="AA165" i="3"/>
  <c r="AM165" i="3"/>
  <c r="AW165" i="3"/>
  <c r="BG165" i="3"/>
  <c r="BS165" i="3"/>
  <c r="CC165" i="3"/>
  <c r="A166" i="3"/>
  <c r="M166" i="3"/>
  <c r="W166" i="3"/>
  <c r="AG166" i="3"/>
  <c r="AS166" i="3"/>
  <c r="BC166" i="3"/>
  <c r="BM166" i="3"/>
  <c r="BY166" i="3"/>
  <c r="CI166" i="3"/>
  <c r="G167" i="3"/>
  <c r="S167" i="3"/>
  <c r="AC167" i="3"/>
  <c r="AM167" i="3"/>
  <c r="AY167" i="3"/>
  <c r="BI167" i="3"/>
  <c r="BS167" i="3"/>
  <c r="CE167" i="3"/>
  <c r="C168" i="3"/>
  <c r="M168" i="3"/>
  <c r="Y168" i="3"/>
  <c r="AI168" i="3"/>
  <c r="AS168" i="3"/>
  <c r="BE168" i="3"/>
  <c r="BO168" i="3"/>
  <c r="BY168" i="3"/>
  <c r="CK168" i="3"/>
  <c r="I169" i="3"/>
  <c r="S169" i="3"/>
  <c r="AE169" i="3"/>
  <c r="AO169" i="3"/>
  <c r="AY169" i="3"/>
  <c r="BK169" i="3"/>
  <c r="BU169" i="3"/>
  <c r="CE169" i="3"/>
  <c r="E170" i="3"/>
  <c r="O170" i="3"/>
  <c r="H170" i="6" s="1"/>
  <c r="Y170" i="3"/>
  <c r="AK170" i="3"/>
  <c r="AU170" i="3"/>
  <c r="BE170" i="3"/>
  <c r="BQ170" i="3"/>
  <c r="CA170" i="3"/>
  <c r="CK170" i="3"/>
  <c r="K171" i="3"/>
  <c r="U171" i="3"/>
  <c r="AE171" i="3"/>
  <c r="AQ171" i="3"/>
  <c r="BA171" i="3"/>
  <c r="BK171" i="3"/>
  <c r="BW171" i="3"/>
  <c r="CG171" i="3"/>
  <c r="E172" i="3"/>
  <c r="Q172" i="3"/>
  <c r="AA172" i="3"/>
  <c r="AK172" i="3"/>
  <c r="AW172" i="3"/>
  <c r="BG172" i="3"/>
  <c r="BQ172" i="3"/>
  <c r="CC172" i="3"/>
  <c r="A173" i="3"/>
  <c r="K173" i="3"/>
  <c r="W173" i="3"/>
  <c r="AG173" i="3"/>
  <c r="AQ173" i="3"/>
  <c r="BC173" i="3"/>
  <c r="BM173" i="3"/>
  <c r="BW173" i="3"/>
  <c r="CI173" i="3"/>
  <c r="G174" i="3"/>
  <c r="Q174" i="3"/>
  <c r="AC174" i="3"/>
  <c r="AM174" i="3"/>
  <c r="AW174" i="3"/>
  <c r="BI174" i="3"/>
  <c r="BS174" i="3"/>
  <c r="CC174" i="3"/>
  <c r="C175" i="3"/>
  <c r="M175" i="3"/>
  <c r="W175" i="3"/>
  <c r="AI175" i="3"/>
  <c r="AS175" i="3"/>
  <c r="BC175" i="3"/>
  <c r="BO175" i="3"/>
  <c r="BY175" i="3"/>
  <c r="CI175" i="3"/>
  <c r="I176" i="3"/>
  <c r="S176" i="3"/>
  <c r="AC176" i="3"/>
  <c r="AO176" i="3"/>
  <c r="AY176" i="3"/>
  <c r="BI176" i="3"/>
  <c r="BU176" i="3"/>
  <c r="CE176" i="3"/>
  <c r="C177" i="3"/>
  <c r="O177" i="3"/>
  <c r="H177" i="6" s="1"/>
  <c r="Y177" i="3"/>
  <c r="AI177" i="3"/>
  <c r="AU177" i="3"/>
  <c r="BE177" i="3"/>
  <c r="BO177" i="3"/>
  <c r="CA177" i="3"/>
  <c r="CK177" i="3"/>
  <c r="I178" i="3"/>
  <c r="U178" i="3"/>
  <c r="AE178" i="3"/>
  <c r="AO178" i="3"/>
  <c r="BA178" i="3"/>
  <c r="BK178" i="3"/>
  <c r="BU178" i="3"/>
  <c r="CE178" i="3"/>
  <c r="B179" i="3"/>
  <c r="K179" i="3"/>
  <c r="T179" i="3"/>
  <c r="AC179" i="3"/>
  <c r="AL179" i="3"/>
  <c r="AU179" i="3"/>
  <c r="BE179" i="3"/>
  <c r="BN179" i="3"/>
  <c r="BW179" i="3"/>
  <c r="CF179" i="3"/>
  <c r="C180" i="3"/>
  <c r="L180" i="3"/>
  <c r="U180" i="3"/>
  <c r="AE180" i="3"/>
  <c r="AN180" i="3"/>
  <c r="AW180" i="3"/>
  <c r="BF180" i="3"/>
  <c r="BO180" i="3"/>
  <c r="BX180" i="3"/>
  <c r="CG180" i="3"/>
  <c r="E181" i="3"/>
  <c r="N181" i="3"/>
  <c r="G181" i="6" s="1"/>
  <c r="W181" i="3"/>
  <c r="AF181" i="3"/>
  <c r="AO181" i="3"/>
  <c r="AX181" i="3"/>
  <c r="BG181" i="3"/>
  <c r="BQ181" i="3"/>
  <c r="BZ181" i="3"/>
  <c r="CI181" i="3"/>
  <c r="F182" i="3"/>
  <c r="V182" i="5" s="1"/>
  <c r="O182" i="3"/>
  <c r="H182" i="6" s="1"/>
  <c r="X182" i="3"/>
  <c r="AG182" i="3"/>
  <c r="AQ182" i="3"/>
  <c r="AZ182" i="3"/>
  <c r="BI182" i="3"/>
  <c r="BR182" i="3"/>
  <c r="CA182" i="3"/>
  <c r="CJ182" i="3"/>
  <c r="G183" i="3"/>
  <c r="Q183" i="3"/>
  <c r="Z183" i="3"/>
  <c r="AI183" i="3"/>
  <c r="AR183" i="3"/>
  <c r="BA183" i="3"/>
  <c r="BJ183" i="3"/>
  <c r="BS183" i="3"/>
  <c r="CC183" i="3"/>
  <c r="CL183" i="3"/>
  <c r="I184" i="3"/>
  <c r="R184" i="3"/>
  <c r="AA184" i="3"/>
  <c r="AJ184" i="3"/>
  <c r="AS184" i="3"/>
  <c r="BC184" i="3"/>
  <c r="BL184" i="3"/>
  <c r="BU184" i="3"/>
  <c r="CD184" i="3"/>
  <c r="A185" i="3"/>
  <c r="J185" i="3"/>
  <c r="S185" i="3"/>
  <c r="AC185" i="3"/>
  <c r="AL185" i="3"/>
  <c r="AU185" i="3"/>
  <c r="BD185" i="3"/>
  <c r="BM185" i="3"/>
  <c r="BV185" i="3"/>
  <c r="CE185" i="3"/>
  <c r="C186" i="3"/>
  <c r="L186" i="3"/>
  <c r="U186" i="3"/>
  <c r="AD186" i="3"/>
  <c r="AM186" i="3"/>
  <c r="AV186" i="3"/>
  <c r="BE186" i="3"/>
  <c r="BO186" i="3"/>
  <c r="BX186" i="3"/>
  <c r="CG186" i="3"/>
  <c r="D187" i="3"/>
  <c r="M187" i="3"/>
  <c r="V187" i="3"/>
  <c r="AE187" i="3"/>
  <c r="AO187" i="3"/>
  <c r="AX187" i="3"/>
  <c r="BG187" i="3"/>
  <c r="BP187" i="3"/>
  <c r="BY187" i="3"/>
  <c r="CH187" i="3"/>
  <c r="E188" i="3"/>
  <c r="O188" i="3"/>
  <c r="H188" i="6" s="1"/>
  <c r="X188" i="3"/>
  <c r="AG188" i="3"/>
  <c r="AP188" i="3"/>
  <c r="AY188" i="3"/>
  <c r="BH188" i="3"/>
  <c r="BQ188" i="3"/>
  <c r="CA188" i="3"/>
  <c r="CJ188" i="3"/>
  <c r="G189" i="3"/>
  <c r="P189" i="3"/>
  <c r="Y189" i="3"/>
  <c r="AH189" i="3"/>
  <c r="AQ189" i="3"/>
  <c r="BA189" i="3"/>
  <c r="BJ189" i="3"/>
  <c r="BS189" i="3"/>
  <c r="CB189" i="3"/>
  <c r="CK189" i="3"/>
  <c r="H190" i="3"/>
  <c r="Q190" i="3"/>
  <c r="AA190" i="3"/>
  <c r="AJ190" i="3"/>
  <c r="AS190" i="3"/>
  <c r="BB190" i="3"/>
  <c r="BK190" i="3"/>
  <c r="BT190" i="3"/>
  <c r="CC190" i="3"/>
  <c r="A191" i="3"/>
  <c r="J191" i="3"/>
  <c r="S191" i="3"/>
  <c r="AB191" i="3"/>
  <c r="AK191" i="3"/>
  <c r="AT191" i="3"/>
  <c r="BC191" i="3"/>
  <c r="BM191" i="3"/>
  <c r="BV191" i="3"/>
  <c r="CE191" i="3"/>
  <c r="B192" i="3"/>
  <c r="K192" i="3"/>
  <c r="T192" i="3"/>
  <c r="AC192" i="3"/>
  <c r="AM192" i="3"/>
  <c r="AV192" i="3"/>
  <c r="BE192" i="3"/>
  <c r="BN192" i="3"/>
  <c r="BW192" i="3"/>
  <c r="CF192" i="3"/>
  <c r="C193" i="3"/>
  <c r="M193" i="3"/>
  <c r="V193" i="3"/>
  <c r="AE193" i="3"/>
  <c r="AN193" i="3"/>
  <c r="AW193" i="3"/>
  <c r="BF193" i="3"/>
  <c r="BO193" i="3"/>
  <c r="BY193" i="3"/>
  <c r="CH193" i="3"/>
  <c r="E194" i="3"/>
  <c r="N194" i="3"/>
  <c r="G194" i="6" s="1"/>
  <c r="W194" i="3"/>
  <c r="AF194" i="3"/>
  <c r="AO194" i="3"/>
  <c r="AY194" i="3"/>
  <c r="BH194" i="3"/>
  <c r="BQ194" i="3"/>
  <c r="BZ194" i="3"/>
  <c r="CI194" i="3"/>
  <c r="F195" i="3"/>
  <c r="V195" i="5" s="1"/>
  <c r="O195" i="3"/>
  <c r="H195" i="6" s="1"/>
  <c r="Y195" i="3"/>
  <c r="AH195" i="3"/>
  <c r="AQ195" i="3"/>
  <c r="AZ195" i="3"/>
  <c r="BI195" i="3"/>
  <c r="BR195" i="3"/>
  <c r="CA195" i="3"/>
  <c r="CK195" i="3"/>
  <c r="H196" i="3"/>
  <c r="Q196" i="3"/>
  <c r="Z196" i="3"/>
  <c r="AI196" i="3"/>
  <c r="AR196" i="3"/>
  <c r="BA196" i="3"/>
  <c r="BK196" i="3"/>
  <c r="BT196" i="3"/>
  <c r="CC196" i="3"/>
  <c r="CL196" i="3"/>
  <c r="I197" i="3"/>
  <c r="R197" i="3"/>
  <c r="AA197" i="3"/>
  <c r="AK197" i="3"/>
  <c r="AT197" i="3"/>
  <c r="BC197" i="3"/>
  <c r="BL197" i="3"/>
  <c r="BU197" i="3"/>
  <c r="CD197" i="3"/>
  <c r="A198" i="3"/>
  <c r="K198" i="3"/>
  <c r="T198" i="3"/>
  <c r="AC198" i="3"/>
  <c r="AK198" i="3"/>
  <c r="AS198" i="3"/>
  <c r="BA198" i="3"/>
  <c r="BI198" i="3"/>
  <c r="BQ198" i="3"/>
  <c r="BY198" i="3"/>
  <c r="CG198" i="3"/>
  <c r="C199" i="3"/>
  <c r="K199" i="3"/>
  <c r="S199" i="3"/>
  <c r="AA199" i="3"/>
  <c r="AI199" i="3"/>
  <c r="AQ199" i="3"/>
  <c r="AY199" i="3"/>
  <c r="BG199" i="3"/>
  <c r="BO199" i="3"/>
  <c r="BW199" i="3"/>
  <c r="CE199" i="3"/>
  <c r="A200" i="3"/>
  <c r="I200" i="3"/>
  <c r="Q200" i="3"/>
  <c r="Y200" i="3"/>
  <c r="AG200" i="3"/>
  <c r="AO200" i="3"/>
  <c r="AW200" i="3"/>
  <c r="BE200" i="3"/>
  <c r="BM200" i="3"/>
  <c r="BU200" i="3"/>
  <c r="CC200" i="3"/>
  <c r="CK200" i="3"/>
  <c r="G201" i="3"/>
  <c r="O201" i="3"/>
  <c r="H201" i="6" s="1"/>
  <c r="W201" i="3"/>
  <c r="AE201" i="3"/>
  <c r="AM201" i="3"/>
  <c r="AU201" i="3"/>
  <c r="BC201" i="3"/>
  <c r="BK201" i="3"/>
  <c r="BS201" i="3"/>
  <c r="CA201" i="3"/>
  <c r="CI201" i="3"/>
  <c r="E202" i="3"/>
  <c r="M202" i="3"/>
  <c r="U202" i="3"/>
  <c r="AC202" i="3"/>
  <c r="AK202" i="3"/>
  <c r="AS202" i="3"/>
  <c r="BA202" i="3"/>
  <c r="BI202" i="3"/>
  <c r="BQ202" i="3"/>
  <c r="BY202" i="3"/>
  <c r="CG202" i="3"/>
  <c r="C203" i="3"/>
  <c r="K203" i="3"/>
  <c r="S203" i="3"/>
  <c r="AA203" i="3"/>
  <c r="AI203" i="3"/>
  <c r="AQ203" i="3"/>
  <c r="AY203" i="3"/>
  <c r="BG203" i="3"/>
  <c r="BO203" i="3"/>
  <c r="BW203" i="3"/>
  <c r="CE203" i="3"/>
  <c r="A204" i="3"/>
  <c r="I204" i="3"/>
  <c r="Q204" i="3"/>
  <c r="Y204" i="3"/>
  <c r="AG204" i="3"/>
  <c r="AO204" i="3"/>
  <c r="AW204" i="3"/>
  <c r="BE204" i="3"/>
  <c r="BM204" i="3"/>
  <c r="BU204" i="3"/>
  <c r="CC204" i="3"/>
  <c r="CK204" i="3"/>
  <c r="G205" i="3"/>
  <c r="O205" i="3"/>
  <c r="H205" i="6" s="1"/>
  <c r="W205" i="3"/>
  <c r="AE205" i="3"/>
  <c r="AM205" i="3"/>
  <c r="AU205" i="3"/>
  <c r="BC205" i="3"/>
  <c r="BK205" i="3"/>
  <c r="BS205" i="3"/>
  <c r="CA205" i="3"/>
  <c r="CI205" i="3"/>
  <c r="E206" i="3"/>
  <c r="M206" i="3"/>
  <c r="U206" i="3"/>
  <c r="AC206" i="3"/>
  <c r="AK206" i="3"/>
  <c r="AS206" i="3"/>
  <c r="BA206" i="3"/>
  <c r="BI206" i="3"/>
  <c r="BQ206" i="3"/>
  <c r="BY206" i="3"/>
  <c r="CG206" i="3"/>
  <c r="C207" i="3"/>
  <c r="K207" i="3"/>
  <c r="S207" i="3"/>
  <c r="AA207" i="3"/>
  <c r="AI207" i="3"/>
  <c r="AQ207" i="3"/>
  <c r="AY207" i="3"/>
  <c r="BG207" i="3"/>
  <c r="BO207" i="3"/>
  <c r="BW207" i="3"/>
  <c r="CE207" i="3"/>
  <c r="A208" i="3"/>
  <c r="I208" i="3"/>
  <c r="Q208" i="3"/>
  <c r="Y208" i="3"/>
  <c r="AG208" i="3"/>
  <c r="AO208" i="3"/>
  <c r="AW208" i="3"/>
  <c r="BE208" i="3"/>
  <c r="BM208" i="3"/>
  <c r="BU208" i="3"/>
  <c r="CC208" i="3"/>
  <c r="CK208" i="3"/>
  <c r="G209" i="3"/>
  <c r="O209" i="3"/>
  <c r="H209" i="6" s="1"/>
  <c r="W209" i="3"/>
  <c r="AE209" i="3"/>
  <c r="AM209" i="3"/>
  <c r="AU209" i="3"/>
  <c r="BC209" i="3"/>
  <c r="BK209" i="3"/>
  <c r="BS209" i="3"/>
  <c r="CA209" i="3"/>
  <c r="CI209" i="3"/>
  <c r="E210" i="3"/>
  <c r="M210" i="3"/>
  <c r="U210" i="3"/>
  <c r="AC210" i="3"/>
  <c r="AK210" i="3"/>
  <c r="AS210" i="3"/>
  <c r="BA210" i="3"/>
  <c r="BH38" i="3"/>
  <c r="BG55" i="3"/>
  <c r="AE61" i="3"/>
  <c r="H65" i="3"/>
  <c r="CF68" i="3"/>
  <c r="BM72" i="3"/>
  <c r="CD75" i="3"/>
  <c r="CJ78" i="3"/>
  <c r="CK81" i="3"/>
  <c r="AX84" i="3"/>
  <c r="BX86" i="3"/>
  <c r="BT88" i="3"/>
  <c r="BJ90" i="3"/>
  <c r="AZ92" i="3"/>
  <c r="AE94" i="3"/>
  <c r="BZ95" i="3"/>
  <c r="AK97" i="3"/>
  <c r="CA98" i="3"/>
  <c r="AJ100" i="3"/>
  <c r="CG101" i="3"/>
  <c r="AP103" i="3"/>
  <c r="CK104" i="3"/>
  <c r="U106" i="3"/>
  <c r="AH107" i="3"/>
  <c r="AU108" i="3"/>
  <c r="BH109" i="3"/>
  <c r="BU110" i="3"/>
  <c r="CE111" i="3"/>
  <c r="F113" i="3"/>
  <c r="V113" i="5" s="1"/>
  <c r="S114" i="3"/>
  <c r="AF115" i="3"/>
  <c r="AS116" i="3"/>
  <c r="BC117" i="3"/>
  <c r="BP118" i="3"/>
  <c r="CC119" i="3"/>
  <c r="AM120" i="3"/>
  <c r="CC120" i="3"/>
  <c r="AI121" i="3"/>
  <c r="BY121" i="3"/>
  <c r="AC122" i="3"/>
  <c r="BU122" i="3"/>
  <c r="Y123" i="3"/>
  <c r="BO123" i="3"/>
  <c r="U124" i="3"/>
  <c r="BK124" i="3"/>
  <c r="O125" i="3"/>
  <c r="H125" i="6" s="1"/>
  <c r="BG125" i="3"/>
  <c r="K126" i="3"/>
  <c r="BA126" i="3"/>
  <c r="G127" i="3"/>
  <c r="AW127" i="3"/>
  <c r="A128" i="3"/>
  <c r="AS128" i="3"/>
  <c r="CI128" i="3"/>
  <c r="AM129" i="3"/>
  <c r="CE129" i="3"/>
  <c r="AH130" i="3"/>
  <c r="BM130" i="3"/>
  <c r="CG130" i="3"/>
  <c r="V131" i="3"/>
  <c r="AS131" i="3"/>
  <c r="BK131" i="3"/>
  <c r="CH131" i="3"/>
  <c r="S132" i="3"/>
  <c r="AK132" i="3"/>
  <c r="BH132" i="3"/>
  <c r="CE132" i="3"/>
  <c r="K133" i="3"/>
  <c r="AH133" i="3"/>
  <c r="BE133" i="3"/>
  <c r="BW133" i="3"/>
  <c r="H134" i="3"/>
  <c r="AE134" i="3"/>
  <c r="AW134" i="3"/>
  <c r="BT134" i="3"/>
  <c r="E135" i="3"/>
  <c r="W135" i="3"/>
  <c r="AT135" i="3"/>
  <c r="BQ135" i="3"/>
  <c r="CI135" i="3"/>
  <c r="T136" i="3"/>
  <c r="AQ136" i="3"/>
  <c r="BI136" i="3"/>
  <c r="CF136" i="3"/>
  <c r="Q137" i="3"/>
  <c r="AI137" i="3"/>
  <c r="BF137" i="3"/>
  <c r="CC137" i="3"/>
  <c r="I138" i="3"/>
  <c r="AF138" i="3"/>
  <c r="BC138" i="3"/>
  <c r="BU138" i="3"/>
  <c r="E139" i="3"/>
  <c r="U139" i="3"/>
  <c r="AK139" i="3"/>
  <c r="BA139" i="3"/>
  <c r="BQ139" i="3"/>
  <c r="CG139" i="3"/>
  <c r="K140" i="3"/>
  <c r="AA140" i="3"/>
  <c r="AQ140" i="3"/>
  <c r="BG140" i="3"/>
  <c r="BW140" i="3"/>
  <c r="A141" i="3"/>
  <c r="Q141" i="3"/>
  <c r="AG141" i="3"/>
  <c r="AW141" i="3"/>
  <c r="BM141" i="3"/>
  <c r="CC141" i="3"/>
  <c r="G142" i="3"/>
  <c r="W142" i="3"/>
  <c r="AM142" i="3"/>
  <c r="BC142" i="3"/>
  <c r="BS142" i="3"/>
  <c r="CI142" i="3"/>
  <c r="M143" i="3"/>
  <c r="AC143" i="3"/>
  <c r="AS143" i="3"/>
  <c r="BI143" i="3"/>
  <c r="BY143" i="3"/>
  <c r="C144" i="3"/>
  <c r="S144" i="3"/>
  <c r="AI144" i="3"/>
  <c r="AX144" i="3"/>
  <c r="BI144" i="3"/>
  <c r="BW144" i="3"/>
  <c r="CJ144" i="3"/>
  <c r="J145" i="3"/>
  <c r="X145" i="3"/>
  <c r="AI145" i="3"/>
  <c r="AW145" i="3"/>
  <c r="BJ145" i="3"/>
  <c r="BV145" i="3"/>
  <c r="CJ145" i="3"/>
  <c r="I146" i="3"/>
  <c r="W146" i="3"/>
  <c r="AJ146" i="3"/>
  <c r="AV146" i="3"/>
  <c r="BJ146" i="3"/>
  <c r="BU146" i="3"/>
  <c r="CI146" i="3"/>
  <c r="J147" i="3"/>
  <c r="V147" i="3"/>
  <c r="AJ147" i="3"/>
  <c r="AU147" i="3"/>
  <c r="BI147" i="3"/>
  <c r="BV147" i="3"/>
  <c r="CH147" i="3"/>
  <c r="J148" i="3"/>
  <c r="U148" i="3"/>
  <c r="AI148" i="3"/>
  <c r="AV148" i="3"/>
  <c r="BH148" i="3"/>
  <c r="BV148" i="3"/>
  <c r="CG148" i="3"/>
  <c r="I149" i="3"/>
  <c r="V149" i="3"/>
  <c r="AH149" i="3"/>
  <c r="AV149" i="3"/>
  <c r="BG149" i="3"/>
  <c r="BU149" i="3"/>
  <c r="CH149" i="3"/>
  <c r="H150" i="3"/>
  <c r="V150" i="3"/>
  <c r="AG150" i="3"/>
  <c r="AU150" i="3"/>
  <c r="BH150" i="3"/>
  <c r="BT150" i="3"/>
  <c r="CH150" i="3"/>
  <c r="G151" i="3"/>
  <c r="U151" i="3"/>
  <c r="AH151" i="3"/>
  <c r="AT151" i="3"/>
  <c r="BH151" i="3"/>
  <c r="BS151" i="3"/>
  <c r="CG151" i="3"/>
  <c r="H152" i="3"/>
  <c r="T152" i="3"/>
  <c r="AH152" i="3"/>
  <c r="AS152" i="3"/>
  <c r="BG152" i="3"/>
  <c r="BT152" i="3"/>
  <c r="CF152" i="3"/>
  <c r="H153" i="3"/>
  <c r="S153" i="3"/>
  <c r="AG153" i="3"/>
  <c r="AT153" i="3"/>
  <c r="BF153" i="3"/>
  <c r="BT153" i="3"/>
  <c r="CE153" i="3"/>
  <c r="G154" i="3"/>
  <c r="T154" i="3"/>
  <c r="AF154" i="3"/>
  <c r="AT154" i="3"/>
  <c r="BE154" i="3"/>
  <c r="BS154" i="3"/>
  <c r="CF154" i="3"/>
  <c r="F155" i="3"/>
  <c r="V155" i="5" s="1"/>
  <c r="T155" i="3"/>
  <c r="AE155" i="3"/>
  <c r="AS155" i="3"/>
  <c r="BF155" i="3"/>
  <c r="BR155" i="3"/>
  <c r="CF155" i="3"/>
  <c r="E156" i="3"/>
  <c r="S156" i="3"/>
  <c r="AF156" i="3"/>
  <c r="AR156" i="3"/>
  <c r="BF156" i="3"/>
  <c r="BQ156" i="3"/>
  <c r="CE156" i="3"/>
  <c r="F157" i="3"/>
  <c r="V157" i="5" s="1"/>
  <c r="R157" i="3"/>
  <c r="AF157" i="3"/>
  <c r="AQ157" i="3"/>
  <c r="BE157" i="3"/>
  <c r="BR157" i="3"/>
  <c r="CD157" i="3"/>
  <c r="F158" i="3"/>
  <c r="V158" i="5" s="1"/>
  <c r="Q158" i="3"/>
  <c r="AE158" i="3"/>
  <c r="AR158" i="3"/>
  <c r="BD158" i="3"/>
  <c r="BR158" i="3"/>
  <c r="CC158" i="3"/>
  <c r="D159" i="3"/>
  <c r="N159" i="3"/>
  <c r="G159" i="6" s="1"/>
  <c r="Z159" i="3"/>
  <c r="AJ159" i="3"/>
  <c r="AT159" i="3"/>
  <c r="BF159" i="3"/>
  <c r="BP159" i="3"/>
  <c r="BZ159" i="3"/>
  <c r="CL159" i="3"/>
  <c r="J160" i="3"/>
  <c r="T160" i="3"/>
  <c r="AF160" i="3"/>
  <c r="AP160" i="3"/>
  <c r="AZ160" i="3"/>
  <c r="BL160" i="3"/>
  <c r="BV160" i="3"/>
  <c r="CF160" i="3"/>
  <c r="F161" i="3"/>
  <c r="V161" i="5" s="1"/>
  <c r="P161" i="3"/>
  <c r="Z161" i="3"/>
  <c r="AL161" i="3"/>
  <c r="AV161" i="3"/>
  <c r="BF161" i="3"/>
  <c r="BR161" i="3"/>
  <c r="CB161" i="3"/>
  <c r="CL161" i="3"/>
  <c r="L162" i="3"/>
  <c r="V162" i="3"/>
  <c r="AF162" i="3"/>
  <c r="AR162" i="3"/>
  <c r="BB162" i="3"/>
  <c r="BL162" i="3"/>
  <c r="BX162" i="3"/>
  <c r="CH162" i="3"/>
  <c r="F163" i="3"/>
  <c r="V163" i="5" s="1"/>
  <c r="R163" i="3"/>
  <c r="AB163" i="3"/>
  <c r="AL163" i="3"/>
  <c r="AX163" i="3"/>
  <c r="BH163" i="3"/>
  <c r="BR163" i="3"/>
  <c r="CD163" i="3"/>
  <c r="B164" i="3"/>
  <c r="L164" i="3"/>
  <c r="X164" i="3"/>
  <c r="AH164" i="3"/>
  <c r="AR164" i="3"/>
  <c r="BD164" i="3"/>
  <c r="BN164" i="3"/>
  <c r="BX164" i="3"/>
  <c r="CJ164" i="3"/>
  <c r="H165" i="3"/>
  <c r="R165" i="3"/>
  <c r="AD165" i="3"/>
  <c r="AN165" i="3"/>
  <c r="AX165" i="3"/>
  <c r="BJ165" i="3"/>
  <c r="BT165" i="3"/>
  <c r="CD165" i="3"/>
  <c r="D166" i="3"/>
  <c r="N166" i="3"/>
  <c r="G166" i="6" s="1"/>
  <c r="X166" i="3"/>
  <c r="AJ166" i="3"/>
  <c r="AT166" i="3"/>
  <c r="BD166" i="3"/>
  <c r="BP166" i="3"/>
  <c r="BZ166" i="3"/>
  <c r="CJ166" i="3"/>
  <c r="J167" i="3"/>
  <c r="T167" i="3"/>
  <c r="AD167" i="3"/>
  <c r="AP167" i="3"/>
  <c r="AZ167" i="3"/>
  <c r="BJ167" i="3"/>
  <c r="BV167" i="3"/>
  <c r="CF167" i="3"/>
  <c r="D168" i="3"/>
  <c r="P168" i="3"/>
  <c r="Z168" i="3"/>
  <c r="AJ168" i="3"/>
  <c r="AV168" i="3"/>
  <c r="BF168" i="3"/>
  <c r="BP168" i="3"/>
  <c r="CB168" i="3"/>
  <c r="CL168" i="3"/>
  <c r="J169" i="3"/>
  <c r="V169" i="3"/>
  <c r="AF169" i="3"/>
  <c r="AP169" i="3"/>
  <c r="BB169" i="3"/>
  <c r="BL169" i="3"/>
  <c r="BV169" i="3"/>
  <c r="CH169" i="3"/>
  <c r="F170" i="3"/>
  <c r="V170" i="5" s="1"/>
  <c r="P170" i="3"/>
  <c r="AB170" i="3"/>
  <c r="AL170" i="3"/>
  <c r="AV170" i="3"/>
  <c r="BH170" i="3"/>
  <c r="BR170" i="3"/>
  <c r="CB170" i="3"/>
  <c r="B171" i="3"/>
  <c r="L171" i="3"/>
  <c r="V171" i="3"/>
  <c r="AH171" i="3"/>
  <c r="AR171" i="3"/>
  <c r="BB171" i="3"/>
  <c r="BN171" i="3"/>
  <c r="BX171" i="3"/>
  <c r="CH171" i="3"/>
  <c r="H172" i="3"/>
  <c r="R172" i="3"/>
  <c r="AB172" i="3"/>
  <c r="AN172" i="3"/>
  <c r="AX172" i="3"/>
  <c r="BH172" i="3"/>
  <c r="BT172" i="3"/>
  <c r="CD172" i="3"/>
  <c r="B173" i="3"/>
  <c r="N173" i="3"/>
  <c r="G173" i="6" s="1"/>
  <c r="X173" i="3"/>
  <c r="AH173" i="3"/>
  <c r="AT173" i="3"/>
  <c r="BD173" i="3"/>
  <c r="BN173" i="3"/>
  <c r="BZ173" i="3"/>
  <c r="CJ173" i="3"/>
  <c r="H174" i="3"/>
  <c r="T174" i="3"/>
  <c r="AD174" i="3"/>
  <c r="AN174" i="3"/>
  <c r="AZ174" i="3"/>
  <c r="BJ174" i="3"/>
  <c r="BT174" i="3"/>
  <c r="CF174" i="3"/>
  <c r="D175" i="3"/>
  <c r="N175" i="3"/>
  <c r="G175" i="6" s="1"/>
  <c r="Z175" i="3"/>
  <c r="AJ175" i="3"/>
  <c r="AT175" i="3"/>
  <c r="BF175" i="3"/>
  <c r="BP175" i="3"/>
  <c r="BZ175" i="3"/>
  <c r="CL175" i="3"/>
  <c r="J176" i="3"/>
  <c r="T176" i="3"/>
  <c r="AF176" i="3"/>
  <c r="AP176" i="3"/>
  <c r="AZ176" i="3"/>
  <c r="BL176" i="3"/>
  <c r="BV176" i="3"/>
  <c r="CF176" i="3"/>
  <c r="F177" i="3"/>
  <c r="V177" i="5" s="1"/>
  <c r="P177" i="3"/>
  <c r="Z177" i="3"/>
  <c r="AL177" i="3"/>
  <c r="AV177" i="3"/>
  <c r="BF177" i="3"/>
  <c r="BR177" i="3"/>
  <c r="CB177" i="3"/>
  <c r="CL177" i="3"/>
  <c r="L178" i="3"/>
  <c r="V178" i="3"/>
  <c r="AF178" i="3"/>
  <c r="AR178" i="3"/>
  <c r="BB178" i="3"/>
  <c r="BL178" i="3"/>
  <c r="BW178" i="3"/>
  <c r="CF178" i="3"/>
  <c r="C179" i="3"/>
  <c r="L179" i="3"/>
  <c r="U179" i="3"/>
  <c r="AD179" i="3"/>
  <c r="AM179" i="3"/>
  <c r="AW179" i="3"/>
  <c r="BF179" i="3"/>
  <c r="BO179" i="3"/>
  <c r="BX179" i="3"/>
  <c r="CG179" i="3"/>
  <c r="D180" i="3"/>
  <c r="M180" i="3"/>
  <c r="W180" i="3"/>
  <c r="AF180" i="3"/>
  <c r="AO180" i="3"/>
  <c r="AX180" i="3"/>
  <c r="BG180" i="3"/>
  <c r="BP180" i="3"/>
  <c r="BY180" i="3"/>
  <c r="CI180" i="3"/>
  <c r="F181" i="3"/>
  <c r="V181" i="5" s="1"/>
  <c r="O181" i="3"/>
  <c r="H181" i="6" s="1"/>
  <c r="X181" i="3"/>
  <c r="AG181" i="3"/>
  <c r="AP181" i="3"/>
  <c r="AY181" i="3"/>
  <c r="BI181" i="3"/>
  <c r="BR181" i="3"/>
  <c r="CA181" i="3"/>
  <c r="CJ181" i="3"/>
  <c r="G182" i="3"/>
  <c r="P182" i="3"/>
  <c r="Y182" i="3"/>
  <c r="AI182" i="3"/>
  <c r="AR182" i="3"/>
  <c r="BA182" i="3"/>
  <c r="BJ182" i="3"/>
  <c r="BS182" i="3"/>
  <c r="CB182" i="3"/>
  <c r="CK182" i="3"/>
  <c r="I183" i="3"/>
  <c r="R183" i="3"/>
  <c r="AA183" i="3"/>
  <c r="AJ183" i="3"/>
  <c r="AS183" i="3"/>
  <c r="BB183" i="3"/>
  <c r="BK183" i="3"/>
  <c r="BU183" i="3"/>
  <c r="CD183" i="3"/>
  <c r="A184" i="3"/>
  <c r="J184" i="3"/>
  <c r="S184" i="3"/>
  <c r="AB184" i="3"/>
  <c r="AK184" i="3"/>
  <c r="AU184" i="3"/>
  <c r="BD184" i="3"/>
  <c r="BM184" i="3"/>
  <c r="BV184" i="3"/>
  <c r="CE184" i="3"/>
  <c r="B185" i="3"/>
  <c r="K185" i="3"/>
  <c r="U185" i="3"/>
  <c r="AD185" i="3"/>
  <c r="AM185" i="3"/>
  <c r="AV185" i="3"/>
  <c r="BE185" i="3"/>
  <c r="BN185" i="3"/>
  <c r="BW185" i="3"/>
  <c r="CG185" i="3"/>
  <c r="D186" i="3"/>
  <c r="M186" i="3"/>
  <c r="V186" i="3"/>
  <c r="AE186" i="3"/>
  <c r="AN186" i="3"/>
  <c r="AW186" i="3"/>
  <c r="BG186" i="3"/>
  <c r="BP186" i="3"/>
  <c r="BY186" i="3"/>
  <c r="CH186" i="3"/>
  <c r="E187" i="3"/>
  <c r="N187" i="3"/>
  <c r="G187" i="6" s="1"/>
  <c r="W187" i="3"/>
  <c r="AG187" i="3"/>
  <c r="AP187" i="3"/>
  <c r="AY187" i="3"/>
  <c r="BH187" i="3"/>
  <c r="BQ187" i="3"/>
  <c r="BZ187" i="3"/>
  <c r="CI187" i="3"/>
  <c r="G188" i="3"/>
  <c r="P188" i="3"/>
  <c r="Y188" i="3"/>
  <c r="AH188" i="3"/>
  <c r="AQ188" i="3"/>
  <c r="AZ188" i="3"/>
  <c r="BI188" i="3"/>
  <c r="BS188" i="3"/>
  <c r="CB188" i="3"/>
  <c r="CK188" i="3"/>
  <c r="H189" i="3"/>
  <c r="Q189" i="3"/>
  <c r="Z189" i="3"/>
  <c r="AI189" i="3"/>
  <c r="AS189" i="3"/>
  <c r="BB189" i="3"/>
  <c r="BK189" i="3"/>
  <c r="BT189" i="3"/>
  <c r="CC189" i="3"/>
  <c r="CL189" i="3"/>
  <c r="I190" i="3"/>
  <c r="S190" i="3"/>
  <c r="AB190" i="3"/>
  <c r="AK190" i="3"/>
  <c r="AT190" i="3"/>
  <c r="BC190" i="3"/>
  <c r="BL190" i="3"/>
  <c r="BU190" i="3"/>
  <c r="CE190" i="3"/>
  <c r="B191" i="3"/>
  <c r="K191" i="3"/>
  <c r="T191" i="3"/>
  <c r="AC191" i="3"/>
  <c r="AL191" i="3"/>
  <c r="AU191" i="3"/>
  <c r="BE191" i="3"/>
  <c r="BN191" i="3"/>
  <c r="BW191" i="3"/>
  <c r="CF191" i="3"/>
  <c r="C192" i="3"/>
  <c r="L192" i="3"/>
  <c r="U192" i="3"/>
  <c r="AE192" i="3"/>
  <c r="AN192" i="3"/>
  <c r="AW192" i="3"/>
  <c r="BF192" i="3"/>
  <c r="BO192" i="3"/>
  <c r="BX192" i="3"/>
  <c r="CG192" i="3"/>
  <c r="E193" i="3"/>
  <c r="N193" i="3"/>
  <c r="G193" i="6" s="1"/>
  <c r="W193" i="3"/>
  <c r="AF193" i="3"/>
  <c r="AO193" i="3"/>
  <c r="AX193" i="3"/>
  <c r="BG193" i="3"/>
  <c r="BQ193" i="3"/>
  <c r="BZ193" i="3"/>
  <c r="CI193" i="3"/>
  <c r="F194" i="3"/>
  <c r="V194" i="5" s="1"/>
  <c r="O194" i="3"/>
  <c r="H194" i="6" s="1"/>
  <c r="X194" i="3"/>
  <c r="AG194" i="3"/>
  <c r="AQ194" i="3"/>
  <c r="AZ194" i="3"/>
  <c r="BI194" i="3"/>
  <c r="BR194" i="3"/>
  <c r="CA194" i="3"/>
  <c r="CJ194" i="3"/>
  <c r="G195" i="3"/>
  <c r="Q195" i="3"/>
  <c r="Z195" i="3"/>
  <c r="AI195" i="3"/>
  <c r="AR195" i="3"/>
  <c r="BA195" i="3"/>
  <c r="BJ195" i="3"/>
  <c r="BS195" i="3"/>
  <c r="CC195" i="3"/>
  <c r="CL195" i="3"/>
  <c r="I196" i="3"/>
  <c r="R196" i="3"/>
  <c r="AA196" i="3"/>
  <c r="AJ196" i="3"/>
  <c r="AS196" i="3"/>
  <c r="BC196" i="3"/>
  <c r="BL196" i="3"/>
  <c r="BU196" i="3"/>
  <c r="CD196" i="3"/>
  <c r="A197" i="3"/>
  <c r="J197" i="3"/>
  <c r="S197" i="3"/>
  <c r="AC197" i="3"/>
  <c r="AL197" i="3"/>
  <c r="AU197" i="3"/>
  <c r="BD197" i="3"/>
  <c r="BM197" i="3"/>
  <c r="BV197" i="3"/>
  <c r="CE197" i="3"/>
  <c r="C198" i="3"/>
  <c r="L198" i="3"/>
  <c r="U198" i="3"/>
  <c r="AD198" i="3"/>
  <c r="AL198" i="3"/>
  <c r="AT198" i="3"/>
  <c r="BB198" i="3"/>
  <c r="BJ198" i="3"/>
  <c r="BR198" i="3"/>
  <c r="BZ198" i="3"/>
  <c r="CH198" i="3"/>
  <c r="D199" i="3"/>
  <c r="L199" i="3"/>
  <c r="T199" i="3"/>
  <c r="AB199" i="3"/>
  <c r="AJ199" i="3"/>
  <c r="AR199" i="3"/>
  <c r="AZ199" i="3"/>
  <c r="BH199" i="3"/>
  <c r="BP199" i="3"/>
  <c r="BX199" i="3"/>
  <c r="CF199" i="3"/>
  <c r="B200" i="3"/>
  <c r="J200" i="3"/>
  <c r="R200" i="3"/>
  <c r="Z200" i="3"/>
  <c r="AH200" i="3"/>
  <c r="AP200" i="3"/>
  <c r="AX200" i="3"/>
  <c r="BF200" i="3"/>
  <c r="BN200" i="3"/>
  <c r="BV200" i="3"/>
  <c r="CD200" i="3"/>
  <c r="CL200" i="3"/>
  <c r="H201" i="3"/>
  <c r="P201" i="3"/>
  <c r="X201" i="3"/>
  <c r="AF201" i="3"/>
  <c r="AN201" i="3"/>
  <c r="AV201" i="3"/>
  <c r="BD201" i="3"/>
  <c r="BL201" i="3"/>
  <c r="BT201" i="3"/>
  <c r="CB201" i="3"/>
  <c r="CJ201" i="3"/>
  <c r="F202" i="3"/>
  <c r="V202" i="5" s="1"/>
  <c r="N202" i="3"/>
  <c r="G202" i="6" s="1"/>
  <c r="V202" i="3"/>
  <c r="AD202" i="3"/>
  <c r="AL202" i="3"/>
  <c r="AT202" i="3"/>
  <c r="BB202" i="3"/>
  <c r="BJ202" i="3"/>
  <c r="BR202" i="3"/>
  <c r="BZ202" i="3"/>
  <c r="CH202" i="3"/>
  <c r="D203" i="3"/>
  <c r="L203" i="3"/>
  <c r="T203" i="3"/>
  <c r="AB203" i="3"/>
  <c r="AJ203" i="3"/>
  <c r="AR203" i="3"/>
  <c r="AZ203" i="3"/>
  <c r="BH203" i="3"/>
  <c r="BP203" i="3"/>
  <c r="BX203" i="3"/>
  <c r="CF203" i="3"/>
  <c r="B204" i="3"/>
  <c r="J204" i="3"/>
  <c r="R204" i="3"/>
  <c r="Z204" i="3"/>
  <c r="AH204" i="3"/>
  <c r="AP204" i="3"/>
  <c r="AX204" i="3"/>
  <c r="BF204" i="3"/>
  <c r="BN204" i="3"/>
  <c r="BV204" i="3"/>
  <c r="CD204" i="3"/>
  <c r="CL204" i="3"/>
  <c r="H205" i="3"/>
  <c r="P205" i="3"/>
  <c r="X205" i="3"/>
  <c r="AF205" i="3"/>
  <c r="AN205" i="3"/>
  <c r="AV205" i="3"/>
  <c r="BD205" i="3"/>
  <c r="BL205" i="3"/>
  <c r="BT205" i="3"/>
  <c r="CB205" i="3"/>
  <c r="CJ205" i="3"/>
  <c r="F206" i="3"/>
  <c r="V206" i="5" s="1"/>
  <c r="N206" i="3"/>
  <c r="G206" i="6" s="1"/>
  <c r="V206" i="3"/>
  <c r="AD206" i="3"/>
  <c r="AL206" i="3"/>
  <c r="AT206" i="3"/>
  <c r="BB206" i="3"/>
  <c r="BJ206" i="3"/>
  <c r="BR206" i="3"/>
  <c r="BZ206" i="3"/>
  <c r="CH206" i="3"/>
  <c r="D207" i="3"/>
  <c r="AY42" i="3"/>
  <c r="AG56" i="3"/>
  <c r="BV61" i="3"/>
  <c r="BC65" i="3"/>
  <c r="AF69" i="3"/>
  <c r="R73" i="3"/>
  <c r="AA76" i="3"/>
  <c r="AB79" i="3"/>
  <c r="AK82" i="3"/>
  <c r="BW84" i="3"/>
  <c r="K87" i="3"/>
  <c r="B89" i="3"/>
  <c r="CF90" i="3"/>
  <c r="BV92" i="3"/>
  <c r="AY94" i="3"/>
  <c r="C96" i="3"/>
  <c r="AX97" i="3"/>
  <c r="I99" i="3"/>
  <c r="BD100" i="3"/>
  <c r="M102" i="3"/>
  <c r="BE103" i="3"/>
  <c r="N105" i="3"/>
  <c r="G105" i="6" s="1"/>
  <c r="AI106" i="3"/>
  <c r="AV107" i="3"/>
  <c r="BI108" i="3"/>
  <c r="BS109" i="3"/>
  <c r="CF110" i="3"/>
  <c r="G112" i="3"/>
  <c r="T113" i="3"/>
  <c r="AG114" i="3"/>
  <c r="AQ115" i="3"/>
  <c r="BD116" i="3"/>
  <c r="BQ117" i="3"/>
  <c r="CD118" i="3"/>
  <c r="A120" i="3"/>
  <c r="AV120" i="3"/>
  <c r="B121" i="3"/>
  <c r="AR121" i="3"/>
  <c r="CH121" i="3"/>
  <c r="AN122" i="3"/>
  <c r="CD122" i="3"/>
  <c r="AH123" i="3"/>
  <c r="BZ123" i="3"/>
  <c r="AD124" i="3"/>
  <c r="BT124" i="3"/>
  <c r="Z125" i="3"/>
  <c r="BP125" i="3"/>
  <c r="T126" i="3"/>
  <c r="BL126" i="3"/>
  <c r="P127" i="3"/>
  <c r="BF127" i="3"/>
  <c r="L128" i="3"/>
  <c r="BB128" i="3"/>
  <c r="F129" i="3"/>
  <c r="V129" i="5" s="1"/>
  <c r="AX129" i="3"/>
  <c r="B130" i="3"/>
  <c r="AI130" i="3"/>
  <c r="BN130" i="3"/>
  <c r="B131" i="3"/>
  <c r="W131" i="3"/>
  <c r="AT131" i="3"/>
  <c r="BQ131" i="3"/>
  <c r="CI131" i="3"/>
  <c r="T132" i="3"/>
  <c r="AQ132" i="3"/>
  <c r="BI132" i="3"/>
  <c r="CF132" i="3"/>
  <c r="Q133" i="3"/>
  <c r="AI133" i="3"/>
  <c r="BF133" i="3"/>
  <c r="CC133" i="3"/>
  <c r="I134" i="3"/>
  <c r="AF134" i="3"/>
  <c r="BC134" i="3"/>
  <c r="BU134" i="3"/>
  <c r="F135" i="3"/>
  <c r="V135" i="5" s="1"/>
  <c r="AC135" i="3"/>
  <c r="AU135" i="3"/>
  <c r="BR135" i="3"/>
  <c r="C136" i="3"/>
  <c r="U136" i="3"/>
  <c r="AR136" i="3"/>
  <c r="BO136" i="3"/>
  <c r="CG136" i="3"/>
  <c r="R137" i="3"/>
  <c r="AO137" i="3"/>
  <c r="BG137" i="3"/>
  <c r="CD137" i="3"/>
  <c r="O138" i="3"/>
  <c r="H138" i="6" s="1"/>
  <c r="AG138" i="3"/>
  <c r="BD138" i="3"/>
  <c r="CA138" i="3"/>
  <c r="F139" i="3"/>
  <c r="V139" i="5" s="1"/>
  <c r="V139" i="3"/>
  <c r="AL139" i="3"/>
  <c r="BB139" i="3"/>
  <c r="BR139" i="3"/>
  <c r="CH139" i="3"/>
  <c r="L140" i="3"/>
  <c r="AB140" i="3"/>
  <c r="AR140" i="3"/>
  <c r="BH140" i="3"/>
  <c r="BX140" i="3"/>
  <c r="B141" i="3"/>
  <c r="R141" i="3"/>
  <c r="AH141" i="3"/>
  <c r="AX141" i="3"/>
  <c r="BN141" i="3"/>
  <c r="CD141" i="3"/>
  <c r="H142" i="3"/>
  <c r="X142" i="3"/>
  <c r="AN142" i="3"/>
  <c r="BD142" i="3"/>
  <c r="BT142" i="3"/>
  <c r="CJ142" i="3"/>
  <c r="N143" i="3"/>
  <c r="G143" i="6" s="1"/>
  <c r="AD143" i="3"/>
  <c r="AT143" i="3"/>
  <c r="BJ143" i="3"/>
  <c r="BZ143" i="3"/>
  <c r="D144" i="3"/>
  <c r="T144" i="3"/>
  <c r="AJ144" i="3"/>
  <c r="AY144" i="3"/>
  <c r="BL144" i="3"/>
  <c r="BX144" i="3"/>
  <c r="CL144" i="3"/>
  <c r="K145" i="3"/>
  <c r="Y145" i="3"/>
  <c r="AL145" i="3"/>
  <c r="AX145" i="3"/>
  <c r="BL145" i="3"/>
  <c r="BW145" i="3"/>
  <c r="CK145" i="3"/>
  <c r="L146" i="3"/>
  <c r="X146" i="3"/>
  <c r="AL146" i="3"/>
  <c r="AW146" i="3"/>
  <c r="BK146" i="3"/>
  <c r="BX146" i="3"/>
  <c r="CJ146" i="3"/>
  <c r="L147" i="3"/>
  <c r="W147" i="3"/>
  <c r="AK147" i="3"/>
  <c r="AX147" i="3"/>
  <c r="BJ147" i="3"/>
  <c r="BX147" i="3"/>
  <c r="CI147" i="3"/>
  <c r="K148" i="3"/>
  <c r="X148" i="3"/>
  <c r="AJ148" i="3"/>
  <c r="AX148" i="3"/>
  <c r="BI148" i="3"/>
  <c r="BW148" i="3"/>
  <c r="CJ148" i="3"/>
  <c r="J149" i="3"/>
  <c r="X149" i="3"/>
  <c r="AI149" i="3"/>
  <c r="AW149" i="3"/>
  <c r="BJ149" i="3"/>
  <c r="BV149" i="3"/>
  <c r="CJ149" i="3"/>
  <c r="I150" i="3"/>
  <c r="W150" i="3"/>
  <c r="AJ150" i="3"/>
  <c r="AV150" i="3"/>
  <c r="BJ150" i="3"/>
  <c r="BU150" i="3"/>
  <c r="CI150" i="3"/>
  <c r="J151" i="3"/>
  <c r="V151" i="3"/>
  <c r="AJ151" i="3"/>
  <c r="AU151" i="3"/>
  <c r="BI151" i="3"/>
  <c r="BV151" i="3"/>
  <c r="CH151" i="3"/>
  <c r="J152" i="3"/>
  <c r="U152" i="3"/>
  <c r="AI152" i="3"/>
  <c r="AV152" i="3"/>
  <c r="BH152" i="3"/>
  <c r="BV152" i="3"/>
  <c r="CG152" i="3"/>
  <c r="I153" i="3"/>
  <c r="V153" i="3"/>
  <c r="AH153" i="3"/>
  <c r="AV153" i="3"/>
  <c r="BG153" i="3"/>
  <c r="BU153" i="3"/>
  <c r="CH153" i="3"/>
  <c r="H154" i="3"/>
  <c r="V154" i="3"/>
  <c r="AG154" i="3"/>
  <c r="AU154" i="3"/>
  <c r="BH154" i="3"/>
  <c r="BT154" i="3"/>
  <c r="CH154" i="3"/>
  <c r="G155" i="3"/>
  <c r="U155" i="3"/>
  <c r="AH155" i="3"/>
  <c r="AT155" i="3"/>
  <c r="BH155" i="3"/>
  <c r="BS155" i="3"/>
  <c r="CG155" i="3"/>
  <c r="H156" i="3"/>
  <c r="T156" i="3"/>
  <c r="AH156" i="3"/>
  <c r="AS156" i="3"/>
  <c r="BG156" i="3"/>
  <c r="BT156" i="3"/>
  <c r="CF156" i="3"/>
  <c r="H157" i="3"/>
  <c r="S157" i="3"/>
  <c r="AG157" i="3"/>
  <c r="AT157" i="3"/>
  <c r="BF157" i="3"/>
  <c r="BT157" i="3"/>
  <c r="CE157" i="3"/>
  <c r="G158" i="3"/>
  <c r="T158" i="3"/>
  <c r="AF158" i="3"/>
  <c r="AT158" i="3"/>
  <c r="BE158" i="3"/>
  <c r="BS158" i="3"/>
  <c r="CF158" i="3"/>
  <c r="E159" i="3"/>
  <c r="O159" i="3"/>
  <c r="H159" i="6" s="1"/>
  <c r="AA159" i="3"/>
  <c r="AK159" i="3"/>
  <c r="AU159" i="3"/>
  <c r="BG159" i="3"/>
  <c r="BQ159" i="3"/>
  <c r="CA159" i="3"/>
  <c r="A160" i="3"/>
  <c r="K160" i="3"/>
  <c r="U160" i="3"/>
  <c r="AG160" i="3"/>
  <c r="AQ160" i="3"/>
  <c r="BA160" i="3"/>
  <c r="BM160" i="3"/>
  <c r="BW160" i="3"/>
  <c r="CG160" i="3"/>
  <c r="G161" i="3"/>
  <c r="Q161" i="3"/>
  <c r="AA161" i="3"/>
  <c r="AM161" i="3"/>
  <c r="AW161" i="3"/>
  <c r="BG161" i="3"/>
  <c r="BS161" i="3"/>
  <c r="CC161" i="3"/>
  <c r="A162" i="3"/>
  <c r="M162" i="3"/>
  <c r="W162" i="3"/>
  <c r="AG162" i="3"/>
  <c r="AS162" i="3"/>
  <c r="BC162" i="3"/>
  <c r="BM162" i="3"/>
  <c r="BY162" i="3"/>
  <c r="CI162" i="3"/>
  <c r="G163" i="3"/>
  <c r="S163" i="3"/>
  <c r="AC163" i="3"/>
  <c r="AM163" i="3"/>
  <c r="AY163" i="3"/>
  <c r="BI163" i="3"/>
  <c r="BS163" i="3"/>
  <c r="CE163" i="3"/>
  <c r="C164" i="3"/>
  <c r="M164" i="3"/>
  <c r="Y164" i="3"/>
  <c r="AI164" i="3"/>
  <c r="AS164" i="3"/>
  <c r="BE164" i="3"/>
  <c r="BO164" i="3"/>
  <c r="BY164" i="3"/>
  <c r="CK164" i="3"/>
  <c r="I165" i="3"/>
  <c r="S165" i="3"/>
  <c r="AE165" i="3"/>
  <c r="AO165" i="3"/>
  <c r="AY165" i="3"/>
  <c r="BK165" i="3"/>
  <c r="BU165" i="3"/>
  <c r="CE165" i="3"/>
  <c r="E166" i="3"/>
  <c r="O166" i="3"/>
  <c r="H166" i="6" s="1"/>
  <c r="Y166" i="3"/>
  <c r="AK166" i="3"/>
  <c r="AU166" i="3"/>
  <c r="BE166" i="3"/>
  <c r="BQ166" i="3"/>
  <c r="CA166" i="3"/>
  <c r="CK166" i="3"/>
  <c r="K167" i="3"/>
  <c r="U167" i="3"/>
  <c r="AE167" i="3"/>
  <c r="AQ167" i="3"/>
  <c r="BA167" i="3"/>
  <c r="BK167" i="3"/>
  <c r="BW167" i="3"/>
  <c r="CG167" i="3"/>
  <c r="E168" i="3"/>
  <c r="Q168" i="3"/>
  <c r="AA168" i="3"/>
  <c r="AK168" i="3"/>
  <c r="AW168" i="3"/>
  <c r="BG168" i="3"/>
  <c r="BQ168" i="3"/>
  <c r="CC168" i="3"/>
  <c r="A169" i="3"/>
  <c r="K169" i="3"/>
  <c r="W169" i="3"/>
  <c r="AG169" i="3"/>
  <c r="AQ169" i="3"/>
  <c r="BC169" i="3"/>
  <c r="BM169" i="3"/>
  <c r="BW169" i="3"/>
  <c r="CI169" i="3"/>
  <c r="G170" i="3"/>
  <c r="Q170" i="3"/>
  <c r="AC170" i="3"/>
  <c r="AM170" i="3"/>
  <c r="AW170" i="3"/>
  <c r="BI170" i="3"/>
  <c r="BS170" i="3"/>
  <c r="CC170" i="3"/>
  <c r="C171" i="3"/>
  <c r="M171" i="3"/>
  <c r="W171" i="3"/>
  <c r="AI171" i="3"/>
  <c r="AS171" i="3"/>
  <c r="BC171" i="3"/>
  <c r="BO171" i="3"/>
  <c r="BY171" i="3"/>
  <c r="CI171" i="3"/>
  <c r="I172" i="3"/>
  <c r="S172" i="3"/>
  <c r="AC172" i="3"/>
  <c r="AO172" i="3"/>
  <c r="AY172" i="3"/>
  <c r="BI172" i="3"/>
  <c r="BU172" i="3"/>
  <c r="CE172" i="3"/>
  <c r="C173" i="3"/>
  <c r="O173" i="3"/>
  <c r="H173" i="6" s="1"/>
  <c r="Y173" i="3"/>
  <c r="AI173" i="3"/>
  <c r="AU173" i="3"/>
  <c r="BE173" i="3"/>
  <c r="BO173" i="3"/>
  <c r="CA173" i="3"/>
  <c r="CK173" i="3"/>
  <c r="I174" i="3"/>
  <c r="U174" i="3"/>
  <c r="AE174" i="3"/>
  <c r="AO174" i="3"/>
  <c r="BA174" i="3"/>
  <c r="BK174" i="3"/>
  <c r="BU174" i="3"/>
  <c r="CG174" i="3"/>
  <c r="E175" i="3"/>
  <c r="O175" i="3"/>
  <c r="H175" i="6" s="1"/>
  <c r="AA175" i="3"/>
  <c r="AK175" i="3"/>
  <c r="AU175" i="3"/>
  <c r="BG175" i="3"/>
  <c r="BQ175" i="3"/>
  <c r="CA175" i="3"/>
  <c r="A176" i="3"/>
  <c r="K176" i="3"/>
  <c r="U176" i="3"/>
  <c r="AG176" i="3"/>
  <c r="AQ176" i="3"/>
  <c r="BA176" i="3"/>
  <c r="BM176" i="3"/>
  <c r="BW176" i="3"/>
  <c r="CG176" i="3"/>
  <c r="G177" i="3"/>
  <c r="Q177" i="3"/>
  <c r="AA177" i="3"/>
  <c r="AM177" i="3"/>
  <c r="AW177" i="3"/>
  <c r="BG177" i="3"/>
  <c r="BS177" i="3"/>
  <c r="CC177" i="3"/>
  <c r="A178" i="3"/>
  <c r="M178" i="3"/>
  <c r="W178" i="3"/>
  <c r="AG178" i="3"/>
  <c r="AS178" i="3"/>
  <c r="BC178" i="3"/>
  <c r="BM178" i="3"/>
  <c r="BX178" i="3"/>
  <c r="CG178" i="3"/>
  <c r="D179" i="3"/>
  <c r="M179" i="3"/>
  <c r="V179" i="3"/>
  <c r="AE179" i="3"/>
  <c r="AO179" i="3"/>
  <c r="AX179" i="3"/>
  <c r="BG179" i="3"/>
  <c r="BP179" i="3"/>
  <c r="BY179" i="3"/>
  <c r="CH179" i="3"/>
  <c r="E180" i="3"/>
  <c r="O180" i="3"/>
  <c r="H180" i="6" s="1"/>
  <c r="X180" i="3"/>
  <c r="AG180" i="3"/>
  <c r="AP180" i="3"/>
  <c r="AY180" i="3"/>
  <c r="BH180" i="3"/>
  <c r="BQ180" i="3"/>
  <c r="CA180" i="3"/>
  <c r="CJ180" i="3"/>
  <c r="G181" i="3"/>
  <c r="P181" i="3"/>
  <c r="Y181" i="3"/>
  <c r="AH181" i="3"/>
  <c r="AQ181" i="3"/>
  <c r="BA181" i="3"/>
  <c r="BJ181" i="3"/>
  <c r="BS181" i="3"/>
  <c r="CB181" i="3"/>
  <c r="CK181" i="3"/>
  <c r="H182" i="3"/>
  <c r="Q182" i="3"/>
  <c r="AA182" i="3"/>
  <c r="AJ182" i="3"/>
  <c r="AS182" i="3"/>
  <c r="BB182" i="3"/>
  <c r="BK182" i="3"/>
  <c r="BT182" i="3"/>
  <c r="CC182" i="3"/>
  <c r="A183" i="3"/>
  <c r="J183" i="3"/>
  <c r="S183" i="3"/>
  <c r="AB183" i="3"/>
  <c r="AK183" i="3"/>
  <c r="AT183" i="3"/>
  <c r="BC183" i="3"/>
  <c r="BM183" i="3"/>
  <c r="BV183" i="3"/>
  <c r="CE183" i="3"/>
  <c r="B184" i="3"/>
  <c r="K184" i="3"/>
  <c r="T184" i="3"/>
  <c r="AC184" i="3"/>
  <c r="AM184" i="3"/>
  <c r="AV184" i="3"/>
  <c r="BE184" i="3"/>
  <c r="BN184" i="3"/>
  <c r="BW184" i="3"/>
  <c r="CF184" i="3"/>
  <c r="C185" i="3"/>
  <c r="M185" i="3"/>
  <c r="V185" i="3"/>
  <c r="AE185" i="3"/>
  <c r="AN185" i="3"/>
  <c r="AW185" i="3"/>
  <c r="BF185" i="3"/>
  <c r="BO185" i="3"/>
  <c r="BY185" i="3"/>
  <c r="CH185" i="3"/>
  <c r="E186" i="3"/>
  <c r="N186" i="3"/>
  <c r="G186" i="6" s="1"/>
  <c r="W186" i="3"/>
  <c r="AF186" i="3"/>
  <c r="AO186" i="3"/>
  <c r="AY186" i="3"/>
  <c r="BH186" i="3"/>
  <c r="BQ186" i="3"/>
  <c r="BZ186" i="3"/>
  <c r="CI186" i="3"/>
  <c r="F187" i="3"/>
  <c r="V187" i="5" s="1"/>
  <c r="O187" i="3"/>
  <c r="H187" i="6" s="1"/>
  <c r="Y187" i="3"/>
  <c r="AH187" i="3"/>
  <c r="AQ187" i="3"/>
  <c r="AZ187" i="3"/>
  <c r="BI187" i="3"/>
  <c r="BR187" i="3"/>
  <c r="CA187" i="3"/>
  <c r="CK187" i="3"/>
  <c r="H188" i="3"/>
  <c r="Q188" i="3"/>
  <c r="Z188" i="3"/>
  <c r="AI188" i="3"/>
  <c r="AR188" i="3"/>
  <c r="BA188" i="3"/>
  <c r="BK188" i="3"/>
  <c r="BT188" i="3"/>
  <c r="CC188" i="3"/>
  <c r="CL188" i="3"/>
  <c r="I189" i="3"/>
  <c r="R189" i="3"/>
  <c r="AA189" i="3"/>
  <c r="AK189" i="3"/>
  <c r="AT189" i="3"/>
  <c r="BC189" i="3"/>
  <c r="BL189" i="3"/>
  <c r="BU189" i="3"/>
  <c r="CD189" i="3"/>
  <c r="A190" i="3"/>
  <c r="K190" i="3"/>
  <c r="T190" i="3"/>
  <c r="AC190" i="3"/>
  <c r="AL190" i="3"/>
  <c r="AU190" i="3"/>
  <c r="BD190" i="3"/>
  <c r="BM190" i="3"/>
  <c r="BW190" i="3"/>
  <c r="CF190" i="3"/>
  <c r="C191" i="3"/>
  <c r="L191" i="3"/>
  <c r="U191" i="3"/>
  <c r="AD191" i="3"/>
  <c r="AM191" i="3"/>
  <c r="AW191" i="3"/>
  <c r="BF191" i="3"/>
  <c r="BO191" i="3"/>
  <c r="BX191" i="3"/>
  <c r="CG191" i="3"/>
  <c r="D192" i="3"/>
  <c r="M192" i="3"/>
  <c r="W192" i="3"/>
  <c r="AF192" i="3"/>
  <c r="AO192" i="3"/>
  <c r="AX192" i="3"/>
  <c r="BG192" i="3"/>
  <c r="BP192" i="3"/>
  <c r="BY192" i="3"/>
  <c r="CI192" i="3"/>
  <c r="F193" i="3"/>
  <c r="V193" i="5" s="1"/>
  <c r="O193" i="3"/>
  <c r="H193" i="6" s="1"/>
  <c r="X193" i="3"/>
  <c r="AG193" i="3"/>
  <c r="AP193" i="3"/>
  <c r="AY193" i="3"/>
  <c r="BI193" i="3"/>
  <c r="BR193" i="3"/>
  <c r="CA193" i="3"/>
  <c r="CJ193" i="3"/>
  <c r="G194" i="3"/>
  <c r="P194" i="3"/>
  <c r="Y194" i="3"/>
  <c r="AI194" i="3"/>
  <c r="AR194" i="3"/>
  <c r="BA194" i="3"/>
  <c r="BJ194" i="3"/>
  <c r="BS194" i="3"/>
  <c r="CB194" i="3"/>
  <c r="CK194" i="3"/>
  <c r="I195" i="3"/>
  <c r="R195" i="3"/>
  <c r="AA195" i="3"/>
  <c r="AJ195" i="3"/>
  <c r="AS195" i="3"/>
  <c r="BB195" i="3"/>
  <c r="BK195" i="3"/>
  <c r="BU195" i="3"/>
  <c r="CD195" i="3"/>
  <c r="A196" i="3"/>
  <c r="J196" i="3"/>
  <c r="S196" i="3"/>
  <c r="AB196" i="3"/>
  <c r="AK196" i="3"/>
  <c r="AU196" i="3"/>
  <c r="BD196" i="3"/>
  <c r="BM196" i="3"/>
  <c r="BV196" i="3"/>
  <c r="CE196" i="3"/>
  <c r="B197" i="3"/>
  <c r="K197" i="3"/>
  <c r="U197" i="3"/>
  <c r="AD197" i="3"/>
  <c r="AM197" i="3"/>
  <c r="AV197" i="3"/>
  <c r="BE197" i="3"/>
  <c r="BN197" i="3"/>
  <c r="BW197" i="3"/>
  <c r="CG197" i="3"/>
  <c r="D198" i="3"/>
  <c r="M198" i="3"/>
  <c r="V198" i="3"/>
  <c r="AE198" i="3"/>
  <c r="AM198" i="3"/>
  <c r="AU198" i="3"/>
  <c r="BC198" i="3"/>
  <c r="BK198" i="3"/>
  <c r="BS198" i="3"/>
  <c r="CA198" i="3"/>
  <c r="CI198" i="3"/>
  <c r="E199" i="3"/>
  <c r="M199" i="3"/>
  <c r="U199" i="3"/>
  <c r="AC199" i="3"/>
  <c r="AK199" i="3"/>
  <c r="AS199" i="3"/>
  <c r="BA199" i="3"/>
  <c r="BI199" i="3"/>
  <c r="BQ199" i="3"/>
  <c r="BY199" i="3"/>
  <c r="CG199" i="3"/>
  <c r="C200" i="3"/>
  <c r="K200" i="3"/>
  <c r="S200" i="3"/>
  <c r="AA200" i="3"/>
  <c r="AI200" i="3"/>
  <c r="AQ200" i="3"/>
  <c r="AY200" i="3"/>
  <c r="BG200" i="3"/>
  <c r="BO200" i="3"/>
  <c r="BW200" i="3"/>
  <c r="CE200" i="3"/>
  <c r="A201" i="3"/>
  <c r="I201" i="3"/>
  <c r="Q201" i="3"/>
  <c r="Y201" i="3"/>
  <c r="AG201" i="3"/>
  <c r="AO201" i="3"/>
  <c r="AW201" i="3"/>
  <c r="BE201" i="3"/>
  <c r="BM201" i="3"/>
  <c r="BU201" i="3"/>
  <c r="CC201" i="3"/>
  <c r="CK201" i="3"/>
  <c r="G202" i="3"/>
  <c r="O202" i="3"/>
  <c r="H202" i="6" s="1"/>
  <c r="W202" i="3"/>
  <c r="AE202" i="3"/>
  <c r="AM202" i="3"/>
  <c r="AU202" i="3"/>
  <c r="BC202" i="3"/>
  <c r="BK202" i="3"/>
  <c r="BS202" i="3"/>
  <c r="CA202" i="3"/>
  <c r="CI202" i="3"/>
  <c r="E203" i="3"/>
  <c r="M203" i="3"/>
  <c r="U203" i="3"/>
  <c r="AC203" i="3"/>
  <c r="AK203" i="3"/>
  <c r="AS203" i="3"/>
  <c r="BA203" i="3"/>
  <c r="BI203" i="3"/>
  <c r="BQ203" i="3"/>
  <c r="BY203" i="3"/>
  <c r="CG203" i="3"/>
  <c r="C204" i="3"/>
  <c r="K204" i="3"/>
  <c r="S204" i="3"/>
  <c r="AA204" i="3"/>
  <c r="AI204" i="3"/>
  <c r="AQ204" i="3"/>
  <c r="AY204" i="3"/>
  <c r="BG204" i="3"/>
  <c r="BO204" i="3"/>
  <c r="BW204" i="3"/>
  <c r="CE204" i="3"/>
  <c r="A205" i="3"/>
  <c r="I205" i="3"/>
  <c r="Q205" i="3"/>
  <c r="Y205" i="3"/>
  <c r="AG205" i="3"/>
  <c r="AO205" i="3"/>
  <c r="AW205" i="3"/>
  <c r="BE205" i="3"/>
  <c r="BM205" i="3"/>
  <c r="BU205" i="3"/>
  <c r="CC205" i="3"/>
  <c r="CK205" i="3"/>
  <c r="G206" i="3"/>
  <c r="O206" i="3"/>
  <c r="H206" i="6" s="1"/>
  <c r="W206" i="3"/>
  <c r="AE206" i="3"/>
  <c r="AM206" i="3"/>
  <c r="AU206" i="3"/>
  <c r="BC206" i="3"/>
  <c r="BK206" i="3"/>
  <c r="BS206" i="3"/>
  <c r="CA206" i="3"/>
  <c r="CI206" i="3"/>
  <c r="AI46" i="3"/>
  <c r="G57" i="3"/>
  <c r="V62" i="3"/>
  <c r="H66" i="3"/>
  <c r="CA69" i="3"/>
  <c r="BD73" i="3"/>
  <c r="BM76" i="3"/>
  <c r="BN79" i="3"/>
  <c r="BL82" i="3"/>
  <c r="J85" i="3"/>
  <c r="AH87" i="3"/>
  <c r="X89" i="3"/>
  <c r="N91" i="3"/>
  <c r="G91" i="6" s="1"/>
  <c r="F93" i="3"/>
  <c r="V93" i="5" s="1"/>
  <c r="BL94" i="3"/>
  <c r="W96" i="3"/>
  <c r="BR97" i="3"/>
  <c r="AA99" i="3"/>
  <c r="BS100" i="3"/>
  <c r="AB102" i="3"/>
  <c r="BW103" i="3"/>
  <c r="AF105" i="3"/>
  <c r="AW106" i="3"/>
  <c r="BG107" i="3"/>
  <c r="BT108" i="3"/>
  <c r="CG109" i="3"/>
  <c r="H111" i="3"/>
  <c r="U112" i="3"/>
  <c r="AE113" i="3"/>
  <c r="AR114" i="3"/>
  <c r="BE115" i="3"/>
  <c r="BR116" i="3"/>
  <c r="CE117" i="3"/>
  <c r="C119" i="3"/>
  <c r="E120" i="3"/>
  <c r="AW120" i="3"/>
  <c r="C121" i="3"/>
  <c r="AS121" i="3"/>
  <c r="CI121" i="3"/>
  <c r="AO122" i="3"/>
  <c r="CE122" i="3"/>
  <c r="AI123" i="3"/>
  <c r="CA123" i="3"/>
  <c r="AE124" i="3"/>
  <c r="BU124" i="3"/>
  <c r="AA125" i="3"/>
  <c r="BQ125" i="3"/>
  <c r="U126" i="3"/>
  <c r="BM126" i="3"/>
  <c r="Q127" i="3"/>
  <c r="BG127" i="3"/>
  <c r="M128" i="3"/>
  <c r="BC128" i="3"/>
  <c r="G129" i="3"/>
  <c r="AY129" i="3"/>
  <c r="C130" i="3"/>
  <c r="AQ130" i="3"/>
  <c r="BO130" i="3"/>
  <c r="C131" i="3"/>
  <c r="AC131" i="3"/>
  <c r="AU131" i="3"/>
  <c r="BR131" i="3"/>
  <c r="C132" i="3"/>
  <c r="U132" i="3"/>
  <c r="AR132" i="3"/>
  <c r="BO132" i="3"/>
  <c r="CG132" i="3"/>
  <c r="R133" i="3"/>
  <c r="AO133" i="3"/>
  <c r="BG133" i="3"/>
  <c r="CD133" i="3"/>
  <c r="O134" i="3"/>
  <c r="H134" i="6" s="1"/>
  <c r="AG134" i="3"/>
  <c r="BD134" i="3"/>
  <c r="CA134" i="3"/>
  <c r="G135" i="3"/>
  <c r="AD135" i="3"/>
  <c r="BA135" i="3"/>
  <c r="BS135" i="3"/>
  <c r="D136" i="3"/>
  <c r="AA136" i="3"/>
  <c r="AS136" i="3"/>
  <c r="BP136" i="3"/>
  <c r="A137" i="3"/>
  <c r="S137" i="3"/>
  <c r="AP137" i="3"/>
  <c r="BM137" i="3"/>
  <c r="CE137" i="3"/>
  <c r="P138" i="3"/>
  <c r="AM138" i="3"/>
  <c r="BE138" i="3"/>
  <c r="CB138" i="3"/>
  <c r="G139" i="3"/>
  <c r="W139" i="3"/>
  <c r="AM139" i="3"/>
  <c r="BC139" i="3"/>
  <c r="BS139" i="3"/>
  <c r="CI139" i="3"/>
  <c r="M140" i="3"/>
  <c r="AC140" i="3"/>
  <c r="AS140" i="3"/>
  <c r="BI140" i="3"/>
  <c r="BY140" i="3"/>
  <c r="C141" i="3"/>
  <c r="S141" i="3"/>
  <c r="AI141" i="3"/>
  <c r="AY141" i="3"/>
  <c r="BO141" i="3"/>
  <c r="CE141" i="3"/>
  <c r="I142" i="3"/>
  <c r="Y142" i="3"/>
  <c r="AO142" i="3"/>
  <c r="BE142" i="3"/>
  <c r="BU142" i="3"/>
  <c r="CK142" i="3"/>
  <c r="O143" i="3"/>
  <c r="H143" i="6" s="1"/>
  <c r="AE143" i="3"/>
  <c r="AU143" i="3"/>
  <c r="BK143" i="3"/>
  <c r="CA143" i="3"/>
  <c r="E144" i="3"/>
  <c r="U144" i="3"/>
  <c r="AK144" i="3"/>
  <c r="AZ144" i="3"/>
  <c r="BN144" i="3"/>
  <c r="BY144" i="3"/>
  <c r="A145" i="3"/>
  <c r="N145" i="3"/>
  <c r="G145" i="6" s="1"/>
  <c r="Z145" i="3"/>
  <c r="AN145" i="3"/>
  <c r="AY145" i="3"/>
  <c r="BM145" i="3"/>
  <c r="BZ145" i="3"/>
  <c r="CL145" i="3"/>
  <c r="N146" i="3"/>
  <c r="G146" i="6" s="1"/>
  <c r="Y146" i="3"/>
  <c r="AM146" i="3"/>
  <c r="AZ146" i="3"/>
  <c r="BL146" i="3"/>
  <c r="BZ146" i="3"/>
  <c r="CK146" i="3"/>
  <c r="M147" i="3"/>
  <c r="Z147" i="3"/>
  <c r="AL147" i="3"/>
  <c r="AZ147" i="3"/>
  <c r="BK147" i="3"/>
  <c r="BY147" i="3"/>
  <c r="CL147" i="3"/>
  <c r="L148" i="3"/>
  <c r="Z148" i="3"/>
  <c r="AK148" i="3"/>
  <c r="AY148" i="3"/>
  <c r="BL148" i="3"/>
  <c r="BX148" i="3"/>
  <c r="CL148" i="3"/>
  <c r="K149" i="3"/>
  <c r="Y149" i="3"/>
  <c r="AL149" i="3"/>
  <c r="AX149" i="3"/>
  <c r="BL149" i="3"/>
  <c r="BW149" i="3"/>
  <c r="CK149" i="3"/>
  <c r="L150" i="3"/>
  <c r="X150" i="3"/>
  <c r="AL150" i="3"/>
  <c r="AW150" i="3"/>
  <c r="BK150" i="3"/>
  <c r="BX150" i="3"/>
  <c r="CJ150" i="3"/>
  <c r="L151" i="3"/>
  <c r="W151" i="3"/>
  <c r="AK151" i="3"/>
  <c r="AX151" i="3"/>
  <c r="BJ151" i="3"/>
  <c r="BX151" i="3"/>
  <c r="CI151" i="3"/>
  <c r="K152" i="3"/>
  <c r="X152" i="3"/>
  <c r="AJ152" i="3"/>
  <c r="AX152" i="3"/>
  <c r="BI152" i="3"/>
  <c r="BW152" i="3"/>
  <c r="CJ152" i="3"/>
  <c r="J153" i="3"/>
  <c r="X153" i="3"/>
  <c r="AI153" i="3"/>
  <c r="AW153" i="3"/>
  <c r="BJ153" i="3"/>
  <c r="BV153" i="3"/>
  <c r="CJ153" i="3"/>
  <c r="I154" i="3"/>
  <c r="W154" i="3"/>
  <c r="AJ154" i="3"/>
  <c r="AV154" i="3"/>
  <c r="BJ154" i="3"/>
  <c r="BU154" i="3"/>
  <c r="CI154" i="3"/>
  <c r="J155" i="3"/>
  <c r="V155" i="3"/>
  <c r="AJ155" i="3"/>
  <c r="AU155" i="3"/>
  <c r="BI155" i="3"/>
  <c r="BV155" i="3"/>
  <c r="CH155" i="3"/>
  <c r="J156" i="3"/>
  <c r="U156" i="3"/>
  <c r="AI156" i="3"/>
  <c r="AV156" i="3"/>
  <c r="BH156" i="3"/>
  <c r="BV156" i="3"/>
  <c r="CG156" i="3"/>
  <c r="I157" i="3"/>
  <c r="V157" i="3"/>
  <c r="AH157" i="3"/>
  <c r="AV157" i="3"/>
  <c r="BG157" i="3"/>
  <c r="BU157" i="3"/>
  <c r="CH157" i="3"/>
  <c r="H158" i="3"/>
  <c r="V158" i="3"/>
  <c r="AG158" i="3"/>
  <c r="AU158" i="3"/>
  <c r="BH158" i="3"/>
  <c r="BT158" i="3"/>
  <c r="CH158" i="3"/>
  <c r="F159" i="3"/>
  <c r="V159" i="5" s="1"/>
  <c r="R159" i="3"/>
  <c r="AB159" i="3"/>
  <c r="AL159" i="3"/>
  <c r="AX159" i="3"/>
  <c r="BH159" i="3"/>
  <c r="BR159" i="3"/>
  <c r="CD159" i="3"/>
  <c r="B160" i="3"/>
  <c r="L160" i="3"/>
  <c r="X160" i="3"/>
  <c r="AH160" i="3"/>
  <c r="AR160" i="3"/>
  <c r="BD160" i="3"/>
  <c r="BN160" i="3"/>
  <c r="BX160" i="3"/>
  <c r="CJ160" i="3"/>
  <c r="H161" i="3"/>
  <c r="R161" i="3"/>
  <c r="AD161" i="3"/>
  <c r="AN161" i="3"/>
  <c r="AX161" i="3"/>
  <c r="BJ161" i="3"/>
  <c r="BT161" i="3"/>
  <c r="CD161" i="3"/>
  <c r="D162" i="3"/>
  <c r="N162" i="3"/>
  <c r="G162" i="6" s="1"/>
  <c r="X162" i="3"/>
  <c r="AJ162" i="3"/>
  <c r="AT162" i="3"/>
  <c r="BD162" i="3"/>
  <c r="BP162" i="3"/>
  <c r="BZ162" i="3"/>
  <c r="CJ162" i="3"/>
  <c r="J163" i="3"/>
  <c r="T163" i="3"/>
  <c r="AD163" i="3"/>
  <c r="AP163" i="3"/>
  <c r="AZ163" i="3"/>
  <c r="BJ163" i="3"/>
  <c r="BV163" i="3"/>
  <c r="CF163" i="3"/>
  <c r="D164" i="3"/>
  <c r="P164" i="3"/>
  <c r="Z164" i="3"/>
  <c r="AJ164" i="3"/>
  <c r="AV164" i="3"/>
  <c r="BF164" i="3"/>
  <c r="BP164" i="3"/>
  <c r="CB164" i="3"/>
  <c r="CL164" i="3"/>
  <c r="J165" i="3"/>
  <c r="V165" i="3"/>
  <c r="AF165" i="3"/>
  <c r="AP165" i="3"/>
  <c r="BB165" i="3"/>
  <c r="BL165" i="3"/>
  <c r="BV165" i="3"/>
  <c r="CH165" i="3"/>
  <c r="F166" i="3"/>
  <c r="V166" i="5" s="1"/>
  <c r="P166" i="3"/>
  <c r="AB166" i="3"/>
  <c r="AL166" i="3"/>
  <c r="AV166" i="3"/>
  <c r="BH166" i="3"/>
  <c r="BR166" i="3"/>
  <c r="CB166" i="3"/>
  <c r="B167" i="3"/>
  <c r="L167" i="3"/>
  <c r="V167" i="3"/>
  <c r="AH167" i="3"/>
  <c r="AR167" i="3"/>
  <c r="BB167" i="3"/>
  <c r="BN167" i="3"/>
  <c r="BX167" i="3"/>
  <c r="CH167" i="3"/>
  <c r="H168" i="3"/>
  <c r="R168" i="3"/>
  <c r="AB168" i="3"/>
  <c r="AN168" i="3"/>
  <c r="AX168" i="3"/>
  <c r="BH168" i="3"/>
  <c r="BT168" i="3"/>
  <c r="CD168" i="3"/>
  <c r="B169" i="3"/>
  <c r="N169" i="3"/>
  <c r="G169" i="6" s="1"/>
  <c r="X169" i="3"/>
  <c r="AH169" i="3"/>
  <c r="AT169" i="3"/>
  <c r="BD169" i="3"/>
  <c r="BN169" i="3"/>
  <c r="BZ169" i="3"/>
  <c r="CJ169" i="3"/>
  <c r="H170" i="3"/>
  <c r="T170" i="3"/>
  <c r="AD170" i="3"/>
  <c r="AN170" i="3"/>
  <c r="AZ170" i="3"/>
  <c r="BJ170" i="3"/>
  <c r="BT170" i="3"/>
  <c r="CF170" i="3"/>
  <c r="D171" i="3"/>
  <c r="N171" i="3"/>
  <c r="G171" i="6" s="1"/>
  <c r="Z171" i="3"/>
  <c r="AJ171" i="3"/>
  <c r="AT171" i="3"/>
  <c r="BF171" i="3"/>
  <c r="BP171" i="3"/>
  <c r="BZ171" i="3"/>
  <c r="CL171" i="3"/>
  <c r="J172" i="3"/>
  <c r="T172" i="3"/>
  <c r="AF172" i="3"/>
  <c r="AP172" i="3"/>
  <c r="AZ172" i="3"/>
  <c r="BL172" i="3"/>
  <c r="BV172" i="3"/>
  <c r="CF172" i="3"/>
  <c r="F173" i="3"/>
  <c r="V173" i="5" s="1"/>
  <c r="P173" i="3"/>
  <c r="Z173" i="3"/>
  <c r="AL173" i="3"/>
  <c r="AV173" i="3"/>
  <c r="BF173" i="3"/>
  <c r="BR173" i="3"/>
  <c r="CB173" i="3"/>
  <c r="CL173" i="3"/>
  <c r="L174" i="3"/>
  <c r="V174" i="3"/>
  <c r="AF174" i="3"/>
  <c r="AR174" i="3"/>
  <c r="BB174" i="3"/>
  <c r="BL174" i="3"/>
  <c r="BX174" i="3"/>
  <c r="CH174" i="3"/>
  <c r="F175" i="3"/>
  <c r="V175" i="5" s="1"/>
  <c r="R175" i="3"/>
  <c r="AB175" i="3"/>
  <c r="AL175" i="3"/>
  <c r="AX175" i="3"/>
  <c r="BH175" i="3"/>
  <c r="BR175" i="3"/>
  <c r="CD175" i="3"/>
  <c r="B176" i="3"/>
  <c r="L176" i="3"/>
  <c r="X176" i="3"/>
  <c r="AH176" i="3"/>
  <c r="AR176" i="3"/>
  <c r="BD176" i="3"/>
  <c r="BN176" i="3"/>
  <c r="BX176" i="3"/>
  <c r="CJ176" i="3"/>
  <c r="H177" i="3"/>
  <c r="R177" i="3"/>
  <c r="AD177" i="3"/>
  <c r="AN177" i="3"/>
  <c r="AX177" i="3"/>
  <c r="BJ177" i="3"/>
  <c r="BT177" i="3"/>
  <c r="CD177" i="3"/>
  <c r="D178" i="3"/>
  <c r="N178" i="3"/>
  <c r="G178" i="6" s="1"/>
  <c r="X178" i="3"/>
  <c r="AJ178" i="3"/>
  <c r="AT178" i="3"/>
  <c r="BD178" i="3"/>
  <c r="BP178" i="3"/>
  <c r="BY178" i="3"/>
  <c r="CH178" i="3"/>
  <c r="E179" i="3"/>
  <c r="N179" i="3"/>
  <c r="G179" i="6" s="1"/>
  <c r="W179" i="3"/>
  <c r="AG179" i="3"/>
  <c r="AP179" i="3"/>
  <c r="AY179" i="3"/>
  <c r="BH179" i="3"/>
  <c r="BQ179" i="3"/>
  <c r="BZ179" i="3"/>
  <c r="CI179" i="3"/>
  <c r="G180" i="3"/>
  <c r="P180" i="3"/>
  <c r="Y180" i="3"/>
  <c r="AH180" i="3"/>
  <c r="AQ180" i="3"/>
  <c r="AZ180" i="3"/>
  <c r="D50" i="3"/>
  <c r="BS57" i="3"/>
  <c r="BQ62" i="3"/>
  <c r="AT66" i="3"/>
  <c r="AF70" i="3"/>
  <c r="D74" i="3"/>
  <c r="B77" i="3"/>
  <c r="K80" i="3"/>
  <c r="L83" i="3"/>
  <c r="AL85" i="3"/>
  <c r="BB87" i="3"/>
  <c r="AT89" i="3"/>
  <c r="AJ91" i="3"/>
  <c r="Z93" i="3"/>
  <c r="CF94" i="3"/>
  <c r="AO96" i="3"/>
  <c r="CG97" i="3"/>
  <c r="AP99" i="3"/>
  <c r="CK100" i="3"/>
  <c r="AT102" i="3"/>
  <c r="C104" i="3"/>
  <c r="AU105" i="3"/>
  <c r="BH106" i="3"/>
  <c r="BU107" i="3"/>
  <c r="CH108" i="3"/>
  <c r="I110" i="3"/>
  <c r="S111" i="3"/>
  <c r="AF112" i="3"/>
  <c r="AS113" i="3"/>
  <c r="BF114" i="3"/>
  <c r="BS115" i="3"/>
  <c r="CC116" i="3"/>
  <c r="D118" i="3"/>
  <c r="Q119" i="3"/>
  <c r="O120" i="3"/>
  <c r="H120" i="6" s="1"/>
  <c r="BH120" i="3"/>
  <c r="L121" i="3"/>
  <c r="BB121" i="3"/>
  <c r="H122" i="3"/>
  <c r="AX122" i="3"/>
  <c r="B123" i="3"/>
  <c r="AT123" i="3"/>
  <c r="CJ123" i="3"/>
  <c r="AN124" i="3"/>
  <c r="CF124" i="3"/>
  <c r="AJ125" i="3"/>
  <c r="BZ125" i="3"/>
  <c r="AF126" i="3"/>
  <c r="BV126" i="3"/>
  <c r="Z127" i="3"/>
  <c r="BR127" i="3"/>
  <c r="V128" i="3"/>
  <c r="BL128" i="3"/>
  <c r="R129" i="3"/>
  <c r="BH129" i="3"/>
  <c r="L130" i="3"/>
  <c r="AR130" i="3"/>
  <c r="BV130" i="3"/>
  <c r="E131" i="3"/>
  <c r="AD131" i="3"/>
  <c r="BA131" i="3"/>
  <c r="BS131" i="3"/>
  <c r="D132" i="3"/>
  <c r="AA132" i="3"/>
  <c r="AS132" i="3"/>
  <c r="BP132" i="3"/>
  <c r="A133" i="3"/>
  <c r="S133" i="3"/>
  <c r="AP133" i="3"/>
  <c r="BM133" i="3"/>
  <c r="CE133" i="3"/>
  <c r="P134" i="3"/>
  <c r="AM134" i="3"/>
  <c r="BE134" i="3"/>
  <c r="CB134" i="3"/>
  <c r="M135" i="3"/>
  <c r="AE135" i="3"/>
  <c r="BB135" i="3"/>
  <c r="BY135" i="3"/>
  <c r="E136" i="3"/>
  <c r="AB136" i="3"/>
  <c r="AY136" i="3"/>
  <c r="BQ136" i="3"/>
  <c r="B137" i="3"/>
  <c r="Y137" i="3"/>
  <c r="AQ137" i="3"/>
  <c r="BN137" i="3"/>
  <c r="CK137" i="3"/>
  <c r="Q138" i="3"/>
  <c r="AN138" i="3"/>
  <c r="BK138" i="3"/>
  <c r="CC138" i="3"/>
  <c r="L139" i="3"/>
  <c r="AB139" i="3"/>
  <c r="AR139" i="3"/>
  <c r="BH139" i="3"/>
  <c r="BX139" i="3"/>
  <c r="B140" i="3"/>
  <c r="R140" i="3"/>
  <c r="AH140" i="3"/>
  <c r="AX140" i="3"/>
  <c r="BN140" i="3"/>
  <c r="CD140" i="3"/>
  <c r="H141" i="3"/>
  <c r="X141" i="3"/>
  <c r="AN141" i="3"/>
  <c r="BD141" i="3"/>
  <c r="BT141" i="3"/>
  <c r="CJ141" i="3"/>
  <c r="N142" i="3"/>
  <c r="G142" i="6" s="1"/>
  <c r="AD142" i="3"/>
  <c r="AT142" i="3"/>
  <c r="BJ142" i="3"/>
  <c r="BZ142" i="3"/>
  <c r="D143" i="3"/>
  <c r="T143" i="3"/>
  <c r="AJ143" i="3"/>
  <c r="AZ143" i="3"/>
  <c r="BP143" i="3"/>
  <c r="CF143" i="3"/>
  <c r="J144" i="3"/>
  <c r="Z144" i="3"/>
  <c r="AP144" i="3"/>
  <c r="BA144" i="3"/>
  <c r="BO144" i="3"/>
  <c r="CB144" i="3"/>
  <c r="B145" i="3"/>
  <c r="P145" i="3"/>
  <c r="AA145" i="3"/>
  <c r="AO145" i="3"/>
  <c r="BB145" i="3"/>
  <c r="BN145" i="3"/>
  <c r="CB145" i="3"/>
  <c r="A146" i="3"/>
  <c r="O146" i="3"/>
  <c r="H146" i="6" s="1"/>
  <c r="AB146" i="3"/>
  <c r="AN146" i="3"/>
  <c r="BB146" i="3"/>
  <c r="BM146" i="3"/>
  <c r="CA146" i="3"/>
  <c r="B147" i="3"/>
  <c r="N147" i="3"/>
  <c r="G147" i="6" s="1"/>
  <c r="AB147" i="3"/>
  <c r="AM147" i="3"/>
  <c r="BA147" i="3"/>
  <c r="BN147" i="3"/>
  <c r="BZ147" i="3"/>
  <c r="B148" i="3"/>
  <c r="M148" i="3"/>
  <c r="AA148" i="3"/>
  <c r="AN148" i="3"/>
  <c r="AZ148" i="3"/>
  <c r="BN148" i="3"/>
  <c r="BY148" i="3"/>
  <c r="A149" i="3"/>
  <c r="N149" i="3"/>
  <c r="G149" i="6" s="1"/>
  <c r="Z149" i="3"/>
  <c r="AN149" i="3"/>
  <c r="AY149" i="3"/>
  <c r="BM149" i="3"/>
  <c r="BZ149" i="3"/>
  <c r="CL149" i="3"/>
  <c r="N150" i="3"/>
  <c r="G150" i="6" s="1"/>
  <c r="Y150" i="3"/>
  <c r="AM150" i="3"/>
  <c r="AZ150" i="3"/>
  <c r="BL150" i="3"/>
  <c r="BZ150" i="3"/>
  <c r="CK150" i="3"/>
  <c r="M151" i="3"/>
  <c r="Z151" i="3"/>
  <c r="AL151" i="3"/>
  <c r="AZ151" i="3"/>
  <c r="BK151" i="3"/>
  <c r="BY151" i="3"/>
  <c r="CL151" i="3"/>
  <c r="L152" i="3"/>
  <c r="Z152" i="3"/>
  <c r="AK152" i="3"/>
  <c r="AY152" i="3"/>
  <c r="BL152" i="3"/>
  <c r="BX152" i="3"/>
  <c r="CL152" i="3"/>
  <c r="K153" i="3"/>
  <c r="Y153" i="3"/>
  <c r="AL153" i="3"/>
  <c r="AX153" i="3"/>
  <c r="BL153" i="3"/>
  <c r="BW153" i="3"/>
  <c r="CK153" i="3"/>
  <c r="L154" i="3"/>
  <c r="X154" i="3"/>
  <c r="AL154" i="3"/>
  <c r="AW154" i="3"/>
  <c r="BK154" i="3"/>
  <c r="BX154" i="3"/>
  <c r="CJ154" i="3"/>
  <c r="L155" i="3"/>
  <c r="W155" i="3"/>
  <c r="AK155" i="3"/>
  <c r="AX155" i="3"/>
  <c r="BJ155" i="3"/>
  <c r="BX155" i="3"/>
  <c r="CI155" i="3"/>
  <c r="K156" i="3"/>
  <c r="X156" i="3"/>
  <c r="AJ156" i="3"/>
  <c r="AX156" i="3"/>
  <c r="BI156" i="3"/>
  <c r="BW156" i="3"/>
  <c r="CJ156" i="3"/>
  <c r="J157" i="3"/>
  <c r="X157" i="3"/>
  <c r="AI157" i="3"/>
  <c r="AW157" i="3"/>
  <c r="BJ157" i="3"/>
  <c r="BV157" i="3"/>
  <c r="CJ157" i="3"/>
  <c r="I158" i="3"/>
  <c r="W158" i="3"/>
  <c r="AJ158" i="3"/>
  <c r="AV158" i="3"/>
  <c r="BJ158" i="3"/>
  <c r="BU158" i="3"/>
  <c r="CI158" i="3"/>
  <c r="G159" i="3"/>
  <c r="S159" i="3"/>
  <c r="AC159" i="3"/>
  <c r="AM159" i="3"/>
  <c r="AY159" i="3"/>
  <c r="BI159" i="3"/>
  <c r="BS159" i="3"/>
  <c r="CE159" i="3"/>
  <c r="C160" i="3"/>
  <c r="M160" i="3"/>
  <c r="Y160" i="3"/>
  <c r="AI160" i="3"/>
  <c r="AS160" i="3"/>
  <c r="BE160" i="3"/>
  <c r="BO160" i="3"/>
  <c r="BY160" i="3"/>
  <c r="CK160" i="3"/>
  <c r="I161" i="3"/>
  <c r="S161" i="3"/>
  <c r="AE161" i="3"/>
  <c r="AO161" i="3"/>
  <c r="AY161" i="3"/>
  <c r="BK161" i="3"/>
  <c r="BU161" i="3"/>
  <c r="CE161" i="3"/>
  <c r="E162" i="3"/>
  <c r="O162" i="3"/>
  <c r="H162" i="6" s="1"/>
  <c r="Y162" i="3"/>
  <c r="AK162" i="3"/>
  <c r="AU162" i="3"/>
  <c r="BE162" i="3"/>
  <c r="BQ162" i="3"/>
  <c r="CA162" i="3"/>
  <c r="CK162" i="3"/>
  <c r="K163" i="3"/>
  <c r="U163" i="3"/>
  <c r="AE163" i="3"/>
  <c r="AQ163" i="3"/>
  <c r="BA163" i="3"/>
  <c r="BK163" i="3"/>
  <c r="BW163" i="3"/>
  <c r="CG163" i="3"/>
  <c r="E164" i="3"/>
  <c r="Q164" i="3"/>
  <c r="AA164" i="3"/>
  <c r="AK164" i="3"/>
  <c r="AW164" i="3"/>
  <c r="BG164" i="3"/>
  <c r="BQ164" i="3"/>
  <c r="CC164" i="3"/>
  <c r="A165" i="3"/>
  <c r="K165" i="3"/>
  <c r="W165" i="3"/>
  <c r="AG165" i="3"/>
  <c r="AQ165" i="3"/>
  <c r="BC165" i="3"/>
  <c r="BM165" i="3"/>
  <c r="BW165" i="3"/>
  <c r="CI165" i="3"/>
  <c r="G166" i="3"/>
  <c r="Q166" i="3"/>
  <c r="AC166" i="3"/>
  <c r="AM166" i="3"/>
  <c r="AW166" i="3"/>
  <c r="BI166" i="3"/>
  <c r="BS166" i="3"/>
  <c r="CC166" i="3"/>
  <c r="C167" i="3"/>
  <c r="M167" i="3"/>
  <c r="W167" i="3"/>
  <c r="AI167" i="3"/>
  <c r="AS167" i="3"/>
  <c r="BC167" i="3"/>
  <c r="BO167" i="3"/>
  <c r="BY167" i="3"/>
  <c r="CI167" i="3"/>
  <c r="I168" i="3"/>
  <c r="S168" i="3"/>
  <c r="AC168" i="3"/>
  <c r="AO168" i="3"/>
  <c r="AY168" i="3"/>
  <c r="BI168" i="3"/>
  <c r="BU168" i="3"/>
  <c r="CE168" i="3"/>
  <c r="C169" i="3"/>
  <c r="O169" i="3"/>
  <c r="H169" i="6" s="1"/>
  <c r="Y169" i="3"/>
  <c r="AI169" i="3"/>
  <c r="AU169" i="3"/>
  <c r="BE169" i="3"/>
  <c r="BO169" i="3"/>
  <c r="CA169" i="3"/>
  <c r="CK169" i="3"/>
  <c r="I170" i="3"/>
  <c r="U170" i="3"/>
  <c r="AE170" i="3"/>
  <c r="AO170" i="3"/>
  <c r="BA170" i="3"/>
  <c r="BK170" i="3"/>
  <c r="BU170" i="3"/>
  <c r="CG170" i="3"/>
  <c r="E171" i="3"/>
  <c r="O171" i="3"/>
  <c r="H171" i="6" s="1"/>
  <c r="AA171" i="3"/>
  <c r="AK171" i="3"/>
  <c r="AU171" i="3"/>
  <c r="BG171" i="3"/>
  <c r="BQ171" i="3"/>
  <c r="CA171" i="3"/>
  <c r="A172" i="3"/>
  <c r="K172" i="3"/>
  <c r="U172" i="3"/>
  <c r="AG172" i="3"/>
  <c r="AQ172" i="3"/>
  <c r="BA172" i="3"/>
  <c r="BM172" i="3"/>
  <c r="BW172" i="3"/>
  <c r="CG172" i="3"/>
  <c r="G173" i="3"/>
  <c r="Q173" i="3"/>
  <c r="AA173" i="3"/>
  <c r="AM173" i="3"/>
  <c r="AW173" i="3"/>
  <c r="BG52" i="3"/>
  <c r="AS58" i="3"/>
  <c r="V63" i="3"/>
  <c r="C67" i="3"/>
  <c r="BR70" i="3"/>
  <c r="AM74" i="3"/>
  <c r="AN77" i="3"/>
  <c r="AO80" i="3"/>
  <c r="AK83" i="3"/>
  <c r="BK85" i="3"/>
  <c r="BX87" i="3"/>
  <c r="BN89" i="3"/>
  <c r="BF91" i="3"/>
  <c r="AV93" i="3"/>
  <c r="I95" i="3"/>
  <c r="BD96" i="3"/>
  <c r="M98" i="3"/>
  <c r="BH99" i="3"/>
  <c r="Q101" i="3"/>
  <c r="BI102" i="3"/>
  <c r="R104" i="3"/>
  <c r="BI105" i="3"/>
  <c r="BV106" i="3"/>
  <c r="CI107" i="3"/>
  <c r="G109" i="3"/>
  <c r="T110" i="3"/>
  <c r="AG111" i="3"/>
  <c r="AT112" i="3"/>
  <c r="BG113" i="3"/>
  <c r="BQ114" i="3"/>
  <c r="CD115" i="3"/>
  <c r="E117" i="3"/>
  <c r="R118" i="3"/>
  <c r="AE119" i="3"/>
  <c r="P120" i="3"/>
  <c r="BI120" i="3"/>
  <c r="M121" i="3"/>
  <c r="BC121" i="3"/>
  <c r="I122" i="3"/>
  <c r="AY122" i="3"/>
  <c r="C123" i="3"/>
  <c r="AU123" i="3"/>
  <c r="CK123" i="3"/>
  <c r="AO124" i="3"/>
  <c r="CG124" i="3"/>
  <c r="AK125" i="3"/>
  <c r="CA125" i="3"/>
  <c r="AG126" i="3"/>
  <c r="BW126" i="3"/>
  <c r="AA127" i="3"/>
  <c r="BS127" i="3"/>
  <c r="W128" i="3"/>
  <c r="BM128" i="3"/>
  <c r="S129" i="3"/>
  <c r="BI129" i="3"/>
  <c r="M130" i="3"/>
  <c r="AS130" i="3"/>
  <c r="BW130" i="3"/>
  <c r="K131" i="3"/>
  <c r="AE131" i="3"/>
  <c r="BB131" i="3"/>
  <c r="BY131" i="3"/>
  <c r="E132" i="3"/>
  <c r="AB132" i="3"/>
  <c r="AY132" i="3"/>
  <c r="BQ132" i="3"/>
  <c r="B133" i="3"/>
  <c r="Y133" i="3"/>
  <c r="AQ133" i="3"/>
  <c r="BN133" i="3"/>
  <c r="CK133" i="3"/>
  <c r="Q134" i="3"/>
  <c r="AN134" i="3"/>
  <c r="BK134" i="3"/>
  <c r="CC134" i="3"/>
  <c r="N135" i="3"/>
  <c r="G135" i="6" s="1"/>
  <c r="AK135" i="3"/>
  <c r="BC135" i="3"/>
  <c r="BZ135" i="3"/>
  <c r="K136" i="3"/>
  <c r="AC136" i="3"/>
  <c r="AZ136" i="3"/>
  <c r="BW136" i="3"/>
  <c r="C137" i="3"/>
  <c r="Z137" i="3"/>
  <c r="AW137" i="3"/>
  <c r="BO137" i="3"/>
  <c r="CL137" i="3"/>
  <c r="W138" i="3"/>
  <c r="AO138" i="3"/>
  <c r="BL138" i="3"/>
  <c r="CI138" i="3"/>
  <c r="M139" i="3"/>
  <c r="AC139" i="3"/>
  <c r="AS139" i="3"/>
  <c r="BI139" i="3"/>
  <c r="BY139" i="3"/>
  <c r="C140" i="3"/>
  <c r="S140" i="3"/>
  <c r="AI140" i="3"/>
  <c r="AY140" i="3"/>
  <c r="BO140" i="3"/>
  <c r="CE140" i="3"/>
  <c r="I141" i="3"/>
  <c r="Y141" i="3"/>
  <c r="AO141" i="3"/>
  <c r="BE141" i="3"/>
  <c r="BU141" i="3"/>
  <c r="CK141" i="3"/>
  <c r="O142" i="3"/>
  <c r="H142" i="6" s="1"/>
  <c r="AE142" i="3"/>
  <c r="AU142" i="3"/>
  <c r="BK142" i="3"/>
  <c r="CA142" i="3"/>
  <c r="E143" i="3"/>
  <c r="U143" i="3"/>
  <c r="AK143" i="3"/>
  <c r="BA143" i="3"/>
  <c r="BQ143" i="3"/>
  <c r="CG143" i="3"/>
  <c r="K144" i="3"/>
  <c r="AA144" i="3"/>
  <c r="AQ144" i="3"/>
  <c r="BD144" i="3"/>
  <c r="BP144" i="3"/>
  <c r="CD144" i="3"/>
  <c r="C145" i="3"/>
  <c r="Q145" i="3"/>
  <c r="AD145" i="3"/>
  <c r="AP145" i="3"/>
  <c r="BD145" i="3"/>
  <c r="BO145" i="3"/>
  <c r="CC145" i="3"/>
  <c r="D146" i="3"/>
  <c r="P146" i="3"/>
  <c r="AD146" i="3"/>
  <c r="AO146" i="3"/>
  <c r="BC146" i="3"/>
  <c r="BP146" i="3"/>
  <c r="CB146" i="3"/>
  <c r="D147" i="3"/>
  <c r="O147" i="3"/>
  <c r="H147" i="6" s="1"/>
  <c r="AC147" i="3"/>
  <c r="AP147" i="3"/>
  <c r="BB147" i="3"/>
  <c r="BP147" i="3"/>
  <c r="CA147" i="3"/>
  <c r="C148" i="3"/>
  <c r="P148" i="3"/>
  <c r="AB148" i="3"/>
  <c r="AP148" i="3"/>
  <c r="BA148" i="3"/>
  <c r="BO148" i="3"/>
  <c r="CB148" i="3"/>
  <c r="B149" i="3"/>
  <c r="P149" i="3"/>
  <c r="AA149" i="3"/>
  <c r="AO149" i="3"/>
  <c r="BB149" i="3"/>
  <c r="BN149" i="3"/>
  <c r="CB149" i="3"/>
  <c r="A150" i="3"/>
  <c r="O150" i="3"/>
  <c r="H150" i="6" s="1"/>
  <c r="AB150" i="3"/>
  <c r="AN150" i="3"/>
  <c r="BB150" i="3"/>
  <c r="BM150" i="3"/>
  <c r="CA150" i="3"/>
  <c r="B151" i="3"/>
  <c r="N151" i="3"/>
  <c r="G151" i="6" s="1"/>
  <c r="AB151" i="3"/>
  <c r="AM151" i="3"/>
  <c r="BA151" i="3"/>
  <c r="BN151" i="3"/>
  <c r="BZ151" i="3"/>
  <c r="B152" i="3"/>
  <c r="M152" i="3"/>
  <c r="AA152" i="3"/>
  <c r="AN152" i="3"/>
  <c r="AZ152" i="3"/>
  <c r="BN152" i="3"/>
  <c r="BY152" i="3"/>
  <c r="A153" i="3"/>
  <c r="N153" i="3"/>
  <c r="G153" i="6" s="1"/>
  <c r="Z153" i="3"/>
  <c r="AN153" i="3"/>
  <c r="AY153" i="3"/>
  <c r="BM153" i="3"/>
  <c r="BZ153" i="3"/>
  <c r="CL153" i="3"/>
  <c r="N154" i="3"/>
  <c r="G154" i="6" s="1"/>
  <c r="Y154" i="3"/>
  <c r="AM154" i="3"/>
  <c r="AZ154" i="3"/>
  <c r="BL154" i="3"/>
  <c r="BZ154" i="3"/>
  <c r="CK154" i="3"/>
  <c r="M155" i="3"/>
  <c r="Z155" i="3"/>
  <c r="AL155" i="3"/>
  <c r="AZ155" i="3"/>
  <c r="BK155" i="3"/>
  <c r="BY155" i="3"/>
  <c r="CL155" i="3"/>
  <c r="L156" i="3"/>
  <c r="Z156" i="3"/>
  <c r="AK156" i="3"/>
  <c r="AY156" i="3"/>
  <c r="BL156" i="3"/>
  <c r="BX156" i="3"/>
  <c r="CL156" i="3"/>
  <c r="K157" i="3"/>
  <c r="Y157" i="3"/>
  <c r="AL157" i="3"/>
  <c r="AX157" i="3"/>
  <c r="BL157" i="3"/>
  <c r="BW157" i="3"/>
  <c r="CK157" i="3"/>
  <c r="L158" i="3"/>
  <c r="X158" i="3"/>
  <c r="AL158" i="3"/>
  <c r="AW158" i="3"/>
  <c r="BK158" i="3"/>
  <c r="BX158" i="3"/>
  <c r="CJ158" i="3"/>
  <c r="J159" i="3"/>
  <c r="T159" i="3"/>
  <c r="AD159" i="3"/>
  <c r="AP159" i="3"/>
  <c r="AZ159" i="3"/>
  <c r="BJ159" i="3"/>
  <c r="BV159" i="3"/>
  <c r="CF159" i="3"/>
  <c r="D160" i="3"/>
  <c r="P160" i="3"/>
  <c r="Z160" i="3"/>
  <c r="AJ160" i="3"/>
  <c r="AV160" i="3"/>
  <c r="BF160" i="3"/>
  <c r="BP160" i="3"/>
  <c r="CB160" i="3"/>
  <c r="CL160" i="3"/>
  <c r="J161" i="3"/>
  <c r="V161" i="3"/>
  <c r="AF161" i="3"/>
  <c r="AP161" i="3"/>
  <c r="BB161" i="3"/>
  <c r="BL161" i="3"/>
  <c r="BV161" i="3"/>
  <c r="CH161" i="3"/>
  <c r="F162" i="3"/>
  <c r="V162" i="5" s="1"/>
  <c r="P162" i="3"/>
  <c r="AB162" i="3"/>
  <c r="AL162" i="3"/>
  <c r="AV162" i="3"/>
  <c r="BH162" i="3"/>
  <c r="BR162" i="3"/>
  <c r="CB162" i="3"/>
  <c r="B163" i="3"/>
  <c r="L163" i="3"/>
  <c r="V163" i="3"/>
  <c r="AH163" i="3"/>
  <c r="AR163" i="3"/>
  <c r="BB163" i="3"/>
  <c r="BN163" i="3"/>
  <c r="BX163" i="3"/>
  <c r="CH163" i="3"/>
  <c r="H164" i="3"/>
  <c r="R164" i="3"/>
  <c r="AB164" i="3"/>
  <c r="AN164" i="3"/>
  <c r="AX164" i="3"/>
  <c r="BH164" i="3"/>
  <c r="AU53" i="3"/>
  <c r="S59" i="3"/>
  <c r="BH63" i="3"/>
  <c r="AT67" i="3"/>
  <c r="AA71" i="3"/>
  <c r="BQ74" i="3"/>
  <c r="BZ77" i="3"/>
  <c r="BX80" i="3"/>
  <c r="BJ83" i="3"/>
  <c r="CJ85" i="3"/>
  <c r="H88" i="3"/>
  <c r="CJ89" i="3"/>
  <c r="BZ91" i="3"/>
  <c r="BR93" i="3"/>
  <c r="AA95" i="3"/>
  <c r="BV96" i="3"/>
  <c r="AE98" i="3"/>
  <c r="BW99" i="3"/>
  <c r="AF101" i="3"/>
  <c r="CA102" i="3"/>
  <c r="AJ104" i="3"/>
  <c r="BW105" i="3"/>
  <c r="CG106" i="3"/>
  <c r="H108" i="3"/>
  <c r="U109" i="3"/>
  <c r="AH110" i="3"/>
  <c r="AU111" i="3"/>
  <c r="BE112" i="3"/>
  <c r="BR113" i="3"/>
  <c r="CE114" i="3"/>
  <c r="F116" i="3"/>
  <c r="V116" i="5" s="1"/>
  <c r="S117" i="3"/>
  <c r="AC118" i="3"/>
  <c r="AP119" i="3"/>
  <c r="AB120" i="3"/>
  <c r="BR120" i="3"/>
  <c r="V121" i="3"/>
  <c r="BN121" i="3"/>
  <c r="R122" i="3"/>
  <c r="BH122" i="3"/>
  <c r="N123" i="3"/>
  <c r="G123" i="6" s="1"/>
  <c r="BD123" i="3"/>
  <c r="H124" i="3"/>
  <c r="AZ124" i="3"/>
  <c r="D125" i="3"/>
  <c r="AT125" i="3"/>
  <c r="CL125" i="3"/>
  <c r="AP126" i="3"/>
  <c r="CF126" i="3"/>
  <c r="AL127" i="3"/>
  <c r="CB127" i="3"/>
  <c r="AF128" i="3"/>
  <c r="BX128" i="3"/>
  <c r="AB129" i="3"/>
  <c r="BR129" i="3"/>
  <c r="X130" i="3"/>
  <c r="BA130" i="3"/>
  <c r="BX130" i="3"/>
  <c r="M131" i="3"/>
  <c r="AK131" i="3"/>
  <c r="BC131" i="3"/>
  <c r="BZ131" i="3"/>
  <c r="K132" i="3"/>
  <c r="AC132" i="3"/>
  <c r="AZ132" i="3"/>
  <c r="BW132" i="3"/>
  <c r="C133" i="3"/>
  <c r="Z133" i="3"/>
  <c r="AW133" i="3"/>
  <c r="BO133" i="3"/>
  <c r="CL133" i="3"/>
  <c r="W134" i="3"/>
  <c r="AO134" i="3"/>
  <c r="BL134" i="3"/>
  <c r="CI134" i="3"/>
  <c r="O135" i="3"/>
  <c r="H135" i="6" s="1"/>
  <c r="AL135" i="3"/>
  <c r="BI135" i="3"/>
  <c r="CA135" i="3"/>
  <c r="L136" i="3"/>
  <c r="AI136" i="3"/>
  <c r="BA136" i="3"/>
  <c r="BX136" i="3"/>
  <c r="I137" i="3"/>
  <c r="AA137" i="3"/>
  <c r="AX137" i="3"/>
  <c r="BU137" i="3"/>
  <c r="A138" i="3"/>
  <c r="X138" i="3"/>
  <c r="AU138" i="3"/>
  <c r="BM138" i="3"/>
  <c r="CJ138" i="3"/>
  <c r="N139" i="3"/>
  <c r="G139" i="6" s="1"/>
  <c r="AD139" i="3"/>
  <c r="AT139" i="3"/>
  <c r="BJ139" i="3"/>
  <c r="BZ139" i="3"/>
  <c r="D140" i="3"/>
  <c r="T140" i="3"/>
  <c r="AJ140" i="3"/>
  <c r="AZ140" i="3"/>
  <c r="BP140" i="3"/>
  <c r="CF140" i="3"/>
  <c r="J141" i="3"/>
  <c r="Z141" i="3"/>
  <c r="AP141" i="3"/>
  <c r="BF141" i="3"/>
  <c r="BV141" i="3"/>
  <c r="CL141" i="3"/>
  <c r="P142" i="3"/>
  <c r="AF142" i="3"/>
  <c r="AV142" i="3"/>
  <c r="BL142" i="3"/>
  <c r="U54" i="3"/>
  <c r="CL83" i="3"/>
  <c r="AT98" i="3"/>
  <c r="AI109" i="3"/>
  <c r="AQ118" i="3"/>
  <c r="O123" i="3"/>
  <c r="H123" i="6" s="1"/>
  <c r="CG126" i="3"/>
  <c r="BD130" i="3"/>
  <c r="BA132" i="3"/>
  <c r="AU134" i="3"/>
  <c r="AJ136" i="3"/>
  <c r="Y138" i="3"/>
  <c r="CA139" i="3"/>
  <c r="AA141" i="3"/>
  <c r="BM142" i="3"/>
  <c r="AM143" i="3"/>
  <c r="M144" i="3"/>
  <c r="BT144" i="3"/>
  <c r="AG145" i="3"/>
  <c r="CE145" i="3"/>
  <c r="AT146" i="3"/>
  <c r="F147" i="3"/>
  <c r="V147" i="5" s="1"/>
  <c r="BF147" i="3"/>
  <c r="S148" i="3"/>
  <c r="BQ148" i="3"/>
  <c r="AF149" i="3"/>
  <c r="CD149" i="3"/>
  <c r="AR150" i="3"/>
  <c r="E151" i="3"/>
  <c r="BC151" i="3"/>
  <c r="R152" i="3"/>
  <c r="BP152" i="3"/>
  <c r="AD153" i="3"/>
  <c r="CC153" i="3"/>
  <c r="AO154" i="3"/>
  <c r="D155" i="3"/>
  <c r="BB155" i="3"/>
  <c r="P156" i="3"/>
  <c r="BO156" i="3"/>
  <c r="AA157" i="3"/>
  <c r="CB157" i="3"/>
  <c r="AN158" i="3"/>
  <c r="B159" i="3"/>
  <c r="AR159" i="3"/>
  <c r="CH159" i="3"/>
  <c r="AN160" i="3"/>
  <c r="CD160" i="3"/>
  <c r="AH161" i="3"/>
  <c r="BZ161" i="3"/>
  <c r="AD162" i="3"/>
  <c r="BT162" i="3"/>
  <c r="Z163" i="3"/>
  <c r="BP163" i="3"/>
  <c r="T164" i="3"/>
  <c r="BL164" i="3"/>
  <c r="C165" i="3"/>
  <c r="AH165" i="3"/>
  <c r="BF165" i="3"/>
  <c r="CK165" i="3"/>
  <c r="AD166" i="3"/>
  <c r="BB166" i="3"/>
  <c r="CG166" i="3"/>
  <c r="Z167" i="3"/>
  <c r="AX167" i="3"/>
  <c r="CA167" i="3"/>
  <c r="T168" i="3"/>
  <c r="AR168" i="3"/>
  <c r="BW168" i="3"/>
  <c r="P169" i="3"/>
  <c r="AN169" i="3"/>
  <c r="BS169" i="3"/>
  <c r="L170" i="3"/>
  <c r="AJ170" i="3"/>
  <c r="BM170" i="3"/>
  <c r="F171" i="3"/>
  <c r="V171" i="5" s="1"/>
  <c r="AD171" i="3"/>
  <c r="BI171" i="3"/>
  <c r="B172" i="3"/>
  <c r="Z172" i="3"/>
  <c r="BE172" i="3"/>
  <c r="CJ172" i="3"/>
  <c r="V173" i="3"/>
  <c r="AY173" i="3"/>
  <c r="BU173" i="3"/>
  <c r="E174" i="3"/>
  <c r="Y174" i="3"/>
  <c r="AU174" i="3"/>
  <c r="BQ174" i="3"/>
  <c r="CK174" i="3"/>
  <c r="U175" i="3"/>
  <c r="AQ175" i="3"/>
  <c r="BK175" i="3"/>
  <c r="CG175" i="3"/>
  <c r="Q176" i="3"/>
  <c r="AK176" i="3"/>
  <c r="BG176" i="3"/>
  <c r="CC176" i="3"/>
  <c r="K177" i="3"/>
  <c r="AG177" i="3"/>
  <c r="BC177" i="3"/>
  <c r="BW177" i="3"/>
  <c r="G178" i="3"/>
  <c r="AC178" i="3"/>
  <c r="AW178" i="3"/>
  <c r="BS178" i="3"/>
  <c r="CK178" i="3"/>
  <c r="R179" i="3"/>
  <c r="AJ179" i="3"/>
  <c r="BB179" i="3"/>
  <c r="BU179" i="3"/>
  <c r="A180" i="3"/>
  <c r="S180" i="3"/>
  <c r="AK180" i="3"/>
  <c r="BD180" i="3"/>
  <c r="BT180" i="3"/>
  <c r="CF180" i="3"/>
  <c r="J181" i="3"/>
  <c r="Z181" i="3"/>
  <c r="AM181" i="3"/>
  <c r="BC181" i="3"/>
  <c r="BO181" i="3"/>
  <c r="CE181" i="3"/>
  <c r="I182" i="3"/>
  <c r="V182" i="3"/>
  <c r="AL182" i="3"/>
  <c r="AY182" i="3"/>
  <c r="BO182" i="3"/>
  <c r="CE182" i="3"/>
  <c r="E183" i="3"/>
  <c r="U183" i="3"/>
  <c r="AH183" i="3"/>
  <c r="AX183" i="3"/>
  <c r="BN183" i="3"/>
  <c r="BZ183" i="3"/>
  <c r="D184" i="3"/>
  <c r="Q184" i="3"/>
  <c r="AG184" i="3"/>
  <c r="AW184" i="3"/>
  <c r="BI184" i="3"/>
  <c r="BY184" i="3"/>
  <c r="CL184" i="3"/>
  <c r="P185" i="3"/>
  <c r="AF185" i="3"/>
  <c r="AS185" i="3"/>
  <c r="BI185" i="3"/>
  <c r="BU185" i="3"/>
  <c r="CK185" i="3"/>
  <c r="O186" i="3"/>
  <c r="H186" i="6" s="1"/>
  <c r="AB186" i="3"/>
  <c r="AR186" i="3"/>
  <c r="BD186" i="3"/>
  <c r="BT186" i="3"/>
  <c r="CJ186" i="3"/>
  <c r="K187" i="3"/>
  <c r="AA187" i="3"/>
  <c r="AM187" i="3"/>
  <c r="BC187" i="3"/>
  <c r="BS187" i="3"/>
  <c r="CF187" i="3"/>
  <c r="J188" i="3"/>
  <c r="W188" i="3"/>
  <c r="AM188" i="3"/>
  <c r="BC188" i="3"/>
  <c r="BO188" i="3"/>
  <c r="CE188" i="3"/>
  <c r="F189" i="3"/>
  <c r="V189" i="5" s="1"/>
  <c r="V189" i="3"/>
  <c r="AL189" i="3"/>
  <c r="AX189" i="3"/>
  <c r="BN189" i="3"/>
  <c r="CA189" i="3"/>
  <c r="E190" i="3"/>
  <c r="U190" i="3"/>
  <c r="AG190" i="3"/>
  <c r="AW190" i="3"/>
  <c r="BJ190" i="3"/>
  <c r="BZ190" i="3"/>
  <c r="D191" i="3"/>
  <c r="Q191" i="3"/>
  <c r="AG191" i="3"/>
  <c r="AS191" i="3"/>
  <c r="BI191" i="3"/>
  <c r="BY191" i="3"/>
  <c r="CL191" i="3"/>
  <c r="P192" i="3"/>
  <c r="AB192" i="3"/>
  <c r="AR192" i="3"/>
  <c r="BH192" i="3"/>
  <c r="BU192" i="3"/>
  <c r="CK192" i="3"/>
  <c r="K193" i="3"/>
  <c r="AA193" i="3"/>
  <c r="AQ193" i="3"/>
  <c r="BD193" i="3"/>
  <c r="BT193" i="3"/>
  <c r="CG193" i="3"/>
  <c r="K194" i="3"/>
  <c r="AA194" i="3"/>
  <c r="AM194" i="3"/>
  <c r="BC194" i="3"/>
  <c r="BP194" i="3"/>
  <c r="CF194" i="3"/>
  <c r="J195" i="3"/>
  <c r="V195" i="3"/>
  <c r="AL195" i="3"/>
  <c r="AY195" i="3"/>
  <c r="BO195" i="3"/>
  <c r="CE195" i="3"/>
  <c r="E196" i="3"/>
  <c r="U196" i="3"/>
  <c r="AH196" i="3"/>
  <c r="AX196" i="3"/>
  <c r="BN196" i="3"/>
  <c r="CA196" i="3"/>
  <c r="E197" i="3"/>
  <c r="Q197" i="3"/>
  <c r="AG197" i="3"/>
  <c r="AW197" i="3"/>
  <c r="BJ197" i="3"/>
  <c r="BZ197" i="3"/>
  <c r="CL197" i="3"/>
  <c r="P198" i="3"/>
  <c r="AF198" i="3"/>
  <c r="AQ198" i="3"/>
  <c r="BE198" i="3"/>
  <c r="BP198" i="3"/>
  <c r="CD198" i="3"/>
  <c r="F199" i="3"/>
  <c r="V199" i="5" s="1"/>
  <c r="Q199" i="3"/>
  <c r="AE199" i="3"/>
  <c r="AP199" i="3"/>
  <c r="BD199" i="3"/>
  <c r="BR199" i="3"/>
  <c r="CC199" i="3"/>
  <c r="E200" i="3"/>
  <c r="P200" i="3"/>
  <c r="AD200" i="3"/>
  <c r="AR200" i="3"/>
  <c r="BC200" i="3"/>
  <c r="BQ200" i="3"/>
  <c r="CB200" i="3"/>
  <c r="D201" i="3"/>
  <c r="R201" i="3"/>
  <c r="AC201" i="3"/>
  <c r="AQ201" i="3"/>
  <c r="BB201" i="3"/>
  <c r="BP201" i="3"/>
  <c r="CD201" i="3"/>
  <c r="C202" i="3"/>
  <c r="Q202" i="3"/>
  <c r="AB202" i="3"/>
  <c r="AP202" i="3"/>
  <c r="BD202" i="3"/>
  <c r="BO202" i="3"/>
  <c r="CC202" i="3"/>
  <c r="B203" i="3"/>
  <c r="P203" i="3"/>
  <c r="AD203" i="3"/>
  <c r="AO203" i="3"/>
  <c r="BC203" i="3"/>
  <c r="BN203" i="3"/>
  <c r="CB203" i="3"/>
  <c r="D204" i="3"/>
  <c r="O204" i="3"/>
  <c r="H204" i="6" s="1"/>
  <c r="AC204" i="3"/>
  <c r="AN204" i="3"/>
  <c r="BB204" i="3"/>
  <c r="BP204" i="3"/>
  <c r="CA204" i="3"/>
  <c r="C205" i="3"/>
  <c r="N205" i="3"/>
  <c r="G205" i="6" s="1"/>
  <c r="AB205" i="3"/>
  <c r="AP205" i="3"/>
  <c r="BA205" i="3"/>
  <c r="BO205" i="3"/>
  <c r="BZ205" i="3"/>
  <c r="B206" i="3"/>
  <c r="P206" i="3"/>
  <c r="AA206" i="3"/>
  <c r="AO206" i="3"/>
  <c r="AZ206" i="3"/>
  <c r="BN206" i="3"/>
  <c r="CB206" i="3"/>
  <c r="A207" i="3"/>
  <c r="L207" i="3"/>
  <c r="U207" i="3"/>
  <c r="AD207" i="3"/>
  <c r="AM207" i="3"/>
  <c r="AV207" i="3"/>
  <c r="BE207" i="3"/>
  <c r="BN207" i="3"/>
  <c r="BX207" i="3"/>
  <c r="CG207" i="3"/>
  <c r="D208" i="3"/>
  <c r="M208" i="3"/>
  <c r="V208" i="3"/>
  <c r="AE208" i="3"/>
  <c r="AN208" i="3"/>
  <c r="AX208" i="3"/>
  <c r="BG208" i="3"/>
  <c r="BP208" i="3"/>
  <c r="BY208" i="3"/>
  <c r="CH208" i="3"/>
  <c r="E209" i="3"/>
  <c r="N209" i="3"/>
  <c r="G209" i="6" s="1"/>
  <c r="X209" i="3"/>
  <c r="AG209" i="3"/>
  <c r="AP209" i="3"/>
  <c r="AY209" i="3"/>
  <c r="BH209" i="3"/>
  <c r="BQ209" i="3"/>
  <c r="BZ209" i="3"/>
  <c r="CJ209" i="3"/>
  <c r="G210" i="3"/>
  <c r="P210" i="3"/>
  <c r="Y210" i="3"/>
  <c r="AH210" i="3"/>
  <c r="AQ210" i="3"/>
  <c r="AZ210" i="3"/>
  <c r="BI210" i="3"/>
  <c r="BQ210" i="3"/>
  <c r="BY210" i="3"/>
  <c r="CG210" i="3"/>
  <c r="C211" i="3"/>
  <c r="K211" i="3"/>
  <c r="S211" i="3"/>
  <c r="AA211" i="3"/>
  <c r="AI211" i="3"/>
  <c r="AQ211" i="3"/>
  <c r="AY211" i="3"/>
  <c r="BG211" i="3"/>
  <c r="BO211" i="3"/>
  <c r="BW211" i="3"/>
  <c r="CE211" i="3"/>
  <c r="A212" i="3"/>
  <c r="I212" i="3"/>
  <c r="Q212" i="3"/>
  <c r="Y212" i="3"/>
  <c r="AG212" i="3"/>
  <c r="AO212" i="3"/>
  <c r="AW212" i="3"/>
  <c r="BE212" i="3"/>
  <c r="BM212" i="3"/>
  <c r="BU212" i="3"/>
  <c r="CC212" i="3"/>
  <c r="CK212" i="3"/>
  <c r="G213" i="3"/>
  <c r="O213" i="3"/>
  <c r="H213" i="6" s="1"/>
  <c r="W213" i="3"/>
  <c r="AE213" i="3"/>
  <c r="AM213" i="3"/>
  <c r="AU213" i="3"/>
  <c r="BC213" i="3"/>
  <c r="BK213" i="3"/>
  <c r="BS213" i="3"/>
  <c r="CA213" i="3"/>
  <c r="CI213" i="3"/>
  <c r="E214" i="3"/>
  <c r="M214" i="3"/>
  <c r="U214" i="3"/>
  <c r="AC214" i="3"/>
  <c r="AK214" i="3"/>
  <c r="AS214" i="3"/>
  <c r="BA214" i="3"/>
  <c r="BI214" i="3"/>
  <c r="BQ214" i="3"/>
  <c r="BY214" i="3"/>
  <c r="CG214" i="3"/>
  <c r="C215" i="3"/>
  <c r="K215" i="3"/>
  <c r="S215" i="3"/>
  <c r="AA215" i="3"/>
  <c r="AI215" i="3"/>
  <c r="AQ215" i="3"/>
  <c r="AY215" i="3"/>
  <c r="BG215" i="3"/>
  <c r="BO215" i="3"/>
  <c r="BW215" i="3"/>
  <c r="CE215" i="3"/>
  <c r="A216" i="3"/>
  <c r="I216" i="3"/>
  <c r="Q216" i="3"/>
  <c r="Y216" i="3"/>
  <c r="AG216" i="3"/>
  <c r="AO216" i="3"/>
  <c r="AW216" i="3"/>
  <c r="BE216" i="3"/>
  <c r="BM216" i="3"/>
  <c r="BU216" i="3"/>
  <c r="CC216" i="3"/>
  <c r="CK216" i="3"/>
  <c r="G217" i="3"/>
  <c r="O217" i="3"/>
  <c r="H217" i="6" s="1"/>
  <c r="W217" i="3"/>
  <c r="AE217" i="3"/>
  <c r="AM217" i="3"/>
  <c r="AU217" i="3"/>
  <c r="BC217" i="3"/>
  <c r="BK217" i="3"/>
  <c r="BS217" i="3"/>
  <c r="CA217" i="3"/>
  <c r="CI217" i="3"/>
  <c r="E218" i="3"/>
  <c r="M218" i="3"/>
  <c r="U218" i="3"/>
  <c r="AC218" i="3"/>
  <c r="AK218" i="3"/>
  <c r="AS218" i="3"/>
  <c r="BA218" i="3"/>
  <c r="BI218" i="3"/>
  <c r="BQ218" i="3"/>
  <c r="BY218" i="3"/>
  <c r="CG218" i="3"/>
  <c r="C219" i="3"/>
  <c r="K219" i="3"/>
  <c r="S219" i="3"/>
  <c r="AA219" i="3"/>
  <c r="AI219" i="3"/>
  <c r="AQ219" i="3"/>
  <c r="AY219" i="3"/>
  <c r="BG219" i="3"/>
  <c r="BO219" i="3"/>
  <c r="BW219" i="3"/>
  <c r="CE219" i="3"/>
  <c r="A220" i="3"/>
  <c r="I220" i="3"/>
  <c r="Q220" i="3"/>
  <c r="Y220" i="3"/>
  <c r="AG220" i="3"/>
  <c r="AO220" i="3"/>
  <c r="AW220" i="3"/>
  <c r="BE220" i="3"/>
  <c r="BM220" i="3"/>
  <c r="BU220" i="3"/>
  <c r="CC220" i="3"/>
  <c r="CK220" i="3"/>
  <c r="G221" i="3"/>
  <c r="O221" i="3"/>
  <c r="H221" i="6" s="1"/>
  <c r="W221" i="3"/>
  <c r="AE221" i="3"/>
  <c r="AM221" i="3"/>
  <c r="AU221" i="3"/>
  <c r="BC221" i="3"/>
  <c r="BK221" i="3"/>
  <c r="BS221" i="3"/>
  <c r="CA221" i="3"/>
  <c r="CI221" i="3"/>
  <c r="E222" i="3"/>
  <c r="M222" i="3"/>
  <c r="U222" i="3"/>
  <c r="AC222" i="3"/>
  <c r="AK222" i="3"/>
  <c r="AS222" i="3"/>
  <c r="BA222" i="3"/>
  <c r="BI222" i="3"/>
  <c r="BQ222" i="3"/>
  <c r="BY222" i="3"/>
  <c r="CG222" i="3"/>
  <c r="C223" i="3"/>
  <c r="K223" i="3"/>
  <c r="S223" i="3"/>
  <c r="AA223" i="3"/>
  <c r="AI223" i="3"/>
  <c r="AQ223" i="3"/>
  <c r="AY223" i="3"/>
  <c r="BG223" i="3"/>
  <c r="BO223" i="3"/>
  <c r="BW223" i="3"/>
  <c r="CE223" i="3"/>
  <c r="C224" i="3"/>
  <c r="K224" i="3"/>
  <c r="S224" i="3"/>
  <c r="AA224" i="3"/>
  <c r="AI224" i="3"/>
  <c r="AQ224" i="3"/>
  <c r="AY224" i="3"/>
  <c r="BG224" i="3"/>
  <c r="BO224" i="3"/>
  <c r="BW224" i="3"/>
  <c r="CE224" i="3"/>
  <c r="I225" i="3"/>
  <c r="Z225" i="3"/>
  <c r="AH225" i="3"/>
  <c r="AP225" i="3"/>
  <c r="AX225" i="3"/>
  <c r="BK225" i="3"/>
  <c r="BT225" i="3"/>
  <c r="CE225" i="3"/>
  <c r="J226" i="3"/>
  <c r="Y226" i="3"/>
  <c r="AG226" i="3"/>
  <c r="AO226" i="3"/>
  <c r="AW226" i="3"/>
  <c r="BE226" i="3"/>
  <c r="BM226" i="3"/>
  <c r="BU226" i="3"/>
  <c r="CC226" i="3"/>
  <c r="CH226" i="3"/>
  <c r="C227" i="3"/>
  <c r="U227" i="3"/>
  <c r="AC227" i="3"/>
  <c r="AK227" i="3"/>
  <c r="AS227" i="3"/>
  <c r="BA227" i="3"/>
  <c r="BI227" i="3"/>
  <c r="BQ227" i="3"/>
  <c r="BY227" i="3"/>
  <c r="CG227" i="3"/>
  <c r="E228" i="3"/>
  <c r="W228" i="3"/>
  <c r="AE228" i="3"/>
  <c r="AM228" i="3"/>
  <c r="AU228" i="3"/>
  <c r="BC228" i="3"/>
  <c r="BK228" i="3"/>
  <c r="BS228" i="3"/>
  <c r="CA228" i="3"/>
  <c r="CI228" i="3"/>
  <c r="J229" i="3"/>
  <c r="Y229" i="3"/>
  <c r="AG229" i="3"/>
  <c r="AO229" i="3"/>
  <c r="AW229" i="3"/>
  <c r="BE229" i="3"/>
  <c r="BM229" i="3"/>
  <c r="BU229" i="3"/>
  <c r="CC229" i="3"/>
  <c r="CK229" i="3"/>
  <c r="S230" i="3"/>
  <c r="AA230" i="3"/>
  <c r="AI230" i="3"/>
  <c r="AQ230" i="3"/>
  <c r="AY230" i="3"/>
  <c r="BG230" i="3"/>
  <c r="BO230" i="3"/>
  <c r="BW230" i="3"/>
  <c r="CE230" i="3"/>
  <c r="C231" i="3"/>
  <c r="U231" i="3"/>
  <c r="AC231" i="3"/>
  <c r="AK231" i="3"/>
  <c r="AS231" i="3"/>
  <c r="BA231" i="3"/>
  <c r="BI231" i="3"/>
  <c r="BQ231" i="3"/>
  <c r="BY231" i="3"/>
  <c r="CG231" i="3"/>
  <c r="E232" i="3"/>
  <c r="W232" i="3"/>
  <c r="AE232" i="3"/>
  <c r="AM232" i="3"/>
  <c r="AU232" i="3"/>
  <c r="BC232" i="3"/>
  <c r="BK232" i="3"/>
  <c r="BS232" i="3"/>
  <c r="CA232" i="3"/>
  <c r="CI232" i="3"/>
  <c r="J233" i="3"/>
  <c r="Y233" i="3"/>
  <c r="AG233" i="3"/>
  <c r="AO233" i="3"/>
  <c r="AW233" i="3"/>
  <c r="BE233" i="3"/>
  <c r="BM233" i="3"/>
  <c r="BU233" i="3"/>
  <c r="CC233" i="3"/>
  <c r="CK233" i="3"/>
  <c r="S234" i="3"/>
  <c r="AA234" i="3"/>
  <c r="AI234" i="3"/>
  <c r="AQ234" i="3"/>
  <c r="AY234" i="3"/>
  <c r="BG234" i="3"/>
  <c r="BO234" i="3"/>
  <c r="BW234" i="3"/>
  <c r="CE234" i="3"/>
  <c r="C235" i="3"/>
  <c r="U235" i="3"/>
  <c r="AC235" i="3"/>
  <c r="AK235" i="3"/>
  <c r="AS235" i="3"/>
  <c r="BA235" i="3"/>
  <c r="BI235" i="3"/>
  <c r="BQ235" i="3"/>
  <c r="BY235" i="3"/>
  <c r="CG235" i="3"/>
  <c r="E236" i="3"/>
  <c r="W236" i="3"/>
  <c r="AE236" i="3"/>
  <c r="AM236" i="3"/>
  <c r="AU236" i="3"/>
  <c r="BC236" i="3"/>
  <c r="BK236" i="3"/>
  <c r="BS236" i="3"/>
  <c r="CA236" i="3"/>
  <c r="CI236" i="3"/>
  <c r="J237" i="3"/>
  <c r="Y237" i="3"/>
  <c r="AG237" i="3"/>
  <c r="AO237" i="3"/>
  <c r="AW237" i="3"/>
  <c r="BE237" i="3"/>
  <c r="BM237" i="3"/>
  <c r="BU237" i="3"/>
  <c r="CC237" i="3"/>
  <c r="CK237" i="3"/>
  <c r="S238" i="3"/>
  <c r="AA238" i="3"/>
  <c r="AI238" i="3"/>
  <c r="AQ238" i="3"/>
  <c r="AY238" i="3"/>
  <c r="BG238" i="3"/>
  <c r="BO238" i="3"/>
  <c r="BW238" i="3"/>
  <c r="CE238" i="3"/>
  <c r="C239" i="3"/>
  <c r="U239" i="3"/>
  <c r="AC239" i="3"/>
  <c r="AK239" i="3"/>
  <c r="AS239" i="3"/>
  <c r="BA239" i="3"/>
  <c r="BI239" i="3"/>
  <c r="BQ239" i="3"/>
  <c r="BY239" i="3"/>
  <c r="CG239" i="3"/>
  <c r="E240" i="3"/>
  <c r="W240" i="3"/>
  <c r="AE240" i="3"/>
  <c r="AM240" i="3"/>
  <c r="AU240" i="3"/>
  <c r="BC240" i="3"/>
  <c r="BK240" i="3"/>
  <c r="BS240" i="3"/>
  <c r="CA240" i="3"/>
  <c r="CI240" i="3"/>
  <c r="J241" i="3"/>
  <c r="Y241" i="3"/>
  <c r="AG241" i="3"/>
  <c r="AO241" i="3"/>
  <c r="AW241" i="3"/>
  <c r="BE241" i="3"/>
  <c r="BM241" i="3"/>
  <c r="BU241" i="3"/>
  <c r="CC241" i="3"/>
  <c r="CK241" i="3"/>
  <c r="S242" i="3"/>
  <c r="AA242" i="3"/>
  <c r="AI242" i="3"/>
  <c r="AQ242" i="3"/>
  <c r="AY242" i="3"/>
  <c r="BG242" i="3"/>
  <c r="BO242" i="3"/>
  <c r="BW242" i="3"/>
  <c r="CE242" i="3"/>
  <c r="C243" i="3"/>
  <c r="U243" i="3"/>
  <c r="AC243" i="3"/>
  <c r="AK243" i="3"/>
  <c r="AS243" i="3"/>
  <c r="BA243" i="3"/>
  <c r="BI243" i="3"/>
  <c r="BQ243" i="3"/>
  <c r="BY243" i="3"/>
  <c r="CG243" i="3"/>
  <c r="E244" i="3"/>
  <c r="W244" i="3"/>
  <c r="AE244" i="3"/>
  <c r="AM244" i="3"/>
  <c r="AU244" i="3"/>
  <c r="BC244" i="3"/>
  <c r="BK244" i="3"/>
  <c r="BS244" i="3"/>
  <c r="CA244" i="3"/>
  <c r="CI244" i="3"/>
  <c r="J245" i="3"/>
  <c r="Y245" i="3"/>
  <c r="AG245" i="3"/>
  <c r="AO245" i="3"/>
  <c r="AW245" i="3"/>
  <c r="BE245" i="3"/>
  <c r="BM245" i="3"/>
  <c r="BU245" i="3"/>
  <c r="CC245" i="3"/>
  <c r="CK245" i="3"/>
  <c r="S246" i="3"/>
  <c r="AA246" i="3"/>
  <c r="AI246" i="3"/>
  <c r="AQ246" i="3"/>
  <c r="AY246" i="3"/>
  <c r="BG246" i="3"/>
  <c r="BO246" i="3"/>
  <c r="BW246" i="3"/>
  <c r="CE246" i="3"/>
  <c r="C247" i="3"/>
  <c r="U247" i="3"/>
  <c r="AC247" i="3"/>
  <c r="AK247" i="3"/>
  <c r="AS247" i="3"/>
  <c r="BA247" i="3"/>
  <c r="BI247" i="3"/>
  <c r="BQ247" i="3"/>
  <c r="BY247" i="3"/>
  <c r="CG247" i="3"/>
  <c r="E248" i="3"/>
  <c r="W248" i="3"/>
  <c r="AE248" i="3"/>
  <c r="AM248" i="3"/>
  <c r="AU248" i="3"/>
  <c r="BC248" i="3"/>
  <c r="BK248" i="3"/>
  <c r="BS248" i="3"/>
  <c r="CA248" i="3"/>
  <c r="CI248" i="3"/>
  <c r="J249" i="3"/>
  <c r="Y249" i="3"/>
  <c r="AG249" i="3"/>
  <c r="AO249" i="3"/>
  <c r="AW249" i="3"/>
  <c r="BE249" i="3"/>
  <c r="BM249" i="3"/>
  <c r="BU249" i="3"/>
  <c r="CC249" i="3"/>
  <c r="CK249" i="3"/>
  <c r="S250" i="3"/>
  <c r="AA250" i="3"/>
  <c r="AI250" i="3"/>
  <c r="AQ250" i="3"/>
  <c r="AY250" i="3"/>
  <c r="BG250" i="3"/>
  <c r="BO250" i="3"/>
  <c r="BW250" i="3"/>
  <c r="CE250" i="3"/>
  <c r="C251" i="3"/>
  <c r="U251" i="3"/>
  <c r="AC251" i="3"/>
  <c r="AK251" i="3"/>
  <c r="AS251" i="3"/>
  <c r="BA251" i="3"/>
  <c r="BI251" i="3"/>
  <c r="BQ251" i="3"/>
  <c r="BY251" i="3"/>
  <c r="CG251" i="3"/>
  <c r="E252" i="3"/>
  <c r="W252" i="3"/>
  <c r="AE252" i="3"/>
  <c r="AM252" i="3"/>
  <c r="AU252" i="3"/>
  <c r="BC252" i="3"/>
  <c r="BK252" i="3"/>
  <c r="BS252" i="3"/>
  <c r="CA252" i="3"/>
  <c r="CI252" i="3"/>
  <c r="J253" i="3"/>
  <c r="Y253" i="3"/>
  <c r="AG253" i="3"/>
  <c r="AO253" i="3"/>
  <c r="AW253" i="3"/>
  <c r="CE59" i="3"/>
  <c r="W86" i="3"/>
  <c r="C100" i="3"/>
  <c r="AS110" i="3"/>
  <c r="BD119" i="3"/>
  <c r="BE123" i="3"/>
  <c r="AM127" i="3"/>
  <c r="CE130" i="3"/>
  <c r="BX132" i="3"/>
  <c r="BM134" i="3"/>
  <c r="BG136" i="3"/>
  <c r="AV138" i="3"/>
  <c r="E140" i="3"/>
  <c r="AQ141" i="3"/>
  <c r="CB142" i="3"/>
  <c r="BB143" i="3"/>
  <c r="AB144" i="3"/>
  <c r="CE144" i="3"/>
  <c r="AQ145" i="3"/>
  <c r="F146" i="3"/>
  <c r="V146" i="5" s="1"/>
  <c r="BD146" i="3"/>
  <c r="R147" i="3"/>
  <c r="BQ147" i="3"/>
  <c r="AC148" i="3"/>
  <c r="CD148" i="3"/>
  <c r="AP149" i="3"/>
  <c r="D150" i="3"/>
  <c r="BC150" i="3"/>
  <c r="O151" i="3"/>
  <c r="H151" i="6" s="1"/>
  <c r="BP151" i="3"/>
  <c r="AB152" i="3"/>
  <c r="CB152" i="3"/>
  <c r="AO153" i="3"/>
  <c r="A154" i="3"/>
  <c r="BB154" i="3"/>
  <c r="N155" i="3"/>
  <c r="G155" i="6" s="1"/>
  <c r="BN155" i="3"/>
  <c r="AA156" i="3"/>
  <c r="BY156" i="3"/>
  <c r="AN157" i="3"/>
  <c r="CL157" i="3"/>
  <c r="AZ158" i="3"/>
  <c r="K159" i="3"/>
  <c r="BA159" i="3"/>
  <c r="E160" i="3"/>
  <c r="AW160" i="3"/>
  <c r="A161" i="3"/>
  <c r="AQ161" i="3"/>
  <c r="CI161" i="3"/>
  <c r="AM162" i="3"/>
  <c r="CC162" i="3"/>
  <c r="AI163" i="3"/>
  <c r="BY163" i="3"/>
  <c r="AC164" i="3"/>
  <c r="BT164" i="3"/>
  <c r="F165" i="3"/>
  <c r="V165" i="5" s="1"/>
  <c r="AI165" i="3"/>
  <c r="BN165" i="3"/>
  <c r="CL165" i="3"/>
  <c r="AE166" i="3"/>
  <c r="BJ166" i="3"/>
  <c r="CH166" i="3"/>
  <c r="AA167" i="3"/>
  <c r="BF167" i="3"/>
  <c r="CD167" i="3"/>
  <c r="U168" i="3"/>
  <c r="AZ168" i="3"/>
  <c r="BX168" i="3"/>
  <c r="Q169" i="3"/>
  <c r="AV169" i="3"/>
  <c r="BT169" i="3"/>
  <c r="M170" i="3"/>
  <c r="AR170" i="3"/>
  <c r="BP170" i="3"/>
  <c r="G171" i="3"/>
  <c r="AL171" i="3"/>
  <c r="BJ171" i="3"/>
  <c r="C172" i="3"/>
  <c r="AH172" i="3"/>
  <c r="BF172" i="3"/>
  <c r="CK172" i="3"/>
  <c r="AD173" i="3"/>
  <c r="BB173" i="3"/>
  <c r="BV173" i="3"/>
  <c r="F174" i="3"/>
  <c r="V174" i="5" s="1"/>
  <c r="AB174" i="3"/>
  <c r="AV174" i="3"/>
  <c r="BR174" i="3"/>
  <c r="B175" i="3"/>
  <c r="V175" i="3"/>
  <c r="AR175" i="3"/>
  <c r="BN175" i="3"/>
  <c r="CH175" i="3"/>
  <c r="R176" i="3"/>
  <c r="AN176" i="3"/>
  <c r="BH176" i="3"/>
  <c r="CD176" i="3"/>
  <c r="N177" i="3"/>
  <c r="G177" i="6" s="1"/>
  <c r="AH177" i="3"/>
  <c r="BD177" i="3"/>
  <c r="BZ177" i="3"/>
  <c r="H178" i="3"/>
  <c r="AD178" i="3"/>
  <c r="AZ178" i="3"/>
  <c r="BT178" i="3"/>
  <c r="A179" i="3"/>
  <c r="S179" i="3"/>
  <c r="AK179" i="3"/>
  <c r="BC179" i="3"/>
  <c r="BV179" i="3"/>
  <c r="B180" i="3"/>
  <c r="T180" i="3"/>
  <c r="AM180" i="3"/>
  <c r="BE180" i="3"/>
  <c r="BU180" i="3"/>
  <c r="CK180" i="3"/>
  <c r="K181" i="3"/>
  <c r="AA181" i="3"/>
  <c r="AN181" i="3"/>
  <c r="BD181" i="3"/>
  <c r="BT181" i="3"/>
  <c r="CG181" i="3"/>
  <c r="K182" i="3"/>
  <c r="W182" i="3"/>
  <c r="AM182" i="3"/>
  <c r="BC182" i="3"/>
  <c r="BP182" i="3"/>
  <c r="CF182" i="3"/>
  <c r="F183" i="3"/>
  <c r="V183" i="5" s="1"/>
  <c r="V183" i="3"/>
  <c r="AL183" i="3"/>
  <c r="AY183" i="3"/>
  <c r="BO183" i="3"/>
  <c r="CA183" i="3"/>
  <c r="E184" i="3"/>
  <c r="U184" i="3"/>
  <c r="AH184" i="3"/>
  <c r="AX184" i="3"/>
  <c r="BK184" i="3"/>
  <c r="CA184" i="3"/>
  <c r="E185" i="3"/>
  <c r="Q185" i="3"/>
  <c r="AG185" i="3"/>
  <c r="AT185" i="3"/>
  <c r="BJ185" i="3"/>
  <c r="BZ185" i="3"/>
  <c r="CL185" i="3"/>
  <c r="P186" i="3"/>
  <c r="AC186" i="3"/>
  <c r="AS186" i="3"/>
  <c r="BI186" i="3"/>
  <c r="BU186" i="3"/>
  <c r="CK186" i="3"/>
  <c r="L187" i="3"/>
  <c r="AB187" i="3"/>
  <c r="AR187" i="3"/>
  <c r="BE187" i="3"/>
  <c r="BU187" i="3"/>
  <c r="CG187" i="3"/>
  <c r="K188" i="3"/>
  <c r="AA188" i="3"/>
  <c r="AN188" i="3"/>
  <c r="BD188" i="3"/>
  <c r="BP188" i="3"/>
  <c r="CF188" i="3"/>
  <c r="J189" i="3"/>
  <c r="W189" i="3"/>
  <c r="AM189" i="3"/>
  <c r="AY189" i="3"/>
  <c r="BO189" i="3"/>
  <c r="CE189" i="3"/>
  <c r="F190" i="3"/>
  <c r="V190" i="5" s="1"/>
  <c r="V190" i="3"/>
  <c r="AI190" i="3"/>
  <c r="AY190" i="3"/>
  <c r="BO190" i="3"/>
  <c r="CA190" i="3"/>
  <c r="E191" i="3"/>
  <c r="R191" i="3"/>
  <c r="AH191" i="3"/>
  <c r="AX191" i="3"/>
  <c r="BJ191" i="3"/>
  <c r="BZ191" i="3"/>
  <c r="A192" i="3"/>
  <c r="Q192" i="3"/>
  <c r="AG192" i="3"/>
  <c r="AS192" i="3"/>
  <c r="BI192" i="3"/>
  <c r="BV192" i="3"/>
  <c r="CL192" i="3"/>
  <c r="P193" i="3"/>
  <c r="AC193" i="3"/>
  <c r="AS193" i="3"/>
  <c r="BE193" i="3"/>
  <c r="BU193" i="3"/>
  <c r="CK193" i="3"/>
  <c r="L194" i="3"/>
  <c r="AB194" i="3"/>
  <c r="AN194" i="3"/>
  <c r="BD194" i="3"/>
  <c r="BT194" i="3"/>
  <c r="CG194" i="3"/>
  <c r="K195" i="3"/>
  <c r="W195" i="3"/>
  <c r="AM195" i="3"/>
  <c r="BC195" i="3"/>
  <c r="BP195" i="3"/>
  <c r="CF195" i="3"/>
  <c r="G196" i="3"/>
  <c r="W196" i="3"/>
  <c r="AM196" i="3"/>
  <c r="AY196" i="3"/>
  <c r="BO196" i="3"/>
  <c r="CB196" i="3"/>
  <c r="F197" i="3"/>
  <c r="V197" i="5" s="1"/>
  <c r="V197" i="3"/>
  <c r="AH197" i="3"/>
  <c r="AX197" i="3"/>
  <c r="BK197" i="3"/>
  <c r="CA197" i="3"/>
  <c r="E198" i="3"/>
  <c r="Q198" i="3"/>
  <c r="AG198" i="3"/>
  <c r="AR198" i="3"/>
  <c r="BF198" i="3"/>
  <c r="BT198" i="3"/>
  <c r="CE198" i="3"/>
  <c r="G199" i="3"/>
  <c r="R199" i="3"/>
  <c r="AF199" i="3"/>
  <c r="AT199" i="3"/>
  <c r="BE199" i="3"/>
  <c r="BS199" i="3"/>
  <c r="CD199" i="3"/>
  <c r="F200" i="3"/>
  <c r="V200" i="5" s="1"/>
  <c r="T200" i="3"/>
  <c r="AE200" i="3"/>
  <c r="AS200" i="3"/>
  <c r="BD200" i="3"/>
  <c r="BR200" i="3"/>
  <c r="CF200" i="3"/>
  <c r="E201" i="3"/>
  <c r="S201" i="3"/>
  <c r="AD201" i="3"/>
  <c r="AR201" i="3"/>
  <c r="BF201" i="3"/>
  <c r="BQ201" i="3"/>
  <c r="CE201" i="3"/>
  <c r="D202" i="3"/>
  <c r="R202" i="3"/>
  <c r="AF202" i="3"/>
  <c r="AQ202" i="3"/>
  <c r="BE202" i="3"/>
  <c r="BP202" i="3"/>
  <c r="CD202" i="3"/>
  <c r="F203" i="3"/>
  <c r="V203" i="5" s="1"/>
  <c r="Q203" i="3"/>
  <c r="AE203" i="3"/>
  <c r="AP203" i="3"/>
  <c r="BD203" i="3"/>
  <c r="BR203" i="3"/>
  <c r="CC203" i="3"/>
  <c r="E204" i="3"/>
  <c r="P204" i="3"/>
  <c r="AD204" i="3"/>
  <c r="AR204" i="3"/>
  <c r="BC204" i="3"/>
  <c r="BQ204" i="3"/>
  <c r="CB204" i="3"/>
  <c r="D205" i="3"/>
  <c r="R205" i="3"/>
  <c r="AC205" i="3"/>
  <c r="AQ205" i="3"/>
  <c r="BB205" i="3"/>
  <c r="BP205" i="3"/>
  <c r="CD205" i="3"/>
  <c r="C206" i="3"/>
  <c r="Q206" i="3"/>
  <c r="AB206" i="3"/>
  <c r="AP206" i="3"/>
  <c r="BD206" i="3"/>
  <c r="BO206" i="3"/>
  <c r="CC206" i="3"/>
  <c r="B207" i="3"/>
  <c r="M207" i="3"/>
  <c r="V207" i="3"/>
  <c r="AE207" i="3"/>
  <c r="AN207" i="3"/>
  <c r="AW207" i="3"/>
  <c r="BF207" i="3"/>
  <c r="BP207" i="3"/>
  <c r="BY207" i="3"/>
  <c r="CH207" i="3"/>
  <c r="E208" i="3"/>
  <c r="N208" i="3"/>
  <c r="G208" i="6" s="1"/>
  <c r="W208" i="3"/>
  <c r="AF208" i="3"/>
  <c r="AP208" i="3"/>
  <c r="AY208" i="3"/>
  <c r="BH208" i="3"/>
  <c r="BQ208" i="3"/>
  <c r="BZ208" i="3"/>
  <c r="CI208" i="3"/>
  <c r="F209" i="3"/>
  <c r="V209" i="5" s="1"/>
  <c r="P209" i="3"/>
  <c r="Y209" i="3"/>
  <c r="AH209" i="3"/>
  <c r="AQ209" i="3"/>
  <c r="AZ209" i="3"/>
  <c r="BI209" i="3"/>
  <c r="BR209" i="3"/>
  <c r="CB209" i="3"/>
  <c r="CK209" i="3"/>
  <c r="H210" i="3"/>
  <c r="Q210" i="3"/>
  <c r="Z210" i="3"/>
  <c r="AI210" i="3"/>
  <c r="AR210" i="3"/>
  <c r="BB210" i="3"/>
  <c r="BJ210" i="3"/>
  <c r="BR210" i="3"/>
  <c r="BZ210" i="3"/>
  <c r="CH210" i="3"/>
  <c r="D211" i="3"/>
  <c r="L211" i="3"/>
  <c r="T211" i="3"/>
  <c r="AB211" i="3"/>
  <c r="AJ211" i="3"/>
  <c r="AR211" i="3"/>
  <c r="AZ211" i="3"/>
  <c r="BH211" i="3"/>
  <c r="BP211" i="3"/>
  <c r="BX211" i="3"/>
  <c r="CF211" i="3"/>
  <c r="B212" i="3"/>
  <c r="J212" i="3"/>
  <c r="R212" i="3"/>
  <c r="Z212" i="3"/>
  <c r="AH212" i="3"/>
  <c r="AP212" i="3"/>
  <c r="AX212" i="3"/>
  <c r="BF212" i="3"/>
  <c r="BN212" i="3"/>
  <c r="BV212" i="3"/>
  <c r="CD212" i="3"/>
  <c r="CL212" i="3"/>
  <c r="H213" i="3"/>
  <c r="P213" i="3"/>
  <c r="X213" i="3"/>
  <c r="AF213" i="3"/>
  <c r="AN213" i="3"/>
  <c r="AV213" i="3"/>
  <c r="BD213" i="3"/>
  <c r="BL213" i="3"/>
  <c r="BT213" i="3"/>
  <c r="CB213" i="3"/>
  <c r="CJ213" i="3"/>
  <c r="F214" i="3"/>
  <c r="V214" i="5" s="1"/>
  <c r="N214" i="3"/>
  <c r="G214" i="6" s="1"/>
  <c r="V214" i="3"/>
  <c r="AD214" i="3"/>
  <c r="AL214" i="3"/>
  <c r="AT214" i="3"/>
  <c r="BB214" i="3"/>
  <c r="BJ214" i="3"/>
  <c r="BR214" i="3"/>
  <c r="BZ214" i="3"/>
  <c r="CH214" i="3"/>
  <c r="D215" i="3"/>
  <c r="L215" i="3"/>
  <c r="T215" i="3"/>
  <c r="AB215" i="3"/>
  <c r="AJ215" i="3"/>
  <c r="AR215" i="3"/>
  <c r="AZ215" i="3"/>
  <c r="BH215" i="3"/>
  <c r="BP215" i="3"/>
  <c r="BX215" i="3"/>
  <c r="CF215" i="3"/>
  <c r="B216" i="3"/>
  <c r="J216" i="3"/>
  <c r="R216" i="3"/>
  <c r="Z216" i="3"/>
  <c r="AH216" i="3"/>
  <c r="AP216" i="3"/>
  <c r="AX216" i="3"/>
  <c r="BF216" i="3"/>
  <c r="BN216" i="3"/>
  <c r="BV216" i="3"/>
  <c r="CD216" i="3"/>
  <c r="CL216" i="3"/>
  <c r="H217" i="3"/>
  <c r="P217" i="3"/>
  <c r="X217" i="3"/>
  <c r="AF217" i="3"/>
  <c r="AN217" i="3"/>
  <c r="AV217" i="3"/>
  <c r="BD217" i="3"/>
  <c r="BL217" i="3"/>
  <c r="BT217" i="3"/>
  <c r="CB217" i="3"/>
  <c r="CJ217" i="3"/>
  <c r="F218" i="3"/>
  <c r="V218" i="5" s="1"/>
  <c r="N218" i="3"/>
  <c r="G218" i="6" s="1"/>
  <c r="V218" i="3"/>
  <c r="AD218" i="3"/>
  <c r="AL218" i="3"/>
  <c r="AT218" i="3"/>
  <c r="BB218" i="3"/>
  <c r="BJ218" i="3"/>
  <c r="BR218" i="3"/>
  <c r="BZ218" i="3"/>
  <c r="CH218" i="3"/>
  <c r="D219" i="3"/>
  <c r="L219" i="3"/>
  <c r="T219" i="3"/>
  <c r="AB219" i="3"/>
  <c r="AJ219" i="3"/>
  <c r="AR219" i="3"/>
  <c r="AZ219" i="3"/>
  <c r="BH219" i="3"/>
  <c r="BP219" i="3"/>
  <c r="BX219" i="3"/>
  <c r="CF219" i="3"/>
  <c r="B220" i="3"/>
  <c r="J220" i="3"/>
  <c r="R220" i="3"/>
  <c r="Z220" i="3"/>
  <c r="AH220" i="3"/>
  <c r="AP220" i="3"/>
  <c r="AX220" i="3"/>
  <c r="BF220" i="3"/>
  <c r="BN220" i="3"/>
  <c r="BV220" i="3"/>
  <c r="CD220" i="3"/>
  <c r="CL220" i="3"/>
  <c r="H221" i="3"/>
  <c r="P221" i="3"/>
  <c r="X221" i="3"/>
  <c r="AF221" i="3"/>
  <c r="AN221" i="3"/>
  <c r="AV221" i="3"/>
  <c r="BD221" i="3"/>
  <c r="BL221" i="3"/>
  <c r="BT221" i="3"/>
  <c r="CB221" i="3"/>
  <c r="CJ221" i="3"/>
  <c r="F222" i="3"/>
  <c r="V222" i="5" s="1"/>
  <c r="N222" i="3"/>
  <c r="G222" i="6" s="1"/>
  <c r="V222" i="3"/>
  <c r="AD222" i="3"/>
  <c r="AL222" i="3"/>
  <c r="AT222" i="3"/>
  <c r="BB222" i="3"/>
  <c r="BJ222" i="3"/>
  <c r="BR222" i="3"/>
  <c r="BZ222" i="3"/>
  <c r="CH222" i="3"/>
  <c r="D223" i="3"/>
  <c r="L223" i="3"/>
  <c r="T223" i="3"/>
  <c r="AB223" i="3"/>
  <c r="AJ223" i="3"/>
  <c r="AR223" i="3"/>
  <c r="AZ223" i="3"/>
  <c r="BH223" i="3"/>
  <c r="BP223" i="3"/>
  <c r="BX223" i="3"/>
  <c r="CJ223" i="3"/>
  <c r="D224" i="3"/>
  <c r="L224" i="3"/>
  <c r="T224" i="3"/>
  <c r="AB224" i="3"/>
  <c r="AJ224" i="3"/>
  <c r="AR224" i="3"/>
  <c r="AZ224" i="3"/>
  <c r="BH224" i="3"/>
  <c r="BP224" i="3"/>
  <c r="BX224" i="3"/>
  <c r="CJ224" i="3"/>
  <c r="J225" i="3"/>
  <c r="AA225" i="3"/>
  <c r="AI225" i="3"/>
  <c r="AQ225" i="3"/>
  <c r="AY225" i="3"/>
  <c r="BM225" i="3"/>
  <c r="BW225" i="3"/>
  <c r="CK225" i="3"/>
  <c r="P226" i="3"/>
  <c r="Z226" i="3"/>
  <c r="AH226" i="3"/>
  <c r="AP226" i="3"/>
  <c r="AX226" i="3"/>
  <c r="BF226" i="3"/>
  <c r="BN226" i="3"/>
  <c r="BV226" i="3"/>
  <c r="CD226" i="3"/>
  <c r="CI226" i="3"/>
  <c r="D227" i="3"/>
  <c r="V227" i="3"/>
  <c r="AD227" i="3"/>
  <c r="AL227" i="3"/>
  <c r="AT227" i="3"/>
  <c r="BB227" i="3"/>
  <c r="BJ227" i="3"/>
  <c r="BR227" i="3"/>
  <c r="BZ227" i="3"/>
  <c r="CH227" i="3"/>
  <c r="I228" i="3"/>
  <c r="X228" i="3"/>
  <c r="AF228" i="3"/>
  <c r="AN228" i="3"/>
  <c r="AV228" i="3"/>
  <c r="BD228" i="3"/>
  <c r="BL228" i="3"/>
  <c r="BT228" i="3"/>
  <c r="CB228" i="3"/>
  <c r="CJ228" i="3"/>
  <c r="P229" i="3"/>
  <c r="Z229" i="3"/>
  <c r="AH229" i="3"/>
  <c r="AP229" i="3"/>
  <c r="AX229" i="3"/>
  <c r="BF229" i="3"/>
  <c r="BN229" i="3"/>
  <c r="BV229" i="3"/>
  <c r="CD229" i="3"/>
  <c r="CL229" i="3"/>
  <c r="T230" i="3"/>
  <c r="AB230" i="3"/>
  <c r="AJ230" i="3"/>
  <c r="AR230" i="3"/>
  <c r="AZ230" i="3"/>
  <c r="BH230" i="3"/>
  <c r="BP230" i="3"/>
  <c r="BX230" i="3"/>
  <c r="CF230" i="3"/>
  <c r="D231" i="3"/>
  <c r="V231" i="3"/>
  <c r="AD231" i="3"/>
  <c r="AL231" i="3"/>
  <c r="AT231" i="3"/>
  <c r="BB231" i="3"/>
  <c r="BJ231" i="3"/>
  <c r="BR231" i="3"/>
  <c r="BZ231" i="3"/>
  <c r="CH231" i="3"/>
  <c r="I232" i="3"/>
  <c r="X232" i="3"/>
  <c r="AF232" i="3"/>
  <c r="AN232" i="3"/>
  <c r="AV232" i="3"/>
  <c r="BD232" i="3"/>
  <c r="BL232" i="3"/>
  <c r="BT232" i="3"/>
  <c r="CB232" i="3"/>
  <c r="CJ232" i="3"/>
  <c r="P233" i="3"/>
  <c r="Z233" i="3"/>
  <c r="AH233" i="3"/>
  <c r="AP233" i="3"/>
  <c r="AX233" i="3"/>
  <c r="BF233" i="3"/>
  <c r="BN233" i="3"/>
  <c r="BV233" i="3"/>
  <c r="CD233" i="3"/>
  <c r="CL233" i="3"/>
  <c r="T234" i="3"/>
  <c r="AB234" i="3"/>
  <c r="AJ234" i="3"/>
  <c r="AR234" i="3"/>
  <c r="AZ234" i="3"/>
  <c r="BH234" i="3"/>
  <c r="BP234" i="3"/>
  <c r="BX234" i="3"/>
  <c r="CF234" i="3"/>
  <c r="D235" i="3"/>
  <c r="V235" i="3"/>
  <c r="AD235" i="3"/>
  <c r="AL235" i="3"/>
  <c r="AT235" i="3"/>
  <c r="BB235" i="3"/>
  <c r="BJ235" i="3"/>
  <c r="BR235" i="3"/>
  <c r="BZ235" i="3"/>
  <c r="CH235" i="3"/>
  <c r="I236" i="3"/>
  <c r="X236" i="3"/>
  <c r="AF236" i="3"/>
  <c r="AN236" i="3"/>
  <c r="AV236" i="3"/>
  <c r="BD236" i="3"/>
  <c r="BL236" i="3"/>
  <c r="BT236" i="3"/>
  <c r="CB236" i="3"/>
  <c r="CJ236" i="3"/>
  <c r="P237" i="3"/>
  <c r="Z237" i="3"/>
  <c r="AH237" i="3"/>
  <c r="AP237" i="3"/>
  <c r="AX237" i="3"/>
  <c r="BF237" i="3"/>
  <c r="BN237" i="3"/>
  <c r="BV237" i="3"/>
  <c r="CD237" i="3"/>
  <c r="CL237" i="3"/>
  <c r="T238" i="3"/>
  <c r="AB238" i="3"/>
  <c r="AJ238" i="3"/>
  <c r="AR238" i="3"/>
  <c r="AZ238" i="3"/>
  <c r="BH238" i="3"/>
  <c r="BP238" i="3"/>
  <c r="BX238" i="3"/>
  <c r="CF238" i="3"/>
  <c r="D239" i="3"/>
  <c r="V239" i="3"/>
  <c r="AD239" i="3"/>
  <c r="AL239" i="3"/>
  <c r="AT239" i="3"/>
  <c r="BB239" i="3"/>
  <c r="BJ239" i="3"/>
  <c r="BR239" i="3"/>
  <c r="BZ239" i="3"/>
  <c r="CH239" i="3"/>
  <c r="I240" i="3"/>
  <c r="X240" i="3"/>
  <c r="AF240" i="3"/>
  <c r="AN240" i="3"/>
  <c r="AV240" i="3"/>
  <c r="BD240" i="3"/>
  <c r="BL240" i="3"/>
  <c r="BT240" i="3"/>
  <c r="CB240" i="3"/>
  <c r="CJ240" i="3"/>
  <c r="P241" i="3"/>
  <c r="Z241" i="3"/>
  <c r="AH241" i="3"/>
  <c r="AP241" i="3"/>
  <c r="AX241" i="3"/>
  <c r="BF241" i="3"/>
  <c r="BN241" i="3"/>
  <c r="BV241" i="3"/>
  <c r="CD241" i="3"/>
  <c r="CL241" i="3"/>
  <c r="T242" i="3"/>
  <c r="AB242" i="3"/>
  <c r="AJ242" i="3"/>
  <c r="AR242" i="3"/>
  <c r="AZ242" i="3"/>
  <c r="BH242" i="3"/>
  <c r="BP242" i="3"/>
  <c r="BX242" i="3"/>
  <c r="CF242" i="3"/>
  <c r="D243" i="3"/>
  <c r="V243" i="3"/>
  <c r="AD243" i="3"/>
  <c r="AL243" i="3"/>
  <c r="AT243" i="3"/>
  <c r="BB243" i="3"/>
  <c r="BJ243" i="3"/>
  <c r="BR243" i="3"/>
  <c r="BZ243" i="3"/>
  <c r="CH243" i="3"/>
  <c r="I244" i="3"/>
  <c r="X244" i="3"/>
  <c r="AF244" i="3"/>
  <c r="AN244" i="3"/>
  <c r="AV244" i="3"/>
  <c r="BD244" i="3"/>
  <c r="BL244" i="3"/>
  <c r="BT244" i="3"/>
  <c r="CB244" i="3"/>
  <c r="CJ244" i="3"/>
  <c r="P245" i="3"/>
  <c r="Z245" i="3"/>
  <c r="AH245" i="3"/>
  <c r="AP245" i="3"/>
  <c r="AX245" i="3"/>
  <c r="BF245" i="3"/>
  <c r="BN245" i="3"/>
  <c r="BV245" i="3"/>
  <c r="CD245" i="3"/>
  <c r="CL245" i="3"/>
  <c r="T246" i="3"/>
  <c r="AB246" i="3"/>
  <c r="AJ246" i="3"/>
  <c r="AR246" i="3"/>
  <c r="AZ246" i="3"/>
  <c r="BH246" i="3"/>
  <c r="BP246" i="3"/>
  <c r="BX246" i="3"/>
  <c r="CF246" i="3"/>
  <c r="D247" i="3"/>
  <c r="V247" i="3"/>
  <c r="AD247" i="3"/>
  <c r="AL247" i="3"/>
  <c r="AT247" i="3"/>
  <c r="BB247" i="3"/>
  <c r="BJ247" i="3"/>
  <c r="BR247" i="3"/>
  <c r="BZ247" i="3"/>
  <c r="CH247" i="3"/>
  <c r="I248" i="3"/>
  <c r="X248" i="3"/>
  <c r="AF248" i="3"/>
  <c r="AN248" i="3"/>
  <c r="AV248" i="3"/>
  <c r="BD248" i="3"/>
  <c r="BL248" i="3"/>
  <c r="BT248" i="3"/>
  <c r="CB248" i="3"/>
  <c r="CJ248" i="3"/>
  <c r="P249" i="3"/>
  <c r="Z249" i="3"/>
  <c r="AH249" i="3"/>
  <c r="AP249" i="3"/>
  <c r="AX249" i="3"/>
  <c r="BF249" i="3"/>
  <c r="BN249" i="3"/>
  <c r="BV249" i="3"/>
  <c r="CD249" i="3"/>
  <c r="CL249" i="3"/>
  <c r="T250" i="3"/>
  <c r="AB250" i="3"/>
  <c r="AJ250" i="3"/>
  <c r="AR250" i="3"/>
  <c r="AZ250" i="3"/>
  <c r="BH250" i="3"/>
  <c r="BP250" i="3"/>
  <c r="BX250" i="3"/>
  <c r="CF250" i="3"/>
  <c r="D251" i="3"/>
  <c r="V251" i="3"/>
  <c r="AD251" i="3"/>
  <c r="AL251" i="3"/>
  <c r="AT251" i="3"/>
  <c r="BB251" i="3"/>
  <c r="BJ251" i="3"/>
  <c r="BR251" i="3"/>
  <c r="BZ251" i="3"/>
  <c r="CH251" i="3"/>
  <c r="I252" i="3"/>
  <c r="X252" i="3"/>
  <c r="AF252" i="3"/>
  <c r="AN252" i="3"/>
  <c r="AV252" i="3"/>
  <c r="BD252" i="3"/>
  <c r="BL252" i="3"/>
  <c r="BT252" i="3"/>
  <c r="CB252" i="3"/>
  <c r="CJ252" i="3"/>
  <c r="P253" i="3"/>
  <c r="Z253" i="3"/>
  <c r="AH253" i="3"/>
  <c r="AP253" i="3"/>
  <c r="AX253" i="3"/>
  <c r="Q64" i="3"/>
  <c r="AB88" i="3"/>
  <c r="AX101" i="3"/>
  <c r="BF111" i="3"/>
  <c r="AC120" i="3"/>
  <c r="I124" i="3"/>
  <c r="CC127" i="3"/>
  <c r="N131" i="3"/>
  <c r="G131" i="6" s="1"/>
  <c r="I133" i="3"/>
  <c r="CJ134" i="3"/>
  <c r="BY136" i="3"/>
  <c r="BS138" i="3"/>
  <c r="U140" i="3"/>
  <c r="BG141" i="3"/>
  <c r="CC142" i="3"/>
  <c r="BC143" i="3"/>
  <c r="AC144" i="3"/>
  <c r="CF144" i="3"/>
  <c r="AT145" i="3"/>
  <c r="G146" i="3"/>
  <c r="BE146" i="3"/>
  <c r="T147" i="3"/>
  <c r="BR147" i="3"/>
  <c r="AF148" i="3"/>
  <c r="CE148" i="3"/>
  <c r="AQ149" i="3"/>
  <c r="F150" i="3"/>
  <c r="V150" i="5" s="1"/>
  <c r="BD150" i="3"/>
  <c r="R151" i="3"/>
  <c r="BQ151" i="3"/>
  <c r="AC152" i="3"/>
  <c r="CD152" i="3"/>
  <c r="AP153" i="3"/>
  <c r="D154" i="3"/>
  <c r="BC154" i="3"/>
  <c r="O155" i="3"/>
  <c r="H155" i="6" s="1"/>
  <c r="BP155" i="3"/>
  <c r="AB156" i="3"/>
  <c r="CB156" i="3"/>
  <c r="AO157" i="3"/>
  <c r="A158" i="3"/>
  <c r="BB158" i="3"/>
  <c r="L159" i="3"/>
  <c r="BB159" i="3"/>
  <c r="H160" i="3"/>
  <c r="AX160" i="3"/>
  <c r="B161" i="3"/>
  <c r="AT161" i="3"/>
  <c r="CJ161" i="3"/>
  <c r="AN162" i="3"/>
  <c r="CF162" i="3"/>
  <c r="AJ163" i="3"/>
  <c r="BZ163" i="3"/>
  <c r="AF164" i="3"/>
  <c r="BU164" i="3"/>
  <c r="N165" i="3"/>
  <c r="G165" i="6" s="1"/>
  <c r="AL165" i="3"/>
  <c r="BO165" i="3"/>
  <c r="H166" i="3"/>
  <c r="AF166" i="3"/>
  <c r="BK166" i="3"/>
  <c r="D167" i="3"/>
  <c r="AB167" i="3"/>
  <c r="BG167" i="3"/>
  <c r="CL167" i="3"/>
  <c r="X168" i="3"/>
  <c r="BA168" i="3"/>
  <c r="CF168" i="3"/>
  <c r="R169" i="3"/>
  <c r="AW169" i="3"/>
  <c r="CB169" i="3"/>
  <c r="N170" i="3"/>
  <c r="G170" i="6" s="1"/>
  <c r="AS170" i="3"/>
  <c r="BX170" i="3"/>
  <c r="J171" i="3"/>
  <c r="AM171" i="3"/>
  <c r="BR171" i="3"/>
  <c r="D172" i="3"/>
  <c r="AI172" i="3"/>
  <c r="BN172" i="3"/>
  <c r="CL172" i="3"/>
  <c r="AE173" i="3"/>
  <c r="BG173" i="3"/>
  <c r="CC173" i="3"/>
  <c r="M174" i="3"/>
  <c r="AG174" i="3"/>
  <c r="BC174" i="3"/>
  <c r="BY174" i="3"/>
  <c r="G175" i="3"/>
  <c r="AC175" i="3"/>
  <c r="AY175" i="3"/>
  <c r="BS175" i="3"/>
  <c r="C176" i="3"/>
  <c r="Y176" i="3"/>
  <c r="AS176" i="3"/>
  <c r="BO176" i="3"/>
  <c r="CK176" i="3"/>
  <c r="S177" i="3"/>
  <c r="AO177" i="3"/>
  <c r="BK177" i="3"/>
  <c r="CE177" i="3"/>
  <c r="O178" i="3"/>
  <c r="H178" i="6" s="1"/>
  <c r="AK178" i="3"/>
  <c r="BE178" i="3"/>
  <c r="BZ178" i="3"/>
  <c r="F179" i="3"/>
  <c r="V179" i="5" s="1"/>
  <c r="Y179" i="3"/>
  <c r="AQ179" i="3"/>
  <c r="BI179" i="3"/>
  <c r="CA179" i="3"/>
  <c r="H180" i="3"/>
  <c r="Z180" i="3"/>
  <c r="AR180" i="3"/>
  <c r="BI180" i="3"/>
  <c r="BV180" i="3"/>
  <c r="CL180" i="3"/>
  <c r="M181" i="3"/>
  <c r="AC181" i="3"/>
  <c r="AS181" i="3"/>
  <c r="BE181" i="3"/>
  <c r="BU181" i="3"/>
  <c r="CH181" i="3"/>
  <c r="L182" i="3"/>
  <c r="AB182" i="3"/>
  <c r="AN182" i="3"/>
  <c r="BD182" i="3"/>
  <c r="BQ182" i="3"/>
  <c r="CG182" i="3"/>
  <c r="K183" i="3"/>
  <c r="W183" i="3"/>
  <c r="AM183" i="3"/>
  <c r="AZ183" i="3"/>
  <c r="BP183" i="3"/>
  <c r="CF183" i="3"/>
  <c r="G184" i="3"/>
  <c r="W184" i="3"/>
  <c r="AI184" i="3"/>
  <c r="AY184" i="3"/>
  <c r="BO184" i="3"/>
  <c r="CB184" i="3"/>
  <c r="F185" i="3"/>
  <c r="V185" i="5" s="1"/>
  <c r="R185" i="3"/>
  <c r="AH185" i="3"/>
  <c r="AX185" i="3"/>
  <c r="BK185" i="3"/>
  <c r="CA185" i="3"/>
  <c r="A186" i="3"/>
  <c r="Q186" i="3"/>
  <c r="AG186" i="3"/>
  <c r="AT186" i="3"/>
  <c r="BJ186" i="3"/>
  <c r="BW186" i="3"/>
  <c r="A187" i="3"/>
  <c r="Q187" i="3"/>
  <c r="AC187" i="3"/>
  <c r="AS187" i="3"/>
  <c r="BF187" i="3"/>
  <c r="BV187" i="3"/>
  <c r="CL187" i="3"/>
  <c r="L188" i="3"/>
  <c r="AB188" i="3"/>
  <c r="AO188" i="3"/>
  <c r="BE188" i="3"/>
  <c r="BU188" i="3"/>
  <c r="CG188" i="3"/>
  <c r="K189" i="3"/>
  <c r="X189" i="3"/>
  <c r="AN189" i="3"/>
  <c r="BD189" i="3"/>
  <c r="BQ189" i="3"/>
  <c r="CG189" i="3"/>
  <c r="G190" i="3"/>
  <c r="W190" i="3"/>
  <c r="AM190" i="3"/>
  <c r="AZ190" i="3"/>
  <c r="BP190" i="3"/>
  <c r="CB190" i="3"/>
  <c r="F191" i="3"/>
  <c r="V191" i="5" s="1"/>
  <c r="V191" i="3"/>
  <c r="AI191" i="3"/>
  <c r="AY191" i="3"/>
  <c r="BK191" i="3"/>
  <c r="CA191" i="3"/>
  <c r="E192" i="3"/>
  <c r="R192" i="3"/>
  <c r="AH192" i="3"/>
  <c r="AU192" i="3"/>
  <c r="BK192" i="3"/>
  <c r="CA192" i="3"/>
  <c r="A193" i="3"/>
  <c r="Q193" i="3"/>
  <c r="AD193" i="3"/>
  <c r="AT193" i="3"/>
  <c r="BJ193" i="3"/>
  <c r="BV193" i="3"/>
  <c r="CL193" i="3"/>
  <c r="M194" i="3"/>
  <c r="AC194" i="3"/>
  <c r="AS194" i="3"/>
  <c r="BE194" i="3"/>
  <c r="BU194" i="3"/>
  <c r="CH194" i="3"/>
  <c r="L195" i="3"/>
  <c r="AB195" i="3"/>
  <c r="AO195" i="3"/>
  <c r="BE195" i="3"/>
  <c r="BQ195" i="3"/>
  <c r="CG195" i="3"/>
  <c r="K196" i="3"/>
  <c r="X196" i="3"/>
  <c r="AN196" i="3"/>
  <c r="AZ196" i="3"/>
  <c r="BP196" i="3"/>
  <c r="CF196" i="3"/>
  <c r="G197" i="3"/>
  <c r="W197" i="3"/>
  <c r="AI197" i="3"/>
  <c r="AY197" i="3"/>
  <c r="BO197" i="3"/>
  <c r="CB197" i="3"/>
  <c r="F198" i="3"/>
  <c r="V198" i="5" s="1"/>
  <c r="S198" i="3"/>
  <c r="AH198" i="3"/>
  <c r="AV198" i="3"/>
  <c r="BG198" i="3"/>
  <c r="BU198" i="3"/>
  <c r="CF198" i="3"/>
  <c r="H199" i="3"/>
  <c r="V199" i="3"/>
  <c r="AG199" i="3"/>
  <c r="AU199" i="3"/>
  <c r="BF199" i="3"/>
  <c r="BT199" i="3"/>
  <c r="CH199" i="3"/>
  <c r="G200" i="3"/>
  <c r="U200" i="3"/>
  <c r="AF200" i="3"/>
  <c r="AT200" i="3"/>
  <c r="BH200" i="3"/>
  <c r="BS200" i="3"/>
  <c r="CG200" i="3"/>
  <c r="F201" i="3"/>
  <c r="V201" i="5" s="1"/>
  <c r="T201" i="3"/>
  <c r="AH201" i="3"/>
  <c r="AS201" i="3"/>
  <c r="BG201" i="3"/>
  <c r="BR201" i="3"/>
  <c r="CF201" i="3"/>
  <c r="H202" i="3"/>
  <c r="S202" i="3"/>
  <c r="AG202" i="3"/>
  <c r="AR202" i="3"/>
  <c r="BF202" i="3"/>
  <c r="BT202" i="3"/>
  <c r="CE202" i="3"/>
  <c r="G203" i="3"/>
  <c r="R203" i="3"/>
  <c r="AF203" i="3"/>
  <c r="AT203" i="3"/>
  <c r="BE203" i="3"/>
  <c r="BS203" i="3"/>
  <c r="CD203" i="3"/>
  <c r="F204" i="3"/>
  <c r="V204" i="5" s="1"/>
  <c r="T204" i="3"/>
  <c r="AE204" i="3"/>
  <c r="AS204" i="3"/>
  <c r="BD204" i="3"/>
  <c r="BR204" i="3"/>
  <c r="CF204" i="3"/>
  <c r="E205" i="3"/>
  <c r="S205" i="3"/>
  <c r="AD205" i="3"/>
  <c r="AR205" i="3"/>
  <c r="BF205" i="3"/>
  <c r="BQ205" i="3"/>
  <c r="CE205" i="3"/>
  <c r="D206" i="3"/>
  <c r="R206" i="3"/>
  <c r="AF206" i="3"/>
  <c r="AQ206" i="3"/>
  <c r="BE206" i="3"/>
  <c r="BP206" i="3"/>
  <c r="CD206" i="3"/>
  <c r="E207" i="3"/>
  <c r="N207" i="3"/>
  <c r="G207" i="6" s="1"/>
  <c r="W207" i="3"/>
  <c r="AF207" i="3"/>
  <c r="AO207" i="3"/>
  <c r="AX207" i="3"/>
  <c r="BH207" i="3"/>
  <c r="BQ207" i="3"/>
  <c r="BZ207" i="3"/>
  <c r="CI207" i="3"/>
  <c r="F208" i="3"/>
  <c r="V208" i="5" s="1"/>
  <c r="O208" i="3"/>
  <c r="H208" i="6" s="1"/>
  <c r="X208" i="3"/>
  <c r="AH208" i="3"/>
  <c r="AQ208" i="3"/>
  <c r="AZ208" i="3"/>
  <c r="BI208" i="3"/>
  <c r="BR208" i="3"/>
  <c r="CA208" i="3"/>
  <c r="CJ208" i="3"/>
  <c r="H209" i="3"/>
  <c r="Q209" i="3"/>
  <c r="Z209" i="3"/>
  <c r="AI209" i="3"/>
  <c r="AR209" i="3"/>
  <c r="BA209" i="3"/>
  <c r="BJ209" i="3"/>
  <c r="BT209" i="3"/>
  <c r="CC209" i="3"/>
  <c r="CL209" i="3"/>
  <c r="I210" i="3"/>
  <c r="R210" i="3"/>
  <c r="AA210" i="3"/>
  <c r="AJ210" i="3"/>
  <c r="AT210" i="3"/>
  <c r="BC210" i="3"/>
  <c r="BK210" i="3"/>
  <c r="BS210" i="3"/>
  <c r="CA210" i="3"/>
  <c r="CI210" i="3"/>
  <c r="E211" i="3"/>
  <c r="M211" i="3"/>
  <c r="U211" i="3"/>
  <c r="AC211" i="3"/>
  <c r="AK211" i="3"/>
  <c r="AS211" i="3"/>
  <c r="BA211" i="3"/>
  <c r="BI211" i="3"/>
  <c r="BQ211" i="3"/>
  <c r="BY211" i="3"/>
  <c r="CG211" i="3"/>
  <c r="C212" i="3"/>
  <c r="K212" i="3"/>
  <c r="S212" i="3"/>
  <c r="AA212" i="3"/>
  <c r="AI212" i="3"/>
  <c r="AQ212" i="3"/>
  <c r="AY212" i="3"/>
  <c r="BG212" i="3"/>
  <c r="BO212" i="3"/>
  <c r="BW212" i="3"/>
  <c r="CE212" i="3"/>
  <c r="A213" i="3"/>
  <c r="I213" i="3"/>
  <c r="Q213" i="3"/>
  <c r="Y213" i="3"/>
  <c r="AG213" i="3"/>
  <c r="AO213" i="3"/>
  <c r="AW213" i="3"/>
  <c r="BE213" i="3"/>
  <c r="BM213" i="3"/>
  <c r="BU213" i="3"/>
  <c r="CC213" i="3"/>
  <c r="CK213" i="3"/>
  <c r="G214" i="3"/>
  <c r="O214" i="3"/>
  <c r="H214" i="6" s="1"/>
  <c r="W214" i="3"/>
  <c r="AE214" i="3"/>
  <c r="AM214" i="3"/>
  <c r="AU214" i="3"/>
  <c r="BC214" i="3"/>
  <c r="BK214" i="3"/>
  <c r="BS214" i="3"/>
  <c r="CA214" i="3"/>
  <c r="CI214" i="3"/>
  <c r="E215" i="3"/>
  <c r="M215" i="3"/>
  <c r="U215" i="3"/>
  <c r="AC215" i="3"/>
  <c r="AK215" i="3"/>
  <c r="AS215" i="3"/>
  <c r="BA215" i="3"/>
  <c r="BI215" i="3"/>
  <c r="BQ215" i="3"/>
  <c r="BY215" i="3"/>
  <c r="CG215" i="3"/>
  <c r="C216" i="3"/>
  <c r="K216" i="3"/>
  <c r="S216" i="3"/>
  <c r="AA216" i="3"/>
  <c r="AI216" i="3"/>
  <c r="AQ216" i="3"/>
  <c r="AY216" i="3"/>
  <c r="BG216" i="3"/>
  <c r="BO216" i="3"/>
  <c r="BW216" i="3"/>
  <c r="CE216" i="3"/>
  <c r="A217" i="3"/>
  <c r="I217" i="3"/>
  <c r="Q217" i="3"/>
  <c r="Y217" i="3"/>
  <c r="AG217" i="3"/>
  <c r="AO217" i="3"/>
  <c r="AW217" i="3"/>
  <c r="BE217" i="3"/>
  <c r="BM217" i="3"/>
  <c r="BU217" i="3"/>
  <c r="CC217" i="3"/>
  <c r="CK217" i="3"/>
  <c r="G218" i="3"/>
  <c r="O218" i="3"/>
  <c r="H218" i="6" s="1"/>
  <c r="W218" i="3"/>
  <c r="AE218" i="3"/>
  <c r="AM218" i="3"/>
  <c r="AU218" i="3"/>
  <c r="BC218" i="3"/>
  <c r="BK218" i="3"/>
  <c r="BS218" i="3"/>
  <c r="CA218" i="3"/>
  <c r="CI218" i="3"/>
  <c r="E219" i="3"/>
  <c r="M219" i="3"/>
  <c r="U219" i="3"/>
  <c r="AC219" i="3"/>
  <c r="AK219" i="3"/>
  <c r="AS219" i="3"/>
  <c r="BA219" i="3"/>
  <c r="BI219" i="3"/>
  <c r="BQ219" i="3"/>
  <c r="BY219" i="3"/>
  <c r="CG219" i="3"/>
  <c r="C220" i="3"/>
  <c r="K220" i="3"/>
  <c r="S220" i="3"/>
  <c r="AA220" i="3"/>
  <c r="AI220" i="3"/>
  <c r="AQ220" i="3"/>
  <c r="AY220" i="3"/>
  <c r="BG220" i="3"/>
  <c r="BO220" i="3"/>
  <c r="BW220" i="3"/>
  <c r="CE220" i="3"/>
  <c r="A221" i="3"/>
  <c r="I221" i="3"/>
  <c r="Q221" i="3"/>
  <c r="Y221" i="3"/>
  <c r="AG221" i="3"/>
  <c r="AO221" i="3"/>
  <c r="AW221" i="3"/>
  <c r="BE221" i="3"/>
  <c r="BM221" i="3"/>
  <c r="BU221" i="3"/>
  <c r="CC221" i="3"/>
  <c r="CK221" i="3"/>
  <c r="G222" i="3"/>
  <c r="O222" i="3"/>
  <c r="H222" i="6" s="1"/>
  <c r="W222" i="3"/>
  <c r="AE222" i="3"/>
  <c r="AM222" i="3"/>
  <c r="AU222" i="3"/>
  <c r="BC222" i="3"/>
  <c r="BK222" i="3"/>
  <c r="BS222" i="3"/>
  <c r="CA222" i="3"/>
  <c r="CI222" i="3"/>
  <c r="E223" i="3"/>
  <c r="M223" i="3"/>
  <c r="U223" i="3"/>
  <c r="AC223" i="3"/>
  <c r="AK223" i="3"/>
  <c r="AS223" i="3"/>
  <c r="BA223" i="3"/>
  <c r="BI223" i="3"/>
  <c r="BQ223" i="3"/>
  <c r="BY223" i="3"/>
  <c r="CF223" i="3"/>
  <c r="E224" i="3"/>
  <c r="M224" i="3"/>
  <c r="U224" i="3"/>
  <c r="AC224" i="3"/>
  <c r="AK224" i="3"/>
  <c r="AS224" i="3"/>
  <c r="BA224" i="3"/>
  <c r="BI224" i="3"/>
  <c r="BQ224" i="3"/>
  <c r="BY224" i="3"/>
  <c r="CF224" i="3"/>
  <c r="P225" i="3"/>
  <c r="AB225" i="3"/>
  <c r="AJ225" i="3"/>
  <c r="AR225" i="3"/>
  <c r="BD225" i="3"/>
  <c r="BN225" i="3"/>
  <c r="BX225" i="3"/>
  <c r="CF225" i="3"/>
  <c r="S226" i="3"/>
  <c r="AA226" i="3"/>
  <c r="AI226" i="3"/>
  <c r="AQ226" i="3"/>
  <c r="AY226" i="3"/>
  <c r="BG226" i="3"/>
  <c r="BO226" i="3"/>
  <c r="BW226" i="3"/>
  <c r="CE226" i="3"/>
  <c r="E227" i="3"/>
  <c r="W227" i="3"/>
  <c r="AE227" i="3"/>
  <c r="AM227" i="3"/>
  <c r="AU227" i="3"/>
  <c r="BC227" i="3"/>
  <c r="BK227" i="3"/>
  <c r="BS227" i="3"/>
  <c r="CA227" i="3"/>
  <c r="CI227" i="3"/>
  <c r="J228" i="3"/>
  <c r="Y228" i="3"/>
  <c r="AG228" i="3"/>
  <c r="AO228" i="3"/>
  <c r="AW228" i="3"/>
  <c r="BE228" i="3"/>
  <c r="BM228" i="3"/>
  <c r="BU228" i="3"/>
  <c r="CC228" i="3"/>
  <c r="CK228" i="3"/>
  <c r="S229" i="3"/>
  <c r="AA229" i="3"/>
  <c r="AI229" i="3"/>
  <c r="AQ229" i="3"/>
  <c r="AY229" i="3"/>
  <c r="BG229" i="3"/>
  <c r="BO229" i="3"/>
  <c r="BW229" i="3"/>
  <c r="CE229" i="3"/>
  <c r="C230" i="3"/>
  <c r="U230" i="3"/>
  <c r="AC230" i="3"/>
  <c r="AK230" i="3"/>
  <c r="AS230" i="3"/>
  <c r="BA230" i="3"/>
  <c r="BI230" i="3"/>
  <c r="BQ230" i="3"/>
  <c r="BY230" i="3"/>
  <c r="CG230" i="3"/>
  <c r="E231" i="3"/>
  <c r="W231" i="3"/>
  <c r="AE231" i="3"/>
  <c r="AM231" i="3"/>
  <c r="AU231" i="3"/>
  <c r="BC231" i="3"/>
  <c r="BK231" i="3"/>
  <c r="BS231" i="3"/>
  <c r="CA231" i="3"/>
  <c r="CI231" i="3"/>
  <c r="J232" i="3"/>
  <c r="Y232" i="3"/>
  <c r="AG232" i="3"/>
  <c r="AO232" i="3"/>
  <c r="AW232" i="3"/>
  <c r="BE232" i="3"/>
  <c r="BM232" i="3"/>
  <c r="BU232" i="3"/>
  <c r="CC232" i="3"/>
  <c r="CK232" i="3"/>
  <c r="S233" i="3"/>
  <c r="AA233" i="3"/>
  <c r="AI233" i="3"/>
  <c r="AQ233" i="3"/>
  <c r="AY233" i="3"/>
  <c r="BG233" i="3"/>
  <c r="BO233" i="3"/>
  <c r="BW233" i="3"/>
  <c r="CE233" i="3"/>
  <c r="C234" i="3"/>
  <c r="U234" i="3"/>
  <c r="AC234" i="3"/>
  <c r="AK234" i="3"/>
  <c r="AS234" i="3"/>
  <c r="BA234" i="3"/>
  <c r="BI234" i="3"/>
  <c r="BQ234" i="3"/>
  <c r="BY234" i="3"/>
  <c r="CG234" i="3"/>
  <c r="E235" i="3"/>
  <c r="W235" i="3"/>
  <c r="AE235" i="3"/>
  <c r="AM235" i="3"/>
  <c r="AU235" i="3"/>
  <c r="BC235" i="3"/>
  <c r="BK235" i="3"/>
  <c r="BS235" i="3"/>
  <c r="CA235" i="3"/>
  <c r="CI235" i="3"/>
  <c r="J236" i="3"/>
  <c r="Y236" i="3"/>
  <c r="AG236" i="3"/>
  <c r="AO236" i="3"/>
  <c r="AW236" i="3"/>
  <c r="BE236" i="3"/>
  <c r="BM236" i="3"/>
  <c r="BU236" i="3"/>
  <c r="CC236" i="3"/>
  <c r="CK236" i="3"/>
  <c r="S237" i="3"/>
  <c r="AA237" i="3"/>
  <c r="AI237" i="3"/>
  <c r="AQ237" i="3"/>
  <c r="AY237" i="3"/>
  <c r="BG237" i="3"/>
  <c r="BO237" i="3"/>
  <c r="BW237" i="3"/>
  <c r="CE237" i="3"/>
  <c r="C238" i="3"/>
  <c r="U238" i="3"/>
  <c r="AC238" i="3"/>
  <c r="AK238" i="3"/>
  <c r="AS238" i="3"/>
  <c r="BA238" i="3"/>
  <c r="BI238" i="3"/>
  <c r="BQ238" i="3"/>
  <c r="BY238" i="3"/>
  <c r="CG238" i="3"/>
  <c r="E239" i="3"/>
  <c r="W239" i="3"/>
  <c r="AE239" i="3"/>
  <c r="AM239" i="3"/>
  <c r="AU239" i="3"/>
  <c r="BC239" i="3"/>
  <c r="BK239" i="3"/>
  <c r="BS239" i="3"/>
  <c r="CA239" i="3"/>
  <c r="CI239" i="3"/>
  <c r="J240" i="3"/>
  <c r="Y240" i="3"/>
  <c r="AG240" i="3"/>
  <c r="AO240" i="3"/>
  <c r="AW240" i="3"/>
  <c r="BE240" i="3"/>
  <c r="BM240" i="3"/>
  <c r="BU240" i="3"/>
  <c r="CC240" i="3"/>
  <c r="CK240" i="3"/>
  <c r="S241" i="3"/>
  <c r="AA241" i="3"/>
  <c r="AI241" i="3"/>
  <c r="AQ241" i="3"/>
  <c r="AY241" i="3"/>
  <c r="BG241" i="3"/>
  <c r="BO241" i="3"/>
  <c r="BW241" i="3"/>
  <c r="CE241" i="3"/>
  <c r="C242" i="3"/>
  <c r="U242" i="3"/>
  <c r="AC242" i="3"/>
  <c r="AK242" i="3"/>
  <c r="AS242" i="3"/>
  <c r="BA242" i="3"/>
  <c r="BI242" i="3"/>
  <c r="BQ242" i="3"/>
  <c r="BY242" i="3"/>
  <c r="CG242" i="3"/>
  <c r="E243" i="3"/>
  <c r="W243" i="3"/>
  <c r="AE243" i="3"/>
  <c r="AM243" i="3"/>
  <c r="AU243" i="3"/>
  <c r="BC243" i="3"/>
  <c r="BK243" i="3"/>
  <c r="BS243" i="3"/>
  <c r="CA243" i="3"/>
  <c r="CI243" i="3"/>
  <c r="J244" i="3"/>
  <c r="Y244" i="3"/>
  <c r="AG244" i="3"/>
  <c r="AO244" i="3"/>
  <c r="AW244" i="3"/>
  <c r="BE244" i="3"/>
  <c r="BM244" i="3"/>
  <c r="BU244" i="3"/>
  <c r="CC244" i="3"/>
  <c r="CK244" i="3"/>
  <c r="S245" i="3"/>
  <c r="AA245" i="3"/>
  <c r="AI245" i="3"/>
  <c r="AQ245" i="3"/>
  <c r="AY245" i="3"/>
  <c r="BG245" i="3"/>
  <c r="BO245" i="3"/>
  <c r="BW245" i="3"/>
  <c r="CE245" i="3"/>
  <c r="C246" i="3"/>
  <c r="U246" i="3"/>
  <c r="AC246" i="3"/>
  <c r="AK246" i="3"/>
  <c r="AS246" i="3"/>
  <c r="BA246" i="3"/>
  <c r="BI246" i="3"/>
  <c r="BQ246" i="3"/>
  <c r="BY246" i="3"/>
  <c r="CG246" i="3"/>
  <c r="E247" i="3"/>
  <c r="W247" i="3"/>
  <c r="AE247" i="3"/>
  <c r="AM247" i="3"/>
  <c r="AU247" i="3"/>
  <c r="BC247" i="3"/>
  <c r="BK247" i="3"/>
  <c r="BS247" i="3"/>
  <c r="CA247" i="3"/>
  <c r="CI247" i="3"/>
  <c r="J248" i="3"/>
  <c r="Y248" i="3"/>
  <c r="AG248" i="3"/>
  <c r="AO248" i="3"/>
  <c r="AW248" i="3"/>
  <c r="BE248" i="3"/>
  <c r="BM248" i="3"/>
  <c r="BU248" i="3"/>
  <c r="CC248" i="3"/>
  <c r="CK248" i="3"/>
  <c r="S249" i="3"/>
  <c r="AA249" i="3"/>
  <c r="AI249" i="3"/>
  <c r="AQ249" i="3"/>
  <c r="AY249" i="3"/>
  <c r="BG249" i="3"/>
  <c r="BO249" i="3"/>
  <c r="BW249" i="3"/>
  <c r="CE249" i="3"/>
  <c r="C250" i="3"/>
  <c r="U250" i="3"/>
  <c r="AC250" i="3"/>
  <c r="AK250" i="3"/>
  <c r="AS250" i="3"/>
  <c r="BA250" i="3"/>
  <c r="BI250" i="3"/>
  <c r="BQ250" i="3"/>
  <c r="BY250" i="3"/>
  <c r="CG250" i="3"/>
  <c r="E251" i="3"/>
  <c r="W251" i="3"/>
  <c r="AE251" i="3"/>
  <c r="AM251" i="3"/>
  <c r="AU251" i="3"/>
  <c r="BC251" i="3"/>
  <c r="BK251" i="3"/>
  <c r="BS251" i="3"/>
  <c r="CA251" i="3"/>
  <c r="CI251" i="3"/>
  <c r="J252" i="3"/>
  <c r="Y252" i="3"/>
  <c r="AG252" i="3"/>
  <c r="AO252" i="3"/>
  <c r="AW252" i="3"/>
  <c r="BE252" i="3"/>
  <c r="BM252" i="3"/>
  <c r="BU252" i="3"/>
  <c r="CC252" i="3"/>
  <c r="CK252" i="3"/>
  <c r="S253" i="3"/>
  <c r="AA253" i="3"/>
  <c r="AI253" i="3"/>
  <c r="AQ253" i="3"/>
  <c r="AY253" i="3"/>
  <c r="CF67" i="3"/>
  <c r="T90" i="3"/>
  <c r="I103" i="3"/>
  <c r="BS112" i="3"/>
  <c r="BS120" i="3"/>
  <c r="BA124" i="3"/>
  <c r="AG128" i="3"/>
  <c r="AL131" i="3"/>
  <c r="AA133" i="3"/>
  <c r="U135" i="3"/>
  <c r="J137" i="3"/>
  <c r="CK138" i="3"/>
  <c r="AK140" i="3"/>
  <c r="BW141" i="3"/>
  <c r="F143" i="3"/>
  <c r="V143" i="5" s="1"/>
  <c r="BR143" i="3"/>
  <c r="AR144" i="3"/>
  <c r="F145" i="3"/>
  <c r="V145" i="5" s="1"/>
  <c r="BE145" i="3"/>
  <c r="Q146" i="3"/>
  <c r="BR146" i="3"/>
  <c r="AD147" i="3"/>
  <c r="CD147" i="3"/>
  <c r="AQ148" i="3"/>
  <c r="C149" i="3"/>
  <c r="BD149" i="3"/>
  <c r="P150" i="3"/>
  <c r="BP150" i="3"/>
  <c r="AC151" i="3"/>
  <c r="CA151" i="3"/>
  <c r="AP152" i="3"/>
  <c r="B153" i="3"/>
  <c r="BB153" i="3"/>
  <c r="O154" i="3"/>
  <c r="H154" i="6" s="1"/>
  <c r="BM154" i="3"/>
  <c r="AB155" i="3"/>
  <c r="BZ155" i="3"/>
  <c r="AN156" i="3"/>
  <c r="A157" i="3"/>
  <c r="AY157" i="3"/>
  <c r="N158" i="3"/>
  <c r="G158" i="6" s="1"/>
  <c r="BL158" i="3"/>
  <c r="U159" i="3"/>
  <c r="BK159" i="3"/>
  <c r="Q160" i="3"/>
  <c r="BG160" i="3"/>
  <c r="K161" i="3"/>
  <c r="BC161" i="3"/>
  <c r="G162" i="3"/>
  <c r="AW162" i="3"/>
  <c r="C163" i="3"/>
  <c r="AS163" i="3"/>
  <c r="CI163" i="3"/>
  <c r="AO164" i="3"/>
  <c r="BV164" i="3"/>
  <c r="O165" i="3"/>
  <c r="H165" i="6" s="1"/>
  <c r="AT165" i="3"/>
  <c r="BR165" i="3"/>
  <c r="I166" i="3"/>
  <c r="AN166" i="3"/>
  <c r="BL166" i="3"/>
  <c r="E167" i="3"/>
  <c r="AJ167" i="3"/>
  <c r="BH167" i="3"/>
  <c r="A168" i="3"/>
  <c r="AF168" i="3"/>
  <c r="BD168" i="3"/>
  <c r="CG168" i="3"/>
  <c r="Z169" i="3"/>
  <c r="AX169" i="3"/>
  <c r="CC169" i="3"/>
  <c r="V170" i="3"/>
  <c r="AT170" i="3"/>
  <c r="BY170" i="3"/>
  <c r="R171" i="3"/>
  <c r="AP171" i="3"/>
  <c r="BS171" i="3"/>
  <c r="L172" i="3"/>
  <c r="AJ172" i="3"/>
  <c r="BO172" i="3"/>
  <c r="H173" i="3"/>
  <c r="AF173" i="3"/>
  <c r="BJ173" i="3"/>
  <c r="CD173" i="3"/>
  <c r="N174" i="3"/>
  <c r="G174" i="6" s="1"/>
  <c r="AJ174" i="3"/>
  <c r="BD174" i="3"/>
  <c r="BZ174" i="3"/>
  <c r="J175" i="3"/>
  <c r="AD175" i="3"/>
  <c r="AZ175" i="3"/>
  <c r="BV175" i="3"/>
  <c r="D176" i="3"/>
  <c r="Z176" i="3"/>
  <c r="AV176" i="3"/>
  <c r="BP176" i="3"/>
  <c r="CL176" i="3"/>
  <c r="V177" i="3"/>
  <c r="AP177" i="3"/>
  <c r="BL177" i="3"/>
  <c r="CH177" i="3"/>
  <c r="P178" i="3"/>
  <c r="AL178" i="3"/>
  <c r="BH178" i="3"/>
  <c r="CA178" i="3"/>
  <c r="G179" i="3"/>
  <c r="Z179" i="3"/>
  <c r="AR179" i="3"/>
  <c r="BJ179" i="3"/>
  <c r="CC179" i="3"/>
  <c r="I180" i="3"/>
  <c r="AA180" i="3"/>
  <c r="AS180" i="3"/>
  <c r="BK180" i="3"/>
  <c r="BW180" i="3"/>
  <c r="A181" i="3"/>
  <c r="Q181" i="3"/>
  <c r="AD181" i="3"/>
  <c r="AT181" i="3"/>
  <c r="BF181" i="3"/>
  <c r="BV181" i="3"/>
  <c r="CL181" i="3"/>
  <c r="M182" i="3"/>
  <c r="AC182" i="3"/>
  <c r="AO182" i="3"/>
  <c r="BE182" i="3"/>
  <c r="BU182" i="3"/>
  <c r="CH182" i="3"/>
  <c r="L183" i="3"/>
  <c r="Y183" i="3"/>
  <c r="AO183" i="3"/>
  <c r="BE183" i="3"/>
  <c r="BQ183" i="3"/>
  <c r="CG183" i="3"/>
  <c r="H184" i="3"/>
  <c r="X184" i="3"/>
  <c r="AN184" i="3"/>
  <c r="AZ184" i="3"/>
  <c r="BP184" i="3"/>
  <c r="CC184" i="3"/>
  <c r="G185" i="3"/>
  <c r="W185" i="3"/>
  <c r="AI185" i="3"/>
  <c r="AY185" i="3"/>
  <c r="BL185" i="3"/>
  <c r="CB185" i="3"/>
  <c r="F186" i="3"/>
  <c r="V186" i="5" s="1"/>
  <c r="S186" i="3"/>
  <c r="AI186" i="3"/>
  <c r="AU186" i="3"/>
  <c r="BK186" i="3"/>
  <c r="CA186" i="3"/>
  <c r="B187" i="3"/>
  <c r="R187" i="3"/>
  <c r="AD187" i="3"/>
  <c r="AT187" i="3"/>
  <c r="BJ187" i="3"/>
  <c r="BW187" i="3"/>
  <c r="A188" i="3"/>
  <c r="M188" i="3"/>
  <c r="AC188" i="3"/>
  <c r="AS188" i="3"/>
  <c r="BF188" i="3"/>
  <c r="BV188" i="3"/>
  <c r="CI188" i="3"/>
  <c r="M189" i="3"/>
  <c r="AC189" i="3"/>
  <c r="AO189" i="3"/>
  <c r="BE189" i="3"/>
  <c r="BR189" i="3"/>
  <c r="CH189" i="3"/>
  <c r="L190" i="3"/>
  <c r="X190" i="3"/>
  <c r="AN190" i="3"/>
  <c r="BA190" i="3"/>
  <c r="BQ190" i="3"/>
  <c r="CG190" i="3"/>
  <c r="G191" i="3"/>
  <c r="W191" i="3"/>
  <c r="AJ191" i="3"/>
  <c r="AZ191" i="3"/>
  <c r="BP191" i="3"/>
  <c r="CC191" i="3"/>
  <c r="G192" i="3"/>
  <c r="S192" i="3"/>
  <c r="AI192" i="3"/>
  <c r="AY192" i="3"/>
  <c r="BL192" i="3"/>
  <c r="CB192" i="3"/>
  <c r="B193" i="3"/>
  <c r="R193" i="3"/>
  <c r="AH193" i="3"/>
  <c r="AU193" i="3"/>
  <c r="BK193" i="3"/>
  <c r="BW193" i="3"/>
  <c r="A194" i="3"/>
  <c r="Q194" i="3"/>
  <c r="AD194" i="3"/>
  <c r="AT194" i="3"/>
  <c r="BG194" i="3"/>
  <c r="BW194" i="3"/>
  <c r="A195" i="3"/>
  <c r="M195" i="3"/>
  <c r="AC195" i="3"/>
  <c r="AP195" i="3"/>
  <c r="BF195" i="3"/>
  <c r="BV195" i="3"/>
  <c r="CH195" i="3"/>
  <c r="L196" i="3"/>
  <c r="Y196" i="3"/>
  <c r="AO196" i="3"/>
  <c r="BE196" i="3"/>
  <c r="BQ196" i="3"/>
  <c r="CG196" i="3"/>
  <c r="H197" i="3"/>
  <c r="X197" i="3"/>
  <c r="AN197" i="3"/>
  <c r="BA197" i="3"/>
  <c r="BQ197" i="3"/>
  <c r="CC197" i="3"/>
  <c r="G198" i="3"/>
  <c r="W198" i="3"/>
  <c r="AI198" i="3"/>
  <c r="AW198" i="3"/>
  <c r="BH198" i="3"/>
  <c r="BV198" i="3"/>
  <c r="CJ198" i="3"/>
  <c r="I199" i="3"/>
  <c r="W199" i="3"/>
  <c r="AH199" i="3"/>
  <c r="AV199" i="3"/>
  <c r="BJ199" i="3"/>
  <c r="BU199" i="3"/>
  <c r="CI199" i="3"/>
  <c r="H200" i="3"/>
  <c r="V200" i="3"/>
  <c r="AJ200" i="3"/>
  <c r="AU200" i="3"/>
  <c r="BI200" i="3"/>
  <c r="BT200" i="3"/>
  <c r="CH200" i="3"/>
  <c r="J201" i="3"/>
  <c r="U201" i="3"/>
  <c r="AI201" i="3"/>
  <c r="AT201" i="3"/>
  <c r="BH201" i="3"/>
  <c r="BV201" i="3"/>
  <c r="CG201" i="3"/>
  <c r="I202" i="3"/>
  <c r="T202" i="3"/>
  <c r="AH202" i="3"/>
  <c r="AV202" i="3"/>
  <c r="BG202" i="3"/>
  <c r="BU202" i="3"/>
  <c r="CF202" i="3"/>
  <c r="H203" i="3"/>
  <c r="V203" i="3"/>
  <c r="AG203" i="3"/>
  <c r="AU203" i="3"/>
  <c r="BF203" i="3"/>
  <c r="BT203" i="3"/>
  <c r="CH203" i="3"/>
  <c r="G204" i="3"/>
  <c r="U204" i="3"/>
  <c r="AF204" i="3"/>
  <c r="AT204" i="3"/>
  <c r="BH204" i="3"/>
  <c r="BS204" i="3"/>
  <c r="CG204" i="3"/>
  <c r="F205" i="3"/>
  <c r="V205" i="5" s="1"/>
  <c r="T205" i="3"/>
  <c r="AH205" i="3"/>
  <c r="AS205" i="3"/>
  <c r="BG205" i="3"/>
  <c r="BR205" i="3"/>
  <c r="CF205" i="3"/>
  <c r="H206" i="3"/>
  <c r="S206" i="3"/>
  <c r="AG206" i="3"/>
  <c r="AR206" i="3"/>
  <c r="BF206" i="3"/>
  <c r="BT206" i="3"/>
  <c r="CE206" i="3"/>
  <c r="F207" i="3"/>
  <c r="V207" i="5" s="1"/>
  <c r="O207" i="3"/>
  <c r="H207" i="6" s="1"/>
  <c r="X207" i="3"/>
  <c r="AG207" i="3"/>
  <c r="AP207" i="3"/>
  <c r="AZ207" i="3"/>
  <c r="BI207" i="3"/>
  <c r="BR207" i="3"/>
  <c r="CA207" i="3"/>
  <c r="CJ207" i="3"/>
  <c r="G208" i="3"/>
  <c r="P208" i="3"/>
  <c r="Z208" i="3"/>
  <c r="AI208" i="3"/>
  <c r="AR208" i="3"/>
  <c r="BA208" i="3"/>
  <c r="BJ208" i="3"/>
  <c r="BS208" i="3"/>
  <c r="CB208" i="3"/>
  <c r="CL208" i="3"/>
  <c r="I209" i="3"/>
  <c r="R209" i="3"/>
  <c r="AA209" i="3"/>
  <c r="AJ209" i="3"/>
  <c r="AS209" i="3"/>
  <c r="BB209" i="3"/>
  <c r="BL209" i="3"/>
  <c r="BU209" i="3"/>
  <c r="CD209" i="3"/>
  <c r="A210" i="3"/>
  <c r="J210" i="3"/>
  <c r="S210" i="3"/>
  <c r="AB210" i="3"/>
  <c r="AL210" i="3"/>
  <c r="AU210" i="3"/>
  <c r="BD210" i="3"/>
  <c r="BL210" i="3"/>
  <c r="BT210" i="3"/>
  <c r="CB210" i="3"/>
  <c r="CJ210" i="3"/>
  <c r="F211" i="3"/>
  <c r="V211" i="5" s="1"/>
  <c r="N211" i="3"/>
  <c r="G211" i="6" s="1"/>
  <c r="V211" i="3"/>
  <c r="AD211" i="3"/>
  <c r="AL211" i="3"/>
  <c r="AT211" i="3"/>
  <c r="BB211" i="3"/>
  <c r="BJ211" i="3"/>
  <c r="BR211" i="3"/>
  <c r="BZ211" i="3"/>
  <c r="CH211" i="3"/>
  <c r="D212" i="3"/>
  <c r="L212" i="3"/>
  <c r="T212" i="3"/>
  <c r="AB212" i="3"/>
  <c r="AJ212" i="3"/>
  <c r="AR212" i="3"/>
  <c r="AZ212" i="3"/>
  <c r="BH212" i="3"/>
  <c r="BP212" i="3"/>
  <c r="BX212" i="3"/>
  <c r="CF212" i="3"/>
  <c r="B213" i="3"/>
  <c r="J213" i="3"/>
  <c r="R213" i="3"/>
  <c r="Z213" i="3"/>
  <c r="AH213" i="3"/>
  <c r="AP213" i="3"/>
  <c r="AX213" i="3"/>
  <c r="BF213" i="3"/>
  <c r="BN213" i="3"/>
  <c r="BV213" i="3"/>
  <c r="CD213" i="3"/>
  <c r="CL213" i="3"/>
  <c r="H214" i="3"/>
  <c r="P214" i="3"/>
  <c r="X214" i="3"/>
  <c r="AF214" i="3"/>
  <c r="AN214" i="3"/>
  <c r="AV214" i="3"/>
  <c r="BD214" i="3"/>
  <c r="BL214" i="3"/>
  <c r="BT214" i="3"/>
  <c r="CB214" i="3"/>
  <c r="CJ214" i="3"/>
  <c r="F215" i="3"/>
  <c r="V215" i="5" s="1"/>
  <c r="N215" i="3"/>
  <c r="G215" i="6" s="1"/>
  <c r="V215" i="3"/>
  <c r="AD215" i="3"/>
  <c r="AL215" i="3"/>
  <c r="AT215" i="3"/>
  <c r="BB215" i="3"/>
  <c r="BJ215" i="3"/>
  <c r="BR215" i="3"/>
  <c r="BZ215" i="3"/>
  <c r="CH215" i="3"/>
  <c r="D216" i="3"/>
  <c r="L216" i="3"/>
  <c r="T216" i="3"/>
  <c r="AB216" i="3"/>
  <c r="AJ216" i="3"/>
  <c r="AR216" i="3"/>
  <c r="AZ216" i="3"/>
  <c r="BH216" i="3"/>
  <c r="BP216" i="3"/>
  <c r="BX216" i="3"/>
  <c r="CF216" i="3"/>
  <c r="B217" i="3"/>
  <c r="J217" i="3"/>
  <c r="R217" i="3"/>
  <c r="Z217" i="3"/>
  <c r="AH217" i="3"/>
  <c r="AP217" i="3"/>
  <c r="AX217" i="3"/>
  <c r="BF217" i="3"/>
  <c r="BN217" i="3"/>
  <c r="BV217" i="3"/>
  <c r="CD217" i="3"/>
  <c r="CL217" i="3"/>
  <c r="H218" i="3"/>
  <c r="P218" i="3"/>
  <c r="X218" i="3"/>
  <c r="AF218" i="3"/>
  <c r="AN218" i="3"/>
  <c r="AV218" i="3"/>
  <c r="BD218" i="3"/>
  <c r="BL218" i="3"/>
  <c r="BT218" i="3"/>
  <c r="CB218" i="3"/>
  <c r="CJ218" i="3"/>
  <c r="F219" i="3"/>
  <c r="V219" i="5" s="1"/>
  <c r="N219" i="3"/>
  <c r="G219" i="6" s="1"/>
  <c r="V219" i="3"/>
  <c r="AD219" i="3"/>
  <c r="AL219" i="3"/>
  <c r="AT219" i="3"/>
  <c r="BB219" i="3"/>
  <c r="BJ219" i="3"/>
  <c r="BR219" i="3"/>
  <c r="BZ219" i="3"/>
  <c r="CH219" i="3"/>
  <c r="D220" i="3"/>
  <c r="L220" i="3"/>
  <c r="T220" i="3"/>
  <c r="AB220" i="3"/>
  <c r="AJ220" i="3"/>
  <c r="AR220" i="3"/>
  <c r="AZ220" i="3"/>
  <c r="BH220" i="3"/>
  <c r="BP220" i="3"/>
  <c r="BX220" i="3"/>
  <c r="CF220" i="3"/>
  <c r="B221" i="3"/>
  <c r="J221" i="3"/>
  <c r="R221" i="3"/>
  <c r="Z221" i="3"/>
  <c r="AH221" i="3"/>
  <c r="AP221" i="3"/>
  <c r="AX221" i="3"/>
  <c r="BF221" i="3"/>
  <c r="BN221" i="3"/>
  <c r="BV221" i="3"/>
  <c r="CD221" i="3"/>
  <c r="CL221" i="3"/>
  <c r="H222" i="3"/>
  <c r="P222" i="3"/>
  <c r="X222" i="3"/>
  <c r="AF222" i="3"/>
  <c r="AN222" i="3"/>
  <c r="AV222" i="3"/>
  <c r="BD222" i="3"/>
  <c r="BL222" i="3"/>
  <c r="BT222" i="3"/>
  <c r="CB222" i="3"/>
  <c r="CJ222" i="3"/>
  <c r="F223" i="3"/>
  <c r="V223" i="5" s="1"/>
  <c r="N223" i="3"/>
  <c r="G223" i="6" s="1"/>
  <c r="V223" i="3"/>
  <c r="AD223" i="3"/>
  <c r="AL223" i="3"/>
  <c r="AT223" i="3"/>
  <c r="BB223" i="3"/>
  <c r="BJ223" i="3"/>
  <c r="BR223" i="3"/>
  <c r="BZ223" i="3"/>
  <c r="CK223" i="3"/>
  <c r="F224" i="3"/>
  <c r="V224" i="5" s="1"/>
  <c r="N224" i="3"/>
  <c r="G224" i="6" s="1"/>
  <c r="V224" i="3"/>
  <c r="AD224" i="3"/>
  <c r="AL224" i="3"/>
  <c r="AT224" i="3"/>
  <c r="BB224" i="3"/>
  <c r="BJ224" i="3"/>
  <c r="BR224" i="3"/>
  <c r="BZ224" i="3"/>
  <c r="CK224" i="3"/>
  <c r="S225" i="3"/>
  <c r="AC225" i="3"/>
  <c r="AK225" i="3"/>
  <c r="AS225" i="3"/>
  <c r="BE225" i="3"/>
  <c r="BO225" i="3"/>
  <c r="BY225" i="3"/>
  <c r="CL225" i="3"/>
  <c r="T226" i="3"/>
  <c r="AB226" i="3"/>
  <c r="AJ226" i="3"/>
  <c r="AR226" i="3"/>
  <c r="AZ226" i="3"/>
  <c r="BH226" i="3"/>
  <c r="BP226" i="3"/>
  <c r="BX226" i="3"/>
  <c r="CJ226" i="3"/>
  <c r="I227" i="3"/>
  <c r="X227" i="3"/>
  <c r="AF227" i="3"/>
  <c r="AN227" i="3"/>
  <c r="AV227" i="3"/>
  <c r="BD227" i="3"/>
  <c r="BL227" i="3"/>
  <c r="BT227" i="3"/>
  <c r="CB227" i="3"/>
  <c r="CJ227" i="3"/>
  <c r="P228" i="3"/>
  <c r="Z228" i="3"/>
  <c r="AH228" i="3"/>
  <c r="AP228" i="3"/>
  <c r="AX228" i="3"/>
  <c r="BF228" i="3"/>
  <c r="BN228" i="3"/>
  <c r="BV228" i="3"/>
  <c r="CD228" i="3"/>
  <c r="CL228" i="3"/>
  <c r="T229" i="3"/>
  <c r="AB229" i="3"/>
  <c r="AJ229" i="3"/>
  <c r="AR229" i="3"/>
  <c r="AZ229" i="3"/>
  <c r="BH229" i="3"/>
  <c r="BP229" i="3"/>
  <c r="BX229" i="3"/>
  <c r="CF229" i="3"/>
  <c r="D230" i="3"/>
  <c r="V230" i="3"/>
  <c r="AD230" i="3"/>
  <c r="AL230" i="3"/>
  <c r="AT230" i="3"/>
  <c r="BB230" i="3"/>
  <c r="BJ230" i="3"/>
  <c r="BR230" i="3"/>
  <c r="BZ230" i="3"/>
  <c r="CH230" i="3"/>
  <c r="I231" i="3"/>
  <c r="X231" i="3"/>
  <c r="AF231" i="3"/>
  <c r="AN231" i="3"/>
  <c r="AV231" i="3"/>
  <c r="BD231" i="3"/>
  <c r="BL231" i="3"/>
  <c r="BT231" i="3"/>
  <c r="CB231" i="3"/>
  <c r="CJ231" i="3"/>
  <c r="P232" i="3"/>
  <c r="Z232" i="3"/>
  <c r="AH232" i="3"/>
  <c r="AP232" i="3"/>
  <c r="AX232" i="3"/>
  <c r="BF232" i="3"/>
  <c r="BN232" i="3"/>
  <c r="BV232" i="3"/>
  <c r="CD232" i="3"/>
  <c r="CL232" i="3"/>
  <c r="T233" i="3"/>
  <c r="AB233" i="3"/>
  <c r="AJ233" i="3"/>
  <c r="AR233" i="3"/>
  <c r="AZ233" i="3"/>
  <c r="BH233" i="3"/>
  <c r="BP233" i="3"/>
  <c r="BX233" i="3"/>
  <c r="CF233" i="3"/>
  <c r="D234" i="3"/>
  <c r="V234" i="3"/>
  <c r="AD234" i="3"/>
  <c r="AL234" i="3"/>
  <c r="AT234" i="3"/>
  <c r="BB234" i="3"/>
  <c r="BJ234" i="3"/>
  <c r="BR234" i="3"/>
  <c r="BZ234" i="3"/>
  <c r="CH234" i="3"/>
  <c r="I235" i="3"/>
  <c r="X235" i="3"/>
  <c r="AF235" i="3"/>
  <c r="AN235" i="3"/>
  <c r="AV235" i="3"/>
  <c r="BR71" i="3"/>
  <c r="J92" i="3"/>
  <c r="AY104" i="3"/>
  <c r="CF113" i="3"/>
  <c r="W121" i="3"/>
  <c r="E125" i="3"/>
  <c r="BY128" i="3"/>
  <c r="BI131" i="3"/>
  <c r="AX133" i="3"/>
  <c r="AM135" i="3"/>
  <c r="AG137" i="3"/>
  <c r="O139" i="3"/>
  <c r="H139" i="6" s="1"/>
  <c r="BA140" i="3"/>
  <c r="A142" i="3"/>
  <c r="G143" i="3"/>
  <c r="BS143" i="3"/>
  <c r="AS144" i="3"/>
  <c r="H145" i="3"/>
  <c r="BF145" i="3"/>
  <c r="T146" i="3"/>
  <c r="BS146" i="3"/>
  <c r="AE147" i="3"/>
  <c r="CF147" i="3"/>
  <c r="AR148" i="3"/>
  <c r="F149" i="3"/>
  <c r="V149" i="5" s="1"/>
  <c r="BE149" i="3"/>
  <c r="Q150" i="3"/>
  <c r="BR150" i="3"/>
  <c r="AD151" i="3"/>
  <c r="CD151" i="3"/>
  <c r="AQ152" i="3"/>
  <c r="C153" i="3"/>
  <c r="BD153" i="3"/>
  <c r="P154" i="3"/>
  <c r="BP154" i="3"/>
  <c r="AC155" i="3"/>
  <c r="CA155" i="3"/>
  <c r="AP156" i="3"/>
  <c r="B157" i="3"/>
  <c r="BB157" i="3"/>
  <c r="O158" i="3"/>
  <c r="H158" i="6" s="1"/>
  <c r="BM158" i="3"/>
  <c r="V159" i="3"/>
  <c r="BN159" i="3"/>
  <c r="R160" i="3"/>
  <c r="BH160" i="3"/>
  <c r="N161" i="3"/>
  <c r="G161" i="6" s="1"/>
  <c r="BD161" i="3"/>
  <c r="H162" i="3"/>
  <c r="AZ162" i="3"/>
  <c r="D163" i="3"/>
  <c r="AT163" i="3"/>
  <c r="CL163" i="3"/>
  <c r="AP164" i="3"/>
  <c r="CD164" i="3"/>
  <c r="P165" i="3"/>
  <c r="AU165" i="3"/>
  <c r="BZ165" i="3"/>
  <c r="L166" i="3"/>
  <c r="AO166" i="3"/>
  <c r="BT166" i="3"/>
  <c r="F167" i="3"/>
  <c r="V167" i="5" s="1"/>
  <c r="AK167" i="3"/>
  <c r="BP167" i="3"/>
  <c r="B168" i="3"/>
  <c r="AG168" i="3"/>
  <c r="BL168" i="3"/>
  <c r="CJ168" i="3"/>
  <c r="AA169" i="3"/>
  <c r="BF169" i="3"/>
  <c r="CD169" i="3"/>
  <c r="W170" i="3"/>
  <c r="BB170" i="3"/>
  <c r="BZ170" i="3"/>
  <c r="S171" i="3"/>
  <c r="AX171" i="3"/>
  <c r="BV171" i="3"/>
  <c r="M172" i="3"/>
  <c r="AR172" i="3"/>
  <c r="BP172" i="3"/>
  <c r="I173" i="3"/>
  <c r="AN173" i="3"/>
  <c r="BK173" i="3"/>
  <c r="CE173" i="3"/>
  <c r="O174" i="3"/>
  <c r="H174" i="6" s="1"/>
  <c r="AK174" i="3"/>
  <c r="BE174" i="3"/>
  <c r="CA174" i="3"/>
  <c r="K175" i="3"/>
  <c r="AE175" i="3"/>
  <c r="BA175" i="3"/>
  <c r="BW175" i="3"/>
  <c r="E176" i="3"/>
  <c r="AA176" i="3"/>
  <c r="AW176" i="3"/>
  <c r="BQ176" i="3"/>
  <c r="A177" i="3"/>
  <c r="W177" i="3"/>
  <c r="AQ177" i="3"/>
  <c r="BM177" i="3"/>
  <c r="CI177" i="3"/>
  <c r="Q178" i="3"/>
  <c r="AM178" i="3"/>
  <c r="BI178" i="3"/>
  <c r="CB178" i="3"/>
  <c r="I179" i="3"/>
  <c r="AA179" i="3"/>
  <c r="AS179" i="3"/>
  <c r="BK179" i="3"/>
  <c r="CD179" i="3"/>
  <c r="J180" i="3"/>
  <c r="AB180" i="3"/>
  <c r="AU180" i="3"/>
  <c r="BL180" i="3"/>
  <c r="CB180" i="3"/>
  <c r="B181" i="3"/>
  <c r="R181" i="3"/>
  <c r="AE181" i="3"/>
  <c r="AU181" i="3"/>
  <c r="BK181" i="3"/>
  <c r="BW181" i="3"/>
  <c r="A182" i="3"/>
  <c r="N182" i="3"/>
  <c r="G182" i="6" s="1"/>
  <c r="AD182" i="3"/>
  <c r="AT182" i="3"/>
  <c r="BG182" i="3"/>
  <c r="BW182" i="3"/>
  <c r="CI182" i="3"/>
  <c r="M183" i="3"/>
  <c r="AC183" i="3"/>
  <c r="AP183" i="3"/>
  <c r="BF183" i="3"/>
  <c r="BR183" i="3"/>
  <c r="CH183" i="3"/>
  <c r="L184" i="3"/>
  <c r="Y184" i="3"/>
  <c r="AO184" i="3"/>
  <c r="BA184" i="3"/>
  <c r="BQ184" i="3"/>
  <c r="CG184" i="3"/>
  <c r="H185" i="3"/>
  <c r="X185" i="3"/>
  <c r="AK185" i="3"/>
  <c r="BA185" i="3"/>
  <c r="BQ185" i="3"/>
  <c r="CC185" i="3"/>
  <c r="G186" i="3"/>
  <c r="T186" i="3"/>
  <c r="AJ186" i="3"/>
  <c r="AZ186" i="3"/>
  <c r="BL186" i="3"/>
  <c r="CB186" i="3"/>
  <c r="C187" i="3"/>
  <c r="S187" i="3"/>
  <c r="AI187" i="3"/>
  <c r="AU187" i="3"/>
  <c r="BK187" i="3"/>
  <c r="BX187" i="3"/>
  <c r="B188" i="3"/>
  <c r="R188" i="3"/>
  <c r="AE188" i="3"/>
  <c r="AU188" i="3"/>
  <c r="BG188" i="3"/>
  <c r="BW188" i="3"/>
  <c r="A189" i="3"/>
  <c r="N189" i="3"/>
  <c r="G189" i="6" s="1"/>
  <c r="AD189" i="3"/>
  <c r="AP189" i="3"/>
  <c r="BF189" i="3"/>
  <c r="BV189" i="3"/>
  <c r="CI189" i="3"/>
  <c r="M190" i="3"/>
  <c r="Y190" i="3"/>
  <c r="AO190" i="3"/>
  <c r="BE190" i="3"/>
  <c r="BR190" i="3"/>
  <c r="CH190" i="3"/>
  <c r="I191" i="3"/>
  <c r="Y191" i="3"/>
  <c r="AO191" i="3"/>
  <c r="BA191" i="3"/>
  <c r="BQ191" i="3"/>
  <c r="CD191" i="3"/>
  <c r="H192" i="3"/>
  <c r="X192" i="3"/>
  <c r="AJ192" i="3"/>
  <c r="AZ192" i="3"/>
  <c r="BM192" i="3"/>
  <c r="CC192" i="3"/>
  <c r="G193" i="3"/>
  <c r="S193" i="3"/>
  <c r="AI193" i="3"/>
  <c r="AV193" i="3"/>
  <c r="BL193" i="3"/>
  <c r="CB193" i="3"/>
  <c r="C194" i="3"/>
  <c r="S194" i="3"/>
  <c r="AE194" i="3"/>
  <c r="AU194" i="3"/>
  <c r="BK194" i="3"/>
  <c r="BX194" i="3"/>
  <c r="B195" i="3"/>
  <c r="N195" i="3"/>
  <c r="G195" i="6" s="1"/>
  <c r="AD195" i="3"/>
  <c r="AT195" i="3"/>
  <c r="BG195" i="3"/>
  <c r="BW195" i="3"/>
  <c r="CI195" i="3"/>
  <c r="M196" i="3"/>
  <c r="AC196" i="3"/>
  <c r="AP196" i="3"/>
  <c r="BF196" i="3"/>
  <c r="BS196" i="3"/>
  <c r="CI196" i="3"/>
  <c r="M197" i="3"/>
  <c r="Y197" i="3"/>
  <c r="AO197" i="3"/>
  <c r="BB197" i="3"/>
  <c r="BR197" i="3"/>
  <c r="CH197" i="3"/>
  <c r="H198" i="3"/>
  <c r="X198" i="3"/>
  <c r="AJ198" i="3"/>
  <c r="AX198" i="3"/>
  <c r="BL198" i="3"/>
  <c r="BW198" i="3"/>
  <c r="CK198" i="3"/>
  <c r="J199" i="3"/>
  <c r="X199" i="3"/>
  <c r="AL199" i="3"/>
  <c r="AW199" i="3"/>
  <c r="BK199" i="3"/>
  <c r="BV199" i="3"/>
  <c r="CJ199" i="3"/>
  <c r="L200" i="3"/>
  <c r="W200" i="3"/>
  <c r="AK200" i="3"/>
  <c r="AV200" i="3"/>
  <c r="BJ200" i="3"/>
  <c r="BX200" i="3"/>
  <c r="CI200" i="3"/>
  <c r="K201" i="3"/>
  <c r="V201" i="3"/>
  <c r="AJ201" i="3"/>
  <c r="AX201" i="3"/>
  <c r="BI201" i="3"/>
  <c r="BW201" i="3"/>
  <c r="CH201" i="3"/>
  <c r="J202" i="3"/>
  <c r="X202" i="3"/>
  <c r="AI202" i="3"/>
  <c r="AW202" i="3"/>
  <c r="BH202" i="3"/>
  <c r="BV202" i="3"/>
  <c r="CJ202" i="3"/>
  <c r="I203" i="3"/>
  <c r="W203" i="3"/>
  <c r="AH203" i="3"/>
  <c r="AV203" i="3"/>
  <c r="BJ203" i="3"/>
  <c r="BU203" i="3"/>
  <c r="CI203" i="3"/>
  <c r="H204" i="3"/>
  <c r="V204" i="3"/>
  <c r="AJ204" i="3"/>
  <c r="AU204" i="3"/>
  <c r="BI204" i="3"/>
  <c r="BT204" i="3"/>
  <c r="CH204" i="3"/>
  <c r="J205" i="3"/>
  <c r="U205" i="3"/>
  <c r="AI205" i="3"/>
  <c r="AT205" i="3"/>
  <c r="BH205" i="3"/>
  <c r="BV205" i="3"/>
  <c r="CG205" i="3"/>
  <c r="I206" i="3"/>
  <c r="T206" i="3"/>
  <c r="AH206" i="3"/>
  <c r="AV206" i="3"/>
  <c r="BG206" i="3"/>
  <c r="BU206" i="3"/>
  <c r="CF206" i="3"/>
  <c r="G207" i="3"/>
  <c r="P207" i="3"/>
  <c r="Y207" i="3"/>
  <c r="AH207" i="3"/>
  <c r="AR207" i="3"/>
  <c r="BA207" i="3"/>
  <c r="BJ207" i="3"/>
  <c r="BS207" i="3"/>
  <c r="CB207" i="3"/>
  <c r="CK207" i="3"/>
  <c r="H208" i="3"/>
  <c r="R208" i="3"/>
  <c r="AA208" i="3"/>
  <c r="AJ208" i="3"/>
  <c r="AS208" i="3"/>
  <c r="BB208" i="3"/>
  <c r="BK208" i="3"/>
  <c r="BT208" i="3"/>
  <c r="CD208" i="3"/>
  <c r="A209" i="3"/>
  <c r="J209" i="3"/>
  <c r="S209" i="3"/>
  <c r="AB209" i="3"/>
  <c r="AK209" i="3"/>
  <c r="AT209" i="3"/>
  <c r="BD209" i="3"/>
  <c r="BM209" i="3"/>
  <c r="BV209" i="3"/>
  <c r="CE209" i="3"/>
  <c r="B210" i="3"/>
  <c r="K210" i="3"/>
  <c r="T210" i="3"/>
  <c r="AD210" i="3"/>
  <c r="AM210" i="3"/>
  <c r="AV210" i="3"/>
  <c r="BE210" i="3"/>
  <c r="BM210" i="3"/>
  <c r="BU210" i="3"/>
  <c r="CC210" i="3"/>
  <c r="CK210" i="3"/>
  <c r="G211" i="3"/>
  <c r="O211" i="3"/>
  <c r="H211" i="6" s="1"/>
  <c r="W211" i="3"/>
  <c r="AE211" i="3"/>
  <c r="AM211" i="3"/>
  <c r="AU211" i="3"/>
  <c r="BC211" i="3"/>
  <c r="BK211" i="3"/>
  <c r="BS211" i="3"/>
  <c r="CA211" i="3"/>
  <c r="CI211" i="3"/>
  <c r="E212" i="3"/>
  <c r="M212" i="3"/>
  <c r="U212" i="3"/>
  <c r="AC212" i="3"/>
  <c r="AK212" i="3"/>
  <c r="AS212" i="3"/>
  <c r="BA212" i="3"/>
  <c r="BI212" i="3"/>
  <c r="BQ212" i="3"/>
  <c r="BY212" i="3"/>
  <c r="CG212" i="3"/>
  <c r="C213" i="3"/>
  <c r="K213" i="3"/>
  <c r="S213" i="3"/>
  <c r="AA213" i="3"/>
  <c r="AI213" i="3"/>
  <c r="AQ213" i="3"/>
  <c r="AY213" i="3"/>
  <c r="BG213" i="3"/>
  <c r="BO213" i="3"/>
  <c r="BW213" i="3"/>
  <c r="CE213" i="3"/>
  <c r="A214" i="3"/>
  <c r="I214" i="3"/>
  <c r="Q214" i="3"/>
  <c r="Y214" i="3"/>
  <c r="AG214" i="3"/>
  <c r="AO214" i="3"/>
  <c r="AW214" i="3"/>
  <c r="BE214" i="3"/>
  <c r="BM214" i="3"/>
  <c r="BU214" i="3"/>
  <c r="CC214" i="3"/>
  <c r="CK214" i="3"/>
  <c r="G215" i="3"/>
  <c r="O215" i="3"/>
  <c r="H215" i="6" s="1"/>
  <c r="W215" i="3"/>
  <c r="AE215" i="3"/>
  <c r="AM215" i="3"/>
  <c r="AU215" i="3"/>
  <c r="BC215" i="3"/>
  <c r="BK215" i="3"/>
  <c r="BS215" i="3"/>
  <c r="CA215" i="3"/>
  <c r="CI215" i="3"/>
  <c r="E216" i="3"/>
  <c r="M216" i="3"/>
  <c r="U216" i="3"/>
  <c r="AC216" i="3"/>
  <c r="AK216" i="3"/>
  <c r="AS216" i="3"/>
  <c r="BA216" i="3"/>
  <c r="BI216" i="3"/>
  <c r="BQ216" i="3"/>
  <c r="BY216" i="3"/>
  <c r="CG216" i="3"/>
  <c r="C217" i="3"/>
  <c r="K217" i="3"/>
  <c r="S217" i="3"/>
  <c r="AA217" i="3"/>
  <c r="AI217" i="3"/>
  <c r="AQ217" i="3"/>
  <c r="AY217" i="3"/>
  <c r="BG217" i="3"/>
  <c r="BO217" i="3"/>
  <c r="BW217" i="3"/>
  <c r="CE217" i="3"/>
  <c r="A218" i="3"/>
  <c r="I218" i="3"/>
  <c r="Q218" i="3"/>
  <c r="Y218" i="3"/>
  <c r="AG218" i="3"/>
  <c r="AO218" i="3"/>
  <c r="AW218" i="3"/>
  <c r="BE218" i="3"/>
  <c r="BM218" i="3"/>
  <c r="BU218" i="3"/>
  <c r="CC218" i="3"/>
  <c r="CK218" i="3"/>
  <c r="G219" i="3"/>
  <c r="O219" i="3"/>
  <c r="H219" i="6" s="1"/>
  <c r="W219" i="3"/>
  <c r="AE219" i="3"/>
  <c r="AM219" i="3"/>
  <c r="AU219" i="3"/>
  <c r="BC219" i="3"/>
  <c r="BK219" i="3"/>
  <c r="BS219" i="3"/>
  <c r="CA219" i="3"/>
  <c r="CI219" i="3"/>
  <c r="E220" i="3"/>
  <c r="M220" i="3"/>
  <c r="U220" i="3"/>
  <c r="AC220" i="3"/>
  <c r="AK220" i="3"/>
  <c r="AS220" i="3"/>
  <c r="BA220" i="3"/>
  <c r="BI220" i="3"/>
  <c r="BQ220" i="3"/>
  <c r="BY220" i="3"/>
  <c r="CG220" i="3"/>
  <c r="C221" i="3"/>
  <c r="K221" i="3"/>
  <c r="S221" i="3"/>
  <c r="AA221" i="3"/>
  <c r="AI221" i="3"/>
  <c r="AQ221" i="3"/>
  <c r="AY221" i="3"/>
  <c r="BG221" i="3"/>
  <c r="BO221" i="3"/>
  <c r="BW221" i="3"/>
  <c r="CE221" i="3"/>
  <c r="A222" i="3"/>
  <c r="I222" i="3"/>
  <c r="Q222" i="3"/>
  <c r="Y222" i="3"/>
  <c r="AG222" i="3"/>
  <c r="AO222" i="3"/>
  <c r="AW222" i="3"/>
  <c r="BE222" i="3"/>
  <c r="BM222" i="3"/>
  <c r="BU222" i="3"/>
  <c r="CC222" i="3"/>
  <c r="CK222" i="3"/>
  <c r="G223" i="3"/>
  <c r="O223" i="3"/>
  <c r="H223" i="6" s="1"/>
  <c r="W223" i="3"/>
  <c r="AE223" i="3"/>
  <c r="AM223" i="3"/>
  <c r="AU223" i="3"/>
  <c r="BC223" i="3"/>
  <c r="BK223" i="3"/>
  <c r="BS223" i="3"/>
  <c r="CA223" i="3"/>
  <c r="CG223" i="3"/>
  <c r="G224" i="3"/>
  <c r="O224" i="3"/>
  <c r="H224" i="6" s="1"/>
  <c r="W224" i="3"/>
  <c r="AE224" i="3"/>
  <c r="AM224" i="3"/>
  <c r="AU224" i="3"/>
  <c r="BC224" i="3"/>
  <c r="BK224" i="3"/>
  <c r="BS224" i="3"/>
  <c r="CA224" i="3"/>
  <c r="CG224" i="3"/>
  <c r="T225" i="3"/>
  <c r="AD225" i="3"/>
  <c r="AL225" i="3"/>
  <c r="AT225" i="3"/>
  <c r="BF225" i="3"/>
  <c r="BP225" i="3"/>
  <c r="BZ225" i="3"/>
  <c r="CG225" i="3"/>
  <c r="C226" i="3"/>
  <c r="U226" i="3"/>
  <c r="AC226" i="3"/>
  <c r="AK226" i="3"/>
  <c r="AS226" i="3"/>
  <c r="BA226" i="3"/>
  <c r="BI226" i="3"/>
  <c r="BQ226" i="3"/>
  <c r="BY226" i="3"/>
  <c r="CF226" i="3"/>
  <c r="J227" i="3"/>
  <c r="Y227" i="3"/>
  <c r="AG227" i="3"/>
  <c r="AO227" i="3"/>
  <c r="AW227" i="3"/>
  <c r="BE227" i="3"/>
  <c r="BM227" i="3"/>
  <c r="BU227" i="3"/>
  <c r="CC227" i="3"/>
  <c r="CK227" i="3"/>
  <c r="S228" i="3"/>
  <c r="AA228" i="3"/>
  <c r="AI228" i="3"/>
  <c r="AQ228" i="3"/>
  <c r="AY228" i="3"/>
  <c r="BG228" i="3"/>
  <c r="BO228" i="3"/>
  <c r="BW228" i="3"/>
  <c r="CE228" i="3"/>
  <c r="C229" i="3"/>
  <c r="U229" i="3"/>
  <c r="AC229" i="3"/>
  <c r="AK229" i="3"/>
  <c r="AS229" i="3"/>
  <c r="BA229" i="3"/>
  <c r="BI229" i="3"/>
  <c r="BQ229" i="3"/>
  <c r="BY229" i="3"/>
  <c r="CG229" i="3"/>
  <c r="E230" i="3"/>
  <c r="W230" i="3"/>
  <c r="AE230" i="3"/>
  <c r="AM230" i="3"/>
  <c r="AU230" i="3"/>
  <c r="BC230" i="3"/>
  <c r="BK230" i="3"/>
  <c r="BS230" i="3"/>
  <c r="CA230" i="3"/>
  <c r="CI230" i="3"/>
  <c r="J231" i="3"/>
  <c r="Y231" i="3"/>
  <c r="AG231" i="3"/>
  <c r="AO231" i="3"/>
  <c r="AW231" i="3"/>
  <c r="BE231" i="3"/>
  <c r="BM231" i="3"/>
  <c r="BU231" i="3"/>
  <c r="CC231" i="3"/>
  <c r="CK231" i="3"/>
  <c r="S232" i="3"/>
  <c r="AA232" i="3"/>
  <c r="AI232" i="3"/>
  <c r="AQ232" i="3"/>
  <c r="AY232" i="3"/>
  <c r="BG232" i="3"/>
  <c r="BO232" i="3"/>
  <c r="BW232" i="3"/>
  <c r="CE232" i="3"/>
  <c r="C233" i="3"/>
  <c r="U233" i="3"/>
  <c r="AC233" i="3"/>
  <c r="AK233" i="3"/>
  <c r="AS233" i="3"/>
  <c r="BA233" i="3"/>
  <c r="BI233" i="3"/>
  <c r="BQ233" i="3"/>
  <c r="BY233" i="3"/>
  <c r="CG233" i="3"/>
  <c r="E234" i="3"/>
  <c r="W234" i="3"/>
  <c r="AE234" i="3"/>
  <c r="AM234" i="3"/>
  <c r="AU234" i="3"/>
  <c r="BC234" i="3"/>
  <c r="BK234" i="3"/>
  <c r="BS234" i="3"/>
  <c r="CA234" i="3"/>
  <c r="CI234" i="3"/>
  <c r="J235" i="3"/>
  <c r="Y235" i="3"/>
  <c r="AG235" i="3"/>
  <c r="AO235" i="3"/>
  <c r="AW235" i="3"/>
  <c r="BE235" i="3"/>
  <c r="BM235" i="3"/>
  <c r="BU235" i="3"/>
  <c r="CC235" i="3"/>
  <c r="CK235" i="3"/>
  <c r="S236" i="3"/>
  <c r="AA236" i="3"/>
  <c r="AI236" i="3"/>
  <c r="AQ236" i="3"/>
  <c r="AY236" i="3"/>
  <c r="BG236" i="3"/>
  <c r="BO236" i="3"/>
  <c r="BW236" i="3"/>
  <c r="CE236" i="3"/>
  <c r="C237" i="3"/>
  <c r="U237" i="3"/>
  <c r="AC237" i="3"/>
  <c r="AK237" i="3"/>
  <c r="AS237" i="3"/>
  <c r="BA237" i="3"/>
  <c r="BI237" i="3"/>
  <c r="BQ237" i="3"/>
  <c r="BY237" i="3"/>
  <c r="CG237" i="3"/>
  <c r="E238" i="3"/>
  <c r="W238" i="3"/>
  <c r="AE238" i="3"/>
  <c r="AM238" i="3"/>
  <c r="AU238" i="3"/>
  <c r="BC238" i="3"/>
  <c r="BK238" i="3"/>
  <c r="BS238" i="3"/>
  <c r="CA238" i="3"/>
  <c r="CI238" i="3"/>
  <c r="J239" i="3"/>
  <c r="Y239" i="3"/>
  <c r="AG239" i="3"/>
  <c r="AO239" i="3"/>
  <c r="AW239" i="3"/>
  <c r="BE239" i="3"/>
  <c r="BM239" i="3"/>
  <c r="BU239" i="3"/>
  <c r="CC239" i="3"/>
  <c r="CK239" i="3"/>
  <c r="S240" i="3"/>
  <c r="AA240" i="3"/>
  <c r="AI240" i="3"/>
  <c r="AQ240" i="3"/>
  <c r="AY240" i="3"/>
  <c r="BG240" i="3"/>
  <c r="BO240" i="3"/>
  <c r="BW240" i="3"/>
  <c r="CE240" i="3"/>
  <c r="C241" i="3"/>
  <c r="U241" i="3"/>
  <c r="AC241" i="3"/>
  <c r="AK241" i="3"/>
  <c r="AS241" i="3"/>
  <c r="BA241" i="3"/>
  <c r="BI241" i="3"/>
  <c r="N75" i="3"/>
  <c r="G75" i="6" s="1"/>
  <c r="CJ93" i="3"/>
  <c r="CH105" i="3"/>
  <c r="G115" i="3"/>
  <c r="BO121" i="3"/>
  <c r="AU125" i="3"/>
  <c r="AC129" i="3"/>
  <c r="CA131" i="3"/>
  <c r="BU133" i="3"/>
  <c r="BJ135" i="3"/>
  <c r="AY137" i="3"/>
  <c r="AE139" i="3"/>
  <c r="BQ140" i="3"/>
  <c r="Q142" i="3"/>
  <c r="V143" i="3"/>
  <c r="CH143" i="3"/>
  <c r="BF144" i="3"/>
  <c r="R145" i="3"/>
  <c r="BR145" i="3"/>
  <c r="AE146" i="3"/>
  <c r="CC146" i="3"/>
  <c r="AR147" i="3"/>
  <c r="D148" i="3"/>
  <c r="BD148" i="3"/>
  <c r="Q149" i="3"/>
  <c r="BO149" i="3"/>
  <c r="AD150" i="3"/>
  <c r="CB150" i="3"/>
  <c r="AP151" i="3"/>
  <c r="C152" i="3"/>
  <c r="BA152" i="3"/>
  <c r="P153" i="3"/>
  <c r="BN153" i="3"/>
  <c r="AB154" i="3"/>
  <c r="CA154" i="3"/>
  <c r="AM155" i="3"/>
  <c r="B156" i="3"/>
  <c r="AZ156" i="3"/>
  <c r="N157" i="3"/>
  <c r="G157" i="6" s="1"/>
  <c r="BM157" i="3"/>
  <c r="Y158" i="3"/>
  <c r="BZ158" i="3"/>
  <c r="AE159" i="3"/>
  <c r="BW159" i="3"/>
  <c r="AA160" i="3"/>
  <c r="BQ160" i="3"/>
  <c r="W161" i="3"/>
  <c r="BM161" i="3"/>
  <c r="Q162" i="3"/>
  <c r="BI162" i="3"/>
  <c r="M163" i="3"/>
  <c r="BC163" i="3"/>
  <c r="I164" i="3"/>
  <c r="AY164" i="3"/>
  <c r="CE164" i="3"/>
  <c r="X165" i="3"/>
  <c r="AV165" i="3"/>
  <c r="CA165" i="3"/>
  <c r="T166" i="3"/>
  <c r="AR166" i="3"/>
  <c r="BU166" i="3"/>
  <c r="N167" i="3"/>
  <c r="G167" i="6" s="1"/>
  <c r="AL167" i="3"/>
  <c r="BQ167" i="3"/>
  <c r="J168" i="3"/>
  <c r="AH168" i="3"/>
  <c r="BM168" i="3"/>
  <c r="F169" i="3"/>
  <c r="V169" i="5" s="1"/>
  <c r="AD169" i="3"/>
  <c r="BG169" i="3"/>
  <c r="CL169" i="3"/>
  <c r="X170" i="3"/>
  <c r="BC170" i="3"/>
  <c r="CH170" i="3"/>
  <c r="T171" i="3"/>
  <c r="AY171" i="3"/>
  <c r="CD171" i="3"/>
  <c r="P172" i="3"/>
  <c r="AS172" i="3"/>
  <c r="BX172" i="3"/>
  <c r="J173" i="3"/>
  <c r="AO173" i="3"/>
  <c r="BL173" i="3"/>
  <c r="CH173" i="3"/>
  <c r="P174" i="3"/>
  <c r="AL174" i="3"/>
  <c r="BH174" i="3"/>
  <c r="CB174" i="3"/>
  <c r="L175" i="3"/>
  <c r="AH175" i="3"/>
  <c r="BB175" i="3"/>
  <c r="BX175" i="3"/>
  <c r="H176" i="3"/>
  <c r="AB176" i="3"/>
  <c r="AX176" i="3"/>
  <c r="BT176" i="3"/>
  <c r="B177" i="3"/>
  <c r="X177" i="3"/>
  <c r="AT177" i="3"/>
  <c r="BN177" i="3"/>
  <c r="CJ177" i="3"/>
  <c r="T178" i="3"/>
  <c r="AN178" i="3"/>
  <c r="BJ178" i="3"/>
  <c r="CC178" i="3"/>
  <c r="J179" i="3"/>
  <c r="AB179" i="3"/>
  <c r="AT179" i="3"/>
  <c r="BM179" i="3"/>
  <c r="CE179" i="3"/>
  <c r="K180" i="3"/>
  <c r="AC180" i="3"/>
  <c r="AV180" i="3"/>
  <c r="BM180" i="3"/>
  <c r="CC180" i="3"/>
  <c r="C181" i="3"/>
  <c r="S181" i="3"/>
  <c r="AI181" i="3"/>
  <c r="AV181" i="3"/>
  <c r="BL181" i="3"/>
  <c r="BY181" i="3"/>
  <c r="C182" i="3"/>
  <c r="S182" i="3"/>
  <c r="AE182" i="3"/>
  <c r="AU182" i="3"/>
  <c r="BH182" i="3"/>
  <c r="BX182" i="3"/>
  <c r="B183" i="3"/>
  <c r="N183" i="3"/>
  <c r="G183" i="6" s="1"/>
  <c r="AD183" i="3"/>
  <c r="AQ183" i="3"/>
  <c r="BG183" i="3"/>
  <c r="BW183" i="3"/>
  <c r="CI183" i="3"/>
  <c r="M184" i="3"/>
  <c r="Z184" i="3"/>
  <c r="AP184" i="3"/>
  <c r="BF184" i="3"/>
  <c r="BS184" i="3"/>
  <c r="CI184" i="3"/>
  <c r="I185" i="3"/>
  <c r="Y185" i="3"/>
  <c r="AO185" i="3"/>
  <c r="BB185" i="3"/>
  <c r="BR185" i="3"/>
  <c r="CD185" i="3"/>
  <c r="H186" i="3"/>
  <c r="X186" i="3"/>
  <c r="AK186" i="3"/>
  <c r="BA186" i="3"/>
  <c r="BM186" i="3"/>
  <c r="CC186" i="3"/>
  <c r="G187" i="3"/>
  <c r="T187" i="3"/>
  <c r="AJ187" i="3"/>
  <c r="AW187" i="3"/>
  <c r="BM187" i="3"/>
  <c r="CC187" i="3"/>
  <c r="C188" i="3"/>
  <c r="S188" i="3"/>
  <c r="AF188" i="3"/>
  <c r="AV188" i="3"/>
  <c r="BL188" i="3"/>
  <c r="BX188" i="3"/>
  <c r="B189" i="3"/>
  <c r="O189" i="3"/>
  <c r="H189" i="6" s="1"/>
  <c r="AE189" i="3"/>
  <c r="AU189" i="3"/>
  <c r="BG189" i="3"/>
  <c r="BW189" i="3"/>
  <c r="CJ189" i="3"/>
  <c r="N190" i="3"/>
  <c r="G190" i="6" s="1"/>
  <c r="AD190" i="3"/>
  <c r="AQ190" i="3"/>
  <c r="BG190" i="3"/>
  <c r="BS190" i="3"/>
  <c r="CI190" i="3"/>
  <c r="M191" i="3"/>
  <c r="Z191" i="3"/>
  <c r="AP191" i="3"/>
  <c r="BB191" i="3"/>
  <c r="BR191" i="3"/>
  <c r="CH191" i="3"/>
  <c r="I192" i="3"/>
  <c r="Y192" i="3"/>
  <c r="AK192" i="3"/>
  <c r="BA192" i="3"/>
  <c r="BQ192" i="3"/>
  <c r="CD192" i="3"/>
  <c r="H193" i="3"/>
  <c r="U193" i="3"/>
  <c r="AK193" i="3"/>
  <c r="BA193" i="3"/>
  <c r="BM193" i="3"/>
  <c r="CC193" i="3"/>
  <c r="D194" i="3"/>
  <c r="T194" i="3"/>
  <c r="AJ194" i="3"/>
  <c r="AV194" i="3"/>
  <c r="BL194" i="3"/>
  <c r="BY194" i="3"/>
  <c r="C195" i="3"/>
  <c r="S195" i="3"/>
  <c r="AE195" i="3"/>
  <c r="AU195" i="3"/>
  <c r="BH195" i="3"/>
  <c r="BX195" i="3"/>
  <c r="B196" i="3"/>
  <c r="O196" i="3"/>
  <c r="H196" i="6" s="1"/>
  <c r="AE196" i="3"/>
  <c r="AQ196" i="3"/>
  <c r="BG196" i="3"/>
  <c r="BW196" i="3"/>
  <c r="CJ196" i="3"/>
  <c r="N197" i="3"/>
  <c r="G197" i="6" s="1"/>
  <c r="Z197" i="3"/>
  <c r="AP197" i="3"/>
  <c r="BF197" i="3"/>
  <c r="BS197" i="3"/>
  <c r="CI197" i="3"/>
  <c r="I198" i="3"/>
  <c r="Y198" i="3"/>
  <c r="AN198" i="3"/>
  <c r="AY198" i="3"/>
  <c r="BM198" i="3"/>
  <c r="BX198" i="3"/>
  <c r="CL198" i="3"/>
  <c r="N199" i="3"/>
  <c r="G199" i="6" s="1"/>
  <c r="Y199" i="3"/>
  <c r="AM199" i="3"/>
  <c r="AX199" i="3"/>
  <c r="BL199" i="3"/>
  <c r="BZ199" i="3"/>
  <c r="CK199" i="3"/>
  <c r="M200" i="3"/>
  <c r="X200" i="3"/>
  <c r="AL200" i="3"/>
  <c r="AZ200" i="3"/>
  <c r="BK200" i="3"/>
  <c r="BY200" i="3"/>
  <c r="CJ200" i="3"/>
  <c r="L201" i="3"/>
  <c r="Z201" i="3"/>
  <c r="AK201" i="3"/>
  <c r="AY201" i="3"/>
  <c r="BJ201" i="3"/>
  <c r="BX201" i="3"/>
  <c r="CL201" i="3"/>
  <c r="K202" i="3"/>
  <c r="Y202" i="3"/>
  <c r="AJ202" i="3"/>
  <c r="AX202" i="3"/>
  <c r="BL202" i="3"/>
  <c r="BW202" i="3"/>
  <c r="CK202" i="3"/>
  <c r="J203" i="3"/>
  <c r="X203" i="3"/>
  <c r="AL203" i="3"/>
  <c r="AW203" i="3"/>
  <c r="BK203" i="3"/>
  <c r="BV203" i="3"/>
  <c r="CJ203" i="3"/>
  <c r="L204" i="3"/>
  <c r="W204" i="3"/>
  <c r="AK204" i="3"/>
  <c r="AV204" i="3"/>
  <c r="BJ204" i="3"/>
  <c r="BX204" i="3"/>
  <c r="CI204" i="3"/>
  <c r="K205" i="3"/>
  <c r="V205" i="3"/>
  <c r="AJ205" i="3"/>
  <c r="AX205" i="3"/>
  <c r="BI205" i="3"/>
  <c r="BW205" i="3"/>
  <c r="CH205" i="3"/>
  <c r="J206" i="3"/>
  <c r="X206" i="3"/>
  <c r="AI206" i="3"/>
  <c r="AW206" i="3"/>
  <c r="BH206" i="3"/>
  <c r="BV206" i="3"/>
  <c r="CJ206" i="3"/>
  <c r="H207" i="3"/>
  <c r="Q207" i="3"/>
  <c r="Z207" i="3"/>
  <c r="AJ207" i="3"/>
  <c r="AS207" i="3"/>
  <c r="BB207" i="3"/>
  <c r="BK207" i="3"/>
  <c r="BT207" i="3"/>
  <c r="CC207" i="3"/>
  <c r="CL207" i="3"/>
  <c r="J208" i="3"/>
  <c r="S208" i="3"/>
  <c r="AB208" i="3"/>
  <c r="AK208" i="3"/>
  <c r="AT208" i="3"/>
  <c r="BC208" i="3"/>
  <c r="BL208" i="3"/>
  <c r="BV208" i="3"/>
  <c r="CE208" i="3"/>
  <c r="B209" i="3"/>
  <c r="K209" i="3"/>
  <c r="T209" i="3"/>
  <c r="AC209" i="3"/>
  <c r="AL209" i="3"/>
  <c r="AV209" i="3"/>
  <c r="BE209" i="3"/>
  <c r="BN209" i="3"/>
  <c r="BW209" i="3"/>
  <c r="CF209" i="3"/>
  <c r="C210" i="3"/>
  <c r="L210" i="3"/>
  <c r="V210" i="3"/>
  <c r="AE210" i="3"/>
  <c r="AN210" i="3"/>
  <c r="AW210" i="3"/>
  <c r="BF210" i="3"/>
  <c r="BN210" i="3"/>
  <c r="BV210" i="3"/>
  <c r="CD210" i="3"/>
  <c r="CL210" i="3"/>
  <c r="H211" i="3"/>
  <c r="P211" i="3"/>
  <c r="X211" i="3"/>
  <c r="AF211" i="3"/>
  <c r="AN211" i="3"/>
  <c r="AV211" i="3"/>
  <c r="BD211" i="3"/>
  <c r="BL211" i="3"/>
  <c r="BT211" i="3"/>
  <c r="CB211" i="3"/>
  <c r="CJ211" i="3"/>
  <c r="F212" i="3"/>
  <c r="V212" i="5" s="1"/>
  <c r="N212" i="3"/>
  <c r="G212" i="6" s="1"/>
  <c r="V212" i="3"/>
  <c r="AD212" i="3"/>
  <c r="AL212" i="3"/>
  <c r="AT212" i="3"/>
  <c r="BB212" i="3"/>
  <c r="BJ212" i="3"/>
  <c r="BR212" i="3"/>
  <c r="BZ212" i="3"/>
  <c r="CH212" i="3"/>
  <c r="D213" i="3"/>
  <c r="L213" i="3"/>
  <c r="T213" i="3"/>
  <c r="AB213" i="3"/>
  <c r="AJ213" i="3"/>
  <c r="AR213" i="3"/>
  <c r="AZ213" i="3"/>
  <c r="BH213" i="3"/>
  <c r="BP213" i="3"/>
  <c r="BX213" i="3"/>
  <c r="CF213" i="3"/>
  <c r="B214" i="3"/>
  <c r="J214" i="3"/>
  <c r="R214" i="3"/>
  <c r="Z214" i="3"/>
  <c r="AH214" i="3"/>
  <c r="AP214" i="3"/>
  <c r="AX214" i="3"/>
  <c r="BF214" i="3"/>
  <c r="BN214" i="3"/>
  <c r="BV214" i="3"/>
  <c r="CD214" i="3"/>
  <c r="CL214" i="3"/>
  <c r="H215" i="3"/>
  <c r="P215" i="3"/>
  <c r="X215" i="3"/>
  <c r="AF215" i="3"/>
  <c r="AN215" i="3"/>
  <c r="AV215" i="3"/>
  <c r="BD215" i="3"/>
  <c r="BL215" i="3"/>
  <c r="BT215" i="3"/>
  <c r="CB215" i="3"/>
  <c r="CJ215" i="3"/>
  <c r="F216" i="3"/>
  <c r="V216" i="5" s="1"/>
  <c r="N216" i="3"/>
  <c r="G216" i="6" s="1"/>
  <c r="V216" i="3"/>
  <c r="AD216" i="3"/>
  <c r="AL216" i="3"/>
  <c r="AT216" i="3"/>
  <c r="BB216" i="3"/>
  <c r="BJ216" i="3"/>
  <c r="BR216" i="3"/>
  <c r="BZ216" i="3"/>
  <c r="CH216" i="3"/>
  <c r="D217" i="3"/>
  <c r="L217" i="3"/>
  <c r="T217" i="3"/>
  <c r="AB217" i="3"/>
  <c r="AJ217" i="3"/>
  <c r="AR217" i="3"/>
  <c r="AZ217" i="3"/>
  <c r="BH217" i="3"/>
  <c r="BP217" i="3"/>
  <c r="BX217" i="3"/>
  <c r="CF217" i="3"/>
  <c r="B218" i="3"/>
  <c r="J218" i="3"/>
  <c r="R218" i="3"/>
  <c r="Z218" i="3"/>
  <c r="AH218" i="3"/>
  <c r="AP218" i="3"/>
  <c r="AX218" i="3"/>
  <c r="BF218" i="3"/>
  <c r="BN218" i="3"/>
  <c r="BV218" i="3"/>
  <c r="CD218" i="3"/>
  <c r="CL218" i="3"/>
  <c r="H219" i="3"/>
  <c r="P219" i="3"/>
  <c r="X219" i="3"/>
  <c r="AF219" i="3"/>
  <c r="AN219" i="3"/>
  <c r="AV219" i="3"/>
  <c r="BD219" i="3"/>
  <c r="BL219" i="3"/>
  <c r="BT219" i="3"/>
  <c r="CB219" i="3"/>
  <c r="CJ219" i="3"/>
  <c r="F220" i="3"/>
  <c r="V220" i="5" s="1"/>
  <c r="N220" i="3"/>
  <c r="G220" i="6" s="1"/>
  <c r="V220" i="3"/>
  <c r="AD220" i="3"/>
  <c r="AL220" i="3"/>
  <c r="AT220" i="3"/>
  <c r="O78" i="3"/>
  <c r="H78" i="6" s="1"/>
  <c r="AS95" i="3"/>
  <c r="I107" i="3"/>
  <c r="Q116" i="3"/>
  <c r="S122" i="3"/>
  <c r="A126" i="3"/>
  <c r="BS129" i="3"/>
  <c r="L132" i="3"/>
  <c r="A134" i="3"/>
  <c r="CG135" i="3"/>
  <c r="BV137" i="3"/>
  <c r="AU139" i="3"/>
  <c r="CG140" i="3"/>
  <c r="AG142" i="3"/>
  <c r="W143" i="3"/>
  <c r="CI143" i="3"/>
  <c r="BG144" i="3"/>
  <c r="S145" i="3"/>
  <c r="BT145" i="3"/>
  <c r="AF146" i="3"/>
  <c r="CF146" i="3"/>
  <c r="AS147" i="3"/>
  <c r="E148" i="3"/>
  <c r="BF148" i="3"/>
  <c r="R149" i="3"/>
  <c r="BR149" i="3"/>
  <c r="AE150" i="3"/>
  <c r="CC150" i="3"/>
  <c r="AR151" i="3"/>
  <c r="D152" i="3"/>
  <c r="BD152" i="3"/>
  <c r="Q153" i="3"/>
  <c r="BO153" i="3"/>
  <c r="AD154" i="3"/>
  <c r="CB154" i="3"/>
  <c r="AP155" i="3"/>
  <c r="C156" i="3"/>
  <c r="BA156" i="3"/>
  <c r="P157" i="3"/>
  <c r="BN157" i="3"/>
  <c r="AB158" i="3"/>
  <c r="CA158" i="3"/>
  <c r="AH159" i="3"/>
  <c r="BX159" i="3"/>
  <c r="AB160" i="3"/>
  <c r="BT160" i="3"/>
  <c r="X161" i="3"/>
  <c r="BN161" i="3"/>
  <c r="T162" i="3"/>
  <c r="BJ162" i="3"/>
  <c r="N163" i="3"/>
  <c r="G163" i="6" s="1"/>
  <c r="BF163" i="3"/>
  <c r="J164" i="3"/>
  <c r="AZ164" i="3"/>
  <c r="CF164" i="3"/>
  <c r="Y165" i="3"/>
  <c r="BD165" i="3"/>
  <c r="CB165" i="3"/>
  <c r="U166" i="3"/>
  <c r="AZ166" i="3"/>
  <c r="BX166" i="3"/>
  <c r="O167" i="3"/>
  <c r="H167" i="6" s="1"/>
  <c r="AT167" i="3"/>
  <c r="BR167" i="3"/>
  <c r="K168" i="3"/>
  <c r="AP168" i="3"/>
  <c r="BN168" i="3"/>
  <c r="G169" i="3"/>
  <c r="AL169" i="3"/>
  <c r="BJ169" i="3"/>
  <c r="A170" i="3"/>
  <c r="AF170" i="3"/>
  <c r="BD170" i="3"/>
  <c r="CI170" i="3"/>
  <c r="AB171" i="3"/>
  <c r="AZ171" i="3"/>
  <c r="CE171" i="3"/>
  <c r="X172" i="3"/>
  <c r="AV172" i="3"/>
  <c r="BY172" i="3"/>
  <c r="R173" i="3"/>
  <c r="AP173" i="3"/>
  <c r="BS173" i="3"/>
  <c r="A174" i="3"/>
  <c r="W174" i="3"/>
  <c r="AS174" i="3"/>
  <c r="BM174" i="3"/>
  <c r="CI174" i="3"/>
  <c r="S175" i="3"/>
  <c r="AM175" i="3"/>
  <c r="BI175" i="3"/>
  <c r="CE175" i="3"/>
  <c r="M176" i="3"/>
  <c r="AI176" i="3"/>
  <c r="BE176" i="3"/>
  <c r="BY176" i="3"/>
  <c r="I177" i="3"/>
  <c r="AE177" i="3"/>
  <c r="AY177" i="3"/>
  <c r="BU177" i="3"/>
  <c r="E178" i="3"/>
  <c r="Y178" i="3"/>
  <c r="AU178" i="3"/>
  <c r="BQ178" i="3"/>
  <c r="CI178" i="3"/>
  <c r="O179" i="3"/>
  <c r="H179" i="6" s="1"/>
  <c r="AH179" i="3"/>
  <c r="AZ179" i="3"/>
  <c r="BR179" i="3"/>
  <c r="CK179" i="3"/>
  <c r="Q180" i="3"/>
  <c r="AI180" i="3"/>
  <c r="BA180" i="3"/>
  <c r="BN180" i="3"/>
  <c r="CD180" i="3"/>
  <c r="H181" i="3"/>
  <c r="U181" i="3"/>
  <c r="AK181" i="3"/>
  <c r="AW181" i="3"/>
  <c r="BM181" i="3"/>
  <c r="CC181" i="3"/>
  <c r="D182" i="3"/>
  <c r="T182" i="3"/>
  <c r="AF182" i="3"/>
  <c r="AV182" i="3"/>
  <c r="BL182" i="3"/>
  <c r="BY182" i="3"/>
  <c r="C183" i="3"/>
  <c r="O183" i="3"/>
  <c r="H183" i="6" s="1"/>
  <c r="AE183" i="3"/>
  <c r="AU183" i="3"/>
  <c r="BH183" i="3"/>
  <c r="BX183" i="3"/>
  <c r="CK183" i="3"/>
  <c r="O184" i="3"/>
  <c r="H184" i="6" s="1"/>
  <c r="AE184" i="3"/>
  <c r="AQ184" i="3"/>
  <c r="BG184" i="3"/>
  <c r="BT184" i="3"/>
  <c r="CJ184" i="3"/>
  <c r="N185" i="3"/>
  <c r="G185" i="6" s="1"/>
  <c r="Z185" i="3"/>
  <c r="AP185" i="3"/>
  <c r="BC185" i="3"/>
  <c r="BS185" i="3"/>
  <c r="CI185" i="3"/>
  <c r="I186" i="3"/>
  <c r="Y186" i="3"/>
  <c r="AL186" i="3"/>
  <c r="BB186" i="3"/>
  <c r="BR186" i="3"/>
  <c r="CE186" i="3"/>
  <c r="I187" i="3"/>
  <c r="U187" i="3"/>
  <c r="AK187" i="3"/>
  <c r="BA187" i="3"/>
  <c r="BN187" i="3"/>
  <c r="CD187" i="3"/>
  <c r="D188" i="3"/>
  <c r="T188" i="3"/>
  <c r="AJ188" i="3"/>
  <c r="AW188" i="3"/>
  <c r="BM188" i="3"/>
  <c r="BY188" i="3"/>
  <c r="C189" i="3"/>
  <c r="S189" i="3"/>
  <c r="AF189" i="3"/>
  <c r="AV189" i="3"/>
  <c r="BI189" i="3"/>
  <c r="BY189" i="3"/>
  <c r="C190" i="3"/>
  <c r="O190" i="3"/>
  <c r="H190" i="6" s="1"/>
  <c r="AE190" i="3"/>
  <c r="AR190" i="3"/>
  <c r="BH190" i="3"/>
  <c r="BX190" i="3"/>
  <c r="CJ190" i="3"/>
  <c r="N191" i="3"/>
  <c r="G191" i="6" s="1"/>
  <c r="AA191" i="3"/>
  <c r="AQ191" i="3"/>
  <c r="BG191" i="3"/>
  <c r="BS191" i="3"/>
  <c r="CI191" i="3"/>
  <c r="J192" i="3"/>
  <c r="Z192" i="3"/>
  <c r="AP192" i="3"/>
  <c r="BC192" i="3"/>
  <c r="BS192" i="3"/>
  <c r="CE192" i="3"/>
  <c r="I193" i="3"/>
  <c r="Y193" i="3"/>
  <c r="AL193" i="3"/>
  <c r="BB193" i="3"/>
  <c r="BN193" i="3"/>
  <c r="CD193" i="3"/>
  <c r="H194" i="3"/>
  <c r="U194" i="3"/>
  <c r="AK194" i="3"/>
  <c r="AW194" i="3"/>
  <c r="BM194" i="3"/>
  <c r="CC194" i="3"/>
  <c r="D195" i="3"/>
  <c r="T195" i="3"/>
  <c r="AG195" i="3"/>
  <c r="AW195" i="3"/>
  <c r="BM195" i="3"/>
  <c r="BY195" i="3"/>
  <c r="C196" i="3"/>
  <c r="P196" i="3"/>
  <c r="AF196" i="3"/>
  <c r="AV196" i="3"/>
  <c r="BH196" i="3"/>
  <c r="BX196" i="3"/>
  <c r="CK196" i="3"/>
  <c r="O197" i="3"/>
  <c r="H197" i="6" s="1"/>
  <c r="AE197" i="3"/>
  <c r="AQ197" i="3"/>
  <c r="BG197" i="3"/>
  <c r="BT197" i="3"/>
  <c r="CJ197" i="3"/>
  <c r="N198" i="3"/>
  <c r="G198" i="6" s="1"/>
  <c r="AA198" i="3"/>
  <c r="AO198" i="3"/>
  <c r="AZ198" i="3"/>
  <c r="BN198" i="3"/>
  <c r="CB198" i="3"/>
  <c r="A199" i="3"/>
  <c r="O199" i="3"/>
  <c r="H199" i="6" s="1"/>
  <c r="Z199" i="3"/>
  <c r="AN199" i="3"/>
  <c r="BB199" i="3"/>
  <c r="BM199" i="3"/>
  <c r="CA199" i="3"/>
  <c r="CL199" i="3"/>
  <c r="N200" i="3"/>
  <c r="G200" i="6" s="1"/>
  <c r="AB200" i="3"/>
  <c r="AM200" i="3"/>
  <c r="BA200" i="3"/>
  <c r="BL200" i="3"/>
  <c r="BZ200" i="3"/>
  <c r="B201" i="3"/>
  <c r="M201" i="3"/>
  <c r="AA201" i="3"/>
  <c r="AL201" i="3"/>
  <c r="AZ201" i="3"/>
  <c r="BN201" i="3"/>
  <c r="BY201" i="3"/>
  <c r="A202" i="3"/>
  <c r="L202" i="3"/>
  <c r="Z202" i="3"/>
  <c r="AN202" i="3"/>
  <c r="AY202" i="3"/>
  <c r="BM202" i="3"/>
  <c r="BX202" i="3"/>
  <c r="CL202" i="3"/>
  <c r="N203" i="3"/>
  <c r="G203" i="6" s="1"/>
  <c r="Y203" i="3"/>
  <c r="AM203" i="3"/>
  <c r="AX203" i="3"/>
  <c r="BL203" i="3"/>
  <c r="BZ203" i="3"/>
  <c r="CK203" i="3"/>
  <c r="M204" i="3"/>
  <c r="X204" i="3"/>
  <c r="AL204" i="3"/>
  <c r="AZ204" i="3"/>
  <c r="BK204" i="3"/>
  <c r="BY204" i="3"/>
  <c r="CJ204" i="3"/>
  <c r="L205" i="3"/>
  <c r="Z205" i="3"/>
  <c r="AK205" i="3"/>
  <c r="AY205" i="3"/>
  <c r="BJ205" i="3"/>
  <c r="BX205" i="3"/>
  <c r="CL205" i="3"/>
  <c r="K206" i="3"/>
  <c r="Y206" i="3"/>
  <c r="AJ206" i="3"/>
  <c r="AX206" i="3"/>
  <c r="BL206" i="3"/>
  <c r="BW206" i="3"/>
  <c r="CK206" i="3"/>
  <c r="I207" i="3"/>
  <c r="R207" i="3"/>
  <c r="AB207" i="3"/>
  <c r="AK207" i="3"/>
  <c r="AT207" i="3"/>
  <c r="BC207" i="3"/>
  <c r="BL207" i="3"/>
  <c r="BU207" i="3"/>
  <c r="CD207" i="3"/>
  <c r="B208" i="3"/>
  <c r="K208" i="3"/>
  <c r="T208" i="3"/>
  <c r="AC208" i="3"/>
  <c r="AL208" i="3"/>
  <c r="AU208" i="3"/>
  <c r="BD208" i="3"/>
  <c r="BN208" i="3"/>
  <c r="BW208" i="3"/>
  <c r="CF208" i="3"/>
  <c r="C209" i="3"/>
  <c r="L209" i="3"/>
  <c r="U209" i="3"/>
  <c r="AD209" i="3"/>
  <c r="AN209" i="3"/>
  <c r="AW209" i="3"/>
  <c r="BF209" i="3"/>
  <c r="BO209" i="3"/>
  <c r="BX209" i="3"/>
  <c r="CG209" i="3"/>
  <c r="D210" i="3"/>
  <c r="N210" i="3"/>
  <c r="G210" i="6" s="1"/>
  <c r="W210" i="3"/>
  <c r="AF210" i="3"/>
  <c r="AO210" i="3"/>
  <c r="AX210" i="3"/>
  <c r="BG210" i="3"/>
  <c r="BO210" i="3"/>
  <c r="BW210" i="3"/>
  <c r="CE210" i="3"/>
  <c r="A211" i="3"/>
  <c r="I211" i="3"/>
  <c r="Q211" i="3"/>
  <c r="Y211" i="3"/>
  <c r="AG211" i="3"/>
  <c r="AO211" i="3"/>
  <c r="AW211" i="3"/>
  <c r="BE211" i="3"/>
  <c r="BM211" i="3"/>
  <c r="BU211" i="3"/>
  <c r="CC211" i="3"/>
  <c r="CK211" i="3"/>
  <c r="G212" i="3"/>
  <c r="O212" i="3"/>
  <c r="H212" i="6" s="1"/>
  <c r="W212" i="3"/>
  <c r="AE212" i="3"/>
  <c r="AM212" i="3"/>
  <c r="AU212" i="3"/>
  <c r="BC212" i="3"/>
  <c r="X81" i="3"/>
  <c r="X134" i="3"/>
  <c r="BQ144" i="3"/>
  <c r="AD149" i="3"/>
  <c r="CB153" i="3"/>
  <c r="AM158" i="3"/>
  <c r="AC162" i="3"/>
  <c r="BE165" i="3"/>
  <c r="L168" i="3"/>
  <c r="BL170" i="3"/>
  <c r="S173" i="3"/>
  <c r="T175" i="3"/>
  <c r="J177" i="3"/>
  <c r="CJ178" i="3"/>
  <c r="BC180" i="3"/>
  <c r="CD181" i="3"/>
  <c r="T183" i="3"/>
  <c r="AR184" i="3"/>
  <c r="BT185" i="3"/>
  <c r="J187" i="3"/>
  <c r="AK188" i="3"/>
  <c r="BM189" i="3"/>
  <c r="CK190" i="3"/>
  <c r="AA192" i="3"/>
  <c r="BC193" i="3"/>
  <c r="CE194" i="3"/>
  <c r="T196" i="3"/>
  <c r="AS197" i="3"/>
  <c r="BO198" i="3"/>
  <c r="CB199" i="3"/>
  <c r="C201" i="3"/>
  <c r="P202" i="3"/>
  <c r="Z203" i="3"/>
  <c r="AM204" i="3"/>
  <c r="AZ205" i="3"/>
  <c r="BM206" i="3"/>
  <c r="BD207" i="3"/>
  <c r="AM208" i="3"/>
  <c r="V209" i="3"/>
  <c r="F210" i="3"/>
  <c r="V210" i="5" s="1"/>
  <c r="BX210" i="3"/>
  <c r="AX211" i="3"/>
  <c r="X212" i="3"/>
  <c r="BT212" i="3"/>
  <c r="N213" i="3"/>
  <c r="G213" i="6" s="1"/>
  <c r="AT213" i="3"/>
  <c r="BZ213" i="3"/>
  <c r="T214" i="3"/>
  <c r="AZ214" i="3"/>
  <c r="CF214" i="3"/>
  <c r="Z215" i="3"/>
  <c r="BF215" i="3"/>
  <c r="CL215" i="3"/>
  <c r="AF216" i="3"/>
  <c r="BL216" i="3"/>
  <c r="F217" i="3"/>
  <c r="V217" i="5" s="1"/>
  <c r="AL217" i="3"/>
  <c r="BR217" i="3"/>
  <c r="L218" i="3"/>
  <c r="AR218" i="3"/>
  <c r="BX218" i="3"/>
  <c r="R219" i="3"/>
  <c r="AX219" i="3"/>
  <c r="CD219" i="3"/>
  <c r="X220" i="3"/>
  <c r="BC220" i="3"/>
  <c r="BZ220" i="3"/>
  <c r="F221" i="3"/>
  <c r="V221" i="5" s="1"/>
  <c r="AC221" i="3"/>
  <c r="AZ221" i="3"/>
  <c r="BR221" i="3"/>
  <c r="C222" i="3"/>
  <c r="Z222" i="3"/>
  <c r="AR222" i="3"/>
  <c r="BO222" i="3"/>
  <c r="CL222" i="3"/>
  <c r="R223" i="3"/>
  <c r="AO223" i="3"/>
  <c r="BL223" i="3"/>
  <c r="CD223" i="3"/>
  <c r="Q224" i="3"/>
  <c r="AN224" i="3"/>
  <c r="BF224" i="3"/>
  <c r="CC224" i="3"/>
  <c r="AE225" i="3"/>
  <c r="AW225" i="3"/>
  <c r="CB225" i="3"/>
  <c r="AE226" i="3"/>
  <c r="BB226" i="3"/>
  <c r="BT226" i="3"/>
  <c r="Z227" i="3"/>
  <c r="AR227" i="3"/>
  <c r="BO227" i="3"/>
  <c r="CL227" i="3"/>
  <c r="AD228" i="3"/>
  <c r="BA228" i="3"/>
  <c r="BX228" i="3"/>
  <c r="I229" i="3"/>
  <c r="AM229" i="3"/>
  <c r="BJ229" i="3"/>
  <c r="CB229" i="3"/>
  <c r="Y230" i="3"/>
  <c r="AV230" i="3"/>
  <c r="BN230" i="3"/>
  <c r="CK230" i="3"/>
  <c r="AH231" i="3"/>
  <c r="AZ231" i="3"/>
  <c r="BW231" i="3"/>
  <c r="T232" i="3"/>
  <c r="AL232" i="3"/>
  <c r="BI232" i="3"/>
  <c r="CF232" i="3"/>
  <c r="X233" i="3"/>
  <c r="AU233" i="3"/>
  <c r="BR233" i="3"/>
  <c r="CJ233" i="3"/>
  <c r="AG234" i="3"/>
  <c r="BD234" i="3"/>
  <c r="BV234" i="3"/>
  <c r="S235" i="3"/>
  <c r="AP235" i="3"/>
  <c r="BG235" i="3"/>
  <c r="BW235" i="3"/>
  <c r="C236" i="3"/>
  <c r="AC236" i="3"/>
  <c r="AS236" i="3"/>
  <c r="BI236" i="3"/>
  <c r="BY236" i="3"/>
  <c r="E237" i="3"/>
  <c r="AE237" i="3"/>
  <c r="AU237" i="3"/>
  <c r="BK237" i="3"/>
  <c r="CA237" i="3"/>
  <c r="J238" i="3"/>
  <c r="AG238" i="3"/>
  <c r="AW238" i="3"/>
  <c r="BM238" i="3"/>
  <c r="CC238" i="3"/>
  <c r="S239" i="3"/>
  <c r="AI239" i="3"/>
  <c r="AY239" i="3"/>
  <c r="BO239" i="3"/>
  <c r="CE239" i="3"/>
  <c r="U240" i="3"/>
  <c r="AK240" i="3"/>
  <c r="BA240" i="3"/>
  <c r="BQ240" i="3"/>
  <c r="CG240" i="3"/>
  <c r="W241" i="3"/>
  <c r="AM241" i="3"/>
  <c r="BC241" i="3"/>
  <c r="BR241" i="3"/>
  <c r="CF241" i="3"/>
  <c r="J242" i="3"/>
  <c r="AE242" i="3"/>
  <c r="AP242" i="3"/>
  <c r="BD242" i="3"/>
  <c r="BR242" i="3"/>
  <c r="CC242" i="3"/>
  <c r="J243" i="3"/>
  <c r="AB243" i="3"/>
  <c r="AP243" i="3"/>
  <c r="BD243" i="3"/>
  <c r="BO243" i="3"/>
  <c r="CC243" i="3"/>
  <c r="D244" i="3"/>
  <c r="AB244" i="3"/>
  <c r="AP244" i="3"/>
  <c r="BA244" i="3"/>
  <c r="BO244" i="3"/>
  <c r="BZ244" i="3"/>
  <c r="D245" i="3"/>
  <c r="AB245" i="3"/>
  <c r="AM245" i="3"/>
  <c r="BA245" i="3"/>
  <c r="BL245" i="3"/>
  <c r="BZ245" i="3"/>
  <c r="D246" i="3"/>
  <c r="Y246" i="3"/>
  <c r="AM246" i="3"/>
  <c r="AX246" i="3"/>
  <c r="BL246" i="3"/>
  <c r="BZ246" i="3"/>
  <c r="CK246" i="3"/>
  <c r="Y247" i="3"/>
  <c r="AJ247" i="3"/>
  <c r="AX247" i="3"/>
  <c r="BL247" i="3"/>
  <c r="BW247" i="3"/>
  <c r="CK247" i="3"/>
  <c r="V248" i="3"/>
  <c r="AJ248" i="3"/>
  <c r="AX248" i="3"/>
  <c r="BI248" i="3"/>
  <c r="BW248" i="3"/>
  <c r="CH248" i="3"/>
  <c r="V249" i="3"/>
  <c r="AJ249" i="3"/>
  <c r="AU249" i="3"/>
  <c r="BI249" i="3"/>
  <c r="BT249" i="3"/>
  <c r="CH249" i="3"/>
  <c r="V250" i="3"/>
  <c r="AG250" i="3"/>
  <c r="AU250" i="3"/>
  <c r="BF250" i="3"/>
  <c r="BT250" i="3"/>
  <c r="CH250" i="3"/>
  <c r="S251" i="3"/>
  <c r="AG251" i="3"/>
  <c r="AR251" i="3"/>
  <c r="BF251" i="3"/>
  <c r="BT251" i="3"/>
  <c r="CE251" i="3"/>
  <c r="S252" i="3"/>
  <c r="AD252" i="3"/>
  <c r="AR252" i="3"/>
  <c r="BF252" i="3"/>
  <c r="BQ252" i="3"/>
  <c r="CE252" i="3"/>
  <c r="I253" i="3"/>
  <c r="AD253" i="3"/>
  <c r="AR253" i="3"/>
  <c r="BC253" i="3"/>
  <c r="BK253" i="3"/>
  <c r="BS253" i="3"/>
  <c r="CA253" i="3"/>
  <c r="CI253" i="3"/>
  <c r="J254" i="3"/>
  <c r="Y254" i="3"/>
  <c r="AG254" i="3"/>
  <c r="AO254" i="3"/>
  <c r="AW254" i="3"/>
  <c r="BE254" i="3"/>
  <c r="BM254" i="3"/>
  <c r="BU254" i="3"/>
  <c r="CC254" i="3"/>
  <c r="CK254" i="3"/>
  <c r="S255" i="3"/>
  <c r="AA255" i="3"/>
  <c r="AI255" i="3"/>
  <c r="AQ255" i="3"/>
  <c r="AY255" i="3"/>
  <c r="BG255" i="3"/>
  <c r="BO255" i="3"/>
  <c r="BW255" i="3"/>
  <c r="CE255" i="3"/>
  <c r="C256" i="3"/>
  <c r="U256" i="3"/>
  <c r="AC256" i="3"/>
  <c r="AK256" i="3"/>
  <c r="AS256" i="3"/>
  <c r="BA256" i="3"/>
  <c r="BI256" i="3"/>
  <c r="BQ256" i="3"/>
  <c r="BY256" i="3"/>
  <c r="CG256" i="3"/>
  <c r="E257" i="3"/>
  <c r="W257" i="3"/>
  <c r="AE257" i="3"/>
  <c r="AM257" i="3"/>
  <c r="AU257" i="3"/>
  <c r="BC257" i="3"/>
  <c r="BK257" i="3"/>
  <c r="BS257" i="3"/>
  <c r="CA257" i="3"/>
  <c r="CI257" i="3"/>
  <c r="J258" i="3"/>
  <c r="Y258" i="3"/>
  <c r="AG258" i="3"/>
  <c r="AO258" i="3"/>
  <c r="AW258" i="3"/>
  <c r="BE258" i="3"/>
  <c r="BM258" i="3"/>
  <c r="BU258" i="3"/>
  <c r="CC258" i="3"/>
  <c r="CK258" i="3"/>
  <c r="S259" i="3"/>
  <c r="AA259" i="3"/>
  <c r="AI259" i="3"/>
  <c r="AQ259" i="3"/>
  <c r="AY259" i="3"/>
  <c r="BG259" i="3"/>
  <c r="BO259" i="3"/>
  <c r="BW259" i="3"/>
  <c r="CE259" i="3"/>
  <c r="C260" i="3"/>
  <c r="U260" i="3"/>
  <c r="AC260" i="3"/>
  <c r="AK260" i="3"/>
  <c r="AS260" i="3"/>
  <c r="BA260" i="3"/>
  <c r="BI260" i="3"/>
  <c r="BQ260" i="3"/>
  <c r="BY260" i="3"/>
  <c r="CG260" i="3"/>
  <c r="E261" i="3"/>
  <c r="W261" i="3"/>
  <c r="AE261" i="3"/>
  <c r="AM261" i="3"/>
  <c r="AU261" i="3"/>
  <c r="BC261" i="3"/>
  <c r="BK261" i="3"/>
  <c r="BS261" i="3"/>
  <c r="CA261" i="3"/>
  <c r="CI261" i="3"/>
  <c r="J262" i="3"/>
  <c r="Y262" i="3"/>
  <c r="AG262" i="3"/>
  <c r="AO262" i="3"/>
  <c r="AW262" i="3"/>
  <c r="BE262" i="3"/>
  <c r="BM262" i="3"/>
  <c r="BU262" i="3"/>
  <c r="CC262" i="3"/>
  <c r="CK262" i="3"/>
  <c r="S263" i="3"/>
  <c r="AA263" i="3"/>
  <c r="AI263" i="3"/>
  <c r="AQ263" i="3"/>
  <c r="AY263" i="3"/>
  <c r="BG263" i="3"/>
  <c r="BO263" i="3"/>
  <c r="BW263" i="3"/>
  <c r="CE263" i="3"/>
  <c r="C264" i="3"/>
  <c r="U264" i="3"/>
  <c r="AC264" i="3"/>
  <c r="AK264" i="3"/>
  <c r="AS264" i="3"/>
  <c r="BA264" i="3"/>
  <c r="BI264" i="3"/>
  <c r="BQ264" i="3"/>
  <c r="BY264" i="3"/>
  <c r="CG264" i="3"/>
  <c r="E265" i="3"/>
  <c r="W265" i="3"/>
  <c r="AE265" i="3"/>
  <c r="AM265" i="3"/>
  <c r="AU265" i="3"/>
  <c r="BC265" i="3"/>
  <c r="BK265" i="3"/>
  <c r="BS265" i="3"/>
  <c r="CA265" i="3"/>
  <c r="CI265" i="3"/>
  <c r="J266" i="3"/>
  <c r="Y266" i="3"/>
  <c r="AG266" i="3"/>
  <c r="AO266" i="3"/>
  <c r="AW266" i="3"/>
  <c r="BE266" i="3"/>
  <c r="BM266" i="3"/>
  <c r="BU266" i="3"/>
  <c r="CC266" i="3"/>
  <c r="CK266" i="3"/>
  <c r="S267" i="3"/>
  <c r="AA267" i="3"/>
  <c r="AI267" i="3"/>
  <c r="AQ267" i="3"/>
  <c r="AY267" i="3"/>
  <c r="BG267" i="3"/>
  <c r="BO267" i="3"/>
  <c r="BW267" i="3"/>
  <c r="CE267" i="3"/>
  <c r="C268" i="3"/>
  <c r="U268" i="3"/>
  <c r="AC268" i="3"/>
  <c r="AK268" i="3"/>
  <c r="AS268" i="3"/>
  <c r="BA268" i="3"/>
  <c r="BI268" i="3"/>
  <c r="BQ268" i="3"/>
  <c r="BY268" i="3"/>
  <c r="CG268" i="3"/>
  <c r="E269" i="3"/>
  <c r="W269" i="3"/>
  <c r="AE269" i="3"/>
  <c r="AM269" i="3"/>
  <c r="AU269" i="3"/>
  <c r="BC269" i="3"/>
  <c r="BK269" i="3"/>
  <c r="BS269" i="3"/>
  <c r="CA269" i="3"/>
  <c r="CI269" i="3"/>
  <c r="J270" i="3"/>
  <c r="Y270" i="3"/>
  <c r="AG270" i="3"/>
  <c r="AO270" i="3"/>
  <c r="AW270" i="3"/>
  <c r="BE270" i="3"/>
  <c r="BM270" i="3"/>
  <c r="BU270" i="3"/>
  <c r="CC270" i="3"/>
  <c r="CK270" i="3"/>
  <c r="S271" i="3"/>
  <c r="AA271" i="3"/>
  <c r="AI271" i="3"/>
  <c r="AQ271" i="3"/>
  <c r="AY271" i="3"/>
  <c r="BG271" i="3"/>
  <c r="BO271" i="3"/>
  <c r="BW271" i="3"/>
  <c r="CE271" i="3"/>
  <c r="C272" i="3"/>
  <c r="U272" i="3"/>
  <c r="AC272" i="3"/>
  <c r="AK272" i="3"/>
  <c r="AS272" i="3"/>
  <c r="BA272" i="3"/>
  <c r="BI272" i="3"/>
  <c r="BQ272" i="3"/>
  <c r="BY272" i="3"/>
  <c r="CG272" i="3"/>
  <c r="E273" i="3"/>
  <c r="W273" i="3"/>
  <c r="AE273" i="3"/>
  <c r="AM273" i="3"/>
  <c r="AU273" i="3"/>
  <c r="BC273" i="3"/>
  <c r="BK273" i="3"/>
  <c r="BS273" i="3"/>
  <c r="CA273" i="3"/>
  <c r="CI273" i="3"/>
  <c r="J274" i="3"/>
  <c r="Y274" i="3"/>
  <c r="AG274" i="3"/>
  <c r="AO274" i="3"/>
  <c r="AW274" i="3"/>
  <c r="BE274" i="3"/>
  <c r="BM274" i="3"/>
  <c r="BU274" i="3"/>
  <c r="CC274" i="3"/>
  <c r="CK274" i="3"/>
  <c r="S275" i="3"/>
  <c r="AA275" i="3"/>
  <c r="AI275" i="3"/>
  <c r="AQ275" i="3"/>
  <c r="AY275" i="3"/>
  <c r="BG275" i="3"/>
  <c r="BO275" i="3"/>
  <c r="BW275" i="3"/>
  <c r="CE275" i="3"/>
  <c r="C276" i="3"/>
  <c r="U276" i="3"/>
  <c r="AC276" i="3"/>
  <c r="AK276" i="3"/>
  <c r="AS276" i="3"/>
  <c r="BA276" i="3"/>
  <c r="BI276" i="3"/>
  <c r="BQ276" i="3"/>
  <c r="BY276" i="3"/>
  <c r="CG276" i="3"/>
  <c r="E277" i="3"/>
  <c r="W277" i="3"/>
  <c r="AE277" i="3"/>
  <c r="AM277" i="3"/>
  <c r="AU277" i="3"/>
  <c r="BC277" i="3"/>
  <c r="BK277" i="3"/>
  <c r="BS277" i="3"/>
  <c r="CA277" i="3"/>
  <c r="CI277" i="3"/>
  <c r="J278" i="3"/>
  <c r="Y278" i="3"/>
  <c r="AG278" i="3"/>
  <c r="AO278" i="3"/>
  <c r="AW278" i="3"/>
  <c r="BE278" i="3"/>
  <c r="BM278" i="3"/>
  <c r="BU278" i="3"/>
  <c r="CC278" i="3"/>
  <c r="CK278" i="3"/>
  <c r="S279" i="3"/>
  <c r="AA279" i="3"/>
  <c r="AI279" i="3"/>
  <c r="AQ279" i="3"/>
  <c r="AY279" i="3"/>
  <c r="BG279" i="3"/>
  <c r="BO279" i="3"/>
  <c r="BW279" i="3"/>
  <c r="CE279" i="3"/>
  <c r="C280" i="3"/>
  <c r="U280" i="3"/>
  <c r="AC280" i="3"/>
  <c r="AK280" i="3"/>
  <c r="AS280" i="3"/>
  <c r="BA280" i="3"/>
  <c r="BI280" i="3"/>
  <c r="BQ280" i="3"/>
  <c r="BY280" i="3"/>
  <c r="CG280" i="3"/>
  <c r="E281" i="3"/>
  <c r="W281" i="3"/>
  <c r="AE281" i="3"/>
  <c r="AM281" i="3"/>
  <c r="AU281" i="3"/>
  <c r="BC281" i="3"/>
  <c r="BK281" i="3"/>
  <c r="BS281" i="3"/>
  <c r="CA281" i="3"/>
  <c r="CI281" i="3"/>
  <c r="J282" i="3"/>
  <c r="Y282" i="3"/>
  <c r="AG282" i="3"/>
  <c r="AO282" i="3"/>
  <c r="AW282" i="3"/>
  <c r="BE282" i="3"/>
  <c r="BM282" i="3"/>
  <c r="BU282" i="3"/>
  <c r="CC282" i="3"/>
  <c r="CK282" i="3"/>
  <c r="S283" i="3"/>
  <c r="AA283" i="3"/>
  <c r="AI283" i="3"/>
  <c r="AQ283" i="3"/>
  <c r="AY283" i="3"/>
  <c r="BG283" i="3"/>
  <c r="BO283" i="3"/>
  <c r="BW283" i="3"/>
  <c r="CE283" i="3"/>
  <c r="C284" i="3"/>
  <c r="U284" i="3"/>
  <c r="AC284" i="3"/>
  <c r="AK284" i="3"/>
  <c r="AS284" i="3"/>
  <c r="BA284" i="3"/>
  <c r="BI284" i="3"/>
  <c r="BQ284" i="3"/>
  <c r="BY284" i="3"/>
  <c r="CG284" i="3"/>
  <c r="E285" i="3"/>
  <c r="W285" i="3"/>
  <c r="AE285" i="3"/>
  <c r="AM285" i="3"/>
  <c r="AU285" i="3"/>
  <c r="BC285" i="3"/>
  <c r="BK285" i="3"/>
  <c r="BS285" i="3"/>
  <c r="CA285" i="3"/>
  <c r="CI285" i="3"/>
  <c r="J286" i="3"/>
  <c r="Y286" i="3"/>
  <c r="AG286" i="3"/>
  <c r="AO286" i="3"/>
  <c r="AW286" i="3"/>
  <c r="BE286" i="3"/>
  <c r="BM286" i="3"/>
  <c r="BU286" i="3"/>
  <c r="CC286" i="3"/>
  <c r="CK286" i="3"/>
  <c r="S287" i="3"/>
  <c r="AA287" i="3"/>
  <c r="AI287" i="3"/>
  <c r="AQ287" i="3"/>
  <c r="AY287" i="3"/>
  <c r="BG287" i="3"/>
  <c r="BO287" i="3"/>
  <c r="BW287" i="3"/>
  <c r="CE287" i="3"/>
  <c r="C288" i="3"/>
  <c r="U288" i="3"/>
  <c r="AC288" i="3"/>
  <c r="AK288" i="3"/>
  <c r="AS288" i="3"/>
  <c r="BA288" i="3"/>
  <c r="BI288" i="3"/>
  <c r="BQ288" i="3"/>
  <c r="BY288" i="3"/>
  <c r="CG288" i="3"/>
  <c r="E289" i="3"/>
  <c r="W289" i="3"/>
  <c r="AE289" i="3"/>
  <c r="AM289" i="3"/>
  <c r="AU289" i="3"/>
  <c r="BC289" i="3"/>
  <c r="BK289" i="3"/>
  <c r="BS289" i="3"/>
  <c r="CA289" i="3"/>
  <c r="CI289" i="3"/>
  <c r="J290" i="3"/>
  <c r="Y290" i="3"/>
  <c r="AG290" i="3"/>
  <c r="AO290" i="3"/>
  <c r="AW290" i="3"/>
  <c r="BE290" i="3"/>
  <c r="BM290" i="3"/>
  <c r="BU290" i="3"/>
  <c r="CC290" i="3"/>
  <c r="CK290" i="3"/>
  <c r="S291" i="3"/>
  <c r="AA291" i="3"/>
  <c r="AI291" i="3"/>
  <c r="AQ291" i="3"/>
  <c r="AY291" i="3"/>
  <c r="BG291" i="3"/>
  <c r="BO291" i="3"/>
  <c r="BW291" i="3"/>
  <c r="CE291" i="3"/>
  <c r="C292" i="3"/>
  <c r="U292" i="3"/>
  <c r="AC292" i="3"/>
  <c r="AK292" i="3"/>
  <c r="AS292" i="3"/>
  <c r="BA292" i="3"/>
  <c r="BI292" i="3"/>
  <c r="BQ292" i="3"/>
  <c r="BY292" i="3"/>
  <c r="CG292" i="3"/>
  <c r="E293" i="3"/>
  <c r="W293" i="3"/>
  <c r="AE293" i="3"/>
  <c r="AM293" i="3"/>
  <c r="AU293" i="3"/>
  <c r="BC293" i="3"/>
  <c r="BK293" i="3"/>
  <c r="BS293" i="3"/>
  <c r="CA293" i="3"/>
  <c r="CI293" i="3"/>
  <c r="J294" i="3"/>
  <c r="Y294" i="3"/>
  <c r="AG294" i="3"/>
  <c r="AO294" i="3"/>
  <c r="AW294" i="3"/>
  <c r="BE294" i="3"/>
  <c r="BM294" i="3"/>
  <c r="BU294" i="3"/>
  <c r="CC294" i="3"/>
  <c r="CK294" i="3"/>
  <c r="S295" i="3"/>
  <c r="AA295" i="3"/>
  <c r="AI295" i="3"/>
  <c r="AQ295" i="3"/>
  <c r="AY295" i="3"/>
  <c r="BG295" i="3"/>
  <c r="BO295" i="3"/>
  <c r="BW295" i="3"/>
  <c r="CE295" i="3"/>
  <c r="C296" i="3"/>
  <c r="U296" i="3"/>
  <c r="AC296" i="3"/>
  <c r="AK296" i="3"/>
  <c r="AS296" i="3"/>
  <c r="BA296" i="3"/>
  <c r="BI296" i="3"/>
  <c r="BQ296" i="3"/>
  <c r="BY296" i="3"/>
  <c r="CG296" i="3"/>
  <c r="E297" i="3"/>
  <c r="W297" i="3"/>
  <c r="AE297" i="3"/>
  <c r="AM297" i="3"/>
  <c r="AU297" i="3"/>
  <c r="BC297" i="3"/>
  <c r="BK297" i="3"/>
  <c r="BS297" i="3"/>
  <c r="CA297" i="3"/>
  <c r="CI297" i="3"/>
  <c r="J298" i="3"/>
  <c r="Y298" i="3"/>
  <c r="AG298" i="3"/>
  <c r="AO298" i="3"/>
  <c r="AW298" i="3"/>
  <c r="BE298" i="3"/>
  <c r="BM298" i="3"/>
  <c r="BU298" i="3"/>
  <c r="CC298" i="3"/>
  <c r="CK298" i="3"/>
  <c r="S299" i="3"/>
  <c r="AA299" i="3"/>
  <c r="AI299" i="3"/>
  <c r="AQ299" i="3"/>
  <c r="AY299" i="3"/>
  <c r="BG299" i="3"/>
  <c r="BO299" i="3"/>
  <c r="BW299" i="3"/>
  <c r="CE299" i="3"/>
  <c r="C300" i="3"/>
  <c r="U300" i="3"/>
  <c r="AC300" i="3"/>
  <c r="AK300" i="3"/>
  <c r="AS300" i="3"/>
  <c r="BA300" i="3"/>
  <c r="BI300" i="3"/>
  <c r="BQ300" i="3"/>
  <c r="BY300" i="3"/>
  <c r="CG300" i="3"/>
  <c r="E301" i="3"/>
  <c r="W301" i="3"/>
  <c r="AE301" i="3"/>
  <c r="AM301" i="3"/>
  <c r="AU301" i="3"/>
  <c r="BC301" i="3"/>
  <c r="BK301" i="3"/>
  <c r="BS301" i="3"/>
  <c r="CA301" i="3"/>
  <c r="CI301" i="3"/>
  <c r="J302" i="3"/>
  <c r="Y302" i="3"/>
  <c r="AG302" i="3"/>
  <c r="AO302" i="3"/>
  <c r="AW302" i="3"/>
  <c r="BE302" i="3"/>
  <c r="BM302" i="3"/>
  <c r="BU302" i="3"/>
  <c r="CC302" i="3"/>
  <c r="CK302" i="3"/>
  <c r="S303" i="3"/>
  <c r="AA303" i="3"/>
  <c r="AI303" i="3"/>
  <c r="AQ303" i="3"/>
  <c r="AY303" i="3"/>
  <c r="BG303" i="3"/>
  <c r="BO303" i="3"/>
  <c r="BW303" i="3"/>
  <c r="CE303" i="3"/>
  <c r="C304" i="3"/>
  <c r="U304" i="3"/>
  <c r="AC304" i="3"/>
  <c r="AK304" i="3"/>
  <c r="AS304" i="3"/>
  <c r="BA304" i="3"/>
  <c r="BI304" i="3"/>
  <c r="BQ304" i="3"/>
  <c r="BY304" i="3"/>
  <c r="CG304" i="3"/>
  <c r="E305" i="3"/>
  <c r="W305" i="3"/>
  <c r="AE305" i="3"/>
  <c r="AM305" i="3"/>
  <c r="AU305" i="3"/>
  <c r="BC305" i="3"/>
  <c r="BK305" i="3"/>
  <c r="BS305" i="3"/>
  <c r="CA305" i="3"/>
  <c r="CI305" i="3"/>
  <c r="J306" i="3"/>
  <c r="Y306" i="3"/>
  <c r="AG306" i="3"/>
  <c r="AO306" i="3"/>
  <c r="AW306" i="3"/>
  <c r="BE306" i="3"/>
  <c r="BM306" i="3"/>
  <c r="BU306" i="3"/>
  <c r="CC306" i="3"/>
  <c r="CK306" i="3"/>
  <c r="S307" i="3"/>
  <c r="AA307" i="3"/>
  <c r="AI307" i="3"/>
  <c r="AQ307" i="3"/>
  <c r="AY307" i="3"/>
  <c r="BG307" i="3"/>
  <c r="BO307" i="3"/>
  <c r="BW307" i="3"/>
  <c r="CE307" i="3"/>
  <c r="C308" i="3"/>
  <c r="U308" i="3"/>
  <c r="AC308" i="3"/>
  <c r="AK308" i="3"/>
  <c r="AS308" i="3"/>
  <c r="BA308" i="3"/>
  <c r="BI308" i="3"/>
  <c r="BQ308" i="3"/>
  <c r="BY308" i="3"/>
  <c r="CG308" i="3"/>
  <c r="E309" i="3"/>
  <c r="W309" i="3"/>
  <c r="AE309" i="3"/>
  <c r="AM309" i="3"/>
  <c r="AU309" i="3"/>
  <c r="BC309" i="3"/>
  <c r="BK309" i="3"/>
  <c r="BS309" i="3"/>
  <c r="CA309" i="3"/>
  <c r="CI309" i="3"/>
  <c r="J310" i="3"/>
  <c r="Y310" i="3"/>
  <c r="AG310" i="3"/>
  <c r="AO310" i="3"/>
  <c r="AW310" i="3"/>
  <c r="BE310" i="3"/>
  <c r="BM310" i="3"/>
  <c r="BU310" i="3"/>
  <c r="CC310" i="3"/>
  <c r="CK310" i="3"/>
  <c r="S311" i="3"/>
  <c r="AA311" i="3"/>
  <c r="AI311" i="3"/>
  <c r="AQ311" i="3"/>
  <c r="AY311" i="3"/>
  <c r="BG311" i="3"/>
  <c r="BO311" i="3"/>
  <c r="BW311" i="3"/>
  <c r="CE311" i="3"/>
  <c r="C312" i="3"/>
  <c r="U312" i="3"/>
  <c r="AC312" i="3"/>
  <c r="AK312" i="3"/>
  <c r="AS312" i="3"/>
  <c r="BA312" i="3"/>
  <c r="BI312" i="3"/>
  <c r="BQ312" i="3"/>
  <c r="BY312" i="3"/>
  <c r="CG312" i="3"/>
  <c r="E313" i="3"/>
  <c r="W313" i="3"/>
  <c r="AE313" i="3"/>
  <c r="AM313" i="3"/>
  <c r="AU313" i="3"/>
  <c r="BC313" i="3"/>
  <c r="BK313" i="3"/>
  <c r="BS313" i="3"/>
  <c r="CA313" i="3"/>
  <c r="CI313" i="3"/>
  <c r="J314" i="3"/>
  <c r="Y314" i="3"/>
  <c r="AG314" i="3"/>
  <c r="AO314" i="3"/>
  <c r="AW314" i="3"/>
  <c r="BE314" i="3"/>
  <c r="BM314" i="3"/>
  <c r="BU314" i="3"/>
  <c r="CC314" i="3"/>
  <c r="CK314" i="3"/>
  <c r="S315" i="3"/>
  <c r="AA315" i="3"/>
  <c r="AI315" i="3"/>
  <c r="AQ315" i="3"/>
  <c r="AY315" i="3"/>
  <c r="BG315" i="3"/>
  <c r="BO315" i="3"/>
  <c r="BW315" i="3"/>
  <c r="CE315" i="3"/>
  <c r="CK96" i="3"/>
  <c r="M136" i="3"/>
  <c r="AF145" i="3"/>
  <c r="CC149" i="3"/>
  <c r="AN154" i="3"/>
  <c r="CK158" i="3"/>
  <c r="BS162" i="3"/>
  <c r="CJ165" i="3"/>
  <c r="AQ168" i="3"/>
  <c r="CJ170" i="3"/>
  <c r="AX173" i="3"/>
  <c r="AP175" i="3"/>
  <c r="AF177" i="3"/>
  <c r="Q179" i="3"/>
  <c r="BS180" i="3"/>
  <c r="E182" i="3"/>
  <c r="AG183" i="3"/>
  <c r="BH184" i="3"/>
  <c r="CJ185" i="3"/>
  <c r="Z187" i="3"/>
  <c r="AX188" i="3"/>
  <c r="BZ189" i="3"/>
  <c r="O191" i="3"/>
  <c r="H191" i="6" s="1"/>
  <c r="AQ192" i="3"/>
  <c r="BS193" i="3"/>
  <c r="E195" i="3"/>
  <c r="AG196" i="3"/>
  <c r="BI197" i="3"/>
  <c r="CC198" i="3"/>
  <c r="D200" i="3"/>
  <c r="N201" i="3"/>
  <c r="G201" i="6" s="1"/>
  <c r="AA202" i="3"/>
  <c r="AN203" i="3"/>
  <c r="BA204" i="3"/>
  <c r="BN205" i="3"/>
  <c r="BX206" i="3"/>
  <c r="BM207" i="3"/>
  <c r="AV208" i="3"/>
  <c r="AF209" i="3"/>
  <c r="O210" i="3"/>
  <c r="H210" i="6" s="1"/>
  <c r="CF210" i="3"/>
  <c r="BF211" i="3"/>
  <c r="AF212" i="3"/>
  <c r="CA212" i="3"/>
  <c r="U213" i="3"/>
  <c r="BA213" i="3"/>
  <c r="CG213" i="3"/>
  <c r="AA214" i="3"/>
  <c r="BG214" i="3"/>
  <c r="A215" i="3"/>
  <c r="AG215" i="3"/>
  <c r="BM215" i="3"/>
  <c r="G216" i="3"/>
  <c r="AM216" i="3"/>
  <c r="BS216" i="3"/>
  <c r="M217" i="3"/>
  <c r="AS217" i="3"/>
  <c r="BY217" i="3"/>
  <c r="S218" i="3"/>
  <c r="AY218" i="3"/>
  <c r="CE218" i="3"/>
  <c r="Y219" i="3"/>
  <c r="BE219" i="3"/>
  <c r="CK219" i="3"/>
  <c r="AE220" i="3"/>
  <c r="BD220" i="3"/>
  <c r="CA220" i="3"/>
  <c r="L221" i="3"/>
  <c r="AD221" i="3"/>
  <c r="BA221" i="3"/>
  <c r="BX221" i="3"/>
  <c r="D222" i="3"/>
  <c r="AA222" i="3"/>
  <c r="AX222" i="3"/>
  <c r="BP222" i="3"/>
  <c r="A223" i="3"/>
  <c r="X223" i="3"/>
  <c r="AP223" i="3"/>
  <c r="BM223" i="3"/>
  <c r="CL223" i="3"/>
  <c r="R224" i="3"/>
  <c r="AO224" i="3"/>
  <c r="BL224" i="3"/>
  <c r="CD224" i="3"/>
  <c r="AF225" i="3"/>
  <c r="BG225" i="3"/>
  <c r="CD225" i="3"/>
  <c r="D226" i="3"/>
  <c r="AF226" i="3"/>
  <c r="BC226" i="3"/>
  <c r="BZ226" i="3"/>
  <c r="AA227" i="3"/>
  <c r="AX227" i="3"/>
  <c r="BP227" i="3"/>
  <c r="C228" i="3"/>
  <c r="AJ228" i="3"/>
  <c r="BB228" i="3"/>
  <c r="BY228" i="3"/>
  <c r="V229" i="3"/>
  <c r="AN229" i="3"/>
  <c r="BK229" i="3"/>
  <c r="CH229" i="3"/>
  <c r="Z230" i="3"/>
  <c r="AW230" i="3"/>
  <c r="BT230" i="3"/>
  <c r="CL230" i="3"/>
  <c r="AI231" i="3"/>
  <c r="BF231" i="3"/>
  <c r="BX231" i="3"/>
  <c r="U232" i="3"/>
  <c r="AR232" i="3"/>
  <c r="BJ232" i="3"/>
  <c r="CG232" i="3"/>
  <c r="AD233" i="3"/>
  <c r="AV233" i="3"/>
  <c r="BS233" i="3"/>
  <c r="I234" i="3"/>
  <c r="AH234" i="3"/>
  <c r="BE234" i="3"/>
  <c r="CB234" i="3"/>
  <c r="T235" i="3"/>
  <c r="AQ235" i="3"/>
  <c r="BH235" i="3"/>
  <c r="BX235" i="3"/>
  <c r="D236" i="3"/>
  <c r="AD236" i="3"/>
  <c r="AT236" i="3"/>
  <c r="BJ236" i="3"/>
  <c r="BZ236" i="3"/>
  <c r="I237" i="3"/>
  <c r="AF237" i="3"/>
  <c r="AV237" i="3"/>
  <c r="BL237" i="3"/>
  <c r="CB237" i="3"/>
  <c r="P238" i="3"/>
  <c r="AH238" i="3"/>
  <c r="AX238" i="3"/>
  <c r="BN238" i="3"/>
  <c r="CD238" i="3"/>
  <c r="T239" i="3"/>
  <c r="AJ239" i="3"/>
  <c r="AZ239" i="3"/>
  <c r="BP239" i="3"/>
  <c r="CF239" i="3"/>
  <c r="V240" i="3"/>
  <c r="AL240" i="3"/>
  <c r="BB240" i="3"/>
  <c r="BR240" i="3"/>
  <c r="CH240" i="3"/>
  <c r="X241" i="3"/>
  <c r="AN241" i="3"/>
  <c r="BD241" i="3"/>
  <c r="BS241" i="3"/>
  <c r="CG241" i="3"/>
  <c r="P242" i="3"/>
  <c r="AF242" i="3"/>
  <c r="AT242" i="3"/>
  <c r="BE242" i="3"/>
  <c r="BS242" i="3"/>
  <c r="CD242" i="3"/>
  <c r="P243" i="3"/>
  <c r="AF243" i="3"/>
  <c r="AQ243" i="3"/>
  <c r="BE243" i="3"/>
  <c r="BP243" i="3"/>
  <c r="CD243" i="3"/>
  <c r="P244" i="3"/>
  <c r="AC244" i="3"/>
  <c r="AQ244" i="3"/>
  <c r="BB244" i="3"/>
  <c r="BP244" i="3"/>
  <c r="CD244" i="3"/>
  <c r="E245" i="3"/>
  <c r="AC245" i="3"/>
  <c r="AN245" i="3"/>
  <c r="BB245" i="3"/>
  <c r="BP245" i="3"/>
  <c r="CA245" i="3"/>
  <c r="E246" i="3"/>
  <c r="Z246" i="3"/>
  <c r="AN246" i="3"/>
  <c r="BB246" i="3"/>
  <c r="BM246" i="3"/>
  <c r="CA246" i="3"/>
  <c r="CL246" i="3"/>
  <c r="Z247" i="3"/>
  <c r="AN247" i="3"/>
  <c r="AY247" i="3"/>
  <c r="BM247" i="3"/>
  <c r="BX247" i="3"/>
  <c r="CL247" i="3"/>
  <c r="Z248" i="3"/>
  <c r="AK248" i="3"/>
  <c r="AY248" i="3"/>
  <c r="BJ248" i="3"/>
  <c r="BX248" i="3"/>
  <c r="CL248" i="3"/>
  <c r="W249" i="3"/>
  <c r="AK249" i="3"/>
  <c r="AV249" i="3"/>
  <c r="BJ249" i="3"/>
  <c r="BX249" i="3"/>
  <c r="CI249" i="3"/>
  <c r="W250" i="3"/>
  <c r="AH250" i="3"/>
  <c r="AV250" i="3"/>
  <c r="BJ250" i="3"/>
  <c r="BU250" i="3"/>
  <c r="CI250" i="3"/>
  <c r="T251" i="3"/>
  <c r="AH251" i="3"/>
  <c r="AV251" i="3"/>
  <c r="BG251" i="3"/>
  <c r="BU251" i="3"/>
  <c r="CF251" i="3"/>
  <c r="T252" i="3"/>
  <c r="AH252" i="3"/>
  <c r="AS252" i="3"/>
  <c r="BG252" i="3"/>
  <c r="BR252" i="3"/>
  <c r="CF252" i="3"/>
  <c r="T253" i="3"/>
  <c r="AE253" i="3"/>
  <c r="AS253" i="3"/>
  <c r="BD253" i="3"/>
  <c r="BL253" i="3"/>
  <c r="BT253" i="3"/>
  <c r="CB253" i="3"/>
  <c r="CJ253" i="3"/>
  <c r="P254" i="3"/>
  <c r="Z254" i="3"/>
  <c r="AH254" i="3"/>
  <c r="AP254" i="3"/>
  <c r="AX254" i="3"/>
  <c r="BF254" i="3"/>
  <c r="BN254" i="3"/>
  <c r="BV254" i="3"/>
  <c r="CD254" i="3"/>
  <c r="CL254" i="3"/>
  <c r="T255" i="3"/>
  <c r="AB255" i="3"/>
  <c r="AJ255" i="3"/>
  <c r="AR255" i="3"/>
  <c r="AZ255" i="3"/>
  <c r="BH255" i="3"/>
  <c r="BP255" i="3"/>
  <c r="BX255" i="3"/>
  <c r="CF255" i="3"/>
  <c r="D256" i="3"/>
  <c r="V256" i="3"/>
  <c r="AD256" i="3"/>
  <c r="AL256" i="3"/>
  <c r="AT256" i="3"/>
  <c r="BB256" i="3"/>
  <c r="BJ256" i="3"/>
  <c r="BR256" i="3"/>
  <c r="BZ256" i="3"/>
  <c r="CH256" i="3"/>
  <c r="I257" i="3"/>
  <c r="X257" i="3"/>
  <c r="AF257" i="3"/>
  <c r="AN257" i="3"/>
  <c r="AV257" i="3"/>
  <c r="BD257" i="3"/>
  <c r="BL257" i="3"/>
  <c r="BT257" i="3"/>
  <c r="CB257" i="3"/>
  <c r="CJ257" i="3"/>
  <c r="P258" i="3"/>
  <c r="Z258" i="3"/>
  <c r="AH258" i="3"/>
  <c r="AP258" i="3"/>
  <c r="AX258" i="3"/>
  <c r="BF258" i="3"/>
  <c r="BN258" i="3"/>
  <c r="BV258" i="3"/>
  <c r="CD258" i="3"/>
  <c r="CL258" i="3"/>
  <c r="T259" i="3"/>
  <c r="AB259" i="3"/>
  <c r="AJ259" i="3"/>
  <c r="AR259" i="3"/>
  <c r="AZ259" i="3"/>
  <c r="BH259" i="3"/>
  <c r="BP259" i="3"/>
  <c r="BX259" i="3"/>
  <c r="CF259" i="3"/>
  <c r="D260" i="3"/>
  <c r="V260" i="3"/>
  <c r="AD260" i="3"/>
  <c r="AL260" i="3"/>
  <c r="AT260" i="3"/>
  <c r="BB260" i="3"/>
  <c r="BJ260" i="3"/>
  <c r="BR260" i="3"/>
  <c r="BZ260" i="3"/>
  <c r="CH260" i="3"/>
  <c r="I261" i="3"/>
  <c r="X261" i="3"/>
  <c r="AF261" i="3"/>
  <c r="AN261" i="3"/>
  <c r="AV261" i="3"/>
  <c r="BD261" i="3"/>
  <c r="BL261" i="3"/>
  <c r="BT261" i="3"/>
  <c r="CB261" i="3"/>
  <c r="CJ261" i="3"/>
  <c r="P262" i="3"/>
  <c r="Z262" i="3"/>
  <c r="AH262" i="3"/>
  <c r="AP262" i="3"/>
  <c r="AX262" i="3"/>
  <c r="BF262" i="3"/>
  <c r="BN262" i="3"/>
  <c r="BV262" i="3"/>
  <c r="CD262" i="3"/>
  <c r="CL262" i="3"/>
  <c r="T263" i="3"/>
  <c r="AB263" i="3"/>
  <c r="AJ263" i="3"/>
  <c r="AR263" i="3"/>
  <c r="AZ263" i="3"/>
  <c r="BH263" i="3"/>
  <c r="BP263" i="3"/>
  <c r="BX263" i="3"/>
  <c r="CF263" i="3"/>
  <c r="D264" i="3"/>
  <c r="V264" i="3"/>
  <c r="AD264" i="3"/>
  <c r="AL264" i="3"/>
  <c r="AT264" i="3"/>
  <c r="BB264" i="3"/>
  <c r="BJ264" i="3"/>
  <c r="BR264" i="3"/>
  <c r="BZ264" i="3"/>
  <c r="CH264" i="3"/>
  <c r="I265" i="3"/>
  <c r="X265" i="3"/>
  <c r="AF265" i="3"/>
  <c r="AN265" i="3"/>
  <c r="AV265" i="3"/>
  <c r="BD265" i="3"/>
  <c r="BL265" i="3"/>
  <c r="BT265" i="3"/>
  <c r="CB265" i="3"/>
  <c r="CJ265" i="3"/>
  <c r="P266" i="3"/>
  <c r="Z266" i="3"/>
  <c r="AH266" i="3"/>
  <c r="AP266" i="3"/>
  <c r="AX266" i="3"/>
  <c r="BF266" i="3"/>
  <c r="BN266" i="3"/>
  <c r="BV266" i="3"/>
  <c r="CD266" i="3"/>
  <c r="CL266" i="3"/>
  <c r="T267" i="3"/>
  <c r="AB267" i="3"/>
  <c r="AJ267" i="3"/>
  <c r="AR267" i="3"/>
  <c r="AZ267" i="3"/>
  <c r="BH267" i="3"/>
  <c r="BP267" i="3"/>
  <c r="BX267" i="3"/>
  <c r="CF267" i="3"/>
  <c r="D268" i="3"/>
  <c r="V268" i="3"/>
  <c r="AD268" i="3"/>
  <c r="AL268" i="3"/>
  <c r="AT268" i="3"/>
  <c r="BB268" i="3"/>
  <c r="BJ268" i="3"/>
  <c r="BR268" i="3"/>
  <c r="BZ268" i="3"/>
  <c r="CH268" i="3"/>
  <c r="I269" i="3"/>
  <c r="X269" i="3"/>
  <c r="AF269" i="3"/>
  <c r="AN269" i="3"/>
  <c r="AV269" i="3"/>
  <c r="BD269" i="3"/>
  <c r="BL269" i="3"/>
  <c r="BT269" i="3"/>
  <c r="CB269" i="3"/>
  <c r="CJ269" i="3"/>
  <c r="P270" i="3"/>
  <c r="Z270" i="3"/>
  <c r="AH270" i="3"/>
  <c r="AP270" i="3"/>
  <c r="AX270" i="3"/>
  <c r="BF270" i="3"/>
  <c r="BN270" i="3"/>
  <c r="BV270" i="3"/>
  <c r="CD270" i="3"/>
  <c r="CL270" i="3"/>
  <c r="T271" i="3"/>
  <c r="AB271" i="3"/>
  <c r="AJ271" i="3"/>
  <c r="AR271" i="3"/>
  <c r="AZ271" i="3"/>
  <c r="BH271" i="3"/>
  <c r="BP271" i="3"/>
  <c r="BX271" i="3"/>
  <c r="CF271" i="3"/>
  <c r="D272" i="3"/>
  <c r="V272" i="3"/>
  <c r="AD272" i="3"/>
  <c r="AL272" i="3"/>
  <c r="AT272" i="3"/>
  <c r="BB272" i="3"/>
  <c r="BJ272" i="3"/>
  <c r="BR272" i="3"/>
  <c r="BZ272" i="3"/>
  <c r="CH272" i="3"/>
  <c r="I273" i="3"/>
  <c r="X273" i="3"/>
  <c r="AF273" i="3"/>
  <c r="AN273" i="3"/>
  <c r="AV273" i="3"/>
  <c r="BD273" i="3"/>
  <c r="BL273" i="3"/>
  <c r="BT273" i="3"/>
  <c r="CB273" i="3"/>
  <c r="CJ273" i="3"/>
  <c r="P274" i="3"/>
  <c r="Z274" i="3"/>
  <c r="AH274" i="3"/>
  <c r="AP274" i="3"/>
  <c r="AX274" i="3"/>
  <c r="BF274" i="3"/>
  <c r="BN274" i="3"/>
  <c r="BV274" i="3"/>
  <c r="CD274" i="3"/>
  <c r="CL274" i="3"/>
  <c r="T275" i="3"/>
  <c r="AB275" i="3"/>
  <c r="AJ275" i="3"/>
  <c r="AR275" i="3"/>
  <c r="AZ275" i="3"/>
  <c r="BH275" i="3"/>
  <c r="BP275" i="3"/>
  <c r="BX275" i="3"/>
  <c r="CF275" i="3"/>
  <c r="D276" i="3"/>
  <c r="V276" i="3"/>
  <c r="AD276" i="3"/>
  <c r="AL276" i="3"/>
  <c r="AT276" i="3"/>
  <c r="BB276" i="3"/>
  <c r="BJ276" i="3"/>
  <c r="BR276" i="3"/>
  <c r="BZ276" i="3"/>
  <c r="CH276" i="3"/>
  <c r="I277" i="3"/>
  <c r="X277" i="3"/>
  <c r="AF277" i="3"/>
  <c r="AN277" i="3"/>
  <c r="AV277" i="3"/>
  <c r="BD277" i="3"/>
  <c r="BL277" i="3"/>
  <c r="BT277" i="3"/>
  <c r="CB277" i="3"/>
  <c r="CJ277" i="3"/>
  <c r="P278" i="3"/>
  <c r="Z278" i="3"/>
  <c r="AH278" i="3"/>
  <c r="AP278" i="3"/>
  <c r="AX278" i="3"/>
  <c r="BF278" i="3"/>
  <c r="BN278" i="3"/>
  <c r="BV278" i="3"/>
  <c r="CD278" i="3"/>
  <c r="CL278" i="3"/>
  <c r="T279" i="3"/>
  <c r="AB279" i="3"/>
  <c r="AJ279" i="3"/>
  <c r="AR279" i="3"/>
  <c r="AZ279" i="3"/>
  <c r="BH279" i="3"/>
  <c r="BP279" i="3"/>
  <c r="BX279" i="3"/>
  <c r="CF279" i="3"/>
  <c r="D280" i="3"/>
  <c r="V280" i="3"/>
  <c r="AD280" i="3"/>
  <c r="AL280" i="3"/>
  <c r="AT280" i="3"/>
  <c r="BB280" i="3"/>
  <c r="BJ280" i="3"/>
  <c r="BR280" i="3"/>
  <c r="BZ280" i="3"/>
  <c r="CH280" i="3"/>
  <c r="I281" i="3"/>
  <c r="X281" i="3"/>
  <c r="AF281" i="3"/>
  <c r="AN281" i="3"/>
  <c r="AV281" i="3"/>
  <c r="BD281" i="3"/>
  <c r="BL281" i="3"/>
  <c r="BT281" i="3"/>
  <c r="CB281" i="3"/>
  <c r="CJ281" i="3"/>
  <c r="P282" i="3"/>
  <c r="Z282" i="3"/>
  <c r="AH282" i="3"/>
  <c r="AP282" i="3"/>
  <c r="AX282" i="3"/>
  <c r="BF282" i="3"/>
  <c r="BN282" i="3"/>
  <c r="BV282" i="3"/>
  <c r="CD282" i="3"/>
  <c r="CL282" i="3"/>
  <c r="T283" i="3"/>
  <c r="AB283" i="3"/>
  <c r="AJ283" i="3"/>
  <c r="AR283" i="3"/>
  <c r="AZ283" i="3"/>
  <c r="BH283" i="3"/>
  <c r="BP283" i="3"/>
  <c r="BX283" i="3"/>
  <c r="CF283" i="3"/>
  <c r="D284" i="3"/>
  <c r="V284" i="3"/>
  <c r="AD284" i="3"/>
  <c r="AL284" i="3"/>
  <c r="AT284" i="3"/>
  <c r="BB284" i="3"/>
  <c r="BJ284" i="3"/>
  <c r="BR284" i="3"/>
  <c r="BZ284" i="3"/>
  <c r="CH284" i="3"/>
  <c r="I285" i="3"/>
  <c r="X285" i="3"/>
  <c r="AF285" i="3"/>
  <c r="AN285" i="3"/>
  <c r="AV285" i="3"/>
  <c r="BD285" i="3"/>
  <c r="BL285" i="3"/>
  <c r="BT285" i="3"/>
  <c r="CB285" i="3"/>
  <c r="CJ285" i="3"/>
  <c r="P286" i="3"/>
  <c r="Z286" i="3"/>
  <c r="AH286" i="3"/>
  <c r="AP286" i="3"/>
  <c r="AX286" i="3"/>
  <c r="BF286" i="3"/>
  <c r="BN286" i="3"/>
  <c r="BV286" i="3"/>
  <c r="CD286" i="3"/>
  <c r="CL286" i="3"/>
  <c r="T287" i="3"/>
  <c r="AB287" i="3"/>
  <c r="AJ287" i="3"/>
  <c r="AR287" i="3"/>
  <c r="AZ287" i="3"/>
  <c r="BH287" i="3"/>
  <c r="BP287" i="3"/>
  <c r="BX287" i="3"/>
  <c r="CF287" i="3"/>
  <c r="D288" i="3"/>
  <c r="V288" i="3"/>
  <c r="AD288" i="3"/>
  <c r="AL288" i="3"/>
  <c r="AT288" i="3"/>
  <c r="BB288" i="3"/>
  <c r="BJ288" i="3"/>
  <c r="BR288" i="3"/>
  <c r="BZ288" i="3"/>
  <c r="CH288" i="3"/>
  <c r="I289" i="3"/>
  <c r="X289" i="3"/>
  <c r="AF289" i="3"/>
  <c r="AN289" i="3"/>
  <c r="AV289" i="3"/>
  <c r="BD289" i="3"/>
  <c r="BL289" i="3"/>
  <c r="BT289" i="3"/>
  <c r="CB289" i="3"/>
  <c r="CJ289" i="3"/>
  <c r="P290" i="3"/>
  <c r="Z290" i="3"/>
  <c r="AH290" i="3"/>
  <c r="AP290" i="3"/>
  <c r="AX290" i="3"/>
  <c r="BF290" i="3"/>
  <c r="BN290" i="3"/>
  <c r="BV290" i="3"/>
  <c r="CD290" i="3"/>
  <c r="CL290" i="3"/>
  <c r="T291" i="3"/>
  <c r="AB291" i="3"/>
  <c r="AJ291" i="3"/>
  <c r="AR291" i="3"/>
  <c r="AZ291" i="3"/>
  <c r="BH291" i="3"/>
  <c r="BP291" i="3"/>
  <c r="BX291" i="3"/>
  <c r="CF291" i="3"/>
  <c r="D292" i="3"/>
  <c r="V292" i="3"/>
  <c r="AD292" i="3"/>
  <c r="AL292" i="3"/>
  <c r="AT292" i="3"/>
  <c r="BB292" i="3"/>
  <c r="BJ292" i="3"/>
  <c r="BR292" i="3"/>
  <c r="BZ292" i="3"/>
  <c r="CH292" i="3"/>
  <c r="I293" i="3"/>
  <c r="X293" i="3"/>
  <c r="AF293" i="3"/>
  <c r="AN293" i="3"/>
  <c r="AV293" i="3"/>
  <c r="BD293" i="3"/>
  <c r="BL293" i="3"/>
  <c r="BT293" i="3"/>
  <c r="CB293" i="3"/>
  <c r="CJ293" i="3"/>
  <c r="P294" i="3"/>
  <c r="Z294" i="3"/>
  <c r="AH294" i="3"/>
  <c r="AP294" i="3"/>
  <c r="AX294" i="3"/>
  <c r="BF294" i="3"/>
  <c r="BN294" i="3"/>
  <c r="BV294" i="3"/>
  <c r="CD294" i="3"/>
  <c r="CL294" i="3"/>
  <c r="T295" i="3"/>
  <c r="AB295" i="3"/>
  <c r="AJ295" i="3"/>
  <c r="AR295" i="3"/>
  <c r="AZ295" i="3"/>
  <c r="BH295" i="3"/>
  <c r="BP295" i="3"/>
  <c r="BX295" i="3"/>
  <c r="CF295" i="3"/>
  <c r="D296" i="3"/>
  <c r="V296" i="3"/>
  <c r="AD296" i="3"/>
  <c r="AL296" i="3"/>
  <c r="AT296" i="3"/>
  <c r="BB296" i="3"/>
  <c r="BJ296" i="3"/>
  <c r="BR296" i="3"/>
  <c r="BZ296" i="3"/>
  <c r="CH296" i="3"/>
  <c r="I297" i="3"/>
  <c r="X297" i="3"/>
  <c r="AF297" i="3"/>
  <c r="AN297" i="3"/>
  <c r="AV297" i="3"/>
  <c r="BD297" i="3"/>
  <c r="BL297" i="3"/>
  <c r="BT297" i="3"/>
  <c r="CB297" i="3"/>
  <c r="CJ297" i="3"/>
  <c r="P298" i="3"/>
  <c r="Z298" i="3"/>
  <c r="AH298" i="3"/>
  <c r="AP298" i="3"/>
  <c r="AX298" i="3"/>
  <c r="BF298" i="3"/>
  <c r="BN298" i="3"/>
  <c r="BV298" i="3"/>
  <c r="CD298" i="3"/>
  <c r="CL298" i="3"/>
  <c r="T299" i="3"/>
  <c r="AB299" i="3"/>
  <c r="AJ299" i="3"/>
  <c r="AR299" i="3"/>
  <c r="AZ299" i="3"/>
  <c r="BH299" i="3"/>
  <c r="BP299" i="3"/>
  <c r="BX299" i="3"/>
  <c r="CF299" i="3"/>
  <c r="D300" i="3"/>
  <c r="V300" i="3"/>
  <c r="AD300" i="3"/>
  <c r="AL300" i="3"/>
  <c r="AT300" i="3"/>
  <c r="BB300" i="3"/>
  <c r="BJ300" i="3"/>
  <c r="BR300" i="3"/>
  <c r="BZ300" i="3"/>
  <c r="CH300" i="3"/>
  <c r="I301" i="3"/>
  <c r="X301" i="3"/>
  <c r="AF301" i="3"/>
  <c r="AN301" i="3"/>
  <c r="AV301" i="3"/>
  <c r="BD301" i="3"/>
  <c r="BL301" i="3"/>
  <c r="BT301" i="3"/>
  <c r="CB301" i="3"/>
  <c r="CJ301" i="3"/>
  <c r="P302" i="3"/>
  <c r="Z302" i="3"/>
  <c r="AH302" i="3"/>
  <c r="AP302" i="3"/>
  <c r="AX302" i="3"/>
  <c r="BF302" i="3"/>
  <c r="BN302" i="3"/>
  <c r="BV302" i="3"/>
  <c r="CD302" i="3"/>
  <c r="CL302" i="3"/>
  <c r="T303" i="3"/>
  <c r="AB303" i="3"/>
  <c r="AJ303" i="3"/>
  <c r="AR303" i="3"/>
  <c r="AZ303" i="3"/>
  <c r="BH303" i="3"/>
  <c r="BP303" i="3"/>
  <c r="BX303" i="3"/>
  <c r="CF303" i="3"/>
  <c r="D304" i="3"/>
  <c r="V304" i="3"/>
  <c r="AD304" i="3"/>
  <c r="AL304" i="3"/>
  <c r="AT304" i="3"/>
  <c r="BB304" i="3"/>
  <c r="BJ304" i="3"/>
  <c r="BR304" i="3"/>
  <c r="BZ304" i="3"/>
  <c r="CH304" i="3"/>
  <c r="I305" i="3"/>
  <c r="X305" i="3"/>
  <c r="AF305" i="3"/>
  <c r="AN305" i="3"/>
  <c r="AV305" i="3"/>
  <c r="BD305" i="3"/>
  <c r="BL305" i="3"/>
  <c r="BT305" i="3"/>
  <c r="CB305" i="3"/>
  <c r="CJ305" i="3"/>
  <c r="P306" i="3"/>
  <c r="Z306" i="3"/>
  <c r="AH306" i="3"/>
  <c r="AP306" i="3"/>
  <c r="AX306" i="3"/>
  <c r="BF306" i="3"/>
  <c r="BN306" i="3"/>
  <c r="BV306" i="3"/>
  <c r="CD306" i="3"/>
  <c r="CL306" i="3"/>
  <c r="T307" i="3"/>
  <c r="AB307" i="3"/>
  <c r="AJ307" i="3"/>
  <c r="AR307" i="3"/>
  <c r="AZ307" i="3"/>
  <c r="BH307" i="3"/>
  <c r="BP307" i="3"/>
  <c r="BX307" i="3"/>
  <c r="CF307" i="3"/>
  <c r="D308" i="3"/>
  <c r="V308" i="3"/>
  <c r="AD308" i="3"/>
  <c r="AL308" i="3"/>
  <c r="AT308" i="3"/>
  <c r="BB308" i="3"/>
  <c r="BJ308" i="3"/>
  <c r="BR308" i="3"/>
  <c r="BZ308" i="3"/>
  <c r="CH308" i="3"/>
  <c r="I309" i="3"/>
  <c r="X309" i="3"/>
  <c r="AF309" i="3"/>
  <c r="AN309" i="3"/>
  <c r="AV309" i="3"/>
  <c r="BD309" i="3"/>
  <c r="BL309" i="3"/>
  <c r="BT309" i="3"/>
  <c r="CB309" i="3"/>
  <c r="CJ309" i="3"/>
  <c r="P310" i="3"/>
  <c r="Z310" i="3"/>
  <c r="AH310" i="3"/>
  <c r="AP310" i="3"/>
  <c r="AX310" i="3"/>
  <c r="BF310" i="3"/>
  <c r="BN310" i="3"/>
  <c r="BV310" i="3"/>
  <c r="CD310" i="3"/>
  <c r="CL310" i="3"/>
  <c r="T311" i="3"/>
  <c r="AB311" i="3"/>
  <c r="AJ311" i="3"/>
  <c r="AR311" i="3"/>
  <c r="AZ311" i="3"/>
  <c r="BH311" i="3"/>
  <c r="BP311" i="3"/>
  <c r="BX311" i="3"/>
  <c r="CF311" i="3"/>
  <c r="D312" i="3"/>
  <c r="V312" i="3"/>
  <c r="AD312" i="3"/>
  <c r="AL312" i="3"/>
  <c r="AT312" i="3"/>
  <c r="BB312" i="3"/>
  <c r="BJ312" i="3"/>
  <c r="BR312" i="3"/>
  <c r="BZ312" i="3"/>
  <c r="CH312" i="3"/>
  <c r="I313" i="3"/>
  <c r="X313" i="3"/>
  <c r="AF313" i="3"/>
  <c r="AN313" i="3"/>
  <c r="AV313" i="3"/>
  <c r="BD313" i="3"/>
  <c r="BL313" i="3"/>
  <c r="BT313" i="3"/>
  <c r="CB313" i="3"/>
  <c r="CJ313" i="3"/>
  <c r="P314" i="3"/>
  <c r="Z314" i="3"/>
  <c r="AH314" i="3"/>
  <c r="AP314" i="3"/>
  <c r="AX314" i="3"/>
  <c r="BF314" i="3"/>
  <c r="BN314" i="3"/>
  <c r="BV314" i="3"/>
  <c r="CD314" i="3"/>
  <c r="CL314" i="3"/>
  <c r="T315" i="3"/>
  <c r="AB315" i="3"/>
  <c r="AJ315" i="3"/>
  <c r="AR315" i="3"/>
  <c r="AZ315" i="3"/>
  <c r="BH315" i="3"/>
  <c r="BP315" i="3"/>
  <c r="BX315" i="3"/>
  <c r="CF315" i="3"/>
  <c r="V108" i="3"/>
  <c r="G138" i="3"/>
  <c r="CD145" i="3"/>
  <c r="AO150" i="3"/>
  <c r="B155" i="3"/>
  <c r="AQ159" i="3"/>
  <c r="W163" i="3"/>
  <c r="V166" i="3"/>
  <c r="BV168" i="3"/>
  <c r="AC171" i="3"/>
  <c r="BT173" i="3"/>
  <c r="BJ175" i="3"/>
  <c r="BB177" i="3"/>
  <c r="AI179" i="3"/>
  <c r="CE180" i="3"/>
  <c r="U182" i="3"/>
  <c r="AW183" i="3"/>
  <c r="BX184" i="3"/>
  <c r="K186" i="3"/>
  <c r="AL187" i="3"/>
  <c r="BN188" i="3"/>
  <c r="D190" i="3"/>
  <c r="AE191" i="3"/>
  <c r="BD192" i="3"/>
  <c r="CE193" i="3"/>
  <c r="U195" i="3"/>
  <c r="AW196" i="3"/>
  <c r="BY197" i="3"/>
  <c r="B199" i="3"/>
  <c r="O200" i="3"/>
  <c r="H200" i="6" s="1"/>
  <c r="AB201" i="3"/>
  <c r="AO202" i="3"/>
  <c r="BB203" i="3"/>
  <c r="BL204" i="3"/>
  <c r="BY205" i="3"/>
  <c r="CL206" i="3"/>
  <c r="BV207" i="3"/>
  <c r="BF208" i="3"/>
  <c r="AO209" i="3"/>
  <c r="X210" i="3"/>
  <c r="B211" i="3"/>
  <c r="BN211" i="3"/>
  <c r="AN212" i="3"/>
  <c r="CB212" i="3"/>
  <c r="V213" i="3"/>
  <c r="BB213" i="3"/>
  <c r="CH213" i="3"/>
  <c r="AB214" i="3"/>
  <c r="BH214" i="3"/>
  <c r="B215" i="3"/>
  <c r="AH215" i="3"/>
  <c r="BN215" i="3"/>
  <c r="H216" i="3"/>
  <c r="AN216" i="3"/>
  <c r="BT216" i="3"/>
  <c r="N217" i="3"/>
  <c r="G217" i="6" s="1"/>
  <c r="AT217" i="3"/>
  <c r="BZ217" i="3"/>
  <c r="T218" i="3"/>
  <c r="AZ218" i="3"/>
  <c r="CF218" i="3"/>
  <c r="Z219" i="3"/>
  <c r="BF219" i="3"/>
  <c r="CL219" i="3"/>
  <c r="AF220" i="3"/>
  <c r="BJ220" i="3"/>
  <c r="CB220" i="3"/>
  <c r="M221" i="3"/>
  <c r="AJ221" i="3"/>
  <c r="BB221" i="3"/>
  <c r="BY221" i="3"/>
  <c r="J222" i="3"/>
  <c r="AB222" i="3"/>
  <c r="AY222" i="3"/>
  <c r="BV222" i="3"/>
  <c r="B223" i="3"/>
  <c r="Y223" i="3"/>
  <c r="AV223" i="3"/>
  <c r="BN223" i="3"/>
  <c r="A224" i="3"/>
  <c r="X224" i="3"/>
  <c r="AP224" i="3"/>
  <c r="BM224" i="3"/>
  <c r="CL224" i="3"/>
  <c r="AG225" i="3"/>
  <c r="BH225" i="3"/>
  <c r="E226" i="3"/>
  <c r="AL226" i="3"/>
  <c r="BD226" i="3"/>
  <c r="CA226" i="3"/>
  <c r="CK226" i="3"/>
  <c r="AB227" i="3"/>
  <c r="AY227" i="3"/>
  <c r="BV227" i="3"/>
  <c r="D228" i="3"/>
  <c r="AK228" i="3"/>
  <c r="BH228" i="3"/>
  <c r="BZ228" i="3"/>
  <c r="W229" i="3"/>
  <c r="AT229" i="3"/>
  <c r="BL229" i="3"/>
  <c r="CI229" i="3"/>
  <c r="AF230" i="3"/>
  <c r="AX230" i="3"/>
  <c r="BU230" i="3"/>
  <c r="P231" i="3"/>
  <c r="AJ231" i="3"/>
  <c r="BG231" i="3"/>
  <c r="CD231" i="3"/>
  <c r="V232" i="3"/>
  <c r="AS232" i="3"/>
  <c r="BP232" i="3"/>
  <c r="CH232" i="3"/>
  <c r="AE233" i="3"/>
  <c r="BB233" i="3"/>
  <c r="BT233" i="3"/>
  <c r="J234" i="3"/>
  <c r="AN234" i="3"/>
  <c r="BF234" i="3"/>
  <c r="CC234" i="3"/>
  <c r="Z235" i="3"/>
  <c r="AR235" i="3"/>
  <c r="BL235" i="3"/>
  <c r="CB235" i="3"/>
  <c r="P236" i="3"/>
  <c r="AH236" i="3"/>
  <c r="AX236" i="3"/>
  <c r="BN236" i="3"/>
  <c r="CD236" i="3"/>
  <c r="T237" i="3"/>
  <c r="AJ237" i="3"/>
  <c r="AZ237" i="3"/>
  <c r="BP237" i="3"/>
  <c r="CF237" i="3"/>
  <c r="V238" i="3"/>
  <c r="AL238" i="3"/>
  <c r="BB238" i="3"/>
  <c r="BR238" i="3"/>
  <c r="CH238" i="3"/>
  <c r="X239" i="3"/>
  <c r="AN239" i="3"/>
  <c r="BD239" i="3"/>
  <c r="BT239" i="3"/>
  <c r="CJ239" i="3"/>
  <c r="Z240" i="3"/>
  <c r="AP240" i="3"/>
  <c r="BF240" i="3"/>
  <c r="BV240" i="3"/>
  <c r="CL240" i="3"/>
  <c r="AB241" i="3"/>
  <c r="AR241" i="3"/>
  <c r="BH241" i="3"/>
  <c r="BT241" i="3"/>
  <c r="CH241" i="3"/>
  <c r="V242" i="3"/>
  <c r="AG242" i="3"/>
  <c r="AU242" i="3"/>
  <c r="BF242" i="3"/>
  <c r="BT242" i="3"/>
  <c r="CH242" i="3"/>
  <c r="S243" i="3"/>
  <c r="AG243" i="3"/>
  <c r="AR243" i="3"/>
  <c r="BF243" i="3"/>
  <c r="BT243" i="3"/>
  <c r="CE243" i="3"/>
  <c r="S244" i="3"/>
  <c r="AD244" i="3"/>
  <c r="AR244" i="3"/>
  <c r="BF244" i="3"/>
  <c r="BQ244" i="3"/>
  <c r="CE244" i="3"/>
  <c r="I245" i="3"/>
  <c r="AD245" i="3"/>
  <c r="AR245" i="3"/>
  <c r="BC245" i="3"/>
  <c r="BQ245" i="3"/>
  <c r="CB245" i="3"/>
  <c r="I246" i="3"/>
  <c r="AD246" i="3"/>
  <c r="AO246" i="3"/>
  <c r="BC246" i="3"/>
  <c r="BN246" i="3"/>
  <c r="CB246" i="3"/>
  <c r="I247" i="3"/>
  <c r="AA247" i="3"/>
  <c r="AO247" i="3"/>
  <c r="AZ247" i="3"/>
  <c r="BN247" i="3"/>
  <c r="CB247" i="3"/>
  <c r="C248" i="3"/>
  <c r="AA248" i="3"/>
  <c r="AL248" i="3"/>
  <c r="AZ248" i="3"/>
  <c r="BN248" i="3"/>
  <c r="BY248" i="3"/>
  <c r="C249" i="3"/>
  <c r="X249" i="3"/>
  <c r="AL249" i="3"/>
  <c r="AZ249" i="3"/>
  <c r="BK249" i="3"/>
  <c r="BY249" i="3"/>
  <c r="CJ249" i="3"/>
  <c r="X250" i="3"/>
  <c r="AL250" i="3"/>
  <c r="AW250" i="3"/>
  <c r="BK250" i="3"/>
  <c r="BV250" i="3"/>
  <c r="CJ250" i="3"/>
  <c r="X251" i="3"/>
  <c r="AI251" i="3"/>
  <c r="AW251" i="3"/>
  <c r="BH251" i="3"/>
  <c r="BV251" i="3"/>
  <c r="CJ251" i="3"/>
  <c r="U252" i="3"/>
  <c r="AI252" i="3"/>
  <c r="AT252" i="3"/>
  <c r="BH252" i="3"/>
  <c r="BV252" i="3"/>
  <c r="CG252" i="3"/>
  <c r="U253" i="3"/>
  <c r="AF253" i="3"/>
  <c r="AT253" i="3"/>
  <c r="BE253" i="3"/>
  <c r="BM253" i="3"/>
  <c r="BU253" i="3"/>
  <c r="CC253" i="3"/>
  <c r="CK253" i="3"/>
  <c r="S254" i="3"/>
  <c r="AA254" i="3"/>
  <c r="AI254" i="3"/>
  <c r="AQ254" i="3"/>
  <c r="AY254" i="3"/>
  <c r="BG254" i="3"/>
  <c r="BO254" i="3"/>
  <c r="BW254" i="3"/>
  <c r="CE254" i="3"/>
  <c r="C255" i="3"/>
  <c r="U255" i="3"/>
  <c r="AC255" i="3"/>
  <c r="AK255" i="3"/>
  <c r="AS255" i="3"/>
  <c r="BA255" i="3"/>
  <c r="BI255" i="3"/>
  <c r="BQ255" i="3"/>
  <c r="BY255" i="3"/>
  <c r="CG255" i="3"/>
  <c r="E256" i="3"/>
  <c r="W256" i="3"/>
  <c r="AE256" i="3"/>
  <c r="AM256" i="3"/>
  <c r="AU256" i="3"/>
  <c r="BC256" i="3"/>
  <c r="BK256" i="3"/>
  <c r="BS256" i="3"/>
  <c r="CA256" i="3"/>
  <c r="CI256" i="3"/>
  <c r="J257" i="3"/>
  <c r="Y257" i="3"/>
  <c r="AG257" i="3"/>
  <c r="AO257" i="3"/>
  <c r="AW257" i="3"/>
  <c r="BE257" i="3"/>
  <c r="BM257" i="3"/>
  <c r="BU257" i="3"/>
  <c r="CC257" i="3"/>
  <c r="CK257" i="3"/>
  <c r="S258" i="3"/>
  <c r="AA258" i="3"/>
  <c r="AI258" i="3"/>
  <c r="AQ258" i="3"/>
  <c r="AY258" i="3"/>
  <c r="BG258" i="3"/>
  <c r="BO258" i="3"/>
  <c r="BW258" i="3"/>
  <c r="CE258" i="3"/>
  <c r="C259" i="3"/>
  <c r="U259" i="3"/>
  <c r="AC259" i="3"/>
  <c r="AK259" i="3"/>
  <c r="AS259" i="3"/>
  <c r="BA259" i="3"/>
  <c r="BI259" i="3"/>
  <c r="BQ259" i="3"/>
  <c r="BY259" i="3"/>
  <c r="CG259" i="3"/>
  <c r="E260" i="3"/>
  <c r="W260" i="3"/>
  <c r="AE260" i="3"/>
  <c r="AM260" i="3"/>
  <c r="AU260" i="3"/>
  <c r="BC260" i="3"/>
  <c r="BK260" i="3"/>
  <c r="BS260" i="3"/>
  <c r="CA260" i="3"/>
  <c r="CI260" i="3"/>
  <c r="J261" i="3"/>
  <c r="Y261" i="3"/>
  <c r="AG261" i="3"/>
  <c r="AO261" i="3"/>
  <c r="AW261" i="3"/>
  <c r="BE261" i="3"/>
  <c r="BM261" i="3"/>
  <c r="BU261" i="3"/>
  <c r="CC261" i="3"/>
  <c r="CK261" i="3"/>
  <c r="S262" i="3"/>
  <c r="AA262" i="3"/>
  <c r="AI262" i="3"/>
  <c r="AQ262" i="3"/>
  <c r="AY262" i="3"/>
  <c r="BG262" i="3"/>
  <c r="BO262" i="3"/>
  <c r="BW262" i="3"/>
  <c r="CE262" i="3"/>
  <c r="C263" i="3"/>
  <c r="U263" i="3"/>
  <c r="AC263" i="3"/>
  <c r="AK263" i="3"/>
  <c r="AS263" i="3"/>
  <c r="BA263" i="3"/>
  <c r="BI263" i="3"/>
  <c r="BQ263" i="3"/>
  <c r="BY263" i="3"/>
  <c r="CG263" i="3"/>
  <c r="E264" i="3"/>
  <c r="W264" i="3"/>
  <c r="AE264" i="3"/>
  <c r="AM264" i="3"/>
  <c r="AU264" i="3"/>
  <c r="BC264" i="3"/>
  <c r="BK264" i="3"/>
  <c r="BS264" i="3"/>
  <c r="CA264" i="3"/>
  <c r="CI264" i="3"/>
  <c r="J265" i="3"/>
  <c r="Y265" i="3"/>
  <c r="AG265" i="3"/>
  <c r="AO265" i="3"/>
  <c r="AW265" i="3"/>
  <c r="BE265" i="3"/>
  <c r="BM265" i="3"/>
  <c r="BU265" i="3"/>
  <c r="CC265" i="3"/>
  <c r="CK265" i="3"/>
  <c r="S266" i="3"/>
  <c r="AA266" i="3"/>
  <c r="AI266" i="3"/>
  <c r="AQ266" i="3"/>
  <c r="AY266" i="3"/>
  <c r="BG266" i="3"/>
  <c r="BO266" i="3"/>
  <c r="BW266" i="3"/>
  <c r="CE266" i="3"/>
  <c r="C267" i="3"/>
  <c r="U267" i="3"/>
  <c r="AC267" i="3"/>
  <c r="AK267" i="3"/>
  <c r="AS267" i="3"/>
  <c r="BA267" i="3"/>
  <c r="BI267" i="3"/>
  <c r="BQ267" i="3"/>
  <c r="BY267" i="3"/>
  <c r="CG267" i="3"/>
  <c r="E268" i="3"/>
  <c r="W268" i="3"/>
  <c r="AE268" i="3"/>
  <c r="AM268" i="3"/>
  <c r="AU268" i="3"/>
  <c r="BC268" i="3"/>
  <c r="BK268" i="3"/>
  <c r="BS268" i="3"/>
  <c r="CA268" i="3"/>
  <c r="CI268" i="3"/>
  <c r="J269" i="3"/>
  <c r="Y269" i="3"/>
  <c r="AG269" i="3"/>
  <c r="AO269" i="3"/>
  <c r="AW269" i="3"/>
  <c r="BE269" i="3"/>
  <c r="BM269" i="3"/>
  <c r="BU269" i="3"/>
  <c r="CC269" i="3"/>
  <c r="CK269" i="3"/>
  <c r="S270" i="3"/>
  <c r="AA270" i="3"/>
  <c r="AI270" i="3"/>
  <c r="AQ270" i="3"/>
  <c r="AY270" i="3"/>
  <c r="BG270" i="3"/>
  <c r="BO270" i="3"/>
  <c r="BW270" i="3"/>
  <c r="CE270" i="3"/>
  <c r="C271" i="3"/>
  <c r="U271" i="3"/>
  <c r="AC271" i="3"/>
  <c r="AK271" i="3"/>
  <c r="AS271" i="3"/>
  <c r="BA271" i="3"/>
  <c r="BI271" i="3"/>
  <c r="BQ271" i="3"/>
  <c r="BY271" i="3"/>
  <c r="CG271" i="3"/>
  <c r="E272" i="3"/>
  <c r="W272" i="3"/>
  <c r="AE272" i="3"/>
  <c r="AM272" i="3"/>
  <c r="AU272" i="3"/>
  <c r="BC272" i="3"/>
  <c r="BK272" i="3"/>
  <c r="BS272" i="3"/>
  <c r="CA272" i="3"/>
  <c r="CI272" i="3"/>
  <c r="J273" i="3"/>
  <c r="Y273" i="3"/>
  <c r="AG273" i="3"/>
  <c r="AO273" i="3"/>
  <c r="AW273" i="3"/>
  <c r="BE273" i="3"/>
  <c r="BM273" i="3"/>
  <c r="BU273" i="3"/>
  <c r="CC273" i="3"/>
  <c r="CK273" i="3"/>
  <c r="S274" i="3"/>
  <c r="AA274" i="3"/>
  <c r="AI274" i="3"/>
  <c r="AQ274" i="3"/>
  <c r="AY274" i="3"/>
  <c r="BG274" i="3"/>
  <c r="BO274" i="3"/>
  <c r="BW274" i="3"/>
  <c r="CE274" i="3"/>
  <c r="C275" i="3"/>
  <c r="U275" i="3"/>
  <c r="AC275" i="3"/>
  <c r="AK275" i="3"/>
  <c r="AS275" i="3"/>
  <c r="BA275" i="3"/>
  <c r="BI275" i="3"/>
  <c r="BQ275" i="3"/>
  <c r="BY275" i="3"/>
  <c r="CG275" i="3"/>
  <c r="E276" i="3"/>
  <c r="W276" i="3"/>
  <c r="AE276" i="3"/>
  <c r="AM276" i="3"/>
  <c r="AU276" i="3"/>
  <c r="BC276" i="3"/>
  <c r="BK276" i="3"/>
  <c r="BS276" i="3"/>
  <c r="CA276" i="3"/>
  <c r="CI276" i="3"/>
  <c r="J277" i="3"/>
  <c r="Y277" i="3"/>
  <c r="AG277" i="3"/>
  <c r="AO277" i="3"/>
  <c r="AW277" i="3"/>
  <c r="BE277" i="3"/>
  <c r="BM277" i="3"/>
  <c r="BU277" i="3"/>
  <c r="CC277" i="3"/>
  <c r="CK277" i="3"/>
  <c r="S278" i="3"/>
  <c r="AA278" i="3"/>
  <c r="AI278" i="3"/>
  <c r="AQ278" i="3"/>
  <c r="AY278" i="3"/>
  <c r="BG278" i="3"/>
  <c r="BO278" i="3"/>
  <c r="BW278" i="3"/>
  <c r="CE278" i="3"/>
  <c r="C279" i="3"/>
  <c r="U279" i="3"/>
  <c r="AC279" i="3"/>
  <c r="AK279" i="3"/>
  <c r="AS279" i="3"/>
  <c r="BA279" i="3"/>
  <c r="BI279" i="3"/>
  <c r="BQ279" i="3"/>
  <c r="BY279" i="3"/>
  <c r="CG279" i="3"/>
  <c r="E280" i="3"/>
  <c r="W280" i="3"/>
  <c r="AE280" i="3"/>
  <c r="AM280" i="3"/>
  <c r="AU280" i="3"/>
  <c r="BC280" i="3"/>
  <c r="BK280" i="3"/>
  <c r="BS280" i="3"/>
  <c r="CA280" i="3"/>
  <c r="CI280" i="3"/>
  <c r="J281" i="3"/>
  <c r="Y281" i="3"/>
  <c r="AG281" i="3"/>
  <c r="AO281" i="3"/>
  <c r="AW281" i="3"/>
  <c r="BE281" i="3"/>
  <c r="BM281" i="3"/>
  <c r="BU281" i="3"/>
  <c r="CC281" i="3"/>
  <c r="CK281" i="3"/>
  <c r="S282" i="3"/>
  <c r="AA282" i="3"/>
  <c r="AI282" i="3"/>
  <c r="AQ282" i="3"/>
  <c r="AY282" i="3"/>
  <c r="BG282" i="3"/>
  <c r="BO282" i="3"/>
  <c r="BW282" i="3"/>
  <c r="CE282" i="3"/>
  <c r="C283" i="3"/>
  <c r="U283" i="3"/>
  <c r="AC283" i="3"/>
  <c r="AK283" i="3"/>
  <c r="AS283" i="3"/>
  <c r="BA283" i="3"/>
  <c r="BI283" i="3"/>
  <c r="BQ283" i="3"/>
  <c r="BY283" i="3"/>
  <c r="CG283" i="3"/>
  <c r="E284" i="3"/>
  <c r="W284" i="3"/>
  <c r="AE284" i="3"/>
  <c r="AM284" i="3"/>
  <c r="AU284" i="3"/>
  <c r="BC284" i="3"/>
  <c r="BK284" i="3"/>
  <c r="BS284" i="3"/>
  <c r="CA284" i="3"/>
  <c r="CI284" i="3"/>
  <c r="J285" i="3"/>
  <c r="Y285" i="3"/>
  <c r="AG285" i="3"/>
  <c r="AO285" i="3"/>
  <c r="AW285" i="3"/>
  <c r="BE285" i="3"/>
  <c r="BM285" i="3"/>
  <c r="BU285" i="3"/>
  <c r="CC285" i="3"/>
  <c r="CK285" i="3"/>
  <c r="S286" i="3"/>
  <c r="AA286" i="3"/>
  <c r="AI286" i="3"/>
  <c r="AQ286" i="3"/>
  <c r="AY286" i="3"/>
  <c r="BG286" i="3"/>
  <c r="BO286" i="3"/>
  <c r="BW286" i="3"/>
  <c r="CE286" i="3"/>
  <c r="C287" i="3"/>
  <c r="U287" i="3"/>
  <c r="AC287" i="3"/>
  <c r="AK287" i="3"/>
  <c r="AS287" i="3"/>
  <c r="BA287" i="3"/>
  <c r="BI287" i="3"/>
  <c r="BQ287" i="3"/>
  <c r="BY287" i="3"/>
  <c r="CG287" i="3"/>
  <c r="E288" i="3"/>
  <c r="W288" i="3"/>
  <c r="AE288" i="3"/>
  <c r="AM288" i="3"/>
  <c r="AU288" i="3"/>
  <c r="BC288" i="3"/>
  <c r="BK288" i="3"/>
  <c r="BS288" i="3"/>
  <c r="CA288" i="3"/>
  <c r="CI288" i="3"/>
  <c r="J289" i="3"/>
  <c r="Y289" i="3"/>
  <c r="AG289" i="3"/>
  <c r="AO289" i="3"/>
  <c r="AW289" i="3"/>
  <c r="BE289" i="3"/>
  <c r="BM289" i="3"/>
  <c r="BU289" i="3"/>
  <c r="CC289" i="3"/>
  <c r="CK289" i="3"/>
  <c r="S290" i="3"/>
  <c r="AA290" i="3"/>
  <c r="AI290" i="3"/>
  <c r="AQ290" i="3"/>
  <c r="AY290" i="3"/>
  <c r="BG290" i="3"/>
  <c r="BO290" i="3"/>
  <c r="BW290" i="3"/>
  <c r="CE290" i="3"/>
  <c r="C291" i="3"/>
  <c r="U291" i="3"/>
  <c r="AC291" i="3"/>
  <c r="AK291" i="3"/>
  <c r="AS291" i="3"/>
  <c r="BA291" i="3"/>
  <c r="BI291" i="3"/>
  <c r="BQ291" i="3"/>
  <c r="BY291" i="3"/>
  <c r="CG291" i="3"/>
  <c r="E292" i="3"/>
  <c r="W292" i="3"/>
  <c r="AE292" i="3"/>
  <c r="AM292" i="3"/>
  <c r="AU292" i="3"/>
  <c r="BC292" i="3"/>
  <c r="BK292" i="3"/>
  <c r="BS292" i="3"/>
  <c r="CA292" i="3"/>
  <c r="CI292" i="3"/>
  <c r="J293" i="3"/>
  <c r="Y293" i="3"/>
  <c r="AG293" i="3"/>
  <c r="AO293" i="3"/>
  <c r="AW293" i="3"/>
  <c r="BE293" i="3"/>
  <c r="BM293" i="3"/>
  <c r="BU293" i="3"/>
  <c r="CC293" i="3"/>
  <c r="CK293" i="3"/>
  <c r="S294" i="3"/>
  <c r="AA294" i="3"/>
  <c r="AI294" i="3"/>
  <c r="AQ294" i="3"/>
  <c r="AY294" i="3"/>
  <c r="BG294" i="3"/>
  <c r="BO294" i="3"/>
  <c r="BW294" i="3"/>
  <c r="CE294" i="3"/>
  <c r="C295" i="3"/>
  <c r="U295" i="3"/>
  <c r="AC295" i="3"/>
  <c r="AK295" i="3"/>
  <c r="AS295" i="3"/>
  <c r="BA295" i="3"/>
  <c r="BI295" i="3"/>
  <c r="BQ295" i="3"/>
  <c r="BY295" i="3"/>
  <c r="CG295" i="3"/>
  <c r="E296" i="3"/>
  <c r="W296" i="3"/>
  <c r="AE296" i="3"/>
  <c r="AM296" i="3"/>
  <c r="AU296" i="3"/>
  <c r="BC296" i="3"/>
  <c r="BK296" i="3"/>
  <c r="BS296" i="3"/>
  <c r="CA296" i="3"/>
  <c r="CI296" i="3"/>
  <c r="J297" i="3"/>
  <c r="Y297" i="3"/>
  <c r="AG297" i="3"/>
  <c r="AO297" i="3"/>
  <c r="AW297" i="3"/>
  <c r="BE297" i="3"/>
  <c r="BM297" i="3"/>
  <c r="BU297" i="3"/>
  <c r="CC297" i="3"/>
  <c r="CK297" i="3"/>
  <c r="S298" i="3"/>
  <c r="AA298" i="3"/>
  <c r="AI298" i="3"/>
  <c r="AQ298" i="3"/>
  <c r="AY298" i="3"/>
  <c r="BG298" i="3"/>
  <c r="BO298" i="3"/>
  <c r="BW298" i="3"/>
  <c r="CE298" i="3"/>
  <c r="C299" i="3"/>
  <c r="U299" i="3"/>
  <c r="AC299" i="3"/>
  <c r="AK299" i="3"/>
  <c r="AS299" i="3"/>
  <c r="BA299" i="3"/>
  <c r="BI299" i="3"/>
  <c r="BQ299" i="3"/>
  <c r="BY299" i="3"/>
  <c r="CG299" i="3"/>
  <c r="E300" i="3"/>
  <c r="W300" i="3"/>
  <c r="AE300" i="3"/>
  <c r="AM300" i="3"/>
  <c r="AU300" i="3"/>
  <c r="BC300" i="3"/>
  <c r="BK300" i="3"/>
  <c r="BS300" i="3"/>
  <c r="CA300" i="3"/>
  <c r="CI300" i="3"/>
  <c r="J301" i="3"/>
  <c r="Y301" i="3"/>
  <c r="AG301" i="3"/>
  <c r="AO301" i="3"/>
  <c r="AW301" i="3"/>
  <c r="BE301" i="3"/>
  <c r="BM301" i="3"/>
  <c r="BU301" i="3"/>
  <c r="CC301" i="3"/>
  <c r="CK301" i="3"/>
  <c r="S302" i="3"/>
  <c r="AA302" i="3"/>
  <c r="AI302" i="3"/>
  <c r="AQ302" i="3"/>
  <c r="AY302" i="3"/>
  <c r="BG302" i="3"/>
  <c r="BO302" i="3"/>
  <c r="BW302" i="3"/>
  <c r="CE302" i="3"/>
  <c r="C303" i="3"/>
  <c r="U303" i="3"/>
  <c r="AC303" i="3"/>
  <c r="AK303" i="3"/>
  <c r="AS303" i="3"/>
  <c r="BA303" i="3"/>
  <c r="BI303" i="3"/>
  <c r="BQ303" i="3"/>
  <c r="BY303" i="3"/>
  <c r="CG303" i="3"/>
  <c r="E304" i="3"/>
  <c r="W304" i="3"/>
  <c r="AE304" i="3"/>
  <c r="AM304" i="3"/>
  <c r="AU304" i="3"/>
  <c r="BC304" i="3"/>
  <c r="BK304" i="3"/>
  <c r="BS304" i="3"/>
  <c r="CA304" i="3"/>
  <c r="CI304" i="3"/>
  <c r="J305" i="3"/>
  <c r="Y305" i="3"/>
  <c r="AG305" i="3"/>
  <c r="AO305" i="3"/>
  <c r="AW305" i="3"/>
  <c r="BE305" i="3"/>
  <c r="BM305" i="3"/>
  <c r="BU305" i="3"/>
  <c r="CC305" i="3"/>
  <c r="CK305" i="3"/>
  <c r="S306" i="3"/>
  <c r="AA306" i="3"/>
  <c r="AI306" i="3"/>
  <c r="AQ306" i="3"/>
  <c r="AY306" i="3"/>
  <c r="BG306" i="3"/>
  <c r="BO306" i="3"/>
  <c r="BW306" i="3"/>
  <c r="CE306" i="3"/>
  <c r="C307" i="3"/>
  <c r="U307" i="3"/>
  <c r="AC307" i="3"/>
  <c r="AK307" i="3"/>
  <c r="AS307" i="3"/>
  <c r="BA307" i="3"/>
  <c r="BI307" i="3"/>
  <c r="BQ307" i="3"/>
  <c r="BY307" i="3"/>
  <c r="CG307" i="3"/>
  <c r="E308" i="3"/>
  <c r="W308" i="3"/>
  <c r="AE308" i="3"/>
  <c r="AM308" i="3"/>
  <c r="AU308" i="3"/>
  <c r="BC308" i="3"/>
  <c r="BK308" i="3"/>
  <c r="BS308" i="3"/>
  <c r="CA308" i="3"/>
  <c r="CI308" i="3"/>
  <c r="J309" i="3"/>
  <c r="Y309" i="3"/>
  <c r="AG309" i="3"/>
  <c r="AO309" i="3"/>
  <c r="AW309" i="3"/>
  <c r="BE309" i="3"/>
  <c r="BM309" i="3"/>
  <c r="BU309" i="3"/>
  <c r="CC309" i="3"/>
  <c r="CK309" i="3"/>
  <c r="S310" i="3"/>
  <c r="AA310" i="3"/>
  <c r="AI310" i="3"/>
  <c r="AQ310" i="3"/>
  <c r="AY310" i="3"/>
  <c r="BG310" i="3"/>
  <c r="BO310" i="3"/>
  <c r="BW310" i="3"/>
  <c r="CE310" i="3"/>
  <c r="C311" i="3"/>
  <c r="U311" i="3"/>
  <c r="AC311" i="3"/>
  <c r="AK311" i="3"/>
  <c r="AS311" i="3"/>
  <c r="BA311" i="3"/>
  <c r="BI311" i="3"/>
  <c r="BQ311" i="3"/>
  <c r="BY311" i="3"/>
  <c r="CG311" i="3"/>
  <c r="E312" i="3"/>
  <c r="W312" i="3"/>
  <c r="AE312" i="3"/>
  <c r="AM312" i="3"/>
  <c r="AU312" i="3"/>
  <c r="BC312" i="3"/>
  <c r="BK312" i="3"/>
  <c r="BS312" i="3"/>
  <c r="CA312" i="3"/>
  <c r="CI312" i="3"/>
  <c r="J313" i="3"/>
  <c r="Y313" i="3"/>
  <c r="AG313" i="3"/>
  <c r="AO313" i="3"/>
  <c r="AW313" i="3"/>
  <c r="BE313" i="3"/>
  <c r="BM313" i="3"/>
  <c r="BU313" i="3"/>
  <c r="CC313" i="3"/>
  <c r="CK313" i="3"/>
  <c r="S314" i="3"/>
  <c r="AA314" i="3"/>
  <c r="AI314" i="3"/>
  <c r="AQ314" i="3"/>
  <c r="AY314" i="3"/>
  <c r="BG314" i="3"/>
  <c r="BO314" i="3"/>
  <c r="BW314" i="3"/>
  <c r="CE314" i="3"/>
  <c r="C315" i="3"/>
  <c r="U315" i="3"/>
  <c r="AC315" i="3"/>
  <c r="AK315" i="3"/>
  <c r="AS315" i="3"/>
  <c r="BA315" i="3"/>
  <c r="BI315" i="3"/>
  <c r="BQ315" i="3"/>
  <c r="BY315" i="3"/>
  <c r="CG315" i="3"/>
  <c r="AD117" i="3"/>
  <c r="BK139" i="3"/>
  <c r="AR146" i="3"/>
  <c r="D151" i="3"/>
  <c r="BA155" i="3"/>
  <c r="CG159" i="3"/>
  <c r="BO163" i="3"/>
  <c r="BA166" i="3"/>
  <c r="H169" i="3"/>
  <c r="BH171" i="3"/>
  <c r="D174" i="3"/>
  <c r="CF175" i="3"/>
  <c r="BV177" i="3"/>
  <c r="BA179" i="3"/>
  <c r="I181" i="3"/>
  <c r="AK182" i="3"/>
  <c r="BI183" i="3"/>
  <c r="CK184" i="3"/>
  <c r="AA186" i="3"/>
  <c r="BB187" i="3"/>
  <c r="CD188" i="3"/>
  <c r="P190" i="3"/>
  <c r="AR191" i="3"/>
  <c r="BT192" i="3"/>
  <c r="I194" i="3"/>
  <c r="AK195" i="3"/>
  <c r="BI196" i="3"/>
  <c r="CK197" i="3"/>
  <c r="P199" i="3"/>
  <c r="AC200" i="3"/>
  <c r="AP201" i="3"/>
  <c r="AZ202" i="3"/>
  <c r="BM203" i="3"/>
  <c r="BZ204" i="3"/>
  <c r="A206" i="3"/>
  <c r="J207" i="3"/>
  <c r="CF207" i="3"/>
  <c r="BO208" i="3"/>
  <c r="AX209" i="3"/>
  <c r="AG210" i="3"/>
  <c r="J211" i="3"/>
  <c r="BV211" i="3"/>
  <c r="AV212" i="3"/>
  <c r="CI212" i="3"/>
  <c r="AC213" i="3"/>
  <c r="BI213" i="3"/>
  <c r="C214" i="3"/>
  <c r="AI214" i="3"/>
  <c r="BO214" i="3"/>
  <c r="I215" i="3"/>
  <c r="AO215" i="3"/>
  <c r="BU215" i="3"/>
  <c r="O216" i="3"/>
  <c r="H216" i="6" s="1"/>
  <c r="AU216" i="3"/>
  <c r="CA216" i="3"/>
  <c r="U217" i="3"/>
  <c r="BA217" i="3"/>
  <c r="CG217" i="3"/>
  <c r="AA218" i="3"/>
  <c r="BG218" i="3"/>
  <c r="A219" i="3"/>
  <c r="AG219" i="3"/>
  <c r="BM219" i="3"/>
  <c r="G220" i="3"/>
  <c r="AM220" i="3"/>
  <c r="BK220" i="3"/>
  <c r="CH220" i="3"/>
  <c r="N221" i="3"/>
  <c r="G221" i="6" s="1"/>
  <c r="AK221" i="3"/>
  <c r="BH221" i="3"/>
  <c r="BZ221" i="3"/>
  <c r="K222" i="3"/>
  <c r="AH222" i="3"/>
  <c r="AZ222" i="3"/>
  <c r="BW222" i="3"/>
  <c r="H223" i="3"/>
  <c r="Z223" i="3"/>
  <c r="AW223" i="3"/>
  <c r="BT223" i="3"/>
  <c r="B224" i="3"/>
  <c r="Y224" i="3"/>
  <c r="AV224" i="3"/>
  <c r="BN224" i="3"/>
  <c r="C225" i="3"/>
  <c r="AM225" i="3"/>
  <c r="BI225" i="3"/>
  <c r="I226" i="3"/>
  <c r="AM226" i="3"/>
  <c r="BJ226" i="3"/>
  <c r="CB226" i="3"/>
  <c r="AH227" i="3"/>
  <c r="AZ227" i="3"/>
  <c r="BW227" i="3"/>
  <c r="T228" i="3"/>
  <c r="AL228" i="3"/>
  <c r="BI228" i="3"/>
  <c r="CF228" i="3"/>
  <c r="X229" i="3"/>
  <c r="AU229" i="3"/>
  <c r="BR229" i="3"/>
  <c r="CJ229" i="3"/>
  <c r="AG230" i="3"/>
  <c r="BD230" i="3"/>
  <c r="BV230" i="3"/>
  <c r="S231" i="3"/>
  <c r="AP231" i="3"/>
  <c r="BH231" i="3"/>
  <c r="CE231" i="3"/>
  <c r="AB232" i="3"/>
  <c r="AT232" i="3"/>
  <c r="BQ232" i="3"/>
  <c r="D233" i="3"/>
  <c r="AF233" i="3"/>
  <c r="BC233" i="3"/>
  <c r="BZ233" i="3"/>
  <c r="P234" i="3"/>
  <c r="AO234" i="3"/>
  <c r="BL234" i="3"/>
  <c r="CD234" i="3"/>
  <c r="AA235" i="3"/>
  <c r="AX235" i="3"/>
  <c r="BN235" i="3"/>
  <c r="CD235" i="3"/>
  <c r="T236" i="3"/>
  <c r="AJ236" i="3"/>
  <c r="AZ236" i="3"/>
  <c r="BP236" i="3"/>
  <c r="CF236" i="3"/>
  <c r="V237" i="3"/>
  <c r="AL237" i="3"/>
  <c r="BB237" i="3"/>
  <c r="BR237" i="3"/>
  <c r="CH237" i="3"/>
  <c r="X238" i="3"/>
  <c r="AN238" i="3"/>
  <c r="BD238" i="3"/>
  <c r="BT238" i="3"/>
  <c r="CJ238" i="3"/>
  <c r="Z239" i="3"/>
  <c r="AP239" i="3"/>
  <c r="BF239" i="3"/>
  <c r="BV239" i="3"/>
  <c r="CL239" i="3"/>
  <c r="AB240" i="3"/>
  <c r="AR240" i="3"/>
  <c r="BH240" i="3"/>
  <c r="BX240" i="3"/>
  <c r="D241" i="3"/>
  <c r="AD241" i="3"/>
  <c r="AT241" i="3"/>
  <c r="BJ241" i="3"/>
  <c r="BX241" i="3"/>
  <c r="CI241" i="3"/>
  <c r="W242" i="3"/>
  <c r="AH242" i="3"/>
  <c r="AV242" i="3"/>
  <c r="BJ242" i="3"/>
  <c r="BU242" i="3"/>
  <c r="CI242" i="3"/>
  <c r="T243" i="3"/>
  <c r="AH243" i="3"/>
  <c r="AV243" i="3"/>
  <c r="BG243" i="3"/>
  <c r="BU243" i="3"/>
  <c r="CF243" i="3"/>
  <c r="T244" i="3"/>
  <c r="AH244" i="3"/>
  <c r="AS244" i="3"/>
  <c r="BG244" i="3"/>
  <c r="BR244" i="3"/>
  <c r="CF244" i="3"/>
  <c r="T245" i="3"/>
  <c r="AE245" i="3"/>
  <c r="AS245" i="3"/>
  <c r="BD245" i="3"/>
  <c r="BR245" i="3"/>
  <c r="CF245" i="3"/>
  <c r="J246" i="3"/>
  <c r="AE246" i="3"/>
  <c r="AP246" i="3"/>
  <c r="BD246" i="3"/>
  <c r="BR246" i="3"/>
  <c r="CC246" i="3"/>
  <c r="J247" i="3"/>
  <c r="AB247" i="3"/>
  <c r="AP247" i="3"/>
  <c r="BD247" i="3"/>
  <c r="BO247" i="3"/>
  <c r="CC247" i="3"/>
  <c r="D248" i="3"/>
  <c r="AB248" i="3"/>
  <c r="AP248" i="3"/>
  <c r="BA248" i="3"/>
  <c r="BO248" i="3"/>
  <c r="BZ248" i="3"/>
  <c r="D249" i="3"/>
  <c r="AB249" i="3"/>
  <c r="AM249" i="3"/>
  <c r="BA249" i="3"/>
  <c r="BL249" i="3"/>
  <c r="BZ249" i="3"/>
  <c r="D250" i="3"/>
  <c r="Y250" i="3"/>
  <c r="AM250" i="3"/>
  <c r="AX250" i="3"/>
  <c r="BL250" i="3"/>
  <c r="BZ250" i="3"/>
  <c r="CK250" i="3"/>
  <c r="Y251" i="3"/>
  <c r="AJ251" i="3"/>
  <c r="AX251" i="3"/>
  <c r="BL251" i="3"/>
  <c r="BW251" i="3"/>
  <c r="CK251" i="3"/>
  <c r="V252" i="3"/>
  <c r="AJ252" i="3"/>
  <c r="AX252" i="3"/>
  <c r="BI252" i="3"/>
  <c r="BW252" i="3"/>
  <c r="CH252" i="3"/>
  <c r="V253" i="3"/>
  <c r="AJ253" i="3"/>
  <c r="AU253" i="3"/>
  <c r="BF253" i="3"/>
  <c r="BN253" i="3"/>
  <c r="BV253" i="3"/>
  <c r="CD253" i="3"/>
  <c r="CL253" i="3"/>
  <c r="T254" i="3"/>
  <c r="AB254" i="3"/>
  <c r="AJ254" i="3"/>
  <c r="AR254" i="3"/>
  <c r="AZ254" i="3"/>
  <c r="BH254" i="3"/>
  <c r="BP254" i="3"/>
  <c r="BX254" i="3"/>
  <c r="CF254" i="3"/>
  <c r="D255" i="3"/>
  <c r="V255" i="3"/>
  <c r="AD255" i="3"/>
  <c r="AL255" i="3"/>
  <c r="AT255" i="3"/>
  <c r="BB255" i="3"/>
  <c r="BJ255" i="3"/>
  <c r="BR255" i="3"/>
  <c r="BZ255" i="3"/>
  <c r="CH255" i="3"/>
  <c r="I256" i="3"/>
  <c r="X256" i="3"/>
  <c r="AF256" i="3"/>
  <c r="AN256" i="3"/>
  <c r="AV256" i="3"/>
  <c r="BD256" i="3"/>
  <c r="BL256" i="3"/>
  <c r="BT256" i="3"/>
  <c r="CB256" i="3"/>
  <c r="CJ256" i="3"/>
  <c r="P257" i="3"/>
  <c r="Z257" i="3"/>
  <c r="AH257" i="3"/>
  <c r="AP257" i="3"/>
  <c r="AX257" i="3"/>
  <c r="BF257" i="3"/>
  <c r="BN257" i="3"/>
  <c r="BV257" i="3"/>
  <c r="CD257" i="3"/>
  <c r="CL257" i="3"/>
  <c r="T258" i="3"/>
  <c r="AB258" i="3"/>
  <c r="AJ258" i="3"/>
  <c r="AR258" i="3"/>
  <c r="AZ258" i="3"/>
  <c r="BH258" i="3"/>
  <c r="BP258" i="3"/>
  <c r="BX258" i="3"/>
  <c r="CF258" i="3"/>
  <c r="D259" i="3"/>
  <c r="V259" i="3"/>
  <c r="AD259" i="3"/>
  <c r="AL259" i="3"/>
  <c r="AT259" i="3"/>
  <c r="BB259" i="3"/>
  <c r="BJ259" i="3"/>
  <c r="BR259" i="3"/>
  <c r="BZ259" i="3"/>
  <c r="CH259" i="3"/>
  <c r="I260" i="3"/>
  <c r="X260" i="3"/>
  <c r="AF260" i="3"/>
  <c r="AN260" i="3"/>
  <c r="AV260" i="3"/>
  <c r="BD260" i="3"/>
  <c r="BL260" i="3"/>
  <c r="BT260" i="3"/>
  <c r="CB260" i="3"/>
  <c r="CJ260" i="3"/>
  <c r="P261" i="3"/>
  <c r="Z261" i="3"/>
  <c r="AH261" i="3"/>
  <c r="AP261" i="3"/>
  <c r="AX261" i="3"/>
  <c r="BF261" i="3"/>
  <c r="BN261" i="3"/>
  <c r="BV261" i="3"/>
  <c r="CD261" i="3"/>
  <c r="CL261" i="3"/>
  <c r="T262" i="3"/>
  <c r="AB262" i="3"/>
  <c r="AJ262" i="3"/>
  <c r="AR262" i="3"/>
  <c r="AZ262" i="3"/>
  <c r="BH262" i="3"/>
  <c r="BP262" i="3"/>
  <c r="BX262" i="3"/>
  <c r="CF262" i="3"/>
  <c r="D263" i="3"/>
  <c r="V263" i="3"/>
  <c r="AD263" i="3"/>
  <c r="AL263" i="3"/>
  <c r="AT263" i="3"/>
  <c r="BB263" i="3"/>
  <c r="BJ263" i="3"/>
  <c r="BR263" i="3"/>
  <c r="BZ263" i="3"/>
  <c r="CH263" i="3"/>
  <c r="I264" i="3"/>
  <c r="X264" i="3"/>
  <c r="AF264" i="3"/>
  <c r="AN264" i="3"/>
  <c r="AV264" i="3"/>
  <c r="BD264" i="3"/>
  <c r="BL264" i="3"/>
  <c r="BT264" i="3"/>
  <c r="CB264" i="3"/>
  <c r="CJ264" i="3"/>
  <c r="P265" i="3"/>
  <c r="Z265" i="3"/>
  <c r="AH265" i="3"/>
  <c r="AP265" i="3"/>
  <c r="AX265" i="3"/>
  <c r="BF265" i="3"/>
  <c r="BN265" i="3"/>
  <c r="BV265" i="3"/>
  <c r="CD265" i="3"/>
  <c r="CL265" i="3"/>
  <c r="T266" i="3"/>
  <c r="AB266" i="3"/>
  <c r="AJ266" i="3"/>
  <c r="AR266" i="3"/>
  <c r="AZ266" i="3"/>
  <c r="BH266" i="3"/>
  <c r="BP266" i="3"/>
  <c r="BX266" i="3"/>
  <c r="CF266" i="3"/>
  <c r="D267" i="3"/>
  <c r="V267" i="3"/>
  <c r="AD267" i="3"/>
  <c r="AL267" i="3"/>
  <c r="AT267" i="3"/>
  <c r="BB267" i="3"/>
  <c r="BJ267" i="3"/>
  <c r="BR267" i="3"/>
  <c r="BZ267" i="3"/>
  <c r="CH267" i="3"/>
  <c r="I268" i="3"/>
  <c r="X268" i="3"/>
  <c r="AF268" i="3"/>
  <c r="AN268" i="3"/>
  <c r="AV268" i="3"/>
  <c r="BD268" i="3"/>
  <c r="BL268" i="3"/>
  <c r="BT268" i="3"/>
  <c r="CB268" i="3"/>
  <c r="CJ268" i="3"/>
  <c r="P269" i="3"/>
  <c r="Z269" i="3"/>
  <c r="AH269" i="3"/>
  <c r="AP269" i="3"/>
  <c r="AX269" i="3"/>
  <c r="BF269" i="3"/>
  <c r="BN269" i="3"/>
  <c r="BV269" i="3"/>
  <c r="CD269" i="3"/>
  <c r="CL269" i="3"/>
  <c r="T270" i="3"/>
  <c r="AB270" i="3"/>
  <c r="AJ270" i="3"/>
  <c r="AR270" i="3"/>
  <c r="AZ270" i="3"/>
  <c r="BH270" i="3"/>
  <c r="BP270" i="3"/>
  <c r="BX270" i="3"/>
  <c r="CF270" i="3"/>
  <c r="D271" i="3"/>
  <c r="V271" i="3"/>
  <c r="AD271" i="3"/>
  <c r="AL271" i="3"/>
  <c r="AT271" i="3"/>
  <c r="BB271" i="3"/>
  <c r="BJ271" i="3"/>
  <c r="BR271" i="3"/>
  <c r="BZ271" i="3"/>
  <c r="CH271" i="3"/>
  <c r="I272" i="3"/>
  <c r="X272" i="3"/>
  <c r="AF272" i="3"/>
  <c r="AN272" i="3"/>
  <c r="AV272" i="3"/>
  <c r="BD272" i="3"/>
  <c r="BL272" i="3"/>
  <c r="BT272" i="3"/>
  <c r="CB272" i="3"/>
  <c r="CJ272" i="3"/>
  <c r="P273" i="3"/>
  <c r="Z273" i="3"/>
  <c r="AH273" i="3"/>
  <c r="AP273" i="3"/>
  <c r="AX273" i="3"/>
  <c r="BF273" i="3"/>
  <c r="BN273" i="3"/>
  <c r="BV273" i="3"/>
  <c r="CD273" i="3"/>
  <c r="CL273" i="3"/>
  <c r="T274" i="3"/>
  <c r="AB274" i="3"/>
  <c r="AJ274" i="3"/>
  <c r="AR274" i="3"/>
  <c r="AZ274" i="3"/>
  <c r="BH274" i="3"/>
  <c r="BP274" i="3"/>
  <c r="BX274" i="3"/>
  <c r="CF274" i="3"/>
  <c r="D275" i="3"/>
  <c r="V275" i="3"/>
  <c r="AD275" i="3"/>
  <c r="AL275" i="3"/>
  <c r="AT275" i="3"/>
  <c r="BB275" i="3"/>
  <c r="BJ275" i="3"/>
  <c r="BR275" i="3"/>
  <c r="BZ275" i="3"/>
  <c r="CH275" i="3"/>
  <c r="I276" i="3"/>
  <c r="X276" i="3"/>
  <c r="AF276" i="3"/>
  <c r="AN276" i="3"/>
  <c r="AV276" i="3"/>
  <c r="BD276" i="3"/>
  <c r="BL276" i="3"/>
  <c r="BT276" i="3"/>
  <c r="CB276" i="3"/>
  <c r="CJ276" i="3"/>
  <c r="P277" i="3"/>
  <c r="Z277" i="3"/>
  <c r="AH277" i="3"/>
  <c r="AP277" i="3"/>
  <c r="AX277" i="3"/>
  <c r="BF277" i="3"/>
  <c r="BN277" i="3"/>
  <c r="BV277" i="3"/>
  <c r="CD277" i="3"/>
  <c r="CL277" i="3"/>
  <c r="T278" i="3"/>
  <c r="AB278" i="3"/>
  <c r="AJ278" i="3"/>
  <c r="AR278" i="3"/>
  <c r="AZ278" i="3"/>
  <c r="BH278" i="3"/>
  <c r="BP278" i="3"/>
  <c r="BX278" i="3"/>
  <c r="CF278" i="3"/>
  <c r="D279" i="3"/>
  <c r="V279" i="3"/>
  <c r="AD279" i="3"/>
  <c r="AL279" i="3"/>
  <c r="AT279" i="3"/>
  <c r="BB279" i="3"/>
  <c r="BJ279" i="3"/>
  <c r="BR279" i="3"/>
  <c r="BZ279" i="3"/>
  <c r="CH279" i="3"/>
  <c r="I280" i="3"/>
  <c r="X280" i="3"/>
  <c r="AF280" i="3"/>
  <c r="AN280" i="3"/>
  <c r="AV280" i="3"/>
  <c r="BD280" i="3"/>
  <c r="BL280" i="3"/>
  <c r="BT280" i="3"/>
  <c r="CB280" i="3"/>
  <c r="CJ280" i="3"/>
  <c r="P281" i="3"/>
  <c r="Z281" i="3"/>
  <c r="AH281" i="3"/>
  <c r="AP281" i="3"/>
  <c r="AX281" i="3"/>
  <c r="BF281" i="3"/>
  <c r="BN281" i="3"/>
  <c r="BV281" i="3"/>
  <c r="CD281" i="3"/>
  <c r="CL281" i="3"/>
  <c r="T282" i="3"/>
  <c r="AB282" i="3"/>
  <c r="AJ282" i="3"/>
  <c r="AR282" i="3"/>
  <c r="AZ282" i="3"/>
  <c r="BH282" i="3"/>
  <c r="BP282" i="3"/>
  <c r="BX282" i="3"/>
  <c r="CF282" i="3"/>
  <c r="D283" i="3"/>
  <c r="V283" i="3"/>
  <c r="AD283" i="3"/>
  <c r="AL283" i="3"/>
  <c r="AT283" i="3"/>
  <c r="BB283" i="3"/>
  <c r="BJ283" i="3"/>
  <c r="BR283" i="3"/>
  <c r="BZ283" i="3"/>
  <c r="CH283" i="3"/>
  <c r="I284" i="3"/>
  <c r="X284" i="3"/>
  <c r="AF284" i="3"/>
  <c r="AN284" i="3"/>
  <c r="AV284" i="3"/>
  <c r="BD284" i="3"/>
  <c r="BL284" i="3"/>
  <c r="BT284" i="3"/>
  <c r="CB284" i="3"/>
  <c r="CJ284" i="3"/>
  <c r="P285" i="3"/>
  <c r="Z285" i="3"/>
  <c r="AH285" i="3"/>
  <c r="AP285" i="3"/>
  <c r="AX285" i="3"/>
  <c r="BF285" i="3"/>
  <c r="BN285" i="3"/>
  <c r="BV285" i="3"/>
  <c r="CD285" i="3"/>
  <c r="CL285" i="3"/>
  <c r="T286" i="3"/>
  <c r="AB286" i="3"/>
  <c r="AJ286" i="3"/>
  <c r="AR286" i="3"/>
  <c r="AZ286" i="3"/>
  <c r="BH286" i="3"/>
  <c r="BP286" i="3"/>
  <c r="BX286" i="3"/>
  <c r="CF286" i="3"/>
  <c r="D287" i="3"/>
  <c r="V287" i="3"/>
  <c r="AD287" i="3"/>
  <c r="AL287" i="3"/>
  <c r="AT287" i="3"/>
  <c r="BB287" i="3"/>
  <c r="BJ287" i="3"/>
  <c r="BR287" i="3"/>
  <c r="BZ287" i="3"/>
  <c r="CH287" i="3"/>
  <c r="I288" i="3"/>
  <c r="X288" i="3"/>
  <c r="AF288" i="3"/>
  <c r="AN288" i="3"/>
  <c r="AV288" i="3"/>
  <c r="BD288" i="3"/>
  <c r="BL288" i="3"/>
  <c r="BT288" i="3"/>
  <c r="CB288" i="3"/>
  <c r="CJ288" i="3"/>
  <c r="P289" i="3"/>
  <c r="Z289" i="3"/>
  <c r="AH289" i="3"/>
  <c r="AP289" i="3"/>
  <c r="AX289" i="3"/>
  <c r="BF289" i="3"/>
  <c r="BN289" i="3"/>
  <c r="BV289" i="3"/>
  <c r="CD289" i="3"/>
  <c r="CL289" i="3"/>
  <c r="T290" i="3"/>
  <c r="AB290" i="3"/>
  <c r="AJ290" i="3"/>
  <c r="AR290" i="3"/>
  <c r="AZ290" i="3"/>
  <c r="BH290" i="3"/>
  <c r="BP290" i="3"/>
  <c r="BX290" i="3"/>
  <c r="CF290" i="3"/>
  <c r="D291" i="3"/>
  <c r="V291" i="3"/>
  <c r="AD291" i="3"/>
  <c r="AL291" i="3"/>
  <c r="AT291" i="3"/>
  <c r="BB291" i="3"/>
  <c r="BJ291" i="3"/>
  <c r="BR291" i="3"/>
  <c r="BZ291" i="3"/>
  <c r="CH291" i="3"/>
  <c r="I292" i="3"/>
  <c r="X292" i="3"/>
  <c r="AF292" i="3"/>
  <c r="AN292" i="3"/>
  <c r="AV292" i="3"/>
  <c r="BD292" i="3"/>
  <c r="BL292" i="3"/>
  <c r="BT292" i="3"/>
  <c r="CB292" i="3"/>
  <c r="CJ292" i="3"/>
  <c r="P293" i="3"/>
  <c r="Z293" i="3"/>
  <c r="AH293" i="3"/>
  <c r="AP293" i="3"/>
  <c r="AX293" i="3"/>
  <c r="BF293" i="3"/>
  <c r="BN293" i="3"/>
  <c r="BV293" i="3"/>
  <c r="CD293" i="3"/>
  <c r="CL293" i="3"/>
  <c r="T294" i="3"/>
  <c r="AB294" i="3"/>
  <c r="AJ294" i="3"/>
  <c r="AR294" i="3"/>
  <c r="AZ294" i="3"/>
  <c r="BH294" i="3"/>
  <c r="BP294" i="3"/>
  <c r="BX294" i="3"/>
  <c r="CF294" i="3"/>
  <c r="D295" i="3"/>
  <c r="V295" i="3"/>
  <c r="AD295" i="3"/>
  <c r="AL295" i="3"/>
  <c r="AT295" i="3"/>
  <c r="BB295" i="3"/>
  <c r="BJ295" i="3"/>
  <c r="BR295" i="3"/>
  <c r="BZ295" i="3"/>
  <c r="CH295" i="3"/>
  <c r="I296" i="3"/>
  <c r="X296" i="3"/>
  <c r="AF296" i="3"/>
  <c r="AN296" i="3"/>
  <c r="AV296" i="3"/>
  <c r="BD296" i="3"/>
  <c r="BL296" i="3"/>
  <c r="BT296" i="3"/>
  <c r="CB296" i="3"/>
  <c r="CJ296" i="3"/>
  <c r="P297" i="3"/>
  <c r="Z297" i="3"/>
  <c r="AH297" i="3"/>
  <c r="AP297" i="3"/>
  <c r="AX297" i="3"/>
  <c r="BF297" i="3"/>
  <c r="BN297" i="3"/>
  <c r="BV297" i="3"/>
  <c r="CD297" i="3"/>
  <c r="CL297" i="3"/>
  <c r="T298" i="3"/>
  <c r="AB298" i="3"/>
  <c r="AJ298" i="3"/>
  <c r="AR298" i="3"/>
  <c r="AZ298" i="3"/>
  <c r="BH298" i="3"/>
  <c r="BP298" i="3"/>
  <c r="BX298" i="3"/>
  <c r="CF298" i="3"/>
  <c r="D299" i="3"/>
  <c r="V299" i="3"/>
  <c r="AD299" i="3"/>
  <c r="AL299" i="3"/>
  <c r="AT299" i="3"/>
  <c r="BB299" i="3"/>
  <c r="BJ299" i="3"/>
  <c r="BR299" i="3"/>
  <c r="BZ299" i="3"/>
  <c r="CH299" i="3"/>
  <c r="I300" i="3"/>
  <c r="X300" i="3"/>
  <c r="AF300" i="3"/>
  <c r="AN300" i="3"/>
  <c r="BI122" i="3"/>
  <c r="K141" i="3"/>
  <c r="E147" i="3"/>
  <c r="BB151" i="3"/>
  <c r="M156" i="3"/>
  <c r="AK160" i="3"/>
  <c r="S164" i="3"/>
  <c r="CF166" i="3"/>
  <c r="AM169" i="3"/>
  <c r="CF171" i="3"/>
  <c r="X174" i="3"/>
  <c r="P176" i="3"/>
  <c r="F178" i="3"/>
  <c r="V178" i="5" s="1"/>
  <c r="BS179" i="3"/>
  <c r="V181" i="3"/>
  <c r="AW182" i="3"/>
  <c r="BY183" i="3"/>
  <c r="O185" i="3"/>
  <c r="H185" i="6" s="1"/>
  <c r="AQ186" i="3"/>
  <c r="BO187" i="3"/>
  <c r="E189" i="3"/>
  <c r="AF190" i="3"/>
  <c r="BH191" i="3"/>
  <c r="CJ192" i="3"/>
  <c r="V194" i="3"/>
  <c r="AX195" i="3"/>
  <c r="BY196" i="3"/>
  <c r="O198" i="3"/>
  <c r="H198" i="6" s="1"/>
  <c r="AD199" i="3"/>
  <c r="AN200" i="3"/>
  <c r="BA201" i="3"/>
  <c r="BN202" i="3"/>
  <c r="CA203" i="3"/>
  <c r="B205" i="3"/>
  <c r="L206" i="3"/>
  <c r="T207" i="3"/>
  <c r="C208" i="3"/>
  <c r="BX208" i="3"/>
  <c r="BG209" i="3"/>
  <c r="AP210" i="3"/>
  <c r="R211" i="3"/>
  <c r="CD211" i="3"/>
  <c r="BD212" i="3"/>
  <c r="CJ212" i="3"/>
  <c r="AD213" i="3"/>
  <c r="BJ213" i="3"/>
  <c r="D214" i="3"/>
  <c r="AJ214" i="3"/>
  <c r="BP214" i="3"/>
  <c r="J215" i="3"/>
  <c r="AP215" i="3"/>
  <c r="BV215" i="3"/>
  <c r="P216" i="3"/>
  <c r="AV216" i="3"/>
  <c r="CB216" i="3"/>
  <c r="V217" i="3"/>
  <c r="BB217" i="3"/>
  <c r="CH217" i="3"/>
  <c r="AB218" i="3"/>
  <c r="BH218" i="3"/>
  <c r="B219" i="3"/>
  <c r="AH219" i="3"/>
  <c r="BN219" i="3"/>
  <c r="H220" i="3"/>
  <c r="AN220" i="3"/>
  <c r="BL220" i="3"/>
  <c r="CI220" i="3"/>
  <c r="T221" i="3"/>
  <c r="AL221" i="3"/>
  <c r="BI221" i="3"/>
  <c r="CF221" i="3"/>
  <c r="L222" i="3"/>
  <c r="AI222" i="3"/>
  <c r="BF222" i="3"/>
  <c r="BX222" i="3"/>
  <c r="I223" i="3"/>
  <c r="AF223" i="3"/>
  <c r="AX223" i="3"/>
  <c r="BU223" i="3"/>
  <c r="CH223" i="3"/>
  <c r="H224" i="3"/>
  <c r="Z224" i="3"/>
  <c r="AW224" i="3"/>
  <c r="BT224" i="3"/>
  <c r="D225" i="3"/>
  <c r="AN225" i="3"/>
  <c r="BQ225" i="3"/>
  <c r="CI225" i="3"/>
  <c r="V226" i="3"/>
  <c r="AN226" i="3"/>
  <c r="BK226" i="3"/>
  <c r="CL226" i="3"/>
  <c r="AI227" i="3"/>
  <c r="BF227" i="3"/>
  <c r="BX227" i="3"/>
  <c r="U228" i="3"/>
  <c r="AR228" i="3"/>
  <c r="BJ228" i="3"/>
  <c r="CG228" i="3"/>
  <c r="AD229" i="3"/>
  <c r="AV229" i="3"/>
  <c r="BS229" i="3"/>
  <c r="I230" i="3"/>
  <c r="AH230" i="3"/>
  <c r="BE230" i="3"/>
  <c r="CB230" i="3"/>
  <c r="T231" i="3"/>
  <c r="AQ231" i="3"/>
  <c r="BN231" i="3"/>
  <c r="CF231" i="3"/>
  <c r="AC232" i="3"/>
  <c r="AZ232" i="3"/>
  <c r="BR232" i="3"/>
  <c r="E233" i="3"/>
  <c r="AL233" i="3"/>
  <c r="BD233" i="3"/>
  <c r="CA233" i="3"/>
  <c r="X234" i="3"/>
  <c r="AP234" i="3"/>
  <c r="BM234" i="3"/>
  <c r="CJ234" i="3"/>
  <c r="AB235" i="3"/>
  <c r="AY235" i="3"/>
  <c r="BO235" i="3"/>
  <c r="CE235" i="3"/>
  <c r="U236" i="3"/>
  <c r="AK236" i="3"/>
  <c r="BA236" i="3"/>
  <c r="BQ236" i="3"/>
  <c r="CG236" i="3"/>
  <c r="W237" i="3"/>
  <c r="AM237" i="3"/>
  <c r="BC237" i="3"/>
  <c r="BS237" i="3"/>
  <c r="CI237" i="3"/>
  <c r="Y238" i="3"/>
  <c r="AO238" i="3"/>
  <c r="BE238" i="3"/>
  <c r="BU238" i="3"/>
  <c r="CK238" i="3"/>
  <c r="AA239" i="3"/>
  <c r="AQ239" i="3"/>
  <c r="BG239" i="3"/>
  <c r="BW239" i="3"/>
  <c r="C240" i="3"/>
  <c r="AC240" i="3"/>
  <c r="AS240" i="3"/>
  <c r="BI240" i="3"/>
  <c r="BY240" i="3"/>
  <c r="E241" i="3"/>
  <c r="AE241" i="3"/>
  <c r="AU241" i="3"/>
  <c r="BK241" i="3"/>
  <c r="BY241" i="3"/>
  <c r="CJ241" i="3"/>
  <c r="X242" i="3"/>
  <c r="AL242" i="3"/>
  <c r="AW242" i="3"/>
  <c r="BK242" i="3"/>
  <c r="BV242" i="3"/>
  <c r="CJ242" i="3"/>
  <c r="X243" i="3"/>
  <c r="AI243" i="3"/>
  <c r="AW243" i="3"/>
  <c r="BH243" i="3"/>
  <c r="BV243" i="3"/>
  <c r="CJ243" i="3"/>
  <c r="U244" i="3"/>
  <c r="AI244" i="3"/>
  <c r="AT244" i="3"/>
  <c r="BH244" i="3"/>
  <c r="BV244" i="3"/>
  <c r="CG244" i="3"/>
  <c r="U245" i="3"/>
  <c r="AF245" i="3"/>
  <c r="AT245" i="3"/>
  <c r="BH245" i="3"/>
  <c r="BS245" i="3"/>
  <c r="CG245" i="3"/>
  <c r="P246" i="3"/>
  <c r="AF246" i="3"/>
  <c r="AT246" i="3"/>
  <c r="BE246" i="3"/>
  <c r="BS246" i="3"/>
  <c r="CD246" i="3"/>
  <c r="P247" i="3"/>
  <c r="AF247" i="3"/>
  <c r="AQ247" i="3"/>
  <c r="BE247" i="3"/>
  <c r="BP247" i="3"/>
  <c r="CD247" i="3"/>
  <c r="P248" i="3"/>
  <c r="AC248" i="3"/>
  <c r="AQ248" i="3"/>
  <c r="BB248" i="3"/>
  <c r="BP248" i="3"/>
  <c r="CD248" i="3"/>
  <c r="E249" i="3"/>
  <c r="AC249" i="3"/>
  <c r="AN249" i="3"/>
  <c r="BB249" i="3"/>
  <c r="BP249" i="3"/>
  <c r="CA249" i="3"/>
  <c r="E250" i="3"/>
  <c r="Z250" i="3"/>
  <c r="AN250" i="3"/>
  <c r="BB250" i="3"/>
  <c r="BM250" i="3"/>
  <c r="CA250" i="3"/>
  <c r="CL250" i="3"/>
  <c r="Z251" i="3"/>
  <c r="AN251" i="3"/>
  <c r="AY251" i="3"/>
  <c r="BM251" i="3"/>
  <c r="BX251" i="3"/>
  <c r="CL251" i="3"/>
  <c r="Z252" i="3"/>
  <c r="AK252" i="3"/>
  <c r="AY252" i="3"/>
  <c r="BJ252" i="3"/>
  <c r="BX252" i="3"/>
  <c r="CL252" i="3"/>
  <c r="W253" i="3"/>
  <c r="AK253" i="3"/>
  <c r="AV253" i="3"/>
  <c r="BG253" i="3"/>
  <c r="BO253" i="3"/>
  <c r="BW253" i="3"/>
  <c r="CE253" i="3"/>
  <c r="C254" i="3"/>
  <c r="U254" i="3"/>
  <c r="AC254" i="3"/>
  <c r="AK254" i="3"/>
  <c r="AS254" i="3"/>
  <c r="BA254" i="3"/>
  <c r="BI254" i="3"/>
  <c r="BQ254" i="3"/>
  <c r="BY254" i="3"/>
  <c r="CG254" i="3"/>
  <c r="E255" i="3"/>
  <c r="W255" i="3"/>
  <c r="AE255" i="3"/>
  <c r="AM255" i="3"/>
  <c r="AU255" i="3"/>
  <c r="BC255" i="3"/>
  <c r="BK255" i="3"/>
  <c r="BS255" i="3"/>
  <c r="CA255" i="3"/>
  <c r="CI255" i="3"/>
  <c r="J256" i="3"/>
  <c r="Y256" i="3"/>
  <c r="AG256" i="3"/>
  <c r="AO256" i="3"/>
  <c r="AW256" i="3"/>
  <c r="BE256" i="3"/>
  <c r="BM256" i="3"/>
  <c r="BU256" i="3"/>
  <c r="CC256" i="3"/>
  <c r="CK256" i="3"/>
  <c r="S257" i="3"/>
  <c r="AA257" i="3"/>
  <c r="AI257" i="3"/>
  <c r="AQ257" i="3"/>
  <c r="AY257" i="3"/>
  <c r="BG257" i="3"/>
  <c r="BO257" i="3"/>
  <c r="BW257" i="3"/>
  <c r="CE257" i="3"/>
  <c r="C258" i="3"/>
  <c r="U258" i="3"/>
  <c r="AC258" i="3"/>
  <c r="AK258" i="3"/>
  <c r="AS258" i="3"/>
  <c r="BA258" i="3"/>
  <c r="BI258" i="3"/>
  <c r="BQ258" i="3"/>
  <c r="BY258" i="3"/>
  <c r="CG258" i="3"/>
  <c r="E259" i="3"/>
  <c r="W259" i="3"/>
  <c r="AE259" i="3"/>
  <c r="AM259" i="3"/>
  <c r="AU259" i="3"/>
  <c r="BC259" i="3"/>
  <c r="BK259" i="3"/>
  <c r="BS259" i="3"/>
  <c r="CA259" i="3"/>
  <c r="CI259" i="3"/>
  <c r="J260" i="3"/>
  <c r="Y260" i="3"/>
  <c r="AG260" i="3"/>
  <c r="AO260" i="3"/>
  <c r="AW260" i="3"/>
  <c r="BE260" i="3"/>
  <c r="BM260" i="3"/>
  <c r="BU260" i="3"/>
  <c r="CC260" i="3"/>
  <c r="CK260" i="3"/>
  <c r="S261" i="3"/>
  <c r="AA261" i="3"/>
  <c r="AI261" i="3"/>
  <c r="AQ261" i="3"/>
  <c r="AY261" i="3"/>
  <c r="BG261" i="3"/>
  <c r="BO261" i="3"/>
  <c r="BW261" i="3"/>
  <c r="CE261" i="3"/>
  <c r="C262" i="3"/>
  <c r="U262" i="3"/>
  <c r="AC262" i="3"/>
  <c r="AK262" i="3"/>
  <c r="AS262" i="3"/>
  <c r="BA262" i="3"/>
  <c r="BI262" i="3"/>
  <c r="BQ262" i="3"/>
  <c r="BY262" i="3"/>
  <c r="CG262" i="3"/>
  <c r="E263" i="3"/>
  <c r="W263" i="3"/>
  <c r="AE263" i="3"/>
  <c r="AM263" i="3"/>
  <c r="AU263" i="3"/>
  <c r="BC263" i="3"/>
  <c r="BK263" i="3"/>
  <c r="BS263" i="3"/>
  <c r="CA263" i="3"/>
  <c r="CI263" i="3"/>
  <c r="J264" i="3"/>
  <c r="Y264" i="3"/>
  <c r="AG264" i="3"/>
  <c r="AO264" i="3"/>
  <c r="AW264" i="3"/>
  <c r="BE264" i="3"/>
  <c r="BM264" i="3"/>
  <c r="BU264" i="3"/>
  <c r="CC264" i="3"/>
  <c r="CK264" i="3"/>
  <c r="S265" i="3"/>
  <c r="AA265" i="3"/>
  <c r="AI265" i="3"/>
  <c r="AQ265" i="3"/>
  <c r="AY265" i="3"/>
  <c r="BG265" i="3"/>
  <c r="BO265" i="3"/>
  <c r="BW265" i="3"/>
  <c r="CE265" i="3"/>
  <c r="C266" i="3"/>
  <c r="U266" i="3"/>
  <c r="AC266" i="3"/>
  <c r="AK266" i="3"/>
  <c r="AS266" i="3"/>
  <c r="BA266" i="3"/>
  <c r="BI266" i="3"/>
  <c r="BQ266" i="3"/>
  <c r="BY266" i="3"/>
  <c r="CG266" i="3"/>
  <c r="E267" i="3"/>
  <c r="W267" i="3"/>
  <c r="AE267" i="3"/>
  <c r="AM267" i="3"/>
  <c r="AU267" i="3"/>
  <c r="BC267" i="3"/>
  <c r="BK267" i="3"/>
  <c r="BS267" i="3"/>
  <c r="CA267" i="3"/>
  <c r="CI267" i="3"/>
  <c r="J268" i="3"/>
  <c r="Y268" i="3"/>
  <c r="AG268" i="3"/>
  <c r="AO268" i="3"/>
  <c r="AW268" i="3"/>
  <c r="BE268" i="3"/>
  <c r="BM268" i="3"/>
  <c r="BU268" i="3"/>
  <c r="CC268" i="3"/>
  <c r="CK268" i="3"/>
  <c r="S269" i="3"/>
  <c r="AA269" i="3"/>
  <c r="AI269" i="3"/>
  <c r="AQ269" i="3"/>
  <c r="AY269" i="3"/>
  <c r="BG269" i="3"/>
  <c r="BO269" i="3"/>
  <c r="BW269" i="3"/>
  <c r="CE269" i="3"/>
  <c r="C270" i="3"/>
  <c r="U270" i="3"/>
  <c r="AC270" i="3"/>
  <c r="AK270" i="3"/>
  <c r="AS270" i="3"/>
  <c r="BA270" i="3"/>
  <c r="BI270" i="3"/>
  <c r="BQ270" i="3"/>
  <c r="BY270" i="3"/>
  <c r="CG270" i="3"/>
  <c r="E271" i="3"/>
  <c r="W271" i="3"/>
  <c r="AE271" i="3"/>
  <c r="AM271" i="3"/>
  <c r="AU271" i="3"/>
  <c r="BC271" i="3"/>
  <c r="BK271" i="3"/>
  <c r="BS271" i="3"/>
  <c r="CA271" i="3"/>
  <c r="CI271" i="3"/>
  <c r="J272" i="3"/>
  <c r="Y272" i="3"/>
  <c r="AG272" i="3"/>
  <c r="AO272" i="3"/>
  <c r="AW272" i="3"/>
  <c r="BE272" i="3"/>
  <c r="BM272" i="3"/>
  <c r="BU272" i="3"/>
  <c r="CC272" i="3"/>
  <c r="CK272" i="3"/>
  <c r="S273" i="3"/>
  <c r="AA273" i="3"/>
  <c r="AI273" i="3"/>
  <c r="AQ273" i="3"/>
  <c r="AY273" i="3"/>
  <c r="BG273" i="3"/>
  <c r="BO273" i="3"/>
  <c r="BW273" i="3"/>
  <c r="CE273" i="3"/>
  <c r="C274" i="3"/>
  <c r="U274" i="3"/>
  <c r="AC274" i="3"/>
  <c r="AK274" i="3"/>
  <c r="AS274" i="3"/>
  <c r="BA274" i="3"/>
  <c r="BI274" i="3"/>
  <c r="BQ274" i="3"/>
  <c r="BY274" i="3"/>
  <c r="CG274" i="3"/>
  <c r="E275" i="3"/>
  <c r="W275" i="3"/>
  <c r="AE275" i="3"/>
  <c r="AM275" i="3"/>
  <c r="AU275" i="3"/>
  <c r="BC275" i="3"/>
  <c r="BK275" i="3"/>
  <c r="BS275" i="3"/>
  <c r="CA275" i="3"/>
  <c r="CI275" i="3"/>
  <c r="J276" i="3"/>
  <c r="Y276" i="3"/>
  <c r="AG276" i="3"/>
  <c r="AO276" i="3"/>
  <c r="AW276" i="3"/>
  <c r="BE276" i="3"/>
  <c r="BM276" i="3"/>
  <c r="BU276" i="3"/>
  <c r="CC276" i="3"/>
  <c r="CK276" i="3"/>
  <c r="S277" i="3"/>
  <c r="AA277" i="3"/>
  <c r="AI277" i="3"/>
  <c r="AQ277" i="3"/>
  <c r="AY277" i="3"/>
  <c r="BG277" i="3"/>
  <c r="BO277" i="3"/>
  <c r="BW277" i="3"/>
  <c r="CE277" i="3"/>
  <c r="C278" i="3"/>
  <c r="U278" i="3"/>
  <c r="AC278" i="3"/>
  <c r="AK278" i="3"/>
  <c r="AS278" i="3"/>
  <c r="BA278" i="3"/>
  <c r="BI278" i="3"/>
  <c r="BQ278" i="3"/>
  <c r="BY278" i="3"/>
  <c r="CG278" i="3"/>
  <c r="E279" i="3"/>
  <c r="W279" i="3"/>
  <c r="AE279" i="3"/>
  <c r="AM279" i="3"/>
  <c r="AU279" i="3"/>
  <c r="BC279" i="3"/>
  <c r="BK279" i="3"/>
  <c r="BS279" i="3"/>
  <c r="CA279" i="3"/>
  <c r="CI279" i="3"/>
  <c r="J280" i="3"/>
  <c r="Y280" i="3"/>
  <c r="AG280" i="3"/>
  <c r="AO280" i="3"/>
  <c r="AW280" i="3"/>
  <c r="BE280" i="3"/>
  <c r="BM280" i="3"/>
  <c r="BU280" i="3"/>
  <c r="CC280" i="3"/>
  <c r="CK280" i="3"/>
  <c r="S281" i="3"/>
  <c r="AA281" i="3"/>
  <c r="AI281" i="3"/>
  <c r="AQ281" i="3"/>
  <c r="AY281" i="3"/>
  <c r="BG281" i="3"/>
  <c r="BO281" i="3"/>
  <c r="BW281" i="3"/>
  <c r="CE281" i="3"/>
  <c r="C282" i="3"/>
  <c r="U282" i="3"/>
  <c r="AC282" i="3"/>
  <c r="AK282" i="3"/>
  <c r="AS282" i="3"/>
  <c r="BA282" i="3"/>
  <c r="BI282" i="3"/>
  <c r="BQ282" i="3"/>
  <c r="BY282" i="3"/>
  <c r="CG282" i="3"/>
  <c r="E283" i="3"/>
  <c r="W283" i="3"/>
  <c r="AE283" i="3"/>
  <c r="AM283" i="3"/>
  <c r="AU283" i="3"/>
  <c r="BC283" i="3"/>
  <c r="BK283" i="3"/>
  <c r="BS283" i="3"/>
  <c r="CA283" i="3"/>
  <c r="CI283" i="3"/>
  <c r="J284" i="3"/>
  <c r="Y284" i="3"/>
  <c r="AG284" i="3"/>
  <c r="AO284" i="3"/>
  <c r="AW284" i="3"/>
  <c r="BE284" i="3"/>
  <c r="BM284" i="3"/>
  <c r="BU284" i="3"/>
  <c r="CC284" i="3"/>
  <c r="CK284" i="3"/>
  <c r="S285" i="3"/>
  <c r="AA285" i="3"/>
  <c r="AI285" i="3"/>
  <c r="AQ285" i="3"/>
  <c r="AY285" i="3"/>
  <c r="BG285" i="3"/>
  <c r="BO285" i="3"/>
  <c r="BW285" i="3"/>
  <c r="CE285" i="3"/>
  <c r="C286" i="3"/>
  <c r="U286" i="3"/>
  <c r="AC286" i="3"/>
  <c r="AK286" i="3"/>
  <c r="AS286" i="3"/>
  <c r="BA286" i="3"/>
  <c r="BI286" i="3"/>
  <c r="BQ286" i="3"/>
  <c r="BY286" i="3"/>
  <c r="CG286" i="3"/>
  <c r="E287" i="3"/>
  <c r="W287" i="3"/>
  <c r="AE287" i="3"/>
  <c r="AM287" i="3"/>
  <c r="AU287" i="3"/>
  <c r="BC287" i="3"/>
  <c r="BK287" i="3"/>
  <c r="BS287" i="3"/>
  <c r="CA287" i="3"/>
  <c r="CI287" i="3"/>
  <c r="J288" i="3"/>
  <c r="Y288" i="3"/>
  <c r="AG288" i="3"/>
  <c r="AO288" i="3"/>
  <c r="AW288" i="3"/>
  <c r="BE288" i="3"/>
  <c r="BM288" i="3"/>
  <c r="BU288" i="3"/>
  <c r="CC288" i="3"/>
  <c r="CK288" i="3"/>
  <c r="S289" i="3"/>
  <c r="AA289" i="3"/>
  <c r="AI289" i="3"/>
  <c r="AQ289" i="3"/>
  <c r="AY289" i="3"/>
  <c r="BG289" i="3"/>
  <c r="BO289" i="3"/>
  <c r="BW289" i="3"/>
  <c r="CE289" i="3"/>
  <c r="C290" i="3"/>
  <c r="U290" i="3"/>
  <c r="AC290" i="3"/>
  <c r="AK290" i="3"/>
  <c r="AS290" i="3"/>
  <c r="BA290" i="3"/>
  <c r="BI290" i="3"/>
  <c r="BQ290" i="3"/>
  <c r="BY290" i="3"/>
  <c r="CG290" i="3"/>
  <c r="E291" i="3"/>
  <c r="W291" i="3"/>
  <c r="AE291" i="3"/>
  <c r="AM291" i="3"/>
  <c r="AU291" i="3"/>
  <c r="BC291" i="3"/>
  <c r="BK291" i="3"/>
  <c r="BS291" i="3"/>
  <c r="CA291" i="3"/>
  <c r="CI291" i="3"/>
  <c r="J292" i="3"/>
  <c r="Y292" i="3"/>
  <c r="AG292" i="3"/>
  <c r="AO292" i="3"/>
  <c r="AW292" i="3"/>
  <c r="BE292" i="3"/>
  <c r="BM292" i="3"/>
  <c r="BU292" i="3"/>
  <c r="CC292" i="3"/>
  <c r="CK292" i="3"/>
  <c r="S293" i="3"/>
  <c r="AA293" i="3"/>
  <c r="AI293" i="3"/>
  <c r="AQ293" i="3"/>
  <c r="AY293" i="3"/>
  <c r="BG293" i="3"/>
  <c r="BO293" i="3"/>
  <c r="BW293" i="3"/>
  <c r="CE293" i="3"/>
  <c r="C294" i="3"/>
  <c r="U294" i="3"/>
  <c r="AC294" i="3"/>
  <c r="AK294" i="3"/>
  <c r="AS294" i="3"/>
  <c r="BA294" i="3"/>
  <c r="BI294" i="3"/>
  <c r="BQ294" i="3"/>
  <c r="BY294" i="3"/>
  <c r="CG294" i="3"/>
  <c r="E295" i="3"/>
  <c r="W295" i="3"/>
  <c r="AE295" i="3"/>
  <c r="AM295" i="3"/>
  <c r="AU295" i="3"/>
  <c r="BC295" i="3"/>
  <c r="BK295" i="3"/>
  <c r="BS295" i="3"/>
  <c r="CA295" i="3"/>
  <c r="CI295" i="3"/>
  <c r="J296" i="3"/>
  <c r="Y296" i="3"/>
  <c r="AG296" i="3"/>
  <c r="AO296" i="3"/>
  <c r="AW296" i="3"/>
  <c r="BE296" i="3"/>
  <c r="BM296" i="3"/>
  <c r="BU296" i="3"/>
  <c r="CC296" i="3"/>
  <c r="CK296" i="3"/>
  <c r="S297" i="3"/>
  <c r="AA297" i="3"/>
  <c r="AI297" i="3"/>
  <c r="AQ297" i="3"/>
  <c r="AY297" i="3"/>
  <c r="BG297" i="3"/>
  <c r="BO297" i="3"/>
  <c r="BW297" i="3"/>
  <c r="CE297" i="3"/>
  <c r="C298" i="3"/>
  <c r="U298" i="3"/>
  <c r="AC298" i="3"/>
  <c r="AK298" i="3"/>
  <c r="AS298" i="3"/>
  <c r="BA298" i="3"/>
  <c r="BI298" i="3"/>
  <c r="BQ298" i="3"/>
  <c r="BY298" i="3"/>
  <c r="CG298" i="3"/>
  <c r="E299" i="3"/>
  <c r="W299" i="3"/>
  <c r="AE299" i="3"/>
  <c r="AM299" i="3"/>
  <c r="AU299" i="3"/>
  <c r="BC299" i="3"/>
  <c r="BK299" i="3"/>
  <c r="BS299" i="3"/>
  <c r="CA299" i="3"/>
  <c r="CI299" i="3"/>
  <c r="J300" i="3"/>
  <c r="Y300" i="3"/>
  <c r="AG300" i="3"/>
  <c r="AO300" i="3"/>
  <c r="AQ126" i="3"/>
  <c r="AW142" i="3"/>
  <c r="BC147" i="3"/>
  <c r="P152" i="3"/>
  <c r="BN156" i="3"/>
  <c r="CC160" i="3"/>
  <c r="BI164" i="3"/>
  <c r="R167" i="3"/>
  <c r="BR169" i="3"/>
  <c r="Y172" i="3"/>
  <c r="AT174" i="3"/>
  <c r="AJ176" i="3"/>
  <c r="AB178" i="3"/>
  <c r="CL179" i="3"/>
  <c r="AL181" i="3"/>
  <c r="BM182" i="3"/>
  <c r="C184" i="3"/>
  <c r="AA185" i="3"/>
  <c r="BC186" i="3"/>
  <c r="CE187" i="3"/>
  <c r="U189" i="3"/>
  <c r="AV190" i="3"/>
  <c r="BU191" i="3"/>
  <c r="J193" i="3"/>
  <c r="AL194" i="3"/>
  <c r="BN195" i="3"/>
  <c r="C197" i="3"/>
  <c r="AB198" i="3"/>
  <c r="AO199" i="3"/>
  <c r="BB200" i="3"/>
  <c r="BO201" i="3"/>
  <c r="CB202" i="3"/>
  <c r="CL203" i="3"/>
  <c r="M205" i="3"/>
  <c r="Z206" i="3"/>
  <c r="AC207" i="3"/>
  <c r="L208" i="3"/>
  <c r="CG208" i="3"/>
  <c r="BP209" i="3"/>
  <c r="AY210" i="3"/>
  <c r="Z211" i="3"/>
  <c r="CL211" i="3"/>
  <c r="BK212" i="3"/>
  <c r="E213" i="3"/>
  <c r="AK213" i="3"/>
  <c r="BQ213" i="3"/>
  <c r="K214" i="3"/>
  <c r="AQ214" i="3"/>
  <c r="BW214" i="3"/>
  <c r="Q215" i="3"/>
  <c r="AW215" i="3"/>
  <c r="CC215" i="3"/>
  <c r="W216" i="3"/>
  <c r="BC216" i="3"/>
  <c r="CI216" i="3"/>
  <c r="AC217" i="3"/>
  <c r="BI217" i="3"/>
  <c r="C218" i="3"/>
  <c r="AI218" i="3"/>
  <c r="BO218" i="3"/>
  <c r="I219" i="3"/>
  <c r="AO219" i="3"/>
  <c r="BU219" i="3"/>
  <c r="O220" i="3"/>
  <c r="H220" i="6" s="1"/>
  <c r="AU220" i="3"/>
  <c r="BR220" i="3"/>
  <c r="CJ220" i="3"/>
  <c r="U221" i="3"/>
  <c r="AR221" i="3"/>
  <c r="BJ221" i="3"/>
  <c r="CG221" i="3"/>
  <c r="R222" i="3"/>
  <c r="AJ222" i="3"/>
  <c r="BG222" i="3"/>
  <c r="CD222" i="3"/>
  <c r="J223" i="3"/>
  <c r="AG223" i="3"/>
  <c r="BD223" i="3"/>
  <c r="BV223" i="3"/>
  <c r="CI223" i="3"/>
  <c r="I224" i="3"/>
  <c r="AF224" i="3"/>
  <c r="AX224" i="3"/>
  <c r="BU224" i="3"/>
  <c r="CH224" i="3"/>
  <c r="V225" i="3"/>
  <c r="AO225" i="3"/>
  <c r="BR225" i="3"/>
  <c r="W226" i="3"/>
  <c r="AT226" i="3"/>
  <c r="BL226" i="3"/>
  <c r="P227" i="3"/>
  <c r="AJ227" i="3"/>
  <c r="BG227" i="3"/>
  <c r="CD227" i="3"/>
  <c r="V228" i="3"/>
  <c r="AS228" i="3"/>
  <c r="BP228" i="3"/>
  <c r="CH228" i="3"/>
  <c r="AE229" i="3"/>
  <c r="BB229" i="3"/>
  <c r="BT229" i="3"/>
  <c r="J230" i="3"/>
  <c r="AN230" i="3"/>
  <c r="BF230" i="3"/>
  <c r="CC230" i="3"/>
  <c r="Z231" i="3"/>
  <c r="AR231" i="3"/>
  <c r="BO231" i="3"/>
  <c r="CL231" i="3"/>
  <c r="AD232" i="3"/>
  <c r="BA232" i="3"/>
  <c r="BX232" i="3"/>
  <c r="I233" i="3"/>
  <c r="AM233" i="3"/>
  <c r="BJ233" i="3"/>
  <c r="CB233" i="3"/>
  <c r="Y234" i="3"/>
  <c r="AV234" i="3"/>
  <c r="BN234" i="3"/>
  <c r="CK234" i="3"/>
  <c r="AH235" i="3"/>
  <c r="AZ235" i="3"/>
  <c r="BP235" i="3"/>
  <c r="CF235" i="3"/>
  <c r="V236" i="3"/>
  <c r="AL236" i="3"/>
  <c r="BB236" i="3"/>
  <c r="BR236" i="3"/>
  <c r="CH236" i="3"/>
  <c r="X237" i="3"/>
  <c r="AN237" i="3"/>
  <c r="BD237" i="3"/>
  <c r="BT237" i="3"/>
  <c r="CJ237" i="3"/>
  <c r="Z238" i="3"/>
  <c r="AP238" i="3"/>
  <c r="BF238" i="3"/>
  <c r="BV238" i="3"/>
  <c r="CL238" i="3"/>
  <c r="AB239" i="3"/>
  <c r="AR239" i="3"/>
  <c r="BH239" i="3"/>
  <c r="BX239" i="3"/>
  <c r="D240" i="3"/>
  <c r="AD240" i="3"/>
  <c r="AT240" i="3"/>
  <c r="BJ240" i="3"/>
  <c r="BZ240" i="3"/>
  <c r="I241" i="3"/>
  <c r="AF241" i="3"/>
  <c r="AV241" i="3"/>
  <c r="BL241" i="3"/>
  <c r="BZ241" i="3"/>
  <c r="D242" i="3"/>
  <c r="Y242" i="3"/>
  <c r="AM242" i="3"/>
  <c r="AX242" i="3"/>
  <c r="BL242" i="3"/>
  <c r="BZ242" i="3"/>
  <c r="CK242" i="3"/>
  <c r="Y243" i="3"/>
  <c r="AJ243" i="3"/>
  <c r="AX243" i="3"/>
  <c r="BL243" i="3"/>
  <c r="BW243" i="3"/>
  <c r="CK243" i="3"/>
  <c r="V244" i="3"/>
  <c r="AJ244" i="3"/>
  <c r="AX244" i="3"/>
  <c r="BI244" i="3"/>
  <c r="BW244" i="3"/>
  <c r="CH244" i="3"/>
  <c r="V245" i="3"/>
  <c r="AJ245" i="3"/>
  <c r="AU245" i="3"/>
  <c r="BI245" i="3"/>
  <c r="BT245" i="3"/>
  <c r="CH245" i="3"/>
  <c r="V246" i="3"/>
  <c r="AG246" i="3"/>
  <c r="AU246" i="3"/>
  <c r="BF246" i="3"/>
  <c r="BT246" i="3"/>
  <c r="CH246" i="3"/>
  <c r="S247" i="3"/>
  <c r="AG247" i="3"/>
  <c r="AR247" i="3"/>
  <c r="BF247" i="3"/>
  <c r="BT247" i="3"/>
  <c r="CE247" i="3"/>
  <c r="S248" i="3"/>
  <c r="AD248" i="3"/>
  <c r="AR248" i="3"/>
  <c r="BF248" i="3"/>
  <c r="BQ248" i="3"/>
  <c r="CE248" i="3"/>
  <c r="I249" i="3"/>
  <c r="AD249" i="3"/>
  <c r="AR249" i="3"/>
  <c r="BC249" i="3"/>
  <c r="BQ249" i="3"/>
  <c r="CB249" i="3"/>
  <c r="I250" i="3"/>
  <c r="AD250" i="3"/>
  <c r="AO250" i="3"/>
  <c r="BC250" i="3"/>
  <c r="BN250" i="3"/>
  <c r="CB250" i="3"/>
  <c r="I251" i="3"/>
  <c r="AA251" i="3"/>
  <c r="AO251" i="3"/>
  <c r="AZ251" i="3"/>
  <c r="BN251" i="3"/>
  <c r="CB251" i="3"/>
  <c r="C252" i="3"/>
  <c r="AA252" i="3"/>
  <c r="AL252" i="3"/>
  <c r="AZ252" i="3"/>
  <c r="BN252" i="3"/>
  <c r="BY252" i="3"/>
  <c r="C253" i="3"/>
  <c r="X253" i="3"/>
  <c r="AL253" i="3"/>
  <c r="AZ253" i="3"/>
  <c r="BH253" i="3"/>
  <c r="BP253" i="3"/>
  <c r="BX253" i="3"/>
  <c r="CF253" i="3"/>
  <c r="D254" i="3"/>
  <c r="V254" i="3"/>
  <c r="AD254" i="3"/>
  <c r="AL254" i="3"/>
  <c r="AT254" i="3"/>
  <c r="BB254" i="3"/>
  <c r="BJ254" i="3"/>
  <c r="BR254" i="3"/>
  <c r="BZ254" i="3"/>
  <c r="CH254" i="3"/>
  <c r="I255" i="3"/>
  <c r="X255" i="3"/>
  <c r="AF255" i="3"/>
  <c r="AN255" i="3"/>
  <c r="AV255" i="3"/>
  <c r="BD255" i="3"/>
  <c r="BL255" i="3"/>
  <c r="BT255" i="3"/>
  <c r="CB255" i="3"/>
  <c r="CJ255" i="3"/>
  <c r="P256" i="3"/>
  <c r="Z256" i="3"/>
  <c r="AH256" i="3"/>
  <c r="AP256" i="3"/>
  <c r="AX256" i="3"/>
  <c r="BF256" i="3"/>
  <c r="BN256" i="3"/>
  <c r="BV256" i="3"/>
  <c r="CD256" i="3"/>
  <c r="CL256" i="3"/>
  <c r="T257" i="3"/>
  <c r="AB257" i="3"/>
  <c r="AJ257" i="3"/>
  <c r="AR257" i="3"/>
  <c r="AZ257" i="3"/>
  <c r="BH257" i="3"/>
  <c r="BP257" i="3"/>
  <c r="BX257" i="3"/>
  <c r="CF257" i="3"/>
  <c r="D258" i="3"/>
  <c r="V258" i="3"/>
  <c r="AD258" i="3"/>
  <c r="AL258" i="3"/>
  <c r="AT258" i="3"/>
  <c r="BB258" i="3"/>
  <c r="BJ258" i="3"/>
  <c r="BR258" i="3"/>
  <c r="BZ258" i="3"/>
  <c r="CH258" i="3"/>
  <c r="I259" i="3"/>
  <c r="X259" i="3"/>
  <c r="AF259" i="3"/>
  <c r="AN259" i="3"/>
  <c r="AV259" i="3"/>
  <c r="BD259" i="3"/>
  <c r="BL259" i="3"/>
  <c r="BT259" i="3"/>
  <c r="CB259" i="3"/>
  <c r="CJ259" i="3"/>
  <c r="P260" i="3"/>
  <c r="Z260" i="3"/>
  <c r="AH260" i="3"/>
  <c r="AP260" i="3"/>
  <c r="AX260" i="3"/>
  <c r="BF260" i="3"/>
  <c r="BN260" i="3"/>
  <c r="BV260" i="3"/>
  <c r="CD260" i="3"/>
  <c r="CL260" i="3"/>
  <c r="T261" i="3"/>
  <c r="AB261" i="3"/>
  <c r="AJ261" i="3"/>
  <c r="AR261" i="3"/>
  <c r="AZ261" i="3"/>
  <c r="BH261" i="3"/>
  <c r="BP261" i="3"/>
  <c r="BX261" i="3"/>
  <c r="CF261" i="3"/>
  <c r="D262" i="3"/>
  <c r="V262" i="3"/>
  <c r="AD262" i="3"/>
  <c r="AL262" i="3"/>
  <c r="AT262" i="3"/>
  <c r="BB262" i="3"/>
  <c r="BJ262" i="3"/>
  <c r="BR262" i="3"/>
  <c r="BZ262" i="3"/>
  <c r="CH262" i="3"/>
  <c r="I263" i="3"/>
  <c r="X263" i="3"/>
  <c r="AF263" i="3"/>
  <c r="AN263" i="3"/>
  <c r="AV263" i="3"/>
  <c r="BD263" i="3"/>
  <c r="BL263" i="3"/>
  <c r="BT263" i="3"/>
  <c r="CB263" i="3"/>
  <c r="CJ263" i="3"/>
  <c r="P264" i="3"/>
  <c r="Z264" i="3"/>
  <c r="AH264" i="3"/>
  <c r="AP264" i="3"/>
  <c r="AX264" i="3"/>
  <c r="BF264" i="3"/>
  <c r="BN264" i="3"/>
  <c r="BV264" i="3"/>
  <c r="CD264" i="3"/>
  <c r="CL264" i="3"/>
  <c r="T265" i="3"/>
  <c r="AB265" i="3"/>
  <c r="AJ265" i="3"/>
  <c r="AR265" i="3"/>
  <c r="AZ265" i="3"/>
  <c r="BH265" i="3"/>
  <c r="BP265" i="3"/>
  <c r="BX265" i="3"/>
  <c r="CF265" i="3"/>
  <c r="D266" i="3"/>
  <c r="V266" i="3"/>
  <c r="AD266" i="3"/>
  <c r="AL266" i="3"/>
  <c r="AT266" i="3"/>
  <c r="BB266" i="3"/>
  <c r="BJ266" i="3"/>
  <c r="BR266" i="3"/>
  <c r="BZ266" i="3"/>
  <c r="CH266" i="3"/>
  <c r="I267" i="3"/>
  <c r="X267" i="3"/>
  <c r="AF267" i="3"/>
  <c r="AN267" i="3"/>
  <c r="AV267" i="3"/>
  <c r="BD267" i="3"/>
  <c r="BL267" i="3"/>
  <c r="BT267" i="3"/>
  <c r="CB267" i="3"/>
  <c r="CJ267" i="3"/>
  <c r="P268" i="3"/>
  <c r="Z268" i="3"/>
  <c r="AH268" i="3"/>
  <c r="AP268" i="3"/>
  <c r="AX268" i="3"/>
  <c r="BF268" i="3"/>
  <c r="BN268" i="3"/>
  <c r="BV268" i="3"/>
  <c r="CD268" i="3"/>
  <c r="CL268" i="3"/>
  <c r="T269" i="3"/>
  <c r="AB269" i="3"/>
  <c r="AJ269" i="3"/>
  <c r="AR269" i="3"/>
  <c r="AZ269" i="3"/>
  <c r="BH269" i="3"/>
  <c r="BP269" i="3"/>
  <c r="BX269" i="3"/>
  <c r="CF269" i="3"/>
  <c r="D270" i="3"/>
  <c r="V270" i="3"/>
  <c r="AD270" i="3"/>
  <c r="AL270" i="3"/>
  <c r="AT270" i="3"/>
  <c r="BB270" i="3"/>
  <c r="BJ270" i="3"/>
  <c r="BR270" i="3"/>
  <c r="BZ270" i="3"/>
  <c r="CH270" i="3"/>
  <c r="I271" i="3"/>
  <c r="X271" i="3"/>
  <c r="AF271" i="3"/>
  <c r="AN271" i="3"/>
  <c r="AV271" i="3"/>
  <c r="BD271" i="3"/>
  <c r="BL271" i="3"/>
  <c r="BT271" i="3"/>
  <c r="CB271" i="3"/>
  <c r="CJ271" i="3"/>
  <c r="P272" i="3"/>
  <c r="Z272" i="3"/>
  <c r="AH272" i="3"/>
  <c r="AP272" i="3"/>
  <c r="AX272" i="3"/>
  <c r="BF272" i="3"/>
  <c r="BN272" i="3"/>
  <c r="BV272" i="3"/>
  <c r="CD272" i="3"/>
  <c r="CL272" i="3"/>
  <c r="T273" i="3"/>
  <c r="AB273" i="3"/>
  <c r="AJ273" i="3"/>
  <c r="AR273" i="3"/>
  <c r="AZ273" i="3"/>
  <c r="BH273" i="3"/>
  <c r="BP273" i="3"/>
  <c r="BX273" i="3"/>
  <c r="CF273" i="3"/>
  <c r="D274" i="3"/>
  <c r="V274" i="3"/>
  <c r="AD274" i="3"/>
  <c r="AL274" i="3"/>
  <c r="AT274" i="3"/>
  <c r="BB274" i="3"/>
  <c r="BJ274" i="3"/>
  <c r="BR274" i="3"/>
  <c r="BZ274" i="3"/>
  <c r="CH274" i="3"/>
  <c r="I275" i="3"/>
  <c r="X275" i="3"/>
  <c r="AF275" i="3"/>
  <c r="AN275" i="3"/>
  <c r="AV275" i="3"/>
  <c r="BD275" i="3"/>
  <c r="BL275" i="3"/>
  <c r="BT275" i="3"/>
  <c r="CB275" i="3"/>
  <c r="CJ275" i="3"/>
  <c r="P276" i="3"/>
  <c r="Z276" i="3"/>
  <c r="AH276" i="3"/>
  <c r="AP276" i="3"/>
  <c r="AX276" i="3"/>
  <c r="BF276" i="3"/>
  <c r="BN276" i="3"/>
  <c r="BV276" i="3"/>
  <c r="CD276" i="3"/>
  <c r="CL276" i="3"/>
  <c r="T277" i="3"/>
  <c r="AB277" i="3"/>
  <c r="AJ277" i="3"/>
  <c r="AR277" i="3"/>
  <c r="AZ277" i="3"/>
  <c r="BH277" i="3"/>
  <c r="BP277" i="3"/>
  <c r="BX277" i="3"/>
  <c r="CF277" i="3"/>
  <c r="D278" i="3"/>
  <c r="V278" i="3"/>
  <c r="AD278" i="3"/>
  <c r="AL278" i="3"/>
  <c r="AT278" i="3"/>
  <c r="BB278" i="3"/>
  <c r="BJ278" i="3"/>
  <c r="BR278" i="3"/>
  <c r="BZ278" i="3"/>
  <c r="CH278" i="3"/>
  <c r="I279" i="3"/>
  <c r="X279" i="3"/>
  <c r="AF279" i="3"/>
  <c r="AN279" i="3"/>
  <c r="AV279" i="3"/>
  <c r="BD279" i="3"/>
  <c r="BL279" i="3"/>
  <c r="BT279" i="3"/>
  <c r="CB279" i="3"/>
  <c r="CJ279" i="3"/>
  <c r="P280" i="3"/>
  <c r="Z280" i="3"/>
  <c r="AH280" i="3"/>
  <c r="AP280" i="3"/>
  <c r="AX280" i="3"/>
  <c r="BF280" i="3"/>
  <c r="BN280" i="3"/>
  <c r="BV280" i="3"/>
  <c r="CD280" i="3"/>
  <c r="CL280" i="3"/>
  <c r="T281" i="3"/>
  <c r="AB281" i="3"/>
  <c r="AJ281" i="3"/>
  <c r="AR281" i="3"/>
  <c r="AZ281" i="3"/>
  <c r="BH281" i="3"/>
  <c r="BP281" i="3"/>
  <c r="BX281" i="3"/>
  <c r="CF281" i="3"/>
  <c r="D282" i="3"/>
  <c r="V282" i="3"/>
  <c r="AD282" i="3"/>
  <c r="AL282" i="3"/>
  <c r="AT282" i="3"/>
  <c r="BB282" i="3"/>
  <c r="BJ282" i="3"/>
  <c r="BR282" i="3"/>
  <c r="BZ282" i="3"/>
  <c r="CH282" i="3"/>
  <c r="I283" i="3"/>
  <c r="X283" i="3"/>
  <c r="AF283" i="3"/>
  <c r="AN283" i="3"/>
  <c r="AV283" i="3"/>
  <c r="BD283" i="3"/>
  <c r="BL283" i="3"/>
  <c r="BT283" i="3"/>
  <c r="CB283" i="3"/>
  <c r="CJ283" i="3"/>
  <c r="P284" i="3"/>
  <c r="Z284" i="3"/>
  <c r="AH284" i="3"/>
  <c r="AP284" i="3"/>
  <c r="AX284" i="3"/>
  <c r="BF284" i="3"/>
  <c r="BN284" i="3"/>
  <c r="BV284" i="3"/>
  <c r="CD284" i="3"/>
  <c r="CL284" i="3"/>
  <c r="T285" i="3"/>
  <c r="AB285" i="3"/>
  <c r="AJ285" i="3"/>
  <c r="AR285" i="3"/>
  <c r="AZ285" i="3"/>
  <c r="BH285" i="3"/>
  <c r="BP285" i="3"/>
  <c r="BX285" i="3"/>
  <c r="CF285" i="3"/>
  <c r="D286" i="3"/>
  <c r="V286" i="3"/>
  <c r="AD286" i="3"/>
  <c r="AL286" i="3"/>
  <c r="AT286" i="3"/>
  <c r="BB286" i="3"/>
  <c r="BJ286" i="3"/>
  <c r="BR286" i="3"/>
  <c r="BZ286" i="3"/>
  <c r="CH286" i="3"/>
  <c r="I287" i="3"/>
  <c r="X287" i="3"/>
  <c r="AF287" i="3"/>
  <c r="AN287" i="3"/>
  <c r="AV287" i="3"/>
  <c r="BD287" i="3"/>
  <c r="BL287" i="3"/>
  <c r="BT287" i="3"/>
  <c r="CB287" i="3"/>
  <c r="CJ287" i="3"/>
  <c r="P288" i="3"/>
  <c r="Z288" i="3"/>
  <c r="AH288" i="3"/>
  <c r="AP288" i="3"/>
  <c r="AX288" i="3"/>
  <c r="BF288" i="3"/>
  <c r="BN288" i="3"/>
  <c r="BV288" i="3"/>
  <c r="CD288" i="3"/>
  <c r="CL288" i="3"/>
  <c r="T289" i="3"/>
  <c r="AB289" i="3"/>
  <c r="AJ289" i="3"/>
  <c r="AR289" i="3"/>
  <c r="AZ289" i="3"/>
  <c r="BH289" i="3"/>
  <c r="BP289" i="3"/>
  <c r="BX289" i="3"/>
  <c r="CF289" i="3"/>
  <c r="D290" i="3"/>
  <c r="V290" i="3"/>
  <c r="AD290" i="3"/>
  <c r="AL290" i="3"/>
  <c r="AT290" i="3"/>
  <c r="BB290" i="3"/>
  <c r="BJ290" i="3"/>
  <c r="BR290" i="3"/>
  <c r="BZ290" i="3"/>
  <c r="CH290" i="3"/>
  <c r="I291" i="3"/>
  <c r="X291" i="3"/>
  <c r="AF291" i="3"/>
  <c r="AN291" i="3"/>
  <c r="AV291" i="3"/>
  <c r="BD291" i="3"/>
  <c r="BL291" i="3"/>
  <c r="BT291" i="3"/>
  <c r="CB291" i="3"/>
  <c r="CJ291" i="3"/>
  <c r="P292" i="3"/>
  <c r="Z292" i="3"/>
  <c r="AH292" i="3"/>
  <c r="AP292" i="3"/>
  <c r="AX292" i="3"/>
  <c r="BF292" i="3"/>
  <c r="BN292" i="3"/>
  <c r="BV292" i="3"/>
  <c r="CD292" i="3"/>
  <c r="CL292" i="3"/>
  <c r="T293" i="3"/>
  <c r="AB293" i="3"/>
  <c r="AJ293" i="3"/>
  <c r="AR293" i="3"/>
  <c r="AZ293" i="3"/>
  <c r="BH293" i="3"/>
  <c r="BP293" i="3"/>
  <c r="BX293" i="3"/>
  <c r="CF293" i="3"/>
  <c r="D294" i="3"/>
  <c r="V294" i="3"/>
  <c r="AD294" i="3"/>
  <c r="AL294" i="3"/>
  <c r="AT294" i="3"/>
  <c r="BB294" i="3"/>
  <c r="BJ294" i="3"/>
  <c r="BR294" i="3"/>
  <c r="BZ294" i="3"/>
  <c r="CH294" i="3"/>
  <c r="I295" i="3"/>
  <c r="X295" i="3"/>
  <c r="AF295" i="3"/>
  <c r="AN295" i="3"/>
  <c r="AV295" i="3"/>
  <c r="BD295" i="3"/>
  <c r="Y130" i="3"/>
  <c r="AL143" i="3"/>
  <c r="R148" i="3"/>
  <c r="BO152" i="3"/>
  <c r="Z157" i="3"/>
  <c r="AG161" i="3"/>
  <c r="B165" i="3"/>
  <c r="AU167" i="3"/>
  <c r="D170" i="3"/>
  <c r="BD172" i="3"/>
  <c r="BP174" i="3"/>
  <c r="BF176" i="3"/>
  <c r="AV178" i="3"/>
  <c r="R180" i="3"/>
  <c r="BB181" i="3"/>
  <c r="BZ182" i="3"/>
  <c r="P184" i="3"/>
  <c r="AQ185" i="3"/>
  <c r="BS186" i="3"/>
  <c r="I188" i="3"/>
  <c r="AG189" i="3"/>
  <c r="BI190" i="3"/>
  <c r="CK191" i="3"/>
  <c r="Z193" i="3"/>
  <c r="BB194" i="3"/>
  <c r="BZ195" i="3"/>
  <c r="P197" i="3"/>
  <c r="AP198" i="3"/>
  <c r="BC199" i="3"/>
  <c r="BP200" i="3"/>
  <c r="BZ201" i="3"/>
  <c r="A203" i="3"/>
  <c r="N204" i="3"/>
  <c r="G204" i="6" s="1"/>
  <c r="AA205" i="3"/>
  <c r="AN206" i="3"/>
  <c r="AL207" i="3"/>
  <c r="U208" i="3"/>
  <c r="D209" i="3"/>
  <c r="BY209" i="3"/>
  <c r="BH210" i="3"/>
  <c r="AH211" i="3"/>
  <c r="H212" i="3"/>
  <c r="BL212" i="3"/>
  <c r="F213" i="3"/>
  <c r="V213" i="5" s="1"/>
  <c r="AL213" i="3"/>
  <c r="BR213" i="3"/>
  <c r="L214" i="3"/>
  <c r="AR214" i="3"/>
  <c r="BX214" i="3"/>
  <c r="R215" i="3"/>
  <c r="AX215" i="3"/>
  <c r="CD215" i="3"/>
  <c r="X216" i="3"/>
  <c r="BD216" i="3"/>
  <c r="CJ216" i="3"/>
  <c r="AD217" i="3"/>
  <c r="BJ217" i="3"/>
  <c r="D218" i="3"/>
  <c r="AJ218" i="3"/>
  <c r="BP218" i="3"/>
  <c r="J219" i="3"/>
  <c r="AP219" i="3"/>
  <c r="BV219" i="3"/>
  <c r="P220" i="3"/>
  <c r="AV220" i="3"/>
  <c r="BS220" i="3"/>
  <c r="D221" i="3"/>
  <c r="V221" i="3"/>
  <c r="AS221" i="3"/>
  <c r="BP221" i="3"/>
  <c r="CH221" i="3"/>
  <c r="S222" i="3"/>
  <c r="AP222" i="3"/>
  <c r="BH222" i="3"/>
  <c r="CE222" i="3"/>
  <c r="P223" i="3"/>
  <c r="AH223" i="3"/>
  <c r="BE223" i="3"/>
  <c r="CB223" i="3"/>
  <c r="J224" i="3"/>
  <c r="AG224" i="3"/>
  <c r="BD224" i="3"/>
  <c r="BV224" i="3"/>
  <c r="CI224" i="3"/>
  <c r="W225" i="3"/>
  <c r="AU225" i="3"/>
  <c r="BS225" i="3"/>
  <c r="CJ225" i="3"/>
  <c r="X226" i="3"/>
  <c r="AU226" i="3"/>
  <c r="BR226" i="3"/>
  <c r="CG226" i="3"/>
  <c r="S227" i="3"/>
  <c r="AP227" i="3"/>
  <c r="BH227" i="3"/>
  <c r="CE227" i="3"/>
  <c r="AB228" i="3"/>
  <c r="AT228" i="3"/>
  <c r="BQ228" i="3"/>
  <c r="D229" i="3"/>
  <c r="AF229" i="3"/>
  <c r="BC229" i="3"/>
  <c r="BZ229" i="3"/>
  <c r="P230" i="3"/>
  <c r="AO230" i="3"/>
  <c r="BL230" i="3"/>
  <c r="CD230" i="3"/>
  <c r="AA231" i="3"/>
  <c r="AX231" i="3"/>
  <c r="BP231" i="3"/>
  <c r="C232" i="3"/>
  <c r="AJ232" i="3"/>
  <c r="BB232" i="3"/>
  <c r="BY232" i="3"/>
  <c r="V233" i="3"/>
  <c r="AN233" i="3"/>
  <c r="BK233" i="3"/>
  <c r="CH233" i="3"/>
  <c r="Z234" i="3"/>
  <c r="AW234" i="3"/>
  <c r="BT234" i="3"/>
  <c r="CL234" i="3"/>
  <c r="AI235" i="3"/>
  <c r="BD235" i="3"/>
  <c r="BT235" i="3"/>
  <c r="CJ235" i="3"/>
  <c r="Z236" i="3"/>
  <c r="AP236" i="3"/>
  <c r="BF236" i="3"/>
  <c r="BV236" i="3"/>
  <c r="CL236" i="3"/>
  <c r="AB237" i="3"/>
  <c r="AR237" i="3"/>
  <c r="BH237" i="3"/>
  <c r="BX237" i="3"/>
  <c r="D238" i="3"/>
  <c r="AD238" i="3"/>
  <c r="AT238" i="3"/>
  <c r="BJ238" i="3"/>
  <c r="BZ238" i="3"/>
  <c r="I239" i="3"/>
  <c r="AF239" i="3"/>
  <c r="AV239" i="3"/>
  <c r="BL239" i="3"/>
  <c r="CB239" i="3"/>
  <c r="P240" i="3"/>
  <c r="AH240" i="3"/>
  <c r="AX240" i="3"/>
  <c r="BN240" i="3"/>
  <c r="CD240" i="3"/>
  <c r="T241" i="3"/>
  <c r="AJ241" i="3"/>
  <c r="AZ241" i="3"/>
  <c r="BP241" i="3"/>
  <c r="CA241" i="3"/>
  <c r="E242" i="3"/>
  <c r="Z242" i="3"/>
  <c r="AN242" i="3"/>
  <c r="BB242" i="3"/>
  <c r="BM242" i="3"/>
  <c r="CA242" i="3"/>
  <c r="CL242" i="3"/>
  <c r="Z243" i="3"/>
  <c r="AN243" i="3"/>
  <c r="AY243" i="3"/>
  <c r="BM243" i="3"/>
  <c r="BX243" i="3"/>
  <c r="CL243" i="3"/>
  <c r="Z244" i="3"/>
  <c r="AK244" i="3"/>
  <c r="AY244" i="3"/>
  <c r="BJ244" i="3"/>
  <c r="BX244" i="3"/>
  <c r="CL244" i="3"/>
  <c r="W245" i="3"/>
  <c r="AK245" i="3"/>
  <c r="AV245" i="3"/>
  <c r="BJ245" i="3"/>
  <c r="BX245" i="3"/>
  <c r="CI245" i="3"/>
  <c r="W246" i="3"/>
  <c r="AH246" i="3"/>
  <c r="AV246" i="3"/>
  <c r="BJ246" i="3"/>
  <c r="BU246" i="3"/>
  <c r="CI246" i="3"/>
  <c r="T247" i="3"/>
  <c r="AH247" i="3"/>
  <c r="AV247" i="3"/>
  <c r="BG247" i="3"/>
  <c r="BU247" i="3"/>
  <c r="CF247" i="3"/>
  <c r="T248" i="3"/>
  <c r="AH248" i="3"/>
  <c r="AS248" i="3"/>
  <c r="BG248" i="3"/>
  <c r="BR248" i="3"/>
  <c r="CF248" i="3"/>
  <c r="T249" i="3"/>
  <c r="AE249" i="3"/>
  <c r="AS249" i="3"/>
  <c r="BD249" i="3"/>
  <c r="BR249" i="3"/>
  <c r="CF249" i="3"/>
  <c r="J250" i="3"/>
  <c r="AE250" i="3"/>
  <c r="AP250" i="3"/>
  <c r="BD250" i="3"/>
  <c r="BR250" i="3"/>
  <c r="CC250" i="3"/>
  <c r="J251" i="3"/>
  <c r="AB251" i="3"/>
  <c r="AP251" i="3"/>
  <c r="BD251" i="3"/>
  <c r="BO251" i="3"/>
  <c r="CC251" i="3"/>
  <c r="D252" i="3"/>
  <c r="AB252" i="3"/>
  <c r="AP252" i="3"/>
  <c r="BA252" i="3"/>
  <c r="BO252" i="3"/>
  <c r="BZ252" i="3"/>
  <c r="D253" i="3"/>
  <c r="AB253" i="3"/>
  <c r="AM253" i="3"/>
  <c r="BA253" i="3"/>
  <c r="BI253" i="3"/>
  <c r="BQ253" i="3"/>
  <c r="BY253" i="3"/>
  <c r="CG253" i="3"/>
  <c r="E254" i="3"/>
  <c r="W254" i="3"/>
  <c r="AE254" i="3"/>
  <c r="AM254" i="3"/>
  <c r="AU254" i="3"/>
  <c r="BC254" i="3"/>
  <c r="BK254" i="3"/>
  <c r="BS254" i="3"/>
  <c r="CA254" i="3"/>
  <c r="CI254" i="3"/>
  <c r="J255" i="3"/>
  <c r="Y255" i="3"/>
  <c r="AG255" i="3"/>
  <c r="AO255" i="3"/>
  <c r="AW255" i="3"/>
  <c r="BE255" i="3"/>
  <c r="BM255" i="3"/>
  <c r="BU255" i="3"/>
  <c r="CC255" i="3"/>
  <c r="CK255" i="3"/>
  <c r="S256" i="3"/>
  <c r="AA256" i="3"/>
  <c r="AI256" i="3"/>
  <c r="AQ256" i="3"/>
  <c r="AY256" i="3"/>
  <c r="BG256" i="3"/>
  <c r="BO256" i="3"/>
  <c r="BW256" i="3"/>
  <c r="CE256" i="3"/>
  <c r="C257" i="3"/>
  <c r="U257" i="3"/>
  <c r="AC257" i="3"/>
  <c r="AK257" i="3"/>
  <c r="AS257" i="3"/>
  <c r="BA257" i="3"/>
  <c r="BI257" i="3"/>
  <c r="BQ257" i="3"/>
  <c r="BY257" i="3"/>
  <c r="CG257" i="3"/>
  <c r="E258" i="3"/>
  <c r="W258" i="3"/>
  <c r="AE258" i="3"/>
  <c r="AM258" i="3"/>
  <c r="AU258" i="3"/>
  <c r="BC258" i="3"/>
  <c r="BK258" i="3"/>
  <c r="BS258" i="3"/>
  <c r="CA258" i="3"/>
  <c r="CI258" i="3"/>
  <c r="J259" i="3"/>
  <c r="Y259" i="3"/>
  <c r="AG259" i="3"/>
  <c r="AO259" i="3"/>
  <c r="AW259" i="3"/>
  <c r="BE259" i="3"/>
  <c r="BM259" i="3"/>
  <c r="BU259" i="3"/>
  <c r="CC259" i="3"/>
  <c r="CK259" i="3"/>
  <c r="S260" i="3"/>
  <c r="AA260" i="3"/>
  <c r="AI260" i="3"/>
  <c r="AQ260" i="3"/>
  <c r="AY260" i="3"/>
  <c r="BG260" i="3"/>
  <c r="BO260" i="3"/>
  <c r="BW260" i="3"/>
  <c r="CE260" i="3"/>
  <c r="C261" i="3"/>
  <c r="U261" i="3"/>
  <c r="AC261" i="3"/>
  <c r="AK261" i="3"/>
  <c r="AS261" i="3"/>
  <c r="BA261" i="3"/>
  <c r="BI261" i="3"/>
  <c r="BQ261" i="3"/>
  <c r="BY261" i="3"/>
  <c r="CG261" i="3"/>
  <c r="E262" i="3"/>
  <c r="W262" i="3"/>
  <c r="AE262" i="3"/>
  <c r="AM262" i="3"/>
  <c r="AU262" i="3"/>
  <c r="BC262" i="3"/>
  <c r="BK262" i="3"/>
  <c r="BS262" i="3"/>
  <c r="CA262" i="3"/>
  <c r="CI262" i="3"/>
  <c r="J263" i="3"/>
  <c r="Y263" i="3"/>
  <c r="AG263" i="3"/>
  <c r="AO263" i="3"/>
  <c r="AW263" i="3"/>
  <c r="BE263" i="3"/>
  <c r="BM263" i="3"/>
  <c r="BU263" i="3"/>
  <c r="CC263" i="3"/>
  <c r="CK263" i="3"/>
  <c r="S264" i="3"/>
  <c r="AA264" i="3"/>
  <c r="AI264" i="3"/>
  <c r="AQ264" i="3"/>
  <c r="AY264" i="3"/>
  <c r="BG264" i="3"/>
  <c r="BO264" i="3"/>
  <c r="BW264" i="3"/>
  <c r="CE264" i="3"/>
  <c r="C265" i="3"/>
  <c r="U265" i="3"/>
  <c r="AC265" i="3"/>
  <c r="AK265" i="3"/>
  <c r="AS265" i="3"/>
  <c r="BA265" i="3"/>
  <c r="BI265" i="3"/>
  <c r="BQ265" i="3"/>
  <c r="BY265" i="3"/>
  <c r="CG265" i="3"/>
  <c r="E266" i="3"/>
  <c r="W266" i="3"/>
  <c r="AE266" i="3"/>
  <c r="AM266" i="3"/>
  <c r="AU266" i="3"/>
  <c r="AV5" i="3"/>
  <c r="AI132" i="3"/>
  <c r="L144" i="3"/>
  <c r="BP148" i="3"/>
  <c r="AA153" i="3"/>
  <c r="BZ157" i="3"/>
  <c r="BW161" i="3"/>
  <c r="Z165" i="3"/>
  <c r="BZ167" i="3"/>
  <c r="AG170" i="3"/>
  <c r="CB172" i="3"/>
  <c r="CJ174" i="3"/>
  <c r="CB176" i="3"/>
  <c r="BR178" i="3"/>
  <c r="AJ180" i="3"/>
  <c r="BN181" i="3"/>
  <c r="D183" i="3"/>
  <c r="AF184" i="3"/>
  <c r="BG185" i="3"/>
  <c r="CF186" i="3"/>
  <c r="U188" i="3"/>
  <c r="AW189" i="3"/>
  <c r="BY190" i="3"/>
  <c r="O192" i="3"/>
  <c r="H192" i="6" s="1"/>
  <c r="AM193" i="3"/>
  <c r="BO194" i="3"/>
  <c r="D196" i="3"/>
  <c r="AF197" i="3"/>
  <c r="BD198" i="3"/>
  <c r="BN199" i="3"/>
  <c r="CA200" i="3"/>
  <c r="B202" i="3"/>
  <c r="O203" i="3"/>
  <c r="H203" i="6" s="1"/>
  <c r="AB204" i="3"/>
  <c r="AL205" i="3"/>
  <c r="AY206" i="3"/>
  <c r="AU207" i="3"/>
  <c r="AD208" i="3"/>
  <c r="M209" i="3"/>
  <c r="CH209" i="3"/>
  <c r="BP210" i="3"/>
  <c r="AP211" i="3"/>
  <c r="P212" i="3"/>
  <c r="BS212" i="3"/>
  <c r="M213" i="3"/>
  <c r="AS213" i="3"/>
  <c r="BY213" i="3"/>
  <c r="S214" i="3"/>
  <c r="AY214" i="3"/>
  <c r="CE214" i="3"/>
  <c r="Y215" i="3"/>
  <c r="BE215" i="3"/>
  <c r="CK215" i="3"/>
  <c r="AE216" i="3"/>
  <c r="BK216" i="3"/>
  <c r="E217" i="3"/>
  <c r="AK217" i="3"/>
  <c r="BQ217" i="3"/>
  <c r="K218" i="3"/>
  <c r="AQ218" i="3"/>
  <c r="BW218" i="3"/>
  <c r="Q219" i="3"/>
  <c r="AW219" i="3"/>
  <c r="CC219" i="3"/>
  <c r="W220" i="3"/>
  <c r="BB220" i="3"/>
  <c r="BT220" i="3"/>
  <c r="E221" i="3"/>
  <c r="AB221" i="3"/>
  <c r="AT221" i="3"/>
  <c r="BQ221" i="3"/>
  <c r="B222" i="3"/>
  <c r="T222" i="3"/>
  <c r="AQ222" i="3"/>
  <c r="BN222" i="3"/>
  <c r="CF222" i="3"/>
  <c r="Q223" i="3"/>
  <c r="AN223" i="3"/>
  <c r="BF223" i="3"/>
  <c r="CC223" i="3"/>
  <c r="P224" i="3"/>
  <c r="AH224" i="3"/>
  <c r="BE224" i="3"/>
  <c r="CB224" i="3"/>
  <c r="X225" i="3"/>
  <c r="AV225" i="3"/>
  <c r="CA225" i="3"/>
  <c r="AD226" i="3"/>
  <c r="AV226" i="3"/>
  <c r="BS226" i="3"/>
  <c r="T227" i="3"/>
  <c r="AQ227" i="3"/>
  <c r="BN227" i="3"/>
  <c r="CF227" i="3"/>
  <c r="AC228" i="3"/>
  <c r="AZ228" i="3"/>
  <c r="BR228" i="3"/>
  <c r="E229" i="3"/>
  <c r="AL229" i="3"/>
  <c r="BD229" i="3"/>
  <c r="CA229" i="3"/>
  <c r="X230" i="3"/>
  <c r="AP230" i="3"/>
  <c r="BM230" i="3"/>
  <c r="CJ230" i="3"/>
  <c r="AB231" i="3"/>
  <c r="AY231" i="3"/>
  <c r="BV231" i="3"/>
  <c r="D232" i="3"/>
  <c r="AK232" i="3"/>
  <c r="BH232" i="3"/>
  <c r="BZ232" i="3"/>
  <c r="W233" i="3"/>
  <c r="AT233" i="3"/>
  <c r="BL233" i="3"/>
  <c r="CI233" i="3"/>
  <c r="AF234" i="3"/>
  <c r="AX234" i="3"/>
  <c r="BU234" i="3"/>
  <c r="P235" i="3"/>
  <c r="AJ235" i="3"/>
  <c r="BF235" i="3"/>
  <c r="BV235" i="3"/>
  <c r="CL235" i="3"/>
  <c r="AB236" i="3"/>
  <c r="AR236" i="3"/>
  <c r="BH236" i="3"/>
  <c r="BX236" i="3"/>
  <c r="D237" i="3"/>
  <c r="AD237" i="3"/>
  <c r="AT237" i="3"/>
  <c r="BJ237" i="3"/>
  <c r="BZ237" i="3"/>
  <c r="I238" i="3"/>
  <c r="AF238" i="3"/>
  <c r="AV238" i="3"/>
  <c r="BL238" i="3"/>
  <c r="CB238" i="3"/>
  <c r="P239" i="3"/>
  <c r="AH239" i="3"/>
  <c r="AX239" i="3"/>
  <c r="BN239" i="3"/>
  <c r="CD239" i="3"/>
  <c r="T240" i="3"/>
  <c r="BP240" i="3"/>
  <c r="AD242" i="3"/>
  <c r="AZ243" i="3"/>
  <c r="BY244" i="3"/>
  <c r="X246" i="3"/>
  <c r="AW247" i="3"/>
  <c r="BV248" i="3"/>
  <c r="P250" i="3"/>
  <c r="AQ251" i="3"/>
  <c r="BP252" i="3"/>
  <c r="BZ253" i="3"/>
  <c r="BL254" i="3"/>
  <c r="AX255" i="3"/>
  <c r="AJ256" i="3"/>
  <c r="V257" i="3"/>
  <c r="CH257" i="3"/>
  <c r="BT258" i="3"/>
  <c r="BF259" i="3"/>
  <c r="AR260" i="3"/>
  <c r="AD261" i="3"/>
  <c r="I262" i="3"/>
  <c r="CB262" i="3"/>
  <c r="BN263" i="3"/>
  <c r="AZ264" i="3"/>
  <c r="AL265" i="3"/>
  <c r="X266" i="3"/>
  <c r="BS266" i="3"/>
  <c r="Y267" i="3"/>
  <c r="BE267" i="3"/>
  <c r="CK267" i="3"/>
  <c r="AQ268" i="3"/>
  <c r="BW268" i="3"/>
  <c r="AC269" i="3"/>
  <c r="BI269" i="3"/>
  <c r="E270" i="3"/>
  <c r="AU270" i="3"/>
  <c r="CA270" i="3"/>
  <c r="AG271" i="3"/>
  <c r="BM271" i="3"/>
  <c r="S272" i="3"/>
  <c r="AY272" i="3"/>
  <c r="CE272" i="3"/>
  <c r="AK273" i="3"/>
  <c r="BQ273" i="3"/>
  <c r="W274" i="3"/>
  <c r="BC274" i="3"/>
  <c r="CI274" i="3"/>
  <c r="AO275" i="3"/>
  <c r="BU275" i="3"/>
  <c r="AA276" i="3"/>
  <c r="BG276" i="3"/>
  <c r="C277" i="3"/>
  <c r="AS277" i="3"/>
  <c r="BY277" i="3"/>
  <c r="AE278" i="3"/>
  <c r="BK278" i="3"/>
  <c r="J279" i="3"/>
  <c r="AW279" i="3"/>
  <c r="CC279" i="3"/>
  <c r="AI280" i="3"/>
  <c r="BO280" i="3"/>
  <c r="U281" i="3"/>
  <c r="BA281" i="3"/>
  <c r="CG281" i="3"/>
  <c r="AM282" i="3"/>
  <c r="BS282" i="3"/>
  <c r="Y283" i="3"/>
  <c r="BE283" i="3"/>
  <c r="CK283" i="3"/>
  <c r="AQ284" i="3"/>
  <c r="BW284" i="3"/>
  <c r="AC285" i="3"/>
  <c r="BI285" i="3"/>
  <c r="E286" i="3"/>
  <c r="AU286" i="3"/>
  <c r="CA286" i="3"/>
  <c r="AG287" i="3"/>
  <c r="BM287" i="3"/>
  <c r="S288" i="3"/>
  <c r="AY288" i="3"/>
  <c r="CE288" i="3"/>
  <c r="AK289" i="3"/>
  <c r="BQ289" i="3"/>
  <c r="W290" i="3"/>
  <c r="BC290" i="3"/>
  <c r="CI290" i="3"/>
  <c r="AO291" i="3"/>
  <c r="BU291" i="3"/>
  <c r="AA292" i="3"/>
  <c r="BG292" i="3"/>
  <c r="C293" i="3"/>
  <c r="AS293" i="3"/>
  <c r="BY293" i="3"/>
  <c r="AE294" i="3"/>
  <c r="BK294" i="3"/>
  <c r="J295" i="3"/>
  <c r="AW295" i="3"/>
  <c r="BU295" i="3"/>
  <c r="P296" i="3"/>
  <c r="AJ296" i="3"/>
  <c r="BG296" i="3"/>
  <c r="CD296" i="3"/>
  <c r="V297" i="3"/>
  <c r="AS297" i="3"/>
  <c r="BP297" i="3"/>
  <c r="CH297" i="3"/>
  <c r="AE298" i="3"/>
  <c r="BB298" i="3"/>
  <c r="BT298" i="3"/>
  <c r="J299" i="3"/>
  <c r="AN299" i="3"/>
  <c r="BF299" i="3"/>
  <c r="CC299" i="3"/>
  <c r="Z300" i="3"/>
  <c r="AR300" i="3"/>
  <c r="BF300" i="3"/>
  <c r="BT300" i="3"/>
  <c r="CE300" i="3"/>
  <c r="S301" i="3"/>
  <c r="AD301" i="3"/>
  <c r="AR301" i="3"/>
  <c r="BF301" i="3"/>
  <c r="BQ301" i="3"/>
  <c r="CE301" i="3"/>
  <c r="I302" i="3"/>
  <c r="AD302" i="3"/>
  <c r="AR302" i="3"/>
  <c r="BC302" i="3"/>
  <c r="BQ302" i="3"/>
  <c r="CB302" i="3"/>
  <c r="I303" i="3"/>
  <c r="AD303" i="3"/>
  <c r="AO303" i="3"/>
  <c r="BC303" i="3"/>
  <c r="BN303" i="3"/>
  <c r="CB303" i="3"/>
  <c r="I304" i="3"/>
  <c r="AA304" i="3"/>
  <c r="AO304" i="3"/>
  <c r="AZ304" i="3"/>
  <c r="BN304" i="3"/>
  <c r="CB304" i="3"/>
  <c r="C305" i="3"/>
  <c r="AA305" i="3"/>
  <c r="AL305" i="3"/>
  <c r="AZ305" i="3"/>
  <c r="BN305" i="3"/>
  <c r="BY305" i="3"/>
  <c r="C306" i="3"/>
  <c r="X306" i="3"/>
  <c r="AL306" i="3"/>
  <c r="AZ306" i="3"/>
  <c r="BK306" i="3"/>
  <c r="BY306" i="3"/>
  <c r="CJ306" i="3"/>
  <c r="X307" i="3"/>
  <c r="AL307" i="3"/>
  <c r="AW307" i="3"/>
  <c r="BK307" i="3"/>
  <c r="BV307" i="3"/>
  <c r="CJ307" i="3"/>
  <c r="X308" i="3"/>
  <c r="AI308" i="3"/>
  <c r="AW308" i="3"/>
  <c r="BH308" i="3"/>
  <c r="BV308" i="3"/>
  <c r="CJ308" i="3"/>
  <c r="U309" i="3"/>
  <c r="AI309" i="3"/>
  <c r="AT309" i="3"/>
  <c r="BH309" i="3"/>
  <c r="BV309" i="3"/>
  <c r="CG309" i="3"/>
  <c r="U310" i="3"/>
  <c r="AF310" i="3"/>
  <c r="AT310" i="3"/>
  <c r="BH310" i="3"/>
  <c r="BS310" i="3"/>
  <c r="CG310" i="3"/>
  <c r="P311" i="3"/>
  <c r="AF311" i="3"/>
  <c r="AT311" i="3"/>
  <c r="BE311" i="3"/>
  <c r="BS311" i="3"/>
  <c r="CD311" i="3"/>
  <c r="P312" i="3"/>
  <c r="AF312" i="3"/>
  <c r="AQ312" i="3"/>
  <c r="BE312" i="3"/>
  <c r="BP312" i="3"/>
  <c r="CD312" i="3"/>
  <c r="P313" i="3"/>
  <c r="AC313" i="3"/>
  <c r="AQ313" i="3"/>
  <c r="BB313" i="3"/>
  <c r="BP313" i="3"/>
  <c r="CD313" i="3"/>
  <c r="E314" i="3"/>
  <c r="AC314" i="3"/>
  <c r="AN314" i="3"/>
  <c r="BB314" i="3"/>
  <c r="BP314" i="3"/>
  <c r="CA314" i="3"/>
  <c r="E315" i="3"/>
  <c r="Z315" i="3"/>
  <c r="AN315" i="3"/>
  <c r="BB315" i="3"/>
  <c r="BM315" i="3"/>
  <c r="CA315" i="3"/>
  <c r="CL315" i="3"/>
  <c r="CF240" i="3"/>
  <c r="AO242" i="3"/>
  <c r="BN243" i="3"/>
  <c r="C245" i="3"/>
  <c r="AL246" i="3"/>
  <c r="BH247" i="3"/>
  <c r="CG248" i="3"/>
  <c r="AF250" i="3"/>
  <c r="BE251" i="3"/>
  <c r="CD252" i="3"/>
  <c r="CH253" i="3"/>
  <c r="BT254" i="3"/>
  <c r="BF255" i="3"/>
  <c r="AR256" i="3"/>
  <c r="AD257" i="3"/>
  <c r="I258" i="3"/>
  <c r="CB258" i="3"/>
  <c r="BN259" i="3"/>
  <c r="AZ260" i="3"/>
  <c r="AL261" i="3"/>
  <c r="X262" i="3"/>
  <c r="CJ262" i="3"/>
  <c r="BV263" i="3"/>
  <c r="BH264" i="3"/>
  <c r="AT265" i="3"/>
  <c r="AF266" i="3"/>
  <c r="BT266" i="3"/>
  <c r="Z267" i="3"/>
  <c r="BF267" i="3"/>
  <c r="CL267" i="3"/>
  <c r="AR268" i="3"/>
  <c r="BX268" i="3"/>
  <c r="AD269" i="3"/>
  <c r="BJ269" i="3"/>
  <c r="I270" i="3"/>
  <c r="AV270" i="3"/>
  <c r="CB270" i="3"/>
  <c r="AH271" i="3"/>
  <c r="BN271" i="3"/>
  <c r="T272" i="3"/>
  <c r="AZ272" i="3"/>
  <c r="CF272" i="3"/>
  <c r="AL273" i="3"/>
  <c r="BR273" i="3"/>
  <c r="X274" i="3"/>
  <c r="BD274" i="3"/>
  <c r="CJ274" i="3"/>
  <c r="AP275" i="3"/>
  <c r="BV275" i="3"/>
  <c r="AB276" i="3"/>
  <c r="BH276" i="3"/>
  <c r="D277" i="3"/>
  <c r="AT277" i="3"/>
  <c r="BZ277" i="3"/>
  <c r="AF278" i="3"/>
  <c r="BL278" i="3"/>
  <c r="P279" i="3"/>
  <c r="AX279" i="3"/>
  <c r="CD279" i="3"/>
  <c r="AJ280" i="3"/>
  <c r="BP280" i="3"/>
  <c r="V281" i="3"/>
  <c r="BB281" i="3"/>
  <c r="CH281" i="3"/>
  <c r="AN282" i="3"/>
  <c r="BT282" i="3"/>
  <c r="Z283" i="3"/>
  <c r="BF283" i="3"/>
  <c r="CL283" i="3"/>
  <c r="AR284" i="3"/>
  <c r="BX284" i="3"/>
  <c r="AD285" i="3"/>
  <c r="BJ285" i="3"/>
  <c r="I286" i="3"/>
  <c r="AV286" i="3"/>
  <c r="CB286" i="3"/>
  <c r="AH287" i="3"/>
  <c r="BN287" i="3"/>
  <c r="T288" i="3"/>
  <c r="AZ288" i="3"/>
  <c r="CF288" i="3"/>
  <c r="AL289" i="3"/>
  <c r="BR289" i="3"/>
  <c r="X290" i="3"/>
  <c r="BD290" i="3"/>
  <c r="CJ290" i="3"/>
  <c r="AP291" i="3"/>
  <c r="BV291" i="3"/>
  <c r="AB292" i="3"/>
  <c r="BH292" i="3"/>
  <c r="D293" i="3"/>
  <c r="AT293" i="3"/>
  <c r="BZ293" i="3"/>
  <c r="AF294" i="3"/>
  <c r="BL294" i="3"/>
  <c r="P295" i="3"/>
  <c r="AX295" i="3"/>
  <c r="BV295" i="3"/>
  <c r="S296" i="3"/>
  <c r="AP296" i="3"/>
  <c r="BH296" i="3"/>
  <c r="CE296" i="3"/>
  <c r="AB297" i="3"/>
  <c r="AT297" i="3"/>
  <c r="BQ297" i="3"/>
  <c r="D298" i="3"/>
  <c r="AF298" i="3"/>
  <c r="BC298" i="3"/>
  <c r="BZ298" i="3"/>
  <c r="P299" i="3"/>
  <c r="AO299" i="3"/>
  <c r="BL299" i="3"/>
  <c r="CD299" i="3"/>
  <c r="AA300" i="3"/>
  <c r="AV300" i="3"/>
  <c r="BG300" i="3"/>
  <c r="BU300" i="3"/>
  <c r="CF300" i="3"/>
  <c r="T301" i="3"/>
  <c r="AH301" i="3"/>
  <c r="AS301" i="3"/>
  <c r="BG301" i="3"/>
  <c r="BR301" i="3"/>
  <c r="CF301" i="3"/>
  <c r="T302" i="3"/>
  <c r="AE302" i="3"/>
  <c r="AS302" i="3"/>
  <c r="BD302" i="3"/>
  <c r="BR302" i="3"/>
  <c r="CF302" i="3"/>
  <c r="J303" i="3"/>
  <c r="AE303" i="3"/>
  <c r="AP303" i="3"/>
  <c r="BD303" i="3"/>
  <c r="BR303" i="3"/>
  <c r="CC303" i="3"/>
  <c r="J304" i="3"/>
  <c r="AB304" i="3"/>
  <c r="AP304" i="3"/>
  <c r="BD304" i="3"/>
  <c r="BO304" i="3"/>
  <c r="CC304" i="3"/>
  <c r="D305" i="3"/>
  <c r="AB305" i="3"/>
  <c r="AP305" i="3"/>
  <c r="BA305" i="3"/>
  <c r="BO305" i="3"/>
  <c r="BZ305" i="3"/>
  <c r="D306" i="3"/>
  <c r="AB306" i="3"/>
  <c r="AM306" i="3"/>
  <c r="BA306" i="3"/>
  <c r="BL306" i="3"/>
  <c r="BZ306" i="3"/>
  <c r="D307" i="3"/>
  <c r="Y307" i="3"/>
  <c r="AM307" i="3"/>
  <c r="AX307" i="3"/>
  <c r="BL307" i="3"/>
  <c r="BZ307" i="3"/>
  <c r="CK307" i="3"/>
  <c r="Y308" i="3"/>
  <c r="AJ308" i="3"/>
  <c r="AX308" i="3"/>
  <c r="BL308" i="3"/>
  <c r="BW308" i="3"/>
  <c r="CK308" i="3"/>
  <c r="V309" i="3"/>
  <c r="AJ309" i="3"/>
  <c r="AX309" i="3"/>
  <c r="BI309" i="3"/>
  <c r="BW309" i="3"/>
  <c r="CH309" i="3"/>
  <c r="V310" i="3"/>
  <c r="AJ310" i="3"/>
  <c r="AU310" i="3"/>
  <c r="BI310" i="3"/>
  <c r="BT310" i="3"/>
  <c r="CH310" i="3"/>
  <c r="V311" i="3"/>
  <c r="AG311" i="3"/>
  <c r="AU311" i="3"/>
  <c r="BF311" i="3"/>
  <c r="BT311" i="3"/>
  <c r="CH311" i="3"/>
  <c r="S312" i="3"/>
  <c r="AG312" i="3"/>
  <c r="AR312" i="3"/>
  <c r="BF312" i="3"/>
  <c r="BT312" i="3"/>
  <c r="CE312" i="3"/>
  <c r="S313" i="3"/>
  <c r="AD313" i="3"/>
  <c r="AR313" i="3"/>
  <c r="BF313" i="3"/>
  <c r="BQ313" i="3"/>
  <c r="CE313" i="3"/>
  <c r="I314" i="3"/>
  <c r="AD314" i="3"/>
  <c r="AR314" i="3"/>
  <c r="BC314" i="3"/>
  <c r="BQ314" i="3"/>
  <c r="CB314" i="3"/>
  <c r="I315" i="3"/>
  <c r="AD315" i="3"/>
  <c r="AO315" i="3"/>
  <c r="BC315" i="3"/>
  <c r="BN315" i="3"/>
  <c r="CB315" i="3"/>
  <c r="V241" i="3"/>
  <c r="BC242" i="3"/>
  <c r="CB243" i="3"/>
  <c r="X245" i="3"/>
  <c r="AW246" i="3"/>
  <c r="BV247" i="3"/>
  <c r="U249" i="3"/>
  <c r="AT250" i="3"/>
  <c r="BP251" i="3"/>
  <c r="E253" i="3"/>
  <c r="I254" i="3"/>
  <c r="CB254" i="3"/>
  <c r="BN255" i="3"/>
  <c r="AZ256" i="3"/>
  <c r="AL257" i="3"/>
  <c r="X258" i="3"/>
  <c r="CJ258" i="3"/>
  <c r="BV259" i="3"/>
  <c r="BH260" i="3"/>
  <c r="AT261" i="3"/>
  <c r="AF262" i="3"/>
  <c r="P263" i="3"/>
  <c r="CD263" i="3"/>
  <c r="BP264" i="3"/>
  <c r="BB265" i="3"/>
  <c r="AN266" i="3"/>
  <c r="CA266" i="3"/>
  <c r="AG267" i="3"/>
  <c r="BM267" i="3"/>
  <c r="S268" i="3"/>
  <c r="AY268" i="3"/>
  <c r="CE268" i="3"/>
  <c r="AK269" i="3"/>
  <c r="BQ269" i="3"/>
  <c r="W270" i="3"/>
  <c r="BC270" i="3"/>
  <c r="CI270" i="3"/>
  <c r="AO271" i="3"/>
  <c r="BU271" i="3"/>
  <c r="AA272" i="3"/>
  <c r="BG272" i="3"/>
  <c r="C273" i="3"/>
  <c r="AS273" i="3"/>
  <c r="BY273" i="3"/>
  <c r="AE274" i="3"/>
  <c r="BK274" i="3"/>
  <c r="J275" i="3"/>
  <c r="AW275" i="3"/>
  <c r="CC275" i="3"/>
  <c r="AI276" i="3"/>
  <c r="BO276" i="3"/>
  <c r="U277" i="3"/>
  <c r="BA277" i="3"/>
  <c r="CG277" i="3"/>
  <c r="AM278" i="3"/>
  <c r="BS278" i="3"/>
  <c r="Y279" i="3"/>
  <c r="BE279" i="3"/>
  <c r="CK279" i="3"/>
  <c r="AQ280" i="3"/>
  <c r="BW280" i="3"/>
  <c r="AC281" i="3"/>
  <c r="BI281" i="3"/>
  <c r="E282" i="3"/>
  <c r="AU282" i="3"/>
  <c r="CA282" i="3"/>
  <c r="AG283" i="3"/>
  <c r="BM283" i="3"/>
  <c r="S284" i="3"/>
  <c r="AY284" i="3"/>
  <c r="CE284" i="3"/>
  <c r="AK285" i="3"/>
  <c r="BQ285" i="3"/>
  <c r="W286" i="3"/>
  <c r="BC286" i="3"/>
  <c r="CI286" i="3"/>
  <c r="AO287" i="3"/>
  <c r="BU287" i="3"/>
  <c r="AA288" i="3"/>
  <c r="BG288" i="3"/>
  <c r="C289" i="3"/>
  <c r="AS289" i="3"/>
  <c r="BY289" i="3"/>
  <c r="AE290" i="3"/>
  <c r="BK290" i="3"/>
  <c r="J291" i="3"/>
  <c r="AW291" i="3"/>
  <c r="CC291" i="3"/>
  <c r="AI292" i="3"/>
  <c r="BO292" i="3"/>
  <c r="U293" i="3"/>
  <c r="BA293" i="3"/>
  <c r="CG293" i="3"/>
  <c r="AM294" i="3"/>
  <c r="BS294" i="3"/>
  <c r="Y295" i="3"/>
  <c r="BE295" i="3"/>
  <c r="CB295" i="3"/>
  <c r="T296" i="3"/>
  <c r="AQ296" i="3"/>
  <c r="BN296" i="3"/>
  <c r="CF296" i="3"/>
  <c r="AC297" i="3"/>
  <c r="AZ297" i="3"/>
  <c r="BR297" i="3"/>
  <c r="E298" i="3"/>
  <c r="AL298" i="3"/>
  <c r="BD298" i="3"/>
  <c r="CA298" i="3"/>
  <c r="X299" i="3"/>
  <c r="AP299" i="3"/>
  <c r="BM299" i="3"/>
  <c r="CJ299" i="3"/>
  <c r="AB300" i="3"/>
  <c r="AW300" i="3"/>
  <c r="BH300" i="3"/>
  <c r="BV300" i="3"/>
  <c r="CJ300" i="3"/>
  <c r="U301" i="3"/>
  <c r="AI301" i="3"/>
  <c r="AT301" i="3"/>
  <c r="BH301" i="3"/>
  <c r="BV301" i="3"/>
  <c r="CG301" i="3"/>
  <c r="U302" i="3"/>
  <c r="AF302" i="3"/>
  <c r="AT302" i="3"/>
  <c r="BH302" i="3"/>
  <c r="BS302" i="3"/>
  <c r="CG302" i="3"/>
  <c r="P303" i="3"/>
  <c r="AF303" i="3"/>
  <c r="AT303" i="3"/>
  <c r="BE303" i="3"/>
  <c r="BS303" i="3"/>
  <c r="CD303" i="3"/>
  <c r="P304" i="3"/>
  <c r="AF304" i="3"/>
  <c r="AQ304" i="3"/>
  <c r="BE304" i="3"/>
  <c r="BP304" i="3"/>
  <c r="CD304" i="3"/>
  <c r="P305" i="3"/>
  <c r="AC305" i="3"/>
  <c r="AQ305" i="3"/>
  <c r="BB305" i="3"/>
  <c r="BP305" i="3"/>
  <c r="CD305" i="3"/>
  <c r="E306" i="3"/>
  <c r="AC306" i="3"/>
  <c r="AN306" i="3"/>
  <c r="BB306" i="3"/>
  <c r="BP306" i="3"/>
  <c r="CA306" i="3"/>
  <c r="E307" i="3"/>
  <c r="Z307" i="3"/>
  <c r="AN307" i="3"/>
  <c r="BB307" i="3"/>
  <c r="BM307" i="3"/>
  <c r="CA307" i="3"/>
  <c r="CL307" i="3"/>
  <c r="Z308" i="3"/>
  <c r="AN308" i="3"/>
  <c r="AY308" i="3"/>
  <c r="BM308" i="3"/>
  <c r="BX308" i="3"/>
  <c r="CL308" i="3"/>
  <c r="Z309" i="3"/>
  <c r="AK309" i="3"/>
  <c r="AY309" i="3"/>
  <c r="BJ309" i="3"/>
  <c r="BX309" i="3"/>
  <c r="CL309" i="3"/>
  <c r="W310" i="3"/>
  <c r="AK310" i="3"/>
  <c r="AV310" i="3"/>
  <c r="BJ310" i="3"/>
  <c r="BX310" i="3"/>
  <c r="CI310" i="3"/>
  <c r="W311" i="3"/>
  <c r="AH311" i="3"/>
  <c r="AV311" i="3"/>
  <c r="BJ311" i="3"/>
  <c r="BU311" i="3"/>
  <c r="CI311" i="3"/>
  <c r="T312" i="3"/>
  <c r="AH312" i="3"/>
  <c r="AV312" i="3"/>
  <c r="BG312" i="3"/>
  <c r="BU312" i="3"/>
  <c r="CF312" i="3"/>
  <c r="T313" i="3"/>
  <c r="AH313" i="3"/>
  <c r="AS313" i="3"/>
  <c r="BG313" i="3"/>
  <c r="BR313" i="3"/>
  <c r="CF313" i="3"/>
  <c r="T314" i="3"/>
  <c r="AE314" i="3"/>
  <c r="AS314" i="3"/>
  <c r="BD314" i="3"/>
  <c r="BR314" i="3"/>
  <c r="CF314" i="3"/>
  <c r="J315" i="3"/>
  <c r="AE315" i="3"/>
  <c r="AP315" i="3"/>
  <c r="BD315" i="3"/>
  <c r="BR315" i="3"/>
  <c r="CC315" i="3"/>
  <c r="AL241" i="3"/>
  <c r="BN242" i="3"/>
  <c r="C244" i="3"/>
  <c r="AL245" i="3"/>
  <c r="BK246" i="3"/>
  <c r="CJ247" i="3"/>
  <c r="AF249" i="3"/>
  <c r="BE250" i="3"/>
  <c r="CD251" i="3"/>
  <c r="AC253" i="3"/>
  <c r="X254" i="3"/>
  <c r="CJ254" i="3"/>
  <c r="BV255" i="3"/>
  <c r="BH256" i="3"/>
  <c r="AT257" i="3"/>
  <c r="AF258" i="3"/>
  <c r="P259" i="3"/>
  <c r="CD259" i="3"/>
  <c r="BP260" i="3"/>
  <c r="BB261" i="3"/>
  <c r="AN262" i="3"/>
  <c r="Z263" i="3"/>
  <c r="CL263" i="3"/>
  <c r="BX264" i="3"/>
  <c r="BJ265" i="3"/>
  <c r="AV266" i="3"/>
  <c r="CB266" i="3"/>
  <c r="AH267" i="3"/>
  <c r="BN267" i="3"/>
  <c r="T268" i="3"/>
  <c r="AZ268" i="3"/>
  <c r="CF268" i="3"/>
  <c r="AL269" i="3"/>
  <c r="BR269" i="3"/>
  <c r="X270" i="3"/>
  <c r="BD270" i="3"/>
  <c r="CJ270" i="3"/>
  <c r="AP271" i="3"/>
  <c r="BV271" i="3"/>
  <c r="AB272" i="3"/>
  <c r="BH272" i="3"/>
  <c r="D273" i="3"/>
  <c r="AT273" i="3"/>
  <c r="BZ273" i="3"/>
  <c r="AF274" i="3"/>
  <c r="BL274" i="3"/>
  <c r="P275" i="3"/>
  <c r="AX275" i="3"/>
  <c r="CD275" i="3"/>
  <c r="AJ276" i="3"/>
  <c r="BP276" i="3"/>
  <c r="V277" i="3"/>
  <c r="BB277" i="3"/>
  <c r="CH277" i="3"/>
  <c r="AN278" i="3"/>
  <c r="BT278" i="3"/>
  <c r="Z279" i="3"/>
  <c r="BF279" i="3"/>
  <c r="CL279" i="3"/>
  <c r="AR280" i="3"/>
  <c r="BX280" i="3"/>
  <c r="AD281" i="3"/>
  <c r="BJ281" i="3"/>
  <c r="I282" i="3"/>
  <c r="AV282" i="3"/>
  <c r="CB282" i="3"/>
  <c r="AH283" i="3"/>
  <c r="BN283" i="3"/>
  <c r="T284" i="3"/>
  <c r="AZ284" i="3"/>
  <c r="CF284" i="3"/>
  <c r="AL285" i="3"/>
  <c r="BR285" i="3"/>
  <c r="X286" i="3"/>
  <c r="BD286" i="3"/>
  <c r="CJ286" i="3"/>
  <c r="AP287" i="3"/>
  <c r="BV287" i="3"/>
  <c r="AB288" i="3"/>
  <c r="BH288" i="3"/>
  <c r="D289" i="3"/>
  <c r="AT289" i="3"/>
  <c r="BZ289" i="3"/>
  <c r="AF290" i="3"/>
  <c r="BL290" i="3"/>
  <c r="P291" i="3"/>
  <c r="AX291" i="3"/>
  <c r="CD291" i="3"/>
  <c r="AJ292" i="3"/>
  <c r="BP292" i="3"/>
  <c r="V293" i="3"/>
  <c r="BB293" i="3"/>
  <c r="CH293" i="3"/>
  <c r="AN294" i="3"/>
  <c r="BT294" i="3"/>
  <c r="Z295" i="3"/>
  <c r="BF295" i="3"/>
  <c r="CC295" i="3"/>
  <c r="Z296" i="3"/>
  <c r="AR296" i="3"/>
  <c r="BO296" i="3"/>
  <c r="CL296" i="3"/>
  <c r="AD297" i="3"/>
  <c r="BA297" i="3"/>
  <c r="BX297" i="3"/>
  <c r="I298" i="3"/>
  <c r="AM298" i="3"/>
  <c r="BJ298" i="3"/>
  <c r="CB298" i="3"/>
  <c r="Y299" i="3"/>
  <c r="AV299" i="3"/>
  <c r="BN299" i="3"/>
  <c r="CK299" i="3"/>
  <c r="AH300" i="3"/>
  <c r="AX300" i="3"/>
  <c r="BL300" i="3"/>
  <c r="BW300" i="3"/>
  <c r="CK300" i="3"/>
  <c r="V301" i="3"/>
  <c r="AJ301" i="3"/>
  <c r="AX301" i="3"/>
  <c r="BI301" i="3"/>
  <c r="BW301" i="3"/>
  <c r="CH301" i="3"/>
  <c r="V302" i="3"/>
  <c r="AJ302" i="3"/>
  <c r="AU302" i="3"/>
  <c r="BI302" i="3"/>
  <c r="BT302" i="3"/>
  <c r="CH302" i="3"/>
  <c r="V303" i="3"/>
  <c r="AG303" i="3"/>
  <c r="AU303" i="3"/>
  <c r="BF303" i="3"/>
  <c r="BT303" i="3"/>
  <c r="CH303" i="3"/>
  <c r="S304" i="3"/>
  <c r="AG304" i="3"/>
  <c r="AR304" i="3"/>
  <c r="BF304" i="3"/>
  <c r="BT304" i="3"/>
  <c r="CE304" i="3"/>
  <c r="S305" i="3"/>
  <c r="AD305" i="3"/>
  <c r="AR305" i="3"/>
  <c r="BF305" i="3"/>
  <c r="BQ305" i="3"/>
  <c r="CE305" i="3"/>
  <c r="I306" i="3"/>
  <c r="AD306" i="3"/>
  <c r="AR306" i="3"/>
  <c r="BC306" i="3"/>
  <c r="BQ306" i="3"/>
  <c r="CB306" i="3"/>
  <c r="I307" i="3"/>
  <c r="AD307" i="3"/>
  <c r="AO307" i="3"/>
  <c r="BC307" i="3"/>
  <c r="BN307" i="3"/>
  <c r="CB307" i="3"/>
  <c r="I308" i="3"/>
  <c r="AA308" i="3"/>
  <c r="AO308" i="3"/>
  <c r="AZ308" i="3"/>
  <c r="BN308" i="3"/>
  <c r="CB308" i="3"/>
  <c r="C309" i="3"/>
  <c r="AA309" i="3"/>
  <c r="AL309" i="3"/>
  <c r="AZ309" i="3"/>
  <c r="BN309" i="3"/>
  <c r="BY309" i="3"/>
  <c r="C310" i="3"/>
  <c r="X310" i="3"/>
  <c r="AL310" i="3"/>
  <c r="AZ310" i="3"/>
  <c r="BK310" i="3"/>
  <c r="BY310" i="3"/>
  <c r="CJ310" i="3"/>
  <c r="X311" i="3"/>
  <c r="AL311" i="3"/>
  <c r="AW311" i="3"/>
  <c r="BK311" i="3"/>
  <c r="BV311" i="3"/>
  <c r="CJ311" i="3"/>
  <c r="X312" i="3"/>
  <c r="AI312" i="3"/>
  <c r="AW312" i="3"/>
  <c r="BH312" i="3"/>
  <c r="BV312" i="3"/>
  <c r="CJ312" i="3"/>
  <c r="U313" i="3"/>
  <c r="AI313" i="3"/>
  <c r="AT313" i="3"/>
  <c r="BH313" i="3"/>
  <c r="BV313" i="3"/>
  <c r="CG313" i="3"/>
  <c r="U314" i="3"/>
  <c r="AF314" i="3"/>
  <c r="AT314" i="3"/>
  <c r="BH314" i="3"/>
  <c r="BS314" i="3"/>
  <c r="CG314" i="3"/>
  <c r="P315" i="3"/>
  <c r="AF315" i="3"/>
  <c r="AT315" i="3"/>
  <c r="BE315" i="3"/>
  <c r="BS315" i="3"/>
  <c r="CD315" i="3"/>
  <c r="BB241" i="3"/>
  <c r="CB242" i="3"/>
  <c r="AA244" i="3"/>
  <c r="AZ245" i="3"/>
  <c r="BV246" i="3"/>
  <c r="U248" i="3"/>
  <c r="AT249" i="3"/>
  <c r="BS250" i="3"/>
  <c r="P252" i="3"/>
  <c r="AN253" i="3"/>
  <c r="AF254" i="3"/>
  <c r="P255" i="3"/>
  <c r="CD255" i="3"/>
  <c r="BP256" i="3"/>
  <c r="BB257" i="3"/>
  <c r="AN258" i="3"/>
  <c r="Z259" i="3"/>
  <c r="CL259" i="3"/>
  <c r="BX260" i="3"/>
  <c r="BJ261" i="3"/>
  <c r="AV262" i="3"/>
  <c r="AH263" i="3"/>
  <c r="T264" i="3"/>
  <c r="CF264" i="3"/>
  <c r="BR265" i="3"/>
  <c r="BC266" i="3"/>
  <c r="CI266" i="3"/>
  <c r="AO267" i="3"/>
  <c r="BU267" i="3"/>
  <c r="AA268" i="3"/>
  <c r="BG268" i="3"/>
  <c r="C269" i="3"/>
  <c r="AS269" i="3"/>
  <c r="BY269" i="3"/>
  <c r="AE270" i="3"/>
  <c r="BK270" i="3"/>
  <c r="J271" i="3"/>
  <c r="AW271" i="3"/>
  <c r="CC271" i="3"/>
  <c r="AI272" i="3"/>
  <c r="BO272" i="3"/>
  <c r="U273" i="3"/>
  <c r="BA273" i="3"/>
  <c r="CG273" i="3"/>
  <c r="AM274" i="3"/>
  <c r="BS274" i="3"/>
  <c r="Y275" i="3"/>
  <c r="BE275" i="3"/>
  <c r="CK275" i="3"/>
  <c r="AQ276" i="3"/>
  <c r="BW276" i="3"/>
  <c r="AC277" i="3"/>
  <c r="BI277" i="3"/>
  <c r="E278" i="3"/>
  <c r="AU278" i="3"/>
  <c r="CA278" i="3"/>
  <c r="AG279" i="3"/>
  <c r="BM279" i="3"/>
  <c r="S280" i="3"/>
  <c r="AY280" i="3"/>
  <c r="CE280" i="3"/>
  <c r="AK281" i="3"/>
  <c r="BQ281" i="3"/>
  <c r="W282" i="3"/>
  <c r="BC282" i="3"/>
  <c r="CI282" i="3"/>
  <c r="AO283" i="3"/>
  <c r="BU283" i="3"/>
  <c r="AA284" i="3"/>
  <c r="BG284" i="3"/>
  <c r="C285" i="3"/>
  <c r="AS285" i="3"/>
  <c r="BY285" i="3"/>
  <c r="AE286" i="3"/>
  <c r="BK286" i="3"/>
  <c r="J287" i="3"/>
  <c r="AW287" i="3"/>
  <c r="CC287" i="3"/>
  <c r="AI288" i="3"/>
  <c r="BO288" i="3"/>
  <c r="U289" i="3"/>
  <c r="BA289" i="3"/>
  <c r="CG289" i="3"/>
  <c r="AM290" i="3"/>
  <c r="BS290" i="3"/>
  <c r="Y291" i="3"/>
  <c r="BE291" i="3"/>
  <c r="CK291" i="3"/>
  <c r="AQ292" i="3"/>
  <c r="BW292" i="3"/>
  <c r="AC293" i="3"/>
  <c r="BI293" i="3"/>
  <c r="E294" i="3"/>
  <c r="AU294" i="3"/>
  <c r="CA294" i="3"/>
  <c r="AG295" i="3"/>
  <c r="BL295" i="3"/>
  <c r="CD295" i="3"/>
  <c r="AA296" i="3"/>
  <c r="AX296" i="3"/>
  <c r="BP296" i="3"/>
  <c r="C297" i="3"/>
  <c r="AJ297" i="3"/>
  <c r="BB297" i="3"/>
  <c r="BY297" i="3"/>
  <c r="V298" i="3"/>
  <c r="AN298" i="3"/>
  <c r="BK298" i="3"/>
  <c r="CH298" i="3"/>
  <c r="Z299" i="3"/>
  <c r="AW299" i="3"/>
  <c r="BT299" i="3"/>
  <c r="CL299" i="3"/>
  <c r="AI300" i="3"/>
  <c r="AY300" i="3"/>
  <c r="BM300" i="3"/>
  <c r="BX300" i="3"/>
  <c r="CL300" i="3"/>
  <c r="Z301" i="3"/>
  <c r="AK301" i="3"/>
  <c r="AY301" i="3"/>
  <c r="BJ301" i="3"/>
  <c r="BX301" i="3"/>
  <c r="CL301" i="3"/>
  <c r="W302" i="3"/>
  <c r="AK302" i="3"/>
  <c r="AV302" i="3"/>
  <c r="BJ302" i="3"/>
  <c r="BX302" i="3"/>
  <c r="CI302" i="3"/>
  <c r="W303" i="3"/>
  <c r="AH303" i="3"/>
  <c r="AV303" i="3"/>
  <c r="BJ303" i="3"/>
  <c r="BU303" i="3"/>
  <c r="CI303" i="3"/>
  <c r="T304" i="3"/>
  <c r="AH304" i="3"/>
  <c r="AV304" i="3"/>
  <c r="BG304" i="3"/>
  <c r="BU304" i="3"/>
  <c r="CF304" i="3"/>
  <c r="T305" i="3"/>
  <c r="AH305" i="3"/>
  <c r="AS305" i="3"/>
  <c r="BG305" i="3"/>
  <c r="BR305" i="3"/>
  <c r="CF305" i="3"/>
  <c r="T306" i="3"/>
  <c r="AE306" i="3"/>
  <c r="AS306" i="3"/>
  <c r="BD306" i="3"/>
  <c r="BR306" i="3"/>
  <c r="CF306" i="3"/>
  <c r="J307" i="3"/>
  <c r="AE307" i="3"/>
  <c r="AP307" i="3"/>
  <c r="BD307" i="3"/>
  <c r="BR307" i="3"/>
  <c r="CC307" i="3"/>
  <c r="J308" i="3"/>
  <c r="AB308" i="3"/>
  <c r="AP308" i="3"/>
  <c r="BD308" i="3"/>
  <c r="BO308" i="3"/>
  <c r="CC308" i="3"/>
  <c r="D309" i="3"/>
  <c r="AB309" i="3"/>
  <c r="AP309" i="3"/>
  <c r="BA309" i="3"/>
  <c r="BO309" i="3"/>
  <c r="BZ309" i="3"/>
  <c r="D310" i="3"/>
  <c r="AB310" i="3"/>
  <c r="AM310" i="3"/>
  <c r="BA310" i="3"/>
  <c r="BL310" i="3"/>
  <c r="BZ310" i="3"/>
  <c r="D311" i="3"/>
  <c r="Y311" i="3"/>
  <c r="AM311" i="3"/>
  <c r="AX311" i="3"/>
  <c r="BL311" i="3"/>
  <c r="BZ311" i="3"/>
  <c r="CK311" i="3"/>
  <c r="Y312" i="3"/>
  <c r="AJ312" i="3"/>
  <c r="AX312" i="3"/>
  <c r="BL312" i="3"/>
  <c r="BW312" i="3"/>
  <c r="CK312" i="3"/>
  <c r="V313" i="3"/>
  <c r="AJ313" i="3"/>
  <c r="AX313" i="3"/>
  <c r="BI313" i="3"/>
  <c r="BW313" i="3"/>
  <c r="CH313" i="3"/>
  <c r="V314" i="3"/>
  <c r="AJ314" i="3"/>
  <c r="AU314" i="3"/>
  <c r="BI314" i="3"/>
  <c r="BT314" i="3"/>
  <c r="CH314" i="3"/>
  <c r="V315" i="3"/>
  <c r="AG315" i="3"/>
  <c r="AU315" i="3"/>
  <c r="BF315" i="3"/>
  <c r="BT315" i="3"/>
  <c r="CH315" i="3"/>
  <c r="BQ241" i="3"/>
  <c r="I243" i="3"/>
  <c r="AL244" i="3"/>
  <c r="BK245" i="3"/>
  <c r="CJ246" i="3"/>
  <c r="AI248" i="3"/>
  <c r="BH249" i="3"/>
  <c r="CD250" i="3"/>
  <c r="AC252" i="3"/>
  <c r="BB253" i="3"/>
  <c r="AN254" i="3"/>
  <c r="Z255" i="3"/>
  <c r="CL255" i="3"/>
  <c r="BX256" i="3"/>
  <c r="BJ257" i="3"/>
  <c r="AV258" i="3"/>
  <c r="AH259" i="3"/>
  <c r="T260" i="3"/>
  <c r="CF260" i="3"/>
  <c r="BR261" i="3"/>
  <c r="BD262" i="3"/>
  <c r="AP263" i="3"/>
  <c r="AB264" i="3"/>
  <c r="D265" i="3"/>
  <c r="BZ265" i="3"/>
  <c r="BD266" i="3"/>
  <c r="CJ266" i="3"/>
  <c r="AP267" i="3"/>
  <c r="BV267" i="3"/>
  <c r="AB268" i="3"/>
  <c r="BH268" i="3"/>
  <c r="D269" i="3"/>
  <c r="AT269" i="3"/>
  <c r="BZ269" i="3"/>
  <c r="AF270" i="3"/>
  <c r="BL270" i="3"/>
  <c r="P271" i="3"/>
  <c r="AX271" i="3"/>
  <c r="CD271" i="3"/>
  <c r="AJ272" i="3"/>
  <c r="BP272" i="3"/>
  <c r="V273" i="3"/>
  <c r="BB273" i="3"/>
  <c r="CH273" i="3"/>
  <c r="AN274" i="3"/>
  <c r="BT274" i="3"/>
  <c r="Z275" i="3"/>
  <c r="BF275" i="3"/>
  <c r="CL275" i="3"/>
  <c r="AR276" i="3"/>
  <c r="BX276" i="3"/>
  <c r="AD277" i="3"/>
  <c r="BJ277" i="3"/>
  <c r="I278" i="3"/>
  <c r="AV278" i="3"/>
  <c r="CB278" i="3"/>
  <c r="AH279" i="3"/>
  <c r="BN279" i="3"/>
  <c r="T280" i="3"/>
  <c r="AZ280" i="3"/>
  <c r="CF280" i="3"/>
  <c r="AL281" i="3"/>
  <c r="BR281" i="3"/>
  <c r="X282" i="3"/>
  <c r="BD282" i="3"/>
  <c r="CJ282" i="3"/>
  <c r="AP283" i="3"/>
  <c r="BV283" i="3"/>
  <c r="AB284" i="3"/>
  <c r="BH284" i="3"/>
  <c r="D285" i="3"/>
  <c r="AT285" i="3"/>
  <c r="BZ285" i="3"/>
  <c r="AF286" i="3"/>
  <c r="BL286" i="3"/>
  <c r="P287" i="3"/>
  <c r="AX287" i="3"/>
  <c r="CD287" i="3"/>
  <c r="AJ288" i="3"/>
  <c r="BP288" i="3"/>
  <c r="V289" i="3"/>
  <c r="BB289" i="3"/>
  <c r="CH289" i="3"/>
  <c r="AN290" i="3"/>
  <c r="BT290" i="3"/>
  <c r="Z291" i="3"/>
  <c r="BF291" i="3"/>
  <c r="CL291" i="3"/>
  <c r="AR292" i="3"/>
  <c r="BX292" i="3"/>
  <c r="AD293" i="3"/>
  <c r="BJ293" i="3"/>
  <c r="I294" i="3"/>
  <c r="AV294" i="3"/>
  <c r="CB294" i="3"/>
  <c r="AH295" i="3"/>
  <c r="BM295" i="3"/>
  <c r="CJ295" i="3"/>
  <c r="AB296" i="3"/>
  <c r="AY296" i="3"/>
  <c r="BV296" i="3"/>
  <c r="D297" i="3"/>
  <c r="AK297" i="3"/>
  <c r="BH297" i="3"/>
  <c r="BZ297" i="3"/>
  <c r="W298" i="3"/>
  <c r="AT298" i="3"/>
  <c r="BL298" i="3"/>
  <c r="CI298" i="3"/>
  <c r="AF299" i="3"/>
  <c r="AX299" i="3"/>
  <c r="BU299" i="3"/>
  <c r="P300" i="3"/>
  <c r="AJ300" i="3"/>
  <c r="AZ300" i="3"/>
  <c r="BN300" i="3"/>
  <c r="CB300" i="3"/>
  <c r="C301" i="3"/>
  <c r="AA301" i="3"/>
  <c r="AL301" i="3"/>
  <c r="AZ301" i="3"/>
  <c r="BN301" i="3"/>
  <c r="BY301" i="3"/>
  <c r="C302" i="3"/>
  <c r="X302" i="3"/>
  <c r="AL302" i="3"/>
  <c r="AZ302" i="3"/>
  <c r="BK302" i="3"/>
  <c r="BY302" i="3"/>
  <c r="CJ302" i="3"/>
  <c r="X303" i="3"/>
  <c r="AL303" i="3"/>
  <c r="AW303" i="3"/>
  <c r="BK303" i="3"/>
  <c r="BV303" i="3"/>
  <c r="CJ303" i="3"/>
  <c r="X304" i="3"/>
  <c r="AI304" i="3"/>
  <c r="AW304" i="3"/>
  <c r="BH304" i="3"/>
  <c r="BV304" i="3"/>
  <c r="CJ304" i="3"/>
  <c r="U305" i="3"/>
  <c r="AI305" i="3"/>
  <c r="AT305" i="3"/>
  <c r="BH305" i="3"/>
  <c r="BV305" i="3"/>
  <c r="CG305" i="3"/>
  <c r="U306" i="3"/>
  <c r="AF306" i="3"/>
  <c r="AT306" i="3"/>
  <c r="BH306" i="3"/>
  <c r="BS306" i="3"/>
  <c r="CG306" i="3"/>
  <c r="P307" i="3"/>
  <c r="AF307" i="3"/>
  <c r="AT307" i="3"/>
  <c r="BE307" i="3"/>
  <c r="BS307" i="3"/>
  <c r="CD307" i="3"/>
  <c r="P308" i="3"/>
  <c r="AF308" i="3"/>
  <c r="AQ308" i="3"/>
  <c r="BE308" i="3"/>
  <c r="BP308" i="3"/>
  <c r="CD308" i="3"/>
  <c r="P309" i="3"/>
  <c r="AC309" i="3"/>
  <c r="AQ309" i="3"/>
  <c r="BB309" i="3"/>
  <c r="BP309" i="3"/>
  <c r="CD309" i="3"/>
  <c r="E310" i="3"/>
  <c r="AC310" i="3"/>
  <c r="AN310" i="3"/>
  <c r="BB310" i="3"/>
  <c r="BP310" i="3"/>
  <c r="CA310" i="3"/>
  <c r="E311" i="3"/>
  <c r="Z311" i="3"/>
  <c r="AN311" i="3"/>
  <c r="BB311" i="3"/>
  <c r="BM311" i="3"/>
  <c r="CA311" i="3"/>
  <c r="CL311" i="3"/>
  <c r="Z312" i="3"/>
  <c r="AN312" i="3"/>
  <c r="AY312" i="3"/>
  <c r="BM312" i="3"/>
  <c r="BX312" i="3"/>
  <c r="CL312" i="3"/>
  <c r="Z313" i="3"/>
  <c r="AK313" i="3"/>
  <c r="AY313" i="3"/>
  <c r="BJ313" i="3"/>
  <c r="BX313" i="3"/>
  <c r="CL313" i="3"/>
  <c r="W314" i="3"/>
  <c r="AK314" i="3"/>
  <c r="AV314" i="3"/>
  <c r="BJ314" i="3"/>
  <c r="BX314" i="3"/>
  <c r="CI314" i="3"/>
  <c r="W315" i="3"/>
  <c r="AH315" i="3"/>
  <c r="AV315" i="3"/>
  <c r="BJ315" i="3"/>
  <c r="BU315" i="3"/>
  <c r="CI315" i="3"/>
  <c r="AJ240" i="3"/>
  <c r="CB241" i="3"/>
  <c r="AA243" i="3"/>
  <c r="AZ244" i="3"/>
  <c r="BY245" i="3"/>
  <c r="X247" i="3"/>
  <c r="AT248" i="3"/>
  <c r="BS249" i="3"/>
  <c r="P251" i="3"/>
  <c r="AQ252" i="3"/>
  <c r="BJ253" i="3"/>
  <c r="AV254" i="3"/>
  <c r="AH255" i="3"/>
  <c r="T256" i="3"/>
  <c r="CF256" i="3"/>
  <c r="BR257" i="3"/>
  <c r="BD258" i="3"/>
  <c r="AP259" i="3"/>
  <c r="AB260" i="3"/>
  <c r="D261" i="3"/>
  <c r="BZ261" i="3"/>
  <c r="BL262" i="3"/>
  <c r="AX263" i="3"/>
  <c r="AJ264" i="3"/>
  <c r="V265" i="3"/>
  <c r="CH265" i="3"/>
  <c r="BK266" i="3"/>
  <c r="J267" i="3"/>
  <c r="AW267" i="3"/>
  <c r="CC267" i="3"/>
  <c r="AI268" i="3"/>
  <c r="BO268" i="3"/>
  <c r="U269" i="3"/>
  <c r="BA269" i="3"/>
  <c r="CG269" i="3"/>
  <c r="AM270" i="3"/>
  <c r="BS270" i="3"/>
  <c r="Y271" i="3"/>
  <c r="BE271" i="3"/>
  <c r="CK271" i="3"/>
  <c r="AQ272" i="3"/>
  <c r="BW272" i="3"/>
  <c r="AC273" i="3"/>
  <c r="BI273" i="3"/>
  <c r="E274" i="3"/>
  <c r="AU274" i="3"/>
  <c r="CA274" i="3"/>
  <c r="AG275" i="3"/>
  <c r="BM275" i="3"/>
  <c r="S276" i="3"/>
  <c r="AY276" i="3"/>
  <c r="CE276" i="3"/>
  <c r="AK277" i="3"/>
  <c r="BQ277" i="3"/>
  <c r="W278" i="3"/>
  <c r="BC278" i="3"/>
  <c r="CI278" i="3"/>
  <c r="AO279" i="3"/>
  <c r="BU279" i="3"/>
  <c r="AA280" i="3"/>
  <c r="BG280" i="3"/>
  <c r="C281" i="3"/>
  <c r="AS281" i="3"/>
  <c r="BY281" i="3"/>
  <c r="AE282" i="3"/>
  <c r="BK282" i="3"/>
  <c r="J283" i="3"/>
  <c r="AW283" i="3"/>
  <c r="CC283" i="3"/>
  <c r="AI284" i="3"/>
  <c r="BO284" i="3"/>
  <c r="U285" i="3"/>
  <c r="BA285" i="3"/>
  <c r="CG285" i="3"/>
  <c r="AM286" i="3"/>
  <c r="BS286" i="3"/>
  <c r="Y287" i="3"/>
  <c r="BE287" i="3"/>
  <c r="CK287" i="3"/>
  <c r="AQ288" i="3"/>
  <c r="BW288" i="3"/>
  <c r="AC289" i="3"/>
  <c r="BI289" i="3"/>
  <c r="E290" i="3"/>
  <c r="AU290" i="3"/>
  <c r="CA290" i="3"/>
  <c r="AG291" i="3"/>
  <c r="BM291" i="3"/>
  <c r="S292" i="3"/>
  <c r="AY292" i="3"/>
  <c r="CE292" i="3"/>
  <c r="AK293" i="3"/>
  <c r="BQ293" i="3"/>
  <c r="W294" i="3"/>
  <c r="BC294" i="3"/>
  <c r="CI294" i="3"/>
  <c r="AO295" i="3"/>
  <c r="BN295" i="3"/>
  <c r="CK295" i="3"/>
  <c r="AH296" i="3"/>
  <c r="AZ296" i="3"/>
  <c r="BW296" i="3"/>
  <c r="T297" i="3"/>
  <c r="AL297" i="3"/>
  <c r="BI297" i="3"/>
  <c r="CF297" i="3"/>
  <c r="X298" i="3"/>
  <c r="AU298" i="3"/>
  <c r="BR298" i="3"/>
  <c r="CJ298" i="3"/>
  <c r="AG299" i="3"/>
  <c r="BD299" i="3"/>
  <c r="BV299" i="3"/>
  <c r="S300" i="3"/>
  <c r="AP300" i="3"/>
  <c r="BD300" i="3"/>
  <c r="BO300" i="3"/>
  <c r="CC300" i="3"/>
  <c r="D301" i="3"/>
  <c r="AB301" i="3"/>
  <c r="AP301" i="3"/>
  <c r="BA301" i="3"/>
  <c r="BO301" i="3"/>
  <c r="BZ301" i="3"/>
  <c r="D302" i="3"/>
  <c r="AB302" i="3"/>
  <c r="AM302" i="3"/>
  <c r="BA302" i="3"/>
  <c r="BL302" i="3"/>
  <c r="BZ302" i="3"/>
  <c r="D303" i="3"/>
  <c r="Y303" i="3"/>
  <c r="AM303" i="3"/>
  <c r="AX303" i="3"/>
  <c r="BL303" i="3"/>
  <c r="BZ303" i="3"/>
  <c r="CK303" i="3"/>
  <c r="Y304" i="3"/>
  <c r="AJ304" i="3"/>
  <c r="AX304" i="3"/>
  <c r="BL304" i="3"/>
  <c r="BW304" i="3"/>
  <c r="CK304" i="3"/>
  <c r="V305" i="3"/>
  <c r="AJ305" i="3"/>
  <c r="AX305" i="3"/>
  <c r="BI305" i="3"/>
  <c r="BW305" i="3"/>
  <c r="CH305" i="3"/>
  <c r="V306" i="3"/>
  <c r="AJ306" i="3"/>
  <c r="AU306" i="3"/>
  <c r="BI306" i="3"/>
  <c r="BT306" i="3"/>
  <c r="CH306" i="3"/>
  <c r="V307" i="3"/>
  <c r="AG307" i="3"/>
  <c r="AU307" i="3"/>
  <c r="BF307" i="3"/>
  <c r="BT307" i="3"/>
  <c r="CH307" i="3"/>
  <c r="S308" i="3"/>
  <c r="AG308" i="3"/>
  <c r="AR308" i="3"/>
  <c r="BF308" i="3"/>
  <c r="BT308" i="3"/>
  <c r="CE308" i="3"/>
  <c r="S309" i="3"/>
  <c r="AD309" i="3"/>
  <c r="AR309" i="3"/>
  <c r="BF309" i="3"/>
  <c r="BQ309" i="3"/>
  <c r="CE309" i="3"/>
  <c r="I310" i="3"/>
  <c r="AD310" i="3"/>
  <c r="AR310" i="3"/>
  <c r="BC310" i="3"/>
  <c r="BQ310" i="3"/>
  <c r="CB310" i="3"/>
  <c r="I311" i="3"/>
  <c r="AD311" i="3"/>
  <c r="AO311" i="3"/>
  <c r="BC311" i="3"/>
  <c r="BN311" i="3"/>
  <c r="CB311" i="3"/>
  <c r="I312" i="3"/>
  <c r="AA312" i="3"/>
  <c r="AO312" i="3"/>
  <c r="AZ312" i="3"/>
  <c r="BN312" i="3"/>
  <c r="CB312" i="3"/>
  <c r="C313" i="3"/>
  <c r="AA313" i="3"/>
  <c r="AL313" i="3"/>
  <c r="AZ313" i="3"/>
  <c r="BN313" i="3"/>
  <c r="BY313" i="3"/>
  <c r="C314" i="3"/>
  <c r="X314" i="3"/>
  <c r="AL314" i="3"/>
  <c r="AZ314" i="3"/>
  <c r="BK314" i="3"/>
  <c r="BY314" i="3"/>
  <c r="CJ314" i="3"/>
  <c r="X315" i="3"/>
  <c r="AL315" i="3"/>
  <c r="AW315" i="3"/>
  <c r="BK315" i="3"/>
  <c r="BV315" i="3"/>
  <c r="CJ315" i="3"/>
  <c r="AZ240" i="3"/>
  <c r="I242" i="3"/>
  <c r="AO243" i="3"/>
  <c r="BN244" i="3"/>
  <c r="CJ245" i="3"/>
  <c r="AI247" i="3"/>
  <c r="BH248" i="3"/>
  <c r="CG249" i="3"/>
  <c r="AF251" i="3"/>
  <c r="BB252" i="3"/>
  <c r="BR253" i="3"/>
  <c r="BD254" i="3"/>
  <c r="AP255" i="3"/>
  <c r="AB256" i="3"/>
  <c r="D257" i="3"/>
  <c r="BZ257" i="3"/>
  <c r="BL258" i="3"/>
  <c r="AX259" i="3"/>
  <c r="AJ260" i="3"/>
  <c r="V261" i="3"/>
  <c r="CH261" i="3"/>
  <c r="BT262" i="3"/>
  <c r="BF263" i="3"/>
  <c r="AR264" i="3"/>
  <c r="AD265" i="3"/>
  <c r="I266" i="3"/>
  <c r="BL266" i="3"/>
  <c r="P267" i="3"/>
  <c r="AX267" i="3"/>
  <c r="CD267" i="3"/>
  <c r="AJ268" i="3"/>
  <c r="BP268" i="3"/>
  <c r="V269" i="3"/>
  <c r="BB269" i="3"/>
  <c r="CH269" i="3"/>
  <c r="AN270" i="3"/>
  <c r="BT270" i="3"/>
  <c r="Z271" i="3"/>
  <c r="BF271" i="3"/>
  <c r="CL271" i="3"/>
  <c r="AR272" i="3"/>
  <c r="BX272" i="3"/>
  <c r="AD273" i="3"/>
  <c r="BJ273" i="3"/>
  <c r="I274" i="3"/>
  <c r="AV274" i="3"/>
  <c r="CB274" i="3"/>
  <c r="AH275" i="3"/>
  <c r="BN275" i="3"/>
  <c r="T276" i="3"/>
  <c r="AZ276" i="3"/>
  <c r="CF276" i="3"/>
  <c r="AL277" i="3"/>
  <c r="BR277" i="3"/>
  <c r="X278" i="3"/>
  <c r="BD278" i="3"/>
  <c r="CJ278" i="3"/>
  <c r="AP279" i="3"/>
  <c r="BV279" i="3"/>
  <c r="AB280" i="3"/>
  <c r="BH280" i="3"/>
  <c r="D281" i="3"/>
  <c r="AT281" i="3"/>
  <c r="BZ281" i="3"/>
  <c r="AF282" i="3"/>
  <c r="BL282" i="3"/>
  <c r="P283" i="3"/>
  <c r="AX283" i="3"/>
  <c r="CD283" i="3"/>
  <c r="AJ284" i="3"/>
  <c r="BP284" i="3"/>
  <c r="V285" i="3"/>
  <c r="BB285" i="3"/>
  <c r="CH285" i="3"/>
  <c r="AN286" i="3"/>
  <c r="BT286" i="3"/>
  <c r="Z287" i="3"/>
  <c r="BF287" i="3"/>
  <c r="CL287" i="3"/>
  <c r="AR288" i="3"/>
  <c r="BX288" i="3"/>
  <c r="AD289" i="3"/>
  <c r="BJ289" i="3"/>
  <c r="I290" i="3"/>
  <c r="AV290" i="3"/>
  <c r="CB290" i="3"/>
  <c r="AH291" i="3"/>
  <c r="BN291" i="3"/>
  <c r="T292" i="3"/>
  <c r="AZ292" i="3"/>
  <c r="CF292" i="3"/>
  <c r="AL293" i="3"/>
  <c r="BR293" i="3"/>
  <c r="X294" i="3"/>
  <c r="BD294" i="3"/>
  <c r="CJ294" i="3"/>
  <c r="AP295" i="3"/>
  <c r="BT295" i="3"/>
  <c r="CL295" i="3"/>
  <c r="AI296" i="3"/>
  <c r="BF296" i="3"/>
  <c r="BX296" i="3"/>
  <c r="U297" i="3"/>
  <c r="AR297" i="3"/>
  <c r="BJ297" i="3"/>
  <c r="CG297" i="3"/>
  <c r="AD298" i="3"/>
  <c r="AV298" i="3"/>
  <c r="BS298" i="3"/>
  <c r="I299" i="3"/>
  <c r="AH299" i="3"/>
  <c r="BE299" i="3"/>
  <c r="CB299" i="3"/>
  <c r="T300" i="3"/>
  <c r="AQ300" i="3"/>
  <c r="BE300" i="3"/>
  <c r="BP300" i="3"/>
  <c r="CD300" i="3"/>
  <c r="P301" i="3"/>
  <c r="AC301" i="3"/>
  <c r="AQ301" i="3"/>
  <c r="BB301" i="3"/>
  <c r="BP301" i="3"/>
  <c r="CD301" i="3"/>
  <c r="E302" i="3"/>
  <c r="AC302" i="3"/>
  <c r="AN302" i="3"/>
  <c r="BB302" i="3"/>
  <c r="BP302" i="3"/>
  <c r="CA302" i="3"/>
  <c r="E303" i="3"/>
  <c r="Z303" i="3"/>
  <c r="AN303" i="3"/>
  <c r="BB303" i="3"/>
  <c r="BM303" i="3"/>
  <c r="CA303" i="3"/>
  <c r="CL303" i="3"/>
  <c r="Z304" i="3"/>
  <c r="AN304" i="3"/>
  <c r="AY304" i="3"/>
  <c r="BM304" i="3"/>
  <c r="BX304" i="3"/>
  <c r="CL304" i="3"/>
  <c r="Z305" i="3"/>
  <c r="AK305" i="3"/>
  <c r="AY305" i="3"/>
  <c r="BJ305" i="3"/>
  <c r="BX305" i="3"/>
  <c r="CL305" i="3"/>
  <c r="W306" i="3"/>
  <c r="AK306" i="3"/>
  <c r="AV306" i="3"/>
  <c r="BJ306" i="3"/>
  <c r="BX306" i="3"/>
  <c r="CI306" i="3"/>
  <c r="W307" i="3"/>
  <c r="AH307" i="3"/>
  <c r="AV307" i="3"/>
  <c r="BJ307" i="3"/>
  <c r="BU307" i="3"/>
  <c r="CI307" i="3"/>
  <c r="T308" i="3"/>
  <c r="AH308" i="3"/>
  <c r="AV308" i="3"/>
  <c r="BG308" i="3"/>
  <c r="BU308" i="3"/>
  <c r="CF308" i="3"/>
  <c r="T309" i="3"/>
  <c r="AH309" i="3"/>
  <c r="AS309" i="3"/>
  <c r="CF309" i="3"/>
  <c r="AE311" i="3"/>
  <c r="BD312" i="3"/>
  <c r="BZ313" i="3"/>
  <c r="Y315" i="3"/>
  <c r="T310" i="3"/>
  <c r="AP311" i="3"/>
  <c r="BO312" i="3"/>
  <c r="D314" i="3"/>
  <c r="AM315" i="3"/>
  <c r="AE310" i="3"/>
  <c r="BD311" i="3"/>
  <c r="CC312" i="3"/>
  <c r="AB314" i="3"/>
  <c r="AX315" i="3"/>
  <c r="AS310" i="3"/>
  <c r="BR311" i="3"/>
  <c r="D313" i="3"/>
  <c r="AM314" i="3"/>
  <c r="BL315" i="3"/>
  <c r="BD310" i="3"/>
  <c r="CC311" i="3"/>
  <c r="AB313" i="3"/>
  <c r="BA314" i="3"/>
  <c r="BZ315" i="3"/>
  <c r="BR310" i="3"/>
  <c r="J312" i="3"/>
  <c r="AP313" i="3"/>
  <c r="BL314" i="3"/>
  <c r="CK315" i="3"/>
  <c r="BG309" i="3"/>
  <c r="CF310" i="3"/>
  <c r="AB312" i="3"/>
  <c r="BA313" i="3"/>
  <c r="BZ314" i="3"/>
  <c r="BR309" i="3"/>
  <c r="J311" i="3"/>
  <c r="AP312" i="3"/>
  <c r="BO313" i="3"/>
  <c r="D315" i="3"/>
  <c r="A302" i="11" l="1"/>
  <c r="A302" i="10"/>
  <c r="B292" i="11"/>
  <c r="B292" i="10"/>
  <c r="B306" i="11"/>
  <c r="B306" i="10"/>
  <c r="B303" i="10"/>
  <c r="B303" i="11"/>
  <c r="A312" i="10"/>
  <c r="A312" i="11"/>
  <c r="B291" i="11"/>
  <c r="B291" i="10"/>
  <c r="A303" i="11"/>
  <c r="A303" i="10"/>
  <c r="A282" i="11"/>
  <c r="A282" i="10"/>
  <c r="B299" i="11"/>
  <c r="B299" i="10"/>
  <c r="A291" i="11"/>
  <c r="A291" i="10"/>
  <c r="B252" i="11"/>
  <c r="B252" i="10"/>
  <c r="A310" i="11"/>
  <c r="A310" i="10"/>
  <c r="B282" i="11"/>
  <c r="B282" i="10"/>
  <c r="A292" i="11"/>
  <c r="A292" i="10"/>
  <c r="B281" i="10"/>
  <c r="B281" i="11"/>
  <c r="B297" i="11"/>
  <c r="B297" i="10"/>
  <c r="A289" i="11"/>
  <c r="A289" i="10"/>
  <c r="A279" i="11"/>
  <c r="A279" i="10"/>
  <c r="B266" i="11"/>
  <c r="B266" i="10"/>
  <c r="B310" i="10"/>
  <c r="B310" i="11"/>
  <c r="B302" i="10"/>
  <c r="B302" i="11"/>
  <c r="B309" i="10"/>
  <c r="B309" i="11"/>
  <c r="A273" i="11"/>
  <c r="A273" i="10"/>
  <c r="B289" i="10"/>
  <c r="B289" i="11"/>
  <c r="A290" i="11"/>
  <c r="A290" i="10"/>
  <c r="B267" i="11"/>
  <c r="B267" i="10"/>
  <c r="A322" i="10"/>
  <c r="A251" i="11"/>
  <c r="A251" i="12"/>
  <c r="A323" i="11"/>
  <c r="A251" i="10"/>
  <c r="B276" i="11"/>
  <c r="B276" i="10"/>
  <c r="A259" i="11"/>
  <c r="A259" i="10"/>
  <c r="B271" i="10"/>
  <c r="B271" i="11"/>
  <c r="B263" i="10"/>
  <c r="B263" i="11"/>
  <c r="A252" i="11"/>
  <c r="A252" i="10"/>
  <c r="B304" i="10"/>
  <c r="B304" i="11"/>
  <c r="A304" i="10"/>
  <c r="A304" i="11"/>
  <c r="A281" i="11"/>
  <c r="A281" i="10"/>
  <c r="B286" i="10"/>
  <c r="B286" i="11"/>
  <c r="A309" i="11"/>
  <c r="A309" i="10"/>
  <c r="A314" i="11"/>
  <c r="A314" i="10"/>
  <c r="A307" i="11"/>
  <c r="A307" i="10"/>
  <c r="A297" i="11"/>
  <c r="A297" i="10"/>
  <c r="B305" i="10"/>
  <c r="B305" i="11"/>
  <c r="B300" i="11"/>
  <c r="B300" i="10"/>
  <c r="B290" i="11"/>
  <c r="B290" i="10"/>
  <c r="B272" i="10"/>
  <c r="B272" i="11"/>
  <c r="A300" i="11"/>
  <c r="A300" i="10"/>
  <c r="A249" i="11"/>
  <c r="A320" i="10"/>
  <c r="A249" i="10"/>
  <c r="A249" i="12"/>
  <c r="A321" i="11"/>
  <c r="B279" i="10"/>
  <c r="B279" i="11"/>
  <c r="A270" i="11"/>
  <c r="A270" i="10"/>
  <c r="A280" i="10"/>
  <c r="A280" i="11"/>
  <c r="B287" i="10"/>
  <c r="B287" i="11"/>
  <c r="A254" i="11"/>
  <c r="A254" i="10"/>
  <c r="B277" i="11"/>
  <c r="B277" i="10"/>
  <c r="B274" i="11"/>
  <c r="B274" i="10"/>
  <c r="A266" i="10"/>
  <c r="A266" i="11"/>
  <c r="A258" i="11"/>
  <c r="A258" i="10"/>
  <c r="B257" i="10"/>
  <c r="B257" i="11"/>
  <c r="A257" i="11"/>
  <c r="A257" i="10"/>
  <c r="B308" i="11"/>
  <c r="B308" i="10"/>
  <c r="B296" i="10"/>
  <c r="B296" i="11"/>
  <c r="A287" i="11"/>
  <c r="A287" i="10"/>
  <c r="B288" i="10"/>
  <c r="B288" i="11"/>
  <c r="B278" i="10"/>
  <c r="B278" i="11"/>
  <c r="A269" i="11"/>
  <c r="A269" i="10"/>
  <c r="A271" i="11"/>
  <c r="A271" i="10"/>
  <c r="A263" i="11"/>
  <c r="A263" i="10"/>
  <c r="B250" i="11"/>
  <c r="B322" i="11"/>
  <c r="B250" i="12"/>
  <c r="B321" i="10"/>
  <c r="B250" i="10"/>
  <c r="A322" i="11"/>
  <c r="A250" i="11"/>
  <c r="A321" i="10"/>
  <c r="A250" i="12"/>
  <c r="A250" i="10"/>
  <c r="B317" i="11"/>
  <c r="B245" i="12"/>
  <c r="B245" i="11"/>
  <c r="B316" i="10"/>
  <c r="B245" i="10"/>
  <c r="B320" i="10"/>
  <c r="B249" i="12"/>
  <c r="B321" i="11"/>
  <c r="B249" i="11"/>
  <c r="B249" i="10"/>
  <c r="B315" i="11"/>
  <c r="B315" i="10"/>
  <c r="A285" i="11"/>
  <c r="A285" i="10"/>
  <c r="B312" i="10"/>
  <c r="B312" i="11"/>
  <c r="A308" i="11"/>
  <c r="A308" i="10"/>
  <c r="B284" i="11"/>
  <c r="B284" i="10"/>
  <c r="A296" i="10"/>
  <c r="A296" i="11"/>
  <c r="B294" i="10"/>
  <c r="B294" i="11"/>
  <c r="B298" i="11"/>
  <c r="B298" i="10"/>
  <c r="A262" i="11"/>
  <c r="A262" i="10"/>
  <c r="B268" i="11"/>
  <c r="B268" i="10"/>
  <c r="A277" i="11"/>
  <c r="A277" i="10"/>
  <c r="A267" i="11"/>
  <c r="A267" i="10"/>
  <c r="B264" i="10"/>
  <c r="B264" i="11"/>
  <c r="A245" i="12"/>
  <c r="A317" i="11"/>
  <c r="A245" i="11"/>
  <c r="A316" i="10"/>
  <c r="A245" i="10"/>
  <c r="B255" i="10"/>
  <c r="B255" i="11"/>
  <c r="A256" i="10"/>
  <c r="A256" i="11"/>
  <c r="B301" i="11"/>
  <c r="B301" i="10"/>
  <c r="B311" i="10"/>
  <c r="B311" i="11"/>
  <c r="A311" i="11"/>
  <c r="A311" i="10"/>
  <c r="A272" i="10"/>
  <c r="A272" i="11"/>
  <c r="B260" i="11"/>
  <c r="B260" i="10"/>
  <c r="A278" i="11"/>
  <c r="A278" i="10"/>
  <c r="A265" i="11"/>
  <c r="A265" i="10"/>
  <c r="B246" i="12"/>
  <c r="B317" i="10"/>
  <c r="B246" i="10"/>
  <c r="B318" i="11"/>
  <c r="B246" i="11"/>
  <c r="B313" i="10"/>
  <c r="B313" i="11"/>
  <c r="A268" i="11"/>
  <c r="A268" i="10"/>
  <c r="A276" i="10"/>
  <c r="A276" i="11"/>
  <c r="B270" i="10"/>
  <c r="B270" i="11"/>
  <c r="B262" i="10"/>
  <c r="B262" i="11"/>
  <c r="B314" i="11"/>
  <c r="B314" i="10"/>
  <c r="B307" i="11"/>
  <c r="B307" i="10"/>
  <c r="B280" i="10"/>
  <c r="B280" i="11"/>
  <c r="A298" i="10"/>
  <c r="A298" i="11"/>
  <c r="A274" i="11"/>
  <c r="A274" i="10"/>
  <c r="A306" i="11"/>
  <c r="A306" i="10"/>
  <c r="B295" i="10"/>
  <c r="B295" i="11"/>
  <c r="A313" i="11"/>
  <c r="A313" i="10"/>
  <c r="A305" i="11"/>
  <c r="A305" i="10"/>
  <c r="A295" i="11"/>
  <c r="A295" i="10"/>
  <c r="A286" i="11"/>
  <c r="A286" i="10"/>
  <c r="B283" i="11"/>
  <c r="B283" i="10"/>
  <c r="A301" i="11"/>
  <c r="A301" i="10"/>
  <c r="A293" i="11"/>
  <c r="A293" i="10"/>
  <c r="A283" i="11"/>
  <c r="A283" i="10"/>
  <c r="A288" i="10"/>
  <c r="A288" i="11"/>
  <c r="A275" i="11"/>
  <c r="A275" i="10"/>
  <c r="A260" i="10"/>
  <c r="A260" i="11"/>
  <c r="B258" i="11"/>
  <c r="B258" i="10"/>
  <c r="B265" i="10"/>
  <c r="B265" i="11"/>
  <c r="B269" i="11"/>
  <c r="B269" i="10"/>
  <c r="B261" i="10"/>
  <c r="B261" i="11"/>
  <c r="A248" i="10"/>
  <c r="A248" i="12"/>
  <c r="A320" i="11"/>
  <c r="A248" i="11"/>
  <c r="A319" i="10"/>
  <c r="B256" i="10"/>
  <c r="B256" i="11"/>
  <c r="A318" i="11"/>
  <c r="A317" i="10"/>
  <c r="A246" i="12"/>
  <c r="A246" i="11"/>
  <c r="A246" i="10"/>
  <c r="B248" i="10"/>
  <c r="B248" i="12"/>
  <c r="B319" i="10"/>
  <c r="B320" i="11"/>
  <c r="B248" i="11"/>
  <c r="A315" i="11"/>
  <c r="A315" i="10"/>
  <c r="B273" i="11"/>
  <c r="B273" i="10"/>
  <c r="B293" i="10"/>
  <c r="B293" i="11"/>
  <c r="B285" i="11"/>
  <c r="B285" i="10"/>
  <c r="A294" i="11"/>
  <c r="A294" i="10"/>
  <c r="A284" i="11"/>
  <c r="A284" i="10"/>
  <c r="A299" i="11"/>
  <c r="A299" i="10"/>
  <c r="A255" i="11"/>
  <c r="A255" i="10"/>
  <c r="A261" i="11"/>
  <c r="A261" i="10"/>
  <c r="B259" i="11"/>
  <c r="B259" i="10"/>
  <c r="B275" i="11"/>
  <c r="B275" i="10"/>
  <c r="B253" i="11"/>
  <c r="B253" i="10"/>
  <c r="A264" i="10"/>
  <c r="A264" i="11"/>
  <c r="A253" i="11"/>
  <c r="A253" i="10"/>
  <c r="B251" i="11"/>
  <c r="B322" i="10"/>
  <c r="B251" i="12"/>
  <c r="B251" i="10"/>
  <c r="B323" i="11"/>
  <c r="B247" i="10"/>
  <c r="B247" i="12"/>
  <c r="B318" i="10"/>
  <c r="B247" i="11"/>
  <c r="B319" i="11"/>
  <c r="A247" i="12"/>
  <c r="A319" i="11"/>
  <c r="A247" i="11"/>
  <c r="A318" i="10"/>
  <c r="A247" i="10"/>
  <c r="B254" i="10"/>
  <c r="B254" i="11"/>
  <c r="B228" i="10"/>
  <c r="B228" i="12"/>
  <c r="B230" i="10"/>
  <c r="B230" i="12"/>
  <c r="B231" i="10"/>
  <c r="B231" i="12"/>
  <c r="B229" i="10"/>
  <c r="B229" i="12"/>
  <c r="B227" i="10"/>
  <c r="B227" i="12"/>
  <c r="K49" i="15"/>
  <c r="M35" i="2"/>
  <c r="M23" i="9"/>
  <c r="P215" i="5"/>
  <c r="AC215" i="5" s="1"/>
  <c r="I215" i="5"/>
  <c r="BU212" i="12"/>
  <c r="E212" i="6"/>
  <c r="K212" i="6" s="1"/>
  <c r="L208" i="5"/>
  <c r="Y208" i="5" s="1"/>
  <c r="E208" i="5"/>
  <c r="A224" i="12"/>
  <c r="A224" i="10"/>
  <c r="A224" i="11"/>
  <c r="A224" i="5"/>
  <c r="A224" i="6"/>
  <c r="P224" i="5"/>
  <c r="AC224" i="5" s="1"/>
  <c r="I224" i="5"/>
  <c r="O224" i="5"/>
  <c r="AB224" i="5" s="1"/>
  <c r="H224" i="5"/>
  <c r="L168" i="5"/>
  <c r="Y168" i="5" s="1"/>
  <c r="E168" i="5"/>
  <c r="K208" i="5"/>
  <c r="X208" i="5" s="1"/>
  <c r="D208" i="5"/>
  <c r="L205" i="5"/>
  <c r="Y205" i="5" s="1"/>
  <c r="E205" i="5"/>
  <c r="A126" i="12"/>
  <c r="A126" i="6"/>
  <c r="A126" i="11"/>
  <c r="A126" i="5"/>
  <c r="A126" i="10"/>
  <c r="P218" i="5"/>
  <c r="AC218" i="5" s="1"/>
  <c r="I218" i="5"/>
  <c r="BU211" i="12"/>
  <c r="E211" i="6"/>
  <c r="K211" i="6" s="1"/>
  <c r="BU207" i="12"/>
  <c r="E207" i="6"/>
  <c r="K207" i="6" s="1"/>
  <c r="D115" i="6"/>
  <c r="J115" i="6" s="1"/>
  <c r="BT115" i="12"/>
  <c r="K221" i="5"/>
  <c r="X221" i="5" s="1"/>
  <c r="D221" i="5"/>
  <c r="M216" i="5"/>
  <c r="Z216" i="5" s="1"/>
  <c r="F216" i="5"/>
  <c r="A214" i="12"/>
  <c r="A214" i="11"/>
  <c r="A214" i="10"/>
  <c r="A214" i="5"/>
  <c r="A214" i="6"/>
  <c r="BU198" i="12"/>
  <c r="E198" i="6"/>
  <c r="K198" i="6" s="1"/>
  <c r="A189" i="12"/>
  <c r="A189" i="10"/>
  <c r="A189" i="11"/>
  <c r="A189" i="5"/>
  <c r="A189" i="6"/>
  <c r="BU185" i="12"/>
  <c r="E185" i="6"/>
  <c r="K185" i="6" s="1"/>
  <c r="P181" i="5"/>
  <c r="AC181" i="5" s="1"/>
  <c r="I181" i="5"/>
  <c r="P160" i="5"/>
  <c r="AC160" i="5" s="1"/>
  <c r="I160" i="5"/>
  <c r="P217" i="5"/>
  <c r="AC217" i="5" s="1"/>
  <c r="I217" i="5"/>
  <c r="A210" i="12"/>
  <c r="A210" i="10"/>
  <c r="A210" i="11"/>
  <c r="A210" i="5"/>
  <c r="A210" i="6"/>
  <c r="P209" i="5"/>
  <c r="AC209" i="5" s="1"/>
  <c r="I209" i="5"/>
  <c r="L196" i="5"/>
  <c r="Y196" i="5" s="1"/>
  <c r="E196" i="5"/>
  <c r="B187" i="11"/>
  <c r="B187" i="10"/>
  <c r="B187" i="6"/>
  <c r="B187" i="12"/>
  <c r="B187" i="5"/>
  <c r="L183" i="5"/>
  <c r="Y183" i="5" s="1"/>
  <c r="E183" i="5"/>
  <c r="BU173" i="12"/>
  <c r="E173" i="6"/>
  <c r="K173" i="6" s="1"/>
  <c r="A168" i="12"/>
  <c r="A168" i="5"/>
  <c r="A168" i="6"/>
  <c r="A168" i="10"/>
  <c r="A168" i="11"/>
  <c r="BT162" i="12"/>
  <c r="D162" i="6"/>
  <c r="J162" i="6" s="1"/>
  <c r="K216" i="5"/>
  <c r="X216" i="5" s="1"/>
  <c r="D216" i="5"/>
  <c r="M211" i="5"/>
  <c r="Z211" i="5" s="1"/>
  <c r="F211" i="5"/>
  <c r="M194" i="5"/>
  <c r="Z194" i="5" s="1"/>
  <c r="F194" i="5"/>
  <c r="M181" i="5"/>
  <c r="Z181" i="5" s="1"/>
  <c r="F181" i="5"/>
  <c r="M174" i="5"/>
  <c r="Z174" i="5" s="1"/>
  <c r="F174" i="5"/>
  <c r="P169" i="5"/>
  <c r="AC169" i="5" s="1"/>
  <c r="I169" i="5"/>
  <c r="BU160" i="12"/>
  <c r="E160" i="6"/>
  <c r="K160" i="6" s="1"/>
  <c r="P151" i="5"/>
  <c r="AC151" i="5" s="1"/>
  <c r="I151" i="5"/>
  <c r="L215" i="5"/>
  <c r="Y215" i="5" s="1"/>
  <c r="E215" i="5"/>
  <c r="BU210" i="12"/>
  <c r="E210" i="6"/>
  <c r="K210" i="6" s="1"/>
  <c r="P202" i="5"/>
  <c r="AC202" i="5" s="1"/>
  <c r="I202" i="5"/>
  <c r="L187" i="5"/>
  <c r="Y187" i="5" s="1"/>
  <c r="E187" i="5"/>
  <c r="A179" i="12"/>
  <c r="A179" i="10"/>
  <c r="A179" i="11"/>
  <c r="A179" i="6"/>
  <c r="A179" i="5"/>
  <c r="A154" i="12"/>
  <c r="A154" i="11"/>
  <c r="A154" i="6"/>
  <c r="A154" i="10"/>
  <c r="A154" i="5"/>
  <c r="K224" i="5"/>
  <c r="X224" i="5" s="1"/>
  <c r="D224" i="5"/>
  <c r="K219" i="5"/>
  <c r="X219" i="5" s="1"/>
  <c r="D219" i="5"/>
  <c r="M214" i="5"/>
  <c r="Z214" i="5" s="1"/>
  <c r="F214" i="5"/>
  <c r="A212" i="12"/>
  <c r="A212" i="11"/>
  <c r="A212" i="10"/>
  <c r="A212" i="5"/>
  <c r="A212" i="6"/>
  <c r="M208" i="5"/>
  <c r="Z208" i="5" s="1"/>
  <c r="F208" i="5"/>
  <c r="K193" i="5"/>
  <c r="X193" i="5" s="1"/>
  <c r="D193" i="5"/>
  <c r="A180" i="12"/>
  <c r="A180" i="11"/>
  <c r="A180" i="10"/>
  <c r="A180" i="5"/>
  <c r="A180" i="6"/>
  <c r="P152" i="5"/>
  <c r="AC152" i="5" s="1"/>
  <c r="I152" i="5"/>
  <c r="A138" i="12"/>
  <c r="A138" i="5"/>
  <c r="A138" i="10"/>
  <c r="A138" i="6"/>
  <c r="A138" i="11"/>
  <c r="L136" i="5"/>
  <c r="Y136" i="5" s="1"/>
  <c r="E136" i="5"/>
  <c r="E108" i="6"/>
  <c r="K108" i="6" s="1"/>
  <c r="BU108" i="12"/>
  <c r="M152" i="5"/>
  <c r="Z152" i="5" s="1"/>
  <c r="F152" i="5"/>
  <c r="B151" i="5"/>
  <c r="B151" i="12"/>
  <c r="B151" i="6"/>
  <c r="B151" i="11"/>
  <c r="B151" i="10"/>
  <c r="K144" i="5"/>
  <c r="X144" i="5" s="1"/>
  <c r="D144" i="5"/>
  <c r="P118" i="5"/>
  <c r="AC118" i="5" s="1"/>
  <c r="I118" i="5"/>
  <c r="D109" i="6"/>
  <c r="J109" i="6" s="1"/>
  <c r="BT109" i="12"/>
  <c r="M98" i="5"/>
  <c r="Z98" i="5" s="1"/>
  <c r="F98" i="5"/>
  <c r="BT166" i="12"/>
  <c r="D166" i="6"/>
  <c r="J166" i="6" s="1"/>
  <c r="K165" i="5"/>
  <c r="X165" i="5" s="1"/>
  <c r="D165" i="5"/>
  <c r="O164" i="5"/>
  <c r="AB164" i="5" s="1"/>
  <c r="H164" i="5"/>
  <c r="K156" i="5"/>
  <c r="X156" i="5" s="1"/>
  <c r="D156" i="5"/>
  <c r="M148" i="5"/>
  <c r="Z148" i="5" s="1"/>
  <c r="F148" i="5"/>
  <c r="B147" i="12"/>
  <c r="B147" i="11"/>
  <c r="B147" i="6"/>
  <c r="B147" i="10"/>
  <c r="B147" i="5"/>
  <c r="L139" i="5"/>
  <c r="Y139" i="5" s="1"/>
  <c r="E139" i="5"/>
  <c r="L121" i="5"/>
  <c r="Y121" i="5" s="1"/>
  <c r="E121" i="5"/>
  <c r="BU170" i="12"/>
  <c r="E170" i="6"/>
  <c r="K170" i="6" s="1"/>
  <c r="P168" i="5"/>
  <c r="AC168" i="5" s="1"/>
  <c r="I168" i="5"/>
  <c r="A145" i="12"/>
  <c r="A145" i="11"/>
  <c r="A145" i="10"/>
  <c r="A145" i="5"/>
  <c r="A145" i="6"/>
  <c r="O201" i="5"/>
  <c r="AB201" i="5" s="1"/>
  <c r="H201" i="5"/>
  <c r="BU182" i="12"/>
  <c r="E182" i="6"/>
  <c r="K182" i="6" s="1"/>
  <c r="A176" i="12"/>
  <c r="A176" i="11"/>
  <c r="A176" i="10"/>
  <c r="A176" i="5"/>
  <c r="A176" i="6"/>
  <c r="P141" i="5"/>
  <c r="AC141" i="5" s="1"/>
  <c r="I141" i="5"/>
  <c r="B200" i="10"/>
  <c r="B200" i="11"/>
  <c r="B200" i="5"/>
  <c r="B200" i="6"/>
  <c r="B200" i="12"/>
  <c r="A197" i="12"/>
  <c r="A197" i="11"/>
  <c r="A197" i="10"/>
  <c r="A197" i="5"/>
  <c r="A197" i="6"/>
  <c r="P196" i="5"/>
  <c r="AC196" i="5" s="1"/>
  <c r="I196" i="5"/>
  <c r="L192" i="5"/>
  <c r="Y192" i="5" s="1"/>
  <c r="E192" i="5"/>
  <c r="BT188" i="12"/>
  <c r="D188" i="6"/>
  <c r="J188" i="6" s="1"/>
  <c r="A184" i="12"/>
  <c r="A184" i="11"/>
  <c r="A184" i="10"/>
  <c r="A184" i="5"/>
  <c r="A184" i="6"/>
  <c r="P183" i="5"/>
  <c r="AC183" i="5" s="1"/>
  <c r="I183" i="5"/>
  <c r="L179" i="5"/>
  <c r="Y179" i="5" s="1"/>
  <c r="E179" i="5"/>
  <c r="B164" i="12"/>
  <c r="B164" i="5"/>
  <c r="B164" i="11"/>
  <c r="B164" i="10"/>
  <c r="B164" i="6"/>
  <c r="L162" i="5"/>
  <c r="Y162" i="5" s="1"/>
  <c r="E162" i="5"/>
  <c r="O158" i="5"/>
  <c r="AB158" i="5" s="1"/>
  <c r="H158" i="5"/>
  <c r="M143" i="5"/>
  <c r="Z143" i="5" s="1"/>
  <c r="F143" i="5"/>
  <c r="K133" i="5"/>
  <c r="X133" i="5" s="1"/>
  <c r="D133" i="5"/>
  <c r="A128" i="12"/>
  <c r="A128" i="10"/>
  <c r="A128" i="6"/>
  <c r="A128" i="5"/>
  <c r="A128" i="11"/>
  <c r="BU65" i="12"/>
  <c r="E65" i="6"/>
  <c r="K65" i="6" s="1"/>
  <c r="K203" i="5"/>
  <c r="X203" i="5" s="1"/>
  <c r="D203" i="5"/>
  <c r="K198" i="5"/>
  <c r="X198" i="5" s="1"/>
  <c r="D198" i="5"/>
  <c r="M168" i="5"/>
  <c r="Z168" i="5" s="1"/>
  <c r="F168" i="5"/>
  <c r="P155" i="5"/>
  <c r="AC155" i="5" s="1"/>
  <c r="I155" i="5"/>
  <c r="BU146" i="12"/>
  <c r="E146" i="6"/>
  <c r="K146" i="6" s="1"/>
  <c r="P115" i="5"/>
  <c r="AC115" i="5" s="1"/>
  <c r="I115" i="5"/>
  <c r="M94" i="5"/>
  <c r="Z94" i="5" s="1"/>
  <c r="F94" i="5"/>
  <c r="O115" i="5"/>
  <c r="AB115" i="5" s="1"/>
  <c r="H115" i="5"/>
  <c r="O100" i="5"/>
  <c r="AB100" i="5" s="1"/>
  <c r="H100" i="5"/>
  <c r="L94" i="5"/>
  <c r="Y94" i="5" s="1"/>
  <c r="E94" i="5"/>
  <c r="O72" i="5"/>
  <c r="AB72" i="5" s="1"/>
  <c r="H72" i="5"/>
  <c r="P31" i="5"/>
  <c r="AC31" i="5" s="1"/>
  <c r="I31" i="5"/>
  <c r="O114" i="5"/>
  <c r="AB114" i="5" s="1"/>
  <c r="H114" i="5"/>
  <c r="B65" i="12"/>
  <c r="B65" i="10"/>
  <c r="B65" i="5"/>
  <c r="B65" i="11"/>
  <c r="B65" i="6"/>
  <c r="B132" i="6"/>
  <c r="B132" i="5"/>
  <c r="B132" i="12"/>
  <c r="B132" i="11"/>
  <c r="B132" i="10"/>
  <c r="A112" i="12"/>
  <c r="A112" i="6"/>
  <c r="A112" i="5"/>
  <c r="A112" i="10"/>
  <c r="A112" i="11"/>
  <c r="A99" i="12"/>
  <c r="A99" i="6"/>
  <c r="A99" i="10"/>
  <c r="A99" i="5"/>
  <c r="A99" i="11"/>
  <c r="B73" i="5"/>
  <c r="B73" i="11"/>
  <c r="B73" i="10"/>
  <c r="B73" i="12"/>
  <c r="B73" i="6"/>
  <c r="B56" i="11"/>
  <c r="B56" i="6"/>
  <c r="B56" i="5"/>
  <c r="B56" i="12"/>
  <c r="B56" i="10"/>
  <c r="BT157" i="12"/>
  <c r="D157" i="6"/>
  <c r="J157" i="6" s="1"/>
  <c r="K147" i="5"/>
  <c r="X147" i="5" s="1"/>
  <c r="D147" i="5"/>
  <c r="M142" i="5"/>
  <c r="Z142" i="5" s="1"/>
  <c r="F142" i="5"/>
  <c r="A140" i="12"/>
  <c r="A140" i="6"/>
  <c r="A140" i="11"/>
  <c r="A140" i="5"/>
  <c r="A140" i="10"/>
  <c r="O132" i="5"/>
  <c r="AB132" i="5" s="1"/>
  <c r="H132" i="5"/>
  <c r="M122" i="5"/>
  <c r="Z122" i="5" s="1"/>
  <c r="F122" i="5"/>
  <c r="B110" i="12"/>
  <c r="B110" i="11"/>
  <c r="B110" i="6"/>
  <c r="B110" i="10"/>
  <c r="B110" i="5"/>
  <c r="P139" i="5"/>
  <c r="AC139" i="5" s="1"/>
  <c r="I139" i="5"/>
  <c r="BU132" i="12"/>
  <c r="E132" i="6"/>
  <c r="K132" i="6" s="1"/>
  <c r="B122" i="6"/>
  <c r="B122" i="12"/>
  <c r="B122" i="11"/>
  <c r="B122" i="10"/>
  <c r="B122" i="5"/>
  <c r="BU120" i="12"/>
  <c r="E120" i="6"/>
  <c r="K120" i="6" s="1"/>
  <c r="M112" i="5"/>
  <c r="Z112" i="5" s="1"/>
  <c r="F112" i="5"/>
  <c r="O99" i="5"/>
  <c r="AB99" i="5" s="1"/>
  <c r="H99" i="5"/>
  <c r="K96" i="5"/>
  <c r="X96" i="5" s="1"/>
  <c r="D96" i="5"/>
  <c r="M89" i="5"/>
  <c r="Z89" i="5" s="1"/>
  <c r="F89" i="5"/>
  <c r="K174" i="5"/>
  <c r="X174" i="5" s="1"/>
  <c r="D174" i="5"/>
  <c r="M169" i="5"/>
  <c r="Z169" i="5" s="1"/>
  <c r="F169" i="5"/>
  <c r="A167" i="12"/>
  <c r="A167" i="6"/>
  <c r="A167" i="11"/>
  <c r="A167" i="5"/>
  <c r="A167" i="10"/>
  <c r="O159" i="5"/>
  <c r="AB159" i="5" s="1"/>
  <c r="H159" i="5"/>
  <c r="BT152" i="12"/>
  <c r="D152" i="6"/>
  <c r="J152" i="6" s="1"/>
  <c r="K142" i="5"/>
  <c r="X142" i="5" s="1"/>
  <c r="D142" i="5"/>
  <c r="M137" i="5"/>
  <c r="Z137" i="5" s="1"/>
  <c r="F137" i="5"/>
  <c r="A135" i="12"/>
  <c r="A135" i="10"/>
  <c r="A135" i="6"/>
  <c r="A135" i="11"/>
  <c r="A135" i="5"/>
  <c r="A124" i="12"/>
  <c r="A124" i="11"/>
  <c r="A124" i="5"/>
  <c r="A124" i="6"/>
  <c r="A124" i="10"/>
  <c r="BT123" i="12"/>
  <c r="D123" i="6"/>
  <c r="J123" i="6" s="1"/>
  <c r="K122" i="5"/>
  <c r="X122" i="5" s="1"/>
  <c r="D122" i="5"/>
  <c r="BU119" i="12"/>
  <c r="E119" i="6"/>
  <c r="K119" i="6" s="1"/>
  <c r="P47" i="5"/>
  <c r="AC47" i="5" s="1"/>
  <c r="I47" i="5"/>
  <c r="B198" i="11"/>
  <c r="B198" i="10"/>
  <c r="B198" i="5"/>
  <c r="B198" i="12"/>
  <c r="B198" i="6"/>
  <c r="P190" i="5"/>
  <c r="AC190" i="5" s="1"/>
  <c r="I190" i="5"/>
  <c r="BU183" i="12"/>
  <c r="E183" i="6"/>
  <c r="K183" i="6" s="1"/>
  <c r="L173" i="5"/>
  <c r="Y173" i="5" s="1"/>
  <c r="E173" i="5"/>
  <c r="B166" i="11"/>
  <c r="B166" i="6"/>
  <c r="B166" i="12"/>
  <c r="B166" i="10"/>
  <c r="B166" i="5"/>
  <c r="P158" i="5"/>
  <c r="AC158" i="5" s="1"/>
  <c r="I158" i="5"/>
  <c r="BU151" i="12"/>
  <c r="E151" i="6"/>
  <c r="K151" i="6" s="1"/>
  <c r="L141" i="5"/>
  <c r="Y141" i="5" s="1"/>
  <c r="E141" i="5"/>
  <c r="B134" i="11"/>
  <c r="B134" i="5"/>
  <c r="B134" i="6"/>
  <c r="B134" i="12"/>
  <c r="B134" i="10"/>
  <c r="K106" i="5"/>
  <c r="X106" i="5" s="1"/>
  <c r="D106" i="5"/>
  <c r="P97" i="5"/>
  <c r="AC97" i="5" s="1"/>
  <c r="I97" i="5"/>
  <c r="O31" i="5"/>
  <c r="AB31" i="5" s="1"/>
  <c r="H31" i="5"/>
  <c r="K30" i="5"/>
  <c r="X30" i="5" s="1"/>
  <c r="D30" i="5"/>
  <c r="O65" i="5"/>
  <c r="AB65" i="5" s="1"/>
  <c r="H65" i="5"/>
  <c r="D58" i="6"/>
  <c r="J58" i="6" s="1"/>
  <c r="BT58" i="12"/>
  <c r="BT82" i="12"/>
  <c r="D82" i="6"/>
  <c r="J82" i="6" s="1"/>
  <c r="L74" i="5"/>
  <c r="Y74" i="5" s="1"/>
  <c r="E74" i="5"/>
  <c r="L67" i="5"/>
  <c r="Y67" i="5" s="1"/>
  <c r="E67" i="5"/>
  <c r="B60" i="12"/>
  <c r="B60" i="5"/>
  <c r="B60" i="11"/>
  <c r="B60" i="10"/>
  <c r="B60" i="6"/>
  <c r="BU118" i="12"/>
  <c r="E118" i="6"/>
  <c r="K118" i="6" s="1"/>
  <c r="L108" i="5"/>
  <c r="Y108" i="5" s="1"/>
  <c r="E108" i="5"/>
  <c r="P105" i="5"/>
  <c r="AC105" i="5" s="1"/>
  <c r="I105" i="5"/>
  <c r="BU89" i="12"/>
  <c r="E89" i="6"/>
  <c r="K89" i="6" s="1"/>
  <c r="L88" i="5"/>
  <c r="Y88" i="5" s="1"/>
  <c r="E88" i="5"/>
  <c r="P87" i="5"/>
  <c r="AC87" i="5" s="1"/>
  <c r="I87" i="5"/>
  <c r="BT78" i="12"/>
  <c r="D78" i="6"/>
  <c r="J78" i="6" s="1"/>
  <c r="M62" i="5"/>
  <c r="Z62" i="5" s="1"/>
  <c r="F62" i="5"/>
  <c r="BT126" i="12"/>
  <c r="D126" i="6"/>
  <c r="J126" i="6" s="1"/>
  <c r="K116" i="5"/>
  <c r="X116" i="5" s="1"/>
  <c r="D116" i="5"/>
  <c r="M111" i="5"/>
  <c r="Z111" i="5" s="1"/>
  <c r="F111" i="5"/>
  <c r="A109" i="12"/>
  <c r="A109" i="6"/>
  <c r="A109" i="11"/>
  <c r="A109" i="10"/>
  <c r="A109" i="5"/>
  <c r="A95" i="12"/>
  <c r="A95" i="10"/>
  <c r="A95" i="5"/>
  <c r="A95" i="11"/>
  <c r="A95" i="6"/>
  <c r="P77" i="5"/>
  <c r="AC77" i="5" s="1"/>
  <c r="I77" i="5"/>
  <c r="BU76" i="12"/>
  <c r="E76" i="6"/>
  <c r="K76" i="6" s="1"/>
  <c r="L68" i="5"/>
  <c r="Y68" i="5" s="1"/>
  <c r="E68" i="5"/>
  <c r="B61" i="5"/>
  <c r="B61" i="10"/>
  <c r="B61" i="6"/>
  <c r="B61" i="11"/>
  <c r="B61" i="12"/>
  <c r="P128" i="5"/>
  <c r="AC128" i="5" s="1"/>
  <c r="I128" i="5"/>
  <c r="BU121" i="12"/>
  <c r="E121" i="6"/>
  <c r="K121" i="6" s="1"/>
  <c r="L111" i="5"/>
  <c r="Y111" i="5" s="1"/>
  <c r="E111" i="5"/>
  <c r="BU93" i="12"/>
  <c r="E93" i="6"/>
  <c r="K93" i="6" s="1"/>
  <c r="L92" i="5"/>
  <c r="Y92" i="5" s="1"/>
  <c r="E92" i="5"/>
  <c r="P91" i="5"/>
  <c r="AC91" i="5" s="1"/>
  <c r="I91" i="5"/>
  <c r="B84" i="5"/>
  <c r="B84" i="6"/>
  <c r="B84" i="10"/>
  <c r="B84" i="12"/>
  <c r="B84" i="11"/>
  <c r="O77" i="5"/>
  <c r="AB77" i="5" s="1"/>
  <c r="H77" i="5"/>
  <c r="K68" i="5"/>
  <c r="X68" i="5" s="1"/>
  <c r="D68" i="5"/>
  <c r="A61" i="12"/>
  <c r="A61" i="10"/>
  <c r="A61" i="11"/>
  <c r="A61" i="6"/>
  <c r="A61" i="5"/>
  <c r="M37" i="5"/>
  <c r="Z37" i="5" s="1"/>
  <c r="F37" i="5"/>
  <c r="P67" i="5"/>
  <c r="AC67" i="5" s="1"/>
  <c r="I67" i="5"/>
  <c r="BU60" i="12"/>
  <c r="E60" i="6"/>
  <c r="K60" i="6" s="1"/>
  <c r="L38" i="5"/>
  <c r="Y38" i="5" s="1"/>
  <c r="E38" i="5"/>
  <c r="O83" i="5"/>
  <c r="AB83" i="5" s="1"/>
  <c r="H83" i="5"/>
  <c r="BT76" i="12"/>
  <c r="D76" i="6"/>
  <c r="J76" i="6" s="1"/>
  <c r="K66" i="5"/>
  <c r="X66" i="5" s="1"/>
  <c r="D66" i="5"/>
  <c r="M61" i="5"/>
  <c r="Z61" i="5" s="1"/>
  <c r="F61" i="5"/>
  <c r="A59" i="12"/>
  <c r="A59" i="6"/>
  <c r="A59" i="10"/>
  <c r="A59" i="5"/>
  <c r="A59" i="11"/>
  <c r="BT48" i="12"/>
  <c r="D48" i="6"/>
  <c r="J48" i="6" s="1"/>
  <c r="A31" i="12"/>
  <c r="A31" i="10"/>
  <c r="A31" i="11"/>
  <c r="A31" i="6"/>
  <c r="A31" i="5"/>
  <c r="L101" i="5"/>
  <c r="Y101" i="5" s="1"/>
  <c r="E101" i="5"/>
  <c r="B94" i="10"/>
  <c r="B94" i="12"/>
  <c r="B94" i="6"/>
  <c r="B94" i="11"/>
  <c r="B94" i="5"/>
  <c r="P86" i="5"/>
  <c r="AC86" i="5" s="1"/>
  <c r="I86" i="5"/>
  <c r="E79" i="6"/>
  <c r="K79" i="6" s="1"/>
  <c r="BU79" i="12"/>
  <c r="L69" i="5"/>
  <c r="Y69" i="5" s="1"/>
  <c r="E69" i="5"/>
  <c r="B62" i="10"/>
  <c r="B62" i="6"/>
  <c r="B62" i="12"/>
  <c r="B62" i="5"/>
  <c r="B62" i="11"/>
  <c r="P54" i="5"/>
  <c r="AC54" i="5" s="1"/>
  <c r="I54" i="5"/>
  <c r="B43" i="6"/>
  <c r="B43" i="12"/>
  <c r="B43" i="5"/>
  <c r="B43" i="11"/>
  <c r="B43" i="10"/>
  <c r="M104" i="5"/>
  <c r="Z104" i="5" s="1"/>
  <c r="F104" i="5"/>
  <c r="A102" i="12"/>
  <c r="A102" i="6"/>
  <c r="A102" i="10"/>
  <c r="A102" i="11"/>
  <c r="A102" i="5"/>
  <c r="O94" i="5"/>
  <c r="AB94" i="5" s="1"/>
  <c r="H94" i="5"/>
  <c r="BT87" i="12"/>
  <c r="D87" i="6"/>
  <c r="J87" i="6" s="1"/>
  <c r="K77" i="5"/>
  <c r="X77" i="5" s="1"/>
  <c r="D77" i="5"/>
  <c r="M72" i="5"/>
  <c r="Z72" i="5" s="1"/>
  <c r="F72" i="5"/>
  <c r="A70" i="12"/>
  <c r="A70" i="5"/>
  <c r="A70" i="10"/>
  <c r="A70" i="6"/>
  <c r="A70" i="11"/>
  <c r="O62" i="5"/>
  <c r="AB62" i="5" s="1"/>
  <c r="H62" i="5"/>
  <c r="D55" i="6"/>
  <c r="J55" i="6" s="1"/>
  <c r="BT55" i="12"/>
  <c r="O35" i="5"/>
  <c r="AB35" i="5" s="1"/>
  <c r="H35" i="5"/>
  <c r="B50" i="5"/>
  <c r="B50" i="10"/>
  <c r="B50" i="6"/>
  <c r="B50" i="12"/>
  <c r="B50" i="11"/>
  <c r="P42" i="5"/>
  <c r="AC42" i="5" s="1"/>
  <c r="I42" i="5"/>
  <c r="BU35" i="12"/>
  <c r="E35" i="6"/>
  <c r="K35" i="6" s="1"/>
  <c r="L25" i="5"/>
  <c r="Y25" i="5" s="1"/>
  <c r="E25" i="5"/>
  <c r="O50" i="5"/>
  <c r="AB50" i="5" s="1"/>
  <c r="H50" i="5"/>
  <c r="D43" i="6"/>
  <c r="J43" i="6" s="1"/>
  <c r="BT43" i="12"/>
  <c r="K33" i="5"/>
  <c r="X33" i="5" s="1"/>
  <c r="D33" i="5"/>
  <c r="M28" i="5"/>
  <c r="Z28" i="5" s="1"/>
  <c r="F28" i="5"/>
  <c r="A26" i="12"/>
  <c r="A26" i="6"/>
  <c r="A26" i="10"/>
  <c r="A26" i="5"/>
  <c r="A26" i="11"/>
  <c r="BU46" i="12"/>
  <c r="E46" i="6"/>
  <c r="K46" i="6" s="1"/>
  <c r="L36" i="5"/>
  <c r="Y36" i="5" s="1"/>
  <c r="E36" i="5"/>
  <c r="B29" i="5"/>
  <c r="B29" i="11"/>
  <c r="B29" i="10"/>
  <c r="B29" i="12"/>
  <c r="B29" i="6"/>
  <c r="L15" i="5"/>
  <c r="Y15" i="5" s="1"/>
  <c r="E15" i="5"/>
  <c r="O49" i="5"/>
  <c r="AB49" i="5" s="1"/>
  <c r="H49" i="5"/>
  <c r="BT42" i="12"/>
  <c r="D42" i="6"/>
  <c r="J42" i="6" s="1"/>
  <c r="K32" i="5"/>
  <c r="X32" i="5" s="1"/>
  <c r="D32" i="5"/>
  <c r="M27" i="5"/>
  <c r="Z27" i="5" s="1"/>
  <c r="F27" i="5"/>
  <c r="A25" i="12"/>
  <c r="A25" i="5"/>
  <c r="A25" i="11"/>
  <c r="A25" i="6"/>
  <c r="A25" i="10"/>
  <c r="B48" i="5"/>
  <c r="B48" i="12"/>
  <c r="B48" i="11"/>
  <c r="B48" i="10"/>
  <c r="B48" i="6"/>
  <c r="P40" i="5"/>
  <c r="AC40" i="5" s="1"/>
  <c r="I40" i="5"/>
  <c r="BU33" i="12"/>
  <c r="E33" i="6"/>
  <c r="K33" i="6" s="1"/>
  <c r="K51" i="5"/>
  <c r="X51" i="5" s="1"/>
  <c r="D51" i="5"/>
  <c r="M46" i="5"/>
  <c r="Z46" i="5" s="1"/>
  <c r="F46" i="5"/>
  <c r="A44" i="12"/>
  <c r="A44" i="5"/>
  <c r="A44" i="11"/>
  <c r="A44" i="10"/>
  <c r="A44" i="6"/>
  <c r="O36" i="5"/>
  <c r="AB36" i="5" s="1"/>
  <c r="H36" i="5"/>
  <c r="D29" i="6"/>
  <c r="J29" i="6" s="1"/>
  <c r="BT29" i="12"/>
  <c r="K15" i="5"/>
  <c r="X15" i="5" s="1"/>
  <c r="D15" i="5"/>
  <c r="M10" i="5"/>
  <c r="Z10" i="5" s="1"/>
  <c r="F10" i="5"/>
  <c r="A8" i="12"/>
  <c r="A8" i="10"/>
  <c r="A8" i="5"/>
  <c r="A8" i="11"/>
  <c r="A8" i="6"/>
  <c r="P19" i="5"/>
  <c r="AC19" i="5" s="1"/>
  <c r="I19" i="5"/>
  <c r="BU12" i="12"/>
  <c r="E12" i="6"/>
  <c r="K12" i="6" s="1"/>
  <c r="M21" i="5"/>
  <c r="Z21" i="5" s="1"/>
  <c r="F21" i="5"/>
  <c r="A19" i="12"/>
  <c r="A19" i="10"/>
  <c r="A19" i="11"/>
  <c r="A19" i="6"/>
  <c r="A19" i="5"/>
  <c r="O11" i="5"/>
  <c r="AB11" i="5" s="1"/>
  <c r="H11" i="5"/>
  <c r="BU23" i="12"/>
  <c r="E23" i="6"/>
  <c r="K23" i="6" s="1"/>
  <c r="L13" i="5"/>
  <c r="Y13" i="5" s="1"/>
  <c r="E13" i="5"/>
  <c r="M20" i="5"/>
  <c r="Z20" i="5" s="1"/>
  <c r="F20" i="5"/>
  <c r="A18" i="12"/>
  <c r="A18" i="10"/>
  <c r="A18" i="5"/>
  <c r="A18" i="6"/>
  <c r="A18" i="11"/>
  <c r="O10" i="5"/>
  <c r="AB10" i="5" s="1"/>
  <c r="H10" i="5"/>
  <c r="P17" i="5"/>
  <c r="AC17" i="5" s="1"/>
  <c r="I17" i="5"/>
  <c r="BU10" i="12"/>
  <c r="E10" i="6"/>
  <c r="K10" i="6" s="1"/>
  <c r="D22" i="6"/>
  <c r="J22" i="6" s="1"/>
  <c r="BT22" i="12"/>
  <c r="K12" i="5"/>
  <c r="X12" i="5" s="1"/>
  <c r="D12" i="5"/>
  <c r="D313" i="6"/>
  <c r="J313" i="6" s="1"/>
  <c r="BT313" i="12"/>
  <c r="D312" i="6"/>
  <c r="J312" i="6" s="1"/>
  <c r="BT312" i="12"/>
  <c r="E303" i="6"/>
  <c r="K303" i="6" s="1"/>
  <c r="BU303" i="12"/>
  <c r="E297" i="6"/>
  <c r="K297" i="6" s="1"/>
  <c r="BU297" i="12"/>
  <c r="E310" i="6"/>
  <c r="K310" i="6" s="1"/>
  <c r="BU310" i="12"/>
  <c r="D280" i="6"/>
  <c r="J280" i="6" s="1"/>
  <c r="BT280" i="12"/>
  <c r="E287" i="6"/>
  <c r="K287" i="6" s="1"/>
  <c r="BU287" i="12"/>
  <c r="E306" i="6"/>
  <c r="K306" i="6" s="1"/>
  <c r="BU306" i="12"/>
  <c r="E298" i="6"/>
  <c r="K298" i="6" s="1"/>
  <c r="BU298" i="12"/>
  <c r="E290" i="6"/>
  <c r="K290" i="6" s="1"/>
  <c r="BU290" i="12"/>
  <c r="E282" i="6"/>
  <c r="K282" i="6" s="1"/>
  <c r="BU282" i="12"/>
  <c r="E274" i="6"/>
  <c r="K274" i="6" s="1"/>
  <c r="BU274" i="12"/>
  <c r="E266" i="6"/>
  <c r="K266" i="6" s="1"/>
  <c r="BU266" i="12"/>
  <c r="D303" i="5"/>
  <c r="K303" i="5"/>
  <c r="X303" i="5" s="1"/>
  <c r="D252" i="6"/>
  <c r="J252" i="6" s="1"/>
  <c r="BT252" i="12"/>
  <c r="H309" i="5"/>
  <c r="O309" i="5"/>
  <c r="AB309" i="5" s="1"/>
  <c r="D272" i="6"/>
  <c r="J272" i="6" s="1"/>
  <c r="BT272" i="12"/>
  <c r="E263" i="6"/>
  <c r="K263" i="6" s="1"/>
  <c r="BU263" i="12"/>
  <c r="E236" i="6"/>
  <c r="K236" i="6" s="1"/>
  <c r="BU236" i="12"/>
  <c r="D257" i="6"/>
  <c r="J257" i="6" s="1"/>
  <c r="BT257" i="12"/>
  <c r="D249" i="6"/>
  <c r="J249" i="6" s="1"/>
  <c r="BT249" i="12"/>
  <c r="D241" i="6"/>
  <c r="J241" i="6" s="1"/>
  <c r="BT241" i="12"/>
  <c r="F303" i="5"/>
  <c r="M303" i="5"/>
  <c r="Z303" i="5" s="1"/>
  <c r="B308" i="5"/>
  <c r="B308" i="6"/>
  <c r="F312" i="5"/>
  <c r="M312" i="5"/>
  <c r="Z312" i="5" s="1"/>
  <c r="E237" i="6"/>
  <c r="K237" i="6" s="1"/>
  <c r="BU237" i="12"/>
  <c r="E229" i="6"/>
  <c r="K229" i="6" s="1"/>
  <c r="BU229" i="12"/>
  <c r="D310" i="5"/>
  <c r="K310" i="5"/>
  <c r="X310" i="5" s="1"/>
  <c r="D315" i="5"/>
  <c r="K315" i="5"/>
  <c r="X315" i="5" s="1"/>
  <c r="F304" i="5"/>
  <c r="M304" i="5"/>
  <c r="Z304" i="5" s="1"/>
  <c r="B296" i="6"/>
  <c r="B296" i="5"/>
  <c r="I304" i="5"/>
  <c r="P304" i="5"/>
  <c r="AC304" i="5" s="1"/>
  <c r="E289" i="5"/>
  <c r="L289" i="5"/>
  <c r="Y289" i="5" s="1"/>
  <c r="D307" i="5"/>
  <c r="K307" i="5"/>
  <c r="X307" i="5" s="1"/>
  <c r="D298" i="5"/>
  <c r="K298" i="5"/>
  <c r="X298" i="5" s="1"/>
  <c r="D314" i="5"/>
  <c r="K314" i="5"/>
  <c r="X314" i="5" s="1"/>
  <c r="D306" i="5"/>
  <c r="K306" i="5"/>
  <c r="X306" i="5" s="1"/>
  <c r="H295" i="5"/>
  <c r="O295" i="5"/>
  <c r="AB295" i="5" s="1"/>
  <c r="F315" i="5"/>
  <c r="M315" i="5"/>
  <c r="Z315" i="5" s="1"/>
  <c r="F307" i="5"/>
  <c r="M307" i="5"/>
  <c r="Z307" i="5" s="1"/>
  <c r="F314" i="5"/>
  <c r="M314" i="5"/>
  <c r="Z314" i="5" s="1"/>
  <c r="F306" i="5"/>
  <c r="M306" i="5"/>
  <c r="Z306" i="5" s="1"/>
  <c r="F293" i="5"/>
  <c r="M293" i="5"/>
  <c r="Z293" i="5" s="1"/>
  <c r="D286" i="5"/>
  <c r="K286" i="5"/>
  <c r="X286" i="5" s="1"/>
  <c r="H287" i="5"/>
  <c r="O287" i="5"/>
  <c r="AB287" i="5" s="1"/>
  <c r="E251" i="5"/>
  <c r="L251" i="5"/>
  <c r="Y251" i="5" s="1"/>
  <c r="D294" i="5"/>
  <c r="K294" i="5"/>
  <c r="X294" i="5" s="1"/>
  <c r="E298" i="5"/>
  <c r="L298" i="5"/>
  <c r="Y298" i="5" s="1"/>
  <c r="A287" i="6"/>
  <c r="A287" i="5"/>
  <c r="I272" i="5"/>
  <c r="P272" i="5"/>
  <c r="AC272" i="5" s="1"/>
  <c r="E242" i="5"/>
  <c r="L242" i="5"/>
  <c r="Y242" i="5" s="1"/>
  <c r="F276" i="5"/>
  <c r="M276" i="5"/>
  <c r="Z276" i="5" s="1"/>
  <c r="D268" i="5"/>
  <c r="K268" i="5"/>
  <c r="X268" i="5" s="1"/>
  <c r="B288" i="6"/>
  <c r="B288" i="5"/>
  <c r="B278" i="5"/>
  <c r="B278" i="6"/>
  <c r="F256" i="5"/>
  <c r="M256" i="5"/>
  <c r="Z256" i="5" s="1"/>
  <c r="I286" i="5"/>
  <c r="P286" i="5"/>
  <c r="AC286" i="5" s="1"/>
  <c r="A269" i="5"/>
  <c r="A269" i="6"/>
  <c r="D289" i="5"/>
  <c r="K289" i="5"/>
  <c r="X289" i="5" s="1"/>
  <c r="D281" i="5"/>
  <c r="K281" i="5"/>
  <c r="X281" i="5" s="1"/>
  <c r="E245" i="5"/>
  <c r="L245" i="5"/>
  <c r="Y245" i="5" s="1"/>
  <c r="I276" i="5"/>
  <c r="P276" i="5"/>
  <c r="AC276" i="5" s="1"/>
  <c r="F281" i="5"/>
  <c r="M281" i="5"/>
  <c r="Z281" i="5" s="1"/>
  <c r="F273" i="5"/>
  <c r="M273" i="5"/>
  <c r="Z273" i="5" s="1"/>
  <c r="E260" i="5"/>
  <c r="L260" i="5"/>
  <c r="Y260" i="5" s="1"/>
  <c r="H277" i="5"/>
  <c r="O277" i="5"/>
  <c r="AB277" i="5" s="1"/>
  <c r="D269" i="5"/>
  <c r="K269" i="5"/>
  <c r="X269" i="5" s="1"/>
  <c r="I246" i="5"/>
  <c r="P246" i="5"/>
  <c r="AC246" i="5" s="1"/>
  <c r="I273" i="5"/>
  <c r="P273" i="5"/>
  <c r="AC273" i="5" s="1"/>
  <c r="D247" i="5"/>
  <c r="K247" i="5"/>
  <c r="X247" i="5" s="1"/>
  <c r="E264" i="5"/>
  <c r="L264" i="5"/>
  <c r="Y264" i="5" s="1"/>
  <c r="I257" i="5"/>
  <c r="P257" i="5"/>
  <c r="AC257" i="5" s="1"/>
  <c r="F268" i="5"/>
  <c r="M268" i="5"/>
  <c r="Z268" i="5" s="1"/>
  <c r="F260" i="5"/>
  <c r="M260" i="5"/>
  <c r="Z260" i="5" s="1"/>
  <c r="A271" i="6"/>
  <c r="A271" i="5"/>
  <c r="A263" i="5"/>
  <c r="A263" i="6"/>
  <c r="H254" i="5"/>
  <c r="O254" i="5"/>
  <c r="AB254" i="5" s="1"/>
  <c r="D246" i="5"/>
  <c r="K246" i="5"/>
  <c r="X246" i="5" s="1"/>
  <c r="B250" i="5"/>
  <c r="B250" i="6"/>
  <c r="B234" i="10"/>
  <c r="B234" i="11"/>
  <c r="B234" i="5"/>
  <c r="B234" i="6"/>
  <c r="A250" i="5"/>
  <c r="A250" i="6"/>
  <c r="E255" i="5"/>
  <c r="L255" i="5"/>
  <c r="Y255" i="5" s="1"/>
  <c r="B245" i="5"/>
  <c r="B245" i="6"/>
  <c r="H256" i="5"/>
  <c r="O256" i="5"/>
  <c r="AB256" i="5" s="1"/>
  <c r="B249" i="5"/>
  <c r="B249" i="6"/>
  <c r="I234" i="5"/>
  <c r="P234" i="5"/>
  <c r="AC234" i="5" s="1"/>
  <c r="D242" i="5"/>
  <c r="K242" i="5"/>
  <c r="X242" i="5" s="1"/>
  <c r="H240" i="5"/>
  <c r="O240" i="5"/>
  <c r="AB240" i="5" s="1"/>
  <c r="E244" i="5"/>
  <c r="L244" i="5"/>
  <c r="Y244" i="5" s="1"/>
  <c r="F231" i="5"/>
  <c r="M231" i="5"/>
  <c r="Z231" i="5" s="1"/>
  <c r="F240" i="5"/>
  <c r="M240" i="5"/>
  <c r="Z240" i="5" s="1"/>
  <c r="A227" i="10"/>
  <c r="A227" i="11"/>
  <c r="A227" i="5"/>
  <c r="A227" i="6"/>
  <c r="E233" i="5"/>
  <c r="L233" i="5"/>
  <c r="Y233" i="5" s="1"/>
  <c r="A237" i="10"/>
  <c r="A237" i="11"/>
  <c r="A237" i="5"/>
  <c r="A237" i="6"/>
  <c r="D237" i="5"/>
  <c r="K237" i="5"/>
  <c r="X237" i="5" s="1"/>
  <c r="D228" i="5"/>
  <c r="K228" i="5"/>
  <c r="X228" i="5" s="1"/>
  <c r="I231" i="5"/>
  <c r="P231" i="5"/>
  <c r="AC231" i="5" s="1"/>
  <c r="A231" i="10"/>
  <c r="A231" i="11"/>
  <c r="A231" i="5"/>
  <c r="A231" i="6"/>
  <c r="M217" i="5"/>
  <c r="Z217" i="5" s="1"/>
  <c r="F217" i="5"/>
  <c r="O211" i="5"/>
  <c r="AB211" i="5" s="1"/>
  <c r="H211" i="5"/>
  <c r="B208" i="10"/>
  <c r="B208" i="11"/>
  <c r="B208" i="5"/>
  <c r="B208" i="6"/>
  <c r="B208" i="12"/>
  <c r="P207" i="5"/>
  <c r="AC207" i="5" s="1"/>
  <c r="I207" i="5"/>
  <c r="K206" i="5"/>
  <c r="X206" i="5" s="1"/>
  <c r="D206" i="5"/>
  <c r="M176" i="5"/>
  <c r="Z176" i="5" s="1"/>
  <c r="F176" i="5"/>
  <c r="L213" i="5"/>
  <c r="Y213" i="5" s="1"/>
  <c r="E213" i="5"/>
  <c r="M200" i="5"/>
  <c r="Z200" i="5" s="1"/>
  <c r="F200" i="5"/>
  <c r="BU186" i="12"/>
  <c r="E186" i="6"/>
  <c r="K186" i="6" s="1"/>
  <c r="M163" i="5"/>
  <c r="Z163" i="5" s="1"/>
  <c r="F163" i="5"/>
  <c r="O218" i="5"/>
  <c r="AB218" i="5" s="1"/>
  <c r="H218" i="5"/>
  <c r="BT211" i="12"/>
  <c r="D211" i="6"/>
  <c r="J211" i="6" s="1"/>
  <c r="BT207" i="12"/>
  <c r="D207" i="6"/>
  <c r="J207" i="6" s="1"/>
  <c r="M190" i="5"/>
  <c r="Z190" i="5" s="1"/>
  <c r="F190" i="5"/>
  <c r="B181" i="11"/>
  <c r="B181" i="10"/>
  <c r="B181" i="5"/>
  <c r="B181" i="12"/>
  <c r="B181" i="6"/>
  <c r="BU222" i="12"/>
  <c r="E222" i="6"/>
  <c r="K222" i="6" s="1"/>
  <c r="L212" i="5"/>
  <c r="Y212" i="5" s="1"/>
  <c r="E212" i="5"/>
  <c r="BU203" i="12"/>
  <c r="E203" i="6"/>
  <c r="K203" i="6" s="1"/>
  <c r="BT192" i="12"/>
  <c r="D192" i="6"/>
  <c r="J192" i="6" s="1"/>
  <c r="M188" i="5"/>
  <c r="Z188" i="5" s="1"/>
  <c r="F188" i="5"/>
  <c r="B153" i="12"/>
  <c r="B153" i="6"/>
  <c r="B153" i="5"/>
  <c r="B153" i="10"/>
  <c r="B153" i="11"/>
  <c r="M223" i="5"/>
  <c r="Z223" i="5" s="1"/>
  <c r="F223" i="5"/>
  <c r="A221" i="12"/>
  <c r="A221" i="11"/>
  <c r="A221" i="10"/>
  <c r="A221" i="5"/>
  <c r="A221" i="6"/>
  <c r="O213" i="5"/>
  <c r="AB213" i="5" s="1"/>
  <c r="H213" i="5"/>
  <c r="BU199" i="12"/>
  <c r="E199" i="6"/>
  <c r="K199" i="6" s="1"/>
  <c r="BT190" i="12"/>
  <c r="D190" i="6"/>
  <c r="J190" i="6" s="1"/>
  <c r="O186" i="5"/>
  <c r="AB186" i="5" s="1"/>
  <c r="H186" i="5"/>
  <c r="BT146" i="12"/>
  <c r="D146" i="6"/>
  <c r="J146" i="6" s="1"/>
  <c r="B220" i="11"/>
  <c r="B220" i="10"/>
  <c r="B220" i="5"/>
  <c r="B220" i="6"/>
  <c r="B220" i="12"/>
  <c r="P212" i="5"/>
  <c r="AC212" i="5" s="1"/>
  <c r="I212" i="5"/>
  <c r="O203" i="5"/>
  <c r="AB203" i="5" s="1"/>
  <c r="H203" i="5"/>
  <c r="BT196" i="12"/>
  <c r="D196" i="6"/>
  <c r="J196" i="6" s="1"/>
  <c r="O192" i="5"/>
  <c r="AB192" i="5" s="1"/>
  <c r="H192" i="5"/>
  <c r="B175" i="11"/>
  <c r="B175" i="10"/>
  <c r="B175" i="6"/>
  <c r="B175" i="12"/>
  <c r="B175" i="5"/>
  <c r="O216" i="5"/>
  <c r="AB216" i="5" s="1"/>
  <c r="H216" i="5"/>
  <c r="BT178" i="12"/>
  <c r="D178" i="6"/>
  <c r="J178" i="6" s="1"/>
  <c r="O176" i="5"/>
  <c r="AB176" i="5" s="1"/>
  <c r="H176" i="5"/>
  <c r="B172" i="10"/>
  <c r="B172" i="11"/>
  <c r="B172" i="5"/>
  <c r="B172" i="12"/>
  <c r="B172" i="6"/>
  <c r="K132" i="5"/>
  <c r="X132" i="5" s="1"/>
  <c r="D132" i="5"/>
  <c r="P122" i="5"/>
  <c r="AC122" i="5" s="1"/>
  <c r="I122" i="5"/>
  <c r="B152" i="6"/>
  <c r="B152" i="12"/>
  <c r="B152" i="10"/>
  <c r="B152" i="5"/>
  <c r="B152" i="11"/>
  <c r="O145" i="5"/>
  <c r="AB145" i="5" s="1"/>
  <c r="H145" i="5"/>
  <c r="K136" i="5"/>
  <c r="X136" i="5" s="1"/>
  <c r="D136" i="5"/>
  <c r="O134" i="5"/>
  <c r="AB134" i="5" s="1"/>
  <c r="H134" i="5"/>
  <c r="M130" i="5"/>
  <c r="Z130" i="5" s="1"/>
  <c r="F130" i="5"/>
  <c r="A165" i="12"/>
  <c r="A165" i="5"/>
  <c r="A165" i="10"/>
  <c r="A165" i="6"/>
  <c r="A165" i="11"/>
  <c r="K163" i="5"/>
  <c r="X163" i="5" s="1"/>
  <c r="D163" i="5"/>
  <c r="B148" i="12"/>
  <c r="B148" i="11"/>
  <c r="B148" i="6"/>
  <c r="B148" i="10"/>
  <c r="B148" i="5"/>
  <c r="B137" i="5"/>
  <c r="B137" i="6"/>
  <c r="B137" i="11"/>
  <c r="B137" i="10"/>
  <c r="B137" i="12"/>
  <c r="M135" i="5"/>
  <c r="Z135" i="5" s="1"/>
  <c r="F135" i="5"/>
  <c r="B169" i="6"/>
  <c r="B169" i="5"/>
  <c r="B169" i="10"/>
  <c r="B169" i="11"/>
  <c r="B169" i="12"/>
  <c r="BU168" i="12"/>
  <c r="E168" i="6"/>
  <c r="K168" i="6" s="1"/>
  <c r="L167" i="5"/>
  <c r="Y167" i="5" s="1"/>
  <c r="E167" i="5"/>
  <c r="M147" i="5"/>
  <c r="Z147" i="5" s="1"/>
  <c r="F147" i="5"/>
  <c r="D129" i="6"/>
  <c r="J129" i="6" s="1"/>
  <c r="BT129" i="12"/>
  <c r="BT206" i="12"/>
  <c r="D206" i="6"/>
  <c r="J206" i="6" s="1"/>
  <c r="K190" i="5"/>
  <c r="X190" i="5" s="1"/>
  <c r="D190" i="5"/>
  <c r="M171" i="5"/>
  <c r="Z171" i="5" s="1"/>
  <c r="F171" i="5"/>
  <c r="O170" i="5"/>
  <c r="AB170" i="5" s="1"/>
  <c r="H170" i="5"/>
  <c r="K145" i="5"/>
  <c r="X145" i="5" s="1"/>
  <c r="D145" i="5"/>
  <c r="B141" i="11"/>
  <c r="B141" i="12"/>
  <c r="B141" i="6"/>
  <c r="B141" i="5"/>
  <c r="B141" i="10"/>
  <c r="B130" i="6"/>
  <c r="B130" i="11"/>
  <c r="B130" i="5"/>
  <c r="B130" i="10"/>
  <c r="B130" i="12"/>
  <c r="P204" i="5"/>
  <c r="AC204" i="5" s="1"/>
  <c r="I204" i="5"/>
  <c r="L178" i="5"/>
  <c r="Y178" i="5" s="1"/>
  <c r="E178" i="5"/>
  <c r="BU150" i="12"/>
  <c r="E150" i="6"/>
  <c r="K150" i="6" s="1"/>
  <c r="K140" i="5"/>
  <c r="X140" i="5" s="1"/>
  <c r="D140" i="5"/>
  <c r="M210" i="5"/>
  <c r="Z210" i="5" s="1"/>
  <c r="F210" i="5"/>
  <c r="A208" i="12"/>
  <c r="A208" i="10"/>
  <c r="A208" i="11"/>
  <c r="A208" i="5"/>
  <c r="A208" i="6"/>
  <c r="O200" i="5"/>
  <c r="AB200" i="5" s="1"/>
  <c r="H200" i="5"/>
  <c r="A198" i="12"/>
  <c r="A198" i="11"/>
  <c r="A198" i="10"/>
  <c r="A198" i="5"/>
  <c r="A198" i="6"/>
  <c r="P197" i="5"/>
  <c r="AC197" i="5" s="1"/>
  <c r="I197" i="5"/>
  <c r="M193" i="5"/>
  <c r="Z193" i="5" s="1"/>
  <c r="F193" i="5"/>
  <c r="BT189" i="12"/>
  <c r="D189" i="6"/>
  <c r="J189" i="6" s="1"/>
  <c r="A185" i="12"/>
  <c r="A185" i="11"/>
  <c r="A185" i="10"/>
  <c r="A185" i="5"/>
  <c r="A185" i="6"/>
  <c r="P184" i="5"/>
  <c r="AC184" i="5" s="1"/>
  <c r="I184" i="5"/>
  <c r="L180" i="5"/>
  <c r="Y180" i="5" s="1"/>
  <c r="E180" i="5"/>
  <c r="BT167" i="12"/>
  <c r="D167" i="6"/>
  <c r="J167" i="6" s="1"/>
  <c r="M166" i="5"/>
  <c r="Z166" i="5" s="1"/>
  <c r="F166" i="5"/>
  <c r="O165" i="5"/>
  <c r="AB165" i="5" s="1"/>
  <c r="H165" i="5"/>
  <c r="P156" i="5"/>
  <c r="AC156" i="5" s="1"/>
  <c r="I156" i="5"/>
  <c r="BT147" i="12"/>
  <c r="D147" i="6"/>
  <c r="J147" i="6" s="1"/>
  <c r="P72" i="5"/>
  <c r="AC72" i="5" s="1"/>
  <c r="I72" i="5"/>
  <c r="BU107" i="12"/>
  <c r="E107" i="6"/>
  <c r="K107" i="6" s="1"/>
  <c r="B100" i="6"/>
  <c r="B100" i="12"/>
  <c r="B100" i="5"/>
  <c r="B100" i="11"/>
  <c r="B100" i="10"/>
  <c r="M75" i="5"/>
  <c r="Z75" i="5" s="1"/>
  <c r="F75" i="5"/>
  <c r="L64" i="5"/>
  <c r="Y64" i="5" s="1"/>
  <c r="E64" i="5"/>
  <c r="P107" i="5"/>
  <c r="AC107" i="5" s="1"/>
  <c r="I107" i="5"/>
  <c r="K94" i="5"/>
  <c r="X94" i="5" s="1"/>
  <c r="D94" i="5"/>
  <c r="L72" i="5"/>
  <c r="Y72" i="5" s="1"/>
  <c r="E72" i="5"/>
  <c r="P136" i="5"/>
  <c r="AC136" i="5" s="1"/>
  <c r="I136" i="5"/>
  <c r="M114" i="5"/>
  <c r="Z114" i="5" s="1"/>
  <c r="F114" i="5"/>
  <c r="P106" i="5"/>
  <c r="AC106" i="5" s="1"/>
  <c r="I106" i="5"/>
  <c r="M154" i="5"/>
  <c r="Z154" i="5" s="1"/>
  <c r="F154" i="5"/>
  <c r="A152" i="12"/>
  <c r="A152" i="11"/>
  <c r="A152" i="10"/>
  <c r="A152" i="5"/>
  <c r="A152" i="6"/>
  <c r="O144" i="5"/>
  <c r="AB144" i="5" s="1"/>
  <c r="H144" i="5"/>
  <c r="D137" i="6"/>
  <c r="J137" i="6" s="1"/>
  <c r="BT137" i="12"/>
  <c r="BT121" i="12"/>
  <c r="D121" i="6"/>
  <c r="J121" i="6" s="1"/>
  <c r="A111" i="12"/>
  <c r="A111" i="11"/>
  <c r="A111" i="6"/>
  <c r="A111" i="5"/>
  <c r="A111" i="10"/>
  <c r="P99" i="5"/>
  <c r="AC99" i="5" s="1"/>
  <c r="I99" i="5"/>
  <c r="L96" i="5"/>
  <c r="Y96" i="5" s="1"/>
  <c r="E96" i="5"/>
  <c r="BU144" i="12"/>
  <c r="E144" i="6"/>
  <c r="K144" i="6" s="1"/>
  <c r="L134" i="5"/>
  <c r="Y134" i="5" s="1"/>
  <c r="E134" i="5"/>
  <c r="L113" i="5"/>
  <c r="Y113" i="5" s="1"/>
  <c r="E113" i="5"/>
  <c r="B105" i="12"/>
  <c r="B105" i="5"/>
  <c r="B105" i="6"/>
  <c r="B105" i="11"/>
  <c r="B105" i="10"/>
  <c r="M82" i="5"/>
  <c r="Z82" i="5" s="1"/>
  <c r="F82" i="5"/>
  <c r="L79" i="5"/>
  <c r="Y79" i="5" s="1"/>
  <c r="E79" i="5"/>
  <c r="O171" i="5"/>
  <c r="AB171" i="5" s="1"/>
  <c r="H171" i="5"/>
  <c r="BT164" i="12"/>
  <c r="D164" i="6"/>
  <c r="J164" i="6" s="1"/>
  <c r="K154" i="5"/>
  <c r="X154" i="5" s="1"/>
  <c r="D154" i="5"/>
  <c r="M149" i="5"/>
  <c r="Z149" i="5" s="1"/>
  <c r="F149" i="5"/>
  <c r="A147" i="12"/>
  <c r="A147" i="10"/>
  <c r="A147" i="6"/>
  <c r="A147" i="5"/>
  <c r="A147" i="11"/>
  <c r="O139" i="5"/>
  <c r="AB139" i="5" s="1"/>
  <c r="H139" i="5"/>
  <c r="D132" i="6"/>
  <c r="J132" i="6" s="1"/>
  <c r="M132" i="6" s="1"/>
  <c r="BT132" i="12"/>
  <c r="A122" i="12"/>
  <c r="A122" i="6"/>
  <c r="A122" i="10"/>
  <c r="A122" i="5"/>
  <c r="A122" i="11"/>
  <c r="BT120" i="12"/>
  <c r="D120" i="6"/>
  <c r="J120" i="6" s="1"/>
  <c r="K99" i="5"/>
  <c r="X99" i="5" s="1"/>
  <c r="D99" i="5"/>
  <c r="B91" i="11"/>
  <c r="B91" i="5"/>
  <c r="B91" i="6"/>
  <c r="B91" i="12"/>
  <c r="B91" i="10"/>
  <c r="BU195" i="12"/>
  <c r="E195" i="6"/>
  <c r="K195" i="6" s="1"/>
  <c r="L185" i="5"/>
  <c r="Y185" i="5" s="1"/>
  <c r="E185" i="5"/>
  <c r="B178" i="11"/>
  <c r="B178" i="10"/>
  <c r="B178" i="12"/>
  <c r="B178" i="5"/>
  <c r="B178" i="6"/>
  <c r="P170" i="5"/>
  <c r="AC170" i="5" s="1"/>
  <c r="I170" i="5"/>
  <c r="BU163" i="12"/>
  <c r="E163" i="6"/>
  <c r="K163" i="6" s="1"/>
  <c r="L153" i="5"/>
  <c r="Y153" i="5" s="1"/>
  <c r="E153" i="5"/>
  <c r="B146" i="11"/>
  <c r="B146" i="5"/>
  <c r="B146" i="10"/>
  <c r="B146" i="12"/>
  <c r="B146" i="6"/>
  <c r="P138" i="5"/>
  <c r="AC138" i="5" s="1"/>
  <c r="I138" i="5"/>
  <c r="BU115" i="12"/>
  <c r="E115" i="6"/>
  <c r="K115" i="6" s="1"/>
  <c r="K92" i="5"/>
  <c r="X92" i="5" s="1"/>
  <c r="D92" i="5"/>
  <c r="A84" i="12"/>
  <c r="A84" i="10"/>
  <c r="A84" i="6"/>
  <c r="A84" i="5"/>
  <c r="A84" i="11"/>
  <c r="P75" i="5"/>
  <c r="AC75" i="5" s="1"/>
  <c r="I75" i="5"/>
  <c r="P64" i="5"/>
  <c r="AC64" i="5" s="1"/>
  <c r="I64" i="5"/>
  <c r="B24" i="10"/>
  <c r="B24" i="6"/>
  <c r="B24" i="5"/>
  <c r="B24" i="12"/>
  <c r="B24" i="11"/>
  <c r="L30" i="5"/>
  <c r="Y30" i="5" s="1"/>
  <c r="E30" i="5"/>
  <c r="BU58" i="12"/>
  <c r="E58" i="6"/>
  <c r="K58" i="6" s="1"/>
  <c r="L78" i="5"/>
  <c r="Y78" i="5" s="1"/>
  <c r="E78" i="5"/>
  <c r="K72" i="5"/>
  <c r="X72" i="5" s="1"/>
  <c r="D72" i="5"/>
  <c r="A65" i="12"/>
  <c r="A65" i="10"/>
  <c r="A65" i="5"/>
  <c r="A65" i="6"/>
  <c r="A65" i="11"/>
  <c r="K75" i="5"/>
  <c r="X75" i="5" s="1"/>
  <c r="D75" i="5"/>
  <c r="L120" i="5"/>
  <c r="Y120" i="5" s="1"/>
  <c r="E120" i="5"/>
  <c r="B113" i="11"/>
  <c r="B113" i="12"/>
  <c r="B113" i="6"/>
  <c r="B113" i="5"/>
  <c r="B113" i="10"/>
  <c r="BU105" i="12"/>
  <c r="E105" i="6"/>
  <c r="K105" i="6" s="1"/>
  <c r="L104" i="5"/>
  <c r="Y104" i="5" s="1"/>
  <c r="E104" i="5"/>
  <c r="P103" i="5"/>
  <c r="AC103" i="5" s="1"/>
  <c r="I103" i="5"/>
  <c r="B88" i="12"/>
  <c r="B88" i="5"/>
  <c r="B88" i="11"/>
  <c r="B88" i="6"/>
  <c r="B88" i="10"/>
  <c r="D69" i="6"/>
  <c r="J69" i="6" s="1"/>
  <c r="BT69" i="12"/>
  <c r="K59" i="5"/>
  <c r="X59" i="5" s="1"/>
  <c r="D59" i="5"/>
  <c r="K42" i="5"/>
  <c r="X42" i="5" s="1"/>
  <c r="D42" i="5"/>
  <c r="K128" i="5"/>
  <c r="X128" i="5" s="1"/>
  <c r="D128" i="5"/>
  <c r="M123" i="5"/>
  <c r="Z123" i="5" s="1"/>
  <c r="F123" i="5"/>
  <c r="A121" i="12"/>
  <c r="A121" i="6"/>
  <c r="A121" i="11"/>
  <c r="A121" i="5"/>
  <c r="A121" i="10"/>
  <c r="O113" i="5"/>
  <c r="AB113" i="5" s="1"/>
  <c r="H113" i="5"/>
  <c r="BT106" i="12"/>
  <c r="D106" i="6"/>
  <c r="J106" i="6" s="1"/>
  <c r="M90" i="5"/>
  <c r="Z90" i="5" s="1"/>
  <c r="F90" i="5"/>
  <c r="O89" i="5"/>
  <c r="AB89" i="5" s="1"/>
  <c r="H89" i="5"/>
  <c r="B85" i="12"/>
  <c r="B85" i="6"/>
  <c r="B85" i="5"/>
  <c r="B85" i="10"/>
  <c r="B85" i="11"/>
  <c r="D77" i="6"/>
  <c r="J77" i="6" s="1"/>
  <c r="BT77" i="12"/>
  <c r="L123" i="5"/>
  <c r="Y123" i="5" s="1"/>
  <c r="E123" i="5"/>
  <c r="B116" i="6"/>
  <c r="B116" i="12"/>
  <c r="B116" i="5"/>
  <c r="B116" i="11"/>
  <c r="B116" i="10"/>
  <c r="P108" i="5"/>
  <c r="AC108" i="5" s="1"/>
  <c r="I108" i="5"/>
  <c r="B92" i="11"/>
  <c r="B92" i="6"/>
  <c r="B92" i="12"/>
  <c r="B92" i="10"/>
  <c r="B92" i="5"/>
  <c r="L90" i="5"/>
  <c r="Y90" i="5" s="1"/>
  <c r="E90" i="5"/>
  <c r="A85" i="12"/>
  <c r="A85" i="5"/>
  <c r="A85" i="11"/>
  <c r="A85" i="10"/>
  <c r="A85" i="6"/>
  <c r="M55" i="5"/>
  <c r="Z55" i="5" s="1"/>
  <c r="F55" i="5"/>
  <c r="BU52" i="12"/>
  <c r="E52" i="6"/>
  <c r="K52" i="6" s="1"/>
  <c r="B35" i="12"/>
  <c r="B35" i="6"/>
  <c r="B35" i="10"/>
  <c r="B35" i="5"/>
  <c r="B35" i="11"/>
  <c r="BU72" i="12"/>
  <c r="E72" i="6"/>
  <c r="K72" i="6" s="1"/>
  <c r="L62" i="5"/>
  <c r="Y62" i="5" s="1"/>
  <c r="E62" i="5"/>
  <c r="B55" i="5"/>
  <c r="B55" i="6"/>
  <c r="B55" i="11"/>
  <c r="B55" i="10"/>
  <c r="B55" i="12"/>
  <c r="BU32" i="12"/>
  <c r="E32" i="6"/>
  <c r="K32" i="6" s="1"/>
  <c r="K78" i="5"/>
  <c r="X78" i="5" s="1"/>
  <c r="D78" i="5"/>
  <c r="M73" i="5"/>
  <c r="Z73" i="5" s="1"/>
  <c r="F73" i="5"/>
  <c r="A71" i="12"/>
  <c r="A71" i="6"/>
  <c r="A71" i="10"/>
  <c r="A71" i="5"/>
  <c r="A71" i="11"/>
  <c r="O63" i="5"/>
  <c r="AB63" i="5" s="1"/>
  <c r="H63" i="5"/>
  <c r="BT56" i="12"/>
  <c r="D56" i="6"/>
  <c r="J56" i="6" s="1"/>
  <c r="O39" i="5"/>
  <c r="AB39" i="5" s="1"/>
  <c r="H39" i="5"/>
  <c r="P98" i="5"/>
  <c r="AC98" i="5" s="1"/>
  <c r="I98" i="5"/>
  <c r="BU91" i="12"/>
  <c r="E91" i="6"/>
  <c r="K91" i="6" s="1"/>
  <c r="L81" i="5"/>
  <c r="Y81" i="5" s="1"/>
  <c r="E81" i="5"/>
  <c r="B74" i="6"/>
  <c r="B74" i="12"/>
  <c r="B74" i="11"/>
  <c r="B74" i="5"/>
  <c r="B74" i="10"/>
  <c r="P66" i="5"/>
  <c r="AC66" i="5" s="1"/>
  <c r="I66" i="5"/>
  <c r="BU59" i="12"/>
  <c r="E59" i="6"/>
  <c r="K59" i="6" s="1"/>
  <c r="P51" i="5"/>
  <c r="AC51" i="5" s="1"/>
  <c r="I51" i="5"/>
  <c r="L34" i="5"/>
  <c r="Y34" i="5" s="1"/>
  <c r="E34" i="5"/>
  <c r="D99" i="6"/>
  <c r="J99" i="6" s="1"/>
  <c r="BT99" i="12"/>
  <c r="K89" i="5"/>
  <c r="X89" i="5" s="1"/>
  <c r="D89" i="5"/>
  <c r="M84" i="5"/>
  <c r="Z84" i="5" s="1"/>
  <c r="F84" i="5"/>
  <c r="A82" i="12"/>
  <c r="A82" i="6"/>
  <c r="A82" i="10"/>
  <c r="A82" i="11"/>
  <c r="A82" i="5"/>
  <c r="O74" i="5"/>
  <c r="AB74" i="5" s="1"/>
  <c r="H74" i="5"/>
  <c r="BT67" i="12"/>
  <c r="D67" i="6"/>
  <c r="J67" i="6" s="1"/>
  <c r="K57" i="5"/>
  <c r="X57" i="5" s="1"/>
  <c r="D57" i="5"/>
  <c r="M29" i="5"/>
  <c r="Z29" i="5" s="1"/>
  <c r="F29" i="5"/>
  <c r="BU47" i="12"/>
  <c r="E47" i="6"/>
  <c r="K47" i="6" s="1"/>
  <c r="L37" i="5"/>
  <c r="Y37" i="5" s="1"/>
  <c r="E37" i="5"/>
  <c r="B30" i="6"/>
  <c r="B30" i="10"/>
  <c r="B30" i="12"/>
  <c r="B30" i="5"/>
  <c r="B30" i="11"/>
  <c r="L23" i="5"/>
  <c r="Y23" i="5" s="1"/>
  <c r="E23" i="5"/>
  <c r="K45" i="5"/>
  <c r="X45" i="5" s="1"/>
  <c r="D45" i="5"/>
  <c r="M40" i="5"/>
  <c r="Z40" i="5" s="1"/>
  <c r="F40" i="5"/>
  <c r="A38" i="12"/>
  <c r="A38" i="10"/>
  <c r="A38" i="11"/>
  <c r="A38" i="5"/>
  <c r="A38" i="6"/>
  <c r="O30" i="5"/>
  <c r="AB30" i="5" s="1"/>
  <c r="H30" i="5"/>
  <c r="BU13" i="12"/>
  <c r="E13" i="6"/>
  <c r="K13" i="6" s="1"/>
  <c r="L48" i="5"/>
  <c r="Y48" i="5" s="1"/>
  <c r="E48" i="5"/>
  <c r="B41" i="11"/>
  <c r="B41" i="12"/>
  <c r="B41" i="10"/>
  <c r="B41" i="6"/>
  <c r="B41" i="5"/>
  <c r="P33" i="5"/>
  <c r="AC33" i="5" s="1"/>
  <c r="I33" i="5"/>
  <c r="BU26" i="12"/>
  <c r="E26" i="6"/>
  <c r="K26" i="6" s="1"/>
  <c r="K44" i="5"/>
  <c r="X44" i="5" s="1"/>
  <c r="D44" i="5"/>
  <c r="M39" i="5"/>
  <c r="Z39" i="5" s="1"/>
  <c r="F39" i="5"/>
  <c r="A37" i="12"/>
  <c r="A37" i="5"/>
  <c r="A37" i="10"/>
  <c r="A37" i="11"/>
  <c r="A37" i="6"/>
  <c r="O29" i="5"/>
  <c r="AB29" i="5" s="1"/>
  <c r="H29" i="5"/>
  <c r="P52" i="5"/>
  <c r="AC52" i="5" s="1"/>
  <c r="I52" i="5"/>
  <c r="BU45" i="12"/>
  <c r="E45" i="6"/>
  <c r="K45" i="6" s="1"/>
  <c r="L35" i="5"/>
  <c r="Y35" i="5" s="1"/>
  <c r="E35" i="5"/>
  <c r="B28" i="5"/>
  <c r="B28" i="11"/>
  <c r="B28" i="6"/>
  <c r="B28" i="12"/>
  <c r="B28" i="10"/>
  <c r="P24" i="5"/>
  <c r="AC24" i="5" s="1"/>
  <c r="I24" i="5"/>
  <c r="O48" i="5"/>
  <c r="AB48" i="5" s="1"/>
  <c r="H48" i="5"/>
  <c r="BT41" i="12"/>
  <c r="D41" i="6"/>
  <c r="J41" i="6" s="1"/>
  <c r="K31" i="5"/>
  <c r="X31" i="5" s="1"/>
  <c r="D31" i="5"/>
  <c r="F26" i="5"/>
  <c r="M26" i="5"/>
  <c r="Z26" i="5" s="1"/>
  <c r="M22" i="5"/>
  <c r="Z22" i="5" s="1"/>
  <c r="F22" i="5"/>
  <c r="A20" i="12"/>
  <c r="A20" i="11"/>
  <c r="A20" i="6"/>
  <c r="A20" i="5"/>
  <c r="A20" i="10"/>
  <c r="O12" i="5"/>
  <c r="AB12" i="5" s="1"/>
  <c r="H12" i="5"/>
  <c r="BU24" i="12"/>
  <c r="E24" i="6"/>
  <c r="K24" i="6" s="1"/>
  <c r="L14" i="5"/>
  <c r="Y14" i="5" s="1"/>
  <c r="E14" i="5"/>
  <c r="O23" i="5"/>
  <c r="AB23" i="5" s="1"/>
  <c r="H23" i="5"/>
  <c r="D16" i="6"/>
  <c r="J16" i="6" s="1"/>
  <c r="BT16" i="12"/>
  <c r="B18" i="11"/>
  <c r="B18" i="6"/>
  <c r="B18" i="12"/>
  <c r="B18" i="5"/>
  <c r="B18" i="10"/>
  <c r="P10" i="5"/>
  <c r="AC10" i="5" s="1"/>
  <c r="I10" i="5"/>
  <c r="O22" i="5"/>
  <c r="AB22" i="5" s="1"/>
  <c r="H22" i="5"/>
  <c r="D15" i="6"/>
  <c r="J15" i="6" s="1"/>
  <c r="BT15" i="12"/>
  <c r="BU22" i="12"/>
  <c r="E22" i="6"/>
  <c r="K22" i="6" s="1"/>
  <c r="L12" i="5"/>
  <c r="Y12" i="5" s="1"/>
  <c r="E12" i="5"/>
  <c r="K24" i="5"/>
  <c r="X24" i="5" s="1"/>
  <c r="D24" i="5"/>
  <c r="M19" i="5"/>
  <c r="Z19" i="5" s="1"/>
  <c r="F19" i="5"/>
  <c r="A17" i="12"/>
  <c r="A17" i="11"/>
  <c r="A17" i="6"/>
  <c r="A17" i="10"/>
  <c r="A17" i="5"/>
  <c r="O9" i="5"/>
  <c r="AB9" i="5" s="1"/>
  <c r="H9" i="5"/>
  <c r="D315" i="6"/>
  <c r="J315" i="6" s="1"/>
  <c r="BT315" i="12"/>
  <c r="E264" i="6"/>
  <c r="K264" i="6" s="1"/>
  <c r="BU264" i="12"/>
  <c r="D294" i="6"/>
  <c r="J294" i="6" s="1"/>
  <c r="BT294" i="12"/>
  <c r="D309" i="6"/>
  <c r="J309" i="6" s="1"/>
  <c r="BT309" i="12"/>
  <c r="D258" i="6"/>
  <c r="J258" i="6" s="1"/>
  <c r="BT258" i="12"/>
  <c r="D284" i="6"/>
  <c r="J284" i="6" s="1"/>
  <c r="BT284" i="12"/>
  <c r="D305" i="6"/>
  <c r="J305" i="6" s="1"/>
  <c r="BT305" i="12"/>
  <c r="D297" i="6"/>
  <c r="J297" i="6" s="1"/>
  <c r="BT297" i="12"/>
  <c r="D289" i="6"/>
  <c r="J289" i="6" s="1"/>
  <c r="BT289" i="12"/>
  <c r="D281" i="6"/>
  <c r="J281" i="6" s="1"/>
  <c r="BT281" i="12"/>
  <c r="D273" i="6"/>
  <c r="J273" i="6" s="1"/>
  <c r="BT273" i="12"/>
  <c r="D265" i="6"/>
  <c r="J265" i="6" s="1"/>
  <c r="BT265" i="12"/>
  <c r="D242" i="6"/>
  <c r="J242" i="6" s="1"/>
  <c r="BT242" i="12"/>
  <c r="E247" i="6"/>
  <c r="K247" i="6" s="1"/>
  <c r="BU247" i="12"/>
  <c r="E279" i="6"/>
  <c r="K279" i="6" s="1"/>
  <c r="BU279" i="12"/>
  <c r="E271" i="6"/>
  <c r="K271" i="6" s="1"/>
  <c r="BU271" i="12"/>
  <c r="E257" i="6"/>
  <c r="K257" i="6" s="1"/>
  <c r="BU257" i="12"/>
  <c r="E307" i="5"/>
  <c r="L307" i="5"/>
  <c r="Y307" i="5" s="1"/>
  <c r="B315" i="5"/>
  <c r="B315" i="6"/>
  <c r="E294" i="5"/>
  <c r="L294" i="5"/>
  <c r="Y294" i="5" s="1"/>
  <c r="E256" i="6"/>
  <c r="K256" i="6" s="1"/>
  <c r="BU256" i="12"/>
  <c r="E248" i="6"/>
  <c r="K248" i="6" s="1"/>
  <c r="BU248" i="12"/>
  <c r="E240" i="6"/>
  <c r="K240" i="6" s="1"/>
  <c r="BU240" i="12"/>
  <c r="D231" i="6"/>
  <c r="J231" i="6" s="1"/>
  <c r="BT231" i="12"/>
  <c r="A285" i="5"/>
  <c r="A285" i="6"/>
  <c r="I307" i="5"/>
  <c r="P307" i="5"/>
  <c r="AC307" i="5" s="1"/>
  <c r="B312" i="5"/>
  <c r="B312" i="6"/>
  <c r="D236" i="6"/>
  <c r="J236" i="6" s="1"/>
  <c r="BT236" i="12"/>
  <c r="D228" i="6"/>
  <c r="J228" i="6" s="1"/>
  <c r="BT228" i="12"/>
  <c r="A308" i="5"/>
  <c r="A308" i="6"/>
  <c r="E313" i="5"/>
  <c r="L313" i="5"/>
  <c r="Y313" i="5" s="1"/>
  <c r="B284" i="5"/>
  <c r="B284" i="6"/>
  <c r="I300" i="5"/>
  <c r="P300" i="5"/>
  <c r="AC300" i="5" s="1"/>
  <c r="I295" i="5"/>
  <c r="P295" i="5"/>
  <c r="AC295" i="5" s="1"/>
  <c r="F302" i="5"/>
  <c r="M302" i="5"/>
  <c r="Z302" i="5" s="1"/>
  <c r="F286" i="5"/>
  <c r="M286" i="5"/>
  <c r="Z286" i="5" s="1"/>
  <c r="H306" i="5"/>
  <c r="O306" i="5"/>
  <c r="AB306" i="5" s="1"/>
  <c r="A296" i="5"/>
  <c r="A296" i="6"/>
  <c r="H313" i="5"/>
  <c r="O313" i="5"/>
  <c r="AB313" i="5" s="1"/>
  <c r="H305" i="5"/>
  <c r="O305" i="5"/>
  <c r="AB305" i="5" s="1"/>
  <c r="B294" i="5"/>
  <c r="B294" i="6"/>
  <c r="D297" i="5"/>
  <c r="K297" i="5"/>
  <c r="X297" i="5" s="1"/>
  <c r="I291" i="5"/>
  <c r="P291" i="5"/>
  <c r="AC291" i="5" s="1"/>
  <c r="H283" i="5"/>
  <c r="O283" i="5"/>
  <c r="AB283" i="5" s="1"/>
  <c r="D295" i="5"/>
  <c r="K295" i="5"/>
  <c r="X295" i="5" s="1"/>
  <c r="H301" i="5"/>
  <c r="O301" i="5"/>
  <c r="AB301" i="5" s="1"/>
  <c r="H293" i="5"/>
  <c r="O293" i="5"/>
  <c r="AB293" i="5" s="1"/>
  <c r="D285" i="5"/>
  <c r="K285" i="5"/>
  <c r="X285" i="5" s="1"/>
  <c r="B298" i="5"/>
  <c r="B298" i="6"/>
  <c r="I284" i="5"/>
  <c r="P284" i="5"/>
  <c r="AC284" i="5" s="1"/>
  <c r="D271" i="5"/>
  <c r="K271" i="5"/>
  <c r="X271" i="5" s="1"/>
  <c r="D300" i="5"/>
  <c r="K300" i="5"/>
  <c r="X300" i="5" s="1"/>
  <c r="D292" i="5"/>
  <c r="K292" i="5"/>
  <c r="X292" i="5" s="1"/>
  <c r="D275" i="5"/>
  <c r="K275" i="5"/>
  <c r="X275" i="5" s="1"/>
  <c r="A262" i="6"/>
  <c r="A262" i="5"/>
  <c r="I287" i="5"/>
  <c r="P287" i="5"/>
  <c r="AC287" i="5" s="1"/>
  <c r="I277" i="5"/>
  <c r="P277" i="5"/>
  <c r="AC277" i="5" s="1"/>
  <c r="F292" i="5"/>
  <c r="M292" i="5"/>
  <c r="Z292" i="5" s="1"/>
  <c r="F284" i="5"/>
  <c r="M284" i="5"/>
  <c r="Z284" i="5" s="1"/>
  <c r="B268" i="5"/>
  <c r="B268" i="6"/>
  <c r="H288" i="5"/>
  <c r="O288" i="5"/>
  <c r="AB288" i="5" s="1"/>
  <c r="F277" i="5"/>
  <c r="M277" i="5"/>
  <c r="Z277" i="5" s="1"/>
  <c r="F282" i="5"/>
  <c r="M282" i="5"/>
  <c r="Z282" i="5" s="1"/>
  <c r="F274" i="5"/>
  <c r="M274" i="5"/>
  <c r="Z274" i="5" s="1"/>
  <c r="D262" i="5"/>
  <c r="K262" i="5"/>
  <c r="X262" i="5" s="1"/>
  <c r="H259" i="5"/>
  <c r="O259" i="5"/>
  <c r="AB259" i="5" s="1"/>
  <c r="A277" i="5"/>
  <c r="A277" i="6"/>
  <c r="A267" i="5"/>
  <c r="A267" i="6"/>
  <c r="F279" i="5"/>
  <c r="M279" i="5"/>
  <c r="Z279" i="5" s="1"/>
  <c r="H270" i="5"/>
  <c r="O270" i="5"/>
  <c r="AB270" i="5" s="1"/>
  <c r="H246" i="5"/>
  <c r="O246" i="5"/>
  <c r="AB246" i="5" s="1"/>
  <c r="B264" i="5"/>
  <c r="B264" i="6"/>
  <c r="A245" i="5"/>
  <c r="A245" i="6"/>
  <c r="D265" i="5"/>
  <c r="K265" i="5"/>
  <c r="X265" i="5" s="1"/>
  <c r="H255" i="5"/>
  <c r="O255" i="5"/>
  <c r="AB255" i="5" s="1"/>
  <c r="E269" i="5"/>
  <c r="L269" i="5"/>
  <c r="Y269" i="5" s="1"/>
  <c r="E261" i="5"/>
  <c r="L261" i="5"/>
  <c r="Y261" i="5" s="1"/>
  <c r="E241" i="5"/>
  <c r="L241" i="5"/>
  <c r="Y241" i="5" s="1"/>
  <c r="F248" i="5"/>
  <c r="M248" i="5"/>
  <c r="Z248" i="5" s="1"/>
  <c r="E256" i="5"/>
  <c r="L256" i="5"/>
  <c r="Y256" i="5" s="1"/>
  <c r="D249" i="5"/>
  <c r="K249" i="5"/>
  <c r="X249" i="5" s="1"/>
  <c r="B255" i="5"/>
  <c r="B255" i="6"/>
  <c r="F244" i="5"/>
  <c r="M244" i="5"/>
  <c r="Z244" i="5" s="1"/>
  <c r="A256" i="5"/>
  <c r="A256" i="6"/>
  <c r="E246" i="5"/>
  <c r="L246" i="5"/>
  <c r="Y246" i="5" s="1"/>
  <c r="D245" i="5"/>
  <c r="K245" i="5"/>
  <c r="X245" i="5" s="1"/>
  <c r="I248" i="5"/>
  <c r="P248" i="5"/>
  <c r="AC248" i="5" s="1"/>
  <c r="E248" i="5"/>
  <c r="L248" i="5"/>
  <c r="Y248" i="5" s="1"/>
  <c r="H241" i="5"/>
  <c r="O241" i="5"/>
  <c r="AB241" i="5" s="1"/>
  <c r="A240" i="10"/>
  <c r="A240" i="11"/>
  <c r="A240" i="5"/>
  <c r="A240" i="6"/>
  <c r="D240" i="5"/>
  <c r="K240" i="5"/>
  <c r="X240" i="5" s="1"/>
  <c r="B244" i="10"/>
  <c r="B244" i="11"/>
  <c r="B244" i="5"/>
  <c r="B244" i="6"/>
  <c r="D230" i="5"/>
  <c r="K230" i="5"/>
  <c r="X230" i="5" s="1"/>
  <c r="B226" i="10"/>
  <c r="B226" i="11"/>
  <c r="B226" i="5"/>
  <c r="B226" i="6"/>
  <c r="A233" i="10"/>
  <c r="A233" i="11"/>
  <c r="A233" i="5"/>
  <c r="A233" i="6"/>
  <c r="H236" i="5"/>
  <c r="O236" i="5"/>
  <c r="AB236" i="5" s="1"/>
  <c r="E226" i="5"/>
  <c r="L226" i="5"/>
  <c r="Y226" i="5" s="1"/>
  <c r="B230" i="11"/>
  <c r="B230" i="6"/>
  <c r="B230" i="5"/>
  <c r="D226" i="5"/>
  <c r="K226" i="5"/>
  <c r="X226" i="5" s="1"/>
  <c r="E229" i="5"/>
  <c r="L229" i="5"/>
  <c r="Y229" i="5" s="1"/>
  <c r="D231" i="5"/>
  <c r="K231" i="5"/>
  <c r="X231" i="5" s="1"/>
  <c r="B222" i="11"/>
  <c r="B222" i="10"/>
  <c r="B222" i="5"/>
  <c r="B222" i="6"/>
  <c r="B222" i="12"/>
  <c r="B202" i="10"/>
  <c r="B202" i="11"/>
  <c r="B202" i="12"/>
  <c r="B202" i="5"/>
  <c r="B202" i="6"/>
  <c r="A203" i="12"/>
  <c r="A203" i="11"/>
  <c r="A203" i="10"/>
  <c r="A203" i="6"/>
  <c r="A203" i="5"/>
  <c r="B219" i="10"/>
  <c r="B219" i="11"/>
  <c r="B219" i="6"/>
  <c r="B219" i="12"/>
  <c r="B219" i="5"/>
  <c r="M156" i="5"/>
  <c r="Z156" i="5" s="1"/>
  <c r="F156" i="5"/>
  <c r="A219" i="12"/>
  <c r="A219" i="10"/>
  <c r="A219" i="11"/>
  <c r="A219" i="6"/>
  <c r="A219" i="5"/>
  <c r="BU194" i="12"/>
  <c r="E194" i="6"/>
  <c r="K194" i="6" s="1"/>
  <c r="BU181" i="12"/>
  <c r="E181" i="6"/>
  <c r="K181" i="6" s="1"/>
  <c r="A174" i="12"/>
  <c r="A174" i="11"/>
  <c r="A174" i="10"/>
  <c r="A174" i="5"/>
  <c r="A174" i="6"/>
  <c r="BT169" i="12"/>
  <c r="D169" i="6"/>
  <c r="J169" i="6" s="1"/>
  <c r="O116" i="5"/>
  <c r="AB116" i="5" s="1"/>
  <c r="H116" i="5"/>
  <c r="B218" i="11"/>
  <c r="B218" i="10"/>
  <c r="B218" i="12"/>
  <c r="B218" i="5"/>
  <c r="B218" i="6"/>
  <c r="L210" i="5"/>
  <c r="Y210" i="5" s="1"/>
  <c r="E210" i="5"/>
  <c r="L201" i="5"/>
  <c r="Y201" i="5" s="1"/>
  <c r="E201" i="5"/>
  <c r="M191" i="5"/>
  <c r="Z191" i="5" s="1"/>
  <c r="F191" i="5"/>
  <c r="P145" i="5"/>
  <c r="AC145" i="5" s="1"/>
  <c r="I145" i="5"/>
  <c r="BT223" i="12"/>
  <c r="D223" i="6"/>
  <c r="J223" i="6" s="1"/>
  <c r="K213" i="5"/>
  <c r="X213" i="5" s="1"/>
  <c r="D213" i="5"/>
  <c r="L200" i="5"/>
  <c r="Y200" i="5" s="1"/>
  <c r="E200" i="5"/>
  <c r="BT186" i="12"/>
  <c r="D186" i="6"/>
  <c r="J186" i="6" s="1"/>
  <c r="L166" i="5"/>
  <c r="Y166" i="5" s="1"/>
  <c r="E166" i="5"/>
  <c r="O150" i="5"/>
  <c r="AB150" i="5" s="1"/>
  <c r="H150" i="5"/>
  <c r="B217" i="10"/>
  <c r="B217" i="11"/>
  <c r="B217" i="12"/>
  <c r="B217" i="5"/>
  <c r="B217" i="6"/>
  <c r="BT204" i="12"/>
  <c r="D204" i="6"/>
  <c r="J204" i="6" s="1"/>
  <c r="BU197" i="12"/>
  <c r="E197" i="6"/>
  <c r="K197" i="6" s="1"/>
  <c r="P193" i="5"/>
  <c r="AC193" i="5" s="1"/>
  <c r="I193" i="5"/>
  <c r="A188" i="12"/>
  <c r="A188" i="10"/>
  <c r="A188" i="11"/>
  <c r="A188" i="5"/>
  <c r="A188" i="6"/>
  <c r="BU184" i="12"/>
  <c r="E184" i="6"/>
  <c r="K184" i="6" s="1"/>
  <c r="K161" i="5"/>
  <c r="X161" i="5" s="1"/>
  <c r="D161" i="5"/>
  <c r="A157" i="12"/>
  <c r="A157" i="10"/>
  <c r="A157" i="5"/>
  <c r="A157" i="6"/>
  <c r="A157" i="11"/>
  <c r="BT218" i="12"/>
  <c r="D218" i="6"/>
  <c r="J218" i="6" s="1"/>
  <c r="P210" i="5"/>
  <c r="AC210" i="5" s="1"/>
  <c r="I210" i="5"/>
  <c r="BT200" i="12"/>
  <c r="D200" i="6"/>
  <c r="J200" i="6" s="1"/>
  <c r="L195" i="5"/>
  <c r="Y195" i="5" s="1"/>
  <c r="E195" i="5"/>
  <c r="A186" i="12"/>
  <c r="A186" i="10"/>
  <c r="A186" i="11"/>
  <c r="A186" i="5"/>
  <c r="A186" i="6"/>
  <c r="L182" i="5"/>
  <c r="Y182" i="5" s="1"/>
  <c r="E182" i="5"/>
  <c r="BU166" i="12"/>
  <c r="E166" i="6"/>
  <c r="K166" i="6" s="1"/>
  <c r="L159" i="5"/>
  <c r="Y159" i="5" s="1"/>
  <c r="E159" i="5"/>
  <c r="BU217" i="12"/>
  <c r="E217" i="6"/>
  <c r="K217" i="6" s="1"/>
  <c r="A192" i="12"/>
  <c r="A192" i="10"/>
  <c r="A192" i="11"/>
  <c r="A192" i="5"/>
  <c r="A192" i="6"/>
  <c r="K188" i="5"/>
  <c r="X188" i="5" s="1"/>
  <c r="D188" i="5"/>
  <c r="M170" i="5"/>
  <c r="Z170" i="5" s="1"/>
  <c r="F170" i="5"/>
  <c r="BT221" i="12"/>
  <c r="D221" i="6"/>
  <c r="J221" i="6" s="1"/>
  <c r="K211" i="5"/>
  <c r="X211" i="5" s="1"/>
  <c r="D211" i="5"/>
  <c r="L207" i="5"/>
  <c r="Y207" i="5" s="1"/>
  <c r="E207" i="5"/>
  <c r="B206" i="11"/>
  <c r="B206" i="10"/>
  <c r="B206" i="5"/>
  <c r="B206" i="12"/>
  <c r="B206" i="6"/>
  <c r="O199" i="5"/>
  <c r="AB199" i="5" s="1"/>
  <c r="H199" i="5"/>
  <c r="K194" i="5"/>
  <c r="X194" i="5" s="1"/>
  <c r="D194" i="5"/>
  <c r="A153" i="12"/>
  <c r="A153" i="10"/>
  <c r="A153" i="5"/>
  <c r="A153" i="11"/>
  <c r="A153" i="6"/>
  <c r="M160" i="5"/>
  <c r="Z160" i="5" s="1"/>
  <c r="F160" i="5"/>
  <c r="A149" i="12"/>
  <c r="A149" i="6"/>
  <c r="A149" i="11"/>
  <c r="A149" i="5"/>
  <c r="A149" i="10"/>
  <c r="P140" i="5"/>
  <c r="AC140" i="5" s="1"/>
  <c r="I140" i="5"/>
  <c r="A133" i="12"/>
  <c r="A133" i="10"/>
  <c r="A133" i="6"/>
  <c r="A133" i="11"/>
  <c r="A133" i="5"/>
  <c r="BT180" i="12"/>
  <c r="D180" i="6"/>
  <c r="J180" i="6" s="1"/>
  <c r="B167" i="6"/>
  <c r="B167" i="5"/>
  <c r="B167" i="10"/>
  <c r="B167" i="12"/>
  <c r="B167" i="11"/>
  <c r="L148" i="5"/>
  <c r="Y148" i="5" s="1"/>
  <c r="E148" i="5"/>
  <c r="BT139" i="12"/>
  <c r="D139" i="6"/>
  <c r="J139" i="6" s="1"/>
  <c r="M203" i="5"/>
  <c r="Z203" i="5" s="1"/>
  <c r="F203" i="5"/>
  <c r="A201" i="12"/>
  <c r="A201" i="10"/>
  <c r="A201" i="11"/>
  <c r="A201" i="5"/>
  <c r="A201" i="6"/>
  <c r="M198" i="5"/>
  <c r="Z198" i="5" s="1"/>
  <c r="F198" i="5"/>
  <c r="BT194" i="12"/>
  <c r="D194" i="6"/>
  <c r="J194" i="6" s="1"/>
  <c r="A190" i="12"/>
  <c r="A190" i="11"/>
  <c r="A190" i="10"/>
  <c r="A190" i="5"/>
  <c r="A190" i="6"/>
  <c r="P189" i="5"/>
  <c r="AC189" i="5" s="1"/>
  <c r="I189" i="5"/>
  <c r="M185" i="5"/>
  <c r="Z185" i="5" s="1"/>
  <c r="F185" i="5"/>
  <c r="BT181" i="12"/>
  <c r="D181" i="6"/>
  <c r="J181" i="6" s="1"/>
  <c r="BT170" i="12"/>
  <c r="D170" i="6"/>
  <c r="J170" i="6" s="1"/>
  <c r="K169" i="5"/>
  <c r="X169" i="5" s="1"/>
  <c r="D169" i="5"/>
  <c r="O168" i="5"/>
  <c r="AB168" i="5" s="1"/>
  <c r="H168" i="5"/>
  <c r="BU154" i="12"/>
  <c r="E154" i="6"/>
  <c r="K154" i="6" s="1"/>
  <c r="L146" i="5"/>
  <c r="Y146" i="5" s="1"/>
  <c r="E146" i="5"/>
  <c r="L199" i="5"/>
  <c r="Y199" i="5" s="1"/>
  <c r="E199" i="5"/>
  <c r="O195" i="5"/>
  <c r="AB195" i="5" s="1"/>
  <c r="H195" i="5"/>
  <c r="K191" i="5"/>
  <c r="X191" i="5" s="1"/>
  <c r="D191" i="5"/>
  <c r="BT151" i="12"/>
  <c r="D151" i="6"/>
  <c r="J151" i="6" s="1"/>
  <c r="BT127" i="12"/>
  <c r="D127" i="6"/>
  <c r="J127" i="6" s="1"/>
  <c r="BT205" i="12"/>
  <c r="D205" i="6"/>
  <c r="J205" i="6" s="1"/>
  <c r="A166" i="12"/>
  <c r="A166" i="5"/>
  <c r="A166" i="10"/>
  <c r="A166" i="6"/>
  <c r="A166" i="11"/>
  <c r="BT165" i="12"/>
  <c r="D165" i="6"/>
  <c r="J165" i="6" s="1"/>
  <c r="K164" i="5"/>
  <c r="X164" i="5" s="1"/>
  <c r="D164" i="5"/>
  <c r="O157" i="5"/>
  <c r="AB157" i="5" s="1"/>
  <c r="H157" i="5"/>
  <c r="BU148" i="12"/>
  <c r="E148" i="6"/>
  <c r="K148" i="6" s="1"/>
  <c r="K137" i="5"/>
  <c r="X137" i="5" s="1"/>
  <c r="D137" i="5"/>
  <c r="BT108" i="12"/>
  <c r="D108" i="6"/>
  <c r="J108" i="6" s="1"/>
  <c r="BT88" i="12"/>
  <c r="D88" i="6"/>
  <c r="J88" i="6" s="1"/>
  <c r="K130" i="5"/>
  <c r="X130" i="5" s="1"/>
  <c r="D130" i="5"/>
  <c r="B115" i="12"/>
  <c r="B115" i="11"/>
  <c r="B115" i="6"/>
  <c r="B115" i="10"/>
  <c r="B115" i="5"/>
  <c r="O108" i="5"/>
  <c r="AB108" i="5" s="1"/>
  <c r="H108" i="5"/>
  <c r="D107" i="6"/>
  <c r="J107" i="6" s="1"/>
  <c r="BT107" i="12"/>
  <c r="B103" i="12"/>
  <c r="B103" i="10"/>
  <c r="B103" i="5"/>
  <c r="B103" i="6"/>
  <c r="B103" i="11"/>
  <c r="A100" i="12"/>
  <c r="A100" i="11"/>
  <c r="A100" i="5"/>
  <c r="A100" i="10"/>
  <c r="A100" i="6"/>
  <c r="BU92" i="12"/>
  <c r="E92" i="6"/>
  <c r="K92" i="6" s="1"/>
  <c r="M78" i="5"/>
  <c r="Z78" i="5" s="1"/>
  <c r="F78" i="5"/>
  <c r="B64" i="6"/>
  <c r="B64" i="12"/>
  <c r="B64" i="11"/>
  <c r="B64" i="10"/>
  <c r="B64" i="5"/>
  <c r="B114" i="12"/>
  <c r="B114" i="11"/>
  <c r="B114" i="6"/>
  <c r="B114" i="10"/>
  <c r="B114" i="5"/>
  <c r="O107" i="5"/>
  <c r="AB107" i="5" s="1"/>
  <c r="H107" i="5"/>
  <c r="BU94" i="12"/>
  <c r="E94" i="6"/>
  <c r="K94" i="6" s="1"/>
  <c r="L84" i="5"/>
  <c r="Y84" i="5" s="1"/>
  <c r="E84" i="5"/>
  <c r="B72" i="11"/>
  <c r="B72" i="6"/>
  <c r="B72" i="10"/>
  <c r="B72" i="5"/>
  <c r="B72" i="12"/>
  <c r="O156" i="5"/>
  <c r="AB156" i="5" s="1"/>
  <c r="H156" i="5"/>
  <c r="BT149" i="12"/>
  <c r="D149" i="6"/>
  <c r="J149" i="6" s="1"/>
  <c r="K139" i="5"/>
  <c r="X139" i="5" s="1"/>
  <c r="D139" i="5"/>
  <c r="M134" i="5"/>
  <c r="Z134" i="5" s="1"/>
  <c r="F134" i="5"/>
  <c r="A132" i="12"/>
  <c r="A132" i="5"/>
  <c r="A132" i="10"/>
  <c r="A132" i="6"/>
  <c r="A132" i="11"/>
  <c r="M113" i="5"/>
  <c r="Z113" i="5" s="1"/>
  <c r="F113" i="5"/>
  <c r="M79" i="5"/>
  <c r="Z79" i="5" s="1"/>
  <c r="F79" i="5"/>
  <c r="L76" i="5"/>
  <c r="Y76" i="5" s="1"/>
  <c r="E76" i="5"/>
  <c r="A56" i="12"/>
  <c r="A56" i="6"/>
  <c r="A56" i="11"/>
  <c r="A56" i="10"/>
  <c r="A56" i="5"/>
  <c r="B139" i="6"/>
  <c r="B139" i="11"/>
  <c r="B139" i="10"/>
  <c r="B139" i="5"/>
  <c r="B139" i="12"/>
  <c r="O131" i="5"/>
  <c r="AB131" i="5" s="1"/>
  <c r="H131" i="5"/>
  <c r="K114" i="5"/>
  <c r="X114" i="5" s="1"/>
  <c r="D114" i="5"/>
  <c r="M106" i="5"/>
  <c r="Z106" i="5" s="1"/>
  <c r="F106" i="5"/>
  <c r="L55" i="5"/>
  <c r="Y55" i="5" s="1"/>
  <c r="E55" i="5"/>
  <c r="BT176" i="12"/>
  <c r="D176" i="6"/>
  <c r="J176" i="6" s="1"/>
  <c r="K166" i="5"/>
  <c r="X166" i="5" s="1"/>
  <c r="D166" i="5"/>
  <c r="M161" i="5"/>
  <c r="Z161" i="5" s="1"/>
  <c r="F161" i="5"/>
  <c r="A159" i="12"/>
  <c r="A159" i="5"/>
  <c r="A159" i="6"/>
  <c r="A159" i="10"/>
  <c r="A159" i="11"/>
  <c r="O151" i="5"/>
  <c r="AB151" i="5" s="1"/>
  <c r="H151" i="5"/>
  <c r="BT144" i="12"/>
  <c r="D144" i="6"/>
  <c r="J144" i="6" s="1"/>
  <c r="K134" i="5"/>
  <c r="X134" i="5" s="1"/>
  <c r="D134" i="5"/>
  <c r="K113" i="5"/>
  <c r="X113" i="5" s="1"/>
  <c r="D113" i="5"/>
  <c r="A105" i="12"/>
  <c r="A105" i="11"/>
  <c r="A105" i="5"/>
  <c r="A105" i="6"/>
  <c r="A105" i="10"/>
  <c r="L82" i="5"/>
  <c r="Y82" i="5" s="1"/>
  <c r="E82" i="5"/>
  <c r="B76" i="6"/>
  <c r="B76" i="10"/>
  <c r="B76" i="5"/>
  <c r="B76" i="11"/>
  <c r="B76" i="12"/>
  <c r="L197" i="5"/>
  <c r="Y197" i="5" s="1"/>
  <c r="E197" i="5"/>
  <c r="B190" i="11"/>
  <c r="B190" i="10"/>
  <c r="B190" i="5"/>
  <c r="B190" i="12"/>
  <c r="B190" i="6"/>
  <c r="P182" i="5"/>
  <c r="AC182" i="5" s="1"/>
  <c r="I182" i="5"/>
  <c r="BU175" i="12"/>
  <c r="E175" i="6"/>
  <c r="K175" i="6" s="1"/>
  <c r="L165" i="5"/>
  <c r="Y165" i="5" s="1"/>
  <c r="E165" i="5"/>
  <c r="B158" i="10"/>
  <c r="B158" i="12"/>
  <c r="B158" i="5"/>
  <c r="B158" i="6"/>
  <c r="B158" i="11"/>
  <c r="P150" i="5"/>
  <c r="AC150" i="5" s="1"/>
  <c r="I150" i="5"/>
  <c r="BU143" i="12"/>
  <c r="E143" i="6"/>
  <c r="K143" i="6" s="1"/>
  <c r="L133" i="5"/>
  <c r="Y133" i="5" s="1"/>
  <c r="E133" i="5"/>
  <c r="P127" i="5"/>
  <c r="AC127" i="5" s="1"/>
  <c r="I127" i="5"/>
  <c r="BT116" i="12"/>
  <c r="D116" i="6"/>
  <c r="J116" i="6" s="1"/>
  <c r="A51" i="12"/>
  <c r="A51" i="6"/>
  <c r="A51" i="11"/>
  <c r="A51" i="10"/>
  <c r="A51" i="5"/>
  <c r="K79" i="5"/>
  <c r="X79" i="5" s="1"/>
  <c r="D79" i="5"/>
  <c r="M59" i="5"/>
  <c r="Z59" i="5" s="1"/>
  <c r="F59" i="5"/>
  <c r="M93" i="5"/>
  <c r="Z93" i="5" s="1"/>
  <c r="F93" i="5"/>
  <c r="O92" i="5"/>
  <c r="AB92" i="5" s="1"/>
  <c r="H92" i="5"/>
  <c r="P85" i="5"/>
  <c r="AC85" i="5" s="1"/>
  <c r="I85" i="5"/>
  <c r="BU84" i="12"/>
  <c r="E84" i="6"/>
  <c r="K84" i="6" s="1"/>
  <c r="P68" i="5"/>
  <c r="AC68" i="5" s="1"/>
  <c r="I68" i="5"/>
  <c r="BU61" i="12"/>
  <c r="E61" i="6"/>
  <c r="K61" i="6" s="1"/>
  <c r="P117" i="5"/>
  <c r="AC117" i="5" s="1"/>
  <c r="I117" i="5"/>
  <c r="BU110" i="12"/>
  <c r="E110" i="6"/>
  <c r="K110" i="6" s="1"/>
  <c r="B104" i="6"/>
  <c r="B104" i="5"/>
  <c r="B104" i="12"/>
  <c r="B104" i="11"/>
  <c r="B104" i="10"/>
  <c r="L102" i="5"/>
  <c r="Y102" i="5" s="1"/>
  <c r="E102" i="5"/>
  <c r="P81" i="5"/>
  <c r="AC81" i="5" s="1"/>
  <c r="I81" i="5"/>
  <c r="BU80" i="12"/>
  <c r="E80" i="6"/>
  <c r="K80" i="6" s="1"/>
  <c r="M41" i="5"/>
  <c r="Z41" i="5" s="1"/>
  <c r="F41" i="5"/>
  <c r="M25" i="5"/>
  <c r="Z25" i="5" s="1"/>
  <c r="F25" i="5"/>
  <c r="O125" i="5"/>
  <c r="AB125" i="5" s="1"/>
  <c r="H125" i="5"/>
  <c r="BT118" i="12"/>
  <c r="D118" i="6"/>
  <c r="J118" i="6" s="1"/>
  <c r="K108" i="5"/>
  <c r="X108" i="5" s="1"/>
  <c r="D108" i="5"/>
  <c r="O105" i="5"/>
  <c r="AB105" i="5" s="1"/>
  <c r="H105" i="5"/>
  <c r="D89" i="6"/>
  <c r="J89" i="6" s="1"/>
  <c r="BT89" i="12"/>
  <c r="K88" i="5"/>
  <c r="X88" i="5" s="1"/>
  <c r="D88" i="5"/>
  <c r="P69" i="5"/>
  <c r="AC69" i="5" s="1"/>
  <c r="I69" i="5"/>
  <c r="BU62" i="12"/>
  <c r="E62" i="6"/>
  <c r="K62" i="6" s="1"/>
  <c r="B128" i="5"/>
  <c r="B128" i="6"/>
  <c r="B128" i="12"/>
  <c r="B128" i="10"/>
  <c r="B128" i="11"/>
  <c r="P120" i="5"/>
  <c r="AC120" i="5" s="1"/>
  <c r="I120" i="5"/>
  <c r="BU113" i="12"/>
  <c r="E113" i="6"/>
  <c r="K113" i="6" s="1"/>
  <c r="M87" i="5"/>
  <c r="Z87" i="5" s="1"/>
  <c r="F87" i="5"/>
  <c r="P79" i="5"/>
  <c r="AC79" i="5" s="1"/>
  <c r="I79" i="5"/>
  <c r="O69" i="5"/>
  <c r="AB69" i="5" s="1"/>
  <c r="H69" i="5"/>
  <c r="D62" i="6"/>
  <c r="J62" i="6" s="1"/>
  <c r="BT62" i="12"/>
  <c r="P43" i="5"/>
  <c r="AC43" i="5" s="1"/>
  <c r="I43" i="5"/>
  <c r="E26" i="5"/>
  <c r="L26" i="5"/>
  <c r="Y26" i="5" s="1"/>
  <c r="B67" i="5"/>
  <c r="B67" i="12"/>
  <c r="B67" i="11"/>
  <c r="B67" i="10"/>
  <c r="B67" i="6"/>
  <c r="P59" i="5"/>
  <c r="AC59" i="5" s="1"/>
  <c r="I59" i="5"/>
  <c r="M85" i="5"/>
  <c r="Z85" i="5" s="1"/>
  <c r="F85" i="5"/>
  <c r="A83" i="12"/>
  <c r="A83" i="11"/>
  <c r="A83" i="5"/>
  <c r="A83" i="6"/>
  <c r="A83" i="10"/>
  <c r="O75" i="5"/>
  <c r="AB75" i="5" s="1"/>
  <c r="H75" i="5"/>
  <c r="D68" i="6"/>
  <c r="J68" i="6" s="1"/>
  <c r="BT68" i="12"/>
  <c r="K58" i="5"/>
  <c r="X58" i="5" s="1"/>
  <c r="D58" i="5"/>
  <c r="M53" i="5"/>
  <c r="Z53" i="5" s="1"/>
  <c r="F53" i="5"/>
  <c r="M33" i="5"/>
  <c r="Z33" i="5" s="1"/>
  <c r="F33" i="5"/>
  <c r="BU103" i="12"/>
  <c r="E103" i="6"/>
  <c r="K103" i="6" s="1"/>
  <c r="L93" i="5"/>
  <c r="Y93" i="5" s="1"/>
  <c r="E93" i="5"/>
  <c r="B86" i="11"/>
  <c r="B86" i="5"/>
  <c r="B86" i="6"/>
  <c r="B86" i="12"/>
  <c r="B86" i="10"/>
  <c r="P78" i="5"/>
  <c r="AC78" i="5" s="1"/>
  <c r="I78" i="5"/>
  <c r="BU71" i="12"/>
  <c r="E71" i="6"/>
  <c r="K71" i="6" s="1"/>
  <c r="L61" i="5"/>
  <c r="Y61" i="5" s="1"/>
  <c r="E61" i="5"/>
  <c r="B54" i="6"/>
  <c r="B54" i="12"/>
  <c r="B54" i="5"/>
  <c r="B54" i="11"/>
  <c r="B54" i="10"/>
  <c r="E28" i="6"/>
  <c r="K28" i="6" s="1"/>
  <c r="BU28" i="12"/>
  <c r="K101" i="5"/>
  <c r="X101" i="5" s="1"/>
  <c r="D101" i="5"/>
  <c r="M96" i="5"/>
  <c r="Z96" i="5" s="1"/>
  <c r="F96" i="5"/>
  <c r="A94" i="12"/>
  <c r="A94" i="10"/>
  <c r="A94" i="11"/>
  <c r="A94" i="6"/>
  <c r="A94" i="5"/>
  <c r="O86" i="5"/>
  <c r="AB86" i="5" s="1"/>
  <c r="H86" i="5"/>
  <c r="BT79" i="12"/>
  <c r="D79" i="6"/>
  <c r="J79" i="6" s="1"/>
  <c r="K69" i="5"/>
  <c r="X69" i="5" s="1"/>
  <c r="D69" i="5"/>
  <c r="M64" i="5"/>
  <c r="Z64" i="5" s="1"/>
  <c r="F64" i="5"/>
  <c r="A62" i="12"/>
  <c r="A62" i="5"/>
  <c r="A62" i="6"/>
  <c r="A62" i="10"/>
  <c r="A62" i="11"/>
  <c r="O54" i="5"/>
  <c r="AB54" i="5" s="1"/>
  <c r="H54" i="5"/>
  <c r="A43" i="12"/>
  <c r="A43" i="10"/>
  <c r="A43" i="11"/>
  <c r="A43" i="6"/>
  <c r="A43" i="5"/>
  <c r="L49" i="5"/>
  <c r="Y49" i="5" s="1"/>
  <c r="E49" i="5"/>
  <c r="B42" i="6"/>
  <c r="B42" i="5"/>
  <c r="B42" i="11"/>
  <c r="B42" i="10"/>
  <c r="B42" i="12"/>
  <c r="P34" i="5"/>
  <c r="AC34" i="5" s="1"/>
  <c r="I34" i="5"/>
  <c r="BU27" i="12"/>
  <c r="E27" i="6"/>
  <c r="K27" i="6" s="1"/>
  <c r="M52" i="5"/>
  <c r="Z52" i="5" s="1"/>
  <c r="F52" i="5"/>
  <c r="A50" i="12"/>
  <c r="A50" i="6"/>
  <c r="A50" i="5"/>
  <c r="A50" i="10"/>
  <c r="A50" i="11"/>
  <c r="O42" i="5"/>
  <c r="AB42" i="5" s="1"/>
  <c r="H42" i="5"/>
  <c r="D35" i="6"/>
  <c r="J35" i="6" s="1"/>
  <c r="BT35" i="12"/>
  <c r="K25" i="5"/>
  <c r="X25" i="5" s="1"/>
  <c r="D25" i="5"/>
  <c r="P45" i="5"/>
  <c r="AC45" i="5" s="1"/>
  <c r="I45" i="5"/>
  <c r="BU38" i="12"/>
  <c r="E38" i="6"/>
  <c r="K38" i="6" s="1"/>
  <c r="L28" i="5"/>
  <c r="Y28" i="5" s="1"/>
  <c r="E28" i="5"/>
  <c r="B8" i="5"/>
  <c r="B8" i="12"/>
  <c r="B8" i="6"/>
  <c r="B8" i="11"/>
  <c r="B8" i="10"/>
  <c r="M51" i="5"/>
  <c r="Z51" i="5" s="1"/>
  <c r="F51" i="5"/>
  <c r="A49" i="12"/>
  <c r="A49" i="10"/>
  <c r="A49" i="11"/>
  <c r="A49" i="6"/>
  <c r="A49" i="5"/>
  <c r="O41" i="5"/>
  <c r="AB41" i="5" s="1"/>
  <c r="H41" i="5"/>
  <c r="BT34" i="12"/>
  <c r="D34" i="6"/>
  <c r="J34" i="6" s="1"/>
  <c r="L47" i="5"/>
  <c r="Y47" i="5" s="1"/>
  <c r="E47" i="5"/>
  <c r="B40" i="6"/>
  <c r="B40" i="5"/>
  <c r="B40" i="11"/>
  <c r="B40" i="10"/>
  <c r="B40" i="12"/>
  <c r="P32" i="5"/>
  <c r="AC32" i="5" s="1"/>
  <c r="I32" i="5"/>
  <c r="BU25" i="12"/>
  <c r="E25" i="6"/>
  <c r="K25" i="6" s="1"/>
  <c r="K43" i="5"/>
  <c r="X43" i="5" s="1"/>
  <c r="D43" i="5"/>
  <c r="M38" i="5"/>
  <c r="Z38" i="5" s="1"/>
  <c r="F38" i="5"/>
  <c r="A36" i="12"/>
  <c r="A36" i="10"/>
  <c r="A36" i="11"/>
  <c r="A36" i="6"/>
  <c r="A36" i="5"/>
  <c r="O28" i="5"/>
  <c r="AB28" i="5" s="1"/>
  <c r="H28" i="5"/>
  <c r="O24" i="5"/>
  <c r="AB24" i="5" s="1"/>
  <c r="H24" i="5"/>
  <c r="D17" i="6"/>
  <c r="J17" i="6" s="1"/>
  <c r="BT17" i="12"/>
  <c r="B19" i="5"/>
  <c r="B19" i="11"/>
  <c r="B19" i="6"/>
  <c r="B19" i="10"/>
  <c r="B19" i="12"/>
  <c r="P11" i="5"/>
  <c r="AC11" i="5" s="1"/>
  <c r="I11" i="5"/>
  <c r="K18" i="5"/>
  <c r="X18" i="5" s="1"/>
  <c r="D18" i="5"/>
  <c r="M13" i="5"/>
  <c r="Z13" i="5" s="1"/>
  <c r="F13" i="5"/>
  <c r="A11" i="12"/>
  <c r="A11" i="6"/>
  <c r="A11" i="10"/>
  <c r="A11" i="5"/>
  <c r="A11" i="11"/>
  <c r="P22" i="5"/>
  <c r="AC22" i="5" s="1"/>
  <c r="I22" i="5"/>
  <c r="BU15" i="12"/>
  <c r="E15" i="6"/>
  <c r="K15" i="6" s="1"/>
  <c r="K17" i="5"/>
  <c r="X17" i="5" s="1"/>
  <c r="D17" i="5"/>
  <c r="M12" i="5"/>
  <c r="Z12" i="5" s="1"/>
  <c r="F12" i="5"/>
  <c r="A10" i="12"/>
  <c r="A10" i="10"/>
  <c r="A10" i="5"/>
  <c r="A10" i="6"/>
  <c r="L24" i="5"/>
  <c r="Y24" i="5" s="1"/>
  <c r="E24" i="5"/>
  <c r="B17" i="12"/>
  <c r="B17" i="6"/>
  <c r="B17" i="5"/>
  <c r="B17" i="11"/>
  <c r="B17" i="10"/>
  <c r="P9" i="5"/>
  <c r="AC9" i="5" s="1"/>
  <c r="I9" i="5"/>
  <c r="O21" i="5"/>
  <c r="AB21" i="5" s="1"/>
  <c r="H21" i="5"/>
  <c r="BT14" i="12"/>
  <c r="D14" i="6"/>
  <c r="J14" i="6" s="1"/>
  <c r="E314" i="6"/>
  <c r="K314" i="6" s="1"/>
  <c r="BU314" i="12"/>
  <c r="D306" i="6"/>
  <c r="J306" i="6" s="1"/>
  <c r="BT306" i="12"/>
  <c r="D302" i="6"/>
  <c r="J302" i="6" s="1"/>
  <c r="BT302" i="12"/>
  <c r="D260" i="6"/>
  <c r="J260" i="6" s="1"/>
  <c r="BT260" i="12"/>
  <c r="E308" i="6"/>
  <c r="K308" i="6" s="1"/>
  <c r="BU308" i="12"/>
  <c r="D256" i="6"/>
  <c r="J256" i="6" s="1"/>
  <c r="BT256" i="12"/>
  <c r="D248" i="6"/>
  <c r="J248" i="6" s="1"/>
  <c r="BT248" i="12"/>
  <c r="D262" i="6"/>
  <c r="J262" i="6" s="1"/>
  <c r="BT262" i="12"/>
  <c r="E304" i="6"/>
  <c r="K304" i="6" s="1"/>
  <c r="BU304" i="12"/>
  <c r="E296" i="6"/>
  <c r="K296" i="6" s="1"/>
  <c r="BU296" i="12"/>
  <c r="E288" i="6"/>
  <c r="K288" i="6" s="1"/>
  <c r="BU288" i="12"/>
  <c r="E280" i="6"/>
  <c r="K280" i="6" s="1"/>
  <c r="BU280" i="12"/>
  <c r="E272" i="6"/>
  <c r="K272" i="6" s="1"/>
  <c r="BU272" i="12"/>
  <c r="E259" i="6"/>
  <c r="K259" i="6" s="1"/>
  <c r="BU259" i="12"/>
  <c r="D244" i="6"/>
  <c r="J244" i="6" s="1"/>
  <c r="BT244" i="12"/>
  <c r="D278" i="6"/>
  <c r="J278" i="6" s="1"/>
  <c r="BT278" i="12"/>
  <c r="D270" i="6"/>
  <c r="J270" i="6" s="1"/>
  <c r="BT270" i="12"/>
  <c r="D254" i="6"/>
  <c r="J254" i="6" s="1"/>
  <c r="BT254" i="12"/>
  <c r="H260" i="5"/>
  <c r="O260" i="5"/>
  <c r="AB260" i="5" s="1"/>
  <c r="B314" i="5"/>
  <c r="B314" i="6"/>
  <c r="D263" i="6"/>
  <c r="J263" i="6" s="1"/>
  <c r="BT263" i="12"/>
  <c r="D255" i="6"/>
  <c r="J255" i="6" s="1"/>
  <c r="BT255" i="12"/>
  <c r="D247" i="6"/>
  <c r="J247" i="6" s="1"/>
  <c r="BT247" i="12"/>
  <c r="D233" i="6"/>
  <c r="J233" i="6" s="1"/>
  <c r="BT233" i="12"/>
  <c r="E230" i="6"/>
  <c r="K230" i="6" s="1"/>
  <c r="BU230" i="12"/>
  <c r="E315" i="5"/>
  <c r="L315" i="5"/>
  <c r="Y315" i="5" s="1"/>
  <c r="H308" i="5"/>
  <c r="O308" i="5"/>
  <c r="AB308" i="5" s="1"/>
  <c r="E235" i="6"/>
  <c r="K235" i="6" s="1"/>
  <c r="BU235" i="12"/>
  <c r="E227" i="6"/>
  <c r="K227" i="6" s="1"/>
  <c r="BU227" i="12"/>
  <c r="B307" i="5"/>
  <c r="B307" i="6"/>
  <c r="E308" i="5"/>
  <c r="L308" i="5"/>
  <c r="Y308" i="5" s="1"/>
  <c r="B280" i="6"/>
  <c r="B280" i="5"/>
  <c r="A298" i="6"/>
  <c r="A298" i="5"/>
  <c r="E293" i="5"/>
  <c r="L293" i="5"/>
  <c r="Y293" i="5" s="1"/>
  <c r="A274" i="6"/>
  <c r="A274" i="5"/>
  <c r="A306" i="6"/>
  <c r="A306" i="5"/>
  <c r="B295" i="6"/>
  <c r="B295" i="5"/>
  <c r="A313" i="5"/>
  <c r="A313" i="6"/>
  <c r="A305" i="5"/>
  <c r="A305" i="6"/>
  <c r="I293" i="5"/>
  <c r="P293" i="5"/>
  <c r="AC293" i="5" s="1"/>
  <c r="D313" i="5"/>
  <c r="K313" i="5"/>
  <c r="X313" i="5" s="1"/>
  <c r="D305" i="5"/>
  <c r="K305" i="5"/>
  <c r="X305" i="5" s="1"/>
  <c r="A295" i="6"/>
  <c r="A295" i="5"/>
  <c r="D312" i="5"/>
  <c r="K312" i="5"/>
  <c r="X312" i="5" s="1"/>
  <c r="D304" i="5"/>
  <c r="K304" i="5"/>
  <c r="X304" i="5" s="1"/>
  <c r="A286" i="6"/>
  <c r="A286" i="5"/>
  <c r="B283" i="6"/>
  <c r="B283" i="5"/>
  <c r="H294" i="5"/>
  <c r="O294" i="5"/>
  <c r="AB294" i="5" s="1"/>
  <c r="E284" i="5"/>
  <c r="L284" i="5"/>
  <c r="Y284" i="5" s="1"/>
  <c r="A301" i="5"/>
  <c r="A301" i="6"/>
  <c r="A293" i="5"/>
  <c r="A293" i="6"/>
  <c r="A283" i="6"/>
  <c r="A283" i="5"/>
  <c r="I297" i="5"/>
  <c r="P297" i="5"/>
  <c r="AC297" i="5" s="1"/>
  <c r="E283" i="5"/>
  <c r="L283" i="5"/>
  <c r="Y283" i="5" s="1"/>
  <c r="F270" i="5"/>
  <c r="M270" i="5"/>
  <c r="Z270" i="5" s="1"/>
  <c r="H299" i="5"/>
  <c r="O299" i="5"/>
  <c r="AB299" i="5" s="1"/>
  <c r="E290" i="5"/>
  <c r="L290" i="5"/>
  <c r="Y290" i="5" s="1"/>
  <c r="H273" i="5"/>
  <c r="O273" i="5"/>
  <c r="AB273" i="5" s="1"/>
  <c r="D260" i="5"/>
  <c r="K260" i="5"/>
  <c r="X260" i="5" s="1"/>
  <c r="F285" i="5"/>
  <c r="M285" i="5"/>
  <c r="Z285" i="5" s="1"/>
  <c r="E265" i="5"/>
  <c r="L265" i="5"/>
  <c r="Y265" i="5" s="1"/>
  <c r="A288" i="5"/>
  <c r="A288" i="6"/>
  <c r="A275" i="6"/>
  <c r="A275" i="5"/>
  <c r="A260" i="5"/>
  <c r="A260" i="6"/>
  <c r="D279" i="5"/>
  <c r="K279" i="5"/>
  <c r="X279" i="5" s="1"/>
  <c r="B258" i="5"/>
  <c r="B258" i="6"/>
  <c r="E275" i="5"/>
  <c r="L275" i="5"/>
  <c r="Y275" i="5" s="1"/>
  <c r="B265" i="5"/>
  <c r="B265" i="6"/>
  <c r="E267" i="5"/>
  <c r="L267" i="5"/>
  <c r="Y267" i="5" s="1"/>
  <c r="I271" i="5"/>
  <c r="P271" i="5"/>
  <c r="AC271" i="5" s="1"/>
  <c r="I263" i="5"/>
  <c r="P263" i="5"/>
  <c r="AC263" i="5" s="1"/>
  <c r="D255" i="5"/>
  <c r="K255" i="5"/>
  <c r="X255" i="5" s="1"/>
  <c r="D266" i="5"/>
  <c r="K266" i="5"/>
  <c r="X266" i="5" s="1"/>
  <c r="D258" i="5"/>
  <c r="K258" i="5"/>
  <c r="X258" i="5" s="1"/>
  <c r="E240" i="5"/>
  <c r="L240" i="5"/>
  <c r="Y240" i="5" s="1"/>
  <c r="H264" i="5"/>
  <c r="O264" i="5"/>
  <c r="AB264" i="5" s="1"/>
  <c r="B269" i="5"/>
  <c r="B269" i="6"/>
  <c r="B261" i="5"/>
  <c r="B261" i="6"/>
  <c r="E253" i="5"/>
  <c r="L253" i="5"/>
  <c r="Y253" i="5" s="1"/>
  <c r="E238" i="5"/>
  <c r="L238" i="5"/>
  <c r="Y238" i="5" s="1"/>
  <c r="A248" i="5"/>
  <c r="A248" i="6"/>
  <c r="B256" i="5"/>
  <c r="B256" i="6"/>
  <c r="E247" i="5"/>
  <c r="L247" i="5"/>
  <c r="Y247" i="5" s="1"/>
  <c r="I254" i="5"/>
  <c r="P254" i="5"/>
  <c r="AC254" i="5" s="1"/>
  <c r="A243" i="10"/>
  <c r="A243" i="11"/>
  <c r="A243" i="5"/>
  <c r="A243" i="6"/>
  <c r="E254" i="5"/>
  <c r="L254" i="5"/>
  <c r="Y254" i="5" s="1"/>
  <c r="A246" i="5"/>
  <c r="A246" i="6"/>
  <c r="D243" i="5"/>
  <c r="K243" i="5"/>
  <c r="X243" i="5" s="1"/>
  <c r="F246" i="5"/>
  <c r="M246" i="5"/>
  <c r="Z246" i="5" s="1"/>
  <c r="B248" i="5"/>
  <c r="B248" i="6"/>
  <c r="B240" i="10"/>
  <c r="B240" i="11"/>
  <c r="B240" i="5"/>
  <c r="B240" i="6"/>
  <c r="E237" i="5"/>
  <c r="L237" i="5"/>
  <c r="Y237" i="5" s="1"/>
  <c r="H239" i="5"/>
  <c r="O239" i="5"/>
  <c r="AB239" i="5" s="1"/>
  <c r="I243" i="5"/>
  <c r="P243" i="5"/>
  <c r="AC243" i="5" s="1"/>
  <c r="A229" i="10"/>
  <c r="A229" i="11"/>
  <c r="A229" i="5"/>
  <c r="A229" i="6"/>
  <c r="B238" i="10"/>
  <c r="B238" i="11"/>
  <c r="B238" i="6"/>
  <c r="B238" i="5"/>
  <c r="I225" i="5"/>
  <c r="P225" i="5"/>
  <c r="AC225" i="5" s="1"/>
  <c r="B231" i="11"/>
  <c r="B231" i="5"/>
  <c r="B231" i="6"/>
  <c r="D234" i="5"/>
  <c r="K234" i="5"/>
  <c r="X234" i="5" s="1"/>
  <c r="A236" i="10"/>
  <c r="A236" i="11"/>
  <c r="A236" i="5"/>
  <c r="A236" i="6"/>
  <c r="F238" i="5"/>
  <c r="M238" i="5"/>
  <c r="Z238" i="5" s="1"/>
  <c r="H225" i="5"/>
  <c r="O225" i="5"/>
  <c r="AB225" i="5" s="1"/>
  <c r="B229" i="11"/>
  <c r="B229" i="5"/>
  <c r="B229" i="6"/>
  <c r="H230" i="5"/>
  <c r="O230" i="5"/>
  <c r="AB230" i="5" s="1"/>
  <c r="M209" i="5"/>
  <c r="Z209" i="5" s="1"/>
  <c r="F209" i="5"/>
  <c r="L214" i="5"/>
  <c r="Y214" i="5" s="1"/>
  <c r="E214" i="5"/>
  <c r="B165" i="12"/>
  <c r="B165" i="6"/>
  <c r="B165" i="5"/>
  <c r="B165" i="10"/>
  <c r="B165" i="11"/>
  <c r="O215" i="5"/>
  <c r="AB215" i="5" s="1"/>
  <c r="H215" i="5"/>
  <c r="M205" i="5"/>
  <c r="Z205" i="5" s="1"/>
  <c r="F205" i="5"/>
  <c r="BU223" i="12"/>
  <c r="E223" i="6"/>
  <c r="K223" i="6" s="1"/>
  <c r="BU216" i="12"/>
  <c r="E216" i="6"/>
  <c r="K216" i="6" s="1"/>
  <c r="B199" i="11"/>
  <c r="B199" i="10"/>
  <c r="B199" i="6"/>
  <c r="B199" i="12"/>
  <c r="B199" i="5"/>
  <c r="B155" i="10"/>
  <c r="B155" i="12"/>
  <c r="B155" i="11"/>
  <c r="B155" i="5"/>
  <c r="B155" i="6"/>
  <c r="O179" i="5"/>
  <c r="AB179" i="5" s="1"/>
  <c r="H179" i="5"/>
  <c r="P219" i="5"/>
  <c r="AC219" i="5" s="1"/>
  <c r="I219" i="5"/>
  <c r="A211" i="12"/>
  <c r="A211" i="11"/>
  <c r="A211" i="10"/>
  <c r="A211" i="6"/>
  <c r="A211" i="5"/>
  <c r="A199" i="12"/>
  <c r="A199" i="10"/>
  <c r="A199" i="11"/>
  <c r="A199" i="6"/>
  <c r="A199" i="5"/>
  <c r="BU215" i="12"/>
  <c r="E215" i="6"/>
  <c r="K215" i="6" s="1"/>
  <c r="K202" i="5"/>
  <c r="X202" i="5" s="1"/>
  <c r="D202" i="5"/>
  <c r="BT187" i="12"/>
  <c r="D187" i="6"/>
  <c r="J187" i="6" s="1"/>
  <c r="B177" i="10"/>
  <c r="B177" i="11"/>
  <c r="B177" i="5"/>
  <c r="B177" i="6"/>
  <c r="B177" i="12"/>
  <c r="L175" i="5"/>
  <c r="Y175" i="5" s="1"/>
  <c r="E175" i="5"/>
  <c r="O162" i="5"/>
  <c r="AB162" i="5" s="1"/>
  <c r="H162" i="5"/>
  <c r="O149" i="5"/>
  <c r="AB149" i="5" s="1"/>
  <c r="H149" i="5"/>
  <c r="M220" i="5"/>
  <c r="Z220" i="5" s="1"/>
  <c r="F220" i="5"/>
  <c r="A218" i="12"/>
  <c r="A218" i="11"/>
  <c r="A218" i="10"/>
  <c r="A218" i="5"/>
  <c r="A218" i="6"/>
  <c r="K210" i="5"/>
  <c r="X210" i="5" s="1"/>
  <c r="D210" i="5"/>
  <c r="K201" i="5"/>
  <c r="X201" i="5" s="1"/>
  <c r="D201" i="5"/>
  <c r="B195" i="11"/>
  <c r="B195" i="10"/>
  <c r="B195" i="6"/>
  <c r="B195" i="12"/>
  <c r="B195" i="5"/>
  <c r="A182" i="12"/>
  <c r="A182" i="11"/>
  <c r="A182" i="10"/>
  <c r="A182" i="5"/>
  <c r="A182" i="6"/>
  <c r="BU145" i="12"/>
  <c r="E145" i="6"/>
  <c r="K145" i="6" s="1"/>
  <c r="P221" i="5"/>
  <c r="AC221" i="5" s="1"/>
  <c r="I221" i="5"/>
  <c r="BU214" i="12"/>
  <c r="E214" i="6"/>
  <c r="K214" i="6" s="1"/>
  <c r="BT208" i="12"/>
  <c r="D208" i="6"/>
  <c r="J208" i="6" s="1"/>
  <c r="B193" i="10"/>
  <c r="B193" i="11"/>
  <c r="B193" i="12"/>
  <c r="B193" i="5"/>
  <c r="B193" i="6"/>
  <c r="M189" i="5"/>
  <c r="Z189" i="5" s="1"/>
  <c r="F189" i="5"/>
  <c r="L172" i="5"/>
  <c r="Y172" i="5" s="1"/>
  <c r="E172" i="5"/>
  <c r="K220" i="5"/>
  <c r="X220" i="5" s="1"/>
  <c r="D220" i="5"/>
  <c r="M215" i="5"/>
  <c r="Z215" i="5" s="1"/>
  <c r="F215" i="5"/>
  <c r="A213" i="12"/>
  <c r="A213" i="11"/>
  <c r="A213" i="10"/>
  <c r="A213" i="5"/>
  <c r="A213" i="6"/>
  <c r="O187" i="5"/>
  <c r="AB187" i="5" s="1"/>
  <c r="H187" i="5"/>
  <c r="L224" i="5"/>
  <c r="Y224" i="5" s="1"/>
  <c r="E224" i="5"/>
  <c r="L219" i="5"/>
  <c r="Y219" i="5" s="1"/>
  <c r="E219" i="5"/>
  <c r="B212" i="11"/>
  <c r="B212" i="10"/>
  <c r="B212" i="5"/>
  <c r="B212" i="6"/>
  <c r="B212" i="12"/>
  <c r="P205" i="5"/>
  <c r="AC205" i="5" s="1"/>
  <c r="I205" i="5"/>
  <c r="B180" i="11"/>
  <c r="B180" i="10"/>
  <c r="B180" i="5"/>
  <c r="B180" i="12"/>
  <c r="B180" i="6"/>
  <c r="A161" i="12"/>
  <c r="A161" i="10"/>
  <c r="A161" i="6"/>
  <c r="A161" i="5"/>
  <c r="A161" i="11"/>
  <c r="K223" i="5"/>
  <c r="X223" i="5" s="1"/>
  <c r="D223" i="5"/>
  <c r="M218" i="5"/>
  <c r="Z218" i="5" s="1"/>
  <c r="F218" i="5"/>
  <c r="A216" i="12"/>
  <c r="A216" i="10"/>
  <c r="A216" i="11"/>
  <c r="A216" i="5"/>
  <c r="A216" i="6"/>
  <c r="A207" i="12"/>
  <c r="A207" i="10"/>
  <c r="A207" i="11"/>
  <c r="A207" i="6"/>
  <c r="A207" i="5"/>
  <c r="M155" i="5"/>
  <c r="Z155" i="5" s="1"/>
  <c r="F155" i="5"/>
  <c r="BT159" i="12"/>
  <c r="D159" i="6"/>
  <c r="J159" i="6" s="1"/>
  <c r="M151" i="5"/>
  <c r="Z151" i="5" s="1"/>
  <c r="F151" i="5"/>
  <c r="B140" i="6"/>
  <c r="B140" i="12"/>
  <c r="B140" i="10"/>
  <c r="B140" i="5"/>
  <c r="B140" i="11"/>
  <c r="O119" i="5"/>
  <c r="AB119" i="5" s="1"/>
  <c r="H119" i="5"/>
  <c r="P161" i="5"/>
  <c r="AC161" i="5" s="1"/>
  <c r="I161" i="5"/>
  <c r="K149" i="5"/>
  <c r="X149" i="5" s="1"/>
  <c r="D149" i="5"/>
  <c r="A137" i="12"/>
  <c r="A137" i="11"/>
  <c r="A137" i="5"/>
  <c r="A137" i="10"/>
  <c r="A137" i="6"/>
  <c r="BT135" i="12"/>
  <c r="D135" i="6"/>
  <c r="J135" i="6" s="1"/>
  <c r="P133" i="5"/>
  <c r="AC133" i="5" s="1"/>
  <c r="I133" i="5"/>
  <c r="M128" i="5"/>
  <c r="Z128" i="5" s="1"/>
  <c r="F128" i="5"/>
  <c r="BU66" i="12"/>
  <c r="E66" i="6"/>
  <c r="K66" i="6" s="1"/>
  <c r="O205" i="5"/>
  <c r="AB205" i="5" s="1"/>
  <c r="H205" i="5"/>
  <c r="A169" i="12"/>
  <c r="A169" i="6"/>
  <c r="A169" i="10"/>
  <c r="A169" i="11"/>
  <c r="A169" i="5"/>
  <c r="K167" i="5"/>
  <c r="X167" i="5" s="1"/>
  <c r="D167" i="5"/>
  <c r="BT155" i="12"/>
  <c r="D155" i="6"/>
  <c r="J155" i="6" s="1"/>
  <c r="L147" i="5"/>
  <c r="Y147" i="5" s="1"/>
  <c r="E147" i="5"/>
  <c r="BU142" i="12"/>
  <c r="E142" i="6"/>
  <c r="K142" i="6" s="1"/>
  <c r="P73" i="5"/>
  <c r="AC73" i="5" s="1"/>
  <c r="I73" i="5"/>
  <c r="B204" i="10"/>
  <c r="B204" i="11"/>
  <c r="B204" i="5"/>
  <c r="B204" i="6"/>
  <c r="B204" i="12"/>
  <c r="BT195" i="12"/>
  <c r="D195" i="6"/>
  <c r="J195" i="6" s="1"/>
  <c r="B191" i="11"/>
  <c r="B191" i="10"/>
  <c r="B191" i="6"/>
  <c r="B191" i="12"/>
  <c r="B191" i="5"/>
  <c r="M186" i="5"/>
  <c r="Z186" i="5" s="1"/>
  <c r="F186" i="5"/>
  <c r="BT182" i="12"/>
  <c r="D182" i="6"/>
  <c r="J182" i="6" s="1"/>
  <c r="BU174" i="12"/>
  <c r="E174" i="6"/>
  <c r="K174" i="6" s="1"/>
  <c r="P172" i="5"/>
  <c r="AC172" i="5" s="1"/>
  <c r="I172" i="5"/>
  <c r="BU152" i="12"/>
  <c r="E152" i="6"/>
  <c r="K152" i="6" s="1"/>
  <c r="O141" i="5"/>
  <c r="AB141" i="5" s="1"/>
  <c r="H141" i="5"/>
  <c r="K207" i="5"/>
  <c r="X207" i="5" s="1"/>
  <c r="D207" i="5"/>
  <c r="M202" i="5"/>
  <c r="Z202" i="5" s="1"/>
  <c r="F202" i="5"/>
  <c r="A200" i="12"/>
  <c r="A200" i="10"/>
  <c r="A200" i="11"/>
  <c r="A200" i="5"/>
  <c r="A200" i="6"/>
  <c r="O196" i="5"/>
  <c r="AB196" i="5" s="1"/>
  <c r="H196" i="5"/>
  <c r="K192" i="5"/>
  <c r="X192" i="5" s="1"/>
  <c r="D192" i="5"/>
  <c r="O183" i="5"/>
  <c r="AB183" i="5" s="1"/>
  <c r="H183" i="5"/>
  <c r="K179" i="5"/>
  <c r="X179" i="5" s="1"/>
  <c r="D179" i="5"/>
  <c r="A164" i="12"/>
  <c r="A164" i="6"/>
  <c r="A164" i="10"/>
  <c r="A164" i="5"/>
  <c r="A164" i="11"/>
  <c r="BU149" i="12"/>
  <c r="E149" i="6"/>
  <c r="K149" i="6" s="1"/>
  <c r="L143" i="5"/>
  <c r="Y143" i="5" s="1"/>
  <c r="E143" i="5"/>
  <c r="O118" i="5"/>
  <c r="AB118" i="5" s="1"/>
  <c r="H118" i="5"/>
  <c r="O104" i="5"/>
  <c r="AB104" i="5" s="1"/>
  <c r="H104" i="5"/>
  <c r="M101" i="5"/>
  <c r="Z101" i="5" s="1"/>
  <c r="F101" i="5"/>
  <c r="L98" i="5"/>
  <c r="Y98" i="5" s="1"/>
  <c r="E98" i="5"/>
  <c r="L63" i="5"/>
  <c r="Y63" i="5" s="1"/>
  <c r="E63" i="5"/>
  <c r="A130" i="12"/>
  <c r="A130" i="6"/>
  <c r="A130" i="10"/>
  <c r="A130" i="5"/>
  <c r="A130" i="11"/>
  <c r="A116" i="12"/>
  <c r="A116" i="11"/>
  <c r="A116" i="5"/>
  <c r="A116" i="10"/>
  <c r="A116" i="6"/>
  <c r="L71" i="5"/>
  <c r="Y71" i="5" s="1"/>
  <c r="E71" i="5"/>
  <c r="B136" i="6"/>
  <c r="B136" i="5"/>
  <c r="B136" i="12"/>
  <c r="B136" i="11"/>
  <c r="B136" i="10"/>
  <c r="A131" i="12"/>
  <c r="A131" i="6"/>
  <c r="A131" i="10"/>
  <c r="A131" i="11"/>
  <c r="A131" i="5"/>
  <c r="A115" i="12"/>
  <c r="A115" i="5"/>
  <c r="A115" i="11"/>
  <c r="A115" i="6"/>
  <c r="A115" i="10"/>
  <c r="A103" i="12"/>
  <c r="A103" i="6"/>
  <c r="A103" i="10"/>
  <c r="A103" i="5"/>
  <c r="A103" i="11"/>
  <c r="A92" i="12"/>
  <c r="A92" i="10"/>
  <c r="A92" i="11"/>
  <c r="A92" i="6"/>
  <c r="A92" i="5"/>
  <c r="K90" i="5"/>
  <c r="X90" i="5" s="1"/>
  <c r="D90" i="5"/>
  <c r="M86" i="5"/>
  <c r="Z86" i="5" s="1"/>
  <c r="F86" i="5"/>
  <c r="A64" i="12"/>
  <c r="A64" i="6"/>
  <c r="A64" i="10"/>
  <c r="A64" i="5"/>
  <c r="A64" i="11"/>
  <c r="K151" i="5"/>
  <c r="X151" i="5" s="1"/>
  <c r="D151" i="5"/>
  <c r="M146" i="5"/>
  <c r="Z146" i="5" s="1"/>
  <c r="F146" i="5"/>
  <c r="A144" i="12"/>
  <c r="A144" i="6"/>
  <c r="A144" i="11"/>
  <c r="A144" i="10"/>
  <c r="A144" i="5"/>
  <c r="O136" i="5"/>
  <c r="AB136" i="5" s="1"/>
  <c r="H136" i="5"/>
  <c r="P131" i="5"/>
  <c r="AC131" i="5" s="1"/>
  <c r="I131" i="5"/>
  <c r="L114" i="5"/>
  <c r="Y114" i="5" s="1"/>
  <c r="E114" i="5"/>
  <c r="O106" i="5"/>
  <c r="AB106" i="5" s="1"/>
  <c r="H106" i="5"/>
  <c r="BT36" i="12"/>
  <c r="D36" i="6"/>
  <c r="J36" i="6" s="1"/>
  <c r="P143" i="5"/>
  <c r="AC143" i="5" s="1"/>
  <c r="I143" i="5"/>
  <c r="BU136" i="12"/>
  <c r="E136" i="6"/>
  <c r="K136" i="6" s="1"/>
  <c r="BU131" i="12"/>
  <c r="E131" i="6"/>
  <c r="K131" i="6" s="1"/>
  <c r="P130" i="5"/>
  <c r="AC130" i="5" s="1"/>
  <c r="I130" i="5"/>
  <c r="B106" i="12"/>
  <c r="B106" i="11"/>
  <c r="B106" i="10"/>
  <c r="B106" i="5"/>
  <c r="B106" i="6"/>
  <c r="L103" i="5"/>
  <c r="Y103" i="5" s="1"/>
  <c r="E103" i="5"/>
  <c r="K100" i="5"/>
  <c r="X100" i="5" s="1"/>
  <c r="D100" i="5"/>
  <c r="D97" i="6"/>
  <c r="J97" i="6" s="1"/>
  <c r="BT97" i="12"/>
  <c r="K178" i="5"/>
  <c r="X178" i="5" s="1"/>
  <c r="D178" i="5"/>
  <c r="M173" i="5"/>
  <c r="Z173" i="5" s="1"/>
  <c r="F173" i="5"/>
  <c r="A171" i="12"/>
  <c r="A171" i="10"/>
  <c r="A171" i="11"/>
  <c r="A171" i="6"/>
  <c r="A171" i="5"/>
  <c r="O163" i="5"/>
  <c r="AB163" i="5" s="1"/>
  <c r="H163" i="5"/>
  <c r="BT156" i="12"/>
  <c r="D156" i="6"/>
  <c r="J156" i="6" s="1"/>
  <c r="K146" i="5"/>
  <c r="X146" i="5" s="1"/>
  <c r="D146" i="5"/>
  <c r="M141" i="5"/>
  <c r="Z141" i="5" s="1"/>
  <c r="F141" i="5"/>
  <c r="A139" i="12"/>
  <c r="A139" i="5"/>
  <c r="A139" i="11"/>
  <c r="A139" i="6"/>
  <c r="A139" i="10"/>
  <c r="L106" i="5"/>
  <c r="Y106" i="5" s="1"/>
  <c r="E106" i="5"/>
  <c r="K55" i="5"/>
  <c r="X55" i="5" s="1"/>
  <c r="D55" i="5"/>
  <c r="P194" i="5"/>
  <c r="AC194" i="5" s="1"/>
  <c r="I194" i="5"/>
  <c r="BU187" i="12"/>
  <c r="E187" i="6"/>
  <c r="K187" i="6" s="1"/>
  <c r="L177" i="5"/>
  <c r="Y177" i="5" s="1"/>
  <c r="E177" i="5"/>
  <c r="B170" i="11"/>
  <c r="B170" i="10"/>
  <c r="B170" i="12"/>
  <c r="B170" i="5"/>
  <c r="B170" i="6"/>
  <c r="P162" i="5"/>
  <c r="AC162" i="5" s="1"/>
  <c r="I162" i="5"/>
  <c r="BU155" i="12"/>
  <c r="E155" i="6"/>
  <c r="K155" i="6" s="1"/>
  <c r="L145" i="5"/>
  <c r="Y145" i="5" s="1"/>
  <c r="E145" i="5"/>
  <c r="B138" i="5"/>
  <c r="B138" i="6"/>
  <c r="B138" i="12"/>
  <c r="B138" i="11"/>
  <c r="B138" i="10"/>
  <c r="BU127" i="12"/>
  <c r="E127" i="6"/>
  <c r="K127" i="6" s="1"/>
  <c r="L126" i="5"/>
  <c r="Y126" i="5" s="1"/>
  <c r="E126" i="5"/>
  <c r="P125" i="5"/>
  <c r="AC125" i="5" s="1"/>
  <c r="I125" i="5"/>
  <c r="K109" i="5"/>
  <c r="X109" i="5" s="1"/>
  <c r="D109" i="5"/>
  <c r="P101" i="5"/>
  <c r="AC101" i="5" s="1"/>
  <c r="I101" i="5"/>
  <c r="M95" i="5"/>
  <c r="Z95" i="5" s="1"/>
  <c r="F95" i="5"/>
  <c r="O73" i="5"/>
  <c r="AB73" i="5" s="1"/>
  <c r="H73" i="5"/>
  <c r="BT66" i="12"/>
  <c r="D66" i="6"/>
  <c r="J66" i="6" s="1"/>
  <c r="K56" i="5"/>
  <c r="X56" i="5" s="1"/>
  <c r="D56" i="5"/>
  <c r="A93" i="12"/>
  <c r="A93" i="6"/>
  <c r="A93" i="5"/>
  <c r="A93" i="11"/>
  <c r="A93" i="10"/>
  <c r="BT92" i="12"/>
  <c r="D92" i="6"/>
  <c r="J92" i="6" s="1"/>
  <c r="K91" i="5"/>
  <c r="X91" i="5" s="1"/>
  <c r="D91" i="5"/>
  <c r="BT85" i="12"/>
  <c r="D85" i="6"/>
  <c r="J85" i="6" s="1"/>
  <c r="B68" i="11"/>
  <c r="B68" i="6"/>
  <c r="B68" i="5"/>
  <c r="B68" i="10"/>
  <c r="B68" i="12"/>
  <c r="L112" i="5"/>
  <c r="Y112" i="5" s="1"/>
  <c r="E112" i="5"/>
  <c r="D81" i="6"/>
  <c r="J81" i="6" s="1"/>
  <c r="BT81" i="12"/>
  <c r="M70" i="5"/>
  <c r="Z70" i="5" s="1"/>
  <c r="F70" i="5"/>
  <c r="O60" i="5"/>
  <c r="AB60" i="5" s="1"/>
  <c r="H60" i="5"/>
  <c r="A53" i="12"/>
  <c r="A53" i="11"/>
  <c r="A53" i="6"/>
  <c r="A53" i="5"/>
  <c r="A53" i="10"/>
  <c r="BU40" i="12"/>
  <c r="E40" i="6"/>
  <c r="K40" i="6" s="1"/>
  <c r="P16" i="5"/>
  <c r="AC16" i="5" s="1"/>
  <c r="I16" i="5"/>
  <c r="BT130" i="12"/>
  <c r="D130" i="6"/>
  <c r="J130" i="6" s="1"/>
  <c r="K120" i="5"/>
  <c r="X120" i="5" s="1"/>
  <c r="D120" i="5"/>
  <c r="M115" i="5"/>
  <c r="Z115" i="5" s="1"/>
  <c r="F115" i="5"/>
  <c r="A113" i="12"/>
  <c r="A113" i="5"/>
  <c r="A113" i="10"/>
  <c r="A113" i="11"/>
  <c r="A113" i="6"/>
  <c r="D105" i="6"/>
  <c r="J105" i="6" s="1"/>
  <c r="BT105" i="12"/>
  <c r="K104" i="5"/>
  <c r="X104" i="5" s="1"/>
  <c r="D104" i="5"/>
  <c r="O103" i="5"/>
  <c r="AB103" i="5" s="1"/>
  <c r="H103" i="5"/>
  <c r="A88" i="12"/>
  <c r="A88" i="11"/>
  <c r="A88" i="5"/>
  <c r="A88" i="10"/>
  <c r="A88" i="6"/>
  <c r="P80" i="5"/>
  <c r="AC80" i="5" s="1"/>
  <c r="I80" i="5"/>
  <c r="B69" i="6"/>
  <c r="B69" i="10"/>
  <c r="B69" i="11"/>
  <c r="B69" i="12"/>
  <c r="B69" i="5"/>
  <c r="BU125" i="12"/>
  <c r="E125" i="6"/>
  <c r="K125" i="6" s="1"/>
  <c r="L115" i="5"/>
  <c r="Y115" i="5" s="1"/>
  <c r="E115" i="5"/>
  <c r="B108" i="6"/>
  <c r="B108" i="12"/>
  <c r="B108" i="10"/>
  <c r="B108" i="5"/>
  <c r="B108" i="11"/>
  <c r="B87" i="12"/>
  <c r="B87" i="6"/>
  <c r="B87" i="11"/>
  <c r="B87" i="10"/>
  <c r="B87" i="5"/>
  <c r="O80" i="5"/>
  <c r="AB80" i="5" s="1"/>
  <c r="H80" i="5"/>
  <c r="A69" i="12"/>
  <c r="A69" i="5"/>
  <c r="A69" i="10"/>
  <c r="A69" i="6"/>
  <c r="A69" i="11"/>
  <c r="P71" i="5"/>
  <c r="AC71" i="5" s="1"/>
  <c r="I71" i="5"/>
  <c r="BU64" i="12"/>
  <c r="E64" i="6"/>
  <c r="K64" i="6" s="1"/>
  <c r="L54" i="5"/>
  <c r="Y54" i="5" s="1"/>
  <c r="E54" i="5"/>
  <c r="O87" i="5"/>
  <c r="AB87" i="5" s="1"/>
  <c r="H87" i="5"/>
  <c r="BT80" i="12"/>
  <c r="D80" i="6"/>
  <c r="J80" i="6" s="1"/>
  <c r="K70" i="5"/>
  <c r="X70" i="5" s="1"/>
  <c r="D70" i="5"/>
  <c r="M65" i="5"/>
  <c r="Z65" i="5" s="1"/>
  <c r="F65" i="5"/>
  <c r="A63" i="12"/>
  <c r="A63" i="5"/>
  <c r="A63" i="6"/>
  <c r="A63" i="10"/>
  <c r="A63" i="11"/>
  <c r="O55" i="5"/>
  <c r="AB55" i="5" s="1"/>
  <c r="H55" i="5"/>
  <c r="A47" i="12"/>
  <c r="A47" i="6"/>
  <c r="A47" i="11"/>
  <c r="A47" i="10"/>
  <c r="A47" i="5"/>
  <c r="L105" i="5"/>
  <c r="Y105" i="5" s="1"/>
  <c r="E105" i="5"/>
  <c r="B98" i="12"/>
  <c r="B98" i="6"/>
  <c r="B98" i="11"/>
  <c r="B98" i="10"/>
  <c r="B98" i="5"/>
  <c r="P90" i="5"/>
  <c r="AC90" i="5" s="1"/>
  <c r="I90" i="5"/>
  <c r="BU83" i="12"/>
  <c r="E83" i="6"/>
  <c r="K83" i="6" s="1"/>
  <c r="L73" i="5"/>
  <c r="Y73" i="5" s="1"/>
  <c r="E73" i="5"/>
  <c r="B66" i="12"/>
  <c r="B66" i="5"/>
  <c r="B66" i="11"/>
  <c r="B66" i="10"/>
  <c r="B66" i="6"/>
  <c r="P58" i="5"/>
  <c r="AC58" i="5" s="1"/>
  <c r="I58" i="5"/>
  <c r="O98" i="5"/>
  <c r="AB98" i="5" s="1"/>
  <c r="H98" i="5"/>
  <c r="D91" i="6"/>
  <c r="J91" i="6" s="1"/>
  <c r="BT91" i="12"/>
  <c r="K81" i="5"/>
  <c r="X81" i="5" s="1"/>
  <c r="D81" i="5"/>
  <c r="M76" i="5"/>
  <c r="Z76" i="5" s="1"/>
  <c r="F76" i="5"/>
  <c r="A74" i="12"/>
  <c r="A74" i="11"/>
  <c r="A74" i="10"/>
  <c r="A74" i="5"/>
  <c r="A74" i="6"/>
  <c r="O66" i="5"/>
  <c r="AB66" i="5" s="1"/>
  <c r="H66" i="5"/>
  <c r="BT59" i="12"/>
  <c r="D59" i="6"/>
  <c r="J59" i="6" s="1"/>
  <c r="O51" i="5"/>
  <c r="AB51" i="5" s="1"/>
  <c r="H51" i="5"/>
  <c r="K34" i="5"/>
  <c r="X34" i="5" s="1"/>
  <c r="D34" i="5"/>
  <c r="P46" i="5"/>
  <c r="AC46" i="5" s="1"/>
  <c r="I46" i="5"/>
  <c r="BU39" i="12"/>
  <c r="E39" i="6"/>
  <c r="K39" i="6" s="1"/>
  <c r="L29" i="5"/>
  <c r="Y29" i="5" s="1"/>
  <c r="E29" i="5"/>
  <c r="B16" i="6"/>
  <c r="B16" i="5"/>
  <c r="B16" i="12"/>
  <c r="B16" i="10"/>
  <c r="B16" i="11"/>
  <c r="D47" i="6"/>
  <c r="J47" i="6" s="1"/>
  <c r="BT47" i="12"/>
  <c r="K37" i="5"/>
  <c r="X37" i="5" s="1"/>
  <c r="D37" i="5"/>
  <c r="M32" i="5"/>
  <c r="Z32" i="5" s="1"/>
  <c r="F32" i="5"/>
  <c r="A30" i="12"/>
  <c r="A30" i="6"/>
  <c r="A30" i="10"/>
  <c r="A30" i="5"/>
  <c r="A30" i="11"/>
  <c r="BU50" i="12"/>
  <c r="E50" i="6"/>
  <c r="K50" i="6" s="1"/>
  <c r="L40" i="5"/>
  <c r="Y40" i="5" s="1"/>
  <c r="E40" i="5"/>
  <c r="B33" i="6"/>
  <c r="B33" i="10"/>
  <c r="B33" i="5"/>
  <c r="B33" i="11"/>
  <c r="B33" i="12"/>
  <c r="P25" i="5"/>
  <c r="AC25" i="5" s="1"/>
  <c r="I25" i="5"/>
  <c r="D46" i="6"/>
  <c r="J46" i="6" s="1"/>
  <c r="BT46" i="12"/>
  <c r="K36" i="5"/>
  <c r="X36" i="5" s="1"/>
  <c r="D36" i="5"/>
  <c r="M31" i="5"/>
  <c r="Z31" i="5" s="1"/>
  <c r="F31" i="5"/>
  <c r="A29" i="12"/>
  <c r="A29" i="11"/>
  <c r="A29" i="10"/>
  <c r="A29" i="6"/>
  <c r="A29" i="5"/>
  <c r="B52" i="11"/>
  <c r="B52" i="10"/>
  <c r="B52" i="6"/>
  <c r="B52" i="5"/>
  <c r="B52" i="12"/>
  <c r="P44" i="5"/>
  <c r="AC44" i="5" s="1"/>
  <c r="I44" i="5"/>
  <c r="BU37" i="12"/>
  <c r="E37" i="6"/>
  <c r="K37" i="6" s="1"/>
  <c r="L27" i="5"/>
  <c r="Y27" i="5" s="1"/>
  <c r="E27" i="5"/>
  <c r="BU17" i="12"/>
  <c r="E17" i="6"/>
  <c r="K17" i="6" s="1"/>
  <c r="M50" i="5"/>
  <c r="Z50" i="5" s="1"/>
  <c r="F50" i="5"/>
  <c r="A48" i="12"/>
  <c r="A48" i="5"/>
  <c r="A48" i="6"/>
  <c r="A48" i="10"/>
  <c r="A48" i="11"/>
  <c r="O40" i="5"/>
  <c r="AB40" i="5" s="1"/>
  <c r="H40" i="5"/>
  <c r="BT33" i="12"/>
  <c r="D33" i="6"/>
  <c r="J33" i="6" s="1"/>
  <c r="L19" i="5"/>
  <c r="Y19" i="5" s="1"/>
  <c r="E19" i="5"/>
  <c r="K19" i="5"/>
  <c r="X19" i="5" s="1"/>
  <c r="D19" i="5"/>
  <c r="M14" i="5"/>
  <c r="Z14" i="5" s="1"/>
  <c r="F14" i="5"/>
  <c r="A12" i="12"/>
  <c r="A12" i="5"/>
  <c r="A12" i="6"/>
  <c r="A12" i="10"/>
  <c r="P23" i="5"/>
  <c r="AC23" i="5" s="1"/>
  <c r="I23" i="5"/>
  <c r="BU16" i="12"/>
  <c r="E16" i="6"/>
  <c r="K16" i="6" s="1"/>
  <c r="A23" i="12"/>
  <c r="A23" i="5"/>
  <c r="A23" i="11"/>
  <c r="A23" i="10"/>
  <c r="A23" i="6"/>
  <c r="O15" i="5"/>
  <c r="AB15" i="5" s="1"/>
  <c r="H15" i="5"/>
  <c r="BT8" i="12"/>
  <c r="D8" i="6"/>
  <c r="J8" i="6" s="1"/>
  <c r="L17" i="5"/>
  <c r="Y17" i="5" s="1"/>
  <c r="E17" i="5"/>
  <c r="B10" i="12"/>
  <c r="B10" i="10"/>
  <c r="B10" i="6"/>
  <c r="B10" i="5"/>
  <c r="M24" i="5"/>
  <c r="Z24" i="5" s="1"/>
  <c r="F24" i="5"/>
  <c r="A22" i="12"/>
  <c r="A22" i="10"/>
  <c r="A22" i="11"/>
  <c r="A22" i="6"/>
  <c r="A22" i="5"/>
  <c r="O14" i="5"/>
  <c r="AB14" i="5" s="1"/>
  <c r="H14" i="5"/>
  <c r="P21" i="5"/>
  <c r="AC21" i="5" s="1"/>
  <c r="I21" i="5"/>
  <c r="BU14" i="12"/>
  <c r="E14" i="6"/>
  <c r="K14" i="6" s="1"/>
  <c r="K16" i="5"/>
  <c r="X16" i="5" s="1"/>
  <c r="D16" i="5"/>
  <c r="M11" i="5"/>
  <c r="Z11" i="5" s="1"/>
  <c r="F11" i="5"/>
  <c r="A9" i="12"/>
  <c r="A9" i="6"/>
  <c r="A9" i="10"/>
  <c r="A9" i="11"/>
  <c r="A9" i="5"/>
  <c r="E295" i="6"/>
  <c r="K295" i="6" s="1"/>
  <c r="BU295" i="12"/>
  <c r="E291" i="6"/>
  <c r="K291" i="6" s="1"/>
  <c r="BU291" i="12"/>
  <c r="D288" i="6"/>
  <c r="J288" i="6" s="1"/>
  <c r="BT288" i="12"/>
  <c r="E281" i="6"/>
  <c r="K281" i="6" s="1"/>
  <c r="BU281" i="12"/>
  <c r="E251" i="6"/>
  <c r="K251" i="6" s="1"/>
  <c r="BU251" i="12"/>
  <c r="E261" i="6"/>
  <c r="K261" i="6" s="1"/>
  <c r="BU261" i="12"/>
  <c r="D303" i="6"/>
  <c r="J303" i="6" s="1"/>
  <c r="BT303" i="12"/>
  <c r="D295" i="6"/>
  <c r="J295" i="6" s="1"/>
  <c r="BT295" i="12"/>
  <c r="D287" i="6"/>
  <c r="J287" i="6" s="1"/>
  <c r="BT287" i="12"/>
  <c r="D279" i="6"/>
  <c r="J279" i="6" s="1"/>
  <c r="BT279" i="12"/>
  <c r="D271" i="6"/>
  <c r="J271" i="6" s="1"/>
  <c r="BT271" i="12"/>
  <c r="E253" i="6"/>
  <c r="K253" i="6" s="1"/>
  <c r="BU253" i="12"/>
  <c r="E277" i="6"/>
  <c r="K277" i="6" s="1"/>
  <c r="BU277" i="12"/>
  <c r="E269" i="6"/>
  <c r="K269" i="6" s="1"/>
  <c r="BU269" i="12"/>
  <c r="E249" i="6"/>
  <c r="K249" i="6" s="1"/>
  <c r="BU249" i="12"/>
  <c r="H310" i="5"/>
  <c r="O310" i="5"/>
  <c r="AB310" i="5" s="1"/>
  <c r="E262" i="6"/>
  <c r="K262" i="6" s="1"/>
  <c r="BU262" i="12"/>
  <c r="E254" i="6"/>
  <c r="K254" i="6" s="1"/>
  <c r="BU254" i="12"/>
  <c r="E246" i="6"/>
  <c r="K246" i="6" s="1"/>
  <c r="BU246" i="12"/>
  <c r="E232" i="6"/>
  <c r="K232" i="6" s="1"/>
  <c r="BU232" i="12"/>
  <c r="D229" i="6"/>
  <c r="J229" i="6" s="1"/>
  <c r="BT229" i="12"/>
  <c r="A315" i="5"/>
  <c r="A315" i="6"/>
  <c r="D299" i="5"/>
  <c r="K299" i="5"/>
  <c r="X299" i="5" s="1"/>
  <c r="I301" i="5"/>
  <c r="P301" i="5"/>
  <c r="AC301" i="5" s="1"/>
  <c r="D234" i="6"/>
  <c r="J234" i="6" s="1"/>
  <c r="BT234" i="12"/>
  <c r="D226" i="6"/>
  <c r="J226" i="6" s="1"/>
  <c r="BT226" i="12"/>
  <c r="I306" i="5"/>
  <c r="P306" i="5"/>
  <c r="AC306" i="5" s="1"/>
  <c r="H307" i="5"/>
  <c r="O307" i="5"/>
  <c r="AB307" i="5" s="1"/>
  <c r="D256" i="5"/>
  <c r="K256" i="5"/>
  <c r="X256" i="5" s="1"/>
  <c r="I314" i="5"/>
  <c r="P314" i="5"/>
  <c r="AC314" i="5" s="1"/>
  <c r="D296" i="5"/>
  <c r="K296" i="5"/>
  <c r="X296" i="5" s="1"/>
  <c r="H291" i="5"/>
  <c r="O291" i="5"/>
  <c r="AB291" i="5" s="1"/>
  <c r="F301" i="5"/>
  <c r="M301" i="5"/>
  <c r="Z301" i="5" s="1"/>
  <c r="B273" i="5"/>
  <c r="B273" i="6"/>
  <c r="E304" i="5"/>
  <c r="L304" i="5"/>
  <c r="Y304" i="5" s="1"/>
  <c r="I294" i="5"/>
  <c r="P294" i="5"/>
  <c r="AC294" i="5" s="1"/>
  <c r="E311" i="5"/>
  <c r="L311" i="5"/>
  <c r="Y311" i="5" s="1"/>
  <c r="E303" i="5"/>
  <c r="L303" i="5"/>
  <c r="Y303" i="5" s="1"/>
  <c r="H312" i="5"/>
  <c r="O312" i="5"/>
  <c r="AB312" i="5" s="1"/>
  <c r="H304" i="5"/>
  <c r="O304" i="5"/>
  <c r="AB304" i="5" s="1"/>
  <c r="B293" i="5"/>
  <c r="B293" i="6"/>
  <c r="H311" i="5"/>
  <c r="O311" i="5"/>
  <c r="AB311" i="5" s="1"/>
  <c r="H303" i="5"/>
  <c r="O303" i="5"/>
  <c r="AB303" i="5" s="1"/>
  <c r="B285" i="5"/>
  <c r="B285" i="6"/>
  <c r="I280" i="5"/>
  <c r="P280" i="5"/>
  <c r="AC280" i="5" s="1"/>
  <c r="A294" i="6"/>
  <c r="A294" i="5"/>
  <c r="A284" i="5"/>
  <c r="A284" i="6"/>
  <c r="E299" i="5"/>
  <c r="L299" i="5"/>
  <c r="Y299" i="5" s="1"/>
  <c r="I292" i="5"/>
  <c r="P292" i="5"/>
  <c r="AC292" i="5" s="1"/>
  <c r="F275" i="5"/>
  <c r="M275" i="5"/>
  <c r="Z275" i="5" s="1"/>
  <c r="F295" i="5"/>
  <c r="M295" i="5"/>
  <c r="Z295" i="5" s="1"/>
  <c r="E282" i="5"/>
  <c r="L282" i="5"/>
  <c r="Y282" i="5" s="1"/>
  <c r="H269" i="5"/>
  <c r="O269" i="5"/>
  <c r="AB269" i="5" s="1"/>
  <c r="A299" i="6"/>
  <c r="A299" i="5"/>
  <c r="F287" i="5"/>
  <c r="M287" i="5"/>
  <c r="Z287" i="5" s="1"/>
  <c r="D252" i="5"/>
  <c r="K252" i="5"/>
  <c r="X252" i="5" s="1"/>
  <c r="A255" i="5"/>
  <c r="A255" i="6"/>
  <c r="D274" i="5"/>
  <c r="K274" i="5"/>
  <c r="X274" i="5" s="1"/>
  <c r="D290" i="5"/>
  <c r="K290" i="5"/>
  <c r="X290" i="5" s="1"/>
  <c r="I281" i="5"/>
  <c r="P281" i="5"/>
  <c r="AC281" i="5" s="1"/>
  <c r="A261" i="5"/>
  <c r="A261" i="6"/>
  <c r="E286" i="5"/>
  <c r="L286" i="5"/>
  <c r="Y286" i="5" s="1"/>
  <c r="D273" i="5"/>
  <c r="K273" i="5"/>
  <c r="X273" i="5" s="1"/>
  <c r="D280" i="5"/>
  <c r="K280" i="5"/>
  <c r="X280" i="5" s="1"/>
  <c r="D272" i="5"/>
  <c r="K272" i="5"/>
  <c r="X272" i="5" s="1"/>
  <c r="B259" i="5"/>
  <c r="B259" i="6"/>
  <c r="H278" i="5"/>
  <c r="O278" i="5"/>
  <c r="AB278" i="5" s="1"/>
  <c r="E268" i="5"/>
  <c r="L268" i="5"/>
  <c r="Y268" i="5" s="1"/>
  <c r="E257" i="5"/>
  <c r="L257" i="5"/>
  <c r="Y257" i="5" s="1"/>
  <c r="B275" i="6"/>
  <c r="B275" i="5"/>
  <c r="I264" i="5"/>
  <c r="P264" i="5"/>
  <c r="AC264" i="5" s="1"/>
  <c r="D277" i="5"/>
  <c r="K277" i="5"/>
  <c r="X277" i="5" s="1"/>
  <c r="F265" i="5"/>
  <c r="M265" i="5"/>
  <c r="Z265" i="5" s="1"/>
  <c r="F269" i="5"/>
  <c r="M269" i="5"/>
  <c r="Z269" i="5" s="1"/>
  <c r="F261" i="5"/>
  <c r="M261" i="5"/>
  <c r="Z261" i="5" s="1"/>
  <c r="B253" i="5"/>
  <c r="B253" i="6"/>
  <c r="H265" i="5"/>
  <c r="O265" i="5"/>
  <c r="AB265" i="5" s="1"/>
  <c r="I256" i="5"/>
  <c r="P256" i="5"/>
  <c r="AC256" i="5" s="1"/>
  <c r="E235" i="5"/>
  <c r="L235" i="5"/>
  <c r="Y235" i="5" s="1"/>
  <c r="A264" i="5"/>
  <c r="A264" i="6"/>
  <c r="A253" i="5"/>
  <c r="A253" i="6"/>
  <c r="I268" i="5"/>
  <c r="P268" i="5"/>
  <c r="AC268" i="5" s="1"/>
  <c r="I260" i="5"/>
  <c r="P260" i="5"/>
  <c r="AC260" i="5" s="1"/>
  <c r="B251" i="5"/>
  <c r="B251" i="6"/>
  <c r="A228" i="10"/>
  <c r="A228" i="11"/>
  <c r="A228" i="5"/>
  <c r="A228" i="6"/>
  <c r="B247" i="5"/>
  <c r="B247" i="6"/>
  <c r="I255" i="5"/>
  <c r="P255" i="5"/>
  <c r="AC255" i="5" s="1"/>
  <c r="A247" i="5"/>
  <c r="A247" i="6"/>
  <c r="F252" i="5"/>
  <c r="M252" i="5"/>
  <c r="Z252" i="5" s="1"/>
  <c r="A241" i="10"/>
  <c r="A241" i="11"/>
  <c r="A241" i="5"/>
  <c r="A241" i="6"/>
  <c r="B254" i="5"/>
  <c r="B254" i="6"/>
  <c r="B242" i="10"/>
  <c r="B242" i="11"/>
  <c r="B242" i="6"/>
  <c r="B242" i="5"/>
  <c r="I247" i="5"/>
  <c r="P247" i="5"/>
  <c r="AC247" i="5" s="1"/>
  <c r="I239" i="5"/>
  <c r="P239" i="5"/>
  <c r="AC239" i="5" s="1"/>
  <c r="D235" i="5"/>
  <c r="K235" i="5"/>
  <c r="X235" i="5" s="1"/>
  <c r="A239" i="10"/>
  <c r="A239" i="11"/>
  <c r="A239" i="5"/>
  <c r="A239" i="6"/>
  <c r="F241" i="5"/>
  <c r="M241" i="5"/>
  <c r="Z241" i="5" s="1"/>
  <c r="B227" i="11"/>
  <c r="B227" i="5"/>
  <c r="B227" i="6"/>
  <c r="I237" i="5"/>
  <c r="P237" i="5"/>
  <c r="AC237" i="5" s="1"/>
  <c r="H238" i="5"/>
  <c r="O238" i="5"/>
  <c r="AB238" i="5" s="1"/>
  <c r="D229" i="5"/>
  <c r="K229" i="5"/>
  <c r="X229" i="5" s="1"/>
  <c r="I233" i="5"/>
  <c r="P233" i="5"/>
  <c r="AC233" i="5" s="1"/>
  <c r="H234" i="5"/>
  <c r="O234" i="5"/>
  <c r="AB234" i="5" s="1"/>
  <c r="D227" i="5"/>
  <c r="K227" i="5"/>
  <c r="X227" i="5" s="1"/>
  <c r="A225" i="10"/>
  <c r="A225" i="11"/>
  <c r="A225" i="5"/>
  <c r="A225" i="6"/>
  <c r="I228" i="5"/>
  <c r="P228" i="5"/>
  <c r="AC228" i="5" s="1"/>
  <c r="A230" i="10"/>
  <c r="A230" i="11"/>
  <c r="A230" i="5"/>
  <c r="A230" i="6"/>
  <c r="O219" i="5"/>
  <c r="AB219" i="5" s="1"/>
  <c r="H219" i="5"/>
  <c r="P180" i="5"/>
  <c r="AC180" i="5" s="1"/>
  <c r="I180" i="5"/>
  <c r="L206" i="5"/>
  <c r="Y206" i="5" s="1"/>
  <c r="E206" i="5"/>
  <c r="A206" i="12"/>
  <c r="A206" i="11"/>
  <c r="A206" i="10"/>
  <c r="A206" i="5"/>
  <c r="A206" i="6"/>
  <c r="B223" i="11"/>
  <c r="B223" i="10"/>
  <c r="B223" i="12"/>
  <c r="B223" i="6"/>
  <c r="B223" i="5"/>
  <c r="M221" i="5"/>
  <c r="Z221" i="5" s="1"/>
  <c r="F221" i="5"/>
  <c r="BT216" i="12"/>
  <c r="D216" i="6"/>
  <c r="J216" i="6" s="1"/>
  <c r="P223" i="5"/>
  <c r="AC223" i="5" s="1"/>
  <c r="I223" i="5"/>
  <c r="M201" i="5"/>
  <c r="Z201" i="5" s="1"/>
  <c r="F201" i="5"/>
  <c r="L217" i="5"/>
  <c r="Y217" i="5" s="1"/>
  <c r="E217" i="5"/>
  <c r="K209" i="5"/>
  <c r="X209" i="5" s="1"/>
  <c r="D209" i="5"/>
  <c r="B196" i="11"/>
  <c r="B196" i="10"/>
  <c r="B196" i="5"/>
  <c r="B196" i="6"/>
  <c r="B196" i="12"/>
  <c r="B183" i="11"/>
  <c r="B183" i="10"/>
  <c r="B183" i="6"/>
  <c r="B183" i="12"/>
  <c r="B183" i="5"/>
  <c r="O222" i="5"/>
  <c r="AB222" i="5" s="1"/>
  <c r="H222" i="5"/>
  <c r="BT215" i="12"/>
  <c r="D215" i="6"/>
  <c r="J215" i="6" s="1"/>
  <c r="B210" i="10"/>
  <c r="B210" i="11"/>
  <c r="B210" i="12"/>
  <c r="B210" i="5"/>
  <c r="B210" i="6"/>
  <c r="M196" i="5"/>
  <c r="Z196" i="5" s="1"/>
  <c r="F196" i="5"/>
  <c r="M183" i="5"/>
  <c r="Z183" i="5" s="1"/>
  <c r="F183" i="5"/>
  <c r="A177" i="12"/>
  <c r="A177" i="10"/>
  <c r="A177" i="11"/>
  <c r="A177" i="5"/>
  <c r="A177" i="6"/>
  <c r="K175" i="5"/>
  <c r="X175" i="5" s="1"/>
  <c r="D175" i="5"/>
  <c r="B168" i="10"/>
  <c r="B168" i="12"/>
  <c r="B168" i="11"/>
  <c r="B168" i="5"/>
  <c r="B168" i="6"/>
  <c r="BU162" i="12"/>
  <c r="E162" i="6"/>
  <c r="K162" i="6" s="1"/>
  <c r="L216" i="5"/>
  <c r="Y216" i="5" s="1"/>
  <c r="E216" i="5"/>
  <c r="BU206" i="12"/>
  <c r="E206" i="6"/>
  <c r="K206" i="6" s="1"/>
  <c r="BT198" i="12"/>
  <c r="D198" i="6"/>
  <c r="J198" i="6" s="1"/>
  <c r="O194" i="5"/>
  <c r="AB194" i="5" s="1"/>
  <c r="H194" i="5"/>
  <c r="BT185" i="12"/>
  <c r="D185" i="6"/>
  <c r="J185" i="6" s="1"/>
  <c r="O181" i="5"/>
  <c r="AB181" i="5" s="1"/>
  <c r="H181" i="5"/>
  <c r="O160" i="5"/>
  <c r="AB160" i="5" s="1"/>
  <c r="H160" i="5"/>
  <c r="O217" i="5"/>
  <c r="AB217" i="5" s="1"/>
  <c r="H217" i="5"/>
  <c r="O209" i="5"/>
  <c r="AB209" i="5" s="1"/>
  <c r="H209" i="5"/>
  <c r="P203" i="5"/>
  <c r="AC203" i="5" s="1"/>
  <c r="I203" i="5"/>
  <c r="BU202" i="12"/>
  <c r="E202" i="6"/>
  <c r="K202" i="6" s="1"/>
  <c r="K196" i="5"/>
  <c r="X196" i="5" s="1"/>
  <c r="D196" i="5"/>
  <c r="P192" i="5"/>
  <c r="AC192" i="5" s="1"/>
  <c r="I192" i="5"/>
  <c r="A187" i="12"/>
  <c r="A187" i="11"/>
  <c r="A187" i="10"/>
  <c r="A187" i="6"/>
  <c r="A187" i="5"/>
  <c r="K183" i="5"/>
  <c r="X183" i="5" s="1"/>
  <c r="D183" i="5"/>
  <c r="BT175" i="12"/>
  <c r="D175" i="6"/>
  <c r="J175" i="6" s="1"/>
  <c r="A158" i="12"/>
  <c r="A158" i="10"/>
  <c r="A158" i="6"/>
  <c r="A158" i="5"/>
  <c r="A158" i="11"/>
  <c r="O64" i="5"/>
  <c r="AB64" i="5" s="1"/>
  <c r="H64" i="5"/>
  <c r="P216" i="5"/>
  <c r="AC216" i="5" s="1"/>
  <c r="I216" i="5"/>
  <c r="O206" i="5"/>
  <c r="AB206" i="5" s="1"/>
  <c r="H206" i="5"/>
  <c r="O198" i="5"/>
  <c r="AB198" i="5" s="1"/>
  <c r="H198" i="5"/>
  <c r="O185" i="5"/>
  <c r="AB185" i="5" s="1"/>
  <c r="H185" i="5"/>
  <c r="BU178" i="12"/>
  <c r="E178" i="6"/>
  <c r="K178" i="6" s="1"/>
  <c r="P176" i="5"/>
  <c r="AC176" i="5" s="1"/>
  <c r="I176" i="5"/>
  <c r="P147" i="5"/>
  <c r="AC147" i="5" s="1"/>
  <c r="I147" i="5"/>
  <c r="O220" i="5"/>
  <c r="AB220" i="5" s="1"/>
  <c r="H220" i="5"/>
  <c r="BT213" i="12"/>
  <c r="D213" i="6"/>
  <c r="J213" i="6" s="1"/>
  <c r="P201" i="5"/>
  <c r="AC201" i="5" s="1"/>
  <c r="I201" i="5"/>
  <c r="O191" i="5"/>
  <c r="AB191" i="5" s="1"/>
  <c r="H191" i="5"/>
  <c r="P179" i="5"/>
  <c r="AC179" i="5" s="1"/>
  <c r="I179" i="5"/>
  <c r="B159" i="11"/>
  <c r="B159" i="12"/>
  <c r="B159" i="10"/>
  <c r="B159" i="5"/>
  <c r="B159" i="6"/>
  <c r="P164" i="5"/>
  <c r="AC164" i="5" s="1"/>
  <c r="I164" i="5"/>
  <c r="L156" i="5"/>
  <c r="Y156" i="5" s="1"/>
  <c r="E156" i="5"/>
  <c r="M139" i="5"/>
  <c r="Z139" i="5" s="1"/>
  <c r="F139" i="5"/>
  <c r="M121" i="5"/>
  <c r="Z121" i="5" s="1"/>
  <c r="F121" i="5"/>
  <c r="P104" i="5"/>
  <c r="AC104" i="5" s="1"/>
  <c r="I104" i="5"/>
  <c r="O173" i="5"/>
  <c r="AB173" i="5" s="1"/>
  <c r="H173" i="5"/>
  <c r="L152" i="5"/>
  <c r="Y152" i="5" s="1"/>
  <c r="E152" i="5"/>
  <c r="O138" i="5"/>
  <c r="AB138" i="5" s="1"/>
  <c r="H138" i="5"/>
  <c r="B123" i="11"/>
  <c r="B123" i="5"/>
  <c r="B123" i="6"/>
  <c r="B123" i="12"/>
  <c r="B123" i="10"/>
  <c r="L83" i="5"/>
  <c r="Y83" i="5" s="1"/>
  <c r="E83" i="5"/>
  <c r="P177" i="5"/>
  <c r="AC177" i="5" s="1"/>
  <c r="I177" i="5"/>
  <c r="BU161" i="12"/>
  <c r="E161" i="6"/>
  <c r="K161" i="6" s="1"/>
  <c r="L160" i="5"/>
  <c r="Y160" i="5" s="1"/>
  <c r="E160" i="5"/>
  <c r="P159" i="5"/>
  <c r="AC159" i="5" s="1"/>
  <c r="I159" i="5"/>
  <c r="BU158" i="12"/>
  <c r="E158" i="6"/>
  <c r="K158" i="6" s="1"/>
  <c r="L150" i="5"/>
  <c r="Y150" i="5" s="1"/>
  <c r="E150" i="5"/>
  <c r="M140" i="5"/>
  <c r="Z140" i="5" s="1"/>
  <c r="F140" i="5"/>
  <c r="BU111" i="12"/>
  <c r="E111" i="6"/>
  <c r="K111" i="6" s="1"/>
  <c r="K200" i="5"/>
  <c r="X200" i="5" s="1"/>
  <c r="D200" i="5"/>
  <c r="K197" i="5"/>
  <c r="X197" i="5" s="1"/>
  <c r="D197" i="5"/>
  <c r="O188" i="5"/>
  <c r="AB188" i="5" s="1"/>
  <c r="H188" i="5"/>
  <c r="K184" i="5"/>
  <c r="X184" i="5" s="1"/>
  <c r="D184" i="5"/>
  <c r="M164" i="5"/>
  <c r="Z164" i="5" s="1"/>
  <c r="F164" i="5"/>
  <c r="BU156" i="12"/>
  <c r="E156" i="6"/>
  <c r="K156" i="6" s="1"/>
  <c r="K148" i="5"/>
  <c r="X148" i="5" s="1"/>
  <c r="D148" i="5"/>
  <c r="P137" i="5"/>
  <c r="AC137" i="5" s="1"/>
  <c r="I137" i="5"/>
  <c r="B121" i="12"/>
  <c r="B121" i="5"/>
  <c r="B121" i="6"/>
  <c r="B121" i="11"/>
  <c r="B121" i="10"/>
  <c r="BU201" i="12"/>
  <c r="E201" i="6"/>
  <c r="K201" i="6" s="1"/>
  <c r="B173" i="10"/>
  <c r="B173" i="11"/>
  <c r="B173" i="5"/>
  <c r="B173" i="12"/>
  <c r="B173" i="6"/>
  <c r="BU172" i="12"/>
  <c r="E172" i="6"/>
  <c r="K172" i="6" s="1"/>
  <c r="L171" i="5"/>
  <c r="Y171" i="5" s="1"/>
  <c r="E171" i="5"/>
  <c r="BU153" i="12"/>
  <c r="E153" i="6"/>
  <c r="K153" i="6" s="1"/>
  <c r="A141" i="12"/>
  <c r="A141" i="6"/>
  <c r="A141" i="10"/>
  <c r="A141" i="5"/>
  <c r="A141" i="11"/>
  <c r="BU134" i="12"/>
  <c r="E134" i="6"/>
  <c r="K134" i="6" s="1"/>
  <c r="K126" i="5"/>
  <c r="X126" i="5" s="1"/>
  <c r="D126" i="5"/>
  <c r="O204" i="5"/>
  <c r="AB204" i="5" s="1"/>
  <c r="H204" i="5"/>
  <c r="BU196" i="12"/>
  <c r="E196" i="6"/>
  <c r="K196" i="6" s="1"/>
  <c r="B192" i="10"/>
  <c r="B192" i="11"/>
  <c r="B192" i="5"/>
  <c r="B192" i="6"/>
  <c r="B192" i="12"/>
  <c r="M187" i="5"/>
  <c r="Z187" i="5" s="1"/>
  <c r="F187" i="5"/>
  <c r="BT183" i="12"/>
  <c r="D183" i="6"/>
  <c r="J183" i="6" s="1"/>
  <c r="B179" i="10"/>
  <c r="B179" i="11"/>
  <c r="B179" i="6"/>
  <c r="B179" i="12"/>
  <c r="B179" i="5"/>
  <c r="M159" i="5"/>
  <c r="Z159" i="5" s="1"/>
  <c r="F159" i="5"/>
  <c r="BT150" i="12"/>
  <c r="D150" i="6"/>
  <c r="J150" i="6" s="1"/>
  <c r="P111" i="5"/>
  <c r="AC111" i="5" s="1"/>
  <c r="I111" i="5"/>
  <c r="K83" i="5"/>
  <c r="X83" i="5" s="1"/>
  <c r="D83" i="5"/>
  <c r="B80" i="11"/>
  <c r="B80" i="6"/>
  <c r="B80" i="12"/>
  <c r="B80" i="10"/>
  <c r="B80" i="5"/>
  <c r="A77" i="12"/>
  <c r="A77" i="11"/>
  <c r="A77" i="5"/>
  <c r="A77" i="10"/>
  <c r="A77" i="6"/>
  <c r="M125" i="5"/>
  <c r="Z125" i="5" s="1"/>
  <c r="F125" i="5"/>
  <c r="O124" i="5"/>
  <c r="AB124" i="5" s="1"/>
  <c r="H124" i="5"/>
  <c r="M118" i="5"/>
  <c r="Z118" i="5" s="1"/>
  <c r="F118" i="5"/>
  <c r="P110" i="5"/>
  <c r="AC110" i="5" s="1"/>
  <c r="I110" i="5"/>
  <c r="K98" i="5"/>
  <c r="X98" i="5" s="1"/>
  <c r="D98" i="5"/>
  <c r="K63" i="5"/>
  <c r="X63" i="5" s="1"/>
  <c r="D63" i="5"/>
  <c r="BU133" i="12"/>
  <c r="E133" i="6"/>
  <c r="K133" i="6" s="1"/>
  <c r="BU128" i="12"/>
  <c r="E128" i="6"/>
  <c r="K128" i="6" s="1"/>
  <c r="P126" i="5"/>
  <c r="AC126" i="5" s="1"/>
  <c r="I126" i="5"/>
  <c r="M117" i="5"/>
  <c r="Z117" i="5" s="1"/>
  <c r="F117" i="5"/>
  <c r="K71" i="5"/>
  <c r="X71" i="5" s="1"/>
  <c r="D71" i="5"/>
  <c r="M158" i="5"/>
  <c r="Z158" i="5" s="1"/>
  <c r="F158" i="5"/>
  <c r="A156" i="12"/>
  <c r="A156" i="10"/>
  <c r="A156" i="6"/>
  <c r="A156" i="11"/>
  <c r="A156" i="5"/>
  <c r="O148" i="5"/>
  <c r="AB148" i="5" s="1"/>
  <c r="H148" i="5"/>
  <c r="BT141" i="12"/>
  <c r="D141" i="6"/>
  <c r="J141" i="6" s="1"/>
  <c r="K115" i="5"/>
  <c r="X115" i="5" s="1"/>
  <c r="D115" i="5"/>
  <c r="A114" i="12"/>
  <c r="A114" i="6"/>
  <c r="A114" i="11"/>
  <c r="A114" i="10"/>
  <c r="A114" i="5"/>
  <c r="M103" i="5"/>
  <c r="Z103" i="5" s="1"/>
  <c r="F103" i="5"/>
  <c r="L100" i="5"/>
  <c r="Y100" i="5" s="1"/>
  <c r="E100" i="5"/>
  <c r="BU97" i="12"/>
  <c r="E97" i="6"/>
  <c r="K97" i="6" s="1"/>
  <c r="D94" i="6"/>
  <c r="J94" i="6" s="1"/>
  <c r="BT94" i="12"/>
  <c r="K84" i="5"/>
  <c r="X84" i="5" s="1"/>
  <c r="D84" i="5"/>
  <c r="A72" i="12"/>
  <c r="A72" i="11"/>
  <c r="A72" i="6"/>
  <c r="A72" i="10"/>
  <c r="A72" i="5"/>
  <c r="L138" i="5"/>
  <c r="Y138" i="5" s="1"/>
  <c r="E138" i="5"/>
  <c r="BU130" i="12"/>
  <c r="E130" i="6"/>
  <c r="K130" i="6" s="1"/>
  <c r="L129" i="5"/>
  <c r="Y129" i="5" s="1"/>
  <c r="E129" i="5"/>
  <c r="A107" i="12"/>
  <c r="A107" i="5"/>
  <c r="A107" i="11"/>
  <c r="A107" i="10"/>
  <c r="A107" i="6"/>
  <c r="BT90" i="12"/>
  <c r="D90" i="6"/>
  <c r="J90" i="6" s="1"/>
  <c r="O88" i="5"/>
  <c r="AB88" i="5" s="1"/>
  <c r="H88" i="5"/>
  <c r="BU86" i="12"/>
  <c r="E86" i="6"/>
  <c r="K86" i="6" s="1"/>
  <c r="O175" i="5"/>
  <c r="AB175" i="5" s="1"/>
  <c r="H175" i="5"/>
  <c r="BT168" i="12"/>
  <c r="D168" i="6"/>
  <c r="J168" i="6" s="1"/>
  <c r="K158" i="5"/>
  <c r="X158" i="5" s="1"/>
  <c r="D158" i="5"/>
  <c r="M153" i="5"/>
  <c r="Z153" i="5" s="1"/>
  <c r="F153" i="5"/>
  <c r="A151" i="12"/>
  <c r="A151" i="10"/>
  <c r="A151" i="11"/>
  <c r="A151" i="6"/>
  <c r="A151" i="5"/>
  <c r="O143" i="5"/>
  <c r="AB143" i="5" s="1"/>
  <c r="H143" i="5"/>
  <c r="BT136" i="12"/>
  <c r="D136" i="6"/>
  <c r="J136" i="6" s="1"/>
  <c r="BT131" i="12"/>
  <c r="D131" i="6"/>
  <c r="J131" i="6" s="1"/>
  <c r="O130" i="5"/>
  <c r="AB130" i="5" s="1"/>
  <c r="H130" i="5"/>
  <c r="K107" i="5"/>
  <c r="X107" i="5" s="1"/>
  <c r="D107" i="5"/>
  <c r="A106" i="12"/>
  <c r="A106" i="5"/>
  <c r="A106" i="11"/>
  <c r="A106" i="6"/>
  <c r="A106" i="10"/>
  <c r="K103" i="5"/>
  <c r="X103" i="5" s="1"/>
  <c r="D103" i="5"/>
  <c r="BT100" i="12"/>
  <c r="D100" i="6"/>
  <c r="J100" i="6" s="1"/>
  <c r="P92" i="5"/>
  <c r="AC92" i="5" s="1"/>
  <c r="I92" i="5"/>
  <c r="L189" i="5"/>
  <c r="Y189" i="5" s="1"/>
  <c r="E189" i="5"/>
  <c r="B182" i="11"/>
  <c r="B182" i="10"/>
  <c r="B182" i="12"/>
  <c r="B182" i="5"/>
  <c r="B182" i="6"/>
  <c r="P174" i="5"/>
  <c r="AC174" i="5" s="1"/>
  <c r="I174" i="5"/>
  <c r="BU167" i="12"/>
  <c r="E167" i="6"/>
  <c r="K167" i="6" s="1"/>
  <c r="L157" i="5"/>
  <c r="Y157" i="5" s="1"/>
  <c r="E157" i="5"/>
  <c r="B150" i="5"/>
  <c r="B150" i="6"/>
  <c r="B150" i="12"/>
  <c r="B150" i="11"/>
  <c r="B150" i="10"/>
  <c r="P142" i="5"/>
  <c r="AC142" i="5" s="1"/>
  <c r="I142" i="5"/>
  <c r="BU135" i="12"/>
  <c r="E135" i="6"/>
  <c r="K135" i="6" s="1"/>
  <c r="B126" i="11"/>
  <c r="B126" i="5"/>
  <c r="B126" i="12"/>
  <c r="B126" i="6"/>
  <c r="B126" i="10"/>
  <c r="L124" i="5"/>
  <c r="Y124" i="5" s="1"/>
  <c r="E124" i="5"/>
  <c r="P119" i="5"/>
  <c r="AC119" i="5" s="1"/>
  <c r="I119" i="5"/>
  <c r="M83" i="5"/>
  <c r="Z83" i="5" s="1"/>
  <c r="F83" i="5"/>
  <c r="L80" i="5"/>
  <c r="Y80" i="5" s="1"/>
  <c r="E80" i="5"/>
  <c r="A35" i="12"/>
  <c r="A35" i="10"/>
  <c r="A35" i="6"/>
  <c r="A35" i="11"/>
  <c r="A35" i="5"/>
  <c r="L56" i="5"/>
  <c r="Y56" i="5" s="1"/>
  <c r="E56" i="5"/>
  <c r="A73" i="12"/>
  <c r="A73" i="6"/>
  <c r="A73" i="5"/>
  <c r="A73" i="11"/>
  <c r="A73" i="10"/>
  <c r="D53" i="6"/>
  <c r="J53" i="6" s="1"/>
  <c r="BT53" i="12"/>
  <c r="BU21" i="12"/>
  <c r="E21" i="6"/>
  <c r="K21" i="6" s="1"/>
  <c r="A91" i="12"/>
  <c r="A91" i="11"/>
  <c r="A91" i="10"/>
  <c r="A91" i="5"/>
  <c r="A91" i="6"/>
  <c r="BU78" i="12"/>
  <c r="E78" i="6"/>
  <c r="K78" i="6" s="1"/>
  <c r="O43" i="5"/>
  <c r="AB43" i="5" s="1"/>
  <c r="H43" i="5"/>
  <c r="B117" i="11"/>
  <c r="B117" i="12"/>
  <c r="B117" i="6"/>
  <c r="B117" i="5"/>
  <c r="B117" i="10"/>
  <c r="P109" i="5"/>
  <c r="AC109" i="5" s="1"/>
  <c r="I109" i="5"/>
  <c r="BU98" i="12"/>
  <c r="E98" i="6"/>
  <c r="K98" i="6" s="1"/>
  <c r="P96" i="5"/>
  <c r="AC96" i="5" s="1"/>
  <c r="I96" i="5"/>
  <c r="BU74" i="12"/>
  <c r="E74" i="6"/>
  <c r="K74" i="6" s="1"/>
  <c r="K67" i="5"/>
  <c r="X67" i="5" s="1"/>
  <c r="D67" i="5"/>
  <c r="A60" i="12"/>
  <c r="A60" i="6"/>
  <c r="A60" i="10"/>
  <c r="A60" i="5"/>
  <c r="A60" i="11"/>
  <c r="M127" i="5"/>
  <c r="Z127" i="5" s="1"/>
  <c r="F127" i="5"/>
  <c r="A125" i="12"/>
  <c r="A125" i="5"/>
  <c r="A125" i="11"/>
  <c r="A125" i="6"/>
  <c r="A125" i="10"/>
  <c r="O117" i="5"/>
  <c r="AB117" i="5" s="1"/>
  <c r="H117" i="5"/>
  <c r="BT110" i="12"/>
  <c r="D110" i="6"/>
  <c r="J110" i="6" s="1"/>
  <c r="A104" i="12"/>
  <c r="A104" i="6"/>
  <c r="A104" i="11"/>
  <c r="A104" i="5"/>
  <c r="A104" i="10"/>
  <c r="K102" i="5"/>
  <c r="X102" i="5" s="1"/>
  <c r="D102" i="5"/>
  <c r="O81" i="5"/>
  <c r="AB81" i="5" s="1"/>
  <c r="H81" i="5"/>
  <c r="P53" i="5"/>
  <c r="AC53" i="5" s="1"/>
  <c r="I53" i="5"/>
  <c r="L127" i="5"/>
  <c r="Y127" i="5" s="1"/>
  <c r="E127" i="5"/>
  <c r="B120" i="11"/>
  <c r="B120" i="6"/>
  <c r="B120" i="12"/>
  <c r="B120" i="10"/>
  <c r="B120" i="5"/>
  <c r="P112" i="5"/>
  <c r="AC112" i="5" s="1"/>
  <c r="I112" i="5"/>
  <c r="BU102" i="12"/>
  <c r="E102" i="6"/>
  <c r="K102" i="6" s="1"/>
  <c r="P100" i="5"/>
  <c r="AC100" i="5" s="1"/>
  <c r="I100" i="5"/>
  <c r="M63" i="5"/>
  <c r="Z63" i="5" s="1"/>
  <c r="F63" i="5"/>
  <c r="O53" i="5"/>
  <c r="AB53" i="5" s="1"/>
  <c r="H53" i="5"/>
  <c r="B51" i="6"/>
  <c r="B51" i="11"/>
  <c r="B51" i="12"/>
  <c r="B51" i="10"/>
  <c r="B51" i="5"/>
  <c r="O27" i="5"/>
  <c r="AB27" i="5" s="1"/>
  <c r="H27" i="5"/>
  <c r="L66" i="5"/>
  <c r="Y66" i="5" s="1"/>
  <c r="E66" i="5"/>
  <c r="B59" i="5"/>
  <c r="B59" i="10"/>
  <c r="B59" i="6"/>
  <c r="B59" i="12"/>
  <c r="B59" i="11"/>
  <c r="BU48" i="12"/>
  <c r="E48" i="6"/>
  <c r="K48" i="6" s="1"/>
  <c r="B31" i="6"/>
  <c r="B31" i="5"/>
  <c r="B31" i="11"/>
  <c r="B31" i="12"/>
  <c r="B31" i="10"/>
  <c r="K82" i="5"/>
  <c r="X82" i="5" s="1"/>
  <c r="D82" i="5"/>
  <c r="M77" i="5"/>
  <c r="Z77" i="5" s="1"/>
  <c r="F77" i="5"/>
  <c r="A75" i="12"/>
  <c r="A75" i="10"/>
  <c r="A75" i="11"/>
  <c r="A75" i="6"/>
  <c r="A75" i="5"/>
  <c r="O67" i="5"/>
  <c r="AB67" i="5" s="1"/>
  <c r="H67" i="5"/>
  <c r="D60" i="6"/>
  <c r="J60" i="6" s="1"/>
  <c r="BT60" i="12"/>
  <c r="K38" i="5"/>
  <c r="X38" i="5" s="1"/>
  <c r="D38" i="5"/>
  <c r="P102" i="5"/>
  <c r="AC102" i="5" s="1"/>
  <c r="I102" i="5"/>
  <c r="BU95" i="12"/>
  <c r="E95" i="6"/>
  <c r="K95" i="6" s="1"/>
  <c r="L85" i="5"/>
  <c r="Y85" i="5" s="1"/>
  <c r="E85" i="5"/>
  <c r="B78" i="12"/>
  <c r="B78" i="6"/>
  <c r="B78" i="11"/>
  <c r="B78" i="10"/>
  <c r="B78" i="5"/>
  <c r="P70" i="5"/>
  <c r="AC70" i="5" s="1"/>
  <c r="I70" i="5"/>
  <c r="BU63" i="12"/>
  <c r="E63" i="6"/>
  <c r="K63" i="6" s="1"/>
  <c r="L53" i="5"/>
  <c r="Y53" i="5" s="1"/>
  <c r="E53" i="5"/>
  <c r="L50" i="5"/>
  <c r="Y50" i="5" s="1"/>
  <c r="E50" i="5"/>
  <c r="BT103" i="12"/>
  <c r="D103" i="6"/>
  <c r="J103" i="6" s="1"/>
  <c r="K93" i="5"/>
  <c r="X93" i="5" s="1"/>
  <c r="D93" i="5"/>
  <c r="M88" i="5"/>
  <c r="Z88" i="5" s="1"/>
  <c r="F88" i="5"/>
  <c r="A86" i="12"/>
  <c r="A86" i="10"/>
  <c r="A86" i="6"/>
  <c r="A86" i="5"/>
  <c r="A86" i="11"/>
  <c r="O78" i="5"/>
  <c r="AB78" i="5" s="1"/>
  <c r="H78" i="5"/>
  <c r="BT71" i="12"/>
  <c r="D71" i="6"/>
  <c r="J71" i="6" s="1"/>
  <c r="K61" i="5"/>
  <c r="X61" i="5" s="1"/>
  <c r="D61" i="5"/>
  <c r="M56" i="5"/>
  <c r="Z56" i="5" s="1"/>
  <c r="F56" i="5"/>
  <c r="A54" i="12"/>
  <c r="A54" i="6"/>
  <c r="A54" i="11"/>
  <c r="A54" i="10"/>
  <c r="A54" i="5"/>
  <c r="M45" i="5"/>
  <c r="Z45" i="5" s="1"/>
  <c r="F45" i="5"/>
  <c r="BT28" i="12"/>
  <c r="D28" i="6"/>
  <c r="J28" i="6" s="1"/>
  <c r="BU51" i="12"/>
  <c r="E51" i="6"/>
  <c r="K51" i="6" s="1"/>
  <c r="L41" i="5"/>
  <c r="Y41" i="5" s="1"/>
  <c r="E41" i="5"/>
  <c r="B34" i="12"/>
  <c r="B34" i="6"/>
  <c r="B34" i="5"/>
  <c r="B34" i="11"/>
  <c r="B34" i="10"/>
  <c r="I26" i="5"/>
  <c r="P26" i="5"/>
  <c r="AC26" i="5" s="1"/>
  <c r="K49" i="5"/>
  <c r="X49" i="5" s="1"/>
  <c r="D49" i="5"/>
  <c r="M44" i="5"/>
  <c r="Z44" i="5" s="1"/>
  <c r="F44" i="5"/>
  <c r="A42" i="12"/>
  <c r="A42" i="11"/>
  <c r="A42" i="5"/>
  <c r="A42" i="6"/>
  <c r="A42" i="10"/>
  <c r="O34" i="5"/>
  <c r="AB34" i="5" s="1"/>
  <c r="H34" i="5"/>
  <c r="D27" i="6"/>
  <c r="J27" i="6" s="1"/>
  <c r="BT27" i="12"/>
  <c r="L52" i="5"/>
  <c r="Y52" i="5" s="1"/>
  <c r="E52" i="5"/>
  <c r="B45" i="5"/>
  <c r="B45" i="11"/>
  <c r="B45" i="12"/>
  <c r="B45" i="6"/>
  <c r="B45" i="10"/>
  <c r="P37" i="5"/>
  <c r="AC37" i="5" s="1"/>
  <c r="I37" i="5"/>
  <c r="E30" i="6"/>
  <c r="K30" i="6" s="1"/>
  <c r="BU30" i="12"/>
  <c r="K48" i="5"/>
  <c r="X48" i="5" s="1"/>
  <c r="D48" i="5"/>
  <c r="M43" i="5"/>
  <c r="Z43" i="5" s="1"/>
  <c r="F43" i="5"/>
  <c r="A41" i="12"/>
  <c r="A41" i="6"/>
  <c r="A41" i="10"/>
  <c r="A41" i="5"/>
  <c r="A41" i="11"/>
  <c r="O33" i="5"/>
  <c r="AB33" i="5" s="1"/>
  <c r="H33" i="5"/>
  <c r="BT26" i="12"/>
  <c r="D26" i="6"/>
  <c r="J26" i="6" s="1"/>
  <c r="B20" i="5"/>
  <c r="B20" i="12"/>
  <c r="B20" i="11"/>
  <c r="B20" i="6"/>
  <c r="B20" i="10"/>
  <c r="BU49" i="12"/>
  <c r="E49" i="6"/>
  <c r="K49" i="6" s="1"/>
  <c r="L39" i="5"/>
  <c r="Y39" i="5" s="1"/>
  <c r="E39" i="5"/>
  <c r="B32" i="10"/>
  <c r="B32" i="6"/>
  <c r="B32" i="5"/>
  <c r="B32" i="12"/>
  <c r="B32" i="11"/>
  <c r="O52" i="5"/>
  <c r="AB52" i="5" s="1"/>
  <c r="H52" i="5"/>
  <c r="BT45" i="12"/>
  <c r="D45" i="6"/>
  <c r="J45" i="6" s="1"/>
  <c r="K35" i="5"/>
  <c r="X35" i="5" s="1"/>
  <c r="D35" i="5"/>
  <c r="M30" i="5"/>
  <c r="Z30" i="5" s="1"/>
  <c r="F30" i="5"/>
  <c r="A28" i="12"/>
  <c r="A28" i="10"/>
  <c r="A28" i="11"/>
  <c r="A28" i="6"/>
  <c r="A28" i="5"/>
  <c r="A24" i="12"/>
  <c r="A24" i="6"/>
  <c r="A24" i="10"/>
  <c r="A24" i="11"/>
  <c r="A24" i="5"/>
  <c r="O16" i="5"/>
  <c r="AB16" i="5" s="1"/>
  <c r="H16" i="5"/>
  <c r="BT9" i="12"/>
  <c r="D9" i="6"/>
  <c r="J9" i="6" s="1"/>
  <c r="L18" i="5"/>
  <c r="Y18" i="5" s="1"/>
  <c r="E18" i="5"/>
  <c r="B11" i="6"/>
  <c r="B11" i="5"/>
  <c r="B11" i="11"/>
  <c r="B11" i="10"/>
  <c r="B11" i="12"/>
  <c r="D20" i="6"/>
  <c r="J20" i="6" s="1"/>
  <c r="BT20" i="12"/>
  <c r="K10" i="5"/>
  <c r="X10" i="5" s="1"/>
  <c r="D10" i="5"/>
  <c r="B22" i="10"/>
  <c r="B22" i="6"/>
  <c r="B22" i="12"/>
  <c r="B22" i="11"/>
  <c r="B22" i="5"/>
  <c r="P14" i="5"/>
  <c r="AC14" i="5" s="1"/>
  <c r="I14" i="5"/>
  <c r="D19" i="6"/>
  <c r="J19" i="6" s="1"/>
  <c r="BT19" i="12"/>
  <c r="K9" i="5"/>
  <c r="X9" i="5" s="1"/>
  <c r="D9" i="5"/>
  <c r="L16" i="5"/>
  <c r="Y16" i="5" s="1"/>
  <c r="E16" i="5"/>
  <c r="B9" i="6"/>
  <c r="B9" i="10"/>
  <c r="B9" i="5"/>
  <c r="B9" i="12"/>
  <c r="B9" i="11"/>
  <c r="M23" i="5"/>
  <c r="Z23" i="5" s="1"/>
  <c r="F23" i="5"/>
  <c r="A21" i="12"/>
  <c r="A21" i="5"/>
  <c r="A21" i="6"/>
  <c r="A21" i="10"/>
  <c r="A21" i="11"/>
  <c r="O13" i="5"/>
  <c r="AB13" i="5" s="1"/>
  <c r="H13" i="5"/>
  <c r="E312" i="6"/>
  <c r="K312" i="6" s="1"/>
  <c r="BU312" i="12"/>
  <c r="E293" i="6"/>
  <c r="K293" i="6" s="1"/>
  <c r="BU293" i="12"/>
  <c r="D286" i="6"/>
  <c r="J286" i="6" s="1"/>
  <c r="BT286" i="12"/>
  <c r="E309" i="6"/>
  <c r="K309" i="6" s="1"/>
  <c r="BU309" i="12"/>
  <c r="E311" i="6"/>
  <c r="K311" i="6" s="1"/>
  <c r="BU311" i="12"/>
  <c r="E306" i="5"/>
  <c r="L306" i="5"/>
  <c r="Y306" i="5" s="1"/>
  <c r="D292" i="6"/>
  <c r="J292" i="6" s="1"/>
  <c r="BT292" i="12"/>
  <c r="E299" i="6"/>
  <c r="K299" i="6" s="1"/>
  <c r="BU299" i="12"/>
  <c r="D298" i="6"/>
  <c r="J298" i="6" s="1"/>
  <c r="BT298" i="12"/>
  <c r="E243" i="6"/>
  <c r="K243" i="6" s="1"/>
  <c r="BU243" i="12"/>
  <c r="E302" i="6"/>
  <c r="K302" i="6" s="1"/>
  <c r="BU302" i="12"/>
  <c r="E294" i="6"/>
  <c r="K294" i="6" s="1"/>
  <c r="BU294" i="12"/>
  <c r="E286" i="6"/>
  <c r="K286" i="6" s="1"/>
  <c r="BU286" i="12"/>
  <c r="E278" i="6"/>
  <c r="K278" i="6" s="1"/>
  <c r="BU278" i="12"/>
  <c r="E270" i="6"/>
  <c r="K270" i="6" s="1"/>
  <c r="BU270" i="12"/>
  <c r="D250" i="6"/>
  <c r="J250" i="6" s="1"/>
  <c r="BT250" i="12"/>
  <c r="H274" i="5"/>
  <c r="O274" i="5"/>
  <c r="AB274" i="5" s="1"/>
  <c r="D276" i="6"/>
  <c r="J276" i="6" s="1"/>
  <c r="BT276" i="12"/>
  <c r="D268" i="6"/>
  <c r="J268" i="6" s="1"/>
  <c r="BT268" i="12"/>
  <c r="D246" i="6"/>
  <c r="J246" i="6" s="1"/>
  <c r="BT246" i="12"/>
  <c r="A302" i="6"/>
  <c r="A302" i="5"/>
  <c r="D261" i="6"/>
  <c r="J261" i="6" s="1"/>
  <c r="BT261" i="12"/>
  <c r="D253" i="6"/>
  <c r="J253" i="6" s="1"/>
  <c r="BT253" i="12"/>
  <c r="D245" i="6"/>
  <c r="J245" i="6" s="1"/>
  <c r="BT245" i="12"/>
  <c r="H315" i="5"/>
  <c r="O315" i="5"/>
  <c r="AB315" i="5" s="1"/>
  <c r="E228" i="6"/>
  <c r="K228" i="6" s="1"/>
  <c r="BU228" i="12"/>
  <c r="F313" i="5"/>
  <c r="M313" i="5"/>
  <c r="Z313" i="5" s="1"/>
  <c r="I289" i="5"/>
  <c r="P289" i="5"/>
  <c r="AC289" i="5" s="1"/>
  <c r="B292" i="5"/>
  <c r="B292" i="6"/>
  <c r="E233" i="6"/>
  <c r="K233" i="6" s="1"/>
  <c r="BU233" i="12"/>
  <c r="I305" i="5"/>
  <c r="P305" i="5"/>
  <c r="AC305" i="5" s="1"/>
  <c r="B306" i="5"/>
  <c r="B306" i="6"/>
  <c r="E312" i="5"/>
  <c r="L312" i="5"/>
  <c r="Y312" i="5" s="1"/>
  <c r="I299" i="5"/>
  <c r="P299" i="5"/>
  <c r="AC299" i="5" s="1"/>
  <c r="I283" i="5"/>
  <c r="P283" i="5"/>
  <c r="AC283" i="5" s="1"/>
  <c r="B301" i="5"/>
  <c r="B301" i="6"/>
  <c r="I267" i="5"/>
  <c r="P267" i="5"/>
  <c r="AC267" i="5" s="1"/>
  <c r="B304" i="6"/>
  <c r="B304" i="5"/>
  <c r="I290" i="5"/>
  <c r="P290" i="5"/>
  <c r="AC290" i="5" s="1"/>
  <c r="B311" i="5"/>
  <c r="B311" i="6"/>
  <c r="B303" i="6"/>
  <c r="B303" i="5"/>
  <c r="D287" i="5"/>
  <c r="K287" i="5"/>
  <c r="X287" i="5" s="1"/>
  <c r="A312" i="5"/>
  <c r="A312" i="6"/>
  <c r="A304" i="5"/>
  <c r="A304" i="6"/>
  <c r="B291" i="6"/>
  <c r="B291" i="5"/>
  <c r="A311" i="5"/>
  <c r="A311" i="6"/>
  <c r="A303" i="6"/>
  <c r="A303" i="5"/>
  <c r="E281" i="5"/>
  <c r="L281" i="5"/>
  <c r="Y281" i="5" s="1"/>
  <c r="E279" i="5"/>
  <c r="L279" i="5"/>
  <c r="Y279" i="5" s="1"/>
  <c r="E292" i="5"/>
  <c r="L292" i="5"/>
  <c r="Y292" i="5" s="1"/>
  <c r="A282" i="6"/>
  <c r="A282" i="5"/>
  <c r="B299" i="6"/>
  <c r="B299" i="5"/>
  <c r="A291" i="6"/>
  <c r="A291" i="5"/>
  <c r="H242" i="5"/>
  <c r="O242" i="5"/>
  <c r="AB242" i="5" s="1"/>
  <c r="A281" i="5"/>
  <c r="A281" i="6"/>
  <c r="D263" i="5"/>
  <c r="K263" i="5"/>
  <c r="X263" i="5" s="1"/>
  <c r="E297" i="5"/>
  <c r="L297" i="5"/>
  <c r="Y297" i="5" s="1"/>
  <c r="H285" i="5"/>
  <c r="O285" i="5"/>
  <c r="AB285" i="5" s="1"/>
  <c r="F250" i="5"/>
  <c r="M250" i="5"/>
  <c r="Z250" i="5" s="1"/>
  <c r="D291" i="5"/>
  <c r="K291" i="5"/>
  <c r="X291" i="5" s="1"/>
  <c r="D283" i="5"/>
  <c r="K283" i="5"/>
  <c r="X283" i="5" s="1"/>
  <c r="A272" i="5"/>
  <c r="A272" i="6"/>
  <c r="H289" i="5"/>
  <c r="O289" i="5"/>
  <c r="AB289" i="5" s="1"/>
  <c r="E280" i="5"/>
  <c r="L280" i="5"/>
  <c r="Y280" i="5" s="1"/>
  <c r="B260" i="5"/>
  <c r="B260" i="6"/>
  <c r="B286" i="5"/>
  <c r="B286" i="6"/>
  <c r="F271" i="5"/>
  <c r="M271" i="5"/>
  <c r="Z271" i="5" s="1"/>
  <c r="H279" i="5"/>
  <c r="O279" i="5"/>
  <c r="AB279" i="5" s="1"/>
  <c r="D270" i="5"/>
  <c r="K270" i="5"/>
  <c r="X270" i="5" s="1"/>
  <c r="I258" i="5"/>
  <c r="P258" i="5"/>
  <c r="AC258" i="5" s="1"/>
  <c r="A278" i="6"/>
  <c r="A278" i="5"/>
  <c r="H267" i="5"/>
  <c r="O267" i="5"/>
  <c r="AB267" i="5" s="1"/>
  <c r="F243" i="5"/>
  <c r="M243" i="5"/>
  <c r="Z243" i="5" s="1"/>
  <c r="I274" i="5"/>
  <c r="P274" i="5"/>
  <c r="AC274" i="5" s="1"/>
  <c r="H276" i="5"/>
  <c r="O276" i="5"/>
  <c r="AB276" i="5" s="1"/>
  <c r="H262" i="5"/>
  <c r="O262" i="5"/>
  <c r="AB262" i="5" s="1"/>
  <c r="I252" i="5"/>
  <c r="P252" i="5"/>
  <c r="AC252" i="5" s="1"/>
  <c r="A265" i="5"/>
  <c r="A265" i="6"/>
  <c r="E270" i="5"/>
  <c r="L270" i="5"/>
  <c r="Y270" i="5" s="1"/>
  <c r="E262" i="5"/>
  <c r="L262" i="5"/>
  <c r="Y262" i="5" s="1"/>
  <c r="B252" i="5"/>
  <c r="B252" i="6"/>
  <c r="F266" i="5"/>
  <c r="M266" i="5"/>
  <c r="Z266" i="5" s="1"/>
  <c r="F258" i="5"/>
  <c r="M258" i="5"/>
  <c r="Z258" i="5" s="1"/>
  <c r="I250" i="5"/>
  <c r="P250" i="5"/>
  <c r="AC250" i="5" s="1"/>
  <c r="D253" i="5"/>
  <c r="K253" i="5"/>
  <c r="X253" i="5" s="1"/>
  <c r="I245" i="5"/>
  <c r="P245" i="5"/>
  <c r="AC245" i="5" s="1"/>
  <c r="F253" i="5"/>
  <c r="M253" i="5"/>
  <c r="Z253" i="5" s="1"/>
  <c r="B246" i="5"/>
  <c r="B246" i="6"/>
  <c r="E239" i="5"/>
  <c r="L239" i="5"/>
  <c r="Y239" i="5" s="1"/>
  <c r="I253" i="5"/>
  <c r="P253" i="5"/>
  <c r="AC253" i="5" s="1"/>
  <c r="B237" i="10"/>
  <c r="B237" i="11"/>
  <c r="B237" i="5"/>
  <c r="B237" i="6"/>
  <c r="H233" i="5"/>
  <c r="O233" i="5"/>
  <c r="AB233" i="5" s="1"/>
  <c r="H244" i="5"/>
  <c r="O244" i="5"/>
  <c r="AB244" i="5" s="1"/>
  <c r="F245" i="5"/>
  <c r="M245" i="5"/>
  <c r="Z245" i="5" s="1"/>
  <c r="F237" i="5"/>
  <c r="M237" i="5"/>
  <c r="Z237" i="5" s="1"/>
  <c r="E234" i="5"/>
  <c r="L234" i="5"/>
  <c r="Y234" i="5" s="1"/>
  <c r="D225" i="5"/>
  <c r="K225" i="5"/>
  <c r="X225" i="5" s="1"/>
  <c r="A235" i="10"/>
  <c r="A235" i="11"/>
  <c r="A235" i="5"/>
  <c r="A235" i="6"/>
  <c r="A238" i="10"/>
  <c r="A238" i="11"/>
  <c r="A238" i="5"/>
  <c r="A238" i="6"/>
  <c r="E227" i="5"/>
  <c r="L227" i="5"/>
  <c r="Y227" i="5" s="1"/>
  <c r="E232" i="5"/>
  <c r="L232" i="5"/>
  <c r="Y232" i="5" s="1"/>
  <c r="I232" i="5"/>
  <c r="P232" i="5"/>
  <c r="AC232" i="5" s="1"/>
  <c r="D236" i="5"/>
  <c r="K236" i="5"/>
  <c r="X236" i="5" s="1"/>
  <c r="H226" i="5"/>
  <c r="O226" i="5"/>
  <c r="AB226" i="5" s="1"/>
  <c r="F234" i="5"/>
  <c r="M234" i="5"/>
  <c r="Z234" i="5" s="1"/>
  <c r="F226" i="5"/>
  <c r="M226" i="5"/>
  <c r="Z226" i="5" s="1"/>
  <c r="E228" i="5"/>
  <c r="L228" i="5"/>
  <c r="Y228" i="5" s="1"/>
  <c r="O223" i="5"/>
  <c r="AB223" i="5" s="1"/>
  <c r="H223" i="5"/>
  <c r="M213" i="5"/>
  <c r="Z213" i="5" s="1"/>
  <c r="F213" i="5"/>
  <c r="P222" i="5"/>
  <c r="AC222" i="5" s="1"/>
  <c r="I222" i="5"/>
  <c r="P167" i="5"/>
  <c r="AC167" i="5" s="1"/>
  <c r="I167" i="5"/>
  <c r="B205" i="10"/>
  <c r="B205" i="11"/>
  <c r="B205" i="5"/>
  <c r="B205" i="12"/>
  <c r="B205" i="6"/>
  <c r="K141" i="5"/>
  <c r="X141" i="5" s="1"/>
  <c r="D141" i="5"/>
  <c r="K186" i="5"/>
  <c r="X186" i="5" s="1"/>
  <c r="D186" i="5"/>
  <c r="A223" i="12"/>
  <c r="A223" i="10"/>
  <c r="A223" i="11"/>
  <c r="A223" i="6"/>
  <c r="A223" i="5"/>
  <c r="L221" i="5"/>
  <c r="Y221" i="5" s="1"/>
  <c r="E221" i="5"/>
  <c r="L202" i="5"/>
  <c r="Y202" i="5" s="1"/>
  <c r="E202" i="5"/>
  <c r="B201" i="10"/>
  <c r="B201" i="11"/>
  <c r="B201" i="12"/>
  <c r="B201" i="5"/>
  <c r="B201" i="6"/>
  <c r="P173" i="5"/>
  <c r="AC173" i="5" s="1"/>
  <c r="I173" i="5"/>
  <c r="K168" i="5"/>
  <c r="X168" i="5" s="1"/>
  <c r="D168" i="5"/>
  <c r="P149" i="5"/>
  <c r="AC149" i="5" s="1"/>
  <c r="I149" i="5"/>
  <c r="A134" i="12"/>
  <c r="A134" i="10"/>
  <c r="A134" i="6"/>
  <c r="A134" i="11"/>
  <c r="A134" i="5"/>
  <c r="P214" i="5"/>
  <c r="AC214" i="5" s="1"/>
  <c r="I214" i="5"/>
  <c r="B209" i="11"/>
  <c r="B209" i="10"/>
  <c r="B209" i="12"/>
  <c r="B209" i="5"/>
  <c r="B209" i="6"/>
  <c r="L204" i="5"/>
  <c r="Y204" i="5" s="1"/>
  <c r="E204" i="5"/>
  <c r="M184" i="5"/>
  <c r="Z184" i="5" s="1"/>
  <c r="F184" i="5"/>
  <c r="K180" i="5"/>
  <c r="X180" i="5" s="1"/>
  <c r="D180" i="5"/>
  <c r="K217" i="5"/>
  <c r="X217" i="5" s="1"/>
  <c r="D217" i="5"/>
  <c r="M212" i="5"/>
  <c r="Z212" i="5" s="1"/>
  <c r="F212" i="5"/>
  <c r="BU192" i="12"/>
  <c r="E192" i="6"/>
  <c r="K192" i="6" s="1"/>
  <c r="P188" i="5"/>
  <c r="AC188" i="5" s="1"/>
  <c r="I188" i="5"/>
  <c r="B221" i="11"/>
  <c r="B221" i="10"/>
  <c r="B221" i="5"/>
  <c r="B221" i="6"/>
  <c r="B221" i="12"/>
  <c r="P213" i="5"/>
  <c r="AC213" i="5" s="1"/>
  <c r="I213" i="5"/>
  <c r="A194" i="12"/>
  <c r="A194" i="11"/>
  <c r="A194" i="10"/>
  <c r="A194" i="5"/>
  <c r="A194" i="6"/>
  <c r="L190" i="5"/>
  <c r="Y190" i="5" s="1"/>
  <c r="E190" i="5"/>
  <c r="A181" i="12"/>
  <c r="A181" i="11"/>
  <c r="A181" i="10"/>
  <c r="A181" i="5"/>
  <c r="A181" i="6"/>
  <c r="O146" i="5"/>
  <c r="AB146" i="5" s="1"/>
  <c r="H146" i="5"/>
  <c r="BT222" i="12"/>
  <c r="D222" i="6"/>
  <c r="J222" i="6" s="1"/>
  <c r="K212" i="5"/>
  <c r="X212" i="5" s="1"/>
  <c r="D212" i="5"/>
  <c r="BU209" i="12"/>
  <c r="E209" i="6"/>
  <c r="K209" i="6" s="1"/>
  <c r="BT203" i="12"/>
  <c r="D203" i="6"/>
  <c r="J203" i="6" s="1"/>
  <c r="L188" i="5"/>
  <c r="Y188" i="5" s="1"/>
  <c r="E188" i="5"/>
  <c r="BU221" i="12"/>
  <c r="E221" i="6"/>
  <c r="K221" i="6" s="1"/>
  <c r="L211" i="5"/>
  <c r="Y211" i="5" s="1"/>
  <c r="E211" i="5"/>
  <c r="M207" i="5"/>
  <c r="Z207" i="5" s="1"/>
  <c r="F207" i="5"/>
  <c r="P199" i="5"/>
  <c r="AC199" i="5" s="1"/>
  <c r="I199" i="5"/>
  <c r="L194" i="5"/>
  <c r="Y194" i="5" s="1"/>
  <c r="E194" i="5"/>
  <c r="K181" i="5"/>
  <c r="X181" i="5" s="1"/>
  <c r="D181" i="5"/>
  <c r="O169" i="5"/>
  <c r="AB169" i="5" s="1"/>
  <c r="H169" i="5"/>
  <c r="K215" i="5"/>
  <c r="X215" i="5" s="1"/>
  <c r="D215" i="5"/>
  <c r="BT210" i="12"/>
  <c r="D210" i="6"/>
  <c r="J210" i="6" s="1"/>
  <c r="O202" i="5"/>
  <c r="AB202" i="5" s="1"/>
  <c r="H202" i="5"/>
  <c r="K187" i="5"/>
  <c r="X187" i="5" s="1"/>
  <c r="D187" i="5"/>
  <c r="K177" i="5"/>
  <c r="X177" i="5" s="1"/>
  <c r="D177" i="5"/>
  <c r="M131" i="5"/>
  <c r="Z131" i="5" s="1"/>
  <c r="F131" i="5"/>
  <c r="BU124" i="12"/>
  <c r="E124" i="6"/>
  <c r="K124" i="6" s="1"/>
  <c r="BU88" i="12"/>
  <c r="E88" i="6"/>
  <c r="K88" i="6" s="1"/>
  <c r="BU164" i="12"/>
  <c r="E164" i="6"/>
  <c r="K164" i="6" s="1"/>
  <c r="L163" i="5"/>
  <c r="Y163" i="5" s="1"/>
  <c r="E163" i="5"/>
  <c r="K157" i="5"/>
  <c r="X157" i="5" s="1"/>
  <c r="D157" i="5"/>
  <c r="BT173" i="12"/>
  <c r="D173" i="6"/>
  <c r="J173" i="6" s="1"/>
  <c r="K172" i="5"/>
  <c r="X172" i="5" s="1"/>
  <c r="D172" i="5"/>
  <c r="K153" i="5"/>
  <c r="X153" i="5" s="1"/>
  <c r="D153" i="5"/>
  <c r="BU141" i="12"/>
  <c r="E141" i="6"/>
  <c r="K141" i="6" s="1"/>
  <c r="L130" i="5"/>
  <c r="Y130" i="5" s="1"/>
  <c r="E130" i="5"/>
  <c r="K80" i="5"/>
  <c r="X80" i="5" s="1"/>
  <c r="D80" i="5"/>
  <c r="BU177" i="12"/>
  <c r="E177" i="6"/>
  <c r="K177" i="6" s="1"/>
  <c r="L176" i="5"/>
  <c r="Y176" i="5" s="1"/>
  <c r="E176" i="5"/>
  <c r="P175" i="5"/>
  <c r="AC175" i="5" s="1"/>
  <c r="I175" i="5"/>
  <c r="B160" i="12"/>
  <c r="B160" i="5"/>
  <c r="B160" i="10"/>
  <c r="B160" i="6"/>
  <c r="B160" i="11"/>
  <c r="L151" i="5"/>
  <c r="Y151" i="5" s="1"/>
  <c r="E151" i="5"/>
  <c r="O127" i="5"/>
  <c r="AB127" i="5" s="1"/>
  <c r="H127" i="5"/>
  <c r="D57" i="6"/>
  <c r="J57" i="6" s="1"/>
  <c r="BT57" i="12"/>
  <c r="A205" i="12"/>
  <c r="A205" i="11"/>
  <c r="A205" i="10"/>
  <c r="A205" i="5"/>
  <c r="A205" i="6"/>
  <c r="B197" i="11"/>
  <c r="B197" i="10"/>
  <c r="B197" i="5"/>
  <c r="B197" i="12"/>
  <c r="B197" i="6"/>
  <c r="M192" i="5"/>
  <c r="Z192" i="5" s="1"/>
  <c r="F192" i="5"/>
  <c r="BU188" i="12"/>
  <c r="E188" i="6"/>
  <c r="K188" i="6" s="1"/>
  <c r="B184" i="11"/>
  <c r="B184" i="10"/>
  <c r="B184" i="5"/>
  <c r="B184" i="6"/>
  <c r="B184" i="12"/>
  <c r="M179" i="5"/>
  <c r="Z179" i="5" s="1"/>
  <c r="F179" i="5"/>
  <c r="BT163" i="12"/>
  <c r="D163" i="6"/>
  <c r="J163" i="6" s="1"/>
  <c r="M162" i="5"/>
  <c r="Z162" i="5" s="1"/>
  <c r="F162" i="5"/>
  <c r="O161" i="5"/>
  <c r="AB161" i="5" s="1"/>
  <c r="H161" i="5"/>
  <c r="BU157" i="12"/>
  <c r="E157" i="6"/>
  <c r="K157" i="6" s="1"/>
  <c r="O133" i="5"/>
  <c r="AB133" i="5" s="1"/>
  <c r="H133" i="5"/>
  <c r="L128" i="5"/>
  <c r="Y128" i="5" s="1"/>
  <c r="E128" i="5"/>
  <c r="D112" i="6"/>
  <c r="J112" i="6" s="1"/>
  <c r="BT112" i="12"/>
  <c r="M102" i="5"/>
  <c r="Z102" i="5" s="1"/>
  <c r="F102" i="5"/>
  <c r="B89" i="12"/>
  <c r="B89" i="6"/>
  <c r="B89" i="11"/>
  <c r="B89" i="10"/>
  <c r="B89" i="5"/>
  <c r="L203" i="5"/>
  <c r="Y203" i="5" s="1"/>
  <c r="E203" i="5"/>
  <c r="L198" i="5"/>
  <c r="Y198" i="5" s="1"/>
  <c r="E198" i="5"/>
  <c r="O189" i="5"/>
  <c r="AB189" i="5" s="1"/>
  <c r="H189" i="5"/>
  <c r="K185" i="5"/>
  <c r="X185" i="5" s="1"/>
  <c r="D185" i="5"/>
  <c r="B171" i="10"/>
  <c r="B171" i="11"/>
  <c r="B171" i="6"/>
  <c r="B171" i="12"/>
  <c r="B171" i="5"/>
  <c r="BT154" i="12"/>
  <c r="D154" i="6"/>
  <c r="J154" i="6" s="1"/>
  <c r="BT209" i="12"/>
  <c r="D209" i="6"/>
  <c r="J209" i="6" s="1"/>
  <c r="K199" i="5"/>
  <c r="X199" i="5" s="1"/>
  <c r="D199" i="5"/>
  <c r="M175" i="5"/>
  <c r="Z175" i="5" s="1"/>
  <c r="F175" i="5"/>
  <c r="O174" i="5"/>
  <c r="AB174" i="5" s="1"/>
  <c r="H174" i="5"/>
  <c r="P144" i="5"/>
  <c r="AC144" i="5" s="1"/>
  <c r="I144" i="5"/>
  <c r="B119" i="6"/>
  <c r="B119" i="10"/>
  <c r="B119" i="5"/>
  <c r="B119" i="12"/>
  <c r="B119" i="11"/>
  <c r="O112" i="5"/>
  <c r="AB112" i="5" s="1"/>
  <c r="H112" i="5"/>
  <c r="BT111" i="12"/>
  <c r="D111" i="6"/>
  <c r="J111" i="6" s="1"/>
  <c r="M91" i="5"/>
  <c r="Z91" i="5" s="1"/>
  <c r="F91" i="5"/>
  <c r="BT124" i="12"/>
  <c r="D124" i="6"/>
  <c r="J124" i="6" s="1"/>
  <c r="K123" i="5"/>
  <c r="X123" i="5" s="1"/>
  <c r="D123" i="5"/>
  <c r="O122" i="5"/>
  <c r="AB122" i="5" s="1"/>
  <c r="H122" i="5"/>
  <c r="B118" i="5"/>
  <c r="B118" i="6"/>
  <c r="B118" i="12"/>
  <c r="B118" i="11"/>
  <c r="B118" i="10"/>
  <c r="O111" i="5"/>
  <c r="AB111" i="5" s="1"/>
  <c r="H111" i="5"/>
  <c r="B83" i="11"/>
  <c r="B83" i="6"/>
  <c r="B83" i="10"/>
  <c r="B83" i="5"/>
  <c r="B83" i="12"/>
  <c r="A80" i="12"/>
  <c r="A80" i="6"/>
  <c r="A80" i="5"/>
  <c r="A80" i="11"/>
  <c r="A80" i="10"/>
  <c r="L135" i="5"/>
  <c r="Y135" i="5" s="1"/>
  <c r="E135" i="5"/>
  <c r="B127" i="12"/>
  <c r="B127" i="5"/>
  <c r="B127" i="6"/>
  <c r="B127" i="11"/>
  <c r="B127" i="10"/>
  <c r="BU126" i="12"/>
  <c r="E126" i="6"/>
  <c r="K126" i="6" s="1"/>
  <c r="L125" i="5"/>
  <c r="Y125" i="5" s="1"/>
  <c r="E125" i="5"/>
  <c r="L118" i="5"/>
  <c r="Y118" i="5" s="1"/>
  <c r="E118" i="5"/>
  <c r="O110" i="5"/>
  <c r="AB110" i="5" s="1"/>
  <c r="H110" i="5"/>
  <c r="BT153" i="12"/>
  <c r="D153" i="6"/>
  <c r="J153" i="6" s="1"/>
  <c r="K143" i="5"/>
  <c r="X143" i="5" s="1"/>
  <c r="D143" i="5"/>
  <c r="M138" i="5"/>
  <c r="Z138" i="5" s="1"/>
  <c r="F138" i="5"/>
  <c r="A136" i="12"/>
  <c r="A136" i="10"/>
  <c r="A136" i="11"/>
  <c r="A136" i="6"/>
  <c r="A136" i="5"/>
  <c r="M129" i="5"/>
  <c r="Z129" i="5" s="1"/>
  <c r="F129" i="5"/>
  <c r="O128" i="5"/>
  <c r="AB128" i="5" s="1"/>
  <c r="H128" i="5"/>
  <c r="M116" i="5"/>
  <c r="Z116" i="5" s="1"/>
  <c r="F116" i="5"/>
  <c r="B107" i="11"/>
  <c r="B107" i="5"/>
  <c r="B107" i="6"/>
  <c r="B107" i="12"/>
  <c r="B107" i="10"/>
  <c r="BU90" i="12"/>
  <c r="E90" i="6"/>
  <c r="K90" i="6" s="1"/>
  <c r="P88" i="5"/>
  <c r="AC88" i="5" s="1"/>
  <c r="I88" i="5"/>
  <c r="L86" i="5"/>
  <c r="Y86" i="5" s="1"/>
  <c r="E86" i="5"/>
  <c r="A81" i="12"/>
  <c r="A81" i="6"/>
  <c r="A81" i="10"/>
  <c r="A81" i="11"/>
  <c r="A81" i="5"/>
  <c r="B75" i="6"/>
  <c r="B75" i="12"/>
  <c r="B75" i="11"/>
  <c r="B75" i="10"/>
  <c r="B75" i="5"/>
  <c r="B143" i="12"/>
  <c r="B143" i="5"/>
  <c r="B143" i="6"/>
  <c r="B143" i="11"/>
  <c r="B143" i="10"/>
  <c r="P135" i="5"/>
  <c r="AC135" i="5" s="1"/>
  <c r="I135" i="5"/>
  <c r="B129" i="11"/>
  <c r="B129" i="12"/>
  <c r="B129" i="6"/>
  <c r="B129" i="5"/>
  <c r="B129" i="10"/>
  <c r="K117" i="5"/>
  <c r="X117" i="5" s="1"/>
  <c r="D117" i="5"/>
  <c r="M109" i="5"/>
  <c r="Z109" i="5" s="1"/>
  <c r="F109" i="5"/>
  <c r="O95" i="5"/>
  <c r="AB95" i="5" s="1"/>
  <c r="H95" i="5"/>
  <c r="K170" i="5"/>
  <c r="X170" i="5" s="1"/>
  <c r="D170" i="5"/>
  <c r="M165" i="5"/>
  <c r="Z165" i="5" s="1"/>
  <c r="F165" i="5"/>
  <c r="A163" i="12"/>
  <c r="A163" i="6"/>
  <c r="A163" i="5"/>
  <c r="A163" i="10"/>
  <c r="A163" i="11"/>
  <c r="O155" i="5"/>
  <c r="AB155" i="5" s="1"/>
  <c r="H155" i="5"/>
  <c r="BT148" i="12"/>
  <c r="D148" i="6"/>
  <c r="J148" i="6" s="1"/>
  <c r="K138" i="5"/>
  <c r="X138" i="5" s="1"/>
  <c r="D138" i="5"/>
  <c r="M133" i="5"/>
  <c r="Z133" i="5" s="1"/>
  <c r="F133" i="5"/>
  <c r="K129" i="5"/>
  <c r="X129" i="5" s="1"/>
  <c r="D129" i="5"/>
  <c r="BU116" i="12"/>
  <c r="E116" i="6"/>
  <c r="K116" i="6" s="1"/>
  <c r="M108" i="5"/>
  <c r="Z108" i="5" s="1"/>
  <c r="F108" i="5"/>
  <c r="D86" i="6"/>
  <c r="J86" i="6" s="1"/>
  <c r="BT86" i="12"/>
  <c r="B194" i="10"/>
  <c r="B194" i="11"/>
  <c r="B194" i="12"/>
  <c r="B194" i="5"/>
  <c r="B194" i="6"/>
  <c r="P186" i="5"/>
  <c r="AC186" i="5" s="1"/>
  <c r="I186" i="5"/>
  <c r="BU179" i="12"/>
  <c r="E179" i="6"/>
  <c r="K179" i="6" s="1"/>
  <c r="L169" i="5"/>
  <c r="Y169" i="5" s="1"/>
  <c r="E169" i="5"/>
  <c r="B162" i="10"/>
  <c r="B162" i="5"/>
  <c r="B162" i="12"/>
  <c r="B162" i="6"/>
  <c r="B162" i="11"/>
  <c r="P154" i="5"/>
  <c r="AC154" i="5" s="1"/>
  <c r="I154" i="5"/>
  <c r="BU147" i="12"/>
  <c r="E147" i="6"/>
  <c r="K147" i="6" s="1"/>
  <c r="L137" i="5"/>
  <c r="Y137" i="5" s="1"/>
  <c r="E137" i="5"/>
  <c r="O120" i="5"/>
  <c r="AB120" i="5" s="1"/>
  <c r="H120" i="5"/>
  <c r="BT119" i="12"/>
  <c r="D119" i="6"/>
  <c r="J119" i="6" s="1"/>
  <c r="BT93" i="12"/>
  <c r="D93" i="6"/>
  <c r="J93" i="6" s="1"/>
  <c r="O91" i="5"/>
  <c r="AB91" i="5" s="1"/>
  <c r="H91" i="5"/>
  <c r="M66" i="5"/>
  <c r="Z66" i="5" s="1"/>
  <c r="F66" i="5"/>
  <c r="BU57" i="12"/>
  <c r="E57" i="6"/>
  <c r="K57" i="6" s="1"/>
  <c r="BU82" i="12"/>
  <c r="E82" i="6"/>
  <c r="K82" i="6" s="1"/>
  <c r="M74" i="5"/>
  <c r="Z74" i="5" s="1"/>
  <c r="F74" i="5"/>
  <c r="M67" i="5"/>
  <c r="Z67" i="5" s="1"/>
  <c r="F67" i="5"/>
  <c r="O57" i="5"/>
  <c r="AB57" i="5" s="1"/>
  <c r="H57" i="5"/>
  <c r="BU69" i="12"/>
  <c r="E69" i="6"/>
  <c r="K69" i="6" s="1"/>
  <c r="L59" i="5"/>
  <c r="Y59" i="5" s="1"/>
  <c r="E59" i="5"/>
  <c r="E114" i="6"/>
  <c r="K114" i="6" s="1"/>
  <c r="BU114" i="12"/>
  <c r="B97" i="6"/>
  <c r="B97" i="11"/>
  <c r="B97" i="10"/>
  <c r="B97" i="12"/>
  <c r="B97" i="5"/>
  <c r="BU96" i="12"/>
  <c r="E96" i="6"/>
  <c r="K96" i="6" s="1"/>
  <c r="L95" i="5"/>
  <c r="Y95" i="5" s="1"/>
  <c r="E95" i="5"/>
  <c r="P84" i="5"/>
  <c r="AC84" i="5" s="1"/>
  <c r="I84" i="5"/>
  <c r="M54" i="5"/>
  <c r="Z54" i="5" s="1"/>
  <c r="F54" i="5"/>
  <c r="O129" i="5"/>
  <c r="AB129" i="5" s="1"/>
  <c r="H129" i="5"/>
  <c r="D122" i="6"/>
  <c r="J122" i="6" s="1"/>
  <c r="BT122" i="12"/>
  <c r="K112" i="5"/>
  <c r="X112" i="5" s="1"/>
  <c r="D112" i="5"/>
  <c r="M107" i="5"/>
  <c r="Z107" i="5" s="1"/>
  <c r="F107" i="5"/>
  <c r="M99" i="5"/>
  <c r="Z99" i="5" s="1"/>
  <c r="F99" i="5"/>
  <c r="BU70" i="12"/>
  <c r="E70" i="6"/>
  <c r="K70" i="6" s="1"/>
  <c r="L60" i="5"/>
  <c r="Y60" i="5" s="1"/>
  <c r="E60" i="5"/>
  <c r="D40" i="6"/>
  <c r="J40" i="6" s="1"/>
  <c r="BT40" i="12"/>
  <c r="P124" i="5"/>
  <c r="AC124" i="5" s="1"/>
  <c r="I124" i="5"/>
  <c r="BU117" i="12"/>
  <c r="E117" i="6"/>
  <c r="K117" i="6" s="1"/>
  <c r="L107" i="5"/>
  <c r="Y107" i="5" s="1"/>
  <c r="E107" i="5"/>
  <c r="B101" i="11"/>
  <c r="B101" i="12"/>
  <c r="B101" i="6"/>
  <c r="B101" i="5"/>
  <c r="B101" i="10"/>
  <c r="BU100" i="12"/>
  <c r="E100" i="6"/>
  <c r="K100" i="6" s="1"/>
  <c r="L99" i="5"/>
  <c r="Y99" i="5" s="1"/>
  <c r="E99" i="5"/>
  <c r="B81" i="10"/>
  <c r="B81" i="12"/>
  <c r="B81" i="6"/>
  <c r="B81" i="5"/>
  <c r="B81" i="11"/>
  <c r="BT70" i="12"/>
  <c r="D70" i="6"/>
  <c r="J70" i="6" s="1"/>
  <c r="K60" i="5"/>
  <c r="X60" i="5" s="1"/>
  <c r="D60" i="5"/>
  <c r="L42" i="5"/>
  <c r="Y42" i="5" s="1"/>
  <c r="E42" i="5"/>
  <c r="B71" i="6"/>
  <c r="B71" i="12"/>
  <c r="B71" i="11"/>
  <c r="B71" i="10"/>
  <c r="B71" i="5"/>
  <c r="P63" i="5"/>
  <c r="AC63" i="5" s="1"/>
  <c r="I63" i="5"/>
  <c r="BU56" i="12"/>
  <c r="E56" i="6"/>
  <c r="K56" i="6" s="1"/>
  <c r="P39" i="5"/>
  <c r="AC39" i="5" s="1"/>
  <c r="I39" i="5"/>
  <c r="A87" i="12"/>
  <c r="A87" i="6"/>
  <c r="A87" i="11"/>
  <c r="A87" i="10"/>
  <c r="A87" i="5"/>
  <c r="O79" i="5"/>
  <c r="AB79" i="5" s="1"/>
  <c r="H79" i="5"/>
  <c r="D72" i="6"/>
  <c r="J72" i="6" s="1"/>
  <c r="BT72" i="12"/>
  <c r="K62" i="5"/>
  <c r="X62" i="5" s="1"/>
  <c r="D62" i="5"/>
  <c r="M57" i="5"/>
  <c r="Z57" i="5" s="1"/>
  <c r="F57" i="5"/>
  <c r="A55" i="12"/>
  <c r="A55" i="6"/>
  <c r="A55" i="5"/>
  <c r="A55" i="11"/>
  <c r="A55" i="10"/>
  <c r="M49" i="5"/>
  <c r="Z49" i="5" s="1"/>
  <c r="F49" i="5"/>
  <c r="D32" i="6"/>
  <c r="J32" i="6" s="1"/>
  <c r="BT32" i="12"/>
  <c r="L97" i="5"/>
  <c r="Y97" i="5" s="1"/>
  <c r="E97" i="5"/>
  <c r="B90" i="5"/>
  <c r="B90" i="6"/>
  <c r="B90" i="12"/>
  <c r="B90" i="11"/>
  <c r="B90" i="10"/>
  <c r="P82" i="5"/>
  <c r="AC82" i="5" s="1"/>
  <c r="I82" i="5"/>
  <c r="BU75" i="12"/>
  <c r="E75" i="6"/>
  <c r="K75" i="6" s="1"/>
  <c r="L65" i="5"/>
  <c r="Y65" i="5" s="1"/>
  <c r="E65" i="5"/>
  <c r="B58" i="11"/>
  <c r="B58" i="6"/>
  <c r="B58" i="12"/>
  <c r="B58" i="5"/>
  <c r="B58" i="10"/>
  <c r="BU44" i="12"/>
  <c r="E44" i="6"/>
  <c r="K44" i="6" s="1"/>
  <c r="B27" i="6"/>
  <c r="B27" i="5"/>
  <c r="B27" i="11"/>
  <c r="B27" i="10"/>
  <c r="B27" i="12"/>
  <c r="K105" i="5"/>
  <c r="X105" i="5" s="1"/>
  <c r="D105" i="5"/>
  <c r="M100" i="5"/>
  <c r="Z100" i="5" s="1"/>
  <c r="F100" i="5"/>
  <c r="A98" i="12"/>
  <c r="A98" i="6"/>
  <c r="A98" i="10"/>
  <c r="A98" i="11"/>
  <c r="A98" i="5"/>
  <c r="O90" i="5"/>
  <c r="AB90" i="5" s="1"/>
  <c r="H90" i="5"/>
  <c r="D83" i="6"/>
  <c r="J83" i="6" s="1"/>
  <c r="BT83" i="12"/>
  <c r="K73" i="5"/>
  <c r="X73" i="5" s="1"/>
  <c r="D73" i="5"/>
  <c r="M68" i="5"/>
  <c r="Z68" i="5" s="1"/>
  <c r="F68" i="5"/>
  <c r="A66" i="12"/>
  <c r="A66" i="6"/>
  <c r="A66" i="11"/>
  <c r="A66" i="10"/>
  <c r="A66" i="5"/>
  <c r="O58" i="5"/>
  <c r="AB58" i="5" s="1"/>
  <c r="H58" i="5"/>
  <c r="B46" i="12"/>
  <c r="B46" i="6"/>
  <c r="B46" i="5"/>
  <c r="B46" i="10"/>
  <c r="B46" i="11"/>
  <c r="P38" i="5"/>
  <c r="AC38" i="5" s="1"/>
  <c r="I38" i="5"/>
  <c r="BU31" i="12"/>
  <c r="E31" i="6"/>
  <c r="K31" i="6" s="1"/>
  <c r="O46" i="5"/>
  <c r="AB46" i="5" s="1"/>
  <c r="H46" i="5"/>
  <c r="BT39" i="12"/>
  <c r="D39" i="6"/>
  <c r="J39" i="6" s="1"/>
  <c r="K29" i="5"/>
  <c r="X29" i="5" s="1"/>
  <c r="D29" i="5"/>
  <c r="P49" i="5"/>
  <c r="AC49" i="5" s="1"/>
  <c r="I49" i="5"/>
  <c r="BU42" i="12"/>
  <c r="E42" i="6"/>
  <c r="K42" i="6" s="1"/>
  <c r="L32" i="5"/>
  <c r="Y32" i="5" s="1"/>
  <c r="E32" i="5"/>
  <c r="B25" i="5"/>
  <c r="B25" i="12"/>
  <c r="B25" i="6"/>
  <c r="B25" i="11"/>
  <c r="B25" i="10"/>
  <c r="O45" i="5"/>
  <c r="AB45" i="5" s="1"/>
  <c r="H45" i="5"/>
  <c r="D38" i="6"/>
  <c r="J38" i="6" s="1"/>
  <c r="BT38" i="12"/>
  <c r="K28" i="5"/>
  <c r="X28" i="5" s="1"/>
  <c r="D28" i="5"/>
  <c r="L51" i="5"/>
  <c r="Y51" i="5" s="1"/>
  <c r="E51" i="5"/>
  <c r="B44" i="12"/>
  <c r="B44" i="11"/>
  <c r="B44" i="10"/>
  <c r="B44" i="6"/>
  <c r="B44" i="5"/>
  <c r="P36" i="5"/>
  <c r="AC36" i="5" s="1"/>
  <c r="I36" i="5"/>
  <c r="BU29" i="12"/>
  <c r="E29" i="6"/>
  <c r="K29" i="6" s="1"/>
  <c r="K47" i="5"/>
  <c r="X47" i="5" s="1"/>
  <c r="D47" i="5"/>
  <c r="M42" i="5"/>
  <c r="Z42" i="5" s="1"/>
  <c r="F42" i="5"/>
  <c r="A40" i="12"/>
  <c r="A40" i="6"/>
  <c r="A40" i="10"/>
  <c r="A40" i="11"/>
  <c r="A40" i="5"/>
  <c r="O32" i="5"/>
  <c r="AB32" i="5" s="1"/>
  <c r="H32" i="5"/>
  <c r="D25" i="6"/>
  <c r="J25" i="6" s="1"/>
  <c r="BT25" i="12"/>
  <c r="B12" i="12"/>
  <c r="B12" i="5"/>
  <c r="B12" i="10"/>
  <c r="B12" i="6"/>
  <c r="D21" i="6"/>
  <c r="J21" i="6" s="1"/>
  <c r="BT21" i="12"/>
  <c r="K11" i="5"/>
  <c r="X11" i="5" s="1"/>
  <c r="D11" i="5"/>
  <c r="B23" i="5"/>
  <c r="B23" i="6"/>
  <c r="B23" i="11"/>
  <c r="B23" i="10"/>
  <c r="B23" i="12"/>
  <c r="P15" i="5"/>
  <c r="AC15" i="5" s="1"/>
  <c r="I15" i="5"/>
  <c r="BU8" i="12"/>
  <c r="E8" i="6"/>
  <c r="K8" i="6" s="1"/>
  <c r="K22" i="5"/>
  <c r="X22" i="5" s="1"/>
  <c r="D22" i="5"/>
  <c r="M17" i="5"/>
  <c r="Z17" i="5" s="1"/>
  <c r="F17" i="5"/>
  <c r="A15" i="12"/>
  <c r="A15" i="6"/>
  <c r="A15" i="11"/>
  <c r="A15" i="10"/>
  <c r="A15" i="5"/>
  <c r="BU19" i="12"/>
  <c r="E19" i="6"/>
  <c r="K19" i="6" s="1"/>
  <c r="L9" i="5"/>
  <c r="Y9" i="5" s="1"/>
  <c r="E9" i="5"/>
  <c r="K21" i="5"/>
  <c r="X21" i="5" s="1"/>
  <c r="D21" i="5"/>
  <c r="M16" i="5"/>
  <c r="Z16" i="5" s="1"/>
  <c r="F16" i="5"/>
  <c r="A14" i="12"/>
  <c r="A14" i="10"/>
  <c r="A14" i="6"/>
  <c r="A14" i="11"/>
  <c r="A14" i="5"/>
  <c r="B21" i="12"/>
  <c r="B21" i="6"/>
  <c r="B21" i="5"/>
  <c r="B21" i="10"/>
  <c r="B21" i="11"/>
  <c r="P13" i="5"/>
  <c r="AC13" i="5" s="1"/>
  <c r="I13" i="5"/>
  <c r="D18" i="6"/>
  <c r="J18" i="6" s="1"/>
  <c r="BT18" i="12"/>
  <c r="D8" i="5"/>
  <c r="K8" i="5"/>
  <c r="X8" i="5" s="1"/>
  <c r="D300" i="6"/>
  <c r="J300" i="6" s="1"/>
  <c r="BT300" i="12"/>
  <c r="E315" i="6"/>
  <c r="K315" i="6" s="1"/>
  <c r="BU315" i="12"/>
  <c r="D290" i="6"/>
  <c r="J290" i="6" s="1"/>
  <c r="BT290" i="12"/>
  <c r="D296" i="6"/>
  <c r="J296" i="6" s="1"/>
  <c r="BT296" i="12"/>
  <c r="E241" i="6"/>
  <c r="K241" i="6" s="1"/>
  <c r="BU241" i="12"/>
  <c r="D301" i="6"/>
  <c r="J301" i="6" s="1"/>
  <c r="BT301" i="12"/>
  <c r="D293" i="6"/>
  <c r="J293" i="6" s="1"/>
  <c r="BT293" i="12"/>
  <c r="D285" i="6"/>
  <c r="J285" i="6" s="1"/>
  <c r="BT285" i="12"/>
  <c r="D277" i="6"/>
  <c r="J277" i="6" s="1"/>
  <c r="BT277" i="12"/>
  <c r="D269" i="6"/>
  <c r="J269" i="6" s="1"/>
  <c r="BT269" i="12"/>
  <c r="E245" i="6"/>
  <c r="K245" i="6" s="1"/>
  <c r="BU245" i="12"/>
  <c r="D264" i="6"/>
  <c r="J264" i="6" s="1"/>
  <c r="BT264" i="12"/>
  <c r="E275" i="6"/>
  <c r="K275" i="6" s="1"/>
  <c r="BU275" i="12"/>
  <c r="E267" i="6"/>
  <c r="K267" i="6" s="1"/>
  <c r="BU267" i="12"/>
  <c r="D302" i="5"/>
  <c r="K302" i="5"/>
  <c r="X302" i="5" s="1"/>
  <c r="E260" i="6"/>
  <c r="K260" i="6" s="1"/>
  <c r="BU260" i="12"/>
  <c r="E252" i="6"/>
  <c r="K252" i="6" s="1"/>
  <c r="BU252" i="12"/>
  <c r="E244" i="6"/>
  <c r="K244" i="6" s="1"/>
  <c r="BU244" i="12"/>
  <c r="I313" i="5"/>
  <c r="P313" i="5"/>
  <c r="AC313" i="5" s="1"/>
  <c r="D311" i="5"/>
  <c r="K311" i="5"/>
  <c r="X311" i="5" s="1"/>
  <c r="A310" i="6"/>
  <c r="A310" i="5"/>
  <c r="B313" i="5"/>
  <c r="B313" i="6"/>
  <c r="H268" i="5"/>
  <c r="O268" i="5"/>
  <c r="AB268" i="5" s="1"/>
  <c r="D232" i="6"/>
  <c r="J232" i="6" s="1"/>
  <c r="BT232" i="12"/>
  <c r="I315" i="5"/>
  <c r="P315" i="5"/>
  <c r="AC315" i="5" s="1"/>
  <c r="H302" i="5"/>
  <c r="O302" i="5"/>
  <c r="AB302" i="5" s="1"/>
  <c r="F305" i="5"/>
  <c r="M305" i="5"/>
  <c r="Z305" i="5" s="1"/>
  <c r="I282" i="5"/>
  <c r="P282" i="5"/>
  <c r="AC282" i="5" s="1"/>
  <c r="H296" i="5"/>
  <c r="O296" i="5"/>
  <c r="AB296" i="5" s="1"/>
  <c r="I259" i="5"/>
  <c r="P259" i="5"/>
  <c r="AC259" i="5" s="1"/>
  <c r="I303" i="5"/>
  <c r="P303" i="5"/>
  <c r="AC303" i="5" s="1"/>
  <c r="D288" i="5"/>
  <c r="K288" i="5"/>
  <c r="X288" i="5" s="1"/>
  <c r="I310" i="5"/>
  <c r="P310" i="5"/>
  <c r="AC310" i="5" s="1"/>
  <c r="I302" i="5"/>
  <c r="P302" i="5"/>
  <c r="AC302" i="5" s="1"/>
  <c r="E285" i="5"/>
  <c r="L285" i="5"/>
  <c r="Y285" i="5" s="1"/>
  <c r="E310" i="5"/>
  <c r="L310" i="5"/>
  <c r="Y310" i="5" s="1"/>
  <c r="E302" i="5"/>
  <c r="L302" i="5"/>
  <c r="Y302" i="5" s="1"/>
  <c r="B282" i="5"/>
  <c r="B282" i="6"/>
  <c r="E309" i="5"/>
  <c r="L309" i="5"/>
  <c r="Y309" i="5" s="1"/>
  <c r="E300" i="5"/>
  <c r="L300" i="5"/>
  <c r="Y300" i="5" s="1"/>
  <c r="E278" i="5"/>
  <c r="L278" i="5"/>
  <c r="Y278" i="5" s="1"/>
  <c r="A292" i="5"/>
  <c r="A292" i="6"/>
  <c r="B281" i="5"/>
  <c r="B281" i="6"/>
  <c r="I298" i="5"/>
  <c r="P298" i="5"/>
  <c r="AC298" i="5" s="1"/>
  <c r="F289" i="5"/>
  <c r="M289" i="5"/>
  <c r="Z289" i="5" s="1"/>
  <c r="D301" i="5"/>
  <c r="K301" i="5"/>
  <c r="X301" i="5" s="1"/>
  <c r="D293" i="5"/>
  <c r="K293" i="5"/>
  <c r="X293" i="5" s="1"/>
  <c r="H280" i="5"/>
  <c r="O280" i="5"/>
  <c r="AB280" i="5" s="1"/>
  <c r="F262" i="5"/>
  <c r="M262" i="5"/>
  <c r="Z262" i="5" s="1"/>
  <c r="B297" i="5"/>
  <c r="B297" i="6"/>
  <c r="D284" i="5"/>
  <c r="K284" i="5"/>
  <c r="X284" i="5" s="1"/>
  <c r="E273" i="5"/>
  <c r="L273" i="5"/>
  <c r="Y273" i="5" s="1"/>
  <c r="H290" i="5"/>
  <c r="O290" i="5"/>
  <c r="AB290" i="5" s="1"/>
  <c r="H282" i="5"/>
  <c r="O282" i="5"/>
  <c r="AB282" i="5" s="1"/>
  <c r="E266" i="5"/>
  <c r="L266" i="5"/>
  <c r="Y266" i="5" s="1"/>
  <c r="A289" i="5"/>
  <c r="A289" i="6"/>
  <c r="F278" i="5"/>
  <c r="M278" i="5"/>
  <c r="Z278" i="5" s="1"/>
  <c r="H248" i="5"/>
  <c r="O248" i="5"/>
  <c r="AB248" i="5" s="1"/>
  <c r="I285" i="5"/>
  <c r="P285" i="5"/>
  <c r="AC285" i="5" s="1"/>
  <c r="A279" i="6"/>
  <c r="A279" i="5"/>
  <c r="A268" i="5"/>
  <c r="A268" i="6"/>
  <c r="F254" i="5"/>
  <c r="M254" i="5"/>
  <c r="Z254" i="5" s="1"/>
  <c r="E276" i="5"/>
  <c r="L276" i="5"/>
  <c r="Y276" i="5" s="1"/>
  <c r="B266" i="5"/>
  <c r="B266" i="6"/>
  <c r="F280" i="5"/>
  <c r="M280" i="5"/>
  <c r="Z280" i="5" s="1"/>
  <c r="F272" i="5"/>
  <c r="M272" i="5"/>
  <c r="Z272" i="5" s="1"/>
  <c r="D261" i="5"/>
  <c r="K261" i="5"/>
  <c r="X261" i="5" s="1"/>
  <c r="A276" i="5"/>
  <c r="A276" i="6"/>
  <c r="E259" i="5"/>
  <c r="L259" i="5"/>
  <c r="Y259" i="5" s="1"/>
  <c r="D267" i="5"/>
  <c r="K267" i="5"/>
  <c r="X267" i="5" s="1"/>
  <c r="D259" i="5"/>
  <c r="K259" i="5"/>
  <c r="X259" i="5" s="1"/>
  <c r="E271" i="5"/>
  <c r="L271" i="5"/>
  <c r="Y271" i="5" s="1"/>
  <c r="E263" i="5"/>
  <c r="L263" i="5"/>
  <c r="Y263" i="5" s="1"/>
  <c r="D254" i="5"/>
  <c r="K254" i="5"/>
  <c r="X254" i="5" s="1"/>
  <c r="B270" i="5"/>
  <c r="B270" i="6"/>
  <c r="B262" i="5"/>
  <c r="B262" i="6"/>
  <c r="I251" i="5"/>
  <c r="P251" i="5"/>
  <c r="AC251" i="5" s="1"/>
  <c r="F249" i="5"/>
  <c r="M249" i="5"/>
  <c r="Z249" i="5" s="1"/>
  <c r="H252" i="5"/>
  <c r="O252" i="5"/>
  <c r="AB252" i="5" s="1"/>
  <c r="A244" i="10"/>
  <c r="A244" i="11"/>
  <c r="A244" i="5"/>
  <c r="A244" i="6"/>
  <c r="B233" i="10"/>
  <c r="B233" i="11"/>
  <c r="B233" i="5"/>
  <c r="B233" i="6"/>
  <c r="D250" i="5"/>
  <c r="K250" i="5"/>
  <c r="X250" i="5" s="1"/>
  <c r="A234" i="10"/>
  <c r="A234" i="11"/>
  <c r="A234" i="5"/>
  <c r="A234" i="6"/>
  <c r="F251" i="5"/>
  <c r="M251" i="5"/>
  <c r="Z251" i="5" s="1"/>
  <c r="F236" i="5"/>
  <c r="M236" i="5"/>
  <c r="Z236" i="5" s="1"/>
  <c r="B232" i="10"/>
  <c r="B232" i="11"/>
  <c r="B232" i="5"/>
  <c r="B232" i="6"/>
  <c r="I236" i="5"/>
  <c r="P236" i="5"/>
  <c r="AC236" i="5" s="1"/>
  <c r="H232" i="5"/>
  <c r="O232" i="5"/>
  <c r="AB232" i="5" s="1"/>
  <c r="F232" i="5"/>
  <c r="M232" i="5"/>
  <c r="Z232" i="5" s="1"/>
  <c r="D239" i="5"/>
  <c r="K239" i="5"/>
  <c r="X239" i="5" s="1"/>
  <c r="E243" i="5"/>
  <c r="L243" i="5"/>
  <c r="Y243" i="5" s="1"/>
  <c r="E236" i="5"/>
  <c r="L236" i="5"/>
  <c r="Y236" i="5" s="1"/>
  <c r="B225" i="10"/>
  <c r="B225" i="11"/>
  <c r="B225" i="5"/>
  <c r="B225" i="6"/>
  <c r="A232" i="10"/>
  <c r="A232" i="11"/>
  <c r="A232" i="5"/>
  <c r="A232" i="6"/>
  <c r="E231" i="5"/>
  <c r="L231" i="5"/>
  <c r="Y231" i="5" s="1"/>
  <c r="F235" i="5"/>
  <c r="M235" i="5"/>
  <c r="Z235" i="5" s="1"/>
  <c r="A226" i="10"/>
  <c r="A226" i="11"/>
  <c r="A226" i="5"/>
  <c r="A226" i="6"/>
  <c r="B228" i="11"/>
  <c r="B228" i="5"/>
  <c r="B228" i="6"/>
  <c r="K214" i="5"/>
  <c r="X214" i="5" s="1"/>
  <c r="D214" i="5"/>
  <c r="BU224" i="12"/>
  <c r="E224" i="6"/>
  <c r="K224" i="6" s="1"/>
  <c r="P211" i="5"/>
  <c r="AC211" i="5" s="1"/>
  <c r="I211" i="5"/>
  <c r="BU169" i="12"/>
  <c r="E169" i="6"/>
  <c r="K169" i="6" s="1"/>
  <c r="B215" i="11"/>
  <c r="B215" i="10"/>
  <c r="B215" i="12"/>
  <c r="B215" i="6"/>
  <c r="B215" i="5"/>
  <c r="BT138" i="12"/>
  <c r="D138" i="6"/>
  <c r="J138" i="6" s="1"/>
  <c r="L218" i="5"/>
  <c r="Y218" i="5" s="1"/>
  <c r="E218" i="5"/>
  <c r="L209" i="5"/>
  <c r="Y209" i="5" s="1"/>
  <c r="E209" i="5"/>
  <c r="A202" i="12"/>
  <c r="A202" i="10"/>
  <c r="A202" i="11"/>
  <c r="A202" i="5"/>
  <c r="A202" i="6"/>
  <c r="O153" i="5"/>
  <c r="AB153" i="5" s="1"/>
  <c r="H153" i="5"/>
  <c r="L132" i="5"/>
  <c r="Y132" i="5" s="1"/>
  <c r="E132" i="5"/>
  <c r="BU219" i="12"/>
  <c r="E219" i="6"/>
  <c r="K219" i="6" s="1"/>
  <c r="K205" i="5"/>
  <c r="X205" i="5" s="1"/>
  <c r="D205" i="5"/>
  <c r="BU193" i="12"/>
  <c r="E193" i="6"/>
  <c r="K193" i="6" s="1"/>
  <c r="O142" i="5"/>
  <c r="AB142" i="5" s="1"/>
  <c r="H142" i="5"/>
  <c r="A222" i="12"/>
  <c r="A222" i="11"/>
  <c r="A222" i="10"/>
  <c r="A222" i="5"/>
  <c r="A222" i="6"/>
  <c r="O214" i="5"/>
  <c r="AB214" i="5" s="1"/>
  <c r="H214" i="5"/>
  <c r="A209" i="12"/>
  <c r="A209" i="11"/>
  <c r="A209" i="10"/>
  <c r="A209" i="5"/>
  <c r="A209" i="6"/>
  <c r="P208" i="5"/>
  <c r="AC208" i="5" s="1"/>
  <c r="I208" i="5"/>
  <c r="BU204" i="12"/>
  <c r="E204" i="6"/>
  <c r="K204" i="6" s="1"/>
  <c r="M197" i="5"/>
  <c r="Z197" i="5" s="1"/>
  <c r="F197" i="5"/>
  <c r="B188" i="10"/>
  <c r="B188" i="11"/>
  <c r="B188" i="5"/>
  <c r="B188" i="6"/>
  <c r="B188" i="12"/>
  <c r="L184" i="5"/>
  <c r="Y184" i="5" s="1"/>
  <c r="E184" i="5"/>
  <c r="B157" i="12"/>
  <c r="B157" i="6"/>
  <c r="B157" i="5"/>
  <c r="B157" i="10"/>
  <c r="B157" i="11"/>
  <c r="BT143" i="12"/>
  <c r="D143" i="6"/>
  <c r="J143" i="6" s="1"/>
  <c r="BU218" i="12"/>
  <c r="E218" i="6"/>
  <c r="K218" i="6" s="1"/>
  <c r="BU200" i="12"/>
  <c r="E200" i="6"/>
  <c r="K200" i="6" s="1"/>
  <c r="M195" i="5"/>
  <c r="Z195" i="5" s="1"/>
  <c r="F195" i="5"/>
  <c r="M182" i="5"/>
  <c r="Z182" i="5" s="1"/>
  <c r="F182" i="5"/>
  <c r="P171" i="5"/>
  <c r="AC171" i="5" s="1"/>
  <c r="I171" i="5"/>
  <c r="M224" i="5"/>
  <c r="Z224" i="5" s="1"/>
  <c r="F224" i="5"/>
  <c r="M219" i="5"/>
  <c r="Z219" i="5" s="1"/>
  <c r="F219" i="5"/>
  <c r="A217" i="12"/>
  <c r="A217" i="10"/>
  <c r="A217" i="11"/>
  <c r="A217" i="5"/>
  <c r="A217" i="6"/>
  <c r="BT197" i="12"/>
  <c r="D197" i="6"/>
  <c r="J197" i="6" s="1"/>
  <c r="O193" i="5"/>
  <c r="AB193" i="5" s="1"/>
  <c r="H193" i="5"/>
  <c r="BT184" i="12"/>
  <c r="D184" i="6"/>
  <c r="J184" i="6" s="1"/>
  <c r="BU180" i="12"/>
  <c r="E180" i="6"/>
  <c r="K180" i="6" s="1"/>
  <c r="B161" i="6"/>
  <c r="B161" i="10"/>
  <c r="B161" i="11"/>
  <c r="B161" i="12"/>
  <c r="B161" i="5"/>
  <c r="L223" i="5"/>
  <c r="Y223" i="5" s="1"/>
  <c r="E223" i="5"/>
  <c r="B216" i="10"/>
  <c r="B216" i="11"/>
  <c r="B216" i="5"/>
  <c r="B216" i="12"/>
  <c r="B216" i="6"/>
  <c r="B207" i="11"/>
  <c r="B207" i="10"/>
  <c r="B207" i="6"/>
  <c r="B207" i="12"/>
  <c r="B207" i="5"/>
  <c r="BT199" i="12"/>
  <c r="D199" i="6"/>
  <c r="J199" i="6" s="1"/>
  <c r="M222" i="5"/>
  <c r="Z222" i="5" s="1"/>
  <c r="F222" i="5"/>
  <c r="A220" i="12"/>
  <c r="A220" i="11"/>
  <c r="A220" i="10"/>
  <c r="A220" i="5"/>
  <c r="A220" i="6"/>
  <c r="O212" i="5"/>
  <c r="AB212" i="5" s="1"/>
  <c r="H212" i="5"/>
  <c r="M144" i="5"/>
  <c r="Z144" i="5" s="1"/>
  <c r="F144" i="5"/>
  <c r="B163" i="11"/>
  <c r="B163" i="6"/>
  <c r="B163" i="5"/>
  <c r="B163" i="10"/>
  <c r="B163" i="12"/>
  <c r="L158" i="5"/>
  <c r="Y158" i="5" s="1"/>
  <c r="E158" i="5"/>
  <c r="B149" i="6"/>
  <c r="B149" i="5"/>
  <c r="B149" i="11"/>
  <c r="B149" i="10"/>
  <c r="B149" i="12"/>
  <c r="B133" i="12"/>
  <c r="B133" i="5"/>
  <c r="B133" i="11"/>
  <c r="B133" i="10"/>
  <c r="B133" i="6"/>
  <c r="K131" i="5"/>
  <c r="X131" i="5" s="1"/>
  <c r="D131" i="5"/>
  <c r="O101" i="5"/>
  <c r="AB101" i="5" s="1"/>
  <c r="H101" i="5"/>
  <c r="A172" i="12"/>
  <c r="A172" i="10"/>
  <c r="A172" i="11"/>
  <c r="A172" i="5"/>
  <c r="A172" i="6"/>
  <c r="L154" i="5"/>
  <c r="Y154" i="5" s="1"/>
  <c r="E154" i="5"/>
  <c r="B145" i="6"/>
  <c r="B145" i="5"/>
  <c r="B145" i="11"/>
  <c r="B145" i="10"/>
  <c r="B145" i="12"/>
  <c r="BU122" i="12"/>
  <c r="E122" i="6"/>
  <c r="K122" i="6" s="1"/>
  <c r="B77" i="5"/>
  <c r="B77" i="10"/>
  <c r="B77" i="12"/>
  <c r="B77" i="6"/>
  <c r="B77" i="11"/>
  <c r="B176" i="11"/>
  <c r="B176" i="10"/>
  <c r="B176" i="5"/>
  <c r="B176" i="6"/>
  <c r="B176" i="12"/>
  <c r="L174" i="5"/>
  <c r="Y174" i="5" s="1"/>
  <c r="E174" i="5"/>
  <c r="K152" i="5"/>
  <c r="X152" i="5" s="1"/>
  <c r="D152" i="5"/>
  <c r="BT202" i="12"/>
  <c r="D202" i="6"/>
  <c r="J202" i="6" s="1"/>
  <c r="M178" i="5"/>
  <c r="Z178" i="5" s="1"/>
  <c r="F178" i="5"/>
  <c r="O177" i="5"/>
  <c r="AB177" i="5" s="1"/>
  <c r="H177" i="5"/>
  <c r="A162" i="12"/>
  <c r="A162" i="5"/>
  <c r="A162" i="6"/>
  <c r="A162" i="10"/>
  <c r="A162" i="11"/>
  <c r="BT161" i="12"/>
  <c r="D161" i="6"/>
  <c r="J161" i="6" s="1"/>
  <c r="K160" i="5"/>
  <c r="X160" i="5" s="1"/>
  <c r="D160" i="5"/>
  <c r="BT158" i="12"/>
  <c r="D158" i="6"/>
  <c r="J158" i="6" s="1"/>
  <c r="L140" i="5"/>
  <c r="Y140" i="5" s="1"/>
  <c r="E140" i="5"/>
  <c r="B131" i="12"/>
  <c r="B131" i="11"/>
  <c r="B131" i="10"/>
  <c r="B131" i="6"/>
  <c r="B131" i="5"/>
  <c r="A120" i="12"/>
  <c r="A120" i="5"/>
  <c r="A120" i="11"/>
  <c r="A120" i="10"/>
  <c r="A120" i="6"/>
  <c r="K87" i="5"/>
  <c r="X87" i="5" s="1"/>
  <c r="D87" i="5"/>
  <c r="P200" i="5"/>
  <c r="AC200" i="5" s="1"/>
  <c r="I200" i="5"/>
  <c r="BU189" i="12"/>
  <c r="E189" i="6"/>
  <c r="K189" i="6" s="1"/>
  <c r="B185" i="11"/>
  <c r="B185" i="10"/>
  <c r="B185" i="5"/>
  <c r="B185" i="6"/>
  <c r="B185" i="12"/>
  <c r="M180" i="5"/>
  <c r="Z180" i="5" s="1"/>
  <c r="F180" i="5"/>
  <c r="P165" i="5"/>
  <c r="AC165" i="5" s="1"/>
  <c r="I165" i="5"/>
  <c r="BT142" i="12"/>
  <c r="D142" i="6"/>
  <c r="J142" i="6" s="1"/>
  <c r="M206" i="5"/>
  <c r="Z206" i="5" s="1"/>
  <c r="F206" i="5"/>
  <c r="A204" i="12"/>
  <c r="A204" i="10"/>
  <c r="A204" i="11"/>
  <c r="A204" i="5"/>
  <c r="A204" i="6"/>
  <c r="A191" i="12"/>
  <c r="A191" i="10"/>
  <c r="A191" i="11"/>
  <c r="A191" i="6"/>
  <c r="A191" i="5"/>
  <c r="O190" i="5"/>
  <c r="AB190" i="5" s="1"/>
  <c r="H190" i="5"/>
  <c r="L186" i="5"/>
  <c r="Y186" i="5" s="1"/>
  <c r="E186" i="5"/>
  <c r="BT174" i="12"/>
  <c r="D174" i="6"/>
  <c r="J174" i="6" s="1"/>
  <c r="K173" i="5"/>
  <c r="X173" i="5" s="1"/>
  <c r="D173" i="5"/>
  <c r="O172" i="5"/>
  <c r="AB172" i="5" s="1"/>
  <c r="H172" i="5"/>
  <c r="P153" i="5"/>
  <c r="AC153" i="5" s="1"/>
  <c r="I153" i="5"/>
  <c r="B144" i="6"/>
  <c r="B144" i="12"/>
  <c r="B144" i="10"/>
  <c r="B144" i="5"/>
  <c r="B144" i="11"/>
  <c r="BU138" i="12"/>
  <c r="E138" i="6"/>
  <c r="K138" i="6" s="1"/>
  <c r="O97" i="5"/>
  <c r="AB97" i="5" s="1"/>
  <c r="H97" i="5"/>
  <c r="M105" i="5"/>
  <c r="Z105" i="5" s="1"/>
  <c r="F105" i="5"/>
  <c r="D102" i="6"/>
  <c r="J102" i="6" s="1"/>
  <c r="BT102" i="12"/>
  <c r="B96" i="6"/>
  <c r="B96" i="10"/>
  <c r="B96" i="5"/>
  <c r="B96" i="11"/>
  <c r="B96" i="12"/>
  <c r="A89" i="12"/>
  <c r="A89" i="6"/>
  <c r="A89" i="10"/>
  <c r="A89" i="11"/>
  <c r="A89" i="5"/>
  <c r="BU73" i="12"/>
  <c r="E73" i="6"/>
  <c r="K73" i="6" s="1"/>
  <c r="P56" i="5"/>
  <c r="AC56" i="5" s="1"/>
  <c r="I56" i="5"/>
  <c r="A123" i="12"/>
  <c r="A123" i="11"/>
  <c r="A123" i="5"/>
  <c r="A123" i="6"/>
  <c r="A123" i="10"/>
  <c r="K121" i="5"/>
  <c r="X121" i="5" s="1"/>
  <c r="D121" i="5"/>
  <c r="A119" i="12"/>
  <c r="A119" i="10"/>
  <c r="A119" i="5"/>
  <c r="A119" i="11"/>
  <c r="A119" i="6"/>
  <c r="B93" i="5"/>
  <c r="B93" i="11"/>
  <c r="B93" i="10"/>
  <c r="B93" i="6"/>
  <c r="B93" i="12"/>
  <c r="L91" i="5"/>
  <c r="Y91" i="5" s="1"/>
  <c r="E91" i="5"/>
  <c r="BU85" i="12"/>
  <c r="E85" i="6"/>
  <c r="K85" i="6" s="1"/>
  <c r="P132" i="5"/>
  <c r="AC132" i="5" s="1"/>
  <c r="I132" i="5"/>
  <c r="B125" i="12"/>
  <c r="B125" i="5"/>
  <c r="B125" i="6"/>
  <c r="B125" i="10"/>
  <c r="B125" i="11"/>
  <c r="K119" i="5"/>
  <c r="X119" i="5" s="1"/>
  <c r="D119" i="5"/>
  <c r="A118" i="12"/>
  <c r="A118" i="11"/>
  <c r="A118" i="10"/>
  <c r="A118" i="6"/>
  <c r="A118" i="5"/>
  <c r="O93" i="5"/>
  <c r="AB93" i="5" s="1"/>
  <c r="H93" i="5"/>
  <c r="K155" i="5"/>
  <c r="X155" i="5" s="1"/>
  <c r="D155" i="5"/>
  <c r="M150" i="5"/>
  <c r="Z150" i="5" s="1"/>
  <c r="F150" i="5"/>
  <c r="A148" i="12"/>
  <c r="A148" i="6"/>
  <c r="A148" i="11"/>
  <c r="A148" i="10"/>
  <c r="A148" i="5"/>
  <c r="O140" i="5"/>
  <c r="AB140" i="5" s="1"/>
  <c r="H140" i="5"/>
  <c r="BT133" i="12"/>
  <c r="D133" i="6"/>
  <c r="J133" i="6" s="1"/>
  <c r="BT128" i="12"/>
  <c r="D128" i="6"/>
  <c r="J128" i="6" s="1"/>
  <c r="K127" i="5"/>
  <c r="X127" i="5" s="1"/>
  <c r="D127" i="5"/>
  <c r="O126" i="5"/>
  <c r="AB126" i="5" s="1"/>
  <c r="H126" i="5"/>
  <c r="L117" i="5"/>
  <c r="Y117" i="5" s="1"/>
  <c r="E117" i="5"/>
  <c r="A108" i="12"/>
  <c r="A108" i="5"/>
  <c r="A108" i="6"/>
  <c r="A108" i="10"/>
  <c r="A108" i="11"/>
  <c r="P95" i="5"/>
  <c r="AC95" i="5" s="1"/>
  <c r="I95" i="5"/>
  <c r="BU140" i="12"/>
  <c r="E140" i="6"/>
  <c r="K140" i="6" s="1"/>
  <c r="P123" i="5"/>
  <c r="AC123" i="5" s="1"/>
  <c r="I123" i="5"/>
  <c r="L110" i="5"/>
  <c r="Y110" i="5" s="1"/>
  <c r="E110" i="5"/>
  <c r="BU104" i="12"/>
  <c r="E104" i="6"/>
  <c r="K104" i="6" s="1"/>
  <c r="BT101" i="12"/>
  <c r="D101" i="6"/>
  <c r="J101" i="6" s="1"/>
  <c r="M177" i="5"/>
  <c r="Z177" i="5" s="1"/>
  <c r="F177" i="5"/>
  <c r="A175" i="12"/>
  <c r="A175" i="11"/>
  <c r="A175" i="10"/>
  <c r="A175" i="6"/>
  <c r="A175" i="5"/>
  <c r="O167" i="5"/>
  <c r="AB167" i="5" s="1"/>
  <c r="H167" i="5"/>
  <c r="BT160" i="12"/>
  <c r="D160" i="6"/>
  <c r="J160" i="6" s="1"/>
  <c r="K150" i="5"/>
  <c r="X150" i="5" s="1"/>
  <c r="D150" i="5"/>
  <c r="M145" i="5"/>
  <c r="Z145" i="5" s="1"/>
  <c r="F145" i="5"/>
  <c r="A143" i="12"/>
  <c r="A143" i="6"/>
  <c r="A143" i="5"/>
  <c r="A143" i="10"/>
  <c r="A143" i="11"/>
  <c r="O135" i="5"/>
  <c r="AB135" i="5" s="1"/>
  <c r="H135" i="5"/>
  <c r="M126" i="5"/>
  <c r="Z126" i="5" s="1"/>
  <c r="F126" i="5"/>
  <c r="D117" i="6"/>
  <c r="J117" i="6" s="1"/>
  <c r="BT117" i="12"/>
  <c r="L109" i="5"/>
  <c r="Y109" i="5" s="1"/>
  <c r="E109" i="5"/>
  <c r="P198" i="5"/>
  <c r="AC198" i="5" s="1"/>
  <c r="I198" i="5"/>
  <c r="BU191" i="12"/>
  <c r="E191" i="6"/>
  <c r="K191" i="6" s="1"/>
  <c r="L181" i="5"/>
  <c r="Y181" i="5" s="1"/>
  <c r="E181" i="5"/>
  <c r="B174" i="11"/>
  <c r="B174" i="10"/>
  <c r="B174" i="12"/>
  <c r="B174" i="5"/>
  <c r="B174" i="6"/>
  <c r="P166" i="5"/>
  <c r="AC166" i="5" s="1"/>
  <c r="I166" i="5"/>
  <c r="BU159" i="12"/>
  <c r="E159" i="6"/>
  <c r="K159" i="6" s="1"/>
  <c r="L149" i="5"/>
  <c r="Y149" i="5" s="1"/>
  <c r="E149" i="5"/>
  <c r="B142" i="11"/>
  <c r="B142" i="10"/>
  <c r="B142" i="5"/>
  <c r="B142" i="6"/>
  <c r="B142" i="12"/>
  <c r="P134" i="5"/>
  <c r="AC134" i="5" s="1"/>
  <c r="I134" i="5"/>
  <c r="BU112" i="12"/>
  <c r="E112" i="6"/>
  <c r="K112" i="6" s="1"/>
  <c r="L87" i="5"/>
  <c r="Y87" i="5" s="1"/>
  <c r="E87" i="5"/>
  <c r="P57" i="5"/>
  <c r="AC57" i="5" s="1"/>
  <c r="I57" i="5"/>
  <c r="O47" i="5"/>
  <c r="AB47" i="5" s="1"/>
  <c r="H47" i="5"/>
  <c r="L75" i="5"/>
  <c r="Y75" i="5" s="1"/>
  <c r="E75" i="5"/>
  <c r="K64" i="5"/>
  <c r="X64" i="5" s="1"/>
  <c r="D64" i="5"/>
  <c r="A57" i="12"/>
  <c r="A57" i="11"/>
  <c r="A57" i="6"/>
  <c r="A57" i="10"/>
  <c r="A57" i="5"/>
  <c r="K46" i="5"/>
  <c r="X46" i="5" s="1"/>
  <c r="D46" i="5"/>
  <c r="L116" i="5"/>
  <c r="Y116" i="5" s="1"/>
  <c r="E116" i="5"/>
  <c r="B109" i="6"/>
  <c r="B109" i="10"/>
  <c r="B109" i="11"/>
  <c r="B109" i="12"/>
  <c r="B109" i="5"/>
  <c r="B95" i="12"/>
  <c r="B95" i="5"/>
  <c r="B95" i="6"/>
  <c r="B95" i="11"/>
  <c r="B95" i="10"/>
  <c r="O85" i="5"/>
  <c r="AB85" i="5" s="1"/>
  <c r="H85" i="5"/>
  <c r="O68" i="5"/>
  <c r="AB68" i="5" s="1"/>
  <c r="H68" i="5"/>
  <c r="BT61" i="12"/>
  <c r="D61" i="6"/>
  <c r="J61" i="6" s="1"/>
  <c r="K124" i="5"/>
  <c r="X124" i="5" s="1"/>
  <c r="D124" i="5"/>
  <c r="M119" i="5"/>
  <c r="Z119" i="5" s="1"/>
  <c r="F119" i="5"/>
  <c r="A117" i="12"/>
  <c r="A117" i="6"/>
  <c r="A117" i="10"/>
  <c r="A117" i="11"/>
  <c r="A117" i="5"/>
  <c r="O109" i="5"/>
  <c r="AB109" i="5" s="1"/>
  <c r="H109" i="5"/>
  <c r="BT98" i="12"/>
  <c r="D98" i="6"/>
  <c r="J98" i="6" s="1"/>
  <c r="M97" i="5"/>
  <c r="Z97" i="5" s="1"/>
  <c r="F97" i="5"/>
  <c r="O96" i="5"/>
  <c r="AB96" i="5" s="1"/>
  <c r="H96" i="5"/>
  <c r="P83" i="5"/>
  <c r="AC83" i="5" s="1"/>
  <c r="I83" i="5"/>
  <c r="BT74" i="12"/>
  <c r="D74" i="6"/>
  <c r="J74" i="6" s="1"/>
  <c r="B39" i="6"/>
  <c r="B39" i="12"/>
  <c r="B39" i="5"/>
  <c r="B39" i="11"/>
  <c r="B39" i="10"/>
  <c r="BU129" i="12"/>
  <c r="E129" i="6"/>
  <c r="K129" i="6" s="1"/>
  <c r="L119" i="5"/>
  <c r="Y119" i="5" s="1"/>
  <c r="E119" i="5"/>
  <c r="B112" i="12"/>
  <c r="B112" i="10"/>
  <c r="B112" i="5"/>
  <c r="B112" i="11"/>
  <c r="B112" i="6"/>
  <c r="B99" i="11"/>
  <c r="B99" i="6"/>
  <c r="B99" i="10"/>
  <c r="B99" i="5"/>
  <c r="B99" i="12"/>
  <c r="A39" i="12"/>
  <c r="A39" i="6"/>
  <c r="A39" i="11"/>
  <c r="A39" i="10"/>
  <c r="A39" i="5"/>
  <c r="BU36" i="12"/>
  <c r="E36" i="6"/>
  <c r="K36" i="6" s="1"/>
  <c r="BU68" i="12"/>
  <c r="E68" i="6"/>
  <c r="K68" i="6" s="1"/>
  <c r="L58" i="5"/>
  <c r="Y58" i="5" s="1"/>
  <c r="E58" i="5"/>
  <c r="BT84" i="12"/>
  <c r="D84" i="6"/>
  <c r="J84" i="6" s="1"/>
  <c r="K74" i="5"/>
  <c r="X74" i="5" s="1"/>
  <c r="D74" i="5"/>
  <c r="M69" i="5"/>
  <c r="Z69" i="5" s="1"/>
  <c r="F69" i="5"/>
  <c r="A67" i="12"/>
  <c r="A67" i="5"/>
  <c r="A67" i="6"/>
  <c r="A67" i="10"/>
  <c r="A67" i="11"/>
  <c r="O59" i="5"/>
  <c r="AB59" i="5" s="1"/>
  <c r="H59" i="5"/>
  <c r="B102" i="11"/>
  <c r="B102" i="5"/>
  <c r="B102" i="6"/>
  <c r="B102" i="12"/>
  <c r="B102" i="10"/>
  <c r="P94" i="5"/>
  <c r="AC94" i="5" s="1"/>
  <c r="I94" i="5"/>
  <c r="BU87" i="12"/>
  <c r="E87" i="6"/>
  <c r="K87" i="6" s="1"/>
  <c r="L77" i="5"/>
  <c r="Y77" i="5" s="1"/>
  <c r="E77" i="5"/>
  <c r="B70" i="6"/>
  <c r="B70" i="11"/>
  <c r="B70" i="10"/>
  <c r="B70" i="5"/>
  <c r="B70" i="12"/>
  <c r="P62" i="5"/>
  <c r="AC62" i="5" s="1"/>
  <c r="I62" i="5"/>
  <c r="BU55" i="12"/>
  <c r="E55" i="6"/>
  <c r="K55" i="6" s="1"/>
  <c r="P35" i="5"/>
  <c r="AC35" i="5" s="1"/>
  <c r="I35" i="5"/>
  <c r="O102" i="5"/>
  <c r="AB102" i="5" s="1"/>
  <c r="H102" i="5"/>
  <c r="BT95" i="12"/>
  <c r="D95" i="6"/>
  <c r="J95" i="6" s="1"/>
  <c r="K85" i="5"/>
  <c r="X85" i="5" s="1"/>
  <c r="D85" i="5"/>
  <c r="M80" i="5"/>
  <c r="Z80" i="5" s="1"/>
  <c r="F80" i="5"/>
  <c r="A78" i="12"/>
  <c r="A78" i="6"/>
  <c r="A78" i="11"/>
  <c r="A78" i="10"/>
  <c r="A78" i="5"/>
  <c r="O70" i="5"/>
  <c r="AB70" i="5" s="1"/>
  <c r="H70" i="5"/>
  <c r="BT63" i="12"/>
  <c r="D63" i="6"/>
  <c r="J63" i="6" s="1"/>
  <c r="K53" i="5"/>
  <c r="X53" i="5" s="1"/>
  <c r="D53" i="5"/>
  <c r="K50" i="5"/>
  <c r="X50" i="5" s="1"/>
  <c r="D50" i="5"/>
  <c r="P50" i="5"/>
  <c r="AC50" i="5" s="1"/>
  <c r="I50" i="5"/>
  <c r="BU43" i="12"/>
  <c r="E43" i="6"/>
  <c r="K43" i="6" s="1"/>
  <c r="L33" i="5"/>
  <c r="Y33" i="5" s="1"/>
  <c r="E33" i="5"/>
  <c r="B26" i="11"/>
  <c r="B26" i="6"/>
  <c r="B26" i="12"/>
  <c r="B26" i="5"/>
  <c r="B26" i="10"/>
  <c r="I8" i="5"/>
  <c r="P8" i="5"/>
  <c r="AC8" i="5" s="1"/>
  <c r="BT51" i="12"/>
  <c r="D51" i="6"/>
  <c r="J51" i="6" s="1"/>
  <c r="K41" i="5"/>
  <c r="X41" i="5" s="1"/>
  <c r="D41" i="5"/>
  <c r="M36" i="5"/>
  <c r="Z36" i="5" s="1"/>
  <c r="F36" i="5"/>
  <c r="A34" i="12"/>
  <c r="A34" i="11"/>
  <c r="A34" i="6"/>
  <c r="A34" i="5"/>
  <c r="A34" i="10"/>
  <c r="H26" i="5"/>
  <c r="O26" i="5"/>
  <c r="AB26" i="5" s="1"/>
  <c r="L44" i="5"/>
  <c r="Y44" i="5" s="1"/>
  <c r="E44" i="5"/>
  <c r="B37" i="6"/>
  <c r="B37" i="5"/>
  <c r="B37" i="10"/>
  <c r="B37" i="11"/>
  <c r="B37" i="12"/>
  <c r="P29" i="5"/>
  <c r="AC29" i="5" s="1"/>
  <c r="I29" i="5"/>
  <c r="D50" i="6"/>
  <c r="J50" i="6" s="1"/>
  <c r="BT50" i="12"/>
  <c r="K40" i="5"/>
  <c r="X40" i="5" s="1"/>
  <c r="D40" i="5"/>
  <c r="M35" i="5"/>
  <c r="Z35" i="5" s="1"/>
  <c r="F35" i="5"/>
  <c r="A33" i="12"/>
  <c r="A33" i="6"/>
  <c r="A33" i="10"/>
  <c r="A33" i="5"/>
  <c r="A33" i="11"/>
  <c r="O25" i="5"/>
  <c r="AB25" i="5" s="1"/>
  <c r="H25" i="5"/>
  <c r="P48" i="5"/>
  <c r="AC48" i="5" s="1"/>
  <c r="I48" i="5"/>
  <c r="BU41" i="12"/>
  <c r="E41" i="6"/>
  <c r="K41" i="6" s="1"/>
  <c r="L31" i="5"/>
  <c r="Y31" i="5" s="1"/>
  <c r="E31" i="5"/>
  <c r="A52" i="12"/>
  <c r="A52" i="11"/>
  <c r="A52" i="5"/>
  <c r="A52" i="10"/>
  <c r="A52" i="6"/>
  <c r="O44" i="5"/>
  <c r="AB44" i="5" s="1"/>
  <c r="H44" i="5"/>
  <c r="BT37" i="12"/>
  <c r="D37" i="6"/>
  <c r="J37" i="6" s="1"/>
  <c r="K27" i="5"/>
  <c r="X27" i="5" s="1"/>
  <c r="D27" i="5"/>
  <c r="K23" i="5"/>
  <c r="X23" i="5" s="1"/>
  <c r="D23" i="5"/>
  <c r="M18" i="5"/>
  <c r="Z18" i="5" s="1"/>
  <c r="F18" i="5"/>
  <c r="A16" i="12"/>
  <c r="A16" i="6"/>
  <c r="A16" i="5"/>
  <c r="A16" i="11"/>
  <c r="A16" i="10"/>
  <c r="O8" i="5"/>
  <c r="AB8" i="5" s="1"/>
  <c r="H8" i="5"/>
  <c r="BU20" i="12"/>
  <c r="E20" i="6"/>
  <c r="K20" i="6" s="1"/>
  <c r="L10" i="5"/>
  <c r="Y10" i="5" s="1"/>
  <c r="E10" i="5"/>
  <c r="O19" i="5"/>
  <c r="AB19" i="5" s="1"/>
  <c r="H19" i="5"/>
  <c r="D12" i="6"/>
  <c r="J12" i="6" s="1"/>
  <c r="BT12" i="12"/>
  <c r="L21" i="5"/>
  <c r="Y21" i="5" s="1"/>
  <c r="E21" i="5"/>
  <c r="B14" i="12"/>
  <c r="B14" i="11"/>
  <c r="B14" i="6"/>
  <c r="B14" i="10"/>
  <c r="B14" i="5"/>
  <c r="O18" i="5"/>
  <c r="AB18" i="5" s="1"/>
  <c r="H18" i="5"/>
  <c r="BT11" i="12"/>
  <c r="D11" i="6"/>
  <c r="J11" i="6" s="1"/>
  <c r="BU18" i="12"/>
  <c r="E18" i="6"/>
  <c r="K18" i="6" s="1"/>
  <c r="E8" i="5"/>
  <c r="L8" i="5"/>
  <c r="Y8" i="5" s="1"/>
  <c r="K20" i="5"/>
  <c r="X20" i="5" s="1"/>
  <c r="D20" i="5"/>
  <c r="M15" i="5"/>
  <c r="Z15" i="5" s="1"/>
  <c r="F15" i="5"/>
  <c r="A13" i="12"/>
  <c r="A13" i="6"/>
  <c r="A13" i="11"/>
  <c r="A13" i="10"/>
  <c r="A13" i="5"/>
  <c r="E289" i="6"/>
  <c r="K289" i="6" s="1"/>
  <c r="BU289" i="12"/>
  <c r="D314" i="6"/>
  <c r="J314" i="6" s="1"/>
  <c r="BT314" i="12"/>
  <c r="D308" i="6"/>
  <c r="J308" i="6" s="1"/>
  <c r="BT308" i="12"/>
  <c r="D310" i="6"/>
  <c r="J310" i="6" s="1"/>
  <c r="BT310" i="12"/>
  <c r="E226" i="6"/>
  <c r="K226" i="6" s="1"/>
  <c r="BU226" i="12"/>
  <c r="E285" i="6"/>
  <c r="K285" i="6" s="1"/>
  <c r="BU285" i="12"/>
  <c r="E301" i="6"/>
  <c r="K301" i="6" s="1"/>
  <c r="BU301" i="12"/>
  <c r="H314" i="5"/>
  <c r="O314" i="5"/>
  <c r="AB314" i="5" s="1"/>
  <c r="E300" i="6"/>
  <c r="K300" i="6" s="1"/>
  <c r="BU300" i="12"/>
  <c r="E292" i="6"/>
  <c r="K292" i="6" s="1"/>
  <c r="BU292" i="12"/>
  <c r="E284" i="6"/>
  <c r="K284" i="6" s="1"/>
  <c r="BU284" i="12"/>
  <c r="E276" i="6"/>
  <c r="K276" i="6" s="1"/>
  <c r="BU276" i="12"/>
  <c r="E268" i="6"/>
  <c r="K268" i="6" s="1"/>
  <c r="BU268" i="12"/>
  <c r="D240" i="6"/>
  <c r="J240" i="6" s="1"/>
  <c r="BT240" i="12"/>
  <c r="D274" i="6"/>
  <c r="J274" i="6" s="1"/>
  <c r="BT274" i="12"/>
  <c r="D266" i="6"/>
  <c r="J266" i="6" s="1"/>
  <c r="BT266" i="12"/>
  <c r="D239" i="6"/>
  <c r="J239" i="6" s="1"/>
  <c r="BT239" i="12"/>
  <c r="D235" i="6"/>
  <c r="J235" i="6" s="1"/>
  <c r="BT235" i="12"/>
  <c r="D259" i="6"/>
  <c r="J259" i="6" s="1"/>
  <c r="BT259" i="12"/>
  <c r="D251" i="6"/>
  <c r="J251" i="6" s="1"/>
  <c r="BT251" i="12"/>
  <c r="D243" i="6"/>
  <c r="J243" i="6" s="1"/>
  <c r="BT243" i="12"/>
  <c r="I312" i="5"/>
  <c r="P312" i="5"/>
  <c r="AC312" i="5" s="1"/>
  <c r="D308" i="5"/>
  <c r="K308" i="5"/>
  <c r="X308" i="5" s="1"/>
  <c r="F310" i="5"/>
  <c r="M310" i="5"/>
  <c r="Z310" i="5" s="1"/>
  <c r="E239" i="6"/>
  <c r="K239" i="6" s="1"/>
  <c r="BU239" i="12"/>
  <c r="E231" i="6"/>
  <c r="K231" i="6" s="1"/>
  <c r="BU231" i="12"/>
  <c r="E314" i="5"/>
  <c r="L314" i="5"/>
  <c r="Y314" i="5" s="1"/>
  <c r="D276" i="5"/>
  <c r="K276" i="5"/>
  <c r="X276" i="5" s="1"/>
  <c r="D309" i="5"/>
  <c r="K309" i="5"/>
  <c r="X309" i="5" s="1"/>
  <c r="F298" i="5"/>
  <c r="M298" i="5"/>
  <c r="Z298" i="5" s="1"/>
  <c r="E305" i="5"/>
  <c r="L305" i="5"/>
  <c r="Y305" i="5" s="1"/>
  <c r="F309" i="5"/>
  <c r="M309" i="5"/>
  <c r="Z309" i="5" s="1"/>
  <c r="F300" i="5"/>
  <c r="M300" i="5"/>
  <c r="Z300" i="5" s="1"/>
  <c r="H284" i="5"/>
  <c r="O284" i="5"/>
  <c r="AB284" i="5" s="1"/>
  <c r="F308" i="5"/>
  <c r="M308" i="5"/>
  <c r="Z308" i="5" s="1"/>
  <c r="F299" i="5"/>
  <c r="M299" i="5"/>
  <c r="Z299" i="5" s="1"/>
  <c r="I241" i="5"/>
  <c r="P241" i="5"/>
  <c r="AC241" i="5" s="1"/>
  <c r="B310" i="5"/>
  <c r="B310" i="6"/>
  <c r="B302" i="5"/>
  <c r="B302" i="6"/>
  <c r="I279" i="5"/>
  <c r="P279" i="5"/>
  <c r="AC279" i="5" s="1"/>
  <c r="B309" i="5"/>
  <c r="B309" i="6"/>
  <c r="H298" i="5"/>
  <c r="O298" i="5"/>
  <c r="AB298" i="5" s="1"/>
  <c r="I288" i="5"/>
  <c r="P288" i="5"/>
  <c r="AC288" i="5" s="1"/>
  <c r="H228" i="5"/>
  <c r="O228" i="5"/>
  <c r="AB228" i="5" s="1"/>
  <c r="F290" i="5"/>
  <c r="M290" i="5"/>
  <c r="Z290" i="5" s="1"/>
  <c r="A273" i="5"/>
  <c r="A273" i="6"/>
  <c r="F296" i="5"/>
  <c r="M296" i="5"/>
  <c r="Z296" i="5" s="1"/>
  <c r="B289" i="5"/>
  <c r="B289" i="6"/>
  <c r="H300" i="5"/>
  <c r="O300" i="5"/>
  <c r="AB300" i="5" s="1"/>
  <c r="E291" i="5"/>
  <c r="L291" i="5"/>
  <c r="Y291" i="5" s="1"/>
  <c r="I278" i="5"/>
  <c r="P278" i="5"/>
  <c r="AC278" i="5" s="1"/>
  <c r="H261" i="5"/>
  <c r="O261" i="5"/>
  <c r="AB261" i="5" s="1"/>
  <c r="I296" i="5"/>
  <c r="P296" i="5"/>
  <c r="AC296" i="5" s="1"/>
  <c r="H281" i="5"/>
  <c r="O281" i="5"/>
  <c r="AB281" i="5" s="1"/>
  <c r="H272" i="5"/>
  <c r="O272" i="5"/>
  <c r="AB272" i="5" s="1"/>
  <c r="A290" i="6"/>
  <c r="A290" i="5"/>
  <c r="D282" i="5"/>
  <c r="K282" i="5"/>
  <c r="X282" i="5" s="1"/>
  <c r="F264" i="5"/>
  <c r="M264" i="5"/>
  <c r="Z264" i="5" s="1"/>
  <c r="E287" i="5"/>
  <c r="L287" i="5"/>
  <c r="Y287" i="5" s="1"/>
  <c r="H275" i="5"/>
  <c r="O275" i="5"/>
  <c r="AB275" i="5" s="1"/>
  <c r="F291" i="5"/>
  <c r="M291" i="5"/>
  <c r="Z291" i="5" s="1"/>
  <c r="F283" i="5"/>
  <c r="M283" i="5"/>
  <c r="Z283" i="5" s="1"/>
  <c r="F263" i="5"/>
  <c r="M263" i="5"/>
  <c r="Z263" i="5" s="1"/>
  <c r="E277" i="5"/>
  <c r="L277" i="5"/>
  <c r="Y277" i="5" s="1"/>
  <c r="B267" i="5"/>
  <c r="B267" i="6"/>
  <c r="A251" i="5"/>
  <c r="A251" i="6"/>
  <c r="B276" i="5"/>
  <c r="B276" i="6"/>
  <c r="I265" i="5"/>
  <c r="P265" i="5"/>
  <c r="AC265" i="5" s="1"/>
  <c r="A259" i="5"/>
  <c r="A259" i="6"/>
  <c r="E274" i="5"/>
  <c r="L274" i="5"/>
  <c r="Y274" i="5" s="1"/>
  <c r="E252" i="5"/>
  <c r="L252" i="5"/>
  <c r="Y252" i="5" s="1"/>
  <c r="H266" i="5"/>
  <c r="O266" i="5"/>
  <c r="AB266" i="5" s="1"/>
  <c r="H258" i="5"/>
  <c r="O258" i="5"/>
  <c r="AB258" i="5" s="1"/>
  <c r="B271" i="6"/>
  <c r="B271" i="5"/>
  <c r="B263" i="5"/>
  <c r="B263" i="6"/>
  <c r="H253" i="5"/>
  <c r="O253" i="5"/>
  <c r="AB253" i="5" s="1"/>
  <c r="I269" i="5"/>
  <c r="P269" i="5"/>
  <c r="AC269" i="5" s="1"/>
  <c r="I261" i="5"/>
  <c r="P261" i="5"/>
  <c r="AC261" i="5" s="1"/>
  <c r="A242" i="10"/>
  <c r="A242" i="11"/>
  <c r="A242" i="5"/>
  <c r="A242" i="6"/>
  <c r="D264" i="5"/>
  <c r="K264" i="5"/>
  <c r="X264" i="5" s="1"/>
  <c r="F257" i="5"/>
  <c r="M257" i="5"/>
  <c r="Z257" i="5" s="1"/>
  <c r="H247" i="5"/>
  <c r="O247" i="5"/>
  <c r="AB247" i="5" s="1"/>
  <c r="A252" i="5"/>
  <c r="A252" i="6"/>
  <c r="F239" i="5"/>
  <c r="M239" i="5"/>
  <c r="Z239" i="5" s="1"/>
  <c r="D251" i="5"/>
  <c r="K251" i="5"/>
  <c r="X251" i="5" s="1"/>
  <c r="H257" i="5"/>
  <c r="O257" i="5"/>
  <c r="AB257" i="5" s="1"/>
  <c r="D248" i="5"/>
  <c r="K248" i="5"/>
  <c r="X248" i="5" s="1"/>
  <c r="H227" i="5"/>
  <c r="O227" i="5"/>
  <c r="AB227" i="5" s="1"/>
  <c r="I249" i="5"/>
  <c r="P249" i="5"/>
  <c r="AC249" i="5" s="1"/>
  <c r="F229" i="5"/>
  <c r="M229" i="5"/>
  <c r="Z229" i="5" s="1"/>
  <c r="B241" i="10"/>
  <c r="B241" i="11"/>
  <c r="B241" i="5"/>
  <c r="B241" i="6"/>
  <c r="H243" i="5"/>
  <c r="O243" i="5"/>
  <c r="AB243" i="5" s="1"/>
  <c r="I244" i="5"/>
  <c r="P244" i="5"/>
  <c r="AC244" i="5" s="1"/>
  <c r="E230" i="5"/>
  <c r="L230" i="5"/>
  <c r="Y230" i="5" s="1"/>
  <c r="I238" i="5"/>
  <c r="P238" i="5"/>
  <c r="AC238" i="5" s="1"/>
  <c r="B243" i="10"/>
  <c r="B243" i="11"/>
  <c r="B243" i="5"/>
  <c r="B243" i="6"/>
  <c r="I226" i="5"/>
  <c r="P226" i="5"/>
  <c r="AC226" i="5" s="1"/>
  <c r="B236" i="10"/>
  <c r="B236" i="11"/>
  <c r="B236" i="5"/>
  <c r="B236" i="6"/>
  <c r="D238" i="5"/>
  <c r="K238" i="5"/>
  <c r="X238" i="5" s="1"/>
  <c r="H229" i="5"/>
  <c r="O229" i="5"/>
  <c r="AB229" i="5" s="1"/>
  <c r="B235" i="10"/>
  <c r="B235" i="11"/>
  <c r="B235" i="5"/>
  <c r="B235" i="6"/>
  <c r="I230" i="5"/>
  <c r="P230" i="5"/>
  <c r="AC230" i="5" s="1"/>
  <c r="D232" i="5"/>
  <c r="K232" i="5"/>
  <c r="X232" i="5" s="1"/>
  <c r="I235" i="5"/>
  <c r="P235" i="5"/>
  <c r="AC235" i="5" s="1"/>
  <c r="I227" i="5"/>
  <c r="P227" i="5"/>
  <c r="AC227" i="5" s="1"/>
  <c r="K218" i="5"/>
  <c r="X218" i="5" s="1"/>
  <c r="D218" i="5"/>
  <c r="L144" i="5"/>
  <c r="Y144" i="5" s="1"/>
  <c r="E144" i="5"/>
  <c r="P148" i="5"/>
  <c r="AC148" i="5" s="1"/>
  <c r="I148" i="5"/>
  <c r="L222" i="5"/>
  <c r="Y222" i="5" s="1"/>
  <c r="E222" i="5"/>
  <c r="BU220" i="12"/>
  <c r="E220" i="6"/>
  <c r="K220" i="6" s="1"/>
  <c r="B224" i="10"/>
  <c r="B224" i="11"/>
  <c r="B224" i="5"/>
  <c r="B224" i="12"/>
  <c r="B224" i="6"/>
  <c r="K222" i="5"/>
  <c r="X222" i="5" s="1"/>
  <c r="D222" i="5"/>
  <c r="BT220" i="12"/>
  <c r="D220" i="6"/>
  <c r="J220" i="6" s="1"/>
  <c r="B211" i="11"/>
  <c r="B211" i="10"/>
  <c r="B211" i="6"/>
  <c r="B211" i="12"/>
  <c r="B211" i="5"/>
  <c r="A215" i="12"/>
  <c r="A215" i="10"/>
  <c r="A215" i="11"/>
  <c r="A215" i="6"/>
  <c r="A215" i="5"/>
  <c r="M136" i="5"/>
  <c r="Z136" i="5" s="1"/>
  <c r="F136" i="5"/>
  <c r="BT212" i="12"/>
  <c r="D212" i="6"/>
  <c r="J212" i="6" s="1"/>
  <c r="M204" i="5"/>
  <c r="Z204" i="5" s="1"/>
  <c r="F204" i="5"/>
  <c r="O180" i="5"/>
  <c r="AB180" i="5" s="1"/>
  <c r="H180" i="5"/>
  <c r="A170" i="12"/>
  <c r="A170" i="11"/>
  <c r="A170" i="10"/>
  <c r="A170" i="5"/>
  <c r="A170" i="6"/>
  <c r="B214" i="11"/>
  <c r="B214" i="10"/>
  <c r="B214" i="5"/>
  <c r="B214" i="6"/>
  <c r="B214" i="12"/>
  <c r="O207" i="5"/>
  <c r="AB207" i="5" s="1"/>
  <c r="H207" i="5"/>
  <c r="B189" i="10"/>
  <c r="B189" i="11"/>
  <c r="B189" i="5"/>
  <c r="B189" i="12"/>
  <c r="B189" i="6"/>
  <c r="BU176" i="12"/>
  <c r="E176" i="6"/>
  <c r="K176" i="6" s="1"/>
  <c r="B156" i="10"/>
  <c r="B156" i="12"/>
  <c r="B156" i="6"/>
  <c r="B156" i="5"/>
  <c r="B156" i="11"/>
  <c r="BT224" i="12"/>
  <c r="D224" i="6"/>
  <c r="J224" i="6" s="1"/>
  <c r="BT219" i="12"/>
  <c r="D219" i="6"/>
  <c r="J219" i="6" s="1"/>
  <c r="BU208" i="12"/>
  <c r="E208" i="6"/>
  <c r="K208" i="6" s="1"/>
  <c r="BT193" i="12"/>
  <c r="D193" i="6"/>
  <c r="J193" i="6" s="1"/>
  <c r="O178" i="5"/>
  <c r="AB178" i="5" s="1"/>
  <c r="H178" i="5"/>
  <c r="M172" i="5"/>
  <c r="Z172" i="5" s="1"/>
  <c r="F172" i="5"/>
  <c r="A142" i="12"/>
  <c r="A142" i="11"/>
  <c r="A142" i="6"/>
  <c r="A142" i="10"/>
  <c r="A142" i="5"/>
  <c r="L220" i="5"/>
  <c r="Y220" i="5" s="1"/>
  <c r="E220" i="5"/>
  <c r="B213" i="11"/>
  <c r="B213" i="10"/>
  <c r="B213" i="5"/>
  <c r="B213" i="6"/>
  <c r="B213" i="12"/>
  <c r="A195" i="12"/>
  <c r="A195" i="11"/>
  <c r="A195" i="10"/>
  <c r="A195" i="6"/>
  <c r="A195" i="5"/>
  <c r="BT191" i="12"/>
  <c r="D191" i="6"/>
  <c r="J191" i="6" s="1"/>
  <c r="P187" i="5"/>
  <c r="AC187" i="5" s="1"/>
  <c r="I187" i="5"/>
  <c r="BT179" i="12"/>
  <c r="D179" i="6"/>
  <c r="J179" i="6" s="1"/>
  <c r="O221" i="5"/>
  <c r="AB221" i="5" s="1"/>
  <c r="H221" i="5"/>
  <c r="BT214" i="12"/>
  <c r="D214" i="6"/>
  <c r="J214" i="6" s="1"/>
  <c r="P206" i="5"/>
  <c r="AC206" i="5" s="1"/>
  <c r="I206" i="5"/>
  <c r="A193" i="12"/>
  <c r="A193" i="10"/>
  <c r="A193" i="11"/>
  <c r="A193" i="5"/>
  <c r="A193" i="6"/>
  <c r="K189" i="5"/>
  <c r="X189" i="5" s="1"/>
  <c r="D189" i="5"/>
  <c r="P185" i="5"/>
  <c r="AC185" i="5" s="1"/>
  <c r="I185" i="5"/>
  <c r="P220" i="5"/>
  <c r="AC220" i="5" s="1"/>
  <c r="I220" i="5"/>
  <c r="BU213" i="12"/>
  <c r="E213" i="6"/>
  <c r="K213" i="6" s="1"/>
  <c r="O210" i="5"/>
  <c r="AB210" i="5" s="1"/>
  <c r="H210" i="5"/>
  <c r="K195" i="5"/>
  <c r="X195" i="5" s="1"/>
  <c r="D195" i="5"/>
  <c r="P191" i="5"/>
  <c r="AC191" i="5" s="1"/>
  <c r="I191" i="5"/>
  <c r="K182" i="5"/>
  <c r="X182" i="5" s="1"/>
  <c r="D182" i="5"/>
  <c r="BT171" i="12"/>
  <c r="D171" i="6"/>
  <c r="J171" i="6" s="1"/>
  <c r="K159" i="5"/>
  <c r="X159" i="5" s="1"/>
  <c r="D159" i="5"/>
  <c r="BT217" i="12"/>
  <c r="D217" i="6"/>
  <c r="J217" i="6" s="1"/>
  <c r="B203" i="11"/>
  <c r="B203" i="10"/>
  <c r="B203" i="6"/>
  <c r="B203" i="12"/>
  <c r="B203" i="5"/>
  <c r="O197" i="5"/>
  <c r="AB197" i="5" s="1"/>
  <c r="H197" i="5"/>
  <c r="O184" i="5"/>
  <c r="AB184" i="5" s="1"/>
  <c r="H184" i="5"/>
  <c r="L170" i="5"/>
  <c r="Y170" i="5" s="1"/>
  <c r="E170" i="5"/>
  <c r="A150" i="12"/>
  <c r="A150" i="5"/>
  <c r="A150" i="11"/>
  <c r="A150" i="10"/>
  <c r="A150" i="6"/>
  <c r="M167" i="5"/>
  <c r="Z167" i="5" s="1"/>
  <c r="F167" i="5"/>
  <c r="O166" i="5"/>
  <c r="AB166" i="5" s="1"/>
  <c r="H166" i="5"/>
  <c r="L155" i="5"/>
  <c r="Y155" i="5" s="1"/>
  <c r="E155" i="5"/>
  <c r="A146" i="12"/>
  <c r="A146" i="10"/>
  <c r="A146" i="6"/>
  <c r="A146" i="11"/>
  <c r="A146" i="5"/>
  <c r="P129" i="5"/>
  <c r="AC129" i="5" s="1"/>
  <c r="I129" i="5"/>
  <c r="K204" i="5"/>
  <c r="X204" i="5" s="1"/>
  <c r="D204" i="5"/>
  <c r="M199" i="5"/>
  <c r="Z199" i="5" s="1"/>
  <c r="F199" i="5"/>
  <c r="A196" i="12"/>
  <c r="A196" i="11"/>
  <c r="A196" i="10"/>
  <c r="A196" i="5"/>
  <c r="A196" i="6"/>
  <c r="P195" i="5"/>
  <c r="AC195" i="5" s="1"/>
  <c r="I195" i="5"/>
  <c r="L191" i="5"/>
  <c r="Y191" i="5" s="1"/>
  <c r="E191" i="5"/>
  <c r="A183" i="12"/>
  <c r="A183" i="10"/>
  <c r="A183" i="11"/>
  <c r="A183" i="6"/>
  <c r="A183" i="5"/>
  <c r="O182" i="5"/>
  <c r="AB182" i="5" s="1"/>
  <c r="H182" i="5"/>
  <c r="A178" i="12"/>
  <c r="A178" i="11"/>
  <c r="A178" i="10"/>
  <c r="A178" i="5"/>
  <c r="A178" i="6"/>
  <c r="BT177" i="12"/>
  <c r="D177" i="6"/>
  <c r="J177" i="6" s="1"/>
  <c r="K176" i="5"/>
  <c r="X176" i="5" s="1"/>
  <c r="D176" i="5"/>
  <c r="A160" i="12"/>
  <c r="A160" i="5"/>
  <c r="A160" i="6"/>
  <c r="A160" i="10"/>
  <c r="A160" i="11"/>
  <c r="BU205" i="12"/>
  <c r="E205" i="6"/>
  <c r="K205" i="6" s="1"/>
  <c r="BU165" i="12"/>
  <c r="E165" i="6"/>
  <c r="K165" i="6" s="1"/>
  <c r="L164" i="5"/>
  <c r="Y164" i="5" s="1"/>
  <c r="E164" i="5"/>
  <c r="P163" i="5"/>
  <c r="AC163" i="5" s="1"/>
  <c r="I163" i="5"/>
  <c r="P157" i="5"/>
  <c r="AC157" i="5" s="1"/>
  <c r="I157" i="5"/>
  <c r="O137" i="5"/>
  <c r="AB137" i="5" s="1"/>
  <c r="H137" i="5"/>
  <c r="O208" i="5"/>
  <c r="AB208" i="5" s="1"/>
  <c r="H208" i="5"/>
  <c r="BT201" i="12"/>
  <c r="D201" i="6"/>
  <c r="J201" i="6" s="1"/>
  <c r="BU190" i="12"/>
  <c r="E190" i="6"/>
  <c r="K190" i="6" s="1"/>
  <c r="A173" i="12"/>
  <c r="A173" i="11"/>
  <c r="A173" i="10"/>
  <c r="A173" i="5"/>
  <c r="A173" i="6"/>
  <c r="K171" i="5"/>
  <c r="X171" i="5" s="1"/>
  <c r="D171" i="5"/>
  <c r="O154" i="5"/>
  <c r="AB154" i="5" s="1"/>
  <c r="H154" i="5"/>
  <c r="D134" i="6"/>
  <c r="J134" i="6" s="1"/>
  <c r="BT134" i="12"/>
  <c r="M132" i="5"/>
  <c r="Z132" i="5" s="1"/>
  <c r="F132" i="5"/>
  <c r="P114" i="5"/>
  <c r="AC114" i="5" s="1"/>
  <c r="I114" i="5"/>
  <c r="D65" i="6"/>
  <c r="J65" i="6" s="1"/>
  <c r="BT65" i="12"/>
  <c r="A96" i="12"/>
  <c r="A96" i="11"/>
  <c r="A96" i="10"/>
  <c r="A96" i="5"/>
  <c r="A96" i="6"/>
  <c r="O76" i="5"/>
  <c r="AB76" i="5" s="1"/>
  <c r="H76" i="5"/>
  <c r="BT73" i="12"/>
  <c r="D73" i="6"/>
  <c r="J73" i="6" s="1"/>
  <c r="O56" i="5"/>
  <c r="AB56" i="5" s="1"/>
  <c r="H56" i="5"/>
  <c r="BU137" i="12"/>
  <c r="E137" i="6"/>
  <c r="K137" i="6" s="1"/>
  <c r="M120" i="5"/>
  <c r="Z120" i="5" s="1"/>
  <c r="F120" i="5"/>
  <c r="B111" i="11"/>
  <c r="B111" i="10"/>
  <c r="B111" i="12"/>
  <c r="B111" i="5"/>
  <c r="B111" i="6"/>
  <c r="O152" i="5"/>
  <c r="AB152" i="5" s="1"/>
  <c r="H152" i="5"/>
  <c r="BT145" i="12"/>
  <c r="D145" i="6"/>
  <c r="J145" i="6" s="1"/>
  <c r="K135" i="5"/>
  <c r="X135" i="5" s="1"/>
  <c r="D135" i="5"/>
  <c r="A127" i="12"/>
  <c r="A127" i="5"/>
  <c r="A127" i="10"/>
  <c r="A127" i="11"/>
  <c r="A127" i="6"/>
  <c r="K125" i="5"/>
  <c r="X125" i="5" s="1"/>
  <c r="D125" i="5"/>
  <c r="K118" i="5"/>
  <c r="X118" i="5" s="1"/>
  <c r="D118" i="5"/>
  <c r="M110" i="5"/>
  <c r="Z110" i="5" s="1"/>
  <c r="F110" i="5"/>
  <c r="BU101" i="12"/>
  <c r="E101" i="6"/>
  <c r="K101" i="6" s="1"/>
  <c r="M58" i="5"/>
  <c r="Z58" i="5" s="1"/>
  <c r="F58" i="5"/>
  <c r="D52" i="6"/>
  <c r="J52" i="6" s="1"/>
  <c r="BT52" i="12"/>
  <c r="L142" i="5"/>
  <c r="Y142" i="5" s="1"/>
  <c r="E142" i="5"/>
  <c r="B135" i="5"/>
  <c r="B135" i="12"/>
  <c r="B135" i="11"/>
  <c r="B135" i="10"/>
  <c r="B135" i="6"/>
  <c r="BU123" i="12"/>
  <c r="E123" i="6"/>
  <c r="K123" i="6" s="1"/>
  <c r="L122" i="5"/>
  <c r="Y122" i="5" s="1"/>
  <c r="E122" i="5"/>
  <c r="P121" i="5"/>
  <c r="AC121" i="5" s="1"/>
  <c r="I121" i="5"/>
  <c r="K111" i="5"/>
  <c r="X111" i="5" s="1"/>
  <c r="D111" i="5"/>
  <c r="A110" i="12"/>
  <c r="A110" i="5"/>
  <c r="A110" i="11"/>
  <c r="A110" i="6"/>
  <c r="A110" i="10"/>
  <c r="BT172" i="12"/>
  <c r="D172" i="6"/>
  <c r="J172" i="6" s="1"/>
  <c r="K162" i="5"/>
  <c r="X162" i="5" s="1"/>
  <c r="D162" i="5"/>
  <c r="M157" i="5"/>
  <c r="Z157" i="5" s="1"/>
  <c r="F157" i="5"/>
  <c r="A155" i="12"/>
  <c r="A155" i="5"/>
  <c r="A155" i="11"/>
  <c r="A155" i="6"/>
  <c r="A155" i="10"/>
  <c r="O147" i="5"/>
  <c r="AB147" i="5" s="1"/>
  <c r="H147" i="5"/>
  <c r="BT140" i="12"/>
  <c r="D140" i="6"/>
  <c r="J140" i="6" s="1"/>
  <c r="D125" i="6"/>
  <c r="J125" i="6" s="1"/>
  <c r="BT125" i="12"/>
  <c r="M124" i="5"/>
  <c r="Z124" i="5" s="1"/>
  <c r="F124" i="5"/>
  <c r="O123" i="5"/>
  <c r="AB123" i="5" s="1"/>
  <c r="H123" i="5"/>
  <c r="K110" i="5"/>
  <c r="X110" i="5" s="1"/>
  <c r="D110" i="5"/>
  <c r="BT104" i="12"/>
  <c r="D104" i="6"/>
  <c r="J104" i="6" s="1"/>
  <c r="A101" i="12"/>
  <c r="A101" i="6"/>
  <c r="A101" i="11"/>
  <c r="A101" i="10"/>
  <c r="A101" i="5"/>
  <c r="L193" i="5"/>
  <c r="Y193" i="5" s="1"/>
  <c r="E193" i="5"/>
  <c r="B186" i="10"/>
  <c r="B186" i="11"/>
  <c r="B186" i="12"/>
  <c r="B186" i="5"/>
  <c r="B186" i="6"/>
  <c r="P178" i="5"/>
  <c r="AC178" i="5" s="1"/>
  <c r="I178" i="5"/>
  <c r="BU171" i="12"/>
  <c r="E171" i="6"/>
  <c r="K171" i="6" s="1"/>
  <c r="L161" i="5"/>
  <c r="Y161" i="5" s="1"/>
  <c r="E161" i="5"/>
  <c r="B154" i="6"/>
  <c r="B154" i="10"/>
  <c r="B154" i="11"/>
  <c r="B154" i="12"/>
  <c r="B154" i="5"/>
  <c r="P146" i="5"/>
  <c r="AC146" i="5" s="1"/>
  <c r="I146" i="5"/>
  <c r="BU139" i="12"/>
  <c r="E139" i="6"/>
  <c r="K139" i="6" s="1"/>
  <c r="D113" i="6"/>
  <c r="J113" i="6" s="1"/>
  <c r="BT113" i="12"/>
  <c r="B79" i="11"/>
  <c r="B79" i="12"/>
  <c r="B79" i="10"/>
  <c r="B79" i="5"/>
  <c r="B79" i="6"/>
  <c r="A76" i="12"/>
  <c r="A76" i="5"/>
  <c r="A76" i="6"/>
  <c r="A76" i="11"/>
  <c r="A76" i="10"/>
  <c r="P65" i="5"/>
  <c r="AC65" i="5" s="1"/>
  <c r="I65" i="5"/>
  <c r="B57" i="12"/>
  <c r="B57" i="10"/>
  <c r="B57" i="6"/>
  <c r="B57" i="11"/>
  <c r="B57" i="5"/>
  <c r="L46" i="5"/>
  <c r="Y46" i="5" s="1"/>
  <c r="E46" i="5"/>
  <c r="K76" i="5"/>
  <c r="X76" i="5" s="1"/>
  <c r="D76" i="5"/>
  <c r="BU81" i="12"/>
  <c r="E81" i="6"/>
  <c r="K81" i="6" s="1"/>
  <c r="P60" i="5"/>
  <c r="AC60" i="5" s="1"/>
  <c r="I60" i="5"/>
  <c r="B53" i="12"/>
  <c r="B53" i="6"/>
  <c r="B53" i="5"/>
  <c r="B53" i="10"/>
  <c r="B53" i="11"/>
  <c r="P113" i="5"/>
  <c r="AC113" i="5" s="1"/>
  <c r="I113" i="5"/>
  <c r="BU106" i="12"/>
  <c r="E106" i="6"/>
  <c r="K106" i="6" s="1"/>
  <c r="P89" i="5"/>
  <c r="AC89" i="5" s="1"/>
  <c r="I89" i="5"/>
  <c r="BU77" i="12"/>
  <c r="E77" i="6"/>
  <c r="K77" i="6" s="1"/>
  <c r="A68" i="12"/>
  <c r="A68" i="11"/>
  <c r="A68" i="6"/>
  <c r="A68" i="10"/>
  <c r="A68" i="5"/>
  <c r="A129" i="12"/>
  <c r="A129" i="6"/>
  <c r="A129" i="10"/>
  <c r="A129" i="11"/>
  <c r="A129" i="5"/>
  <c r="O121" i="5"/>
  <c r="AB121" i="5" s="1"/>
  <c r="H121" i="5"/>
  <c r="BT114" i="12"/>
  <c r="D114" i="6"/>
  <c r="J114" i="6" s="1"/>
  <c r="A97" i="12"/>
  <c r="A97" i="6"/>
  <c r="A97" i="10"/>
  <c r="A97" i="11"/>
  <c r="A97" i="5"/>
  <c r="BT96" i="12"/>
  <c r="D96" i="6"/>
  <c r="J96" i="6" s="1"/>
  <c r="K95" i="5"/>
  <c r="X95" i="5" s="1"/>
  <c r="D95" i="5"/>
  <c r="O84" i="5"/>
  <c r="AB84" i="5" s="1"/>
  <c r="H84" i="5"/>
  <c r="P61" i="5"/>
  <c r="AC61" i="5" s="1"/>
  <c r="I61" i="5"/>
  <c r="BU54" i="12"/>
  <c r="E54" i="6"/>
  <c r="K54" i="6" s="1"/>
  <c r="L131" i="5"/>
  <c r="Y131" i="5" s="1"/>
  <c r="E131" i="5"/>
  <c r="B124" i="12"/>
  <c r="B124" i="5"/>
  <c r="B124" i="11"/>
  <c r="B124" i="6"/>
  <c r="B124" i="10"/>
  <c r="P116" i="5"/>
  <c r="AC116" i="5" s="1"/>
  <c r="I116" i="5"/>
  <c r="BU109" i="12"/>
  <c r="E109" i="6"/>
  <c r="K109" i="6" s="1"/>
  <c r="P93" i="5"/>
  <c r="AC93" i="5" s="1"/>
  <c r="I93" i="5"/>
  <c r="P76" i="5"/>
  <c r="AC76" i="5" s="1"/>
  <c r="I76" i="5"/>
  <c r="M71" i="5"/>
  <c r="Z71" i="5" s="1"/>
  <c r="F71" i="5"/>
  <c r="O61" i="5"/>
  <c r="AB61" i="5" s="1"/>
  <c r="H61" i="5"/>
  <c r="D54" i="6"/>
  <c r="J54" i="6" s="1"/>
  <c r="BT54" i="12"/>
  <c r="BU53" i="12"/>
  <c r="E53" i="6"/>
  <c r="K53" i="6" s="1"/>
  <c r="P27" i="5"/>
  <c r="AC27" i="5" s="1"/>
  <c r="I27" i="5"/>
  <c r="D26" i="5"/>
  <c r="K26" i="5"/>
  <c r="X26" i="5" s="1"/>
  <c r="BU9" i="12"/>
  <c r="E9" i="6"/>
  <c r="K9" i="6" s="1"/>
  <c r="L70" i="5"/>
  <c r="Y70" i="5" s="1"/>
  <c r="E70" i="5"/>
  <c r="B63" i="5"/>
  <c r="B63" i="11"/>
  <c r="B63" i="10"/>
  <c r="B63" i="6"/>
  <c r="B63" i="12"/>
  <c r="P55" i="5"/>
  <c r="AC55" i="5" s="1"/>
  <c r="I55" i="5"/>
  <c r="B47" i="6"/>
  <c r="B47" i="12"/>
  <c r="B47" i="11"/>
  <c r="B47" i="10"/>
  <c r="B47" i="5"/>
  <c r="K86" i="5"/>
  <c r="X86" i="5" s="1"/>
  <c r="D86" i="5"/>
  <c r="M81" i="5"/>
  <c r="Z81" i="5" s="1"/>
  <c r="F81" i="5"/>
  <c r="A79" i="12"/>
  <c r="A79" i="5"/>
  <c r="A79" i="6"/>
  <c r="A79" i="11"/>
  <c r="A79" i="10"/>
  <c r="O71" i="5"/>
  <c r="AB71" i="5" s="1"/>
  <c r="H71" i="5"/>
  <c r="BT64" i="12"/>
  <c r="D64" i="6"/>
  <c r="J64" i="6" s="1"/>
  <c r="K54" i="5"/>
  <c r="X54" i="5" s="1"/>
  <c r="D54" i="5"/>
  <c r="BU99" i="12"/>
  <c r="E99" i="6"/>
  <c r="K99" i="6" s="1"/>
  <c r="L89" i="5"/>
  <c r="Y89" i="5" s="1"/>
  <c r="E89" i="5"/>
  <c r="B82" i="12"/>
  <c r="B82" i="11"/>
  <c r="B82" i="6"/>
  <c r="B82" i="10"/>
  <c r="B82" i="5"/>
  <c r="P74" i="5"/>
  <c r="AC74" i="5" s="1"/>
  <c r="I74" i="5"/>
  <c r="BU67" i="12"/>
  <c r="E67" i="6"/>
  <c r="K67" i="6" s="1"/>
  <c r="L57" i="5"/>
  <c r="Y57" i="5" s="1"/>
  <c r="E57" i="5"/>
  <c r="K97" i="5"/>
  <c r="X97" i="5" s="1"/>
  <c r="D97" i="5"/>
  <c r="M92" i="5"/>
  <c r="Z92" i="5" s="1"/>
  <c r="F92" i="5"/>
  <c r="A90" i="12"/>
  <c r="A90" i="10"/>
  <c r="A90" i="11"/>
  <c r="A90" i="6"/>
  <c r="A90" i="5"/>
  <c r="O82" i="5"/>
  <c r="AB82" i="5" s="1"/>
  <c r="H82" i="5"/>
  <c r="D75" i="6"/>
  <c r="J75" i="6" s="1"/>
  <c r="BT75" i="12"/>
  <c r="K65" i="5"/>
  <c r="X65" i="5" s="1"/>
  <c r="D65" i="5"/>
  <c r="M60" i="5"/>
  <c r="Z60" i="5" s="1"/>
  <c r="F60" i="5"/>
  <c r="A58" i="12"/>
  <c r="A58" i="11"/>
  <c r="A58" i="5"/>
  <c r="A58" i="6"/>
  <c r="A58" i="10"/>
  <c r="BT44" i="12"/>
  <c r="D44" i="6"/>
  <c r="J44" i="6" s="1"/>
  <c r="A27" i="12"/>
  <c r="A27" i="6"/>
  <c r="A27" i="10"/>
  <c r="A27" i="5"/>
  <c r="A27" i="11"/>
  <c r="L11" i="5"/>
  <c r="Y11" i="5" s="1"/>
  <c r="E11" i="5"/>
  <c r="L45" i="5"/>
  <c r="Y45" i="5" s="1"/>
  <c r="E45" i="5"/>
  <c r="B38" i="5"/>
  <c r="B38" i="10"/>
  <c r="B38" i="6"/>
  <c r="B38" i="12"/>
  <c r="B38" i="11"/>
  <c r="P30" i="5"/>
  <c r="AC30" i="5" s="1"/>
  <c r="I30" i="5"/>
  <c r="M48" i="5"/>
  <c r="Z48" i="5" s="1"/>
  <c r="F48" i="5"/>
  <c r="A46" i="12"/>
  <c r="A46" i="11"/>
  <c r="A46" i="10"/>
  <c r="A46" i="5"/>
  <c r="A46" i="6"/>
  <c r="O38" i="5"/>
  <c r="AB38" i="5" s="1"/>
  <c r="H38" i="5"/>
  <c r="D31" i="6"/>
  <c r="J31" i="6" s="1"/>
  <c r="BT31" i="12"/>
  <c r="P20" i="5"/>
  <c r="AC20" i="5" s="1"/>
  <c r="I20" i="5"/>
  <c r="B49" i="6"/>
  <c r="B49" i="5"/>
  <c r="B49" i="11"/>
  <c r="B49" i="12"/>
  <c r="B49" i="10"/>
  <c r="P41" i="5"/>
  <c r="AC41" i="5" s="1"/>
  <c r="I41" i="5"/>
  <c r="BU34" i="12"/>
  <c r="E34" i="6"/>
  <c r="K34" i="6" s="1"/>
  <c r="K52" i="5"/>
  <c r="X52" i="5" s="1"/>
  <c r="D52" i="5"/>
  <c r="M47" i="5"/>
  <c r="Z47" i="5" s="1"/>
  <c r="F47" i="5"/>
  <c r="A45" i="12"/>
  <c r="A45" i="5"/>
  <c r="A45" i="10"/>
  <c r="A45" i="11"/>
  <c r="A45" i="6"/>
  <c r="O37" i="5"/>
  <c r="AB37" i="5" s="1"/>
  <c r="H37" i="5"/>
  <c r="BT30" i="12"/>
  <c r="D30" i="6"/>
  <c r="J30" i="6" s="1"/>
  <c r="P12" i="5"/>
  <c r="AC12" i="5" s="1"/>
  <c r="I12" i="5"/>
  <c r="L43" i="5"/>
  <c r="Y43" i="5" s="1"/>
  <c r="E43" i="5"/>
  <c r="B36" i="10"/>
  <c r="B36" i="6"/>
  <c r="B36" i="5"/>
  <c r="B36" i="11"/>
  <c r="B36" i="12"/>
  <c r="P28" i="5"/>
  <c r="AC28" i="5" s="1"/>
  <c r="I28" i="5"/>
  <c r="D49" i="6"/>
  <c r="J49" i="6" s="1"/>
  <c r="BT49" i="12"/>
  <c r="K39" i="5"/>
  <c r="X39" i="5" s="1"/>
  <c r="D39" i="5"/>
  <c r="M34" i="5"/>
  <c r="Z34" i="5" s="1"/>
  <c r="F34" i="5"/>
  <c r="A32" i="12"/>
  <c r="A32" i="10"/>
  <c r="A32" i="11"/>
  <c r="A32" i="5"/>
  <c r="A32" i="6"/>
  <c r="O20" i="5"/>
  <c r="AB20" i="5" s="1"/>
  <c r="H20" i="5"/>
  <c r="D13" i="6"/>
  <c r="J13" i="6" s="1"/>
  <c r="BT13" i="12"/>
  <c r="L22" i="5"/>
  <c r="Y22" i="5" s="1"/>
  <c r="E22" i="5"/>
  <c r="B15" i="6"/>
  <c r="B15" i="5"/>
  <c r="B15" i="11"/>
  <c r="B15" i="12"/>
  <c r="B15" i="10"/>
  <c r="BT24" i="12"/>
  <c r="D24" i="6"/>
  <c r="J24" i="6" s="1"/>
  <c r="K14" i="5"/>
  <c r="X14" i="5" s="1"/>
  <c r="D14" i="5"/>
  <c r="M9" i="5"/>
  <c r="Z9" i="5" s="1"/>
  <c r="F9" i="5"/>
  <c r="P18" i="5"/>
  <c r="AC18" i="5" s="1"/>
  <c r="I18" i="5"/>
  <c r="BU11" i="12"/>
  <c r="E11" i="6"/>
  <c r="K11" i="6" s="1"/>
  <c r="BT23" i="12"/>
  <c r="D23" i="6"/>
  <c r="J23" i="6" s="1"/>
  <c r="K13" i="5"/>
  <c r="X13" i="5" s="1"/>
  <c r="D13" i="5"/>
  <c r="M8" i="5"/>
  <c r="Z8" i="5" s="1"/>
  <c r="F8" i="5"/>
  <c r="L20" i="5"/>
  <c r="Y20" i="5" s="1"/>
  <c r="E20" i="5"/>
  <c r="B13" i="10"/>
  <c r="B13" i="12"/>
  <c r="B13" i="6"/>
  <c r="B13" i="5"/>
  <c r="B13" i="11"/>
  <c r="O17" i="5"/>
  <c r="AB17" i="5" s="1"/>
  <c r="H17" i="5"/>
  <c r="D10" i="6"/>
  <c r="J10" i="6" s="1"/>
  <c r="BT10" i="12"/>
  <c r="E313" i="6"/>
  <c r="K313" i="6" s="1"/>
  <c r="BU313" i="12"/>
  <c r="E307" i="6"/>
  <c r="K307" i="6" s="1"/>
  <c r="BU307" i="12"/>
  <c r="E305" i="6"/>
  <c r="K305" i="6" s="1"/>
  <c r="BU305" i="12"/>
  <c r="D304" i="6"/>
  <c r="J304" i="6" s="1"/>
  <c r="BT304" i="12"/>
  <c r="D311" i="6"/>
  <c r="J311" i="6" s="1"/>
  <c r="BT311" i="12"/>
  <c r="E283" i="6"/>
  <c r="K283" i="6" s="1"/>
  <c r="BU283" i="12"/>
  <c r="D282" i="6"/>
  <c r="J282" i="6" s="1"/>
  <c r="BT282" i="12"/>
  <c r="D307" i="6"/>
  <c r="J307" i="6" s="1"/>
  <c r="BT307" i="12"/>
  <c r="D299" i="6"/>
  <c r="J299" i="6" s="1"/>
  <c r="BT299" i="12"/>
  <c r="D291" i="6"/>
  <c r="J291" i="6" s="1"/>
  <c r="BT291" i="12"/>
  <c r="D283" i="6"/>
  <c r="J283" i="6" s="1"/>
  <c r="BT283" i="12"/>
  <c r="D275" i="6"/>
  <c r="J275" i="6" s="1"/>
  <c r="BT275" i="12"/>
  <c r="D267" i="6"/>
  <c r="J267" i="6" s="1"/>
  <c r="BT267" i="12"/>
  <c r="D227" i="6"/>
  <c r="J227" i="6" s="1"/>
  <c r="BT227" i="12"/>
  <c r="E255" i="6"/>
  <c r="K255" i="6" s="1"/>
  <c r="BU255" i="12"/>
  <c r="E273" i="6"/>
  <c r="K273" i="6" s="1"/>
  <c r="BU273" i="12"/>
  <c r="E265" i="6"/>
  <c r="K265" i="6" s="1"/>
  <c r="BU265" i="12"/>
  <c r="E238" i="6"/>
  <c r="K238" i="6" s="1"/>
  <c r="BU238" i="12"/>
  <c r="D237" i="6"/>
  <c r="J237" i="6" s="1"/>
  <c r="BT237" i="12"/>
  <c r="E234" i="6"/>
  <c r="K234" i="6" s="1"/>
  <c r="BU234" i="12"/>
  <c r="E258" i="6"/>
  <c r="K258" i="6" s="1"/>
  <c r="BU258" i="12"/>
  <c r="E250" i="6"/>
  <c r="K250" i="6" s="1"/>
  <c r="BU250" i="12"/>
  <c r="E242" i="6"/>
  <c r="K242" i="6" s="1"/>
  <c r="BU242" i="12"/>
  <c r="I311" i="5"/>
  <c r="P311" i="5"/>
  <c r="AC311" i="5" s="1"/>
  <c r="A309" i="5"/>
  <c r="A309" i="6"/>
  <c r="A314" i="5"/>
  <c r="A314" i="6"/>
  <c r="D238" i="6"/>
  <c r="J238" i="6" s="1"/>
  <c r="BT238" i="12"/>
  <c r="D230" i="6"/>
  <c r="J230" i="6" s="1"/>
  <c r="BT230" i="12"/>
  <c r="F311" i="5"/>
  <c r="M311" i="5"/>
  <c r="Z311" i="5" s="1"/>
  <c r="H297" i="5"/>
  <c r="O297" i="5"/>
  <c r="AB297" i="5" s="1"/>
  <c r="A307" i="6"/>
  <c r="A307" i="5"/>
  <c r="A297" i="5"/>
  <c r="A297" i="6"/>
  <c r="B305" i="5"/>
  <c r="B305" i="6"/>
  <c r="H292" i="5"/>
  <c r="O292" i="5"/>
  <c r="AB292" i="5" s="1"/>
  <c r="B300" i="5"/>
  <c r="B300" i="6"/>
  <c r="E296" i="5"/>
  <c r="L296" i="5"/>
  <c r="Y296" i="5" s="1"/>
  <c r="E225" i="6"/>
  <c r="K225" i="6" s="1"/>
  <c r="BU225" i="12"/>
  <c r="I309" i="5"/>
  <c r="P309" i="5"/>
  <c r="AC309" i="5" s="1"/>
  <c r="E301" i="5"/>
  <c r="L301" i="5"/>
  <c r="Y301" i="5" s="1"/>
  <c r="D225" i="6"/>
  <c r="J225" i="6" s="1"/>
  <c r="BT225" i="12"/>
  <c r="I308" i="5"/>
  <c r="P308" i="5"/>
  <c r="AC308" i="5" s="1"/>
  <c r="E295" i="5"/>
  <c r="L295" i="5"/>
  <c r="Y295" i="5" s="1"/>
  <c r="F297" i="5"/>
  <c r="M297" i="5"/>
  <c r="Z297" i="5" s="1"/>
  <c r="B290" i="5"/>
  <c r="B290" i="6"/>
  <c r="B272" i="6"/>
  <c r="B272" i="5"/>
  <c r="H286" i="5"/>
  <c r="O286" i="5"/>
  <c r="AB286" i="5" s="1"/>
  <c r="A300" i="5"/>
  <c r="A300" i="6"/>
  <c r="F288" i="5"/>
  <c r="M288" i="5"/>
  <c r="Z288" i="5" s="1"/>
  <c r="A249" i="5"/>
  <c r="A249" i="6"/>
  <c r="F294" i="5"/>
  <c r="M294" i="5"/>
  <c r="Z294" i="5" s="1"/>
  <c r="B279" i="6"/>
  <c r="B279" i="5"/>
  <c r="A270" i="5"/>
  <c r="A270" i="6"/>
  <c r="E288" i="5"/>
  <c r="L288" i="5"/>
  <c r="Y288" i="5" s="1"/>
  <c r="A280" i="5"/>
  <c r="A280" i="6"/>
  <c r="E258" i="5"/>
  <c r="L258" i="5"/>
  <c r="Y258" i="5" s="1"/>
  <c r="B287" i="6"/>
  <c r="B287" i="5"/>
  <c r="E272" i="5"/>
  <c r="L272" i="5"/>
  <c r="Y272" i="5" s="1"/>
  <c r="A254" i="5"/>
  <c r="A254" i="6"/>
  <c r="B277" i="5"/>
  <c r="B277" i="6"/>
  <c r="I266" i="5"/>
  <c r="P266" i="5"/>
  <c r="AC266" i="5" s="1"/>
  <c r="B239" i="10"/>
  <c r="B239" i="11"/>
  <c r="B239" i="5"/>
  <c r="B239" i="6"/>
  <c r="I275" i="5"/>
  <c r="P275" i="5"/>
  <c r="AC275" i="5" s="1"/>
  <c r="D278" i="5"/>
  <c r="K278" i="5"/>
  <c r="X278" i="5" s="1"/>
  <c r="F255" i="5"/>
  <c r="M255" i="5"/>
  <c r="Z255" i="5" s="1"/>
  <c r="B274" i="5"/>
  <c r="B274" i="6"/>
  <c r="H251" i="5"/>
  <c r="O251" i="5"/>
  <c r="AB251" i="5" s="1"/>
  <c r="A266" i="5"/>
  <c r="A266" i="6"/>
  <c r="A258" i="5"/>
  <c r="A258" i="6"/>
  <c r="I270" i="5"/>
  <c r="P270" i="5"/>
  <c r="AC270" i="5" s="1"/>
  <c r="I262" i="5"/>
  <c r="P262" i="5"/>
  <c r="AC262" i="5" s="1"/>
  <c r="F267" i="5"/>
  <c r="M267" i="5"/>
  <c r="Z267" i="5" s="1"/>
  <c r="F259" i="5"/>
  <c r="M259" i="5"/>
  <c r="Z259" i="5" s="1"/>
  <c r="H271" i="5"/>
  <c r="O271" i="5"/>
  <c r="AB271" i="5" s="1"/>
  <c r="H263" i="5"/>
  <c r="O263" i="5"/>
  <c r="AB263" i="5" s="1"/>
  <c r="B257" i="5"/>
  <c r="B257" i="6"/>
  <c r="D244" i="5"/>
  <c r="K244" i="5"/>
  <c r="X244" i="5" s="1"/>
  <c r="E250" i="5"/>
  <c r="L250" i="5"/>
  <c r="Y250" i="5" s="1"/>
  <c r="F230" i="5"/>
  <c r="M230" i="5"/>
  <c r="Z230" i="5" s="1"/>
  <c r="H250" i="5"/>
  <c r="O250" i="5"/>
  <c r="AB250" i="5" s="1"/>
  <c r="A257" i="5"/>
  <c r="A257" i="6"/>
  <c r="H245" i="5"/>
  <c r="O245" i="5"/>
  <c r="AB245" i="5" s="1"/>
  <c r="D257" i="5"/>
  <c r="K257" i="5"/>
  <c r="X257" i="5" s="1"/>
  <c r="H249" i="5"/>
  <c r="O249" i="5"/>
  <c r="AB249" i="5" s="1"/>
  <c r="F247" i="5"/>
  <c r="M247" i="5"/>
  <c r="Z247" i="5" s="1"/>
  <c r="E249" i="5"/>
  <c r="L249" i="5"/>
  <c r="Y249" i="5" s="1"/>
  <c r="I240" i="5"/>
  <c r="P240" i="5"/>
  <c r="AC240" i="5" s="1"/>
  <c r="D241" i="5"/>
  <c r="K241" i="5"/>
  <c r="X241" i="5" s="1"/>
  <c r="F242" i="5"/>
  <c r="M242" i="5"/>
  <c r="Z242" i="5" s="1"/>
  <c r="E225" i="5"/>
  <c r="L225" i="5"/>
  <c r="Y225" i="5" s="1"/>
  <c r="I242" i="5"/>
  <c r="P242" i="5"/>
  <c r="AC242" i="5" s="1"/>
  <c r="F227" i="5"/>
  <c r="M227" i="5"/>
  <c r="Z227" i="5" s="1"/>
  <c r="H235" i="5"/>
  <c r="O235" i="5"/>
  <c r="AB235" i="5" s="1"/>
  <c r="H237" i="5"/>
  <c r="O237" i="5"/>
  <c r="AB237" i="5" s="1"/>
  <c r="I229" i="5"/>
  <c r="P229" i="5"/>
  <c r="AC229" i="5" s="1"/>
  <c r="D233" i="5"/>
  <c r="K233" i="5"/>
  <c r="X233" i="5" s="1"/>
  <c r="F228" i="5"/>
  <c r="M228" i="5"/>
  <c r="Z228" i="5" s="1"/>
  <c r="H231" i="5"/>
  <c r="O231" i="5"/>
  <c r="AB231" i="5" s="1"/>
  <c r="F233" i="5"/>
  <c r="M233" i="5"/>
  <c r="Z233" i="5" s="1"/>
  <c r="F225" i="5"/>
  <c r="M225" i="5"/>
  <c r="Z225" i="5" s="1"/>
  <c r="M173" i="6" l="1"/>
  <c r="AQ173" i="6" s="1"/>
  <c r="AR173" i="6" s="1"/>
  <c r="M62" i="6"/>
  <c r="AF62" i="6" s="1"/>
  <c r="M113" i="6"/>
  <c r="AF113" i="6" s="1"/>
  <c r="M259" i="6"/>
  <c r="M222" i="6"/>
  <c r="AF222" i="6" s="1"/>
  <c r="M61" i="6"/>
  <c r="AF61" i="6" s="1"/>
  <c r="M181" i="6"/>
  <c r="AQ181" i="6" s="1"/>
  <c r="AR181" i="6" s="1"/>
  <c r="E150" i="2"/>
  <c r="E73" i="2"/>
  <c r="E117" i="2"/>
  <c r="D150" i="2"/>
  <c r="D73" i="2"/>
  <c r="D117" i="2"/>
  <c r="E40" i="2"/>
  <c r="E84" i="2"/>
  <c r="E139" i="2"/>
  <c r="D40" i="2"/>
  <c r="D84" i="2"/>
  <c r="D139" i="2"/>
  <c r="E51" i="2"/>
  <c r="E95" i="2"/>
  <c r="E128" i="2"/>
  <c r="D51" i="2"/>
  <c r="D95" i="2"/>
  <c r="D128" i="2"/>
  <c r="E62" i="2"/>
  <c r="E106" i="2"/>
  <c r="D62" i="2"/>
  <c r="D106" i="2"/>
  <c r="M198" i="6"/>
  <c r="AF198" i="6" s="1"/>
  <c r="K23" i="7"/>
  <c r="M49" i="15"/>
  <c r="AF173" i="6"/>
  <c r="AF132" i="6"/>
  <c r="AQ132" i="6"/>
  <c r="AR132" i="6" s="1"/>
  <c r="M47" i="6"/>
  <c r="M229" i="6"/>
  <c r="AQ229" i="6" s="1"/>
  <c r="M307" i="6"/>
  <c r="AE196" i="5"/>
  <c r="AQ196" i="5" s="1"/>
  <c r="M145" i="6"/>
  <c r="AQ145" i="6" s="1"/>
  <c r="AE133" i="5"/>
  <c r="AY133" i="5" s="1"/>
  <c r="M291" i="6"/>
  <c r="M253" i="6"/>
  <c r="M227" i="6"/>
  <c r="AQ227" i="6" s="1"/>
  <c r="AM253" i="5"/>
  <c r="M63" i="6"/>
  <c r="AQ63" i="6" s="1"/>
  <c r="M110" i="6"/>
  <c r="AQ110" i="6" s="1"/>
  <c r="M80" i="6"/>
  <c r="AQ80" i="6" s="1"/>
  <c r="M195" i="6"/>
  <c r="AQ195" i="6" s="1"/>
  <c r="M288" i="6"/>
  <c r="AM304" i="5"/>
  <c r="M13" i="6"/>
  <c r="M49" i="6"/>
  <c r="AQ49" i="6" s="1"/>
  <c r="M274" i="6"/>
  <c r="M158" i="6"/>
  <c r="AQ158" i="6" s="1"/>
  <c r="M267" i="6"/>
  <c r="M311" i="6"/>
  <c r="M172" i="6"/>
  <c r="M103" i="6"/>
  <c r="AQ103" i="6" s="1"/>
  <c r="M175" i="6"/>
  <c r="M125" i="6"/>
  <c r="AQ125" i="6" s="1"/>
  <c r="M52" i="6"/>
  <c r="AQ52" i="6" s="1"/>
  <c r="M25" i="6"/>
  <c r="AQ25" i="6" s="1"/>
  <c r="M154" i="6"/>
  <c r="AQ154" i="6" s="1"/>
  <c r="M118" i="6"/>
  <c r="AQ118" i="6" s="1"/>
  <c r="AE153" i="5"/>
  <c r="BC153" i="5" s="1"/>
  <c r="M146" i="6"/>
  <c r="M50" i="6"/>
  <c r="AQ50" i="6" s="1"/>
  <c r="M237" i="6"/>
  <c r="AQ237" i="6" s="1"/>
  <c r="M282" i="6"/>
  <c r="G282" i="11" s="1"/>
  <c r="M217" i="6"/>
  <c r="M266" i="6"/>
  <c r="M310" i="6"/>
  <c r="M160" i="6"/>
  <c r="AQ160" i="6" s="1"/>
  <c r="M184" i="6"/>
  <c r="M298" i="6"/>
  <c r="M287" i="6"/>
  <c r="G287" i="11" s="1"/>
  <c r="M303" i="6"/>
  <c r="M46" i="6"/>
  <c r="M151" i="6"/>
  <c r="AQ151" i="6" s="1"/>
  <c r="M186" i="6"/>
  <c r="AQ186" i="6" s="1"/>
  <c r="M24" i="6"/>
  <c r="M299" i="6"/>
  <c r="M23" i="6"/>
  <c r="AQ23" i="6" s="1"/>
  <c r="M230" i="6"/>
  <c r="M214" i="6"/>
  <c r="M84" i="6"/>
  <c r="AQ84" i="6" s="1"/>
  <c r="M72" i="6"/>
  <c r="AQ72" i="6" s="1"/>
  <c r="M45" i="6"/>
  <c r="M236" i="6"/>
  <c r="AQ236" i="6" s="1"/>
  <c r="M44" i="6"/>
  <c r="AQ44" i="6" s="1"/>
  <c r="AM114" i="5"/>
  <c r="M177" i="6"/>
  <c r="AQ177" i="6" s="1"/>
  <c r="M212" i="6"/>
  <c r="M240" i="6"/>
  <c r="AQ240" i="6" s="1"/>
  <c r="M197" i="6"/>
  <c r="AQ197" i="6" s="1"/>
  <c r="M264" i="6"/>
  <c r="AE90" i="5"/>
  <c r="M86" i="6"/>
  <c r="AQ86" i="6" s="1"/>
  <c r="AM153" i="5"/>
  <c r="M10" i="6"/>
  <c r="AQ10" i="6" s="1"/>
  <c r="AM171" i="5"/>
  <c r="AM113" i="5"/>
  <c r="AE52" i="5"/>
  <c r="M201" i="6"/>
  <c r="AQ201" i="6" s="1"/>
  <c r="M128" i="6"/>
  <c r="AQ128" i="6" s="1"/>
  <c r="AM205" i="5"/>
  <c r="AE215" i="5"/>
  <c r="M185" i="6"/>
  <c r="AE200" i="5"/>
  <c r="M283" i="6"/>
  <c r="G283" i="11" s="1"/>
  <c r="M224" i="6"/>
  <c r="AE144" i="5"/>
  <c r="AQ144" i="5" s="1"/>
  <c r="AO283" i="5"/>
  <c r="AM312" i="5"/>
  <c r="M199" i="6"/>
  <c r="AQ199" i="6" s="1"/>
  <c r="M179" i="6"/>
  <c r="AQ179" i="6" s="1"/>
  <c r="M39" i="6"/>
  <c r="M216" i="6"/>
  <c r="AQ216" i="6" s="1"/>
  <c r="M92" i="6"/>
  <c r="AQ92" i="6" s="1"/>
  <c r="AE234" i="5"/>
  <c r="AE62" i="5"/>
  <c r="BA62" i="5" s="1"/>
  <c r="AE304" i="5"/>
  <c r="G304" i="10" s="1"/>
  <c r="M107" i="6"/>
  <c r="AQ107" i="6" s="1"/>
  <c r="M232" i="6"/>
  <c r="AQ232" i="6" s="1"/>
  <c r="M269" i="6"/>
  <c r="M296" i="6"/>
  <c r="G296" i="11" s="1"/>
  <c r="M261" i="6"/>
  <c r="M94" i="6"/>
  <c r="M91" i="6"/>
  <c r="AE270" i="5"/>
  <c r="G270" i="10" s="1"/>
  <c r="AE44" i="5"/>
  <c r="AE289" i="5"/>
  <c r="M136" i="6"/>
  <c r="M183" i="6"/>
  <c r="AQ183" i="6" s="1"/>
  <c r="AE122" i="5"/>
  <c r="AF122" i="5" s="1"/>
  <c r="H122" i="10" s="1"/>
  <c r="AM14" i="5"/>
  <c r="AE57" i="5"/>
  <c r="AM125" i="5"/>
  <c r="AM62" i="5"/>
  <c r="AE120" i="5"/>
  <c r="AE277" i="5"/>
  <c r="G277" i="10" s="1"/>
  <c r="AO304" i="5"/>
  <c r="AE112" i="5"/>
  <c r="BA112" i="5" s="1"/>
  <c r="AE246" i="5"/>
  <c r="AE245" i="5"/>
  <c r="AE60" i="5"/>
  <c r="AE54" i="5"/>
  <c r="AM257" i="5"/>
  <c r="AE13" i="5"/>
  <c r="AM11" i="5"/>
  <c r="M134" i="6"/>
  <c r="AQ134" i="6" s="1"/>
  <c r="AE155" i="5"/>
  <c r="AO313" i="5"/>
  <c r="AE29" i="5"/>
  <c r="AM73" i="5"/>
  <c r="AE16" i="5"/>
  <c r="AM16" i="5"/>
  <c r="M96" i="6"/>
  <c r="AM146" i="5"/>
  <c r="M38" i="6"/>
  <c r="AQ38" i="6" s="1"/>
  <c r="AE151" i="5"/>
  <c r="M150" i="6"/>
  <c r="M271" i="6"/>
  <c r="M170" i="6"/>
  <c r="AE244" i="5"/>
  <c r="AE207" i="5"/>
  <c r="AH207" i="5" s="1"/>
  <c r="AE265" i="5"/>
  <c r="G265" i="10" s="1"/>
  <c r="M74" i="6"/>
  <c r="AQ74" i="6" s="1"/>
  <c r="M98" i="6"/>
  <c r="AQ98" i="6" s="1"/>
  <c r="M102" i="6"/>
  <c r="AQ102" i="6" s="1"/>
  <c r="AE152" i="5"/>
  <c r="AU152" i="5" s="1"/>
  <c r="AO293" i="5"/>
  <c r="M75" i="6"/>
  <c r="AQ75" i="6" s="1"/>
  <c r="AE118" i="5"/>
  <c r="AM191" i="5"/>
  <c r="AM167" i="5"/>
  <c r="AE159" i="5"/>
  <c r="M148" i="6"/>
  <c r="M168" i="6"/>
  <c r="M33" i="6"/>
  <c r="AQ33" i="6" s="1"/>
  <c r="M59" i="6"/>
  <c r="AQ59" i="6" s="1"/>
  <c r="M247" i="6"/>
  <c r="M256" i="6"/>
  <c r="M35" i="6"/>
  <c r="AQ35" i="6" s="1"/>
  <c r="M207" i="6"/>
  <c r="M117" i="6"/>
  <c r="AQ117" i="6" s="1"/>
  <c r="M66" i="6"/>
  <c r="M104" i="6"/>
  <c r="AQ104" i="6" s="1"/>
  <c r="AM293" i="5"/>
  <c r="M293" i="6"/>
  <c r="AE142" i="5"/>
  <c r="AE243" i="5"/>
  <c r="BP243" i="5" s="1"/>
  <c r="M153" i="6"/>
  <c r="AQ153" i="6" s="1"/>
  <c r="M225" i="6"/>
  <c r="AQ225" i="6" s="1"/>
  <c r="AO291" i="5"/>
  <c r="AE85" i="5"/>
  <c r="BG85" i="5" s="1"/>
  <c r="BH85" i="5" s="1"/>
  <c r="AE100" i="5"/>
  <c r="AE280" i="5"/>
  <c r="G280" i="10" s="1"/>
  <c r="AE283" i="5"/>
  <c r="AM67" i="5"/>
  <c r="AE98" i="5"/>
  <c r="AM236" i="5"/>
  <c r="AE256" i="5"/>
  <c r="AO277" i="5"/>
  <c r="AM291" i="5"/>
  <c r="AO258" i="5"/>
  <c r="AM277" i="5"/>
  <c r="AE37" i="5"/>
  <c r="AE45" i="5"/>
  <c r="AM144" i="5"/>
  <c r="AE15" i="5"/>
  <c r="AE40" i="5"/>
  <c r="AQ40" i="5" s="1"/>
  <c r="AE186" i="5"/>
  <c r="AO73" i="5"/>
  <c r="AE66" i="5"/>
  <c r="AM256" i="5"/>
  <c r="AE306" i="5"/>
  <c r="AM85" i="5"/>
  <c r="AE194" i="5"/>
  <c r="AK194" i="5" s="1"/>
  <c r="AE102" i="5"/>
  <c r="AE113" i="5"/>
  <c r="AS113" i="5" s="1"/>
  <c r="AM246" i="5"/>
  <c r="AO246" i="5" s="1"/>
  <c r="AE313" i="5"/>
  <c r="AE24" i="5"/>
  <c r="BG24" i="5" s="1"/>
  <c r="BH24" i="5" s="1"/>
  <c r="AE78" i="5"/>
  <c r="BG78" i="5" s="1"/>
  <c r="BH78" i="5" s="1"/>
  <c r="AE104" i="5"/>
  <c r="AM72" i="5"/>
  <c r="AE145" i="5"/>
  <c r="BC145" i="5" s="1"/>
  <c r="AE12" i="5"/>
  <c r="BJ12" i="5" s="1"/>
  <c r="BK12" i="5" s="1"/>
  <c r="AE173" i="5"/>
  <c r="AW173" i="5" s="1"/>
  <c r="AM112" i="5"/>
  <c r="AE291" i="5"/>
  <c r="AE162" i="5"/>
  <c r="AM208" i="5"/>
  <c r="AE176" i="5"/>
  <c r="AE170" i="5"/>
  <c r="AE269" i="5"/>
  <c r="AO280" i="5"/>
  <c r="AO276" i="5"/>
  <c r="AE53" i="5"/>
  <c r="AJ53" i="5" s="1"/>
  <c r="AE64" i="5"/>
  <c r="AE87" i="5"/>
  <c r="AM51" i="5"/>
  <c r="AE49" i="5"/>
  <c r="AM243" i="5"/>
  <c r="AE296" i="5"/>
  <c r="G296" i="10" s="1"/>
  <c r="AM39" i="5"/>
  <c r="AM238" i="5"/>
  <c r="AE25" i="5"/>
  <c r="AM77" i="5"/>
  <c r="AM94" i="5"/>
  <c r="AE183" i="5"/>
  <c r="AE307" i="5"/>
  <c r="G307" i="10" s="1"/>
  <c r="AE106" i="5"/>
  <c r="M30" i="6"/>
  <c r="AQ30" i="6" s="1"/>
  <c r="M140" i="6"/>
  <c r="AQ140" i="6" s="1"/>
  <c r="M191" i="6"/>
  <c r="AQ191" i="6" s="1"/>
  <c r="M308" i="6"/>
  <c r="G308" i="11" s="1"/>
  <c r="M133" i="6"/>
  <c r="AQ133" i="6" s="1"/>
  <c r="M174" i="6"/>
  <c r="M277" i="6"/>
  <c r="M290" i="6"/>
  <c r="G290" i="11" s="1"/>
  <c r="M119" i="6"/>
  <c r="AQ119" i="6" s="1"/>
  <c r="M163" i="6"/>
  <c r="AQ163" i="6" s="1"/>
  <c r="M246" i="6"/>
  <c r="M194" i="6"/>
  <c r="M65" i="6"/>
  <c r="M251" i="6"/>
  <c r="M235" i="6"/>
  <c r="M83" i="6"/>
  <c r="M215" i="6"/>
  <c r="M182" i="6"/>
  <c r="AQ182" i="6" s="1"/>
  <c r="M263" i="6"/>
  <c r="M306" i="6"/>
  <c r="G306" i="11" s="1"/>
  <c r="M89" i="6"/>
  <c r="AQ89" i="6" s="1"/>
  <c r="M304" i="6"/>
  <c r="G304" i="11" s="1"/>
  <c r="M114" i="6"/>
  <c r="AQ114" i="6" s="1"/>
  <c r="M314" i="6"/>
  <c r="G314" i="11" s="1"/>
  <c r="M51" i="6"/>
  <c r="AQ51" i="6" s="1"/>
  <c r="M142" i="6"/>
  <c r="AQ142" i="6" s="1"/>
  <c r="M210" i="6"/>
  <c r="AQ210" i="6" s="1"/>
  <c r="M27" i="6"/>
  <c r="M108" i="6"/>
  <c r="AQ108" i="6" s="1"/>
  <c r="M297" i="6"/>
  <c r="G297" i="11" s="1"/>
  <c r="M31" i="6"/>
  <c r="AQ31" i="6" s="1"/>
  <c r="M26" i="6"/>
  <c r="AQ26" i="6" s="1"/>
  <c r="M28" i="6"/>
  <c r="AQ28" i="6" s="1"/>
  <c r="M279" i="6"/>
  <c r="M275" i="6"/>
  <c r="G275" i="11" s="1"/>
  <c r="M64" i="6"/>
  <c r="M12" i="6"/>
  <c r="AQ12" i="6" s="1"/>
  <c r="M37" i="6"/>
  <c r="M95" i="6"/>
  <c r="AQ95" i="6" s="1"/>
  <c r="M202" i="6"/>
  <c r="AQ202" i="6" s="1"/>
  <c r="M143" i="6"/>
  <c r="AQ143" i="6" s="1"/>
  <c r="M40" i="6"/>
  <c r="M93" i="6"/>
  <c r="AQ93" i="6" s="1"/>
  <c r="M203" i="6"/>
  <c r="M71" i="6"/>
  <c r="AQ71" i="6" s="1"/>
  <c r="M105" i="6"/>
  <c r="M79" i="6"/>
  <c r="M144" i="6"/>
  <c r="AQ144" i="6" s="1"/>
  <c r="M73" i="6"/>
  <c r="AQ73" i="6" s="1"/>
  <c r="M193" i="6"/>
  <c r="M219" i="6"/>
  <c r="M243" i="6"/>
  <c r="AQ243" i="6" s="1"/>
  <c r="M161" i="6"/>
  <c r="AQ161" i="6" s="1"/>
  <c r="M21" i="6"/>
  <c r="AQ21" i="6" s="1"/>
  <c r="M32" i="6"/>
  <c r="M60" i="6"/>
  <c r="AQ60" i="6" s="1"/>
  <c r="M121" i="6"/>
  <c r="AQ121" i="6" s="1"/>
  <c r="AM283" i="5"/>
  <c r="AE301" i="5"/>
  <c r="AE34" i="5"/>
  <c r="AE92" i="5"/>
  <c r="AM49" i="5"/>
  <c r="AE72" i="5"/>
  <c r="BG72" i="5" s="1"/>
  <c r="BH72" i="5" s="1"/>
  <c r="AM104" i="5"/>
  <c r="AE123" i="5"/>
  <c r="AM102" i="5"/>
  <c r="AE164" i="5"/>
  <c r="AM173" i="5"/>
  <c r="AE221" i="5"/>
  <c r="AF221" i="5" s="1"/>
  <c r="H221" i="10" s="1"/>
  <c r="AM280" i="5"/>
  <c r="AO299" i="5"/>
  <c r="AE293" i="5"/>
  <c r="G293" i="10" s="1"/>
  <c r="AM313" i="5"/>
  <c r="AE23" i="5"/>
  <c r="AE36" i="5"/>
  <c r="AE80" i="5"/>
  <c r="AF80" i="5" s="1"/>
  <c r="H80" i="10" s="1"/>
  <c r="AE73" i="5"/>
  <c r="AM98" i="5"/>
  <c r="AE67" i="5"/>
  <c r="AO67" i="5" s="1"/>
  <c r="AM66" i="5"/>
  <c r="AM196" i="5"/>
  <c r="AE190" i="5"/>
  <c r="AM223" i="5"/>
  <c r="AM234" i="5"/>
  <c r="AM24" i="5"/>
  <c r="AE217" i="5"/>
  <c r="AE156" i="5"/>
  <c r="AM147" i="5"/>
  <c r="AM78" i="5"/>
  <c r="AE231" i="5"/>
  <c r="AM237" i="5"/>
  <c r="AE236" i="5"/>
  <c r="AF236" i="5" s="1"/>
  <c r="H236" i="10" s="1"/>
  <c r="AO263" i="5"/>
  <c r="AM251" i="5"/>
  <c r="AO278" i="5"/>
  <c r="AE272" i="5"/>
  <c r="G272" i="10" s="1"/>
  <c r="AE89" i="5"/>
  <c r="AE26" i="5"/>
  <c r="AM95" i="5"/>
  <c r="AE193" i="5"/>
  <c r="AM87" i="5"/>
  <c r="AE114" i="5"/>
  <c r="AE189" i="5"/>
  <c r="AM145" i="5"/>
  <c r="AE136" i="5"/>
  <c r="AM33" i="5"/>
  <c r="AE69" i="5"/>
  <c r="BP69" i="5" s="1"/>
  <c r="AE75" i="5"/>
  <c r="AS75" i="5" s="1"/>
  <c r="AE181" i="5"/>
  <c r="AQ181" i="5" s="1"/>
  <c r="AE160" i="5"/>
  <c r="AE63" i="5"/>
  <c r="AE129" i="5"/>
  <c r="AW129" i="5" s="1"/>
  <c r="AE128" i="5"/>
  <c r="G128" i="10" s="1"/>
  <c r="AE179" i="5"/>
  <c r="BJ179" i="5" s="1"/>
  <c r="BK179" i="5" s="1"/>
  <c r="AE130" i="5"/>
  <c r="BJ130" i="5" s="1"/>
  <c r="BK130" i="5" s="1"/>
  <c r="AM194" i="5"/>
  <c r="AM12" i="5"/>
  <c r="AE295" i="5"/>
  <c r="G295" i="10" s="1"/>
  <c r="AO309" i="5"/>
  <c r="AE97" i="5"/>
  <c r="AE81" i="5"/>
  <c r="AK81" i="5" s="1"/>
  <c r="AE61" i="5"/>
  <c r="AE46" i="5"/>
  <c r="AE111" i="5"/>
  <c r="AE135" i="5"/>
  <c r="AE187" i="5"/>
  <c r="AM149" i="5"/>
  <c r="AE174" i="5"/>
  <c r="AE203" i="5"/>
  <c r="AE192" i="5"/>
  <c r="AE141" i="5"/>
  <c r="AE139" i="5"/>
  <c r="BJ139" i="5" s="1"/>
  <c r="BK139" i="5" s="1"/>
  <c r="M124" i="6"/>
  <c r="AE233" i="5"/>
  <c r="AE65" i="5"/>
  <c r="AE107" i="5"/>
  <c r="BY107" i="5" s="1"/>
  <c r="BZ107" i="5" s="1"/>
  <c r="M209" i="6"/>
  <c r="AQ209" i="6" s="1"/>
  <c r="AM26" i="5"/>
  <c r="AM264" i="5"/>
  <c r="AE175" i="5"/>
  <c r="AK175" i="5" s="1"/>
  <c r="AE213" i="5"/>
  <c r="AQ213" i="5" s="1"/>
  <c r="M54" i="6"/>
  <c r="AQ54" i="6" s="1"/>
  <c r="AE99" i="5"/>
  <c r="AQ99" i="5" s="1"/>
  <c r="AE218" i="5"/>
  <c r="AO296" i="5"/>
  <c r="AM200" i="5"/>
  <c r="AM115" i="5"/>
  <c r="M120" i="6"/>
  <c r="M211" i="6"/>
  <c r="AE204" i="5"/>
  <c r="AM218" i="5"/>
  <c r="AM99" i="5"/>
  <c r="AM213" i="5"/>
  <c r="AM230" i="5"/>
  <c r="AM176" i="5"/>
  <c r="AM53" i="5"/>
  <c r="AM75" i="5"/>
  <c r="AE308" i="5"/>
  <c r="AO75" i="5"/>
  <c r="AM175" i="5"/>
  <c r="AE103" i="5"/>
  <c r="AF103" i="5" s="1"/>
  <c r="H103" i="10" s="1"/>
  <c r="AE282" i="5"/>
  <c r="G282" i="10" s="1"/>
  <c r="M248" i="6"/>
  <c r="M111" i="6"/>
  <c r="AQ111" i="6" s="1"/>
  <c r="M131" i="6"/>
  <c r="M238" i="6"/>
  <c r="M101" i="6"/>
  <c r="M18" i="6"/>
  <c r="G12" i="11" s="1"/>
  <c r="M245" i="6"/>
  <c r="M53" i="6"/>
  <c r="M234" i="6"/>
  <c r="M8" i="6"/>
  <c r="M254" i="6"/>
  <c r="M176" i="6"/>
  <c r="M205" i="6"/>
  <c r="AQ205" i="6" s="1"/>
  <c r="M67" i="6"/>
  <c r="M257" i="6"/>
  <c r="G257" i="11" s="1"/>
  <c r="M48" i="6"/>
  <c r="M58" i="6"/>
  <c r="AQ58" i="6" s="1"/>
  <c r="M70" i="6"/>
  <c r="M141" i="6"/>
  <c r="AQ141" i="6" s="1"/>
  <c r="AE201" i="5"/>
  <c r="M165" i="6"/>
  <c r="M200" i="6"/>
  <c r="AQ200" i="6" s="1"/>
  <c r="M204" i="6"/>
  <c r="AQ204" i="6" s="1"/>
  <c r="M273" i="6"/>
  <c r="M305" i="6"/>
  <c r="G305" i="11" s="1"/>
  <c r="M294" i="6"/>
  <c r="G294" i="11" s="1"/>
  <c r="M16" i="6"/>
  <c r="M189" i="6"/>
  <c r="AQ189" i="6" s="1"/>
  <c r="M178" i="6"/>
  <c r="AQ178" i="6" s="1"/>
  <c r="M42" i="6"/>
  <c r="AM288" i="5"/>
  <c r="M138" i="6"/>
  <c r="M301" i="6"/>
  <c r="M250" i="6"/>
  <c r="M20" i="6"/>
  <c r="AQ20" i="6" s="1"/>
  <c r="M9" i="6"/>
  <c r="M100" i="6"/>
  <c r="AQ100" i="6" s="1"/>
  <c r="M155" i="6"/>
  <c r="AQ155" i="6" s="1"/>
  <c r="M208" i="6"/>
  <c r="AQ208" i="6" s="1"/>
  <c r="M187" i="6"/>
  <c r="AQ187" i="6" s="1"/>
  <c r="M233" i="6"/>
  <c r="M270" i="6"/>
  <c r="G270" i="11" s="1"/>
  <c r="M127" i="6"/>
  <c r="AQ127" i="6" s="1"/>
  <c r="M223" i="6"/>
  <c r="AQ223" i="6" s="1"/>
  <c r="M129" i="6"/>
  <c r="M252" i="6"/>
  <c r="G252" i="11" s="1"/>
  <c r="M22" i="6"/>
  <c r="AQ22" i="6" s="1"/>
  <c r="M43" i="6"/>
  <c r="AQ43" i="6" s="1"/>
  <c r="M126" i="6"/>
  <c r="M166" i="6"/>
  <c r="AQ166" i="6" s="1"/>
  <c r="AM285" i="5"/>
  <c r="M112" i="6"/>
  <c r="AQ112" i="6" s="1"/>
  <c r="M213" i="6"/>
  <c r="AQ213" i="6" s="1"/>
  <c r="M135" i="6"/>
  <c r="AQ135" i="6" s="1"/>
  <c r="M14" i="6"/>
  <c r="M149" i="6"/>
  <c r="AQ149" i="6" s="1"/>
  <c r="M169" i="6"/>
  <c r="M281" i="6"/>
  <c r="M284" i="6"/>
  <c r="M77" i="6"/>
  <c r="AQ77" i="6" s="1"/>
  <c r="M137" i="6"/>
  <c r="AQ137" i="6" s="1"/>
  <c r="M190" i="6"/>
  <c r="M29" i="6"/>
  <c r="M55" i="6"/>
  <c r="M76" i="6"/>
  <c r="AE76" i="5"/>
  <c r="M300" i="6"/>
  <c r="M122" i="6"/>
  <c r="AQ122" i="6" s="1"/>
  <c r="M268" i="6"/>
  <c r="G268" i="11" s="1"/>
  <c r="M292" i="6"/>
  <c r="G292" i="11" s="1"/>
  <c r="M286" i="6"/>
  <c r="M19" i="6"/>
  <c r="M295" i="6"/>
  <c r="G295" i="11" s="1"/>
  <c r="M278" i="6"/>
  <c r="M262" i="6"/>
  <c r="M260" i="6"/>
  <c r="M139" i="6"/>
  <c r="M56" i="6"/>
  <c r="M164" i="6"/>
  <c r="M196" i="6"/>
  <c r="M241" i="6"/>
  <c r="AQ241" i="6" s="1"/>
  <c r="M280" i="6"/>
  <c r="G280" i="11" s="1"/>
  <c r="M312" i="6"/>
  <c r="G312" i="11" s="1"/>
  <c r="M123" i="6"/>
  <c r="M152" i="6"/>
  <c r="M162" i="6"/>
  <c r="AQ162" i="6" s="1"/>
  <c r="M239" i="6"/>
  <c r="AQ239" i="6" s="1"/>
  <c r="M97" i="6"/>
  <c r="AQ97" i="6" s="1"/>
  <c r="M88" i="6"/>
  <c r="AQ88" i="6" s="1"/>
  <c r="M180" i="6"/>
  <c r="AQ180" i="6" s="1"/>
  <c r="M218" i="6"/>
  <c r="M231" i="6"/>
  <c r="M242" i="6"/>
  <c r="AQ242" i="6" s="1"/>
  <c r="M289" i="6"/>
  <c r="G289" i="11" s="1"/>
  <c r="M258" i="6"/>
  <c r="G258" i="11" s="1"/>
  <c r="M315" i="6"/>
  <c r="G315" i="11" s="1"/>
  <c r="M41" i="6"/>
  <c r="M106" i="6"/>
  <c r="AQ106" i="6" s="1"/>
  <c r="M82" i="6"/>
  <c r="M188" i="6"/>
  <c r="AQ188" i="6" s="1"/>
  <c r="AM296" i="5"/>
  <c r="M171" i="6"/>
  <c r="AQ171" i="6" s="1"/>
  <c r="AM23" i="5"/>
  <c r="M285" i="6"/>
  <c r="G285" i="11" s="1"/>
  <c r="M57" i="6"/>
  <c r="M276" i="6"/>
  <c r="G276" i="11" s="1"/>
  <c r="M90" i="6"/>
  <c r="M226" i="6"/>
  <c r="M255" i="6"/>
  <c r="M244" i="6"/>
  <c r="AQ244" i="6" s="1"/>
  <c r="M302" i="6"/>
  <c r="M17" i="6"/>
  <c r="M15" i="6"/>
  <c r="AQ15" i="6" s="1"/>
  <c r="M99" i="6"/>
  <c r="AQ99" i="6" s="1"/>
  <c r="M147" i="6"/>
  <c r="M167" i="6"/>
  <c r="AQ167" i="6" s="1"/>
  <c r="M249" i="6"/>
  <c r="M272" i="6"/>
  <c r="M313" i="6"/>
  <c r="M78" i="6"/>
  <c r="M157" i="6"/>
  <c r="AQ157" i="6" s="1"/>
  <c r="M115" i="6"/>
  <c r="M220" i="6"/>
  <c r="M11" i="6"/>
  <c r="M130" i="6"/>
  <c r="M81" i="6"/>
  <c r="AQ81" i="6" s="1"/>
  <c r="M85" i="6"/>
  <c r="M156" i="6"/>
  <c r="AQ156" i="6" s="1"/>
  <c r="M36" i="6"/>
  <c r="M159" i="6"/>
  <c r="M34" i="6"/>
  <c r="M68" i="6"/>
  <c r="M116" i="6"/>
  <c r="M221" i="6"/>
  <c r="M228" i="6"/>
  <c r="AQ228" i="6" s="1"/>
  <c r="M265" i="6"/>
  <c r="G265" i="11" s="1"/>
  <c r="M309" i="6"/>
  <c r="G309" i="11" s="1"/>
  <c r="M69" i="6"/>
  <c r="M206" i="6"/>
  <c r="AQ206" i="6" s="1"/>
  <c r="M192" i="6"/>
  <c r="AQ192" i="6" s="1"/>
  <c r="M87" i="6"/>
  <c r="AQ87" i="6" s="1"/>
  <c r="M109" i="6"/>
  <c r="AM308" i="5"/>
  <c r="AM187" i="5"/>
  <c r="AM151" i="5"/>
  <c r="AE150" i="5"/>
  <c r="BC150" i="5" s="1"/>
  <c r="AM139" i="5"/>
  <c r="AO312" i="5"/>
  <c r="AM109" i="5"/>
  <c r="AO314" i="5"/>
  <c r="AE42" i="5"/>
  <c r="AE212" i="5"/>
  <c r="AM182" i="5"/>
  <c r="AE263" i="5"/>
  <c r="AO308" i="5"/>
  <c r="AM71" i="5"/>
  <c r="AM155" i="5"/>
  <c r="AE121" i="5"/>
  <c r="AO267" i="5"/>
  <c r="AO261" i="5"/>
  <c r="AE266" i="5"/>
  <c r="AM284" i="5"/>
  <c r="AE11" i="5"/>
  <c r="BA11" i="5" s="1"/>
  <c r="AE9" i="5"/>
  <c r="AE220" i="5"/>
  <c r="AY220" i="5" s="1"/>
  <c r="AE17" i="5"/>
  <c r="AO249" i="5"/>
  <c r="AO250" i="5"/>
  <c r="AE27" i="5"/>
  <c r="AE35" i="5"/>
  <c r="AE41" i="5"/>
  <c r="BG41" i="5" s="1"/>
  <c r="BH41" i="5" s="1"/>
  <c r="AE223" i="5"/>
  <c r="AU223" i="5" s="1"/>
  <c r="AM157" i="5"/>
  <c r="AM181" i="5"/>
  <c r="AM211" i="5"/>
  <c r="AM35" i="5"/>
  <c r="AE82" i="5"/>
  <c r="AE79" i="5"/>
  <c r="AY79" i="5" s="1"/>
  <c r="AM228" i="5"/>
  <c r="AE222" i="5"/>
  <c r="AE251" i="5"/>
  <c r="AE20" i="5"/>
  <c r="AK20" i="5" s="1"/>
  <c r="AE50" i="5"/>
  <c r="AE58" i="5"/>
  <c r="AE140" i="5"/>
  <c r="AJ140" i="5" s="1"/>
  <c r="AE8" i="5"/>
  <c r="AM225" i="5"/>
  <c r="AE262" i="5"/>
  <c r="G262" i="10" s="1"/>
  <c r="AE227" i="5"/>
  <c r="AE91" i="5"/>
  <c r="AE134" i="5"/>
  <c r="AY134" i="5" s="1"/>
  <c r="AE137" i="5"/>
  <c r="AE208" i="5"/>
  <c r="AM220" i="5"/>
  <c r="AE292" i="5"/>
  <c r="AE88" i="5"/>
  <c r="AE83" i="5"/>
  <c r="BC83" i="5" s="1"/>
  <c r="AO273" i="5"/>
  <c r="AO303" i="5"/>
  <c r="AE56" i="5"/>
  <c r="AE55" i="5"/>
  <c r="AE219" i="5"/>
  <c r="AM255" i="5"/>
  <c r="AE43" i="5"/>
  <c r="AE169" i="5"/>
  <c r="BA169" i="5" s="1"/>
  <c r="AE154" i="5"/>
  <c r="AE163" i="5"/>
  <c r="AE216" i="5"/>
  <c r="AE229" i="5"/>
  <c r="AJ229" i="5" s="1"/>
  <c r="AE195" i="5"/>
  <c r="AM266" i="5"/>
  <c r="AM124" i="5"/>
  <c r="AM239" i="5"/>
  <c r="AM271" i="5"/>
  <c r="AO302" i="5"/>
  <c r="AM47" i="5"/>
  <c r="AE59" i="5"/>
  <c r="AE138" i="5"/>
  <c r="AE180" i="5"/>
  <c r="G180" i="10" s="1"/>
  <c r="AE38" i="5"/>
  <c r="AE148" i="5"/>
  <c r="AE70" i="5"/>
  <c r="AE188" i="5"/>
  <c r="AQ188" i="5" s="1"/>
  <c r="AO297" i="5"/>
  <c r="AM294" i="5"/>
  <c r="AE31" i="5"/>
  <c r="AK31" i="5" s="1"/>
  <c r="AM229" i="5"/>
  <c r="AO288" i="5"/>
  <c r="AE206" i="5"/>
  <c r="AM131" i="5"/>
  <c r="AM214" i="5"/>
  <c r="AE21" i="5"/>
  <c r="AH21" i="5" s="1"/>
  <c r="AM22" i="5"/>
  <c r="AE199" i="5"/>
  <c r="AM172" i="5"/>
  <c r="AE177" i="5"/>
  <c r="BC177" i="5" s="1"/>
  <c r="AE279" i="5"/>
  <c r="G279" i="10" s="1"/>
  <c r="AO287" i="5"/>
  <c r="AE126" i="5"/>
  <c r="AE209" i="5"/>
  <c r="BJ209" i="5" s="1"/>
  <c r="BK209" i="5" s="1"/>
  <c r="AO286" i="5"/>
  <c r="AE290" i="5"/>
  <c r="AE19" i="5"/>
  <c r="AE224" i="5"/>
  <c r="AM202" i="5"/>
  <c r="AE247" i="5"/>
  <c r="AE240" i="5"/>
  <c r="AM279" i="5"/>
  <c r="AE305" i="5"/>
  <c r="AO315" i="5"/>
  <c r="AE18" i="5"/>
  <c r="AE161" i="5"/>
  <c r="AE294" i="5"/>
  <c r="G294" i="10" s="1"/>
  <c r="AO298" i="5"/>
  <c r="AE198" i="5"/>
  <c r="AE242" i="5"/>
  <c r="AE311" i="5"/>
  <c r="AE39" i="5"/>
  <c r="AQ39" i="5" s="1"/>
  <c r="AE230" i="5"/>
  <c r="AE74" i="5"/>
  <c r="AQ74" i="5" s="1"/>
  <c r="AE259" i="5"/>
  <c r="G259" i="10" s="1"/>
  <c r="AO262" i="5"/>
  <c r="AO310" i="5"/>
  <c r="AM128" i="5"/>
  <c r="AE237" i="5"/>
  <c r="AW237" i="5" s="1"/>
  <c r="AE10" i="5"/>
  <c r="AE197" i="5"/>
  <c r="AM216" i="5"/>
  <c r="AM37" i="5"/>
  <c r="AM300" i="5"/>
  <c r="AE105" i="5"/>
  <c r="AE117" i="5"/>
  <c r="BJ117" i="5" s="1"/>
  <c r="BK117" i="5" s="1"/>
  <c r="AE281" i="5"/>
  <c r="AE30" i="5"/>
  <c r="BA30" i="5" s="1"/>
  <c r="AE268" i="5"/>
  <c r="G268" i="10" s="1"/>
  <c r="AM274" i="5"/>
  <c r="AM19" i="5"/>
  <c r="AM210" i="5"/>
  <c r="AO275" i="5"/>
  <c r="AE260" i="5"/>
  <c r="AE96" i="5"/>
  <c r="BG96" i="5" s="1"/>
  <c r="BH96" i="5" s="1"/>
  <c r="AE165" i="5"/>
  <c r="BG165" i="5" s="1"/>
  <c r="BH165" i="5" s="1"/>
  <c r="AE166" i="5"/>
  <c r="AM250" i="5"/>
  <c r="AO270" i="5"/>
  <c r="AE288" i="5"/>
  <c r="G288" i="10" s="1"/>
  <c r="AE309" i="5"/>
  <c r="G309" i="10" s="1"/>
  <c r="AO311" i="5"/>
  <c r="AM28" i="5"/>
  <c r="AM231" i="5"/>
  <c r="AO272" i="5"/>
  <c r="AE312" i="5"/>
  <c r="G312" i="10" s="1"/>
  <c r="AM48" i="5"/>
  <c r="AM132" i="5"/>
  <c r="AE71" i="5"/>
  <c r="AE124" i="5"/>
  <c r="AE182" i="5"/>
  <c r="AE226" i="5"/>
  <c r="AM232" i="5"/>
  <c r="AM244" i="5"/>
  <c r="AM258" i="5"/>
  <c r="AM310" i="5"/>
  <c r="AM278" i="5"/>
  <c r="AE47" i="5"/>
  <c r="AM119" i="5"/>
  <c r="AM184" i="5"/>
  <c r="AM127" i="5"/>
  <c r="AE211" i="5"/>
  <c r="AM241" i="5"/>
  <c r="AM252" i="5"/>
  <c r="AO269" i="5"/>
  <c r="AE22" i="5"/>
  <c r="AE33" i="5"/>
  <c r="AM68" i="5"/>
  <c r="AE110" i="5"/>
  <c r="AE86" i="5"/>
  <c r="AE125" i="5"/>
  <c r="AM140" i="5"/>
  <c r="AE172" i="5"/>
  <c r="AE171" i="5"/>
  <c r="AE149" i="5"/>
  <c r="AE238" i="5"/>
  <c r="AE239" i="5"/>
  <c r="AM289" i="5"/>
  <c r="AM59" i="5"/>
  <c r="AO59" i="5" s="1"/>
  <c r="AM101" i="5"/>
  <c r="AM108" i="5"/>
  <c r="AE95" i="5"/>
  <c r="AM199" i="5"/>
  <c r="AE191" i="5"/>
  <c r="AE205" i="5"/>
  <c r="AO271" i="5"/>
  <c r="AE274" i="5"/>
  <c r="G274" i="10" s="1"/>
  <c r="AO284" i="5"/>
  <c r="AM32" i="5"/>
  <c r="AE115" i="5"/>
  <c r="AM177" i="5"/>
  <c r="AE143" i="5"/>
  <c r="AM178" i="5"/>
  <c r="AE257" i="5"/>
  <c r="G257" i="10" s="1"/>
  <c r="AM273" i="5"/>
  <c r="AM314" i="5"/>
  <c r="AM315" i="5"/>
  <c r="AE77" i="5"/>
  <c r="AE131" i="5"/>
  <c r="AM168" i="5"/>
  <c r="AM142" i="5"/>
  <c r="AE158" i="5"/>
  <c r="AE202" i="5"/>
  <c r="AM93" i="5"/>
  <c r="AM116" i="5"/>
  <c r="AE147" i="5"/>
  <c r="AE210" i="5"/>
  <c r="AE225" i="5"/>
  <c r="AE228" i="5"/>
  <c r="AM267" i="5"/>
  <c r="AO290" i="5"/>
  <c r="AM84" i="5"/>
  <c r="AE157" i="5"/>
  <c r="AM185" i="5"/>
  <c r="AE250" i="5"/>
  <c r="AM309" i="5"/>
  <c r="AE28" i="5"/>
  <c r="AE167" i="5"/>
  <c r="AM272" i="5"/>
  <c r="AE48" i="5"/>
  <c r="AM74" i="5"/>
  <c r="AO74" i="5" s="1"/>
  <c r="AE94" i="5"/>
  <c r="AE132" i="5"/>
  <c r="AE146" i="5"/>
  <c r="AM204" i="5"/>
  <c r="AM186" i="5"/>
  <c r="AM226" i="5"/>
  <c r="AE232" i="5"/>
  <c r="BJ232" i="5" s="1"/>
  <c r="AE258" i="5"/>
  <c r="G258" i="10" s="1"/>
  <c r="AE310" i="5"/>
  <c r="G310" i="10" s="1"/>
  <c r="AE278" i="5"/>
  <c r="G278" i="10" s="1"/>
  <c r="AM13" i="5"/>
  <c r="AM122" i="5"/>
  <c r="AE119" i="5"/>
  <c r="AE184" i="5"/>
  <c r="AE127" i="5"/>
  <c r="AE241" i="5"/>
  <c r="AE252" i="5"/>
  <c r="G252" i="10" s="1"/>
  <c r="AE68" i="5"/>
  <c r="AM107" i="5"/>
  <c r="AE214" i="5"/>
  <c r="AO285" i="5"/>
  <c r="AM69" i="5"/>
  <c r="AE101" i="5"/>
  <c r="AE108" i="5"/>
  <c r="AE109" i="5"/>
  <c r="AM129" i="5"/>
  <c r="AM179" i="5"/>
  <c r="AM201" i="5"/>
  <c r="AM227" i="5"/>
  <c r="AO279" i="5"/>
  <c r="AO274" i="5"/>
  <c r="AE284" i="5"/>
  <c r="G284" i="10" s="1"/>
  <c r="AM43" i="5"/>
  <c r="AE32" i="5"/>
  <c r="AM89" i="5"/>
  <c r="AM55" i="5"/>
  <c r="AM209" i="5"/>
  <c r="AM150" i="5"/>
  <c r="AE178" i="5"/>
  <c r="AM240" i="5"/>
  <c r="AO257" i="5"/>
  <c r="AE273" i="5"/>
  <c r="G273" i="10" s="1"/>
  <c r="AE314" i="5"/>
  <c r="G314" i="10" s="1"/>
  <c r="AE315" i="5"/>
  <c r="G315" i="10" s="1"/>
  <c r="AE14" i="5"/>
  <c r="AM91" i="5"/>
  <c r="AM106" i="5"/>
  <c r="AM136" i="5"/>
  <c r="AE168" i="5"/>
  <c r="AM54" i="5"/>
  <c r="AM161" i="5"/>
  <c r="AE93" i="5"/>
  <c r="AE116" i="5"/>
  <c r="AM242" i="5"/>
  <c r="AE249" i="5"/>
  <c r="AE267" i="5"/>
  <c r="G267" i="10" s="1"/>
  <c r="AE286" i="5"/>
  <c r="G286" i="10" s="1"/>
  <c r="AM290" i="5"/>
  <c r="AM17" i="5"/>
  <c r="AE51" i="5"/>
  <c r="AE84" i="5"/>
  <c r="AM41" i="5"/>
  <c r="AM70" i="5"/>
  <c r="AM154" i="5"/>
  <c r="AE185" i="5"/>
  <c r="AM45" i="5"/>
  <c r="AM46" i="5"/>
  <c r="AM195" i="5"/>
  <c r="AM190" i="5"/>
  <c r="AO266" i="5"/>
  <c r="AM152" i="5"/>
  <c r="AM170" i="5"/>
  <c r="Z173" i="6"/>
  <c r="BI173" i="6"/>
  <c r="BJ173" i="6" s="1"/>
  <c r="AB173" i="6"/>
  <c r="AD173" i="6"/>
  <c r="O173" i="6"/>
  <c r="Q173" i="6"/>
  <c r="AH173" i="6"/>
  <c r="X173" i="6"/>
  <c r="R173" i="6"/>
  <c r="AJ173" i="6"/>
  <c r="AZ173" i="6"/>
  <c r="T173" i="6"/>
  <c r="AN173" i="6"/>
  <c r="AO173" i="6" s="1"/>
  <c r="G173" i="11"/>
  <c r="AO295" i="5"/>
  <c r="AM82" i="5"/>
  <c r="AE285" i="5"/>
  <c r="G285" i="10" s="1"/>
  <c r="AM44" i="5"/>
  <c r="AM88" i="5"/>
  <c r="AM105" i="5"/>
  <c r="AO282" i="5"/>
  <c r="AO292" i="5"/>
  <c r="AM302" i="5"/>
  <c r="AM9" i="5"/>
  <c r="AM10" i="5"/>
  <c r="AM180" i="5"/>
  <c r="AM165" i="5"/>
  <c r="AO260" i="5"/>
  <c r="AM281" i="5"/>
  <c r="AM52" i="5"/>
  <c r="AM83" i="5"/>
  <c r="AM217" i="5"/>
  <c r="AM233" i="5"/>
  <c r="AM249" i="5"/>
  <c r="AE248" i="5"/>
  <c r="AM286" i="5"/>
  <c r="AM297" i="5"/>
  <c r="AM169" i="5"/>
  <c r="AO251" i="5"/>
  <c r="AO301" i="5"/>
  <c r="AO36" i="5"/>
  <c r="AM123" i="5"/>
  <c r="AM159" i="5"/>
  <c r="AM221" i="5"/>
  <c r="AM261" i="5"/>
  <c r="AM295" i="5"/>
  <c r="AM138" i="5"/>
  <c r="AM192" i="5"/>
  <c r="AM224" i="5"/>
  <c r="AM282" i="5"/>
  <c r="AM292" i="5"/>
  <c r="AE302" i="5"/>
  <c r="G302" i="10" s="1"/>
  <c r="AM303" i="5"/>
  <c r="AO76" i="5"/>
  <c r="AM57" i="5"/>
  <c r="AE254" i="5"/>
  <c r="G254" i="10" s="1"/>
  <c r="AM260" i="5"/>
  <c r="AO281" i="5"/>
  <c r="AE287" i="5"/>
  <c r="G287" i="10" s="1"/>
  <c r="AM79" i="5"/>
  <c r="AM189" i="5"/>
  <c r="AM248" i="5"/>
  <c r="AE297" i="5"/>
  <c r="G297" i="10" s="1"/>
  <c r="AO305" i="5"/>
  <c r="AM121" i="5"/>
  <c r="AM263" i="5"/>
  <c r="AM111" i="5"/>
  <c r="AM301" i="5"/>
  <c r="AM27" i="5"/>
  <c r="AM92" i="5"/>
  <c r="AM162" i="5"/>
  <c r="AE276" i="5"/>
  <c r="G276" i="10" s="1"/>
  <c r="AM34" i="5"/>
  <c r="AM36" i="5"/>
  <c r="AM61" i="5"/>
  <c r="AM81" i="5"/>
  <c r="AM90" i="5"/>
  <c r="AM133" i="5"/>
  <c r="AM63" i="5"/>
  <c r="AM174" i="5"/>
  <c r="AM207" i="5"/>
  <c r="AM212" i="5"/>
  <c r="AE261" i="5"/>
  <c r="G261" i="10" s="1"/>
  <c r="AM193" i="5"/>
  <c r="AM21" i="5"/>
  <c r="AM56" i="5"/>
  <c r="AO56" i="5" s="1"/>
  <c r="AM58" i="5"/>
  <c r="AM117" i="5"/>
  <c r="AM141" i="5"/>
  <c r="AM197" i="5"/>
  <c r="AE303" i="5"/>
  <c r="G303" i="10" s="1"/>
  <c r="AM76" i="5"/>
  <c r="AM148" i="5"/>
  <c r="AM254" i="5"/>
  <c r="AM287" i="5"/>
  <c r="AO306" i="5"/>
  <c r="AO307" i="5"/>
  <c r="AM50" i="5"/>
  <c r="AM96" i="5"/>
  <c r="X132" i="6"/>
  <c r="AZ132" i="6"/>
  <c r="O132" i="6"/>
  <c r="AB132" i="6"/>
  <c r="Q132" i="6"/>
  <c r="G132" i="11"/>
  <c r="Z132" i="6"/>
  <c r="AJ132" i="6"/>
  <c r="R132" i="6"/>
  <c r="AD132" i="6"/>
  <c r="BI132" i="6"/>
  <c r="BJ132" i="6" s="1"/>
  <c r="AH132" i="6"/>
  <c r="AN132" i="6"/>
  <c r="AO132" i="6" s="1"/>
  <c r="T132" i="6"/>
  <c r="AM183" i="5"/>
  <c r="AO259" i="5"/>
  <c r="AO294" i="5"/>
  <c r="AM305" i="5"/>
  <c r="AO300" i="5"/>
  <c r="AM15" i="5"/>
  <c r="AM40" i="5"/>
  <c r="AM65" i="5"/>
  <c r="AM188" i="5"/>
  <c r="AM215" i="5"/>
  <c r="AM120" i="5"/>
  <c r="AM245" i="5"/>
  <c r="AO245" i="5" s="1"/>
  <c r="AE253" i="5"/>
  <c r="G253" i="10" s="1"/>
  <c r="AO265" i="5"/>
  <c r="AM276" i="5"/>
  <c r="AM299" i="5"/>
  <c r="AM135" i="5"/>
  <c r="AM262" i="5"/>
  <c r="AM97" i="5"/>
  <c r="AM206" i="5"/>
  <c r="AM130" i="5"/>
  <c r="AE275" i="5"/>
  <c r="G275" i="10" s="1"/>
  <c r="AM20" i="5"/>
  <c r="AM30" i="5"/>
  <c r="AM18" i="5"/>
  <c r="AM118" i="5"/>
  <c r="AM103" i="5"/>
  <c r="AM166" i="5"/>
  <c r="AM203" i="5"/>
  <c r="AM235" i="5"/>
  <c r="AO268" i="5"/>
  <c r="AM306" i="5"/>
  <c r="AM307" i="5"/>
  <c r="AM134" i="5"/>
  <c r="AM259" i="5"/>
  <c r="AE264" i="5"/>
  <c r="G264" i="10" s="1"/>
  <c r="AM298" i="5"/>
  <c r="AE300" i="5"/>
  <c r="G300" i="10" s="1"/>
  <c r="AM137" i="5"/>
  <c r="AM198" i="5"/>
  <c r="AM270" i="5"/>
  <c r="AM311" i="5"/>
  <c r="AM60" i="5"/>
  <c r="AM164" i="5"/>
  <c r="AM265" i="5"/>
  <c r="AE299" i="5"/>
  <c r="G299" i="10" s="1"/>
  <c r="AM80" i="5"/>
  <c r="AM25" i="5"/>
  <c r="AM269" i="5"/>
  <c r="AM100" i="5"/>
  <c r="AM110" i="5"/>
  <c r="AM86" i="5"/>
  <c r="AO86" i="5" s="1"/>
  <c r="AO289" i="5"/>
  <c r="AM42" i="5"/>
  <c r="AM160" i="5"/>
  <c r="AM219" i="5"/>
  <c r="AE255" i="5"/>
  <c r="G255" i="10" s="1"/>
  <c r="AE271" i="5"/>
  <c r="G271" i="10" s="1"/>
  <c r="AM275" i="5"/>
  <c r="AM222" i="5"/>
  <c r="AM143" i="5"/>
  <c r="AE235" i="5"/>
  <c r="AM268" i="5"/>
  <c r="AM8" i="5"/>
  <c r="AM31" i="5"/>
  <c r="AM64" i="5"/>
  <c r="AM29" i="5"/>
  <c r="AM158" i="5"/>
  <c r="AM247" i="5"/>
  <c r="AO247" i="5" s="1"/>
  <c r="AO264" i="5"/>
  <c r="AE298" i="5"/>
  <c r="G298" i="10" s="1"/>
  <c r="AM38" i="5"/>
  <c r="AM126" i="5"/>
  <c r="AM156" i="5"/>
  <c r="AM163" i="5"/>
  <c r="K141" i="2"/>
  <c r="G155" i="2"/>
  <c r="K132" i="2"/>
  <c r="G143" i="2"/>
  <c r="K159" i="2"/>
  <c r="G154" i="2"/>
  <c r="G142" i="2"/>
  <c r="K157" i="2"/>
  <c r="G139" i="2"/>
  <c r="G146" i="2"/>
  <c r="K55" i="2"/>
  <c r="K146" i="2"/>
  <c r="G156" i="2"/>
  <c r="G153" i="2"/>
  <c r="K158" i="2"/>
  <c r="G151" i="2"/>
  <c r="G140" i="2"/>
  <c r="K99" i="2"/>
  <c r="G144" i="2"/>
  <c r="K142" i="2"/>
  <c r="G148" i="2"/>
  <c r="K152" i="2"/>
  <c r="K155" i="2"/>
  <c r="K90" i="2"/>
  <c r="K88" i="2"/>
  <c r="K154" i="2"/>
  <c r="K140" i="2"/>
  <c r="K143" i="2"/>
  <c r="K77" i="2"/>
  <c r="K121" i="2"/>
  <c r="G158" i="2"/>
  <c r="G145" i="2"/>
  <c r="G159" i="2"/>
  <c r="K151" i="2"/>
  <c r="G141" i="2"/>
  <c r="K66" i="2"/>
  <c r="K44" i="2"/>
  <c r="K144" i="2"/>
  <c r="G147" i="2"/>
  <c r="K153" i="2"/>
  <c r="G150" i="2"/>
  <c r="K148" i="2"/>
  <c r="G152" i="2"/>
  <c r="K110" i="2"/>
  <c r="G157" i="2"/>
  <c r="K156" i="2"/>
  <c r="K145" i="2"/>
  <c r="K147" i="2"/>
  <c r="AO124" i="5" l="1"/>
  <c r="AD62" i="6"/>
  <c r="AO242" i="5"/>
  <c r="AO244" i="5"/>
  <c r="AQ303" i="6"/>
  <c r="AR303" i="6" s="1"/>
  <c r="G303" i="11"/>
  <c r="AQ313" i="6"/>
  <c r="AR313" i="6" s="1"/>
  <c r="G313" i="11"/>
  <c r="AQ302" i="6"/>
  <c r="AR302" i="6" s="1"/>
  <c r="G302" i="11"/>
  <c r="P258" i="11"/>
  <c r="R258" i="11"/>
  <c r="AQ286" i="6"/>
  <c r="AR286" i="6" s="1"/>
  <c r="G286" i="11"/>
  <c r="P257" i="11"/>
  <c r="R257" i="11"/>
  <c r="AQ245" i="6"/>
  <c r="AR245" i="6" s="1"/>
  <c r="G245" i="11"/>
  <c r="G317" i="11"/>
  <c r="AQ256" i="6"/>
  <c r="AR256" i="6" s="1"/>
  <c r="G256" i="11"/>
  <c r="AQ261" i="6"/>
  <c r="AR261" i="6" s="1"/>
  <c r="G261" i="11"/>
  <c r="AQ266" i="6"/>
  <c r="AR266" i="6" s="1"/>
  <c r="G266" i="11"/>
  <c r="AQ267" i="6"/>
  <c r="AR267" i="6" s="1"/>
  <c r="G267" i="11"/>
  <c r="AQ307" i="6"/>
  <c r="AR307" i="6" s="1"/>
  <c r="G307" i="11"/>
  <c r="AQ272" i="6"/>
  <c r="AR272" i="6" s="1"/>
  <c r="G272" i="11"/>
  <c r="R289" i="11"/>
  <c r="P289" i="11"/>
  <c r="R292" i="11"/>
  <c r="P292" i="11"/>
  <c r="P252" i="11"/>
  <c r="R252" i="11"/>
  <c r="R314" i="11"/>
  <c r="P314" i="11"/>
  <c r="R290" i="11"/>
  <c r="P290" i="11"/>
  <c r="AQ293" i="6"/>
  <c r="AR293" i="6" s="1"/>
  <c r="G293" i="11"/>
  <c r="AQ247" i="6"/>
  <c r="AR247" i="6" s="1"/>
  <c r="G319" i="11"/>
  <c r="G247" i="11"/>
  <c r="P296" i="11"/>
  <c r="R296" i="11"/>
  <c r="P283" i="11"/>
  <c r="R283" i="11"/>
  <c r="AQ274" i="6"/>
  <c r="AR274" i="6" s="1"/>
  <c r="G274" i="11"/>
  <c r="AQ260" i="6"/>
  <c r="G260" i="11"/>
  <c r="P297" i="11"/>
  <c r="R297" i="11"/>
  <c r="R304" i="11"/>
  <c r="P304" i="11"/>
  <c r="AQ251" i="6"/>
  <c r="AR251" i="6" s="1"/>
  <c r="G323" i="11"/>
  <c r="G251" i="11"/>
  <c r="P287" i="11"/>
  <c r="R287" i="11"/>
  <c r="G249" i="11"/>
  <c r="G321" i="11"/>
  <c r="AQ277" i="6"/>
  <c r="AR277" i="6" s="1"/>
  <c r="G277" i="11"/>
  <c r="AQ269" i="6"/>
  <c r="AR269" i="6" s="1"/>
  <c r="G269" i="11"/>
  <c r="R312" i="11"/>
  <c r="P312" i="11"/>
  <c r="AQ262" i="6"/>
  <c r="AR262" i="6" s="1"/>
  <c r="G262" i="11"/>
  <c r="AQ300" i="6"/>
  <c r="AR300" i="6" s="1"/>
  <c r="G300" i="11"/>
  <c r="AQ284" i="6"/>
  <c r="AR284" i="6" s="1"/>
  <c r="G284" i="11"/>
  <c r="AQ254" i="6"/>
  <c r="AR254" i="6" s="1"/>
  <c r="G254" i="11"/>
  <c r="AQ271" i="6"/>
  <c r="AR271" i="6" s="1"/>
  <c r="G271" i="11"/>
  <c r="AQ298" i="6"/>
  <c r="AR298" i="6" s="1"/>
  <c r="G298" i="11"/>
  <c r="P268" i="11"/>
  <c r="R268" i="11"/>
  <c r="P282" i="11"/>
  <c r="R282" i="11"/>
  <c r="P276" i="11"/>
  <c r="R276" i="11"/>
  <c r="P280" i="11"/>
  <c r="R280" i="11"/>
  <c r="AQ278" i="6"/>
  <c r="AR278" i="6" s="1"/>
  <c r="G278" i="11"/>
  <c r="AQ281" i="6"/>
  <c r="AR281" i="6" s="1"/>
  <c r="G281" i="11"/>
  <c r="P270" i="11"/>
  <c r="R270" i="11"/>
  <c r="G250" i="11"/>
  <c r="G322" i="11"/>
  <c r="P294" i="11"/>
  <c r="R294" i="11"/>
  <c r="R306" i="11"/>
  <c r="P306" i="11"/>
  <c r="R308" i="11"/>
  <c r="P308" i="11"/>
  <c r="AQ299" i="6"/>
  <c r="AR299" i="6" s="1"/>
  <c r="G299" i="11"/>
  <c r="AQ253" i="6"/>
  <c r="AR253" i="6" s="1"/>
  <c r="G253" i="11"/>
  <c r="AQ259" i="6"/>
  <c r="AR259" i="6" s="1"/>
  <c r="G259" i="11"/>
  <c r="R309" i="11"/>
  <c r="P309" i="11"/>
  <c r="P295" i="11"/>
  <c r="R295" i="11"/>
  <c r="AQ301" i="6"/>
  <c r="AR301" i="6" s="1"/>
  <c r="G301" i="11"/>
  <c r="R305" i="11"/>
  <c r="P305" i="11"/>
  <c r="AQ248" i="6"/>
  <c r="AR248" i="6" s="1"/>
  <c r="G320" i="11"/>
  <c r="G248" i="11"/>
  <c r="P275" i="11"/>
  <c r="R275" i="11"/>
  <c r="AQ263" i="6"/>
  <c r="AR263" i="6" s="1"/>
  <c r="G263" i="11"/>
  <c r="AQ246" i="6"/>
  <c r="AR246" i="6" s="1"/>
  <c r="G318" i="11"/>
  <c r="G246" i="11"/>
  <c r="AQ288" i="6"/>
  <c r="AR288" i="6" s="1"/>
  <c r="G288" i="11"/>
  <c r="AQ291" i="6"/>
  <c r="AR291" i="6" s="1"/>
  <c r="G291" i="11"/>
  <c r="AQ255" i="6"/>
  <c r="AR255" i="6" s="1"/>
  <c r="G255" i="11"/>
  <c r="P265" i="11"/>
  <c r="R265" i="11"/>
  <c r="P285" i="11"/>
  <c r="R285" i="11"/>
  <c r="R315" i="11"/>
  <c r="P315" i="11"/>
  <c r="AQ273" i="6"/>
  <c r="AR273" i="6" s="1"/>
  <c r="G273" i="11"/>
  <c r="AQ279" i="6"/>
  <c r="AR279" i="6" s="1"/>
  <c r="G279" i="11"/>
  <c r="AQ264" i="6"/>
  <c r="AR264" i="6" s="1"/>
  <c r="G264" i="11"/>
  <c r="AQ310" i="6"/>
  <c r="AR310" i="6" s="1"/>
  <c r="G310" i="11"/>
  <c r="AQ311" i="6"/>
  <c r="AR311" i="6" s="1"/>
  <c r="G311" i="11"/>
  <c r="AO243" i="5"/>
  <c r="S299" i="10"/>
  <c r="BJ299" i="10" s="1"/>
  <c r="BK299" i="10" s="1"/>
  <c r="U299" i="10" a="1"/>
  <c r="U299" i="10" s="1"/>
  <c r="U276" i="10" a="1"/>
  <c r="U276" i="10" s="1"/>
  <c r="S276" i="10"/>
  <c r="S254" i="10"/>
  <c r="U254" i="10" a="1"/>
  <c r="U254" i="10" s="1"/>
  <c r="S285" i="10"/>
  <c r="BJ285" i="10" s="1"/>
  <c r="BK285" i="10" s="1"/>
  <c r="U285" i="10" a="1"/>
  <c r="U285" i="10" s="1"/>
  <c r="S288" i="10"/>
  <c r="BJ288" i="10" s="1"/>
  <c r="BK288" i="10" s="1"/>
  <c r="U288" i="10" a="1"/>
  <c r="U288" i="10" s="1"/>
  <c r="G318" i="10"/>
  <c r="G247" i="10"/>
  <c r="U272" i="10" a="1"/>
  <c r="U272" i="10" s="1"/>
  <c r="S272" i="10"/>
  <c r="S293" i="10"/>
  <c r="U293" i="10" a="1"/>
  <c r="U293" i="10" s="1"/>
  <c r="AJ313" i="5"/>
  <c r="G313" i="10"/>
  <c r="AS283" i="5"/>
  <c r="G283" i="10"/>
  <c r="U265" i="10" a="1"/>
  <c r="U265" i="10" s="1"/>
  <c r="S265" i="10"/>
  <c r="BJ265" i="10" s="1"/>
  <c r="BK265" i="10" s="1"/>
  <c r="S315" i="10"/>
  <c r="U315" i="10" a="1"/>
  <c r="U315" i="10" s="1"/>
  <c r="S296" i="10"/>
  <c r="U296" i="10" a="1"/>
  <c r="U296" i="10" s="1"/>
  <c r="S253" i="10"/>
  <c r="BJ253" i="10" s="1"/>
  <c r="BK253" i="10" s="1"/>
  <c r="U253" i="10" a="1"/>
  <c r="U253" i="10" s="1"/>
  <c r="S314" i="10"/>
  <c r="BJ314" i="10" s="1"/>
  <c r="BK314" i="10" s="1"/>
  <c r="U314" i="10" a="1"/>
  <c r="U314" i="10" s="1"/>
  <c r="S257" i="10"/>
  <c r="BJ257" i="10" s="1"/>
  <c r="BK257" i="10" s="1"/>
  <c r="U257" i="10" a="1"/>
  <c r="U257" i="10" s="1"/>
  <c r="S312" i="10"/>
  <c r="BJ312" i="10" s="1"/>
  <c r="BK312" i="10" s="1"/>
  <c r="U312" i="10" a="1"/>
  <c r="U312" i="10" s="1"/>
  <c r="S262" i="10"/>
  <c r="U262" i="10" a="1"/>
  <c r="U262" i="10" s="1"/>
  <c r="AW308" i="5"/>
  <c r="G308" i="10"/>
  <c r="U295" i="10" a="1"/>
  <c r="U295" i="10" s="1"/>
  <c r="S295" i="10"/>
  <c r="S307" i="10"/>
  <c r="BJ307" i="10" s="1"/>
  <c r="BK307" i="10" s="1"/>
  <c r="U307" i="10" a="1"/>
  <c r="U307" i="10" s="1"/>
  <c r="AS269" i="5"/>
  <c r="G269" i="10"/>
  <c r="U277" i="10" a="1"/>
  <c r="U277" i="10" s="1"/>
  <c r="S277" i="10"/>
  <c r="BJ277" i="10" s="1"/>
  <c r="BK277" i="10" s="1"/>
  <c r="U280" i="10" a="1"/>
  <c r="U280" i="10" s="1"/>
  <c r="S280" i="10"/>
  <c r="S264" i="10"/>
  <c r="U264" i="10" a="1"/>
  <c r="U264" i="10" s="1"/>
  <c r="S273" i="10"/>
  <c r="BJ273" i="10" s="1"/>
  <c r="BK273" i="10" s="1"/>
  <c r="U273" i="10" a="1"/>
  <c r="U273" i="10" s="1"/>
  <c r="U268" i="10" a="1"/>
  <c r="U268" i="10" s="1"/>
  <c r="S268" i="10"/>
  <c r="BJ268" i="10" s="1"/>
  <c r="BK268" i="10" s="1"/>
  <c r="BC292" i="5"/>
  <c r="G292" i="10"/>
  <c r="AS289" i="5"/>
  <c r="G289" i="10"/>
  <c r="S275" i="10"/>
  <c r="BJ275" i="10" s="1"/>
  <c r="BK275" i="10" s="1"/>
  <c r="U275" i="10" a="1"/>
  <c r="U275" i="10" s="1"/>
  <c r="S297" i="10"/>
  <c r="U297" i="10" a="1"/>
  <c r="U297" i="10" s="1"/>
  <c r="S259" i="10"/>
  <c r="BJ259" i="10" s="1"/>
  <c r="BK259" i="10" s="1"/>
  <c r="U259" i="10" a="1"/>
  <c r="U259" i="10" s="1"/>
  <c r="AH251" i="5"/>
  <c r="G251" i="10"/>
  <c r="G322" i="10"/>
  <c r="S278" i="10"/>
  <c r="BJ278" i="10" s="1"/>
  <c r="BK278" i="10" s="1"/>
  <c r="U278" i="10" a="1"/>
  <c r="U278" i="10" s="1"/>
  <c r="AU290" i="5"/>
  <c r="G290" i="10"/>
  <c r="AU263" i="5"/>
  <c r="G263" i="10"/>
  <c r="BC256" i="5"/>
  <c r="G256" i="10"/>
  <c r="S294" i="10"/>
  <c r="U294" i="10" a="1"/>
  <c r="U294" i="10" s="1"/>
  <c r="S302" i="10"/>
  <c r="BJ302" i="10" s="1"/>
  <c r="BK302" i="10" s="1"/>
  <c r="U302" i="10" a="1"/>
  <c r="U302" i="10" s="1"/>
  <c r="U303" i="10" a="1"/>
  <c r="U303" i="10" s="1"/>
  <c r="S303" i="10"/>
  <c r="BJ303" i="10" s="1"/>
  <c r="BK303" i="10" s="1"/>
  <c r="S261" i="10"/>
  <c r="BJ261" i="10" s="1"/>
  <c r="BK261" i="10" s="1"/>
  <c r="U261" i="10" a="1"/>
  <c r="U261" i="10" s="1"/>
  <c r="S287" i="10"/>
  <c r="BJ287" i="10" s="1"/>
  <c r="BK287" i="10" s="1"/>
  <c r="U287" i="10" a="1"/>
  <c r="U287" i="10" s="1"/>
  <c r="G248" i="10"/>
  <c r="G319" i="10"/>
  <c r="S267" i="10"/>
  <c r="BJ267" i="10" s="1"/>
  <c r="BK267" i="10" s="1"/>
  <c r="U267" i="10" a="1"/>
  <c r="U267" i="10" s="1"/>
  <c r="S252" i="10"/>
  <c r="BJ252" i="10" s="1"/>
  <c r="BK252" i="10" s="1"/>
  <c r="U252" i="10" a="1"/>
  <c r="U252" i="10" s="1"/>
  <c r="S310" i="10"/>
  <c r="BJ310" i="10" s="1"/>
  <c r="BK310" i="10" s="1"/>
  <c r="U310" i="10" a="1"/>
  <c r="U310" i="10" s="1"/>
  <c r="G321" i="10"/>
  <c r="G250" i="10"/>
  <c r="AJ281" i="5"/>
  <c r="G281" i="10"/>
  <c r="AU311" i="5"/>
  <c r="G311" i="10"/>
  <c r="BA305" i="5"/>
  <c r="G305" i="10"/>
  <c r="BE266" i="5"/>
  <c r="G266" i="10"/>
  <c r="AK301" i="5"/>
  <c r="G301" i="10"/>
  <c r="S270" i="10"/>
  <c r="U270" i="10" a="1"/>
  <c r="U270" i="10" s="1"/>
  <c r="S304" i="10"/>
  <c r="BJ304" i="10" s="1"/>
  <c r="BK304" i="10" s="1"/>
  <c r="U304" i="10" a="1"/>
  <c r="U304" i="10" s="1"/>
  <c r="S279" i="10"/>
  <c r="BJ279" i="10" s="1"/>
  <c r="BK279" i="10" s="1"/>
  <c r="U279" i="10" a="1"/>
  <c r="U279" i="10" s="1"/>
  <c r="S271" i="10"/>
  <c r="U271" i="10" a="1"/>
  <c r="U271" i="10" s="1"/>
  <c r="S286" i="10"/>
  <c r="BJ286" i="10" s="1"/>
  <c r="BK286" i="10" s="1"/>
  <c r="U286" i="10" a="1"/>
  <c r="U286" i="10" s="1"/>
  <c r="S255" i="10"/>
  <c r="BJ255" i="10" s="1"/>
  <c r="BK255" i="10" s="1"/>
  <c r="U255" i="10" a="1"/>
  <c r="U255" i="10" s="1"/>
  <c r="G320" i="10"/>
  <c r="G249" i="10"/>
  <c r="S284" i="10"/>
  <c r="BJ284" i="10" s="1"/>
  <c r="BK284" i="10" s="1"/>
  <c r="U284" i="10" a="1"/>
  <c r="U284" i="10" s="1"/>
  <c r="S258" i="10"/>
  <c r="BJ258" i="10" s="1"/>
  <c r="BK258" i="10" s="1"/>
  <c r="U258" i="10" a="1"/>
  <c r="U258" i="10" s="1"/>
  <c r="AS260" i="5"/>
  <c r="G260" i="10"/>
  <c r="U282" i="10" a="1"/>
  <c r="U282" i="10" s="1"/>
  <c r="S282" i="10"/>
  <c r="BJ282" i="10" s="1"/>
  <c r="BK282" i="10" s="1"/>
  <c r="BP306" i="5"/>
  <c r="G306" i="10"/>
  <c r="G245" i="10"/>
  <c r="G316" i="10"/>
  <c r="S300" i="10"/>
  <c r="BJ300" i="10" s="1"/>
  <c r="BK300" i="10" s="1"/>
  <c r="U300" i="10" a="1"/>
  <c r="U300" i="10" s="1"/>
  <c r="S274" i="10"/>
  <c r="U274" i="10" a="1"/>
  <c r="U274" i="10" s="1"/>
  <c r="U298" i="10" a="1"/>
  <c r="U298" i="10" s="1"/>
  <c r="S298" i="10"/>
  <c r="BJ298" i="10" s="1"/>
  <c r="BK298" i="10" s="1"/>
  <c r="S309" i="10"/>
  <c r="BJ309" i="10" s="1"/>
  <c r="BK309" i="10" s="1"/>
  <c r="U309" i="10" a="1"/>
  <c r="U309" i="10" s="1"/>
  <c r="AU291" i="5"/>
  <c r="G291" i="10"/>
  <c r="BY246" i="5"/>
  <c r="BZ246" i="5" s="1"/>
  <c r="G317" i="10"/>
  <c r="G246" i="10"/>
  <c r="Z62" i="6"/>
  <c r="O62" i="6"/>
  <c r="AZ62" i="6"/>
  <c r="X62" i="6"/>
  <c r="AJ62" i="6"/>
  <c r="AN62" i="6"/>
  <c r="AO62" i="6" s="1"/>
  <c r="AB62" i="6"/>
  <c r="R62" i="6"/>
  <c r="BI62" i="6"/>
  <c r="BJ62" i="6" s="1"/>
  <c r="AH62" i="6"/>
  <c r="AQ62" i="6"/>
  <c r="AR62" i="6" s="1"/>
  <c r="Q62" i="6"/>
  <c r="G62" i="11"/>
  <c r="R62" i="11" s="1"/>
  <c r="BY62" i="12" s="1"/>
  <c r="T62" i="6"/>
  <c r="V62" i="6" s="1"/>
  <c r="AB113" i="6"/>
  <c r="AZ113" i="6"/>
  <c r="BI222" i="6"/>
  <c r="BJ222" i="6" s="1"/>
  <c r="O222" i="6"/>
  <c r="T61" i="6"/>
  <c r="V61" i="6" s="1"/>
  <c r="AL61" i="6" s="1"/>
  <c r="BB61" i="6" s="1"/>
  <c r="R259" i="6"/>
  <c r="BI259" i="6"/>
  <c r="BJ259" i="6" s="1"/>
  <c r="AB259" i="6"/>
  <c r="AN259" i="6"/>
  <c r="AO259" i="6" s="1"/>
  <c r="Q259" i="6"/>
  <c r="AF259" i="6"/>
  <c r="AL259" i="6"/>
  <c r="BB259" i="6"/>
  <c r="AD259" i="6"/>
  <c r="X259" i="6"/>
  <c r="BF259" i="6"/>
  <c r="AZ259" i="6"/>
  <c r="AJ259" i="6"/>
  <c r="Z259" i="6"/>
  <c r="T259" i="6"/>
  <c r="V259" i="6" s="1"/>
  <c r="AH259" i="6"/>
  <c r="O259" i="6"/>
  <c r="AW259" i="6"/>
  <c r="AO179" i="5"/>
  <c r="AJ113" i="6"/>
  <c r="X113" i="6"/>
  <c r="Q113" i="6"/>
  <c r="G113" i="11"/>
  <c r="P113" i="11" s="1"/>
  <c r="AD113" i="6"/>
  <c r="R113" i="6"/>
  <c r="Z113" i="6"/>
  <c r="BI113" i="6"/>
  <c r="BJ113" i="6" s="1"/>
  <c r="O113" i="6"/>
  <c r="AN113" i="6"/>
  <c r="AO113" i="6" s="1"/>
  <c r="T113" i="6"/>
  <c r="V113" i="6" s="1"/>
  <c r="AH113" i="6"/>
  <c r="T181" i="6"/>
  <c r="V181" i="6" s="1"/>
  <c r="X181" i="6"/>
  <c r="Z181" i="6"/>
  <c r="AD181" i="6"/>
  <c r="AB181" i="6"/>
  <c r="AZ181" i="6"/>
  <c r="R181" i="6"/>
  <c r="G222" i="11"/>
  <c r="P222" i="11" s="1"/>
  <c r="AZ222" i="6"/>
  <c r="Z222" i="6"/>
  <c r="T222" i="6"/>
  <c r="V222" i="6" s="1"/>
  <c r="R222" i="6"/>
  <c r="AJ222" i="6"/>
  <c r="Q222" i="6"/>
  <c r="AH222" i="6"/>
  <c r="AD222" i="6"/>
  <c r="X222" i="6"/>
  <c r="AB222" i="6"/>
  <c r="AN222" i="6"/>
  <c r="AO222" i="6" s="1"/>
  <c r="AQ113" i="6"/>
  <c r="AR113" i="6" s="1"/>
  <c r="AJ181" i="6"/>
  <c r="BI181" i="6"/>
  <c r="BJ181" i="6" s="1"/>
  <c r="G181" i="11"/>
  <c r="R181" i="11" s="1"/>
  <c r="BY181" i="12" s="1"/>
  <c r="AH181" i="6"/>
  <c r="AN181" i="6"/>
  <c r="AO181" i="6" s="1"/>
  <c r="Q181" i="6"/>
  <c r="O181" i="6"/>
  <c r="AO38" i="5"/>
  <c r="X61" i="6"/>
  <c r="AO41" i="5"/>
  <c r="R61" i="6"/>
  <c r="Z61" i="6"/>
  <c r="AO39" i="5"/>
  <c r="O61" i="6"/>
  <c r="AB61" i="6"/>
  <c r="G61" i="11"/>
  <c r="R61" i="11" s="1"/>
  <c r="BY61" i="12" s="1"/>
  <c r="AH61" i="6"/>
  <c r="AO37" i="5"/>
  <c r="AJ61" i="6"/>
  <c r="AN61" i="6"/>
  <c r="AO61" i="6" s="1"/>
  <c r="BI61" i="6"/>
  <c r="BJ61" i="6" s="1"/>
  <c r="AZ61" i="6"/>
  <c r="Q61" i="6"/>
  <c r="AD61" i="6"/>
  <c r="AO64" i="5"/>
  <c r="AO176" i="5"/>
  <c r="AQ222" i="6"/>
  <c r="AR222" i="6" s="1"/>
  <c r="AF181" i="6"/>
  <c r="AQ61" i="6"/>
  <c r="AR61" i="6" s="1"/>
  <c r="AQ17" i="6"/>
  <c r="AR17" i="6" s="1"/>
  <c r="G10" i="11"/>
  <c r="AO183" i="5"/>
  <c r="AO180" i="5"/>
  <c r="AO189" i="5"/>
  <c r="AO203" i="5"/>
  <c r="AO123" i="5"/>
  <c r="AO177" i="5"/>
  <c r="BE177" i="5" s="1"/>
  <c r="BR177" i="5" s="1"/>
  <c r="AO200" i="5"/>
  <c r="AO192" i="5"/>
  <c r="AO190" i="5"/>
  <c r="AO181" i="5"/>
  <c r="AO187" i="5"/>
  <c r="AO201" i="5"/>
  <c r="AO178" i="5"/>
  <c r="AO191" i="5"/>
  <c r="AO199" i="5"/>
  <c r="AO188" i="5"/>
  <c r="AO202" i="5"/>
  <c r="AO248" i="5"/>
  <c r="AO58" i="5"/>
  <c r="AO182" i="5"/>
  <c r="AO33" i="5"/>
  <c r="AO90" i="5"/>
  <c r="AO253" i="5"/>
  <c r="AO71" i="5"/>
  <c r="AO34" i="5"/>
  <c r="AO210" i="5"/>
  <c r="AO255" i="5"/>
  <c r="AO57" i="5"/>
  <c r="AO254" i="5"/>
  <c r="AO122" i="5"/>
  <c r="AO35" i="5"/>
  <c r="AO256" i="5"/>
  <c r="BE256" i="5" s="1"/>
  <c r="BR256" i="5" s="1"/>
  <c r="AO239" i="5"/>
  <c r="AO252" i="5"/>
  <c r="AO72" i="5"/>
  <c r="AO234" i="5"/>
  <c r="AW132" i="6"/>
  <c r="AX132" i="6" s="1"/>
  <c r="AO241" i="5"/>
  <c r="AO55" i="5"/>
  <c r="AO94" i="5"/>
  <c r="AO85" i="5"/>
  <c r="AO170" i="5"/>
  <c r="AO240" i="5"/>
  <c r="AO84" i="5"/>
  <c r="AO230" i="5"/>
  <c r="AO83" i="5"/>
  <c r="BE83" i="5" s="1"/>
  <c r="BR83" i="5" s="1"/>
  <c r="AO169" i="5"/>
  <c r="AO209" i="5"/>
  <c r="AO238" i="5"/>
  <c r="AO226" i="5"/>
  <c r="AO168" i="5"/>
  <c r="AO237" i="5"/>
  <c r="AO198" i="5"/>
  <c r="AO70" i="5"/>
  <c r="AO50" i="5"/>
  <c r="T198" i="6"/>
  <c r="V198" i="6" s="1"/>
  <c r="AO82" i="5"/>
  <c r="AO167" i="5"/>
  <c r="AO208" i="5"/>
  <c r="AO161" i="5"/>
  <c r="AO19" i="5"/>
  <c r="AO47" i="5"/>
  <c r="AO231" i="5"/>
  <c r="AO236" i="5"/>
  <c r="AO207" i="5"/>
  <c r="AO166" i="5"/>
  <c r="AW61" i="6"/>
  <c r="AX61" i="6" s="1"/>
  <c r="AO235" i="5"/>
  <c r="AO227" i="5"/>
  <c r="AO22" i="5"/>
  <c r="AO101" i="5"/>
  <c r="AO65" i="5"/>
  <c r="AJ198" i="6"/>
  <c r="X198" i="6"/>
  <c r="BI198" i="6"/>
  <c r="BJ198" i="6" s="1"/>
  <c r="AO228" i="5"/>
  <c r="P132" i="11"/>
  <c r="AE132" i="11" s="1"/>
  <c r="AF132" i="11" s="1"/>
  <c r="R132" i="11"/>
  <c r="BY132" i="12" s="1"/>
  <c r="P173" i="11"/>
  <c r="AJ173" i="11" s="1"/>
  <c r="AK173" i="11" s="1"/>
  <c r="R173" i="11"/>
  <c r="BY173" i="12" s="1"/>
  <c r="S128" i="10"/>
  <c r="H128" i="12" s="1"/>
  <c r="U128" i="10" a="1"/>
  <c r="U128" i="10" s="1"/>
  <c r="W103" i="10"/>
  <c r="I103" i="12" s="1"/>
  <c r="W221" i="10"/>
  <c r="I221" i="12" s="1"/>
  <c r="W122" i="10"/>
  <c r="I122" i="12" s="1"/>
  <c r="U180" i="10" a="1"/>
  <c r="U180" i="10" s="1"/>
  <c r="S180" i="10"/>
  <c r="H180" i="12" s="1"/>
  <c r="W236" i="10"/>
  <c r="I236" i="12" s="1"/>
  <c r="W80" i="10"/>
  <c r="I80" i="12" s="1"/>
  <c r="R198" i="6"/>
  <c r="O198" i="6"/>
  <c r="Z198" i="6"/>
  <c r="G198" i="11"/>
  <c r="AH198" i="6"/>
  <c r="AD198" i="6"/>
  <c r="AN198" i="6"/>
  <c r="AO198" i="6" s="1"/>
  <c r="AZ198" i="6"/>
  <c r="Q198" i="6"/>
  <c r="AB198" i="6"/>
  <c r="AQ198" i="6"/>
  <c r="AR198" i="6" s="1"/>
  <c r="AW62" i="6"/>
  <c r="AO220" i="5"/>
  <c r="AO18" i="5"/>
  <c r="AO225" i="5"/>
  <c r="AO109" i="5"/>
  <c r="AO95" i="5"/>
  <c r="AO92" i="5"/>
  <c r="AO27" i="5"/>
  <c r="AO216" i="5"/>
  <c r="AO224" i="5"/>
  <c r="AO14" i="5"/>
  <c r="AO223" i="5"/>
  <c r="AO15" i="5"/>
  <c r="AO114" i="5"/>
  <c r="AO30" i="5"/>
  <c r="AO80" i="5"/>
  <c r="AO108" i="5"/>
  <c r="AO148" i="5"/>
  <c r="AO213" i="5"/>
  <c r="BI47" i="6"/>
  <c r="BJ47" i="6" s="1"/>
  <c r="O47" i="6"/>
  <c r="Q47" i="6"/>
  <c r="AN47" i="6"/>
  <c r="AO47" i="6" s="1"/>
  <c r="AD47" i="6"/>
  <c r="AH47" i="6"/>
  <c r="R47" i="6"/>
  <c r="T47" i="6"/>
  <c r="V47" i="6" s="1"/>
  <c r="G47" i="11"/>
  <c r="Z47" i="6"/>
  <c r="AJ47" i="6"/>
  <c r="X47" i="6"/>
  <c r="AB47" i="6"/>
  <c r="AZ47" i="6"/>
  <c r="AO206" i="5"/>
  <c r="AO46" i="5"/>
  <c r="AO115" i="5"/>
  <c r="AF309" i="6"/>
  <c r="AQ309" i="6"/>
  <c r="AR309" i="6" s="1"/>
  <c r="AF116" i="6"/>
  <c r="AQ116" i="6"/>
  <c r="AR116" i="6" s="1"/>
  <c r="AF36" i="6"/>
  <c r="AQ36" i="6"/>
  <c r="AR36" i="6" s="1"/>
  <c r="AF130" i="6"/>
  <c r="AQ130" i="6"/>
  <c r="AR130" i="6" s="1"/>
  <c r="AF249" i="6"/>
  <c r="AQ249" i="6"/>
  <c r="AR249" i="6" s="1"/>
  <c r="AF57" i="6"/>
  <c r="AQ57" i="6"/>
  <c r="AR57" i="6" s="1"/>
  <c r="AF41" i="6"/>
  <c r="AQ41" i="6"/>
  <c r="AR41" i="6" s="1"/>
  <c r="AF152" i="6"/>
  <c r="AQ152" i="6"/>
  <c r="AR152" i="6" s="1"/>
  <c r="AF139" i="6"/>
  <c r="AQ139" i="6"/>
  <c r="AR139" i="6" s="1"/>
  <c r="AF295" i="6"/>
  <c r="AQ295" i="6"/>
  <c r="AR295" i="6" s="1"/>
  <c r="AF268" i="6"/>
  <c r="AQ268" i="6"/>
  <c r="AR268" i="6" s="1"/>
  <c r="AF76" i="6"/>
  <c r="AQ76" i="6"/>
  <c r="AR76" i="6" s="1"/>
  <c r="AF169" i="6"/>
  <c r="AQ169" i="6"/>
  <c r="AR169" i="6" s="1"/>
  <c r="AF126" i="6"/>
  <c r="AQ126" i="6"/>
  <c r="AR126" i="6" s="1"/>
  <c r="AF129" i="6"/>
  <c r="AQ129" i="6"/>
  <c r="AR129" i="6" s="1"/>
  <c r="AF233" i="6"/>
  <c r="AQ233" i="6"/>
  <c r="AR233" i="6" s="1"/>
  <c r="AF305" i="6"/>
  <c r="AQ305" i="6"/>
  <c r="AR305" i="6" s="1"/>
  <c r="AF165" i="6"/>
  <c r="AQ165" i="6"/>
  <c r="AR165" i="6" s="1"/>
  <c r="AF234" i="6"/>
  <c r="AQ234" i="6"/>
  <c r="AR234" i="6" s="1"/>
  <c r="AF101" i="6"/>
  <c r="AQ101" i="6"/>
  <c r="AR101" i="6" s="1"/>
  <c r="AF120" i="6"/>
  <c r="AQ120" i="6"/>
  <c r="AR120" i="6" s="1"/>
  <c r="AF124" i="6"/>
  <c r="AQ124" i="6"/>
  <c r="AR124" i="6" s="1"/>
  <c r="AF193" i="6"/>
  <c r="AQ193" i="6"/>
  <c r="AR193" i="6" s="1"/>
  <c r="AF105" i="6"/>
  <c r="AQ105" i="6"/>
  <c r="AR105" i="6" s="1"/>
  <c r="AF40" i="6"/>
  <c r="AQ40" i="6"/>
  <c r="AR40" i="6" s="1"/>
  <c r="AF37" i="6"/>
  <c r="AQ37" i="6"/>
  <c r="AR37" i="6" s="1"/>
  <c r="AF297" i="6"/>
  <c r="AQ297" i="6"/>
  <c r="AR297" i="6" s="1"/>
  <c r="AF304" i="6"/>
  <c r="AQ304" i="6"/>
  <c r="AR304" i="6" s="1"/>
  <c r="AF174" i="6"/>
  <c r="AQ174" i="6"/>
  <c r="AR174" i="6" s="1"/>
  <c r="AF148" i="6"/>
  <c r="AQ148" i="6"/>
  <c r="AR148" i="6" s="1"/>
  <c r="AF170" i="6"/>
  <c r="AQ170" i="6"/>
  <c r="AR170" i="6" s="1"/>
  <c r="AF136" i="6"/>
  <c r="AQ136" i="6"/>
  <c r="AR136" i="6" s="1"/>
  <c r="AF296" i="6"/>
  <c r="AQ296" i="6"/>
  <c r="AR296" i="6" s="1"/>
  <c r="AF224" i="6"/>
  <c r="AQ224" i="6"/>
  <c r="AR224" i="6" s="1"/>
  <c r="AF212" i="6"/>
  <c r="AQ212" i="6"/>
  <c r="AR212" i="6" s="1"/>
  <c r="AF214" i="6"/>
  <c r="AQ214" i="6"/>
  <c r="AR214" i="6" s="1"/>
  <c r="AF24" i="6"/>
  <c r="AQ24" i="6"/>
  <c r="AF46" i="6"/>
  <c r="AQ46" i="6"/>
  <c r="AR46" i="6" s="1"/>
  <c r="AF184" i="6"/>
  <c r="AQ184" i="6"/>
  <c r="AR184" i="6" s="1"/>
  <c r="AF217" i="6"/>
  <c r="AQ217" i="6"/>
  <c r="AR217" i="6" s="1"/>
  <c r="AF146" i="6"/>
  <c r="AQ146" i="6"/>
  <c r="AR146" i="6" s="1"/>
  <c r="AF265" i="6"/>
  <c r="AQ265" i="6"/>
  <c r="AR265" i="6" s="1"/>
  <c r="AF68" i="6"/>
  <c r="AQ68" i="6"/>
  <c r="AR68" i="6" s="1"/>
  <c r="AF11" i="6"/>
  <c r="AQ11" i="6"/>
  <c r="AR11" i="6" s="1"/>
  <c r="AF78" i="6"/>
  <c r="AQ78" i="6"/>
  <c r="AR78" i="6" s="1"/>
  <c r="AF226" i="6"/>
  <c r="AQ226" i="6"/>
  <c r="AR226" i="6" s="1"/>
  <c r="AF285" i="6"/>
  <c r="AQ285" i="6"/>
  <c r="AR285" i="6" s="1"/>
  <c r="AF315" i="6"/>
  <c r="AQ315" i="6"/>
  <c r="AR315" i="6" s="1"/>
  <c r="AF231" i="6"/>
  <c r="AQ231" i="6"/>
  <c r="AR231" i="6" s="1"/>
  <c r="AF123" i="6"/>
  <c r="AQ123" i="6"/>
  <c r="AR123" i="6" s="1"/>
  <c r="AF196" i="6"/>
  <c r="AQ196" i="6"/>
  <c r="AR196" i="6" s="1"/>
  <c r="AF19" i="6"/>
  <c r="AQ19" i="6"/>
  <c r="AR19" i="6" s="1"/>
  <c r="AF55" i="6"/>
  <c r="AQ55" i="6"/>
  <c r="AR55" i="6" s="1"/>
  <c r="AF9" i="6"/>
  <c r="AQ9" i="6"/>
  <c r="AR9" i="6" s="1"/>
  <c r="AF138" i="6"/>
  <c r="AQ138" i="6"/>
  <c r="AR138" i="6" s="1"/>
  <c r="AF48" i="6"/>
  <c r="AQ48" i="6"/>
  <c r="AR48" i="6" s="1"/>
  <c r="AF176" i="6"/>
  <c r="AQ176" i="6"/>
  <c r="AR176" i="6" s="1"/>
  <c r="AF53" i="6"/>
  <c r="AQ53" i="6"/>
  <c r="AR53" i="6" s="1"/>
  <c r="AF238" i="6"/>
  <c r="AQ238" i="6"/>
  <c r="AR238" i="6" s="1"/>
  <c r="AF215" i="6"/>
  <c r="AQ215" i="6"/>
  <c r="AR215" i="6" s="1"/>
  <c r="AF65" i="6"/>
  <c r="AQ65" i="6"/>
  <c r="AR65" i="6" s="1"/>
  <c r="AF207" i="6"/>
  <c r="AQ207" i="6"/>
  <c r="AR207" i="6" s="1"/>
  <c r="AF91" i="6"/>
  <c r="AQ91" i="6"/>
  <c r="AR91" i="6" s="1"/>
  <c r="AF39" i="6"/>
  <c r="AQ39" i="6"/>
  <c r="AR39" i="6" s="1"/>
  <c r="AF283" i="6"/>
  <c r="AQ283" i="6"/>
  <c r="AR283" i="6" s="1"/>
  <c r="AF185" i="6"/>
  <c r="AQ185" i="6"/>
  <c r="AR185" i="6" s="1"/>
  <c r="AF45" i="6"/>
  <c r="AQ45" i="6"/>
  <c r="AR45" i="6" s="1"/>
  <c r="AF230" i="6"/>
  <c r="AQ230" i="6"/>
  <c r="AR230" i="6" s="1"/>
  <c r="AF282" i="6"/>
  <c r="AQ282" i="6"/>
  <c r="AR282" i="6" s="1"/>
  <c r="AF172" i="6"/>
  <c r="AQ172" i="6"/>
  <c r="AR172" i="6" s="1"/>
  <c r="AF47" i="6"/>
  <c r="AQ47" i="6"/>
  <c r="AR47" i="6" s="1"/>
  <c r="AF34" i="6"/>
  <c r="AQ34" i="6"/>
  <c r="AR34" i="6" s="1"/>
  <c r="AF85" i="6"/>
  <c r="AQ85" i="6"/>
  <c r="AR85" i="6" s="1"/>
  <c r="AF220" i="6"/>
  <c r="AQ220" i="6"/>
  <c r="AR220" i="6" s="1"/>
  <c r="AF147" i="6"/>
  <c r="AQ147" i="6"/>
  <c r="AR147" i="6" s="1"/>
  <c r="AF90" i="6"/>
  <c r="AQ90" i="6"/>
  <c r="AR90" i="6" s="1"/>
  <c r="AF82" i="6"/>
  <c r="AQ82" i="6"/>
  <c r="AR82" i="6" s="1"/>
  <c r="AF258" i="6"/>
  <c r="AQ258" i="6"/>
  <c r="AR258" i="6" s="1"/>
  <c r="AF218" i="6"/>
  <c r="AQ218" i="6"/>
  <c r="AR218" i="6" s="1"/>
  <c r="AF312" i="6"/>
  <c r="AQ312" i="6"/>
  <c r="AR312" i="6" s="1"/>
  <c r="AF164" i="6"/>
  <c r="AQ164" i="6"/>
  <c r="AR164" i="6" s="1"/>
  <c r="AF29" i="6"/>
  <c r="AQ29" i="6"/>
  <c r="AR29" i="6" s="1"/>
  <c r="AF14" i="6"/>
  <c r="AQ14" i="6"/>
  <c r="AR14" i="6" s="1"/>
  <c r="AF16" i="6"/>
  <c r="AQ16" i="6"/>
  <c r="AR16" i="6" s="1"/>
  <c r="AF257" i="6"/>
  <c r="AQ257" i="6"/>
  <c r="AR257" i="6" s="1"/>
  <c r="AF131" i="6"/>
  <c r="AQ131" i="6"/>
  <c r="AR131" i="6" s="1"/>
  <c r="AF203" i="6"/>
  <c r="AQ203" i="6"/>
  <c r="AR203" i="6" s="1"/>
  <c r="AF64" i="6"/>
  <c r="AQ64" i="6"/>
  <c r="AR64" i="6" s="1"/>
  <c r="AF27" i="6"/>
  <c r="AQ27" i="6"/>
  <c r="AR27" i="6" s="1"/>
  <c r="AF314" i="6"/>
  <c r="AQ314" i="6"/>
  <c r="AR314" i="6" s="1"/>
  <c r="AF306" i="6"/>
  <c r="AQ306" i="6"/>
  <c r="AR306" i="6" s="1"/>
  <c r="AF83" i="6"/>
  <c r="AQ83" i="6"/>
  <c r="AR83" i="6" s="1"/>
  <c r="AF194" i="6"/>
  <c r="AQ194" i="6"/>
  <c r="AR194" i="6" s="1"/>
  <c r="AF290" i="6"/>
  <c r="AQ290" i="6"/>
  <c r="AR290" i="6" s="1"/>
  <c r="AF308" i="6"/>
  <c r="AQ308" i="6"/>
  <c r="AR308" i="6" s="1"/>
  <c r="AF150" i="6"/>
  <c r="AQ150" i="6"/>
  <c r="AR150" i="6" s="1"/>
  <c r="AF96" i="6"/>
  <c r="AQ96" i="6"/>
  <c r="AR96" i="6" s="1"/>
  <c r="AF94" i="6"/>
  <c r="AQ94" i="6"/>
  <c r="AR94" i="6" s="1"/>
  <c r="AF287" i="6"/>
  <c r="AQ287" i="6"/>
  <c r="AR287" i="6" s="1"/>
  <c r="AF109" i="6"/>
  <c r="AQ109" i="6"/>
  <c r="AR109" i="6" s="1"/>
  <c r="AF69" i="6"/>
  <c r="AQ69" i="6"/>
  <c r="AR69" i="6" s="1"/>
  <c r="AF221" i="6"/>
  <c r="AQ221" i="6"/>
  <c r="AR221" i="6" s="1"/>
  <c r="AF159" i="6"/>
  <c r="AQ159" i="6"/>
  <c r="AR159" i="6" s="1"/>
  <c r="AF115" i="6"/>
  <c r="AQ115" i="6"/>
  <c r="AR115" i="6" s="1"/>
  <c r="AF276" i="6"/>
  <c r="AQ276" i="6"/>
  <c r="AR276" i="6" s="1"/>
  <c r="AF289" i="6"/>
  <c r="AQ289" i="6"/>
  <c r="AR289" i="6" s="1"/>
  <c r="AF280" i="6"/>
  <c r="AQ280" i="6"/>
  <c r="AR280" i="6" s="1"/>
  <c r="AF56" i="6"/>
  <c r="AQ56" i="6"/>
  <c r="AR56" i="6" s="1"/>
  <c r="AF292" i="6"/>
  <c r="AQ292" i="6"/>
  <c r="AR292" i="6" s="1"/>
  <c r="AF190" i="6"/>
  <c r="AQ190" i="6"/>
  <c r="AR190" i="6" s="1"/>
  <c r="AF252" i="6"/>
  <c r="AQ252" i="6"/>
  <c r="AR252" i="6" s="1"/>
  <c r="AF270" i="6"/>
  <c r="AQ270" i="6"/>
  <c r="AR270" i="6" s="1"/>
  <c r="AF250" i="6"/>
  <c r="AQ250" i="6"/>
  <c r="AR250" i="6" s="1"/>
  <c r="AF42" i="6"/>
  <c r="AQ42" i="6"/>
  <c r="AR42" i="6" s="1"/>
  <c r="AF294" i="6"/>
  <c r="AQ294" i="6"/>
  <c r="AR294" i="6" s="1"/>
  <c r="AF70" i="6"/>
  <c r="AQ70" i="6"/>
  <c r="AR70" i="6" s="1"/>
  <c r="AF67" i="6"/>
  <c r="AQ67" i="6"/>
  <c r="AR67" i="6" s="1"/>
  <c r="AF8" i="6"/>
  <c r="AQ8" i="6"/>
  <c r="AR8" i="6" s="1"/>
  <c r="AF18" i="6"/>
  <c r="AQ18" i="6"/>
  <c r="AR18" i="6" s="1"/>
  <c r="AF211" i="6"/>
  <c r="AQ211" i="6"/>
  <c r="AR211" i="6" s="1"/>
  <c r="AF32" i="6"/>
  <c r="AQ32" i="6"/>
  <c r="AF219" i="6"/>
  <c r="AQ219" i="6"/>
  <c r="AR219" i="6" s="1"/>
  <c r="AF79" i="6"/>
  <c r="AQ79" i="6"/>
  <c r="AR79" i="6" s="1"/>
  <c r="AF275" i="6"/>
  <c r="AQ275" i="6"/>
  <c r="AR275" i="6" s="1"/>
  <c r="AF235" i="6"/>
  <c r="AQ235" i="6"/>
  <c r="AR235" i="6" s="1"/>
  <c r="AF66" i="6"/>
  <c r="AQ66" i="6"/>
  <c r="AR66" i="6" s="1"/>
  <c r="AF168" i="6"/>
  <c r="AQ168" i="6"/>
  <c r="AR168" i="6" s="1"/>
  <c r="AF175" i="6"/>
  <c r="AQ175" i="6"/>
  <c r="AR175" i="6" s="1"/>
  <c r="AF13" i="6"/>
  <c r="AQ13" i="6"/>
  <c r="AR13" i="6" s="1"/>
  <c r="AF232" i="6"/>
  <c r="AD206" i="6"/>
  <c r="AF206" i="6"/>
  <c r="AH228" i="6"/>
  <c r="AF228" i="6"/>
  <c r="BF313" i="6"/>
  <c r="AF313" i="6"/>
  <c r="AH302" i="6"/>
  <c r="AF302" i="6"/>
  <c r="AF239" i="6"/>
  <c r="AL262" i="6"/>
  <c r="AF262" i="6"/>
  <c r="BI286" i="6"/>
  <c r="BJ286" i="6" s="1"/>
  <c r="AF286" i="6"/>
  <c r="AB300" i="6"/>
  <c r="AF300" i="6"/>
  <c r="AH284" i="6"/>
  <c r="AF284" i="6"/>
  <c r="R22" i="6"/>
  <c r="AF22" i="6"/>
  <c r="BI127" i="6"/>
  <c r="BJ127" i="6" s="1"/>
  <c r="AF127" i="6"/>
  <c r="X208" i="6"/>
  <c r="AF208" i="6"/>
  <c r="AF20" i="6"/>
  <c r="X204" i="6"/>
  <c r="AF204" i="6"/>
  <c r="AZ141" i="6"/>
  <c r="AF141" i="6"/>
  <c r="BI254" i="6"/>
  <c r="BJ254" i="6" s="1"/>
  <c r="AF254" i="6"/>
  <c r="AF245" i="6"/>
  <c r="AR54" i="6"/>
  <c r="AF54" i="6"/>
  <c r="X60" i="6"/>
  <c r="AF60" i="6"/>
  <c r="AR243" i="6"/>
  <c r="AF243" i="6"/>
  <c r="AN144" i="6"/>
  <c r="AO144" i="6" s="1"/>
  <c r="AF144" i="6"/>
  <c r="R202" i="6"/>
  <c r="AF202" i="6"/>
  <c r="X26" i="6"/>
  <c r="AF26" i="6"/>
  <c r="AR104" i="6"/>
  <c r="AF104" i="6"/>
  <c r="AF35" i="6"/>
  <c r="AF33" i="6"/>
  <c r="AJ102" i="6"/>
  <c r="AF102" i="6"/>
  <c r="AB179" i="6"/>
  <c r="AF179" i="6"/>
  <c r="BI197" i="6"/>
  <c r="BJ197" i="6" s="1"/>
  <c r="AF197" i="6"/>
  <c r="AF72" i="6"/>
  <c r="AR23" i="6"/>
  <c r="AF23" i="6"/>
  <c r="AN186" i="6"/>
  <c r="AO186" i="6" s="1"/>
  <c r="AF186" i="6"/>
  <c r="BF310" i="6"/>
  <c r="AF310" i="6"/>
  <c r="AH237" i="6"/>
  <c r="AF237" i="6"/>
  <c r="X118" i="6"/>
  <c r="AF118" i="6"/>
  <c r="AH125" i="6"/>
  <c r="AF125" i="6"/>
  <c r="AB311" i="6"/>
  <c r="AF311" i="6"/>
  <c r="AW49" i="6"/>
  <c r="AF49" i="6"/>
  <c r="Q288" i="6"/>
  <c r="AF288" i="6"/>
  <c r="AN63" i="6"/>
  <c r="AO63" i="6" s="1"/>
  <c r="AF63" i="6"/>
  <c r="O291" i="6"/>
  <c r="AF291" i="6"/>
  <c r="AH229" i="6"/>
  <c r="AF229" i="6"/>
  <c r="X81" i="6"/>
  <c r="AF81" i="6"/>
  <c r="BF272" i="6"/>
  <c r="AF272" i="6"/>
  <c r="AZ99" i="6"/>
  <c r="AF99" i="6"/>
  <c r="AJ244" i="6"/>
  <c r="AF244" i="6"/>
  <c r="R171" i="6"/>
  <c r="AF171" i="6"/>
  <c r="AH106" i="6"/>
  <c r="AF106" i="6"/>
  <c r="AD180" i="6"/>
  <c r="AF180" i="6"/>
  <c r="AF162" i="6"/>
  <c r="AB278" i="6"/>
  <c r="AF278" i="6"/>
  <c r="AB281" i="6"/>
  <c r="AF281" i="6"/>
  <c r="BF135" i="6"/>
  <c r="BG135" i="6" s="1"/>
  <c r="AF135" i="6"/>
  <c r="AB166" i="6"/>
  <c r="AF166" i="6"/>
  <c r="BF155" i="6"/>
  <c r="AF155" i="6"/>
  <c r="Q200" i="6"/>
  <c r="AF200" i="6"/>
  <c r="AJ111" i="6"/>
  <c r="AF111" i="6"/>
  <c r="Q93" i="6"/>
  <c r="AF93" i="6"/>
  <c r="BF95" i="6"/>
  <c r="AF95" i="6"/>
  <c r="G31" i="11"/>
  <c r="R31" i="11" s="1"/>
  <c r="AF31" i="6"/>
  <c r="AF210" i="6"/>
  <c r="AH114" i="6"/>
  <c r="AF114" i="6"/>
  <c r="AH263" i="6"/>
  <c r="AF263" i="6"/>
  <c r="AF246" i="6"/>
  <c r="AZ277" i="6"/>
  <c r="AF277" i="6"/>
  <c r="BI191" i="6"/>
  <c r="BJ191" i="6" s="1"/>
  <c r="AF191" i="6"/>
  <c r="AD225" i="6"/>
  <c r="AF225" i="6"/>
  <c r="AD256" i="6"/>
  <c r="AF256" i="6"/>
  <c r="AZ98" i="6"/>
  <c r="AF98" i="6"/>
  <c r="BI183" i="6"/>
  <c r="BJ183" i="6" s="1"/>
  <c r="AF183" i="6"/>
  <c r="AL261" i="6"/>
  <c r="AF261" i="6"/>
  <c r="X107" i="6"/>
  <c r="AF107" i="6"/>
  <c r="BF92" i="6"/>
  <c r="AF92" i="6"/>
  <c r="AR199" i="6"/>
  <c r="AF199" i="6"/>
  <c r="BB86" i="6"/>
  <c r="AF86" i="6"/>
  <c r="AF240" i="6"/>
  <c r="AZ44" i="6"/>
  <c r="AF44" i="6"/>
  <c r="Z84" i="6"/>
  <c r="AF84" i="6"/>
  <c r="O299" i="6"/>
  <c r="AF299" i="6"/>
  <c r="AF151" i="6"/>
  <c r="AW298" i="6"/>
  <c r="AF298" i="6"/>
  <c r="AW266" i="6"/>
  <c r="AF266" i="6"/>
  <c r="AW50" i="6"/>
  <c r="AF50" i="6"/>
  <c r="X154" i="6"/>
  <c r="AF154" i="6"/>
  <c r="AD267" i="6"/>
  <c r="AF267" i="6"/>
  <c r="AF195" i="6"/>
  <c r="AF307" i="6"/>
  <c r="O87" i="6"/>
  <c r="AF87" i="6"/>
  <c r="T157" i="6"/>
  <c r="V157" i="6" s="1"/>
  <c r="AF157" i="6"/>
  <c r="BI15" i="6"/>
  <c r="BJ15" i="6" s="1"/>
  <c r="AF15" i="6"/>
  <c r="AF255" i="6"/>
  <c r="R242" i="6"/>
  <c r="AF242" i="6"/>
  <c r="AW88" i="6"/>
  <c r="AF88" i="6"/>
  <c r="AF241" i="6"/>
  <c r="Q137" i="6"/>
  <c r="AF137" i="6"/>
  <c r="AZ213" i="6"/>
  <c r="AF213" i="6"/>
  <c r="R100" i="6"/>
  <c r="AF100" i="6"/>
  <c r="O301" i="6"/>
  <c r="AF301" i="6"/>
  <c r="Q178" i="6"/>
  <c r="AF178" i="6"/>
  <c r="AW58" i="6"/>
  <c r="AF58" i="6"/>
  <c r="T205" i="6"/>
  <c r="V205" i="6" s="1"/>
  <c r="AF205" i="6"/>
  <c r="AF248" i="6"/>
  <c r="AN209" i="6"/>
  <c r="AO209" i="6" s="1"/>
  <c r="AF209" i="6"/>
  <c r="AR21" i="6"/>
  <c r="AF21" i="6"/>
  <c r="AW279" i="6"/>
  <c r="AF279" i="6"/>
  <c r="AD142" i="6"/>
  <c r="AF142" i="6"/>
  <c r="AD182" i="6"/>
  <c r="AF182" i="6"/>
  <c r="Z251" i="6"/>
  <c r="AF251" i="6"/>
  <c r="BI163" i="6"/>
  <c r="BJ163" i="6" s="1"/>
  <c r="AF163" i="6"/>
  <c r="BI140" i="6"/>
  <c r="BJ140" i="6" s="1"/>
  <c r="AF140" i="6"/>
  <c r="BB153" i="6"/>
  <c r="AF153" i="6"/>
  <c r="BF293" i="6"/>
  <c r="AF293" i="6"/>
  <c r="O117" i="6"/>
  <c r="AF117" i="6"/>
  <c r="AF247" i="6"/>
  <c r="AJ74" i="6"/>
  <c r="AF74" i="6"/>
  <c r="AB38" i="6"/>
  <c r="AF38" i="6"/>
  <c r="AN216" i="6"/>
  <c r="AO216" i="6" s="1"/>
  <c r="AF216" i="6"/>
  <c r="AZ128" i="6"/>
  <c r="AF128" i="6"/>
  <c r="AJ236" i="6"/>
  <c r="AF236" i="6"/>
  <c r="AN25" i="6"/>
  <c r="AO25" i="6" s="1"/>
  <c r="AF25" i="6"/>
  <c r="T103" i="6"/>
  <c r="AF103" i="6"/>
  <c r="T158" i="6"/>
  <c r="V158" i="6" s="1"/>
  <c r="AF158" i="6"/>
  <c r="AJ80" i="6"/>
  <c r="AF80" i="6"/>
  <c r="AZ227" i="6"/>
  <c r="AF227" i="6"/>
  <c r="X145" i="6"/>
  <c r="AF145" i="6"/>
  <c r="AN192" i="6"/>
  <c r="AO192" i="6" s="1"/>
  <c r="AF192" i="6"/>
  <c r="AL156" i="6"/>
  <c r="AF156" i="6"/>
  <c r="R167" i="6"/>
  <c r="AF167" i="6"/>
  <c r="AN17" i="6"/>
  <c r="AO17" i="6" s="1"/>
  <c r="AF17" i="6"/>
  <c r="AF188" i="6"/>
  <c r="X97" i="6"/>
  <c r="AF97" i="6"/>
  <c r="O260" i="6"/>
  <c r="AF260" i="6"/>
  <c r="Q122" i="6"/>
  <c r="AF122" i="6"/>
  <c r="AR77" i="6"/>
  <c r="AF77" i="6"/>
  <c r="AJ149" i="6"/>
  <c r="AF149" i="6"/>
  <c r="R112" i="6"/>
  <c r="AF112" i="6"/>
  <c r="AJ43" i="6"/>
  <c r="AF43" i="6"/>
  <c r="AD223" i="6"/>
  <c r="AF223" i="6"/>
  <c r="AF187" i="6"/>
  <c r="Z189" i="6"/>
  <c r="AF189" i="6"/>
  <c r="AD273" i="6"/>
  <c r="AF273" i="6"/>
  <c r="X121" i="6"/>
  <c r="AF121" i="6"/>
  <c r="O161" i="6"/>
  <c r="AF161" i="6"/>
  <c r="AF73" i="6"/>
  <c r="AF71" i="6"/>
  <c r="AF143" i="6"/>
  <c r="R12" i="6"/>
  <c r="AF12" i="6"/>
  <c r="AJ28" i="6"/>
  <c r="AF28" i="6"/>
  <c r="AD108" i="6"/>
  <c r="AF108" i="6"/>
  <c r="AW51" i="6"/>
  <c r="AF51" i="6"/>
  <c r="O89" i="6"/>
  <c r="AF89" i="6"/>
  <c r="AF119" i="6"/>
  <c r="Z133" i="6"/>
  <c r="AF133" i="6"/>
  <c r="AD30" i="6"/>
  <c r="AF30" i="6"/>
  <c r="AD59" i="6"/>
  <c r="AF59" i="6"/>
  <c r="X75" i="6"/>
  <c r="AF75" i="6"/>
  <c r="X271" i="6"/>
  <c r="AF271" i="6"/>
  <c r="AF134" i="6"/>
  <c r="AF269" i="6"/>
  <c r="O201" i="6"/>
  <c r="AF201" i="6"/>
  <c r="Z10" i="6"/>
  <c r="AF10" i="6"/>
  <c r="O264" i="6"/>
  <c r="AF264" i="6"/>
  <c r="AF177" i="6"/>
  <c r="AL303" i="6"/>
  <c r="AF303" i="6"/>
  <c r="AJ160" i="6"/>
  <c r="AF160" i="6"/>
  <c r="AZ52" i="6"/>
  <c r="AF52" i="6"/>
  <c r="X274" i="6"/>
  <c r="AF274" i="6"/>
  <c r="Z110" i="6"/>
  <c r="AF110" i="6"/>
  <c r="Q253" i="6"/>
  <c r="AF253" i="6"/>
  <c r="AN229" i="6"/>
  <c r="AO229" i="6" s="1"/>
  <c r="BI307" i="6"/>
  <c r="BJ307" i="6" s="1"/>
  <c r="R229" i="6"/>
  <c r="AJ307" i="6"/>
  <c r="Z300" i="6"/>
  <c r="Q229" i="6"/>
  <c r="X307" i="6"/>
  <c r="AJ229" i="6"/>
  <c r="T307" i="6"/>
  <c r="V307" i="6" s="1"/>
  <c r="AB307" i="6"/>
  <c r="AR229" i="6"/>
  <c r="O229" i="6"/>
  <c r="AZ229" i="6"/>
  <c r="AB229" i="6"/>
  <c r="AD307" i="6"/>
  <c r="AN307" i="6"/>
  <c r="AO307" i="6" s="1"/>
  <c r="Q307" i="6"/>
  <c r="AW307" i="6"/>
  <c r="O307" i="6"/>
  <c r="AJ284" i="6"/>
  <c r="BB302" i="6"/>
  <c r="T229" i="6"/>
  <c r="V229" i="6" s="1"/>
  <c r="Z229" i="6"/>
  <c r="X229" i="6"/>
  <c r="R307" i="6"/>
  <c r="AL307" i="6"/>
  <c r="Z307" i="6"/>
  <c r="AZ307" i="6"/>
  <c r="BB307" i="6"/>
  <c r="BI229" i="6"/>
  <c r="BJ229" i="6" s="1"/>
  <c r="AD229" i="6"/>
  <c r="G229" i="11"/>
  <c r="AH307" i="6"/>
  <c r="BF307" i="6"/>
  <c r="BJ233" i="5"/>
  <c r="BK233" i="5" s="1"/>
  <c r="AY153" i="5"/>
  <c r="O177" i="6"/>
  <c r="Z230" i="6"/>
  <c r="AS196" i="5"/>
  <c r="AO233" i="5"/>
  <c r="BY196" i="5"/>
  <c r="BZ196" i="5" s="1"/>
  <c r="AQ153" i="5"/>
  <c r="BY153" i="5"/>
  <c r="BZ153" i="5" s="1"/>
  <c r="AB188" i="6"/>
  <c r="AK153" i="5"/>
  <c r="AR141" i="6"/>
  <c r="AO136" i="5"/>
  <c r="AR187" i="6"/>
  <c r="AN230" i="6"/>
  <c r="AO230" i="6" s="1"/>
  <c r="AW153" i="5"/>
  <c r="AB230" i="6"/>
  <c r="AN187" i="6"/>
  <c r="AO187" i="6" s="1"/>
  <c r="AJ99" i="5"/>
  <c r="BC196" i="5"/>
  <c r="BG196" i="5"/>
  <c r="BH196" i="5" s="1"/>
  <c r="AQ133" i="5"/>
  <c r="BG153" i="5"/>
  <c r="BH153" i="5" s="1"/>
  <c r="AJ153" i="5"/>
  <c r="AJ230" i="6"/>
  <c r="G230" i="11"/>
  <c r="AY196" i="5"/>
  <c r="BI177" i="6"/>
  <c r="BJ177" i="6" s="1"/>
  <c r="X78" i="6"/>
  <c r="AF153" i="5"/>
  <c r="H153" i="10" s="1"/>
  <c r="AS153" i="5"/>
  <c r="AR189" i="6"/>
  <c r="AD230" i="6"/>
  <c r="AZ230" i="6"/>
  <c r="BP196" i="5"/>
  <c r="BI303" i="6"/>
  <c r="BJ303" i="6" s="1"/>
  <c r="AH153" i="5"/>
  <c r="BP153" i="5"/>
  <c r="BA153" i="5"/>
  <c r="Q189" i="6"/>
  <c r="G99" i="10"/>
  <c r="BJ196" i="5"/>
  <c r="BK196" i="5" s="1"/>
  <c r="AH196" i="5"/>
  <c r="R177" i="6"/>
  <c r="AW303" i="6"/>
  <c r="AJ303" i="6"/>
  <c r="R80" i="6"/>
  <c r="Z145" i="6"/>
  <c r="AN227" i="6"/>
  <c r="AO227" i="6" s="1"/>
  <c r="AN145" i="6"/>
  <c r="AO145" i="6" s="1"/>
  <c r="G227" i="11"/>
  <c r="X247" i="6"/>
  <c r="AB247" i="6"/>
  <c r="AD80" i="6"/>
  <c r="AJ145" i="6"/>
  <c r="BF145" i="6"/>
  <c r="BG145" i="6" s="1"/>
  <c r="AH227" i="6"/>
  <c r="AZ248" i="6"/>
  <c r="Q80" i="6"/>
  <c r="AD251" i="6"/>
  <c r="Z247" i="6"/>
  <c r="AN80" i="6"/>
  <c r="AO80" i="6" s="1"/>
  <c r="AD158" i="6"/>
  <c r="T145" i="6"/>
  <c r="V145" i="6" s="1"/>
  <c r="AD227" i="6"/>
  <c r="AW67" i="5"/>
  <c r="AN182" i="6"/>
  <c r="AO182" i="6" s="1"/>
  <c r="AD247" i="6"/>
  <c r="Q247" i="6"/>
  <c r="G80" i="11"/>
  <c r="AH80" i="6"/>
  <c r="R158" i="6"/>
  <c r="G145" i="11"/>
  <c r="O145" i="6"/>
  <c r="AW145" i="6"/>
  <c r="AX145" i="6" s="1"/>
  <c r="BI227" i="6"/>
  <c r="BJ227" i="6" s="1"/>
  <c r="X227" i="6"/>
  <c r="Z248" i="6"/>
  <c r="BI247" i="6"/>
  <c r="BJ247" i="6" s="1"/>
  <c r="AJ247" i="6"/>
  <c r="O247" i="6"/>
  <c r="Z80" i="6"/>
  <c r="AZ80" i="6"/>
  <c r="Q103" i="6"/>
  <c r="AL145" i="6"/>
  <c r="AZ145" i="6"/>
  <c r="O227" i="6"/>
  <c r="AO195" i="5"/>
  <c r="AO232" i="5"/>
  <c r="AO197" i="5"/>
  <c r="AO61" i="5"/>
  <c r="AD195" i="6"/>
  <c r="BI107" i="6"/>
  <c r="BJ107" i="6" s="1"/>
  <c r="AZ95" i="6"/>
  <c r="AK173" i="5"/>
  <c r="Q112" i="6"/>
  <c r="O251" i="6"/>
  <c r="AN189" i="6"/>
  <c r="AO189" i="6" s="1"/>
  <c r="AN136" i="6"/>
  <c r="AO136" i="6" s="1"/>
  <c r="AR140" i="6"/>
  <c r="AW149" i="6"/>
  <c r="AN247" i="6"/>
  <c r="AO247" i="6" s="1"/>
  <c r="R247" i="6"/>
  <c r="AH247" i="6"/>
  <c r="BI80" i="6"/>
  <c r="BJ80" i="6" s="1"/>
  <c r="AB80" i="6"/>
  <c r="X80" i="6"/>
  <c r="T80" i="6"/>
  <c r="AN103" i="6"/>
  <c r="AO103" i="6" s="1"/>
  <c r="AH158" i="6"/>
  <c r="AB145" i="6"/>
  <c r="BI145" i="6"/>
  <c r="BJ145" i="6" s="1"/>
  <c r="AR145" i="6"/>
  <c r="BB145" i="6"/>
  <c r="R227" i="6"/>
  <c r="Z227" i="6"/>
  <c r="AJ227" i="6"/>
  <c r="AB227" i="6"/>
  <c r="Z107" i="6"/>
  <c r="AJ78" i="6"/>
  <c r="AD248" i="6"/>
  <c r="AB248" i="6"/>
  <c r="AZ187" i="6"/>
  <c r="AD78" i="6"/>
  <c r="AN248" i="6"/>
  <c r="AO248" i="6" s="1"/>
  <c r="G187" i="11"/>
  <c r="Q187" i="6"/>
  <c r="AR112" i="6"/>
  <c r="AJ188" i="6"/>
  <c r="AJ189" i="6"/>
  <c r="T247" i="6"/>
  <c r="V247" i="6" s="1"/>
  <c r="AZ247" i="6"/>
  <c r="AW247" i="6"/>
  <c r="O80" i="6"/>
  <c r="AR80" i="6"/>
  <c r="G103" i="11"/>
  <c r="R145" i="6"/>
  <c r="Q145" i="6"/>
  <c r="AD145" i="6"/>
  <c r="AH145" i="6"/>
  <c r="T227" i="6"/>
  <c r="AR227" i="6"/>
  <c r="Q227" i="6"/>
  <c r="Q153" i="6"/>
  <c r="AR241" i="6"/>
  <c r="AN195" i="6"/>
  <c r="AO195" i="6" s="1"/>
  <c r="AL137" i="6"/>
  <c r="AJ195" i="6"/>
  <c r="O277" i="6"/>
  <c r="AB195" i="6"/>
  <c r="Q195" i="6"/>
  <c r="T277" i="6"/>
  <c r="AR107" i="6"/>
  <c r="BP173" i="5"/>
  <c r="G107" i="11"/>
  <c r="AZ107" i="6"/>
  <c r="BF93" i="6"/>
  <c r="R210" i="6"/>
  <c r="G195" i="11"/>
  <c r="T195" i="6"/>
  <c r="AH277" i="6"/>
  <c r="X210" i="6"/>
  <c r="Q107" i="6"/>
  <c r="AN107" i="6"/>
  <c r="AO107" i="6" s="1"/>
  <c r="AN98" i="6"/>
  <c r="AO98" i="6" s="1"/>
  <c r="BG133" i="5"/>
  <c r="BH133" i="5" s="1"/>
  <c r="G210" i="11"/>
  <c r="AN210" i="6"/>
  <c r="AO210" i="6" s="1"/>
  <c r="T107" i="6"/>
  <c r="AJ107" i="6"/>
  <c r="AB107" i="6"/>
  <c r="AL95" i="6"/>
  <c r="AU173" i="5"/>
  <c r="R98" i="6"/>
  <c r="T191" i="6"/>
  <c r="V191" i="6" s="1"/>
  <c r="BY133" i="5"/>
  <c r="BZ133" i="5" s="1"/>
  <c r="BJ133" i="5"/>
  <c r="BK133" i="5" s="1"/>
  <c r="AL277" i="6"/>
  <c r="T130" i="6"/>
  <c r="V130" i="6" s="1"/>
  <c r="O210" i="6"/>
  <c r="AB95" i="6"/>
  <c r="AF173" i="5"/>
  <c r="H173" i="10" s="1"/>
  <c r="BI93" i="6"/>
  <c r="BJ93" i="6" s="1"/>
  <c r="Q98" i="6"/>
  <c r="G133" i="10"/>
  <c r="BP133" i="5"/>
  <c r="AW277" i="6"/>
  <c r="X277" i="6"/>
  <c r="BB277" i="6"/>
  <c r="AJ210" i="6"/>
  <c r="AB210" i="6"/>
  <c r="O107" i="6"/>
  <c r="R107" i="6"/>
  <c r="AD107" i="6"/>
  <c r="AH107" i="6"/>
  <c r="AN95" i="6"/>
  <c r="AO95" i="6" s="1"/>
  <c r="BC173" i="5"/>
  <c r="O31" i="6"/>
  <c r="AZ93" i="6"/>
  <c r="AU133" i="5"/>
  <c r="BA133" i="5"/>
  <c r="BJ99" i="5"/>
  <c r="BK99" i="5" s="1"/>
  <c r="BG99" i="5"/>
  <c r="BH99" i="5" s="1"/>
  <c r="R230" i="6"/>
  <c r="AH230" i="6"/>
  <c r="Q230" i="6"/>
  <c r="O230" i="6"/>
  <c r="AH99" i="5"/>
  <c r="BP99" i="5"/>
  <c r="AF196" i="5"/>
  <c r="H196" i="10" s="1"/>
  <c r="AW196" i="5"/>
  <c r="AK196" i="5"/>
  <c r="AU196" i="5"/>
  <c r="AJ177" i="6"/>
  <c r="X177" i="6"/>
  <c r="X303" i="6"/>
  <c r="AO146" i="5"/>
  <c r="Q29" i="6"/>
  <c r="G153" i="10"/>
  <c r="AU153" i="5"/>
  <c r="BJ153" i="5"/>
  <c r="BK153" i="5" s="1"/>
  <c r="T230" i="6"/>
  <c r="BI230" i="6"/>
  <c r="BJ230" i="6" s="1"/>
  <c r="X230" i="6"/>
  <c r="BY99" i="5"/>
  <c r="BZ99" i="5" s="1"/>
  <c r="AU99" i="5"/>
  <c r="G196" i="10"/>
  <c r="BA196" i="5"/>
  <c r="AJ196" i="5"/>
  <c r="AN177" i="6"/>
  <c r="AO177" i="6" s="1"/>
  <c r="AH100" i="6"/>
  <c r="AD88" i="6"/>
  <c r="BI277" i="6"/>
  <c r="BJ277" i="6" s="1"/>
  <c r="AD277" i="6"/>
  <c r="Q277" i="6"/>
  <c r="BF277" i="6"/>
  <c r="AJ277" i="6"/>
  <c r="T210" i="6"/>
  <c r="AH210" i="6"/>
  <c r="AD210" i="6"/>
  <c r="BI210" i="6"/>
  <c r="BJ210" i="6" s="1"/>
  <c r="BI95" i="6"/>
  <c r="BJ95" i="6" s="1"/>
  <c r="AJ95" i="6"/>
  <c r="X95" i="6"/>
  <c r="T93" i="6"/>
  <c r="Q114" i="6"/>
  <c r="O255" i="6"/>
  <c r="R213" i="6"/>
  <c r="AN277" i="6"/>
  <c r="AO277" i="6" s="1"/>
  <c r="R277" i="6"/>
  <c r="AB277" i="6"/>
  <c r="Z277" i="6"/>
  <c r="AZ210" i="6"/>
  <c r="Q210" i="6"/>
  <c r="AR210" i="6"/>
  <c r="Z210" i="6"/>
  <c r="AD95" i="6"/>
  <c r="BB95" i="6"/>
  <c r="AH313" i="5"/>
  <c r="BB291" i="6"/>
  <c r="R288" i="6"/>
  <c r="AJ288" i="6"/>
  <c r="AO131" i="5"/>
  <c r="Z288" i="6"/>
  <c r="BI291" i="6"/>
  <c r="BJ291" i="6" s="1"/>
  <c r="T288" i="6"/>
  <c r="V288" i="6" s="1"/>
  <c r="AH288" i="6"/>
  <c r="AB291" i="6"/>
  <c r="AH63" i="6"/>
  <c r="G63" i="11"/>
  <c r="O63" i="6"/>
  <c r="AO142" i="5"/>
  <c r="AO63" i="5"/>
  <c r="AO118" i="5"/>
  <c r="AJ173" i="5"/>
  <c r="G173" i="10"/>
  <c r="BG313" i="5"/>
  <c r="BH313" i="5" s="1"/>
  <c r="AK133" i="5"/>
  <c r="AJ133" i="5"/>
  <c r="AF133" i="5"/>
  <c r="H133" i="10" s="1"/>
  <c r="BC133" i="5"/>
  <c r="AS144" i="5"/>
  <c r="BJ173" i="5"/>
  <c r="BK173" i="5" s="1"/>
  <c r="BY173" i="5"/>
  <c r="BZ173" i="5" s="1"/>
  <c r="AH133" i="5"/>
  <c r="AS133" i="5"/>
  <c r="AW133" i="5"/>
  <c r="AO149" i="5"/>
  <c r="AL288" i="6"/>
  <c r="BB288" i="6"/>
  <c r="O288" i="6"/>
  <c r="AW288" i="6"/>
  <c r="AD291" i="6"/>
  <c r="AN291" i="6"/>
  <c r="AO291" i="6" s="1"/>
  <c r="Q291" i="6"/>
  <c r="BF291" i="6"/>
  <c r="AJ291" i="6"/>
  <c r="AD63" i="6"/>
  <c r="BI63" i="6"/>
  <c r="BJ63" i="6" s="1"/>
  <c r="AR63" i="6"/>
  <c r="X63" i="6"/>
  <c r="AN72" i="6"/>
  <c r="AO72" i="6" s="1"/>
  <c r="BI288" i="6"/>
  <c r="BJ288" i="6" s="1"/>
  <c r="AZ288" i="6"/>
  <c r="AB288" i="6"/>
  <c r="R291" i="6"/>
  <c r="AL291" i="6"/>
  <c r="X291" i="6"/>
  <c r="Z291" i="6"/>
  <c r="AZ291" i="6"/>
  <c r="T63" i="6"/>
  <c r="V63" i="6" s="1"/>
  <c r="Q63" i="6"/>
  <c r="AB63" i="6"/>
  <c r="AZ63" i="6"/>
  <c r="AH186" i="6"/>
  <c r="Z237" i="6"/>
  <c r="X197" i="6"/>
  <c r="AD288" i="6"/>
  <c r="AN288" i="6"/>
  <c r="AO288" i="6" s="1"/>
  <c r="BF288" i="6"/>
  <c r="X288" i="6"/>
  <c r="T291" i="6"/>
  <c r="AW291" i="6"/>
  <c r="AH291" i="6"/>
  <c r="R63" i="6"/>
  <c r="Z63" i="6"/>
  <c r="AJ63" i="6"/>
  <c r="AO160" i="5"/>
  <c r="AO135" i="5"/>
  <c r="AO13" i="5"/>
  <c r="AO157" i="5"/>
  <c r="AO184" i="5"/>
  <c r="AO8" i="5"/>
  <c r="AO11" i="5"/>
  <c r="AO48" i="5"/>
  <c r="AO10" i="5"/>
  <c r="AO45" i="5"/>
  <c r="AO128" i="5"/>
  <c r="AO130" i="5"/>
  <c r="AO156" i="5"/>
  <c r="AO165" i="5"/>
  <c r="AO158" i="5"/>
  <c r="AO185" i="5"/>
  <c r="AO23" i="5"/>
  <c r="AO98" i="5"/>
  <c r="AO87" i="5"/>
  <c r="AO173" i="5"/>
  <c r="AO68" i="5"/>
  <c r="AO49" i="5"/>
  <c r="AO20" i="5"/>
  <c r="AO117" i="5"/>
  <c r="AO140" i="5"/>
  <c r="AO93" i="5"/>
  <c r="AO32" i="5"/>
  <c r="AO194" i="5"/>
  <c r="AO16" i="5"/>
  <c r="AO174" i="5"/>
  <c r="AO88" i="5"/>
  <c r="AO218" i="5"/>
  <c r="AO31" i="5"/>
  <c r="AO222" i="5"/>
  <c r="AO97" i="5"/>
  <c r="AO79" i="5"/>
  <c r="AO221" i="5"/>
  <c r="AO186" i="5"/>
  <c r="AO143" i="5"/>
  <c r="AO154" i="5"/>
  <c r="AO54" i="5"/>
  <c r="AO53" i="5"/>
  <c r="AO99" i="5"/>
  <c r="AO24" i="5"/>
  <c r="AO17" i="5"/>
  <c r="AO91" i="5"/>
  <c r="AO163" i="5"/>
  <c r="AO96" i="5"/>
  <c r="AO217" i="5"/>
  <c r="AO66" i="5"/>
  <c r="AO219" i="5"/>
  <c r="Z302" i="6"/>
  <c r="AR186" i="6"/>
  <c r="AJ72" i="6"/>
  <c r="X300" i="6"/>
  <c r="AN251" i="6"/>
  <c r="AO251" i="6" s="1"/>
  <c r="AW144" i="5"/>
  <c r="AJ237" i="6"/>
  <c r="X82" i="6"/>
  <c r="AJ118" i="6"/>
  <c r="AW141" i="6"/>
  <c r="AD197" i="6"/>
  <c r="Z75" i="6"/>
  <c r="T29" i="6"/>
  <c r="AD302" i="6"/>
  <c r="AW302" i="6"/>
  <c r="Z72" i="6"/>
  <c r="AN300" i="6"/>
  <c r="AO300" i="6" s="1"/>
  <c r="Q300" i="6"/>
  <c r="X251" i="6"/>
  <c r="AY144" i="5"/>
  <c r="AN237" i="6"/>
  <c r="AO237" i="6" s="1"/>
  <c r="AB237" i="6"/>
  <c r="R82" i="6"/>
  <c r="Z118" i="6"/>
  <c r="BI141" i="6"/>
  <c r="BJ141" i="6" s="1"/>
  <c r="O136" i="6"/>
  <c r="AB23" i="6"/>
  <c r="AZ262" i="6"/>
  <c r="R310" i="6"/>
  <c r="AW284" i="6"/>
  <c r="R182" i="6"/>
  <c r="AD29" i="6"/>
  <c r="BF284" i="6"/>
  <c r="AN302" i="6"/>
  <c r="AO302" i="6" s="1"/>
  <c r="AD300" i="6"/>
  <c r="Q251" i="6"/>
  <c r="BY144" i="5"/>
  <c r="BZ144" i="5" s="1"/>
  <c r="AD237" i="6"/>
  <c r="AH118" i="6"/>
  <c r="AB141" i="6"/>
  <c r="AZ245" i="6"/>
  <c r="Z206" i="6"/>
  <c r="O110" i="6"/>
  <c r="AJ12" i="5"/>
  <c r="X310" i="6"/>
  <c r="X127" i="6"/>
  <c r="O127" i="6"/>
  <c r="O257" i="6"/>
  <c r="Z131" i="6"/>
  <c r="R131" i="6"/>
  <c r="X40" i="6"/>
  <c r="AD40" i="6"/>
  <c r="AH297" i="6"/>
  <c r="R297" i="6"/>
  <c r="T182" i="6"/>
  <c r="BI182" i="6"/>
  <c r="BJ182" i="6" s="1"/>
  <c r="O182" i="6"/>
  <c r="AH182" i="6"/>
  <c r="G182" i="11"/>
  <c r="AH163" i="6"/>
  <c r="AD163" i="6"/>
  <c r="G163" i="11"/>
  <c r="X163" i="6"/>
  <c r="Z163" i="6"/>
  <c r="Q163" i="6"/>
  <c r="AB163" i="6"/>
  <c r="T163" i="6"/>
  <c r="V163" i="6" s="1"/>
  <c r="AN163" i="6"/>
  <c r="AO163" i="6" s="1"/>
  <c r="O163" i="6"/>
  <c r="AW140" i="6"/>
  <c r="AH140" i="6"/>
  <c r="AB140" i="6"/>
  <c r="AD140" i="6"/>
  <c r="X140" i="6"/>
  <c r="AJ140" i="6"/>
  <c r="Q140" i="6"/>
  <c r="T140" i="6"/>
  <c r="BB140" i="6"/>
  <c r="AL140" i="6"/>
  <c r="G140" i="11"/>
  <c r="BF140" i="6"/>
  <c r="BG140" i="6" s="1"/>
  <c r="AN140" i="6"/>
  <c r="AO140" i="6" s="1"/>
  <c r="G49" i="10"/>
  <c r="AQ49" i="5"/>
  <c r="BP49" i="5"/>
  <c r="G87" i="10"/>
  <c r="BG87" i="5"/>
  <c r="BH87" i="5" s="1"/>
  <c r="BA85" i="5"/>
  <c r="AW85" i="5"/>
  <c r="AS85" i="5"/>
  <c r="AY85" i="5"/>
  <c r="AF85" i="5"/>
  <c r="H85" i="10" s="1"/>
  <c r="AH85" i="5"/>
  <c r="AK85" i="5"/>
  <c r="BP85" i="5"/>
  <c r="AJ85" i="5"/>
  <c r="BJ85" i="5"/>
  <c r="BK85" i="5" s="1"/>
  <c r="G85" i="10"/>
  <c r="BI207" i="6"/>
  <c r="BJ207" i="6" s="1"/>
  <c r="AH207" i="6"/>
  <c r="AJ246" i="5"/>
  <c r="BP246" i="5"/>
  <c r="AH246" i="5"/>
  <c r="AK246" i="5"/>
  <c r="BA246" i="5"/>
  <c r="BC246" i="5"/>
  <c r="AS246" i="5"/>
  <c r="AW246" i="5"/>
  <c r="BG246" i="5"/>
  <c r="BH246" i="5" s="1"/>
  <c r="AU246" i="5"/>
  <c r="BJ246" i="5"/>
  <c r="BK246" i="5" s="1"/>
  <c r="AQ246" i="5"/>
  <c r="AZ136" i="6"/>
  <c r="T136" i="6"/>
  <c r="BI136" i="6"/>
  <c r="BJ136" i="6" s="1"/>
  <c r="Z136" i="6"/>
  <c r="Q199" i="6"/>
  <c r="AZ199" i="6"/>
  <c r="Z199" i="6"/>
  <c r="AD199" i="6"/>
  <c r="G199" i="11"/>
  <c r="AH199" i="6"/>
  <c r="T199" i="6"/>
  <c r="V199" i="6" s="1"/>
  <c r="BI199" i="6"/>
  <c r="BJ199" i="6" s="1"/>
  <c r="X199" i="6"/>
  <c r="AN199" i="6"/>
  <c r="AO199" i="6" s="1"/>
  <c r="R199" i="6"/>
  <c r="AB199" i="6"/>
  <c r="BI186" i="6"/>
  <c r="BJ186" i="6" s="1"/>
  <c r="O186" i="6"/>
  <c r="R186" i="6"/>
  <c r="BI29" i="6"/>
  <c r="BJ29" i="6" s="1"/>
  <c r="Z284" i="6"/>
  <c r="AB302" i="6"/>
  <c r="AR72" i="6"/>
  <c r="O300" i="6"/>
  <c r="R237" i="6"/>
  <c r="T82" i="6"/>
  <c r="AH82" i="6"/>
  <c r="G186" i="11"/>
  <c r="Q186" i="6"/>
  <c r="AB186" i="6"/>
  <c r="T186" i="6"/>
  <c r="Q118" i="6"/>
  <c r="AN118" i="6"/>
  <c r="AO118" i="6" s="1"/>
  <c r="Q182" i="6"/>
  <c r="AR182" i="6"/>
  <c r="Q141" i="6"/>
  <c r="T141" i="6"/>
  <c r="V141" i="6" s="1"/>
  <c r="R136" i="6"/>
  <c r="AD136" i="6"/>
  <c r="X136" i="6"/>
  <c r="T245" i="6"/>
  <c r="R245" i="6"/>
  <c r="AH245" i="6"/>
  <c r="T197" i="6"/>
  <c r="AH197" i="6"/>
  <c r="AB197" i="6"/>
  <c r="AO155" i="5"/>
  <c r="Z140" i="6"/>
  <c r="BC85" i="5"/>
  <c r="AQ85" i="5"/>
  <c r="BI75" i="6"/>
  <c r="BJ75" i="6" s="1"/>
  <c r="AN23" i="6"/>
  <c r="AO23" i="6" s="1"/>
  <c r="BI206" i="6"/>
  <c r="BJ206" i="6" s="1"/>
  <c r="AY246" i="5"/>
  <c r="BI110" i="6"/>
  <c r="BJ110" i="6" s="1"/>
  <c r="AJ163" i="6"/>
  <c r="AZ85" i="6"/>
  <c r="G85" i="11"/>
  <c r="BI85" i="6"/>
  <c r="BJ85" i="6" s="1"/>
  <c r="O218" i="6"/>
  <c r="AJ218" i="6"/>
  <c r="BI218" i="6"/>
  <c r="BJ218" i="6" s="1"/>
  <c r="AH262" i="6"/>
  <c r="Z262" i="6"/>
  <c r="AN262" i="6"/>
  <c r="AO262" i="6" s="1"/>
  <c r="AD262" i="6"/>
  <c r="X262" i="6"/>
  <c r="O262" i="6"/>
  <c r="BF262" i="6"/>
  <c r="BI262" i="6"/>
  <c r="BJ262" i="6" s="1"/>
  <c r="T262" i="6"/>
  <c r="V262" i="6" s="1"/>
  <c r="AB262" i="6"/>
  <c r="Q262" i="6"/>
  <c r="AW262" i="6"/>
  <c r="BB262" i="6"/>
  <c r="R262" i="6"/>
  <c r="AB14" i="6"/>
  <c r="O14" i="6"/>
  <c r="R14" i="6"/>
  <c r="BB141" i="6"/>
  <c r="AH141" i="6"/>
  <c r="O141" i="6"/>
  <c r="G141" i="11"/>
  <c r="AL141" i="6"/>
  <c r="Z245" i="6"/>
  <c r="AB245" i="6"/>
  <c r="AJ245" i="6"/>
  <c r="AD245" i="6"/>
  <c r="BI245" i="6"/>
  <c r="BJ245" i="6" s="1"/>
  <c r="R193" i="6"/>
  <c r="AF12" i="5"/>
  <c r="H12" i="10" s="1"/>
  <c r="BG12" i="5"/>
  <c r="BH12" i="5" s="1"/>
  <c r="AY12" i="5"/>
  <c r="AK12" i="5"/>
  <c r="AQ12" i="5"/>
  <c r="BP12" i="5"/>
  <c r="AS12" i="5"/>
  <c r="AH12" i="5"/>
  <c r="AU12" i="5"/>
  <c r="BY12" i="5"/>
  <c r="BZ12" i="5" s="1"/>
  <c r="BA12" i="5"/>
  <c r="BC12" i="5"/>
  <c r="AR75" i="6"/>
  <c r="AZ75" i="6"/>
  <c r="Q75" i="6"/>
  <c r="R75" i="6"/>
  <c r="AB75" i="6"/>
  <c r="G75" i="11"/>
  <c r="O75" i="6"/>
  <c r="AN75" i="6"/>
  <c r="AO75" i="6" s="1"/>
  <c r="T75" i="6"/>
  <c r="AH75" i="6"/>
  <c r="AJ75" i="6"/>
  <c r="Z253" i="6"/>
  <c r="AB253" i="6"/>
  <c r="AJ253" i="6"/>
  <c r="AD253" i="6"/>
  <c r="BI253" i="6"/>
  <c r="BJ253" i="6" s="1"/>
  <c r="X253" i="6"/>
  <c r="T253" i="6"/>
  <c r="V253" i="6" s="1"/>
  <c r="AH253" i="6"/>
  <c r="AZ253" i="6"/>
  <c r="R253" i="6"/>
  <c r="O253" i="6"/>
  <c r="AN253" i="6"/>
  <c r="O29" i="6"/>
  <c r="Z29" i="6"/>
  <c r="AZ29" i="6"/>
  <c r="X29" i="6"/>
  <c r="AD284" i="6"/>
  <c r="R302" i="6"/>
  <c r="O72" i="6"/>
  <c r="T300" i="6"/>
  <c r="V300" i="6" s="1"/>
  <c r="R251" i="6"/>
  <c r="AH251" i="6"/>
  <c r="AH144" i="5"/>
  <c r="AU144" i="5"/>
  <c r="BJ144" i="5"/>
  <c r="BK144" i="5" s="1"/>
  <c r="BI237" i="6"/>
  <c r="BJ237" i="6" s="1"/>
  <c r="AZ237" i="6"/>
  <c r="Q82" i="6"/>
  <c r="AJ29" i="6"/>
  <c r="AH29" i="6"/>
  <c r="AN284" i="6"/>
  <c r="AO284" i="6" s="1"/>
  <c r="R284" i="6"/>
  <c r="O284" i="6"/>
  <c r="X284" i="6"/>
  <c r="Q284" i="6"/>
  <c r="AZ302" i="6"/>
  <c r="X302" i="6"/>
  <c r="Q302" i="6"/>
  <c r="R72" i="6"/>
  <c r="T72" i="6"/>
  <c r="V72" i="6" s="1"/>
  <c r="Q72" i="6"/>
  <c r="AZ72" i="6"/>
  <c r="AW72" i="6"/>
  <c r="BB300" i="6"/>
  <c r="AZ300" i="6"/>
  <c r="AW300" i="6"/>
  <c r="T251" i="6"/>
  <c r="AJ251" i="6"/>
  <c r="AK144" i="5"/>
  <c r="BG144" i="5"/>
  <c r="BH144" i="5" s="1"/>
  <c r="BP144" i="5"/>
  <c r="BA144" i="5"/>
  <c r="AR237" i="6"/>
  <c r="O82" i="6"/>
  <c r="AD82" i="6"/>
  <c r="AZ186" i="6"/>
  <c r="Z186" i="6"/>
  <c r="T118" i="6"/>
  <c r="O118" i="6"/>
  <c r="AZ182" i="6"/>
  <c r="X182" i="6"/>
  <c r="AB182" i="6"/>
  <c r="AJ141" i="6"/>
  <c r="AD141" i="6"/>
  <c r="AN141" i="6"/>
  <c r="AO141" i="6" s="1"/>
  <c r="X141" i="6"/>
  <c r="G136" i="11"/>
  <c r="AJ136" i="6"/>
  <c r="AW136" i="6"/>
  <c r="AX136" i="6" s="1"/>
  <c r="AN245" i="6"/>
  <c r="AO245" i="6" s="1"/>
  <c r="O245" i="6"/>
  <c r="AB21" i="6"/>
  <c r="AZ197" i="6"/>
  <c r="O140" i="6"/>
  <c r="BY85" i="5"/>
  <c r="BZ85" i="5" s="1"/>
  <c r="AW12" i="5"/>
  <c r="AZ163" i="6"/>
  <c r="AJ199" i="6"/>
  <c r="X257" i="6"/>
  <c r="AJ206" i="6"/>
  <c r="AR206" i="6"/>
  <c r="X206" i="6"/>
  <c r="AZ206" i="6"/>
  <c r="AB206" i="6"/>
  <c r="AH206" i="6"/>
  <c r="R206" i="6"/>
  <c r="AN206" i="6"/>
  <c r="AO206" i="6" s="1"/>
  <c r="O206" i="6"/>
  <c r="T206" i="6"/>
  <c r="V206" i="6" s="1"/>
  <c r="Q206" i="6"/>
  <c r="Z34" i="6"/>
  <c r="AL313" i="6"/>
  <c r="X313" i="6"/>
  <c r="AH147" i="6"/>
  <c r="G147" i="11"/>
  <c r="Q90" i="6"/>
  <c r="BF90" i="6"/>
  <c r="AZ82" i="6"/>
  <c r="Z82" i="6"/>
  <c r="BI82" i="6"/>
  <c r="BJ82" i="6" s="1"/>
  <c r="AJ82" i="6"/>
  <c r="G239" i="11"/>
  <c r="X239" i="6"/>
  <c r="AH239" i="6"/>
  <c r="AN239" i="6"/>
  <c r="AO239" i="6" s="1"/>
  <c r="Z239" i="6"/>
  <c r="AJ239" i="6"/>
  <c r="T239" i="6"/>
  <c r="R239" i="6"/>
  <c r="Z279" i="6"/>
  <c r="AZ279" i="6"/>
  <c r="AW142" i="6"/>
  <c r="AX142" i="6" s="1"/>
  <c r="AN142" i="6"/>
  <c r="AO142" i="6" s="1"/>
  <c r="AB142" i="6"/>
  <c r="AN174" i="6"/>
  <c r="AO174" i="6" s="1"/>
  <c r="O174" i="6"/>
  <c r="R174" i="6"/>
  <c r="Q74" i="6"/>
  <c r="X74" i="6"/>
  <c r="AD74" i="6"/>
  <c r="AH74" i="6"/>
  <c r="AB74" i="6"/>
  <c r="O74" i="6"/>
  <c r="G16" i="10"/>
  <c r="BP16" i="5"/>
  <c r="AR197" i="6"/>
  <c r="Q197" i="6"/>
  <c r="AJ197" i="6"/>
  <c r="AN197" i="6"/>
  <c r="AO197" i="6" s="1"/>
  <c r="AH23" i="6"/>
  <c r="BI23" i="6"/>
  <c r="BJ23" i="6" s="1"/>
  <c r="G23" i="11"/>
  <c r="Z23" i="6"/>
  <c r="AZ23" i="6"/>
  <c r="O23" i="6"/>
  <c r="AD23" i="6"/>
  <c r="AJ23" i="6"/>
  <c r="X23" i="6"/>
  <c r="Q23" i="6"/>
  <c r="R23" i="6"/>
  <c r="BB310" i="6"/>
  <c r="AD310" i="6"/>
  <c r="AN310" i="6"/>
  <c r="AO310" i="6" s="1"/>
  <c r="T310" i="6"/>
  <c r="AB310" i="6"/>
  <c r="Z310" i="6"/>
  <c r="O310" i="6"/>
  <c r="Q310" i="6"/>
  <c r="BI310" i="6"/>
  <c r="BJ310" i="6" s="1"/>
  <c r="AJ310" i="6"/>
  <c r="AL310" i="6"/>
  <c r="AW310" i="6"/>
  <c r="AZ310" i="6"/>
  <c r="X237" i="6"/>
  <c r="Q237" i="6"/>
  <c r="AZ118" i="6"/>
  <c r="AB118" i="6"/>
  <c r="BI118" i="6"/>
  <c r="BJ118" i="6" s="1"/>
  <c r="R118" i="6"/>
  <c r="X110" i="6"/>
  <c r="AH110" i="6"/>
  <c r="Q110" i="6"/>
  <c r="AJ110" i="6"/>
  <c r="AR110" i="6"/>
  <c r="AB110" i="6"/>
  <c r="AD110" i="6"/>
  <c r="R110" i="6"/>
  <c r="AN110" i="6"/>
  <c r="AO110" i="6" s="1"/>
  <c r="T110" i="6"/>
  <c r="AZ110" i="6"/>
  <c r="G110" i="11"/>
  <c r="BI284" i="6"/>
  <c r="BJ284" i="6" s="1"/>
  <c r="BB284" i="6"/>
  <c r="AB284" i="6"/>
  <c r="AL302" i="6"/>
  <c r="O302" i="6"/>
  <c r="AL72" i="6"/>
  <c r="BB72" i="6" s="1"/>
  <c r="AB72" i="6"/>
  <c r="X72" i="6"/>
  <c r="AL300" i="6"/>
  <c r="R300" i="6"/>
  <c r="AH300" i="6"/>
  <c r="AJ144" i="5"/>
  <c r="R29" i="6"/>
  <c r="G29" i="11"/>
  <c r="AB29" i="6"/>
  <c r="AN29" i="6"/>
  <c r="AO29" i="6" s="1"/>
  <c r="T284" i="6"/>
  <c r="V284" i="6" s="1"/>
  <c r="AL284" i="6"/>
  <c r="AZ284" i="6"/>
  <c r="T302" i="6"/>
  <c r="V302" i="6" s="1"/>
  <c r="BI302" i="6"/>
  <c r="BJ302" i="6" s="1"/>
  <c r="AJ302" i="6"/>
  <c r="BF302" i="6"/>
  <c r="BI72" i="6"/>
  <c r="BJ72" i="6" s="1"/>
  <c r="G72" i="11"/>
  <c r="AD72" i="6"/>
  <c r="AH72" i="6"/>
  <c r="BI300" i="6"/>
  <c r="BJ300" i="6" s="1"/>
  <c r="BF300" i="6"/>
  <c r="AJ300" i="6"/>
  <c r="BI251" i="6"/>
  <c r="BJ251" i="6" s="1"/>
  <c r="AZ251" i="6"/>
  <c r="AB251" i="6"/>
  <c r="G144" i="10"/>
  <c r="AF144" i="5"/>
  <c r="H144" i="10" s="1"/>
  <c r="BC144" i="5"/>
  <c r="T237" i="6"/>
  <c r="V237" i="6" s="1"/>
  <c r="O237" i="6"/>
  <c r="G237" i="11"/>
  <c r="G82" i="11"/>
  <c r="AB82" i="6"/>
  <c r="AN82" i="6"/>
  <c r="AO82" i="6" s="1"/>
  <c r="AJ186" i="6"/>
  <c r="AD186" i="6"/>
  <c r="X186" i="6"/>
  <c r="G118" i="11"/>
  <c r="AD118" i="6"/>
  <c r="AR118" i="6"/>
  <c r="AJ182" i="6"/>
  <c r="Z182" i="6"/>
  <c r="BI279" i="6"/>
  <c r="BJ279" i="6" s="1"/>
  <c r="R141" i="6"/>
  <c r="Z141" i="6"/>
  <c r="BF141" i="6"/>
  <c r="BG141" i="6" s="1"/>
  <c r="AB136" i="6"/>
  <c r="Q136" i="6"/>
  <c r="AH136" i="6"/>
  <c r="X245" i="6"/>
  <c r="Q245" i="6"/>
  <c r="G197" i="11"/>
  <c r="R197" i="6"/>
  <c r="O197" i="6"/>
  <c r="Z197" i="6"/>
  <c r="R140" i="6"/>
  <c r="AZ140" i="6"/>
  <c r="AU85" i="5"/>
  <c r="AD75" i="6"/>
  <c r="T23" i="6"/>
  <c r="V23" i="6" s="1"/>
  <c r="G206" i="11"/>
  <c r="AJ262" i="6"/>
  <c r="AF246" i="5"/>
  <c r="G12" i="10"/>
  <c r="R163" i="6"/>
  <c r="O199" i="6"/>
  <c r="AH310" i="6"/>
  <c r="X14" i="6"/>
  <c r="AO205" i="5"/>
  <c r="AD241" i="6"/>
  <c r="X88" i="6"/>
  <c r="BI255" i="6"/>
  <c r="BJ255" i="6" s="1"/>
  <c r="AR195" i="6"/>
  <c r="X195" i="6"/>
  <c r="AH195" i="6"/>
  <c r="T213" i="6"/>
  <c r="AJ100" i="6"/>
  <c r="Q102" i="6"/>
  <c r="AL88" i="6"/>
  <c r="AZ255" i="6"/>
  <c r="X100" i="6"/>
  <c r="O241" i="6"/>
  <c r="AB88" i="6"/>
  <c r="AB255" i="6"/>
  <c r="Z195" i="6"/>
  <c r="AZ195" i="6"/>
  <c r="Z26" i="6"/>
  <c r="AJ157" i="6"/>
  <c r="AZ152" i="6"/>
  <c r="Z152" i="6"/>
  <c r="AW152" i="6"/>
  <c r="AD126" i="6"/>
  <c r="BB101" i="6"/>
  <c r="AL101" i="6"/>
  <c r="BF101" i="6"/>
  <c r="AD101" i="6"/>
  <c r="R101" i="6"/>
  <c r="AH101" i="6"/>
  <c r="AN101" i="6"/>
  <c r="AO101" i="6" s="1"/>
  <c r="T101" i="6"/>
  <c r="BG293" i="5"/>
  <c r="BH293" i="5" s="1"/>
  <c r="AQ293" i="5"/>
  <c r="AY293" i="5"/>
  <c r="G203" i="11"/>
  <c r="Q203" i="6"/>
  <c r="AW308" i="6"/>
  <c r="R308" i="6"/>
  <c r="AB308" i="6"/>
  <c r="AN308" i="6"/>
  <c r="AO308" i="6" s="1"/>
  <c r="AW176" i="5"/>
  <c r="AS176" i="5"/>
  <c r="AU176" i="5"/>
  <c r="AY176" i="5"/>
  <c r="AJ176" i="5"/>
  <c r="BP176" i="5"/>
  <c r="AQ176" i="5"/>
  <c r="AQ145" i="5"/>
  <c r="AY145" i="5"/>
  <c r="AH145" i="5"/>
  <c r="BP145" i="5"/>
  <c r="AK145" i="5"/>
  <c r="AQ24" i="5"/>
  <c r="AJ24" i="5"/>
  <c r="AS24" i="5"/>
  <c r="BY24" i="5"/>
  <c r="BZ24" i="5" s="1"/>
  <c r="AF24" i="5"/>
  <c r="H24" i="10" s="1"/>
  <c r="BC24" i="5"/>
  <c r="BP24" i="5"/>
  <c r="BY102" i="5"/>
  <c r="BZ102" i="5" s="1"/>
  <c r="AW102" i="5"/>
  <c r="AQ102" i="5"/>
  <c r="AS98" i="5"/>
  <c r="AY98" i="5"/>
  <c r="G98" i="10"/>
  <c r="BJ98" i="5"/>
  <c r="BK98" i="5" s="1"/>
  <c r="BY98" i="5"/>
  <c r="BZ98" i="5" s="1"/>
  <c r="BA98" i="5"/>
  <c r="AW98" i="5"/>
  <c r="AU98" i="5"/>
  <c r="AJ98" i="5"/>
  <c r="AK98" i="5"/>
  <c r="AJ280" i="5"/>
  <c r="BJ280" i="5"/>
  <c r="BK280" i="5" s="1"/>
  <c r="BM280" i="5"/>
  <c r="AF280" i="5"/>
  <c r="H280" i="10" s="1"/>
  <c r="W280" i="10" s="1"/>
  <c r="AQ280" i="5"/>
  <c r="AK280" i="5"/>
  <c r="AH280" i="5"/>
  <c r="BY280" i="5"/>
  <c r="BZ280" i="5" s="1"/>
  <c r="BR280" i="5"/>
  <c r="AN168" i="6"/>
  <c r="AO168" i="6" s="1"/>
  <c r="O168" i="6"/>
  <c r="AH168" i="6"/>
  <c r="X102" i="6"/>
  <c r="O102" i="6"/>
  <c r="T102" i="6"/>
  <c r="AD102" i="6"/>
  <c r="AR102" i="6"/>
  <c r="AB102" i="6"/>
  <c r="G102" i="11"/>
  <c r="BB96" i="6"/>
  <c r="AZ96" i="6"/>
  <c r="AD96" i="6"/>
  <c r="Q96" i="6"/>
  <c r="AJ96" i="6"/>
  <c r="AH96" i="6"/>
  <c r="AB96" i="6"/>
  <c r="O96" i="6"/>
  <c r="BF96" i="6"/>
  <c r="BG96" i="6" s="1"/>
  <c r="Z96" i="6"/>
  <c r="BI96" i="6"/>
  <c r="BJ96" i="6" s="1"/>
  <c r="AW96" i="6"/>
  <c r="AN96" i="6"/>
  <c r="AO96" i="6" s="1"/>
  <c r="T96" i="6"/>
  <c r="G96" i="11"/>
  <c r="AL96" i="6"/>
  <c r="R96" i="6"/>
  <c r="AN232" i="6"/>
  <c r="AO232" i="6" s="1"/>
  <c r="T39" i="6"/>
  <c r="V39" i="6" s="1"/>
  <c r="R39" i="6"/>
  <c r="AD39" i="6"/>
  <c r="X39" i="6"/>
  <c r="Q39" i="6"/>
  <c r="Z39" i="6"/>
  <c r="AH39" i="6"/>
  <c r="AJ39" i="6"/>
  <c r="AN39" i="6"/>
  <c r="AO39" i="6" s="1"/>
  <c r="AB39" i="6"/>
  <c r="O39" i="6"/>
  <c r="G39" i="11"/>
  <c r="BI39" i="6"/>
  <c r="BJ39" i="6" s="1"/>
  <c r="AD283" i="6"/>
  <c r="AJ283" i="6"/>
  <c r="AH283" i="6"/>
  <c r="BI185" i="6"/>
  <c r="BJ185" i="6" s="1"/>
  <c r="Q185" i="6"/>
  <c r="AN185" i="6"/>
  <c r="AO185" i="6" s="1"/>
  <c r="AB185" i="6"/>
  <c r="AH185" i="6"/>
  <c r="AZ185" i="6"/>
  <c r="T185" i="6"/>
  <c r="AR128" i="6"/>
  <c r="X128" i="6"/>
  <c r="G128" i="11"/>
  <c r="AN128" i="6"/>
  <c r="AB128" i="6"/>
  <c r="BI128" i="6"/>
  <c r="BJ128" i="6" s="1"/>
  <c r="AJ128" i="6"/>
  <c r="AH128" i="6"/>
  <c r="Z128" i="6"/>
  <c r="T128" i="6"/>
  <c r="V128" i="6" s="1"/>
  <c r="AD128" i="6"/>
  <c r="R128" i="6"/>
  <c r="AJ212" i="6"/>
  <c r="AB212" i="6"/>
  <c r="G236" i="11"/>
  <c r="AZ236" i="6"/>
  <c r="R236" i="6"/>
  <c r="AN236" i="6"/>
  <c r="AO236" i="6" s="1"/>
  <c r="O236" i="6"/>
  <c r="Q236" i="6"/>
  <c r="AH236" i="6"/>
  <c r="AD236" i="6"/>
  <c r="BI236" i="6"/>
  <c r="BJ236" i="6" s="1"/>
  <c r="AB236" i="6"/>
  <c r="Z236" i="6"/>
  <c r="X236" i="6"/>
  <c r="AR236" i="6"/>
  <c r="AJ24" i="6"/>
  <c r="G24" i="11"/>
  <c r="T24" i="6"/>
  <c r="V24" i="6" s="1"/>
  <c r="AB24" i="6"/>
  <c r="Q24" i="6"/>
  <c r="X24" i="6"/>
  <c r="O24" i="6"/>
  <c r="AH24" i="6"/>
  <c r="AZ46" i="6"/>
  <c r="Q46" i="6"/>
  <c r="AD46" i="6"/>
  <c r="X184" i="6"/>
  <c r="AZ184" i="6"/>
  <c r="G184" i="11"/>
  <c r="O184" i="6"/>
  <c r="Q184" i="6"/>
  <c r="R184" i="6"/>
  <c r="Z184" i="6"/>
  <c r="AB184" i="6"/>
  <c r="R217" i="6"/>
  <c r="AB217" i="6"/>
  <c r="AZ217" i="6"/>
  <c r="AD217" i="6"/>
  <c r="Q217" i="6"/>
  <c r="AH217" i="6"/>
  <c r="Z217" i="6"/>
  <c r="AH146" i="6"/>
  <c r="T146" i="6"/>
  <c r="AN146" i="6"/>
  <c r="AO146" i="6" s="1"/>
  <c r="AD146" i="6"/>
  <c r="BI146" i="6"/>
  <c r="BJ146" i="6" s="1"/>
  <c r="BF146" i="6"/>
  <c r="AZ146" i="6"/>
  <c r="AJ146" i="6"/>
  <c r="BB146" i="6"/>
  <c r="AB146" i="6"/>
  <c r="AL146" i="6"/>
  <c r="X146" i="6"/>
  <c r="Z146" i="6"/>
  <c r="AR25" i="6"/>
  <c r="Q25" i="6"/>
  <c r="R25" i="6"/>
  <c r="AH25" i="6"/>
  <c r="AD25" i="6"/>
  <c r="BI25" i="6"/>
  <c r="BJ25" i="6" s="1"/>
  <c r="AZ25" i="6"/>
  <c r="AB25" i="6"/>
  <c r="O25" i="6"/>
  <c r="X25" i="6"/>
  <c r="Z25" i="6"/>
  <c r="AJ25" i="6"/>
  <c r="G25" i="11"/>
  <c r="T25" i="6"/>
  <c r="AH175" i="6"/>
  <c r="BI175" i="6"/>
  <c r="BJ175" i="6" s="1"/>
  <c r="AJ175" i="6"/>
  <c r="T175" i="6"/>
  <c r="V175" i="6" s="1"/>
  <c r="AN175" i="6"/>
  <c r="AO175" i="6" s="1"/>
  <c r="X175" i="6"/>
  <c r="X267" i="6"/>
  <c r="O267" i="6"/>
  <c r="AB267" i="6"/>
  <c r="AL267" i="6"/>
  <c r="R267" i="6"/>
  <c r="AJ267" i="6"/>
  <c r="BB267" i="6"/>
  <c r="AN267" i="6"/>
  <c r="AO267" i="6" s="1"/>
  <c r="Q267" i="6"/>
  <c r="BI267" i="6"/>
  <c r="BJ267" i="6" s="1"/>
  <c r="T267" i="6"/>
  <c r="Z267" i="6"/>
  <c r="AH267" i="6"/>
  <c r="AW13" i="6"/>
  <c r="Z13" i="6"/>
  <c r="AH13" i="6"/>
  <c r="R13" i="6"/>
  <c r="BB13" i="6"/>
  <c r="O13" i="6"/>
  <c r="AL13" i="6"/>
  <c r="BF13" i="6"/>
  <c r="AN13" i="6"/>
  <c r="AO13" i="6" s="1"/>
  <c r="AD13" i="6"/>
  <c r="BI13" i="6"/>
  <c r="BJ13" i="6" s="1"/>
  <c r="X13" i="6"/>
  <c r="AB13" i="6"/>
  <c r="Q13" i="6"/>
  <c r="G13" i="11"/>
  <c r="AJ13" i="6"/>
  <c r="AZ13" i="6"/>
  <c r="R195" i="6"/>
  <c r="BI195" i="6"/>
  <c r="BJ195" i="6" s="1"/>
  <c r="O195" i="6"/>
  <c r="AR87" i="6"/>
  <c r="AL87" i="6"/>
  <c r="AD87" i="6"/>
  <c r="AZ87" i="6"/>
  <c r="G87" i="11"/>
  <c r="AN87" i="6"/>
  <c r="AO87" i="6" s="1"/>
  <c r="BI87" i="6"/>
  <c r="BJ87" i="6" s="1"/>
  <c r="T87" i="6"/>
  <c r="AW87" i="6"/>
  <c r="R87" i="6"/>
  <c r="Z87" i="6"/>
  <c r="X87" i="6"/>
  <c r="AJ87" i="6"/>
  <c r="AH41" i="6"/>
  <c r="G41" i="11"/>
  <c r="BI41" i="6"/>
  <c r="BJ41" i="6" s="1"/>
  <c r="AD41" i="6"/>
  <c r="X41" i="6"/>
  <c r="T41" i="6"/>
  <c r="O41" i="6"/>
  <c r="Z41" i="6"/>
  <c r="R41" i="6"/>
  <c r="AW137" i="6"/>
  <c r="AX137" i="6" s="1"/>
  <c r="AN137" i="6"/>
  <c r="AO137" i="6" s="1"/>
  <c r="Z137" i="6"/>
  <c r="G137" i="11"/>
  <c r="R137" i="6"/>
  <c r="AJ129" i="6"/>
  <c r="BB100" i="6"/>
  <c r="AR100" i="6"/>
  <c r="AB100" i="6"/>
  <c r="AD100" i="6"/>
  <c r="T100" i="6"/>
  <c r="V100" i="6" s="1"/>
  <c r="BB305" i="6"/>
  <c r="Z305" i="6"/>
  <c r="AW305" i="6"/>
  <c r="AN305" i="6"/>
  <c r="AO305" i="6" s="1"/>
  <c r="T305" i="6"/>
  <c r="AZ305" i="6"/>
  <c r="Q305" i="6"/>
  <c r="BF305" i="6"/>
  <c r="AD305" i="6"/>
  <c r="BI305" i="6"/>
  <c r="BJ305" i="6" s="1"/>
  <c r="AH305" i="6"/>
  <c r="AL305" i="6"/>
  <c r="AJ305" i="6"/>
  <c r="O305" i="6"/>
  <c r="AB305" i="6"/>
  <c r="R305" i="6"/>
  <c r="AZ165" i="6"/>
  <c r="Z165" i="6"/>
  <c r="X234" i="6"/>
  <c r="O234" i="6"/>
  <c r="AB234" i="6"/>
  <c r="Z234" i="6"/>
  <c r="AZ234" i="6"/>
  <c r="R234" i="6"/>
  <c r="AN234" i="6"/>
  <c r="AO234" i="6" s="1"/>
  <c r="AH234" i="6"/>
  <c r="AD234" i="6"/>
  <c r="BI234" i="6"/>
  <c r="BJ234" i="6" s="1"/>
  <c r="Q120" i="6"/>
  <c r="BI120" i="6"/>
  <c r="BJ120" i="6" s="1"/>
  <c r="AH120" i="6"/>
  <c r="T120" i="6"/>
  <c r="V120" i="6" s="1"/>
  <c r="AD120" i="6"/>
  <c r="AJ120" i="6"/>
  <c r="Z120" i="6"/>
  <c r="AN120" i="6"/>
  <c r="AO120" i="6" s="1"/>
  <c r="R194" i="6"/>
  <c r="BI241" i="6"/>
  <c r="BJ241" i="6" s="1"/>
  <c r="AJ241" i="6"/>
  <c r="Q241" i="6"/>
  <c r="G241" i="11"/>
  <c r="AJ137" i="6"/>
  <c r="O137" i="6"/>
  <c r="AR137" i="6"/>
  <c r="X137" i="6"/>
  <c r="BI88" i="6"/>
  <c r="BJ88" i="6" s="1"/>
  <c r="R88" i="6"/>
  <c r="AN88" i="6"/>
  <c r="AO88" i="6" s="1"/>
  <c r="X255" i="6"/>
  <c r="Q255" i="6"/>
  <c r="AD213" i="6"/>
  <c r="AH213" i="6"/>
  <c r="AL100" i="6"/>
  <c r="G100" i="11"/>
  <c r="AZ100" i="6"/>
  <c r="AW100" i="6"/>
  <c r="AX100" i="6" s="1"/>
  <c r="AH26" i="6"/>
  <c r="Z102" i="6"/>
  <c r="AH102" i="6"/>
  <c r="AS145" i="5"/>
  <c r="Z157" i="6"/>
  <c r="Z130" i="6"/>
  <c r="AJ234" i="6"/>
  <c r="AW267" i="6"/>
  <c r="X305" i="6"/>
  <c r="T13" i="6"/>
  <c r="AJ309" i="6"/>
  <c r="T309" i="6"/>
  <c r="V309" i="6" s="1"/>
  <c r="AW309" i="6"/>
  <c r="BF57" i="6"/>
  <c r="BG57" i="6" s="1"/>
  <c r="AH57" i="6"/>
  <c r="AD57" i="6"/>
  <c r="G57" i="11"/>
  <c r="AB57" i="6"/>
  <c r="AW57" i="6"/>
  <c r="AN57" i="6"/>
  <c r="AO57" i="6" s="1"/>
  <c r="R57" i="6"/>
  <c r="AL57" i="6"/>
  <c r="X57" i="6"/>
  <c r="AZ57" i="6"/>
  <c r="T57" i="6"/>
  <c r="V57" i="6" s="1"/>
  <c r="Q57" i="6"/>
  <c r="Z57" i="6"/>
  <c r="AJ57" i="6"/>
  <c r="BI57" i="6"/>
  <c r="BJ57" i="6" s="1"/>
  <c r="BB57" i="6"/>
  <c r="BF88" i="6"/>
  <c r="AH88" i="6"/>
  <c r="AJ88" i="6"/>
  <c r="Q88" i="6"/>
  <c r="AN169" i="6"/>
  <c r="AO169" i="6" s="1"/>
  <c r="X169" i="6"/>
  <c r="BI169" i="6"/>
  <c r="BJ169" i="6" s="1"/>
  <c r="AZ169" i="6"/>
  <c r="R169" i="6"/>
  <c r="T169" i="6"/>
  <c r="AD169" i="6"/>
  <c r="AB169" i="6"/>
  <c r="AH169" i="6"/>
  <c r="AJ169" i="6"/>
  <c r="Z169" i="6"/>
  <c r="Q169" i="6"/>
  <c r="AN213" i="6"/>
  <c r="AO213" i="6" s="1"/>
  <c r="Q213" i="6"/>
  <c r="AB213" i="6"/>
  <c r="G213" i="11"/>
  <c r="O233" i="6"/>
  <c r="AJ233" i="6"/>
  <c r="AJ301" i="6"/>
  <c r="BF301" i="6"/>
  <c r="AB301" i="6"/>
  <c r="AD301" i="6"/>
  <c r="AN301" i="6"/>
  <c r="AO301" i="6" s="1"/>
  <c r="Z301" i="6"/>
  <c r="Q301" i="6"/>
  <c r="AL301" i="6"/>
  <c r="AZ301" i="6"/>
  <c r="BB301" i="6"/>
  <c r="BI301" i="6"/>
  <c r="BJ301" i="6" s="1"/>
  <c r="AH301" i="6"/>
  <c r="R301" i="6"/>
  <c r="AW301" i="6"/>
  <c r="X301" i="6"/>
  <c r="T301" i="6"/>
  <c r="AB209" i="6"/>
  <c r="O209" i="6"/>
  <c r="R209" i="6"/>
  <c r="G209" i="11"/>
  <c r="AD209" i="6"/>
  <c r="AJ209" i="6"/>
  <c r="Z209" i="6"/>
  <c r="AZ209" i="6"/>
  <c r="BI209" i="6"/>
  <c r="BJ209" i="6" s="1"/>
  <c r="AR209" i="6"/>
  <c r="Q209" i="6"/>
  <c r="T209" i="6"/>
  <c r="X209" i="6"/>
  <c r="AH209" i="6"/>
  <c r="AN241" i="6"/>
  <c r="AO241" i="6" s="1"/>
  <c r="X241" i="6"/>
  <c r="AB137" i="6"/>
  <c r="T137" i="6"/>
  <c r="AH137" i="6"/>
  <c r="BB137" i="6"/>
  <c r="Z88" i="6"/>
  <c r="T88" i="6"/>
  <c r="AR88" i="6"/>
  <c r="BB88" i="6"/>
  <c r="T255" i="6"/>
  <c r="V255" i="6" s="1"/>
  <c r="AJ255" i="6"/>
  <c r="X213" i="6"/>
  <c r="O213" i="6"/>
  <c r="AJ213" i="6"/>
  <c r="O100" i="6"/>
  <c r="Z100" i="6"/>
  <c r="BF100" i="6"/>
  <c r="R102" i="6"/>
  <c r="AZ102" i="6"/>
  <c r="BB308" i="6"/>
  <c r="BG145" i="5"/>
  <c r="BH145" i="5" s="1"/>
  <c r="Q234" i="6"/>
  <c r="O128" i="6"/>
  <c r="BF267" i="6"/>
  <c r="G169" i="11"/>
  <c r="O57" i="6"/>
  <c r="BA176" i="5"/>
  <c r="X96" i="6"/>
  <c r="O146" i="6"/>
  <c r="AJ116" i="6"/>
  <c r="Z116" i="6"/>
  <c r="AN130" i="6"/>
  <c r="AO130" i="6" s="1"/>
  <c r="AJ130" i="6"/>
  <c r="AD130" i="6"/>
  <c r="BI130" i="6"/>
  <c r="BJ130" i="6" s="1"/>
  <c r="AB130" i="6"/>
  <c r="Q130" i="6"/>
  <c r="G130" i="11"/>
  <c r="X130" i="6"/>
  <c r="O130" i="6"/>
  <c r="AH130" i="6"/>
  <c r="R130" i="6"/>
  <c r="X157" i="6"/>
  <c r="R157" i="6"/>
  <c r="AD157" i="6"/>
  <c r="G157" i="11"/>
  <c r="AW157" i="6"/>
  <c r="AZ157" i="6"/>
  <c r="AN157" i="6"/>
  <c r="AO157" i="6" s="1"/>
  <c r="AB157" i="6"/>
  <c r="Q157" i="6"/>
  <c r="AH157" i="6"/>
  <c r="AL157" i="6"/>
  <c r="BB157" i="6" s="1"/>
  <c r="BI157" i="6"/>
  <c r="BJ157" i="6" s="1"/>
  <c r="O157" i="6"/>
  <c r="AH255" i="6"/>
  <c r="R255" i="6"/>
  <c r="AN255" i="6"/>
  <c r="AO255" i="6" s="1"/>
  <c r="Z241" i="6"/>
  <c r="AB241" i="6"/>
  <c r="AZ241" i="6"/>
  <c r="R241" i="6"/>
  <c r="X76" i="6"/>
  <c r="G76" i="11"/>
  <c r="R76" i="6"/>
  <c r="T241" i="6"/>
  <c r="V241" i="6" s="1"/>
  <c r="AH241" i="6"/>
  <c r="BI137" i="6"/>
  <c r="BJ137" i="6" s="1"/>
  <c r="AD137" i="6"/>
  <c r="AZ137" i="6"/>
  <c r="BF137" i="6"/>
  <c r="O88" i="6"/>
  <c r="G88" i="11"/>
  <c r="AZ88" i="6"/>
  <c r="AD255" i="6"/>
  <c r="Z255" i="6"/>
  <c r="BI213" i="6"/>
  <c r="BJ213" i="6" s="1"/>
  <c r="Z213" i="6"/>
  <c r="AR213" i="6"/>
  <c r="Q100" i="6"/>
  <c r="BI100" i="6"/>
  <c r="BJ100" i="6" s="1"/>
  <c r="AN100" i="6"/>
  <c r="AO100" i="6" s="1"/>
  <c r="R26" i="6"/>
  <c r="BI102" i="6"/>
  <c r="BJ102" i="6" s="1"/>
  <c r="AN102" i="6"/>
  <c r="AO102" i="6" s="1"/>
  <c r="AF145" i="5"/>
  <c r="H145" i="10" s="1"/>
  <c r="AR157" i="6"/>
  <c r="AZ130" i="6"/>
  <c r="T234" i="6"/>
  <c r="G234" i="11"/>
  <c r="Q128" i="6"/>
  <c r="AZ267" i="6"/>
  <c r="T236" i="6"/>
  <c r="V236" i="6" s="1"/>
  <c r="AL236" i="6" s="1"/>
  <c r="BB236" i="6" s="1"/>
  <c r="O169" i="6"/>
  <c r="AZ39" i="6"/>
  <c r="AS229" i="5"/>
  <c r="BA229" i="5"/>
  <c r="BJ229" i="5"/>
  <c r="BK229" i="5" s="1"/>
  <c r="BP229" i="5"/>
  <c r="BY229" i="5"/>
  <c r="BZ229" i="5" s="1"/>
  <c r="G212" i="10"/>
  <c r="BP212" i="5"/>
  <c r="BB87" i="6"/>
  <c r="BF87" i="6"/>
  <c r="AH87" i="6"/>
  <c r="Q87" i="6"/>
  <c r="AB87" i="6"/>
  <c r="Z309" i="6"/>
  <c r="AN309" i="6"/>
  <c r="AO309" i="6" s="1"/>
  <c r="O309" i="6"/>
  <c r="AD309" i="6"/>
  <c r="AD116" i="6"/>
  <c r="BI116" i="6"/>
  <c r="BJ116" i="6" s="1"/>
  <c r="G116" i="11"/>
  <c r="AD249" i="6"/>
  <c r="AH249" i="6"/>
  <c r="AH15" i="6"/>
  <c r="AD15" i="6"/>
  <c r="Q41" i="6"/>
  <c r="AB41" i="6"/>
  <c r="BF152" i="6"/>
  <c r="AD152" i="6"/>
  <c r="AJ152" i="6"/>
  <c r="AN152" i="6"/>
  <c r="AO152" i="6" s="1"/>
  <c r="BI152" i="6"/>
  <c r="BJ152" i="6" s="1"/>
  <c r="R139" i="6"/>
  <c r="AJ139" i="6"/>
  <c r="BB295" i="6"/>
  <c r="AJ268" i="6"/>
  <c r="Z76" i="6"/>
  <c r="AZ76" i="6"/>
  <c r="BI76" i="6"/>
  <c r="BJ76" i="6" s="1"/>
  <c r="AH126" i="6"/>
  <c r="R126" i="6"/>
  <c r="Q126" i="6"/>
  <c r="O126" i="6"/>
  <c r="X129" i="6"/>
  <c r="AD129" i="6"/>
  <c r="AH129" i="6"/>
  <c r="AB129" i="6"/>
  <c r="AZ233" i="6"/>
  <c r="AD233" i="6"/>
  <c r="AB233" i="6"/>
  <c r="Z233" i="6"/>
  <c r="BI233" i="6"/>
  <c r="BJ233" i="6" s="1"/>
  <c r="AB165" i="6"/>
  <c r="BI165" i="6"/>
  <c r="BJ165" i="6" s="1"/>
  <c r="AN165" i="6"/>
  <c r="AO165" i="6" s="1"/>
  <c r="R165" i="6"/>
  <c r="Q58" i="6"/>
  <c r="AH58" i="6"/>
  <c r="X205" i="6"/>
  <c r="BI205" i="6"/>
  <c r="BJ205" i="6" s="1"/>
  <c r="Z101" i="6"/>
  <c r="G120" i="11"/>
  <c r="AF293" i="5"/>
  <c r="H293" i="10" s="1"/>
  <c r="W293" i="10" s="1"/>
  <c r="AU293" i="5"/>
  <c r="BA102" i="5"/>
  <c r="AU102" i="5"/>
  <c r="AZ66" i="6"/>
  <c r="Z256" i="6"/>
  <c r="AB256" i="6"/>
  <c r="AZ256" i="6"/>
  <c r="AN256" i="6"/>
  <c r="AO256" i="6" s="1"/>
  <c r="BI168" i="6"/>
  <c r="BJ168" i="6" s="1"/>
  <c r="G168" i="11"/>
  <c r="AJ168" i="6"/>
  <c r="Q150" i="6"/>
  <c r="BB150" i="6"/>
  <c r="AN94" i="6"/>
  <c r="AO94" i="6" s="1"/>
  <c r="O94" i="6"/>
  <c r="O232" i="6"/>
  <c r="G232" i="11"/>
  <c r="AD232" i="6"/>
  <c r="AZ232" i="6"/>
  <c r="BF283" i="6"/>
  <c r="AN283" i="6"/>
  <c r="AO283" i="6" s="1"/>
  <c r="Z185" i="6"/>
  <c r="AD185" i="6"/>
  <c r="AJ185" i="6"/>
  <c r="G185" i="11"/>
  <c r="X212" i="6"/>
  <c r="BI214" i="6"/>
  <c r="BJ214" i="6" s="1"/>
  <c r="X214" i="6"/>
  <c r="AB214" i="6"/>
  <c r="R214" i="6"/>
  <c r="O214" i="6"/>
  <c r="T214" i="6"/>
  <c r="AN24" i="6"/>
  <c r="AO24" i="6" s="1"/>
  <c r="AD24" i="6"/>
  <c r="Z24" i="6"/>
  <c r="AZ24" i="6"/>
  <c r="BI24" i="6"/>
  <c r="BJ24" i="6" s="1"/>
  <c r="R24" i="6"/>
  <c r="AN46" i="6"/>
  <c r="AO46" i="6" s="1"/>
  <c r="R46" i="6"/>
  <c r="G46" i="11"/>
  <c r="AJ46" i="6"/>
  <c r="X46" i="6"/>
  <c r="AB46" i="6"/>
  <c r="T46" i="6"/>
  <c r="BI46" i="6"/>
  <c r="BJ46" i="6" s="1"/>
  <c r="Z46" i="6"/>
  <c r="AD184" i="6"/>
  <c r="AH184" i="6"/>
  <c r="T184" i="6"/>
  <c r="V184" i="6" s="1"/>
  <c r="BI184" i="6"/>
  <c r="BJ184" i="6" s="1"/>
  <c r="AJ184" i="6"/>
  <c r="AN184" i="6"/>
  <c r="AO184" i="6" s="1"/>
  <c r="X217" i="6"/>
  <c r="G217" i="11"/>
  <c r="T217" i="6"/>
  <c r="V217" i="6" s="1"/>
  <c r="BI217" i="6"/>
  <c r="BJ217" i="6" s="1"/>
  <c r="O217" i="6"/>
  <c r="AJ217" i="6"/>
  <c r="AN217" i="6"/>
  <c r="AO217" i="6" s="1"/>
  <c r="AW146" i="6"/>
  <c r="AX146" i="6" s="1"/>
  <c r="G146" i="11"/>
  <c r="Q146" i="6"/>
  <c r="R146" i="6"/>
  <c r="R175" i="6"/>
  <c r="AB175" i="6"/>
  <c r="O175" i="6"/>
  <c r="Q175" i="6"/>
  <c r="AZ175" i="6"/>
  <c r="Z175" i="6"/>
  <c r="AD175" i="6"/>
  <c r="G175" i="11"/>
  <c r="AY229" i="5"/>
  <c r="BF139" i="6"/>
  <c r="BG139" i="6" s="1"/>
  <c r="BY134" i="5"/>
  <c r="BZ134" i="5" s="1"/>
  <c r="G152" i="11"/>
  <c r="AN126" i="6"/>
  <c r="AO126" i="6" s="1"/>
  <c r="AD76" i="6"/>
  <c r="Q129" i="6"/>
  <c r="R309" i="6"/>
  <c r="T165" i="6"/>
  <c r="X165" i="6"/>
  <c r="AN116" i="6"/>
  <c r="AO116" i="6" s="1"/>
  <c r="O205" i="6"/>
  <c r="AW295" i="6"/>
  <c r="AZ268" i="6"/>
  <c r="AQ229" i="5"/>
  <c r="AN58" i="6"/>
  <c r="AO58" i="6" s="1"/>
  <c r="O66" i="6"/>
  <c r="T152" i="6"/>
  <c r="V152" i="6" s="1"/>
  <c r="AJ126" i="6"/>
  <c r="AN76" i="6"/>
  <c r="AO76" i="6" s="1"/>
  <c r="AZ129" i="6"/>
  <c r="AZ309" i="6"/>
  <c r="O165" i="6"/>
  <c r="O116" i="6"/>
  <c r="X116" i="6"/>
  <c r="BB15" i="6"/>
  <c r="AB268" i="6"/>
  <c r="AU229" i="5"/>
  <c r="O58" i="6"/>
  <c r="AN214" i="6"/>
  <c r="AO214" i="6" s="1"/>
  <c r="BG212" i="5"/>
  <c r="BH212" i="5" s="1"/>
  <c r="BY145" i="5"/>
  <c r="BZ145" i="5" s="1"/>
  <c r="AW145" i="5"/>
  <c r="G145" i="10"/>
  <c r="BA145" i="5"/>
  <c r="G24" i="10"/>
  <c r="AU24" i="5"/>
  <c r="AW24" i="5"/>
  <c r="BA24" i="5"/>
  <c r="BG98" i="5"/>
  <c r="BH98" i="5" s="1"/>
  <c r="BP98" i="5"/>
  <c r="AQ98" i="5"/>
  <c r="AY280" i="5"/>
  <c r="BG280" i="5"/>
  <c r="BH280" i="5" s="1"/>
  <c r="AS280" i="5"/>
  <c r="BC280" i="5"/>
  <c r="BA280" i="5"/>
  <c r="AK176" i="5"/>
  <c r="BJ176" i="5"/>
  <c r="BK176" i="5" s="1"/>
  <c r="AH176" i="5"/>
  <c r="AF176" i="5"/>
  <c r="H176" i="10" s="1"/>
  <c r="G176" i="10"/>
  <c r="AW293" i="5"/>
  <c r="BA293" i="5"/>
  <c r="AH102" i="5"/>
  <c r="BJ102" i="5"/>
  <c r="BK102" i="5" s="1"/>
  <c r="AU308" i="5"/>
  <c r="AW229" i="5"/>
  <c r="AF229" i="5"/>
  <c r="H229" i="10" s="1"/>
  <c r="BC229" i="5"/>
  <c r="AH229" i="5"/>
  <c r="AF212" i="5"/>
  <c r="H212" i="10" s="1"/>
  <c r="BY41" i="5"/>
  <c r="BZ41" i="5" s="1"/>
  <c r="AU145" i="5"/>
  <c r="BJ145" i="5"/>
  <c r="BK145" i="5" s="1"/>
  <c r="AJ145" i="5"/>
  <c r="AK24" i="5"/>
  <c r="AH24" i="5"/>
  <c r="BJ24" i="5"/>
  <c r="BK24" i="5" s="1"/>
  <c r="AY24" i="5"/>
  <c r="AH98" i="5"/>
  <c r="AF98" i="5"/>
  <c r="H98" i="10" s="1"/>
  <c r="BC98" i="5"/>
  <c r="AW280" i="5"/>
  <c r="BE280" i="5"/>
  <c r="AU280" i="5"/>
  <c r="BP280" i="5"/>
  <c r="BC176" i="5"/>
  <c r="BG176" i="5"/>
  <c r="BH176" i="5" s="1"/>
  <c r="BY176" i="5"/>
  <c r="BZ176" i="5" s="1"/>
  <c r="BM293" i="5"/>
  <c r="AS102" i="5"/>
  <c r="BG229" i="5"/>
  <c r="BH229" i="5" s="1"/>
  <c r="AK229" i="5"/>
  <c r="G229" i="10"/>
  <c r="AO125" i="5"/>
  <c r="AK212" i="5"/>
  <c r="BY281" i="5"/>
  <c r="BZ281" i="5" s="1"/>
  <c r="BR292" i="5"/>
  <c r="BI249" i="6"/>
  <c r="BJ249" i="6" s="1"/>
  <c r="AJ242" i="6"/>
  <c r="Z139" i="6"/>
  <c r="Q66" i="6"/>
  <c r="O46" i="6"/>
  <c r="AH46" i="6"/>
  <c r="AZ214" i="6"/>
  <c r="AH214" i="6"/>
  <c r="AD214" i="6"/>
  <c r="Z214" i="6"/>
  <c r="BI150" i="6"/>
  <c r="BJ150" i="6" s="1"/>
  <c r="AH212" i="5"/>
  <c r="AQ212" i="5"/>
  <c r="AJ20" i="5"/>
  <c r="AN242" i="6"/>
  <c r="AO242" i="6" s="1"/>
  <c r="G214" i="11"/>
  <c r="AJ214" i="6"/>
  <c r="Q214" i="6"/>
  <c r="AO77" i="5"/>
  <c r="BY212" i="5"/>
  <c r="BZ212" i="5" s="1"/>
  <c r="AY212" i="5"/>
  <c r="AY169" i="5"/>
  <c r="AQ20" i="5"/>
  <c r="AD266" i="6"/>
  <c r="T154" i="6"/>
  <c r="V154" i="6" s="1"/>
  <c r="BF298" i="6"/>
  <c r="X155" i="6"/>
  <c r="BI71" i="6"/>
  <c r="BJ71" i="6" s="1"/>
  <c r="AN154" i="6"/>
  <c r="AO154" i="6" s="1"/>
  <c r="O266" i="6"/>
  <c r="X71" i="6"/>
  <c r="BF266" i="6"/>
  <c r="BI99" i="6"/>
  <c r="BJ99" i="6" s="1"/>
  <c r="BI311" i="6"/>
  <c r="BJ311" i="6" s="1"/>
  <c r="BJ212" i="5"/>
  <c r="BK212" i="5" s="1"/>
  <c r="AJ212" i="5"/>
  <c r="AW212" i="5"/>
  <c r="AS212" i="5"/>
  <c r="AK292" i="5"/>
  <c r="AS11" i="5"/>
  <c r="AH154" i="6"/>
  <c r="BI266" i="6"/>
  <c r="BJ266" i="6" s="1"/>
  <c r="AB266" i="6"/>
  <c r="AZ151" i="6"/>
  <c r="AH240" i="6"/>
  <c r="AO172" i="5"/>
  <c r="BA212" i="5"/>
  <c r="AU212" i="5"/>
  <c r="BC212" i="5"/>
  <c r="Q151" i="6"/>
  <c r="R73" i="6"/>
  <c r="AD299" i="6"/>
  <c r="Q119" i="6"/>
  <c r="Q269" i="6"/>
  <c r="AZ33" i="6"/>
  <c r="BB271" i="6"/>
  <c r="AD134" i="6"/>
  <c r="AR106" i="6"/>
  <c r="O281" i="6"/>
  <c r="AD221" i="6"/>
  <c r="R71" i="6"/>
  <c r="R154" i="6"/>
  <c r="AB154" i="6"/>
  <c r="AH266" i="6"/>
  <c r="BI151" i="6"/>
  <c r="BJ151" i="6" s="1"/>
  <c r="R216" i="6"/>
  <c r="BB298" i="6"/>
  <c r="AB119" i="6"/>
  <c r="X73" i="6"/>
  <c r="R311" i="6"/>
  <c r="AH299" i="6"/>
  <c r="AJ269" i="6"/>
  <c r="O125" i="6"/>
  <c r="AN298" i="6"/>
  <c r="AO298" i="6" s="1"/>
  <c r="AR119" i="6"/>
  <c r="AN240" i="6"/>
  <c r="AO240" i="6" s="1"/>
  <c r="AN65" i="6"/>
  <c r="AO65" i="6" s="1"/>
  <c r="AZ311" i="6"/>
  <c r="AJ299" i="6"/>
  <c r="X125" i="6"/>
  <c r="T104" i="6"/>
  <c r="AZ216" i="6"/>
  <c r="AB298" i="6"/>
  <c r="AR71" i="6"/>
  <c r="AD154" i="6"/>
  <c r="AR154" i="6"/>
  <c r="AL266" i="6"/>
  <c r="BB266" i="6"/>
  <c r="BY236" i="5"/>
  <c r="BZ236" i="5" s="1"/>
  <c r="Q216" i="6"/>
  <c r="R298" i="6"/>
  <c r="O240" i="6"/>
  <c r="T73" i="6"/>
  <c r="AW311" i="6"/>
  <c r="AN269" i="6"/>
  <c r="AO269" i="6" s="1"/>
  <c r="X50" i="6"/>
  <c r="BY112" i="5"/>
  <c r="BZ112" i="5" s="1"/>
  <c r="X106" i="6"/>
  <c r="T281" i="6"/>
  <c r="AN221" i="6"/>
  <c r="AO221" i="6" s="1"/>
  <c r="O155" i="6"/>
  <c r="AJ71" i="6"/>
  <c r="O71" i="6"/>
  <c r="Z71" i="6"/>
  <c r="AZ71" i="6"/>
  <c r="BI154" i="6"/>
  <c r="BJ154" i="6" s="1"/>
  <c r="Q154" i="6"/>
  <c r="G154" i="11"/>
  <c r="AW154" i="6"/>
  <c r="AN266" i="6"/>
  <c r="AO266" i="6" s="1"/>
  <c r="R266" i="6"/>
  <c r="AZ266" i="6"/>
  <c r="X266" i="6"/>
  <c r="Q266" i="6"/>
  <c r="AJ236" i="5"/>
  <c r="AW99" i="6"/>
  <c r="AD151" i="6"/>
  <c r="Z151" i="6"/>
  <c r="T151" i="6"/>
  <c r="AN151" i="6"/>
  <c r="AO151" i="6" s="1"/>
  <c r="AH216" i="6"/>
  <c r="AD216" i="6"/>
  <c r="X216" i="6"/>
  <c r="T216" i="6"/>
  <c r="AL298" i="6"/>
  <c r="O298" i="6"/>
  <c r="X298" i="6"/>
  <c r="Q298" i="6"/>
  <c r="AD119" i="6"/>
  <c r="R119" i="6"/>
  <c r="AZ119" i="6"/>
  <c r="AD240" i="6"/>
  <c r="Q240" i="6"/>
  <c r="G240" i="11"/>
  <c r="AB240" i="6"/>
  <c r="T65" i="6"/>
  <c r="AJ73" i="6"/>
  <c r="AR73" i="6"/>
  <c r="AN311" i="6"/>
  <c r="AO311" i="6" s="1"/>
  <c r="AJ311" i="6"/>
  <c r="Z311" i="6"/>
  <c r="BI299" i="6"/>
  <c r="BJ299" i="6" s="1"/>
  <c r="BB299" i="6"/>
  <c r="BI269" i="6"/>
  <c r="BJ269" i="6" s="1"/>
  <c r="AB269" i="6"/>
  <c r="AZ269" i="6"/>
  <c r="G125" i="11"/>
  <c r="T125" i="6"/>
  <c r="G121" i="11"/>
  <c r="G33" i="11"/>
  <c r="T271" i="6"/>
  <c r="V271" i="6" s="1"/>
  <c r="AW112" i="5"/>
  <c r="R224" i="6"/>
  <c r="AJ134" i="6"/>
  <c r="X104" i="6"/>
  <c r="AL281" i="6"/>
  <c r="R221" i="6"/>
  <c r="T71" i="6"/>
  <c r="V71" i="6" s="1"/>
  <c r="G71" i="11"/>
  <c r="Q71" i="6"/>
  <c r="AH71" i="6"/>
  <c r="O171" i="6"/>
  <c r="G151" i="11"/>
  <c r="O216" i="6"/>
  <c r="AB216" i="6"/>
  <c r="AR216" i="6"/>
  <c r="AJ216" i="6"/>
  <c r="T298" i="6"/>
  <c r="V298" i="6" s="1"/>
  <c r="AZ298" i="6"/>
  <c r="AH298" i="6"/>
  <c r="BI119" i="6"/>
  <c r="BJ119" i="6" s="1"/>
  <c r="G119" i="11"/>
  <c r="AH119" i="6"/>
  <c r="R240" i="6"/>
  <c r="AZ240" i="6"/>
  <c r="R65" i="6"/>
  <c r="O65" i="6"/>
  <c r="X65" i="6"/>
  <c r="G73" i="11"/>
  <c r="AZ73" i="6"/>
  <c r="AL311" i="6"/>
  <c r="BF311" i="6"/>
  <c r="O311" i="6"/>
  <c r="AN299" i="6"/>
  <c r="AO299" i="6" s="1"/>
  <c r="BF299" i="6"/>
  <c r="G180" i="11"/>
  <c r="BY78" i="5"/>
  <c r="BZ78" i="5" s="1"/>
  <c r="AD269" i="6"/>
  <c r="BF269" i="6"/>
  <c r="AD125" i="6"/>
  <c r="AB33" i="6"/>
  <c r="AL271" i="6"/>
  <c r="AQ112" i="5"/>
  <c r="O49" i="6"/>
  <c r="AJ155" i="6"/>
  <c r="AR151" i="6"/>
  <c r="AB151" i="6"/>
  <c r="X151" i="6"/>
  <c r="R106" i="6"/>
  <c r="AB155" i="6"/>
  <c r="AD71" i="6"/>
  <c r="AB71" i="6"/>
  <c r="AN71" i="6"/>
  <c r="AO71" i="6" s="1"/>
  <c r="AJ154" i="6"/>
  <c r="AL154" i="6" s="1"/>
  <c r="BB154" i="6" s="1"/>
  <c r="O154" i="6"/>
  <c r="Z154" i="6"/>
  <c r="AZ154" i="6"/>
  <c r="T266" i="6"/>
  <c r="AJ266" i="6"/>
  <c r="Z266" i="6"/>
  <c r="O151" i="6"/>
  <c r="R151" i="6"/>
  <c r="AJ151" i="6"/>
  <c r="AH151" i="6"/>
  <c r="G216" i="11"/>
  <c r="BI216" i="6"/>
  <c r="BJ216" i="6" s="1"/>
  <c r="Z216" i="6"/>
  <c r="BI298" i="6"/>
  <c r="BJ298" i="6" s="1"/>
  <c r="AD298" i="6"/>
  <c r="Z298" i="6"/>
  <c r="AJ298" i="6"/>
  <c r="AJ119" i="6"/>
  <c r="Z119" i="6"/>
  <c r="X119" i="6"/>
  <c r="T240" i="6"/>
  <c r="V240" i="6" s="1"/>
  <c r="AR240" i="6"/>
  <c r="Z240" i="6"/>
  <c r="X240" i="6"/>
  <c r="Q65" i="6"/>
  <c r="AZ65" i="6"/>
  <c r="O73" i="6"/>
  <c r="AD311" i="6"/>
  <c r="X311" i="6"/>
  <c r="AH311" i="6"/>
  <c r="Q299" i="6"/>
  <c r="R269" i="6"/>
  <c r="Z269" i="6"/>
  <c r="AB125" i="6"/>
  <c r="AN125" i="6"/>
  <c r="AO125" i="6" s="1"/>
  <c r="AR121" i="6"/>
  <c r="AN33" i="6"/>
  <c r="AO33" i="6" s="1"/>
  <c r="Q271" i="6"/>
  <c r="AB143" i="6"/>
  <c r="X224" i="6"/>
  <c r="BI35" i="6"/>
  <c r="BJ35" i="6" s="1"/>
  <c r="AN49" i="6"/>
  <c r="AO49" i="6" s="1"/>
  <c r="BC169" i="5"/>
  <c r="BJ188" i="5"/>
  <c r="BK188" i="5" s="1"/>
  <c r="AJ121" i="6"/>
  <c r="Z121" i="6"/>
  <c r="O33" i="6"/>
  <c r="T33" i="6"/>
  <c r="AD33" i="6"/>
  <c r="AR33" i="6"/>
  <c r="X33" i="6"/>
  <c r="AB271" i="6"/>
  <c r="BF271" i="6"/>
  <c r="AJ271" i="6"/>
  <c r="Z143" i="6"/>
  <c r="AH143" i="6"/>
  <c r="G112" i="10"/>
  <c r="BJ112" i="5"/>
  <c r="BK112" i="5" s="1"/>
  <c r="AH224" i="6"/>
  <c r="Z224" i="6"/>
  <c r="BI134" i="6"/>
  <c r="BJ134" i="6" s="1"/>
  <c r="AN134" i="6"/>
  <c r="AO134" i="6" s="1"/>
  <c r="Z35" i="6"/>
  <c r="AB44" i="6"/>
  <c r="Q49" i="6"/>
  <c r="AJ65" i="6"/>
  <c r="BI65" i="6"/>
  <c r="BJ65" i="6" s="1"/>
  <c r="AD65" i="6"/>
  <c r="AH65" i="6"/>
  <c r="BI73" i="6"/>
  <c r="BJ73" i="6" s="1"/>
  <c r="AD73" i="6"/>
  <c r="AH73" i="6"/>
  <c r="R299" i="6"/>
  <c r="AL299" i="6"/>
  <c r="AW299" i="6"/>
  <c r="Z299" i="6"/>
  <c r="AZ299" i="6"/>
  <c r="BJ128" i="5"/>
  <c r="BK128" i="5" s="1"/>
  <c r="AL269" i="6"/>
  <c r="AW269" i="6"/>
  <c r="O269" i="6"/>
  <c r="X269" i="6"/>
  <c r="Q125" i="6"/>
  <c r="Z125" i="6"/>
  <c r="BI125" i="6"/>
  <c r="BJ125" i="6" s="1"/>
  <c r="AZ125" i="6"/>
  <c r="Q121" i="6"/>
  <c r="R121" i="6"/>
  <c r="AZ121" i="6"/>
  <c r="AJ33" i="6"/>
  <c r="R33" i="6"/>
  <c r="Q33" i="6"/>
  <c r="AH33" i="6"/>
  <c r="BI271" i="6"/>
  <c r="BJ271" i="6" s="1"/>
  <c r="AD271" i="6"/>
  <c r="AW271" i="6"/>
  <c r="Z271" i="6"/>
  <c r="AZ271" i="6"/>
  <c r="AR143" i="6"/>
  <c r="AN143" i="6"/>
  <c r="AO143" i="6" s="1"/>
  <c r="AS112" i="5"/>
  <c r="AY112" i="5"/>
  <c r="O224" i="6"/>
  <c r="G224" i="11"/>
  <c r="O134" i="6"/>
  <c r="AH134" i="6"/>
  <c r="AD104" i="6"/>
  <c r="Q35" i="6"/>
  <c r="Z28" i="6"/>
  <c r="R51" i="6"/>
  <c r="BG62" i="5"/>
  <c r="BH62" i="5" s="1"/>
  <c r="AN44" i="6"/>
  <c r="AO44" i="6" s="1"/>
  <c r="T49" i="6"/>
  <c r="AB49" i="6"/>
  <c r="X49" i="6"/>
  <c r="Z99" i="6"/>
  <c r="Q81" i="6"/>
  <c r="AN111" i="6"/>
  <c r="AO111" i="6" s="1"/>
  <c r="O119" i="6"/>
  <c r="T119" i="6"/>
  <c r="V119" i="6" s="1"/>
  <c r="AN119" i="6"/>
  <c r="AO119" i="6" s="1"/>
  <c r="BI240" i="6"/>
  <c r="BJ240" i="6" s="1"/>
  <c r="AJ240" i="6"/>
  <c r="AB65" i="6"/>
  <c r="G65" i="11"/>
  <c r="Z65" i="6"/>
  <c r="AB73" i="6"/>
  <c r="Q73" i="6"/>
  <c r="Z73" i="6"/>
  <c r="AN73" i="6"/>
  <c r="AO73" i="6" s="1"/>
  <c r="T311" i="6"/>
  <c r="V311" i="6" s="1"/>
  <c r="BB311" i="6"/>
  <c r="Q311" i="6"/>
  <c r="T299" i="6"/>
  <c r="V299" i="6" s="1"/>
  <c r="X299" i="6"/>
  <c r="AB299" i="6"/>
  <c r="T269" i="6"/>
  <c r="V269" i="6" s="1"/>
  <c r="AH269" i="6"/>
  <c r="BB269" i="6"/>
  <c r="AJ125" i="6"/>
  <c r="AR125" i="6"/>
  <c r="R125" i="6"/>
  <c r="AB121" i="6"/>
  <c r="T121" i="6"/>
  <c r="AN121" i="6"/>
  <c r="AO121" i="6" s="1"/>
  <c r="BI33" i="6"/>
  <c r="BJ33" i="6" s="1"/>
  <c r="Z33" i="6"/>
  <c r="AN271" i="6"/>
  <c r="AO271" i="6" s="1"/>
  <c r="R271" i="6"/>
  <c r="AH271" i="6"/>
  <c r="O271" i="6"/>
  <c r="AJ143" i="6"/>
  <c r="AU112" i="5"/>
  <c r="BC112" i="5"/>
  <c r="AZ224" i="6"/>
  <c r="AD224" i="6"/>
  <c r="T134" i="6"/>
  <c r="AZ134" i="6"/>
  <c r="AJ104" i="6"/>
  <c r="AZ104" i="6"/>
  <c r="R35" i="6"/>
  <c r="X35" i="6"/>
  <c r="Z86" i="6"/>
  <c r="AB50" i="6"/>
  <c r="AY62" i="5"/>
  <c r="G49" i="11"/>
  <c r="AZ49" i="6"/>
  <c r="BB49" i="6"/>
  <c r="BI121" i="6"/>
  <c r="BJ121" i="6" s="1"/>
  <c r="O121" i="6"/>
  <c r="AD121" i="6"/>
  <c r="AH121" i="6"/>
  <c r="G143" i="11"/>
  <c r="BI143" i="6"/>
  <c r="BJ143" i="6" s="1"/>
  <c r="X143" i="6"/>
  <c r="AK112" i="5"/>
  <c r="AF112" i="5"/>
  <c r="H112" i="10" s="1"/>
  <c r="AJ112" i="5"/>
  <c r="Q224" i="6"/>
  <c r="BI224" i="6"/>
  <c r="BJ224" i="6" s="1"/>
  <c r="T224" i="6"/>
  <c r="V224" i="6" s="1"/>
  <c r="R134" i="6"/>
  <c r="Z134" i="6"/>
  <c r="Q134" i="6"/>
  <c r="X134" i="6"/>
  <c r="BI104" i="6"/>
  <c r="BJ104" i="6" s="1"/>
  <c r="Q104" i="6"/>
  <c r="AN104" i="6"/>
  <c r="AO104" i="6" s="1"/>
  <c r="T35" i="6"/>
  <c r="AH35" i="6"/>
  <c r="X28" i="6"/>
  <c r="AH86" i="6"/>
  <c r="BI50" i="6"/>
  <c r="BJ50" i="6" s="1"/>
  <c r="R49" i="6"/>
  <c r="BI49" i="6"/>
  <c r="BJ49" i="6" s="1"/>
  <c r="AD49" i="6"/>
  <c r="AH49" i="6"/>
  <c r="BF49" i="6"/>
  <c r="AD143" i="6"/>
  <c r="T143" i="6"/>
  <c r="O143" i="6"/>
  <c r="R104" i="6"/>
  <c r="Z104" i="6"/>
  <c r="AH104" i="6"/>
  <c r="AZ35" i="6"/>
  <c r="R86" i="6"/>
  <c r="X86" i="6"/>
  <c r="AJ50" i="6"/>
  <c r="AK62" i="5"/>
  <c r="G44" i="11"/>
  <c r="AL49" i="6"/>
  <c r="AJ49" i="6"/>
  <c r="Z49" i="6"/>
  <c r="AR49" i="6"/>
  <c r="O28" i="6"/>
  <c r="AY213" i="5"/>
  <c r="AW39" i="5"/>
  <c r="T89" i="6"/>
  <c r="G30" i="11"/>
  <c r="T108" i="6"/>
  <c r="V108" i="6" s="1"/>
  <c r="AS263" i="5"/>
  <c r="BA263" i="5"/>
  <c r="BY263" i="5"/>
  <c r="BZ263" i="5" s="1"/>
  <c r="AW263" i="5"/>
  <c r="BR263" i="5"/>
  <c r="AQ263" i="5"/>
  <c r="AJ263" i="5"/>
  <c r="BE263" i="5"/>
  <c r="AK263" i="5"/>
  <c r="AH263" i="5"/>
  <c r="BC263" i="5"/>
  <c r="BM263" i="5"/>
  <c r="BG263" i="5"/>
  <c r="BH263" i="5" s="1"/>
  <c r="O228" i="6"/>
  <c r="Q228" i="6"/>
  <c r="AJ228" i="6"/>
  <c r="AD228" i="6"/>
  <c r="BI228" i="6"/>
  <c r="BJ228" i="6" s="1"/>
  <c r="Z228" i="6"/>
  <c r="AB228" i="6"/>
  <c r="X228" i="6"/>
  <c r="AR228" i="6"/>
  <c r="AZ228" i="6"/>
  <c r="T228" i="6"/>
  <c r="V228" i="6" s="1"/>
  <c r="AZ34" i="6"/>
  <c r="AN34" i="6"/>
  <c r="AO34" i="6" s="1"/>
  <c r="G34" i="11"/>
  <c r="O34" i="6"/>
  <c r="AH85" i="6"/>
  <c r="AD85" i="6"/>
  <c r="AJ85" i="6"/>
  <c r="AB220" i="6"/>
  <c r="R220" i="6"/>
  <c r="AN220" i="6"/>
  <c r="AO220" i="6" s="1"/>
  <c r="G220" i="11"/>
  <c r="AJ220" i="6"/>
  <c r="X220" i="6"/>
  <c r="AD220" i="6"/>
  <c r="AZ220" i="6"/>
  <c r="T220" i="6"/>
  <c r="V220" i="6" s="1"/>
  <c r="O220" i="6"/>
  <c r="Z220" i="6"/>
  <c r="Q220" i="6"/>
  <c r="BI220" i="6"/>
  <c r="BJ220" i="6" s="1"/>
  <c r="AH220" i="6"/>
  <c r="AB313" i="6"/>
  <c r="AZ313" i="6"/>
  <c r="Z313" i="6"/>
  <c r="AD313" i="6"/>
  <c r="BI313" i="6"/>
  <c r="BJ313" i="6" s="1"/>
  <c r="AN147" i="6"/>
  <c r="AO147" i="6" s="1"/>
  <c r="Z147" i="6"/>
  <c r="O147" i="6"/>
  <c r="AB147" i="6"/>
  <c r="T147" i="6"/>
  <c r="V147" i="6" s="1"/>
  <c r="Q147" i="6"/>
  <c r="AW90" i="6"/>
  <c r="AX90" i="6" s="1"/>
  <c r="AZ90" i="6"/>
  <c r="R90" i="6"/>
  <c r="BI90" i="6"/>
  <c r="BJ90" i="6" s="1"/>
  <c r="T90" i="6"/>
  <c r="X90" i="6"/>
  <c r="AH90" i="6"/>
  <c r="Z90" i="6"/>
  <c r="AL90" i="6"/>
  <c r="O90" i="6"/>
  <c r="BB90" i="6"/>
  <c r="AN90" i="6"/>
  <c r="AO90" i="6" s="1"/>
  <c r="AD90" i="6"/>
  <c r="AJ90" i="6"/>
  <c r="AB258" i="6"/>
  <c r="AZ258" i="6"/>
  <c r="Q258" i="6"/>
  <c r="AL258" i="6"/>
  <c r="AW258" i="6"/>
  <c r="AJ258" i="6"/>
  <c r="BF258" i="6"/>
  <c r="R258" i="6"/>
  <c r="AN258" i="6"/>
  <c r="AO258" i="6" s="1"/>
  <c r="AH258" i="6"/>
  <c r="Z258" i="6"/>
  <c r="BI258" i="6"/>
  <c r="BJ258" i="6" s="1"/>
  <c r="X258" i="6"/>
  <c r="BB258" i="6"/>
  <c r="T258" i="6"/>
  <c r="AD258" i="6"/>
  <c r="X218" i="6"/>
  <c r="Q218" i="6"/>
  <c r="AZ218" i="6"/>
  <c r="Z218" i="6"/>
  <c r="G218" i="11"/>
  <c r="O312" i="6"/>
  <c r="Q312" i="6"/>
  <c r="X312" i="6"/>
  <c r="T312" i="6"/>
  <c r="V312" i="6" s="1"/>
  <c r="AZ312" i="6"/>
  <c r="Z312" i="6"/>
  <c r="AB312" i="6"/>
  <c r="AL312" i="6"/>
  <c r="R312" i="6"/>
  <c r="AJ312" i="6"/>
  <c r="BF312" i="6"/>
  <c r="AW312" i="6"/>
  <c r="AN312" i="6"/>
  <c r="AO312" i="6" s="1"/>
  <c r="AD312" i="6"/>
  <c r="Q164" i="6"/>
  <c r="AB164" i="6"/>
  <c r="G164" i="11"/>
  <c r="AH164" i="6"/>
  <c r="BI164" i="6"/>
  <c r="BJ164" i="6" s="1"/>
  <c r="T164" i="6"/>
  <c r="AD164" i="6"/>
  <c r="AN164" i="6"/>
  <c r="AO164" i="6" s="1"/>
  <c r="O164" i="6"/>
  <c r="AJ164" i="6"/>
  <c r="R164" i="6"/>
  <c r="AZ164" i="6"/>
  <c r="Z164" i="6"/>
  <c r="Q286" i="6"/>
  <c r="X286" i="6"/>
  <c r="Z286" i="6"/>
  <c r="AB286" i="6"/>
  <c r="AJ286" i="6"/>
  <c r="BF286" i="6"/>
  <c r="AL286" i="6"/>
  <c r="R286" i="6"/>
  <c r="AW286" i="6"/>
  <c r="AZ286" i="6"/>
  <c r="AN286" i="6"/>
  <c r="AO286" i="6" s="1"/>
  <c r="AD286" i="6"/>
  <c r="BB14" i="6"/>
  <c r="AN14" i="6"/>
  <c r="AO14" i="6" s="1"/>
  <c r="Q14" i="6"/>
  <c r="AH14" i="6"/>
  <c r="AJ14" i="6"/>
  <c r="T22" i="6"/>
  <c r="V22" i="6" s="1"/>
  <c r="AR22" i="6"/>
  <c r="AB22" i="6"/>
  <c r="BI22" i="6"/>
  <c r="BJ22" i="6" s="1"/>
  <c r="AJ22" i="6"/>
  <c r="X22" i="6"/>
  <c r="Z22" i="6"/>
  <c r="O22" i="6"/>
  <c r="AZ22" i="6"/>
  <c r="AH22" i="6"/>
  <c r="AD22" i="6"/>
  <c r="G22" i="11"/>
  <c r="AN22" i="6"/>
  <c r="AO22" i="6" s="1"/>
  <c r="Q22" i="6"/>
  <c r="AZ127" i="6"/>
  <c r="Z127" i="6"/>
  <c r="R127" i="6"/>
  <c r="G127" i="11"/>
  <c r="O208" i="6"/>
  <c r="R208" i="6"/>
  <c r="AB208" i="6"/>
  <c r="AJ208" i="6"/>
  <c r="AN208" i="6"/>
  <c r="AO208" i="6" s="1"/>
  <c r="AR208" i="6"/>
  <c r="Q208" i="6"/>
  <c r="Z208" i="6"/>
  <c r="AH208" i="6"/>
  <c r="BI208" i="6"/>
  <c r="BJ208" i="6" s="1"/>
  <c r="AZ208" i="6"/>
  <c r="AD208" i="6"/>
  <c r="X20" i="6"/>
  <c r="AN20" i="6"/>
  <c r="AO20" i="6" s="1"/>
  <c r="Z20" i="6"/>
  <c r="O20" i="6"/>
  <c r="AZ20" i="6"/>
  <c r="AH20" i="6"/>
  <c r="AD20" i="6"/>
  <c r="G20" i="11"/>
  <c r="AR20" i="6"/>
  <c r="AJ20" i="6"/>
  <c r="BI20" i="6"/>
  <c r="BJ20" i="6" s="1"/>
  <c r="Q20" i="6"/>
  <c r="R20" i="6"/>
  <c r="AB20" i="6"/>
  <c r="T20" i="6"/>
  <c r="X16" i="6"/>
  <c r="AB16" i="6"/>
  <c r="BI16" i="6"/>
  <c r="BJ16" i="6" s="1"/>
  <c r="AH16" i="6"/>
  <c r="AD16" i="6"/>
  <c r="Z16" i="6"/>
  <c r="R16" i="6"/>
  <c r="AN16" i="6"/>
  <c r="AO16" i="6" s="1"/>
  <c r="Q16" i="6"/>
  <c r="O16" i="6"/>
  <c r="T16" i="6"/>
  <c r="V16" i="6" s="1"/>
  <c r="AZ16" i="6"/>
  <c r="G16" i="11"/>
  <c r="O204" i="6"/>
  <c r="R204" i="6"/>
  <c r="T204" i="6"/>
  <c r="V204" i="6" s="1"/>
  <c r="AB204" i="6"/>
  <c r="AJ204" i="6"/>
  <c r="AN204" i="6"/>
  <c r="AO204" i="6" s="1"/>
  <c r="AR204" i="6"/>
  <c r="Q204" i="6"/>
  <c r="AZ204" i="6"/>
  <c r="Z204" i="6"/>
  <c r="G204" i="11"/>
  <c r="Z257" i="6"/>
  <c r="AB257" i="6"/>
  <c r="AZ257" i="6"/>
  <c r="AL257" i="6"/>
  <c r="R257" i="6"/>
  <c r="BB257" i="6"/>
  <c r="AH257" i="6"/>
  <c r="AD257" i="6"/>
  <c r="BI257" i="6"/>
  <c r="BJ257" i="6" s="1"/>
  <c r="AB254" i="6"/>
  <c r="AZ254" i="6"/>
  <c r="Z254" i="6"/>
  <c r="AJ254" i="6"/>
  <c r="R254" i="6"/>
  <c r="AH254" i="6"/>
  <c r="AD254" i="6"/>
  <c r="X254" i="6"/>
  <c r="Q254" i="6"/>
  <c r="T254" i="6"/>
  <c r="AN254" i="6"/>
  <c r="X131" i="6"/>
  <c r="AZ131" i="6"/>
  <c r="AD131" i="6"/>
  <c r="Q131" i="6"/>
  <c r="O131" i="6"/>
  <c r="BP282" i="5"/>
  <c r="AS282" i="5"/>
  <c r="AQ282" i="5"/>
  <c r="AK282" i="5"/>
  <c r="BE282" i="5"/>
  <c r="AH282" i="5"/>
  <c r="AW282" i="5"/>
  <c r="BJ282" i="5"/>
  <c r="BK282" i="5" s="1"/>
  <c r="AF282" i="5"/>
  <c r="H282" i="10" s="1"/>
  <c r="W282" i="10" s="1"/>
  <c r="BA282" i="5"/>
  <c r="AY282" i="5"/>
  <c r="BC282" i="5"/>
  <c r="AU282" i="5"/>
  <c r="BR282" i="5"/>
  <c r="BY282" i="5"/>
  <c r="BZ282" i="5" s="1"/>
  <c r="BM282" i="5"/>
  <c r="BG282" i="5"/>
  <c r="BH282" i="5" s="1"/>
  <c r="AJ282" i="5"/>
  <c r="AJ204" i="5"/>
  <c r="BJ204" i="5"/>
  <c r="BK204" i="5" s="1"/>
  <c r="AF204" i="5"/>
  <c r="H204" i="10" s="1"/>
  <c r="AH204" i="5"/>
  <c r="BP204" i="5"/>
  <c r="BY204" i="5"/>
  <c r="BZ204" i="5" s="1"/>
  <c r="AU204" i="5"/>
  <c r="BA204" i="5"/>
  <c r="BC204" i="5"/>
  <c r="AY204" i="5"/>
  <c r="G204" i="10"/>
  <c r="AS204" i="5"/>
  <c r="AQ204" i="5"/>
  <c r="AK204" i="5"/>
  <c r="BG204" i="5"/>
  <c r="BH204" i="5" s="1"/>
  <c r="AW204" i="5"/>
  <c r="X54" i="6"/>
  <c r="AB54" i="6"/>
  <c r="AL54" i="6"/>
  <c r="O54" i="6"/>
  <c r="BB54" i="6"/>
  <c r="AN54" i="6"/>
  <c r="AO54" i="6" s="1"/>
  <c r="Q54" i="6"/>
  <c r="Z54" i="6"/>
  <c r="G54" i="11"/>
  <c r="BF54" i="6"/>
  <c r="AZ54" i="6"/>
  <c r="R54" i="6"/>
  <c r="AH54" i="6"/>
  <c r="T54" i="6"/>
  <c r="V54" i="6" s="1"/>
  <c r="AJ65" i="5"/>
  <c r="BJ65" i="5"/>
  <c r="BK65" i="5" s="1"/>
  <c r="AU65" i="5"/>
  <c r="AH65" i="5"/>
  <c r="AQ65" i="5"/>
  <c r="BG65" i="5"/>
  <c r="BH65" i="5" s="1"/>
  <c r="BY65" i="5"/>
  <c r="BZ65" i="5" s="1"/>
  <c r="BA65" i="5"/>
  <c r="BP65" i="5"/>
  <c r="G65" i="10"/>
  <c r="AY65" i="5"/>
  <c r="AK65" i="5"/>
  <c r="AW65" i="5"/>
  <c r="AF65" i="5"/>
  <c r="H65" i="10" s="1"/>
  <c r="AS65" i="5"/>
  <c r="BC65" i="5"/>
  <c r="AY141" i="5"/>
  <c r="AW141" i="5"/>
  <c r="BY141" i="5"/>
  <c r="BZ141" i="5" s="1"/>
  <c r="AH141" i="5"/>
  <c r="BC141" i="5"/>
  <c r="BG141" i="5"/>
  <c r="BH141" i="5" s="1"/>
  <c r="AJ141" i="5"/>
  <c r="BP141" i="5"/>
  <c r="AU141" i="5"/>
  <c r="AK141" i="5"/>
  <c r="BA141" i="5"/>
  <c r="G141" i="10"/>
  <c r="BJ141" i="5"/>
  <c r="BK141" i="5" s="1"/>
  <c r="AF141" i="5"/>
  <c r="H141" i="10" s="1"/>
  <c r="AQ141" i="5"/>
  <c r="AS141" i="5"/>
  <c r="BP46" i="5"/>
  <c r="BA46" i="5"/>
  <c r="G46" i="10"/>
  <c r="BY46" i="5"/>
  <c r="BZ46" i="5" s="1"/>
  <c r="AQ46" i="5"/>
  <c r="AF46" i="5"/>
  <c r="H46" i="10" s="1"/>
  <c r="AJ46" i="5"/>
  <c r="AK46" i="5"/>
  <c r="AY46" i="5"/>
  <c r="BG46" i="5"/>
  <c r="BH46" i="5" s="1"/>
  <c r="BC46" i="5"/>
  <c r="AW46" i="5"/>
  <c r="AH46" i="5"/>
  <c r="AU46" i="5"/>
  <c r="AS46" i="5"/>
  <c r="BJ46" i="5"/>
  <c r="BK46" i="5" s="1"/>
  <c r="AJ160" i="5"/>
  <c r="AF160" i="5"/>
  <c r="H160" i="10" s="1"/>
  <c r="BY160" i="5"/>
  <c r="BZ160" i="5" s="1"/>
  <c r="AQ160" i="5"/>
  <c r="AY160" i="5"/>
  <c r="AW160" i="5"/>
  <c r="AH160" i="5"/>
  <c r="BA160" i="5"/>
  <c r="AK160" i="5"/>
  <c r="BG160" i="5"/>
  <c r="BH160" i="5" s="1"/>
  <c r="G160" i="10"/>
  <c r="BC160" i="5"/>
  <c r="AU160" i="5"/>
  <c r="AS160" i="5"/>
  <c r="BP160" i="5"/>
  <c r="BJ160" i="5"/>
  <c r="BK160" i="5" s="1"/>
  <c r="AJ193" i="5"/>
  <c r="BP193" i="5"/>
  <c r="AK193" i="5"/>
  <c r="AQ193" i="5"/>
  <c r="AH193" i="5"/>
  <c r="BA193" i="5"/>
  <c r="AY193" i="5"/>
  <c r="AS193" i="5"/>
  <c r="AF193" i="5"/>
  <c r="H193" i="10" s="1"/>
  <c r="AQ89" i="5"/>
  <c r="AJ89" i="5"/>
  <c r="AW89" i="5"/>
  <c r="AK89" i="5"/>
  <c r="AS89" i="5"/>
  <c r="BJ89" i="5"/>
  <c r="BK89" i="5" s="1"/>
  <c r="BY89" i="5"/>
  <c r="BZ89" i="5" s="1"/>
  <c r="BC89" i="5"/>
  <c r="AF89" i="5"/>
  <c r="H89" i="10" s="1"/>
  <c r="G89" i="10"/>
  <c r="BP89" i="5"/>
  <c r="BG89" i="5"/>
  <c r="BH89" i="5" s="1"/>
  <c r="BA89" i="5"/>
  <c r="AU89" i="5"/>
  <c r="AY89" i="5"/>
  <c r="AK190" i="5"/>
  <c r="AJ190" i="5"/>
  <c r="BC190" i="5"/>
  <c r="AS190" i="5"/>
  <c r="AH190" i="5"/>
  <c r="AW190" i="5"/>
  <c r="AQ190" i="5"/>
  <c r="AU190" i="5"/>
  <c r="AY190" i="5"/>
  <c r="BG190" i="5"/>
  <c r="BH190" i="5" s="1"/>
  <c r="BJ190" i="5"/>
  <c r="BK190" i="5" s="1"/>
  <c r="BP190" i="5"/>
  <c r="BA190" i="5"/>
  <c r="G190" i="10"/>
  <c r="AF190" i="5"/>
  <c r="H190" i="10" s="1"/>
  <c r="BY190" i="5"/>
  <c r="BZ190" i="5" s="1"/>
  <c r="AJ23" i="5"/>
  <c r="BP23" i="5"/>
  <c r="AS23" i="5"/>
  <c r="AH23" i="5"/>
  <c r="AQ23" i="5"/>
  <c r="AY23" i="5"/>
  <c r="BJ23" i="5"/>
  <c r="BK23" i="5" s="1"/>
  <c r="BC23" i="5"/>
  <c r="BA23" i="5"/>
  <c r="AW23" i="5"/>
  <c r="AU23" i="5"/>
  <c r="AK23" i="5"/>
  <c r="G23" i="10"/>
  <c r="AQ34" i="5"/>
  <c r="AY34" i="5"/>
  <c r="AW34" i="5"/>
  <c r="G34" i="10"/>
  <c r="BG34" i="5"/>
  <c r="BH34" i="5" s="1"/>
  <c r="AH34" i="5"/>
  <c r="BA34" i="5"/>
  <c r="BP34" i="5"/>
  <c r="AU34" i="5"/>
  <c r="BC34" i="5"/>
  <c r="AS34" i="5"/>
  <c r="BY34" i="5"/>
  <c r="BZ34" i="5" s="1"/>
  <c r="AJ34" i="5"/>
  <c r="BJ34" i="5"/>
  <c r="BK34" i="5" s="1"/>
  <c r="AK34" i="5"/>
  <c r="AF34" i="5"/>
  <c r="H34" i="10" s="1"/>
  <c r="AJ297" i="6"/>
  <c r="BF297" i="6"/>
  <c r="AW297" i="6"/>
  <c r="O297" i="6"/>
  <c r="Q297" i="6"/>
  <c r="X297" i="6"/>
  <c r="AN297" i="6"/>
  <c r="AO297" i="6" s="1"/>
  <c r="T297" i="6"/>
  <c r="BB142" i="6"/>
  <c r="AR142" i="6"/>
  <c r="T142" i="6"/>
  <c r="V142" i="6" s="1"/>
  <c r="O142" i="6"/>
  <c r="AB304" i="6"/>
  <c r="AZ304" i="6"/>
  <c r="BF304" i="6"/>
  <c r="AW304" i="6"/>
  <c r="O304" i="6"/>
  <c r="Z304" i="6"/>
  <c r="AL304" i="6"/>
  <c r="BB304" i="6"/>
  <c r="R304" i="6"/>
  <c r="Q304" i="6"/>
  <c r="AJ304" i="6"/>
  <c r="AD304" i="6"/>
  <c r="AH304" i="6"/>
  <c r="AN304" i="6"/>
  <c r="AO304" i="6" s="1"/>
  <c r="T304" i="6"/>
  <c r="X304" i="6"/>
  <c r="BI304" i="6"/>
  <c r="BJ304" i="6" s="1"/>
  <c r="Z174" i="6"/>
  <c r="AD174" i="6"/>
  <c r="Q174" i="6"/>
  <c r="AZ174" i="6"/>
  <c r="AQ183" i="5"/>
  <c r="BY183" i="5"/>
  <c r="BZ183" i="5" s="1"/>
  <c r="AJ183" i="5"/>
  <c r="BJ183" i="5"/>
  <c r="BK183" i="5" s="1"/>
  <c r="AY183" i="5"/>
  <c r="BG183" i="5"/>
  <c r="BH183" i="5" s="1"/>
  <c r="AS183" i="5"/>
  <c r="BA183" i="5"/>
  <c r="BP183" i="5"/>
  <c r="AF183" i="5"/>
  <c r="H183" i="10" s="1"/>
  <c r="AK183" i="5"/>
  <c r="AW183" i="5"/>
  <c r="AH183" i="5"/>
  <c r="BC183" i="5"/>
  <c r="BE183" i="5" s="1"/>
  <c r="BR183" i="5" s="1"/>
  <c r="AU183" i="5"/>
  <c r="G183" i="10"/>
  <c r="AS49" i="5"/>
  <c r="BC49" i="5"/>
  <c r="AF49" i="5"/>
  <c r="H49" i="10" s="1"/>
  <c r="AK49" i="5"/>
  <c r="BA49" i="5"/>
  <c r="AJ49" i="5"/>
  <c r="BJ49" i="5"/>
  <c r="BK49" i="5" s="1"/>
  <c r="AU49" i="5"/>
  <c r="BY49" i="5"/>
  <c r="BZ49" i="5" s="1"/>
  <c r="AY87" i="5"/>
  <c r="BJ87" i="5"/>
  <c r="BK87" i="5" s="1"/>
  <c r="AU87" i="5"/>
  <c r="AH87" i="5"/>
  <c r="AJ87" i="5"/>
  <c r="AF87" i="5"/>
  <c r="H87" i="10" s="1"/>
  <c r="BC87" i="5"/>
  <c r="AK87" i="5"/>
  <c r="AJ162" i="5"/>
  <c r="BC162" i="5"/>
  <c r="AF162" i="5"/>
  <c r="H162" i="10" s="1"/>
  <c r="AK162" i="5"/>
  <c r="G162" i="10"/>
  <c r="BJ162" i="5"/>
  <c r="BK162" i="5" s="1"/>
  <c r="AH162" i="5"/>
  <c r="BA162" i="5"/>
  <c r="AW162" i="5"/>
  <c r="BY162" i="5"/>
  <c r="BZ162" i="5" s="1"/>
  <c r="BP162" i="5"/>
  <c r="AQ162" i="5"/>
  <c r="BG162" i="5"/>
  <c r="BH162" i="5" s="1"/>
  <c r="AS162" i="5"/>
  <c r="AU162" i="5"/>
  <c r="AY162" i="5"/>
  <c r="AQ104" i="5"/>
  <c r="AY104" i="5"/>
  <c r="AF104" i="5"/>
  <c r="H104" i="10" s="1"/>
  <c r="BY104" i="5"/>
  <c r="BZ104" i="5" s="1"/>
  <c r="BC104" i="5"/>
  <c r="BP104" i="5"/>
  <c r="BG104" i="5"/>
  <c r="BH104" i="5" s="1"/>
  <c r="AK104" i="5"/>
  <c r="AJ104" i="5"/>
  <c r="BJ104" i="5"/>
  <c r="BK104" i="5" s="1"/>
  <c r="AU104" i="5"/>
  <c r="G104" i="10"/>
  <c r="AS104" i="5"/>
  <c r="AH104" i="5"/>
  <c r="BA104" i="5"/>
  <c r="BP194" i="5"/>
  <c r="AS194" i="5"/>
  <c r="AW194" i="5"/>
  <c r="BY194" i="5"/>
  <c r="BZ194" i="5" s="1"/>
  <c r="AJ194" i="5"/>
  <c r="BC194" i="5"/>
  <c r="AF194" i="5"/>
  <c r="H194" i="10" s="1"/>
  <c r="AH194" i="5"/>
  <c r="BA194" i="5"/>
  <c r="BG194" i="5"/>
  <c r="BH194" i="5" s="1"/>
  <c r="BJ194" i="5"/>
  <c r="BK194" i="5" s="1"/>
  <c r="AU194" i="5"/>
  <c r="AS66" i="5"/>
  <c r="BP66" i="5"/>
  <c r="BG66" i="5"/>
  <c r="BH66" i="5" s="1"/>
  <c r="AH66" i="5"/>
  <c r="AJ66" i="5"/>
  <c r="BJ66" i="5"/>
  <c r="BK66" i="5" s="1"/>
  <c r="AU66" i="5"/>
  <c r="AQ66" i="5"/>
  <c r="AW66" i="5"/>
  <c r="AK66" i="5"/>
  <c r="BA66" i="5"/>
  <c r="AF66" i="5"/>
  <c r="H66" i="10" s="1"/>
  <c r="G66" i="10"/>
  <c r="AY66" i="5"/>
  <c r="BY66" i="5"/>
  <c r="BZ66" i="5" s="1"/>
  <c r="BC66" i="5"/>
  <c r="AY186" i="5"/>
  <c r="BP186" i="5"/>
  <c r="AS186" i="5"/>
  <c r="AK186" i="5"/>
  <c r="AQ186" i="5"/>
  <c r="AJ186" i="5"/>
  <c r="G186" i="10"/>
  <c r="AH186" i="5"/>
  <c r="BA186" i="5"/>
  <c r="BJ186" i="5"/>
  <c r="BK186" i="5" s="1"/>
  <c r="AU186" i="5"/>
  <c r="AF186" i="5"/>
  <c r="H186" i="10" s="1"/>
  <c r="BY186" i="5"/>
  <c r="BZ186" i="5" s="1"/>
  <c r="BC186" i="5"/>
  <c r="AW186" i="5"/>
  <c r="BG186" i="5"/>
  <c r="BH186" i="5" s="1"/>
  <c r="BA45" i="5"/>
  <c r="BJ45" i="5"/>
  <c r="BK45" i="5" s="1"/>
  <c r="AU45" i="5"/>
  <c r="AJ45" i="5"/>
  <c r="AH45" i="5"/>
  <c r="AQ45" i="5"/>
  <c r="AW45" i="5"/>
  <c r="AS45" i="5"/>
  <c r="AK45" i="5"/>
  <c r="AY45" i="5"/>
  <c r="AF45" i="5"/>
  <c r="H45" i="10" s="1"/>
  <c r="G45" i="10"/>
  <c r="BC45" i="5"/>
  <c r="BP45" i="5"/>
  <c r="BY45" i="5"/>
  <c r="BZ45" i="5" s="1"/>
  <c r="BG45" i="5"/>
  <c r="BH45" i="5" s="1"/>
  <c r="AZ207" i="6"/>
  <c r="Z207" i="6"/>
  <c r="AD207" i="6"/>
  <c r="Q207" i="6"/>
  <c r="R207" i="6"/>
  <c r="AB207" i="6"/>
  <c r="G207" i="11"/>
  <c r="BB59" i="6"/>
  <c r="AZ59" i="6"/>
  <c r="AN59" i="6"/>
  <c r="AO59" i="6" s="1"/>
  <c r="Q59" i="6"/>
  <c r="R59" i="6"/>
  <c r="BF59" i="6"/>
  <c r="BG59" i="6" s="1"/>
  <c r="AB59" i="6"/>
  <c r="AL59" i="6"/>
  <c r="O59" i="6"/>
  <c r="AW59" i="6"/>
  <c r="AR59" i="6"/>
  <c r="Z59" i="6"/>
  <c r="T59" i="6"/>
  <c r="G59" i="11"/>
  <c r="AJ159" i="5"/>
  <c r="BP159" i="5"/>
  <c r="BG159" i="5"/>
  <c r="BH159" i="5" s="1"/>
  <c r="AH159" i="5"/>
  <c r="AY159" i="5"/>
  <c r="AW159" i="5"/>
  <c r="AK159" i="5"/>
  <c r="G159" i="10"/>
  <c r="AF159" i="5"/>
  <c r="H159" i="10" s="1"/>
  <c r="BY159" i="5"/>
  <c r="BZ159" i="5" s="1"/>
  <c r="BJ159" i="5"/>
  <c r="BK159" i="5" s="1"/>
  <c r="AQ159" i="5"/>
  <c r="AU159" i="5"/>
  <c r="BA159" i="5"/>
  <c r="AS159" i="5"/>
  <c r="AR74" i="6"/>
  <c r="AZ74" i="6"/>
  <c r="Z74" i="6"/>
  <c r="BI74" i="6"/>
  <c r="BJ74" i="6" s="1"/>
  <c r="X170" i="6"/>
  <c r="Q170" i="6"/>
  <c r="AZ170" i="6"/>
  <c r="T170" i="6"/>
  <c r="Z170" i="6"/>
  <c r="AD170" i="6"/>
  <c r="AH170" i="6"/>
  <c r="G170" i="11"/>
  <c r="BI170" i="6"/>
  <c r="BJ170" i="6" s="1"/>
  <c r="R170" i="6"/>
  <c r="AB170" i="6"/>
  <c r="AJ170" i="6"/>
  <c r="O170" i="6"/>
  <c r="X38" i="6"/>
  <c r="AH38" i="6"/>
  <c r="Z38" i="6"/>
  <c r="AL38" i="6"/>
  <c r="G38" i="11"/>
  <c r="BB38" i="6"/>
  <c r="AN38" i="6"/>
  <c r="AO38" i="6" s="1"/>
  <c r="Q38" i="6"/>
  <c r="O38" i="6"/>
  <c r="BF38" i="6"/>
  <c r="AZ38" i="6"/>
  <c r="AD38" i="6"/>
  <c r="T38" i="6"/>
  <c r="V38" i="6" s="1"/>
  <c r="AW38" i="6"/>
  <c r="AX38" i="6" s="1"/>
  <c r="AJ38" i="6"/>
  <c r="R38" i="6"/>
  <c r="AW16" i="5"/>
  <c r="BJ16" i="5"/>
  <c r="BK16" i="5" s="1"/>
  <c r="AS16" i="5"/>
  <c r="AJ16" i="5"/>
  <c r="BA16" i="5"/>
  <c r="AH16" i="5"/>
  <c r="BG155" i="5"/>
  <c r="BH155" i="5" s="1"/>
  <c r="AY155" i="5"/>
  <c r="BJ155" i="5"/>
  <c r="BK155" i="5" s="1"/>
  <c r="AH155" i="5"/>
  <c r="AU155" i="5"/>
  <c r="BC155" i="5"/>
  <c r="BY155" i="5"/>
  <c r="BZ155" i="5" s="1"/>
  <c r="AS155" i="5"/>
  <c r="BP155" i="5"/>
  <c r="AK155" i="5"/>
  <c r="BA155" i="5"/>
  <c r="AF155" i="5"/>
  <c r="H155" i="10" s="1"/>
  <c r="AJ155" i="5"/>
  <c r="G155" i="10"/>
  <c r="AQ155" i="5"/>
  <c r="AW155" i="5"/>
  <c r="AJ120" i="5"/>
  <c r="AW120" i="5"/>
  <c r="AS120" i="5"/>
  <c r="BY120" i="5"/>
  <c r="BZ120" i="5" s="1"/>
  <c r="BC120" i="5"/>
  <c r="AF120" i="5"/>
  <c r="H120" i="10" s="1"/>
  <c r="AH120" i="5"/>
  <c r="AY120" i="5"/>
  <c r="BG120" i="5"/>
  <c r="BH120" i="5" s="1"/>
  <c r="G120" i="10"/>
  <c r="BJ120" i="5"/>
  <c r="BK120" i="5" s="1"/>
  <c r="AQ120" i="5"/>
  <c r="AU120" i="5"/>
  <c r="BA120" i="5"/>
  <c r="AK120" i="5"/>
  <c r="BP120" i="5"/>
  <c r="BR270" i="5"/>
  <c r="BA270" i="5"/>
  <c r="AK270" i="5"/>
  <c r="BY270" i="5"/>
  <c r="BZ270" i="5" s="1"/>
  <c r="AJ270" i="5"/>
  <c r="AF270" i="5"/>
  <c r="H270" i="10" s="1"/>
  <c r="W270" i="10" s="1"/>
  <c r="AY270" i="5"/>
  <c r="BM270" i="5"/>
  <c r="AS270" i="5"/>
  <c r="BE270" i="5"/>
  <c r="AU270" i="5"/>
  <c r="AW270" i="5"/>
  <c r="AQ270" i="5"/>
  <c r="BG270" i="5"/>
  <c r="BH270" i="5" s="1"/>
  <c r="BC270" i="5"/>
  <c r="BJ270" i="5"/>
  <c r="BK270" i="5" s="1"/>
  <c r="AH270" i="5"/>
  <c r="BP270" i="5"/>
  <c r="AB296" i="6"/>
  <c r="BB296" i="6"/>
  <c r="O296" i="6"/>
  <c r="BI296" i="6"/>
  <c r="BJ296" i="6" s="1"/>
  <c r="AW296" i="6"/>
  <c r="AJ296" i="6"/>
  <c r="BF296" i="6"/>
  <c r="AL296" i="6"/>
  <c r="AH296" i="6"/>
  <c r="AZ296" i="6"/>
  <c r="Z296" i="6"/>
  <c r="R296" i="6"/>
  <c r="T296" i="6"/>
  <c r="V296" i="6" s="1"/>
  <c r="Q296" i="6"/>
  <c r="AD296" i="6"/>
  <c r="X296" i="6"/>
  <c r="AS304" i="5"/>
  <c r="BC304" i="5"/>
  <c r="BA304" i="5"/>
  <c r="BJ304" i="5"/>
  <c r="BK304" i="5" s="1"/>
  <c r="AY304" i="5"/>
  <c r="BR304" i="5"/>
  <c r="AQ304" i="5"/>
  <c r="BP304" i="5"/>
  <c r="AK304" i="5"/>
  <c r="AH304" i="5"/>
  <c r="BM304" i="5"/>
  <c r="BE304" i="5"/>
  <c r="AW304" i="5"/>
  <c r="AJ304" i="5"/>
  <c r="BG304" i="5"/>
  <c r="BH304" i="5" s="1"/>
  <c r="AF304" i="5"/>
  <c r="H304" i="10" s="1"/>
  <c r="W304" i="10" s="1"/>
  <c r="BY304" i="5"/>
  <c r="BZ304" i="5" s="1"/>
  <c r="AW92" i="6"/>
  <c r="Z92" i="6"/>
  <c r="T92" i="6"/>
  <c r="AL92" i="6"/>
  <c r="X92" i="6"/>
  <c r="AB92" i="6"/>
  <c r="BI92" i="6"/>
  <c r="BJ92" i="6" s="1"/>
  <c r="AJ92" i="6"/>
  <c r="AR92" i="6"/>
  <c r="AH92" i="6"/>
  <c r="O92" i="6"/>
  <c r="BB92" i="6"/>
  <c r="AN92" i="6"/>
  <c r="AO92" i="6" s="1"/>
  <c r="R92" i="6"/>
  <c r="Q92" i="6"/>
  <c r="AZ92" i="6"/>
  <c r="AD92" i="6"/>
  <c r="G92" i="11"/>
  <c r="AJ200" i="5"/>
  <c r="AW200" i="5"/>
  <c r="AS200" i="5"/>
  <c r="BG200" i="5"/>
  <c r="BH200" i="5" s="1"/>
  <c r="BA200" i="5"/>
  <c r="AK200" i="5"/>
  <c r="AY200" i="5"/>
  <c r="AH200" i="5"/>
  <c r="BP200" i="5"/>
  <c r="BY200" i="5"/>
  <c r="BZ200" i="5" s="1"/>
  <c r="AF200" i="5"/>
  <c r="H200" i="10" s="1"/>
  <c r="AU200" i="5"/>
  <c r="AQ200" i="5"/>
  <c r="BJ200" i="5"/>
  <c r="BK200" i="5" s="1"/>
  <c r="BC200" i="5"/>
  <c r="BP52" i="5"/>
  <c r="BG52" i="5"/>
  <c r="BH52" i="5" s="1"/>
  <c r="AY52" i="5"/>
  <c r="BY52" i="5"/>
  <c r="BZ52" i="5" s="1"/>
  <c r="BJ52" i="5"/>
  <c r="BK52" i="5" s="1"/>
  <c r="AS52" i="5"/>
  <c r="AK52" i="5"/>
  <c r="AQ52" i="5"/>
  <c r="AW52" i="5"/>
  <c r="AJ52" i="5"/>
  <c r="AF52" i="5"/>
  <c r="H52" i="10" s="1"/>
  <c r="AU52" i="5"/>
  <c r="BA52" i="5"/>
  <c r="G52" i="10"/>
  <c r="BC52" i="5"/>
  <c r="AH52" i="5"/>
  <c r="BB287" i="6"/>
  <c r="AB287" i="6"/>
  <c r="O287" i="6"/>
  <c r="AH287" i="6"/>
  <c r="AW287" i="6"/>
  <c r="AL287" i="6"/>
  <c r="T287" i="6"/>
  <c r="BF287" i="6"/>
  <c r="AD287" i="6"/>
  <c r="AZ287" i="6"/>
  <c r="X287" i="6"/>
  <c r="AJ287" i="6"/>
  <c r="Q287" i="6"/>
  <c r="AN287" i="6"/>
  <c r="AO287" i="6" s="1"/>
  <c r="R287" i="6"/>
  <c r="BI287" i="6"/>
  <c r="BJ287" i="6" s="1"/>
  <c r="AD172" i="6"/>
  <c r="AH172" i="6"/>
  <c r="X172" i="6"/>
  <c r="Z172" i="6"/>
  <c r="G172" i="11"/>
  <c r="O172" i="6"/>
  <c r="R172" i="6"/>
  <c r="T172" i="6"/>
  <c r="V172" i="6" s="1"/>
  <c r="BI172" i="6"/>
  <c r="BJ172" i="6" s="1"/>
  <c r="AJ172" i="6"/>
  <c r="AB172" i="6"/>
  <c r="AB274" i="6"/>
  <c r="BF274" i="6"/>
  <c r="O274" i="6"/>
  <c r="AD274" i="6"/>
  <c r="BI274" i="6"/>
  <c r="BJ274" i="6" s="1"/>
  <c r="AW274" i="6"/>
  <c r="Z274" i="6"/>
  <c r="AJ274" i="6"/>
  <c r="T274" i="6"/>
  <c r="BB274" i="6"/>
  <c r="AH274" i="6"/>
  <c r="AL274" i="6"/>
  <c r="AZ274" i="6"/>
  <c r="R274" i="6"/>
  <c r="Q274" i="6"/>
  <c r="AN274" i="6"/>
  <c r="AO274" i="6" s="1"/>
  <c r="AR239" i="6"/>
  <c r="AZ239" i="6"/>
  <c r="AB239" i="6"/>
  <c r="Q239" i="6"/>
  <c r="T313" i="6"/>
  <c r="O313" i="6"/>
  <c r="AH313" i="6"/>
  <c r="AN218" i="6"/>
  <c r="AO218" i="6" s="1"/>
  <c r="R218" i="6"/>
  <c r="AD218" i="6"/>
  <c r="AJ127" i="6"/>
  <c r="Q127" i="6"/>
  <c r="AR127" i="6"/>
  <c r="R34" i="6"/>
  <c r="Q34" i="6"/>
  <c r="AB34" i="6"/>
  <c r="X34" i="6"/>
  <c r="T14" i="6"/>
  <c r="V14" i="6" s="1"/>
  <c r="AL14" i="6"/>
  <c r="AW14" i="6"/>
  <c r="O85" i="6"/>
  <c r="Z85" i="6"/>
  <c r="T131" i="6"/>
  <c r="V131" i="6" s="1"/>
  <c r="AJ131" i="6"/>
  <c r="AB131" i="6"/>
  <c r="Z142" i="6"/>
  <c r="R142" i="6"/>
  <c r="AH142" i="6"/>
  <c r="BF142" i="6"/>
  <c r="AH174" i="6"/>
  <c r="G74" i="11"/>
  <c r="AN74" i="6"/>
  <c r="AO74" i="6" s="1"/>
  <c r="AW87" i="5"/>
  <c r="AQ87" i="5"/>
  <c r="AH49" i="5"/>
  <c r="AY49" i="5"/>
  <c r="AK16" i="5"/>
  <c r="AF16" i="5"/>
  <c r="H16" i="10" s="1"/>
  <c r="AN257" i="6"/>
  <c r="AO257" i="6" s="1"/>
  <c r="AW257" i="6"/>
  <c r="X207" i="6"/>
  <c r="AN207" i="6"/>
  <c r="AO207" i="6" s="1"/>
  <c r="BI147" i="6"/>
  <c r="BJ147" i="6" s="1"/>
  <c r="AZ147" i="6"/>
  <c r="BI297" i="6"/>
  <c r="BJ297" i="6" s="1"/>
  <c r="AB297" i="6"/>
  <c r="AZ297" i="6"/>
  <c r="AH204" i="6"/>
  <c r="G90" i="11"/>
  <c r="BG23" i="5"/>
  <c r="BH23" i="5" s="1"/>
  <c r="AN172" i="6"/>
  <c r="AO172" i="6" s="1"/>
  <c r="AJ54" i="6"/>
  <c r="AW54" i="6"/>
  <c r="BJ263" i="5"/>
  <c r="BK263" i="5" s="1"/>
  <c r="AF263" i="5"/>
  <c r="H263" i="10" s="1"/>
  <c r="W263" i="10" s="1"/>
  <c r="BI312" i="6"/>
  <c r="BJ312" i="6" s="1"/>
  <c r="AH59" i="6"/>
  <c r="BB286" i="6"/>
  <c r="G194" i="10"/>
  <c r="AR38" i="6"/>
  <c r="O258" i="6"/>
  <c r="AN170" i="6"/>
  <c r="AO170" i="6" s="1"/>
  <c r="O254" i="6"/>
  <c r="G200" i="10"/>
  <c r="AW104" i="5"/>
  <c r="AU304" i="5"/>
  <c r="BC159" i="5"/>
  <c r="BI239" i="6"/>
  <c r="BJ239" i="6" s="1"/>
  <c r="AD239" i="6"/>
  <c r="O239" i="6"/>
  <c r="R313" i="6"/>
  <c r="AW313" i="6"/>
  <c r="AH218" i="6"/>
  <c r="T127" i="6"/>
  <c r="AD127" i="6"/>
  <c r="AH127" i="6"/>
  <c r="AJ34" i="6"/>
  <c r="BI34" i="6"/>
  <c r="BJ34" i="6" s="1"/>
  <c r="G14" i="11"/>
  <c r="AD14" i="6"/>
  <c r="BF14" i="6"/>
  <c r="T85" i="6"/>
  <c r="Q85" i="6"/>
  <c r="AN85" i="6"/>
  <c r="AO85" i="6" s="1"/>
  <c r="AH131" i="6"/>
  <c r="AN131" i="6"/>
  <c r="AO131" i="6" s="1"/>
  <c r="BI142" i="6"/>
  <c r="BJ142" i="6" s="1"/>
  <c r="AJ142" i="6"/>
  <c r="AZ142" i="6"/>
  <c r="G174" i="11"/>
  <c r="X174" i="6"/>
  <c r="AB174" i="6"/>
  <c r="T174" i="6"/>
  <c r="R74" i="6"/>
  <c r="T74" i="6"/>
  <c r="V74" i="6" s="1"/>
  <c r="BY87" i="5"/>
  <c r="BZ87" i="5" s="1"/>
  <c r="BP87" i="5"/>
  <c r="BG49" i="5"/>
  <c r="BH49" i="5" s="1"/>
  <c r="BY16" i="5"/>
  <c r="BZ16" i="5" s="1"/>
  <c r="BG16" i="5"/>
  <c r="BH16" i="5" s="1"/>
  <c r="AY16" i="5"/>
  <c r="Q257" i="6"/>
  <c r="O207" i="6"/>
  <c r="T207" i="6"/>
  <c r="AD147" i="6"/>
  <c r="AL297" i="6"/>
  <c r="BB297" i="6"/>
  <c r="AN228" i="6"/>
  <c r="AO228" i="6" s="1"/>
  <c r="G228" i="11"/>
  <c r="AD204" i="6"/>
  <c r="AB90" i="6"/>
  <c r="AF23" i="5"/>
  <c r="H23" i="10" s="1"/>
  <c r="AZ172" i="6"/>
  <c r="AD54" i="6"/>
  <c r="AY263" i="5"/>
  <c r="AH312" i="6"/>
  <c r="AJ59" i="6"/>
  <c r="X59" i="6"/>
  <c r="O286" i="6"/>
  <c r="AQ194" i="5"/>
  <c r="G208" i="11"/>
  <c r="AN296" i="6"/>
  <c r="AO296" i="6" s="1"/>
  <c r="X164" i="6"/>
  <c r="AJ16" i="6"/>
  <c r="AL16" i="6" s="1"/>
  <c r="Z287" i="6"/>
  <c r="AH89" i="5"/>
  <c r="AN313" i="6"/>
  <c r="AO313" i="6" s="1"/>
  <c r="BB313" i="6"/>
  <c r="AJ313" i="6"/>
  <c r="Q313" i="6"/>
  <c r="AB218" i="6"/>
  <c r="T218" i="6"/>
  <c r="AB127" i="6"/>
  <c r="AN127" i="6"/>
  <c r="AO127" i="6" s="1"/>
  <c r="T34" i="6"/>
  <c r="AD34" i="6"/>
  <c r="AH34" i="6"/>
  <c r="BI14" i="6"/>
  <c r="BJ14" i="6" s="1"/>
  <c r="Z14" i="6"/>
  <c r="AZ14" i="6"/>
  <c r="R85" i="6"/>
  <c r="AB85" i="6"/>
  <c r="X85" i="6"/>
  <c r="BI131" i="6"/>
  <c r="BJ131" i="6" s="1"/>
  <c r="G131" i="11"/>
  <c r="AL142" i="6"/>
  <c r="G142" i="11"/>
  <c r="Q142" i="6"/>
  <c r="X142" i="6"/>
  <c r="AJ174" i="6"/>
  <c r="BI174" i="6"/>
  <c r="BJ174" i="6" s="1"/>
  <c r="AS87" i="5"/>
  <c r="BA87" i="5"/>
  <c r="AW49" i="5"/>
  <c r="BC16" i="5"/>
  <c r="AU16" i="5"/>
  <c r="AQ16" i="5"/>
  <c r="T257" i="6"/>
  <c r="AJ257" i="6"/>
  <c r="BF257" i="6"/>
  <c r="AJ207" i="6"/>
  <c r="R147" i="6"/>
  <c r="AJ147" i="6"/>
  <c r="X147" i="6"/>
  <c r="AD297" i="6"/>
  <c r="Z297" i="6"/>
  <c r="R228" i="6"/>
  <c r="BI204" i="6"/>
  <c r="BJ204" i="6" s="1"/>
  <c r="BY23" i="5"/>
  <c r="BZ23" i="5" s="1"/>
  <c r="Q172" i="6"/>
  <c r="BI54" i="6"/>
  <c r="BJ54" i="6" s="1"/>
  <c r="BP263" i="5"/>
  <c r="BB312" i="6"/>
  <c r="BI59" i="6"/>
  <c r="BJ59" i="6" s="1"/>
  <c r="T286" i="6"/>
  <c r="V286" i="6" s="1"/>
  <c r="AH286" i="6"/>
  <c r="AY194" i="5"/>
  <c r="BI38" i="6"/>
  <c r="BJ38" i="6" s="1"/>
  <c r="T208" i="6"/>
  <c r="AW166" i="5"/>
  <c r="AS166" i="5"/>
  <c r="BC166" i="5"/>
  <c r="AU268" i="5"/>
  <c r="AW268" i="5"/>
  <c r="BM268" i="5"/>
  <c r="AF268" i="5"/>
  <c r="H268" i="10" s="1"/>
  <c r="W268" i="10" s="1"/>
  <c r="AY117" i="5"/>
  <c r="AU117" i="5"/>
  <c r="AJ117" i="5"/>
  <c r="BA117" i="5"/>
  <c r="AH117" i="5"/>
  <c r="BA74" i="5"/>
  <c r="BG74" i="5"/>
  <c r="BH74" i="5" s="1"/>
  <c r="AJ242" i="5"/>
  <c r="BC242" i="5"/>
  <c r="BE242" i="5" s="1"/>
  <c r="BR242" i="5" s="1"/>
  <c r="BY242" i="5"/>
  <c r="BZ242" i="5" s="1"/>
  <c r="AS161" i="5"/>
  <c r="AQ161" i="5"/>
  <c r="BC161" i="5"/>
  <c r="BG161" i="5"/>
  <c r="BH161" i="5" s="1"/>
  <c r="AJ224" i="5"/>
  <c r="AK224" i="5"/>
  <c r="AY224" i="5"/>
  <c r="AU199" i="5"/>
  <c r="BY199" i="5"/>
  <c r="BZ199" i="5" s="1"/>
  <c r="AW31" i="5"/>
  <c r="AY31" i="5"/>
  <c r="AQ216" i="5"/>
  <c r="AU216" i="5"/>
  <c r="BP216" i="5"/>
  <c r="AJ43" i="5"/>
  <c r="AU43" i="5"/>
  <c r="AK43" i="5"/>
  <c r="BP55" i="5"/>
  <c r="AJ55" i="5"/>
  <c r="AS55" i="5"/>
  <c r="BC55" i="5"/>
  <c r="BP83" i="5"/>
  <c r="AJ83" i="5"/>
  <c r="AY91" i="5"/>
  <c r="AU91" i="5"/>
  <c r="AH91" i="5"/>
  <c r="AU82" i="5"/>
  <c r="BG67" i="5"/>
  <c r="BH67" i="5" s="1"/>
  <c r="AJ67" i="5"/>
  <c r="AY67" i="5"/>
  <c r="AQ67" i="5"/>
  <c r="BJ67" i="5"/>
  <c r="BK67" i="5" s="1"/>
  <c r="BC67" i="5"/>
  <c r="Q32" i="6"/>
  <c r="X32" i="6"/>
  <c r="R32" i="6"/>
  <c r="AH32" i="6"/>
  <c r="T32" i="6"/>
  <c r="AH219" i="6"/>
  <c r="AJ219" i="6"/>
  <c r="AB219" i="6"/>
  <c r="T219" i="6"/>
  <c r="G219" i="11"/>
  <c r="T79" i="6"/>
  <c r="V79" i="6" s="1"/>
  <c r="AZ79" i="6"/>
  <c r="Z79" i="6"/>
  <c r="AN79" i="6"/>
  <c r="AO79" i="6" s="1"/>
  <c r="AD79" i="6"/>
  <c r="AH79" i="6"/>
  <c r="G79" i="11"/>
  <c r="AW93" i="6"/>
  <c r="AH93" i="6"/>
  <c r="AL93" i="6"/>
  <c r="G93" i="11"/>
  <c r="BB93" i="6"/>
  <c r="AR93" i="6"/>
  <c r="AB93" i="6"/>
  <c r="AD93" i="6"/>
  <c r="AJ93" i="6"/>
  <c r="T31" i="6"/>
  <c r="V31" i="6" s="1"/>
  <c r="AR31" i="6"/>
  <c r="AH31" i="6"/>
  <c r="R31" i="6"/>
  <c r="Z31" i="6"/>
  <c r="AN31" i="6"/>
  <c r="AZ31" i="6"/>
  <c r="Q31" i="6"/>
  <c r="BI31" i="6"/>
  <c r="BJ31" i="6" s="1"/>
  <c r="AZ114" i="6"/>
  <c r="T114" i="6"/>
  <c r="G114" i="11"/>
  <c r="AJ114" i="6"/>
  <c r="AB114" i="6"/>
  <c r="AZ235" i="6"/>
  <c r="AJ235" i="6"/>
  <c r="R235" i="6"/>
  <c r="O235" i="6"/>
  <c r="AZ191" i="6"/>
  <c r="AD191" i="6"/>
  <c r="Q191" i="6"/>
  <c r="Z191" i="6"/>
  <c r="G191" i="11"/>
  <c r="BC313" i="5"/>
  <c r="AF313" i="5"/>
  <c r="H313" i="10" s="1"/>
  <c r="W313" i="10" s="1"/>
  <c r="AQ313" i="5"/>
  <c r="AW313" i="5"/>
  <c r="BP313" i="5"/>
  <c r="BM313" i="5"/>
  <c r="AU313" i="5"/>
  <c r="BY313" i="5"/>
  <c r="BZ313" i="5" s="1"/>
  <c r="AF256" i="5"/>
  <c r="H256" i="10" s="1"/>
  <c r="W256" i="10" s="1"/>
  <c r="AQ256" i="5"/>
  <c r="AJ256" i="5"/>
  <c r="AW256" i="5"/>
  <c r="O293" i="6"/>
  <c r="BB293" i="6"/>
  <c r="AD293" i="6"/>
  <c r="AJ293" i="6"/>
  <c r="Q293" i="6"/>
  <c r="AN293" i="6"/>
  <c r="AO293" i="6" s="1"/>
  <c r="AB293" i="6"/>
  <c r="BI293" i="6"/>
  <c r="BJ293" i="6" s="1"/>
  <c r="Z117" i="6"/>
  <c r="X117" i="6"/>
  <c r="AD117" i="6"/>
  <c r="G117" i="11"/>
  <c r="AZ117" i="6"/>
  <c r="BI117" i="6"/>
  <c r="BJ117" i="6" s="1"/>
  <c r="X98" i="6"/>
  <c r="AH98" i="6"/>
  <c r="AD98" i="6"/>
  <c r="T98" i="6"/>
  <c r="V98" i="6" s="1"/>
  <c r="BI98" i="6"/>
  <c r="BJ98" i="6" s="1"/>
  <c r="BF98" i="6"/>
  <c r="AB98" i="6"/>
  <c r="AL98" i="6"/>
  <c r="AJ98" i="6"/>
  <c r="AW261" i="6"/>
  <c r="BI261" i="6"/>
  <c r="BJ261" i="6" s="1"/>
  <c r="AH261" i="6"/>
  <c r="Z261" i="6"/>
  <c r="BA234" i="5"/>
  <c r="AF234" i="5"/>
  <c r="H234" i="10" s="1"/>
  <c r="BG234" i="5"/>
  <c r="AH234" i="5"/>
  <c r="AK234" i="5"/>
  <c r="AW234" i="5"/>
  <c r="Z201" i="6"/>
  <c r="R201" i="6"/>
  <c r="BI201" i="6"/>
  <c r="BJ201" i="6" s="1"/>
  <c r="AZ201" i="6"/>
  <c r="AD201" i="6"/>
  <c r="G201" i="11"/>
  <c r="Z177" i="6"/>
  <c r="AR177" i="6"/>
  <c r="AH45" i="6"/>
  <c r="AB45" i="6"/>
  <c r="AN45" i="6"/>
  <c r="AO45" i="6" s="1"/>
  <c r="BI45" i="6"/>
  <c r="BJ45" i="6" s="1"/>
  <c r="BB303" i="6"/>
  <c r="AB303" i="6"/>
  <c r="AZ303" i="6"/>
  <c r="Z303" i="6"/>
  <c r="Q303" i="6"/>
  <c r="R303" i="6"/>
  <c r="AN303" i="6"/>
  <c r="AO303" i="6" s="1"/>
  <c r="Q282" i="6"/>
  <c r="X282" i="6"/>
  <c r="AL282" i="6"/>
  <c r="BB52" i="6"/>
  <c r="Z52" i="6"/>
  <c r="AL52" i="6"/>
  <c r="AJ52" i="6"/>
  <c r="AW52" i="6"/>
  <c r="AR52" i="6"/>
  <c r="Q52" i="6"/>
  <c r="G52" i="11"/>
  <c r="BI52" i="6"/>
  <c r="BJ52" i="6" s="1"/>
  <c r="X52" i="6"/>
  <c r="AN52" i="6"/>
  <c r="AO52" i="6" s="1"/>
  <c r="AH52" i="6"/>
  <c r="R52" i="6"/>
  <c r="O52" i="6"/>
  <c r="AZ103" i="6"/>
  <c r="AD103" i="6"/>
  <c r="AJ103" i="6"/>
  <c r="AR103" i="6"/>
  <c r="AB103" i="6"/>
  <c r="R103" i="6"/>
  <c r="AN158" i="6"/>
  <c r="AO158" i="6" s="1"/>
  <c r="X158" i="6"/>
  <c r="G158" i="11"/>
  <c r="AR158" i="6"/>
  <c r="Q158" i="6"/>
  <c r="Z158" i="6"/>
  <c r="BI158" i="6"/>
  <c r="BJ158" i="6" s="1"/>
  <c r="O79" i="6"/>
  <c r="BA67" i="5"/>
  <c r="R45" i="6"/>
  <c r="AB261" i="6"/>
  <c r="T52" i="6"/>
  <c r="BF52" i="6"/>
  <c r="T282" i="6"/>
  <c r="V282" i="6" s="1"/>
  <c r="G166" i="10"/>
  <c r="BR268" i="5"/>
  <c r="BJ199" i="5"/>
  <c r="BK199" i="5" s="1"/>
  <c r="AF140" i="5"/>
  <c r="H140" i="10" s="1"/>
  <c r="AF99" i="5"/>
  <c r="H99" i="10" s="1"/>
  <c r="BC99" i="5"/>
  <c r="BA99" i="5"/>
  <c r="R95" i="6"/>
  <c r="Z95" i="6"/>
  <c r="Q95" i="6"/>
  <c r="AR95" i="6"/>
  <c r="AW95" i="6"/>
  <c r="AH173" i="5"/>
  <c r="AY173" i="5"/>
  <c r="AQ173" i="5"/>
  <c r="T177" i="6"/>
  <c r="V177" i="6" s="1"/>
  <c r="AH177" i="6"/>
  <c r="AD177" i="6"/>
  <c r="AD31" i="6"/>
  <c r="AD303" i="6"/>
  <c r="BF303" i="6"/>
  <c r="O103" i="6"/>
  <c r="AH103" i="6"/>
  <c r="O93" i="6"/>
  <c r="AN93" i="6"/>
  <c r="AO93" i="6" s="1"/>
  <c r="AB158" i="6"/>
  <c r="AJ158" i="6"/>
  <c r="O98" i="6"/>
  <c r="Z98" i="6"/>
  <c r="AW98" i="6"/>
  <c r="AY313" i="5"/>
  <c r="AS313" i="5"/>
  <c r="AH191" i="6"/>
  <c r="AR114" i="6"/>
  <c r="AU234" i="5"/>
  <c r="AZ45" i="6"/>
  <c r="O32" i="6"/>
  <c r="BI219" i="6"/>
  <c r="BJ219" i="6" s="1"/>
  <c r="AD52" i="6"/>
  <c r="AY166" i="5"/>
  <c r="BP242" i="5"/>
  <c r="G161" i="10"/>
  <c r="AK99" i="5"/>
  <c r="AW99" i="5"/>
  <c r="AY99" i="5"/>
  <c r="AS99" i="5"/>
  <c r="O95" i="6"/>
  <c r="T95" i="6"/>
  <c r="G95" i="11"/>
  <c r="AH95" i="6"/>
  <c r="BA173" i="5"/>
  <c r="BG173" i="5"/>
  <c r="BH173" i="5" s="1"/>
  <c r="AS173" i="5"/>
  <c r="G177" i="11"/>
  <c r="AZ177" i="6"/>
  <c r="Q177" i="6"/>
  <c r="AB177" i="6"/>
  <c r="AB31" i="6"/>
  <c r="X31" i="6"/>
  <c r="AJ31" i="6"/>
  <c r="T303" i="6"/>
  <c r="AH303" i="6"/>
  <c r="O303" i="6"/>
  <c r="BI103" i="6"/>
  <c r="BJ103" i="6" s="1"/>
  <c r="Z103" i="6"/>
  <c r="X103" i="6"/>
  <c r="R93" i="6"/>
  <c r="Z93" i="6"/>
  <c r="X93" i="6"/>
  <c r="O158" i="6"/>
  <c r="AZ158" i="6"/>
  <c r="G98" i="11"/>
  <c r="AR98" i="6"/>
  <c r="BB98" i="6"/>
  <c r="BJ313" i="5"/>
  <c r="BK313" i="5" s="1"/>
  <c r="X191" i="6"/>
  <c r="O114" i="6"/>
  <c r="R293" i="6"/>
  <c r="AJ234" i="5"/>
  <c r="AK67" i="5"/>
  <c r="AB235" i="6"/>
  <c r="AY256" i="5"/>
  <c r="AB52" i="6"/>
  <c r="BG224" i="5"/>
  <c r="BH224" i="5" s="1"/>
  <c r="BY180" i="5"/>
  <c r="BZ180" i="5" s="1"/>
  <c r="BY166" i="5"/>
  <c r="BZ166" i="5" s="1"/>
  <c r="AU166" i="5"/>
  <c r="BJ166" i="5"/>
  <c r="BK166" i="5" s="1"/>
  <c r="BA166" i="5"/>
  <c r="BY268" i="5"/>
  <c r="BZ268" i="5" s="1"/>
  <c r="AK268" i="5"/>
  <c r="BC268" i="5"/>
  <c r="BA268" i="5"/>
  <c r="G117" i="10"/>
  <c r="BG117" i="5"/>
  <c r="BH117" i="5" s="1"/>
  <c r="BP117" i="5"/>
  <c r="AQ117" i="5"/>
  <c r="AK74" i="5"/>
  <c r="AF74" i="5"/>
  <c r="H74" i="10" s="1"/>
  <c r="AY74" i="5"/>
  <c r="AY242" i="5"/>
  <c r="AW161" i="5"/>
  <c r="AY161" i="5"/>
  <c r="AH224" i="5"/>
  <c r="AS224" i="5"/>
  <c r="BC224" i="5"/>
  <c r="BA224" i="5"/>
  <c r="BP199" i="5"/>
  <c r="AW199" i="5"/>
  <c r="AW180" i="5"/>
  <c r="AK55" i="5"/>
  <c r="BG55" i="5"/>
  <c r="BH55" i="5" s="1"/>
  <c r="AJ216" i="5"/>
  <c r="AW216" i="5"/>
  <c r="AF43" i="5"/>
  <c r="H43" i="10" s="1"/>
  <c r="BA43" i="5"/>
  <c r="AH83" i="5"/>
  <c r="AS83" i="5"/>
  <c r="AF91" i="5"/>
  <c r="H91" i="10" s="1"/>
  <c r="BC140" i="5"/>
  <c r="BJ140" i="5"/>
  <c r="BK140" i="5" s="1"/>
  <c r="AQ251" i="5"/>
  <c r="AK166" i="5"/>
  <c r="BG166" i="5"/>
  <c r="BH166" i="5" s="1"/>
  <c r="BP166" i="5"/>
  <c r="AQ166" i="5"/>
  <c r="BE268" i="5"/>
  <c r="BJ268" i="5"/>
  <c r="BK268" i="5" s="1"/>
  <c r="AH268" i="5"/>
  <c r="BP268" i="5"/>
  <c r="AJ268" i="5"/>
  <c r="AK117" i="5"/>
  <c r="AS117" i="5"/>
  <c r="AF117" i="5"/>
  <c r="H117" i="10" s="1"/>
  <c r="BC117" i="5"/>
  <c r="BC74" i="5"/>
  <c r="BE74" i="5" s="1"/>
  <c r="AW74" i="5"/>
  <c r="AS74" i="5"/>
  <c r="BJ242" i="5"/>
  <c r="BK242" i="5" s="1"/>
  <c r="AW242" i="5"/>
  <c r="AF242" i="5"/>
  <c r="H242" i="10" s="1"/>
  <c r="BA242" i="5"/>
  <c r="AK161" i="5"/>
  <c r="BJ161" i="5"/>
  <c r="BK161" i="5" s="1"/>
  <c r="BA161" i="5"/>
  <c r="BJ224" i="5"/>
  <c r="BK224" i="5" s="1"/>
  <c r="G224" i="10"/>
  <c r="AW224" i="5"/>
  <c r="AQ224" i="5"/>
  <c r="BG199" i="5"/>
  <c r="BH199" i="5" s="1"/>
  <c r="BA31" i="5"/>
  <c r="G55" i="10"/>
  <c r="AW55" i="5"/>
  <c r="AS216" i="5"/>
  <c r="BJ43" i="5"/>
  <c r="BK43" i="5" s="1"/>
  <c r="BY83" i="5"/>
  <c r="BZ83" i="5" s="1"/>
  <c r="AW83" i="5"/>
  <c r="AQ83" i="5"/>
  <c r="BJ91" i="5"/>
  <c r="BK91" i="5" s="1"/>
  <c r="AK140" i="5"/>
  <c r="AQ140" i="5"/>
  <c r="BJ251" i="5"/>
  <c r="BK251" i="5" s="1"/>
  <c r="BY35" i="5"/>
  <c r="BZ35" i="5" s="1"/>
  <c r="AO21" i="5"/>
  <c r="AH166" i="5"/>
  <c r="AJ166" i="5"/>
  <c r="AF166" i="5"/>
  <c r="H166" i="10" s="1"/>
  <c r="AY268" i="5"/>
  <c r="BG268" i="5"/>
  <c r="BH268" i="5" s="1"/>
  <c r="AS268" i="5"/>
  <c r="AQ268" i="5"/>
  <c r="BY117" i="5"/>
  <c r="BZ117" i="5" s="1"/>
  <c r="AW117" i="5"/>
  <c r="G74" i="10"/>
  <c r="AH74" i="5"/>
  <c r="BP74" i="5"/>
  <c r="BG242" i="5"/>
  <c r="BH242" i="5" s="1"/>
  <c r="AS242" i="5"/>
  <c r="G242" i="10"/>
  <c r="AH161" i="5"/>
  <c r="AU161" i="5"/>
  <c r="BP161" i="5"/>
  <c r="BY224" i="5"/>
  <c r="BZ224" i="5" s="1"/>
  <c r="BC180" i="5"/>
  <c r="BJ216" i="5"/>
  <c r="BK216" i="5" s="1"/>
  <c r="BY216" i="5"/>
  <c r="BZ216" i="5" s="1"/>
  <c r="BY43" i="5"/>
  <c r="BZ43" i="5" s="1"/>
  <c r="AK83" i="5"/>
  <c r="AK91" i="5"/>
  <c r="AJ35" i="6"/>
  <c r="AD35" i="6"/>
  <c r="AR35" i="6"/>
  <c r="AN35" i="6"/>
  <c r="AO35" i="6" s="1"/>
  <c r="R28" i="6"/>
  <c r="AH28" i="6"/>
  <c r="AN28" i="6"/>
  <c r="AO28" i="6" s="1"/>
  <c r="O86" i="6"/>
  <c r="T86" i="6"/>
  <c r="AL86" i="6"/>
  <c r="AN86" i="6"/>
  <c r="AO86" i="6" s="1"/>
  <c r="AW86" i="6"/>
  <c r="BJ213" i="5"/>
  <c r="BK213" i="5" s="1"/>
  <c r="AB51" i="6"/>
  <c r="G50" i="11"/>
  <c r="T50" i="6"/>
  <c r="AZ50" i="6"/>
  <c r="BF50" i="6"/>
  <c r="AJ62" i="5"/>
  <c r="AF62" i="5"/>
  <c r="H62" i="10" s="1"/>
  <c r="AQ62" i="5"/>
  <c r="BI44" i="6"/>
  <c r="BJ44" i="6" s="1"/>
  <c r="AH44" i="6"/>
  <c r="AR44" i="6"/>
  <c r="AY39" i="5"/>
  <c r="T30" i="6"/>
  <c r="T91" i="6"/>
  <c r="V91" i="6" s="1"/>
  <c r="BI28" i="6"/>
  <c r="BJ28" i="6" s="1"/>
  <c r="G28" i="11"/>
  <c r="AZ28" i="6"/>
  <c r="Q86" i="6"/>
  <c r="AJ86" i="6"/>
  <c r="BI86" i="6"/>
  <c r="BJ86" i="6" s="1"/>
  <c r="AZ86" i="6"/>
  <c r="BF86" i="6"/>
  <c r="BG86" i="6" s="1"/>
  <c r="BG213" i="5"/>
  <c r="BH213" i="5" s="1"/>
  <c r="O50" i="6"/>
  <c r="Q50" i="6"/>
  <c r="AR50" i="6"/>
  <c r="BB50" i="6"/>
  <c r="AH62" i="5"/>
  <c r="BC62" i="5"/>
  <c r="BJ62" i="5"/>
  <c r="BK62" i="5" s="1"/>
  <c r="T44" i="6"/>
  <c r="V44" i="6" s="1"/>
  <c r="Q44" i="6"/>
  <c r="BC39" i="5"/>
  <c r="BI108" i="6"/>
  <c r="BJ108" i="6" s="1"/>
  <c r="BB89" i="6"/>
  <c r="BG113" i="5"/>
  <c r="BH113" i="5" s="1"/>
  <c r="AJ177" i="5"/>
  <c r="Q143" i="6"/>
  <c r="R143" i="6"/>
  <c r="AZ143" i="6"/>
  <c r="AH112" i="5"/>
  <c r="BG112" i="5"/>
  <c r="BH112" i="5" s="1"/>
  <c r="BP112" i="5"/>
  <c r="AJ224" i="6"/>
  <c r="AB224" i="6"/>
  <c r="AN224" i="6"/>
  <c r="AO224" i="6" s="1"/>
  <c r="G134" i="11"/>
  <c r="AB134" i="6"/>
  <c r="AR134" i="6"/>
  <c r="O104" i="6"/>
  <c r="G104" i="11"/>
  <c r="AB104" i="6"/>
  <c r="G35" i="11"/>
  <c r="O35" i="6"/>
  <c r="AB35" i="6"/>
  <c r="AD28" i="6"/>
  <c r="T28" i="6"/>
  <c r="V28" i="6" s="1"/>
  <c r="AD86" i="6"/>
  <c r="AB86" i="6"/>
  <c r="G86" i="11"/>
  <c r="AR86" i="6"/>
  <c r="AH213" i="5"/>
  <c r="T51" i="6"/>
  <c r="V51" i="6" s="1"/>
  <c r="BF51" i="6"/>
  <c r="AN50" i="6"/>
  <c r="AO50" i="6" s="1"/>
  <c r="Z50" i="6"/>
  <c r="BY62" i="5"/>
  <c r="BZ62" i="5" s="1"/>
  <c r="AU62" i="5"/>
  <c r="BP62" i="5"/>
  <c r="O44" i="6"/>
  <c r="Z44" i="6"/>
  <c r="X44" i="6"/>
  <c r="AS39" i="5"/>
  <c r="AJ96" i="5"/>
  <c r="BJ96" i="5"/>
  <c r="BK96" i="5" s="1"/>
  <c r="AU96" i="5"/>
  <c r="G96" i="10"/>
  <c r="BY96" i="5"/>
  <c r="BZ96" i="5" s="1"/>
  <c r="AY96" i="5"/>
  <c r="AW96" i="5"/>
  <c r="BA96" i="5"/>
  <c r="AH96" i="5"/>
  <c r="BC96" i="5"/>
  <c r="AF96" i="5"/>
  <c r="H96" i="10" s="1"/>
  <c r="AS96" i="5"/>
  <c r="AK96" i="5"/>
  <c r="AF30" i="5"/>
  <c r="H30" i="10" s="1"/>
  <c r="AS30" i="5"/>
  <c r="BY30" i="5"/>
  <c r="BZ30" i="5" s="1"/>
  <c r="AQ30" i="5"/>
  <c r="BP30" i="5"/>
  <c r="BG30" i="5"/>
  <c r="BH30" i="5" s="1"/>
  <c r="BC30" i="5"/>
  <c r="BJ30" i="5"/>
  <c r="BK30" i="5" s="1"/>
  <c r="AU30" i="5"/>
  <c r="AJ30" i="5"/>
  <c r="G30" i="10"/>
  <c r="AK10" i="5"/>
  <c r="BA10" i="5"/>
  <c r="BP247" i="5"/>
  <c r="AJ247" i="5"/>
  <c r="AF247" i="5"/>
  <c r="AS247" i="5"/>
  <c r="BJ19" i="5"/>
  <c r="BK19" i="5" s="1"/>
  <c r="G19" i="10"/>
  <c r="AU126" i="5"/>
  <c r="BJ126" i="5"/>
  <c r="BK126" i="5" s="1"/>
  <c r="BA148" i="5"/>
  <c r="AW148" i="5"/>
  <c r="AH195" i="5"/>
  <c r="BA150" i="5"/>
  <c r="BJ150" i="5"/>
  <c r="BK150" i="5" s="1"/>
  <c r="AU150" i="5"/>
  <c r="BP150" i="5"/>
  <c r="AS150" i="5"/>
  <c r="BY150" i="5"/>
  <c r="BZ150" i="5" s="1"/>
  <c r="AQ150" i="5"/>
  <c r="AW150" i="5"/>
  <c r="AJ150" i="5"/>
  <c r="AH150" i="5"/>
  <c r="AY150" i="5"/>
  <c r="AF150" i="5"/>
  <c r="H150" i="10" s="1"/>
  <c r="G150" i="10"/>
  <c r="BJ76" i="5"/>
  <c r="BK76" i="5" s="1"/>
  <c r="AS76" i="5"/>
  <c r="AQ73" i="5"/>
  <c r="AW73" i="5"/>
  <c r="AZ161" i="6"/>
  <c r="X161" i="6"/>
  <c r="AD161" i="6"/>
  <c r="AJ161" i="6"/>
  <c r="AH161" i="6"/>
  <c r="BI161" i="6"/>
  <c r="BJ161" i="6" s="1"/>
  <c r="R161" i="6"/>
  <c r="AN161" i="6"/>
  <c r="AO161" i="6" s="1"/>
  <c r="Z161" i="6"/>
  <c r="Q161" i="6"/>
  <c r="AB161" i="6"/>
  <c r="AJ12" i="6"/>
  <c r="AR12" i="6"/>
  <c r="AB12" i="6"/>
  <c r="BI12" i="6"/>
  <c r="BJ12" i="6" s="1"/>
  <c r="T12" i="6"/>
  <c r="X12" i="6"/>
  <c r="Z12" i="6"/>
  <c r="O12" i="6"/>
  <c r="AZ12" i="6"/>
  <c r="AD12" i="6"/>
  <c r="AZ108" i="6"/>
  <c r="X108" i="6"/>
  <c r="Z108" i="6"/>
  <c r="Q108" i="6"/>
  <c r="X89" i="6"/>
  <c r="AH89" i="6"/>
  <c r="G89" i="11"/>
  <c r="Q89" i="6"/>
  <c r="BI89" i="6"/>
  <c r="BJ89" i="6" s="1"/>
  <c r="AN215" i="6"/>
  <c r="AO215" i="6" s="1"/>
  <c r="X215" i="6"/>
  <c r="G215" i="11"/>
  <c r="Z215" i="6"/>
  <c r="AD215" i="6"/>
  <c r="Q215" i="6"/>
  <c r="R215" i="6"/>
  <c r="T215" i="6"/>
  <c r="V215" i="6" s="1"/>
  <c r="BI215" i="6"/>
  <c r="BJ215" i="6" s="1"/>
  <c r="O215" i="6"/>
  <c r="AH215" i="6"/>
  <c r="AJ215" i="6"/>
  <c r="X133" i="6"/>
  <c r="T133" i="6"/>
  <c r="O133" i="6"/>
  <c r="G133" i="11"/>
  <c r="AZ133" i="6"/>
  <c r="AN133" i="6"/>
  <c r="AO133" i="6" s="1"/>
  <c r="Q133" i="6"/>
  <c r="AH133" i="6"/>
  <c r="AB133" i="6"/>
  <c r="AD133" i="6"/>
  <c r="BI133" i="6"/>
  <c r="BJ133" i="6" s="1"/>
  <c r="AJ30" i="6"/>
  <c r="AR30" i="6"/>
  <c r="AH30" i="6"/>
  <c r="BJ170" i="5"/>
  <c r="BK170" i="5" s="1"/>
  <c r="BP283" i="5"/>
  <c r="BR283" i="5"/>
  <c r="BA283" i="5"/>
  <c r="AY283" i="5"/>
  <c r="BJ283" i="5"/>
  <c r="BK283" i="5" s="1"/>
  <c r="BC283" i="5"/>
  <c r="BM283" i="5"/>
  <c r="AU283" i="5"/>
  <c r="BY283" i="5"/>
  <c r="BZ283" i="5" s="1"/>
  <c r="AK283" i="5"/>
  <c r="AH283" i="5"/>
  <c r="AJ283" i="5"/>
  <c r="BE283" i="5"/>
  <c r="AJ243" i="5"/>
  <c r="G243" i="10"/>
  <c r="AQ243" i="5"/>
  <c r="AW243" i="5"/>
  <c r="BA243" i="5"/>
  <c r="AS243" i="5"/>
  <c r="BC243" i="5"/>
  <c r="BG243" i="5"/>
  <c r="BH243" i="5" s="1"/>
  <c r="AH243" i="5"/>
  <c r="AY243" i="5"/>
  <c r="BJ243" i="5"/>
  <c r="BK243" i="5" s="1"/>
  <c r="AJ152" i="5"/>
  <c r="BP152" i="5"/>
  <c r="BG152" i="5"/>
  <c r="BH152" i="5" s="1"/>
  <c r="AK152" i="5"/>
  <c r="BA152" i="5"/>
  <c r="BJ152" i="5"/>
  <c r="BK152" i="5" s="1"/>
  <c r="AS152" i="5"/>
  <c r="AY152" i="5"/>
  <c r="AW152" i="5"/>
  <c r="BY152" i="5"/>
  <c r="BZ152" i="5" s="1"/>
  <c r="G152" i="10"/>
  <c r="AF152" i="5"/>
  <c r="H152" i="10" s="1"/>
  <c r="AH152" i="5"/>
  <c r="BC265" i="5"/>
  <c r="BR265" i="5"/>
  <c r="BM265" i="5"/>
  <c r="AK265" i="5"/>
  <c r="BE265" i="5"/>
  <c r="AF265" i="5"/>
  <c r="H265" i="10" s="1"/>
  <c r="W265" i="10" s="1"/>
  <c r="AQ265" i="5"/>
  <c r="AJ265" i="5"/>
  <c r="AY265" i="5"/>
  <c r="BP265" i="5"/>
  <c r="AU265" i="5"/>
  <c r="BY265" i="5"/>
  <c r="BZ265" i="5" s="1"/>
  <c r="AH265" i="5"/>
  <c r="BG265" i="5"/>
  <c r="BH265" i="5" s="1"/>
  <c r="AS265" i="5"/>
  <c r="BJ265" i="5"/>
  <c r="BK265" i="5" s="1"/>
  <c r="AY54" i="5"/>
  <c r="AF54" i="5"/>
  <c r="H54" i="10" s="1"/>
  <c r="BA54" i="5"/>
  <c r="G54" i="10"/>
  <c r="BC54" i="5"/>
  <c r="BJ54" i="5"/>
  <c r="BK54" i="5" s="1"/>
  <c r="AU54" i="5"/>
  <c r="AJ54" i="5"/>
  <c r="BY54" i="5"/>
  <c r="BZ54" i="5" s="1"/>
  <c r="AQ54" i="5"/>
  <c r="AS54" i="5"/>
  <c r="BP54" i="5"/>
  <c r="AK54" i="5"/>
  <c r="AW54" i="5"/>
  <c r="AH54" i="5"/>
  <c r="AO62" i="5"/>
  <c r="AQ122" i="5"/>
  <c r="AJ122" i="5"/>
  <c r="AW122" i="5"/>
  <c r="AK122" i="5"/>
  <c r="AH122" i="5"/>
  <c r="BP122" i="5"/>
  <c r="BG122" i="5"/>
  <c r="BH122" i="5" s="1"/>
  <c r="BY122" i="5"/>
  <c r="BZ122" i="5" s="1"/>
  <c r="BA122" i="5"/>
  <c r="AU122" i="5"/>
  <c r="AY122" i="5"/>
  <c r="BC122" i="5"/>
  <c r="BJ122" i="5"/>
  <c r="BK122" i="5" s="1"/>
  <c r="G122" i="10"/>
  <c r="X91" i="6"/>
  <c r="AH91" i="6"/>
  <c r="AD91" i="6"/>
  <c r="AJ91" i="6"/>
  <c r="AN91" i="6"/>
  <c r="AO91" i="6" s="1"/>
  <c r="Q91" i="6"/>
  <c r="G91" i="11"/>
  <c r="AB91" i="6"/>
  <c r="BI91" i="6"/>
  <c r="BJ91" i="6" s="1"/>
  <c r="R91" i="6"/>
  <c r="X84" i="6"/>
  <c r="AZ84" i="6"/>
  <c r="AD84" i="6"/>
  <c r="BI84" i="6"/>
  <c r="BJ84" i="6" s="1"/>
  <c r="G84" i="11"/>
  <c r="AR84" i="6"/>
  <c r="AH84" i="6"/>
  <c r="Q84" i="6"/>
  <c r="T84" i="6"/>
  <c r="V84" i="6" s="1"/>
  <c r="AN84" i="6"/>
  <c r="AO84" i="6" s="1"/>
  <c r="AB84" i="6"/>
  <c r="AJ84" i="6"/>
  <c r="AW213" i="5"/>
  <c r="BA213" i="5"/>
  <c r="AJ213" i="5"/>
  <c r="AS213" i="5"/>
  <c r="AL51" i="6"/>
  <c r="Q51" i="6"/>
  <c r="AN51" i="6"/>
  <c r="AO51" i="6" s="1"/>
  <c r="AZ51" i="6"/>
  <c r="BB51" i="6"/>
  <c r="G39" i="10"/>
  <c r="AK39" i="5"/>
  <c r="AU39" i="5"/>
  <c r="BJ39" i="5"/>
  <c r="BK39" i="5" s="1"/>
  <c r="BA39" i="5"/>
  <c r="O108" i="6"/>
  <c r="AB108" i="6"/>
  <c r="AR108" i="6"/>
  <c r="R89" i="6"/>
  <c r="Z89" i="6"/>
  <c r="AN89" i="6"/>
  <c r="AO89" i="6" s="1"/>
  <c r="O30" i="6"/>
  <c r="Q30" i="6"/>
  <c r="X30" i="6"/>
  <c r="O91" i="6"/>
  <c r="AB215" i="6"/>
  <c r="G161" i="11"/>
  <c r="AR133" i="6"/>
  <c r="AH12" i="6"/>
  <c r="AF283" i="5"/>
  <c r="H283" i="10" s="1"/>
  <c r="W283" i="10" s="1"/>
  <c r="AK243" i="5"/>
  <c r="AU243" i="5"/>
  <c r="BP96" i="5"/>
  <c r="AW30" i="5"/>
  <c r="BC152" i="5"/>
  <c r="BP59" i="5"/>
  <c r="AW265" i="5"/>
  <c r="AS122" i="5"/>
  <c r="BP213" i="5"/>
  <c r="BC213" i="5"/>
  <c r="G213" i="10"/>
  <c r="O51" i="6"/>
  <c r="G51" i="11"/>
  <c r="AD51" i="6"/>
  <c r="AH51" i="6"/>
  <c r="X51" i="6"/>
  <c r="BG39" i="5"/>
  <c r="BH39" i="5" s="1"/>
  <c r="BP39" i="5"/>
  <c r="AJ39" i="5"/>
  <c r="G108" i="11"/>
  <c r="AH108" i="6"/>
  <c r="AN108" i="6"/>
  <c r="AO108" i="6" s="1"/>
  <c r="AB89" i="6"/>
  <c r="AD89" i="6"/>
  <c r="AR89" i="6"/>
  <c r="BF89" i="6"/>
  <c r="BG89" i="6" s="1"/>
  <c r="R30" i="6"/>
  <c r="Z30" i="6"/>
  <c r="AN30" i="6"/>
  <c r="AO30" i="6" s="1"/>
  <c r="Z91" i="6"/>
  <c r="AR161" i="6"/>
  <c r="R133" i="6"/>
  <c r="O84" i="6"/>
  <c r="Q12" i="6"/>
  <c r="BG283" i="5"/>
  <c r="BH283" i="5" s="1"/>
  <c r="AQ283" i="5"/>
  <c r="BY243" i="5"/>
  <c r="BZ243" i="5" s="1"/>
  <c r="AQ96" i="5"/>
  <c r="AH30" i="5"/>
  <c r="AY30" i="5"/>
  <c r="AK150" i="5"/>
  <c r="AU221" i="5"/>
  <c r="BA19" i="5"/>
  <c r="AQ152" i="5"/>
  <c r="BA265" i="5"/>
  <c r="Q28" i="6"/>
  <c r="AB28" i="6"/>
  <c r="AR28" i="6"/>
  <c r="AK213" i="5"/>
  <c r="BY213" i="5"/>
  <c r="BZ213" i="5" s="1"/>
  <c r="AU213" i="5"/>
  <c r="AF213" i="5"/>
  <c r="H213" i="10" s="1"/>
  <c r="AJ51" i="6"/>
  <c r="BI51" i="6"/>
  <c r="BJ51" i="6" s="1"/>
  <c r="Z51" i="6"/>
  <c r="AR51" i="6"/>
  <c r="AL50" i="6"/>
  <c r="R50" i="6"/>
  <c r="AD50" i="6"/>
  <c r="AH50" i="6"/>
  <c r="G62" i="10"/>
  <c r="AS62" i="5"/>
  <c r="AW62" i="5"/>
  <c r="R44" i="6"/>
  <c r="AD44" i="6"/>
  <c r="AJ44" i="6"/>
  <c r="AH39" i="5"/>
  <c r="BY39" i="5"/>
  <c r="BZ39" i="5" s="1"/>
  <c r="AF39" i="5"/>
  <c r="H39" i="10" s="1"/>
  <c r="R108" i="6"/>
  <c r="AJ108" i="6"/>
  <c r="AJ89" i="6"/>
  <c r="AL89" i="6"/>
  <c r="AZ89" i="6"/>
  <c r="AW89" i="6"/>
  <c r="BI30" i="6"/>
  <c r="BJ30" i="6" s="1"/>
  <c r="AB30" i="6"/>
  <c r="AZ30" i="6"/>
  <c r="AZ91" i="6"/>
  <c r="AZ215" i="6"/>
  <c r="AO211" i="5"/>
  <c r="T161" i="6"/>
  <c r="V161" i="6" s="1"/>
  <c r="AJ133" i="6"/>
  <c r="R84" i="6"/>
  <c r="AN12" i="6"/>
  <c r="AO12" i="6" s="1"/>
  <c r="AW283" i="5"/>
  <c r="AF243" i="5"/>
  <c r="H243" i="10" s="1"/>
  <c r="AK30" i="5"/>
  <c r="BG150" i="5"/>
  <c r="BH150" i="5" s="1"/>
  <c r="AK247" i="5"/>
  <c r="BG21" i="5"/>
  <c r="BH21" i="5" s="1"/>
  <c r="BG54" i="5"/>
  <c r="BH54" i="5" s="1"/>
  <c r="AJ74" i="5"/>
  <c r="BJ74" i="5"/>
  <c r="BK74" i="5" s="1"/>
  <c r="AU74" i="5"/>
  <c r="BY74" i="5"/>
  <c r="BZ74" i="5" s="1"/>
  <c r="AU242" i="5"/>
  <c r="AQ242" i="5"/>
  <c r="AH242" i="5"/>
  <c r="AK242" i="5"/>
  <c r="AJ161" i="5"/>
  <c r="AF161" i="5"/>
  <c r="H161" i="10" s="1"/>
  <c r="BY161" i="5"/>
  <c r="BZ161" i="5" s="1"/>
  <c r="BP224" i="5"/>
  <c r="AF224" i="5"/>
  <c r="H224" i="10" s="1"/>
  <c r="AU224" i="5"/>
  <c r="AF199" i="5"/>
  <c r="H199" i="10" s="1"/>
  <c r="BA199" i="5"/>
  <c r="AS199" i="5"/>
  <c r="AQ31" i="5"/>
  <c r="BG31" i="5"/>
  <c r="BH31" i="5" s="1"/>
  <c r="BP31" i="5"/>
  <c r="BC31" i="5"/>
  <c r="BJ180" i="5"/>
  <c r="BK180" i="5" s="1"/>
  <c r="AH180" i="5"/>
  <c r="AF216" i="5"/>
  <c r="H216" i="10" s="1"/>
  <c r="AH216" i="5"/>
  <c r="BA216" i="5"/>
  <c r="BG216" i="5"/>
  <c r="BH216" i="5" s="1"/>
  <c r="G216" i="10"/>
  <c r="AK216" i="5"/>
  <c r="AY216" i="5"/>
  <c r="BC216" i="5"/>
  <c r="AQ43" i="5"/>
  <c r="AS43" i="5"/>
  <c r="BP43" i="5"/>
  <c r="AH43" i="5"/>
  <c r="BG43" i="5"/>
  <c r="BH43" i="5" s="1"/>
  <c r="AY43" i="5"/>
  <c r="AW43" i="5"/>
  <c r="G43" i="10"/>
  <c r="AQ55" i="5"/>
  <c r="BJ55" i="5"/>
  <c r="BK55" i="5" s="1"/>
  <c r="AU55" i="5"/>
  <c r="AH55" i="5"/>
  <c r="AY55" i="5"/>
  <c r="AF55" i="5"/>
  <c r="H55" i="10" s="1"/>
  <c r="BA55" i="5"/>
  <c r="BY55" i="5"/>
  <c r="BZ55" i="5" s="1"/>
  <c r="AU83" i="5"/>
  <c r="AY83" i="5"/>
  <c r="AF83" i="5"/>
  <c r="H83" i="10" s="1"/>
  <c r="G83" i="10"/>
  <c r="BA83" i="5"/>
  <c r="BJ83" i="5"/>
  <c r="BK83" i="5" s="1"/>
  <c r="AQ91" i="5"/>
  <c r="BG91" i="5"/>
  <c r="BH91" i="5" s="1"/>
  <c r="G91" i="10"/>
  <c r="AJ91" i="5"/>
  <c r="AW91" i="5"/>
  <c r="BP140" i="5"/>
  <c r="AW140" i="5"/>
  <c r="AS140" i="5"/>
  <c r="AH140" i="5"/>
  <c r="AU140" i="5"/>
  <c r="AY140" i="5"/>
  <c r="BP251" i="5"/>
  <c r="AS251" i="5"/>
  <c r="BG251" i="5"/>
  <c r="BH251" i="5" s="1"/>
  <c r="AU251" i="5"/>
  <c r="AQ82" i="5"/>
  <c r="BJ82" i="5"/>
  <c r="BK82" i="5" s="1"/>
  <c r="AQ35" i="5"/>
  <c r="AF35" i="5"/>
  <c r="H35" i="10" s="1"/>
  <c r="AU35" i="5"/>
  <c r="BC43" i="5"/>
  <c r="BG83" i="5"/>
  <c r="BH83" i="5" s="1"/>
  <c r="BA91" i="5"/>
  <c r="BA140" i="5"/>
  <c r="AY251" i="5"/>
  <c r="AO153" i="5"/>
  <c r="AS201" i="5"/>
  <c r="BP201" i="5"/>
  <c r="AU107" i="5"/>
  <c r="BC107" i="5"/>
  <c r="AF107" i="5"/>
  <c r="H107" i="10" s="1"/>
  <c r="AH107" i="5"/>
  <c r="AQ107" i="5"/>
  <c r="AS107" i="5"/>
  <c r="BP107" i="5"/>
  <c r="AK107" i="5"/>
  <c r="BA107" i="5"/>
  <c r="AJ107" i="5"/>
  <c r="BJ107" i="5"/>
  <c r="BK107" i="5" s="1"/>
  <c r="G107" i="10"/>
  <c r="BG107" i="5"/>
  <c r="BH107" i="5" s="1"/>
  <c r="AY107" i="5"/>
  <c r="AW107" i="5"/>
  <c r="AU139" i="5"/>
  <c r="AJ139" i="5"/>
  <c r="AW139" i="5"/>
  <c r="AH139" i="5"/>
  <c r="BA139" i="5"/>
  <c r="AY139" i="5"/>
  <c r="AF139" i="5"/>
  <c r="H139" i="10" s="1"/>
  <c r="AK139" i="5"/>
  <c r="AS139" i="5"/>
  <c r="G139" i="10"/>
  <c r="BC139" i="5"/>
  <c r="BY139" i="5"/>
  <c r="BZ139" i="5" s="1"/>
  <c r="AQ139" i="5"/>
  <c r="BP139" i="5"/>
  <c r="AU174" i="5"/>
  <c r="AY174" i="5"/>
  <c r="AQ174" i="5"/>
  <c r="BA174" i="5"/>
  <c r="G174" i="10"/>
  <c r="AK174" i="5"/>
  <c r="BP174" i="5"/>
  <c r="AS174" i="5"/>
  <c r="AH174" i="5"/>
  <c r="BY174" i="5"/>
  <c r="BZ174" i="5" s="1"/>
  <c r="BC174" i="5"/>
  <c r="BJ174" i="5"/>
  <c r="BK174" i="5" s="1"/>
  <c r="AW174" i="5"/>
  <c r="AJ174" i="5"/>
  <c r="BG174" i="5"/>
  <c r="BH174" i="5" s="1"/>
  <c r="BA111" i="5"/>
  <c r="AY111" i="5"/>
  <c r="AF111" i="5"/>
  <c r="H111" i="10" s="1"/>
  <c r="AH111" i="5"/>
  <c r="BC111" i="5"/>
  <c r="AU111" i="5"/>
  <c r="BY111" i="5"/>
  <c r="BZ111" i="5" s="1"/>
  <c r="AQ111" i="5"/>
  <c r="BJ111" i="5"/>
  <c r="BK111" i="5" s="1"/>
  <c r="AS111" i="5"/>
  <c r="AK111" i="5"/>
  <c r="AJ111" i="5"/>
  <c r="AW111" i="5"/>
  <c r="AQ97" i="5"/>
  <c r="AK97" i="5"/>
  <c r="AW97" i="5"/>
  <c r="AQ179" i="5"/>
  <c r="BA179" i="5"/>
  <c r="BP179" i="5"/>
  <c r="BY179" i="5"/>
  <c r="BZ179" i="5" s="1"/>
  <c r="AF179" i="5"/>
  <c r="H179" i="10" s="1"/>
  <c r="AH179" i="5"/>
  <c r="BC179" i="5"/>
  <c r="G179" i="10"/>
  <c r="AU179" i="5"/>
  <c r="AJ179" i="5"/>
  <c r="AW179" i="5"/>
  <c r="AS179" i="5"/>
  <c r="BG179" i="5"/>
  <c r="BH179" i="5" s="1"/>
  <c r="AK179" i="5"/>
  <c r="AY179" i="5"/>
  <c r="BG63" i="5"/>
  <c r="BH63" i="5" s="1"/>
  <c r="AQ63" i="5"/>
  <c r="AS63" i="5"/>
  <c r="G63" i="10"/>
  <c r="BP63" i="5"/>
  <c r="AH63" i="5"/>
  <c r="AF136" i="5"/>
  <c r="H136" i="10" s="1"/>
  <c r="BG136" i="5"/>
  <c r="BH136" i="5" s="1"/>
  <c r="AJ136" i="5"/>
  <c r="BC136" i="5"/>
  <c r="AY136" i="5"/>
  <c r="BG26" i="5"/>
  <c r="BH26" i="5" s="1"/>
  <c r="AQ26" i="5"/>
  <c r="AW26" i="5"/>
  <c r="BY26" i="5"/>
  <c r="BZ26" i="5" s="1"/>
  <c r="BP26" i="5"/>
  <c r="BA26" i="5"/>
  <c r="AU26" i="5"/>
  <c r="AO26" i="5"/>
  <c r="BC26" i="5"/>
  <c r="AJ26" i="5"/>
  <c r="AH26" i="5"/>
  <c r="AY26" i="5"/>
  <c r="G26" i="10"/>
  <c r="BJ26" i="5"/>
  <c r="BK26" i="5" s="1"/>
  <c r="BA231" i="5"/>
  <c r="AQ231" i="5"/>
  <c r="AH231" i="5"/>
  <c r="BG231" i="5"/>
  <c r="BH231" i="5" s="1"/>
  <c r="AF231" i="5"/>
  <c r="H231" i="10" s="1"/>
  <c r="BC231" i="5"/>
  <c r="BY231" i="5"/>
  <c r="BZ231" i="5" s="1"/>
  <c r="AK231" i="5"/>
  <c r="AJ231" i="5"/>
  <c r="G231" i="10"/>
  <c r="BJ231" i="5"/>
  <c r="BK231" i="5" s="1"/>
  <c r="AS231" i="5"/>
  <c r="BP231" i="5"/>
  <c r="AW231" i="5"/>
  <c r="AU231" i="5"/>
  <c r="AY231" i="5"/>
  <c r="AS217" i="5"/>
  <c r="AH217" i="5"/>
  <c r="AU217" i="5"/>
  <c r="G217" i="10"/>
  <c r="AQ36" i="5"/>
  <c r="BJ36" i="5"/>
  <c r="BK36" i="5" s="1"/>
  <c r="AU36" i="5"/>
  <c r="BY36" i="5"/>
  <c r="BZ36" i="5" s="1"/>
  <c r="AK36" i="5"/>
  <c r="BR36" i="5"/>
  <c r="AF36" i="5"/>
  <c r="H36" i="10" s="1"/>
  <c r="AJ36" i="5"/>
  <c r="BM36" i="5"/>
  <c r="G36" i="10"/>
  <c r="BP36" i="5"/>
  <c r="AY36" i="5"/>
  <c r="AW36" i="5"/>
  <c r="BC36" i="5"/>
  <c r="BG36" i="5"/>
  <c r="BH36" i="5" s="1"/>
  <c r="BE36" i="5"/>
  <c r="BA36" i="5"/>
  <c r="AS36" i="5"/>
  <c r="G164" i="10"/>
  <c r="AJ164" i="5"/>
  <c r="BC164" i="5"/>
  <c r="BP164" i="5"/>
  <c r="BY92" i="5"/>
  <c r="BZ92" i="5" s="1"/>
  <c r="AF92" i="5"/>
  <c r="H92" i="10" s="1"/>
  <c r="BG92" i="5"/>
  <c r="BH92" i="5" s="1"/>
  <c r="BC92" i="5"/>
  <c r="AN32" i="6"/>
  <c r="AO32" i="6" s="1"/>
  <c r="G32" i="11"/>
  <c r="BI32" i="6"/>
  <c r="BJ32" i="6" s="1"/>
  <c r="AN219" i="6"/>
  <c r="AO219" i="6" s="1"/>
  <c r="AZ219" i="6"/>
  <c r="O219" i="6"/>
  <c r="Z219" i="6"/>
  <c r="AJ275" i="6"/>
  <c r="BF275" i="6"/>
  <c r="AH275" i="6"/>
  <c r="BI275" i="6"/>
  <c r="BJ275" i="6" s="1"/>
  <c r="BB275" i="6"/>
  <c r="AW275" i="6"/>
  <c r="BB275" i="11" s="1"/>
  <c r="BC275" i="11" s="1"/>
  <c r="T275" i="6"/>
  <c r="X275" i="6"/>
  <c r="O275" i="6"/>
  <c r="AB275" i="6"/>
  <c r="AL275" i="6"/>
  <c r="R275" i="6"/>
  <c r="AZ275" i="6"/>
  <c r="AD275" i="6"/>
  <c r="Z275" i="6"/>
  <c r="Q275" i="6"/>
  <c r="O263" i="6"/>
  <c r="Q263" i="6"/>
  <c r="AJ263" i="6"/>
  <c r="AD263" i="6"/>
  <c r="BI263" i="6"/>
  <c r="BJ263" i="6" s="1"/>
  <c r="Z263" i="6"/>
  <c r="AB263" i="6"/>
  <c r="X263" i="6"/>
  <c r="BF263" i="6"/>
  <c r="AW263" i="6"/>
  <c r="AZ263" i="6"/>
  <c r="AL263" i="6"/>
  <c r="T263" i="6"/>
  <c r="AH235" i="6"/>
  <c r="G235" i="11"/>
  <c r="Q235" i="6"/>
  <c r="BI235" i="6"/>
  <c r="BJ235" i="6" s="1"/>
  <c r="X246" i="6"/>
  <c r="O246" i="6"/>
  <c r="Q246" i="6"/>
  <c r="BI246" i="6"/>
  <c r="BJ246" i="6" s="1"/>
  <c r="T246" i="6"/>
  <c r="V246" i="6" s="1"/>
  <c r="AB246" i="6"/>
  <c r="AZ246" i="6"/>
  <c r="Z246" i="6"/>
  <c r="AH246" i="6"/>
  <c r="AD246" i="6"/>
  <c r="AJ246" i="6"/>
  <c r="AL246" i="6"/>
  <c r="BB246" i="6" s="1"/>
  <c r="AN246" i="6"/>
  <c r="AO246" i="6" s="1"/>
  <c r="BY307" i="5"/>
  <c r="BZ307" i="5" s="1"/>
  <c r="BA307" i="5"/>
  <c r="BJ307" i="5"/>
  <c r="BK307" i="5" s="1"/>
  <c r="AH307" i="5"/>
  <c r="BJ25" i="5"/>
  <c r="BK25" i="5" s="1"/>
  <c r="AQ25" i="5"/>
  <c r="AS25" i="5"/>
  <c r="BP25" i="5"/>
  <c r="AO144" i="5"/>
  <c r="AS256" i="5"/>
  <c r="AU256" i="5"/>
  <c r="BA256" i="5"/>
  <c r="BJ256" i="5"/>
  <c r="BK256" i="5" s="1"/>
  <c r="BY256" i="5"/>
  <c r="BZ256" i="5" s="1"/>
  <c r="BP100" i="5"/>
  <c r="BG100" i="5"/>
  <c r="BH100" i="5" s="1"/>
  <c r="AY100" i="5"/>
  <c r="G100" i="10"/>
  <c r="BA100" i="5"/>
  <c r="AW100" i="5"/>
  <c r="AS100" i="5"/>
  <c r="AK100" i="5"/>
  <c r="AQ100" i="5"/>
  <c r="AU100" i="5"/>
  <c r="BC100" i="5"/>
  <c r="AJ100" i="5"/>
  <c r="BJ100" i="5"/>
  <c r="BK100" i="5" s="1"/>
  <c r="AH100" i="5"/>
  <c r="AF100" i="5"/>
  <c r="H100" i="10" s="1"/>
  <c r="BY100" i="5"/>
  <c r="BZ100" i="5" s="1"/>
  <c r="BF153" i="6"/>
  <c r="BG153" i="6" s="1"/>
  <c r="AN153" i="6"/>
  <c r="AO153" i="6" s="1"/>
  <c r="Z153" i="6"/>
  <c r="BI153" i="6"/>
  <c r="BJ153" i="6" s="1"/>
  <c r="AB153" i="6"/>
  <c r="AW153" i="6"/>
  <c r="AZ153" i="6"/>
  <c r="AD153" i="6"/>
  <c r="R153" i="6"/>
  <c r="T153" i="6"/>
  <c r="V153" i="6" s="1"/>
  <c r="X153" i="6"/>
  <c r="AH153" i="6"/>
  <c r="O153" i="6"/>
  <c r="AJ153" i="6"/>
  <c r="G153" i="11"/>
  <c r="X148" i="6"/>
  <c r="AB148" i="6"/>
  <c r="AH148" i="6"/>
  <c r="T148" i="6"/>
  <c r="V148" i="6" s="1"/>
  <c r="AJ148" i="6"/>
  <c r="BB148" i="6"/>
  <c r="Q148" i="6"/>
  <c r="Z148" i="6"/>
  <c r="AN148" i="6"/>
  <c r="AO148" i="6" s="1"/>
  <c r="AD148" i="6"/>
  <c r="BF148" i="6"/>
  <c r="BG148" i="6" s="1"/>
  <c r="AL148" i="6"/>
  <c r="G148" i="11"/>
  <c r="AW148" i="6"/>
  <c r="R148" i="6"/>
  <c r="BI148" i="6"/>
  <c r="BJ148" i="6" s="1"/>
  <c r="BJ118" i="5"/>
  <c r="BK118" i="5" s="1"/>
  <c r="G118" i="10"/>
  <c r="BG118" i="5"/>
  <c r="BH118" i="5" s="1"/>
  <c r="BA118" i="5"/>
  <c r="AU118" i="5"/>
  <c r="BY118" i="5"/>
  <c r="BZ118" i="5" s="1"/>
  <c r="BC244" i="5"/>
  <c r="BE244" i="5" s="1"/>
  <c r="BR244" i="5" s="1"/>
  <c r="BP244" i="5"/>
  <c r="BG244" i="5"/>
  <c r="BH244" i="5" s="1"/>
  <c r="AY244" i="5"/>
  <c r="AU244" i="5"/>
  <c r="AQ244" i="5"/>
  <c r="AF244" i="5"/>
  <c r="H244" i="10" s="1"/>
  <c r="AK244" i="5"/>
  <c r="AH244" i="5"/>
  <c r="BY244" i="5"/>
  <c r="BZ244" i="5" s="1"/>
  <c r="AS244" i="5"/>
  <c r="AJ244" i="5"/>
  <c r="BA244" i="5"/>
  <c r="BJ244" i="5"/>
  <c r="BK244" i="5" s="1"/>
  <c r="AW244" i="5"/>
  <c r="BG151" i="5"/>
  <c r="BH151" i="5" s="1"/>
  <c r="AK151" i="5"/>
  <c r="AY151" i="5"/>
  <c r="BY151" i="5"/>
  <c r="BZ151" i="5" s="1"/>
  <c r="BA13" i="5"/>
  <c r="BG13" i="5"/>
  <c r="BH13" i="5" s="1"/>
  <c r="BC13" i="5"/>
  <c r="AY13" i="5"/>
  <c r="BP13" i="5"/>
  <c r="AS13" i="5"/>
  <c r="AK13" i="5"/>
  <c r="AH13" i="5"/>
  <c r="AW13" i="5"/>
  <c r="BJ13" i="5"/>
  <c r="BK13" i="5" s="1"/>
  <c r="AJ13" i="5"/>
  <c r="AF13" i="5"/>
  <c r="H13" i="10" s="1"/>
  <c r="AU13" i="5"/>
  <c r="G13" i="10"/>
  <c r="AQ13" i="5"/>
  <c r="BY13" i="5"/>
  <c r="BZ13" i="5" s="1"/>
  <c r="BP245" i="5"/>
  <c r="AS245" i="5"/>
  <c r="AF245" i="5"/>
  <c r="AK245" i="5"/>
  <c r="AJ245" i="5"/>
  <c r="AY245" i="5"/>
  <c r="BA245" i="5"/>
  <c r="AW245" i="5"/>
  <c r="AQ245" i="5"/>
  <c r="BM245" i="5"/>
  <c r="BY245" i="5"/>
  <c r="BZ245" i="5" s="1"/>
  <c r="BC245" i="5"/>
  <c r="AU245" i="5"/>
  <c r="BG245" i="5"/>
  <c r="BH245" i="5" s="1"/>
  <c r="AH245" i="5"/>
  <c r="BJ245" i="5"/>
  <c r="BK245" i="5" s="1"/>
  <c r="AF277" i="5"/>
  <c r="H277" i="10" s="1"/>
  <c r="W277" i="10" s="1"/>
  <c r="BP277" i="5"/>
  <c r="BM277" i="5"/>
  <c r="AK277" i="5"/>
  <c r="BE277" i="5"/>
  <c r="AS277" i="5"/>
  <c r="AJ277" i="5"/>
  <c r="AU277" i="5"/>
  <c r="AW277" i="5"/>
  <c r="BG277" i="5"/>
  <c r="BH277" i="5" s="1"/>
  <c r="BR277" i="5"/>
  <c r="BC277" i="5"/>
  <c r="BA277" i="5"/>
  <c r="AY277" i="5"/>
  <c r="AH277" i="5"/>
  <c r="AQ277" i="5"/>
  <c r="BJ277" i="5"/>
  <c r="BK277" i="5" s="1"/>
  <c r="AS57" i="5"/>
  <c r="BP57" i="5"/>
  <c r="BG57" i="5"/>
  <c r="BH57" i="5" s="1"/>
  <c r="BC57" i="5"/>
  <c r="AQ57" i="5"/>
  <c r="AJ57" i="5"/>
  <c r="AW57" i="5"/>
  <c r="AK57" i="5"/>
  <c r="G57" i="10"/>
  <c r="AU57" i="5"/>
  <c r="AY57" i="5"/>
  <c r="AH57" i="5"/>
  <c r="BJ57" i="5"/>
  <c r="BK57" i="5" s="1"/>
  <c r="AF57" i="5"/>
  <c r="H57" i="10" s="1"/>
  <c r="BY57" i="5"/>
  <c r="BZ57" i="5" s="1"/>
  <c r="R183" i="6"/>
  <c r="AB183" i="6"/>
  <c r="O183" i="6"/>
  <c r="AJ183" i="6"/>
  <c r="AN183" i="6"/>
  <c r="AO183" i="6" s="1"/>
  <c r="AR183" i="6"/>
  <c r="Q183" i="6"/>
  <c r="AZ183" i="6"/>
  <c r="Z183" i="6"/>
  <c r="AD183" i="6"/>
  <c r="G183" i="11"/>
  <c r="BJ44" i="5"/>
  <c r="BK44" i="5" s="1"/>
  <c r="AU44" i="5"/>
  <c r="AY44" i="5"/>
  <c r="AH44" i="5"/>
  <c r="BA44" i="5"/>
  <c r="AF44" i="5"/>
  <c r="H44" i="10" s="1"/>
  <c r="BC44" i="5"/>
  <c r="G44" i="10"/>
  <c r="AQ44" i="5"/>
  <c r="AS44" i="5"/>
  <c r="BP44" i="5"/>
  <c r="AJ44" i="5"/>
  <c r="AW44" i="5"/>
  <c r="AK44" i="5"/>
  <c r="BY44" i="5"/>
  <c r="BZ44" i="5" s="1"/>
  <c r="O261" i="6"/>
  <c r="Q261" i="6"/>
  <c r="X261" i="6"/>
  <c r="R261" i="6"/>
  <c r="AN261" i="6"/>
  <c r="AO261" i="6" s="1"/>
  <c r="Q179" i="6"/>
  <c r="AZ179" i="6"/>
  <c r="AN179" i="6"/>
  <c r="AO179" i="6" s="1"/>
  <c r="AR179" i="6"/>
  <c r="G179" i="11"/>
  <c r="AH179" i="6"/>
  <c r="T179" i="6"/>
  <c r="V179" i="6" s="1"/>
  <c r="Z179" i="6"/>
  <c r="AD179" i="6"/>
  <c r="R179" i="6"/>
  <c r="BI179" i="6"/>
  <c r="BJ179" i="6" s="1"/>
  <c r="O179" i="6"/>
  <c r="AJ179" i="6"/>
  <c r="AL179" i="6" s="1"/>
  <c r="AW179" i="6" s="1"/>
  <c r="X179" i="6"/>
  <c r="AF215" i="5"/>
  <c r="H215" i="10" s="1"/>
  <c r="AU215" i="5"/>
  <c r="AY215" i="5"/>
  <c r="BJ215" i="5"/>
  <c r="BK215" i="5" s="1"/>
  <c r="BY215" i="5"/>
  <c r="BZ215" i="5" s="1"/>
  <c r="AW215" i="5"/>
  <c r="BG215" i="5"/>
  <c r="BH215" i="5" s="1"/>
  <c r="AS215" i="5"/>
  <c r="AK215" i="5"/>
  <c r="G215" i="10"/>
  <c r="AQ215" i="5"/>
  <c r="AJ215" i="5"/>
  <c r="BC215" i="5"/>
  <c r="BP215" i="5"/>
  <c r="AH215" i="5"/>
  <c r="BA215" i="5"/>
  <c r="AB201" i="6"/>
  <c r="AJ201" i="6"/>
  <c r="AN201" i="6"/>
  <c r="AO201" i="6" s="1"/>
  <c r="AR10" i="6"/>
  <c r="AD10" i="6"/>
  <c r="O10" i="6"/>
  <c r="AZ10" i="6"/>
  <c r="AH10" i="6"/>
  <c r="Q10" i="6"/>
  <c r="BI10" i="6"/>
  <c r="BJ10" i="6" s="1"/>
  <c r="AJ10" i="6"/>
  <c r="AN10" i="6"/>
  <c r="AO10" i="6" s="1"/>
  <c r="AB10" i="6"/>
  <c r="R10" i="6"/>
  <c r="T10" i="6"/>
  <c r="V10" i="6" s="1"/>
  <c r="X10" i="6"/>
  <c r="AW264" i="6"/>
  <c r="AH264" i="6"/>
  <c r="Q264" i="6"/>
  <c r="BI264" i="6"/>
  <c r="BJ264" i="6" s="1"/>
  <c r="BB264" i="6"/>
  <c r="X264" i="6"/>
  <c r="AJ264" i="6"/>
  <c r="AL264" i="6"/>
  <c r="AB264" i="6"/>
  <c r="Z264" i="6"/>
  <c r="BF264" i="6"/>
  <c r="R264" i="6"/>
  <c r="T264" i="6"/>
  <c r="V264" i="6" s="1"/>
  <c r="X45" i="6"/>
  <c r="Z45" i="6"/>
  <c r="G45" i="11"/>
  <c r="AZ160" i="6"/>
  <c r="Z160" i="6"/>
  <c r="AH160" i="6"/>
  <c r="T160" i="6"/>
  <c r="R160" i="6"/>
  <c r="BI160" i="6"/>
  <c r="BJ160" i="6" s="1"/>
  <c r="X160" i="6"/>
  <c r="O160" i="6"/>
  <c r="G160" i="11"/>
  <c r="AN160" i="6"/>
  <c r="AO160" i="6" s="1"/>
  <c r="Q160" i="6"/>
  <c r="AR160" i="6"/>
  <c r="AB160" i="6"/>
  <c r="AB282" i="6"/>
  <c r="BB282" i="6"/>
  <c r="Z282" i="6"/>
  <c r="R282" i="6"/>
  <c r="AN282" i="6"/>
  <c r="AO282" i="6" s="1"/>
  <c r="AW282" i="6"/>
  <c r="AJ282" i="6"/>
  <c r="BF282" i="6"/>
  <c r="AD282" i="6"/>
  <c r="BI282" i="6"/>
  <c r="BJ282" i="6" s="1"/>
  <c r="AH282" i="6"/>
  <c r="AZ282" i="6"/>
  <c r="BB263" i="6"/>
  <c r="T183" i="6"/>
  <c r="V183" i="6" s="1"/>
  <c r="AL153" i="6"/>
  <c r="AD264" i="6"/>
  <c r="AD160" i="6"/>
  <c r="BG139" i="5"/>
  <c r="BH139" i="5" s="1"/>
  <c r="AW246" i="6"/>
  <c r="AN275" i="6"/>
  <c r="AO275" i="6" s="1"/>
  <c r="AF174" i="5"/>
  <c r="H174" i="10" s="1"/>
  <c r="AR191" i="6"/>
  <c r="AN191" i="6"/>
  <c r="AO191" i="6" s="1"/>
  <c r="AJ191" i="6"/>
  <c r="R114" i="6"/>
  <c r="AD114" i="6"/>
  <c r="AN114" i="6"/>
  <c r="AO114" i="6" s="1"/>
  <c r="R79" i="6"/>
  <c r="AB79" i="6"/>
  <c r="X79" i="6"/>
  <c r="AJ79" i="6"/>
  <c r="AL293" i="6"/>
  <c r="X293" i="6"/>
  <c r="Z293" i="6"/>
  <c r="AZ293" i="6"/>
  <c r="BY234" i="5"/>
  <c r="BZ234" i="5" s="1"/>
  <c r="BC234" i="5"/>
  <c r="G234" i="10"/>
  <c r="AQ234" i="5"/>
  <c r="T117" i="6"/>
  <c r="AJ117" i="6"/>
  <c r="AB117" i="6"/>
  <c r="AH117" i="6"/>
  <c r="AH67" i="5"/>
  <c r="BY67" i="5"/>
  <c r="BZ67" i="5" s="1"/>
  <c r="BP67" i="5"/>
  <c r="AS67" i="5"/>
  <c r="T235" i="6"/>
  <c r="AN235" i="6"/>
  <c r="AO235" i="6" s="1"/>
  <c r="Z235" i="6"/>
  <c r="X235" i="6"/>
  <c r="AH201" i="6"/>
  <c r="AR201" i="6"/>
  <c r="T45" i="6"/>
  <c r="V45" i="6" s="1"/>
  <c r="AJ45" i="6"/>
  <c r="Q45" i="6"/>
  <c r="AZ261" i="6"/>
  <c r="BB261" i="6"/>
  <c r="AK256" i="5"/>
  <c r="AH256" i="5"/>
  <c r="AJ32" i="6"/>
  <c r="Z32" i="6"/>
  <c r="AD32" i="6"/>
  <c r="R219" i="6"/>
  <c r="AN263" i="6"/>
  <c r="AO263" i="6" s="1"/>
  <c r="AH183" i="6"/>
  <c r="AR153" i="6"/>
  <c r="AN264" i="6"/>
  <c r="AO264" i="6" s="1"/>
  <c r="O148" i="6"/>
  <c r="BY277" i="5"/>
  <c r="BZ277" i="5" s="1"/>
  <c r="AH36" i="5"/>
  <c r="BA57" i="5"/>
  <c r="BG44" i="5"/>
  <c r="BH44" i="5" s="1"/>
  <c r="BE313" i="5"/>
  <c r="AK313" i="5"/>
  <c r="BA313" i="5"/>
  <c r="BR313" i="5"/>
  <c r="O191" i="6"/>
  <c r="AB191" i="6"/>
  <c r="R191" i="6"/>
  <c r="BI114" i="6"/>
  <c r="BJ114" i="6" s="1"/>
  <c r="Z114" i="6"/>
  <c r="X114" i="6"/>
  <c r="BI79" i="6"/>
  <c r="BJ79" i="6" s="1"/>
  <c r="Q79" i="6"/>
  <c r="T293" i="6"/>
  <c r="V293" i="6" s="1"/>
  <c r="AW293" i="6"/>
  <c r="AH293" i="6"/>
  <c r="BJ234" i="5"/>
  <c r="BK234" i="5" s="1"/>
  <c r="AY234" i="5"/>
  <c r="BP234" i="5"/>
  <c r="AS234" i="5"/>
  <c r="R117" i="6"/>
  <c r="Q117" i="6"/>
  <c r="AR117" i="6"/>
  <c r="AN117" i="6"/>
  <c r="AO117" i="6" s="1"/>
  <c r="G67" i="10"/>
  <c r="AF67" i="5"/>
  <c r="H67" i="10" s="1"/>
  <c r="AU67" i="5"/>
  <c r="AD235" i="6"/>
  <c r="T201" i="6"/>
  <c r="V201" i="6" s="1"/>
  <c r="Q201" i="6"/>
  <c r="X201" i="6"/>
  <c r="O45" i="6"/>
  <c r="AD45" i="6"/>
  <c r="T261" i="6"/>
  <c r="V261" i="6" s="1"/>
  <c r="AD261" i="6"/>
  <c r="AJ261" i="6"/>
  <c r="BF261" i="6"/>
  <c r="BG256" i="5"/>
  <c r="BH256" i="5" s="1"/>
  <c r="BP256" i="5"/>
  <c r="AB32" i="6"/>
  <c r="AZ32" i="6"/>
  <c r="AD219" i="6"/>
  <c r="Q219" i="6"/>
  <c r="X219" i="6"/>
  <c r="O282" i="6"/>
  <c r="R263" i="6"/>
  <c r="X183" i="6"/>
  <c r="AZ264" i="6"/>
  <c r="R246" i="6"/>
  <c r="AZ148" i="6"/>
  <c r="G244" i="10"/>
  <c r="AO51" i="5"/>
  <c r="BC10" i="5"/>
  <c r="AF10" i="5"/>
  <c r="H10" i="10" s="1"/>
  <c r="BY10" i="5"/>
  <c r="BZ10" i="5" s="1"/>
  <c r="BG10" i="5"/>
  <c r="BH10" i="5" s="1"/>
  <c r="AY10" i="5"/>
  <c r="BP10" i="5"/>
  <c r="G10" i="10"/>
  <c r="BC247" i="5"/>
  <c r="BG247" i="5"/>
  <c r="BH247" i="5" s="1"/>
  <c r="BA247" i="5"/>
  <c r="BY247" i="5"/>
  <c r="BZ247" i="5" s="1"/>
  <c r="AW247" i="5"/>
  <c r="AQ19" i="5"/>
  <c r="AU19" i="5"/>
  <c r="AF19" i="5"/>
  <c r="H19" i="10" s="1"/>
  <c r="AH19" i="5"/>
  <c r="BP19" i="5"/>
  <c r="AJ19" i="5"/>
  <c r="AY126" i="5"/>
  <c r="AS126" i="5"/>
  <c r="AW126" i="5"/>
  <c r="BY126" i="5"/>
  <c r="BZ126" i="5" s="1"/>
  <c r="BA177" i="5"/>
  <c r="AQ177" i="5"/>
  <c r="AY177" i="5"/>
  <c r="AF177" i="5"/>
  <c r="H177" i="10" s="1"/>
  <c r="BP21" i="5"/>
  <c r="AK21" i="5"/>
  <c r="BA21" i="5"/>
  <c r="AS21" i="5"/>
  <c r="AK148" i="5"/>
  <c r="BJ148" i="5"/>
  <c r="BK148" i="5" s="1"/>
  <c r="G148" i="10"/>
  <c r="BA59" i="5"/>
  <c r="BY59" i="5"/>
  <c r="BZ59" i="5" s="1"/>
  <c r="BG59" i="5"/>
  <c r="BH59" i="5" s="1"/>
  <c r="BC59" i="5"/>
  <c r="BE59" i="5" s="1"/>
  <c r="BR59" i="5" s="1"/>
  <c r="AJ59" i="5"/>
  <c r="AH59" i="5"/>
  <c r="BG195" i="5"/>
  <c r="BH195" i="5" s="1"/>
  <c r="AY195" i="5"/>
  <c r="BY195" i="5"/>
  <c r="BZ195" i="5" s="1"/>
  <c r="BC195" i="5"/>
  <c r="AQ195" i="5"/>
  <c r="AK195" i="5"/>
  <c r="AU10" i="5"/>
  <c r="AS10" i="5"/>
  <c r="AY19" i="5"/>
  <c r="BA126" i="5"/>
  <c r="AK177" i="5"/>
  <c r="AF21" i="5"/>
  <c r="H21" i="10" s="1"/>
  <c r="AK19" i="5"/>
  <c r="AS19" i="5"/>
  <c r="AK126" i="5"/>
  <c r="AS177" i="5"/>
  <c r="AQ21" i="5"/>
  <c r="AF266" i="5"/>
  <c r="H266" i="10" s="1"/>
  <c r="W266" i="10" s="1"/>
  <c r="BJ165" i="5"/>
  <c r="BK165" i="5" s="1"/>
  <c r="AU165" i="5"/>
  <c r="G165" i="10"/>
  <c r="AH165" i="5"/>
  <c r="AY165" i="5"/>
  <c r="AW165" i="5"/>
  <c r="BY165" i="5"/>
  <c r="BZ165" i="5" s="1"/>
  <c r="AJ165" i="5"/>
  <c r="AQ165" i="5"/>
  <c r="AF165" i="5"/>
  <c r="H165" i="10" s="1"/>
  <c r="AS165" i="5"/>
  <c r="BC165" i="5"/>
  <c r="BA165" i="5"/>
  <c r="AK165" i="5"/>
  <c r="BP165" i="5"/>
  <c r="AS105" i="5"/>
  <c r="BP105" i="5"/>
  <c r="BG105" i="5"/>
  <c r="BH105" i="5" s="1"/>
  <c r="G105" i="10"/>
  <c r="AJ105" i="5"/>
  <c r="BJ105" i="5"/>
  <c r="BK105" i="5" s="1"/>
  <c r="AU105" i="5"/>
  <c r="BY105" i="5"/>
  <c r="BZ105" i="5" s="1"/>
  <c r="AQ105" i="5"/>
  <c r="AY105" i="5"/>
  <c r="AW105" i="5"/>
  <c r="AH105" i="5"/>
  <c r="BA105" i="5"/>
  <c r="BC105" i="5"/>
  <c r="AF105" i="5"/>
  <c r="H105" i="10" s="1"/>
  <c r="AK197" i="5"/>
  <c r="BP197" i="5"/>
  <c r="BC197" i="5"/>
  <c r="AW197" i="5"/>
  <c r="G197" i="10"/>
  <c r="AH197" i="5"/>
  <c r="AQ197" i="5"/>
  <c r="BA197" i="5"/>
  <c r="AS197" i="5"/>
  <c r="AU197" i="5"/>
  <c r="AJ197" i="5"/>
  <c r="BJ197" i="5"/>
  <c r="BK197" i="5" s="1"/>
  <c r="AF197" i="5"/>
  <c r="H197" i="10" s="1"/>
  <c r="BY197" i="5"/>
  <c r="BZ197" i="5" s="1"/>
  <c r="BG197" i="5"/>
  <c r="BH197" i="5" s="1"/>
  <c r="AY197" i="5"/>
  <c r="AU230" i="5"/>
  <c r="AH230" i="5"/>
  <c r="BP230" i="5"/>
  <c r="BY230" i="5"/>
  <c r="BZ230" i="5" s="1"/>
  <c r="AQ230" i="5"/>
  <c r="AW230" i="5"/>
  <c r="BJ230" i="5"/>
  <c r="BK230" i="5" s="1"/>
  <c r="AJ230" i="5"/>
  <c r="AY230" i="5"/>
  <c r="AF230" i="5"/>
  <c r="H230" i="10" s="1"/>
  <c r="BA230" i="5"/>
  <c r="G230" i="10"/>
  <c r="AK230" i="5"/>
  <c r="BG230" i="5"/>
  <c r="BH230" i="5" s="1"/>
  <c r="AS230" i="5"/>
  <c r="AQ198" i="5"/>
  <c r="BP198" i="5"/>
  <c r="G198" i="10"/>
  <c r="BJ198" i="5"/>
  <c r="BK198" i="5" s="1"/>
  <c r="BA198" i="5"/>
  <c r="BY198" i="5"/>
  <c r="BZ198" i="5" s="1"/>
  <c r="AS198" i="5"/>
  <c r="AU198" i="5"/>
  <c r="BC198" i="5"/>
  <c r="AF198" i="5"/>
  <c r="H198" i="10" s="1"/>
  <c r="AK198" i="5"/>
  <c r="AJ198" i="5"/>
  <c r="AY198" i="5"/>
  <c r="BG198" i="5"/>
  <c r="BH198" i="5" s="1"/>
  <c r="AH198" i="5"/>
  <c r="BG18" i="5"/>
  <c r="BH18" i="5" s="1"/>
  <c r="AW18" i="5"/>
  <c r="BJ18" i="5"/>
  <c r="BK18" i="5" s="1"/>
  <c r="G18" i="10"/>
  <c r="AK18" i="5"/>
  <c r="AJ18" i="5"/>
  <c r="BP18" i="5"/>
  <c r="AH18" i="5"/>
  <c r="AQ18" i="5"/>
  <c r="AY18" i="5"/>
  <c r="AU18" i="5"/>
  <c r="BA18" i="5"/>
  <c r="AF18" i="5"/>
  <c r="H18" i="10" s="1"/>
  <c r="BC18" i="5"/>
  <c r="BY18" i="5"/>
  <c r="BZ18" i="5" s="1"/>
  <c r="AS18" i="5"/>
  <c r="BP240" i="5"/>
  <c r="AS240" i="5"/>
  <c r="AH240" i="5"/>
  <c r="BJ240" i="5"/>
  <c r="BK240" i="5" s="1"/>
  <c r="BY240" i="5"/>
  <c r="BZ240" i="5" s="1"/>
  <c r="BC240" i="5"/>
  <c r="BE240" i="5" s="1"/>
  <c r="BG240" i="5"/>
  <c r="BH240" i="5" s="1"/>
  <c r="G240" i="10"/>
  <c r="AU240" i="5"/>
  <c r="AK240" i="5"/>
  <c r="AF240" i="5"/>
  <c r="H240" i="10" s="1"/>
  <c r="AW240" i="5"/>
  <c r="AJ240" i="5"/>
  <c r="AY240" i="5"/>
  <c r="AQ240" i="5"/>
  <c r="AQ209" i="5"/>
  <c r="AF209" i="5"/>
  <c r="H209" i="10" s="1"/>
  <c r="BY209" i="5"/>
  <c r="BZ209" i="5" s="1"/>
  <c r="BA209" i="5"/>
  <c r="G209" i="10"/>
  <c r="AH209" i="5"/>
  <c r="BC209" i="5"/>
  <c r="AW209" i="5"/>
  <c r="BG209" i="5"/>
  <c r="BH209" i="5" s="1"/>
  <c r="AY209" i="5"/>
  <c r="AJ209" i="5"/>
  <c r="AS209" i="5"/>
  <c r="AU209" i="5"/>
  <c r="BP209" i="5"/>
  <c r="AK209" i="5"/>
  <c r="BC279" i="5"/>
  <c r="AU279" i="5"/>
  <c r="AH279" i="5"/>
  <c r="BY279" i="5"/>
  <c r="BZ279" i="5" s="1"/>
  <c r="AK279" i="5"/>
  <c r="AJ279" i="5"/>
  <c r="BA279" i="5"/>
  <c r="BE279" i="5"/>
  <c r="AQ279" i="5"/>
  <c r="BM279" i="5"/>
  <c r="BG279" i="5"/>
  <c r="BH279" i="5" s="1"/>
  <c r="BP279" i="5"/>
  <c r="BR279" i="5"/>
  <c r="BJ279" i="5"/>
  <c r="BK279" i="5" s="1"/>
  <c r="AF279" i="5"/>
  <c r="H279" i="10" s="1"/>
  <c r="W279" i="10" s="1"/>
  <c r="AW279" i="5"/>
  <c r="AS279" i="5"/>
  <c r="AY279" i="5"/>
  <c r="G206" i="10"/>
  <c r="BJ206" i="5"/>
  <c r="BK206" i="5" s="1"/>
  <c r="AK206" i="5"/>
  <c r="AH206" i="5"/>
  <c r="BY206" i="5"/>
  <c r="BZ206" i="5" s="1"/>
  <c r="AJ206" i="5"/>
  <c r="BG206" i="5"/>
  <c r="BH206" i="5" s="1"/>
  <c r="AW206" i="5"/>
  <c r="AF206" i="5"/>
  <c r="H206" i="10" s="1"/>
  <c r="BP70" i="5"/>
  <c r="AF70" i="5"/>
  <c r="H70" i="10" s="1"/>
  <c r="BY70" i="5"/>
  <c r="BZ70" i="5" s="1"/>
  <c r="AW70" i="5"/>
  <c r="AH70" i="5"/>
  <c r="BA70" i="5"/>
  <c r="G70" i="10"/>
  <c r="AY70" i="5"/>
  <c r="AS70" i="5"/>
  <c r="AQ138" i="5"/>
  <c r="BA138" i="5"/>
  <c r="AF138" i="5"/>
  <c r="H138" i="10" s="1"/>
  <c r="AS138" i="5"/>
  <c r="G138" i="10"/>
  <c r="BC138" i="5"/>
  <c r="AH138" i="5"/>
  <c r="BG138" i="5"/>
  <c r="BH138" i="5" s="1"/>
  <c r="BP138" i="5"/>
  <c r="BA163" i="5"/>
  <c r="AY163" i="5"/>
  <c r="BJ163" i="5"/>
  <c r="BK163" i="5" s="1"/>
  <c r="AQ163" i="5"/>
  <c r="AS163" i="5"/>
  <c r="AK163" i="5"/>
  <c r="AJ56" i="5"/>
  <c r="AU56" i="5"/>
  <c r="BC56" i="5"/>
  <c r="BE56" i="5" s="1"/>
  <c r="BR56" i="5" s="1"/>
  <c r="BJ56" i="5"/>
  <c r="BK56" i="5" s="1"/>
  <c r="BY208" i="5"/>
  <c r="BZ208" i="5" s="1"/>
  <c r="BG208" i="5"/>
  <c r="BH208" i="5" s="1"/>
  <c r="AK208" i="5"/>
  <c r="AW208" i="5"/>
  <c r="BP208" i="5"/>
  <c r="G208" i="10"/>
  <c r="BJ208" i="5"/>
  <c r="BK208" i="5" s="1"/>
  <c r="AJ208" i="5"/>
  <c r="AS208" i="5"/>
  <c r="AY208" i="5"/>
  <c r="AF208" i="5"/>
  <c r="H208" i="10" s="1"/>
  <c r="AQ208" i="5"/>
  <c r="BC208" i="5"/>
  <c r="AH208" i="5"/>
  <c r="BA227" i="5"/>
  <c r="AY227" i="5"/>
  <c r="BP227" i="5"/>
  <c r="AW8" i="5"/>
  <c r="AK8" i="5"/>
  <c r="AS58" i="5"/>
  <c r="AY58" i="5"/>
  <c r="AK58" i="5"/>
  <c r="AY222" i="5"/>
  <c r="BA27" i="5"/>
  <c r="AW27" i="5"/>
  <c r="BB309" i="6"/>
  <c r="AH309" i="6"/>
  <c r="BF309" i="6"/>
  <c r="BI309" i="6"/>
  <c r="BJ309" i="6" s="1"/>
  <c r="X309" i="6"/>
  <c r="AB309" i="6"/>
  <c r="Q309" i="6"/>
  <c r="AL309" i="6"/>
  <c r="AZ116" i="6"/>
  <c r="T116" i="6"/>
  <c r="Q116" i="6"/>
  <c r="AB116" i="6"/>
  <c r="R116" i="6"/>
  <c r="AH116" i="6"/>
  <c r="AD36" i="6"/>
  <c r="BI36" i="6"/>
  <c r="BJ36" i="6" s="1"/>
  <c r="T36" i="6"/>
  <c r="X36" i="6"/>
  <c r="Q36" i="6"/>
  <c r="O36" i="6"/>
  <c r="AZ36" i="6"/>
  <c r="AJ36" i="6"/>
  <c r="AB36" i="6"/>
  <c r="G36" i="11"/>
  <c r="Z36" i="6"/>
  <c r="R36" i="6"/>
  <c r="O249" i="6"/>
  <c r="Q249" i="6"/>
  <c r="X249" i="6"/>
  <c r="Z249" i="6"/>
  <c r="AB249" i="6"/>
  <c r="AZ249" i="6"/>
  <c r="AL249" i="6"/>
  <c r="R249" i="6"/>
  <c r="BF249" i="6"/>
  <c r="AW249" i="6"/>
  <c r="AJ249" i="6"/>
  <c r="AN249" i="6"/>
  <c r="AO249" i="6" s="1"/>
  <c r="T249" i="6"/>
  <c r="V249" i="6" s="1"/>
  <c r="AW15" i="6"/>
  <c r="AN15" i="6"/>
  <c r="AO15" i="6" s="1"/>
  <c r="AB15" i="6"/>
  <c r="R15" i="6"/>
  <c r="G15" i="11"/>
  <c r="BF15" i="6"/>
  <c r="BG15" i="6" s="1"/>
  <c r="AZ15" i="6"/>
  <c r="Q15" i="6"/>
  <c r="T15" i="6"/>
  <c r="O15" i="6"/>
  <c r="X15" i="6"/>
  <c r="AR15" i="6"/>
  <c r="Z15" i="6"/>
  <c r="AJ15" i="6"/>
  <c r="AL15" i="6"/>
  <c r="AZ41" i="6"/>
  <c r="AN41" i="6"/>
  <c r="AO41" i="6" s="1"/>
  <c r="AJ41" i="6"/>
  <c r="AH242" i="6"/>
  <c r="G242" i="11"/>
  <c r="AD242" i="6"/>
  <c r="BI242" i="6"/>
  <c r="BJ242" i="6" s="1"/>
  <c r="X242" i="6"/>
  <c r="O242" i="6"/>
  <c r="Q242" i="6"/>
  <c r="T242" i="6"/>
  <c r="AB242" i="6"/>
  <c r="AZ242" i="6"/>
  <c r="Z242" i="6"/>
  <c r="AR242" i="6"/>
  <c r="BB152" i="6"/>
  <c r="AH152" i="6"/>
  <c r="O152" i="6"/>
  <c r="R152" i="6"/>
  <c r="X152" i="6"/>
  <c r="Q152" i="6"/>
  <c r="AB152" i="6"/>
  <c r="AL152" i="6"/>
  <c r="AW139" i="6"/>
  <c r="AN139" i="6"/>
  <c r="AO139" i="6" s="1"/>
  <c r="AD139" i="6"/>
  <c r="Q139" i="6"/>
  <c r="AH139" i="6"/>
  <c r="X139" i="6"/>
  <c r="AZ139" i="6"/>
  <c r="O139" i="6"/>
  <c r="G139" i="11"/>
  <c r="AL139" i="6"/>
  <c r="BB139" i="6"/>
  <c r="AB139" i="6"/>
  <c r="BI139" i="6"/>
  <c r="BJ139" i="6" s="1"/>
  <c r="T139" i="6"/>
  <c r="V139" i="6" s="1"/>
  <c r="O295" i="6"/>
  <c r="X295" i="6"/>
  <c r="AH295" i="6"/>
  <c r="AL295" i="6"/>
  <c r="T295" i="6"/>
  <c r="AZ295" i="6"/>
  <c r="Z295" i="6"/>
  <c r="Q295" i="6"/>
  <c r="R295" i="6"/>
  <c r="AN295" i="6"/>
  <c r="AO295" i="6" s="1"/>
  <c r="AJ295" i="6"/>
  <c r="BF295" i="6"/>
  <c r="AB295" i="6"/>
  <c r="AD295" i="6"/>
  <c r="BI295" i="6"/>
  <c r="BJ295" i="6" s="1"/>
  <c r="AW268" i="6"/>
  <c r="BF268" i="6"/>
  <c r="O268" i="6"/>
  <c r="AL268" i="6"/>
  <c r="T268" i="6"/>
  <c r="BB268" i="6"/>
  <c r="AH268" i="6"/>
  <c r="Z268" i="6"/>
  <c r="R268" i="6"/>
  <c r="AN268" i="6"/>
  <c r="AO268" i="6" s="1"/>
  <c r="Q268" i="6"/>
  <c r="X268" i="6"/>
  <c r="AD268" i="6"/>
  <c r="BI268" i="6"/>
  <c r="BJ268" i="6" s="1"/>
  <c r="Q76" i="6"/>
  <c r="AH76" i="6"/>
  <c r="AJ76" i="6"/>
  <c r="AB76" i="6"/>
  <c r="T76" i="6"/>
  <c r="V76" i="6" s="1"/>
  <c r="O76" i="6"/>
  <c r="AZ126" i="6"/>
  <c r="AB126" i="6"/>
  <c r="T126" i="6"/>
  <c r="V126" i="6" s="1"/>
  <c r="G126" i="11"/>
  <c r="X126" i="6"/>
  <c r="Z126" i="6"/>
  <c r="BI126" i="6"/>
  <c r="BJ126" i="6" s="1"/>
  <c r="Z129" i="6"/>
  <c r="G129" i="11"/>
  <c r="T129" i="6"/>
  <c r="AN129" i="6"/>
  <c r="AO129" i="6" s="1"/>
  <c r="R129" i="6"/>
  <c r="BI129" i="6"/>
  <c r="BJ129" i="6" s="1"/>
  <c r="O129" i="6"/>
  <c r="AH233" i="6"/>
  <c r="G233" i="11"/>
  <c r="Q233" i="6"/>
  <c r="R233" i="6"/>
  <c r="X233" i="6"/>
  <c r="AN233" i="6"/>
  <c r="AO233" i="6" s="1"/>
  <c r="T233" i="6"/>
  <c r="V233" i="6" s="1"/>
  <c r="BI178" i="6"/>
  <c r="BJ178" i="6" s="1"/>
  <c r="O178" i="6"/>
  <c r="R178" i="6"/>
  <c r="AN178" i="6"/>
  <c r="AO178" i="6" s="1"/>
  <c r="AR178" i="6"/>
  <c r="AH178" i="6"/>
  <c r="X178" i="6"/>
  <c r="AD178" i="6"/>
  <c r="AJ178" i="6"/>
  <c r="Z178" i="6"/>
  <c r="AZ178" i="6"/>
  <c r="Q165" i="6"/>
  <c r="AH165" i="6"/>
  <c r="AJ165" i="6"/>
  <c r="AD165" i="6"/>
  <c r="G165" i="11"/>
  <c r="X58" i="6"/>
  <c r="AZ58" i="6"/>
  <c r="Z58" i="6"/>
  <c r="T58" i="6"/>
  <c r="G58" i="11"/>
  <c r="BB58" i="6"/>
  <c r="AB58" i="6"/>
  <c r="AD58" i="6"/>
  <c r="AL58" i="6"/>
  <c r="BF58" i="6"/>
  <c r="AR58" i="6"/>
  <c r="R58" i="6"/>
  <c r="AJ58" i="6"/>
  <c r="BI58" i="6"/>
  <c r="BJ58" i="6" s="1"/>
  <c r="AB205" i="6"/>
  <c r="R205" i="6"/>
  <c r="AN205" i="6"/>
  <c r="AO205" i="6" s="1"/>
  <c r="AR205" i="6"/>
  <c r="Q205" i="6"/>
  <c r="AJ205" i="6"/>
  <c r="G205" i="11"/>
  <c r="Z205" i="6"/>
  <c r="AD205" i="6"/>
  <c r="AH205" i="6"/>
  <c r="AZ205" i="6"/>
  <c r="AW101" i="6"/>
  <c r="AX101" i="6" s="1"/>
  <c r="AB101" i="6"/>
  <c r="G101" i="11"/>
  <c r="O101" i="6"/>
  <c r="X101" i="6"/>
  <c r="AZ101" i="6"/>
  <c r="Q101" i="6"/>
  <c r="AJ101" i="6"/>
  <c r="BI101" i="6"/>
  <c r="BJ101" i="6" s="1"/>
  <c r="X120" i="6"/>
  <c r="AZ120" i="6"/>
  <c r="AB120" i="6"/>
  <c r="R120" i="6"/>
  <c r="O120" i="6"/>
  <c r="AQ218" i="5"/>
  <c r="BG218" i="5"/>
  <c r="BH218" i="5" s="1"/>
  <c r="AK203" i="5"/>
  <c r="BC203" i="5"/>
  <c r="BA135" i="5"/>
  <c r="BG135" i="5"/>
  <c r="BH135" i="5" s="1"/>
  <c r="AH135" i="5"/>
  <c r="AY135" i="5"/>
  <c r="AW135" i="5"/>
  <c r="BY135" i="5"/>
  <c r="BZ135" i="5" s="1"/>
  <c r="BP135" i="5"/>
  <c r="BA81" i="5"/>
  <c r="BC81" i="5"/>
  <c r="AF81" i="5"/>
  <c r="H81" i="10" s="1"/>
  <c r="AH81" i="5"/>
  <c r="AQ81" i="5"/>
  <c r="BP81" i="5"/>
  <c r="AU81" i="5"/>
  <c r="AS81" i="5"/>
  <c r="BJ81" i="5"/>
  <c r="BK81" i="5" s="1"/>
  <c r="G81" i="10"/>
  <c r="AJ81" i="5"/>
  <c r="AW81" i="5"/>
  <c r="BY81" i="5"/>
  <c r="BZ81" i="5" s="1"/>
  <c r="AY81" i="5"/>
  <c r="BG81" i="5"/>
  <c r="BH81" i="5" s="1"/>
  <c r="AY295" i="5"/>
  <c r="BA295" i="5"/>
  <c r="AQ130" i="5"/>
  <c r="BA130" i="5"/>
  <c r="AW130" i="5"/>
  <c r="G130" i="10"/>
  <c r="AS130" i="5"/>
  <c r="AF130" i="5"/>
  <c r="H130" i="10" s="1"/>
  <c r="AK130" i="5"/>
  <c r="AJ130" i="5"/>
  <c r="BP130" i="5"/>
  <c r="BG130" i="5"/>
  <c r="BH130" i="5" s="1"/>
  <c r="AH130" i="5"/>
  <c r="BC130" i="5"/>
  <c r="AU130" i="5"/>
  <c r="BY130" i="5"/>
  <c r="BZ130" i="5" s="1"/>
  <c r="AY130" i="5"/>
  <c r="BG75" i="5"/>
  <c r="BH75" i="5" s="1"/>
  <c r="AY75" i="5"/>
  <c r="AW75" i="5"/>
  <c r="BM75" i="5"/>
  <c r="BN75" i="5" s="1"/>
  <c r="AH75" i="5"/>
  <c r="AU75" i="5"/>
  <c r="BR75" i="5"/>
  <c r="AF75" i="5"/>
  <c r="H75" i="10" s="1"/>
  <c r="BC75" i="5"/>
  <c r="AJ75" i="5"/>
  <c r="BY75" i="5"/>
  <c r="BZ75" i="5" s="1"/>
  <c r="AQ75" i="5"/>
  <c r="BP75" i="5"/>
  <c r="G75" i="10"/>
  <c r="BA75" i="5"/>
  <c r="BJ75" i="5"/>
  <c r="BK75" i="5" s="1"/>
  <c r="BE75" i="5"/>
  <c r="BA114" i="5"/>
  <c r="AY114" i="5"/>
  <c r="AF114" i="5"/>
  <c r="H114" i="10" s="1"/>
  <c r="BY114" i="5"/>
  <c r="BZ114" i="5" s="1"/>
  <c r="G114" i="10"/>
  <c r="AS114" i="5"/>
  <c r="BP114" i="5"/>
  <c r="BG114" i="5"/>
  <c r="BH114" i="5" s="1"/>
  <c r="AH114" i="5"/>
  <c r="AW114" i="5"/>
  <c r="BC114" i="5"/>
  <c r="AQ114" i="5"/>
  <c r="AU114" i="5"/>
  <c r="AJ114" i="5"/>
  <c r="AW156" i="5"/>
  <c r="AS156" i="5"/>
  <c r="AY156" i="5"/>
  <c r="AQ156" i="5"/>
  <c r="BA156" i="5"/>
  <c r="AK156" i="5"/>
  <c r="BG156" i="5"/>
  <c r="BH156" i="5" s="1"/>
  <c r="BY156" i="5"/>
  <c r="BZ156" i="5" s="1"/>
  <c r="AU156" i="5"/>
  <c r="AH156" i="5"/>
  <c r="BP156" i="5"/>
  <c r="BC156" i="5"/>
  <c r="AJ80" i="5"/>
  <c r="BP80" i="5"/>
  <c r="BG80" i="5"/>
  <c r="BH80" i="5" s="1"/>
  <c r="G80" i="10"/>
  <c r="AQ80" i="5"/>
  <c r="BJ80" i="5"/>
  <c r="BK80" i="5" s="1"/>
  <c r="AU80" i="5"/>
  <c r="BY80" i="5"/>
  <c r="BZ80" i="5" s="1"/>
  <c r="BC80" i="5"/>
  <c r="AY80" i="5"/>
  <c r="AW80" i="5"/>
  <c r="AS80" i="5"/>
  <c r="AK80" i="5"/>
  <c r="BA80" i="5"/>
  <c r="AH80" i="5"/>
  <c r="BP293" i="5"/>
  <c r="AS293" i="5"/>
  <c r="AH293" i="5"/>
  <c r="BJ293" i="5"/>
  <c r="BK293" i="5" s="1"/>
  <c r="BY293" i="5"/>
  <c r="BZ293" i="5" s="1"/>
  <c r="BC293" i="5"/>
  <c r="BR293" i="5"/>
  <c r="AJ293" i="5"/>
  <c r="AK293" i="5"/>
  <c r="BE293" i="5"/>
  <c r="G123" i="10"/>
  <c r="AF123" i="5"/>
  <c r="H123" i="10" s="1"/>
  <c r="AY123" i="5"/>
  <c r="BC106" i="5"/>
  <c r="BJ106" i="5"/>
  <c r="BK106" i="5" s="1"/>
  <c r="AU106" i="5"/>
  <c r="BY106" i="5"/>
  <c r="BZ106" i="5" s="1"/>
  <c r="AS106" i="5"/>
  <c r="AW106" i="5"/>
  <c r="AK106" i="5"/>
  <c r="AJ106" i="5"/>
  <c r="AF106" i="5"/>
  <c r="H106" i="10" s="1"/>
  <c r="AH106" i="5"/>
  <c r="AQ106" i="5"/>
  <c r="AY106" i="5"/>
  <c r="BG106" i="5"/>
  <c r="BH106" i="5" s="1"/>
  <c r="G106" i="10"/>
  <c r="BA106" i="5"/>
  <c r="BA296" i="5"/>
  <c r="BC296" i="5"/>
  <c r="BR296" i="5"/>
  <c r="AQ296" i="5"/>
  <c r="AH296" i="5"/>
  <c r="BJ296" i="5"/>
  <c r="BK296" i="5" s="1"/>
  <c r="BY296" i="5"/>
  <c r="BZ296" i="5" s="1"/>
  <c r="AU296" i="5"/>
  <c r="BP296" i="5"/>
  <c r="AK296" i="5"/>
  <c r="AJ296" i="5"/>
  <c r="BE296" i="5"/>
  <c r="BM296" i="5"/>
  <c r="BG296" i="5"/>
  <c r="BH296" i="5" s="1"/>
  <c r="AF296" i="5"/>
  <c r="H296" i="10" s="1"/>
  <c r="W296" i="10" s="1"/>
  <c r="AW296" i="5"/>
  <c r="AS296" i="5"/>
  <c r="AY296" i="5"/>
  <c r="AQ53" i="5"/>
  <c r="BJ53" i="5"/>
  <c r="BK53" i="5" s="1"/>
  <c r="AU53" i="5"/>
  <c r="AH53" i="5"/>
  <c r="BA53" i="5"/>
  <c r="AW53" i="5"/>
  <c r="AS53" i="5"/>
  <c r="AK53" i="5"/>
  <c r="BY53" i="5"/>
  <c r="BZ53" i="5" s="1"/>
  <c r="AY53" i="5"/>
  <c r="AF53" i="5"/>
  <c r="H53" i="10" s="1"/>
  <c r="BC53" i="5"/>
  <c r="G53" i="10"/>
  <c r="BP53" i="5"/>
  <c r="BG53" i="5"/>
  <c r="BH53" i="5" s="1"/>
  <c r="AH269" i="5"/>
  <c r="BM269" i="5"/>
  <c r="AF269" i="5"/>
  <c r="H269" i="10" s="1"/>
  <c r="W269" i="10" s="1"/>
  <c r="BJ269" i="5"/>
  <c r="BK269" i="5" s="1"/>
  <c r="BY269" i="5"/>
  <c r="BZ269" i="5" s="1"/>
  <c r="AQ269" i="5"/>
  <c r="BP269" i="5"/>
  <c r="AY269" i="5"/>
  <c r="AU269" i="5"/>
  <c r="BC269" i="5"/>
  <c r="BR269" i="5"/>
  <c r="BE269" i="5"/>
  <c r="AJ269" i="5"/>
  <c r="AK269" i="5"/>
  <c r="BG269" i="5"/>
  <c r="BH269" i="5" s="1"/>
  <c r="AW269" i="5"/>
  <c r="BA269" i="5"/>
  <c r="AO112" i="5"/>
  <c r="AY102" i="5"/>
  <c r="AF102" i="5"/>
  <c r="H102" i="10" s="1"/>
  <c r="BC102" i="5"/>
  <c r="G102" i="10"/>
  <c r="BP102" i="5"/>
  <c r="BG102" i="5"/>
  <c r="BH102" i="5" s="1"/>
  <c r="AJ102" i="5"/>
  <c r="AK102" i="5"/>
  <c r="BC306" i="5"/>
  <c r="AF306" i="5"/>
  <c r="H306" i="10" s="1"/>
  <c r="W306" i="10" s="1"/>
  <c r="BM306" i="5"/>
  <c r="BY306" i="5"/>
  <c r="BZ306" i="5" s="1"/>
  <c r="AQ306" i="5"/>
  <c r="AS306" i="5"/>
  <c r="AU306" i="5"/>
  <c r="BE306" i="5"/>
  <c r="BA306" i="5"/>
  <c r="BG306" i="5"/>
  <c r="BH306" i="5" s="1"/>
  <c r="AH306" i="5"/>
  <c r="AK306" i="5"/>
  <c r="AW306" i="5"/>
  <c r="AJ15" i="5"/>
  <c r="BA15" i="5"/>
  <c r="G15" i="10"/>
  <c r="AF15" i="5"/>
  <c r="H15" i="10" s="1"/>
  <c r="AU15" i="5"/>
  <c r="AH15" i="5"/>
  <c r="O225" i="6"/>
  <c r="AB225" i="6"/>
  <c r="AH225" i="6"/>
  <c r="BI225" i="6"/>
  <c r="BJ225" i="6" s="1"/>
  <c r="Q225" i="6"/>
  <c r="G225" i="11"/>
  <c r="AJ225" i="6"/>
  <c r="AZ225" i="6"/>
  <c r="X225" i="6"/>
  <c r="R225" i="6"/>
  <c r="Z225" i="6"/>
  <c r="T225" i="6"/>
  <c r="AN225" i="6"/>
  <c r="AO225" i="6" s="1"/>
  <c r="AR225" i="6"/>
  <c r="AK142" i="5"/>
  <c r="AQ142" i="5"/>
  <c r="AW142" i="5"/>
  <c r="BY142" i="5"/>
  <c r="BZ142" i="5" s="1"/>
  <c r="BA142" i="5"/>
  <c r="AF142" i="5"/>
  <c r="H142" i="10" s="1"/>
  <c r="AJ142" i="5"/>
  <c r="AY142" i="5"/>
  <c r="AS142" i="5"/>
  <c r="G142" i="10"/>
  <c r="AB66" i="6"/>
  <c r="BI66" i="6"/>
  <c r="BJ66" i="6" s="1"/>
  <c r="AJ66" i="6"/>
  <c r="AH66" i="6"/>
  <c r="Z66" i="6"/>
  <c r="T66" i="6"/>
  <c r="G66" i="11"/>
  <c r="X66" i="6"/>
  <c r="AN66" i="6"/>
  <c r="AD66" i="6"/>
  <c r="R66" i="6"/>
  <c r="AJ256" i="6"/>
  <c r="BI256" i="6"/>
  <c r="BJ256" i="6" s="1"/>
  <c r="AH256" i="6"/>
  <c r="Q256" i="6"/>
  <c r="X256" i="6"/>
  <c r="O256" i="6"/>
  <c r="R256" i="6"/>
  <c r="T256" i="6"/>
  <c r="X168" i="6"/>
  <c r="AD168" i="6"/>
  <c r="T168" i="6"/>
  <c r="V168" i="6" s="1"/>
  <c r="AB168" i="6"/>
  <c r="R168" i="6"/>
  <c r="AZ168" i="6"/>
  <c r="Q168" i="6"/>
  <c r="Z168" i="6"/>
  <c r="AY207" i="5"/>
  <c r="AF207" i="5"/>
  <c r="H207" i="10" s="1"/>
  <c r="BJ207" i="5"/>
  <c r="BK207" i="5" s="1"/>
  <c r="AJ207" i="5"/>
  <c r="G207" i="10"/>
  <c r="AK207" i="5"/>
  <c r="AS207" i="5"/>
  <c r="AW207" i="5"/>
  <c r="AU207" i="5"/>
  <c r="X150" i="6"/>
  <c r="AN150" i="6"/>
  <c r="AO150" i="6" s="1"/>
  <c r="O150" i="6"/>
  <c r="AD150" i="6"/>
  <c r="T150" i="6"/>
  <c r="V150" i="6" s="1"/>
  <c r="BF150" i="6"/>
  <c r="AZ150" i="6"/>
  <c r="G150" i="11"/>
  <c r="AB150" i="6"/>
  <c r="AH150" i="6"/>
  <c r="Z150" i="6"/>
  <c r="AJ150" i="6"/>
  <c r="AW150" i="6"/>
  <c r="AX150" i="6" s="1"/>
  <c r="AL150" i="6"/>
  <c r="R150" i="6"/>
  <c r="AB178" i="6"/>
  <c r="AH36" i="6"/>
  <c r="AU208" i="5"/>
  <c r="AK114" i="5"/>
  <c r="BP106" i="5"/>
  <c r="BJ156" i="5"/>
  <c r="BK156" i="5" s="1"/>
  <c r="BB249" i="6"/>
  <c r="T178" i="6"/>
  <c r="AN36" i="6"/>
  <c r="AO36" i="6" s="1"/>
  <c r="BJ114" i="5"/>
  <c r="BK114" i="5" s="1"/>
  <c r="AW198" i="5"/>
  <c r="G178" i="11"/>
  <c r="BA208" i="5"/>
  <c r="AK75" i="5"/>
  <c r="AK105" i="5"/>
  <c r="BC230" i="5"/>
  <c r="BA240" i="5"/>
  <c r="AY29" i="5"/>
  <c r="AQ29" i="5"/>
  <c r="BG29" i="5"/>
  <c r="BH29" i="5" s="1"/>
  <c r="BA29" i="5"/>
  <c r="AU29" i="5"/>
  <c r="BP29" i="5"/>
  <c r="BJ29" i="5"/>
  <c r="BK29" i="5" s="1"/>
  <c r="AH29" i="5"/>
  <c r="BA60" i="5"/>
  <c r="AQ60" i="5"/>
  <c r="AS60" i="5"/>
  <c r="BJ60" i="5"/>
  <c r="BK60" i="5" s="1"/>
  <c r="AY60" i="5"/>
  <c r="BY60" i="5"/>
  <c r="BZ60" i="5" s="1"/>
  <c r="AW60" i="5"/>
  <c r="AU60" i="5"/>
  <c r="AK60" i="5"/>
  <c r="BR289" i="5"/>
  <c r="AJ289" i="5"/>
  <c r="AU289" i="5"/>
  <c r="AY289" i="5"/>
  <c r="AH289" i="5"/>
  <c r="BC289" i="5"/>
  <c r="AW289" i="5"/>
  <c r="AQ289" i="5"/>
  <c r="BM289" i="5"/>
  <c r="BY289" i="5"/>
  <c r="BZ289" i="5" s="1"/>
  <c r="AF289" i="5"/>
  <c r="H289" i="10" s="1"/>
  <c r="W289" i="10" s="1"/>
  <c r="BA289" i="5"/>
  <c r="BJ289" i="5"/>
  <c r="BK289" i="5" s="1"/>
  <c r="BE289" i="5"/>
  <c r="X94" i="6"/>
  <c r="AB94" i="6"/>
  <c r="G94" i="11"/>
  <c r="BI94" i="6"/>
  <c r="BJ94" i="6" s="1"/>
  <c r="BB94" i="6"/>
  <c r="AH94" i="6"/>
  <c r="Q94" i="6"/>
  <c r="R94" i="6"/>
  <c r="AQ90" i="5"/>
  <c r="AY90" i="5"/>
  <c r="AW90" i="5"/>
  <c r="BC90" i="5"/>
  <c r="AK90" i="5"/>
  <c r="BA90" i="5"/>
  <c r="BP90" i="5"/>
  <c r="AU90" i="5"/>
  <c r="BY90" i="5"/>
  <c r="BZ90" i="5" s="1"/>
  <c r="AS90" i="5"/>
  <c r="BJ90" i="5"/>
  <c r="BK90" i="5" s="1"/>
  <c r="AH90" i="5"/>
  <c r="G90" i="10"/>
  <c r="AJ90" i="5"/>
  <c r="AF90" i="5"/>
  <c r="H90" i="10" s="1"/>
  <c r="T232" i="6"/>
  <c r="V232" i="6" s="1"/>
  <c r="R232" i="6"/>
  <c r="X232" i="6"/>
  <c r="G212" i="11"/>
  <c r="BI212" i="6"/>
  <c r="BJ212" i="6" s="1"/>
  <c r="R212" i="6"/>
  <c r="O212" i="6"/>
  <c r="R283" i="6"/>
  <c r="AL283" i="6"/>
  <c r="AW283" i="6"/>
  <c r="Z283" i="6"/>
  <c r="AZ283" i="6"/>
  <c r="AJ94" i="6"/>
  <c r="AZ94" i="6"/>
  <c r="BG289" i="5"/>
  <c r="BH289" i="5" s="1"/>
  <c r="AK29" i="5"/>
  <c r="AR232" i="6"/>
  <c r="AJ232" i="6"/>
  <c r="AB232" i="6"/>
  <c r="Z232" i="6"/>
  <c r="AD212" i="6"/>
  <c r="Z212" i="6"/>
  <c r="T212" i="6"/>
  <c r="AH212" i="6"/>
  <c r="T283" i="6"/>
  <c r="Q283" i="6"/>
  <c r="AB283" i="6"/>
  <c r="O283" i="6"/>
  <c r="T94" i="6"/>
  <c r="AD94" i="6"/>
  <c r="AW94" i="6"/>
  <c r="AK289" i="5"/>
  <c r="R185" i="6"/>
  <c r="O185" i="6"/>
  <c r="X185" i="6"/>
  <c r="BI232" i="6"/>
  <c r="BJ232" i="6" s="1"/>
  <c r="AH232" i="6"/>
  <c r="Q232" i="6"/>
  <c r="AN212" i="6"/>
  <c r="AO212" i="6" s="1"/>
  <c r="AZ212" i="6"/>
  <c r="Q212" i="6"/>
  <c r="BI283" i="6"/>
  <c r="BJ283" i="6" s="1"/>
  <c r="X283" i="6"/>
  <c r="BB283" i="6"/>
  <c r="AL94" i="6"/>
  <c r="Z94" i="6"/>
  <c r="BF94" i="6"/>
  <c r="BG90" i="5"/>
  <c r="BH90" i="5" s="1"/>
  <c r="BP289" i="5"/>
  <c r="AQ10" i="5"/>
  <c r="AJ10" i="5"/>
  <c r="AW10" i="5"/>
  <c r="BJ10" i="5"/>
  <c r="BK10" i="5" s="1"/>
  <c r="AH10" i="5"/>
  <c r="AU247" i="5"/>
  <c r="AQ247" i="5"/>
  <c r="AH247" i="5"/>
  <c r="AY247" i="5"/>
  <c r="BJ247" i="5"/>
  <c r="BK247" i="5" s="1"/>
  <c r="BG19" i="5"/>
  <c r="BH19" i="5" s="1"/>
  <c r="AW19" i="5"/>
  <c r="BY19" i="5"/>
  <c r="BZ19" i="5" s="1"/>
  <c r="BC19" i="5"/>
  <c r="BC126" i="5"/>
  <c r="AF126" i="5"/>
  <c r="H126" i="10" s="1"/>
  <c r="AJ126" i="5"/>
  <c r="G126" i="10"/>
  <c r="AQ126" i="5"/>
  <c r="BP126" i="5"/>
  <c r="BG126" i="5"/>
  <c r="AH126" i="5"/>
  <c r="AH177" i="5"/>
  <c r="BY177" i="5"/>
  <c r="BZ177" i="5" s="1"/>
  <c r="BG177" i="5"/>
  <c r="BH177" i="5" s="1"/>
  <c r="AU177" i="5"/>
  <c r="AW177" i="5"/>
  <c r="BP177" i="5"/>
  <c r="G177" i="10"/>
  <c r="BJ177" i="5"/>
  <c r="BK177" i="5" s="1"/>
  <c r="AY21" i="5"/>
  <c r="BJ21" i="5"/>
  <c r="BK21" i="5" s="1"/>
  <c r="BC21" i="5"/>
  <c r="BY21" i="5"/>
  <c r="BZ21" i="5" s="1"/>
  <c r="AW21" i="5"/>
  <c r="AU21" i="5"/>
  <c r="AJ21" i="5"/>
  <c r="G21" i="10"/>
  <c r="BP148" i="5"/>
  <c r="BG148" i="5"/>
  <c r="BH148" i="5" s="1"/>
  <c r="AS148" i="5"/>
  <c r="BY148" i="5"/>
  <c r="BZ148" i="5" s="1"/>
  <c r="AH148" i="5"/>
  <c r="AQ148" i="5"/>
  <c r="AF148" i="5"/>
  <c r="H148" i="10" s="1"/>
  <c r="BC148" i="5"/>
  <c r="AU148" i="5"/>
  <c r="AJ148" i="5"/>
  <c r="AY148" i="5"/>
  <c r="AU59" i="5"/>
  <c r="AY59" i="5"/>
  <c r="AF59" i="5"/>
  <c r="H59" i="10" s="1"/>
  <c r="AK59" i="5"/>
  <c r="AS59" i="5"/>
  <c r="BJ59" i="5"/>
  <c r="BK59" i="5" s="1"/>
  <c r="G59" i="10"/>
  <c r="AQ59" i="5"/>
  <c r="AW59" i="5"/>
  <c r="AJ195" i="5"/>
  <c r="BA195" i="5"/>
  <c r="AW195" i="5"/>
  <c r="AF195" i="5"/>
  <c r="H195" i="10" s="1"/>
  <c r="AU195" i="5"/>
  <c r="BP195" i="5"/>
  <c r="G195" i="10"/>
  <c r="BJ195" i="5"/>
  <c r="BK195" i="5" s="1"/>
  <c r="AS195" i="5"/>
  <c r="AO171" i="5"/>
  <c r="AS97" i="5"/>
  <c r="BP97" i="5"/>
  <c r="BG97" i="5"/>
  <c r="BH97" i="5" s="1"/>
  <c r="BY97" i="5"/>
  <c r="BZ97" i="5" s="1"/>
  <c r="G97" i="10"/>
  <c r="AJ97" i="5"/>
  <c r="BJ97" i="5"/>
  <c r="BK97" i="5" s="1"/>
  <c r="AU97" i="5"/>
  <c r="BA63" i="5"/>
  <c r="BJ63" i="5"/>
  <c r="BK63" i="5" s="1"/>
  <c r="AU63" i="5"/>
  <c r="BJ136" i="5"/>
  <c r="BK136" i="5" s="1"/>
  <c r="AU136" i="5"/>
  <c r="G136" i="10"/>
  <c r="AH136" i="5"/>
  <c r="AQ217" i="5"/>
  <c r="AK217" i="5"/>
  <c r="AY217" i="5"/>
  <c r="BA217" i="5"/>
  <c r="AJ217" i="5"/>
  <c r="AW217" i="5"/>
  <c r="BY217" i="5"/>
  <c r="BZ217" i="5" s="1"/>
  <c r="BG217" i="5"/>
  <c r="BH217" i="5" s="1"/>
  <c r="AQ164" i="5"/>
  <c r="BJ164" i="5"/>
  <c r="BK164" i="5" s="1"/>
  <c r="AU164" i="5"/>
  <c r="AY164" i="5"/>
  <c r="BA164" i="5"/>
  <c r="AW164" i="5"/>
  <c r="AS164" i="5"/>
  <c r="AK164" i="5"/>
  <c r="AQ92" i="5"/>
  <c r="BJ92" i="5"/>
  <c r="BK92" i="5" s="1"/>
  <c r="AU92" i="5"/>
  <c r="G92" i="10"/>
  <c r="BA92" i="5"/>
  <c r="AW92" i="5"/>
  <c r="AS92" i="5"/>
  <c r="AH92" i="5"/>
  <c r="AQ307" i="5"/>
  <c r="AU307" i="5"/>
  <c r="AF307" i="5"/>
  <c r="H307" i="10" s="1"/>
  <c r="W307" i="10" s="1"/>
  <c r="BE307" i="5"/>
  <c r="AJ307" i="5"/>
  <c r="BP307" i="5"/>
  <c r="BR307" i="5"/>
  <c r="AW307" i="5"/>
  <c r="BG307" i="5"/>
  <c r="BH307" i="5" s="1"/>
  <c r="BC25" i="5"/>
  <c r="AW25" i="5"/>
  <c r="AU25" i="5"/>
  <c r="AH25" i="5"/>
  <c r="AJ25" i="5"/>
  <c r="AF25" i="5"/>
  <c r="H25" i="10" s="1"/>
  <c r="BG25" i="5"/>
  <c r="BH25" i="5" s="1"/>
  <c r="BY25" i="5"/>
  <c r="BZ25" i="5" s="1"/>
  <c r="AY118" i="5"/>
  <c r="AW118" i="5"/>
  <c r="AS118" i="5"/>
  <c r="AQ118" i="5"/>
  <c r="AF118" i="5"/>
  <c r="H118" i="10" s="1"/>
  <c r="BC118" i="5"/>
  <c r="AK118" i="5"/>
  <c r="BA151" i="5"/>
  <c r="G151" i="10"/>
  <c r="AF151" i="5"/>
  <c r="H151" i="10" s="1"/>
  <c r="AU151" i="5"/>
  <c r="AJ151" i="5"/>
  <c r="BP151" i="5"/>
  <c r="AH151" i="5"/>
  <c r="AS151" i="5"/>
  <c r="G111" i="10"/>
  <c r="BG111" i="5"/>
  <c r="BH111" i="5" s="1"/>
  <c r="BP111" i="5"/>
  <c r="AK26" i="5"/>
  <c r="AF26" i="5"/>
  <c r="H26" i="10" s="1"/>
  <c r="AS26" i="5"/>
  <c r="BY63" i="5"/>
  <c r="BZ63" i="5" s="1"/>
  <c r="AF63" i="5"/>
  <c r="H63" i="10" s="1"/>
  <c r="AY63" i="5"/>
  <c r="AK136" i="5"/>
  <c r="BY136" i="5"/>
  <c r="BZ136" i="5" s="1"/>
  <c r="AW136" i="5"/>
  <c r="BA136" i="5"/>
  <c r="AH118" i="5"/>
  <c r="AJ118" i="5"/>
  <c r="BP118" i="5"/>
  <c r="BC217" i="5"/>
  <c r="G25" i="10"/>
  <c r="AY25" i="5"/>
  <c r="AH97" i="5"/>
  <c r="AY97" i="5"/>
  <c r="AY307" i="5"/>
  <c r="BC307" i="5"/>
  <c r="AF201" i="5"/>
  <c r="H201" i="10" s="1"/>
  <c r="AK220" i="5"/>
  <c r="AW151" i="5"/>
  <c r="AQ151" i="5"/>
  <c r="AQ266" i="5"/>
  <c r="AH164" i="5"/>
  <c r="BG164" i="5"/>
  <c r="BH164" i="5" s="1"/>
  <c r="AY92" i="5"/>
  <c r="BP92" i="5"/>
  <c r="BC63" i="5"/>
  <c r="AK63" i="5"/>
  <c r="AW63" i="5"/>
  <c r="AJ63" i="5"/>
  <c r="AS136" i="5"/>
  <c r="BP136" i="5"/>
  <c r="AQ136" i="5"/>
  <c r="BJ217" i="5"/>
  <c r="BK217" i="5" s="1"/>
  <c r="AF217" i="5"/>
  <c r="H217" i="10" s="1"/>
  <c r="BP217" i="5"/>
  <c r="AK25" i="5"/>
  <c r="BA25" i="5"/>
  <c r="BC97" i="5"/>
  <c r="AF97" i="5"/>
  <c r="H97" i="10" s="1"/>
  <c r="BA97" i="5"/>
  <c r="AK307" i="5"/>
  <c r="AS307" i="5"/>
  <c r="BM307" i="5"/>
  <c r="BC151" i="5"/>
  <c r="BJ151" i="5"/>
  <c r="BK151" i="5" s="1"/>
  <c r="BY164" i="5"/>
  <c r="BZ164" i="5" s="1"/>
  <c r="AF164" i="5"/>
  <c r="H164" i="10" s="1"/>
  <c r="AK92" i="5"/>
  <c r="AJ92" i="5"/>
  <c r="AK82" i="5"/>
  <c r="BG82" i="5"/>
  <c r="BH82" i="5" s="1"/>
  <c r="BP82" i="5"/>
  <c r="AS82" i="5"/>
  <c r="G35" i="10"/>
  <c r="AW35" i="5"/>
  <c r="AY35" i="5"/>
  <c r="BG35" i="5"/>
  <c r="BP11" i="5"/>
  <c r="BP76" i="5"/>
  <c r="BC91" i="5"/>
  <c r="BY91" i="5"/>
  <c r="BZ91" i="5" s="1"/>
  <c r="BP91" i="5"/>
  <c r="AS91" i="5"/>
  <c r="BY140" i="5"/>
  <c r="BZ140" i="5" s="1"/>
  <c r="G140" i="10"/>
  <c r="BG140" i="5"/>
  <c r="BH140" i="5" s="1"/>
  <c r="AW251" i="5"/>
  <c r="AF251" i="5"/>
  <c r="BC251" i="5"/>
  <c r="BC82" i="5"/>
  <c r="G82" i="10"/>
  <c r="AF82" i="5"/>
  <c r="H82" i="10" s="1"/>
  <c r="AY82" i="5"/>
  <c r="BA82" i="5"/>
  <c r="AH35" i="5"/>
  <c r="BC35" i="5"/>
  <c r="BJ35" i="5"/>
  <c r="BK35" i="5" s="1"/>
  <c r="AJ35" i="5"/>
  <c r="BA35" i="5"/>
  <c r="AK251" i="5"/>
  <c r="BY251" i="5"/>
  <c r="BZ251" i="5" s="1"/>
  <c r="AJ251" i="5"/>
  <c r="BA251" i="5"/>
  <c r="BY82" i="5"/>
  <c r="BZ82" i="5" s="1"/>
  <c r="AH82" i="5"/>
  <c r="AW82" i="5"/>
  <c r="AJ82" i="5"/>
  <c r="AK35" i="5"/>
  <c r="BP35" i="5"/>
  <c r="AS35" i="5"/>
  <c r="AF11" i="5"/>
  <c r="H11" i="10" s="1"/>
  <c r="AH76" i="5"/>
  <c r="AO162" i="5"/>
  <c r="BP163" i="5"/>
  <c r="AU163" i="5"/>
  <c r="AH56" i="5"/>
  <c r="BG56" i="5"/>
  <c r="BH56" i="5" s="1"/>
  <c r="BP56" i="5"/>
  <c r="BA56" i="5"/>
  <c r="AK227" i="5"/>
  <c r="AJ227" i="5"/>
  <c r="AF8" i="5"/>
  <c r="H8" i="10" s="1"/>
  <c r="BC8" i="5"/>
  <c r="AJ58" i="5"/>
  <c r="AF222" i="5"/>
  <c r="H222" i="10" s="1"/>
  <c r="AJ222" i="5"/>
  <c r="AY27" i="5"/>
  <c r="AK15" i="5"/>
  <c r="BY15" i="5"/>
  <c r="BZ15" i="5" s="1"/>
  <c r="BJ15" i="5"/>
  <c r="BK15" i="5" s="1"/>
  <c r="AW15" i="5"/>
  <c r="AQ15" i="5"/>
  <c r="BA206" i="5"/>
  <c r="AY206" i="5"/>
  <c r="AS206" i="5"/>
  <c r="AQ206" i="5"/>
  <c r="AK70" i="5"/>
  <c r="AU70" i="5"/>
  <c r="BJ70" i="5"/>
  <c r="BK70" i="5" s="1"/>
  <c r="AQ70" i="5"/>
  <c r="BY138" i="5"/>
  <c r="BZ138" i="5" s="1"/>
  <c r="AW138" i="5"/>
  <c r="AY138" i="5"/>
  <c r="AK138" i="5"/>
  <c r="AS123" i="5"/>
  <c r="AH163" i="5"/>
  <c r="AF163" i="5"/>
  <c r="H163" i="10" s="1"/>
  <c r="AJ163" i="5"/>
  <c r="BG163" i="5"/>
  <c r="BH163" i="5" s="1"/>
  <c r="BY56" i="5"/>
  <c r="BZ56" i="5" s="1"/>
  <c r="AK56" i="5"/>
  <c r="AF56" i="5"/>
  <c r="H56" i="10" s="1"/>
  <c r="AY56" i="5"/>
  <c r="AQ56" i="5"/>
  <c r="AH60" i="5"/>
  <c r="AJ60" i="5"/>
  <c r="BG60" i="5"/>
  <c r="BH60" i="5" s="1"/>
  <c r="BP60" i="5"/>
  <c r="BJ227" i="5"/>
  <c r="BK227" i="5" s="1"/>
  <c r="AQ227" i="5"/>
  <c r="AU227" i="5"/>
  <c r="BY29" i="5"/>
  <c r="BZ29" i="5" s="1"/>
  <c r="AJ29" i="5"/>
  <c r="AF29" i="5"/>
  <c r="H29" i="10" s="1"/>
  <c r="BC29" i="5"/>
  <c r="AH8" i="5"/>
  <c r="AJ8" i="5"/>
  <c r="BJ8" i="5"/>
  <c r="BK8" i="5" s="1"/>
  <c r="AH58" i="5"/>
  <c r="AF58" i="5"/>
  <c r="H58" i="10" s="1"/>
  <c r="BA58" i="5"/>
  <c r="AW222" i="5"/>
  <c r="G222" i="10"/>
  <c r="BC207" i="5"/>
  <c r="BG207" i="5"/>
  <c r="BH207" i="5" s="1"/>
  <c r="BY207" i="5"/>
  <c r="BZ207" i="5" s="1"/>
  <c r="AQ207" i="5"/>
  <c r="BC142" i="5"/>
  <c r="AU142" i="5"/>
  <c r="BJ142" i="5"/>
  <c r="BK142" i="5" s="1"/>
  <c r="BJ295" i="5"/>
  <c r="BK295" i="5" s="1"/>
  <c r="BY129" i="5"/>
  <c r="BZ129" i="5" s="1"/>
  <c r="BC15" i="5"/>
  <c r="AS15" i="5"/>
  <c r="BP15" i="5"/>
  <c r="AY15" i="5"/>
  <c r="BP206" i="5"/>
  <c r="AU206" i="5"/>
  <c r="BC206" i="5"/>
  <c r="BC70" i="5"/>
  <c r="AJ70" i="5"/>
  <c r="BG70" i="5"/>
  <c r="BH70" i="5" s="1"/>
  <c r="AU138" i="5"/>
  <c r="BJ138" i="5"/>
  <c r="BK138" i="5" s="1"/>
  <c r="AJ138" i="5"/>
  <c r="BJ306" i="5"/>
  <c r="BK306" i="5" s="1"/>
  <c r="AY306" i="5"/>
  <c r="AJ306" i="5"/>
  <c r="BR306" i="5"/>
  <c r="BY163" i="5"/>
  <c r="BZ163" i="5" s="1"/>
  <c r="AW163" i="5"/>
  <c r="G163" i="10"/>
  <c r="BC163" i="5"/>
  <c r="G56" i="10"/>
  <c r="AS56" i="5"/>
  <c r="AW56" i="5"/>
  <c r="G60" i="10"/>
  <c r="BC60" i="5"/>
  <c r="AF60" i="5"/>
  <c r="H60" i="10" s="1"/>
  <c r="BY227" i="5"/>
  <c r="BZ227" i="5" s="1"/>
  <c r="BC227" i="5"/>
  <c r="G29" i="10"/>
  <c r="AS29" i="5"/>
  <c r="AW29" i="5"/>
  <c r="BY8" i="5"/>
  <c r="BZ8" i="5" s="1"/>
  <c r="AY8" i="5"/>
  <c r="AW58" i="5"/>
  <c r="AQ58" i="5"/>
  <c r="AU222" i="5"/>
  <c r="BG222" i="5"/>
  <c r="BH222" i="5" s="1"/>
  <c r="BA222" i="5"/>
  <c r="BP207" i="5"/>
  <c r="BA207" i="5"/>
  <c r="AH142" i="5"/>
  <c r="BG142" i="5"/>
  <c r="BH142" i="5" s="1"/>
  <c r="BP142" i="5"/>
  <c r="BY27" i="5"/>
  <c r="BZ27" i="5" s="1"/>
  <c r="AQ27" i="5"/>
  <c r="BG15" i="5"/>
  <c r="BH15" i="5" s="1"/>
  <c r="G27" i="10"/>
  <c r="BJ27" i="5"/>
  <c r="BK27" i="5" s="1"/>
  <c r="AJ27" i="5"/>
  <c r="AU27" i="5"/>
  <c r="AK11" i="5"/>
  <c r="AW11" i="5"/>
  <c r="BG11" i="5"/>
  <c r="BH11" i="5" s="1"/>
  <c r="AQ11" i="5"/>
  <c r="BE76" i="5"/>
  <c r="G76" i="10"/>
  <c r="AU76" i="5"/>
  <c r="BR76" i="5"/>
  <c r="AO102" i="5"/>
  <c r="AO145" i="5"/>
  <c r="BG227" i="5"/>
  <c r="BH227" i="5" s="1"/>
  <c r="AH227" i="5"/>
  <c r="AF227" i="5"/>
  <c r="H227" i="10" s="1"/>
  <c r="AU8" i="5"/>
  <c r="AS8" i="5"/>
  <c r="AQ8" i="5"/>
  <c r="G58" i="10"/>
  <c r="AU58" i="5"/>
  <c r="BJ58" i="5"/>
  <c r="BK58" i="5" s="1"/>
  <c r="AH222" i="5"/>
  <c r="BJ222" i="5"/>
  <c r="BK222" i="5" s="1"/>
  <c r="BC222" i="5"/>
  <c r="BY222" i="5"/>
  <c r="BZ222" i="5" s="1"/>
  <c r="AQ222" i="5"/>
  <c r="AK27" i="5"/>
  <c r="AH27" i="5"/>
  <c r="BP27" i="5"/>
  <c r="BG27" i="5"/>
  <c r="BH27" i="5" s="1"/>
  <c r="AY11" i="5"/>
  <c r="AU11" i="5"/>
  <c r="AW193" i="5"/>
  <c r="BY193" i="5"/>
  <c r="BZ193" i="5" s="1"/>
  <c r="G193" i="10"/>
  <c r="BG193" i="5"/>
  <c r="BH193" i="5" s="1"/>
  <c r="BM76" i="5"/>
  <c r="AY76" i="5"/>
  <c r="BG76" i="5"/>
  <c r="BH76" i="5" s="1"/>
  <c r="BA76" i="5"/>
  <c r="AW227" i="5"/>
  <c r="AS227" i="5"/>
  <c r="G227" i="10"/>
  <c r="G8" i="10"/>
  <c r="BG8" i="5"/>
  <c r="BH8" i="5" s="1"/>
  <c r="BA8" i="5"/>
  <c r="BP8" i="5"/>
  <c r="BY58" i="5"/>
  <c r="BZ58" i="5" s="1"/>
  <c r="BC58" i="5"/>
  <c r="BG58" i="5"/>
  <c r="BH58" i="5" s="1"/>
  <c r="BP58" i="5"/>
  <c r="AK222" i="5"/>
  <c r="AS222" i="5"/>
  <c r="BP222" i="5"/>
  <c r="AF27" i="5"/>
  <c r="H27" i="10" s="1"/>
  <c r="BC27" i="5"/>
  <c r="AS27" i="5"/>
  <c r="BY11" i="5"/>
  <c r="BZ11" i="5" s="1"/>
  <c r="BJ11" i="5"/>
  <c r="BK11" i="5" s="1"/>
  <c r="AU193" i="5"/>
  <c r="BC193" i="5"/>
  <c r="BJ193" i="5"/>
  <c r="BK193" i="5" s="1"/>
  <c r="BY76" i="5"/>
  <c r="BZ76" i="5" s="1"/>
  <c r="AJ76" i="5"/>
  <c r="AF76" i="5"/>
  <c r="H76" i="10" s="1"/>
  <c r="AQ76" i="5"/>
  <c r="AO104" i="5"/>
  <c r="AJ260" i="5"/>
  <c r="BP260" i="5"/>
  <c r="AH260" i="5"/>
  <c r="BJ260" i="5"/>
  <c r="BK260" i="5" s="1"/>
  <c r="BY260" i="5"/>
  <c r="BZ260" i="5" s="1"/>
  <c r="BA260" i="5"/>
  <c r="BC260" i="5"/>
  <c r="AK260" i="5"/>
  <c r="AY260" i="5"/>
  <c r="BM260" i="5"/>
  <c r="AF260" i="5"/>
  <c r="H260" i="10" s="1"/>
  <c r="W260" i="10" s="1"/>
  <c r="BR260" i="5"/>
  <c r="AW260" i="5"/>
  <c r="BA281" i="5"/>
  <c r="BC281" i="5"/>
  <c r="AF281" i="5"/>
  <c r="H281" i="10" s="1"/>
  <c r="W281" i="10" s="1"/>
  <c r="AK281" i="5"/>
  <c r="BE281" i="5"/>
  <c r="BM281" i="5"/>
  <c r="AU281" i="5"/>
  <c r="AH281" i="5"/>
  <c r="AW281" i="5"/>
  <c r="BG281" i="5"/>
  <c r="BH281" i="5" s="1"/>
  <c r="AQ281" i="5"/>
  <c r="BR281" i="5"/>
  <c r="AY281" i="5"/>
  <c r="AJ259" i="5"/>
  <c r="BP259" i="5"/>
  <c r="AU259" i="5"/>
  <c r="AY259" i="5"/>
  <c r="BJ259" i="5"/>
  <c r="BK259" i="5" s="1"/>
  <c r="BA259" i="5"/>
  <c r="BC259" i="5"/>
  <c r="BR259" i="5"/>
  <c r="BY259" i="5"/>
  <c r="BZ259" i="5" s="1"/>
  <c r="AK259" i="5"/>
  <c r="BM259" i="5"/>
  <c r="AS259" i="5"/>
  <c r="BE259" i="5"/>
  <c r="AW259" i="5"/>
  <c r="AF259" i="5"/>
  <c r="H259" i="10" s="1"/>
  <c r="W259" i="10" s="1"/>
  <c r="BG259" i="5"/>
  <c r="BH259" i="5" s="1"/>
  <c r="AQ259" i="5"/>
  <c r="BM294" i="5"/>
  <c r="AU294" i="5"/>
  <c r="BY294" i="5"/>
  <c r="BZ294" i="5" s="1"/>
  <c r="AQ294" i="5"/>
  <c r="AF294" i="5"/>
  <c r="H294" i="10" s="1"/>
  <c r="W294" i="10" s="1"/>
  <c r="BR294" i="5"/>
  <c r="AT294" i="10" s="1"/>
  <c r="AU294" i="10" s="1"/>
  <c r="AK294" i="5"/>
  <c r="BE294" i="5"/>
  <c r="BP294" i="5"/>
  <c r="AS294" i="5"/>
  <c r="BA294" i="5"/>
  <c r="AW294" i="5"/>
  <c r="BG294" i="5"/>
  <c r="BH294" i="5" s="1"/>
  <c r="BC294" i="5"/>
  <c r="AY294" i="10" s="1"/>
  <c r="BJ294" i="5"/>
  <c r="BK294" i="5" s="1"/>
  <c r="AJ294" i="5"/>
  <c r="AH294" i="5"/>
  <c r="AQ137" i="5"/>
  <c r="AJ137" i="5"/>
  <c r="BJ137" i="5"/>
  <c r="BK137" i="5" s="1"/>
  <c r="AU137" i="5"/>
  <c r="BA137" i="5"/>
  <c r="BY137" i="5"/>
  <c r="BZ137" i="5" s="1"/>
  <c r="AW137" i="5"/>
  <c r="AH137" i="5"/>
  <c r="AS137" i="5"/>
  <c r="AY137" i="5"/>
  <c r="AF137" i="5"/>
  <c r="H137" i="10" s="1"/>
  <c r="G137" i="10"/>
  <c r="AK137" i="5"/>
  <c r="BC137" i="5"/>
  <c r="BP137" i="5"/>
  <c r="BG137" i="5"/>
  <c r="BH137" i="5" s="1"/>
  <c r="AW223" i="5"/>
  <c r="BY223" i="5"/>
  <c r="BZ223" i="5" s="1"/>
  <c r="BG223" i="5"/>
  <c r="BH223" i="5" s="1"/>
  <c r="BJ223" i="5"/>
  <c r="BK223" i="5" s="1"/>
  <c r="AQ223" i="5"/>
  <c r="AF223" i="5"/>
  <c r="H223" i="10" s="1"/>
  <c r="BA223" i="5"/>
  <c r="BP223" i="5"/>
  <c r="G223" i="10"/>
  <c r="AH223" i="5"/>
  <c r="BC223" i="5"/>
  <c r="AS17" i="5"/>
  <c r="AF17" i="5"/>
  <c r="H17" i="10" s="1"/>
  <c r="AU17" i="5"/>
  <c r="BC17" i="5"/>
  <c r="AJ17" i="5"/>
  <c r="BA17" i="5"/>
  <c r="AK17" i="5"/>
  <c r="AH17" i="5"/>
  <c r="AY17" i="5"/>
  <c r="BP17" i="5"/>
  <c r="BG17" i="5"/>
  <c r="BH17" i="5" s="1"/>
  <c r="G17" i="10"/>
  <c r="AW17" i="5"/>
  <c r="BJ17" i="5"/>
  <c r="BK17" i="5" s="1"/>
  <c r="BY17" i="5"/>
  <c r="BZ17" i="5" s="1"/>
  <c r="AQ17" i="5"/>
  <c r="BA9" i="5"/>
  <c r="BC9" i="5"/>
  <c r="BG9" i="5"/>
  <c r="BH9" i="5" s="1"/>
  <c r="BY9" i="5"/>
  <c r="BZ9" i="5" s="1"/>
  <c r="AQ9" i="5"/>
  <c r="AY9" i="5"/>
  <c r="BP9" i="5"/>
  <c r="G9" i="10"/>
  <c r="AS9" i="5"/>
  <c r="AW9" i="5"/>
  <c r="BJ9" i="5"/>
  <c r="BK9" i="5" s="1"/>
  <c r="AH9" i="5"/>
  <c r="AK9" i="5"/>
  <c r="AJ9" i="5"/>
  <c r="AF9" i="5"/>
  <c r="H9" i="10" s="1"/>
  <c r="AY103" i="5"/>
  <c r="AW103" i="5"/>
  <c r="AS103" i="5"/>
  <c r="G103" i="10"/>
  <c r="AJ103" i="5"/>
  <c r="BP103" i="5"/>
  <c r="BG103" i="5"/>
  <c r="BH103" i="5" s="1"/>
  <c r="BY103" i="5"/>
  <c r="BZ103" i="5" s="1"/>
  <c r="BA103" i="5"/>
  <c r="AU103" i="5"/>
  <c r="BC103" i="5"/>
  <c r="AH103" i="5"/>
  <c r="BJ103" i="5"/>
  <c r="BK103" i="5" s="1"/>
  <c r="AK103" i="5"/>
  <c r="AQ103" i="5"/>
  <c r="AJ308" i="5"/>
  <c r="BP308" i="5"/>
  <c r="BG308" i="5"/>
  <c r="BH308" i="5" s="1"/>
  <c r="AY308" i="5"/>
  <c r="BA308" i="5"/>
  <c r="BC308" i="5"/>
  <c r="AF308" i="5"/>
  <c r="H308" i="10" s="1"/>
  <c r="W308" i="10" s="1"/>
  <c r="BJ308" i="5"/>
  <c r="BK308" i="5" s="1"/>
  <c r="BY308" i="5"/>
  <c r="BZ308" i="5" s="1"/>
  <c r="BM308" i="5"/>
  <c r="AH308" i="5"/>
  <c r="AS308" i="5"/>
  <c r="AK308" i="5"/>
  <c r="AO175" i="5"/>
  <c r="BA175" i="5"/>
  <c r="G175" i="10"/>
  <c r="BC175" i="5"/>
  <c r="AJ175" i="5"/>
  <c r="BJ175" i="5"/>
  <c r="BK175" i="5" s="1"/>
  <c r="AS175" i="5"/>
  <c r="AY175" i="5"/>
  <c r="BG175" i="5"/>
  <c r="BH175" i="5" s="1"/>
  <c r="AQ175" i="5"/>
  <c r="BY175" i="5"/>
  <c r="BZ175" i="5" s="1"/>
  <c r="AW175" i="5"/>
  <c r="AH175" i="5"/>
  <c r="AH181" i="5"/>
  <c r="BC181" i="5"/>
  <c r="AW181" i="5"/>
  <c r="BY181" i="5"/>
  <c r="BZ181" i="5" s="1"/>
  <c r="AU181" i="5"/>
  <c r="AJ181" i="5"/>
  <c r="AK181" i="5"/>
  <c r="AF181" i="5"/>
  <c r="H181" i="10" s="1"/>
  <c r="BG181" i="5"/>
  <c r="BH181" i="5" s="1"/>
  <c r="BJ181" i="5"/>
  <c r="BK181" i="5" s="1"/>
  <c r="G181" i="10"/>
  <c r="BA181" i="5"/>
  <c r="BP181" i="5"/>
  <c r="AS181" i="5"/>
  <c r="AY181" i="5"/>
  <c r="BP189" i="5"/>
  <c r="G189" i="10"/>
  <c r="AF189" i="5"/>
  <c r="H189" i="10" s="1"/>
  <c r="AH189" i="5"/>
  <c r="BJ189" i="5"/>
  <c r="BK189" i="5" s="1"/>
  <c r="BC189" i="5"/>
  <c r="AS189" i="5"/>
  <c r="AU189" i="5"/>
  <c r="AQ189" i="5"/>
  <c r="AK189" i="5"/>
  <c r="AY189" i="5"/>
  <c r="BA189" i="5"/>
  <c r="AJ189" i="5"/>
  <c r="AW189" i="5"/>
  <c r="BY189" i="5"/>
  <c r="BZ189" i="5" s="1"/>
  <c r="BG189" i="5"/>
  <c r="BH189" i="5" s="1"/>
  <c r="AJ272" i="5"/>
  <c r="BP272" i="5"/>
  <c r="AU272" i="5"/>
  <c r="BE272" i="5"/>
  <c r="AW272" i="5"/>
  <c r="BA272" i="5"/>
  <c r="BC272" i="5"/>
  <c r="AF272" i="5"/>
  <c r="H272" i="10" s="1"/>
  <c r="W272" i="10" s="1"/>
  <c r="BG272" i="5"/>
  <c r="BH272" i="5" s="1"/>
  <c r="BY272" i="5"/>
  <c r="BZ272" i="5" s="1"/>
  <c r="BM272" i="5"/>
  <c r="AS272" i="5"/>
  <c r="BJ272" i="5"/>
  <c r="BK272" i="5" s="1"/>
  <c r="AY272" i="5"/>
  <c r="AK272" i="5"/>
  <c r="AQ272" i="5"/>
  <c r="AH272" i="5"/>
  <c r="G236" i="10"/>
  <c r="AH236" i="5"/>
  <c r="AU236" i="5"/>
  <c r="BG236" i="5"/>
  <c r="BH236" i="5" s="1"/>
  <c r="AY236" i="5"/>
  <c r="AS236" i="5"/>
  <c r="AQ236" i="5"/>
  <c r="AK236" i="5"/>
  <c r="AJ72" i="5"/>
  <c r="BJ72" i="5"/>
  <c r="BK72" i="5" s="1"/>
  <c r="AU72" i="5"/>
  <c r="BY72" i="5"/>
  <c r="BZ72" i="5" s="1"/>
  <c r="AY72" i="5"/>
  <c r="AW72" i="5"/>
  <c r="BA72" i="5"/>
  <c r="G72" i="10"/>
  <c r="BC72" i="5"/>
  <c r="BE72" i="5" s="1"/>
  <c r="AF72" i="5"/>
  <c r="H72" i="10" s="1"/>
  <c r="AS72" i="5"/>
  <c r="AY64" i="5"/>
  <c r="AW64" i="5"/>
  <c r="AS64" i="5"/>
  <c r="BY64" i="5"/>
  <c r="BZ64" i="5" s="1"/>
  <c r="AQ64" i="5"/>
  <c r="AF64" i="5"/>
  <c r="H64" i="10" s="1"/>
  <c r="AK64" i="5"/>
  <c r="AJ64" i="5"/>
  <c r="BP64" i="5"/>
  <c r="BG64" i="5"/>
  <c r="BC64" i="5"/>
  <c r="AH64" i="5"/>
  <c r="AU64" i="5"/>
  <c r="G64" i="10"/>
  <c r="BA64" i="5"/>
  <c r="BJ78" i="5"/>
  <c r="BK78" i="5" s="1"/>
  <c r="AU78" i="5"/>
  <c r="AJ78" i="5"/>
  <c r="G78" i="10"/>
  <c r="AO78" i="5"/>
  <c r="AY78" i="5"/>
  <c r="AF78" i="5"/>
  <c r="H78" i="10" s="1"/>
  <c r="BC78" i="5"/>
  <c r="AK78" i="5"/>
  <c r="AH78" i="5"/>
  <c r="AW78" i="5"/>
  <c r="AJ128" i="5"/>
  <c r="AY223" i="5"/>
  <c r="BP175" i="5"/>
  <c r="BP72" i="5"/>
  <c r="BE308" i="5"/>
  <c r="BE291" i="5"/>
  <c r="BP113" i="5"/>
  <c r="AY73" i="5"/>
  <c r="BY218" i="5"/>
  <c r="BZ218" i="5" s="1"/>
  <c r="AQ260" i="5"/>
  <c r="BJ281" i="5"/>
  <c r="BK281" i="5" s="1"/>
  <c r="AH170" i="5"/>
  <c r="BR272" i="5"/>
  <c r="BA188" i="5"/>
  <c r="AW188" i="5"/>
  <c r="BY188" i="5"/>
  <c r="BZ188" i="5" s="1"/>
  <c r="BG188" i="5"/>
  <c r="BH188" i="5" s="1"/>
  <c r="AH188" i="5"/>
  <c r="BP188" i="5"/>
  <c r="AF188" i="5"/>
  <c r="H188" i="10" s="1"/>
  <c r="AU188" i="5"/>
  <c r="AK188" i="5"/>
  <c r="BC188" i="5"/>
  <c r="G188" i="10"/>
  <c r="AJ188" i="5"/>
  <c r="AY188" i="5"/>
  <c r="AS188" i="5"/>
  <c r="AQ219" i="5"/>
  <c r="BJ219" i="5"/>
  <c r="BK219" i="5" s="1"/>
  <c r="AF219" i="5"/>
  <c r="H219" i="10" s="1"/>
  <c r="BY219" i="5"/>
  <c r="BZ219" i="5" s="1"/>
  <c r="BA219" i="5"/>
  <c r="AJ219" i="5"/>
  <c r="G219" i="10"/>
  <c r="AH219" i="5"/>
  <c r="BP219" i="5"/>
  <c r="AS219" i="5"/>
  <c r="AW219" i="5"/>
  <c r="AU219" i="5"/>
  <c r="BG219" i="5"/>
  <c r="BC219" i="5"/>
  <c r="AK219" i="5"/>
  <c r="AY219" i="5"/>
  <c r="AJ88" i="5"/>
  <c r="BP88" i="5"/>
  <c r="BG88" i="5"/>
  <c r="BH88" i="5" s="1"/>
  <c r="AK88" i="5"/>
  <c r="AH88" i="5"/>
  <c r="AQ88" i="5"/>
  <c r="BA88" i="5"/>
  <c r="AW88" i="5"/>
  <c r="BY88" i="5"/>
  <c r="BZ88" i="5" s="1"/>
  <c r="BC88" i="5"/>
  <c r="AS88" i="5"/>
  <c r="BJ88" i="5"/>
  <c r="BK88" i="5" s="1"/>
  <c r="G88" i="10"/>
  <c r="AF88" i="5"/>
  <c r="H88" i="10" s="1"/>
  <c r="AY88" i="5"/>
  <c r="AU88" i="5"/>
  <c r="AJ262" i="5"/>
  <c r="BC262" i="5"/>
  <c r="BP262" i="5"/>
  <c r="BY262" i="5"/>
  <c r="BZ262" i="5" s="1"/>
  <c r="BR262" i="5"/>
  <c r="BA262" i="5"/>
  <c r="AK262" i="5"/>
  <c r="BE262" i="5"/>
  <c r="AH262" i="5"/>
  <c r="BM262" i="5"/>
  <c r="AF262" i="5"/>
  <c r="H262" i="10" s="1"/>
  <c r="W262" i="10" s="1"/>
  <c r="AW262" i="5"/>
  <c r="BG262" i="5"/>
  <c r="BH262" i="5" s="1"/>
  <c r="AU262" i="5"/>
  <c r="BJ262" i="5"/>
  <c r="BK262" i="5" s="1"/>
  <c r="AQ262" i="5"/>
  <c r="AS262" i="5"/>
  <c r="AY262" i="5"/>
  <c r="BA50" i="5"/>
  <c r="AY50" i="5"/>
  <c r="AF50" i="5"/>
  <c r="H50" i="10" s="1"/>
  <c r="BC50" i="5"/>
  <c r="AK50" i="5"/>
  <c r="AS50" i="5"/>
  <c r="BP50" i="5"/>
  <c r="BG50" i="5"/>
  <c r="BH50" i="5" s="1"/>
  <c r="BJ50" i="5"/>
  <c r="BK50" i="5" s="1"/>
  <c r="AU50" i="5"/>
  <c r="BY50" i="5"/>
  <c r="BZ50" i="5" s="1"/>
  <c r="AW50" i="5"/>
  <c r="AH50" i="5"/>
  <c r="AQ50" i="5"/>
  <c r="G50" i="10"/>
  <c r="BJ192" i="5"/>
  <c r="BK192" i="5" s="1"/>
  <c r="AK192" i="5"/>
  <c r="AY192" i="5"/>
  <c r="BG192" i="5"/>
  <c r="BH192" i="5" s="1"/>
  <c r="BA192" i="5"/>
  <c r="BP192" i="5"/>
  <c r="BY192" i="5"/>
  <c r="BZ192" i="5" s="1"/>
  <c r="AQ192" i="5"/>
  <c r="AH192" i="5"/>
  <c r="BC192" i="5"/>
  <c r="G192" i="10"/>
  <c r="AF192" i="5"/>
  <c r="H192" i="10" s="1"/>
  <c r="AS192" i="5"/>
  <c r="AU192" i="5"/>
  <c r="AJ192" i="5"/>
  <c r="AW192" i="5"/>
  <c r="AQ69" i="5"/>
  <c r="BJ69" i="5"/>
  <c r="BK69" i="5" s="1"/>
  <c r="AU69" i="5"/>
  <c r="AY69" i="5"/>
  <c r="AF69" i="5"/>
  <c r="H69" i="10" s="1"/>
  <c r="BC69" i="5"/>
  <c r="G69" i="10"/>
  <c r="AW69" i="5"/>
  <c r="AH69" i="5"/>
  <c r="BG69" i="5"/>
  <c r="BH69" i="5" s="1"/>
  <c r="BY69" i="5"/>
  <c r="BZ69" i="5" s="1"/>
  <c r="BA69" i="5"/>
  <c r="AS69" i="5"/>
  <c r="AK69" i="5"/>
  <c r="AJ69" i="5"/>
  <c r="AO196" i="5"/>
  <c r="G221" i="10"/>
  <c r="BJ221" i="5"/>
  <c r="BK221" i="5" s="1"/>
  <c r="AK221" i="5"/>
  <c r="AY221" i="5"/>
  <c r="AS221" i="5"/>
  <c r="BG221" i="5"/>
  <c r="BH221" i="5" s="1"/>
  <c r="BA221" i="5"/>
  <c r="BP221" i="5"/>
  <c r="BY221" i="5"/>
  <c r="BZ221" i="5" s="1"/>
  <c r="AH221" i="5"/>
  <c r="BC221" i="5"/>
  <c r="AW236" i="5"/>
  <c r="AO147" i="5"/>
  <c r="BJ236" i="5"/>
  <c r="BK236" i="5" s="1"/>
  <c r="BA78" i="5"/>
  <c r="AK223" i="5"/>
  <c r="AS223" i="5"/>
  <c r="AU175" i="5"/>
  <c r="AH72" i="5"/>
  <c r="AQ72" i="5"/>
  <c r="BR308" i="5"/>
  <c r="AK73" i="5"/>
  <c r="BE260" i="5"/>
  <c r="AU260" i="5"/>
  <c r="AS281" i="5"/>
  <c r="AW221" i="5"/>
  <c r="AQ221" i="5"/>
  <c r="AY294" i="5"/>
  <c r="AF237" i="5"/>
  <c r="H237" i="10" s="1"/>
  <c r="AQ237" i="5"/>
  <c r="AU237" i="5"/>
  <c r="AY237" i="5"/>
  <c r="BP237" i="5"/>
  <c r="AS237" i="5"/>
  <c r="AH237" i="5"/>
  <c r="BJ237" i="5"/>
  <c r="BK237" i="5" s="1"/>
  <c r="BY237" i="5"/>
  <c r="BZ237" i="5" s="1"/>
  <c r="BC237" i="5"/>
  <c r="AK237" i="5"/>
  <c r="G237" i="10"/>
  <c r="BG237" i="5"/>
  <c r="BH237" i="5" s="1"/>
  <c r="BA237" i="5"/>
  <c r="AJ237" i="5"/>
  <c r="AS311" i="5"/>
  <c r="AQ311" i="5"/>
  <c r="BC311" i="5"/>
  <c r="AY311" i="5"/>
  <c r="BJ311" i="5"/>
  <c r="BK311" i="5" s="1"/>
  <c r="BR311" i="5"/>
  <c r="BA311" i="5"/>
  <c r="BP311" i="5"/>
  <c r="BY311" i="5"/>
  <c r="BZ311" i="5" s="1"/>
  <c r="AK311" i="5"/>
  <c r="AH311" i="5"/>
  <c r="AJ311" i="5"/>
  <c r="BM311" i="5"/>
  <c r="BE311" i="5"/>
  <c r="AW311" i="5"/>
  <c r="AF311" i="5"/>
  <c r="H311" i="10" s="1"/>
  <c r="W311" i="10" s="1"/>
  <c r="BG311" i="5"/>
  <c r="BH311" i="5" s="1"/>
  <c r="BP305" i="5"/>
  <c r="AS305" i="5"/>
  <c r="AQ305" i="5"/>
  <c r="BJ305" i="5"/>
  <c r="BK305" i="5" s="1"/>
  <c r="BY305" i="5"/>
  <c r="BZ305" i="5" s="1"/>
  <c r="BC305" i="5"/>
  <c r="BR305" i="5"/>
  <c r="BM305" i="5"/>
  <c r="AK305" i="5"/>
  <c r="BE305" i="5"/>
  <c r="AH305" i="5"/>
  <c r="AJ305" i="5"/>
  <c r="AW305" i="5"/>
  <c r="BG305" i="5"/>
  <c r="BH305" i="5" s="1"/>
  <c r="AU305" i="5"/>
  <c r="AY305" i="5"/>
  <c r="AF305" i="5"/>
  <c r="H305" i="10" s="1"/>
  <c r="W305" i="10" s="1"/>
  <c r="AF290" i="5"/>
  <c r="H290" i="10" s="1"/>
  <c r="W290" i="10" s="1"/>
  <c r="AH290" i="5"/>
  <c r="AJ290" i="5"/>
  <c r="BY290" i="5"/>
  <c r="BZ290" i="5" s="1"/>
  <c r="BP290" i="5"/>
  <c r="AS290" i="5"/>
  <c r="AQ290" i="5"/>
  <c r="AK290" i="5"/>
  <c r="BE290" i="5"/>
  <c r="BC290" i="5"/>
  <c r="BR290" i="5"/>
  <c r="BA290" i="5"/>
  <c r="AW290" i="5"/>
  <c r="BG290" i="5"/>
  <c r="BH290" i="5" s="1"/>
  <c r="AY290" i="5"/>
  <c r="BJ290" i="5"/>
  <c r="BK290" i="5" s="1"/>
  <c r="BM290" i="5"/>
  <c r="AY38" i="5"/>
  <c r="AW38" i="5"/>
  <c r="AS38" i="5"/>
  <c r="AH38" i="5"/>
  <c r="AF38" i="5"/>
  <c r="H38" i="10" s="1"/>
  <c r="AJ38" i="5"/>
  <c r="BC38" i="5"/>
  <c r="AQ38" i="5"/>
  <c r="BP38" i="5"/>
  <c r="BG38" i="5"/>
  <c r="BH38" i="5" s="1"/>
  <c r="BY38" i="5"/>
  <c r="BZ38" i="5" s="1"/>
  <c r="G38" i="10"/>
  <c r="BA38" i="5"/>
  <c r="AK38" i="5"/>
  <c r="BJ38" i="5"/>
  <c r="BK38" i="5" s="1"/>
  <c r="AU38" i="5"/>
  <c r="AJ154" i="5"/>
  <c r="BJ154" i="5"/>
  <c r="BK154" i="5" s="1"/>
  <c r="BG154" i="5"/>
  <c r="BC154" i="5"/>
  <c r="AY154" i="5"/>
  <c r="AW154" i="5"/>
  <c r="AU154" i="5"/>
  <c r="AK154" i="5"/>
  <c r="AQ154" i="5"/>
  <c r="AF154" i="5"/>
  <c r="H154" i="10" s="1"/>
  <c r="G154" i="10"/>
  <c r="BY154" i="5"/>
  <c r="BZ154" i="5" s="1"/>
  <c r="AS154" i="5"/>
  <c r="AH154" i="5"/>
  <c r="BP154" i="5"/>
  <c r="BA154" i="5"/>
  <c r="AS121" i="5"/>
  <c r="BP121" i="5"/>
  <c r="BG121" i="5"/>
  <c r="BH121" i="5" s="1"/>
  <c r="BY121" i="5"/>
  <c r="BZ121" i="5" s="1"/>
  <c r="AJ121" i="5"/>
  <c r="BJ121" i="5"/>
  <c r="BK121" i="5" s="1"/>
  <c r="AU121" i="5"/>
  <c r="AK121" i="5"/>
  <c r="AQ121" i="5"/>
  <c r="AY121" i="5"/>
  <c r="AW121" i="5"/>
  <c r="AH121" i="5"/>
  <c r="BA121" i="5"/>
  <c r="BC121" i="5"/>
  <c r="AF121" i="5"/>
  <c r="H121" i="10" s="1"/>
  <c r="G121" i="10"/>
  <c r="BA42" i="5"/>
  <c r="AY42" i="5"/>
  <c r="AF42" i="5"/>
  <c r="H42" i="10" s="1"/>
  <c r="G42" i="10"/>
  <c r="AS42" i="5"/>
  <c r="BP42" i="5"/>
  <c r="BG42" i="5"/>
  <c r="BH42" i="5" s="1"/>
  <c r="AK42" i="5"/>
  <c r="BC42" i="5"/>
  <c r="BJ42" i="5"/>
  <c r="BK42" i="5" s="1"/>
  <c r="AU42" i="5"/>
  <c r="AH42" i="5"/>
  <c r="AQ42" i="5"/>
  <c r="AJ42" i="5"/>
  <c r="AW42" i="5"/>
  <c r="BY42" i="5"/>
  <c r="BZ42" i="5" s="1"/>
  <c r="AO151" i="5"/>
  <c r="AF218" i="5"/>
  <c r="H218" i="10" s="1"/>
  <c r="AU218" i="5"/>
  <c r="AW218" i="5"/>
  <c r="BP218" i="5"/>
  <c r="G218" i="10"/>
  <c r="AK218" i="5"/>
  <c r="AJ218" i="5"/>
  <c r="BC218" i="5"/>
  <c r="AS218" i="5"/>
  <c r="BJ218" i="5"/>
  <c r="BK218" i="5" s="1"/>
  <c r="BA218" i="5"/>
  <c r="AY218" i="5"/>
  <c r="AQ233" i="5"/>
  <c r="AJ233" i="5"/>
  <c r="AH233" i="5"/>
  <c r="BY233" i="5"/>
  <c r="BZ233" i="5" s="1"/>
  <c r="BP233" i="5"/>
  <c r="AS233" i="5"/>
  <c r="AU233" i="5"/>
  <c r="AK233" i="5"/>
  <c r="BC233" i="5"/>
  <c r="G233" i="10"/>
  <c r="AW233" i="5"/>
  <c r="BG233" i="5"/>
  <c r="BH233" i="5" s="1"/>
  <c r="BA233" i="5"/>
  <c r="AF233" i="5"/>
  <c r="H233" i="10" s="1"/>
  <c r="AY233" i="5"/>
  <c r="G187" i="10"/>
  <c r="AH187" i="5"/>
  <c r="BC187" i="5"/>
  <c r="AS187" i="5"/>
  <c r="AY187" i="5"/>
  <c r="AU187" i="5"/>
  <c r="AJ187" i="5"/>
  <c r="AK187" i="5"/>
  <c r="AW187" i="5"/>
  <c r="BY187" i="5"/>
  <c r="BZ187" i="5" s="1"/>
  <c r="BG187" i="5"/>
  <c r="BH187" i="5" s="1"/>
  <c r="BJ187" i="5"/>
  <c r="BK187" i="5" s="1"/>
  <c r="BA187" i="5"/>
  <c r="AQ187" i="5"/>
  <c r="BP187" i="5"/>
  <c r="AF187" i="5"/>
  <c r="H187" i="10" s="1"/>
  <c r="BC61" i="5"/>
  <c r="AF61" i="5"/>
  <c r="H61" i="10" s="1"/>
  <c r="AS61" i="5"/>
  <c r="BY61" i="5"/>
  <c r="BZ61" i="5" s="1"/>
  <c r="AQ61" i="5"/>
  <c r="BP61" i="5"/>
  <c r="BG61" i="5"/>
  <c r="BH61" i="5" s="1"/>
  <c r="AH61" i="5"/>
  <c r="BA61" i="5"/>
  <c r="BJ61" i="5"/>
  <c r="BK61" i="5" s="1"/>
  <c r="AU61" i="5"/>
  <c r="AJ61" i="5"/>
  <c r="AK61" i="5"/>
  <c r="AY61" i="5"/>
  <c r="G61" i="10"/>
  <c r="AW61" i="5"/>
  <c r="AQ128" i="5"/>
  <c r="AY128" i="5"/>
  <c r="AW128" i="5"/>
  <c r="AK128" i="5"/>
  <c r="BA128" i="5"/>
  <c r="BC128" i="5"/>
  <c r="AF128" i="5"/>
  <c r="H128" i="10" s="1"/>
  <c r="AS128" i="5"/>
  <c r="BY128" i="5"/>
  <c r="BZ128" i="5" s="1"/>
  <c r="BP128" i="5"/>
  <c r="BG128" i="5"/>
  <c r="BH128" i="5" s="1"/>
  <c r="AH128" i="5"/>
  <c r="BA73" i="5"/>
  <c r="BR73" i="5"/>
  <c r="AF73" i="5"/>
  <c r="H73" i="10" s="1"/>
  <c r="BM73" i="5"/>
  <c r="BE73" i="5"/>
  <c r="AS73" i="5"/>
  <c r="BP73" i="5"/>
  <c r="BG73" i="5"/>
  <c r="BH73" i="5" s="1"/>
  <c r="G73" i="10"/>
  <c r="BC73" i="5"/>
  <c r="AJ73" i="5"/>
  <c r="BJ73" i="5"/>
  <c r="BK73" i="5" s="1"/>
  <c r="AU73" i="5"/>
  <c r="AH73" i="5"/>
  <c r="BM301" i="5"/>
  <c r="BC301" i="5"/>
  <c r="BJ301" i="5"/>
  <c r="BK301" i="5" s="1"/>
  <c r="BY301" i="5"/>
  <c r="BZ301" i="5" s="1"/>
  <c r="AU301" i="5"/>
  <c r="AQ301" i="5"/>
  <c r="BR301" i="5"/>
  <c r="AW301" i="5"/>
  <c r="BG301" i="5"/>
  <c r="BH301" i="5" s="1"/>
  <c r="BP301" i="5"/>
  <c r="AY301" i="5"/>
  <c r="AF301" i="5"/>
  <c r="H301" i="10" s="1"/>
  <c r="W301" i="10" s="1"/>
  <c r="AJ301" i="5"/>
  <c r="BE301" i="5"/>
  <c r="BA301" i="5"/>
  <c r="AS301" i="5"/>
  <c r="AQ170" i="5"/>
  <c r="AF170" i="5"/>
  <c r="H170" i="10" s="1"/>
  <c r="AU170" i="5"/>
  <c r="AY170" i="5"/>
  <c r="BP170" i="5"/>
  <c r="G170" i="10"/>
  <c r="AW170" i="5"/>
  <c r="BY170" i="5"/>
  <c r="BZ170" i="5" s="1"/>
  <c r="BC170" i="5"/>
  <c r="AS170" i="5"/>
  <c r="AK170" i="5"/>
  <c r="BA170" i="5"/>
  <c r="AJ170" i="5"/>
  <c r="BG170" i="5"/>
  <c r="BH170" i="5" s="1"/>
  <c r="AQ291" i="5"/>
  <c r="AF291" i="5"/>
  <c r="H291" i="10" s="1"/>
  <c r="W291" i="10" s="1"/>
  <c r="AS291" i="5"/>
  <c r="AW291" i="5"/>
  <c r="BG291" i="5"/>
  <c r="BH291" i="5" s="1"/>
  <c r="BP291" i="5"/>
  <c r="BR291" i="5"/>
  <c r="BA291" i="5"/>
  <c r="AY291" i="5"/>
  <c r="BJ291" i="5"/>
  <c r="BK291" i="5" s="1"/>
  <c r="BC291" i="5"/>
  <c r="BM291" i="5"/>
  <c r="AJ291" i="5"/>
  <c r="BY291" i="5"/>
  <c r="BZ291" i="5" s="1"/>
  <c r="AK291" i="5"/>
  <c r="AJ113" i="5"/>
  <c r="BJ113" i="5"/>
  <c r="BK113" i="5" s="1"/>
  <c r="AU113" i="5"/>
  <c r="BY113" i="5"/>
  <c r="BZ113" i="5" s="1"/>
  <c r="AQ113" i="5"/>
  <c r="AY113" i="5"/>
  <c r="AW113" i="5"/>
  <c r="AH113" i="5"/>
  <c r="BA113" i="5"/>
  <c r="BC113" i="5"/>
  <c r="AF113" i="5"/>
  <c r="H113" i="10" s="1"/>
  <c r="AK113" i="5"/>
  <c r="AO113" i="5"/>
  <c r="BC236" i="5"/>
  <c r="BA236" i="5"/>
  <c r="BP78" i="5"/>
  <c r="BP236" i="5"/>
  <c r="AS78" i="5"/>
  <c r="AQ78" i="5"/>
  <c r="AU128" i="5"/>
  <c r="AJ223" i="5"/>
  <c r="AF175" i="5"/>
  <c r="H175" i="10" s="1"/>
  <c r="AK72" i="5"/>
  <c r="AQ308" i="5"/>
  <c r="AH291" i="5"/>
  <c r="G113" i="10"/>
  <c r="BY73" i="5"/>
  <c r="BZ73" i="5" s="1"/>
  <c r="AH218" i="5"/>
  <c r="BG260" i="5"/>
  <c r="BH260" i="5" s="1"/>
  <c r="BP281" i="5"/>
  <c r="AJ221" i="5"/>
  <c r="AH301" i="5"/>
  <c r="AH259" i="5"/>
  <c r="BJ64" i="5"/>
  <c r="BK64" i="5" s="1"/>
  <c r="AJ50" i="5"/>
  <c r="AU9" i="5"/>
  <c r="AJ40" i="5"/>
  <c r="BP40" i="5"/>
  <c r="BG40" i="5"/>
  <c r="BH40" i="5" s="1"/>
  <c r="BY40" i="5"/>
  <c r="BZ40" i="5" s="1"/>
  <c r="AY40" i="5"/>
  <c r="AW40" i="5"/>
  <c r="AS40" i="5"/>
  <c r="G40" i="10"/>
  <c r="BA40" i="5"/>
  <c r="AU40" i="5"/>
  <c r="BC40" i="5"/>
  <c r="AK40" i="5"/>
  <c r="BJ40" i="5"/>
  <c r="BK40" i="5" s="1"/>
  <c r="AH40" i="5"/>
  <c r="BA37" i="5"/>
  <c r="BJ37" i="5"/>
  <c r="BK37" i="5" s="1"/>
  <c r="AU37" i="5"/>
  <c r="AY37" i="5"/>
  <c r="AW37" i="5"/>
  <c r="AS37" i="5"/>
  <c r="BC37" i="5"/>
  <c r="AH37" i="5"/>
  <c r="AF37" i="5"/>
  <c r="H37" i="10" s="1"/>
  <c r="AJ37" i="5"/>
  <c r="BY37" i="5"/>
  <c r="BZ37" i="5" s="1"/>
  <c r="AQ37" i="5"/>
  <c r="AK37" i="5"/>
  <c r="BP37" i="5"/>
  <c r="BG37" i="5"/>
  <c r="BH37" i="5" s="1"/>
  <c r="AO214" i="5"/>
  <c r="G37" i="10"/>
  <c r="AO138" i="5"/>
  <c r="AF40" i="5"/>
  <c r="H40" i="10" s="1"/>
  <c r="X192" i="6"/>
  <c r="Q192" i="6"/>
  <c r="AZ192" i="6"/>
  <c r="Z192" i="6"/>
  <c r="G192" i="11"/>
  <c r="O192" i="6"/>
  <c r="AJ192" i="6"/>
  <c r="BI192" i="6"/>
  <c r="BJ192" i="6" s="1"/>
  <c r="T192" i="6"/>
  <c r="V192" i="6" s="1"/>
  <c r="AB192" i="6"/>
  <c r="AH192" i="6"/>
  <c r="AR192" i="6"/>
  <c r="AZ265" i="6"/>
  <c r="Z265" i="6"/>
  <c r="AW265" i="6"/>
  <c r="AJ265" i="6"/>
  <c r="BF265" i="6"/>
  <c r="AB265" i="6"/>
  <c r="AL265" i="6"/>
  <c r="R265" i="6"/>
  <c r="BB265" i="6"/>
  <c r="Q265" i="6"/>
  <c r="AN265" i="6"/>
  <c r="AO265" i="6" s="1"/>
  <c r="T265" i="6"/>
  <c r="O265" i="6"/>
  <c r="AH265" i="6"/>
  <c r="AD265" i="6"/>
  <c r="AZ68" i="6"/>
  <c r="AB68" i="6"/>
  <c r="BI68" i="6"/>
  <c r="BJ68" i="6" s="1"/>
  <c r="AN68" i="6"/>
  <c r="AO68" i="6" s="1"/>
  <c r="R68" i="6"/>
  <c r="Z68" i="6"/>
  <c r="O68" i="6"/>
  <c r="AJ68" i="6"/>
  <c r="Q68" i="6"/>
  <c r="G68" i="11"/>
  <c r="X68" i="6"/>
  <c r="AH68" i="6"/>
  <c r="AD68" i="6"/>
  <c r="T68" i="6"/>
  <c r="V68" i="6" s="1"/>
  <c r="BB156" i="6"/>
  <c r="AR156" i="6"/>
  <c r="O156" i="6"/>
  <c r="G156" i="11"/>
  <c r="BF156" i="6"/>
  <c r="AZ156" i="6"/>
  <c r="AB156" i="6"/>
  <c r="Z156" i="6"/>
  <c r="R156" i="6"/>
  <c r="AW156" i="6"/>
  <c r="T156" i="6"/>
  <c r="Q156" i="6"/>
  <c r="AD156" i="6"/>
  <c r="AH156" i="6"/>
  <c r="BF11" i="6"/>
  <c r="AB11" i="6"/>
  <c r="AD11" i="6"/>
  <c r="Q11" i="6"/>
  <c r="AW11" i="6"/>
  <c r="Z11" i="6"/>
  <c r="T11" i="6"/>
  <c r="V11" i="6" s="1"/>
  <c r="BI11" i="6"/>
  <c r="BJ11" i="6" s="1"/>
  <c r="X11" i="6"/>
  <c r="AH11" i="6"/>
  <c r="AJ11" i="6"/>
  <c r="G11" i="11"/>
  <c r="R11" i="6"/>
  <c r="AN11" i="6"/>
  <c r="AO11" i="6" s="1"/>
  <c r="AL11" i="6"/>
  <c r="BB11" i="6"/>
  <c r="O11" i="6"/>
  <c r="AZ167" i="6"/>
  <c r="O167" i="6"/>
  <c r="AJ167" i="6"/>
  <c r="AB167" i="6"/>
  <c r="AR167" i="6"/>
  <c r="G167" i="11"/>
  <c r="Z167" i="6"/>
  <c r="AH167" i="6"/>
  <c r="AN167" i="6"/>
  <c r="AO167" i="6" s="1"/>
  <c r="Q167" i="6"/>
  <c r="AD167" i="6"/>
  <c r="BI167" i="6"/>
  <c r="BJ167" i="6" s="1"/>
  <c r="X167" i="6"/>
  <c r="T167" i="6"/>
  <c r="V167" i="6" s="1"/>
  <c r="AZ17" i="6"/>
  <c r="AB17" i="6"/>
  <c r="AJ17" i="6"/>
  <c r="Z17" i="6"/>
  <c r="O17" i="6"/>
  <c r="BI17" i="6"/>
  <c r="BJ17" i="6" s="1"/>
  <c r="AH17" i="6"/>
  <c r="AD17" i="6"/>
  <c r="R17" i="6"/>
  <c r="G226" i="11"/>
  <c r="AJ226" i="6"/>
  <c r="O226" i="6"/>
  <c r="Q226" i="6"/>
  <c r="X226" i="6"/>
  <c r="R226" i="6"/>
  <c r="AN226" i="6"/>
  <c r="AO226" i="6" s="1"/>
  <c r="Z226" i="6"/>
  <c r="AZ226" i="6"/>
  <c r="BI226" i="6"/>
  <c r="BJ226" i="6" s="1"/>
  <c r="AH226" i="6"/>
  <c r="T226" i="6"/>
  <c r="V226" i="6" s="1"/>
  <c r="BB285" i="6"/>
  <c r="AW285" i="6"/>
  <c r="AD285" i="6"/>
  <c r="BI285" i="6"/>
  <c r="BJ285" i="6" s="1"/>
  <c r="O285" i="6"/>
  <c r="AH285" i="6"/>
  <c r="AB285" i="6"/>
  <c r="T285" i="6"/>
  <c r="V285" i="6" s="1"/>
  <c r="AZ285" i="6"/>
  <c r="Z285" i="6"/>
  <c r="X285" i="6"/>
  <c r="AL285" i="6"/>
  <c r="BF285" i="6"/>
  <c r="Q285" i="6"/>
  <c r="R285" i="6"/>
  <c r="AJ285" i="6"/>
  <c r="Q315" i="6"/>
  <c r="X315" i="6"/>
  <c r="O315" i="6"/>
  <c r="AB315" i="6"/>
  <c r="AZ315" i="6"/>
  <c r="Z315" i="6"/>
  <c r="AL315" i="6"/>
  <c r="AD315" i="6"/>
  <c r="AW315" i="6"/>
  <c r="BB315" i="11" s="1"/>
  <c r="BC315" i="11" s="1"/>
  <c r="AJ315" i="6"/>
  <c r="BF315" i="6"/>
  <c r="AN315" i="6"/>
  <c r="AO315" i="6" s="1"/>
  <c r="R315" i="6"/>
  <c r="BI315" i="6"/>
  <c r="BJ315" i="6" s="1"/>
  <c r="AH315" i="6"/>
  <c r="T315" i="6"/>
  <c r="V315" i="6" s="1"/>
  <c r="BB315" i="6"/>
  <c r="AO315" i="11" s="1"/>
  <c r="AP315" i="11" s="1"/>
  <c r="AB231" i="6"/>
  <c r="AJ231" i="6"/>
  <c r="Q231" i="6"/>
  <c r="AN231" i="6"/>
  <c r="AO231" i="6" s="1"/>
  <c r="AH231" i="6"/>
  <c r="G231" i="11"/>
  <c r="R231" i="6"/>
  <c r="BI231" i="6"/>
  <c r="BJ231" i="6" s="1"/>
  <c r="X231" i="6"/>
  <c r="Z231" i="6"/>
  <c r="AD231" i="6"/>
  <c r="T231" i="6"/>
  <c r="V231" i="6" s="1"/>
  <c r="AZ231" i="6"/>
  <c r="O231" i="6"/>
  <c r="BB97" i="6"/>
  <c r="AN97" i="6"/>
  <c r="AO97" i="6" s="1"/>
  <c r="AR97" i="6"/>
  <c r="G97" i="11"/>
  <c r="R97" i="6"/>
  <c r="AW97" i="6"/>
  <c r="Z97" i="6"/>
  <c r="O97" i="6"/>
  <c r="AJ97" i="6"/>
  <c r="BF97" i="6"/>
  <c r="BG97" i="6" s="1"/>
  <c r="AZ97" i="6"/>
  <c r="BI97" i="6"/>
  <c r="BJ97" i="6" s="1"/>
  <c r="Q97" i="6"/>
  <c r="AB97" i="6"/>
  <c r="AH97" i="6"/>
  <c r="AD97" i="6"/>
  <c r="T97" i="6"/>
  <c r="V97" i="6" s="1"/>
  <c r="Z123" i="6"/>
  <c r="O123" i="6"/>
  <c r="G123" i="11"/>
  <c r="X123" i="6"/>
  <c r="AN123" i="6"/>
  <c r="AO123" i="6" s="1"/>
  <c r="AD123" i="6"/>
  <c r="T123" i="6"/>
  <c r="V123" i="6" s="1"/>
  <c r="AZ123" i="6"/>
  <c r="AH123" i="6"/>
  <c r="Q123" i="6"/>
  <c r="BI123" i="6"/>
  <c r="BJ123" i="6" s="1"/>
  <c r="AB123" i="6"/>
  <c r="R123" i="6"/>
  <c r="AJ123" i="6"/>
  <c r="AJ196" i="6"/>
  <c r="AB196" i="6"/>
  <c r="Q196" i="6"/>
  <c r="AZ196" i="6"/>
  <c r="AN196" i="6"/>
  <c r="AO196" i="6" s="1"/>
  <c r="AD196" i="6"/>
  <c r="AH196" i="6"/>
  <c r="X196" i="6"/>
  <c r="Z196" i="6"/>
  <c r="G196" i="11"/>
  <c r="T196" i="6"/>
  <c r="V196" i="6" s="1"/>
  <c r="BI196" i="6"/>
  <c r="BJ196" i="6" s="1"/>
  <c r="O196" i="6"/>
  <c r="R196" i="6"/>
  <c r="AB260" i="6"/>
  <c r="AZ260" i="6"/>
  <c r="BB260" i="6"/>
  <c r="R260" i="6"/>
  <c r="AN260" i="6"/>
  <c r="AO260" i="6" s="1"/>
  <c r="AW260" i="6"/>
  <c r="AJ260" i="6"/>
  <c r="BF260" i="6"/>
  <c r="AD260" i="6"/>
  <c r="BI260" i="6"/>
  <c r="BJ260" i="6" s="1"/>
  <c r="AH260" i="6"/>
  <c r="Z260" i="6"/>
  <c r="AR260" i="6"/>
  <c r="AN19" i="6"/>
  <c r="AO19" i="6" s="1"/>
  <c r="BI19" i="6"/>
  <c r="BJ19" i="6" s="1"/>
  <c r="AH19" i="6"/>
  <c r="Z19" i="6"/>
  <c r="G19" i="11"/>
  <c r="T19" i="6"/>
  <c r="V19" i="6" s="1"/>
  <c r="X19" i="6"/>
  <c r="AZ19" i="6"/>
  <c r="AD19" i="6"/>
  <c r="O19" i="6"/>
  <c r="AJ19" i="6"/>
  <c r="AB19" i="6"/>
  <c r="Q19" i="6"/>
  <c r="R19" i="6"/>
  <c r="AB122" i="6"/>
  <c r="AN122" i="6"/>
  <c r="AO122" i="6" s="1"/>
  <c r="BI122" i="6"/>
  <c r="BJ122" i="6" s="1"/>
  <c r="AR122" i="6"/>
  <c r="Z122" i="6"/>
  <c r="G122" i="11"/>
  <c r="AZ122" i="6"/>
  <c r="AD122" i="6"/>
  <c r="T122" i="6"/>
  <c r="V122" i="6" s="1"/>
  <c r="O122" i="6"/>
  <c r="AD77" i="6"/>
  <c r="O77" i="6"/>
  <c r="R77" i="6"/>
  <c r="X77" i="6"/>
  <c r="AN77" i="6"/>
  <c r="AO77" i="6" s="1"/>
  <c r="Q77" i="6"/>
  <c r="BI77" i="6"/>
  <c r="BJ77" i="6" s="1"/>
  <c r="AZ77" i="6"/>
  <c r="AB77" i="6"/>
  <c r="AH77" i="6"/>
  <c r="G77" i="11"/>
  <c r="BB149" i="6"/>
  <c r="AH149" i="6"/>
  <c r="G149" i="11"/>
  <c r="Z149" i="6"/>
  <c r="AL149" i="6"/>
  <c r="BF149" i="6"/>
  <c r="AR149" i="6"/>
  <c r="T149" i="6"/>
  <c r="AD149" i="6"/>
  <c r="R149" i="6"/>
  <c r="X149" i="6"/>
  <c r="BI149" i="6"/>
  <c r="BJ149" i="6" s="1"/>
  <c r="Q149" i="6"/>
  <c r="O149" i="6"/>
  <c r="AZ43" i="6"/>
  <c r="Q43" i="6"/>
  <c r="G43" i="11"/>
  <c r="O43" i="6"/>
  <c r="X43" i="6"/>
  <c r="AR43" i="6"/>
  <c r="R43" i="6"/>
  <c r="AN43" i="6"/>
  <c r="AO43" i="6" s="1"/>
  <c r="AB43" i="6"/>
  <c r="T43" i="6"/>
  <c r="V43" i="6" s="1"/>
  <c r="Z43" i="6"/>
  <c r="BI43" i="6"/>
  <c r="BJ43" i="6" s="1"/>
  <c r="T223" i="6"/>
  <c r="BI223" i="6"/>
  <c r="BJ223" i="6" s="1"/>
  <c r="O223" i="6"/>
  <c r="AB223" i="6"/>
  <c r="AN223" i="6"/>
  <c r="AO223" i="6" s="1"/>
  <c r="AZ223" i="6"/>
  <c r="Q223" i="6"/>
  <c r="AR223" i="6"/>
  <c r="AH223" i="6"/>
  <c r="AJ223" i="6"/>
  <c r="G223" i="11"/>
  <c r="X223" i="6"/>
  <c r="R223" i="6"/>
  <c r="T9" i="6"/>
  <c r="Z9" i="11" s="1"/>
  <c r="AA9" i="11" s="1"/>
  <c r="X9" i="6"/>
  <c r="AE9" i="11" s="1"/>
  <c r="AF9" i="11" s="1"/>
  <c r="AD9" i="6"/>
  <c r="G9" i="11"/>
  <c r="AZ9" i="6"/>
  <c r="AM9" i="11" s="1"/>
  <c r="AN9" i="11" s="1"/>
  <c r="AB9" i="6"/>
  <c r="O9" i="6"/>
  <c r="U9" i="11" s="1"/>
  <c r="AN9" i="6"/>
  <c r="AO9" i="6" s="1"/>
  <c r="AH9" i="6"/>
  <c r="AR9" i="11" s="1"/>
  <c r="Q9" i="6"/>
  <c r="W9" i="11" s="1"/>
  <c r="X9" i="11" s="1"/>
  <c r="BI9" i="6"/>
  <c r="BJ9" i="6" s="1"/>
  <c r="AJ9" i="6"/>
  <c r="AT9" i="11" s="1"/>
  <c r="Z9" i="6"/>
  <c r="R9" i="6"/>
  <c r="X138" i="6"/>
  <c r="AZ138" i="6"/>
  <c r="Q138" i="6"/>
  <c r="AJ138" i="6"/>
  <c r="BI138" i="6"/>
  <c r="BJ138" i="6" s="1"/>
  <c r="BB138" i="6"/>
  <c r="AB138" i="6"/>
  <c r="G138" i="11"/>
  <c r="AH138" i="6"/>
  <c r="BF138" i="6"/>
  <c r="BG138" i="6" s="1"/>
  <c r="Z138" i="6"/>
  <c r="O138" i="6"/>
  <c r="T138" i="6"/>
  <c r="V138" i="6" s="1"/>
  <c r="AL138" i="6"/>
  <c r="AW138" i="6"/>
  <c r="AX138" i="6" s="1"/>
  <c r="R138" i="6"/>
  <c r="AN138" i="6"/>
  <c r="AO138" i="6" s="1"/>
  <c r="AD138" i="6"/>
  <c r="X273" i="6"/>
  <c r="O273" i="6"/>
  <c r="AH273" i="6"/>
  <c r="Q273" i="6"/>
  <c r="AZ273" i="6"/>
  <c r="Z273" i="6"/>
  <c r="AW273" i="6"/>
  <c r="AL273" i="6"/>
  <c r="AJ273" i="6"/>
  <c r="BF273" i="6"/>
  <c r="AB273" i="6"/>
  <c r="AN273" i="6"/>
  <c r="AO273" i="6" s="1"/>
  <c r="R273" i="6"/>
  <c r="AD48" i="6"/>
  <c r="Z48" i="6"/>
  <c r="G48" i="11"/>
  <c r="AH48" i="6"/>
  <c r="Q48" i="6"/>
  <c r="AJ48" i="6"/>
  <c r="T48" i="6"/>
  <c r="AN48" i="6"/>
  <c r="AO48" i="6" s="1"/>
  <c r="AB48" i="6"/>
  <c r="BI48" i="6"/>
  <c r="BJ48" i="6" s="1"/>
  <c r="R48" i="6"/>
  <c r="X48" i="6"/>
  <c r="O48" i="6"/>
  <c r="AZ48" i="6"/>
  <c r="X176" i="6"/>
  <c r="Q176" i="6"/>
  <c r="AZ176" i="6"/>
  <c r="Z176" i="6"/>
  <c r="G176" i="11"/>
  <c r="BB176" i="6"/>
  <c r="AD176" i="6"/>
  <c r="AH176" i="6"/>
  <c r="T176" i="6"/>
  <c r="BI176" i="6"/>
  <c r="BJ176" i="6" s="1"/>
  <c r="BF176" i="6"/>
  <c r="BG176" i="6" s="1"/>
  <c r="O176" i="6"/>
  <c r="R176" i="6"/>
  <c r="AL176" i="6"/>
  <c r="AB176" i="6"/>
  <c r="AN176" i="6"/>
  <c r="AO176" i="6" s="1"/>
  <c r="AW176" i="6"/>
  <c r="AW53" i="6"/>
  <c r="AH53" i="6"/>
  <c r="R53" i="6"/>
  <c r="AL53" i="6"/>
  <c r="X53" i="6"/>
  <c r="AD53" i="6"/>
  <c r="T53" i="6"/>
  <c r="AJ53" i="6"/>
  <c r="BB53" i="6"/>
  <c r="AN53" i="6"/>
  <c r="AO53" i="6" s="1"/>
  <c r="AB53" i="6"/>
  <c r="Q53" i="6"/>
  <c r="BI53" i="6"/>
  <c r="BJ53" i="6" s="1"/>
  <c r="G53" i="11"/>
  <c r="BF53" i="6"/>
  <c r="BG53" i="6" s="1"/>
  <c r="O53" i="6"/>
  <c r="AZ53" i="6"/>
  <c r="Z53" i="6"/>
  <c r="G238" i="11"/>
  <c r="X238" i="6"/>
  <c r="O238" i="6"/>
  <c r="Q238" i="6"/>
  <c r="AZ238" i="6"/>
  <c r="R238" i="6"/>
  <c r="Z238" i="6"/>
  <c r="AB238" i="6"/>
  <c r="AH238" i="6"/>
  <c r="AN238" i="6"/>
  <c r="AO238" i="6" s="1"/>
  <c r="AD238" i="6"/>
  <c r="T238" i="6"/>
  <c r="AJ238" i="6"/>
  <c r="BI238" i="6"/>
  <c r="BJ238" i="6" s="1"/>
  <c r="X124" i="6"/>
  <c r="AN124" i="6"/>
  <c r="AO124" i="6" s="1"/>
  <c r="G124" i="11"/>
  <c r="O124" i="6"/>
  <c r="AZ124" i="6"/>
  <c r="BI124" i="6"/>
  <c r="BJ124" i="6" s="1"/>
  <c r="AJ124" i="6"/>
  <c r="AD124" i="6"/>
  <c r="AH124" i="6"/>
  <c r="Z124" i="6"/>
  <c r="R124" i="6"/>
  <c r="AB124" i="6"/>
  <c r="Q124" i="6"/>
  <c r="T124" i="6"/>
  <c r="V124" i="6" s="1"/>
  <c r="AZ60" i="6"/>
  <c r="R60" i="6"/>
  <c r="AH60" i="6"/>
  <c r="AN60" i="6"/>
  <c r="AO60" i="6" s="1"/>
  <c r="O60" i="6"/>
  <c r="Z60" i="6"/>
  <c r="G60" i="11"/>
  <c r="T60" i="6"/>
  <c r="V60" i="6" s="1"/>
  <c r="AR60" i="6"/>
  <c r="AB60" i="6"/>
  <c r="AD60" i="6"/>
  <c r="G243" i="11"/>
  <c r="AH243" i="6"/>
  <c r="R243" i="6"/>
  <c r="O243" i="6"/>
  <c r="Q243" i="6"/>
  <c r="AZ243" i="6"/>
  <c r="AN243" i="6"/>
  <c r="AO243" i="6" s="1"/>
  <c r="AD243" i="6"/>
  <c r="Z243" i="6"/>
  <c r="AB243" i="6"/>
  <c r="AJ243" i="6"/>
  <c r="BI243" i="6"/>
  <c r="BJ243" i="6" s="1"/>
  <c r="AW144" i="6"/>
  <c r="AZ144" i="6"/>
  <c r="O144" i="6"/>
  <c r="R144" i="6"/>
  <c r="AB144" i="6"/>
  <c r="BB144" i="6"/>
  <c r="AH144" i="6"/>
  <c r="Q144" i="6"/>
  <c r="AL144" i="6"/>
  <c r="Z144" i="6"/>
  <c r="X144" i="6"/>
  <c r="AR144" i="6"/>
  <c r="T144" i="6"/>
  <c r="V144" i="6" s="1"/>
  <c r="BI144" i="6"/>
  <c r="BJ144" i="6" s="1"/>
  <c r="AH203" i="6"/>
  <c r="T203" i="6"/>
  <c r="V203" i="6" s="1"/>
  <c r="Z203" i="6"/>
  <c r="AD203" i="6"/>
  <c r="R203" i="6"/>
  <c r="BI203" i="6"/>
  <c r="BJ203" i="6" s="1"/>
  <c r="O203" i="6"/>
  <c r="AJ203" i="6"/>
  <c r="X203" i="6"/>
  <c r="AB203" i="6"/>
  <c r="T202" i="6"/>
  <c r="V202" i="6" s="1"/>
  <c r="Z202" i="6"/>
  <c r="AD202" i="6"/>
  <c r="BI202" i="6"/>
  <c r="BJ202" i="6" s="1"/>
  <c r="AJ202" i="6"/>
  <c r="AB202" i="6"/>
  <c r="Q202" i="6"/>
  <c r="AZ202" i="6"/>
  <c r="AN202" i="6"/>
  <c r="AO202" i="6" s="1"/>
  <c r="AR202" i="6"/>
  <c r="AH202" i="6"/>
  <c r="G202" i="11"/>
  <c r="X202" i="6"/>
  <c r="O202" i="6"/>
  <c r="AN64" i="6"/>
  <c r="AO64" i="6" s="1"/>
  <c r="Q64" i="6"/>
  <c r="Z64" i="6"/>
  <c r="AZ64" i="6"/>
  <c r="O64" i="6"/>
  <c r="T64" i="6"/>
  <c r="R64" i="6"/>
  <c r="X64" i="6"/>
  <c r="BI64" i="6"/>
  <c r="BJ64" i="6" s="1"/>
  <c r="AJ64" i="6"/>
  <c r="G64" i="11"/>
  <c r="AB64" i="6"/>
  <c r="AH64" i="6"/>
  <c r="AB27" i="6"/>
  <c r="Q27" i="6"/>
  <c r="O27" i="6"/>
  <c r="AN27" i="6"/>
  <c r="AO27" i="6" s="1"/>
  <c r="Z27" i="6"/>
  <c r="R27" i="6"/>
  <c r="X27" i="6"/>
  <c r="AH27" i="6"/>
  <c r="G27" i="11"/>
  <c r="BI27" i="6"/>
  <c r="BJ27" i="6" s="1"/>
  <c r="AJ27" i="6"/>
  <c r="AD27" i="6"/>
  <c r="T27" i="6"/>
  <c r="AZ314" i="6"/>
  <c r="Z314" i="6"/>
  <c r="AB314" i="6"/>
  <c r="AL314" i="6"/>
  <c r="AJ314" i="6"/>
  <c r="BF314" i="6"/>
  <c r="AW314" i="6"/>
  <c r="R314" i="6"/>
  <c r="AN314" i="6"/>
  <c r="AO314" i="6" s="1"/>
  <c r="BB314" i="6"/>
  <c r="AH314" i="6"/>
  <c r="AD314" i="6"/>
  <c r="BI314" i="6"/>
  <c r="BJ314" i="6" s="1"/>
  <c r="Q314" i="6"/>
  <c r="X314" i="6"/>
  <c r="O314" i="6"/>
  <c r="T314" i="6"/>
  <c r="X306" i="6"/>
  <c r="AH306" i="6"/>
  <c r="BF306" i="6"/>
  <c r="T306" i="6"/>
  <c r="V306" i="6" s="1"/>
  <c r="Q306" i="6"/>
  <c r="O306" i="6"/>
  <c r="AJ306" i="6"/>
  <c r="AL306" i="6"/>
  <c r="AB306" i="6"/>
  <c r="BB306" i="6"/>
  <c r="R306" i="6"/>
  <c r="AN306" i="6"/>
  <c r="AO306" i="6" s="1"/>
  <c r="AD306" i="6"/>
  <c r="AW306" i="6"/>
  <c r="BI306" i="6"/>
  <c r="BJ306" i="6" s="1"/>
  <c r="AZ306" i="6"/>
  <c r="Z306" i="6"/>
  <c r="AZ83" i="6"/>
  <c r="Z83" i="6"/>
  <c r="R83" i="6"/>
  <c r="T83" i="6"/>
  <c r="X83" i="6"/>
  <c r="AH83" i="6"/>
  <c r="AD83" i="6"/>
  <c r="AJ83" i="6"/>
  <c r="BI83" i="6"/>
  <c r="BJ83" i="6" s="1"/>
  <c r="AN83" i="6"/>
  <c r="AO83" i="6" s="1"/>
  <c r="Q83" i="6"/>
  <c r="G83" i="11"/>
  <c r="AB83" i="6"/>
  <c r="O83" i="6"/>
  <c r="AN194" i="6"/>
  <c r="AO194" i="6" s="1"/>
  <c r="AB194" i="6"/>
  <c r="AJ194" i="6"/>
  <c r="T194" i="6"/>
  <c r="V194" i="6" s="1"/>
  <c r="Z194" i="6"/>
  <c r="AD194" i="6"/>
  <c r="O78" i="6"/>
  <c r="T78" i="6"/>
  <c r="Z78" i="6"/>
  <c r="AN78" i="6"/>
  <c r="AO78" i="6" s="1"/>
  <c r="T248" i="6"/>
  <c r="R248" i="6"/>
  <c r="O248" i="6"/>
  <c r="X248" i="6"/>
  <c r="AB187" i="6"/>
  <c r="X187" i="6"/>
  <c r="AJ187" i="6"/>
  <c r="BI26" i="6"/>
  <c r="BJ26" i="6" s="1"/>
  <c r="Q26" i="6"/>
  <c r="AB26" i="6"/>
  <c r="AN26" i="6"/>
  <c r="O112" i="6"/>
  <c r="Z112" i="6"/>
  <c r="AN112" i="6"/>
  <c r="AO112" i="6" s="1"/>
  <c r="AH112" i="6"/>
  <c r="T308" i="6"/>
  <c r="AL308" i="6"/>
  <c r="BF308" i="6"/>
  <c r="AJ308" i="6"/>
  <c r="Q308" i="6"/>
  <c r="BI188" i="6"/>
  <c r="BJ188" i="6" s="1"/>
  <c r="T188" i="6"/>
  <c r="R188" i="6"/>
  <c r="O188" i="6"/>
  <c r="R189" i="6"/>
  <c r="AB189" i="6"/>
  <c r="AH194" i="6"/>
  <c r="BI194" i="6"/>
  <c r="BJ194" i="6" s="1"/>
  <c r="AJ77" i="6"/>
  <c r="BB273" i="6"/>
  <c r="AB149" i="6"/>
  <c r="G144" i="11"/>
  <c r="BF144" i="6"/>
  <c r="BG144" i="6" s="1"/>
  <c r="G17" i="11"/>
  <c r="X17" i="6"/>
  <c r="Q260" i="6"/>
  <c r="AJ156" i="6"/>
  <c r="AJ60" i="6"/>
  <c r="AH122" i="6"/>
  <c r="X243" i="6"/>
  <c r="AD43" i="6"/>
  <c r="R192" i="6"/>
  <c r="AJ176" i="6"/>
  <c r="AN285" i="6"/>
  <c r="AO285" i="6" s="1"/>
  <c r="Q290" i="6"/>
  <c r="X290" i="6"/>
  <c r="AZ290" i="6"/>
  <c r="AL290" i="6"/>
  <c r="AB290" i="6"/>
  <c r="O290" i="6"/>
  <c r="BB290" i="6"/>
  <c r="R290" i="6"/>
  <c r="AN290" i="6"/>
  <c r="AO290" i="6" s="1"/>
  <c r="AW290" i="6"/>
  <c r="Z290" i="6"/>
  <c r="AJ290" i="6"/>
  <c r="AD290" i="6"/>
  <c r="BI290" i="6"/>
  <c r="BJ290" i="6" s="1"/>
  <c r="AH290" i="6"/>
  <c r="T290" i="6"/>
  <c r="V290" i="6" s="1"/>
  <c r="BF290" i="6"/>
  <c r="R78" i="6"/>
  <c r="G78" i="11"/>
  <c r="AB78" i="6"/>
  <c r="Q248" i="6"/>
  <c r="AH248" i="6"/>
  <c r="O187" i="6"/>
  <c r="BI187" i="6"/>
  <c r="BJ187" i="6" s="1"/>
  <c r="R187" i="6"/>
  <c r="T26" i="6"/>
  <c r="G26" i="11"/>
  <c r="AR26" i="6"/>
  <c r="BI112" i="6"/>
  <c r="BJ112" i="6" s="1"/>
  <c r="T112" i="6"/>
  <c r="AD112" i="6"/>
  <c r="X112" i="6"/>
  <c r="AZ308" i="6"/>
  <c r="AH308" i="6"/>
  <c r="X308" i="6"/>
  <c r="G188" i="11"/>
  <c r="Z188" i="6"/>
  <c r="X188" i="6"/>
  <c r="AH188" i="6"/>
  <c r="AD188" i="6"/>
  <c r="T189" i="6"/>
  <c r="X189" i="6"/>
  <c r="O189" i="6"/>
  <c r="BI189" i="6"/>
  <c r="BJ189" i="6" s="1"/>
  <c r="G194" i="11"/>
  <c r="Q194" i="6"/>
  <c r="X194" i="6"/>
  <c r="T77" i="6"/>
  <c r="T273" i="6"/>
  <c r="AN149" i="6"/>
  <c r="AO149" i="6" s="1"/>
  <c r="AJ144" i="6"/>
  <c r="T17" i="6"/>
  <c r="V17" i="6" s="1"/>
  <c r="AL17" i="6" s="1"/>
  <c r="T260" i="6"/>
  <c r="V260" i="6" s="1"/>
  <c r="X260" i="6"/>
  <c r="AN156" i="6"/>
  <c r="AO156" i="6" s="1"/>
  <c r="BI60" i="6"/>
  <c r="BJ60" i="6" s="1"/>
  <c r="AN203" i="6"/>
  <c r="AO203" i="6" s="1"/>
  <c r="AJ122" i="6"/>
  <c r="X122" i="6"/>
  <c r="AH43" i="6"/>
  <c r="AD192" i="6"/>
  <c r="AD226" i="6"/>
  <c r="AZ11" i="6"/>
  <c r="BI265" i="6"/>
  <c r="BJ265" i="6" s="1"/>
  <c r="AZ27" i="6"/>
  <c r="BF55" i="6"/>
  <c r="BG55" i="6" s="1"/>
  <c r="AN55" i="6"/>
  <c r="AO55" i="6" s="1"/>
  <c r="G55" i="11"/>
  <c r="AB55" i="6"/>
  <c r="Q55" i="6"/>
  <c r="AW55" i="6"/>
  <c r="AZ55" i="6"/>
  <c r="T55" i="6"/>
  <c r="BI55" i="6"/>
  <c r="BJ55" i="6" s="1"/>
  <c r="AL55" i="6"/>
  <c r="X55" i="6"/>
  <c r="R55" i="6"/>
  <c r="Z55" i="6"/>
  <c r="AJ55" i="6"/>
  <c r="BB55" i="6"/>
  <c r="AD55" i="6"/>
  <c r="AH55" i="6"/>
  <c r="O55" i="6"/>
  <c r="BI78" i="6"/>
  <c r="BJ78" i="6" s="1"/>
  <c r="AH78" i="6"/>
  <c r="Q78" i="6"/>
  <c r="AZ78" i="6"/>
  <c r="BI248" i="6"/>
  <c r="BJ248" i="6" s="1"/>
  <c r="AJ248" i="6"/>
  <c r="AD187" i="6"/>
  <c r="Z187" i="6"/>
  <c r="T187" i="6"/>
  <c r="AH187" i="6"/>
  <c r="O26" i="6"/>
  <c r="AJ26" i="6"/>
  <c r="AD26" i="6"/>
  <c r="AZ26" i="6"/>
  <c r="AJ112" i="6"/>
  <c r="G112" i="11"/>
  <c r="AB112" i="6"/>
  <c r="AZ112" i="6"/>
  <c r="BI308" i="6"/>
  <c r="BJ308" i="6" s="1"/>
  <c r="AD308" i="6"/>
  <c r="O308" i="6"/>
  <c r="Z308" i="6"/>
  <c r="AR188" i="6"/>
  <c r="AN188" i="6"/>
  <c r="AO188" i="6" s="1"/>
  <c r="AZ188" i="6"/>
  <c r="Q188" i="6"/>
  <c r="G189" i="11"/>
  <c r="AZ189" i="6"/>
  <c r="AH189" i="6"/>
  <c r="AD189" i="6"/>
  <c r="AZ194" i="6"/>
  <c r="O194" i="6"/>
  <c r="Z77" i="6"/>
  <c r="BI273" i="6"/>
  <c r="BJ273" i="6" s="1"/>
  <c r="AZ149" i="6"/>
  <c r="AD144" i="6"/>
  <c r="Q17" i="6"/>
  <c r="AL260" i="6"/>
  <c r="BI156" i="6"/>
  <c r="BJ156" i="6" s="1"/>
  <c r="X156" i="6"/>
  <c r="Q60" i="6"/>
  <c r="AZ203" i="6"/>
  <c r="R122" i="6"/>
  <c r="T243" i="6"/>
  <c r="Z223" i="6"/>
  <c r="AB226" i="6"/>
  <c r="AD64" i="6"/>
  <c r="X265" i="6"/>
  <c r="AL97" i="6"/>
  <c r="Z37" i="6"/>
  <c r="R37" i="6"/>
  <c r="BI37" i="6"/>
  <c r="BJ37" i="6" s="1"/>
  <c r="X37" i="6"/>
  <c r="AD37" i="6"/>
  <c r="T37" i="6"/>
  <c r="G37" i="11"/>
  <c r="AN37" i="6"/>
  <c r="AO37" i="6" s="1"/>
  <c r="Q37" i="6"/>
  <c r="AH37" i="6"/>
  <c r="AJ37" i="6"/>
  <c r="AB37" i="6"/>
  <c r="O37" i="6"/>
  <c r="AR171" i="6"/>
  <c r="AZ171" i="6"/>
  <c r="T99" i="6"/>
  <c r="AR99" i="6"/>
  <c r="BB99" i="6"/>
  <c r="O81" i="6"/>
  <c r="AD81" i="6"/>
  <c r="AL279" i="6"/>
  <c r="BB279" i="6"/>
  <c r="O40" i="6"/>
  <c r="AD278" i="6"/>
  <c r="AZ109" i="6"/>
  <c r="X109" i="6"/>
  <c r="AB109" i="6"/>
  <c r="BI109" i="6"/>
  <c r="BJ109" i="6" s="1"/>
  <c r="AN109" i="6"/>
  <c r="AO109" i="6" s="1"/>
  <c r="Z109" i="6"/>
  <c r="G109" i="11"/>
  <c r="AJ109" i="6"/>
  <c r="Q109" i="6"/>
  <c r="AD109" i="6"/>
  <c r="R109" i="6"/>
  <c r="AH109" i="6"/>
  <c r="O109" i="6"/>
  <c r="T109" i="6"/>
  <c r="V109" i="6" s="1"/>
  <c r="Q221" i="6"/>
  <c r="AZ221" i="6"/>
  <c r="Z221" i="6"/>
  <c r="AN81" i="6"/>
  <c r="AO81" i="6" s="1"/>
  <c r="AR81" i="6"/>
  <c r="T81" i="6"/>
  <c r="V81" i="6" s="1"/>
  <c r="R81" i="6"/>
  <c r="AZ81" i="6"/>
  <c r="G81" i="11"/>
  <c r="AB81" i="6"/>
  <c r="BB272" i="6"/>
  <c r="AH272" i="6"/>
  <c r="AZ272" i="6"/>
  <c r="AN272" i="6"/>
  <c r="AO272" i="6" s="1"/>
  <c r="AD272" i="6"/>
  <c r="Q272" i="6"/>
  <c r="X272" i="6"/>
  <c r="O272" i="6"/>
  <c r="BI272" i="6"/>
  <c r="BJ272" i="6" s="1"/>
  <c r="AB272" i="6"/>
  <c r="Z272" i="6"/>
  <c r="AJ272" i="6"/>
  <c r="AL272" i="6"/>
  <c r="R272" i="6"/>
  <c r="AW272" i="6"/>
  <c r="T272" i="6"/>
  <c r="AB244" i="6"/>
  <c r="AZ244" i="6"/>
  <c r="Z244" i="6"/>
  <c r="R244" i="6"/>
  <c r="AN244" i="6"/>
  <c r="AO244" i="6" s="1"/>
  <c r="BB276" i="6"/>
  <c r="AH276" i="6"/>
  <c r="Z276" i="6"/>
  <c r="R276" i="6"/>
  <c r="AN276" i="6"/>
  <c r="AO276" i="6" s="1"/>
  <c r="Q276" i="6"/>
  <c r="X276" i="6"/>
  <c r="AD276" i="6"/>
  <c r="BI276" i="6"/>
  <c r="BJ276" i="6" s="1"/>
  <c r="AB276" i="6"/>
  <c r="AJ276" i="6"/>
  <c r="AZ276" i="6"/>
  <c r="O276" i="6"/>
  <c r="AL276" i="6"/>
  <c r="AW276" i="6"/>
  <c r="T276" i="6"/>
  <c r="AB106" i="6"/>
  <c r="O106" i="6"/>
  <c r="G106" i="11"/>
  <c r="AR162" i="6"/>
  <c r="AH162" i="6"/>
  <c r="T162" i="6"/>
  <c r="V162" i="6" s="1"/>
  <c r="O162" i="6"/>
  <c r="X162" i="6"/>
  <c r="AB162" i="6"/>
  <c r="Z162" i="6"/>
  <c r="AJ162" i="6"/>
  <c r="R162" i="6"/>
  <c r="AN162" i="6"/>
  <c r="AO162" i="6" s="1"/>
  <c r="Q162" i="6"/>
  <c r="AD162" i="6"/>
  <c r="BI162" i="6"/>
  <c r="BJ162" i="6" s="1"/>
  <c r="G162" i="11"/>
  <c r="AZ162" i="6"/>
  <c r="BB56" i="6"/>
  <c r="AD56" i="6"/>
  <c r="G56" i="11"/>
  <c r="T56" i="6"/>
  <c r="BF56" i="6"/>
  <c r="AH56" i="6"/>
  <c r="O56" i="6"/>
  <c r="R56" i="6"/>
  <c r="Z56" i="6"/>
  <c r="AW56" i="6"/>
  <c r="AN56" i="6"/>
  <c r="AO56" i="6" s="1"/>
  <c r="BI56" i="6"/>
  <c r="BJ56" i="6" s="1"/>
  <c r="AJ56" i="6"/>
  <c r="Q56" i="6"/>
  <c r="AB56" i="6"/>
  <c r="X56" i="6"/>
  <c r="AL56" i="6"/>
  <c r="AZ56" i="6"/>
  <c r="AH292" i="6"/>
  <c r="BF292" i="6"/>
  <c r="AY292" i="11" s="1"/>
  <c r="R292" i="6"/>
  <c r="AL292" i="6"/>
  <c r="T292" i="6"/>
  <c r="V292" i="6" s="1"/>
  <c r="Q292" i="6"/>
  <c r="X292" i="6"/>
  <c r="AJ292" i="6"/>
  <c r="AT292" i="11" s="1"/>
  <c r="AN292" i="6"/>
  <c r="AO292" i="6" s="1"/>
  <c r="AB292" i="6"/>
  <c r="AZ292" i="6"/>
  <c r="O292" i="6"/>
  <c r="AD292" i="6"/>
  <c r="BI292" i="6"/>
  <c r="BJ292" i="6" s="1"/>
  <c r="AW292" i="6"/>
  <c r="BB292" i="6"/>
  <c r="AO292" i="11" s="1"/>
  <c r="AP292" i="11" s="1"/>
  <c r="Z292" i="6"/>
  <c r="AJ281" i="6"/>
  <c r="BF281" i="6"/>
  <c r="AW281" i="6"/>
  <c r="AZ166" i="6"/>
  <c r="R166" i="6"/>
  <c r="Z166" i="6"/>
  <c r="T166" i="6"/>
  <c r="V166" i="6" s="1"/>
  <c r="X166" i="6"/>
  <c r="Q166" i="6"/>
  <c r="AD166" i="6"/>
  <c r="BI166" i="6"/>
  <c r="BJ166" i="6" s="1"/>
  <c r="AR166" i="6"/>
  <c r="AJ166" i="6"/>
  <c r="G166" i="11"/>
  <c r="O166" i="6"/>
  <c r="AH166" i="6"/>
  <c r="AN166" i="6"/>
  <c r="AO166" i="6" s="1"/>
  <c r="AB270" i="6"/>
  <c r="BF270" i="6"/>
  <c r="AN270" i="6"/>
  <c r="AO270" i="6" s="1"/>
  <c r="AD270" i="6"/>
  <c r="AW270" i="6"/>
  <c r="AZ270" i="6"/>
  <c r="Z270" i="6"/>
  <c r="BI270" i="6"/>
  <c r="BJ270" i="6" s="1"/>
  <c r="Q270" i="6"/>
  <c r="AJ270" i="6"/>
  <c r="R270" i="6"/>
  <c r="AH270" i="6"/>
  <c r="T270" i="6"/>
  <c r="V270" i="6" s="1"/>
  <c r="X270" i="6"/>
  <c r="AL270" i="6"/>
  <c r="BB270" i="6"/>
  <c r="O270" i="6"/>
  <c r="X250" i="6"/>
  <c r="O250" i="6"/>
  <c r="Q250" i="6"/>
  <c r="T250" i="6"/>
  <c r="AB250" i="6"/>
  <c r="AZ250" i="6"/>
  <c r="Z250" i="6"/>
  <c r="AL250" i="6"/>
  <c r="AW250" i="6"/>
  <c r="AJ250" i="6"/>
  <c r="BF250" i="6"/>
  <c r="R250" i="6"/>
  <c r="AN250" i="6"/>
  <c r="AO250" i="6" s="1"/>
  <c r="AD250" i="6"/>
  <c r="AH250" i="6"/>
  <c r="BI250" i="6"/>
  <c r="BJ250" i="6" s="1"/>
  <c r="BB250" i="6"/>
  <c r="Q294" i="6"/>
  <c r="X294" i="6"/>
  <c r="AJ294" i="6"/>
  <c r="AB294" i="6"/>
  <c r="AZ294" i="6"/>
  <c r="AL294" i="6"/>
  <c r="R294" i="6"/>
  <c r="AW294" i="6"/>
  <c r="BB294" i="6"/>
  <c r="O294" i="6"/>
  <c r="AN294" i="6"/>
  <c r="AO294" i="6" s="1"/>
  <c r="AD294" i="6"/>
  <c r="AH294" i="6"/>
  <c r="T294" i="6"/>
  <c r="V294" i="6" s="1"/>
  <c r="Z294" i="6"/>
  <c r="BF294" i="6"/>
  <c r="X70" i="6"/>
  <c r="T70" i="6"/>
  <c r="V70" i="6" s="1"/>
  <c r="AH70" i="6"/>
  <c r="R70" i="6"/>
  <c r="O70" i="6"/>
  <c r="AZ70" i="6"/>
  <c r="Q70" i="6"/>
  <c r="AB70" i="6"/>
  <c r="G70" i="11"/>
  <c r="Z70" i="6"/>
  <c r="AD70" i="6"/>
  <c r="AJ70" i="6"/>
  <c r="BI70" i="6"/>
  <c r="BJ70" i="6" s="1"/>
  <c r="BF8" i="6"/>
  <c r="BG8" i="6" s="1"/>
  <c r="AB8" i="6"/>
  <c r="AN8" i="6"/>
  <c r="AO8" i="6" s="1"/>
  <c r="Q8" i="6"/>
  <c r="W8" i="11" s="1"/>
  <c r="X8" i="11" s="1"/>
  <c r="R8" i="6"/>
  <c r="AW8" i="6"/>
  <c r="AX8" i="6" s="1"/>
  <c r="X8" i="6"/>
  <c r="AE8" i="11" s="1"/>
  <c r="AF8" i="11" s="1"/>
  <c r="AH8" i="6"/>
  <c r="AR8" i="11" s="1"/>
  <c r="AL8" i="6"/>
  <c r="O8" i="6"/>
  <c r="U8" i="11" s="1"/>
  <c r="AD8" i="6"/>
  <c r="Z8" i="6"/>
  <c r="G8" i="11"/>
  <c r="BI8" i="6"/>
  <c r="BJ8" i="6" s="1"/>
  <c r="AJ8" i="6"/>
  <c r="AT8" i="11" s="1"/>
  <c r="BB8" i="6"/>
  <c r="AO8" i="11" s="1"/>
  <c r="AP8" i="11" s="1"/>
  <c r="T8" i="6"/>
  <c r="V8" i="6" s="1"/>
  <c r="AB8" i="11" s="1"/>
  <c r="AC8" i="11" s="1"/>
  <c r="AZ8" i="6"/>
  <c r="AM8" i="11" s="1"/>
  <c r="AN8" i="11" s="1"/>
  <c r="X111" i="6"/>
  <c r="AZ111" i="6"/>
  <c r="AB111" i="6"/>
  <c r="T111" i="6"/>
  <c r="V111" i="6" s="1"/>
  <c r="AH111" i="6"/>
  <c r="Q111" i="6"/>
  <c r="BI111" i="6"/>
  <c r="BJ111" i="6" s="1"/>
  <c r="AD111" i="6"/>
  <c r="AR111" i="6"/>
  <c r="R111" i="6"/>
  <c r="G111" i="11"/>
  <c r="T21" i="6"/>
  <c r="X21" i="6"/>
  <c r="Z21" i="6"/>
  <c r="G21" i="11"/>
  <c r="AZ21" i="6"/>
  <c r="Q21" i="6"/>
  <c r="O21" i="6"/>
  <c r="AN21" i="6"/>
  <c r="AO21" i="6" s="1"/>
  <c r="AH21" i="6"/>
  <c r="AD21" i="6"/>
  <c r="R21" i="6"/>
  <c r="AB193" i="6"/>
  <c r="Z193" i="6"/>
  <c r="Q193" i="6"/>
  <c r="O193" i="6"/>
  <c r="AJ193" i="6"/>
  <c r="AN193" i="6"/>
  <c r="AO193" i="6" s="1"/>
  <c r="BI193" i="6"/>
  <c r="BJ193" i="6" s="1"/>
  <c r="AZ193" i="6"/>
  <c r="G193" i="11"/>
  <c r="X193" i="6"/>
  <c r="AH193" i="6"/>
  <c r="T193" i="6"/>
  <c r="V193" i="6" s="1"/>
  <c r="AH40" i="6"/>
  <c r="AN40" i="6"/>
  <c r="AO40" i="6" s="1"/>
  <c r="Z40" i="6"/>
  <c r="G40" i="11"/>
  <c r="AJ40" i="6"/>
  <c r="R40" i="6"/>
  <c r="AZ40" i="6"/>
  <c r="Q40" i="6"/>
  <c r="BI40" i="6"/>
  <c r="BJ40" i="6" s="1"/>
  <c r="T40" i="6"/>
  <c r="V40" i="6" s="1"/>
  <c r="AD106" i="6"/>
  <c r="Q281" i="6"/>
  <c r="T244" i="6"/>
  <c r="X244" i="6"/>
  <c r="G155" i="11"/>
  <c r="T155" i="6"/>
  <c r="V155" i="6" s="1"/>
  <c r="AZ155" i="6"/>
  <c r="AW155" i="6"/>
  <c r="AX155" i="6" s="1"/>
  <c r="AJ106" i="6"/>
  <c r="Z106" i="6"/>
  <c r="AZ106" i="6"/>
  <c r="BI281" i="6"/>
  <c r="BJ281" i="6" s="1"/>
  <c r="X281" i="6"/>
  <c r="BB281" i="6"/>
  <c r="AZ281" i="6"/>
  <c r="G221" i="11"/>
  <c r="T221" i="6"/>
  <c r="X221" i="6"/>
  <c r="AR244" i="6"/>
  <c r="AD244" i="6"/>
  <c r="O244" i="6"/>
  <c r="AH244" i="6"/>
  <c r="Q155" i="6"/>
  <c r="R155" i="6"/>
  <c r="AN155" i="6"/>
  <c r="AO155" i="6" s="1"/>
  <c r="BI171" i="6"/>
  <c r="BJ171" i="6" s="1"/>
  <c r="R99" i="6"/>
  <c r="AJ81" i="6"/>
  <c r="Z81" i="6"/>
  <c r="AD279" i="6"/>
  <c r="Z111" i="6"/>
  <c r="AJ21" i="6"/>
  <c r="AD193" i="6"/>
  <c r="AB69" i="6"/>
  <c r="G69" i="11"/>
  <c r="Z69" i="6"/>
  <c r="AJ69" i="6"/>
  <c r="T69" i="6"/>
  <c r="X69" i="6"/>
  <c r="AN69" i="6"/>
  <c r="AO69" i="6" s="1"/>
  <c r="AD69" i="6"/>
  <c r="BI69" i="6"/>
  <c r="BJ69" i="6" s="1"/>
  <c r="R69" i="6"/>
  <c r="O69" i="6"/>
  <c r="AZ69" i="6"/>
  <c r="AH69" i="6"/>
  <c r="Q69" i="6"/>
  <c r="AW159" i="6"/>
  <c r="AX159" i="6" s="1"/>
  <c r="BI159" i="6"/>
  <c r="BJ159" i="6" s="1"/>
  <c r="Q159" i="6"/>
  <c r="R159" i="6"/>
  <c r="X159" i="6"/>
  <c r="AN159" i="6"/>
  <c r="AO159" i="6" s="1"/>
  <c r="Z159" i="6"/>
  <c r="AL159" i="6"/>
  <c r="BF159" i="6"/>
  <c r="BG159" i="6" s="1"/>
  <c r="AZ159" i="6"/>
  <c r="AJ159" i="6"/>
  <c r="T159" i="6"/>
  <c r="G159" i="11"/>
  <c r="O159" i="6"/>
  <c r="AB159" i="6"/>
  <c r="BB159" i="6"/>
  <c r="AD159" i="6"/>
  <c r="AN115" i="6"/>
  <c r="AO115" i="6" s="1"/>
  <c r="AZ115" i="6"/>
  <c r="AB115" i="6"/>
  <c r="BI115" i="6"/>
  <c r="BJ115" i="6" s="1"/>
  <c r="AJ115" i="6"/>
  <c r="X115" i="6"/>
  <c r="Z115" i="6"/>
  <c r="AH115" i="6"/>
  <c r="AD115" i="6"/>
  <c r="Q115" i="6"/>
  <c r="G115" i="11"/>
  <c r="R115" i="6"/>
  <c r="O115" i="6"/>
  <c r="T115" i="6"/>
  <c r="BF99" i="6"/>
  <c r="BG99" i="6" s="1"/>
  <c r="AB99" i="6"/>
  <c r="G99" i="11"/>
  <c r="AJ99" i="6"/>
  <c r="X99" i="6"/>
  <c r="AH99" i="6"/>
  <c r="AD99" i="6"/>
  <c r="AL99" i="6"/>
  <c r="O99" i="6"/>
  <c r="AJ171" i="6"/>
  <c r="X171" i="6"/>
  <c r="AB171" i="6"/>
  <c r="AH171" i="6"/>
  <c r="T171" i="6"/>
  <c r="Z171" i="6"/>
  <c r="AD171" i="6"/>
  <c r="BB289" i="6"/>
  <c r="AB289" i="6"/>
  <c r="AL289" i="6"/>
  <c r="R289" i="6"/>
  <c r="O289" i="6"/>
  <c r="AH289" i="6"/>
  <c r="AW289" i="6"/>
  <c r="AN289" i="6"/>
  <c r="AO289" i="6" s="1"/>
  <c r="T289" i="6"/>
  <c r="V289" i="6" s="1"/>
  <c r="AZ289" i="6"/>
  <c r="Z289" i="6"/>
  <c r="X289" i="6"/>
  <c r="AD289" i="6"/>
  <c r="BI289" i="6"/>
  <c r="BJ289" i="6" s="1"/>
  <c r="Q289" i="6"/>
  <c r="AJ289" i="6"/>
  <c r="BF289" i="6"/>
  <c r="O180" i="6"/>
  <c r="R180" i="6"/>
  <c r="T180" i="6"/>
  <c r="BI180" i="6"/>
  <c r="BJ180" i="6" s="1"/>
  <c r="AJ180" i="6"/>
  <c r="AB180" i="6"/>
  <c r="Q180" i="6"/>
  <c r="AZ180" i="6"/>
  <c r="AN180" i="6"/>
  <c r="AO180" i="6" s="1"/>
  <c r="AR180" i="6"/>
  <c r="AH180" i="6"/>
  <c r="X180" i="6"/>
  <c r="Z180" i="6"/>
  <c r="AH280" i="6"/>
  <c r="AZ280" i="6"/>
  <c r="R280" i="6"/>
  <c r="T280" i="6"/>
  <c r="Q280" i="6"/>
  <c r="X280" i="6"/>
  <c r="O280" i="6"/>
  <c r="AN280" i="6"/>
  <c r="AO280" i="6" s="1"/>
  <c r="AD280" i="6"/>
  <c r="AB280" i="6"/>
  <c r="BB280" i="6"/>
  <c r="Z280" i="6"/>
  <c r="BI280" i="6"/>
  <c r="BJ280" i="6" s="1"/>
  <c r="AW280" i="6"/>
  <c r="AL280" i="6"/>
  <c r="AJ280" i="6"/>
  <c r="BF280" i="6"/>
  <c r="AW278" i="6"/>
  <c r="AZ278" i="6"/>
  <c r="Z278" i="6"/>
  <c r="BI278" i="6"/>
  <c r="BJ278" i="6" s="1"/>
  <c r="T278" i="6"/>
  <c r="BB278" i="6"/>
  <c r="AH278" i="6"/>
  <c r="O278" i="6"/>
  <c r="Q278" i="6"/>
  <c r="X278" i="6"/>
  <c r="AJ278" i="6"/>
  <c r="AL278" i="6"/>
  <c r="R278" i="6"/>
  <c r="BF278" i="6"/>
  <c r="AN278" i="6"/>
  <c r="AO278" i="6" s="1"/>
  <c r="AB190" i="6"/>
  <c r="R190" i="6"/>
  <c r="AN190" i="6"/>
  <c r="AO190" i="6" s="1"/>
  <c r="X190" i="6"/>
  <c r="AJ190" i="6"/>
  <c r="Z190" i="6"/>
  <c r="AD190" i="6"/>
  <c r="Q190" i="6"/>
  <c r="AZ190" i="6"/>
  <c r="T190" i="6"/>
  <c r="V190" i="6" s="1"/>
  <c r="G190" i="11"/>
  <c r="BI190" i="6"/>
  <c r="BJ190" i="6" s="1"/>
  <c r="O190" i="6"/>
  <c r="AH190" i="6"/>
  <c r="AW135" i="6"/>
  <c r="AH135" i="6"/>
  <c r="G135" i="11"/>
  <c r="AR135" i="6"/>
  <c r="AD135" i="6"/>
  <c r="X135" i="6"/>
  <c r="AL135" i="6"/>
  <c r="AB135" i="6"/>
  <c r="T135" i="6"/>
  <c r="BB135" i="6"/>
  <c r="AN135" i="6"/>
  <c r="AO135" i="6" s="1"/>
  <c r="R135" i="6"/>
  <c r="O135" i="6"/>
  <c r="Z135" i="6"/>
  <c r="AZ135" i="6"/>
  <c r="BI135" i="6"/>
  <c r="BJ135" i="6" s="1"/>
  <c r="AJ135" i="6"/>
  <c r="Q135" i="6"/>
  <c r="AB252" i="6"/>
  <c r="AZ252" i="6"/>
  <c r="Z252" i="6"/>
  <c r="R252" i="6"/>
  <c r="AN252" i="6"/>
  <c r="AO252" i="6" s="1"/>
  <c r="AJ252" i="6"/>
  <c r="AD252" i="6"/>
  <c r="BI252" i="6"/>
  <c r="BJ252" i="6" s="1"/>
  <c r="AH252" i="6"/>
  <c r="X252" i="6"/>
  <c r="T252" i="6"/>
  <c r="O252" i="6"/>
  <c r="Q252" i="6"/>
  <c r="BB155" i="6"/>
  <c r="AR155" i="6"/>
  <c r="BI155" i="6"/>
  <c r="BJ155" i="6" s="1"/>
  <c r="AD155" i="6"/>
  <c r="AH155" i="6"/>
  <c r="X42" i="6"/>
  <c r="AD42" i="6"/>
  <c r="AJ42" i="6"/>
  <c r="O42" i="6"/>
  <c r="AZ42" i="6"/>
  <c r="AN42" i="6"/>
  <c r="AO42" i="6" s="1"/>
  <c r="Q42" i="6"/>
  <c r="BI42" i="6"/>
  <c r="BJ42" i="6" s="1"/>
  <c r="AB42" i="6"/>
  <c r="G42" i="11"/>
  <c r="T42" i="6"/>
  <c r="AH42" i="6"/>
  <c r="Z42" i="6"/>
  <c r="R42" i="6"/>
  <c r="AD200" i="6"/>
  <c r="AH200" i="6"/>
  <c r="T200" i="6"/>
  <c r="BI200" i="6"/>
  <c r="BJ200" i="6" s="1"/>
  <c r="O200" i="6"/>
  <c r="R200" i="6"/>
  <c r="AB200" i="6"/>
  <c r="AJ200" i="6"/>
  <c r="AN200" i="6"/>
  <c r="AO200" i="6" s="1"/>
  <c r="AR200" i="6"/>
  <c r="AZ200" i="6"/>
  <c r="Z200" i="6"/>
  <c r="X200" i="6"/>
  <c r="G200" i="11"/>
  <c r="AH67" i="6"/>
  <c r="AD67" i="6"/>
  <c r="AJ67" i="6"/>
  <c r="O67" i="6"/>
  <c r="X67" i="6"/>
  <c r="AZ67" i="6"/>
  <c r="Q67" i="6"/>
  <c r="BI67" i="6"/>
  <c r="BJ67" i="6" s="1"/>
  <c r="AB67" i="6"/>
  <c r="AN67" i="6"/>
  <c r="AO67" i="6" s="1"/>
  <c r="G67" i="11"/>
  <c r="T67" i="6"/>
  <c r="R67" i="6"/>
  <c r="Z67" i="6"/>
  <c r="AZ18" i="6"/>
  <c r="AD18" i="6"/>
  <c r="G18" i="11"/>
  <c r="AB18" i="6"/>
  <c r="R18" i="6"/>
  <c r="AH18" i="6"/>
  <c r="Z18" i="6"/>
  <c r="T18" i="6"/>
  <c r="O18" i="6"/>
  <c r="X18" i="6"/>
  <c r="BI18" i="6"/>
  <c r="BJ18" i="6" s="1"/>
  <c r="AN18" i="6"/>
  <c r="AO18" i="6" s="1"/>
  <c r="Q18" i="6"/>
  <c r="AJ18" i="6"/>
  <c r="AJ211" i="6"/>
  <c r="X211" i="6"/>
  <c r="Q211" i="6"/>
  <c r="AZ211" i="6"/>
  <c r="Z211" i="6"/>
  <c r="AD211" i="6"/>
  <c r="AH211" i="6"/>
  <c r="T211" i="6"/>
  <c r="V211" i="6" s="1"/>
  <c r="BI211" i="6"/>
  <c r="BJ211" i="6" s="1"/>
  <c r="O211" i="6"/>
  <c r="G211" i="11"/>
  <c r="R211" i="6"/>
  <c r="AN211" i="6"/>
  <c r="AO211" i="6" s="1"/>
  <c r="AB211" i="6"/>
  <c r="R105" i="6"/>
  <c r="O105" i="6"/>
  <c r="AJ105" i="6"/>
  <c r="AZ105" i="6"/>
  <c r="AD105" i="6"/>
  <c r="T105" i="6"/>
  <c r="V105" i="6" s="1"/>
  <c r="X105" i="6"/>
  <c r="AH105" i="6"/>
  <c r="G105" i="11"/>
  <c r="BI105" i="6"/>
  <c r="BJ105" i="6" s="1"/>
  <c r="Z105" i="6"/>
  <c r="Q105" i="6"/>
  <c r="AB105" i="6"/>
  <c r="X279" i="6"/>
  <c r="O279" i="6"/>
  <c r="AH279" i="6"/>
  <c r="R279" i="6"/>
  <c r="AN279" i="6"/>
  <c r="AO279" i="6" s="1"/>
  <c r="AJ279" i="6"/>
  <c r="BF279" i="6"/>
  <c r="AB279" i="6"/>
  <c r="Q106" i="6"/>
  <c r="R281" i="6"/>
  <c r="AD281" i="6"/>
  <c r="AB221" i="6"/>
  <c r="AH221" i="6"/>
  <c r="BI106" i="6"/>
  <c r="BJ106" i="6" s="1"/>
  <c r="T106" i="6"/>
  <c r="AN106" i="6"/>
  <c r="AO106" i="6" s="1"/>
  <c r="AN281" i="6"/>
  <c r="AO281" i="6" s="1"/>
  <c r="AH281" i="6"/>
  <c r="Z281" i="6"/>
  <c r="O221" i="6"/>
  <c r="BI221" i="6"/>
  <c r="BJ221" i="6" s="1"/>
  <c r="AJ221" i="6"/>
  <c r="BI244" i="6"/>
  <c r="BJ244" i="6" s="1"/>
  <c r="Q244" i="6"/>
  <c r="G244" i="11"/>
  <c r="AL155" i="6"/>
  <c r="Z155" i="6"/>
  <c r="G171" i="11"/>
  <c r="AN171" i="6"/>
  <c r="AO171" i="6" s="1"/>
  <c r="Q171" i="6"/>
  <c r="Q99" i="6"/>
  <c r="AN99" i="6"/>
  <c r="AO99" i="6" s="1"/>
  <c r="BI81" i="6"/>
  <c r="BJ81" i="6" s="1"/>
  <c r="AH81" i="6"/>
  <c r="T279" i="6"/>
  <c r="Q279" i="6"/>
  <c r="O111" i="6"/>
  <c r="AB40" i="6"/>
  <c r="BI21" i="6"/>
  <c r="BJ21" i="6" s="1"/>
  <c r="BI294" i="6"/>
  <c r="BJ294" i="6" s="1"/>
  <c r="AH159" i="6"/>
  <c r="AN105" i="6"/>
  <c r="AO105" i="6" s="1"/>
  <c r="BF276" i="6"/>
  <c r="AN70" i="6"/>
  <c r="AO70" i="6" s="1"/>
  <c r="AZ37" i="6"/>
  <c r="AH199" i="5"/>
  <c r="BC199" i="5"/>
  <c r="AK199" i="5"/>
  <c r="AQ199" i="5"/>
  <c r="AY199" i="5"/>
  <c r="AJ199" i="5"/>
  <c r="G199" i="10"/>
  <c r="AF31" i="5"/>
  <c r="H31" i="10" s="1"/>
  <c r="AS31" i="5"/>
  <c r="AH31" i="5"/>
  <c r="AJ31" i="5"/>
  <c r="BJ31" i="5"/>
  <c r="AU31" i="5"/>
  <c r="BY31" i="5"/>
  <c r="BZ31" i="5" s="1"/>
  <c r="G31" i="10"/>
  <c r="AS180" i="5"/>
  <c r="AK180" i="5"/>
  <c r="BA180" i="5"/>
  <c r="AJ180" i="5"/>
  <c r="BG180" i="5"/>
  <c r="BH180" i="5" s="1"/>
  <c r="AQ180" i="5"/>
  <c r="AF180" i="5"/>
  <c r="H180" i="10" s="1"/>
  <c r="AU180" i="5"/>
  <c r="AY180" i="5"/>
  <c r="BP180" i="5"/>
  <c r="AQ169" i="5"/>
  <c r="AF169" i="5"/>
  <c r="H169" i="10" s="1"/>
  <c r="AH169" i="5"/>
  <c r="AK169" i="5"/>
  <c r="AS169" i="5"/>
  <c r="BP169" i="5"/>
  <c r="BG169" i="5"/>
  <c r="BH169" i="5" s="1"/>
  <c r="G169" i="10"/>
  <c r="AJ169" i="5"/>
  <c r="BJ169" i="5"/>
  <c r="BK169" i="5" s="1"/>
  <c r="AU169" i="5"/>
  <c r="BY169" i="5"/>
  <c r="BZ169" i="5" s="1"/>
  <c r="AQ292" i="5"/>
  <c r="AH292" i="5"/>
  <c r="BE292" i="5"/>
  <c r="AW292" i="5"/>
  <c r="AJ292" i="5"/>
  <c r="BP292" i="5"/>
  <c r="AU292" i="5"/>
  <c r="BG292" i="5"/>
  <c r="BH292" i="5" s="1"/>
  <c r="AY292" i="5"/>
  <c r="AS292" i="5"/>
  <c r="BA292" i="5"/>
  <c r="BM292" i="5"/>
  <c r="BJ292" i="5"/>
  <c r="BK292" i="5" s="1"/>
  <c r="BY292" i="5"/>
  <c r="BZ292" i="5" s="1"/>
  <c r="BP134" i="5"/>
  <c r="BG134" i="5"/>
  <c r="BH134" i="5" s="1"/>
  <c r="AJ134" i="5"/>
  <c r="AK134" i="5"/>
  <c r="AQ134" i="5"/>
  <c r="BJ134" i="5"/>
  <c r="BK134" i="5" s="1"/>
  <c r="AU134" i="5"/>
  <c r="G134" i="10"/>
  <c r="BA134" i="5"/>
  <c r="AW134" i="5"/>
  <c r="AS134" i="5"/>
  <c r="AH134" i="5"/>
  <c r="BA20" i="5"/>
  <c r="BP20" i="5"/>
  <c r="AS20" i="5"/>
  <c r="AY20" i="5"/>
  <c r="AW20" i="5"/>
  <c r="BJ20" i="5"/>
  <c r="BK20" i="5" s="1"/>
  <c r="G20" i="10"/>
  <c r="BY20" i="5"/>
  <c r="BZ20" i="5" s="1"/>
  <c r="AF20" i="5"/>
  <c r="H20" i="10" s="1"/>
  <c r="AU20" i="5"/>
  <c r="AH20" i="5"/>
  <c r="AQ79" i="5"/>
  <c r="BC79" i="5"/>
  <c r="AF79" i="5"/>
  <c r="H79" i="10" s="1"/>
  <c r="AS79" i="5"/>
  <c r="AK79" i="5"/>
  <c r="BA79" i="5"/>
  <c r="BP79" i="5"/>
  <c r="BG79" i="5"/>
  <c r="BH79" i="5" s="1"/>
  <c r="G79" i="10"/>
  <c r="AJ79" i="5"/>
  <c r="BJ79" i="5"/>
  <c r="BK79" i="5" s="1"/>
  <c r="AU79" i="5"/>
  <c r="BY79" i="5"/>
  <c r="BZ79" i="5" s="1"/>
  <c r="AH79" i="5"/>
  <c r="BJ41" i="5"/>
  <c r="BK41" i="5" s="1"/>
  <c r="AU41" i="5"/>
  <c r="AH41" i="5"/>
  <c r="AQ41" i="5"/>
  <c r="AJ41" i="5"/>
  <c r="AW41" i="5"/>
  <c r="G41" i="10"/>
  <c r="AK41" i="5"/>
  <c r="BA41" i="5"/>
  <c r="AY41" i="5"/>
  <c r="AF41" i="5"/>
  <c r="H41" i="10" s="1"/>
  <c r="BG220" i="5"/>
  <c r="BH220" i="5" s="1"/>
  <c r="BA220" i="5"/>
  <c r="BP220" i="5"/>
  <c r="BY220" i="5"/>
  <c r="BZ220" i="5" s="1"/>
  <c r="AQ220" i="5"/>
  <c r="AH220" i="5"/>
  <c r="BC220" i="5"/>
  <c r="G220" i="10"/>
  <c r="AF220" i="5"/>
  <c r="H220" i="10" s="1"/>
  <c r="AU220" i="5"/>
  <c r="AJ220" i="5"/>
  <c r="AW220" i="5"/>
  <c r="AS220" i="5"/>
  <c r="BP266" i="5"/>
  <c r="AS266" i="5"/>
  <c r="AU266" i="5"/>
  <c r="AW266" i="5"/>
  <c r="BG266" i="5"/>
  <c r="BH266" i="5" s="1"/>
  <c r="BC266" i="5"/>
  <c r="AJ266" i="5"/>
  <c r="BA266" i="5"/>
  <c r="AY266" i="5"/>
  <c r="BJ266" i="5"/>
  <c r="BK266" i="5" s="1"/>
  <c r="BM266" i="5"/>
  <c r="AH266" i="5"/>
  <c r="BY266" i="5"/>
  <c r="BZ266" i="5" s="1"/>
  <c r="AW201" i="5"/>
  <c r="BY201" i="5"/>
  <c r="BZ201" i="5" s="1"/>
  <c r="BC201" i="5"/>
  <c r="BJ201" i="5"/>
  <c r="BK201" i="5" s="1"/>
  <c r="AK201" i="5"/>
  <c r="BA201" i="5"/>
  <c r="AJ201" i="5"/>
  <c r="BG201" i="5"/>
  <c r="BH201" i="5" s="1"/>
  <c r="AQ201" i="5"/>
  <c r="AH201" i="5"/>
  <c r="G201" i="10"/>
  <c r="AF203" i="5"/>
  <c r="H203" i="10" s="1"/>
  <c r="AU203" i="5"/>
  <c r="AJ203" i="5"/>
  <c r="AY203" i="5"/>
  <c r="AS203" i="5"/>
  <c r="BA203" i="5"/>
  <c r="AW203" i="5"/>
  <c r="BY203" i="5"/>
  <c r="BZ203" i="5" s="1"/>
  <c r="BG203" i="5"/>
  <c r="BH203" i="5" s="1"/>
  <c r="BJ203" i="5"/>
  <c r="BK203" i="5" s="1"/>
  <c r="BP203" i="5"/>
  <c r="AJ135" i="5"/>
  <c r="BJ135" i="5"/>
  <c r="BK135" i="5" s="1"/>
  <c r="AU135" i="5"/>
  <c r="AK135" i="5"/>
  <c r="G135" i="10"/>
  <c r="AQ135" i="5"/>
  <c r="BC135" i="5"/>
  <c r="AF135" i="5"/>
  <c r="H135" i="10" s="1"/>
  <c r="AS135" i="5"/>
  <c r="BM295" i="5"/>
  <c r="AF295" i="5"/>
  <c r="H295" i="10" s="1"/>
  <c r="W295" i="10" s="1"/>
  <c r="BY295" i="5"/>
  <c r="BZ295" i="5" s="1"/>
  <c r="AK295" i="5"/>
  <c r="AQ295" i="5"/>
  <c r="AH295" i="5"/>
  <c r="AS295" i="5"/>
  <c r="BE295" i="5"/>
  <c r="AJ295" i="5"/>
  <c r="BP295" i="5"/>
  <c r="AU295" i="5"/>
  <c r="AW295" i="5"/>
  <c r="BG295" i="5"/>
  <c r="BH295" i="5" s="1"/>
  <c r="BA129" i="5"/>
  <c r="AY129" i="5"/>
  <c r="AF129" i="5"/>
  <c r="H129" i="10" s="1"/>
  <c r="AK129" i="5"/>
  <c r="AS129" i="5"/>
  <c r="BP129" i="5"/>
  <c r="BG129" i="5"/>
  <c r="BH129" i="5" s="1"/>
  <c r="G129" i="10"/>
  <c r="BC129" i="5"/>
  <c r="BJ129" i="5"/>
  <c r="BK129" i="5" s="1"/>
  <c r="AU129" i="5"/>
  <c r="AH129" i="5"/>
  <c r="AF156" i="5"/>
  <c r="H156" i="10" s="1"/>
  <c r="G156" i="10"/>
  <c r="AJ156" i="5"/>
  <c r="AQ123" i="5"/>
  <c r="BP123" i="5"/>
  <c r="BC123" i="5"/>
  <c r="AK123" i="5"/>
  <c r="BG123" i="5"/>
  <c r="BH123" i="5" s="1"/>
  <c r="BA123" i="5"/>
  <c r="BJ123" i="5"/>
  <c r="BK123" i="5" s="1"/>
  <c r="AH123" i="5"/>
  <c r="AU123" i="5"/>
  <c r="AJ123" i="5"/>
  <c r="AW123" i="5"/>
  <c r="BY123" i="5"/>
  <c r="BZ123" i="5" s="1"/>
  <c r="AO9" i="5"/>
  <c r="BC134" i="5"/>
  <c r="BG20" i="5"/>
  <c r="BH20" i="5" s="1"/>
  <c r="AY201" i="5"/>
  <c r="BP41" i="5"/>
  <c r="BR295" i="5"/>
  <c r="BJ220" i="5"/>
  <c r="BK220" i="5" s="1"/>
  <c r="AH203" i="5"/>
  <c r="AJ129" i="5"/>
  <c r="AK266" i="5"/>
  <c r="AO215" i="5"/>
  <c r="AW169" i="5"/>
  <c r="AF292" i="5"/>
  <c r="H292" i="10" s="1"/>
  <c r="W292" i="10" s="1"/>
  <c r="AF134" i="5"/>
  <c r="H134" i="10" s="1"/>
  <c r="BC20" i="5"/>
  <c r="AW79" i="5"/>
  <c r="AU201" i="5"/>
  <c r="BC41" i="5"/>
  <c r="AS41" i="5"/>
  <c r="BC295" i="5"/>
  <c r="G203" i="10"/>
  <c r="AQ203" i="5"/>
  <c r="AQ129" i="5"/>
  <c r="BR266" i="5"/>
  <c r="AO12" i="5"/>
  <c r="AO134" i="5"/>
  <c r="BC76" i="5"/>
  <c r="AW76" i="5"/>
  <c r="AK76" i="5"/>
  <c r="AO139" i="5"/>
  <c r="AO229" i="5"/>
  <c r="AO81" i="5"/>
  <c r="AO25" i="5"/>
  <c r="AH11" i="5"/>
  <c r="AJ11" i="5"/>
  <c r="BC11" i="5"/>
  <c r="AO100" i="5"/>
  <c r="G11" i="10"/>
  <c r="BR275" i="5"/>
  <c r="AH275" i="5"/>
  <c r="AU275" i="5"/>
  <c r="AJ275" i="5"/>
  <c r="BA275" i="5"/>
  <c r="BM275" i="5"/>
  <c r="AQ275" i="5"/>
  <c r="AS275" i="5"/>
  <c r="AF275" i="5"/>
  <c r="H275" i="10" s="1"/>
  <c r="W275" i="10" s="1"/>
  <c r="BP275" i="5"/>
  <c r="BC275" i="5"/>
  <c r="AW275" i="5"/>
  <c r="AY275" i="5"/>
  <c r="BY275" i="5"/>
  <c r="BZ275" i="5" s="1"/>
  <c r="BE275" i="5"/>
  <c r="BG275" i="5"/>
  <c r="BH275" i="5" s="1"/>
  <c r="BJ275" i="5"/>
  <c r="BK275" i="5" s="1"/>
  <c r="AK275" i="5"/>
  <c r="AO137" i="5"/>
  <c r="AO103" i="5"/>
  <c r="AO193" i="5"/>
  <c r="AO133" i="5"/>
  <c r="AJ284" i="5"/>
  <c r="BA284" i="5"/>
  <c r="BM284" i="5"/>
  <c r="AQ284" i="5"/>
  <c r="BP284" i="5"/>
  <c r="BC284" i="5"/>
  <c r="AU284" i="5"/>
  <c r="AF284" i="5"/>
  <c r="H284" i="10" s="1"/>
  <c r="W284" i="10" s="1"/>
  <c r="BR284" i="5"/>
  <c r="AS284" i="5"/>
  <c r="AH284" i="5"/>
  <c r="BE284" i="5"/>
  <c r="BG284" i="5"/>
  <c r="BH284" i="5" s="1"/>
  <c r="BJ284" i="5"/>
  <c r="BK284" i="5" s="1"/>
  <c r="AK284" i="5"/>
  <c r="AW284" i="5"/>
  <c r="AY284" i="5"/>
  <c r="BY284" i="5"/>
  <c r="BZ284" i="5" s="1"/>
  <c r="AQ108" i="5"/>
  <c r="BA108" i="5"/>
  <c r="BP108" i="5"/>
  <c r="BJ108" i="5"/>
  <c r="BK108" i="5" s="1"/>
  <c r="AW108" i="5"/>
  <c r="AF108" i="5"/>
  <c r="H108" i="10" s="1"/>
  <c r="BG108" i="5"/>
  <c r="BH108" i="5" s="1"/>
  <c r="AU108" i="5"/>
  <c r="AS108" i="5"/>
  <c r="BC108" i="5"/>
  <c r="AJ108" i="5"/>
  <c r="AY108" i="5"/>
  <c r="BY108" i="5"/>
  <c r="BZ108" i="5" s="1"/>
  <c r="AK108" i="5"/>
  <c r="G108" i="10"/>
  <c r="AH108" i="5"/>
  <c r="AQ127" i="5"/>
  <c r="BA127" i="5"/>
  <c r="AJ127" i="5"/>
  <c r="AY127" i="5"/>
  <c r="BP127" i="5"/>
  <c r="BJ127" i="5"/>
  <c r="BK127" i="5" s="1"/>
  <c r="AW127" i="5"/>
  <c r="AF127" i="5"/>
  <c r="H127" i="10" s="1"/>
  <c r="BG127" i="5"/>
  <c r="BH127" i="5" s="1"/>
  <c r="AU127" i="5"/>
  <c r="AS127" i="5"/>
  <c r="BC127" i="5"/>
  <c r="BY127" i="5"/>
  <c r="BZ127" i="5" s="1"/>
  <c r="G127" i="10"/>
  <c r="AH127" i="5"/>
  <c r="AK127" i="5"/>
  <c r="AQ147" i="5"/>
  <c r="BG147" i="5"/>
  <c r="BH147" i="5" s="1"/>
  <c r="AU147" i="5"/>
  <c r="AS147" i="5"/>
  <c r="BC147" i="5"/>
  <c r="BY147" i="5"/>
  <c r="BZ147" i="5" s="1"/>
  <c r="AJ147" i="5"/>
  <c r="BA147" i="5"/>
  <c r="AY147" i="5"/>
  <c r="BP147" i="5"/>
  <c r="BJ147" i="5"/>
  <c r="BK147" i="5" s="1"/>
  <c r="AW147" i="5"/>
  <c r="AF147" i="5"/>
  <c r="H147" i="10" s="1"/>
  <c r="AK147" i="5"/>
  <c r="G147" i="10"/>
  <c r="AH147" i="5"/>
  <c r="AQ95" i="5"/>
  <c r="AJ95" i="5"/>
  <c r="AY95" i="5"/>
  <c r="BP95" i="5"/>
  <c r="BJ95" i="5"/>
  <c r="BK95" i="5" s="1"/>
  <c r="AW95" i="5"/>
  <c r="AF95" i="5"/>
  <c r="H95" i="10" s="1"/>
  <c r="BG95" i="5"/>
  <c r="BH95" i="5" s="1"/>
  <c r="AU95" i="5"/>
  <c r="BA95" i="5"/>
  <c r="AS95" i="5"/>
  <c r="BC95" i="5"/>
  <c r="AK95" i="5"/>
  <c r="G95" i="10"/>
  <c r="AH95" i="5"/>
  <c r="BY95" i="5"/>
  <c r="BZ95" i="5" s="1"/>
  <c r="AQ71" i="5"/>
  <c r="AJ71" i="5"/>
  <c r="AY71" i="5"/>
  <c r="BP71" i="5"/>
  <c r="BJ71" i="5"/>
  <c r="BK71" i="5" s="1"/>
  <c r="AW71" i="5"/>
  <c r="AF71" i="5"/>
  <c r="H71" i="10" s="1"/>
  <c r="BG71" i="5"/>
  <c r="BH71" i="5" s="1"/>
  <c r="AU71" i="5"/>
  <c r="BA71" i="5"/>
  <c r="AS71" i="5"/>
  <c r="AK71" i="5"/>
  <c r="G71" i="10"/>
  <c r="BC71" i="5"/>
  <c r="BY71" i="5"/>
  <c r="BZ71" i="5" s="1"/>
  <c r="AH71" i="5"/>
  <c r="AH254" i="5"/>
  <c r="AU254" i="5"/>
  <c r="AJ254" i="5"/>
  <c r="BA254" i="5"/>
  <c r="BP254" i="5"/>
  <c r="BC254" i="5"/>
  <c r="AQ254" i="5"/>
  <c r="AF254" i="5"/>
  <c r="H254" i="10" s="1"/>
  <c r="W254" i="10" s="1"/>
  <c r="AS254" i="5"/>
  <c r="AK254" i="5"/>
  <c r="AW254" i="5"/>
  <c r="AY254" i="5"/>
  <c r="BY254" i="5"/>
  <c r="BZ254" i="5" s="1"/>
  <c r="BG254" i="5"/>
  <c r="BJ254" i="5"/>
  <c r="BK254" i="5" s="1"/>
  <c r="AQ84" i="5"/>
  <c r="BA84" i="5"/>
  <c r="BP84" i="5"/>
  <c r="BJ84" i="5"/>
  <c r="BK84" i="5" s="1"/>
  <c r="AW84" i="5"/>
  <c r="AF84" i="5"/>
  <c r="H84" i="10" s="1"/>
  <c r="BG84" i="5"/>
  <c r="BH84" i="5" s="1"/>
  <c r="AU84" i="5"/>
  <c r="AS84" i="5"/>
  <c r="AJ84" i="5"/>
  <c r="AY84" i="5"/>
  <c r="BY84" i="5"/>
  <c r="BZ84" i="5" s="1"/>
  <c r="AH84" i="5"/>
  <c r="G84" i="10"/>
  <c r="AK84" i="5"/>
  <c r="BC84" i="5"/>
  <c r="BE84" i="5" s="1"/>
  <c r="AO52" i="5"/>
  <c r="AJ315" i="5"/>
  <c r="BA315" i="5"/>
  <c r="BM315" i="5"/>
  <c r="AQ315" i="5"/>
  <c r="BP315" i="5"/>
  <c r="BC315" i="5"/>
  <c r="AU315" i="5"/>
  <c r="AF315" i="5"/>
  <c r="H315" i="10" s="1"/>
  <c r="W315" i="10" s="1"/>
  <c r="BR315" i="5"/>
  <c r="AH315" i="5"/>
  <c r="AS315" i="5"/>
  <c r="AW315" i="5"/>
  <c r="AY315" i="5"/>
  <c r="BY315" i="5"/>
  <c r="BZ315" i="5" s="1"/>
  <c r="BE315" i="5"/>
  <c r="BG315" i="5"/>
  <c r="BH315" i="5" s="1"/>
  <c r="BJ315" i="5"/>
  <c r="BK315" i="5" s="1"/>
  <c r="AK315" i="5"/>
  <c r="AO44" i="5"/>
  <c r="AQ157" i="5"/>
  <c r="BA157" i="5"/>
  <c r="AY157" i="5"/>
  <c r="BC157" i="5"/>
  <c r="BP157" i="5"/>
  <c r="BJ157" i="5"/>
  <c r="BK157" i="5" s="1"/>
  <c r="AW157" i="5"/>
  <c r="AF157" i="5"/>
  <c r="H157" i="10" s="1"/>
  <c r="BG157" i="5"/>
  <c r="BH157" i="5" s="1"/>
  <c r="AU157" i="5"/>
  <c r="BY157" i="5"/>
  <c r="BZ157" i="5" s="1"/>
  <c r="AS157" i="5"/>
  <c r="AK157" i="5"/>
  <c r="AJ157" i="5"/>
  <c r="AH157" i="5"/>
  <c r="G157" i="10"/>
  <c r="AF257" i="5"/>
  <c r="H257" i="10" s="1"/>
  <c r="W257" i="10" s="1"/>
  <c r="BP257" i="5"/>
  <c r="BC257" i="5"/>
  <c r="AJ257" i="5"/>
  <c r="AS257" i="5"/>
  <c r="BR257" i="5"/>
  <c r="AH257" i="5"/>
  <c r="BA257" i="5"/>
  <c r="AQ257" i="5"/>
  <c r="AU257" i="5"/>
  <c r="BM257" i="5"/>
  <c r="BJ257" i="5"/>
  <c r="BK257" i="5" s="1"/>
  <c r="AK257" i="5"/>
  <c r="AW257" i="5"/>
  <c r="AY257" i="5"/>
  <c r="BY257" i="5"/>
  <c r="BZ257" i="5" s="1"/>
  <c r="BE257" i="5"/>
  <c r="BG257" i="5"/>
  <c r="BH257" i="5" s="1"/>
  <c r="AO150" i="5"/>
  <c r="AQ86" i="5"/>
  <c r="AY86" i="5"/>
  <c r="BA86" i="5"/>
  <c r="BP86" i="5"/>
  <c r="BJ86" i="5"/>
  <c r="BK86" i="5" s="1"/>
  <c r="AW86" i="5"/>
  <c r="AF86" i="5"/>
  <c r="H86" i="10" s="1"/>
  <c r="BG86" i="5"/>
  <c r="BH86" i="5" s="1"/>
  <c r="AU86" i="5"/>
  <c r="AS86" i="5"/>
  <c r="AJ86" i="5"/>
  <c r="BY86" i="5"/>
  <c r="BZ86" i="5" s="1"/>
  <c r="BC86" i="5"/>
  <c r="BE86" i="5" s="1"/>
  <c r="BR86" i="5" s="1"/>
  <c r="AH86" i="5"/>
  <c r="AK86" i="5"/>
  <c r="G86" i="10"/>
  <c r="AO28" i="5"/>
  <c r="AO132" i="5"/>
  <c r="G235" i="10"/>
  <c r="AS235" i="5"/>
  <c r="AF235" i="5"/>
  <c r="H235" i="10" s="1"/>
  <c r="AH235" i="5"/>
  <c r="AU235" i="5"/>
  <c r="AQ235" i="5"/>
  <c r="BC235" i="5"/>
  <c r="AJ235" i="5"/>
  <c r="BP235" i="5"/>
  <c r="BA235" i="5"/>
  <c r="AY235" i="5"/>
  <c r="BY235" i="5"/>
  <c r="BZ235" i="5" s="1"/>
  <c r="BG235" i="5"/>
  <c r="BJ235" i="5"/>
  <c r="BK235" i="5" s="1"/>
  <c r="AK235" i="5"/>
  <c r="AW235" i="5"/>
  <c r="AF299" i="5"/>
  <c r="H299" i="10" s="1"/>
  <c r="W299" i="10" s="1"/>
  <c r="AS299" i="5"/>
  <c r="BR299" i="5"/>
  <c r="AH299" i="5"/>
  <c r="AQ299" i="5"/>
  <c r="BA299" i="5"/>
  <c r="AJ299" i="5"/>
  <c r="AU299" i="5"/>
  <c r="BC299" i="5"/>
  <c r="BP299" i="5"/>
  <c r="BM299" i="5"/>
  <c r="AW299" i="5"/>
  <c r="AY299" i="5"/>
  <c r="BY299" i="5"/>
  <c r="BZ299" i="5" s="1"/>
  <c r="BE299" i="5"/>
  <c r="BG299" i="5"/>
  <c r="BH299" i="5" s="1"/>
  <c r="BJ299" i="5"/>
  <c r="BK299" i="5" s="1"/>
  <c r="AK299" i="5"/>
  <c r="AF300" i="5"/>
  <c r="H300" i="10" s="1"/>
  <c r="W300" i="10" s="1"/>
  <c r="AS300" i="5"/>
  <c r="BR300" i="5"/>
  <c r="BP300" i="5"/>
  <c r="BM300" i="5"/>
  <c r="AH300" i="5"/>
  <c r="AQ300" i="5"/>
  <c r="BA300" i="5"/>
  <c r="AJ300" i="5"/>
  <c r="AU300" i="5"/>
  <c r="BC300" i="5"/>
  <c r="BE300" i="5"/>
  <c r="BG300" i="5"/>
  <c r="BH300" i="5" s="1"/>
  <c r="BJ300" i="5"/>
  <c r="BK300" i="5" s="1"/>
  <c r="AK300" i="5"/>
  <c r="AW300" i="5"/>
  <c r="AY300" i="5"/>
  <c r="BY300" i="5"/>
  <c r="BZ300" i="5" s="1"/>
  <c r="AO164" i="5"/>
  <c r="AO40" i="5"/>
  <c r="AH297" i="5"/>
  <c r="AU297" i="5"/>
  <c r="AJ297" i="5"/>
  <c r="BA297" i="5"/>
  <c r="BM297" i="5"/>
  <c r="AQ297" i="5"/>
  <c r="BC297" i="5"/>
  <c r="AF297" i="5"/>
  <c r="H297" i="10" s="1"/>
  <c r="W297" i="10" s="1"/>
  <c r="AS297" i="5"/>
  <c r="BP297" i="5"/>
  <c r="BR297" i="5"/>
  <c r="BJ297" i="5"/>
  <c r="BK297" i="5" s="1"/>
  <c r="AK297" i="5"/>
  <c r="AW297" i="5"/>
  <c r="AY297" i="5"/>
  <c r="BY297" i="5"/>
  <c r="BZ297" i="5" s="1"/>
  <c r="BE297" i="5"/>
  <c r="BG297" i="5"/>
  <c r="BH297" i="5" s="1"/>
  <c r="AO141" i="5"/>
  <c r="AO212" i="5"/>
  <c r="AQ51" i="5"/>
  <c r="BA51" i="5"/>
  <c r="BG51" i="5"/>
  <c r="BH51" i="5" s="1"/>
  <c r="AU51" i="5"/>
  <c r="AS51" i="5"/>
  <c r="BC51" i="5"/>
  <c r="AJ51" i="5"/>
  <c r="AY51" i="5"/>
  <c r="BP51" i="5"/>
  <c r="BJ51" i="5"/>
  <c r="BK51" i="5" s="1"/>
  <c r="AW51" i="5"/>
  <c r="AF51" i="5"/>
  <c r="H51" i="10" s="1"/>
  <c r="BY51" i="5"/>
  <c r="BZ51" i="5" s="1"/>
  <c r="AK51" i="5"/>
  <c r="G51" i="10"/>
  <c r="AH51" i="5"/>
  <c r="AQ314" i="5"/>
  <c r="BP314" i="5"/>
  <c r="BC314" i="5"/>
  <c r="AF314" i="5"/>
  <c r="H314" i="10" s="1"/>
  <c r="W314" i="10" s="1"/>
  <c r="BR314" i="5"/>
  <c r="BM314" i="5"/>
  <c r="AH314" i="5"/>
  <c r="AS314" i="5"/>
  <c r="BA314" i="5"/>
  <c r="AJ314" i="5"/>
  <c r="AU314" i="5"/>
  <c r="AK314" i="5"/>
  <c r="AW314" i="5"/>
  <c r="AY314" i="5"/>
  <c r="BY314" i="5"/>
  <c r="BZ314" i="5" s="1"/>
  <c r="BE314" i="5"/>
  <c r="BG314" i="5"/>
  <c r="BH314" i="5" s="1"/>
  <c r="BJ314" i="5"/>
  <c r="BK314" i="5" s="1"/>
  <c r="BR310" i="5"/>
  <c r="AH310" i="5"/>
  <c r="AU310" i="5"/>
  <c r="AJ310" i="5"/>
  <c r="AQ310" i="5"/>
  <c r="BA310" i="5"/>
  <c r="AF310" i="5"/>
  <c r="H310" i="10" s="1"/>
  <c r="W310" i="10" s="1"/>
  <c r="AS310" i="5"/>
  <c r="BC310" i="5"/>
  <c r="BP310" i="5"/>
  <c r="BM310" i="5"/>
  <c r="AK310" i="5"/>
  <c r="AW310" i="5"/>
  <c r="AY310" i="5"/>
  <c r="BY310" i="5"/>
  <c r="BZ310" i="5" s="1"/>
  <c r="BE310" i="5"/>
  <c r="BG310" i="5"/>
  <c r="BH310" i="5" s="1"/>
  <c r="BJ310" i="5"/>
  <c r="BK310" i="5" s="1"/>
  <c r="AQ132" i="5"/>
  <c r="BA132" i="5"/>
  <c r="BP132" i="5"/>
  <c r="BJ132" i="5"/>
  <c r="BK132" i="5" s="1"/>
  <c r="AW132" i="5"/>
  <c r="AF132" i="5"/>
  <c r="H132" i="10" s="1"/>
  <c r="BG132" i="5"/>
  <c r="BH132" i="5" s="1"/>
  <c r="AU132" i="5"/>
  <c r="AS132" i="5"/>
  <c r="BC132" i="5"/>
  <c r="AJ132" i="5"/>
  <c r="AY132" i="5"/>
  <c r="G132" i="10"/>
  <c r="AK132" i="5"/>
  <c r="AH132" i="5"/>
  <c r="BY132" i="5"/>
  <c r="BZ132" i="5" s="1"/>
  <c r="AQ205" i="5"/>
  <c r="BP205" i="5"/>
  <c r="BA205" i="5"/>
  <c r="BJ205" i="5"/>
  <c r="BK205" i="5" s="1"/>
  <c r="BY205" i="5"/>
  <c r="BZ205" i="5" s="1"/>
  <c r="G205" i="10"/>
  <c r="AS205" i="5"/>
  <c r="AK205" i="5"/>
  <c r="AF205" i="5"/>
  <c r="H205" i="10" s="1"/>
  <c r="BC205" i="5"/>
  <c r="AW205" i="5"/>
  <c r="AY205" i="5"/>
  <c r="AH205" i="5"/>
  <c r="AU205" i="5"/>
  <c r="AJ205" i="5"/>
  <c r="BG205" i="5"/>
  <c r="BH205" i="5" s="1"/>
  <c r="AO107" i="5"/>
  <c r="AJ226" i="5"/>
  <c r="BA226" i="5"/>
  <c r="AQ226" i="5"/>
  <c r="G226" i="10"/>
  <c r="AF226" i="5"/>
  <c r="H226" i="10" s="1"/>
  <c r="AS226" i="5"/>
  <c r="AH226" i="5"/>
  <c r="AU226" i="5"/>
  <c r="BP226" i="5"/>
  <c r="BC226" i="5"/>
  <c r="AK226" i="5"/>
  <c r="AW226" i="5"/>
  <c r="AY226" i="5"/>
  <c r="BY226" i="5"/>
  <c r="BZ226" i="5" s="1"/>
  <c r="BG226" i="5"/>
  <c r="BH226" i="5" s="1"/>
  <c r="BJ226" i="5"/>
  <c r="BK226" i="5" s="1"/>
  <c r="AQ182" i="5"/>
  <c r="G182" i="10"/>
  <c r="AS182" i="5"/>
  <c r="BG182" i="5"/>
  <c r="BH182" i="5" s="1"/>
  <c r="AF182" i="5"/>
  <c r="H182" i="10" s="1"/>
  <c r="BJ182" i="5"/>
  <c r="BK182" i="5" s="1"/>
  <c r="AH182" i="5"/>
  <c r="AU182" i="5"/>
  <c r="BA182" i="5"/>
  <c r="AK182" i="5"/>
  <c r="AJ182" i="5"/>
  <c r="AW182" i="5"/>
  <c r="BP182" i="5"/>
  <c r="BC182" i="5"/>
  <c r="AY182" i="5"/>
  <c r="BY182" i="5"/>
  <c r="BZ182" i="5" s="1"/>
  <c r="AF312" i="5"/>
  <c r="H312" i="10" s="1"/>
  <c r="W312" i="10" s="1"/>
  <c r="AS312" i="5"/>
  <c r="BR312" i="5"/>
  <c r="BP312" i="5"/>
  <c r="BM312" i="5"/>
  <c r="AH312" i="5"/>
  <c r="AQ312" i="5"/>
  <c r="BA312" i="5"/>
  <c r="AJ312" i="5"/>
  <c r="BC312" i="5"/>
  <c r="AU312" i="5"/>
  <c r="BE312" i="5"/>
  <c r="BG312" i="5"/>
  <c r="BH312" i="5" s="1"/>
  <c r="BJ312" i="5"/>
  <c r="BK312" i="5" s="1"/>
  <c r="AK312" i="5"/>
  <c r="AW312" i="5"/>
  <c r="AY312" i="5"/>
  <c r="BY312" i="5"/>
  <c r="BZ312" i="5" s="1"/>
  <c r="AF288" i="5"/>
  <c r="H288" i="10" s="1"/>
  <c r="W288" i="10" s="1"/>
  <c r="AS288" i="5"/>
  <c r="BR288" i="5"/>
  <c r="AH288" i="5"/>
  <c r="AQ288" i="5"/>
  <c r="BA288" i="5"/>
  <c r="AJ288" i="5"/>
  <c r="AU288" i="5"/>
  <c r="BC288" i="5"/>
  <c r="BP288" i="5"/>
  <c r="BM288" i="5"/>
  <c r="BE288" i="5"/>
  <c r="BG288" i="5"/>
  <c r="BH288" i="5" s="1"/>
  <c r="BJ288" i="5"/>
  <c r="BK288" i="5" s="1"/>
  <c r="AK288" i="5"/>
  <c r="AW288" i="5"/>
  <c r="AY288" i="5"/>
  <c r="BY288" i="5"/>
  <c r="BZ288" i="5" s="1"/>
  <c r="V132" i="6"/>
  <c r="AL132" i="6" s="1"/>
  <c r="BB132" i="6" s="1"/>
  <c r="BD132" i="6" s="1"/>
  <c r="BF132" i="6" s="1"/>
  <c r="BG132" i="6" s="1"/>
  <c r="AH248" i="5"/>
  <c r="AU248" i="5"/>
  <c r="AJ248" i="5"/>
  <c r="BA248" i="5"/>
  <c r="BP248" i="5"/>
  <c r="AF248" i="5"/>
  <c r="BC248" i="5"/>
  <c r="AQ248" i="5"/>
  <c r="AS248" i="5"/>
  <c r="BG248" i="5"/>
  <c r="BH248" i="5" s="1"/>
  <c r="BJ248" i="5"/>
  <c r="BK248" i="5" s="1"/>
  <c r="AK248" i="5"/>
  <c r="AW248" i="5"/>
  <c r="AY248" i="5"/>
  <c r="BY248" i="5"/>
  <c r="BZ248" i="5" s="1"/>
  <c r="V173" i="6"/>
  <c r="AL173" i="6" s="1"/>
  <c r="AU273" i="5"/>
  <c r="AJ273" i="5"/>
  <c r="BA273" i="5"/>
  <c r="BM273" i="5"/>
  <c r="AQ273" i="5"/>
  <c r="BP273" i="5"/>
  <c r="BC273" i="5"/>
  <c r="AF273" i="5"/>
  <c r="H273" i="10" s="1"/>
  <c r="W273" i="10" s="1"/>
  <c r="AS273" i="5"/>
  <c r="AH273" i="5"/>
  <c r="BR273" i="5"/>
  <c r="BJ273" i="5"/>
  <c r="BK273" i="5" s="1"/>
  <c r="AK273" i="5"/>
  <c r="AW273" i="5"/>
  <c r="AY273" i="5"/>
  <c r="BY273" i="5"/>
  <c r="BZ273" i="5" s="1"/>
  <c r="BE273" i="5"/>
  <c r="BG273" i="5"/>
  <c r="BH273" i="5" s="1"/>
  <c r="AQ101" i="5"/>
  <c r="BA101" i="5"/>
  <c r="AY101" i="5"/>
  <c r="BP101" i="5"/>
  <c r="BJ101" i="5"/>
  <c r="BK101" i="5" s="1"/>
  <c r="AW101" i="5"/>
  <c r="AF101" i="5"/>
  <c r="H101" i="10" s="1"/>
  <c r="BG101" i="5"/>
  <c r="BH101" i="5" s="1"/>
  <c r="AU101" i="5"/>
  <c r="AS101" i="5"/>
  <c r="AJ101" i="5"/>
  <c r="AH101" i="5"/>
  <c r="G101" i="10"/>
  <c r="BY101" i="5"/>
  <c r="BZ101" i="5" s="1"/>
  <c r="AK101" i="5"/>
  <c r="BC101" i="5"/>
  <c r="AQ68" i="5"/>
  <c r="BA68" i="5"/>
  <c r="BC68" i="5"/>
  <c r="BP68" i="5"/>
  <c r="BJ68" i="5"/>
  <c r="BK68" i="5" s="1"/>
  <c r="AW68" i="5"/>
  <c r="AF68" i="5"/>
  <c r="H68" i="10" s="1"/>
  <c r="BG68" i="5"/>
  <c r="BH68" i="5" s="1"/>
  <c r="AU68" i="5"/>
  <c r="AS68" i="5"/>
  <c r="AJ68" i="5"/>
  <c r="AY68" i="5"/>
  <c r="AH68" i="5"/>
  <c r="BY68" i="5"/>
  <c r="BZ68" i="5" s="1"/>
  <c r="G68" i="10"/>
  <c r="AK68" i="5"/>
  <c r="AQ184" i="5"/>
  <c r="AW184" i="5"/>
  <c r="G184" i="10"/>
  <c r="AS184" i="5"/>
  <c r="AY184" i="5"/>
  <c r="AF184" i="5"/>
  <c r="H184" i="10" s="1"/>
  <c r="BC184" i="5"/>
  <c r="AH184" i="5"/>
  <c r="AU184" i="5"/>
  <c r="AJ184" i="5"/>
  <c r="BG184" i="5"/>
  <c r="BH184" i="5" s="1"/>
  <c r="BY184" i="5"/>
  <c r="BZ184" i="5" s="1"/>
  <c r="BP184" i="5"/>
  <c r="BA184" i="5"/>
  <c r="BJ184" i="5"/>
  <c r="BK184" i="5" s="1"/>
  <c r="AK184" i="5"/>
  <c r="AQ258" i="5"/>
  <c r="BP258" i="5"/>
  <c r="BC258" i="5"/>
  <c r="AF258" i="5"/>
  <c r="H258" i="10" s="1"/>
  <c r="W258" i="10" s="1"/>
  <c r="AS258" i="5"/>
  <c r="AJ258" i="5"/>
  <c r="BM258" i="5"/>
  <c r="BR258" i="5"/>
  <c r="AU258" i="5"/>
  <c r="BA258" i="5"/>
  <c r="AH258" i="5"/>
  <c r="AK258" i="5"/>
  <c r="AW258" i="5"/>
  <c r="AY258" i="5"/>
  <c r="BY258" i="5"/>
  <c r="BZ258" i="5" s="1"/>
  <c r="BE258" i="5"/>
  <c r="BG258" i="5"/>
  <c r="BH258" i="5" s="1"/>
  <c r="BJ258" i="5"/>
  <c r="BK258" i="5" s="1"/>
  <c r="AQ94" i="5"/>
  <c r="AY94" i="5"/>
  <c r="BP94" i="5"/>
  <c r="BJ94" i="5"/>
  <c r="BK94" i="5" s="1"/>
  <c r="AW94" i="5"/>
  <c r="AF94" i="5"/>
  <c r="H94" i="10" s="1"/>
  <c r="BG94" i="5"/>
  <c r="BH94" i="5" s="1"/>
  <c r="AU94" i="5"/>
  <c r="BA94" i="5"/>
  <c r="AS94" i="5"/>
  <c r="AJ94" i="5"/>
  <c r="BC94" i="5"/>
  <c r="AH94" i="5"/>
  <c r="AK94" i="5"/>
  <c r="G94" i="10"/>
  <c r="BY94" i="5"/>
  <c r="BZ94" i="5" s="1"/>
  <c r="AQ202" i="5"/>
  <c r="AJ202" i="5"/>
  <c r="BJ202" i="5"/>
  <c r="BK202" i="5" s="1"/>
  <c r="BP202" i="5"/>
  <c r="BC202" i="5"/>
  <c r="AK202" i="5"/>
  <c r="G202" i="10"/>
  <c r="AS202" i="5"/>
  <c r="AW202" i="5"/>
  <c r="AF202" i="5"/>
  <c r="H202" i="10" s="1"/>
  <c r="AY202" i="5"/>
  <c r="BY202" i="5"/>
  <c r="BZ202" i="5" s="1"/>
  <c r="AH202" i="5"/>
  <c r="AU202" i="5"/>
  <c r="BG202" i="5"/>
  <c r="BH202" i="5" s="1"/>
  <c r="BA202" i="5"/>
  <c r="AO106" i="5"/>
  <c r="AQ115" i="5"/>
  <c r="BG115" i="5"/>
  <c r="BH115" i="5" s="1"/>
  <c r="AU115" i="5"/>
  <c r="BA115" i="5"/>
  <c r="AS115" i="5"/>
  <c r="AJ115" i="5"/>
  <c r="AY115" i="5"/>
  <c r="BP115" i="5"/>
  <c r="BJ115" i="5"/>
  <c r="BK115" i="5" s="1"/>
  <c r="AW115" i="5"/>
  <c r="AF115" i="5"/>
  <c r="H115" i="10" s="1"/>
  <c r="G115" i="10"/>
  <c r="AH115" i="5"/>
  <c r="BY115" i="5"/>
  <c r="BZ115" i="5" s="1"/>
  <c r="BC115" i="5"/>
  <c r="AK115" i="5"/>
  <c r="AQ191" i="5"/>
  <c r="AJ191" i="5"/>
  <c r="BP191" i="5"/>
  <c r="BC191" i="5"/>
  <c r="BJ191" i="5"/>
  <c r="BK191" i="5" s="1"/>
  <c r="G191" i="10"/>
  <c r="AS191" i="5"/>
  <c r="AK191" i="5"/>
  <c r="AF191" i="5"/>
  <c r="H191" i="10" s="1"/>
  <c r="AW191" i="5"/>
  <c r="AY191" i="5"/>
  <c r="BY191" i="5"/>
  <c r="BZ191" i="5" s="1"/>
  <c r="AH191" i="5"/>
  <c r="AU191" i="5"/>
  <c r="BA191" i="5"/>
  <c r="BG191" i="5"/>
  <c r="BH191" i="5" s="1"/>
  <c r="AQ149" i="5"/>
  <c r="BA149" i="5"/>
  <c r="AY149" i="5"/>
  <c r="BP149" i="5"/>
  <c r="BJ149" i="5"/>
  <c r="BK149" i="5" s="1"/>
  <c r="AW149" i="5"/>
  <c r="AF149" i="5"/>
  <c r="H149" i="10" s="1"/>
  <c r="BG149" i="5"/>
  <c r="BH149" i="5" s="1"/>
  <c r="AU149" i="5"/>
  <c r="AS149" i="5"/>
  <c r="BC149" i="5"/>
  <c r="AJ149" i="5"/>
  <c r="AH149" i="5"/>
  <c r="AK149" i="5"/>
  <c r="G149" i="10"/>
  <c r="BY149" i="5"/>
  <c r="BZ149" i="5" s="1"/>
  <c r="AQ172" i="5"/>
  <c r="AJ172" i="5"/>
  <c r="BG172" i="5"/>
  <c r="BH172" i="5" s="1"/>
  <c r="BY172" i="5"/>
  <c r="BZ172" i="5" s="1"/>
  <c r="BP172" i="5"/>
  <c r="BA172" i="5"/>
  <c r="BJ172" i="5"/>
  <c r="BK172" i="5" s="1"/>
  <c r="AK172" i="5"/>
  <c r="AW172" i="5"/>
  <c r="G172" i="10"/>
  <c r="AS172" i="5"/>
  <c r="AY172" i="5"/>
  <c r="AF172" i="5"/>
  <c r="H172" i="10" s="1"/>
  <c r="BC172" i="5"/>
  <c r="AH172" i="5"/>
  <c r="AU172" i="5"/>
  <c r="AQ110" i="5"/>
  <c r="AY110" i="5"/>
  <c r="BP110" i="5"/>
  <c r="BJ110" i="5"/>
  <c r="BK110" i="5" s="1"/>
  <c r="AW110" i="5"/>
  <c r="AF110" i="5"/>
  <c r="H110" i="10" s="1"/>
  <c r="BG110" i="5"/>
  <c r="BH110" i="5" s="1"/>
  <c r="AU110" i="5"/>
  <c r="BA110" i="5"/>
  <c r="AS110" i="5"/>
  <c r="BC110" i="5"/>
  <c r="AJ110" i="5"/>
  <c r="AK110" i="5"/>
  <c r="G110" i="10"/>
  <c r="AH110" i="5"/>
  <c r="BY110" i="5"/>
  <c r="BZ110" i="5" s="1"/>
  <c r="AQ47" i="5"/>
  <c r="AJ47" i="5"/>
  <c r="AY47" i="5"/>
  <c r="BP47" i="5"/>
  <c r="BJ47" i="5"/>
  <c r="BK47" i="5" s="1"/>
  <c r="AW47" i="5"/>
  <c r="AF47" i="5"/>
  <c r="H47" i="10" s="1"/>
  <c r="BA47" i="5"/>
  <c r="BG47" i="5"/>
  <c r="BH47" i="5" s="1"/>
  <c r="AU47" i="5"/>
  <c r="AS47" i="5"/>
  <c r="BC47" i="5"/>
  <c r="AK47" i="5"/>
  <c r="BY47" i="5"/>
  <c r="BZ47" i="5" s="1"/>
  <c r="G47" i="10"/>
  <c r="AH47" i="5"/>
  <c r="AQ124" i="5"/>
  <c r="BP124" i="5"/>
  <c r="BJ124" i="5"/>
  <c r="BK124" i="5" s="1"/>
  <c r="AW124" i="5"/>
  <c r="AF124" i="5"/>
  <c r="H124" i="10" s="1"/>
  <c r="BG124" i="5"/>
  <c r="BH124" i="5" s="1"/>
  <c r="AU124" i="5"/>
  <c r="AS124" i="5"/>
  <c r="BA124" i="5"/>
  <c r="AJ124" i="5"/>
  <c r="AY124" i="5"/>
  <c r="AK124" i="5"/>
  <c r="BY124" i="5"/>
  <c r="BZ124" i="5" s="1"/>
  <c r="AH124" i="5"/>
  <c r="G124" i="10"/>
  <c r="BC124" i="5"/>
  <c r="BE124" i="5" s="1"/>
  <c r="BR124" i="5" s="1"/>
  <c r="AO119" i="5"/>
  <c r="BR298" i="5"/>
  <c r="AH298" i="5"/>
  <c r="AU298" i="5"/>
  <c r="AJ298" i="5"/>
  <c r="AQ298" i="5"/>
  <c r="BA298" i="5"/>
  <c r="BC298" i="5"/>
  <c r="AF298" i="5"/>
  <c r="H298" i="10" s="1"/>
  <c r="W298" i="10" s="1"/>
  <c r="AS298" i="5"/>
  <c r="BM298" i="5"/>
  <c r="BP298" i="5"/>
  <c r="AK298" i="5"/>
  <c r="AW298" i="5"/>
  <c r="AY298" i="5"/>
  <c r="BY298" i="5"/>
  <c r="BZ298" i="5" s="1"/>
  <c r="BE298" i="5"/>
  <c r="BG298" i="5"/>
  <c r="BH298" i="5" s="1"/>
  <c r="BJ298" i="5"/>
  <c r="BK298" i="5" s="1"/>
  <c r="AF264" i="5"/>
  <c r="H264" i="10" s="1"/>
  <c r="W264" i="10" s="1"/>
  <c r="AS264" i="5"/>
  <c r="BR264" i="5"/>
  <c r="AH264" i="5"/>
  <c r="BP264" i="5"/>
  <c r="BA264" i="5"/>
  <c r="AQ264" i="5"/>
  <c r="AU264" i="5"/>
  <c r="BC264" i="5"/>
  <c r="BM264" i="5"/>
  <c r="AJ264" i="5"/>
  <c r="BG264" i="5"/>
  <c r="BH264" i="5" s="1"/>
  <c r="BJ264" i="5"/>
  <c r="BK264" i="5" s="1"/>
  <c r="AK264" i="5"/>
  <c r="AW264" i="5"/>
  <c r="AY264" i="5"/>
  <c r="BE264" i="5"/>
  <c r="BY264" i="5"/>
  <c r="BZ264" i="5" s="1"/>
  <c r="AO29" i="5"/>
  <c r="AO159" i="5"/>
  <c r="AH286" i="5"/>
  <c r="AU286" i="5"/>
  <c r="AJ286" i="5"/>
  <c r="BA286" i="5"/>
  <c r="BM286" i="5"/>
  <c r="AS286" i="5"/>
  <c r="BC286" i="5"/>
  <c r="BP286" i="5"/>
  <c r="AQ286" i="5"/>
  <c r="BR286" i="5"/>
  <c r="AF286" i="5"/>
  <c r="H286" i="10" s="1"/>
  <c r="W286" i="10" s="1"/>
  <c r="AK286" i="5"/>
  <c r="AW286" i="5"/>
  <c r="AY286" i="5"/>
  <c r="BY286" i="5"/>
  <c r="BZ286" i="5" s="1"/>
  <c r="BE286" i="5"/>
  <c r="BG286" i="5"/>
  <c r="BH286" i="5" s="1"/>
  <c r="BJ286" i="5"/>
  <c r="BK286" i="5" s="1"/>
  <c r="AQ116" i="5"/>
  <c r="BP116" i="5"/>
  <c r="BJ116" i="5"/>
  <c r="BK116" i="5" s="1"/>
  <c r="AW116" i="5"/>
  <c r="AF116" i="5"/>
  <c r="H116" i="10" s="1"/>
  <c r="BG116" i="5"/>
  <c r="BH116" i="5" s="1"/>
  <c r="AU116" i="5"/>
  <c r="BA116" i="5"/>
  <c r="AS116" i="5"/>
  <c r="BC116" i="5"/>
  <c r="AJ116" i="5"/>
  <c r="AY116" i="5"/>
  <c r="BY116" i="5"/>
  <c r="BZ116" i="5" s="1"/>
  <c r="G116" i="10"/>
  <c r="AK116" i="5"/>
  <c r="AH116" i="5"/>
  <c r="AQ168" i="5"/>
  <c r="AJ168" i="5"/>
  <c r="AY168" i="5"/>
  <c r="BP168" i="5"/>
  <c r="BJ168" i="5"/>
  <c r="BK168" i="5" s="1"/>
  <c r="AW168" i="5"/>
  <c r="AF168" i="5"/>
  <c r="H168" i="10" s="1"/>
  <c r="G168" i="10"/>
  <c r="BG168" i="5"/>
  <c r="BH168" i="5" s="1"/>
  <c r="AU168" i="5"/>
  <c r="BA168" i="5"/>
  <c r="AS168" i="5"/>
  <c r="AH168" i="5"/>
  <c r="AK168" i="5"/>
  <c r="BC168" i="5"/>
  <c r="BY168" i="5"/>
  <c r="BZ168" i="5" s="1"/>
  <c r="AQ214" i="5"/>
  <c r="AF214" i="5"/>
  <c r="H214" i="10" s="1"/>
  <c r="BC214" i="5"/>
  <c r="AH214" i="5"/>
  <c r="AU214" i="5"/>
  <c r="BY214" i="5"/>
  <c r="BZ214" i="5" s="1"/>
  <c r="AJ214" i="5"/>
  <c r="AK214" i="5"/>
  <c r="BP214" i="5"/>
  <c r="BG214" i="5"/>
  <c r="BH214" i="5" s="1"/>
  <c r="AW214" i="5"/>
  <c r="BA214" i="5"/>
  <c r="BJ214" i="5"/>
  <c r="BK214" i="5" s="1"/>
  <c r="AY214" i="5"/>
  <c r="G214" i="10"/>
  <c r="AS214" i="5"/>
  <c r="AO152" i="5"/>
  <c r="AQ167" i="5"/>
  <c r="BA167" i="5"/>
  <c r="AJ167" i="5"/>
  <c r="AY167" i="5"/>
  <c r="BP167" i="5"/>
  <c r="BJ167" i="5"/>
  <c r="BK167" i="5" s="1"/>
  <c r="AW167" i="5"/>
  <c r="AF167" i="5"/>
  <c r="H167" i="10" s="1"/>
  <c r="BG167" i="5"/>
  <c r="BH167" i="5" s="1"/>
  <c r="AU167" i="5"/>
  <c r="BC167" i="5"/>
  <c r="AS167" i="5"/>
  <c r="G167" i="10"/>
  <c r="AH167" i="5"/>
  <c r="BY167" i="5"/>
  <c r="BZ167" i="5" s="1"/>
  <c r="AK167" i="5"/>
  <c r="AQ158" i="5"/>
  <c r="BA158" i="5"/>
  <c r="AY158" i="5"/>
  <c r="BP158" i="5"/>
  <c r="BJ158" i="5"/>
  <c r="BK158" i="5" s="1"/>
  <c r="AW158" i="5"/>
  <c r="AF158" i="5"/>
  <c r="H158" i="10" s="1"/>
  <c r="BG158" i="5"/>
  <c r="BH158" i="5" s="1"/>
  <c r="AU158" i="5"/>
  <c r="BY158" i="5"/>
  <c r="BZ158" i="5" s="1"/>
  <c r="AS158" i="5"/>
  <c r="BC158" i="5"/>
  <c r="AJ158" i="5"/>
  <c r="G158" i="10"/>
  <c r="AH158" i="5"/>
  <c r="AK158" i="5"/>
  <c r="AQ131" i="5"/>
  <c r="BG131" i="5"/>
  <c r="BH131" i="5" s="1"/>
  <c r="AU131" i="5"/>
  <c r="AS131" i="5"/>
  <c r="AJ131" i="5"/>
  <c r="AY131" i="5"/>
  <c r="BA131" i="5"/>
  <c r="BC131" i="5"/>
  <c r="BP131" i="5"/>
  <c r="BJ131" i="5"/>
  <c r="BK131" i="5" s="1"/>
  <c r="AW131" i="5"/>
  <c r="AF131" i="5"/>
  <c r="H131" i="10" s="1"/>
  <c r="G131" i="10"/>
  <c r="AK131" i="5"/>
  <c r="AH131" i="5"/>
  <c r="BY131" i="5"/>
  <c r="BZ131" i="5" s="1"/>
  <c r="AQ143" i="5"/>
  <c r="BA143" i="5"/>
  <c r="AJ143" i="5"/>
  <c r="AY143" i="5"/>
  <c r="BP143" i="5"/>
  <c r="BJ143" i="5"/>
  <c r="BK143" i="5" s="1"/>
  <c r="AW143" i="5"/>
  <c r="AF143" i="5"/>
  <c r="H143" i="10" s="1"/>
  <c r="G143" i="10"/>
  <c r="AK143" i="5"/>
  <c r="BG143" i="5"/>
  <c r="AU143" i="5"/>
  <c r="BC143" i="5"/>
  <c r="AS143" i="5"/>
  <c r="BY143" i="5"/>
  <c r="BZ143" i="5" s="1"/>
  <c r="AH143" i="5"/>
  <c r="AO129" i="5"/>
  <c r="AO69" i="5"/>
  <c r="AQ171" i="5"/>
  <c r="AJ171" i="5"/>
  <c r="BG171" i="5"/>
  <c r="BH171" i="5" s="1"/>
  <c r="BP171" i="5"/>
  <c r="BA171" i="5"/>
  <c r="BJ171" i="5"/>
  <c r="BK171" i="5" s="1"/>
  <c r="BY171" i="5"/>
  <c r="BZ171" i="5" s="1"/>
  <c r="AK171" i="5"/>
  <c r="G171" i="10"/>
  <c r="AS171" i="5"/>
  <c r="AW171" i="5"/>
  <c r="AF171" i="5"/>
  <c r="H171" i="10" s="1"/>
  <c r="BC171" i="5"/>
  <c r="AY171" i="5"/>
  <c r="AH171" i="5"/>
  <c r="AU171" i="5"/>
  <c r="AQ22" i="5"/>
  <c r="BA22" i="5"/>
  <c r="AY22" i="5"/>
  <c r="AW22" i="5"/>
  <c r="AF22" i="5"/>
  <c r="H22" i="10" s="1"/>
  <c r="BC22" i="5"/>
  <c r="BP22" i="5"/>
  <c r="BJ22" i="5"/>
  <c r="BK22" i="5" s="1"/>
  <c r="AU22" i="5"/>
  <c r="BG22" i="5"/>
  <c r="BH22" i="5" s="1"/>
  <c r="AS22" i="5"/>
  <c r="AJ22" i="5"/>
  <c r="BY22" i="5"/>
  <c r="BZ22" i="5" s="1"/>
  <c r="AH22" i="5"/>
  <c r="AK22" i="5"/>
  <c r="G22" i="10"/>
  <c r="AQ211" i="5"/>
  <c r="G211" i="10"/>
  <c r="AS211" i="5"/>
  <c r="AF211" i="5"/>
  <c r="H211" i="10" s="1"/>
  <c r="BC211" i="5"/>
  <c r="BY211" i="5"/>
  <c r="BZ211" i="5" s="1"/>
  <c r="AK211" i="5"/>
  <c r="AH211" i="5"/>
  <c r="AU211" i="5"/>
  <c r="AW211" i="5"/>
  <c r="AY211" i="5"/>
  <c r="AJ211" i="5"/>
  <c r="BP211" i="5"/>
  <c r="BG211" i="5"/>
  <c r="BH211" i="5" s="1"/>
  <c r="BA211" i="5"/>
  <c r="BJ211" i="5"/>
  <c r="BK211" i="5" s="1"/>
  <c r="AO204" i="5"/>
  <c r="AO127" i="5"/>
  <c r="AO110" i="5"/>
  <c r="AO126" i="5"/>
  <c r="AO42" i="5"/>
  <c r="AO60" i="5"/>
  <c r="AO120" i="5"/>
  <c r="BR302" i="5"/>
  <c r="AH302" i="5"/>
  <c r="AU302" i="5"/>
  <c r="AJ302" i="5"/>
  <c r="BA302" i="5"/>
  <c r="BM302" i="5"/>
  <c r="AQ302" i="5"/>
  <c r="AS302" i="5"/>
  <c r="BP302" i="5"/>
  <c r="AF302" i="5"/>
  <c r="H302" i="10" s="1"/>
  <c r="W302" i="10" s="1"/>
  <c r="BC302" i="5"/>
  <c r="AK302" i="5"/>
  <c r="AW302" i="5"/>
  <c r="AY302" i="5"/>
  <c r="BY302" i="5"/>
  <c r="BZ302" i="5" s="1"/>
  <c r="BE302" i="5"/>
  <c r="BG302" i="5"/>
  <c r="BH302" i="5" s="1"/>
  <c r="BJ302" i="5"/>
  <c r="BK302" i="5" s="1"/>
  <c r="AO121" i="5"/>
  <c r="AJ267" i="5"/>
  <c r="BA267" i="5"/>
  <c r="BM267" i="5"/>
  <c r="AQ267" i="5"/>
  <c r="BP267" i="5"/>
  <c r="BC267" i="5"/>
  <c r="AH267" i="5"/>
  <c r="AU267" i="5"/>
  <c r="BR267" i="5"/>
  <c r="AS267" i="5"/>
  <c r="AF267" i="5"/>
  <c r="H267" i="10" s="1"/>
  <c r="W267" i="10" s="1"/>
  <c r="AY267" i="5"/>
  <c r="BY267" i="5"/>
  <c r="BZ267" i="5" s="1"/>
  <c r="BE267" i="5"/>
  <c r="BG267" i="5"/>
  <c r="BH267" i="5" s="1"/>
  <c r="BJ267" i="5"/>
  <c r="BK267" i="5" s="1"/>
  <c r="AK267" i="5"/>
  <c r="AW267" i="5"/>
  <c r="AQ93" i="5"/>
  <c r="BA93" i="5"/>
  <c r="AY93" i="5"/>
  <c r="BP93" i="5"/>
  <c r="BJ93" i="5"/>
  <c r="BK93" i="5" s="1"/>
  <c r="AW93" i="5"/>
  <c r="AF93" i="5"/>
  <c r="H93" i="10" s="1"/>
  <c r="BG93" i="5"/>
  <c r="AU93" i="5"/>
  <c r="AS93" i="5"/>
  <c r="AJ93" i="5"/>
  <c r="AH93" i="5"/>
  <c r="G93" i="10"/>
  <c r="AK93" i="5"/>
  <c r="BC93" i="5"/>
  <c r="BY93" i="5"/>
  <c r="BZ93" i="5" s="1"/>
  <c r="AQ14" i="5"/>
  <c r="BA14" i="5"/>
  <c r="AY14" i="5"/>
  <c r="AW14" i="5"/>
  <c r="AF14" i="5"/>
  <c r="H14" i="10" s="1"/>
  <c r="BP14" i="5"/>
  <c r="BJ14" i="5"/>
  <c r="BK14" i="5" s="1"/>
  <c r="AU14" i="5"/>
  <c r="BG14" i="5"/>
  <c r="BH14" i="5" s="1"/>
  <c r="AS14" i="5"/>
  <c r="AJ14" i="5"/>
  <c r="AK14" i="5"/>
  <c r="G14" i="10"/>
  <c r="AH14" i="5"/>
  <c r="BC14" i="5"/>
  <c r="BY14" i="5"/>
  <c r="BZ14" i="5" s="1"/>
  <c r="AQ32" i="5"/>
  <c r="AJ32" i="5"/>
  <c r="AY32" i="5"/>
  <c r="BP32" i="5"/>
  <c r="BJ32" i="5"/>
  <c r="BK32" i="5" s="1"/>
  <c r="AW32" i="5"/>
  <c r="AF32" i="5"/>
  <c r="H32" i="10" s="1"/>
  <c r="BG32" i="5"/>
  <c r="AU32" i="5"/>
  <c r="BA32" i="5"/>
  <c r="AS32" i="5"/>
  <c r="BC32" i="5"/>
  <c r="AH32" i="5"/>
  <c r="BY32" i="5"/>
  <c r="BZ32" i="5" s="1"/>
  <c r="G32" i="10"/>
  <c r="AK32" i="5"/>
  <c r="AO105" i="5"/>
  <c r="AQ119" i="5"/>
  <c r="BA119" i="5"/>
  <c r="AJ119" i="5"/>
  <c r="AY119" i="5"/>
  <c r="BC119" i="5"/>
  <c r="BP119" i="5"/>
  <c r="BJ119" i="5"/>
  <c r="BK119" i="5" s="1"/>
  <c r="AW119" i="5"/>
  <c r="AF119" i="5"/>
  <c r="H119" i="10" s="1"/>
  <c r="BG119" i="5"/>
  <c r="BH119" i="5" s="1"/>
  <c r="AU119" i="5"/>
  <c r="AS119" i="5"/>
  <c r="G119" i="10"/>
  <c r="AK119" i="5"/>
  <c r="AH119" i="5"/>
  <c r="BY119" i="5"/>
  <c r="BZ119" i="5" s="1"/>
  <c r="BP232" i="5"/>
  <c r="BC232" i="5"/>
  <c r="G232" i="10"/>
  <c r="AJ232" i="5"/>
  <c r="AS232" i="5"/>
  <c r="BA232" i="5"/>
  <c r="AU232" i="5"/>
  <c r="AH232" i="5"/>
  <c r="AQ232" i="5"/>
  <c r="AF232" i="5"/>
  <c r="H232" i="10" s="1"/>
  <c r="BG232" i="5"/>
  <c r="BK232" i="5"/>
  <c r="AK232" i="5"/>
  <c r="AW232" i="5"/>
  <c r="AY232" i="5"/>
  <c r="BY232" i="5"/>
  <c r="BZ232" i="5" s="1"/>
  <c r="AQ28" i="5"/>
  <c r="BA28" i="5"/>
  <c r="BP28" i="5"/>
  <c r="BJ28" i="5"/>
  <c r="BK28" i="5" s="1"/>
  <c r="AW28" i="5"/>
  <c r="AF28" i="5"/>
  <c r="H28" i="10" s="1"/>
  <c r="BG28" i="5"/>
  <c r="BH28" i="5" s="1"/>
  <c r="AU28" i="5"/>
  <c r="AS28" i="5"/>
  <c r="BC28" i="5"/>
  <c r="AJ28" i="5"/>
  <c r="AY28" i="5"/>
  <c r="AK28" i="5"/>
  <c r="BY28" i="5"/>
  <c r="BZ28" i="5" s="1"/>
  <c r="AH28" i="5"/>
  <c r="G28" i="10"/>
  <c r="AH228" i="5"/>
  <c r="AU228" i="5"/>
  <c r="AQ228" i="5"/>
  <c r="BP228" i="5"/>
  <c r="G228" i="10"/>
  <c r="AF228" i="5"/>
  <c r="H228" i="10" s="1"/>
  <c r="AS228" i="5"/>
  <c r="AJ228" i="5"/>
  <c r="BA228" i="5"/>
  <c r="BC228" i="5"/>
  <c r="BG228" i="5"/>
  <c r="BH228" i="5" s="1"/>
  <c r="BJ228" i="5"/>
  <c r="BK228" i="5" s="1"/>
  <c r="AK228" i="5"/>
  <c r="AW228" i="5"/>
  <c r="AY228" i="5"/>
  <c r="BY228" i="5"/>
  <c r="BZ228" i="5" s="1"/>
  <c r="AQ77" i="5"/>
  <c r="BA77" i="5"/>
  <c r="AY77" i="5"/>
  <c r="BC77" i="5"/>
  <c r="BP77" i="5"/>
  <c r="BJ77" i="5"/>
  <c r="BK77" i="5" s="1"/>
  <c r="AW77" i="5"/>
  <c r="AF77" i="5"/>
  <c r="H77" i="10" s="1"/>
  <c r="BG77" i="5"/>
  <c r="BH77" i="5" s="1"/>
  <c r="AU77" i="5"/>
  <c r="AS77" i="5"/>
  <c r="AJ77" i="5"/>
  <c r="G77" i="10"/>
  <c r="AK77" i="5"/>
  <c r="AH77" i="5"/>
  <c r="BY77" i="5"/>
  <c r="BZ77" i="5" s="1"/>
  <c r="AH274" i="5"/>
  <c r="AU274" i="5"/>
  <c r="AJ274" i="5"/>
  <c r="BA274" i="5"/>
  <c r="BM274" i="5"/>
  <c r="AQ274" i="5"/>
  <c r="BR274" i="5"/>
  <c r="BC274" i="5"/>
  <c r="AS274" i="5"/>
  <c r="AF274" i="5"/>
  <c r="H274" i="10" s="1"/>
  <c r="W274" i="10" s="1"/>
  <c r="BP274" i="5"/>
  <c r="AK274" i="5"/>
  <c r="AW274" i="5"/>
  <c r="AY274" i="5"/>
  <c r="BY274" i="5"/>
  <c r="BZ274" i="5" s="1"/>
  <c r="BE274" i="5"/>
  <c r="BG274" i="5"/>
  <c r="BH274" i="5" s="1"/>
  <c r="BJ274" i="5"/>
  <c r="BK274" i="5" s="1"/>
  <c r="BP239" i="5"/>
  <c r="BC239" i="5"/>
  <c r="G239" i="10"/>
  <c r="AF239" i="5"/>
  <c r="H239" i="10" s="1"/>
  <c r="AS239" i="5"/>
  <c r="BA239" i="5"/>
  <c r="AQ239" i="5"/>
  <c r="AJ239" i="5"/>
  <c r="AU239" i="5"/>
  <c r="AH239" i="5"/>
  <c r="AY239" i="5"/>
  <c r="BY239" i="5"/>
  <c r="BZ239" i="5" s="1"/>
  <c r="BG239" i="5"/>
  <c r="BH239" i="5" s="1"/>
  <c r="BJ239" i="5"/>
  <c r="BK239" i="5" s="1"/>
  <c r="AK239" i="5"/>
  <c r="AW239" i="5"/>
  <c r="AQ125" i="5"/>
  <c r="BA125" i="5"/>
  <c r="AY125" i="5"/>
  <c r="BP125" i="5"/>
  <c r="BJ125" i="5"/>
  <c r="BK125" i="5" s="1"/>
  <c r="AW125" i="5"/>
  <c r="AF125" i="5"/>
  <c r="H125" i="10" s="1"/>
  <c r="BG125" i="5"/>
  <c r="BH125" i="5" s="1"/>
  <c r="AU125" i="5"/>
  <c r="AS125" i="5"/>
  <c r="BC125" i="5"/>
  <c r="AJ125" i="5"/>
  <c r="AH125" i="5"/>
  <c r="G125" i="10"/>
  <c r="AK125" i="5"/>
  <c r="BY125" i="5"/>
  <c r="BZ125" i="5" s="1"/>
  <c r="AQ33" i="5"/>
  <c r="BA33" i="5"/>
  <c r="AS33" i="5"/>
  <c r="AJ33" i="5"/>
  <c r="AY33" i="5"/>
  <c r="BP33" i="5"/>
  <c r="BJ33" i="5"/>
  <c r="BK33" i="5" s="1"/>
  <c r="AW33" i="5"/>
  <c r="AF33" i="5"/>
  <c r="H33" i="10" s="1"/>
  <c r="BG33" i="5"/>
  <c r="BH33" i="5" s="1"/>
  <c r="AU33" i="5"/>
  <c r="AH33" i="5"/>
  <c r="G33" i="10"/>
  <c r="AK33" i="5"/>
  <c r="BY33" i="5"/>
  <c r="BZ33" i="5" s="1"/>
  <c r="BC33" i="5"/>
  <c r="AH309" i="5"/>
  <c r="AU309" i="5"/>
  <c r="AJ309" i="5"/>
  <c r="BA309" i="5"/>
  <c r="BM309" i="5"/>
  <c r="AQ309" i="5"/>
  <c r="AF309" i="5"/>
  <c r="H309" i="10" s="1"/>
  <c r="W309" i="10" s="1"/>
  <c r="AS309" i="5"/>
  <c r="BP309" i="5"/>
  <c r="BR309" i="5"/>
  <c r="BC309" i="5"/>
  <c r="BJ309" i="5"/>
  <c r="BK309" i="5" s="1"/>
  <c r="AK309" i="5"/>
  <c r="AW309" i="5"/>
  <c r="AY309" i="5"/>
  <c r="BY309" i="5"/>
  <c r="BZ309" i="5" s="1"/>
  <c r="BE309" i="5"/>
  <c r="BG309" i="5"/>
  <c r="BH309" i="5" s="1"/>
  <c r="AF271" i="5"/>
  <c r="H271" i="10" s="1"/>
  <c r="W271" i="10" s="1"/>
  <c r="AS271" i="5"/>
  <c r="AH271" i="5"/>
  <c r="AU271" i="5"/>
  <c r="BC271" i="5"/>
  <c r="BP271" i="5"/>
  <c r="BM271" i="5"/>
  <c r="BR271" i="5"/>
  <c r="BA271" i="5"/>
  <c r="AJ271" i="5"/>
  <c r="AQ271" i="5"/>
  <c r="AW271" i="5"/>
  <c r="AY271" i="5"/>
  <c r="BY271" i="5"/>
  <c r="BZ271" i="5" s="1"/>
  <c r="BE271" i="5"/>
  <c r="BG271" i="5"/>
  <c r="BH271" i="5" s="1"/>
  <c r="BJ271" i="5"/>
  <c r="BK271" i="5" s="1"/>
  <c r="AK271" i="5"/>
  <c r="AU253" i="5"/>
  <c r="AJ253" i="5"/>
  <c r="BA253" i="5"/>
  <c r="AQ253" i="5"/>
  <c r="AH253" i="5"/>
  <c r="BP253" i="5"/>
  <c r="AS253" i="5"/>
  <c r="BC253" i="5"/>
  <c r="AF253" i="5"/>
  <c r="H253" i="10" s="1"/>
  <c r="W253" i="10" s="1"/>
  <c r="BJ253" i="5"/>
  <c r="BK253" i="5" s="1"/>
  <c r="AK253" i="5"/>
  <c r="AW253" i="5"/>
  <c r="AY253" i="5"/>
  <c r="BY253" i="5"/>
  <c r="BZ253" i="5" s="1"/>
  <c r="BG253" i="5"/>
  <c r="BH253" i="5" s="1"/>
  <c r="AF303" i="5"/>
  <c r="H303" i="10" s="1"/>
  <c r="W303" i="10" s="1"/>
  <c r="AS303" i="5"/>
  <c r="BR303" i="5"/>
  <c r="AH303" i="5"/>
  <c r="AU303" i="5"/>
  <c r="AJ303" i="5"/>
  <c r="BA303" i="5"/>
  <c r="BM303" i="5"/>
  <c r="AQ303" i="5"/>
  <c r="BP303" i="5"/>
  <c r="BC303" i="5"/>
  <c r="AW303" i="5"/>
  <c r="AY303" i="5"/>
  <c r="BY303" i="5"/>
  <c r="BZ303" i="5" s="1"/>
  <c r="BE303" i="5"/>
  <c r="BG303" i="5"/>
  <c r="BH303" i="5" s="1"/>
  <c r="BJ303" i="5"/>
  <c r="BK303" i="5" s="1"/>
  <c r="AK303" i="5"/>
  <c r="AH261" i="5"/>
  <c r="AU261" i="5"/>
  <c r="AJ261" i="5"/>
  <c r="BA261" i="5"/>
  <c r="BM261" i="5"/>
  <c r="AQ261" i="5"/>
  <c r="BC261" i="5"/>
  <c r="AF261" i="5"/>
  <c r="H261" i="10" s="1"/>
  <c r="W261" i="10" s="1"/>
  <c r="AS261" i="5"/>
  <c r="BP261" i="5"/>
  <c r="BR261" i="5"/>
  <c r="BJ261" i="5"/>
  <c r="BK261" i="5" s="1"/>
  <c r="AK261" i="5"/>
  <c r="AW261" i="5"/>
  <c r="AY261" i="5"/>
  <c r="BY261" i="5"/>
  <c r="BZ261" i="5" s="1"/>
  <c r="BE261" i="5"/>
  <c r="BG261" i="5"/>
  <c r="BH261" i="5" s="1"/>
  <c r="AF276" i="5"/>
  <c r="H276" i="10" s="1"/>
  <c r="W276" i="10" s="1"/>
  <c r="AS276" i="5"/>
  <c r="BR276" i="5"/>
  <c r="AH276" i="5"/>
  <c r="AU276" i="5"/>
  <c r="BP276" i="5"/>
  <c r="BA276" i="5"/>
  <c r="AJ276" i="5"/>
  <c r="BC276" i="5"/>
  <c r="AQ276" i="5"/>
  <c r="BM276" i="5"/>
  <c r="BE276" i="5"/>
  <c r="BG276" i="5"/>
  <c r="BH276" i="5" s="1"/>
  <c r="BJ276" i="5"/>
  <c r="BK276" i="5" s="1"/>
  <c r="AK276" i="5"/>
  <c r="AW276" i="5"/>
  <c r="AY276" i="5"/>
  <c r="BY276" i="5"/>
  <c r="BZ276" i="5" s="1"/>
  <c r="AO111" i="5"/>
  <c r="BR287" i="5"/>
  <c r="AH287" i="5"/>
  <c r="AU287" i="5"/>
  <c r="AF287" i="5"/>
  <c r="H287" i="10" s="1"/>
  <c r="W287" i="10" s="1"/>
  <c r="BA287" i="5"/>
  <c r="AJ287" i="5"/>
  <c r="AS287" i="5"/>
  <c r="BC287" i="5"/>
  <c r="AQ287" i="5"/>
  <c r="BP287" i="5"/>
  <c r="BM287" i="5"/>
  <c r="AW287" i="5"/>
  <c r="AY287" i="5"/>
  <c r="BY287" i="5"/>
  <c r="BZ287" i="5" s="1"/>
  <c r="BE287" i="5"/>
  <c r="BG287" i="5"/>
  <c r="BH287" i="5" s="1"/>
  <c r="BJ287" i="5"/>
  <c r="BK287" i="5" s="1"/>
  <c r="AK287" i="5"/>
  <c r="AU285" i="5"/>
  <c r="AJ285" i="5"/>
  <c r="BA285" i="5"/>
  <c r="BM285" i="5"/>
  <c r="AQ285" i="5"/>
  <c r="BP285" i="5"/>
  <c r="AS285" i="5"/>
  <c r="BR285" i="5"/>
  <c r="AF285" i="5"/>
  <c r="H285" i="10" s="1"/>
  <c r="W285" i="10" s="1"/>
  <c r="BC285" i="5"/>
  <c r="AH285" i="5"/>
  <c r="BJ285" i="5"/>
  <c r="BK285" i="5" s="1"/>
  <c r="AK285" i="5"/>
  <c r="AW285" i="5"/>
  <c r="AY285" i="5"/>
  <c r="BY285" i="5"/>
  <c r="BZ285" i="5" s="1"/>
  <c r="BE285" i="5"/>
  <c r="BG285" i="5"/>
  <c r="BH285" i="5" s="1"/>
  <c r="AQ185" i="5"/>
  <c r="G185" i="10"/>
  <c r="AS185" i="5"/>
  <c r="AF185" i="5"/>
  <c r="H185" i="10" s="1"/>
  <c r="BG185" i="5"/>
  <c r="BH185" i="5" s="1"/>
  <c r="AH185" i="5"/>
  <c r="AU185" i="5"/>
  <c r="BJ185" i="5"/>
  <c r="BK185" i="5" s="1"/>
  <c r="BA185" i="5"/>
  <c r="AJ185" i="5"/>
  <c r="AK185" i="5"/>
  <c r="BP185" i="5"/>
  <c r="BC185" i="5"/>
  <c r="AW185" i="5"/>
  <c r="AY185" i="5"/>
  <c r="BY185" i="5"/>
  <c r="BZ185" i="5" s="1"/>
  <c r="AH249" i="5"/>
  <c r="AS249" i="5"/>
  <c r="BR249" i="5"/>
  <c r="AU249" i="5"/>
  <c r="BA249" i="5"/>
  <c r="AQ249" i="5"/>
  <c r="BC249" i="5"/>
  <c r="AJ249" i="5"/>
  <c r="BP249" i="5"/>
  <c r="BM249" i="5"/>
  <c r="AF249" i="5"/>
  <c r="BJ249" i="5"/>
  <c r="BK249" i="5" s="1"/>
  <c r="AK249" i="5"/>
  <c r="AW249" i="5"/>
  <c r="AY249" i="5"/>
  <c r="BY249" i="5"/>
  <c r="BZ249" i="5" s="1"/>
  <c r="BE249" i="5"/>
  <c r="BG249" i="5"/>
  <c r="BH249" i="5" s="1"/>
  <c r="AQ178" i="5"/>
  <c r="G178" i="10"/>
  <c r="AS178" i="5"/>
  <c r="AK178" i="5"/>
  <c r="AF178" i="5"/>
  <c r="H178" i="10" s="1"/>
  <c r="AW178" i="5"/>
  <c r="AY178" i="5"/>
  <c r="BY178" i="5"/>
  <c r="BZ178" i="5" s="1"/>
  <c r="AH178" i="5"/>
  <c r="AU178" i="5"/>
  <c r="BA178" i="5"/>
  <c r="BG178" i="5"/>
  <c r="BH178" i="5" s="1"/>
  <c r="AJ178" i="5"/>
  <c r="BP178" i="5"/>
  <c r="BC178" i="5"/>
  <c r="BJ178" i="5"/>
  <c r="BK178" i="5" s="1"/>
  <c r="AJ252" i="5"/>
  <c r="BA252" i="5"/>
  <c r="AQ252" i="5"/>
  <c r="BP252" i="5"/>
  <c r="BC252" i="5"/>
  <c r="AF252" i="5"/>
  <c r="H252" i="10" s="1"/>
  <c r="W252" i="10" s="1"/>
  <c r="AS252" i="5"/>
  <c r="AU252" i="5"/>
  <c r="AH252" i="5"/>
  <c r="BG252" i="5"/>
  <c r="BJ252" i="5"/>
  <c r="BK252" i="5" s="1"/>
  <c r="AK252" i="5"/>
  <c r="AW252" i="5"/>
  <c r="AY252" i="5"/>
  <c r="BY252" i="5"/>
  <c r="BZ252" i="5" s="1"/>
  <c r="BP278" i="5"/>
  <c r="BC278" i="5"/>
  <c r="AY278" i="10" s="1"/>
  <c r="AF278" i="5"/>
  <c r="H278" i="10" s="1"/>
  <c r="W278" i="10" s="1"/>
  <c r="AS278" i="5"/>
  <c r="BR278" i="5"/>
  <c r="AJ278" i="5"/>
  <c r="BM278" i="5"/>
  <c r="BG278" i="10" s="1"/>
  <c r="BH278" i="10" s="1"/>
  <c r="AQ278" i="5"/>
  <c r="AU278" i="5"/>
  <c r="AH278" i="5"/>
  <c r="BA278" i="5"/>
  <c r="AK278" i="5"/>
  <c r="AW278" i="5"/>
  <c r="AY278" i="5"/>
  <c r="BY278" i="5"/>
  <c r="BZ278" i="5" s="1"/>
  <c r="BE278" i="5"/>
  <c r="BG278" i="5"/>
  <c r="BH278" i="5" s="1"/>
  <c r="BJ278" i="5"/>
  <c r="BK278" i="5" s="1"/>
  <c r="AQ146" i="5"/>
  <c r="AS146" i="5"/>
  <c r="AJ146" i="5"/>
  <c r="BA146" i="5"/>
  <c r="AY146" i="5"/>
  <c r="BC146" i="5"/>
  <c r="BP146" i="5"/>
  <c r="BJ146" i="5"/>
  <c r="BK146" i="5" s="1"/>
  <c r="AW146" i="5"/>
  <c r="AF146" i="5"/>
  <c r="H146" i="10" s="1"/>
  <c r="BG146" i="5"/>
  <c r="BH146" i="5" s="1"/>
  <c r="AU146" i="5"/>
  <c r="G146" i="10"/>
  <c r="AH146" i="5"/>
  <c r="BY146" i="5"/>
  <c r="BZ146" i="5" s="1"/>
  <c r="AK146" i="5"/>
  <c r="AQ225" i="5"/>
  <c r="BP225" i="5"/>
  <c r="BC225" i="5"/>
  <c r="AF225" i="5"/>
  <c r="H225" i="10" s="1"/>
  <c r="AS225" i="5"/>
  <c r="AU225" i="5"/>
  <c r="AJ225" i="5"/>
  <c r="BA225" i="5"/>
  <c r="G225" i="10"/>
  <c r="AH225" i="5"/>
  <c r="BJ225" i="5"/>
  <c r="BK225" i="5" s="1"/>
  <c r="AK225" i="5"/>
  <c r="AW225" i="5"/>
  <c r="AY225" i="5"/>
  <c r="BY225" i="5"/>
  <c r="BZ225" i="5" s="1"/>
  <c r="BG225" i="5"/>
  <c r="BH225" i="5" s="1"/>
  <c r="AQ238" i="5"/>
  <c r="BP238" i="5"/>
  <c r="BC238" i="5"/>
  <c r="G238" i="10"/>
  <c r="AF238" i="5"/>
  <c r="H238" i="10" s="1"/>
  <c r="AS238" i="5"/>
  <c r="BA238" i="5"/>
  <c r="AU238" i="5"/>
  <c r="AJ238" i="5"/>
  <c r="AH238" i="5"/>
  <c r="AK238" i="5"/>
  <c r="AW238" i="5"/>
  <c r="AY238" i="5"/>
  <c r="BY238" i="5"/>
  <c r="BZ238" i="5" s="1"/>
  <c r="BG238" i="5"/>
  <c r="BH238" i="5" s="1"/>
  <c r="BJ238" i="5"/>
  <c r="BK238" i="5" s="1"/>
  <c r="AO43" i="5"/>
  <c r="AH255" i="5"/>
  <c r="AU255" i="5"/>
  <c r="AS255" i="5"/>
  <c r="BC255" i="5"/>
  <c r="BP255" i="5"/>
  <c r="AQ255" i="5"/>
  <c r="AJ255" i="5"/>
  <c r="BA255" i="5"/>
  <c r="AF255" i="5"/>
  <c r="H255" i="10" s="1"/>
  <c r="W255" i="10" s="1"/>
  <c r="AY255" i="5"/>
  <c r="BY255" i="5"/>
  <c r="BZ255" i="5" s="1"/>
  <c r="BG255" i="5"/>
  <c r="BH255" i="5" s="1"/>
  <c r="BJ255" i="5"/>
  <c r="BK255" i="5" s="1"/>
  <c r="AK255" i="5"/>
  <c r="AW255" i="5"/>
  <c r="AW158" i="6"/>
  <c r="AQ109" i="5"/>
  <c r="BA109" i="5"/>
  <c r="AY109" i="5"/>
  <c r="BC109" i="5"/>
  <c r="BP109" i="5"/>
  <c r="BJ109" i="5"/>
  <c r="BK109" i="5" s="1"/>
  <c r="AW109" i="5"/>
  <c r="AF109" i="5"/>
  <c r="H109" i="10" s="1"/>
  <c r="BG109" i="5"/>
  <c r="BH109" i="5" s="1"/>
  <c r="AU109" i="5"/>
  <c r="AS109" i="5"/>
  <c r="AJ109" i="5"/>
  <c r="BY109" i="5"/>
  <c r="BZ109" i="5" s="1"/>
  <c r="G109" i="10"/>
  <c r="AH109" i="5"/>
  <c r="AK109" i="5"/>
  <c r="AJ241" i="5"/>
  <c r="BA241" i="5"/>
  <c r="AQ241" i="5"/>
  <c r="BP241" i="5"/>
  <c r="BC241" i="5"/>
  <c r="G241" i="10"/>
  <c r="AF241" i="5"/>
  <c r="H241" i="10" s="1"/>
  <c r="AU241" i="5"/>
  <c r="AH241" i="5"/>
  <c r="AS241" i="5"/>
  <c r="BJ241" i="5"/>
  <c r="BK241" i="5" s="1"/>
  <c r="AK241" i="5"/>
  <c r="AW241" i="5"/>
  <c r="AY241" i="5"/>
  <c r="BY241" i="5"/>
  <c r="BZ241" i="5" s="1"/>
  <c r="BG241" i="5"/>
  <c r="BH241" i="5" s="1"/>
  <c r="AQ48" i="5"/>
  <c r="BC48" i="5"/>
  <c r="AJ48" i="5"/>
  <c r="AY48" i="5"/>
  <c r="BP48" i="5"/>
  <c r="BJ48" i="5"/>
  <c r="BK48" i="5" s="1"/>
  <c r="AW48" i="5"/>
  <c r="AF48" i="5"/>
  <c r="H48" i="10" s="1"/>
  <c r="BA48" i="5"/>
  <c r="BG48" i="5"/>
  <c r="BH48" i="5" s="1"/>
  <c r="AU48" i="5"/>
  <c r="AS48" i="5"/>
  <c r="AH48" i="5"/>
  <c r="AK48" i="5"/>
  <c r="G48" i="10"/>
  <c r="BY48" i="5"/>
  <c r="BZ48" i="5" s="1"/>
  <c r="BP250" i="5"/>
  <c r="BC250" i="5"/>
  <c r="AF250" i="5"/>
  <c r="AS250" i="5"/>
  <c r="AH250" i="5"/>
  <c r="BA250" i="5"/>
  <c r="AQ250" i="5"/>
  <c r="AJ250" i="5"/>
  <c r="BM250" i="5"/>
  <c r="AU250" i="5"/>
  <c r="BR250" i="5"/>
  <c r="AK250" i="5"/>
  <c r="AW250" i="5"/>
  <c r="AY250" i="5"/>
  <c r="BY250" i="5"/>
  <c r="BZ250" i="5" s="1"/>
  <c r="BE250" i="5"/>
  <c r="BG250" i="5"/>
  <c r="BH250" i="5" s="1"/>
  <c r="BJ250" i="5"/>
  <c r="BK250" i="5" s="1"/>
  <c r="AQ210" i="5"/>
  <c r="BA210" i="5"/>
  <c r="AJ210" i="5"/>
  <c r="AK210" i="5"/>
  <c r="BP210" i="5"/>
  <c r="BC210" i="5"/>
  <c r="AW210" i="5"/>
  <c r="AY210" i="5"/>
  <c r="BY210" i="5"/>
  <c r="BZ210" i="5" s="1"/>
  <c r="G210" i="10"/>
  <c r="AS210" i="5"/>
  <c r="AF210" i="5"/>
  <c r="H210" i="10" s="1"/>
  <c r="BG210" i="5"/>
  <c r="BH210" i="5" s="1"/>
  <c r="AH210" i="5"/>
  <c r="AU210" i="5"/>
  <c r="BJ210" i="5"/>
  <c r="BK210" i="5" s="1"/>
  <c r="AO89" i="5"/>
  <c r="AO116" i="5"/>
  <c r="K136" i="2"/>
  <c r="G121" i="2"/>
  <c r="G104" i="2"/>
  <c r="G86" i="2"/>
  <c r="G91" i="2"/>
  <c r="G134" i="2"/>
  <c r="K120" i="2"/>
  <c r="K67" i="2"/>
  <c r="K131" i="2"/>
  <c r="G108" i="2"/>
  <c r="K119" i="2"/>
  <c r="G102" i="2"/>
  <c r="G122" i="2"/>
  <c r="K74" i="2"/>
  <c r="G114" i="2"/>
  <c r="K104" i="2"/>
  <c r="K135" i="2"/>
  <c r="K82" i="2"/>
  <c r="G70" i="2"/>
  <c r="G58" i="2"/>
  <c r="K115" i="2"/>
  <c r="G96" i="2"/>
  <c r="K70" i="2"/>
  <c r="K65" i="2"/>
  <c r="K109" i="2"/>
  <c r="G76" i="2"/>
  <c r="G98" i="2"/>
  <c r="K129" i="2"/>
  <c r="K133" i="2"/>
  <c r="K112" i="2"/>
  <c r="G52" i="2"/>
  <c r="G75" i="2"/>
  <c r="K85" i="2"/>
  <c r="G41" i="2"/>
  <c r="K103" i="2"/>
  <c r="K118" i="2"/>
  <c r="G67" i="2"/>
  <c r="G88" i="2"/>
  <c r="G60" i="2"/>
  <c r="G53" i="2"/>
  <c r="G133" i="2"/>
  <c r="K41" i="2"/>
  <c r="G82" i="2"/>
  <c r="K91" i="2"/>
  <c r="K86" i="2"/>
  <c r="G90" i="2"/>
  <c r="G79" i="2"/>
  <c r="K125" i="2"/>
  <c r="G130" i="2"/>
  <c r="G109" i="2"/>
  <c r="K80" i="2"/>
  <c r="G89" i="2"/>
  <c r="G99" i="2"/>
  <c r="K52" i="2"/>
  <c r="G56" i="2"/>
  <c r="K57" i="2"/>
  <c r="K45" i="2"/>
  <c r="G117" i="2"/>
  <c r="K60" i="2"/>
  <c r="G113" i="2"/>
  <c r="G128" i="2"/>
  <c r="K124" i="2"/>
  <c r="G49" i="2"/>
  <c r="K64" i="2"/>
  <c r="K92" i="2"/>
  <c r="G106" i="2"/>
  <c r="G65" i="2"/>
  <c r="G73" i="2"/>
  <c r="K59" i="2"/>
  <c r="K53" i="2"/>
  <c r="G71" i="2"/>
  <c r="G136" i="2"/>
  <c r="G124" i="2"/>
  <c r="G62" i="2"/>
  <c r="K54" i="2"/>
  <c r="G107" i="2"/>
  <c r="K123" i="2"/>
  <c r="K58" i="2"/>
  <c r="K89" i="2"/>
  <c r="K56" i="2"/>
  <c r="K102" i="2"/>
  <c r="G68" i="2"/>
  <c r="K68" i="2"/>
  <c r="K87" i="2"/>
  <c r="G48" i="2"/>
  <c r="G64" i="2"/>
  <c r="G101" i="2"/>
  <c r="G100" i="2"/>
  <c r="K81" i="2"/>
  <c r="G85" i="2"/>
  <c r="G111" i="2"/>
  <c r="G77" i="2"/>
  <c r="G92" i="2"/>
  <c r="G44" i="2"/>
  <c r="G115" i="2"/>
  <c r="G59" i="2"/>
  <c r="G78" i="2"/>
  <c r="G135" i="2"/>
  <c r="K43" i="2"/>
  <c r="G129" i="2"/>
  <c r="K46" i="2"/>
  <c r="G80" i="2"/>
  <c r="K69" i="2"/>
  <c r="K48" i="2"/>
  <c r="K47" i="2"/>
  <c r="G123" i="2"/>
  <c r="G137" i="2"/>
  <c r="G93" i="2"/>
  <c r="G132" i="2"/>
  <c r="G110" i="2"/>
  <c r="K114" i="2"/>
  <c r="G66" i="2"/>
  <c r="G126" i="2"/>
  <c r="K49" i="2"/>
  <c r="G42" i="2"/>
  <c r="K75" i="2"/>
  <c r="G45" i="2"/>
  <c r="G97" i="2"/>
  <c r="G55" i="2"/>
  <c r="K134" i="2"/>
  <c r="K79" i="2"/>
  <c r="G119" i="2"/>
  <c r="K71" i="2"/>
  <c r="G81" i="2"/>
  <c r="G51" i="2"/>
  <c r="K101" i="2"/>
  <c r="G103" i="2"/>
  <c r="G54" i="2"/>
  <c r="G118" i="2"/>
  <c r="K111" i="2"/>
  <c r="K63" i="2"/>
  <c r="K137" i="2"/>
  <c r="G131" i="2"/>
  <c r="G125" i="2"/>
  <c r="K126" i="2"/>
  <c r="G87" i="2"/>
  <c r="K76" i="2"/>
  <c r="K122" i="2"/>
  <c r="K107" i="2"/>
  <c r="K42" i="2"/>
  <c r="K113" i="2"/>
  <c r="K97" i="2"/>
  <c r="G69" i="2"/>
  <c r="G47" i="2"/>
  <c r="G74" i="2"/>
  <c r="G63" i="2"/>
  <c r="K108" i="2"/>
  <c r="K100" i="2"/>
  <c r="K78" i="2"/>
  <c r="K93" i="2"/>
  <c r="K98" i="2"/>
  <c r="G120" i="2"/>
  <c r="G46" i="2"/>
  <c r="G84" i="2"/>
  <c r="G57" i="2"/>
  <c r="G112" i="2"/>
  <c r="K130" i="2"/>
  <c r="K96" i="2"/>
  <c r="G40" i="2"/>
  <c r="G95" i="2"/>
  <c r="G43" i="2"/>
  <c r="BE181" i="5" l="1"/>
  <c r="BR181" i="5" s="1"/>
  <c r="BE180" i="5"/>
  <c r="BR180" i="5" s="1"/>
  <c r="AT314" i="10"/>
  <c r="AU314" i="10" s="1"/>
  <c r="AL184" i="6"/>
  <c r="BB184" i="6" s="1"/>
  <c r="AW184" i="6"/>
  <c r="AL122" i="6"/>
  <c r="AW122" i="6" s="1"/>
  <c r="AX122" i="6" s="1"/>
  <c r="AL201" i="6"/>
  <c r="AW201" i="6" s="1"/>
  <c r="AX201" i="6" s="1"/>
  <c r="AL181" i="6"/>
  <c r="AW181" i="6" s="1"/>
  <c r="AX181" i="6" s="1"/>
  <c r="AL177" i="6"/>
  <c r="BB177" i="6" s="1"/>
  <c r="BD177" i="6" s="1"/>
  <c r="BF177" i="6" s="1"/>
  <c r="BG177" i="6" s="1"/>
  <c r="BB173" i="6"/>
  <c r="BD173" i="6" s="1"/>
  <c r="BF173" i="6" s="1"/>
  <c r="BG173" i="6" s="1"/>
  <c r="AW173" i="6"/>
  <c r="AX173" i="6" s="1"/>
  <c r="AL183" i="6"/>
  <c r="AW183" i="6" s="1"/>
  <c r="AX183" i="6" s="1"/>
  <c r="BB179" i="6"/>
  <c r="AW143" i="6"/>
  <c r="AX143" i="6" s="1"/>
  <c r="AY315" i="11"/>
  <c r="AZ315" i="11" s="1"/>
  <c r="BG314" i="10"/>
  <c r="BH314" i="10" s="1"/>
  <c r="AT315" i="11"/>
  <c r="AY314" i="10"/>
  <c r="AY254" i="10"/>
  <c r="AO275" i="11"/>
  <c r="AP275" i="11" s="1"/>
  <c r="AT278" i="10"/>
  <c r="AU278" i="10" s="1"/>
  <c r="AY310" i="10"/>
  <c r="AT310" i="10"/>
  <c r="AU310" i="10" s="1"/>
  <c r="AY272" i="10"/>
  <c r="AO287" i="11"/>
  <c r="AP287" i="11" s="1"/>
  <c r="AY274" i="10"/>
  <c r="BB287" i="11"/>
  <c r="BC287" i="11" s="1"/>
  <c r="AT312" i="11"/>
  <c r="AT306" i="11"/>
  <c r="AY293" i="10"/>
  <c r="BG285" i="10"/>
  <c r="BH285" i="10" s="1"/>
  <c r="AL147" i="6"/>
  <c r="BB147" i="6" s="1"/>
  <c r="BD147" i="6" s="1"/>
  <c r="BF147" i="6" s="1"/>
  <c r="BG147" i="6" s="1"/>
  <c r="AO306" i="11"/>
  <c r="AP306" i="11" s="1"/>
  <c r="AO314" i="11"/>
  <c r="AP314" i="11" s="1"/>
  <c r="AT257" i="11"/>
  <c r="BB257" i="11"/>
  <c r="BC257" i="11" s="1"/>
  <c r="BB296" i="11"/>
  <c r="BC296" i="11" s="1"/>
  <c r="BB297" i="11"/>
  <c r="BC297" i="11" s="1"/>
  <c r="AY312" i="11"/>
  <c r="BE312" i="11" s="1"/>
  <c r="BF312" i="11" s="1"/>
  <c r="BB306" i="11"/>
  <c r="BC306" i="11" s="1"/>
  <c r="BB314" i="11"/>
  <c r="BC314" i="11" s="1"/>
  <c r="AY314" i="11"/>
  <c r="BE314" i="11" s="1"/>
  <c r="BF314" i="11" s="1"/>
  <c r="AO305" i="11"/>
  <c r="AP305" i="11" s="1"/>
  <c r="AT314" i="11"/>
  <c r="AY305" i="11"/>
  <c r="AZ305" i="11" s="1"/>
  <c r="AY285" i="10"/>
  <c r="AT285" i="10"/>
  <c r="AU285" i="10" s="1"/>
  <c r="AY296" i="11"/>
  <c r="AZ296" i="11" s="1"/>
  <c r="BG267" i="10"/>
  <c r="BH267" i="10" s="1"/>
  <c r="AW147" i="6"/>
  <c r="AX147" i="6" s="1"/>
  <c r="AW151" i="6"/>
  <c r="AX151" i="6" s="1"/>
  <c r="AL241" i="6"/>
  <c r="BB241" i="6" s="1"/>
  <c r="BD241" i="6" s="1"/>
  <c r="BF241" i="6" s="1"/>
  <c r="BG241" i="6" s="1"/>
  <c r="BB305" i="11"/>
  <c r="BC305" i="11" s="1"/>
  <c r="AY257" i="11"/>
  <c r="BE257" i="11" s="1"/>
  <c r="BF257" i="11" s="1"/>
  <c r="AT296" i="11"/>
  <c r="BB312" i="11"/>
  <c r="BC312" i="11" s="1"/>
  <c r="AO312" i="11"/>
  <c r="AP312" i="11" s="1"/>
  <c r="AT297" i="11"/>
  <c r="AO296" i="11"/>
  <c r="AP296" i="11" s="1"/>
  <c r="AO257" i="11"/>
  <c r="AP257" i="11" s="1"/>
  <c r="AO297" i="11"/>
  <c r="AP297" i="11" s="1"/>
  <c r="AT305" i="11"/>
  <c r="AT282" i="11"/>
  <c r="AY287" i="11"/>
  <c r="AZ287" i="11" s="1"/>
  <c r="BB282" i="11"/>
  <c r="BC282" i="11" s="1"/>
  <c r="AL240" i="6"/>
  <c r="BB240" i="6" s="1"/>
  <c r="BD240" i="6" s="1"/>
  <c r="BF240" i="6" s="1"/>
  <c r="BG240" i="6" s="1"/>
  <c r="BE243" i="5"/>
  <c r="BR243" i="5" s="1"/>
  <c r="BT243" i="5" s="1"/>
  <c r="BV243" i="5" s="1"/>
  <c r="BW243" i="5" s="1"/>
  <c r="AT295" i="10"/>
  <c r="AU295" i="10" s="1"/>
  <c r="AT284" i="10"/>
  <c r="AU284" i="10" s="1"/>
  <c r="AY267" i="10"/>
  <c r="AY295" i="10"/>
  <c r="AO270" i="11"/>
  <c r="AP270" i="11" s="1"/>
  <c r="BB276" i="11"/>
  <c r="BC276" i="11" s="1"/>
  <c r="AY284" i="10"/>
  <c r="AY265" i="11"/>
  <c r="AZ265" i="11" s="1"/>
  <c r="AT267" i="10"/>
  <c r="AU267" i="10" s="1"/>
  <c r="BG295" i="10"/>
  <c r="BH295" i="10" s="1"/>
  <c r="BB270" i="11"/>
  <c r="BC270" i="11" s="1"/>
  <c r="AT265" i="11"/>
  <c r="AT276" i="11"/>
  <c r="BB265" i="11"/>
  <c r="BC265" i="11" s="1"/>
  <c r="AT271" i="10"/>
  <c r="AU271" i="10" s="1"/>
  <c r="BG284" i="10"/>
  <c r="BH284" i="10" s="1"/>
  <c r="AT270" i="11"/>
  <c r="AY270" i="11"/>
  <c r="AZ270" i="11" s="1"/>
  <c r="AO276" i="11"/>
  <c r="AP276" i="11" s="1"/>
  <c r="AO265" i="11"/>
  <c r="AP265" i="11" s="1"/>
  <c r="AT290" i="11"/>
  <c r="BG264" i="10"/>
  <c r="BH264" i="10" s="1"/>
  <c r="AT261" i="10"/>
  <c r="AU261" i="10" s="1"/>
  <c r="AT280" i="11"/>
  <c r="AT272" i="10"/>
  <c r="AU272" i="10" s="1"/>
  <c r="BG272" i="10"/>
  <c r="BH272" i="10" s="1"/>
  <c r="AO282" i="11"/>
  <c r="AP282" i="11" s="1"/>
  <c r="AT287" i="11"/>
  <c r="AY261" i="10"/>
  <c r="AY258" i="10"/>
  <c r="AY295" i="11"/>
  <c r="AZ295" i="11" s="1"/>
  <c r="BB295" i="11"/>
  <c r="BC295" i="11" s="1"/>
  <c r="AO304" i="11"/>
  <c r="AP304" i="11" s="1"/>
  <c r="AT280" i="10"/>
  <c r="AU280" i="10" s="1"/>
  <c r="BG261" i="10"/>
  <c r="BH261" i="10" s="1"/>
  <c r="AT309" i="10"/>
  <c r="AU309" i="10" s="1"/>
  <c r="AO280" i="11"/>
  <c r="AP280" i="11" s="1"/>
  <c r="AY285" i="11"/>
  <c r="BE285" i="11" s="1"/>
  <c r="BF285" i="11" s="1"/>
  <c r="AT295" i="11"/>
  <c r="AT258" i="10"/>
  <c r="AU258" i="10" s="1"/>
  <c r="AO295" i="11"/>
  <c r="AP295" i="11" s="1"/>
  <c r="AT283" i="11"/>
  <c r="BG258" i="10"/>
  <c r="BH258" i="10" s="1"/>
  <c r="BB285" i="11"/>
  <c r="BC285" i="11" s="1"/>
  <c r="AT304" i="11"/>
  <c r="AY304" i="11"/>
  <c r="BE304" i="11" s="1"/>
  <c r="BF304" i="11" s="1"/>
  <c r="AO285" i="11"/>
  <c r="AP285" i="11" s="1"/>
  <c r="AT285" i="11"/>
  <c r="BG303" i="10"/>
  <c r="BH303" i="10" s="1"/>
  <c r="AY312" i="10"/>
  <c r="AT308" i="11"/>
  <c r="AO308" i="11"/>
  <c r="AP308" i="11" s="1"/>
  <c r="AT264" i="10"/>
  <c r="AU264" i="10" s="1"/>
  <c r="AY299" i="10"/>
  <c r="AY308" i="11"/>
  <c r="BE308" i="11" s="1"/>
  <c r="BF308" i="11" s="1"/>
  <c r="BB308" i="11"/>
  <c r="BC308" i="11" s="1"/>
  <c r="AY264" i="10"/>
  <c r="BG296" i="10"/>
  <c r="BH296" i="10" s="1"/>
  <c r="BG298" i="10"/>
  <c r="BH298" i="10" s="1"/>
  <c r="BB290" i="11"/>
  <c r="BC290" i="11" s="1"/>
  <c r="AO283" i="11"/>
  <c r="AP283" i="11" s="1"/>
  <c r="AY309" i="11"/>
  <c r="BE309" i="11" s="1"/>
  <c r="BF309" i="11" s="1"/>
  <c r="AT309" i="11"/>
  <c r="AY303" i="10"/>
  <c r="AT303" i="10"/>
  <c r="AU303" i="10" s="1"/>
  <c r="AT298" i="10"/>
  <c r="AU298" i="10" s="1"/>
  <c r="BG312" i="10"/>
  <c r="BH312" i="10" s="1"/>
  <c r="AY289" i="11"/>
  <c r="BE289" i="11" s="1"/>
  <c r="BF289" i="11" s="1"/>
  <c r="AO289" i="11"/>
  <c r="AP289" i="11" s="1"/>
  <c r="AY290" i="11"/>
  <c r="AZ290" i="11" s="1"/>
  <c r="AY307" i="10"/>
  <c r="AT307" i="10"/>
  <c r="AU307" i="10" s="1"/>
  <c r="AT296" i="10"/>
  <c r="AU296" i="10" s="1"/>
  <c r="AT289" i="11"/>
  <c r="BB283" i="11"/>
  <c r="BC283" i="11" s="1"/>
  <c r="AY296" i="10"/>
  <c r="AO309" i="11"/>
  <c r="AP309" i="11" s="1"/>
  <c r="AY298" i="10"/>
  <c r="AT312" i="10"/>
  <c r="AU312" i="10" s="1"/>
  <c r="BG299" i="10"/>
  <c r="BH299" i="10" s="1"/>
  <c r="AT299" i="10"/>
  <c r="AU299" i="10" s="1"/>
  <c r="AO290" i="11"/>
  <c r="AP290" i="11" s="1"/>
  <c r="AY258" i="11"/>
  <c r="AZ258" i="11" s="1"/>
  <c r="AO258" i="11"/>
  <c r="AP258" i="11" s="1"/>
  <c r="AT258" i="11"/>
  <c r="AY275" i="11"/>
  <c r="AZ275" i="11" s="1"/>
  <c r="AT275" i="11"/>
  <c r="AT268" i="11"/>
  <c r="AO268" i="11"/>
  <c r="AP268" i="11" s="1"/>
  <c r="AT252" i="11"/>
  <c r="AT294" i="11"/>
  <c r="AY268" i="11"/>
  <c r="AZ268" i="11" s="1"/>
  <c r="AO294" i="11"/>
  <c r="AP294" i="11" s="1"/>
  <c r="AY294" i="11"/>
  <c r="AZ294" i="11" s="1"/>
  <c r="BB294" i="11"/>
  <c r="BC294" i="11" s="1"/>
  <c r="AE294" i="11"/>
  <c r="AF294" i="11" s="1"/>
  <c r="AM294" i="11"/>
  <c r="AN294" i="11" s="1"/>
  <c r="U294" i="11"/>
  <c r="W294" i="11"/>
  <c r="X294" i="11" s="1"/>
  <c r="AR294" i="11"/>
  <c r="Z294" i="11"/>
  <c r="AA294" i="11" s="1"/>
  <c r="AH294" i="11"/>
  <c r="AI294" i="11" s="1"/>
  <c r="AJ294" i="11"/>
  <c r="AK294" i="11" s="1"/>
  <c r="AB294" i="11"/>
  <c r="AC294" i="11" s="1"/>
  <c r="U268" i="11"/>
  <c r="W268" i="11"/>
  <c r="X268" i="11" s="1"/>
  <c r="AJ268" i="11"/>
  <c r="AK268" i="11" s="1"/>
  <c r="AE268" i="11"/>
  <c r="AF268" i="11" s="1"/>
  <c r="Z268" i="11"/>
  <c r="AA268" i="11" s="1"/>
  <c r="AM268" i="11"/>
  <c r="AN268" i="11" s="1"/>
  <c r="AR268" i="11"/>
  <c r="AH268" i="11"/>
  <c r="AI268" i="11" s="1"/>
  <c r="P274" i="11"/>
  <c r="AO274" i="11" s="1"/>
  <c r="AP274" i="11" s="1"/>
  <c r="R274" i="11"/>
  <c r="BY274" i="12" s="1"/>
  <c r="W252" i="11"/>
  <c r="X252" i="11" s="1"/>
  <c r="AR252" i="11"/>
  <c r="AM252" i="11"/>
  <c r="AN252" i="11" s="1"/>
  <c r="AH252" i="11"/>
  <c r="AI252" i="11" s="1"/>
  <c r="AE252" i="11"/>
  <c r="AF252" i="11" s="1"/>
  <c r="U252" i="11"/>
  <c r="Z252" i="11"/>
  <c r="AA252" i="11" s="1"/>
  <c r="AJ252" i="11"/>
  <c r="AK252" i="11" s="1"/>
  <c r="R264" i="11"/>
  <c r="BY264" i="12" s="1"/>
  <c r="P264" i="11"/>
  <c r="AY264" i="11" s="1"/>
  <c r="P288" i="11"/>
  <c r="AO288" i="11" s="1"/>
  <c r="AP288" i="11" s="1"/>
  <c r="R288" i="11"/>
  <c r="BY288" i="12" s="1"/>
  <c r="W275" i="11"/>
  <c r="X275" i="11" s="1"/>
  <c r="AH275" i="11"/>
  <c r="AI275" i="11" s="1"/>
  <c r="AM275" i="11"/>
  <c r="AN275" i="11" s="1"/>
  <c r="AR275" i="11"/>
  <c r="Z275" i="11"/>
  <c r="AA275" i="11" s="1"/>
  <c r="U275" i="11"/>
  <c r="AJ275" i="11"/>
  <c r="AK275" i="11" s="1"/>
  <c r="AE275" i="11"/>
  <c r="AF275" i="11" s="1"/>
  <c r="P299" i="11"/>
  <c r="AT299" i="11" s="1"/>
  <c r="R299" i="11"/>
  <c r="BY299" i="12" s="1"/>
  <c r="R298" i="11"/>
  <c r="BY298" i="12" s="1"/>
  <c r="P298" i="11"/>
  <c r="AY298" i="11" s="1"/>
  <c r="R300" i="11"/>
  <c r="BY300" i="12" s="1"/>
  <c r="P300" i="11"/>
  <c r="BB300" i="11" s="1"/>
  <c r="BC300" i="11" s="1"/>
  <c r="P277" i="11"/>
  <c r="AY277" i="11" s="1"/>
  <c r="R277" i="11"/>
  <c r="BY277" i="12" s="1"/>
  <c r="R293" i="11"/>
  <c r="BY293" i="12" s="1"/>
  <c r="P293" i="11"/>
  <c r="AT293" i="11" s="1"/>
  <c r="AB292" i="11"/>
  <c r="AC292" i="11" s="1"/>
  <c r="U292" i="11"/>
  <c r="AR292" i="11"/>
  <c r="AJ292" i="11"/>
  <c r="AK292" i="11" s="1"/>
  <c r="AH292" i="11"/>
  <c r="AI292" i="11" s="1"/>
  <c r="Z292" i="11"/>
  <c r="AA292" i="11" s="1"/>
  <c r="W292" i="11"/>
  <c r="X292" i="11" s="1"/>
  <c r="AE292" i="11"/>
  <c r="AF292" i="11" s="1"/>
  <c r="AM292" i="11"/>
  <c r="AN292" i="11" s="1"/>
  <c r="R267" i="11"/>
  <c r="BY267" i="12" s="1"/>
  <c r="P267" i="11"/>
  <c r="AY267" i="11" s="1"/>
  <c r="U258" i="11"/>
  <c r="AE258" i="11"/>
  <c r="AF258" i="11" s="1"/>
  <c r="AJ258" i="11"/>
  <c r="AK258" i="11" s="1"/>
  <c r="W258" i="11"/>
  <c r="X258" i="11" s="1"/>
  <c r="AH258" i="11"/>
  <c r="AI258" i="11" s="1"/>
  <c r="Z258" i="11"/>
  <c r="AA258" i="11" s="1"/>
  <c r="AM258" i="11"/>
  <c r="AN258" i="11" s="1"/>
  <c r="AR258" i="11"/>
  <c r="AB285" i="11"/>
  <c r="AC285" i="11" s="1"/>
  <c r="AE285" i="11"/>
  <c r="AF285" i="11" s="1"/>
  <c r="AM285" i="11"/>
  <c r="AN285" i="11" s="1"/>
  <c r="W285" i="11"/>
  <c r="X285" i="11" s="1"/>
  <c r="U285" i="11"/>
  <c r="AR285" i="11"/>
  <c r="AH285" i="11"/>
  <c r="AI285" i="11" s="1"/>
  <c r="Z285" i="11"/>
  <c r="AA285" i="11" s="1"/>
  <c r="AJ285" i="11"/>
  <c r="AK285" i="11" s="1"/>
  <c r="P320" i="11"/>
  <c r="R320" i="11"/>
  <c r="R248" i="11"/>
  <c r="BY248" i="12" s="1"/>
  <c r="P248" i="11"/>
  <c r="AT248" i="11" s="1"/>
  <c r="Z295" i="11"/>
  <c r="AA295" i="11" s="1"/>
  <c r="AE295" i="11"/>
  <c r="AF295" i="11" s="1"/>
  <c r="AJ295" i="11"/>
  <c r="AK295" i="11" s="1"/>
  <c r="AM295" i="11"/>
  <c r="AN295" i="11" s="1"/>
  <c r="U295" i="11"/>
  <c r="W295" i="11"/>
  <c r="X295" i="11" s="1"/>
  <c r="AH295" i="11"/>
  <c r="AI295" i="11" s="1"/>
  <c r="AR295" i="11"/>
  <c r="P250" i="11"/>
  <c r="AT250" i="11" s="1"/>
  <c r="P322" i="11"/>
  <c r="R322" i="11"/>
  <c r="R250" i="11"/>
  <c r="BY250" i="12" s="1"/>
  <c r="U280" i="11"/>
  <c r="AE280" i="11"/>
  <c r="AF280" i="11" s="1"/>
  <c r="AR280" i="11"/>
  <c r="Z280" i="11"/>
  <c r="AA280" i="11" s="1"/>
  <c r="AM280" i="11"/>
  <c r="AN280" i="11" s="1"/>
  <c r="AJ280" i="11"/>
  <c r="AK280" i="11" s="1"/>
  <c r="W280" i="11"/>
  <c r="X280" i="11" s="1"/>
  <c r="AH280" i="11"/>
  <c r="AI280" i="11" s="1"/>
  <c r="AR304" i="11"/>
  <c r="AE304" i="11"/>
  <c r="AF304" i="11" s="1"/>
  <c r="AH304" i="11"/>
  <c r="AI304" i="11" s="1"/>
  <c r="U304" i="11"/>
  <c r="W304" i="11"/>
  <c r="X304" i="11" s="1"/>
  <c r="AJ304" i="11"/>
  <c r="AK304" i="11" s="1"/>
  <c r="Z304" i="11"/>
  <c r="AA304" i="11" s="1"/>
  <c r="AM304" i="11"/>
  <c r="AN304" i="11" s="1"/>
  <c r="P245" i="11"/>
  <c r="R317" i="11"/>
  <c r="P317" i="11"/>
  <c r="R245" i="11"/>
  <c r="BY245" i="12" s="1"/>
  <c r="P302" i="11"/>
  <c r="AT302" i="11" s="1"/>
  <c r="R302" i="11"/>
  <c r="BY302" i="12" s="1"/>
  <c r="AO267" i="11"/>
  <c r="AP267" i="11" s="1"/>
  <c r="R279" i="11"/>
  <c r="BY279" i="12" s="1"/>
  <c r="P279" i="11"/>
  <c r="AO279" i="11" s="1"/>
  <c r="AP279" i="11" s="1"/>
  <c r="R246" i="11"/>
  <c r="BY246" i="12" s="1"/>
  <c r="P318" i="11"/>
  <c r="R318" i="11"/>
  <c r="P246" i="11"/>
  <c r="AT246" i="11" s="1"/>
  <c r="U309" i="11"/>
  <c r="AH309" i="11"/>
  <c r="AI309" i="11" s="1"/>
  <c r="AM309" i="11"/>
  <c r="AN309" i="11" s="1"/>
  <c r="W309" i="11"/>
  <c r="X309" i="11" s="1"/>
  <c r="AE309" i="11"/>
  <c r="AF309" i="11" s="1"/>
  <c r="AB309" i="11"/>
  <c r="AC309" i="11" s="1"/>
  <c r="Z309" i="11"/>
  <c r="AA309" i="11" s="1"/>
  <c r="AJ309" i="11"/>
  <c r="AK309" i="11" s="1"/>
  <c r="AR309" i="11"/>
  <c r="AE308" i="11"/>
  <c r="AF308" i="11" s="1"/>
  <c r="AJ308" i="11"/>
  <c r="AK308" i="11" s="1"/>
  <c r="Z308" i="11"/>
  <c r="AA308" i="11" s="1"/>
  <c r="AR308" i="11"/>
  <c r="U308" i="11"/>
  <c r="AH308" i="11"/>
  <c r="AI308" i="11" s="1"/>
  <c r="W308" i="11"/>
  <c r="X308" i="11" s="1"/>
  <c r="AM308" i="11"/>
  <c r="AN308" i="11" s="1"/>
  <c r="P271" i="11"/>
  <c r="AT271" i="11" s="1"/>
  <c r="R271" i="11"/>
  <c r="BY271" i="12" s="1"/>
  <c r="P262" i="11"/>
  <c r="BB262" i="11" s="1"/>
  <c r="BC262" i="11" s="1"/>
  <c r="R262" i="11"/>
  <c r="BY262" i="12" s="1"/>
  <c r="AR283" i="11"/>
  <c r="AE283" i="11"/>
  <c r="AF283" i="11" s="1"/>
  <c r="U283" i="11"/>
  <c r="W283" i="11"/>
  <c r="X283" i="11" s="1"/>
  <c r="AH283" i="11"/>
  <c r="AI283" i="11" s="1"/>
  <c r="Z283" i="11"/>
  <c r="AA283" i="11" s="1"/>
  <c r="AJ283" i="11"/>
  <c r="AK283" i="11" s="1"/>
  <c r="AM283" i="11"/>
  <c r="AN283" i="11" s="1"/>
  <c r="AH290" i="11"/>
  <c r="AI290" i="11" s="1"/>
  <c r="Z290" i="11"/>
  <c r="AA290" i="11" s="1"/>
  <c r="AR290" i="11"/>
  <c r="AJ290" i="11"/>
  <c r="AK290" i="11" s="1"/>
  <c r="AM290" i="11"/>
  <c r="AN290" i="11" s="1"/>
  <c r="AE290" i="11"/>
  <c r="AF290" i="11" s="1"/>
  <c r="W290" i="11"/>
  <c r="X290" i="11" s="1"/>
  <c r="AB290" i="11"/>
  <c r="AC290" i="11" s="1"/>
  <c r="U290" i="11"/>
  <c r="U289" i="11"/>
  <c r="AR289" i="11"/>
  <c r="AM289" i="11"/>
  <c r="AN289" i="11" s="1"/>
  <c r="W289" i="11"/>
  <c r="X289" i="11" s="1"/>
  <c r="AB289" i="11"/>
  <c r="AC289" i="11" s="1"/>
  <c r="Z289" i="11"/>
  <c r="AA289" i="11" s="1"/>
  <c r="AH289" i="11"/>
  <c r="AI289" i="11" s="1"/>
  <c r="AJ289" i="11"/>
  <c r="AK289" i="11" s="1"/>
  <c r="AE289" i="11"/>
  <c r="AF289" i="11" s="1"/>
  <c r="P266" i="11"/>
  <c r="R266" i="11"/>
  <c r="BY266" i="12" s="1"/>
  <c r="AT267" i="11"/>
  <c r="W265" i="11"/>
  <c r="X265" i="11" s="1"/>
  <c r="AH265" i="11"/>
  <c r="AI265" i="11" s="1"/>
  <c r="AJ265" i="11"/>
  <c r="AK265" i="11" s="1"/>
  <c r="AE265" i="11"/>
  <c r="AF265" i="11" s="1"/>
  <c r="AR265" i="11"/>
  <c r="AM265" i="11"/>
  <c r="AN265" i="11" s="1"/>
  <c r="U265" i="11"/>
  <c r="Z265" i="11"/>
  <c r="AA265" i="11" s="1"/>
  <c r="U270" i="11"/>
  <c r="AR270" i="11"/>
  <c r="AJ270" i="11"/>
  <c r="AK270" i="11" s="1"/>
  <c r="Z270" i="11"/>
  <c r="AA270" i="11" s="1"/>
  <c r="AM270" i="11"/>
  <c r="AN270" i="11" s="1"/>
  <c r="AE270" i="11"/>
  <c r="AF270" i="11" s="1"/>
  <c r="W270" i="11"/>
  <c r="X270" i="11" s="1"/>
  <c r="AH270" i="11"/>
  <c r="AI270" i="11" s="1"/>
  <c r="AB270" i="11"/>
  <c r="AC270" i="11" s="1"/>
  <c r="U276" i="11"/>
  <c r="AJ276" i="11"/>
  <c r="AK276" i="11" s="1"/>
  <c r="W276" i="11"/>
  <c r="X276" i="11" s="1"/>
  <c r="AH276" i="11"/>
  <c r="AI276" i="11" s="1"/>
  <c r="AR276" i="11"/>
  <c r="AM276" i="11"/>
  <c r="AN276" i="11" s="1"/>
  <c r="Z276" i="11"/>
  <c r="AA276" i="11" s="1"/>
  <c r="AE276" i="11"/>
  <c r="AF276" i="11" s="1"/>
  <c r="R249" i="11"/>
  <c r="BY249" i="12" s="1"/>
  <c r="R321" i="11"/>
  <c r="P249" i="11"/>
  <c r="AO249" i="11" s="1"/>
  <c r="P321" i="11"/>
  <c r="P313" i="11"/>
  <c r="AY313" i="11" s="1"/>
  <c r="BE313" i="11" s="1"/>
  <c r="BF313" i="11" s="1"/>
  <c r="R313" i="11"/>
  <c r="BY313" i="12" s="1"/>
  <c r="P311" i="11"/>
  <c r="AY311" i="11" s="1"/>
  <c r="R311" i="11"/>
  <c r="BY311" i="12" s="1"/>
  <c r="P273" i="11"/>
  <c r="BB273" i="11" s="1"/>
  <c r="BC273" i="11" s="1"/>
  <c r="R273" i="11"/>
  <c r="BY273" i="12" s="1"/>
  <c r="P255" i="11"/>
  <c r="AT255" i="11" s="1"/>
  <c r="R255" i="11"/>
  <c r="BY255" i="12" s="1"/>
  <c r="W305" i="11"/>
  <c r="X305" i="11" s="1"/>
  <c r="AJ305" i="11"/>
  <c r="AK305" i="11" s="1"/>
  <c r="AM305" i="11"/>
  <c r="AN305" i="11" s="1"/>
  <c r="Z305" i="11"/>
  <c r="AA305" i="11" s="1"/>
  <c r="AH305" i="11"/>
  <c r="AI305" i="11" s="1"/>
  <c r="AE305" i="11"/>
  <c r="AF305" i="11" s="1"/>
  <c r="AR305" i="11"/>
  <c r="U305" i="11"/>
  <c r="R259" i="11"/>
  <c r="BY259" i="12" s="1"/>
  <c r="P259" i="11"/>
  <c r="AY259" i="11" s="1"/>
  <c r="AB306" i="11"/>
  <c r="AC306" i="11" s="1"/>
  <c r="U306" i="11"/>
  <c r="AH306" i="11"/>
  <c r="AI306" i="11" s="1"/>
  <c r="AM306" i="11"/>
  <c r="AN306" i="11" s="1"/>
  <c r="AJ306" i="11"/>
  <c r="AK306" i="11" s="1"/>
  <c r="AR306" i="11"/>
  <c r="Z306" i="11"/>
  <c r="AA306" i="11" s="1"/>
  <c r="AE306" i="11"/>
  <c r="AF306" i="11" s="1"/>
  <c r="W306" i="11"/>
  <c r="X306" i="11" s="1"/>
  <c r="P281" i="11"/>
  <c r="AT281" i="11" s="1"/>
  <c r="R281" i="11"/>
  <c r="BY281" i="12" s="1"/>
  <c r="P254" i="11"/>
  <c r="R254" i="11"/>
  <c r="BY254" i="12" s="1"/>
  <c r="AB312" i="11"/>
  <c r="AC312" i="11" s="1"/>
  <c r="Z312" i="11"/>
  <c r="AA312" i="11" s="1"/>
  <c r="AJ312" i="11"/>
  <c r="AK312" i="11" s="1"/>
  <c r="AE312" i="11"/>
  <c r="AF312" i="11" s="1"/>
  <c r="AR312" i="11"/>
  <c r="AH312" i="11"/>
  <c r="AI312" i="11" s="1"/>
  <c r="U312" i="11"/>
  <c r="AM312" i="11"/>
  <c r="AN312" i="11" s="1"/>
  <c r="W312" i="11"/>
  <c r="X312" i="11" s="1"/>
  <c r="U297" i="11"/>
  <c r="W297" i="11"/>
  <c r="X297" i="11" s="1"/>
  <c r="Z297" i="11"/>
  <c r="AA297" i="11" s="1"/>
  <c r="AR297" i="11"/>
  <c r="AH297" i="11"/>
  <c r="AI297" i="11" s="1"/>
  <c r="AJ297" i="11"/>
  <c r="AK297" i="11" s="1"/>
  <c r="AE297" i="11"/>
  <c r="AF297" i="11" s="1"/>
  <c r="AM297" i="11"/>
  <c r="AN297" i="11" s="1"/>
  <c r="U296" i="11"/>
  <c r="AR296" i="11"/>
  <c r="AJ296" i="11"/>
  <c r="AK296" i="11" s="1"/>
  <c r="Z296" i="11"/>
  <c r="AA296" i="11" s="1"/>
  <c r="AM296" i="11"/>
  <c r="AN296" i="11" s="1"/>
  <c r="AE296" i="11"/>
  <c r="AF296" i="11" s="1"/>
  <c r="W296" i="11"/>
  <c r="X296" i="11" s="1"/>
  <c r="AH296" i="11"/>
  <c r="AI296" i="11" s="1"/>
  <c r="AB296" i="11"/>
  <c r="AC296" i="11" s="1"/>
  <c r="AJ314" i="11"/>
  <c r="AK314" i="11" s="1"/>
  <c r="AM314" i="11"/>
  <c r="AN314" i="11" s="1"/>
  <c r="AE314" i="11"/>
  <c r="AF314" i="11" s="1"/>
  <c r="AH314" i="11"/>
  <c r="AI314" i="11" s="1"/>
  <c r="U314" i="11"/>
  <c r="W314" i="11"/>
  <c r="X314" i="11" s="1"/>
  <c r="AR314" i="11"/>
  <c r="Z314" i="11"/>
  <c r="AA314" i="11" s="1"/>
  <c r="P272" i="11"/>
  <c r="AO272" i="11" s="1"/>
  <c r="AP272" i="11" s="1"/>
  <c r="R272" i="11"/>
  <c r="BY272" i="12" s="1"/>
  <c r="R261" i="11"/>
  <c r="BY261" i="12" s="1"/>
  <c r="P261" i="11"/>
  <c r="AY261" i="11" s="1"/>
  <c r="AE257" i="11"/>
  <c r="AF257" i="11" s="1"/>
  <c r="AH257" i="11"/>
  <c r="AI257" i="11" s="1"/>
  <c r="AR257" i="11"/>
  <c r="W257" i="11"/>
  <c r="X257" i="11" s="1"/>
  <c r="AM257" i="11"/>
  <c r="AN257" i="11" s="1"/>
  <c r="Z257" i="11"/>
  <c r="AA257" i="11" s="1"/>
  <c r="AJ257" i="11"/>
  <c r="AK257" i="11" s="1"/>
  <c r="U257" i="11"/>
  <c r="P263" i="11"/>
  <c r="AO263" i="11" s="1"/>
  <c r="AP263" i="11" s="1"/>
  <c r="R263" i="11"/>
  <c r="BY263" i="12" s="1"/>
  <c r="AB282" i="11"/>
  <c r="AC282" i="11" s="1"/>
  <c r="AR282" i="11"/>
  <c r="AM282" i="11"/>
  <c r="AN282" i="11" s="1"/>
  <c r="Z282" i="11"/>
  <c r="AA282" i="11" s="1"/>
  <c r="AH282" i="11"/>
  <c r="AI282" i="11" s="1"/>
  <c r="U282" i="11"/>
  <c r="AE282" i="11"/>
  <c r="AF282" i="11" s="1"/>
  <c r="AJ282" i="11"/>
  <c r="AK282" i="11" s="1"/>
  <c r="W282" i="11"/>
  <c r="X282" i="11" s="1"/>
  <c r="Z287" i="11"/>
  <c r="AA287" i="11" s="1"/>
  <c r="AE287" i="11"/>
  <c r="AF287" i="11" s="1"/>
  <c r="AJ287" i="11"/>
  <c r="AK287" i="11" s="1"/>
  <c r="U287" i="11"/>
  <c r="W287" i="11"/>
  <c r="X287" i="11" s="1"/>
  <c r="AR287" i="11"/>
  <c r="AH287" i="11"/>
  <c r="AI287" i="11" s="1"/>
  <c r="AM287" i="11"/>
  <c r="AN287" i="11" s="1"/>
  <c r="P260" i="11"/>
  <c r="AT260" i="11" s="1"/>
  <c r="R260" i="11"/>
  <c r="BY260" i="12" s="1"/>
  <c r="P319" i="11"/>
  <c r="R319" i="11"/>
  <c r="P247" i="11"/>
  <c r="BB319" i="11" s="1"/>
  <c r="R247" i="11"/>
  <c r="BY247" i="12" s="1"/>
  <c r="P286" i="11"/>
  <c r="BB286" i="11" s="1"/>
  <c r="BC286" i="11" s="1"/>
  <c r="R286" i="11"/>
  <c r="BY286" i="12" s="1"/>
  <c r="P303" i="11"/>
  <c r="R303" i="11"/>
  <c r="BY303" i="12" s="1"/>
  <c r="P310" i="11"/>
  <c r="AO310" i="11" s="1"/>
  <c r="AP310" i="11" s="1"/>
  <c r="R310" i="11"/>
  <c r="BY310" i="12" s="1"/>
  <c r="AR315" i="11"/>
  <c r="Z315" i="11"/>
  <c r="AA315" i="11" s="1"/>
  <c r="AJ315" i="11"/>
  <c r="AK315" i="11" s="1"/>
  <c r="AM315" i="11"/>
  <c r="AN315" i="11" s="1"/>
  <c r="U315" i="11"/>
  <c r="AE315" i="11"/>
  <c r="AF315" i="11" s="1"/>
  <c r="W315" i="11"/>
  <c r="X315" i="11" s="1"/>
  <c r="AH315" i="11"/>
  <c r="AI315" i="11" s="1"/>
  <c r="AB315" i="11"/>
  <c r="AC315" i="11" s="1"/>
  <c r="P291" i="11"/>
  <c r="AY291" i="11" s="1"/>
  <c r="AZ291" i="11" s="1"/>
  <c r="R291" i="11"/>
  <c r="BY291" i="12" s="1"/>
  <c r="R301" i="11"/>
  <c r="BY301" i="12" s="1"/>
  <c r="P301" i="11"/>
  <c r="AT301" i="11" s="1"/>
  <c r="R253" i="11"/>
  <c r="BY253" i="12" s="1"/>
  <c r="P253" i="11"/>
  <c r="AT253" i="11" s="1"/>
  <c r="R278" i="11"/>
  <c r="BY278" i="12" s="1"/>
  <c r="P278" i="11"/>
  <c r="AY278" i="11" s="1"/>
  <c r="P284" i="11"/>
  <c r="AY284" i="11" s="1"/>
  <c r="R284" i="11"/>
  <c r="BY284" i="12" s="1"/>
  <c r="P269" i="11"/>
  <c r="R269" i="11"/>
  <c r="BY269" i="12" s="1"/>
  <c r="P323" i="11"/>
  <c r="R323" i="11"/>
  <c r="P251" i="11"/>
  <c r="AT251" i="11" s="1"/>
  <c r="R251" i="11"/>
  <c r="BY251" i="12" s="1"/>
  <c r="R307" i="11"/>
  <c r="BY307" i="12" s="1"/>
  <c r="P307" i="11"/>
  <c r="R256" i="11"/>
  <c r="BY256" i="12" s="1"/>
  <c r="P256" i="11"/>
  <c r="AT274" i="10"/>
  <c r="AU274" i="10" s="1"/>
  <c r="BG265" i="10"/>
  <c r="BH265" i="10" s="1"/>
  <c r="BG274" i="10"/>
  <c r="BH274" i="10" s="1"/>
  <c r="AT265" i="10"/>
  <c r="AU265" i="10" s="1"/>
  <c r="AY265" i="10"/>
  <c r="AT279" i="10"/>
  <c r="AU279" i="10" s="1"/>
  <c r="AT293" i="10"/>
  <c r="AU293" i="10" s="1"/>
  <c r="AY275" i="10"/>
  <c r="AY276" i="10"/>
  <c r="BG273" i="10"/>
  <c r="BH273" i="10" s="1"/>
  <c r="BE226" i="5"/>
  <c r="BR226" i="5" s="1"/>
  <c r="BT226" i="5" s="1"/>
  <c r="BV226" i="5" s="1"/>
  <c r="AT262" i="10"/>
  <c r="AU262" i="10" s="1"/>
  <c r="BG276" i="10"/>
  <c r="BH276" i="10" s="1"/>
  <c r="AT276" i="10"/>
  <c r="AU276" i="10" s="1"/>
  <c r="AT273" i="10"/>
  <c r="AU273" i="10" s="1"/>
  <c r="AT275" i="10"/>
  <c r="AU275" i="10" s="1"/>
  <c r="AY262" i="10"/>
  <c r="BG275" i="10"/>
  <c r="BH275" i="10" s="1"/>
  <c r="AY273" i="10"/>
  <c r="AY279" i="10"/>
  <c r="BG259" i="10"/>
  <c r="BH259" i="10" s="1"/>
  <c r="AT282" i="10"/>
  <c r="AU282" i="10" s="1"/>
  <c r="AT259" i="10"/>
  <c r="AU259" i="10" s="1"/>
  <c r="AY282" i="10"/>
  <c r="AY259" i="10"/>
  <c r="BG257" i="10"/>
  <c r="BH257" i="10" s="1"/>
  <c r="AY257" i="10"/>
  <c r="BM244" i="5"/>
  <c r="BN244" i="5" s="1"/>
  <c r="BG282" i="10"/>
  <c r="BH282" i="10" s="1"/>
  <c r="BG268" i="10"/>
  <c r="BH268" i="10" s="1"/>
  <c r="BG302" i="10"/>
  <c r="BH302" i="10" s="1"/>
  <c r="BG287" i="10"/>
  <c r="BH287" i="10" s="1"/>
  <c r="AY277" i="10"/>
  <c r="AY255" i="10"/>
  <c r="AT277" i="10"/>
  <c r="AU277" i="10" s="1"/>
  <c r="BG277" i="10"/>
  <c r="BH277" i="10" s="1"/>
  <c r="AT268" i="10"/>
  <c r="AU268" i="10" s="1"/>
  <c r="AT304" i="10"/>
  <c r="AU304" i="10" s="1"/>
  <c r="AT287" i="10"/>
  <c r="AU287" i="10" s="1"/>
  <c r="AY302" i="10"/>
  <c r="AY287" i="10"/>
  <c r="AT257" i="10"/>
  <c r="AU257" i="10" s="1"/>
  <c r="AT302" i="10"/>
  <c r="AU302" i="10" s="1"/>
  <c r="BG304" i="10"/>
  <c r="BH304" i="10" s="1"/>
  <c r="BG310" i="10"/>
  <c r="BH310" i="10" s="1"/>
  <c r="AY268" i="10"/>
  <c r="AY304" i="10"/>
  <c r="AT286" i="10"/>
  <c r="AU286" i="10" s="1"/>
  <c r="AY297" i="10"/>
  <c r="BG297" i="10"/>
  <c r="BH297" i="10" s="1"/>
  <c r="AY286" i="10"/>
  <c r="AT270" i="10"/>
  <c r="AU270" i="10" s="1"/>
  <c r="AT315" i="10"/>
  <c r="AU315" i="10" s="1"/>
  <c r="AT297" i="10"/>
  <c r="AU297" i="10" s="1"/>
  <c r="BG286" i="10"/>
  <c r="BH286" i="10" s="1"/>
  <c r="BM242" i="5"/>
  <c r="BN242" i="5" s="1"/>
  <c r="AY270" i="10"/>
  <c r="BG300" i="10"/>
  <c r="BH300" i="10" s="1"/>
  <c r="AY271" i="10"/>
  <c r="AY315" i="10"/>
  <c r="BG288" i="10"/>
  <c r="BH288" i="10" s="1"/>
  <c r="AT288" i="10"/>
  <c r="AU288" i="10" s="1"/>
  <c r="AY300" i="10"/>
  <c r="AT300" i="10"/>
  <c r="AU300" i="10" s="1"/>
  <c r="BG309" i="10"/>
  <c r="BH309" i="10" s="1"/>
  <c r="AY288" i="10"/>
  <c r="BG315" i="10"/>
  <c r="BH315" i="10" s="1"/>
  <c r="AY309" i="10"/>
  <c r="BG271" i="10"/>
  <c r="BH271" i="10" s="1"/>
  <c r="S245" i="10"/>
  <c r="BJ316" i="10" s="1"/>
  <c r="U316" i="10" a="1"/>
  <c r="U316" i="10" s="1"/>
  <c r="S316" i="10"/>
  <c r="U245" i="10" a="1"/>
  <c r="U245" i="10" s="1"/>
  <c r="AJ271" i="10"/>
  <c r="AK271" i="10" s="1"/>
  <c r="AR271" i="10"/>
  <c r="AS271" i="10" s="1"/>
  <c r="AB271" i="10"/>
  <c r="AC271" i="10" s="1"/>
  <c r="AW271" i="10"/>
  <c r="AG271" i="10"/>
  <c r="AH271" i="10" s="1"/>
  <c r="AM271" i="10"/>
  <c r="AN271" i="10" s="1"/>
  <c r="AE271" i="10"/>
  <c r="AF271" i="10" s="1"/>
  <c r="Z271" i="10"/>
  <c r="AO271" i="10"/>
  <c r="AP271" i="10" s="1"/>
  <c r="BJ270" i="10"/>
  <c r="BK270" i="10" s="1"/>
  <c r="AO270" i="10"/>
  <c r="AP270" i="10" s="1"/>
  <c r="AG270" i="10"/>
  <c r="AH270" i="10" s="1"/>
  <c r="AB270" i="10"/>
  <c r="AC270" i="10" s="1"/>
  <c r="AE270" i="10"/>
  <c r="AF270" i="10" s="1"/>
  <c r="AW270" i="10"/>
  <c r="AR270" i="10"/>
  <c r="AS270" i="10" s="1"/>
  <c r="AM270" i="10"/>
  <c r="AN270" i="10" s="1"/>
  <c r="Z270" i="10"/>
  <c r="AJ270" i="10"/>
  <c r="AK270" i="10" s="1"/>
  <c r="AO297" i="10"/>
  <c r="AP297" i="10" s="1"/>
  <c r="AR297" i="10"/>
  <c r="AS297" i="10" s="1"/>
  <c r="Z297" i="10"/>
  <c r="AG297" i="10"/>
  <c r="AH297" i="10" s="1"/>
  <c r="AB297" i="10"/>
  <c r="AC297" i="10" s="1"/>
  <c r="AJ297" i="10"/>
  <c r="AK297" i="10" s="1"/>
  <c r="AW297" i="10"/>
  <c r="AM297" i="10"/>
  <c r="AN297" i="10" s="1"/>
  <c r="AE297" i="10"/>
  <c r="AF297" i="10" s="1"/>
  <c r="Z264" i="10"/>
  <c r="AG264" i="10"/>
  <c r="AH264" i="10" s="1"/>
  <c r="AJ264" i="10"/>
  <c r="AK264" i="10" s="1"/>
  <c r="AR264" i="10"/>
  <c r="AS264" i="10" s="1"/>
  <c r="AW264" i="10"/>
  <c r="AB264" i="10"/>
  <c r="AC264" i="10" s="1"/>
  <c r="AM264" i="10"/>
  <c r="AN264" i="10" s="1"/>
  <c r="AE264" i="10"/>
  <c r="AF264" i="10" s="1"/>
  <c r="AO264" i="10"/>
  <c r="AP264" i="10" s="1"/>
  <c r="AM296" i="10"/>
  <c r="AN296" i="10" s="1"/>
  <c r="AB296" i="10"/>
  <c r="AC296" i="10" s="1"/>
  <c r="AW296" i="10"/>
  <c r="AE296" i="10"/>
  <c r="AF296" i="10" s="1"/>
  <c r="AO296" i="10"/>
  <c r="AP296" i="10" s="1"/>
  <c r="AG296" i="10"/>
  <c r="AH296" i="10" s="1"/>
  <c r="Z296" i="10"/>
  <c r="AJ296" i="10"/>
  <c r="AK296" i="10" s="1"/>
  <c r="AR296" i="10"/>
  <c r="AS296" i="10" s="1"/>
  <c r="U306" i="10" a="1"/>
  <c r="U306" i="10" s="1"/>
  <c r="S306" i="10"/>
  <c r="AY306" i="10" s="1"/>
  <c r="S301" i="10"/>
  <c r="U301" i="10" a="1"/>
  <c r="U301" i="10" s="1"/>
  <c r="U281" i="10" a="1"/>
  <c r="U281" i="10" s="1"/>
  <c r="S281" i="10"/>
  <c r="AT281" i="10" s="1"/>
  <c r="AU281" i="10" s="1"/>
  <c r="U263" i="10" a="1"/>
  <c r="U263" i="10" s="1"/>
  <c r="S263" i="10"/>
  <c r="BJ263" i="10" s="1"/>
  <c r="BK263" i="10" s="1"/>
  <c r="S251" i="10"/>
  <c r="S322" i="10"/>
  <c r="U322" i="10" a="1"/>
  <c r="U322" i="10" s="1"/>
  <c r="U251" i="10" a="1"/>
  <c r="U251" i="10" s="1"/>
  <c r="Z268" i="10"/>
  <c r="AG268" i="10"/>
  <c r="AH268" i="10" s="1"/>
  <c r="AJ268" i="10"/>
  <c r="AK268" i="10" s="1"/>
  <c r="AO268" i="10"/>
  <c r="AP268" i="10" s="1"/>
  <c r="AE268" i="10"/>
  <c r="AF268" i="10" s="1"/>
  <c r="AR268" i="10"/>
  <c r="AS268" i="10" s="1"/>
  <c r="AW268" i="10"/>
  <c r="AM268" i="10"/>
  <c r="AN268" i="10" s="1"/>
  <c r="AB268" i="10"/>
  <c r="AC268" i="10" s="1"/>
  <c r="BJ280" i="10"/>
  <c r="BK280" i="10" s="1"/>
  <c r="AR280" i="10"/>
  <c r="AS280" i="10" s="1"/>
  <c r="AJ280" i="10"/>
  <c r="AK280" i="10" s="1"/>
  <c r="AW280" i="10"/>
  <c r="AB280" i="10"/>
  <c r="AC280" i="10" s="1"/>
  <c r="AO280" i="10"/>
  <c r="AP280" i="10" s="1"/>
  <c r="AM280" i="10"/>
  <c r="AN280" i="10" s="1"/>
  <c r="AE280" i="10"/>
  <c r="AF280" i="10" s="1"/>
  <c r="AG280" i="10"/>
  <c r="AH280" i="10" s="1"/>
  <c r="Z280" i="10"/>
  <c r="AO262" i="10"/>
  <c r="AP262" i="10" s="1"/>
  <c r="AB262" i="10"/>
  <c r="AC262" i="10" s="1"/>
  <c r="AE262" i="10"/>
  <c r="AF262" i="10" s="1"/>
  <c r="AM262" i="10"/>
  <c r="AN262" i="10" s="1"/>
  <c r="AW262" i="10"/>
  <c r="AJ262" i="10"/>
  <c r="AK262" i="10" s="1"/>
  <c r="AG262" i="10"/>
  <c r="AH262" i="10" s="1"/>
  <c r="AR262" i="10"/>
  <c r="AS262" i="10" s="1"/>
  <c r="Z262" i="10"/>
  <c r="U313" i="10" a="1"/>
  <c r="U313" i="10" s="1"/>
  <c r="S313" i="10"/>
  <c r="AY313" i="10" s="1"/>
  <c r="AR254" i="10"/>
  <c r="AS254" i="10" s="1"/>
  <c r="AG254" i="10"/>
  <c r="AH254" i="10" s="1"/>
  <c r="AJ254" i="10"/>
  <c r="AK254" i="10" s="1"/>
  <c r="AM254" i="10"/>
  <c r="AN254" i="10" s="1"/>
  <c r="Z254" i="10"/>
  <c r="AB254" i="10"/>
  <c r="AC254" i="10" s="1"/>
  <c r="AE254" i="10"/>
  <c r="AF254" i="10" s="1"/>
  <c r="AO254" i="10"/>
  <c r="AP254" i="10" s="1"/>
  <c r="AW254" i="10"/>
  <c r="S291" i="10"/>
  <c r="BJ291" i="10" s="1"/>
  <c r="BK291" i="10" s="1"/>
  <c r="U291" i="10" a="1"/>
  <c r="U291" i="10" s="1"/>
  <c r="AG258" i="10"/>
  <c r="AH258" i="10" s="1"/>
  <c r="AJ258" i="10"/>
  <c r="AK258" i="10" s="1"/>
  <c r="AM258" i="10"/>
  <c r="AN258" i="10" s="1"/>
  <c r="AO258" i="10"/>
  <c r="AP258" i="10" s="1"/>
  <c r="Z258" i="10"/>
  <c r="AW258" i="10"/>
  <c r="AB258" i="10"/>
  <c r="AC258" i="10" s="1"/>
  <c r="AR258" i="10"/>
  <c r="AS258" i="10" s="1"/>
  <c r="AE258" i="10"/>
  <c r="AF258" i="10" s="1"/>
  <c r="AJ255" i="10"/>
  <c r="AK255" i="10" s="1"/>
  <c r="AR255" i="10"/>
  <c r="AS255" i="10" s="1"/>
  <c r="AO255" i="10"/>
  <c r="AP255" i="10" s="1"/>
  <c r="AG255" i="10"/>
  <c r="AH255" i="10" s="1"/>
  <c r="AE255" i="10"/>
  <c r="AF255" i="10" s="1"/>
  <c r="AB255" i="10"/>
  <c r="AC255" i="10" s="1"/>
  <c r="AM255" i="10"/>
  <c r="AN255" i="10" s="1"/>
  <c r="Z255" i="10"/>
  <c r="AW255" i="10"/>
  <c r="Z252" i="10"/>
  <c r="AR252" i="10"/>
  <c r="AS252" i="10" s="1"/>
  <c r="AW252" i="10"/>
  <c r="AB252" i="10"/>
  <c r="AC252" i="10" s="1"/>
  <c r="AE252" i="10"/>
  <c r="AF252" i="10" s="1"/>
  <c r="AJ252" i="10"/>
  <c r="AK252" i="10" s="1"/>
  <c r="AM252" i="10"/>
  <c r="AN252" i="10" s="1"/>
  <c r="AO252" i="10"/>
  <c r="AP252" i="10" s="1"/>
  <c r="AG252" i="10"/>
  <c r="AH252" i="10" s="1"/>
  <c r="Z287" i="10"/>
  <c r="AJ287" i="10"/>
  <c r="AK287" i="10" s="1"/>
  <c r="AO287" i="10"/>
  <c r="AP287" i="10" s="1"/>
  <c r="AW287" i="10"/>
  <c r="AG287" i="10"/>
  <c r="AH287" i="10" s="1"/>
  <c r="AB287" i="10"/>
  <c r="AC287" i="10" s="1"/>
  <c r="AE287" i="10"/>
  <c r="AF287" i="10" s="1"/>
  <c r="AR287" i="10"/>
  <c r="AS287" i="10" s="1"/>
  <c r="AM287" i="10"/>
  <c r="AN287" i="10" s="1"/>
  <c r="AJ307" i="10"/>
  <c r="AK307" i="10" s="1"/>
  <c r="AG307" i="10"/>
  <c r="AH307" i="10" s="1"/>
  <c r="AE307" i="10"/>
  <c r="AF307" i="10" s="1"/>
  <c r="AR307" i="10"/>
  <c r="AS307" i="10" s="1"/>
  <c r="AO307" i="10"/>
  <c r="AP307" i="10" s="1"/>
  <c r="AW307" i="10"/>
  <c r="AM307" i="10"/>
  <c r="AN307" i="10" s="1"/>
  <c r="Z307" i="10"/>
  <c r="AB307" i="10"/>
  <c r="AC307" i="10" s="1"/>
  <c r="AM314" i="10"/>
  <c r="AN314" i="10" s="1"/>
  <c r="AJ314" i="10"/>
  <c r="AK314" i="10" s="1"/>
  <c r="AR314" i="10"/>
  <c r="AS314" i="10" s="1"/>
  <c r="AO314" i="10"/>
  <c r="AP314" i="10" s="1"/>
  <c r="AW314" i="10"/>
  <c r="AG314" i="10"/>
  <c r="AH314" i="10" s="1"/>
  <c r="AB314" i="10"/>
  <c r="AC314" i="10" s="1"/>
  <c r="Z314" i="10"/>
  <c r="AE314" i="10"/>
  <c r="AF314" i="10" s="1"/>
  <c r="AE315" i="10"/>
  <c r="AF315" i="10" s="1"/>
  <c r="AG315" i="10"/>
  <c r="AH315" i="10" s="1"/>
  <c r="AJ315" i="10"/>
  <c r="AK315" i="10" s="1"/>
  <c r="AO315" i="10"/>
  <c r="AP315" i="10" s="1"/>
  <c r="AR315" i="10"/>
  <c r="AS315" i="10" s="1"/>
  <c r="AB315" i="10"/>
  <c r="AC315" i="10" s="1"/>
  <c r="AM315" i="10"/>
  <c r="AN315" i="10" s="1"/>
  <c r="AW315" i="10"/>
  <c r="Z315" i="10"/>
  <c r="AO276" i="10"/>
  <c r="AP276" i="10" s="1"/>
  <c r="AG276" i="10"/>
  <c r="AH276" i="10" s="1"/>
  <c r="AJ276" i="10"/>
  <c r="AK276" i="10" s="1"/>
  <c r="AR276" i="10"/>
  <c r="AS276" i="10" s="1"/>
  <c r="Z276" i="10"/>
  <c r="AM276" i="10"/>
  <c r="AN276" i="10" s="1"/>
  <c r="AW276" i="10"/>
  <c r="AB276" i="10"/>
  <c r="AC276" i="10" s="1"/>
  <c r="AE276" i="10"/>
  <c r="AF276" i="10" s="1"/>
  <c r="H321" i="10"/>
  <c r="H250" i="10"/>
  <c r="H251" i="10"/>
  <c r="H322" i="10"/>
  <c r="H318" i="10"/>
  <c r="H247" i="10"/>
  <c r="BJ274" i="10"/>
  <c r="BK274" i="10" s="1"/>
  <c r="Z274" i="10"/>
  <c r="AJ274" i="10"/>
  <c r="AK274" i="10" s="1"/>
  <c r="AG274" i="10"/>
  <c r="AH274" i="10" s="1"/>
  <c r="AM274" i="10"/>
  <c r="AN274" i="10" s="1"/>
  <c r="AO274" i="10"/>
  <c r="AP274" i="10" s="1"/>
  <c r="AB274" i="10"/>
  <c r="AC274" i="10" s="1"/>
  <c r="AW274" i="10"/>
  <c r="AR274" i="10"/>
  <c r="AS274" i="10" s="1"/>
  <c r="AE274" i="10"/>
  <c r="AF274" i="10" s="1"/>
  <c r="AO279" i="10"/>
  <c r="AP279" i="10" s="1"/>
  <c r="AW279" i="10"/>
  <c r="AE279" i="10"/>
  <c r="AF279" i="10" s="1"/>
  <c r="AR279" i="10"/>
  <c r="AS279" i="10" s="1"/>
  <c r="AG279" i="10"/>
  <c r="AH279" i="10" s="1"/>
  <c r="AJ279" i="10"/>
  <c r="AK279" i="10" s="1"/>
  <c r="Z279" i="10"/>
  <c r="AB279" i="10"/>
  <c r="AC279" i="10" s="1"/>
  <c r="AM279" i="10"/>
  <c r="AN279" i="10" s="1"/>
  <c r="S266" i="10"/>
  <c r="AY266" i="10" s="1"/>
  <c r="U266" i="10" a="1"/>
  <c r="U266" i="10" s="1"/>
  <c r="U321" i="10" a="1"/>
  <c r="U321" i="10" s="1"/>
  <c r="S250" i="10"/>
  <c r="BJ321" i="10" s="1"/>
  <c r="U250" i="10" a="1"/>
  <c r="U250" i="10" s="1"/>
  <c r="S321" i="10"/>
  <c r="Z302" i="10"/>
  <c r="AG302" i="10"/>
  <c r="AH302" i="10" s="1"/>
  <c r="AR302" i="10"/>
  <c r="AS302" i="10" s="1"/>
  <c r="AW302" i="10"/>
  <c r="AM302" i="10"/>
  <c r="AN302" i="10" s="1"/>
  <c r="AE302" i="10"/>
  <c r="AF302" i="10" s="1"/>
  <c r="AO302" i="10"/>
  <c r="AP302" i="10" s="1"/>
  <c r="AB302" i="10"/>
  <c r="AC302" i="10" s="1"/>
  <c r="AJ302" i="10"/>
  <c r="AK302" i="10" s="1"/>
  <c r="S290" i="10"/>
  <c r="AT290" i="10" s="1"/>
  <c r="AU290" i="10" s="1"/>
  <c r="U290" i="10" a="1"/>
  <c r="U290" i="10" s="1"/>
  <c r="AG275" i="10"/>
  <c r="AH275" i="10" s="1"/>
  <c r="AE275" i="10"/>
  <c r="AF275" i="10" s="1"/>
  <c r="AO275" i="10"/>
  <c r="AP275" i="10" s="1"/>
  <c r="AJ275" i="10"/>
  <c r="AK275" i="10" s="1"/>
  <c r="AM275" i="10"/>
  <c r="AN275" i="10" s="1"/>
  <c r="AW275" i="10"/>
  <c r="Z275" i="10"/>
  <c r="AR275" i="10"/>
  <c r="AS275" i="10" s="1"/>
  <c r="AB275" i="10"/>
  <c r="AC275" i="10" s="1"/>
  <c r="BJ295" i="10"/>
  <c r="BK295" i="10" s="1"/>
  <c r="AJ295" i="10"/>
  <c r="AK295" i="10" s="1"/>
  <c r="AO295" i="10"/>
  <c r="AP295" i="10" s="1"/>
  <c r="AG295" i="10"/>
  <c r="AH295" i="10" s="1"/>
  <c r="AR295" i="10"/>
  <c r="AS295" i="10" s="1"/>
  <c r="AM295" i="10"/>
  <c r="AN295" i="10" s="1"/>
  <c r="Z295" i="10"/>
  <c r="AW295" i="10"/>
  <c r="AE295" i="10"/>
  <c r="AF295" i="10" s="1"/>
  <c r="AB295" i="10"/>
  <c r="AC295" i="10" s="1"/>
  <c r="BJ315" i="10"/>
  <c r="BK315" i="10" s="1"/>
  <c r="AW288" i="10"/>
  <c r="AE288" i="10"/>
  <c r="AF288" i="10" s="1"/>
  <c r="AR288" i="10"/>
  <c r="AS288" i="10" s="1"/>
  <c r="AJ288" i="10"/>
  <c r="AK288" i="10" s="1"/>
  <c r="AO288" i="10"/>
  <c r="AP288" i="10" s="1"/>
  <c r="Z288" i="10"/>
  <c r="AM288" i="10"/>
  <c r="AN288" i="10" s="1"/>
  <c r="AB288" i="10"/>
  <c r="AC288" i="10" s="1"/>
  <c r="AG288" i="10"/>
  <c r="AH288" i="10" s="1"/>
  <c r="BJ276" i="10"/>
  <c r="BK276" i="10" s="1"/>
  <c r="H248" i="10"/>
  <c r="H319" i="10"/>
  <c r="H245" i="10"/>
  <c r="H316" i="10"/>
  <c r="AG282" i="10"/>
  <c r="AH282" i="10" s="1"/>
  <c r="AM282" i="10"/>
  <c r="AN282" i="10" s="1"/>
  <c r="AW282" i="10"/>
  <c r="Z282" i="10"/>
  <c r="AB282" i="10"/>
  <c r="AC282" i="10" s="1"/>
  <c r="AO282" i="10"/>
  <c r="AP282" i="10" s="1"/>
  <c r="AE282" i="10"/>
  <c r="AF282" i="10" s="1"/>
  <c r="AR282" i="10"/>
  <c r="AS282" i="10" s="1"/>
  <c r="AJ282" i="10"/>
  <c r="AK282" i="10" s="1"/>
  <c r="S289" i="10"/>
  <c r="U289" i="10" a="1"/>
  <c r="U289" i="10" s="1"/>
  <c r="AM277" i="10"/>
  <c r="AN277" i="10" s="1"/>
  <c r="AG277" i="10"/>
  <c r="AH277" i="10" s="1"/>
  <c r="AW277" i="10"/>
  <c r="Z277" i="10"/>
  <c r="AJ277" i="10"/>
  <c r="AK277" i="10" s="1"/>
  <c r="AB277" i="10"/>
  <c r="AC277" i="10" s="1"/>
  <c r="AO277" i="10"/>
  <c r="AP277" i="10" s="1"/>
  <c r="AR277" i="10"/>
  <c r="AS277" i="10" s="1"/>
  <c r="AE277" i="10"/>
  <c r="AF277" i="10" s="1"/>
  <c r="AE312" i="10"/>
  <c r="AF312" i="10" s="1"/>
  <c r="AM312" i="10"/>
  <c r="AN312" i="10" s="1"/>
  <c r="Z312" i="10"/>
  <c r="AB312" i="10"/>
  <c r="AC312" i="10" s="1"/>
  <c r="AO312" i="10"/>
  <c r="AP312" i="10" s="1"/>
  <c r="AR312" i="10"/>
  <c r="AS312" i="10" s="1"/>
  <c r="AG312" i="10"/>
  <c r="AH312" i="10" s="1"/>
  <c r="AW312" i="10"/>
  <c r="AJ312" i="10"/>
  <c r="AK312" i="10" s="1"/>
  <c r="AE265" i="10"/>
  <c r="AF265" i="10" s="1"/>
  <c r="AG265" i="10"/>
  <c r="AH265" i="10" s="1"/>
  <c r="AJ265" i="10"/>
  <c r="AK265" i="10" s="1"/>
  <c r="Z265" i="10"/>
  <c r="AR265" i="10"/>
  <c r="AS265" i="10" s="1"/>
  <c r="AB265" i="10"/>
  <c r="AC265" i="10" s="1"/>
  <c r="AM265" i="10"/>
  <c r="AN265" i="10" s="1"/>
  <c r="AO265" i="10"/>
  <c r="AP265" i="10" s="1"/>
  <c r="AW265" i="10"/>
  <c r="BJ293" i="10"/>
  <c r="BK293" i="10" s="1"/>
  <c r="AW293" i="10"/>
  <c r="AG293" i="10"/>
  <c r="AH293" i="10" s="1"/>
  <c r="AE293" i="10"/>
  <c r="AF293" i="10" s="1"/>
  <c r="AB293" i="10"/>
  <c r="AC293" i="10" s="1"/>
  <c r="AO293" i="10"/>
  <c r="AP293" i="10" s="1"/>
  <c r="AJ293" i="10"/>
  <c r="AK293" i="10" s="1"/>
  <c r="AM293" i="10"/>
  <c r="AN293" i="10" s="1"/>
  <c r="Z293" i="10"/>
  <c r="AR293" i="10"/>
  <c r="AS293" i="10" s="1"/>
  <c r="AJ284" i="10"/>
  <c r="AK284" i="10" s="1"/>
  <c r="AE284" i="10"/>
  <c r="AF284" i="10" s="1"/>
  <c r="AR284" i="10"/>
  <c r="AS284" i="10" s="1"/>
  <c r="AW284" i="10"/>
  <c r="AG284" i="10"/>
  <c r="AH284" i="10" s="1"/>
  <c r="AO284" i="10"/>
  <c r="AP284" i="10" s="1"/>
  <c r="AB284" i="10"/>
  <c r="AC284" i="10" s="1"/>
  <c r="AM284" i="10"/>
  <c r="AN284" i="10" s="1"/>
  <c r="Z284" i="10"/>
  <c r="Z286" i="10"/>
  <c r="AE286" i="10"/>
  <c r="AF286" i="10" s="1"/>
  <c r="AW286" i="10"/>
  <c r="AG286" i="10"/>
  <c r="AH286" i="10" s="1"/>
  <c r="AJ286" i="10"/>
  <c r="AK286" i="10" s="1"/>
  <c r="AM286" i="10"/>
  <c r="AN286" i="10" s="1"/>
  <c r="AO286" i="10"/>
  <c r="AP286" i="10" s="1"/>
  <c r="AB286" i="10"/>
  <c r="AC286" i="10" s="1"/>
  <c r="AR286" i="10"/>
  <c r="AS286" i="10" s="1"/>
  <c r="S305" i="10"/>
  <c r="AY305" i="10" s="1"/>
  <c r="U305" i="10" a="1"/>
  <c r="U305" i="10" s="1"/>
  <c r="AR267" i="10"/>
  <c r="AS267" i="10" s="1"/>
  <c r="AW267" i="10"/>
  <c r="AM267" i="10"/>
  <c r="AN267" i="10" s="1"/>
  <c r="AG267" i="10"/>
  <c r="AH267" i="10" s="1"/>
  <c r="AB267" i="10"/>
  <c r="AC267" i="10" s="1"/>
  <c r="AJ267" i="10"/>
  <c r="AK267" i="10" s="1"/>
  <c r="AO267" i="10"/>
  <c r="AP267" i="10" s="1"/>
  <c r="Z267" i="10"/>
  <c r="AE267" i="10"/>
  <c r="AF267" i="10" s="1"/>
  <c r="AR261" i="10"/>
  <c r="AS261" i="10" s="1"/>
  <c r="AW261" i="10"/>
  <c r="AB261" i="10"/>
  <c r="AC261" i="10" s="1"/>
  <c r="AJ261" i="10"/>
  <c r="AK261" i="10" s="1"/>
  <c r="AM261" i="10"/>
  <c r="AN261" i="10" s="1"/>
  <c r="AO261" i="10"/>
  <c r="AP261" i="10" s="1"/>
  <c r="AE261" i="10"/>
  <c r="AF261" i="10" s="1"/>
  <c r="AG261" i="10"/>
  <c r="AH261" i="10" s="1"/>
  <c r="Z261" i="10"/>
  <c r="AE294" i="10"/>
  <c r="AF294" i="10" s="1"/>
  <c r="AO294" i="10"/>
  <c r="AP294" i="10" s="1"/>
  <c r="AW294" i="10"/>
  <c r="AB294" i="10"/>
  <c r="AC294" i="10" s="1"/>
  <c r="AJ294" i="10"/>
  <c r="AK294" i="10" s="1"/>
  <c r="AG294" i="10"/>
  <c r="AH294" i="10" s="1"/>
  <c r="AM294" i="10"/>
  <c r="AN294" i="10" s="1"/>
  <c r="Z294" i="10"/>
  <c r="AR294" i="10"/>
  <c r="AS294" i="10" s="1"/>
  <c r="AR259" i="10"/>
  <c r="AS259" i="10" s="1"/>
  <c r="AJ259" i="10"/>
  <c r="AK259" i="10" s="1"/>
  <c r="AM259" i="10"/>
  <c r="AN259" i="10" s="1"/>
  <c r="AO259" i="10"/>
  <c r="AP259" i="10" s="1"/>
  <c r="AW259" i="10"/>
  <c r="AB259" i="10"/>
  <c r="AC259" i="10" s="1"/>
  <c r="AE259" i="10"/>
  <c r="AF259" i="10" s="1"/>
  <c r="AG259" i="10"/>
  <c r="AH259" i="10" s="1"/>
  <c r="Z259" i="10"/>
  <c r="AE273" i="10"/>
  <c r="AF273" i="10" s="1"/>
  <c r="AW273" i="10"/>
  <c r="AB273" i="10"/>
  <c r="AC273" i="10" s="1"/>
  <c r="AG273" i="10"/>
  <c r="AH273" i="10" s="1"/>
  <c r="AM273" i="10"/>
  <c r="AN273" i="10" s="1"/>
  <c r="AO273" i="10"/>
  <c r="AP273" i="10" s="1"/>
  <c r="AJ273" i="10"/>
  <c r="AK273" i="10" s="1"/>
  <c r="Z273" i="10"/>
  <c r="AR273" i="10"/>
  <c r="AS273" i="10" s="1"/>
  <c r="U308" i="10" a="1"/>
  <c r="U308" i="10" s="1"/>
  <c r="S308" i="10"/>
  <c r="BJ308" i="10" s="1"/>
  <c r="BK308" i="10" s="1"/>
  <c r="AB253" i="10"/>
  <c r="AC253" i="10" s="1"/>
  <c r="AE253" i="10"/>
  <c r="AF253" i="10" s="1"/>
  <c r="AJ253" i="10"/>
  <c r="AK253" i="10" s="1"/>
  <c r="AM253" i="10"/>
  <c r="AN253" i="10" s="1"/>
  <c r="AW253" i="10"/>
  <c r="AO253" i="10"/>
  <c r="AP253" i="10" s="1"/>
  <c r="AG253" i="10"/>
  <c r="AH253" i="10" s="1"/>
  <c r="Z253" i="10"/>
  <c r="AR253" i="10"/>
  <c r="AS253" i="10" s="1"/>
  <c r="BJ272" i="10"/>
  <c r="BK272" i="10" s="1"/>
  <c r="AO272" i="10"/>
  <c r="AP272" i="10" s="1"/>
  <c r="AE272" i="10"/>
  <c r="AF272" i="10" s="1"/>
  <c r="AJ272" i="10"/>
  <c r="AK272" i="10" s="1"/>
  <c r="AR272" i="10"/>
  <c r="AS272" i="10" s="1"/>
  <c r="AW272" i="10"/>
  <c r="AG272" i="10"/>
  <c r="AH272" i="10" s="1"/>
  <c r="AM272" i="10"/>
  <c r="AN272" i="10" s="1"/>
  <c r="Z272" i="10"/>
  <c r="AB272" i="10"/>
  <c r="AC272" i="10" s="1"/>
  <c r="AY280" i="10"/>
  <c r="BG280" i="10"/>
  <c r="BH280" i="10" s="1"/>
  <c r="AJ309" i="10"/>
  <c r="AK309" i="10" s="1"/>
  <c r="AE309" i="10"/>
  <c r="AF309" i="10" s="1"/>
  <c r="AO309" i="10"/>
  <c r="AP309" i="10" s="1"/>
  <c r="AG309" i="10"/>
  <c r="AH309" i="10" s="1"/>
  <c r="AR309" i="10"/>
  <c r="AS309" i="10" s="1"/>
  <c r="Z309" i="10"/>
  <c r="AB309" i="10"/>
  <c r="AC309" i="10" s="1"/>
  <c r="AM309" i="10"/>
  <c r="AN309" i="10" s="1"/>
  <c r="AW309" i="10"/>
  <c r="AR300" i="10"/>
  <c r="AS300" i="10" s="1"/>
  <c r="AJ300" i="10"/>
  <c r="AK300" i="10" s="1"/>
  <c r="AM300" i="10"/>
  <c r="AN300" i="10" s="1"/>
  <c r="AO300" i="10"/>
  <c r="AP300" i="10" s="1"/>
  <c r="AB300" i="10"/>
  <c r="AC300" i="10" s="1"/>
  <c r="AW300" i="10"/>
  <c r="Z300" i="10"/>
  <c r="AG300" i="10"/>
  <c r="AH300" i="10" s="1"/>
  <c r="AE300" i="10"/>
  <c r="AF300" i="10" s="1"/>
  <c r="S260" i="10"/>
  <c r="AT260" i="10" s="1"/>
  <c r="AU260" i="10" s="1"/>
  <c r="U260" i="10" a="1"/>
  <c r="U260" i="10" s="1"/>
  <c r="S249" i="10"/>
  <c r="AY249" i="10" s="1"/>
  <c r="S320" i="10"/>
  <c r="U320" i="10" a="1"/>
  <c r="U320" i="10" s="1"/>
  <c r="U249" i="10" a="1"/>
  <c r="U249" i="10" s="1"/>
  <c r="BJ271" i="10"/>
  <c r="BK271" i="10" s="1"/>
  <c r="AB304" i="10"/>
  <c r="AC304" i="10" s="1"/>
  <c r="AR304" i="10"/>
  <c r="AS304" i="10" s="1"/>
  <c r="Z304" i="10"/>
  <c r="AE304" i="10"/>
  <c r="AF304" i="10" s="1"/>
  <c r="AM304" i="10"/>
  <c r="AN304" i="10" s="1"/>
  <c r="AO304" i="10"/>
  <c r="AP304" i="10" s="1"/>
  <c r="AJ304" i="10"/>
  <c r="AK304" i="10" s="1"/>
  <c r="AW304" i="10"/>
  <c r="AG304" i="10"/>
  <c r="AH304" i="10" s="1"/>
  <c r="BJ294" i="10"/>
  <c r="BK294" i="10" s="1"/>
  <c r="BJ297" i="10"/>
  <c r="BK297" i="10" s="1"/>
  <c r="U292" i="10" a="1"/>
  <c r="U292" i="10" s="1"/>
  <c r="S292" i="10"/>
  <c r="AY292" i="10" s="1"/>
  <c r="U269" i="10" a="1"/>
  <c r="U269" i="10" s="1"/>
  <c r="S269" i="10"/>
  <c r="AT269" i="10" s="1"/>
  <c r="AU269" i="10" s="1"/>
  <c r="BJ296" i="10"/>
  <c r="BK296" i="10" s="1"/>
  <c r="Z285" i="10"/>
  <c r="AB285" i="10"/>
  <c r="AC285" i="10" s="1"/>
  <c r="AR285" i="10"/>
  <c r="AS285" i="10" s="1"/>
  <c r="AG285" i="10"/>
  <c r="AH285" i="10" s="1"/>
  <c r="AO285" i="10"/>
  <c r="AP285" i="10" s="1"/>
  <c r="AW285" i="10"/>
  <c r="AM285" i="10"/>
  <c r="AN285" i="10" s="1"/>
  <c r="AE285" i="10"/>
  <c r="AF285" i="10" s="1"/>
  <c r="AJ285" i="10"/>
  <c r="AK285" i="10" s="1"/>
  <c r="AT305" i="10"/>
  <c r="AU305" i="10" s="1"/>
  <c r="H249" i="10"/>
  <c r="H320" i="10"/>
  <c r="H246" i="10"/>
  <c r="H317" i="10"/>
  <c r="S246" i="10"/>
  <c r="AY246" i="10" s="1"/>
  <c r="U246" i="10" a="1"/>
  <c r="U246" i="10" s="1"/>
  <c r="S317" i="10"/>
  <c r="U317" i="10" a="1"/>
  <c r="U317" i="10" s="1"/>
  <c r="AJ298" i="10"/>
  <c r="AK298" i="10" s="1"/>
  <c r="AE298" i="10"/>
  <c r="AF298" i="10" s="1"/>
  <c r="Z298" i="10"/>
  <c r="AG298" i="10"/>
  <c r="AH298" i="10" s="1"/>
  <c r="AM298" i="10"/>
  <c r="AN298" i="10" s="1"/>
  <c r="AW298" i="10"/>
  <c r="AO298" i="10"/>
  <c r="AP298" i="10" s="1"/>
  <c r="AB298" i="10"/>
  <c r="AC298" i="10" s="1"/>
  <c r="AR298" i="10"/>
  <c r="AS298" i="10" s="1"/>
  <c r="U311" i="10" a="1"/>
  <c r="U311" i="10" s="1"/>
  <c r="S311" i="10"/>
  <c r="BG311" i="10" s="1"/>
  <c r="BH311" i="10" s="1"/>
  <c r="AR310" i="10"/>
  <c r="AS310" i="10" s="1"/>
  <c r="AG310" i="10"/>
  <c r="AH310" i="10" s="1"/>
  <c r="AM310" i="10"/>
  <c r="AN310" i="10" s="1"/>
  <c r="AW310" i="10"/>
  <c r="AE310" i="10"/>
  <c r="AF310" i="10" s="1"/>
  <c r="AO310" i="10"/>
  <c r="AP310" i="10" s="1"/>
  <c r="AJ310" i="10"/>
  <c r="AK310" i="10" s="1"/>
  <c r="AB310" i="10"/>
  <c r="AC310" i="10" s="1"/>
  <c r="Z310" i="10"/>
  <c r="S319" i="10"/>
  <c r="U248" i="10" a="1"/>
  <c r="U248" i="10" s="1"/>
  <c r="U319" i="10" a="1"/>
  <c r="U319" i="10" s="1"/>
  <c r="S248" i="10"/>
  <c r="BJ248" i="10" s="1"/>
  <c r="AW303" i="10"/>
  <c r="AJ303" i="10"/>
  <c r="AK303" i="10" s="1"/>
  <c r="Z303" i="10"/>
  <c r="AM303" i="10"/>
  <c r="AN303" i="10" s="1"/>
  <c r="AB303" i="10"/>
  <c r="AC303" i="10" s="1"/>
  <c r="AE303" i="10"/>
  <c r="AF303" i="10" s="1"/>
  <c r="AR303" i="10"/>
  <c r="AS303" i="10" s="1"/>
  <c r="AG303" i="10"/>
  <c r="AH303" i="10" s="1"/>
  <c r="AO303" i="10"/>
  <c r="AP303" i="10" s="1"/>
  <c r="U256" i="10" a="1"/>
  <c r="U256" i="10" s="1"/>
  <c r="S256" i="10"/>
  <c r="AO278" i="10"/>
  <c r="AP278" i="10" s="1"/>
  <c r="Z278" i="10"/>
  <c r="AM278" i="10"/>
  <c r="AN278" i="10" s="1"/>
  <c r="AG278" i="10"/>
  <c r="AH278" i="10" s="1"/>
  <c r="AR278" i="10"/>
  <c r="AS278" i="10" s="1"/>
  <c r="AW278" i="10"/>
  <c r="AE278" i="10"/>
  <c r="AF278" i="10" s="1"/>
  <c r="AB278" i="10"/>
  <c r="AC278" i="10" s="1"/>
  <c r="AJ278" i="10"/>
  <c r="AK278" i="10" s="1"/>
  <c r="BJ264" i="10"/>
  <c r="BK264" i="10" s="1"/>
  <c r="BJ262" i="10"/>
  <c r="BK262" i="10" s="1"/>
  <c r="AO257" i="10"/>
  <c r="AP257" i="10" s="1"/>
  <c r="AJ257" i="10"/>
  <c r="AK257" i="10" s="1"/>
  <c r="AW257" i="10"/>
  <c r="AR257" i="10"/>
  <c r="AS257" i="10" s="1"/>
  <c r="AB257" i="10"/>
  <c r="AC257" i="10" s="1"/>
  <c r="Z257" i="10"/>
  <c r="AE257" i="10"/>
  <c r="AF257" i="10" s="1"/>
  <c r="AG257" i="10"/>
  <c r="AH257" i="10" s="1"/>
  <c r="AM257" i="10"/>
  <c r="AN257" i="10" s="1"/>
  <c r="U283" i="10" a="1"/>
  <c r="U283" i="10" s="1"/>
  <c r="S283" i="10"/>
  <c r="S318" i="10"/>
  <c r="U318" i="10" a="1"/>
  <c r="U318" i="10" s="1"/>
  <c r="U247" i="10" a="1"/>
  <c r="U247" i="10" s="1"/>
  <c r="S247" i="10"/>
  <c r="BJ247" i="10" s="1"/>
  <c r="BJ254" i="10"/>
  <c r="BK254" i="10" s="1"/>
  <c r="AM299" i="10"/>
  <c r="AN299" i="10" s="1"/>
  <c r="AW299" i="10"/>
  <c r="AE299" i="10"/>
  <c r="AF299" i="10" s="1"/>
  <c r="AG299" i="10"/>
  <c r="AH299" i="10" s="1"/>
  <c r="AB299" i="10"/>
  <c r="AC299" i="10" s="1"/>
  <c r="AR299" i="10"/>
  <c r="AS299" i="10" s="1"/>
  <c r="AJ299" i="10"/>
  <c r="AK299" i="10" s="1"/>
  <c r="Z299" i="10"/>
  <c r="AO299" i="10"/>
  <c r="AP299" i="10" s="1"/>
  <c r="AX272" i="6"/>
  <c r="AX268" i="6"/>
  <c r="BB268" i="11"/>
  <c r="BC268" i="11" s="1"/>
  <c r="AX301" i="6"/>
  <c r="BG284" i="6"/>
  <c r="AX250" i="6"/>
  <c r="BG297" i="6"/>
  <c r="AY297" i="11"/>
  <c r="BG262" i="6"/>
  <c r="BG279" i="6"/>
  <c r="BG280" i="6"/>
  <c r="AY280" i="11"/>
  <c r="BG306" i="6"/>
  <c r="AY306" i="11"/>
  <c r="BG286" i="6"/>
  <c r="BG298" i="6"/>
  <c r="AX302" i="6"/>
  <c r="AX291" i="6"/>
  <c r="AX288" i="6"/>
  <c r="BG259" i="6"/>
  <c r="BG281" i="6"/>
  <c r="AX304" i="6"/>
  <c r="BB304" i="11"/>
  <c r="BC304" i="11" s="1"/>
  <c r="BG269" i="6"/>
  <c r="BG283" i="6"/>
  <c r="AY283" i="11"/>
  <c r="BG277" i="6"/>
  <c r="AX259" i="6"/>
  <c r="BG276" i="6"/>
  <c r="AY276" i="11"/>
  <c r="BE292" i="11"/>
  <c r="BF292" i="11" s="1"/>
  <c r="AZ292" i="11"/>
  <c r="AX258" i="6"/>
  <c r="BB258" i="11"/>
  <c r="BC258" i="11" s="1"/>
  <c r="BG300" i="6"/>
  <c r="AX277" i="6"/>
  <c r="AX247" i="6"/>
  <c r="AX280" i="6"/>
  <c r="BB280" i="11"/>
  <c r="BC280" i="11" s="1"/>
  <c r="BG271" i="6"/>
  <c r="AX310" i="6"/>
  <c r="AX298" i="6"/>
  <c r="AX289" i="6"/>
  <c r="BB289" i="11"/>
  <c r="BC289" i="11" s="1"/>
  <c r="BG282" i="6"/>
  <c r="AY282" i="11"/>
  <c r="BG274" i="6"/>
  <c r="AX309" i="6"/>
  <c r="BB309" i="11"/>
  <c r="BC309" i="11" s="1"/>
  <c r="AX292" i="6"/>
  <c r="BB292" i="11"/>
  <c r="BC292" i="11" s="1"/>
  <c r="AX260" i="6"/>
  <c r="BG267" i="6"/>
  <c r="BE251" i="5"/>
  <c r="BR251" i="5" s="1"/>
  <c r="BT251" i="5" s="1"/>
  <c r="BV251" i="5" s="1"/>
  <c r="BN245" i="5"/>
  <c r="BN266" i="5"/>
  <c r="BE247" i="5"/>
  <c r="BR247" i="5" s="1"/>
  <c r="BT247" i="5" s="1"/>
  <c r="BV247" i="5" s="1"/>
  <c r="BN283" i="5"/>
  <c r="BN291" i="5"/>
  <c r="BN293" i="5"/>
  <c r="BG293" i="10"/>
  <c r="BH293" i="10" s="1"/>
  <c r="BN307" i="5"/>
  <c r="BG307" i="10"/>
  <c r="BH307" i="10" s="1"/>
  <c r="BN279" i="5"/>
  <c r="BG279" i="10"/>
  <c r="BH279" i="10" s="1"/>
  <c r="BN270" i="5"/>
  <c r="BG270" i="10"/>
  <c r="BH270" i="10" s="1"/>
  <c r="BN305" i="5"/>
  <c r="BN294" i="5"/>
  <c r="BG294" i="10"/>
  <c r="BH294" i="10" s="1"/>
  <c r="BE252" i="5"/>
  <c r="BR252" i="5" s="1"/>
  <c r="AT252" i="10" s="1"/>
  <c r="AU252" i="10" s="1"/>
  <c r="AY252" i="10"/>
  <c r="BE248" i="5"/>
  <c r="BR248" i="5" s="1"/>
  <c r="BT248" i="5" s="1"/>
  <c r="BV248" i="5" s="1"/>
  <c r="BN289" i="5"/>
  <c r="BN306" i="5"/>
  <c r="BE253" i="5"/>
  <c r="BR253" i="5" s="1"/>
  <c r="AT253" i="10" s="1"/>
  <c r="AU253" i="10" s="1"/>
  <c r="AY253" i="10"/>
  <c r="BN260" i="5"/>
  <c r="BE246" i="5"/>
  <c r="BR246" i="5" s="1"/>
  <c r="BN262" i="5"/>
  <c r="BG262" i="10"/>
  <c r="BH262" i="10" s="1"/>
  <c r="BE245" i="5"/>
  <c r="BR245" i="5" s="1"/>
  <c r="AL198" i="6"/>
  <c r="BB198" i="6" s="1"/>
  <c r="BD198" i="6" s="1"/>
  <c r="BF198" i="6" s="1"/>
  <c r="BG198" i="6" s="1"/>
  <c r="P62" i="11"/>
  <c r="U62" i="11" s="1"/>
  <c r="BD259" i="6"/>
  <c r="BE179" i="5"/>
  <c r="BR179" i="5" s="1"/>
  <c r="BT179" i="5" s="1"/>
  <c r="BV179" i="5" s="1"/>
  <c r="BE200" i="5"/>
  <c r="BR200" i="5" s="1"/>
  <c r="BT200" i="5" s="1"/>
  <c r="BV200" i="5" s="1"/>
  <c r="BW200" i="5" s="1"/>
  <c r="AE113" i="11"/>
  <c r="AF113" i="11" s="1"/>
  <c r="R113" i="11"/>
  <c r="BY113" i="12" s="1"/>
  <c r="BE189" i="5"/>
  <c r="BR189" i="5" s="1"/>
  <c r="BT189" i="5" s="1"/>
  <c r="BV189" i="5" s="1"/>
  <c r="BW189" i="5" s="1"/>
  <c r="BE202" i="5"/>
  <c r="BR202" i="5" s="1"/>
  <c r="BT202" i="5" s="1"/>
  <c r="BV202" i="5" s="1"/>
  <c r="BR74" i="5"/>
  <c r="BT74" i="5" s="1"/>
  <c r="BV74" i="5" s="1"/>
  <c r="BM74" i="5"/>
  <c r="BN74" i="5" s="1"/>
  <c r="BE85" i="5"/>
  <c r="BR85" i="5" s="1"/>
  <c r="BT85" i="5" s="1"/>
  <c r="BV85" i="5" s="1"/>
  <c r="BW85" i="5" s="1"/>
  <c r="BE41" i="5"/>
  <c r="BM41" i="5" s="1"/>
  <c r="BN41" i="5" s="1"/>
  <c r="AE222" i="11"/>
  <c r="AF222" i="11" s="1"/>
  <c r="R222" i="11"/>
  <c r="BY222" i="12" s="1"/>
  <c r="BE38" i="5"/>
  <c r="BR38" i="5" s="1"/>
  <c r="BT38" i="5" s="1"/>
  <c r="BV38" i="5" s="1"/>
  <c r="P181" i="11"/>
  <c r="U181" i="11" s="1"/>
  <c r="BE39" i="5"/>
  <c r="BR39" i="5" s="1"/>
  <c r="BT39" i="5" s="1"/>
  <c r="BV39" i="5" s="1"/>
  <c r="BW39" i="5" s="1"/>
  <c r="BD61" i="6"/>
  <c r="BF61" i="6" s="1"/>
  <c r="BG61" i="6" s="1"/>
  <c r="BE182" i="5"/>
  <c r="BR182" i="5" s="1"/>
  <c r="BT182" i="5" s="1"/>
  <c r="BV182" i="5" s="1"/>
  <c r="BE64" i="5"/>
  <c r="BR64" i="5" s="1"/>
  <c r="BT64" i="5" s="1"/>
  <c r="BV64" i="5" s="1"/>
  <c r="BW64" i="5" s="1"/>
  <c r="BE37" i="5"/>
  <c r="BM37" i="5" s="1"/>
  <c r="BN37" i="5" s="1"/>
  <c r="P61" i="11"/>
  <c r="W61" i="11" s="1"/>
  <c r="X61" i="11" s="1"/>
  <c r="BE176" i="5"/>
  <c r="BR176" i="5" s="1"/>
  <c r="BT176" i="5" s="1"/>
  <c r="BV176" i="5" s="1"/>
  <c r="AL237" i="6"/>
  <c r="BB237" i="6" s="1"/>
  <c r="BD237" i="6" s="1"/>
  <c r="BF237" i="6" s="1"/>
  <c r="BG237" i="6" s="1"/>
  <c r="AL39" i="6"/>
  <c r="BB39" i="6" s="1"/>
  <c r="BD39" i="6" s="1"/>
  <c r="BF39" i="6" s="1"/>
  <c r="BG39" i="6" s="1"/>
  <c r="BE34" i="5"/>
  <c r="BR34" i="5" s="1"/>
  <c r="BT34" i="5" s="1"/>
  <c r="BV34" i="5" s="1"/>
  <c r="BW34" i="5" s="1"/>
  <c r="AW37" i="6"/>
  <c r="AX37" i="6" s="1"/>
  <c r="AL76" i="6"/>
  <c r="BB76" i="6" s="1"/>
  <c r="BD76" i="6" s="1"/>
  <c r="BF76" i="6" s="1"/>
  <c r="BG76" i="6" s="1"/>
  <c r="R12" i="11"/>
  <c r="BY12" i="12" s="1"/>
  <c r="P12" i="11"/>
  <c r="R10" i="11"/>
  <c r="BY10" i="12" s="1"/>
  <c r="P10" i="11"/>
  <c r="BE123" i="5"/>
  <c r="BR123" i="5" s="1"/>
  <c r="BT123" i="5" s="1"/>
  <c r="BV123" i="5" s="1"/>
  <c r="BW123" i="5" s="1"/>
  <c r="BE203" i="5"/>
  <c r="BR203" i="5" s="1"/>
  <c r="BT203" i="5" s="1"/>
  <c r="BV203" i="5" s="1"/>
  <c r="BE192" i="5"/>
  <c r="BR192" i="5" s="1"/>
  <c r="BT192" i="5" s="1"/>
  <c r="BV192" i="5" s="1"/>
  <c r="BW192" i="5" s="1"/>
  <c r="BE191" i="5"/>
  <c r="BR191" i="5" s="1"/>
  <c r="BT191" i="5" s="1"/>
  <c r="BV191" i="5" s="1"/>
  <c r="BE199" i="5"/>
  <c r="BR199" i="5" s="1"/>
  <c r="BT199" i="5" s="1"/>
  <c r="BV199" i="5" s="1"/>
  <c r="BW199" i="5" s="1"/>
  <c r="BE58" i="5"/>
  <c r="BR58" i="5" s="1"/>
  <c r="BT58" i="5" s="1"/>
  <c r="BV58" i="5" s="1"/>
  <c r="BW58" i="5" s="1"/>
  <c r="BE190" i="5"/>
  <c r="BR190" i="5" s="1"/>
  <c r="BT190" i="5" s="1"/>
  <c r="BV190" i="5" s="1"/>
  <c r="BW190" i="5" s="1"/>
  <c r="AL199" i="6"/>
  <c r="BB199" i="6" s="1"/>
  <c r="BD199" i="6" s="1"/>
  <c r="BF199" i="6" s="1"/>
  <c r="BG199" i="6" s="1"/>
  <c r="BE187" i="5"/>
  <c r="BR187" i="5" s="1"/>
  <c r="BT187" i="5" s="1"/>
  <c r="BV187" i="5" s="1"/>
  <c r="BE101" i="5"/>
  <c r="BR101" i="5" s="1"/>
  <c r="BT101" i="5" s="1"/>
  <c r="BV101" i="5" s="1"/>
  <c r="AL191" i="6"/>
  <c r="BB191" i="6" s="1"/>
  <c r="BD191" i="6" s="1"/>
  <c r="BF191" i="6" s="1"/>
  <c r="BG191" i="6" s="1"/>
  <c r="AL196" i="6"/>
  <c r="BB196" i="6" s="1"/>
  <c r="BD196" i="6" s="1"/>
  <c r="BF196" i="6" s="1"/>
  <c r="BG196" i="6" s="1"/>
  <c r="AL229" i="6"/>
  <c r="BB229" i="6" s="1"/>
  <c r="BD229" i="6" s="1"/>
  <c r="BF229" i="6" s="1"/>
  <c r="BG229" i="6" s="1"/>
  <c r="BM180" i="5"/>
  <c r="BN180" i="5" s="1"/>
  <c r="AL193" i="6"/>
  <c r="BB193" i="6" s="1"/>
  <c r="BD193" i="6" s="1"/>
  <c r="BF193" i="6" s="1"/>
  <c r="BG193" i="6" s="1"/>
  <c r="BM183" i="5"/>
  <c r="BN183" i="5" s="1"/>
  <c r="BM177" i="5"/>
  <c r="BN177" i="5" s="1"/>
  <c r="BE201" i="5"/>
  <c r="BR201" i="5" s="1"/>
  <c r="BT201" i="5" s="1"/>
  <c r="BV201" i="5" s="1"/>
  <c r="BW201" i="5" s="1"/>
  <c r="BE178" i="5"/>
  <c r="BR178" i="5" s="1"/>
  <c r="BT178" i="5" s="1"/>
  <c r="BV178" i="5" s="1"/>
  <c r="BE198" i="5"/>
  <c r="BR198" i="5" s="1"/>
  <c r="BT198" i="5" s="1"/>
  <c r="BV198" i="5" s="1"/>
  <c r="AL192" i="6"/>
  <c r="AW192" i="6" s="1"/>
  <c r="AX192" i="6" s="1"/>
  <c r="AW236" i="6"/>
  <c r="AX236" i="6" s="1"/>
  <c r="BE188" i="5"/>
  <c r="BR188" i="5" s="1"/>
  <c r="BT188" i="5" s="1"/>
  <c r="BV188" i="5" s="1"/>
  <c r="AL194" i="6"/>
  <c r="BB194" i="6" s="1"/>
  <c r="BD194" i="6" s="1"/>
  <c r="BF194" i="6" s="1"/>
  <c r="BG194" i="6" s="1"/>
  <c r="AL190" i="6"/>
  <c r="BB190" i="6" s="1"/>
  <c r="BD190" i="6" s="1"/>
  <c r="BF190" i="6" s="1"/>
  <c r="BG190" i="6" s="1"/>
  <c r="AL202" i="6"/>
  <c r="BB202" i="6" s="1"/>
  <c r="BD202" i="6" s="1"/>
  <c r="BF202" i="6" s="1"/>
  <c r="BG202" i="6" s="1"/>
  <c r="BE90" i="5"/>
  <c r="BR90" i="5" s="1"/>
  <c r="BT90" i="5" s="1"/>
  <c r="BV90" i="5" s="1"/>
  <c r="BW90" i="5" s="1"/>
  <c r="AW241" i="6"/>
  <c r="AX241" i="6" s="1"/>
  <c r="BE241" i="5"/>
  <c r="BR241" i="5" s="1"/>
  <c r="BT241" i="5" s="1"/>
  <c r="BV241" i="5" s="1"/>
  <c r="BM181" i="5"/>
  <c r="BN181" i="5" s="1"/>
  <c r="AL247" i="6"/>
  <c r="BB247" i="6" s="1"/>
  <c r="BM246" i="5"/>
  <c r="AW248" i="6"/>
  <c r="AW245" i="6"/>
  <c r="BM248" i="5"/>
  <c r="BM247" i="5"/>
  <c r="AL203" i="6"/>
  <c r="BB203" i="6" s="1"/>
  <c r="BD203" i="6" s="1"/>
  <c r="BF203" i="6" s="1"/>
  <c r="BG203" i="6" s="1"/>
  <c r="BM251" i="5"/>
  <c r="BE234" i="5"/>
  <c r="BR234" i="5" s="1"/>
  <c r="BT234" i="5" s="1"/>
  <c r="BV234" i="5" s="1"/>
  <c r="BE235" i="5"/>
  <c r="BR235" i="5" s="1"/>
  <c r="BT235" i="5" s="1"/>
  <c r="BV235" i="5" s="1"/>
  <c r="BE71" i="5"/>
  <c r="BR71" i="5" s="1"/>
  <c r="BT71" i="5" s="1"/>
  <c r="BV71" i="5" s="1"/>
  <c r="BE33" i="5"/>
  <c r="BM33" i="5" s="1"/>
  <c r="BN33" i="5" s="1"/>
  <c r="BE255" i="5"/>
  <c r="BR255" i="5" s="1"/>
  <c r="BE210" i="5"/>
  <c r="BR210" i="5" s="1"/>
  <c r="BT210" i="5" s="1"/>
  <c r="BV210" i="5" s="1"/>
  <c r="BE254" i="5"/>
  <c r="BR254" i="5" s="1"/>
  <c r="BE231" i="5"/>
  <c r="BR231" i="5" s="1"/>
  <c r="BT231" i="5" s="1"/>
  <c r="BV231" i="5" s="1"/>
  <c r="BW231" i="5" s="1"/>
  <c r="BE65" i="5"/>
  <c r="BM124" i="5"/>
  <c r="BN124" i="5" s="1"/>
  <c r="BM71" i="5"/>
  <c r="BN71" i="5" s="1"/>
  <c r="BM123" i="5"/>
  <c r="BN123" i="5" s="1"/>
  <c r="BE35" i="5"/>
  <c r="BR35" i="5" s="1"/>
  <c r="BT35" i="5" s="1"/>
  <c r="BV35" i="5" s="1"/>
  <c r="BE167" i="5"/>
  <c r="BR167" i="5" s="1"/>
  <c r="BT167" i="5" s="1"/>
  <c r="BV167" i="5" s="1"/>
  <c r="BE168" i="5"/>
  <c r="BR168" i="5" s="1"/>
  <c r="BT168" i="5" s="1"/>
  <c r="BV168" i="5" s="1"/>
  <c r="BE57" i="5"/>
  <c r="BR57" i="5" s="1"/>
  <c r="BT57" i="5" s="1"/>
  <c r="BV57" i="5" s="1"/>
  <c r="BE238" i="5"/>
  <c r="BR238" i="5" s="1"/>
  <c r="BT238" i="5" s="1"/>
  <c r="BV238" i="5" s="1"/>
  <c r="BE239" i="5"/>
  <c r="BR239" i="5" s="1"/>
  <c r="BT239" i="5" s="1"/>
  <c r="BV239" i="5" s="1"/>
  <c r="BE122" i="5"/>
  <c r="BR122" i="5" s="1"/>
  <c r="BT122" i="5" s="1"/>
  <c r="BV122" i="5" s="1"/>
  <c r="BE208" i="5"/>
  <c r="BR208" i="5" s="1"/>
  <c r="BT208" i="5" s="1"/>
  <c r="BV208" i="5" s="1"/>
  <c r="BW208" i="5" s="1"/>
  <c r="AW256" i="6"/>
  <c r="BE70" i="5"/>
  <c r="BR70" i="5" s="1"/>
  <c r="BT70" i="5" s="1"/>
  <c r="BV70" i="5" s="1"/>
  <c r="AL255" i="6"/>
  <c r="BB255" i="6" s="1"/>
  <c r="BM256" i="5"/>
  <c r="BM255" i="5"/>
  <c r="BM253" i="5"/>
  <c r="AW255" i="6"/>
  <c r="AW251" i="6"/>
  <c r="AL253" i="6"/>
  <c r="BB253" i="6" s="1"/>
  <c r="BE55" i="5"/>
  <c r="BR55" i="5" s="1"/>
  <c r="BT55" i="5" s="1"/>
  <c r="BV55" i="5" s="1"/>
  <c r="BE50" i="5"/>
  <c r="BR50" i="5" s="1"/>
  <c r="BT50" i="5" s="1"/>
  <c r="BV50" i="5" s="1"/>
  <c r="AW252" i="6"/>
  <c r="BH35" i="5"/>
  <c r="BH254" i="5"/>
  <c r="BM254" i="5"/>
  <c r="AO254" i="6"/>
  <c r="AW254" i="6"/>
  <c r="AO253" i="6"/>
  <c r="AW253" i="6"/>
  <c r="BH252" i="5"/>
  <c r="BM252" i="5"/>
  <c r="BH64" i="5"/>
  <c r="BM72" i="5"/>
  <c r="BN72" i="5" s="1"/>
  <c r="BR72" i="5"/>
  <c r="BT72" i="5" s="1"/>
  <c r="BV72" i="5" s="1"/>
  <c r="BW72" i="5" s="1"/>
  <c r="BE230" i="5"/>
  <c r="BR230" i="5" s="1"/>
  <c r="BT230" i="5" s="1"/>
  <c r="BV230" i="5" s="1"/>
  <c r="BE209" i="5"/>
  <c r="BR209" i="5" s="1"/>
  <c r="BT209" i="5" s="1"/>
  <c r="BV209" i="5" s="1"/>
  <c r="BE169" i="5"/>
  <c r="BR169" i="5" s="1"/>
  <c r="BT169" i="5" s="1"/>
  <c r="BV169" i="5" s="1"/>
  <c r="AL167" i="6"/>
  <c r="BB167" i="6" s="1"/>
  <c r="BD167" i="6" s="1"/>
  <c r="BF167" i="6" s="1"/>
  <c r="BG167" i="6" s="1"/>
  <c r="AL19" i="6"/>
  <c r="AW19" i="6" s="1"/>
  <c r="AX19" i="6" s="1"/>
  <c r="AW134" i="6"/>
  <c r="AX134" i="6" s="1"/>
  <c r="AW169" i="6"/>
  <c r="AX169" i="6" s="1"/>
  <c r="BM86" i="5"/>
  <c r="BN86" i="5" s="1"/>
  <c r="AW85" i="6"/>
  <c r="AX85" i="6" s="1"/>
  <c r="AW48" i="6"/>
  <c r="AX48" i="6" s="1"/>
  <c r="BE170" i="5"/>
  <c r="BR170" i="5" s="1"/>
  <c r="BT170" i="5" s="1"/>
  <c r="BV170" i="5" s="1"/>
  <c r="BE166" i="5"/>
  <c r="BR166" i="5" s="1"/>
  <c r="BT166" i="5" s="1"/>
  <c r="BV166" i="5" s="1"/>
  <c r="BW166" i="5" s="1"/>
  <c r="AL84" i="6"/>
  <c r="BB84" i="6" s="1"/>
  <c r="BD84" i="6" s="1"/>
  <c r="BF84" i="6" s="1"/>
  <c r="BG84" i="6" s="1"/>
  <c r="AL119" i="6"/>
  <c r="BB119" i="6" s="1"/>
  <c r="BD119" i="6" s="1"/>
  <c r="BF119" i="6" s="1"/>
  <c r="BG119" i="6" s="1"/>
  <c r="AL120" i="6"/>
  <c r="BB120" i="6" s="1"/>
  <c r="BD120" i="6" s="1"/>
  <c r="BF120" i="6" s="1"/>
  <c r="BG120" i="6" s="1"/>
  <c r="AW133" i="6"/>
  <c r="AX133" i="6" s="1"/>
  <c r="AL168" i="6"/>
  <c r="BB168" i="6" s="1"/>
  <c r="BD168" i="6" s="1"/>
  <c r="BF168" i="6" s="1"/>
  <c r="BG168" i="6" s="1"/>
  <c r="AW84" i="6"/>
  <c r="AX84" i="6" s="1"/>
  <c r="BR240" i="5"/>
  <c r="BT240" i="5" s="1"/>
  <c r="BV240" i="5" s="1"/>
  <c r="BM240" i="5"/>
  <c r="BN240" i="5" s="1"/>
  <c r="AW168" i="6"/>
  <c r="AX168" i="6" s="1"/>
  <c r="BM85" i="5"/>
  <c r="BN85" i="5" s="1"/>
  <c r="BM84" i="5"/>
  <c r="BN84" i="5" s="1"/>
  <c r="BR84" i="5"/>
  <c r="BT84" i="5" s="1"/>
  <c r="BV84" i="5" s="1"/>
  <c r="AW64" i="6"/>
  <c r="AX64" i="6" s="1"/>
  <c r="AW83" i="6"/>
  <c r="AX83" i="6" s="1"/>
  <c r="BE82" i="5"/>
  <c r="BR82" i="5" s="1"/>
  <c r="BT82" i="5" s="1"/>
  <c r="BV82" i="5" s="1"/>
  <c r="AL71" i="6"/>
  <c r="BB71" i="6" s="1"/>
  <c r="BD71" i="6" s="1"/>
  <c r="BF71" i="6" s="1"/>
  <c r="BG71" i="6" s="1"/>
  <c r="AL166" i="6"/>
  <c r="BB166" i="6" s="1"/>
  <c r="BD166" i="6" s="1"/>
  <c r="BF166" i="6" s="1"/>
  <c r="BG166" i="6" s="1"/>
  <c r="BM83" i="5"/>
  <c r="BN83" i="5" s="1"/>
  <c r="AL131" i="6"/>
  <c r="BB131" i="6" s="1"/>
  <c r="BD131" i="6" s="1"/>
  <c r="BF131" i="6" s="1"/>
  <c r="BG131" i="6" s="1"/>
  <c r="AW131" i="6"/>
  <c r="AX131" i="6" s="1"/>
  <c r="BE19" i="5"/>
  <c r="BR19" i="5" s="1"/>
  <c r="BT19" i="5" s="1"/>
  <c r="BV19" i="5" s="1"/>
  <c r="BE237" i="5"/>
  <c r="BR237" i="5" s="1"/>
  <c r="BT237" i="5" s="1"/>
  <c r="BV237" i="5" s="1"/>
  <c r="BE161" i="5"/>
  <c r="BR161" i="5" s="1"/>
  <c r="BT161" i="5" s="1"/>
  <c r="BV161" i="5" s="1"/>
  <c r="BW161" i="5" s="1"/>
  <c r="BE47" i="5"/>
  <c r="BR47" i="5" s="1"/>
  <c r="BT47" i="5" s="1"/>
  <c r="BV47" i="5" s="1"/>
  <c r="BE207" i="5"/>
  <c r="BM207" i="5" s="1"/>
  <c r="BN207" i="5" s="1"/>
  <c r="BE236" i="5"/>
  <c r="BR236" i="5" s="1"/>
  <c r="BT236" i="5" s="1"/>
  <c r="BV236" i="5" s="1"/>
  <c r="BE227" i="5"/>
  <c r="BR227" i="5" s="1"/>
  <c r="BT227" i="5" s="1"/>
  <c r="BV227" i="5" s="1"/>
  <c r="AW130" i="6"/>
  <c r="AX130" i="6" s="1"/>
  <c r="AL47" i="6"/>
  <c r="BB47" i="6" s="1"/>
  <c r="BD47" i="6" s="1"/>
  <c r="BF47" i="6" s="1"/>
  <c r="BG47" i="6" s="1"/>
  <c r="AL70" i="6"/>
  <c r="BB70" i="6" s="1"/>
  <c r="BD70" i="6" s="1"/>
  <c r="BF70" i="6" s="1"/>
  <c r="BG70" i="6" s="1"/>
  <c r="BM122" i="5"/>
  <c r="BN122" i="5" s="1"/>
  <c r="AW47" i="6"/>
  <c r="AX47" i="6" s="1"/>
  <c r="AW17" i="6"/>
  <c r="AX17" i="6" s="1"/>
  <c r="BB17" i="6"/>
  <c r="BD17" i="6" s="1"/>
  <c r="BF17" i="6" s="1"/>
  <c r="BG17" i="6" s="1"/>
  <c r="BB16" i="6"/>
  <c r="BD16" i="6" s="1"/>
  <c r="BF16" i="6" s="1"/>
  <c r="BG16" i="6" s="1"/>
  <c r="AW16" i="6"/>
  <c r="AX16" i="6" s="1"/>
  <c r="BH235" i="5"/>
  <c r="BH234" i="5"/>
  <c r="AW60" i="6"/>
  <c r="AX60" i="6" s="1"/>
  <c r="AL228" i="6"/>
  <c r="BB228" i="6" s="1"/>
  <c r="BD228" i="6" s="1"/>
  <c r="BF228" i="6" s="1"/>
  <c r="BG228" i="6" s="1"/>
  <c r="AY132" i="11"/>
  <c r="AM222" i="11"/>
  <c r="AN222" i="11" s="1"/>
  <c r="AJ222" i="11"/>
  <c r="AK222" i="11" s="1"/>
  <c r="BE114" i="5"/>
  <c r="BR114" i="5" s="1"/>
  <c r="BT114" i="5" s="1"/>
  <c r="BV114" i="5" s="1"/>
  <c r="BW114" i="5" s="1"/>
  <c r="Z180" i="10"/>
  <c r="Z128" i="10"/>
  <c r="BR65" i="5"/>
  <c r="BT65" i="5" s="1"/>
  <c r="BV65" i="5" s="1"/>
  <c r="BW65" i="5" s="1"/>
  <c r="BM65" i="5"/>
  <c r="BN65" i="5" s="1"/>
  <c r="BM56" i="5"/>
  <c r="BN56" i="5" s="1"/>
  <c r="BM59" i="5"/>
  <c r="BN59" i="5" s="1"/>
  <c r="BM90" i="5"/>
  <c r="BN90" i="5" s="1"/>
  <c r="BM57" i="5"/>
  <c r="BN57" i="5" s="1"/>
  <c r="BE228" i="5"/>
  <c r="BR228" i="5" s="1"/>
  <c r="BT228" i="5" s="1"/>
  <c r="BV228" i="5" s="1"/>
  <c r="AB180" i="10"/>
  <c r="AC180" i="10" s="1"/>
  <c r="AW180" i="10"/>
  <c r="AY180" i="10"/>
  <c r="AR180" i="10"/>
  <c r="AS180" i="10" s="1"/>
  <c r="AJ180" i="10"/>
  <c r="AK180" i="10" s="1"/>
  <c r="AT180" i="10"/>
  <c r="AU180" i="10" s="1"/>
  <c r="P171" i="11"/>
  <c r="R171" i="11"/>
  <c r="BY171" i="12" s="1"/>
  <c r="P244" i="11"/>
  <c r="R244" i="11"/>
  <c r="BY244" i="12" s="1"/>
  <c r="P18" i="11"/>
  <c r="R18" i="11"/>
  <c r="BY18" i="12" s="1"/>
  <c r="P42" i="11"/>
  <c r="R42" i="11"/>
  <c r="BY42" i="12" s="1"/>
  <c r="P135" i="11"/>
  <c r="AM135" i="11" s="1"/>
  <c r="AN135" i="11" s="1"/>
  <c r="R135" i="11"/>
  <c r="BY135" i="12" s="1"/>
  <c r="P115" i="11"/>
  <c r="R115" i="11"/>
  <c r="BY115" i="12" s="1"/>
  <c r="P69" i="11"/>
  <c r="AJ69" i="11" s="1"/>
  <c r="AK69" i="11" s="1"/>
  <c r="R69" i="11"/>
  <c r="BY69" i="12" s="1"/>
  <c r="BY294" i="12"/>
  <c r="BY270" i="12"/>
  <c r="P194" i="11"/>
  <c r="U194" i="11" s="1"/>
  <c r="R194" i="11"/>
  <c r="BY194" i="12" s="1"/>
  <c r="P78" i="11"/>
  <c r="AT78" i="11" s="1"/>
  <c r="R78" i="11"/>
  <c r="BY78" i="12" s="1"/>
  <c r="P83" i="11"/>
  <c r="AE83" i="11" s="1"/>
  <c r="AF83" i="11" s="1"/>
  <c r="R83" i="11"/>
  <c r="BY83" i="12" s="1"/>
  <c r="BY314" i="12"/>
  <c r="P60" i="11"/>
  <c r="Z60" i="11" s="1"/>
  <c r="AA60" i="11" s="1"/>
  <c r="R60" i="11"/>
  <c r="BY60" i="12" s="1"/>
  <c r="P48" i="11"/>
  <c r="R48" i="11"/>
  <c r="BY48" i="12" s="1"/>
  <c r="P138" i="11"/>
  <c r="Z138" i="11" s="1"/>
  <c r="AA138" i="11" s="1"/>
  <c r="R138" i="11"/>
  <c r="BY138" i="12" s="1"/>
  <c r="P223" i="11"/>
  <c r="AT223" i="11" s="1"/>
  <c r="R223" i="11"/>
  <c r="BY223" i="12" s="1"/>
  <c r="P43" i="11"/>
  <c r="AH43" i="11" s="1"/>
  <c r="AI43" i="11" s="1"/>
  <c r="R43" i="11"/>
  <c r="BY43" i="12" s="1"/>
  <c r="P19" i="11"/>
  <c r="AB19" i="11" s="1"/>
  <c r="AC19" i="11" s="1"/>
  <c r="R19" i="11"/>
  <c r="BY19" i="12" s="1"/>
  <c r="P167" i="11"/>
  <c r="AB167" i="11" s="1"/>
  <c r="AC167" i="11" s="1"/>
  <c r="R167" i="11"/>
  <c r="BY167" i="12" s="1"/>
  <c r="BY265" i="12"/>
  <c r="P192" i="11"/>
  <c r="AH192" i="11" s="1"/>
  <c r="AI192" i="11" s="1"/>
  <c r="R192" i="11"/>
  <c r="BY192" i="12" s="1"/>
  <c r="P94" i="11"/>
  <c r="R94" i="11"/>
  <c r="BY94" i="12" s="1"/>
  <c r="P178" i="11"/>
  <c r="Z178" i="11" s="1"/>
  <c r="AA178" i="11" s="1"/>
  <c r="R178" i="11"/>
  <c r="BY178" i="12" s="1"/>
  <c r="P150" i="11"/>
  <c r="AT150" i="11" s="1"/>
  <c r="R150" i="11"/>
  <c r="BY150" i="12" s="1"/>
  <c r="BY268" i="12"/>
  <c r="P183" i="11"/>
  <c r="R183" i="11"/>
  <c r="BY183" i="12" s="1"/>
  <c r="P153" i="11"/>
  <c r="AJ153" i="11" s="1"/>
  <c r="AK153" i="11" s="1"/>
  <c r="R153" i="11"/>
  <c r="BY153" i="12" s="1"/>
  <c r="P235" i="11"/>
  <c r="R235" i="11"/>
  <c r="BY235" i="12" s="1"/>
  <c r="BY275" i="12"/>
  <c r="P89" i="11"/>
  <c r="AM89" i="11" s="1"/>
  <c r="AN89" i="11" s="1"/>
  <c r="R89" i="11"/>
  <c r="BY89" i="12" s="1"/>
  <c r="P28" i="11"/>
  <c r="BI28" i="11" s="1"/>
  <c r="BJ28" i="11" s="1"/>
  <c r="R28" i="11"/>
  <c r="BY28" i="12" s="1"/>
  <c r="P52" i="11"/>
  <c r="AR52" i="11" s="1"/>
  <c r="R52" i="11"/>
  <c r="BY52" i="12" s="1"/>
  <c r="P142" i="11"/>
  <c r="AE142" i="11" s="1"/>
  <c r="AF142" i="11" s="1"/>
  <c r="R142" i="11"/>
  <c r="BY142" i="12" s="1"/>
  <c r="P174" i="11"/>
  <c r="R174" i="11"/>
  <c r="BY174" i="12" s="1"/>
  <c r="P90" i="11"/>
  <c r="AE90" i="11" s="1"/>
  <c r="AF90" i="11" s="1"/>
  <c r="R90" i="11"/>
  <c r="BY90" i="12" s="1"/>
  <c r="P74" i="11"/>
  <c r="R74" i="11"/>
  <c r="BY74" i="12" s="1"/>
  <c r="P170" i="11"/>
  <c r="R170" i="11"/>
  <c r="BY170" i="12" s="1"/>
  <c r="P59" i="11"/>
  <c r="AR59" i="11" s="1"/>
  <c r="R59" i="11"/>
  <c r="BY59" i="12" s="1"/>
  <c r="P54" i="11"/>
  <c r="AH54" i="11" s="1"/>
  <c r="AI54" i="11" s="1"/>
  <c r="R54" i="11"/>
  <c r="BY54" i="12" s="1"/>
  <c r="P204" i="11"/>
  <c r="AM204" i="11" s="1"/>
  <c r="AN204" i="11" s="1"/>
  <c r="R204" i="11"/>
  <c r="BY204" i="12" s="1"/>
  <c r="P22" i="11"/>
  <c r="R22" i="11"/>
  <c r="BY22" i="12" s="1"/>
  <c r="P44" i="11"/>
  <c r="Z44" i="11" s="1"/>
  <c r="AA44" i="11" s="1"/>
  <c r="R44" i="11"/>
  <c r="BY44" i="12" s="1"/>
  <c r="P180" i="11"/>
  <c r="R180" i="11"/>
  <c r="BY180" i="12" s="1"/>
  <c r="P73" i="11"/>
  <c r="W73" i="11" s="1"/>
  <c r="X73" i="11" s="1"/>
  <c r="R73" i="11"/>
  <c r="BY73" i="12" s="1"/>
  <c r="P119" i="11"/>
  <c r="AB119" i="11" s="1"/>
  <c r="AC119" i="11" s="1"/>
  <c r="R119" i="11"/>
  <c r="BY119" i="12" s="1"/>
  <c r="P121" i="11"/>
  <c r="Z121" i="11" s="1"/>
  <c r="AA121" i="11" s="1"/>
  <c r="R121" i="11"/>
  <c r="BY121" i="12" s="1"/>
  <c r="P214" i="11"/>
  <c r="AE214" i="11" s="1"/>
  <c r="AF214" i="11" s="1"/>
  <c r="R214" i="11"/>
  <c r="BY214" i="12" s="1"/>
  <c r="BY295" i="12"/>
  <c r="P217" i="11"/>
  <c r="Z217" i="11" s="1"/>
  <c r="AA217" i="11" s="1"/>
  <c r="R217" i="11"/>
  <c r="BY217" i="12" s="1"/>
  <c r="P46" i="11"/>
  <c r="AE46" i="11" s="1"/>
  <c r="AF46" i="11" s="1"/>
  <c r="R46" i="11"/>
  <c r="BY46" i="12" s="1"/>
  <c r="P185" i="11"/>
  <c r="R185" i="11"/>
  <c r="BY185" i="12" s="1"/>
  <c r="P116" i="11"/>
  <c r="AH116" i="11" s="1"/>
  <c r="AI116" i="11" s="1"/>
  <c r="R116" i="11"/>
  <c r="BY116" i="12" s="1"/>
  <c r="P100" i="11"/>
  <c r="Z100" i="11" s="1"/>
  <c r="AA100" i="11" s="1"/>
  <c r="R100" i="11"/>
  <c r="BY100" i="12" s="1"/>
  <c r="P137" i="11"/>
  <c r="AY137" i="11" s="1"/>
  <c r="AZ137" i="11" s="1"/>
  <c r="R137" i="11"/>
  <c r="BY137" i="12" s="1"/>
  <c r="P82" i="11"/>
  <c r="R82" i="11"/>
  <c r="BY82" i="12" s="1"/>
  <c r="P72" i="11"/>
  <c r="W72" i="11" s="1"/>
  <c r="X72" i="11" s="1"/>
  <c r="R72" i="11"/>
  <c r="BY72" i="12" s="1"/>
  <c r="P29" i="11"/>
  <c r="W29" i="11" s="1"/>
  <c r="X29" i="11" s="1"/>
  <c r="R29" i="11"/>
  <c r="BY29" i="12" s="1"/>
  <c r="P140" i="11"/>
  <c r="R140" i="11"/>
  <c r="BY140" i="12" s="1"/>
  <c r="BY297" i="12"/>
  <c r="BY312" i="12"/>
  <c r="BY252" i="12"/>
  <c r="P56" i="11"/>
  <c r="AJ56" i="11" s="1"/>
  <c r="AK56" i="11" s="1"/>
  <c r="R56" i="11"/>
  <c r="BY56" i="12" s="1"/>
  <c r="P112" i="11"/>
  <c r="AT112" i="11" s="1"/>
  <c r="R112" i="11"/>
  <c r="BY112" i="12" s="1"/>
  <c r="P17" i="11"/>
  <c r="R17" i="11"/>
  <c r="BY17" i="12" s="1"/>
  <c r="BY306" i="12"/>
  <c r="P176" i="11"/>
  <c r="Z176" i="11" s="1"/>
  <c r="AA176" i="11" s="1"/>
  <c r="R176" i="11"/>
  <c r="BY176" i="12" s="1"/>
  <c r="P77" i="11"/>
  <c r="BI77" i="11" s="1"/>
  <c r="BJ77" i="11" s="1"/>
  <c r="R77" i="11"/>
  <c r="BY77" i="12" s="1"/>
  <c r="P122" i="11"/>
  <c r="BW122" i="12" s="1"/>
  <c r="R122" i="11"/>
  <c r="BY122" i="12" s="1"/>
  <c r="P11" i="11"/>
  <c r="AM11" i="11" s="1"/>
  <c r="AN11" i="11" s="1"/>
  <c r="R11" i="11"/>
  <c r="BY11" i="12" s="1"/>
  <c r="P66" i="11"/>
  <c r="R66" i="11"/>
  <c r="BY66" i="12" s="1"/>
  <c r="P205" i="11"/>
  <c r="R205" i="11"/>
  <c r="BY205" i="12" s="1"/>
  <c r="P58" i="11"/>
  <c r="AE58" i="11" s="1"/>
  <c r="AF58" i="11" s="1"/>
  <c r="R58" i="11"/>
  <c r="BY58" i="12" s="1"/>
  <c r="P129" i="11"/>
  <c r="R129" i="11"/>
  <c r="BY129" i="12" s="1"/>
  <c r="P139" i="11"/>
  <c r="AO139" i="11" s="1"/>
  <c r="AP139" i="11" s="1"/>
  <c r="R139" i="11"/>
  <c r="BY139" i="12" s="1"/>
  <c r="P15" i="11"/>
  <c r="AY15" i="11" s="1"/>
  <c r="BE15" i="11" s="1"/>
  <c r="BF15" i="11" s="1"/>
  <c r="R15" i="11"/>
  <c r="BY15" i="12" s="1"/>
  <c r="BY282" i="12"/>
  <c r="P160" i="11"/>
  <c r="W160" i="11" s="1"/>
  <c r="X160" i="11" s="1"/>
  <c r="R160" i="11"/>
  <c r="BY160" i="12" s="1"/>
  <c r="P108" i="11"/>
  <c r="U108" i="11" s="1"/>
  <c r="R108" i="11"/>
  <c r="BY108" i="12" s="1"/>
  <c r="P86" i="11"/>
  <c r="Z86" i="11" s="1"/>
  <c r="AA86" i="11" s="1"/>
  <c r="R86" i="11"/>
  <c r="BY86" i="12" s="1"/>
  <c r="P35" i="11"/>
  <c r="R35" i="11"/>
  <c r="BY35" i="12" s="1"/>
  <c r="P177" i="11"/>
  <c r="AR177" i="11" s="1"/>
  <c r="R177" i="11"/>
  <c r="BY177" i="12" s="1"/>
  <c r="P158" i="11"/>
  <c r="W158" i="11" s="1"/>
  <c r="X158" i="11" s="1"/>
  <c r="R158" i="11"/>
  <c r="BY158" i="12" s="1"/>
  <c r="P117" i="11"/>
  <c r="R117" i="11"/>
  <c r="BY117" i="12" s="1"/>
  <c r="P208" i="11"/>
  <c r="R208" i="11"/>
  <c r="BY208" i="12" s="1"/>
  <c r="P228" i="11"/>
  <c r="R228" i="11"/>
  <c r="BY228" i="12" s="1"/>
  <c r="P14" i="11"/>
  <c r="AY14" i="11" s="1"/>
  <c r="R14" i="11"/>
  <c r="BY14" i="12" s="1"/>
  <c r="P218" i="11"/>
  <c r="AR218" i="11" s="1"/>
  <c r="R218" i="11"/>
  <c r="BY218" i="12" s="1"/>
  <c r="P220" i="11"/>
  <c r="W220" i="11" s="1"/>
  <c r="X220" i="11" s="1"/>
  <c r="R220" i="11"/>
  <c r="BY220" i="12" s="1"/>
  <c r="P240" i="11"/>
  <c r="BI240" i="11" s="1"/>
  <c r="BJ240" i="11" s="1"/>
  <c r="R240" i="11"/>
  <c r="BY240" i="12" s="1"/>
  <c r="P146" i="11"/>
  <c r="AE146" i="11" s="1"/>
  <c r="AF146" i="11" s="1"/>
  <c r="R146" i="11"/>
  <c r="BY146" i="12" s="1"/>
  <c r="P168" i="11"/>
  <c r="R168" i="11"/>
  <c r="BY168" i="12" s="1"/>
  <c r="P120" i="11"/>
  <c r="AR120" i="11" s="1"/>
  <c r="R120" i="11"/>
  <c r="BY120" i="12" s="1"/>
  <c r="P88" i="11"/>
  <c r="AY88" i="11" s="1"/>
  <c r="BE88" i="11" s="1"/>
  <c r="BF88" i="11" s="1"/>
  <c r="R88" i="11"/>
  <c r="BY88" i="12" s="1"/>
  <c r="P157" i="11"/>
  <c r="AE157" i="11" s="1"/>
  <c r="AF157" i="11" s="1"/>
  <c r="R157" i="11"/>
  <c r="BY157" i="12" s="1"/>
  <c r="P130" i="11"/>
  <c r="U130" i="11" s="1"/>
  <c r="R130" i="11"/>
  <c r="BY130" i="12" s="1"/>
  <c r="P209" i="11"/>
  <c r="Z209" i="11" s="1"/>
  <c r="AA209" i="11" s="1"/>
  <c r="R209" i="11"/>
  <c r="BY209" i="12" s="1"/>
  <c r="P87" i="11"/>
  <c r="AH87" i="11" s="1"/>
  <c r="AI87" i="11" s="1"/>
  <c r="R87" i="11"/>
  <c r="BY87" i="12" s="1"/>
  <c r="P13" i="11"/>
  <c r="U13" i="11" s="1"/>
  <c r="R13" i="11"/>
  <c r="BY13" i="12" s="1"/>
  <c r="P206" i="11"/>
  <c r="W206" i="11" s="1"/>
  <c r="X206" i="11" s="1"/>
  <c r="R206" i="11"/>
  <c r="BY206" i="12" s="1"/>
  <c r="P118" i="11"/>
  <c r="R118" i="11"/>
  <c r="BY118" i="12" s="1"/>
  <c r="P23" i="11"/>
  <c r="AH23" i="11" s="1"/>
  <c r="AI23" i="11" s="1"/>
  <c r="R23" i="11"/>
  <c r="BY23" i="12" s="1"/>
  <c r="P147" i="11"/>
  <c r="AT147" i="11" s="1"/>
  <c r="R147" i="11"/>
  <c r="BY147" i="12" s="1"/>
  <c r="P75" i="11"/>
  <c r="U75" i="11" s="1"/>
  <c r="R75" i="11"/>
  <c r="BY75" i="12" s="1"/>
  <c r="P182" i="11"/>
  <c r="R182" i="11"/>
  <c r="BY182" i="12" s="1"/>
  <c r="P210" i="11"/>
  <c r="R210" i="11"/>
  <c r="BY210" i="12" s="1"/>
  <c r="P195" i="11"/>
  <c r="BI195" i="11" s="1"/>
  <c r="BJ195" i="11" s="1"/>
  <c r="R195" i="11"/>
  <c r="BY195" i="12" s="1"/>
  <c r="P187" i="11"/>
  <c r="R187" i="11"/>
  <c r="BY187" i="12" s="1"/>
  <c r="P193" i="11"/>
  <c r="W193" i="11" s="1"/>
  <c r="X193" i="11" s="1"/>
  <c r="R193" i="11"/>
  <c r="BY193" i="12" s="1"/>
  <c r="P162" i="11"/>
  <c r="AR162" i="11" s="1"/>
  <c r="R162" i="11"/>
  <c r="BY162" i="12" s="1"/>
  <c r="P55" i="11"/>
  <c r="AO55" i="11" s="1"/>
  <c r="AP55" i="11" s="1"/>
  <c r="R55" i="11"/>
  <c r="BY55" i="12" s="1"/>
  <c r="BY290" i="12"/>
  <c r="P200" i="11"/>
  <c r="U200" i="11" s="1"/>
  <c r="R200" i="11"/>
  <c r="BY200" i="12" s="1"/>
  <c r="P190" i="11"/>
  <c r="Z190" i="11" s="1"/>
  <c r="AA190" i="11" s="1"/>
  <c r="R190" i="11"/>
  <c r="BY190" i="12" s="1"/>
  <c r="BY280" i="12"/>
  <c r="BY289" i="12"/>
  <c r="P99" i="11"/>
  <c r="AR99" i="11" s="1"/>
  <c r="R99" i="11"/>
  <c r="BY99" i="12" s="1"/>
  <c r="P155" i="11"/>
  <c r="AH155" i="11" s="1"/>
  <c r="AI155" i="11" s="1"/>
  <c r="R155" i="11"/>
  <c r="BY155" i="12" s="1"/>
  <c r="P40" i="11"/>
  <c r="AE40" i="11" s="1"/>
  <c r="AF40" i="11" s="1"/>
  <c r="R40" i="11"/>
  <c r="BY40" i="12" s="1"/>
  <c r="P70" i="11"/>
  <c r="R70" i="11"/>
  <c r="BY70" i="12" s="1"/>
  <c r="P166" i="11"/>
  <c r="AB166" i="11" s="1"/>
  <c r="AC166" i="11" s="1"/>
  <c r="R166" i="11"/>
  <c r="BY166" i="12" s="1"/>
  <c r="BY292" i="12"/>
  <c r="P37" i="11"/>
  <c r="AJ37" i="11" s="1"/>
  <c r="AK37" i="11" s="1"/>
  <c r="R37" i="11"/>
  <c r="BY37" i="12" s="1"/>
  <c r="P189" i="11"/>
  <c r="R189" i="11"/>
  <c r="BY189" i="12" s="1"/>
  <c r="P188" i="11"/>
  <c r="AM188" i="11" s="1"/>
  <c r="AN188" i="11" s="1"/>
  <c r="R188" i="11"/>
  <c r="BY188" i="12" s="1"/>
  <c r="P27" i="11"/>
  <c r="BI27" i="11" s="1"/>
  <c r="BJ27" i="11" s="1"/>
  <c r="R27" i="11"/>
  <c r="BY27" i="12" s="1"/>
  <c r="P124" i="11"/>
  <c r="AR124" i="11" s="1"/>
  <c r="R124" i="11"/>
  <c r="BY124" i="12" s="1"/>
  <c r="P238" i="11"/>
  <c r="BI238" i="11" s="1"/>
  <c r="BJ238" i="11" s="1"/>
  <c r="R238" i="11"/>
  <c r="BY238" i="12" s="1"/>
  <c r="P149" i="11"/>
  <c r="AO149" i="11" s="1"/>
  <c r="AP149" i="11" s="1"/>
  <c r="R149" i="11"/>
  <c r="BY149" i="12" s="1"/>
  <c r="BY315" i="12"/>
  <c r="P225" i="11"/>
  <c r="R225" i="11"/>
  <c r="BY225" i="12" s="1"/>
  <c r="P101" i="11"/>
  <c r="AM101" i="11" s="1"/>
  <c r="AN101" i="11" s="1"/>
  <c r="R101" i="11"/>
  <c r="BY101" i="12" s="1"/>
  <c r="P165" i="11"/>
  <c r="AJ165" i="11" s="1"/>
  <c r="AK165" i="11" s="1"/>
  <c r="R165" i="11"/>
  <c r="BY165" i="12" s="1"/>
  <c r="P233" i="11"/>
  <c r="R233" i="11"/>
  <c r="BY233" i="12" s="1"/>
  <c r="P126" i="11"/>
  <c r="AR126" i="11" s="1"/>
  <c r="R126" i="11"/>
  <c r="BY126" i="12" s="1"/>
  <c r="P242" i="11"/>
  <c r="W242" i="11" s="1"/>
  <c r="X242" i="11" s="1"/>
  <c r="R242" i="11"/>
  <c r="BY242" i="12" s="1"/>
  <c r="P36" i="11"/>
  <c r="AJ36" i="11" s="1"/>
  <c r="AK36" i="11" s="1"/>
  <c r="R36" i="11"/>
  <c r="BY36" i="12" s="1"/>
  <c r="P45" i="11"/>
  <c r="AT45" i="11" s="1"/>
  <c r="R45" i="11"/>
  <c r="BY45" i="12" s="1"/>
  <c r="P32" i="11"/>
  <c r="AE32" i="11" s="1"/>
  <c r="AF32" i="11" s="1"/>
  <c r="R32" i="11"/>
  <c r="BY32" i="12" s="1"/>
  <c r="P51" i="11"/>
  <c r="AH51" i="11" s="1"/>
  <c r="AI51" i="11" s="1"/>
  <c r="R51" i="11"/>
  <c r="BY51" i="12" s="1"/>
  <c r="P161" i="11"/>
  <c r="W161" i="11" s="1"/>
  <c r="X161" i="11" s="1"/>
  <c r="R161" i="11"/>
  <c r="BY161" i="12" s="1"/>
  <c r="P84" i="11"/>
  <c r="R84" i="11"/>
  <c r="BY84" i="12" s="1"/>
  <c r="P91" i="11"/>
  <c r="AT91" i="11" s="1"/>
  <c r="R91" i="11"/>
  <c r="BY91" i="12" s="1"/>
  <c r="P133" i="11"/>
  <c r="R133" i="11"/>
  <c r="BY133" i="12" s="1"/>
  <c r="P50" i="11"/>
  <c r="AY50" i="11" s="1"/>
  <c r="AZ50" i="11" s="1"/>
  <c r="R50" i="11"/>
  <c r="BY50" i="12" s="1"/>
  <c r="P98" i="11"/>
  <c r="BB98" i="11" s="1"/>
  <c r="BC98" i="11" s="1"/>
  <c r="R98" i="11"/>
  <c r="BY98" i="12" s="1"/>
  <c r="P95" i="11"/>
  <c r="W95" i="11" s="1"/>
  <c r="X95" i="11" s="1"/>
  <c r="R95" i="11"/>
  <c r="BY95" i="12" s="1"/>
  <c r="P201" i="11"/>
  <c r="R201" i="11"/>
  <c r="BY201" i="12" s="1"/>
  <c r="P191" i="11"/>
  <c r="AT191" i="11" s="1"/>
  <c r="R191" i="11"/>
  <c r="BY191" i="12" s="1"/>
  <c r="P114" i="11"/>
  <c r="AE114" i="11" s="1"/>
  <c r="AF114" i="11" s="1"/>
  <c r="R114" i="11"/>
  <c r="BY114" i="12" s="1"/>
  <c r="P219" i="11"/>
  <c r="AM219" i="11" s="1"/>
  <c r="AN219" i="11" s="1"/>
  <c r="R219" i="11"/>
  <c r="BY219" i="12" s="1"/>
  <c r="P172" i="11"/>
  <c r="AT172" i="11" s="1"/>
  <c r="R172" i="11"/>
  <c r="BY172" i="12" s="1"/>
  <c r="P92" i="11"/>
  <c r="R92" i="11"/>
  <c r="BY92" i="12" s="1"/>
  <c r="BY296" i="12"/>
  <c r="P207" i="11"/>
  <c r="AJ207" i="11" s="1"/>
  <c r="AK207" i="11" s="1"/>
  <c r="R207" i="11"/>
  <c r="BY207" i="12" s="1"/>
  <c r="BY304" i="12"/>
  <c r="BY257" i="12"/>
  <c r="P20" i="11"/>
  <c r="R20" i="11"/>
  <c r="BY20" i="12" s="1"/>
  <c r="P127" i="11"/>
  <c r="AM127" i="11" s="1"/>
  <c r="AN127" i="11" s="1"/>
  <c r="R127" i="11"/>
  <c r="BY127" i="12" s="1"/>
  <c r="P34" i="11"/>
  <c r="R34" i="11"/>
  <c r="BY34" i="12" s="1"/>
  <c r="P49" i="11"/>
  <c r="AH49" i="11" s="1"/>
  <c r="AI49" i="11" s="1"/>
  <c r="R49" i="11"/>
  <c r="BY49" i="12" s="1"/>
  <c r="P224" i="11"/>
  <c r="Z224" i="11" s="1"/>
  <c r="AA224" i="11" s="1"/>
  <c r="R224" i="11"/>
  <c r="BY224" i="12" s="1"/>
  <c r="P151" i="11"/>
  <c r="AJ151" i="11" s="1"/>
  <c r="AK151" i="11" s="1"/>
  <c r="R151" i="11"/>
  <c r="BY151" i="12" s="1"/>
  <c r="P125" i="11"/>
  <c r="AR125" i="11" s="1"/>
  <c r="R125" i="11"/>
  <c r="BY125" i="12" s="1"/>
  <c r="P154" i="11"/>
  <c r="R154" i="11"/>
  <c r="BY154" i="12" s="1"/>
  <c r="P232" i="11"/>
  <c r="U232" i="11" s="1"/>
  <c r="R232" i="11"/>
  <c r="BY232" i="12" s="1"/>
  <c r="BY309" i="12"/>
  <c r="P234" i="11"/>
  <c r="R234" i="11"/>
  <c r="BY234" i="12" s="1"/>
  <c r="P169" i="11"/>
  <c r="U169" i="11" s="1"/>
  <c r="R169" i="11"/>
  <c r="BY169" i="12" s="1"/>
  <c r="P213" i="11"/>
  <c r="AR213" i="11" s="1"/>
  <c r="R213" i="11"/>
  <c r="BY213" i="12" s="1"/>
  <c r="BY308" i="12"/>
  <c r="P241" i="11"/>
  <c r="AR241" i="11" s="1"/>
  <c r="R241" i="11"/>
  <c r="BY241" i="12" s="1"/>
  <c r="BY305" i="12"/>
  <c r="P25" i="11"/>
  <c r="R25" i="11"/>
  <c r="BY25" i="12" s="1"/>
  <c r="P184" i="11"/>
  <c r="R184" i="11"/>
  <c r="BY184" i="12" s="1"/>
  <c r="P24" i="11"/>
  <c r="AM24" i="11" s="1"/>
  <c r="AN24" i="11" s="1"/>
  <c r="R24" i="11"/>
  <c r="BY24" i="12" s="1"/>
  <c r="P102" i="11"/>
  <c r="AE102" i="11" s="1"/>
  <c r="AF102" i="11" s="1"/>
  <c r="R102" i="11"/>
  <c r="BY102" i="12" s="1"/>
  <c r="P197" i="11"/>
  <c r="R197" i="11"/>
  <c r="BY197" i="12" s="1"/>
  <c r="P237" i="11"/>
  <c r="R237" i="11"/>
  <c r="BY237" i="12" s="1"/>
  <c r="P239" i="11"/>
  <c r="R239" i="11"/>
  <c r="BY239" i="12" s="1"/>
  <c r="P186" i="11"/>
  <c r="AE186" i="11" s="1"/>
  <c r="AF186" i="11" s="1"/>
  <c r="R186" i="11"/>
  <c r="BY186" i="12" s="1"/>
  <c r="P163" i="11"/>
  <c r="AR163" i="11" s="1"/>
  <c r="R163" i="11"/>
  <c r="BY163" i="12" s="1"/>
  <c r="P107" i="11"/>
  <c r="R107" i="11"/>
  <c r="BY107" i="12" s="1"/>
  <c r="P103" i="11"/>
  <c r="R103" i="11"/>
  <c r="BY103" i="12" s="1"/>
  <c r="P80" i="11"/>
  <c r="BW80" i="12" s="1"/>
  <c r="R80" i="11"/>
  <c r="BY80" i="12" s="1"/>
  <c r="P227" i="11"/>
  <c r="BI227" i="11" s="1"/>
  <c r="BJ227" i="11" s="1"/>
  <c r="R227" i="11"/>
  <c r="BY227" i="12" s="1"/>
  <c r="P229" i="11"/>
  <c r="BI229" i="11" s="1"/>
  <c r="BJ229" i="11" s="1"/>
  <c r="R229" i="11"/>
  <c r="BY229" i="12" s="1"/>
  <c r="P198" i="11"/>
  <c r="R198" i="11"/>
  <c r="BY198" i="12" s="1"/>
  <c r="P105" i="11"/>
  <c r="Z105" i="11" s="1"/>
  <c r="AA105" i="11" s="1"/>
  <c r="R105" i="11"/>
  <c r="BY105" i="12" s="1"/>
  <c r="P211" i="11"/>
  <c r="AT211" i="11" s="1"/>
  <c r="R211" i="11"/>
  <c r="BY211" i="12" s="1"/>
  <c r="P67" i="11"/>
  <c r="W67" i="11" s="1"/>
  <c r="X67" i="11" s="1"/>
  <c r="R67" i="11"/>
  <c r="BY67" i="12" s="1"/>
  <c r="P159" i="11"/>
  <c r="Z159" i="11" s="1"/>
  <c r="AA159" i="11" s="1"/>
  <c r="R159" i="11"/>
  <c r="BY159" i="12" s="1"/>
  <c r="P221" i="11"/>
  <c r="BW221" i="12" s="1"/>
  <c r="R221" i="11"/>
  <c r="BY221" i="12" s="1"/>
  <c r="P21" i="11"/>
  <c r="R21" i="11"/>
  <c r="BY21" i="12" s="1"/>
  <c r="P111" i="11"/>
  <c r="R111" i="11"/>
  <c r="BY111" i="12" s="1"/>
  <c r="P106" i="11"/>
  <c r="AE106" i="11" s="1"/>
  <c r="AF106" i="11" s="1"/>
  <c r="R106" i="11"/>
  <c r="BY106" i="12" s="1"/>
  <c r="BY276" i="12"/>
  <c r="P81" i="11"/>
  <c r="AM81" i="11" s="1"/>
  <c r="AN81" i="11" s="1"/>
  <c r="R81" i="11"/>
  <c r="BY81" i="12" s="1"/>
  <c r="P109" i="11"/>
  <c r="U109" i="11" s="1"/>
  <c r="R109" i="11"/>
  <c r="BY109" i="12" s="1"/>
  <c r="P26" i="11"/>
  <c r="U26" i="11" s="1"/>
  <c r="R26" i="11"/>
  <c r="BY26" i="12" s="1"/>
  <c r="P144" i="11"/>
  <c r="AT144" i="11" s="1"/>
  <c r="R144" i="11"/>
  <c r="BY144" i="12" s="1"/>
  <c r="P64" i="11"/>
  <c r="AR64" i="11" s="1"/>
  <c r="R64" i="11"/>
  <c r="BY64" i="12" s="1"/>
  <c r="P202" i="11"/>
  <c r="R202" i="11"/>
  <c r="BY202" i="12" s="1"/>
  <c r="P243" i="11"/>
  <c r="Z243" i="11" s="1"/>
  <c r="AA243" i="11" s="1"/>
  <c r="R243" i="11"/>
  <c r="BY243" i="12" s="1"/>
  <c r="P53" i="11"/>
  <c r="AH53" i="11" s="1"/>
  <c r="AI53" i="11" s="1"/>
  <c r="R53" i="11"/>
  <c r="BY53" i="12" s="1"/>
  <c r="P196" i="11"/>
  <c r="R196" i="11"/>
  <c r="BY196" i="12" s="1"/>
  <c r="P123" i="11"/>
  <c r="W123" i="11" s="1"/>
  <c r="X123" i="11" s="1"/>
  <c r="R123" i="11"/>
  <c r="BY123" i="12" s="1"/>
  <c r="P97" i="11"/>
  <c r="AY97" i="11" s="1"/>
  <c r="BE97" i="11" s="1"/>
  <c r="BF97" i="11" s="1"/>
  <c r="R97" i="11"/>
  <c r="BY97" i="12" s="1"/>
  <c r="P231" i="11"/>
  <c r="R231" i="11"/>
  <c r="BY231" i="12" s="1"/>
  <c r="BY285" i="12"/>
  <c r="P226" i="11"/>
  <c r="R226" i="11"/>
  <c r="BY226" i="12" s="1"/>
  <c r="P156" i="11"/>
  <c r="AJ156" i="11" s="1"/>
  <c r="AK156" i="11" s="1"/>
  <c r="R156" i="11"/>
  <c r="BY156" i="12" s="1"/>
  <c r="P68" i="11"/>
  <c r="R68" i="11"/>
  <c r="BY68" i="12" s="1"/>
  <c r="P212" i="11"/>
  <c r="R212" i="11"/>
  <c r="BY212" i="12" s="1"/>
  <c r="P179" i="11"/>
  <c r="AB179" i="11" s="1"/>
  <c r="AC179" i="11" s="1"/>
  <c r="R179" i="11"/>
  <c r="BY179" i="12" s="1"/>
  <c r="P148" i="11"/>
  <c r="Z148" i="11" s="1"/>
  <c r="AA148" i="11" s="1"/>
  <c r="R148" i="11"/>
  <c r="BY148" i="12" s="1"/>
  <c r="P215" i="11"/>
  <c r="AB215" i="11" s="1"/>
  <c r="AC215" i="11" s="1"/>
  <c r="R215" i="11"/>
  <c r="BY215" i="12" s="1"/>
  <c r="P104" i="11"/>
  <c r="R104" i="11"/>
  <c r="BY104" i="12" s="1"/>
  <c r="P134" i="11"/>
  <c r="AH134" i="11" s="1"/>
  <c r="AI134" i="11" s="1"/>
  <c r="R134" i="11"/>
  <c r="BY134" i="12" s="1"/>
  <c r="P93" i="11"/>
  <c r="AY93" i="11" s="1"/>
  <c r="BE93" i="11" s="1"/>
  <c r="BF93" i="11" s="1"/>
  <c r="R93" i="11"/>
  <c r="BY93" i="12" s="1"/>
  <c r="P79" i="11"/>
  <c r="R79" i="11"/>
  <c r="BY79" i="12" s="1"/>
  <c r="P131" i="11"/>
  <c r="AB131" i="11" s="1"/>
  <c r="AC131" i="11" s="1"/>
  <c r="R131" i="11"/>
  <c r="BY131" i="12" s="1"/>
  <c r="BY287" i="12"/>
  <c r="P38" i="11"/>
  <c r="AM38" i="11" s="1"/>
  <c r="AN38" i="11" s="1"/>
  <c r="R38" i="11"/>
  <c r="BY38" i="12" s="1"/>
  <c r="P16" i="11"/>
  <c r="R16" i="11"/>
  <c r="BY16" i="12" s="1"/>
  <c r="P164" i="11"/>
  <c r="R164" i="11"/>
  <c r="BY164" i="12" s="1"/>
  <c r="BY258" i="12"/>
  <c r="P30" i="11"/>
  <c r="R30" i="11"/>
  <c r="BY30" i="12" s="1"/>
  <c r="P143" i="11"/>
  <c r="AJ143" i="11" s="1"/>
  <c r="AK143" i="11" s="1"/>
  <c r="R143" i="11"/>
  <c r="BY143" i="12" s="1"/>
  <c r="P65" i="11"/>
  <c r="AJ65" i="11" s="1"/>
  <c r="AK65" i="11" s="1"/>
  <c r="R65" i="11"/>
  <c r="BY65" i="12" s="1"/>
  <c r="P216" i="11"/>
  <c r="R216" i="11"/>
  <c r="BY216" i="12" s="1"/>
  <c r="P71" i="11"/>
  <c r="U71" i="11" s="1"/>
  <c r="R71" i="11"/>
  <c r="BY71" i="12" s="1"/>
  <c r="P33" i="11"/>
  <c r="R33" i="11"/>
  <c r="BY33" i="12" s="1"/>
  <c r="P152" i="11"/>
  <c r="AJ152" i="11" s="1"/>
  <c r="AK152" i="11" s="1"/>
  <c r="R152" i="11"/>
  <c r="BY152" i="12" s="1"/>
  <c r="P175" i="11"/>
  <c r="Z175" i="11" s="1"/>
  <c r="AA175" i="11" s="1"/>
  <c r="R175" i="11"/>
  <c r="BY175" i="12" s="1"/>
  <c r="BY283" i="12"/>
  <c r="P76" i="11"/>
  <c r="BI76" i="11" s="1"/>
  <c r="BJ76" i="11" s="1"/>
  <c r="R76" i="11"/>
  <c r="BY76" i="12" s="1"/>
  <c r="P57" i="11"/>
  <c r="Z57" i="11" s="1"/>
  <c r="AA57" i="11" s="1"/>
  <c r="R57" i="11"/>
  <c r="BY57" i="12" s="1"/>
  <c r="P41" i="11"/>
  <c r="AR41" i="11" s="1"/>
  <c r="R41" i="11"/>
  <c r="BY41" i="12" s="1"/>
  <c r="P236" i="11"/>
  <c r="AR236" i="11" s="1"/>
  <c r="R236" i="11"/>
  <c r="BY236" i="12" s="1"/>
  <c r="P128" i="11"/>
  <c r="AT128" i="11" s="1"/>
  <c r="R128" i="11"/>
  <c r="BY128" i="12" s="1"/>
  <c r="P39" i="11"/>
  <c r="R39" i="11"/>
  <c r="BY39" i="12" s="1"/>
  <c r="P96" i="11"/>
  <c r="AH96" i="11" s="1"/>
  <c r="AI96" i="11" s="1"/>
  <c r="R96" i="11"/>
  <c r="BY96" i="12" s="1"/>
  <c r="P203" i="11"/>
  <c r="R203" i="11"/>
  <c r="BY203" i="12" s="1"/>
  <c r="P110" i="11"/>
  <c r="AR110" i="11" s="1"/>
  <c r="R110" i="11"/>
  <c r="BY110" i="12" s="1"/>
  <c r="P136" i="11"/>
  <c r="Z136" i="11" s="1"/>
  <c r="AA136" i="11" s="1"/>
  <c r="R136" i="11"/>
  <c r="BY136" i="12" s="1"/>
  <c r="P141" i="11"/>
  <c r="R141" i="11"/>
  <c r="BY141" i="12" s="1"/>
  <c r="P85" i="11"/>
  <c r="AH85" i="11" s="1"/>
  <c r="AI85" i="11" s="1"/>
  <c r="R85" i="11"/>
  <c r="BY85" i="12" s="1"/>
  <c r="P199" i="11"/>
  <c r="R199" i="11"/>
  <c r="BY199" i="12" s="1"/>
  <c r="P63" i="11"/>
  <c r="AT63" i="11" s="1"/>
  <c r="R63" i="11"/>
  <c r="BY63" i="12" s="1"/>
  <c r="P145" i="11"/>
  <c r="AB145" i="11" s="1"/>
  <c r="AC145" i="11" s="1"/>
  <c r="R145" i="11"/>
  <c r="BY145" i="12" s="1"/>
  <c r="P230" i="11"/>
  <c r="R230" i="11"/>
  <c r="BY230" i="12" s="1"/>
  <c r="P47" i="11"/>
  <c r="W47" i="11" s="1"/>
  <c r="X47" i="11" s="1"/>
  <c r="R47" i="11"/>
  <c r="BY47" i="12" s="1"/>
  <c r="P31" i="11"/>
  <c r="U48" i="10" a="1"/>
  <c r="U48" i="10" s="1"/>
  <c r="E48" i="12" s="1"/>
  <c r="S48" i="10"/>
  <c r="AG48" i="10" s="1"/>
  <c r="AH48" i="10" s="1"/>
  <c r="S109" i="10"/>
  <c r="AJ109" i="10" s="1"/>
  <c r="AK109" i="10" s="1"/>
  <c r="U109" i="10" a="1"/>
  <c r="U109" i="10" s="1"/>
  <c r="E109" i="12" s="1"/>
  <c r="W225" i="10"/>
  <c r="I225" i="12" s="1"/>
  <c r="I285" i="12"/>
  <c r="I261" i="12"/>
  <c r="U33" i="10" a="1"/>
  <c r="U33" i="10" s="1"/>
  <c r="S33" i="10"/>
  <c r="U228" i="10" a="1"/>
  <c r="U228" i="10" s="1"/>
  <c r="S228" i="10"/>
  <c r="W28" i="10"/>
  <c r="I28" i="12" s="1"/>
  <c r="U232" i="10" a="1"/>
  <c r="U232" i="10" s="1"/>
  <c r="F232" i="12" s="1"/>
  <c r="S232" i="10"/>
  <c r="Z232" i="10" s="1"/>
  <c r="W14" i="10"/>
  <c r="I14" i="12" s="1"/>
  <c r="I267" i="12"/>
  <c r="W22" i="10"/>
  <c r="I22" i="12" s="1"/>
  <c r="U171" i="10" a="1"/>
  <c r="U171" i="10" s="1"/>
  <c r="D171" i="12" s="1"/>
  <c r="S171" i="10"/>
  <c r="AB171" i="10" s="1"/>
  <c r="AC171" i="10" s="1"/>
  <c r="U168" i="10" a="1"/>
  <c r="U168" i="10" s="1"/>
  <c r="S168" i="10"/>
  <c r="AR168" i="10" s="1"/>
  <c r="AS168" i="10" s="1"/>
  <c r="I286" i="12"/>
  <c r="U47" i="10" a="1"/>
  <c r="U47" i="10" s="1"/>
  <c r="S47" i="10"/>
  <c r="Z47" i="10" s="1"/>
  <c r="W110" i="10"/>
  <c r="I110" i="12" s="1"/>
  <c r="U172" i="10" a="1"/>
  <c r="U172" i="10" s="1"/>
  <c r="E172" i="12" s="1"/>
  <c r="S172" i="10"/>
  <c r="AJ172" i="10" s="1"/>
  <c r="AK172" i="10" s="1"/>
  <c r="W94" i="10"/>
  <c r="I94" i="12" s="1"/>
  <c r="I258" i="12"/>
  <c r="U182" i="10" a="1"/>
  <c r="U182" i="10" s="1"/>
  <c r="S182" i="10"/>
  <c r="AR182" i="10" s="1"/>
  <c r="AS182" i="10" s="1"/>
  <c r="I257" i="12"/>
  <c r="W84" i="10"/>
  <c r="I84" i="12" s="1"/>
  <c r="W108" i="10"/>
  <c r="I108" i="12" s="1"/>
  <c r="U203" i="10" a="1"/>
  <c r="U203" i="10" s="1"/>
  <c r="S203" i="10"/>
  <c r="U79" i="10" a="1"/>
  <c r="U79" i="10" s="1"/>
  <c r="S79" i="10"/>
  <c r="AJ79" i="10" s="1"/>
  <c r="AK79" i="10" s="1"/>
  <c r="U31" i="10" a="1"/>
  <c r="U31" i="10" s="1"/>
  <c r="F31" i="12" s="1"/>
  <c r="S31" i="10"/>
  <c r="AM31" i="10" s="1"/>
  <c r="AN31" i="10" s="1"/>
  <c r="S37" i="10"/>
  <c r="U37" i="10" a="1"/>
  <c r="U37" i="10" s="1"/>
  <c r="U170" i="10" a="1"/>
  <c r="U170" i="10" s="1"/>
  <c r="S170" i="10"/>
  <c r="H170" i="12" s="1"/>
  <c r="U73" i="10" a="1"/>
  <c r="U73" i="10" s="1"/>
  <c r="S73" i="10"/>
  <c r="Z73" i="10" s="1"/>
  <c r="W233" i="10"/>
  <c r="I233" i="12" s="1"/>
  <c r="W42" i="10"/>
  <c r="I42" i="12" s="1"/>
  <c r="U154" i="10" a="1"/>
  <c r="U154" i="10" s="1"/>
  <c r="E154" i="12" s="1"/>
  <c r="S154" i="10"/>
  <c r="W69" i="10"/>
  <c r="I69" i="12" s="1"/>
  <c r="U50" i="10" a="1"/>
  <c r="U50" i="10" s="1"/>
  <c r="S50" i="10"/>
  <c r="AG50" i="10" s="1"/>
  <c r="AH50" i="10" s="1"/>
  <c r="I255" i="12"/>
  <c r="W185" i="10"/>
  <c r="I185" i="12" s="1"/>
  <c r="U28" i="10" a="1"/>
  <c r="U28" i="10" s="1"/>
  <c r="D28" i="12" s="1"/>
  <c r="S28" i="10"/>
  <c r="AJ28" i="10" s="1"/>
  <c r="AK28" i="10" s="1"/>
  <c r="U119" i="10" a="1"/>
  <c r="U119" i="10" s="1"/>
  <c r="E119" i="12" s="1"/>
  <c r="S119" i="10"/>
  <c r="AY119" i="10" s="1"/>
  <c r="W119" i="10"/>
  <c r="I119" i="12" s="1"/>
  <c r="W93" i="10"/>
  <c r="I93" i="12" s="1"/>
  <c r="U158" i="10" a="1"/>
  <c r="U158" i="10" s="1"/>
  <c r="F158" i="12" s="1"/>
  <c r="S158" i="10"/>
  <c r="U124" i="10" a="1"/>
  <c r="U124" i="10" s="1"/>
  <c r="S124" i="10"/>
  <c r="W124" i="10"/>
  <c r="I124" i="12" s="1"/>
  <c r="W115" i="10"/>
  <c r="I115" i="12" s="1"/>
  <c r="U202" i="10" a="1"/>
  <c r="U202" i="10" s="1"/>
  <c r="S202" i="10"/>
  <c r="W48" i="10"/>
  <c r="I48" i="12" s="1"/>
  <c r="U241" i="10" a="1"/>
  <c r="U241" i="10" s="1"/>
  <c r="S241" i="10"/>
  <c r="AY241" i="10" s="1"/>
  <c r="W238" i="10"/>
  <c r="I238" i="12" s="1"/>
  <c r="U225" i="10" a="1"/>
  <c r="U225" i="10" s="1"/>
  <c r="D225" i="12" s="1"/>
  <c r="S225" i="10"/>
  <c r="I303" i="12"/>
  <c r="I253" i="12"/>
  <c r="W77" i="10"/>
  <c r="I77" i="12" s="1"/>
  <c r="W228" i="10"/>
  <c r="I228" i="12" s="1"/>
  <c r="S211" i="10"/>
  <c r="U211" i="10" a="1"/>
  <c r="U211" i="10" s="1"/>
  <c r="U143" i="10" a="1"/>
  <c r="U143" i="10" s="1"/>
  <c r="F143" i="12" s="1"/>
  <c r="S143" i="10"/>
  <c r="U131" i="10" a="1"/>
  <c r="U131" i="10" s="1"/>
  <c r="D131" i="12" s="1"/>
  <c r="S131" i="10"/>
  <c r="AJ131" i="10" s="1"/>
  <c r="AK131" i="10" s="1"/>
  <c r="U214" i="10" a="1"/>
  <c r="U214" i="10" s="1"/>
  <c r="S214" i="10"/>
  <c r="U116" i="10" a="1"/>
  <c r="U116" i="10" s="1"/>
  <c r="E116" i="12" s="1"/>
  <c r="S116" i="10"/>
  <c r="Z116" i="10" s="1"/>
  <c r="W47" i="10"/>
  <c r="I47" i="12" s="1"/>
  <c r="U149" i="10" a="1"/>
  <c r="U149" i="10" s="1"/>
  <c r="S149" i="10"/>
  <c r="AY149" i="10" s="1"/>
  <c r="W149" i="10"/>
  <c r="I149" i="12" s="1"/>
  <c r="U191" i="10" a="1"/>
  <c r="U191" i="10" s="1"/>
  <c r="S191" i="10"/>
  <c r="W202" i="10"/>
  <c r="I202" i="12" s="1"/>
  <c r="U94" i="10" a="1"/>
  <c r="U94" i="10" s="1"/>
  <c r="E94" i="12" s="1"/>
  <c r="S94" i="10"/>
  <c r="Z94" i="10" s="1"/>
  <c r="W184" i="10"/>
  <c r="I184" i="12" s="1"/>
  <c r="U132" i="10" a="1"/>
  <c r="U132" i="10" s="1"/>
  <c r="E132" i="12" s="1"/>
  <c r="S132" i="10"/>
  <c r="AB132" i="10" s="1"/>
  <c r="AC132" i="10" s="1"/>
  <c r="I310" i="12"/>
  <c r="U51" i="10" a="1"/>
  <c r="U51" i="10" s="1"/>
  <c r="D51" i="12" s="1"/>
  <c r="S51" i="10"/>
  <c r="AO51" i="10" s="1"/>
  <c r="AP51" i="10" s="1"/>
  <c r="U86" i="10" a="1"/>
  <c r="U86" i="10" s="1"/>
  <c r="S86" i="10"/>
  <c r="AJ86" i="10" s="1"/>
  <c r="AK86" i="10" s="1"/>
  <c r="W86" i="10"/>
  <c r="I86" i="12" s="1"/>
  <c r="U71" i="10" a="1"/>
  <c r="U71" i="10" s="1"/>
  <c r="S71" i="10"/>
  <c r="BN71" i="10" s="1"/>
  <c r="BO71" i="10" s="1"/>
  <c r="S95" i="10"/>
  <c r="AG95" i="10" s="1"/>
  <c r="AH95" i="10" s="1"/>
  <c r="U95" i="10" a="1"/>
  <c r="U95" i="10" s="1"/>
  <c r="D95" i="12" s="1"/>
  <c r="U108" i="10" a="1"/>
  <c r="U108" i="10" s="1"/>
  <c r="E108" i="12" s="1"/>
  <c r="S108" i="10"/>
  <c r="AG108" i="10" s="1"/>
  <c r="AH108" i="10" s="1"/>
  <c r="U11" i="10" a="1"/>
  <c r="U11" i="10" s="1"/>
  <c r="S11" i="10"/>
  <c r="W134" i="10"/>
  <c r="I134" i="12" s="1"/>
  <c r="U129" i="10" a="1"/>
  <c r="U129" i="10" s="1"/>
  <c r="F129" i="12" s="1"/>
  <c r="S129" i="10"/>
  <c r="AG129" i="10" s="1"/>
  <c r="AH129" i="10" s="1"/>
  <c r="W203" i="10"/>
  <c r="I203" i="12" s="1"/>
  <c r="W41" i="10"/>
  <c r="I41" i="12" s="1"/>
  <c r="U41" i="10" a="1"/>
  <c r="U41" i="10" s="1"/>
  <c r="S41" i="10"/>
  <c r="AE41" i="10" s="1"/>
  <c r="AF41" i="10" s="1"/>
  <c r="W20" i="10"/>
  <c r="I20" i="12" s="1"/>
  <c r="W169" i="10"/>
  <c r="I169" i="12" s="1"/>
  <c r="W31" i="10"/>
  <c r="I31" i="12" s="1"/>
  <c r="W61" i="10"/>
  <c r="I61" i="12" s="1"/>
  <c r="S42" i="10"/>
  <c r="AM42" i="10" s="1"/>
  <c r="AN42" i="10" s="1"/>
  <c r="U42" i="10" a="1"/>
  <c r="U42" i="10" s="1"/>
  <c r="D42" i="12" s="1"/>
  <c r="U121" i="10" a="1"/>
  <c r="U121" i="10" s="1"/>
  <c r="F121" i="12" s="1"/>
  <c r="S121" i="10"/>
  <c r="AO121" i="10" s="1"/>
  <c r="AP121" i="10" s="1"/>
  <c r="U38" i="10" a="1"/>
  <c r="U38" i="10" s="1"/>
  <c r="S38" i="10"/>
  <c r="AM38" i="10" s="1"/>
  <c r="AN38" i="10" s="1"/>
  <c r="I305" i="12"/>
  <c r="I311" i="12"/>
  <c r="W50" i="10"/>
  <c r="I50" i="12" s="1"/>
  <c r="W88" i="10"/>
  <c r="I88" i="12" s="1"/>
  <c r="W78" i="10"/>
  <c r="I78" i="12" s="1"/>
  <c r="U236" i="10" a="1"/>
  <c r="U236" i="10" s="1"/>
  <c r="S236" i="10"/>
  <c r="AO236" i="10" s="1"/>
  <c r="AP236" i="10" s="1"/>
  <c r="U189" i="10" a="1"/>
  <c r="U189" i="10" s="1"/>
  <c r="S189" i="10"/>
  <c r="AW189" i="10" s="1"/>
  <c r="U137" i="10" a="1"/>
  <c r="U137" i="10" s="1"/>
  <c r="E137" i="12" s="1"/>
  <c r="S137" i="10"/>
  <c r="AW137" i="10" s="1"/>
  <c r="I294" i="12"/>
  <c r="I259" i="12"/>
  <c r="I260" i="12"/>
  <c r="W76" i="10"/>
  <c r="I76" i="12" s="1"/>
  <c r="U58" i="10" a="1"/>
  <c r="U58" i="10" s="1"/>
  <c r="S58" i="10"/>
  <c r="AB58" i="10" s="1"/>
  <c r="AC58" i="10" s="1"/>
  <c r="S76" i="10"/>
  <c r="AT76" i="10" s="1"/>
  <c r="AU76" i="10" s="1"/>
  <c r="U76" i="10" a="1"/>
  <c r="U76" i="10" s="1"/>
  <c r="W60" i="10"/>
  <c r="I60" i="12" s="1"/>
  <c r="W58" i="10"/>
  <c r="I58" i="12" s="1"/>
  <c r="S82" i="10"/>
  <c r="U82" i="10" a="1"/>
  <c r="U82" i="10" s="1"/>
  <c r="U140" i="10" a="1"/>
  <c r="U140" i="10" s="1"/>
  <c r="F140" i="12" s="1"/>
  <c r="S140" i="10"/>
  <c r="AM140" i="10" s="1"/>
  <c r="AN140" i="10" s="1"/>
  <c r="W164" i="10"/>
  <c r="I164" i="12" s="1"/>
  <c r="W97" i="10"/>
  <c r="I97" i="12" s="1"/>
  <c r="U25" i="10" a="1"/>
  <c r="U25" i="10" s="1"/>
  <c r="E25" i="12" s="1"/>
  <c r="S25" i="10"/>
  <c r="AM25" i="10" s="1"/>
  <c r="AN25" i="10" s="1"/>
  <c r="U151" i="10" a="1"/>
  <c r="U151" i="10" s="1"/>
  <c r="S151" i="10"/>
  <c r="AG151" i="10" s="1"/>
  <c r="AH151" i="10" s="1"/>
  <c r="W118" i="10"/>
  <c r="I118" i="12" s="1"/>
  <c r="U97" i="10" a="1"/>
  <c r="U97" i="10" s="1"/>
  <c r="F97" i="12" s="1"/>
  <c r="S97" i="10"/>
  <c r="AJ97" i="10" s="1"/>
  <c r="AK97" i="10" s="1"/>
  <c r="U195" i="10" a="1"/>
  <c r="U195" i="10" s="1"/>
  <c r="S195" i="10"/>
  <c r="BN195" i="10" s="1"/>
  <c r="BO195" i="10" s="1"/>
  <c r="U90" i="10" a="1"/>
  <c r="U90" i="10" s="1"/>
  <c r="S90" i="10"/>
  <c r="AW90" i="10" s="1"/>
  <c r="I289" i="12"/>
  <c r="W15" i="10"/>
  <c r="I15" i="12" s="1"/>
  <c r="I306" i="12"/>
  <c r="W102" i="10"/>
  <c r="I102" i="12" s="1"/>
  <c r="U106" i="10" a="1"/>
  <c r="U106" i="10" s="1"/>
  <c r="D106" i="12" s="1"/>
  <c r="S106" i="10"/>
  <c r="U123" i="10" a="1"/>
  <c r="U123" i="10" s="1"/>
  <c r="S123" i="10"/>
  <c r="U114" i="10" a="1"/>
  <c r="U114" i="10" s="1"/>
  <c r="S114" i="10"/>
  <c r="AM114" i="10" s="1"/>
  <c r="AN114" i="10" s="1"/>
  <c r="U75" i="10" a="1"/>
  <c r="U75" i="10" s="1"/>
  <c r="S75" i="10"/>
  <c r="BJ75" i="10" s="1"/>
  <c r="BK75" i="10" s="1"/>
  <c r="U81" i="10" a="1"/>
  <c r="U81" i="10" s="1"/>
  <c r="D81" i="12" s="1"/>
  <c r="S81" i="10"/>
  <c r="W208" i="10"/>
  <c r="I208" i="12" s="1"/>
  <c r="W240" i="10"/>
  <c r="I240" i="12" s="1"/>
  <c r="W18" i="10"/>
  <c r="I18" i="12" s="1"/>
  <c r="S198" i="10"/>
  <c r="U198" i="10" a="1"/>
  <c r="U198" i="10" s="1"/>
  <c r="W197" i="10"/>
  <c r="I197" i="12" s="1"/>
  <c r="U197" i="10" a="1"/>
  <c r="U197" i="10" s="1"/>
  <c r="E197" i="12" s="1"/>
  <c r="S197" i="10"/>
  <c r="AO197" i="10" s="1"/>
  <c r="AP197" i="10" s="1"/>
  <c r="U105" i="10" a="1"/>
  <c r="U105" i="10" s="1"/>
  <c r="E105" i="12" s="1"/>
  <c r="S105" i="10"/>
  <c r="AY105" i="10" s="1"/>
  <c r="U165" i="10" a="1"/>
  <c r="U165" i="10" s="1"/>
  <c r="S165" i="10"/>
  <c r="AJ165" i="10" s="1"/>
  <c r="AK165" i="10" s="1"/>
  <c r="W177" i="10"/>
  <c r="I177" i="12" s="1"/>
  <c r="W10" i="10"/>
  <c r="I10" i="12" s="1"/>
  <c r="W67" i="10"/>
  <c r="I67" i="12" s="1"/>
  <c r="W44" i="10"/>
  <c r="I44" i="12" s="1"/>
  <c r="U57" i="10" a="1"/>
  <c r="U57" i="10" s="1"/>
  <c r="S57" i="10"/>
  <c r="H57" i="12" s="1"/>
  <c r="U13" i="10" a="1"/>
  <c r="U13" i="10" s="1"/>
  <c r="E13" i="12" s="1"/>
  <c r="S13" i="10"/>
  <c r="BN13" i="10" s="1"/>
  <c r="BO13" i="10" s="1"/>
  <c r="W244" i="10"/>
  <c r="I244" i="12" s="1"/>
  <c r="U118" i="10" a="1"/>
  <c r="U118" i="10" s="1"/>
  <c r="D118" i="12" s="1"/>
  <c r="S118" i="10"/>
  <c r="AB118" i="10" s="1"/>
  <c r="AC118" i="10" s="1"/>
  <c r="W92" i="10"/>
  <c r="I92" i="12" s="1"/>
  <c r="U217" i="10" a="1"/>
  <c r="U217" i="10" s="1"/>
  <c r="E217" i="12" s="1"/>
  <c r="S217" i="10"/>
  <c r="AY217" i="10" s="1"/>
  <c r="U26" i="10" a="1"/>
  <c r="U26" i="10" s="1"/>
  <c r="F26" i="12" s="1"/>
  <c r="S26" i="10"/>
  <c r="U63" i="10" a="1"/>
  <c r="U63" i="10" s="1"/>
  <c r="E63" i="12" s="1"/>
  <c r="S63" i="10"/>
  <c r="AM63" i="10" s="1"/>
  <c r="AN63" i="10" s="1"/>
  <c r="U174" i="10" a="1"/>
  <c r="U174" i="10" s="1"/>
  <c r="E174" i="12" s="1"/>
  <c r="S174" i="10"/>
  <c r="AW174" i="10" s="1"/>
  <c r="W139" i="10"/>
  <c r="I139" i="12" s="1"/>
  <c r="W55" i="10"/>
  <c r="I55" i="12" s="1"/>
  <c r="W39" i="10"/>
  <c r="I39" i="12" s="1"/>
  <c r="U62" i="10" a="1"/>
  <c r="U62" i="10" s="1"/>
  <c r="F62" i="12" s="1"/>
  <c r="S62" i="10"/>
  <c r="AY62" i="10" s="1"/>
  <c r="U39" i="10" a="1"/>
  <c r="U39" i="10" s="1"/>
  <c r="S39" i="10"/>
  <c r="H39" i="12" s="1"/>
  <c r="W150" i="10"/>
  <c r="I150" i="12" s="1"/>
  <c r="W30" i="10"/>
  <c r="I30" i="12" s="1"/>
  <c r="U74" i="10" a="1"/>
  <c r="U74" i="10" s="1"/>
  <c r="S74" i="10"/>
  <c r="U224" i="10" a="1"/>
  <c r="U224" i="10" s="1"/>
  <c r="E224" i="12" s="1"/>
  <c r="S224" i="10"/>
  <c r="W140" i="10"/>
  <c r="I140" i="12" s="1"/>
  <c r="I268" i="12"/>
  <c r="W23" i="10"/>
  <c r="I23" i="12" s="1"/>
  <c r="U194" i="10" a="1"/>
  <c r="U194" i="10" s="1"/>
  <c r="F194" i="12" s="1"/>
  <c r="S194" i="10"/>
  <c r="AW194" i="10" s="1"/>
  <c r="I263" i="12"/>
  <c r="U52" i="10" a="1"/>
  <c r="U52" i="10" s="1"/>
  <c r="F52" i="12" s="1"/>
  <c r="S52" i="10"/>
  <c r="AO52" i="10" s="1"/>
  <c r="AP52" i="10" s="1"/>
  <c r="W155" i="10"/>
  <c r="I155" i="12" s="1"/>
  <c r="U66" i="10" a="1"/>
  <c r="U66" i="10" s="1"/>
  <c r="F66" i="12" s="1"/>
  <c r="S66" i="10"/>
  <c r="U104" i="10" a="1"/>
  <c r="U104" i="10" s="1"/>
  <c r="D104" i="12" s="1"/>
  <c r="S104" i="10"/>
  <c r="AO104" i="10" s="1"/>
  <c r="AP104" i="10" s="1"/>
  <c r="W190" i="10"/>
  <c r="I190" i="12" s="1"/>
  <c r="W89" i="10"/>
  <c r="I89" i="12" s="1"/>
  <c r="W160" i="10"/>
  <c r="I160" i="12" s="1"/>
  <c r="W46" i="10"/>
  <c r="I46" i="12" s="1"/>
  <c r="W141" i="10"/>
  <c r="I141" i="12" s="1"/>
  <c r="W65" i="10"/>
  <c r="I65" i="12" s="1"/>
  <c r="U204" i="10" a="1"/>
  <c r="U204" i="10" s="1"/>
  <c r="D204" i="12" s="1"/>
  <c r="S204" i="10"/>
  <c r="AM204" i="10" s="1"/>
  <c r="AN204" i="10" s="1"/>
  <c r="W204" i="10"/>
  <c r="I204" i="12" s="1"/>
  <c r="I282" i="12"/>
  <c r="W98" i="10"/>
  <c r="I98" i="12" s="1"/>
  <c r="U176" i="10" a="1"/>
  <c r="U176" i="10" s="1"/>
  <c r="S176" i="10"/>
  <c r="AM176" i="10" s="1"/>
  <c r="AN176" i="10" s="1"/>
  <c r="U24" i="10" a="1"/>
  <c r="U24" i="10" s="1"/>
  <c r="D24" i="12" s="1"/>
  <c r="S24" i="10"/>
  <c r="BN24" i="10" s="1"/>
  <c r="BO24" i="10" s="1"/>
  <c r="W145" i="10"/>
  <c r="I145" i="12" s="1"/>
  <c r="U12" i="10" a="1"/>
  <c r="U12" i="10" s="1"/>
  <c r="F12" i="12" s="1"/>
  <c r="S12" i="10"/>
  <c r="W144" i="10"/>
  <c r="I144" i="12" s="1"/>
  <c r="S16" i="10"/>
  <c r="U16" i="10" a="1"/>
  <c r="U16" i="10" s="1"/>
  <c r="D16" i="12" s="1"/>
  <c r="W12" i="10"/>
  <c r="I12" i="12" s="1"/>
  <c r="W85" i="10"/>
  <c r="I85" i="12" s="1"/>
  <c r="U87" i="10" a="1"/>
  <c r="U87" i="10" s="1"/>
  <c r="E87" i="12" s="1"/>
  <c r="S87" i="10"/>
  <c r="U153" i="10" a="1"/>
  <c r="U153" i="10" s="1"/>
  <c r="F153" i="12" s="1"/>
  <c r="S153" i="10"/>
  <c r="AM153" i="10" s="1"/>
  <c r="AN153" i="10" s="1"/>
  <c r="W146" i="10"/>
  <c r="I146" i="12" s="1"/>
  <c r="U235" i="10" a="1"/>
  <c r="U235" i="10" s="1"/>
  <c r="S235" i="10"/>
  <c r="U15" i="10" a="1"/>
  <c r="U15" i="10" s="1"/>
  <c r="D15" i="12" s="1"/>
  <c r="S15" i="10"/>
  <c r="BN15" i="10" s="1"/>
  <c r="BO15" i="10" s="1"/>
  <c r="W53" i="10"/>
  <c r="I53" i="12" s="1"/>
  <c r="W106" i="10"/>
  <c r="I106" i="12" s="1"/>
  <c r="U130" i="10" a="1"/>
  <c r="U130" i="10" s="1"/>
  <c r="E130" i="12" s="1"/>
  <c r="S130" i="10"/>
  <c r="AY130" i="10" s="1"/>
  <c r="U208" i="10" a="1"/>
  <c r="U208" i="10" s="1"/>
  <c r="S208" i="10"/>
  <c r="U138" i="10" a="1"/>
  <c r="U138" i="10" s="1"/>
  <c r="S138" i="10"/>
  <c r="AJ138" i="10" s="1"/>
  <c r="AK138" i="10" s="1"/>
  <c r="U70" i="10" a="1"/>
  <c r="U70" i="10" s="1"/>
  <c r="S70" i="10"/>
  <c r="W206" i="10"/>
  <c r="I206" i="12" s="1"/>
  <c r="U206" i="10" a="1"/>
  <c r="U206" i="10" s="1"/>
  <c r="E206" i="12" s="1"/>
  <c r="S206" i="10"/>
  <c r="AM206" i="10" s="1"/>
  <c r="AN206" i="10" s="1"/>
  <c r="I279" i="12"/>
  <c r="W209" i="10"/>
  <c r="I209" i="12" s="1"/>
  <c r="U18" i="10" a="1"/>
  <c r="U18" i="10" s="1"/>
  <c r="E18" i="12" s="1"/>
  <c r="S18" i="10"/>
  <c r="W198" i="10"/>
  <c r="I198" i="12" s="1"/>
  <c r="W230" i="10"/>
  <c r="I230" i="12" s="1"/>
  <c r="W105" i="10"/>
  <c r="I105" i="12" s="1"/>
  <c r="W165" i="10"/>
  <c r="I165" i="12" s="1"/>
  <c r="W21" i="10"/>
  <c r="I21" i="12" s="1"/>
  <c r="U148" i="10" a="1"/>
  <c r="U148" i="10" s="1"/>
  <c r="S148" i="10"/>
  <c r="AB148" i="10" s="1"/>
  <c r="AC148" i="10" s="1"/>
  <c r="W19" i="10"/>
  <c r="I19" i="12" s="1"/>
  <c r="U67" i="10" a="1"/>
  <c r="U67" i="10" s="1"/>
  <c r="D67" i="12" s="1"/>
  <c r="S67" i="10"/>
  <c r="AM67" i="10" s="1"/>
  <c r="AN67" i="10" s="1"/>
  <c r="W174" i="10"/>
  <c r="I174" i="12" s="1"/>
  <c r="W57" i="10"/>
  <c r="I57" i="12" s="1"/>
  <c r="U100" i="10" a="1"/>
  <c r="U100" i="10" s="1"/>
  <c r="D100" i="12" s="1"/>
  <c r="S100" i="10"/>
  <c r="AW100" i="10" s="1"/>
  <c r="U164" i="10" a="1"/>
  <c r="U164" i="10" s="1"/>
  <c r="D164" i="12" s="1"/>
  <c r="S164" i="10"/>
  <c r="W36" i="10"/>
  <c r="I36" i="12" s="1"/>
  <c r="W136" i="10"/>
  <c r="I136" i="12" s="1"/>
  <c r="U179" i="10" a="1"/>
  <c r="U179" i="10" s="1"/>
  <c r="S179" i="10"/>
  <c r="W179" i="10"/>
  <c r="I179" i="12" s="1"/>
  <c r="U139" i="10" a="1"/>
  <c r="U139" i="10" s="1"/>
  <c r="F139" i="12" s="1"/>
  <c r="S139" i="10"/>
  <c r="AO139" i="10" s="1"/>
  <c r="AP139" i="10" s="1"/>
  <c r="U91" i="10" a="1"/>
  <c r="U91" i="10" s="1"/>
  <c r="F91" i="12" s="1"/>
  <c r="S91" i="10"/>
  <c r="AB91" i="10" s="1"/>
  <c r="AC91" i="10" s="1"/>
  <c r="S83" i="10"/>
  <c r="U83" i="10" a="1"/>
  <c r="U83" i="10" s="1"/>
  <c r="W199" i="10"/>
  <c r="I199" i="12" s="1"/>
  <c r="W243" i="10"/>
  <c r="I243" i="12" s="1"/>
  <c r="W213" i="10"/>
  <c r="I213" i="12" s="1"/>
  <c r="I283" i="12"/>
  <c r="W54" i="10"/>
  <c r="I54" i="12" s="1"/>
  <c r="W152" i="10"/>
  <c r="I152" i="12" s="1"/>
  <c r="U243" i="10" a="1"/>
  <c r="U243" i="10" s="1"/>
  <c r="S243" i="10"/>
  <c r="AY243" i="10" s="1"/>
  <c r="S19" i="10"/>
  <c r="AR19" i="10" s="1"/>
  <c r="AS19" i="10" s="1"/>
  <c r="U19" i="10" a="1"/>
  <c r="U19" i="10" s="1"/>
  <c r="W74" i="10"/>
  <c r="I74" i="12" s="1"/>
  <c r="I270" i="12"/>
  <c r="W159" i="10"/>
  <c r="I159" i="12" s="1"/>
  <c r="U45" i="10" a="1"/>
  <c r="U45" i="10" s="1"/>
  <c r="S45" i="10"/>
  <c r="AB45" i="10" s="1"/>
  <c r="AC45" i="10" s="1"/>
  <c r="W186" i="10"/>
  <c r="I186" i="12" s="1"/>
  <c r="W66" i="10"/>
  <c r="I66" i="12" s="1"/>
  <c r="W104" i="10"/>
  <c r="I104" i="12" s="1"/>
  <c r="W162" i="10"/>
  <c r="I162" i="12" s="1"/>
  <c r="U183" i="10" a="1"/>
  <c r="U183" i="10" s="1"/>
  <c r="S183" i="10"/>
  <c r="W183" i="10"/>
  <c r="I183" i="12" s="1"/>
  <c r="W193" i="10"/>
  <c r="I193" i="12" s="1"/>
  <c r="U65" i="10" a="1"/>
  <c r="U65" i="10" s="1"/>
  <c r="S65" i="10"/>
  <c r="W112" i="10"/>
  <c r="I112" i="12" s="1"/>
  <c r="U112" i="10" a="1"/>
  <c r="U112" i="10" s="1"/>
  <c r="S112" i="10"/>
  <c r="AY112" i="10" s="1"/>
  <c r="W229" i="10"/>
  <c r="I229" i="12" s="1"/>
  <c r="W176" i="10"/>
  <c r="I176" i="12" s="1"/>
  <c r="U212" i="10" a="1"/>
  <c r="U212" i="10" s="1"/>
  <c r="S212" i="10"/>
  <c r="AM212" i="10" s="1"/>
  <c r="AN212" i="10" s="1"/>
  <c r="I280" i="12"/>
  <c r="U98" i="10" a="1"/>
  <c r="U98" i="10" s="1"/>
  <c r="F98" i="12" s="1"/>
  <c r="S98" i="10"/>
  <c r="W24" i="10"/>
  <c r="I24" i="12" s="1"/>
  <c r="U144" i="10" a="1"/>
  <c r="U144" i="10" s="1"/>
  <c r="E144" i="12" s="1"/>
  <c r="S144" i="10"/>
  <c r="Z144" i="10" s="1"/>
  <c r="U85" i="10" a="1"/>
  <c r="U85" i="10" s="1"/>
  <c r="S85" i="10"/>
  <c r="AO85" i="10" s="1"/>
  <c r="AP85" i="10" s="1"/>
  <c r="W196" i="10"/>
  <c r="I196" i="12" s="1"/>
  <c r="W173" i="10"/>
  <c r="I173" i="12" s="1"/>
  <c r="BW173" i="12" s="1"/>
  <c r="CX173" i="12" s="1"/>
  <c r="W153" i="10"/>
  <c r="I153" i="12" s="1"/>
  <c r="U210" i="10" a="1"/>
  <c r="U210" i="10" s="1"/>
  <c r="S210" i="10"/>
  <c r="S238" i="10"/>
  <c r="AM238" i="10" s="1"/>
  <c r="AN238" i="10" s="1"/>
  <c r="U238" i="10" a="1"/>
  <c r="U238" i="10" s="1"/>
  <c r="W239" i="10"/>
  <c r="I239" i="12" s="1"/>
  <c r="I274" i="12"/>
  <c r="U14" i="10" a="1"/>
  <c r="U14" i="10" s="1"/>
  <c r="F14" i="12" s="1"/>
  <c r="S14" i="10"/>
  <c r="AO14" i="10" s="1"/>
  <c r="AP14" i="10" s="1"/>
  <c r="U93" i="10" a="1"/>
  <c r="U93" i="10" s="1"/>
  <c r="D93" i="12" s="1"/>
  <c r="S93" i="10"/>
  <c r="AY93" i="10" s="1"/>
  <c r="W143" i="10"/>
  <c r="I143" i="12" s="1"/>
  <c r="W131" i="10"/>
  <c r="I131" i="12" s="1"/>
  <c r="U167" i="10" a="1"/>
  <c r="U167" i="10" s="1"/>
  <c r="S167" i="10"/>
  <c r="W214" i="10"/>
  <c r="I214" i="12" s="1"/>
  <c r="W116" i="10"/>
  <c r="I116" i="12" s="1"/>
  <c r="U110" i="10" a="1"/>
  <c r="U110" i="10" s="1"/>
  <c r="E110" i="12" s="1"/>
  <c r="S110" i="10"/>
  <c r="W191" i="10"/>
  <c r="I191" i="12" s="1"/>
  <c r="I288" i="12"/>
  <c r="W226" i="10"/>
  <c r="I226" i="12" s="1"/>
  <c r="I297" i="12"/>
  <c r="W147" i="10"/>
  <c r="I147" i="12" s="1"/>
  <c r="U127" i="10" a="1"/>
  <c r="U127" i="10" s="1"/>
  <c r="F127" i="12" s="1"/>
  <c r="S127" i="10"/>
  <c r="AB127" i="10" s="1"/>
  <c r="AC127" i="10" s="1"/>
  <c r="I284" i="12"/>
  <c r="I275" i="12"/>
  <c r="I292" i="12"/>
  <c r="W129" i="10"/>
  <c r="I129" i="12" s="1"/>
  <c r="U201" i="10" a="1"/>
  <c r="U201" i="10" s="1"/>
  <c r="S201" i="10"/>
  <c r="W220" i="10"/>
  <c r="I220" i="12" s="1"/>
  <c r="S134" i="10"/>
  <c r="AO134" i="10" s="1"/>
  <c r="AP134" i="10" s="1"/>
  <c r="U134" i="10" a="1"/>
  <c r="U134" i="10" s="1"/>
  <c r="F134" i="12" s="1"/>
  <c r="U199" i="10" a="1"/>
  <c r="U199" i="10" s="1"/>
  <c r="S199" i="10"/>
  <c r="W37" i="10"/>
  <c r="I37" i="12" s="1"/>
  <c r="W170" i="10"/>
  <c r="I170" i="12" s="1"/>
  <c r="U233" i="10" a="1"/>
  <c r="U233" i="10" s="1"/>
  <c r="E233" i="12" s="1"/>
  <c r="S233" i="10"/>
  <c r="AM233" i="10" s="1"/>
  <c r="AN233" i="10" s="1"/>
  <c r="W121" i="10"/>
  <c r="I121" i="12" s="1"/>
  <c r="W237" i="10"/>
  <c r="I237" i="12" s="1"/>
  <c r="U221" i="10" a="1"/>
  <c r="U221" i="10" s="1"/>
  <c r="D221" i="12" s="1"/>
  <c r="S221" i="10"/>
  <c r="AO221" i="10" s="1"/>
  <c r="AP221" i="10" s="1"/>
  <c r="U88" i="10" a="1"/>
  <c r="U88" i="10" s="1"/>
  <c r="F88" i="12" s="1"/>
  <c r="S88" i="10"/>
  <c r="AR88" i="10" s="1"/>
  <c r="AS88" i="10" s="1"/>
  <c r="U64" i="10" a="1"/>
  <c r="U64" i="10" s="1"/>
  <c r="S64" i="10"/>
  <c r="AE64" i="10" s="1"/>
  <c r="AF64" i="10" s="1"/>
  <c r="U9" i="10" a="1"/>
  <c r="U9" i="10" s="1"/>
  <c r="S9" i="10"/>
  <c r="U17" i="10" a="1"/>
  <c r="U17" i="10" s="1"/>
  <c r="E17" i="12" s="1"/>
  <c r="S17" i="10"/>
  <c r="W137" i="10"/>
  <c r="I137" i="12" s="1"/>
  <c r="U8" i="10" a="1"/>
  <c r="U8" i="10" s="1"/>
  <c r="S8" i="10"/>
  <c r="AJ8" i="10" s="1"/>
  <c r="AK8" i="10" s="1"/>
  <c r="W227" i="10"/>
  <c r="I227" i="12" s="1"/>
  <c r="U27" i="10" a="1"/>
  <c r="U27" i="10" s="1"/>
  <c r="D27" i="12" s="1"/>
  <c r="S27" i="10"/>
  <c r="U29" i="10" a="1"/>
  <c r="U29" i="10" s="1"/>
  <c r="E29" i="12" s="1"/>
  <c r="S29" i="10"/>
  <c r="Z29" i="10" s="1"/>
  <c r="S56" i="10"/>
  <c r="U56" i="10" a="1"/>
  <c r="U56" i="10" s="1"/>
  <c r="S222" i="10"/>
  <c r="U222" i="10" a="1"/>
  <c r="U222" i="10" s="1"/>
  <c r="E222" i="12" s="1"/>
  <c r="W217" i="10"/>
  <c r="I217" i="12" s="1"/>
  <c r="W26" i="10"/>
  <c r="I26" i="12" s="1"/>
  <c r="U111" i="10" a="1"/>
  <c r="U111" i="10" s="1"/>
  <c r="D111" i="12" s="1"/>
  <c r="S111" i="10"/>
  <c r="AO111" i="10" s="1"/>
  <c r="AP111" i="10" s="1"/>
  <c r="U21" i="10" a="1"/>
  <c r="U21" i="10" s="1"/>
  <c r="F21" i="12" s="1"/>
  <c r="S21" i="10"/>
  <c r="W126" i="10"/>
  <c r="I126" i="12" s="1"/>
  <c r="W210" i="10"/>
  <c r="I210" i="12" s="1"/>
  <c r="W241" i="10"/>
  <c r="I241" i="12" s="1"/>
  <c r="S146" i="10"/>
  <c r="Z146" i="10" s="1"/>
  <c r="U146" i="10" a="1"/>
  <c r="U146" i="10" s="1"/>
  <c r="D146" i="12" s="1"/>
  <c r="I278" i="12"/>
  <c r="I252" i="12"/>
  <c r="U178" i="10" a="1"/>
  <c r="U178" i="10" s="1"/>
  <c r="S178" i="10"/>
  <c r="AR178" i="10" s="1"/>
  <c r="AS178" i="10" s="1"/>
  <c r="I276" i="12"/>
  <c r="I271" i="12"/>
  <c r="I309" i="12"/>
  <c r="W125" i="10"/>
  <c r="I125" i="12" s="1"/>
  <c r="S239" i="10"/>
  <c r="AM239" i="10" s="1"/>
  <c r="AN239" i="10" s="1"/>
  <c r="U239" i="10" a="1"/>
  <c r="U239" i="10" s="1"/>
  <c r="W232" i="10"/>
  <c r="I232" i="12" s="1"/>
  <c r="U32" i="10" a="1"/>
  <c r="U32" i="10" s="1"/>
  <c r="D32" i="12" s="1"/>
  <c r="S32" i="10"/>
  <c r="AJ32" i="10" s="1"/>
  <c r="AK32" i="10" s="1"/>
  <c r="W32" i="10"/>
  <c r="I32" i="12" s="1"/>
  <c r="I302" i="12"/>
  <c r="W211" i="10"/>
  <c r="I211" i="12" s="1"/>
  <c r="U22" i="10" a="1"/>
  <c r="U22" i="10" s="1"/>
  <c r="D22" i="12" s="1"/>
  <c r="S22" i="10"/>
  <c r="BN22" i="10" s="1"/>
  <c r="BO22" i="10" s="1"/>
  <c r="W171" i="10"/>
  <c r="I171" i="12" s="1"/>
  <c r="W158" i="10"/>
  <c r="I158" i="12" s="1"/>
  <c r="W168" i="10"/>
  <c r="I168" i="12" s="1"/>
  <c r="W172" i="10"/>
  <c r="I172" i="12" s="1"/>
  <c r="U115" i="10" a="1"/>
  <c r="U115" i="10" s="1"/>
  <c r="E115" i="12" s="1"/>
  <c r="S115" i="10"/>
  <c r="AW115" i="10" s="1"/>
  <c r="W101" i="10"/>
  <c r="I101" i="12" s="1"/>
  <c r="W182" i="10"/>
  <c r="I182" i="12" s="1"/>
  <c r="U226" i="10" a="1"/>
  <c r="U226" i="10" s="1"/>
  <c r="S226" i="10"/>
  <c r="BN226" i="10" s="1"/>
  <c r="BO226" i="10" s="1"/>
  <c r="U205" i="10" a="1"/>
  <c r="U205" i="10" s="1"/>
  <c r="F205" i="12" s="1"/>
  <c r="S205" i="10"/>
  <c r="AM205" i="10" s="1"/>
  <c r="AN205" i="10" s="1"/>
  <c r="I314" i="12"/>
  <c r="I300" i="12"/>
  <c r="I299" i="12"/>
  <c r="I315" i="12"/>
  <c r="I254" i="12"/>
  <c r="W71" i="10"/>
  <c r="I71" i="12" s="1"/>
  <c r="U156" i="10" a="1"/>
  <c r="U156" i="10" s="1"/>
  <c r="E156" i="12" s="1"/>
  <c r="S156" i="10"/>
  <c r="AG156" i="10" s="1"/>
  <c r="AH156" i="10" s="1"/>
  <c r="U135" i="10" a="1"/>
  <c r="U135" i="10" s="1"/>
  <c r="F135" i="12" s="1"/>
  <c r="S135" i="10"/>
  <c r="AY135" i="10" s="1"/>
  <c r="U220" i="10" a="1"/>
  <c r="U220" i="10" s="1"/>
  <c r="S220" i="10"/>
  <c r="AW220" i="10" s="1"/>
  <c r="U20" i="10" a="1"/>
  <c r="U20" i="10" s="1"/>
  <c r="F20" i="12" s="1"/>
  <c r="S20" i="10"/>
  <c r="U169" i="10" a="1"/>
  <c r="U169" i="10" s="1"/>
  <c r="S169" i="10"/>
  <c r="H169" i="12" s="1"/>
  <c r="W180" i="10"/>
  <c r="I180" i="12" s="1"/>
  <c r="U113" i="10" a="1"/>
  <c r="U113" i="10" s="1"/>
  <c r="D113" i="12" s="1"/>
  <c r="S113" i="10"/>
  <c r="W175" i="10"/>
  <c r="I175" i="12" s="1"/>
  <c r="W113" i="10"/>
  <c r="I113" i="12" s="1"/>
  <c r="BW113" i="12" s="1"/>
  <c r="CC113" i="12" s="1"/>
  <c r="I291" i="12"/>
  <c r="W187" i="10"/>
  <c r="I187" i="12" s="1"/>
  <c r="S218" i="10"/>
  <c r="BN218" i="10" s="1"/>
  <c r="BO218" i="10" s="1"/>
  <c r="U218" i="10" a="1"/>
  <c r="U218" i="10" s="1"/>
  <c r="W218" i="10"/>
  <c r="I218" i="12" s="1"/>
  <c r="W154" i="10"/>
  <c r="I154" i="12" s="1"/>
  <c r="W192" i="10"/>
  <c r="I192" i="12" s="1"/>
  <c r="I262" i="12"/>
  <c r="U188" i="10" a="1"/>
  <c r="U188" i="10" s="1"/>
  <c r="S188" i="10"/>
  <c r="W188" i="10"/>
  <c r="I188" i="12" s="1"/>
  <c r="W64" i="10"/>
  <c r="I64" i="12" s="1"/>
  <c r="U72" i="10" a="1"/>
  <c r="U72" i="10" s="1"/>
  <c r="S72" i="10"/>
  <c r="AJ72" i="10" s="1"/>
  <c r="AK72" i="10" s="1"/>
  <c r="U175" i="10" a="1"/>
  <c r="U175" i="10" s="1"/>
  <c r="F175" i="12" s="1"/>
  <c r="S175" i="10"/>
  <c r="AO175" i="10" s="1"/>
  <c r="AP175" i="10" s="1"/>
  <c r="U103" i="10" a="1"/>
  <c r="U103" i="10" s="1"/>
  <c r="S103" i="10"/>
  <c r="AB103" i="10" s="1"/>
  <c r="AC103" i="10" s="1"/>
  <c r="W9" i="10"/>
  <c r="I9" i="12" s="1"/>
  <c r="BW9" i="12" s="1"/>
  <c r="W223" i="10"/>
  <c r="I223" i="12" s="1"/>
  <c r="W27" i="10"/>
  <c r="I27" i="12" s="1"/>
  <c r="U227" i="10" a="1"/>
  <c r="U227" i="10" s="1"/>
  <c r="S227" i="10"/>
  <c r="U60" i="10" a="1"/>
  <c r="U60" i="10" s="1"/>
  <c r="D60" i="12" s="1"/>
  <c r="S60" i="10"/>
  <c r="AB60" i="10" s="1"/>
  <c r="AC60" i="10" s="1"/>
  <c r="W29" i="10"/>
  <c r="I29" i="12" s="1"/>
  <c r="W56" i="10"/>
  <c r="I56" i="12" s="1"/>
  <c r="W222" i="10"/>
  <c r="I222" i="12" s="1"/>
  <c r="BW222" i="12" s="1"/>
  <c r="CA222" i="12" s="1"/>
  <c r="W8" i="10"/>
  <c r="I8" i="12" s="1"/>
  <c r="BW8" i="12" s="1"/>
  <c r="W201" i="10"/>
  <c r="I201" i="12" s="1"/>
  <c r="W63" i="10"/>
  <c r="I63" i="12" s="1"/>
  <c r="U92" i="10" a="1"/>
  <c r="U92" i="10" s="1"/>
  <c r="S92" i="10"/>
  <c r="AM92" i="10" s="1"/>
  <c r="AN92" i="10" s="1"/>
  <c r="W148" i="10"/>
  <c r="I148" i="12" s="1"/>
  <c r="U177" i="10" a="1"/>
  <c r="U177" i="10" s="1"/>
  <c r="S177" i="10"/>
  <c r="W90" i="10"/>
  <c r="I90" i="12" s="1"/>
  <c r="U207" i="10" a="1"/>
  <c r="U207" i="10" s="1"/>
  <c r="S207" i="10"/>
  <c r="W207" i="10"/>
  <c r="I207" i="12" s="1"/>
  <c r="U142" i="10" a="1"/>
  <c r="U142" i="10" s="1"/>
  <c r="D142" i="12" s="1"/>
  <c r="S142" i="10"/>
  <c r="AJ142" i="10" s="1"/>
  <c r="AK142" i="10" s="1"/>
  <c r="W142" i="10"/>
  <c r="I142" i="12" s="1"/>
  <c r="S102" i="10"/>
  <c r="Z102" i="10" s="1"/>
  <c r="U102" i="10" a="1"/>
  <c r="U102" i="10" s="1"/>
  <c r="I269" i="12"/>
  <c r="U80" i="10" a="1"/>
  <c r="U80" i="10" s="1"/>
  <c r="D80" i="12" s="1"/>
  <c r="S80" i="10"/>
  <c r="AG80" i="10" s="1"/>
  <c r="AH80" i="10" s="1"/>
  <c r="W114" i="10"/>
  <c r="I114" i="12" s="1"/>
  <c r="W75" i="10"/>
  <c r="I75" i="12" s="1"/>
  <c r="U209" i="10" a="1"/>
  <c r="U209" i="10" s="1"/>
  <c r="S209" i="10"/>
  <c r="U234" i="10" a="1"/>
  <c r="U234" i="10" s="1"/>
  <c r="S234" i="10"/>
  <c r="U215" i="10" a="1"/>
  <c r="U215" i="10" s="1"/>
  <c r="S215" i="10"/>
  <c r="AW215" i="10" s="1"/>
  <c r="U44" i="10" a="1"/>
  <c r="U44" i="10" s="1"/>
  <c r="E44" i="12" s="1"/>
  <c r="S44" i="10"/>
  <c r="AO44" i="10" s="1"/>
  <c r="AP44" i="10" s="1"/>
  <c r="I277" i="12"/>
  <c r="W13" i="10"/>
  <c r="I13" i="12" s="1"/>
  <c r="W100" i="10"/>
  <c r="I100" i="12" s="1"/>
  <c r="S36" i="10"/>
  <c r="AT36" i="10" s="1"/>
  <c r="AU36" i="10" s="1"/>
  <c r="U36" i="10" a="1"/>
  <c r="U36" i="10" s="1"/>
  <c r="W231" i="10"/>
  <c r="I231" i="12" s="1"/>
  <c r="U107" i="10" a="1"/>
  <c r="U107" i="10" s="1"/>
  <c r="F107" i="12" s="1"/>
  <c r="S107" i="10"/>
  <c r="BN107" i="10" s="1"/>
  <c r="BO107" i="10" s="1"/>
  <c r="W83" i="10"/>
  <c r="I83" i="12" s="1"/>
  <c r="U216" i="10" a="1"/>
  <c r="U216" i="10" s="1"/>
  <c r="D216" i="12" s="1"/>
  <c r="S216" i="10"/>
  <c r="W216" i="10"/>
  <c r="I216" i="12" s="1"/>
  <c r="U213" i="10" a="1"/>
  <c r="U213" i="10" s="1"/>
  <c r="F213" i="12" s="1"/>
  <c r="S213" i="10"/>
  <c r="AR213" i="10" s="1"/>
  <c r="AS213" i="10" s="1"/>
  <c r="I265" i="12"/>
  <c r="U152" i="10" a="1"/>
  <c r="U152" i="10" s="1"/>
  <c r="D152" i="12" s="1"/>
  <c r="S152" i="10"/>
  <c r="AO152" i="10" s="1"/>
  <c r="AP152" i="10" s="1"/>
  <c r="U30" i="10" a="1"/>
  <c r="U30" i="10" s="1"/>
  <c r="D30" i="12" s="1"/>
  <c r="S30" i="10"/>
  <c r="S96" i="10"/>
  <c r="AR96" i="10" s="1"/>
  <c r="AS96" i="10" s="1"/>
  <c r="U96" i="10" a="1"/>
  <c r="U96" i="10" s="1"/>
  <c r="D96" i="12" s="1"/>
  <c r="U55" i="10" a="1"/>
  <c r="U55" i="10" s="1"/>
  <c r="S55" i="10"/>
  <c r="AG55" i="10" s="1"/>
  <c r="AH55" i="10" s="1"/>
  <c r="W242" i="10"/>
  <c r="I242" i="12" s="1"/>
  <c r="W117" i="10"/>
  <c r="I117" i="12" s="1"/>
  <c r="W91" i="10"/>
  <c r="I91" i="12" s="1"/>
  <c r="W43" i="10"/>
  <c r="I43" i="12" s="1"/>
  <c r="U117" i="10" a="1"/>
  <c r="U117" i="10" s="1"/>
  <c r="E117" i="12" s="1"/>
  <c r="S117" i="10"/>
  <c r="W99" i="10"/>
  <c r="I99" i="12" s="1"/>
  <c r="I256" i="12"/>
  <c r="I313" i="12"/>
  <c r="U120" i="10" a="1"/>
  <c r="U120" i="10" s="1"/>
  <c r="F120" i="12" s="1"/>
  <c r="S120" i="10"/>
  <c r="AW120" i="10" s="1"/>
  <c r="W120" i="10"/>
  <c r="I120" i="12" s="1"/>
  <c r="U155" i="10" a="1"/>
  <c r="U155" i="10" s="1"/>
  <c r="F155" i="12" s="1"/>
  <c r="S155" i="10"/>
  <c r="U159" i="10" a="1"/>
  <c r="U159" i="10" s="1"/>
  <c r="F159" i="12" s="1"/>
  <c r="S159" i="10"/>
  <c r="AW159" i="10" s="1"/>
  <c r="W45" i="10"/>
  <c r="I45" i="12" s="1"/>
  <c r="S186" i="10"/>
  <c r="U186" i="10" a="1"/>
  <c r="U186" i="10" s="1"/>
  <c r="F186" i="12" s="1"/>
  <c r="W194" i="10"/>
  <c r="I194" i="12" s="1"/>
  <c r="W87" i="10"/>
  <c r="I87" i="12" s="1"/>
  <c r="W49" i="10"/>
  <c r="I49" i="12" s="1"/>
  <c r="U34" i="10" a="1"/>
  <c r="U34" i="10" s="1"/>
  <c r="S34" i="10"/>
  <c r="U23" i="10" a="1"/>
  <c r="U23" i="10" s="1"/>
  <c r="F23" i="12" s="1"/>
  <c r="S23" i="10"/>
  <c r="AY23" i="10" s="1"/>
  <c r="U190" i="10" a="1"/>
  <c r="U190" i="10" s="1"/>
  <c r="S190" i="10"/>
  <c r="U141" i="10" a="1"/>
  <c r="U141" i="10" s="1"/>
  <c r="S141" i="10"/>
  <c r="AY141" i="10" s="1"/>
  <c r="U229" i="10" a="1"/>
  <c r="U229" i="10" s="1"/>
  <c r="D229" i="12" s="1"/>
  <c r="S229" i="10"/>
  <c r="AJ229" i="10" s="1"/>
  <c r="AK229" i="10" s="1"/>
  <c r="W212" i="10"/>
  <c r="I212" i="12" s="1"/>
  <c r="U145" i="10" a="1"/>
  <c r="U145" i="10" s="1"/>
  <c r="D145" i="12" s="1"/>
  <c r="S145" i="10"/>
  <c r="AG145" i="10" s="1"/>
  <c r="AH145" i="10" s="1"/>
  <c r="I293" i="12"/>
  <c r="U133" i="10" a="1"/>
  <c r="U133" i="10" s="1"/>
  <c r="S133" i="10"/>
  <c r="AW133" i="10" s="1"/>
  <c r="U99" i="10" a="1"/>
  <c r="U99" i="10" s="1"/>
  <c r="F99" i="12" s="1"/>
  <c r="S99" i="10"/>
  <c r="AG99" i="10" s="1"/>
  <c r="AH99" i="10" s="1"/>
  <c r="U185" i="10" a="1"/>
  <c r="U185" i="10" s="1"/>
  <c r="E185" i="12" s="1"/>
  <c r="S185" i="10"/>
  <c r="W109" i="10"/>
  <c r="I109" i="12" s="1"/>
  <c r="W178" i="10"/>
  <c r="I178" i="12" s="1"/>
  <c r="I287" i="12"/>
  <c r="W33" i="10"/>
  <c r="I33" i="12" s="1"/>
  <c r="U125" i="10" a="1"/>
  <c r="U125" i="10" s="1"/>
  <c r="E125" i="12" s="1"/>
  <c r="S125" i="10"/>
  <c r="U77" i="10" a="1"/>
  <c r="U77" i="10" s="1"/>
  <c r="E77" i="12" s="1"/>
  <c r="S77" i="10"/>
  <c r="AR77" i="10" s="1"/>
  <c r="AS77" i="10" s="1"/>
  <c r="W167" i="10"/>
  <c r="I167" i="12" s="1"/>
  <c r="I264" i="12"/>
  <c r="I298" i="12"/>
  <c r="U184" i="10" a="1"/>
  <c r="U184" i="10" s="1"/>
  <c r="S184" i="10"/>
  <c r="AO184" i="10" s="1"/>
  <c r="AP184" i="10" s="1"/>
  <c r="U68" i="10" a="1"/>
  <c r="U68" i="10" s="1"/>
  <c r="E68" i="12" s="1"/>
  <c r="S68" i="10"/>
  <c r="AG68" i="10" s="1"/>
  <c r="AH68" i="10" s="1"/>
  <c r="W68" i="10"/>
  <c r="I68" i="12" s="1"/>
  <c r="U101" i="10" a="1"/>
  <c r="U101" i="10" s="1"/>
  <c r="E101" i="12" s="1"/>
  <c r="S101" i="10"/>
  <c r="AB101" i="10" s="1"/>
  <c r="AC101" i="10" s="1"/>
  <c r="I273" i="12"/>
  <c r="I312" i="12"/>
  <c r="W205" i="10"/>
  <c r="I205" i="12" s="1"/>
  <c r="W132" i="10"/>
  <c r="I132" i="12" s="1"/>
  <c r="BW132" i="12" s="1"/>
  <c r="DF132" i="12" s="1"/>
  <c r="DG132" i="12" s="1"/>
  <c r="W51" i="10"/>
  <c r="I51" i="12" s="1"/>
  <c r="W235" i="10"/>
  <c r="I235" i="12" s="1"/>
  <c r="U157" i="10" a="1"/>
  <c r="U157" i="10" s="1"/>
  <c r="F157" i="12" s="1"/>
  <c r="S157" i="10"/>
  <c r="AW157" i="10" s="1"/>
  <c r="W157" i="10"/>
  <c r="I157" i="12" s="1"/>
  <c r="U84" i="10" a="1"/>
  <c r="U84" i="10" s="1"/>
  <c r="S84" i="10"/>
  <c r="W95" i="10"/>
  <c r="I95" i="12" s="1"/>
  <c r="S147" i="10"/>
  <c r="AB147" i="10" s="1"/>
  <c r="AC147" i="10" s="1"/>
  <c r="U147" i="10" a="1"/>
  <c r="U147" i="10" s="1"/>
  <c r="D147" i="12" s="1"/>
  <c r="W127" i="10"/>
  <c r="I127" i="12" s="1"/>
  <c r="W156" i="10"/>
  <c r="I156" i="12" s="1"/>
  <c r="I295" i="12"/>
  <c r="W135" i="10"/>
  <c r="I135" i="12" s="1"/>
  <c r="W79" i="10"/>
  <c r="I79" i="12" s="1"/>
  <c r="W40" i="10"/>
  <c r="I40" i="12" s="1"/>
  <c r="S40" i="10"/>
  <c r="BN40" i="10" s="1"/>
  <c r="BO40" i="10" s="1"/>
  <c r="U40" i="10" a="1"/>
  <c r="U40" i="10" s="1"/>
  <c r="I301" i="12"/>
  <c r="W73" i="10"/>
  <c r="I73" i="12" s="1"/>
  <c r="W128" i="10"/>
  <c r="I128" i="12" s="1"/>
  <c r="U61" i="10" a="1"/>
  <c r="U61" i="10" s="1"/>
  <c r="S61" i="10"/>
  <c r="AR61" i="10" s="1"/>
  <c r="AS61" i="10" s="1"/>
  <c r="U187" i="10" a="1"/>
  <c r="U187" i="10" s="1"/>
  <c r="S187" i="10"/>
  <c r="W38" i="10"/>
  <c r="I38" i="12" s="1"/>
  <c r="I290" i="12"/>
  <c r="U237" i="10" a="1"/>
  <c r="U237" i="10" s="1"/>
  <c r="S237" i="10"/>
  <c r="AY237" i="10" s="1"/>
  <c r="S69" i="10"/>
  <c r="AM69" i="10" s="1"/>
  <c r="AN69" i="10" s="1"/>
  <c r="U69" i="10" a="1"/>
  <c r="U69" i="10" s="1"/>
  <c r="F69" i="12" s="1"/>
  <c r="S192" i="10"/>
  <c r="U192" i="10" a="1"/>
  <c r="U192" i="10" s="1"/>
  <c r="U219" i="10" a="1"/>
  <c r="U219" i="10" s="1"/>
  <c r="E219" i="12" s="1"/>
  <c r="S219" i="10"/>
  <c r="AB219" i="10" s="1"/>
  <c r="AC219" i="10" s="1"/>
  <c r="W219" i="10"/>
  <c r="I219" i="12" s="1"/>
  <c r="U78" i="10" a="1"/>
  <c r="U78" i="10" s="1"/>
  <c r="S78" i="10"/>
  <c r="AM78" i="10" s="1"/>
  <c r="AN78" i="10" s="1"/>
  <c r="W72" i="10"/>
  <c r="I72" i="12" s="1"/>
  <c r="I272" i="12"/>
  <c r="W189" i="10"/>
  <c r="I189" i="12" s="1"/>
  <c r="U181" i="10" a="1"/>
  <c r="U181" i="10" s="1"/>
  <c r="S181" i="10"/>
  <c r="AR181" i="10" s="1"/>
  <c r="AS181" i="10" s="1"/>
  <c r="W181" i="10"/>
  <c r="I181" i="12" s="1"/>
  <c r="I308" i="12"/>
  <c r="W17" i="10"/>
  <c r="I17" i="12" s="1"/>
  <c r="U223" i="10" a="1"/>
  <c r="U223" i="10" s="1"/>
  <c r="E223" i="12" s="1"/>
  <c r="S223" i="10"/>
  <c r="AM223" i="10" s="1"/>
  <c r="AN223" i="10" s="1"/>
  <c r="I281" i="12"/>
  <c r="U193" i="10" a="1"/>
  <c r="U193" i="10" s="1"/>
  <c r="D193" i="12" s="1"/>
  <c r="S193" i="10"/>
  <c r="BN193" i="10" s="1"/>
  <c r="BO193" i="10" s="1"/>
  <c r="U163" i="10" a="1"/>
  <c r="U163" i="10" s="1"/>
  <c r="E163" i="12" s="1"/>
  <c r="S163" i="10"/>
  <c r="W163" i="10"/>
  <c r="I163" i="12" s="1"/>
  <c r="W11" i="10"/>
  <c r="I11" i="12" s="1"/>
  <c r="W82" i="10"/>
  <c r="I82" i="12" s="1"/>
  <c r="U35" i="10" a="1"/>
  <c r="U35" i="10" s="1"/>
  <c r="S35" i="10"/>
  <c r="W151" i="10"/>
  <c r="I151" i="12" s="1"/>
  <c r="W25" i="10"/>
  <c r="I25" i="12" s="1"/>
  <c r="I307" i="12"/>
  <c r="U136" i="10" a="1"/>
  <c r="U136" i="10" s="1"/>
  <c r="E136" i="12" s="1"/>
  <c r="S136" i="10"/>
  <c r="AJ136" i="10" s="1"/>
  <c r="AK136" i="10" s="1"/>
  <c r="W195" i="10"/>
  <c r="I195" i="12" s="1"/>
  <c r="U59" i="10" a="1"/>
  <c r="U59" i="10" s="1"/>
  <c r="S59" i="10"/>
  <c r="AG59" i="10" s="1"/>
  <c r="AH59" i="10" s="1"/>
  <c r="W59" i="10"/>
  <c r="I59" i="12" s="1"/>
  <c r="U126" i="10" a="1"/>
  <c r="U126" i="10" s="1"/>
  <c r="F126" i="12" s="1"/>
  <c r="S126" i="10"/>
  <c r="AB126" i="10" s="1"/>
  <c r="AC126" i="10" s="1"/>
  <c r="U53" i="10" a="1"/>
  <c r="U53" i="10" s="1"/>
  <c r="E53" i="12" s="1"/>
  <c r="S53" i="10"/>
  <c r="AW53" i="10" s="1"/>
  <c r="I296" i="12"/>
  <c r="W123" i="10"/>
  <c r="I123" i="12" s="1"/>
  <c r="W130" i="10"/>
  <c r="I130" i="12" s="1"/>
  <c r="W81" i="10"/>
  <c r="I81" i="12" s="1"/>
  <c r="W138" i="10"/>
  <c r="I138" i="12" s="1"/>
  <c r="W70" i="10"/>
  <c r="I70" i="12" s="1"/>
  <c r="U240" i="10" a="1"/>
  <c r="U240" i="10" s="1"/>
  <c r="S240" i="10"/>
  <c r="AJ240" i="10" s="1"/>
  <c r="AK240" i="10" s="1"/>
  <c r="S230" i="10"/>
  <c r="U230" i="10" a="1"/>
  <c r="U230" i="10" s="1"/>
  <c r="I266" i="12"/>
  <c r="U10" i="10" a="1"/>
  <c r="U10" i="10" s="1"/>
  <c r="S10" i="10"/>
  <c r="U244" i="10" a="1"/>
  <c r="U244" i="10" s="1"/>
  <c r="S244" i="10"/>
  <c r="BN244" i="10" s="1"/>
  <c r="BO244" i="10" s="1"/>
  <c r="W215" i="10"/>
  <c r="I215" i="12" s="1"/>
  <c r="U231" i="10" a="1"/>
  <c r="U231" i="10" s="1"/>
  <c r="S231" i="10"/>
  <c r="AW231" i="10" s="1"/>
  <c r="W111" i="10"/>
  <c r="I111" i="12" s="1"/>
  <c r="W107" i="10"/>
  <c r="I107" i="12" s="1"/>
  <c r="W35" i="10"/>
  <c r="I35" i="12" s="1"/>
  <c r="S43" i="10"/>
  <c r="AO43" i="10" s="1"/>
  <c r="AP43" i="10" s="1"/>
  <c r="U43" i="10" a="1"/>
  <c r="U43" i="10" s="1"/>
  <c r="W224" i="10"/>
  <c r="I224" i="12" s="1"/>
  <c r="W161" i="10"/>
  <c r="I161" i="12" s="1"/>
  <c r="U122" i="10" a="1"/>
  <c r="U122" i="10" s="1"/>
  <c r="S122" i="10"/>
  <c r="AJ122" i="10" s="1"/>
  <c r="AK122" i="10" s="1"/>
  <c r="U54" i="10" a="1"/>
  <c r="U54" i="10" s="1"/>
  <c r="E54" i="12" s="1"/>
  <c r="S54" i="10"/>
  <c r="AB54" i="10" s="1"/>
  <c r="AC54" i="10" s="1"/>
  <c r="U150" i="10" a="1"/>
  <c r="U150" i="10" s="1"/>
  <c r="F150" i="12" s="1"/>
  <c r="S150" i="10"/>
  <c r="AW150" i="10" s="1"/>
  <c r="W96" i="10"/>
  <c r="I96" i="12" s="1"/>
  <c r="W62" i="10"/>
  <c r="I62" i="12" s="1"/>
  <c r="U242" i="10" a="1"/>
  <c r="U242" i="10" s="1"/>
  <c r="S242" i="10"/>
  <c r="AO242" i="10" s="1"/>
  <c r="AP242" i="10" s="1"/>
  <c r="W166" i="10"/>
  <c r="I166" i="12" s="1"/>
  <c r="U161" i="10" a="1"/>
  <c r="U161" i="10" s="1"/>
  <c r="S161" i="10"/>
  <c r="AR161" i="10" s="1"/>
  <c r="AS161" i="10" s="1"/>
  <c r="S166" i="10"/>
  <c r="U166" i="10" a="1"/>
  <c r="U166" i="10" s="1"/>
  <c r="W234" i="10"/>
  <c r="I234" i="12" s="1"/>
  <c r="U200" i="10" a="1"/>
  <c r="U200" i="10" s="1"/>
  <c r="S200" i="10"/>
  <c r="W16" i="10"/>
  <c r="I16" i="12" s="1"/>
  <c r="W52" i="10"/>
  <c r="I52" i="12" s="1"/>
  <c r="W200" i="10"/>
  <c r="I200" i="12" s="1"/>
  <c r="I304" i="12"/>
  <c r="U162" i="10" a="1"/>
  <c r="U162" i="10" s="1"/>
  <c r="E162" i="12" s="1"/>
  <c r="S162" i="10"/>
  <c r="AJ162" i="10" s="1"/>
  <c r="AK162" i="10" s="1"/>
  <c r="W34" i="10"/>
  <c r="I34" i="12" s="1"/>
  <c r="U89" i="10" a="1"/>
  <c r="U89" i="10" s="1"/>
  <c r="S89" i="10"/>
  <c r="AJ89" i="10" s="1"/>
  <c r="AK89" i="10" s="1"/>
  <c r="S160" i="10"/>
  <c r="AW160" i="10" s="1"/>
  <c r="U160" i="10" a="1"/>
  <c r="U160" i="10" s="1"/>
  <c r="D160" i="12" s="1"/>
  <c r="U46" i="10" a="1"/>
  <c r="U46" i="10" s="1"/>
  <c r="S46" i="10"/>
  <c r="AW46" i="10" s="1"/>
  <c r="S49" i="10"/>
  <c r="U49" i="10" a="1"/>
  <c r="U49" i="10" s="1"/>
  <c r="F49" i="12" s="1"/>
  <c r="W133" i="10"/>
  <c r="I133" i="12" s="1"/>
  <c r="S173" i="10"/>
  <c r="U173" i="10" a="1"/>
  <c r="U173" i="10" s="1"/>
  <c r="F173" i="12" s="1"/>
  <c r="U196" i="10" a="1"/>
  <c r="U196" i="10" s="1"/>
  <c r="E196" i="12" s="1"/>
  <c r="S196" i="10"/>
  <c r="AB196" i="10" s="1"/>
  <c r="AC196" i="10" s="1"/>
  <c r="AG180" i="10"/>
  <c r="AH180" i="10" s="1"/>
  <c r="AB180" i="12"/>
  <c r="BF180" i="12"/>
  <c r="BG180" i="12" s="1"/>
  <c r="AW180" i="12"/>
  <c r="P180" i="12"/>
  <c r="R180" i="12" s="1"/>
  <c r="AJ180" i="12"/>
  <c r="Z180" i="12"/>
  <c r="AD180" i="12"/>
  <c r="T180" i="12"/>
  <c r="AT180" i="12"/>
  <c r="AU180" i="12" s="1"/>
  <c r="M180" i="12"/>
  <c r="AN180" i="12"/>
  <c r="AO180" i="12" s="1"/>
  <c r="V180" i="12"/>
  <c r="AH180" i="12"/>
  <c r="X180" i="12"/>
  <c r="N180" i="12"/>
  <c r="AQ180" i="12"/>
  <c r="AR180" i="12" s="1"/>
  <c r="AY180" i="12"/>
  <c r="K180" i="12"/>
  <c r="AF180" i="12"/>
  <c r="AE180" i="10"/>
  <c r="AF180" i="10" s="1"/>
  <c r="AB173" i="11"/>
  <c r="AC173" i="11" s="1"/>
  <c r="AG128" i="10"/>
  <c r="AH128" i="10" s="1"/>
  <c r="BD276" i="6"/>
  <c r="AM173" i="11"/>
  <c r="AN173" i="11" s="1"/>
  <c r="AB128" i="10"/>
  <c r="AC128" i="10" s="1"/>
  <c r="AH173" i="11"/>
  <c r="AI173" i="11" s="1"/>
  <c r="Z173" i="11"/>
  <c r="AA173" i="11" s="1"/>
  <c r="AR128" i="10"/>
  <c r="AS128" i="10" s="1"/>
  <c r="AY128" i="10"/>
  <c r="AW128" i="10"/>
  <c r="AJ128" i="10"/>
  <c r="AK128" i="10" s="1"/>
  <c r="BB132" i="11"/>
  <c r="BC132" i="11" s="1"/>
  <c r="Z113" i="11"/>
  <c r="AA113" i="11" s="1"/>
  <c r="AH132" i="11"/>
  <c r="AI132" i="11" s="1"/>
  <c r="Z222" i="11"/>
  <c r="AA222" i="11" s="1"/>
  <c r="AB132" i="11"/>
  <c r="AC132" i="11" s="1"/>
  <c r="AM132" i="11"/>
  <c r="AN132" i="11" s="1"/>
  <c r="AH222" i="11"/>
  <c r="AI222" i="11" s="1"/>
  <c r="AB113" i="11"/>
  <c r="AC113" i="11" s="1"/>
  <c r="AB222" i="11"/>
  <c r="AC222" i="11" s="1"/>
  <c r="Z132" i="11"/>
  <c r="AA132" i="11" s="1"/>
  <c r="AJ132" i="11"/>
  <c r="AK132" i="11" s="1"/>
  <c r="AL74" i="6"/>
  <c r="BB74" i="6" s="1"/>
  <c r="BD74" i="6" s="1"/>
  <c r="BF74" i="6" s="1"/>
  <c r="BG74" i="6" s="1"/>
  <c r="AX62" i="6"/>
  <c r="W132" i="11"/>
  <c r="X132" i="11" s="1"/>
  <c r="W222" i="11"/>
  <c r="X222" i="11" s="1"/>
  <c r="U222" i="11"/>
  <c r="AR132" i="11"/>
  <c r="AT222" i="11"/>
  <c r="AR222" i="11"/>
  <c r="AR113" i="11"/>
  <c r="U113" i="11"/>
  <c r="AH113" i="11"/>
  <c r="AI113" i="11" s="1"/>
  <c r="AJ113" i="11"/>
  <c r="AK113" i="11" s="1"/>
  <c r="AT113" i="11"/>
  <c r="W113" i="11"/>
  <c r="X113" i="11" s="1"/>
  <c r="AM113" i="11"/>
  <c r="AN113" i="11" s="1"/>
  <c r="E128" i="12"/>
  <c r="F128" i="12"/>
  <c r="D128" i="12"/>
  <c r="AR173" i="11"/>
  <c r="AT173" i="11"/>
  <c r="U173" i="11"/>
  <c r="W173" i="11"/>
  <c r="X173" i="11" s="1"/>
  <c r="AO132" i="11"/>
  <c r="AP132" i="11" s="1"/>
  <c r="U132" i="11"/>
  <c r="AT132" i="11"/>
  <c r="AE173" i="11"/>
  <c r="AF173" i="11" s="1"/>
  <c r="BY31" i="12"/>
  <c r="AW128" i="12"/>
  <c r="M128" i="12"/>
  <c r="N128" i="12"/>
  <c r="AH128" i="12"/>
  <c r="AT128" i="12"/>
  <c r="AU128" i="12" s="1"/>
  <c r="K128" i="12"/>
  <c r="AQ128" i="12"/>
  <c r="AR128" i="12" s="1"/>
  <c r="BF128" i="12"/>
  <c r="BG128" i="12" s="1"/>
  <c r="X128" i="12"/>
  <c r="AB128" i="12"/>
  <c r="AN128" i="12"/>
  <c r="AO128" i="12" s="1"/>
  <c r="T128" i="12"/>
  <c r="Z128" i="12"/>
  <c r="AF128" i="12"/>
  <c r="AJ128" i="12"/>
  <c r="V128" i="12"/>
  <c r="AY128" i="12"/>
  <c r="AD128" i="12"/>
  <c r="P128" i="12"/>
  <c r="R128" i="12" s="1"/>
  <c r="AE128" i="10"/>
  <c r="AF128" i="10" s="1"/>
  <c r="AW127" i="6"/>
  <c r="AX127" i="6" s="1"/>
  <c r="AL172" i="6"/>
  <c r="BB172" i="6" s="1"/>
  <c r="AL62" i="6"/>
  <c r="BB62" i="6" s="1"/>
  <c r="F180" i="12"/>
  <c r="E180" i="12"/>
  <c r="D180" i="12"/>
  <c r="AH9" i="11"/>
  <c r="AI9" i="11" s="1"/>
  <c r="BG310" i="6"/>
  <c r="BE92" i="5"/>
  <c r="BR92" i="5" s="1"/>
  <c r="BE18" i="5"/>
  <c r="BR18" i="5" s="1"/>
  <c r="BG313" i="6"/>
  <c r="BE144" i="5"/>
  <c r="BR144" i="5" s="1"/>
  <c r="BE224" i="5"/>
  <c r="BR224" i="5" s="1"/>
  <c r="BE15" i="5"/>
  <c r="BR15" i="5" s="1"/>
  <c r="BE54" i="5"/>
  <c r="BR54" i="5" s="1"/>
  <c r="BM95" i="5"/>
  <c r="BN95" i="5" s="1"/>
  <c r="BE218" i="5"/>
  <c r="BR218" i="5" s="1"/>
  <c r="BE27" i="5"/>
  <c r="BR27" i="5" s="1"/>
  <c r="BM92" i="5"/>
  <c r="BE24" i="5"/>
  <c r="BR24" i="5" s="1"/>
  <c r="BE95" i="5"/>
  <c r="BR95" i="5" s="1"/>
  <c r="BE221" i="5"/>
  <c r="BE49" i="5"/>
  <c r="BR49" i="5" s="1"/>
  <c r="BE219" i="5"/>
  <c r="BR219" i="5" s="1"/>
  <c r="BE165" i="5"/>
  <c r="BR165" i="5" s="1"/>
  <c r="BE216" i="5"/>
  <c r="BR216" i="5" s="1"/>
  <c r="BE225" i="5"/>
  <c r="BR225" i="5" s="1"/>
  <c r="BE223" i="5"/>
  <c r="BR223" i="5" s="1"/>
  <c r="BE148" i="5"/>
  <c r="BR148" i="5" s="1"/>
  <c r="BE30" i="5"/>
  <c r="BR30" i="5" s="1"/>
  <c r="BE206" i="5"/>
  <c r="BR206" i="5" s="1"/>
  <c r="BE109" i="5"/>
  <c r="BR109" i="5" s="1"/>
  <c r="BE80" i="5"/>
  <c r="BR80" i="5" s="1"/>
  <c r="BE213" i="5"/>
  <c r="BR213" i="5" s="1"/>
  <c r="BE115" i="5"/>
  <c r="BR115" i="5" s="1"/>
  <c r="BE108" i="5"/>
  <c r="BE46" i="5"/>
  <c r="BR46" i="5" s="1"/>
  <c r="AL175" i="6"/>
  <c r="BB175" i="6" s="1"/>
  <c r="BD175" i="6" s="1"/>
  <c r="BF175" i="6" s="1"/>
  <c r="BG175" i="6" s="1"/>
  <c r="BG92" i="6"/>
  <c r="V103" i="6"/>
  <c r="BG155" i="6"/>
  <c r="AX279" i="6"/>
  <c r="AX88" i="6"/>
  <c r="AX50" i="6"/>
  <c r="BG95" i="6"/>
  <c r="AL206" i="6"/>
  <c r="BB206" i="6" s="1"/>
  <c r="BD206" i="6" s="1"/>
  <c r="BF206" i="6" s="1"/>
  <c r="BG206" i="6" s="1"/>
  <c r="BD153" i="6"/>
  <c r="AL162" i="6"/>
  <c r="BB162" i="6" s="1"/>
  <c r="AL40" i="6"/>
  <c r="BB40" i="6" s="1"/>
  <c r="AX51" i="6"/>
  <c r="BN282" i="5"/>
  <c r="BG307" i="6"/>
  <c r="AX49" i="6"/>
  <c r="AX307" i="6"/>
  <c r="BG293" i="6"/>
  <c r="BG272" i="6"/>
  <c r="AX58" i="6"/>
  <c r="AX266" i="6"/>
  <c r="BG291" i="6"/>
  <c r="AW124" i="6"/>
  <c r="BG93" i="6"/>
  <c r="V110" i="6"/>
  <c r="AW123" i="6"/>
  <c r="BG88" i="6"/>
  <c r="V305" i="6"/>
  <c r="AB305" i="11" s="1"/>
  <c r="AC305" i="11" s="1"/>
  <c r="BG312" i="6"/>
  <c r="BD307" i="6"/>
  <c r="V136" i="6"/>
  <c r="AL136" i="6" s="1"/>
  <c r="BB136" i="6" s="1"/>
  <c r="BD136" i="6" s="1"/>
  <c r="BF136" i="6" s="1"/>
  <c r="BG136" i="6" s="1"/>
  <c r="AW81" i="6"/>
  <c r="AL81" i="6"/>
  <c r="BB81" i="6" s="1"/>
  <c r="AW39" i="6"/>
  <c r="AX39" i="6" s="1"/>
  <c r="V59" i="6"/>
  <c r="BG146" i="6"/>
  <c r="BD53" i="6"/>
  <c r="AL226" i="6"/>
  <c r="BB226" i="6" s="1"/>
  <c r="AL217" i="6"/>
  <c r="BB217" i="6" s="1"/>
  <c r="AX92" i="6"/>
  <c r="AL220" i="6"/>
  <c r="BH232" i="5"/>
  <c r="AX267" i="6"/>
  <c r="AX303" i="6"/>
  <c r="V169" i="6"/>
  <c r="AL169" i="6" s="1"/>
  <c r="BB169" i="6" s="1"/>
  <c r="BD169" i="6" s="1"/>
  <c r="BF169" i="6" s="1"/>
  <c r="BG169" i="6" s="1"/>
  <c r="AX300" i="6"/>
  <c r="AX305" i="6"/>
  <c r="AL233" i="6"/>
  <c r="BB233" i="6" s="1"/>
  <c r="BD233" i="6" s="1"/>
  <c r="BF233" i="6" s="1"/>
  <c r="BG233" i="6" s="1"/>
  <c r="AL232" i="6"/>
  <c r="AW232" i="6" s="1"/>
  <c r="BE233" i="5"/>
  <c r="BR233" i="5" s="1"/>
  <c r="BD184" i="6"/>
  <c r="BF184" i="6" s="1"/>
  <c r="BG184" i="6" s="1"/>
  <c r="AX14" i="6"/>
  <c r="V197" i="6"/>
  <c r="AL197" i="6" s="1"/>
  <c r="BG266" i="6"/>
  <c r="V291" i="6"/>
  <c r="V127" i="6"/>
  <c r="AX262" i="6"/>
  <c r="BG304" i="6"/>
  <c r="BG257" i="6"/>
  <c r="BG311" i="6"/>
  <c r="V234" i="6"/>
  <c r="AL234" i="6" s="1"/>
  <c r="BG137" i="6"/>
  <c r="AX295" i="6"/>
  <c r="V146" i="6"/>
  <c r="AX269" i="6"/>
  <c r="V165" i="6"/>
  <c r="AL165" i="6" s="1"/>
  <c r="BB165" i="6" s="1"/>
  <c r="BD165" i="6" s="1"/>
  <c r="BF165" i="6" s="1"/>
  <c r="BG165" i="6" s="1"/>
  <c r="V239" i="6"/>
  <c r="AL239" i="6" s="1"/>
  <c r="BB239" i="6" s="1"/>
  <c r="BD239" i="6" s="1"/>
  <c r="BF239" i="6" s="1"/>
  <c r="BG239" i="6" s="1"/>
  <c r="AX286" i="6"/>
  <c r="V304" i="6"/>
  <c r="AB304" i="11" s="1"/>
  <c r="AC304" i="11" s="1"/>
  <c r="V121" i="6"/>
  <c r="AL121" i="6" s="1"/>
  <c r="V95" i="6"/>
  <c r="V297" i="6"/>
  <c r="AB297" i="11" s="1"/>
  <c r="AC297" i="11" s="1"/>
  <c r="BD313" i="6"/>
  <c r="V86" i="6"/>
  <c r="AX275" i="6"/>
  <c r="V92" i="6"/>
  <c r="BG152" i="6"/>
  <c r="BG87" i="6"/>
  <c r="BG299" i="6"/>
  <c r="AX54" i="6"/>
  <c r="BD90" i="6"/>
  <c r="BG49" i="6"/>
  <c r="V15" i="6"/>
  <c r="AX156" i="6"/>
  <c r="V274" i="6"/>
  <c r="BD271" i="6"/>
  <c r="BD150" i="6"/>
  <c r="V230" i="6"/>
  <c r="BG100" i="6"/>
  <c r="V118" i="6"/>
  <c r="AL118" i="6" s="1"/>
  <c r="AX284" i="6"/>
  <c r="V140" i="6"/>
  <c r="V185" i="6"/>
  <c r="AL185" i="6" s="1"/>
  <c r="BB185" i="6" s="1"/>
  <c r="BD185" i="6" s="1"/>
  <c r="BF185" i="6" s="1"/>
  <c r="BG185" i="6" s="1"/>
  <c r="V87" i="6"/>
  <c r="V245" i="6"/>
  <c r="AL245" i="6" s="1"/>
  <c r="BB245" i="6" s="1"/>
  <c r="AX308" i="6"/>
  <c r="BD302" i="6"/>
  <c r="BG52" i="6"/>
  <c r="V303" i="6"/>
  <c r="V85" i="6"/>
  <c r="AL85" i="6" s="1"/>
  <c r="BB85" i="6" s="1"/>
  <c r="BD85" i="6" s="1"/>
  <c r="BF85" i="6" s="1"/>
  <c r="BG85" i="6" s="1"/>
  <c r="V13" i="6"/>
  <c r="AX271" i="6"/>
  <c r="V34" i="6"/>
  <c r="AL34" i="6" s="1"/>
  <c r="BD146" i="6"/>
  <c r="V186" i="6"/>
  <c r="AL186" i="6" s="1"/>
  <c r="AW125" i="6"/>
  <c r="BG287" i="6"/>
  <c r="BG142" i="6"/>
  <c r="V9" i="6"/>
  <c r="AB9" i="11" s="1"/>
  <c r="AC9" i="11" s="1"/>
  <c r="V117" i="6"/>
  <c r="AL117" i="6" s="1"/>
  <c r="BG249" i="6"/>
  <c r="V107" i="6"/>
  <c r="BG288" i="6"/>
  <c r="BN280" i="5"/>
  <c r="AX149" i="6"/>
  <c r="BD284" i="6"/>
  <c r="AX93" i="6"/>
  <c r="V207" i="6"/>
  <c r="AL207" i="6" s="1"/>
  <c r="V313" i="6"/>
  <c r="V268" i="6"/>
  <c r="AB268" i="11" s="1"/>
  <c r="AC268" i="11" s="1"/>
  <c r="V257" i="6"/>
  <c r="AB257" i="11" s="1"/>
  <c r="AC257" i="11" s="1"/>
  <c r="AO128" i="6"/>
  <c r="AW128" i="6"/>
  <c r="V101" i="6"/>
  <c r="V213" i="6"/>
  <c r="BG90" i="6"/>
  <c r="V251" i="6"/>
  <c r="AL251" i="6" s="1"/>
  <c r="BB251" i="6" s="1"/>
  <c r="AR163" i="6"/>
  <c r="V256" i="6"/>
  <c r="AL256" i="6" s="1"/>
  <c r="BB256" i="6" s="1"/>
  <c r="BD15" i="6"/>
  <c r="AX264" i="6"/>
  <c r="AX153" i="6"/>
  <c r="V275" i="6"/>
  <c r="AB275" i="11" s="1"/>
  <c r="AC275" i="11" s="1"/>
  <c r="BG275" i="6"/>
  <c r="V133" i="6"/>
  <c r="AL133" i="6" s="1"/>
  <c r="BB133" i="6" s="1"/>
  <c r="BD133" i="6" s="1"/>
  <c r="BF133" i="6" s="1"/>
  <c r="BG133" i="6" s="1"/>
  <c r="BG303" i="6"/>
  <c r="V49" i="6"/>
  <c r="AX157" i="6"/>
  <c r="V88" i="6"/>
  <c r="V137" i="6"/>
  <c r="BG301" i="6"/>
  <c r="AX57" i="6"/>
  <c r="V41" i="6"/>
  <c r="AX13" i="6"/>
  <c r="V267" i="6"/>
  <c r="BG101" i="6"/>
  <c r="V75" i="6"/>
  <c r="V182" i="6"/>
  <c r="AL182" i="6" s="1"/>
  <c r="V36" i="6"/>
  <c r="AL36" i="6" s="1"/>
  <c r="AX86" i="6"/>
  <c r="AX311" i="6"/>
  <c r="V214" i="6"/>
  <c r="AL214" i="6" s="1"/>
  <c r="BG302" i="6"/>
  <c r="V50" i="6"/>
  <c r="V29" i="6"/>
  <c r="V35" i="6"/>
  <c r="AL35" i="6" s="1"/>
  <c r="V94" i="6"/>
  <c r="BG58" i="6"/>
  <c r="BD275" i="6"/>
  <c r="V164" i="6"/>
  <c r="AL164" i="6" s="1"/>
  <c r="BB164" i="6" s="1"/>
  <c r="BD164" i="6" s="1"/>
  <c r="BF164" i="6" s="1"/>
  <c r="BG164" i="6" s="1"/>
  <c r="V263" i="6"/>
  <c r="V125" i="6"/>
  <c r="AM180" i="10"/>
  <c r="AN180" i="10" s="1"/>
  <c r="V66" i="6"/>
  <c r="AL66" i="6" s="1"/>
  <c r="BB66" i="6" s="1"/>
  <c r="V116" i="6"/>
  <c r="AL116" i="6" s="1"/>
  <c r="BE62" i="5"/>
  <c r="BR62" i="5" s="1"/>
  <c r="AL215" i="6"/>
  <c r="BB215" i="6" s="1"/>
  <c r="AW126" i="6"/>
  <c r="V159" i="6"/>
  <c r="BD140" i="6"/>
  <c r="V212" i="6"/>
  <c r="AL105" i="6"/>
  <c r="BB105" i="6" s="1"/>
  <c r="AL113" i="6"/>
  <c r="BG268" i="6"/>
  <c r="V295" i="6"/>
  <c r="AB295" i="11" s="1"/>
  <c r="AC295" i="11" s="1"/>
  <c r="BD303" i="6"/>
  <c r="V32" i="6"/>
  <c r="AX313" i="6"/>
  <c r="BD311" i="6"/>
  <c r="V266" i="6"/>
  <c r="V73" i="6"/>
  <c r="AL73" i="6" s="1"/>
  <c r="BB73" i="6" s="1"/>
  <c r="BD73" i="6" s="1"/>
  <c r="BF73" i="6" s="1"/>
  <c r="BG73" i="6" s="1"/>
  <c r="V104" i="6"/>
  <c r="BD268" i="6"/>
  <c r="V46" i="6"/>
  <c r="BD267" i="6"/>
  <c r="BD137" i="6"/>
  <c r="V25" i="6"/>
  <c r="V102" i="6"/>
  <c r="AX140" i="6"/>
  <c r="AX141" i="6"/>
  <c r="BD72" i="6"/>
  <c r="BF72" i="6" s="1"/>
  <c r="BG72" i="6" s="1"/>
  <c r="BD291" i="6"/>
  <c r="V210" i="6"/>
  <c r="AL210" i="6" s="1"/>
  <c r="V195" i="6"/>
  <c r="AL195" i="6" s="1"/>
  <c r="V227" i="6"/>
  <c r="AL227" i="6" s="1"/>
  <c r="V80" i="6"/>
  <c r="AL80" i="6" s="1"/>
  <c r="BD13" i="6"/>
  <c r="AX95" i="6"/>
  <c r="AX184" i="6"/>
  <c r="BD145" i="6"/>
  <c r="BD299" i="6"/>
  <c r="BD293" i="6"/>
  <c r="BD51" i="6"/>
  <c r="BG98" i="6"/>
  <c r="V174" i="6"/>
  <c r="AL174" i="6" s="1"/>
  <c r="AX287" i="6"/>
  <c r="V33" i="6"/>
  <c r="AL33" i="6" s="1"/>
  <c r="BD86" i="6"/>
  <c r="BD277" i="6"/>
  <c r="BD52" i="6"/>
  <c r="V277" i="6"/>
  <c r="V12" i="6"/>
  <c r="AL12" i="6" s="1"/>
  <c r="V216" i="6"/>
  <c r="AL216" i="6" s="1"/>
  <c r="V30" i="6"/>
  <c r="BD258" i="6"/>
  <c r="V219" i="6"/>
  <c r="AL219" i="6" s="1"/>
  <c r="BD38" i="6"/>
  <c r="AX59" i="6"/>
  <c r="V90" i="6"/>
  <c r="V134" i="6"/>
  <c r="AL134" i="6" s="1"/>
  <c r="BB134" i="6" s="1"/>
  <c r="BD134" i="6" s="1"/>
  <c r="BF134" i="6" s="1"/>
  <c r="BG134" i="6" s="1"/>
  <c r="AX154" i="6"/>
  <c r="V301" i="6"/>
  <c r="BG305" i="6"/>
  <c r="AX87" i="6"/>
  <c r="BG13" i="6"/>
  <c r="V160" i="6"/>
  <c r="V82" i="6"/>
  <c r="BD87" i="6"/>
  <c r="V89" i="6"/>
  <c r="BG38" i="6"/>
  <c r="V209" i="6"/>
  <c r="AL209" i="6" s="1"/>
  <c r="V93" i="6"/>
  <c r="BE232" i="5"/>
  <c r="BM232" i="5" s="1"/>
  <c r="BE197" i="5"/>
  <c r="BR197" i="5" s="1"/>
  <c r="BE61" i="5"/>
  <c r="V235" i="6"/>
  <c r="AL235" i="6" s="1"/>
  <c r="BB235" i="6" s="1"/>
  <c r="BD235" i="6" s="1"/>
  <c r="BF235" i="6" s="1"/>
  <c r="BG235" i="6" s="1"/>
  <c r="AX15" i="6"/>
  <c r="V218" i="6"/>
  <c r="AL218" i="6" s="1"/>
  <c r="V170" i="6"/>
  <c r="AL170" i="6" s="1"/>
  <c r="AX246" i="6"/>
  <c r="BG150" i="6"/>
  <c r="AX249" i="6"/>
  <c r="BG264" i="6"/>
  <c r="AX312" i="6"/>
  <c r="V65" i="6"/>
  <c r="BD288" i="6"/>
  <c r="BD264" i="6"/>
  <c r="BD152" i="6"/>
  <c r="BD95" i="6"/>
  <c r="BG250" i="6"/>
  <c r="BD308" i="6"/>
  <c r="V225" i="6"/>
  <c r="BT279" i="5"/>
  <c r="BV279" i="5" s="1"/>
  <c r="V178" i="6"/>
  <c r="AL178" i="6" s="1"/>
  <c r="V129" i="6"/>
  <c r="V58" i="6"/>
  <c r="BG295" i="6"/>
  <c r="BD139" i="6"/>
  <c r="BD309" i="6"/>
  <c r="BT280" i="5"/>
  <c r="BV280" i="5" s="1"/>
  <c r="BD280" i="10" s="1"/>
  <c r="BE280" i="10" s="1"/>
  <c r="AX96" i="6"/>
  <c r="V151" i="6"/>
  <c r="AL151" i="6" s="1"/>
  <c r="BB151" i="6" s="1"/>
  <c r="BD151" i="6" s="1"/>
  <c r="BF151" i="6" s="1"/>
  <c r="BG151" i="6" s="1"/>
  <c r="BD300" i="6"/>
  <c r="BD96" i="6"/>
  <c r="BD305" i="6"/>
  <c r="BG263" i="6"/>
  <c r="V244" i="6"/>
  <c r="AL244" i="6" s="1"/>
  <c r="V189" i="6"/>
  <c r="AL189" i="6" s="1"/>
  <c r="V188" i="6"/>
  <c r="AL188" i="6" s="1"/>
  <c r="AL24" i="6"/>
  <c r="BB24" i="6" s="1"/>
  <c r="BD24" i="6" s="1"/>
  <c r="BF24" i="6" s="1"/>
  <c r="BD157" i="6"/>
  <c r="BF157" i="6" s="1"/>
  <c r="BG157" i="6" s="1"/>
  <c r="BG290" i="6"/>
  <c r="AX314" i="6"/>
  <c r="V252" i="6"/>
  <c r="AL252" i="6" s="1"/>
  <c r="BB252" i="6" s="1"/>
  <c r="BD54" i="6"/>
  <c r="BD101" i="6"/>
  <c r="BG258" i="6"/>
  <c r="V20" i="6"/>
  <c r="AX299" i="6"/>
  <c r="AX274" i="6"/>
  <c r="AX263" i="6"/>
  <c r="BG14" i="6"/>
  <c r="BD58" i="6"/>
  <c r="V287" i="6"/>
  <c r="AB287" i="11" s="1"/>
  <c r="AC287" i="11" s="1"/>
  <c r="AX296" i="6"/>
  <c r="BD304" i="6"/>
  <c r="AX148" i="6"/>
  <c r="BD92" i="6"/>
  <c r="AX152" i="6"/>
  <c r="BD88" i="6"/>
  <c r="V258" i="6"/>
  <c r="AB258" i="11" s="1"/>
  <c r="AC258" i="11" s="1"/>
  <c r="AX257" i="6"/>
  <c r="BD57" i="6"/>
  <c r="V254" i="6"/>
  <c r="AL254" i="6" s="1"/>
  <c r="BB254" i="6" s="1"/>
  <c r="BD49" i="6"/>
  <c r="V96" i="6"/>
  <c r="BG149" i="6"/>
  <c r="BD290" i="6"/>
  <c r="BG156" i="6"/>
  <c r="BD14" i="6"/>
  <c r="BD236" i="6"/>
  <c r="BF236" i="6" s="1"/>
  <c r="BG236" i="6" s="1"/>
  <c r="V310" i="6"/>
  <c r="BD100" i="6"/>
  <c r="BE63" i="5"/>
  <c r="BR63" i="5" s="1"/>
  <c r="AW129" i="6"/>
  <c r="BE146" i="5"/>
  <c r="BR146" i="5" s="1"/>
  <c r="BD94" i="6"/>
  <c r="AL23" i="6"/>
  <c r="BD262" i="6"/>
  <c r="BN265" i="5"/>
  <c r="BN269" i="5"/>
  <c r="BN304" i="5"/>
  <c r="BE131" i="5"/>
  <c r="BR131" i="5" s="1"/>
  <c r="BE48" i="5"/>
  <c r="BR48" i="5" s="1"/>
  <c r="BT183" i="5"/>
  <c r="BV183" i="5" s="1"/>
  <c r="BT242" i="5"/>
  <c r="BV242" i="5" s="1"/>
  <c r="BT75" i="5"/>
  <c r="BV75" i="5" s="1"/>
  <c r="BW75" i="5" s="1"/>
  <c r="BT307" i="5"/>
  <c r="BV307" i="5" s="1"/>
  <c r="BD307" i="10" s="1"/>
  <c r="BE307" i="10" s="1"/>
  <c r="BE195" i="5"/>
  <c r="BR195" i="5" s="1"/>
  <c r="BT296" i="5"/>
  <c r="BV296" i="5" s="1"/>
  <c r="BD296" i="10" s="1"/>
  <c r="BE296" i="10" s="1"/>
  <c r="BT263" i="5"/>
  <c r="BV263" i="5" s="1"/>
  <c r="AX144" i="6"/>
  <c r="V156" i="6"/>
  <c r="AX94" i="6"/>
  <c r="BD138" i="6"/>
  <c r="V135" i="6"/>
  <c r="V171" i="6"/>
  <c r="AL171" i="6" s="1"/>
  <c r="V221" i="6"/>
  <c r="V250" i="6"/>
  <c r="BD297" i="6"/>
  <c r="BD266" i="6"/>
  <c r="BD141" i="6"/>
  <c r="V149" i="6"/>
  <c r="AL91" i="6"/>
  <c r="BB91" i="6" s="1"/>
  <c r="AX315" i="6"/>
  <c r="AX72" i="6"/>
  <c r="AL32" i="6"/>
  <c r="BB32" i="6" s="1"/>
  <c r="BD263" i="6"/>
  <c r="AX179" i="6"/>
  <c r="AR32" i="6"/>
  <c r="AW32" i="6"/>
  <c r="AR24" i="6"/>
  <c r="BD310" i="6"/>
  <c r="BG11" i="6"/>
  <c r="BD249" i="6"/>
  <c r="AO66" i="6"/>
  <c r="BG50" i="6"/>
  <c r="AL31" i="6"/>
  <c r="BB31" i="6" s="1"/>
  <c r="V143" i="6"/>
  <c r="AL143" i="6" s="1"/>
  <c r="BB143" i="6" s="1"/>
  <c r="BD143" i="6" s="1"/>
  <c r="BF143" i="6" s="1"/>
  <c r="BG143" i="6" s="1"/>
  <c r="BD301" i="6"/>
  <c r="AL224" i="6"/>
  <c r="BB224" i="6" s="1"/>
  <c r="AW91" i="6"/>
  <c r="AO31" i="6"/>
  <c r="BN73" i="5"/>
  <c r="BE25" i="5"/>
  <c r="BR25" i="5" s="1"/>
  <c r="BN76" i="5"/>
  <c r="BE142" i="5"/>
  <c r="BR142" i="5" s="1"/>
  <c r="BE140" i="5"/>
  <c r="BR140" i="5" s="1"/>
  <c r="BE160" i="5"/>
  <c r="BR160" i="5" s="1"/>
  <c r="BT291" i="5"/>
  <c r="BV291" i="5" s="1"/>
  <c r="BE22" i="5"/>
  <c r="BR22" i="5" s="1"/>
  <c r="BE20" i="5"/>
  <c r="BR20" i="5" s="1"/>
  <c r="BE130" i="5"/>
  <c r="BR130" i="5" s="1"/>
  <c r="BE13" i="5"/>
  <c r="BR13" i="5" s="1"/>
  <c r="BE173" i="5"/>
  <c r="BR173" i="5" s="1"/>
  <c r="BE143" i="5"/>
  <c r="BR143" i="5" s="1"/>
  <c r="BM144" i="5"/>
  <c r="BN144" i="5" s="1"/>
  <c r="BE118" i="5"/>
  <c r="BR118" i="5" s="1"/>
  <c r="BN296" i="5"/>
  <c r="BE79" i="5"/>
  <c r="BR79" i="5" s="1"/>
  <c r="BT56" i="5"/>
  <c r="BV56" i="5" s="1"/>
  <c r="BT283" i="5"/>
  <c r="BV283" i="5" s="1"/>
  <c r="BT282" i="5"/>
  <c r="BV282" i="5" s="1"/>
  <c r="BD282" i="10" s="1"/>
  <c r="BE282" i="10" s="1"/>
  <c r="BE21" i="5"/>
  <c r="BR21" i="5" s="1"/>
  <c r="BT293" i="5"/>
  <c r="BV293" i="5" s="1"/>
  <c r="BE158" i="5"/>
  <c r="BR158" i="5" s="1"/>
  <c r="BE184" i="5"/>
  <c r="BR184" i="5" s="1"/>
  <c r="BE68" i="5"/>
  <c r="BR68" i="5" s="1"/>
  <c r="BT265" i="5"/>
  <c r="BV265" i="5" s="1"/>
  <c r="BE135" i="5"/>
  <c r="BR135" i="5" s="1"/>
  <c r="BT76" i="5"/>
  <c r="BV76" i="5" s="1"/>
  <c r="BN277" i="5"/>
  <c r="BE156" i="5"/>
  <c r="BR156" i="5" s="1"/>
  <c r="BM130" i="5"/>
  <c r="BE98" i="5"/>
  <c r="BE87" i="5"/>
  <c r="BR87" i="5" s="1"/>
  <c r="BE10" i="5"/>
  <c r="BE185" i="5"/>
  <c r="BE128" i="5"/>
  <c r="BR128" i="5" s="1"/>
  <c r="BE117" i="5"/>
  <c r="BR117" i="5" s="1"/>
  <c r="BT268" i="5"/>
  <c r="BV268" i="5" s="1"/>
  <c r="BD268" i="10" s="1"/>
  <c r="BE268" i="10" s="1"/>
  <c r="BE45" i="5"/>
  <c r="BR45" i="5" s="1"/>
  <c r="BE23" i="5"/>
  <c r="BR23" i="5" s="1"/>
  <c r="BE220" i="5"/>
  <c r="BR220" i="5" s="1"/>
  <c r="BE154" i="5"/>
  <c r="BR154" i="5" s="1"/>
  <c r="BM88" i="5"/>
  <c r="BE163" i="5"/>
  <c r="BR163" i="5" s="1"/>
  <c r="BE136" i="5"/>
  <c r="BR136" i="5" s="1"/>
  <c r="BE174" i="5"/>
  <c r="BR174" i="5" s="1"/>
  <c r="BE96" i="5"/>
  <c r="BR96" i="5" s="1"/>
  <c r="BT96" i="5" s="1"/>
  <c r="BV96" i="5" s="1"/>
  <c r="BE194" i="5"/>
  <c r="BR194" i="5" s="1"/>
  <c r="BT269" i="5"/>
  <c r="BV269" i="5" s="1"/>
  <c r="BE186" i="5"/>
  <c r="BR186" i="5" s="1"/>
  <c r="BT306" i="5"/>
  <c r="BV306" i="5" s="1"/>
  <c r="BE88" i="5"/>
  <c r="BR88" i="5" s="1"/>
  <c r="BE11" i="5"/>
  <c r="BR11" i="5" s="1"/>
  <c r="BE97" i="5"/>
  <c r="BR97" i="5" s="1"/>
  <c r="BE32" i="5"/>
  <c r="BR32" i="5" s="1"/>
  <c r="BH32" i="5"/>
  <c r="BE14" i="5"/>
  <c r="BE94" i="5"/>
  <c r="BR94" i="5" s="1"/>
  <c r="BH93" i="5"/>
  <c r="BM93" i="5"/>
  <c r="BE157" i="5"/>
  <c r="BR157" i="5" s="1"/>
  <c r="BH154" i="5"/>
  <c r="BE93" i="5"/>
  <c r="BR93" i="5" s="1"/>
  <c r="BH143" i="5"/>
  <c r="BT301" i="5"/>
  <c r="BV301" i="5" s="1"/>
  <c r="BE149" i="5"/>
  <c r="BR149" i="5" s="1"/>
  <c r="BK31" i="5"/>
  <c r="BH219" i="5"/>
  <c r="BE17" i="5"/>
  <c r="BR17" i="5" s="1"/>
  <c r="BE8" i="5"/>
  <c r="BR8" i="5" s="1"/>
  <c r="BM91" i="5"/>
  <c r="BT313" i="5"/>
  <c r="BV313" i="5" s="1"/>
  <c r="BT36" i="5"/>
  <c r="BV36" i="5" s="1"/>
  <c r="BE217" i="5"/>
  <c r="BR217" i="5" s="1"/>
  <c r="BE31" i="5"/>
  <c r="BR31" i="5" s="1"/>
  <c r="BM96" i="5"/>
  <c r="BE67" i="5"/>
  <c r="BE16" i="5"/>
  <c r="BT256" i="5"/>
  <c r="BV256" i="5" s="1"/>
  <c r="BM94" i="5"/>
  <c r="BN94" i="5" s="1"/>
  <c r="BE53" i="5"/>
  <c r="BE222" i="5"/>
  <c r="BR222" i="5" s="1"/>
  <c r="BE91" i="5"/>
  <c r="BR91" i="5" s="1"/>
  <c r="BE99" i="5"/>
  <c r="BE66" i="5"/>
  <c r="BR66" i="5" s="1"/>
  <c r="V272" i="6"/>
  <c r="BT277" i="5"/>
  <c r="BV277" i="5" s="1"/>
  <c r="BD277" i="10" s="1"/>
  <c r="BE277" i="10" s="1"/>
  <c r="AX283" i="6"/>
  <c r="BD154" i="6"/>
  <c r="BF154" i="6" s="1"/>
  <c r="BG154" i="6" s="1"/>
  <c r="BE104" i="5"/>
  <c r="BR104" i="5" s="1"/>
  <c r="BE133" i="5"/>
  <c r="BR133" i="5" s="1"/>
  <c r="V308" i="6"/>
  <c r="AB308" i="11" s="1"/>
  <c r="AC308" i="11" s="1"/>
  <c r="BT270" i="5"/>
  <c r="BV270" i="5" s="1"/>
  <c r="BT289" i="5"/>
  <c r="BV289" i="5" s="1"/>
  <c r="Z8" i="11"/>
  <c r="AA8" i="11" s="1"/>
  <c r="BD283" i="6"/>
  <c r="V26" i="6"/>
  <c r="BG315" i="6"/>
  <c r="V314" i="6"/>
  <c r="AB314" i="11" s="1"/>
  <c r="AC314" i="11" s="1"/>
  <c r="V176" i="6"/>
  <c r="BG273" i="6"/>
  <c r="AX282" i="6"/>
  <c r="BD89" i="6"/>
  <c r="BT304" i="5"/>
  <c r="BV304" i="5" s="1"/>
  <c r="BE153" i="5"/>
  <c r="BR153" i="5" s="1"/>
  <c r="BT83" i="5"/>
  <c r="BV83" i="5" s="1"/>
  <c r="BT59" i="5"/>
  <c r="BV59" i="5" s="1"/>
  <c r="BT244" i="5"/>
  <c r="BV244" i="5" s="1"/>
  <c r="BT177" i="5"/>
  <c r="BV177" i="5" s="1"/>
  <c r="BE112" i="5"/>
  <c r="BR112" i="5" s="1"/>
  <c r="BE26" i="5"/>
  <c r="BM26" i="5" s="1"/>
  <c r="BM120" i="5"/>
  <c r="BE215" i="5"/>
  <c r="BR215" i="5" s="1"/>
  <c r="BN295" i="5"/>
  <c r="BN308" i="5"/>
  <c r="BT260" i="5"/>
  <c r="BV260" i="5" s="1"/>
  <c r="BH126" i="5"/>
  <c r="BE102" i="5"/>
  <c r="BR102" i="5" s="1"/>
  <c r="BE138" i="5"/>
  <c r="BR138" i="5" s="1"/>
  <c r="BE162" i="5"/>
  <c r="BR162" i="5" s="1"/>
  <c r="BE145" i="5"/>
  <c r="BR145" i="5" s="1"/>
  <c r="BN311" i="5"/>
  <c r="BT262" i="5"/>
  <c r="BV262" i="5" s="1"/>
  <c r="BT272" i="5"/>
  <c r="BV272" i="5" s="1"/>
  <c r="BD272" i="10" s="1"/>
  <c r="BE272" i="10" s="1"/>
  <c r="BE155" i="5"/>
  <c r="BR155" i="5" s="1"/>
  <c r="AX276" i="6"/>
  <c r="AX176" i="6"/>
  <c r="BN263" i="5"/>
  <c r="BN313" i="5"/>
  <c r="AX99" i="6"/>
  <c r="BN36" i="5"/>
  <c r="BN290" i="5"/>
  <c r="BG296" i="6"/>
  <c r="BB8" i="11"/>
  <c r="BC8" i="11" s="1"/>
  <c r="AX135" i="6"/>
  <c r="BN272" i="5"/>
  <c r="BN268" i="5"/>
  <c r="BG270" i="6"/>
  <c r="BM89" i="5"/>
  <c r="BE196" i="5"/>
  <c r="BD179" i="6"/>
  <c r="BF179" i="6" s="1"/>
  <c r="BG179" i="6" s="1"/>
  <c r="BD261" i="6"/>
  <c r="V265" i="6"/>
  <c r="AB265" i="11" s="1"/>
  <c r="AC265" i="11" s="1"/>
  <c r="BD50" i="6"/>
  <c r="BG265" i="6"/>
  <c r="V114" i="6"/>
  <c r="V52" i="6"/>
  <c r="BD298" i="6"/>
  <c r="BD287" i="6"/>
  <c r="AX293" i="6"/>
  <c r="AX98" i="6"/>
  <c r="BD296" i="6"/>
  <c r="AX89" i="6"/>
  <c r="BD257" i="6"/>
  <c r="AX285" i="6"/>
  <c r="V77" i="6"/>
  <c r="BG51" i="6"/>
  <c r="BG261" i="6"/>
  <c r="BG308" i="6"/>
  <c r="V115" i="6"/>
  <c r="V283" i="6"/>
  <c r="AB283" i="11" s="1"/>
  <c r="AC283" i="11" s="1"/>
  <c r="AX11" i="6"/>
  <c r="AX297" i="6"/>
  <c r="BD142" i="6"/>
  <c r="BD98" i="6"/>
  <c r="V281" i="6"/>
  <c r="V53" i="6"/>
  <c r="BD282" i="6"/>
  <c r="BD148" i="6"/>
  <c r="BG94" i="6"/>
  <c r="AX139" i="6"/>
  <c r="BD295" i="6"/>
  <c r="V208" i="6"/>
  <c r="AL208" i="6" s="1"/>
  <c r="BB208" i="6" s="1"/>
  <c r="BD208" i="6" s="1"/>
  <c r="BF208" i="6" s="1"/>
  <c r="BG208" i="6" s="1"/>
  <c r="V223" i="6"/>
  <c r="V242" i="6"/>
  <c r="AL242" i="6" s="1"/>
  <c r="BD269" i="6"/>
  <c r="AX290" i="6"/>
  <c r="AX273" i="6"/>
  <c r="BD286" i="6"/>
  <c r="BD274" i="6"/>
  <c r="AX261" i="6"/>
  <c r="BG260" i="6"/>
  <c r="BD59" i="6"/>
  <c r="BD312" i="6"/>
  <c r="AX52" i="6"/>
  <c r="BG309" i="6"/>
  <c r="V273" i="6"/>
  <c r="BD93" i="6"/>
  <c r="BG54" i="6"/>
  <c r="BG285" i="6"/>
  <c r="V37" i="6"/>
  <c r="AL37" i="6" s="1"/>
  <c r="BB37" i="6" s="1"/>
  <c r="BD37" i="6" s="1"/>
  <c r="BF37" i="6" s="1"/>
  <c r="BG37" i="6" s="1"/>
  <c r="BG56" i="6"/>
  <c r="V200" i="6"/>
  <c r="AL200" i="6" s="1"/>
  <c r="BD273" i="6"/>
  <c r="V180" i="6"/>
  <c r="AL180" i="6" s="1"/>
  <c r="BB180" i="6" s="1"/>
  <c r="BD180" i="6" s="1"/>
  <c r="BF180" i="6" s="1"/>
  <c r="BG180" i="6" s="1"/>
  <c r="BD246" i="6"/>
  <c r="BF246" i="6" s="1"/>
  <c r="AY8" i="11"/>
  <c r="AZ8" i="11" s="1"/>
  <c r="V55" i="6"/>
  <c r="V248" i="6"/>
  <c r="AL248" i="6" s="1"/>
  <c r="BB248" i="6" s="1"/>
  <c r="BD285" i="6"/>
  <c r="V78" i="6"/>
  <c r="V64" i="6"/>
  <c r="AL64" i="6" s="1"/>
  <c r="BB64" i="6" s="1"/>
  <c r="BD64" i="6" s="1"/>
  <c r="BF64" i="6" s="1"/>
  <c r="BG64" i="6" s="1"/>
  <c r="V21" i="6"/>
  <c r="BE106" i="5"/>
  <c r="BR106" i="5" s="1"/>
  <c r="BT266" i="5"/>
  <c r="BV266" i="5" s="1"/>
  <c r="BT180" i="5"/>
  <c r="BV180" i="5" s="1"/>
  <c r="BD180" i="10" s="1"/>
  <c r="BE180" i="10" s="1"/>
  <c r="BE150" i="5"/>
  <c r="BR150" i="5" s="1"/>
  <c r="BD280" i="6"/>
  <c r="V99" i="6"/>
  <c r="AX56" i="6"/>
  <c r="V18" i="6"/>
  <c r="AL18" i="6" s="1"/>
  <c r="AX281" i="6"/>
  <c r="V112" i="6"/>
  <c r="BN292" i="5"/>
  <c r="AX306" i="6"/>
  <c r="BT73" i="5"/>
  <c r="BV73" i="5" s="1"/>
  <c r="BT311" i="5"/>
  <c r="BV311" i="5" s="1"/>
  <c r="AX97" i="6"/>
  <c r="BT181" i="5"/>
  <c r="BV181" i="5" s="1"/>
  <c r="BW181" i="5" s="1"/>
  <c r="V83" i="6"/>
  <c r="AL83" i="6" s="1"/>
  <c r="BB83" i="6" s="1"/>
  <c r="BD83" i="6" s="1"/>
  <c r="BF83" i="6" s="1"/>
  <c r="BG83" i="6" s="1"/>
  <c r="BD176" i="6"/>
  <c r="BD265" i="6"/>
  <c r="V278" i="6"/>
  <c r="BD159" i="6"/>
  <c r="V56" i="6"/>
  <c r="V42" i="6"/>
  <c r="V48" i="6"/>
  <c r="AL48" i="6" s="1"/>
  <c r="BB48" i="6" s="1"/>
  <c r="BD48" i="6" s="1"/>
  <c r="BF48" i="6" s="1"/>
  <c r="BG48" i="6" s="1"/>
  <c r="V243" i="6"/>
  <c r="AL243" i="6" s="1"/>
  <c r="BN259" i="5"/>
  <c r="V69" i="6"/>
  <c r="BD272" i="6"/>
  <c r="V187" i="6"/>
  <c r="AL187" i="6" s="1"/>
  <c r="BD314" i="6"/>
  <c r="V67" i="6"/>
  <c r="BD99" i="6"/>
  <c r="BE113" i="5"/>
  <c r="BR113" i="5" s="1"/>
  <c r="BD56" i="6"/>
  <c r="BD279" i="6"/>
  <c r="V280" i="6"/>
  <c r="AB280" i="11" s="1"/>
  <c r="AC280" i="11" s="1"/>
  <c r="V276" i="6"/>
  <c r="AB276" i="11" s="1"/>
  <c r="AC276" i="11" s="1"/>
  <c r="BE78" i="5"/>
  <c r="BR78" i="5" s="1"/>
  <c r="AO128" i="10"/>
  <c r="AP128" i="10" s="1"/>
  <c r="BE9" i="5"/>
  <c r="BR9" i="5" s="1"/>
  <c r="AX55" i="6"/>
  <c r="AO180" i="10"/>
  <c r="AP180" i="10" s="1"/>
  <c r="BE12" i="5"/>
  <c r="BM12" i="5" s="1"/>
  <c r="AM128" i="10"/>
  <c r="AN128" i="10" s="1"/>
  <c r="AJ8" i="11"/>
  <c r="AK8" i="11" s="1"/>
  <c r="AJ9" i="11"/>
  <c r="AK9" i="11" s="1"/>
  <c r="BD97" i="6"/>
  <c r="AH8" i="11"/>
  <c r="AI8" i="11" s="1"/>
  <c r="BD55" i="6"/>
  <c r="BD144" i="6"/>
  <c r="AL163" i="6"/>
  <c r="BB163" i="6" s="1"/>
  <c r="BD278" i="6"/>
  <c r="BD250" i="6"/>
  <c r="BT295" i="5"/>
  <c r="BV295" i="5" s="1"/>
  <c r="BD295" i="10" s="1"/>
  <c r="BE295" i="10" s="1"/>
  <c r="BD8" i="6"/>
  <c r="BT305" i="5"/>
  <c r="BV305" i="5" s="1"/>
  <c r="BN301" i="5"/>
  <c r="BT292" i="5"/>
  <c r="BV292" i="5" s="1"/>
  <c r="BT294" i="5"/>
  <c r="BV294" i="5" s="1"/>
  <c r="BD294" i="10" s="1"/>
  <c r="BE294" i="10" s="1"/>
  <c r="BN281" i="5"/>
  <c r="BT290" i="5"/>
  <c r="BV290" i="5" s="1"/>
  <c r="BT259" i="5"/>
  <c r="BV259" i="5" s="1"/>
  <c r="BD259" i="10" s="1"/>
  <c r="BE259" i="10" s="1"/>
  <c r="BT308" i="5"/>
  <c r="BV308" i="5" s="1"/>
  <c r="BE134" i="5"/>
  <c r="BR134" i="5" s="1"/>
  <c r="BE107" i="5"/>
  <c r="BR107" i="5" s="1"/>
  <c r="BE151" i="5"/>
  <c r="BR151" i="5" s="1"/>
  <c r="BT281" i="5"/>
  <c r="BV281" i="5" s="1"/>
  <c r="BE175" i="5"/>
  <c r="BR175" i="5" s="1"/>
  <c r="AX53" i="6"/>
  <c r="BD149" i="6"/>
  <c r="BD292" i="6"/>
  <c r="BG289" i="6"/>
  <c r="BD11" i="6"/>
  <c r="BG294" i="6"/>
  <c r="V27" i="6"/>
  <c r="AX265" i="6"/>
  <c r="V106" i="6"/>
  <c r="BD281" i="6"/>
  <c r="BD155" i="6"/>
  <c r="AL126" i="6"/>
  <c r="BB126" i="6" s="1"/>
  <c r="BD260" i="6"/>
  <c r="BD306" i="6"/>
  <c r="AX270" i="6"/>
  <c r="AX294" i="6"/>
  <c r="BG314" i="6"/>
  <c r="BG292" i="6"/>
  <c r="V238" i="6"/>
  <c r="AL238" i="6" s="1"/>
  <c r="BB238" i="6" s="1"/>
  <c r="BD238" i="6" s="1"/>
  <c r="BF238" i="6" s="1"/>
  <c r="BG238" i="6" s="1"/>
  <c r="BD294" i="6"/>
  <c r="AL130" i="6"/>
  <c r="BB130" i="6" s="1"/>
  <c r="AO26" i="6"/>
  <c r="BD315" i="6"/>
  <c r="BD156" i="6"/>
  <c r="BD270" i="6"/>
  <c r="AL205" i="6"/>
  <c r="V279" i="6"/>
  <c r="AL44" i="6"/>
  <c r="BG278" i="6"/>
  <c r="BD289" i="6"/>
  <c r="AX278" i="6"/>
  <c r="AL45" i="6"/>
  <c r="BD135" i="6"/>
  <c r="BE100" i="5"/>
  <c r="BE69" i="5"/>
  <c r="BM69" i="5" s="1"/>
  <c r="BM125" i="5"/>
  <c r="BN125" i="5" s="1"/>
  <c r="BE139" i="5"/>
  <c r="BR139" i="5" s="1"/>
  <c r="BE103" i="5"/>
  <c r="BE205" i="5"/>
  <c r="BR205" i="5" s="1"/>
  <c r="BE28" i="5"/>
  <c r="BR28" i="5" s="1"/>
  <c r="BE229" i="5"/>
  <c r="BE121" i="5"/>
  <c r="BR121" i="5" s="1"/>
  <c r="BE81" i="5"/>
  <c r="AL231" i="6"/>
  <c r="BB231" i="6" s="1"/>
  <c r="AL124" i="6"/>
  <c r="BB124" i="6" s="1"/>
  <c r="AL123" i="6"/>
  <c r="BB123" i="6" s="1"/>
  <c r="AL43" i="6"/>
  <c r="AL28" i="6"/>
  <c r="AL111" i="6"/>
  <c r="AL102" i="6"/>
  <c r="AL211" i="6"/>
  <c r="AL104" i="6"/>
  <c r="AL63" i="6"/>
  <c r="AL106" i="6"/>
  <c r="AL110" i="6"/>
  <c r="AL204" i="6"/>
  <c r="BE171" i="5"/>
  <c r="BR171" i="5" s="1"/>
  <c r="BE125" i="5"/>
  <c r="BR125" i="5" s="1"/>
  <c r="BE164" i="5"/>
  <c r="BR164" i="5" s="1"/>
  <c r="AL10" i="6"/>
  <c r="BB10" i="6" s="1"/>
  <c r="BE51" i="5"/>
  <c r="BR51" i="5" s="1"/>
  <c r="BE77" i="5"/>
  <c r="BE211" i="5"/>
  <c r="BR211" i="5" s="1"/>
  <c r="BE159" i="5"/>
  <c r="BT298" i="5"/>
  <c r="BV298" i="5" s="1"/>
  <c r="BD298" i="10" s="1"/>
  <c r="BE298" i="10" s="1"/>
  <c r="BT258" i="5"/>
  <c r="BV258" i="5" s="1"/>
  <c r="BD258" i="10" s="1"/>
  <c r="BE258" i="10" s="1"/>
  <c r="BE212" i="5"/>
  <c r="BN297" i="5"/>
  <c r="BN257" i="5"/>
  <c r="BN250" i="5"/>
  <c r="AL9" i="6"/>
  <c r="BN249" i="5"/>
  <c r="BN276" i="5"/>
  <c r="BT261" i="5"/>
  <c r="BV261" i="5" s="1"/>
  <c r="BD261" i="10" s="1"/>
  <c r="BE261" i="10" s="1"/>
  <c r="BE119" i="5"/>
  <c r="BR119" i="5" s="1"/>
  <c r="BE60" i="5"/>
  <c r="BR60" i="5" s="1"/>
  <c r="BT286" i="5"/>
  <c r="BV286" i="5" s="1"/>
  <c r="BD286" i="10" s="1"/>
  <c r="BE286" i="10" s="1"/>
  <c r="BN298" i="5"/>
  <c r="BE172" i="5"/>
  <c r="BT314" i="5"/>
  <c r="BV314" i="5" s="1"/>
  <c r="BD314" i="10" s="1"/>
  <c r="BE314" i="10" s="1"/>
  <c r="BT257" i="5"/>
  <c r="BV257" i="5" s="1"/>
  <c r="BD257" i="10" s="1"/>
  <c r="BE257" i="10" s="1"/>
  <c r="BT315" i="5"/>
  <c r="BV315" i="5" s="1"/>
  <c r="BD315" i="10" s="1"/>
  <c r="BE315" i="10" s="1"/>
  <c r="BE127" i="5"/>
  <c r="BR127" i="5" s="1"/>
  <c r="BT250" i="5"/>
  <c r="BV250" i="5" s="1"/>
  <c r="BE43" i="5"/>
  <c r="BT249" i="5"/>
  <c r="BV249" i="5" s="1"/>
  <c r="BT285" i="5"/>
  <c r="BV285" i="5" s="1"/>
  <c r="BD285" i="10" s="1"/>
  <c r="BE285" i="10" s="1"/>
  <c r="BN287" i="5"/>
  <c r="AL128" i="6"/>
  <c r="BB128" i="6" s="1"/>
  <c r="BN274" i="5"/>
  <c r="AL222" i="6"/>
  <c r="BN302" i="5"/>
  <c r="BE204" i="5"/>
  <c r="BN258" i="5"/>
  <c r="AL108" i="6"/>
  <c r="BT273" i="5"/>
  <c r="BV273" i="5" s="1"/>
  <c r="BD273" i="10" s="1"/>
  <c r="BE273" i="10" s="1"/>
  <c r="BN288" i="5"/>
  <c r="BN310" i="5"/>
  <c r="BT297" i="5"/>
  <c r="BV297" i="5" s="1"/>
  <c r="BD297" i="10" s="1"/>
  <c r="BE297" i="10" s="1"/>
  <c r="BE29" i="5"/>
  <c r="BE52" i="5"/>
  <c r="BE193" i="5"/>
  <c r="BN275" i="5"/>
  <c r="BT274" i="5"/>
  <c r="BV274" i="5" s="1"/>
  <c r="BD274" i="10" s="1"/>
  <c r="BE274" i="10" s="1"/>
  <c r="BT267" i="5"/>
  <c r="BV267" i="5" s="1"/>
  <c r="BD267" i="10" s="1"/>
  <c r="BE267" i="10" s="1"/>
  <c r="BE120" i="5"/>
  <c r="BR120" i="5" s="1"/>
  <c r="BE129" i="5"/>
  <c r="BR129" i="5" s="1"/>
  <c r="BT264" i="5"/>
  <c r="BV264" i="5" s="1"/>
  <c r="BD264" i="10" s="1"/>
  <c r="BE264" i="10" s="1"/>
  <c r="AL68" i="6"/>
  <c r="BT288" i="5"/>
  <c r="BV288" i="5" s="1"/>
  <c r="BD288" i="10" s="1"/>
  <c r="BE288" i="10" s="1"/>
  <c r="BT310" i="5"/>
  <c r="BV310" i="5" s="1"/>
  <c r="BD310" i="10" s="1"/>
  <c r="BE310" i="10" s="1"/>
  <c r="BN299" i="5"/>
  <c r="AL161" i="6"/>
  <c r="BT86" i="5"/>
  <c r="BV86" i="5" s="1"/>
  <c r="BN315" i="5"/>
  <c r="BE89" i="5"/>
  <c r="BR89" i="5" s="1"/>
  <c r="BT278" i="5"/>
  <c r="BV278" i="5" s="1"/>
  <c r="BD278" i="10" s="1"/>
  <c r="BE278" i="10" s="1"/>
  <c r="BN285" i="5"/>
  <c r="BT287" i="5"/>
  <c r="BV287" i="5" s="1"/>
  <c r="BD287" i="10" s="1"/>
  <c r="BE287" i="10" s="1"/>
  <c r="BT303" i="5"/>
  <c r="BV303" i="5" s="1"/>
  <c r="BD303" i="10" s="1"/>
  <c r="BE303" i="10" s="1"/>
  <c r="BN309" i="5"/>
  <c r="BM119" i="5"/>
  <c r="AL79" i="6"/>
  <c r="BE152" i="5"/>
  <c r="BR152" i="5" s="1"/>
  <c r="BN286" i="5"/>
  <c r="BE110" i="5"/>
  <c r="BR110" i="5" s="1"/>
  <c r="BN273" i="5"/>
  <c r="AL46" i="6"/>
  <c r="BN314" i="5"/>
  <c r="BN300" i="5"/>
  <c r="BT299" i="5"/>
  <c r="BV299" i="5" s="1"/>
  <c r="BD299" i="10" s="1"/>
  <c r="BE299" i="10" s="1"/>
  <c r="BT284" i="5"/>
  <c r="BV284" i="5" s="1"/>
  <c r="BD284" i="10" s="1"/>
  <c r="BE284" i="10" s="1"/>
  <c r="AX158" i="6"/>
  <c r="BN278" i="5"/>
  <c r="BN271" i="5"/>
  <c r="BN267" i="5"/>
  <c r="BE111" i="5"/>
  <c r="BE105" i="5"/>
  <c r="BN312" i="5"/>
  <c r="AL22" i="6"/>
  <c r="BE141" i="5"/>
  <c r="BR141" i="5" s="1"/>
  <c r="BE40" i="5"/>
  <c r="BT300" i="5"/>
  <c r="BV300" i="5" s="1"/>
  <c r="BD300" i="10" s="1"/>
  <c r="BE300" i="10" s="1"/>
  <c r="AL109" i="6"/>
  <c r="BT271" i="5"/>
  <c r="BV271" i="5" s="1"/>
  <c r="BD271" i="10" s="1"/>
  <c r="BE271" i="10" s="1"/>
  <c r="BE126" i="5"/>
  <c r="BR126" i="5" s="1"/>
  <c r="BE214" i="5"/>
  <c r="BN264" i="5"/>
  <c r="BT124" i="5"/>
  <c r="BV124" i="5" s="1"/>
  <c r="BT312" i="5"/>
  <c r="BV312" i="5" s="1"/>
  <c r="BD312" i="10" s="1"/>
  <c r="BE312" i="10" s="1"/>
  <c r="BE132" i="5"/>
  <c r="BR132" i="5" s="1"/>
  <c r="AL213" i="6"/>
  <c r="BE44" i="5"/>
  <c r="BE147" i="5"/>
  <c r="BR147" i="5" s="1"/>
  <c r="BN284" i="5"/>
  <c r="BE137" i="5"/>
  <c r="BR137" i="5" s="1"/>
  <c r="BT275" i="5"/>
  <c r="BV275" i="5" s="1"/>
  <c r="BD275" i="10" s="1"/>
  <c r="BE275" i="10" s="1"/>
  <c r="AL158" i="6"/>
  <c r="BB158" i="6" s="1"/>
  <c r="BT276" i="5"/>
  <c r="BV276" i="5" s="1"/>
  <c r="BD276" i="10" s="1"/>
  <c r="BE276" i="10" s="1"/>
  <c r="BN261" i="5"/>
  <c r="BN303" i="5"/>
  <c r="BT309" i="5"/>
  <c r="BV309" i="5" s="1"/>
  <c r="BD309" i="10" s="1"/>
  <c r="BE309" i="10" s="1"/>
  <c r="BT302" i="5"/>
  <c r="BV302" i="5" s="1"/>
  <c r="BD302" i="10" s="1"/>
  <c r="BE302" i="10" s="1"/>
  <c r="BE42" i="5"/>
  <c r="BE116" i="5"/>
  <c r="BR116" i="5" s="1"/>
  <c r="AL60" i="6"/>
  <c r="BB60" i="6" s="1"/>
  <c r="V25" i="14"/>
  <c r="N25" i="14"/>
  <c r="AK25" i="14"/>
  <c r="BE315" i="11" l="1"/>
  <c r="BF315" i="11" s="1"/>
  <c r="AO173" i="11"/>
  <c r="AP173" i="11" s="1"/>
  <c r="AY173" i="11"/>
  <c r="BE296" i="11"/>
  <c r="BF296" i="11" s="1"/>
  <c r="BM97" i="5"/>
  <c r="AW172" i="6"/>
  <c r="AX172" i="6" s="1"/>
  <c r="BB171" i="6"/>
  <c r="BD171" i="6" s="1"/>
  <c r="BF171" i="6" s="1"/>
  <c r="BG171" i="6" s="1"/>
  <c r="AW171" i="6"/>
  <c r="AX171" i="6" s="1"/>
  <c r="BM121" i="5"/>
  <c r="BG121" i="10" s="1"/>
  <c r="BH121" i="10" s="1"/>
  <c r="BM139" i="5"/>
  <c r="BN139" i="5" s="1"/>
  <c r="BM128" i="5"/>
  <c r="BG128" i="10" s="1"/>
  <c r="BM131" i="5"/>
  <c r="BG131" i="10" s="1"/>
  <c r="BH131" i="10" s="1"/>
  <c r="BM138" i="5"/>
  <c r="BN138" i="5" s="1"/>
  <c r="AW170" i="6"/>
  <c r="AX170" i="6" s="1"/>
  <c r="BB170" i="6"/>
  <c r="BD170" i="6" s="1"/>
  <c r="BF170" i="6" s="1"/>
  <c r="BG170" i="6" s="1"/>
  <c r="BM149" i="5"/>
  <c r="BN149" i="5" s="1"/>
  <c r="BB183" i="6"/>
  <c r="BD183" i="6" s="1"/>
  <c r="BF183" i="6" s="1"/>
  <c r="BG183" i="6" s="1"/>
  <c r="BM132" i="5"/>
  <c r="BN132" i="5" s="1"/>
  <c r="BB201" i="6"/>
  <c r="BD201" i="6" s="1"/>
  <c r="BF201" i="6" s="1"/>
  <c r="BG201" i="6" s="1"/>
  <c r="BB122" i="6"/>
  <c r="BD122" i="6" s="1"/>
  <c r="BF122" i="6" s="1"/>
  <c r="BG122" i="6" s="1"/>
  <c r="BI154" i="11"/>
  <c r="BJ154" i="11" s="1"/>
  <c r="BB173" i="11"/>
  <c r="BC173" i="11" s="1"/>
  <c r="BB181" i="6"/>
  <c r="BD181" i="6" s="1"/>
  <c r="BF181" i="6" s="1"/>
  <c r="BG181" i="6" s="1"/>
  <c r="BM143" i="5"/>
  <c r="BN143" i="5" s="1"/>
  <c r="BM127" i="5"/>
  <c r="BN127" i="5" s="1"/>
  <c r="AW177" i="6"/>
  <c r="AX177" i="6" s="1"/>
  <c r="BM134" i="5"/>
  <c r="BN134" i="5" s="1"/>
  <c r="AW178" i="6"/>
  <c r="AX178" i="6" s="1"/>
  <c r="BB178" i="6"/>
  <c r="BD178" i="6" s="1"/>
  <c r="BF178" i="6" s="1"/>
  <c r="BG178" i="6" s="1"/>
  <c r="BM141" i="5"/>
  <c r="BN141" i="5" s="1"/>
  <c r="BB188" i="6"/>
  <c r="BD188" i="6" s="1"/>
  <c r="BF188" i="6" s="1"/>
  <c r="BG188" i="6" s="1"/>
  <c r="AW188" i="6"/>
  <c r="AX188" i="6" s="1"/>
  <c r="BM129" i="5"/>
  <c r="BN129" i="5" s="1"/>
  <c r="AW175" i="6"/>
  <c r="AX175" i="6" s="1"/>
  <c r="AW180" i="6"/>
  <c r="AX180" i="6" s="1"/>
  <c r="AY180" i="11"/>
  <c r="AZ180" i="11" s="1"/>
  <c r="BM126" i="5"/>
  <c r="BG126" i="10" s="1"/>
  <c r="BH126" i="10" s="1"/>
  <c r="BM145" i="5"/>
  <c r="BM135" i="5"/>
  <c r="BN135" i="5" s="1"/>
  <c r="BM136" i="5"/>
  <c r="BM142" i="5"/>
  <c r="BG142" i="10" s="1"/>
  <c r="BH142" i="10" s="1"/>
  <c r="AW182" i="6"/>
  <c r="AX182" i="6" s="1"/>
  <c r="BB182" i="6"/>
  <c r="BD182" i="6" s="1"/>
  <c r="BF182" i="6" s="1"/>
  <c r="BG182" i="6" s="1"/>
  <c r="BM133" i="5"/>
  <c r="BN133" i="5" s="1"/>
  <c r="BD313" i="10"/>
  <c r="BE313" i="10" s="1"/>
  <c r="BE305" i="11"/>
  <c r="BF305" i="11" s="1"/>
  <c r="BM148" i="5"/>
  <c r="BM137" i="5"/>
  <c r="BN137" i="5" s="1"/>
  <c r="AZ314" i="11"/>
  <c r="BM140" i="5"/>
  <c r="BN140" i="5" s="1"/>
  <c r="BM167" i="5"/>
  <c r="BN167" i="5" s="1"/>
  <c r="BE270" i="11"/>
  <c r="BF270" i="11" s="1"/>
  <c r="AZ312" i="11"/>
  <c r="BM146" i="5"/>
  <c r="BG146" i="10" s="1"/>
  <c r="BH146" i="10" s="1"/>
  <c r="BM156" i="5"/>
  <c r="BN156" i="5" s="1"/>
  <c r="BM154" i="5"/>
  <c r="BN154" i="5" s="1"/>
  <c r="BM147" i="5"/>
  <c r="BN147" i="5" s="1"/>
  <c r="BM150" i="5"/>
  <c r="BN150" i="5" s="1"/>
  <c r="BM158" i="5"/>
  <c r="BN158" i="5" s="1"/>
  <c r="BM152" i="5"/>
  <c r="BG152" i="10" s="1"/>
  <c r="BH152" i="10" s="1"/>
  <c r="BM151" i="5"/>
  <c r="BG151" i="10" s="1"/>
  <c r="BH151" i="10" s="1"/>
  <c r="AW198" i="6"/>
  <c r="AX198" i="6" s="1"/>
  <c r="BM153" i="5"/>
  <c r="BN153" i="5" s="1"/>
  <c r="BM155" i="5"/>
  <c r="BN155" i="5" s="1"/>
  <c r="BM157" i="5"/>
  <c r="BG157" i="10" s="1"/>
  <c r="BH157" i="10" s="1"/>
  <c r="BB200" i="6"/>
  <c r="BD200" i="6" s="1"/>
  <c r="BF200" i="6" s="1"/>
  <c r="BG200" i="6" s="1"/>
  <c r="AW200" i="6"/>
  <c r="AX200" i="6" s="1"/>
  <c r="BM168" i="5"/>
  <c r="BN168" i="5" s="1"/>
  <c r="AW229" i="6"/>
  <c r="AX229" i="6" s="1"/>
  <c r="AW235" i="6"/>
  <c r="AX235" i="6" s="1"/>
  <c r="AW226" i="6"/>
  <c r="AX226" i="6" s="1"/>
  <c r="AZ257" i="11"/>
  <c r="BE268" i="11"/>
  <c r="BF268" i="11" s="1"/>
  <c r="BM243" i="5"/>
  <c r="BN243" i="5" s="1"/>
  <c r="BB244" i="6"/>
  <c r="BD244" i="6" s="1"/>
  <c r="BF244" i="6" s="1"/>
  <c r="BG244" i="6" s="1"/>
  <c r="AW244" i="6"/>
  <c r="AX244" i="6" s="1"/>
  <c r="AW239" i="6"/>
  <c r="AX239" i="6" s="1"/>
  <c r="BE287" i="11"/>
  <c r="BF287" i="11" s="1"/>
  <c r="AW240" i="6"/>
  <c r="AX240" i="6" s="1"/>
  <c r="BB260" i="11"/>
  <c r="BC260" i="11" s="1"/>
  <c r="BE258" i="11"/>
  <c r="BF258" i="11" s="1"/>
  <c r="BB259" i="11"/>
  <c r="BC259" i="11" s="1"/>
  <c r="AY271" i="11"/>
  <c r="BE271" i="11" s="1"/>
  <c r="BF271" i="11" s="1"/>
  <c r="BI196" i="11"/>
  <c r="BJ196" i="11" s="1"/>
  <c r="BE295" i="11"/>
  <c r="BF295" i="11" s="1"/>
  <c r="AY286" i="11"/>
  <c r="BE286" i="11" s="1"/>
  <c r="BF286" i="11" s="1"/>
  <c r="AO262" i="11"/>
  <c r="AP262" i="11" s="1"/>
  <c r="AO277" i="11"/>
  <c r="AP277" i="11" s="1"/>
  <c r="BB277" i="11"/>
  <c r="BC277" i="11" s="1"/>
  <c r="AT277" i="11"/>
  <c r="BB317" i="11"/>
  <c r="AY279" i="11"/>
  <c r="AZ279" i="11" s="1"/>
  <c r="BD248" i="10"/>
  <c r="BE319" i="10" s="1"/>
  <c r="AT262" i="11"/>
  <c r="BE265" i="11"/>
  <c r="BF265" i="11" s="1"/>
  <c r="AZ289" i="11"/>
  <c r="BE290" i="11"/>
  <c r="BF290" i="11" s="1"/>
  <c r="AZ304" i="11"/>
  <c r="BE294" i="11"/>
  <c r="BF294" i="11" s="1"/>
  <c r="AZ309" i="11"/>
  <c r="BD266" i="10"/>
  <c r="BE266" i="10" s="1"/>
  <c r="AY245" i="10"/>
  <c r="BG266" i="10"/>
  <c r="BH266" i="10" s="1"/>
  <c r="BD305" i="10"/>
  <c r="BE305" i="10" s="1"/>
  <c r="BD260" i="10"/>
  <c r="BE260" i="10" s="1"/>
  <c r="BD291" i="10"/>
  <c r="BE291" i="10" s="1"/>
  <c r="AY274" i="11"/>
  <c r="BE274" i="11" s="1"/>
  <c r="BF274" i="11" s="1"/>
  <c r="H308" i="12"/>
  <c r="AW308" i="12" s="1"/>
  <c r="BM226" i="5"/>
  <c r="BN226" i="5" s="1"/>
  <c r="BE275" i="11"/>
  <c r="BF275" i="11" s="1"/>
  <c r="AZ285" i="11"/>
  <c r="BG305" i="10"/>
  <c r="BH305" i="10" s="1"/>
  <c r="AY318" i="11"/>
  <c r="BB318" i="11"/>
  <c r="BB246" i="11"/>
  <c r="BC318" i="11" s="1"/>
  <c r="BD247" i="10"/>
  <c r="BE247" i="10" s="1"/>
  <c r="AT246" i="10"/>
  <c r="AU246" i="10" s="1"/>
  <c r="BB320" i="11"/>
  <c r="AZ308" i="11"/>
  <c r="BG263" i="10"/>
  <c r="BH263" i="10" s="1"/>
  <c r="AT266" i="10"/>
  <c r="AU266" i="10" s="1"/>
  <c r="AT313" i="10"/>
  <c r="AU313" i="10" s="1"/>
  <c r="BB247" i="11"/>
  <c r="BC247" i="11" s="1"/>
  <c r="AO246" i="11"/>
  <c r="AP246" i="11" s="1"/>
  <c r="AZ311" i="11"/>
  <c r="BE311" i="11"/>
  <c r="BF311" i="11" s="1"/>
  <c r="AY322" i="11"/>
  <c r="AO250" i="11"/>
  <c r="BW259" i="12"/>
  <c r="CD259" i="12" s="1"/>
  <c r="AY262" i="11"/>
  <c r="AZ262" i="11" s="1"/>
  <c r="BB250" i="11"/>
  <c r="BC322" i="11" s="1"/>
  <c r="AY272" i="11"/>
  <c r="BB274" i="11"/>
  <c r="BC274" i="11" s="1"/>
  <c r="AT274" i="11"/>
  <c r="AT298" i="11"/>
  <c r="BB293" i="11"/>
  <c r="BC293" i="11" s="1"/>
  <c r="BB298" i="11"/>
  <c r="BC298" i="11" s="1"/>
  <c r="AO302" i="11"/>
  <c r="AP302" i="11" s="1"/>
  <c r="BB279" i="11"/>
  <c r="BC279" i="11" s="1"/>
  <c r="AO293" i="11"/>
  <c r="AP293" i="11" s="1"/>
  <c r="AY302" i="11"/>
  <c r="AY250" i="11"/>
  <c r="AZ250" i="11" s="1"/>
  <c r="BB302" i="11"/>
  <c r="BC302" i="11" s="1"/>
  <c r="BB323" i="11"/>
  <c r="BB310" i="11"/>
  <c r="BC310" i="11" s="1"/>
  <c r="BB272" i="11"/>
  <c r="BC272" i="11" s="1"/>
  <c r="AY299" i="11"/>
  <c r="AZ299" i="11" s="1"/>
  <c r="AO271" i="11"/>
  <c r="AP271" i="11" s="1"/>
  <c r="BB299" i="11"/>
  <c r="BC299" i="11" s="1"/>
  <c r="AO299" i="11"/>
  <c r="AP299" i="11" s="1"/>
  <c r="AE62" i="11"/>
  <c r="AF62" i="11" s="1"/>
  <c r="BB291" i="11"/>
  <c r="BC291" i="11" s="1"/>
  <c r="BB321" i="11"/>
  <c r="BB249" i="11"/>
  <c r="AY281" i="11"/>
  <c r="AZ281" i="11" s="1"/>
  <c r="AT264" i="11"/>
  <c r="AY321" i="11"/>
  <c r="AY249" i="11"/>
  <c r="AW243" i="6"/>
  <c r="AX243" i="6" s="1"/>
  <c r="BB243" i="6"/>
  <c r="BD243" i="6" s="1"/>
  <c r="BF243" i="6" s="1"/>
  <c r="BG243" i="6" s="1"/>
  <c r="BE264" i="11"/>
  <c r="BF264" i="11" s="1"/>
  <c r="AZ264" i="11"/>
  <c r="BB242" i="6"/>
  <c r="BD242" i="6" s="1"/>
  <c r="BF242" i="6" s="1"/>
  <c r="BG242" i="6" s="1"/>
  <c r="AW242" i="6"/>
  <c r="AX242" i="6" s="1"/>
  <c r="BB301" i="11"/>
  <c r="BC301" i="11" s="1"/>
  <c r="BB271" i="11"/>
  <c r="BC271" i="11" s="1"/>
  <c r="AO264" i="11"/>
  <c r="AP264" i="11" s="1"/>
  <c r="BB322" i="11"/>
  <c r="AW238" i="6"/>
  <c r="AX238" i="6" s="1"/>
  <c r="BB281" i="11"/>
  <c r="BC281" i="11" s="1"/>
  <c r="AY301" i="11"/>
  <c r="AZ301" i="11" s="1"/>
  <c r="AP249" i="11"/>
  <c r="AP321" i="11"/>
  <c r="BE278" i="11"/>
  <c r="BF278" i="11" s="1"/>
  <c r="AZ278" i="11"/>
  <c r="BE261" i="11"/>
  <c r="BF261" i="11" s="1"/>
  <c r="AZ261" i="11"/>
  <c r="AE266" i="11"/>
  <c r="AF266" i="11" s="1"/>
  <c r="AJ266" i="11"/>
  <c r="AK266" i="11" s="1"/>
  <c r="AM266" i="11"/>
  <c r="AN266" i="11" s="1"/>
  <c r="U266" i="11"/>
  <c r="Z266" i="11"/>
  <c r="AA266" i="11" s="1"/>
  <c r="AB266" i="11"/>
  <c r="AC266" i="11" s="1"/>
  <c r="W266" i="11"/>
  <c r="X266" i="11" s="1"/>
  <c r="AR266" i="11"/>
  <c r="AH266" i="11"/>
  <c r="AI266" i="11" s="1"/>
  <c r="AB62" i="11"/>
  <c r="AC62" i="11" s="1"/>
  <c r="AB307" i="11"/>
  <c r="AC307" i="11" s="1"/>
  <c r="AM307" i="11"/>
  <c r="AN307" i="11" s="1"/>
  <c r="AJ307" i="11"/>
  <c r="AK307" i="11" s="1"/>
  <c r="U307" i="11"/>
  <c r="W307" i="11"/>
  <c r="X307" i="11" s="1"/>
  <c r="Z307" i="11"/>
  <c r="AA307" i="11" s="1"/>
  <c r="AR307" i="11"/>
  <c r="AE307" i="11"/>
  <c r="AF307" i="11" s="1"/>
  <c r="AH307" i="11"/>
  <c r="AI307" i="11" s="1"/>
  <c r="AO307" i="11"/>
  <c r="AP307" i="11" s="1"/>
  <c r="AB303" i="11"/>
  <c r="AC303" i="11" s="1"/>
  <c r="AR303" i="11"/>
  <c r="U303" i="11"/>
  <c r="W303" i="11"/>
  <c r="X303" i="11" s="1"/>
  <c r="Z303" i="11"/>
  <c r="AA303" i="11" s="1"/>
  <c r="AE303" i="11"/>
  <c r="AF303" i="11" s="1"/>
  <c r="AH303" i="11"/>
  <c r="AI303" i="11" s="1"/>
  <c r="AJ303" i="11"/>
  <c r="AK303" i="11" s="1"/>
  <c r="AM303" i="11"/>
  <c r="AN303" i="11" s="1"/>
  <c r="W260" i="11"/>
  <c r="X260" i="11" s="1"/>
  <c r="AR260" i="11"/>
  <c r="Z260" i="11"/>
  <c r="AA260" i="11" s="1"/>
  <c r="AB260" i="11"/>
  <c r="AC260" i="11" s="1"/>
  <c r="AJ260" i="11"/>
  <c r="AK260" i="11" s="1"/>
  <c r="AE260" i="11"/>
  <c r="AF260" i="11" s="1"/>
  <c r="U260" i="11"/>
  <c r="AH260" i="11"/>
  <c r="AI260" i="11" s="1"/>
  <c r="AM260" i="11"/>
  <c r="AN260" i="11" s="1"/>
  <c r="AJ259" i="11"/>
  <c r="AK259" i="11" s="1"/>
  <c r="AR259" i="11"/>
  <c r="U259" i="11"/>
  <c r="W259" i="11"/>
  <c r="X259" i="11" s="1"/>
  <c r="Z259" i="11"/>
  <c r="AA259" i="11" s="1"/>
  <c r="AH259" i="11"/>
  <c r="AI259" i="11" s="1"/>
  <c r="AE259" i="11"/>
  <c r="AF259" i="11" s="1"/>
  <c r="AB259" i="11"/>
  <c r="AC259" i="11" s="1"/>
  <c r="AM259" i="11"/>
  <c r="AN259" i="11" s="1"/>
  <c r="W311" i="11"/>
  <c r="X311" i="11" s="1"/>
  <c r="AH311" i="11"/>
  <c r="AI311" i="11" s="1"/>
  <c r="AR311" i="11"/>
  <c r="AB311" i="11"/>
  <c r="AC311" i="11" s="1"/>
  <c r="AJ311" i="11"/>
  <c r="AK311" i="11" s="1"/>
  <c r="AM311" i="11"/>
  <c r="AN311" i="11" s="1"/>
  <c r="AE311" i="11"/>
  <c r="AF311" i="11" s="1"/>
  <c r="U311" i="11"/>
  <c r="Z311" i="11"/>
  <c r="AA311" i="11" s="1"/>
  <c r="AT261" i="11"/>
  <c r="AT310" i="11"/>
  <c r="AE317" i="11"/>
  <c r="AB317" i="11"/>
  <c r="AT317" i="11"/>
  <c r="Z317" i="11"/>
  <c r="AR317" i="11"/>
  <c r="W317" i="11"/>
  <c r="AO317" i="11"/>
  <c r="U317" i="11"/>
  <c r="AM317" i="11"/>
  <c r="AJ317" i="11"/>
  <c r="AH317" i="11"/>
  <c r="AH245" i="11"/>
  <c r="AR245" i="11"/>
  <c r="AM245" i="11"/>
  <c r="AJ245" i="11"/>
  <c r="AB245" i="11"/>
  <c r="W245" i="11"/>
  <c r="Z245" i="11"/>
  <c r="AE245" i="11"/>
  <c r="U245" i="11"/>
  <c r="U320" i="11"/>
  <c r="AO320" i="11"/>
  <c r="W320" i="11"/>
  <c r="AR320" i="11"/>
  <c r="Z320" i="11"/>
  <c r="AT320" i="11"/>
  <c r="AB320" i="11"/>
  <c r="AE320" i="11"/>
  <c r="AH320" i="11"/>
  <c r="AJ320" i="11"/>
  <c r="AM320" i="11"/>
  <c r="Z248" i="11"/>
  <c r="AJ248" i="11"/>
  <c r="AE248" i="11"/>
  <c r="AM248" i="11"/>
  <c r="W248" i="11"/>
  <c r="AB248" i="11"/>
  <c r="U248" i="11"/>
  <c r="AH248" i="11"/>
  <c r="AR248" i="11"/>
  <c r="AY288" i="11"/>
  <c r="AH267" i="11"/>
  <c r="AI267" i="11" s="1"/>
  <c r="AE267" i="11"/>
  <c r="AF267" i="11" s="1"/>
  <c r="AJ267" i="11"/>
  <c r="AK267" i="11" s="1"/>
  <c r="U267" i="11"/>
  <c r="Z267" i="11"/>
  <c r="AA267" i="11" s="1"/>
  <c r="AM267" i="11"/>
  <c r="AN267" i="11" s="1"/>
  <c r="AR267" i="11"/>
  <c r="W267" i="11"/>
  <c r="X267" i="11" s="1"/>
  <c r="AB267" i="11"/>
  <c r="AC267" i="11" s="1"/>
  <c r="AB264" i="11"/>
  <c r="AC264" i="11" s="1"/>
  <c r="AR264" i="11"/>
  <c r="AH264" i="11"/>
  <c r="AI264" i="11" s="1"/>
  <c r="Z264" i="11"/>
  <c r="AA264" i="11" s="1"/>
  <c r="AE264" i="11"/>
  <c r="AF264" i="11" s="1"/>
  <c r="U264" i="11"/>
  <c r="AJ264" i="11"/>
  <c r="AK264" i="11" s="1"/>
  <c r="AM264" i="11"/>
  <c r="AN264" i="11" s="1"/>
  <c r="W264" i="11"/>
  <c r="X264" i="11" s="1"/>
  <c r="AO301" i="11"/>
  <c r="AP301" i="11" s="1"/>
  <c r="AY260" i="11"/>
  <c r="AT272" i="11"/>
  <c r="U288" i="11"/>
  <c r="AR288" i="11"/>
  <c r="AJ288" i="11"/>
  <c r="AK288" i="11" s="1"/>
  <c r="Z288" i="11"/>
  <c r="AA288" i="11" s="1"/>
  <c r="AM288" i="11"/>
  <c r="AN288" i="11" s="1"/>
  <c r="AE288" i="11"/>
  <c r="AF288" i="11" s="1"/>
  <c r="W288" i="11"/>
  <c r="X288" i="11" s="1"/>
  <c r="AH288" i="11"/>
  <c r="AI288" i="11" s="1"/>
  <c r="AB288" i="11"/>
  <c r="AC288" i="11" s="1"/>
  <c r="BB62" i="11"/>
  <c r="BC62" i="11" s="1"/>
  <c r="AJ62" i="11"/>
  <c r="AK62" i="11" s="1"/>
  <c r="AM62" i="11"/>
  <c r="AN62" i="11" s="1"/>
  <c r="AZ313" i="11"/>
  <c r="AR284" i="11"/>
  <c r="AE284" i="11"/>
  <c r="AF284" i="11" s="1"/>
  <c r="AJ284" i="11"/>
  <c r="AK284" i="11" s="1"/>
  <c r="U284" i="11"/>
  <c r="AB284" i="11"/>
  <c r="AC284" i="11" s="1"/>
  <c r="AM284" i="11"/>
  <c r="AN284" i="11" s="1"/>
  <c r="W284" i="11"/>
  <c r="X284" i="11" s="1"/>
  <c r="Z284" i="11"/>
  <c r="AA284" i="11" s="1"/>
  <c r="AH284" i="11"/>
  <c r="AI284" i="11" s="1"/>
  <c r="Z291" i="11"/>
  <c r="AA291" i="11" s="1"/>
  <c r="AJ291" i="11"/>
  <c r="AK291" i="11" s="1"/>
  <c r="AE291" i="11"/>
  <c r="AF291" i="11" s="1"/>
  <c r="U291" i="11"/>
  <c r="W291" i="11"/>
  <c r="X291" i="11" s="1"/>
  <c r="AH291" i="11"/>
  <c r="AI291" i="11" s="1"/>
  <c r="AB291" i="11"/>
  <c r="AC291" i="11" s="1"/>
  <c r="AM291" i="11"/>
  <c r="AN291" i="11" s="1"/>
  <c r="AR291" i="11"/>
  <c r="AO291" i="11"/>
  <c r="AP291" i="11" s="1"/>
  <c r="AY310" i="11"/>
  <c r="U313" i="11"/>
  <c r="AJ313" i="11"/>
  <c r="AK313" i="11" s="1"/>
  <c r="Z313" i="11"/>
  <c r="AA313" i="11" s="1"/>
  <c r="AE313" i="11"/>
  <c r="AF313" i="11" s="1"/>
  <c r="AM313" i="11"/>
  <c r="AN313" i="11" s="1"/>
  <c r="AR313" i="11"/>
  <c r="AB313" i="11"/>
  <c r="AC313" i="11" s="1"/>
  <c r="AH313" i="11"/>
  <c r="AI313" i="11" s="1"/>
  <c r="W313" i="11"/>
  <c r="X313" i="11" s="1"/>
  <c r="AT259" i="11"/>
  <c r="AB246" i="11"/>
  <c r="Z318" i="11"/>
  <c r="AT318" i="11"/>
  <c r="AB318" i="11"/>
  <c r="Z246" i="11"/>
  <c r="AE318" i="11"/>
  <c r="AJ246" i="11"/>
  <c r="AH318" i="11"/>
  <c r="AJ318" i="11"/>
  <c r="AM318" i="11"/>
  <c r="U318" i="11"/>
  <c r="AO318" i="11"/>
  <c r="W318" i="11"/>
  <c r="AR318" i="11"/>
  <c r="AE246" i="11"/>
  <c r="AR246" i="11"/>
  <c r="AH246" i="11"/>
  <c r="AM246" i="11"/>
  <c r="W246" i="11"/>
  <c r="U246" i="11"/>
  <c r="AO284" i="11"/>
  <c r="AP284" i="11" s="1"/>
  <c r="AT245" i="11"/>
  <c r="Z298" i="11"/>
  <c r="AA298" i="11" s="1"/>
  <c r="AM298" i="11"/>
  <c r="AN298" i="11" s="1"/>
  <c r="AJ298" i="11"/>
  <c r="AK298" i="11" s="1"/>
  <c r="AE298" i="11"/>
  <c r="AF298" i="11" s="1"/>
  <c r="U298" i="11"/>
  <c r="AH298" i="11"/>
  <c r="AI298" i="11" s="1"/>
  <c r="AR298" i="11"/>
  <c r="AB298" i="11"/>
  <c r="AC298" i="11" s="1"/>
  <c r="W298" i="11"/>
  <c r="X298" i="11" s="1"/>
  <c r="AT311" i="11"/>
  <c r="AO273" i="11"/>
  <c r="AP273" i="11" s="1"/>
  <c r="AB252" i="11"/>
  <c r="AC252" i="11" s="1"/>
  <c r="U274" i="11"/>
  <c r="AE274" i="11"/>
  <c r="AF274" i="11" s="1"/>
  <c r="W274" i="11"/>
  <c r="X274" i="11" s="1"/>
  <c r="AH274" i="11"/>
  <c r="AI274" i="11" s="1"/>
  <c r="Z274" i="11"/>
  <c r="AA274" i="11" s="1"/>
  <c r="AJ274" i="11"/>
  <c r="AK274" i="11" s="1"/>
  <c r="AB274" i="11"/>
  <c r="AC274" i="11" s="1"/>
  <c r="AM274" i="11"/>
  <c r="AN274" i="11" s="1"/>
  <c r="AR274" i="11"/>
  <c r="W269" i="11"/>
  <c r="X269" i="11" s="1"/>
  <c r="AJ269" i="11"/>
  <c r="AK269" i="11" s="1"/>
  <c r="AH269" i="11"/>
  <c r="AI269" i="11" s="1"/>
  <c r="AR269" i="11"/>
  <c r="Z269" i="11"/>
  <c r="AA269" i="11" s="1"/>
  <c r="AE269" i="11"/>
  <c r="AF269" i="11" s="1"/>
  <c r="U269" i="11"/>
  <c r="AM269" i="11"/>
  <c r="AN269" i="11" s="1"/>
  <c r="AB269" i="11"/>
  <c r="AC269" i="11" s="1"/>
  <c r="BW62" i="12"/>
  <c r="EA62" i="12" s="1"/>
  <c r="EB62" i="12" s="1"/>
  <c r="AH278" i="11"/>
  <c r="AI278" i="11" s="1"/>
  <c r="AR278" i="11"/>
  <c r="AB278" i="11"/>
  <c r="AC278" i="11" s="1"/>
  <c r="Z278" i="11"/>
  <c r="AA278" i="11" s="1"/>
  <c r="AJ278" i="11"/>
  <c r="AK278" i="11" s="1"/>
  <c r="AE278" i="11"/>
  <c r="AF278" i="11" s="1"/>
  <c r="U278" i="11"/>
  <c r="W278" i="11"/>
  <c r="X278" i="11" s="1"/>
  <c r="AM278" i="11"/>
  <c r="AN278" i="11" s="1"/>
  <c r="BB284" i="11"/>
  <c r="BC284" i="11" s="1"/>
  <c r="U286" i="11"/>
  <c r="AH286" i="11"/>
  <c r="AI286" i="11" s="1"/>
  <c r="W286" i="11"/>
  <c r="X286" i="11" s="1"/>
  <c r="Z286" i="11"/>
  <c r="AA286" i="11" s="1"/>
  <c r="AJ286" i="11"/>
  <c r="AK286" i="11" s="1"/>
  <c r="AB286" i="11"/>
  <c r="AC286" i="11" s="1"/>
  <c r="AM286" i="11"/>
  <c r="AN286" i="11" s="1"/>
  <c r="AE286" i="11"/>
  <c r="AF286" i="11" s="1"/>
  <c r="AR286" i="11"/>
  <c r="AT288" i="11"/>
  <c r="AO259" i="11"/>
  <c r="AP259" i="11" s="1"/>
  <c r="AO311" i="11"/>
  <c r="AP311" i="11" s="1"/>
  <c r="AO278" i="11"/>
  <c r="AP278" i="11" s="1"/>
  <c r="AO298" i="11"/>
  <c r="AP298" i="11" s="1"/>
  <c r="AT286" i="11"/>
  <c r="Z62" i="11"/>
  <c r="AA62" i="11" s="1"/>
  <c r="BE291" i="11"/>
  <c r="BF291" i="11" s="1"/>
  <c r="AY300" i="11"/>
  <c r="BE300" i="11" s="1"/>
  <c r="BF300" i="11" s="1"/>
  <c r="AH323" i="11"/>
  <c r="AJ323" i="11"/>
  <c r="AM323" i="11"/>
  <c r="U323" i="11"/>
  <c r="AO323" i="11"/>
  <c r="W323" i="11"/>
  <c r="AR323" i="11"/>
  <c r="Z323" i="11"/>
  <c r="AT323" i="11"/>
  <c r="AB323" i="11"/>
  <c r="U251" i="11"/>
  <c r="AE323" i="11"/>
  <c r="AJ251" i="11"/>
  <c r="AH251" i="11"/>
  <c r="AE251" i="11"/>
  <c r="AB251" i="11"/>
  <c r="Z251" i="11"/>
  <c r="AM251" i="11"/>
  <c r="AR251" i="11"/>
  <c r="W251" i="11"/>
  <c r="AY266" i="11"/>
  <c r="W261" i="11"/>
  <c r="X261" i="11" s="1"/>
  <c r="AH261" i="11"/>
  <c r="AI261" i="11" s="1"/>
  <c r="AR261" i="11"/>
  <c r="Z261" i="11"/>
  <c r="AA261" i="11" s="1"/>
  <c r="AJ261" i="11"/>
  <c r="AK261" i="11" s="1"/>
  <c r="AM261" i="11"/>
  <c r="AN261" i="11" s="1"/>
  <c r="AE261" i="11"/>
  <c r="AF261" i="11" s="1"/>
  <c r="AB261" i="11"/>
  <c r="AC261" i="11" s="1"/>
  <c r="U261" i="11"/>
  <c r="BB278" i="11"/>
  <c r="BC278" i="11" s="1"/>
  <c r="AM321" i="11"/>
  <c r="U321" i="11"/>
  <c r="AO321" i="11"/>
  <c r="W321" i="11"/>
  <c r="AR321" i="11"/>
  <c r="Z321" i="11"/>
  <c r="AT321" i="11"/>
  <c r="AB321" i="11"/>
  <c r="AE321" i="11"/>
  <c r="AH321" i="11"/>
  <c r="AJ321" i="11"/>
  <c r="AR249" i="11"/>
  <c r="Z249" i="11"/>
  <c r="AM249" i="11"/>
  <c r="AJ249" i="11"/>
  <c r="AE249" i="11"/>
  <c r="AB249" i="11"/>
  <c r="U249" i="11"/>
  <c r="W249" i="11"/>
  <c r="AH249" i="11"/>
  <c r="AT249" i="11"/>
  <c r="AT269" i="11"/>
  <c r="W293" i="11"/>
  <c r="X293" i="11" s="1"/>
  <c r="AB293" i="11"/>
  <c r="AC293" i="11" s="1"/>
  <c r="U293" i="11"/>
  <c r="AH293" i="11"/>
  <c r="AI293" i="11" s="1"/>
  <c r="AM293" i="11"/>
  <c r="AN293" i="11" s="1"/>
  <c r="AE293" i="11"/>
  <c r="AF293" i="11" s="1"/>
  <c r="AR293" i="11"/>
  <c r="Z293" i="11"/>
  <c r="AA293" i="11" s="1"/>
  <c r="AJ293" i="11"/>
  <c r="AK293" i="11" s="1"/>
  <c r="AY307" i="11"/>
  <c r="AO269" i="11"/>
  <c r="AP269" i="11" s="1"/>
  <c r="BB267" i="11"/>
  <c r="BC267" i="11" s="1"/>
  <c r="AY303" i="11"/>
  <c r="AT62" i="11"/>
  <c r="AB253" i="11"/>
  <c r="AC253" i="11" s="1"/>
  <c r="AJ253" i="11"/>
  <c r="AK253" i="11" s="1"/>
  <c r="AR253" i="11"/>
  <c r="AM253" i="11"/>
  <c r="AN253" i="11" s="1"/>
  <c r="W253" i="11"/>
  <c r="X253" i="11" s="1"/>
  <c r="AE253" i="11"/>
  <c r="AF253" i="11" s="1"/>
  <c r="AH253" i="11"/>
  <c r="AI253" i="11" s="1"/>
  <c r="U253" i="11"/>
  <c r="Z253" i="11"/>
  <c r="AA253" i="11" s="1"/>
  <c r="AB310" i="11"/>
  <c r="AC310" i="11" s="1"/>
  <c r="AM310" i="11"/>
  <c r="AN310" i="11" s="1"/>
  <c r="AR310" i="11"/>
  <c r="AE310" i="11"/>
  <c r="AF310" i="11" s="1"/>
  <c r="AH310" i="11"/>
  <c r="AI310" i="11" s="1"/>
  <c r="Z310" i="11"/>
  <c r="AA310" i="11" s="1"/>
  <c r="AJ310" i="11"/>
  <c r="AK310" i="11" s="1"/>
  <c r="W310" i="11"/>
  <c r="X310" i="11" s="1"/>
  <c r="U310" i="11"/>
  <c r="W247" i="11"/>
  <c r="W319" i="11"/>
  <c r="AR319" i="11"/>
  <c r="U247" i="11"/>
  <c r="Z319" i="11"/>
  <c r="AT319" i="11"/>
  <c r="AE247" i="11"/>
  <c r="AB319" i="11"/>
  <c r="AE319" i="11"/>
  <c r="AH319" i="11"/>
  <c r="AJ319" i="11"/>
  <c r="AM319" i="11"/>
  <c r="U319" i="11"/>
  <c r="AO319" i="11"/>
  <c r="AB247" i="11"/>
  <c r="AJ247" i="11"/>
  <c r="Z247" i="11"/>
  <c r="AR247" i="11"/>
  <c r="AH247" i="11"/>
  <c r="AM247" i="11"/>
  <c r="U263" i="11"/>
  <c r="AB263" i="11"/>
  <c r="AC263" i="11" s="1"/>
  <c r="AM263" i="11"/>
  <c r="AN263" i="11" s="1"/>
  <c r="AH263" i="11"/>
  <c r="AI263" i="11" s="1"/>
  <c r="W263" i="11"/>
  <c r="X263" i="11" s="1"/>
  <c r="AR263" i="11"/>
  <c r="Z263" i="11"/>
  <c r="AA263" i="11" s="1"/>
  <c r="AJ263" i="11"/>
  <c r="AK263" i="11" s="1"/>
  <c r="AE263" i="11"/>
  <c r="AF263" i="11" s="1"/>
  <c r="AB254" i="11"/>
  <c r="AC254" i="11" s="1"/>
  <c r="Z254" i="11"/>
  <c r="AA254" i="11" s="1"/>
  <c r="AE254" i="11"/>
  <c r="AF254" i="11" s="1"/>
  <c r="AJ254" i="11"/>
  <c r="AK254" i="11" s="1"/>
  <c r="AH254" i="11"/>
  <c r="AI254" i="11" s="1"/>
  <c r="W254" i="11"/>
  <c r="X254" i="11" s="1"/>
  <c r="U254" i="11"/>
  <c r="AM254" i="11"/>
  <c r="AN254" i="11" s="1"/>
  <c r="AR254" i="11"/>
  <c r="AB255" i="11"/>
  <c r="AC255" i="11" s="1"/>
  <c r="AE255" i="11"/>
  <c r="AF255" i="11" s="1"/>
  <c r="AM255" i="11"/>
  <c r="AN255" i="11" s="1"/>
  <c r="W255" i="11"/>
  <c r="X255" i="11" s="1"/>
  <c r="AH255" i="11"/>
  <c r="AI255" i="11" s="1"/>
  <c r="AR255" i="11"/>
  <c r="Z255" i="11"/>
  <c r="AA255" i="11" s="1"/>
  <c r="AJ255" i="11"/>
  <c r="AK255" i="11" s="1"/>
  <c r="U255" i="11"/>
  <c r="AT273" i="11"/>
  <c r="AJ262" i="11"/>
  <c r="AK262" i="11" s="1"/>
  <c r="Z262" i="11"/>
  <c r="AA262" i="11" s="1"/>
  <c r="AB262" i="11"/>
  <c r="AC262" i="11" s="1"/>
  <c r="AE262" i="11"/>
  <c r="AF262" i="11" s="1"/>
  <c r="AM262" i="11"/>
  <c r="AN262" i="11" s="1"/>
  <c r="U262" i="11"/>
  <c r="AH262" i="11"/>
  <c r="AI262" i="11" s="1"/>
  <c r="W262" i="11"/>
  <c r="X262" i="11" s="1"/>
  <c r="AR262" i="11"/>
  <c r="AO266" i="11"/>
  <c r="AP266" i="11" s="1"/>
  <c r="AY273" i="11"/>
  <c r="AH302" i="11"/>
  <c r="AI302" i="11" s="1"/>
  <c r="AR302" i="11"/>
  <c r="AE302" i="11"/>
  <c r="AF302" i="11" s="1"/>
  <c r="AB302" i="11"/>
  <c r="AC302" i="11" s="1"/>
  <c r="AM302" i="11"/>
  <c r="AN302" i="11" s="1"/>
  <c r="Z302" i="11"/>
  <c r="AA302" i="11" s="1"/>
  <c r="U302" i="11"/>
  <c r="AJ302" i="11"/>
  <c r="AK302" i="11" s="1"/>
  <c r="W302" i="11"/>
  <c r="X302" i="11" s="1"/>
  <c r="BB313" i="11"/>
  <c r="BC313" i="11" s="1"/>
  <c r="Z299" i="11"/>
  <c r="AA299" i="11" s="1"/>
  <c r="AB299" i="11"/>
  <c r="AC299" i="11" s="1"/>
  <c r="AM299" i="11"/>
  <c r="AN299" i="11" s="1"/>
  <c r="W299" i="11"/>
  <c r="X299" i="11" s="1"/>
  <c r="AH299" i="11"/>
  <c r="AI299" i="11" s="1"/>
  <c r="AJ299" i="11"/>
  <c r="AK299" i="11" s="1"/>
  <c r="U299" i="11"/>
  <c r="AR299" i="11"/>
  <c r="AE299" i="11"/>
  <c r="AF299" i="11" s="1"/>
  <c r="AT303" i="11"/>
  <c r="AO286" i="11"/>
  <c r="AP286" i="11" s="1"/>
  <c r="AT263" i="11"/>
  <c r="AY293" i="11"/>
  <c r="AT254" i="11"/>
  <c r="BB263" i="11"/>
  <c r="BC263" i="11" s="1"/>
  <c r="W62" i="11"/>
  <c r="X62" i="11" s="1"/>
  <c r="AY269" i="11"/>
  <c r="BE269" i="11" s="1"/>
  <c r="BF269" i="11" s="1"/>
  <c r="BB288" i="11"/>
  <c r="BC288" i="11" s="1"/>
  <c r="BB269" i="11"/>
  <c r="BC269" i="11" s="1"/>
  <c r="AT278" i="11"/>
  <c r="AM279" i="11"/>
  <c r="AN279" i="11" s="1"/>
  <c r="W279" i="11"/>
  <c r="X279" i="11" s="1"/>
  <c r="AE279" i="11"/>
  <c r="AF279" i="11" s="1"/>
  <c r="AJ279" i="11"/>
  <c r="AK279" i="11" s="1"/>
  <c r="AR279" i="11"/>
  <c r="AB279" i="11"/>
  <c r="AC279" i="11" s="1"/>
  <c r="Z279" i="11"/>
  <c r="AA279" i="11" s="1"/>
  <c r="AH279" i="11"/>
  <c r="AI279" i="11" s="1"/>
  <c r="U279" i="11"/>
  <c r="BB311" i="11"/>
  <c r="BC311" i="11" s="1"/>
  <c r="BB307" i="11"/>
  <c r="BC307" i="11" s="1"/>
  <c r="AO313" i="11"/>
  <c r="AP313" i="11" s="1"/>
  <c r="AT291" i="11"/>
  <c r="AT313" i="11"/>
  <c r="AT307" i="11"/>
  <c r="BB261" i="11"/>
  <c r="BC261" i="11" s="1"/>
  <c r="BB264" i="11"/>
  <c r="BC264" i="11" s="1"/>
  <c r="AT266" i="11"/>
  <c r="AM300" i="11"/>
  <c r="AN300" i="11" s="1"/>
  <c r="AE300" i="11"/>
  <c r="AF300" i="11" s="1"/>
  <c r="W300" i="11"/>
  <c r="X300" i="11" s="1"/>
  <c r="AB300" i="11"/>
  <c r="AC300" i="11" s="1"/>
  <c r="AH300" i="11"/>
  <c r="AI300" i="11" s="1"/>
  <c r="Z300" i="11"/>
  <c r="AA300" i="11" s="1"/>
  <c r="AJ300" i="11"/>
  <c r="AK300" i="11" s="1"/>
  <c r="U300" i="11"/>
  <c r="AR300" i="11"/>
  <c r="AR62" i="11"/>
  <c r="AH62" i="11"/>
  <c r="AI62" i="11" s="1"/>
  <c r="AE256" i="11"/>
  <c r="AF256" i="11" s="1"/>
  <c r="AR256" i="11"/>
  <c r="U256" i="11"/>
  <c r="Z256" i="11"/>
  <c r="AA256" i="11" s="1"/>
  <c r="AJ256" i="11"/>
  <c r="AK256" i="11" s="1"/>
  <c r="AB256" i="11"/>
  <c r="AC256" i="11" s="1"/>
  <c r="W256" i="11"/>
  <c r="X256" i="11" s="1"/>
  <c r="AH256" i="11"/>
  <c r="AI256" i="11" s="1"/>
  <c r="AM256" i="11"/>
  <c r="AN256" i="11" s="1"/>
  <c r="AB301" i="11"/>
  <c r="AC301" i="11" s="1"/>
  <c r="Z301" i="11"/>
  <c r="AA301" i="11" s="1"/>
  <c r="W301" i="11"/>
  <c r="X301" i="11" s="1"/>
  <c r="AJ301" i="11"/>
  <c r="AK301" i="11" s="1"/>
  <c r="AR301" i="11"/>
  <c r="U301" i="11"/>
  <c r="AH301" i="11"/>
  <c r="AI301" i="11" s="1"/>
  <c r="AE301" i="11"/>
  <c r="AF301" i="11" s="1"/>
  <c r="AM301" i="11"/>
  <c r="AN301" i="11" s="1"/>
  <c r="BB266" i="11"/>
  <c r="BC266" i="11" s="1"/>
  <c r="AT300" i="11"/>
  <c r="AT247" i="11"/>
  <c r="AH272" i="11"/>
  <c r="AI272" i="11" s="1"/>
  <c r="Z272" i="11"/>
  <c r="AA272" i="11" s="1"/>
  <c r="AR272" i="11"/>
  <c r="AJ272" i="11"/>
  <c r="AK272" i="11" s="1"/>
  <c r="AM272" i="11"/>
  <c r="AN272" i="11" s="1"/>
  <c r="AB272" i="11"/>
  <c r="AC272" i="11" s="1"/>
  <c r="AE272" i="11"/>
  <c r="AF272" i="11" s="1"/>
  <c r="U272" i="11"/>
  <c r="W272" i="11"/>
  <c r="X272" i="11" s="1"/>
  <c r="U281" i="11"/>
  <c r="AB281" i="11"/>
  <c r="AC281" i="11" s="1"/>
  <c r="AE281" i="11"/>
  <c r="AF281" i="11" s="1"/>
  <c r="AH281" i="11"/>
  <c r="AI281" i="11" s="1"/>
  <c r="AJ281" i="11"/>
  <c r="AK281" i="11" s="1"/>
  <c r="AR281" i="11"/>
  <c r="W281" i="11"/>
  <c r="X281" i="11" s="1"/>
  <c r="Z281" i="11"/>
  <c r="AA281" i="11" s="1"/>
  <c r="AM281" i="11"/>
  <c r="AN281" i="11" s="1"/>
  <c r="AB273" i="11"/>
  <c r="AC273" i="11" s="1"/>
  <c r="AJ273" i="11"/>
  <c r="AK273" i="11" s="1"/>
  <c r="AM273" i="11"/>
  <c r="AN273" i="11" s="1"/>
  <c r="Z273" i="11"/>
  <c r="AA273" i="11" s="1"/>
  <c r="U273" i="11"/>
  <c r="AH273" i="11"/>
  <c r="AI273" i="11" s="1"/>
  <c r="W273" i="11"/>
  <c r="X273" i="11" s="1"/>
  <c r="AE273" i="11"/>
  <c r="AF273" i="11" s="1"/>
  <c r="AR273" i="11"/>
  <c r="AT256" i="11"/>
  <c r="AR271" i="11"/>
  <c r="W271" i="11"/>
  <c r="X271" i="11" s="1"/>
  <c r="Z271" i="11"/>
  <c r="AA271" i="11" s="1"/>
  <c r="AB271" i="11"/>
  <c r="AC271" i="11" s="1"/>
  <c r="AE271" i="11"/>
  <c r="AF271" i="11" s="1"/>
  <c r="AH271" i="11"/>
  <c r="AI271" i="11" s="1"/>
  <c r="U271" i="11"/>
  <c r="AJ271" i="11"/>
  <c r="AK271" i="11" s="1"/>
  <c r="AM271" i="11"/>
  <c r="AN271" i="11" s="1"/>
  <c r="AO281" i="11"/>
  <c r="AP281" i="11" s="1"/>
  <c r="AJ322" i="11"/>
  <c r="AM322" i="11"/>
  <c r="U322" i="11"/>
  <c r="AO322" i="11"/>
  <c r="W322" i="11"/>
  <c r="AR322" i="11"/>
  <c r="Z322" i="11"/>
  <c r="AT322" i="11"/>
  <c r="AB322" i="11"/>
  <c r="AE322" i="11"/>
  <c r="AH322" i="11"/>
  <c r="AE250" i="11"/>
  <c r="U250" i="11"/>
  <c r="W250" i="11"/>
  <c r="Z250" i="11"/>
  <c r="AB250" i="11"/>
  <c r="AM250" i="11"/>
  <c r="AR250" i="11"/>
  <c r="AJ250" i="11"/>
  <c r="AH250" i="11"/>
  <c r="BB303" i="11"/>
  <c r="BC303" i="11" s="1"/>
  <c r="AT279" i="11"/>
  <c r="AJ277" i="11"/>
  <c r="AK277" i="11" s="1"/>
  <c r="AE277" i="11"/>
  <c r="AF277" i="11" s="1"/>
  <c r="U277" i="11"/>
  <c r="W277" i="11"/>
  <c r="X277" i="11" s="1"/>
  <c r="AM277" i="11"/>
  <c r="AN277" i="11" s="1"/>
  <c r="AB277" i="11"/>
  <c r="AC277" i="11" s="1"/>
  <c r="Z277" i="11"/>
  <c r="AA277" i="11" s="1"/>
  <c r="AR277" i="11"/>
  <c r="AH277" i="11"/>
  <c r="AI277" i="11" s="1"/>
  <c r="AO300" i="11"/>
  <c r="AP300" i="11" s="1"/>
  <c r="AO303" i="11"/>
  <c r="AP303" i="11" s="1"/>
  <c r="AO260" i="11"/>
  <c r="AP260" i="11" s="1"/>
  <c r="AT284" i="11"/>
  <c r="AY263" i="11"/>
  <c r="AO261" i="11"/>
  <c r="AP261" i="11" s="1"/>
  <c r="BT252" i="5"/>
  <c r="BV252" i="5" s="1"/>
  <c r="BD252" i="10" s="1"/>
  <c r="BE252" i="10" s="1"/>
  <c r="BD250" i="10"/>
  <c r="BE250" i="10" s="1"/>
  <c r="AY248" i="10"/>
  <c r="BD281" i="10"/>
  <c r="BE281" i="10" s="1"/>
  <c r="AT248" i="10"/>
  <c r="AU248" i="10" s="1"/>
  <c r="BD292" i="10"/>
  <c r="BE292" i="10" s="1"/>
  <c r="BG260" i="10"/>
  <c r="BH260" i="10" s="1"/>
  <c r="AT245" i="10"/>
  <c r="AU245" i="10" s="1"/>
  <c r="BG245" i="10"/>
  <c r="BH316" i="10" s="1"/>
  <c r="AT263" i="10"/>
  <c r="AU263" i="10" s="1"/>
  <c r="BG291" i="10"/>
  <c r="BH291" i="10" s="1"/>
  <c r="AY263" i="10"/>
  <c r="AY291" i="10"/>
  <c r="BD311" i="10"/>
  <c r="BE311" i="10" s="1"/>
  <c r="BT253" i="5"/>
  <c r="BV253" i="5" s="1"/>
  <c r="BD253" i="10" s="1"/>
  <c r="BE253" i="10" s="1"/>
  <c r="BJ292" i="10"/>
  <c r="BK292" i="10" s="1"/>
  <c r="BD290" i="10"/>
  <c r="BE290" i="10" s="1"/>
  <c r="BT245" i="5"/>
  <c r="BV245" i="5" s="1"/>
  <c r="BD245" i="10" s="1"/>
  <c r="BE245" i="10" s="1"/>
  <c r="BD306" i="10"/>
  <c r="BE306" i="10" s="1"/>
  <c r="BJ306" i="10"/>
  <c r="BK306" i="10" s="1"/>
  <c r="BG306" i="10"/>
  <c r="BH306" i="10" s="1"/>
  <c r="AT306" i="10"/>
  <c r="AU306" i="10" s="1"/>
  <c r="BM241" i="5"/>
  <c r="BN241" i="5" s="1"/>
  <c r="BT246" i="5"/>
  <c r="BV246" i="5" s="1"/>
  <c r="BD246" i="10" s="1"/>
  <c r="BE246" i="10" s="1"/>
  <c r="BJ250" i="10"/>
  <c r="BK250" i="10" s="1"/>
  <c r="BM239" i="5"/>
  <c r="BN239" i="5" s="1"/>
  <c r="BD249" i="10"/>
  <c r="BE320" i="10" s="1"/>
  <c r="BJ311" i="10"/>
  <c r="BK311" i="10" s="1"/>
  <c r="BJ320" i="10"/>
  <c r="BG250" i="10"/>
  <c r="BH250" i="10" s="1"/>
  <c r="AY250" i="10"/>
  <c r="AT249" i="10"/>
  <c r="AU249" i="10" s="1"/>
  <c r="BJ269" i="10"/>
  <c r="BK269" i="10" s="1"/>
  <c r="AY281" i="10"/>
  <c r="AY247" i="10"/>
  <c r="BG290" i="10"/>
  <c r="BH290" i="10" s="1"/>
  <c r="BK247" i="10"/>
  <c r="BK318" i="10"/>
  <c r="AB283" i="10"/>
  <c r="AC283" i="10" s="1"/>
  <c r="Z283" i="10"/>
  <c r="AM283" i="10"/>
  <c r="AN283" i="10" s="1"/>
  <c r="AW283" i="10"/>
  <c r="AE283" i="10"/>
  <c r="AF283" i="10" s="1"/>
  <c r="AG283" i="10"/>
  <c r="AH283" i="10" s="1"/>
  <c r="AJ283" i="10"/>
  <c r="AK283" i="10" s="1"/>
  <c r="AO283" i="10"/>
  <c r="AP283" i="10" s="1"/>
  <c r="AR283" i="10"/>
  <c r="AS283" i="10" s="1"/>
  <c r="Z256" i="10"/>
  <c r="AG256" i="10"/>
  <c r="AH256" i="10" s="1"/>
  <c r="AJ256" i="10"/>
  <c r="AK256" i="10" s="1"/>
  <c r="AM256" i="10"/>
  <c r="AN256" i="10" s="1"/>
  <c r="AO256" i="10"/>
  <c r="AP256" i="10" s="1"/>
  <c r="AW256" i="10"/>
  <c r="AB256" i="10"/>
  <c r="AC256" i="10" s="1"/>
  <c r="AR256" i="10"/>
  <c r="AS256" i="10" s="1"/>
  <c r="AE256" i="10"/>
  <c r="AF256" i="10" s="1"/>
  <c r="AG322" i="10"/>
  <c r="AR322" i="10"/>
  <c r="BG322" i="10"/>
  <c r="AE251" i="10"/>
  <c r="AJ251" i="10"/>
  <c r="AJ322" i="10"/>
  <c r="AT322" i="10"/>
  <c r="AO251" i="10"/>
  <c r="Z322" i="10"/>
  <c r="AB322" i="10"/>
  <c r="AM322" i="10"/>
  <c r="AW322" i="10"/>
  <c r="AY322" i="10"/>
  <c r="AE322" i="10"/>
  <c r="AO322" i="10"/>
  <c r="BD322" i="10"/>
  <c r="Z251" i="10"/>
  <c r="AB251" i="10"/>
  <c r="AW251" i="10"/>
  <c r="AG251" i="10"/>
  <c r="AM251" i="10"/>
  <c r="AR251" i="10"/>
  <c r="AM301" i="10"/>
  <c r="AN301" i="10" s="1"/>
  <c r="AW301" i="10"/>
  <c r="AJ301" i="10"/>
  <c r="AK301" i="10" s="1"/>
  <c r="AB301" i="10"/>
  <c r="AC301" i="10" s="1"/>
  <c r="AO301" i="10"/>
  <c r="AP301" i="10" s="1"/>
  <c r="AG301" i="10"/>
  <c r="AH301" i="10" s="1"/>
  <c r="Z301" i="10"/>
  <c r="AE301" i="10"/>
  <c r="AF301" i="10" s="1"/>
  <c r="AR301" i="10"/>
  <c r="AS301" i="10" s="1"/>
  <c r="Z289" i="10"/>
  <c r="AO289" i="10"/>
  <c r="AP289" i="10" s="1"/>
  <c r="AR289" i="10"/>
  <c r="AS289" i="10" s="1"/>
  <c r="AB289" i="10"/>
  <c r="AC289" i="10" s="1"/>
  <c r="AW289" i="10"/>
  <c r="AG289" i="10"/>
  <c r="AH289" i="10" s="1"/>
  <c r="AM289" i="10"/>
  <c r="AN289" i="10" s="1"/>
  <c r="AJ289" i="10"/>
  <c r="AK289" i="10" s="1"/>
  <c r="AE289" i="10"/>
  <c r="AF289" i="10" s="1"/>
  <c r="BD251" i="10"/>
  <c r="BD289" i="10"/>
  <c r="BE289" i="10" s="1"/>
  <c r="AT247" i="10"/>
  <c r="BJ283" i="10"/>
  <c r="BK283" i="10" s="1"/>
  <c r="BJ256" i="10"/>
  <c r="BK256" i="10" s="1"/>
  <c r="AW292" i="10"/>
  <c r="AM292" i="10"/>
  <c r="AN292" i="10" s="1"/>
  <c r="AJ292" i="10"/>
  <c r="AK292" i="10" s="1"/>
  <c r="Z292" i="10"/>
  <c r="AO292" i="10"/>
  <c r="AP292" i="10" s="1"/>
  <c r="AB292" i="10"/>
  <c r="AC292" i="10" s="1"/>
  <c r="AE292" i="10"/>
  <c r="AF292" i="10" s="1"/>
  <c r="AG292" i="10"/>
  <c r="AH292" i="10" s="1"/>
  <c r="AR292" i="10"/>
  <c r="AS292" i="10" s="1"/>
  <c r="AG308" i="10"/>
  <c r="AH308" i="10" s="1"/>
  <c r="AO308" i="10"/>
  <c r="AP308" i="10" s="1"/>
  <c r="AR308" i="10"/>
  <c r="AS308" i="10" s="1"/>
  <c r="AW308" i="10"/>
  <c r="AE308" i="10"/>
  <c r="AF308" i="10" s="1"/>
  <c r="AM308" i="10"/>
  <c r="AN308" i="10" s="1"/>
  <c r="AB308" i="10"/>
  <c r="AC308" i="10" s="1"/>
  <c r="AJ308" i="10"/>
  <c r="AK308" i="10" s="1"/>
  <c r="Z308" i="10"/>
  <c r="AR305" i="10"/>
  <c r="AS305" i="10" s="1"/>
  <c r="AB305" i="10"/>
  <c r="AC305" i="10" s="1"/>
  <c r="AO305" i="10"/>
  <c r="AP305" i="10" s="1"/>
  <c r="AG305" i="10"/>
  <c r="AH305" i="10" s="1"/>
  <c r="Z305" i="10"/>
  <c r="AJ305" i="10"/>
  <c r="AK305" i="10" s="1"/>
  <c r="AE305" i="10"/>
  <c r="AF305" i="10" s="1"/>
  <c r="AW305" i="10"/>
  <c r="AM305" i="10"/>
  <c r="AN305" i="10" s="1"/>
  <c r="AT292" i="10"/>
  <c r="AU292" i="10" s="1"/>
  <c r="AY301" i="10"/>
  <c r="BG308" i="10"/>
  <c r="BH308" i="10" s="1"/>
  <c r="AB263" i="10"/>
  <c r="AC263" i="10" s="1"/>
  <c r="AR263" i="10"/>
  <c r="AS263" i="10" s="1"/>
  <c r="AE263" i="10"/>
  <c r="AF263" i="10" s="1"/>
  <c r="AW263" i="10"/>
  <c r="AM263" i="10"/>
  <c r="AN263" i="10" s="1"/>
  <c r="AO263" i="10"/>
  <c r="AP263" i="10" s="1"/>
  <c r="Z263" i="10"/>
  <c r="AG263" i="10"/>
  <c r="AH263" i="10" s="1"/>
  <c r="AJ263" i="10"/>
  <c r="AK263" i="10" s="1"/>
  <c r="Z306" i="10"/>
  <c r="AG306" i="10"/>
  <c r="AH306" i="10" s="1"/>
  <c r="AJ306" i="10"/>
  <c r="AK306" i="10" s="1"/>
  <c r="AR306" i="10"/>
  <c r="AS306" i="10" s="1"/>
  <c r="AM306" i="10"/>
  <c r="AN306" i="10" s="1"/>
  <c r="AW306" i="10"/>
  <c r="AB306" i="10"/>
  <c r="AC306" i="10" s="1"/>
  <c r="AE306" i="10"/>
  <c r="AF306" i="10" s="1"/>
  <c r="AO306" i="10"/>
  <c r="AP306" i="10" s="1"/>
  <c r="AY289" i="10"/>
  <c r="AT311" i="10"/>
  <c r="AU311" i="10" s="1"/>
  <c r="BG289" i="10"/>
  <c r="BH289" i="10" s="1"/>
  <c r="AT301" i="10"/>
  <c r="AU301" i="10" s="1"/>
  <c r="BJ249" i="10"/>
  <c r="AT256" i="10"/>
  <c r="AU256" i="10" s="1"/>
  <c r="BJ305" i="10"/>
  <c r="BK305" i="10" s="1"/>
  <c r="W248" i="10"/>
  <c r="I248" i="12" s="1"/>
  <c r="BW248" i="12" s="1"/>
  <c r="W319" i="10"/>
  <c r="BJ290" i="10"/>
  <c r="BK290" i="10" s="1"/>
  <c r="AE250" i="10"/>
  <c r="AR250" i="10"/>
  <c r="AJ321" i="10"/>
  <c r="AT321" i="10"/>
  <c r="AW250" i="10"/>
  <c r="Z321" i="10"/>
  <c r="AB321" i="10"/>
  <c r="AM321" i="10"/>
  <c r="AW321" i="10"/>
  <c r="Z250" i="10"/>
  <c r="AY321" i="10"/>
  <c r="AE321" i="10"/>
  <c r="AO321" i="10"/>
  <c r="BD321" i="10"/>
  <c r="AG250" i="10"/>
  <c r="AJ250" i="10"/>
  <c r="AG321" i="10"/>
  <c r="AB250" i="10"/>
  <c r="AR321" i="10"/>
  <c r="BG321" i="10"/>
  <c r="AM250" i="10"/>
  <c r="AO250" i="10"/>
  <c r="W247" i="10"/>
  <c r="I247" i="12" s="1"/>
  <c r="BW247" i="12" s="1"/>
  <c r="W318" i="10"/>
  <c r="Z291" i="10"/>
  <c r="AO291" i="10"/>
  <c r="AP291" i="10" s="1"/>
  <c r="AB291" i="10"/>
  <c r="AC291" i="10" s="1"/>
  <c r="AG291" i="10"/>
  <c r="AH291" i="10" s="1"/>
  <c r="AJ291" i="10"/>
  <c r="AK291" i="10" s="1"/>
  <c r="AW291" i="10"/>
  <c r="AM291" i="10"/>
  <c r="AN291" i="10" s="1"/>
  <c r="AR291" i="10"/>
  <c r="AS291" i="10" s="1"/>
  <c r="AE291" i="10"/>
  <c r="AF291" i="10" s="1"/>
  <c r="AY290" i="10"/>
  <c r="AY256" i="10"/>
  <c r="AT291" i="10"/>
  <c r="AU291" i="10" s="1"/>
  <c r="BD283" i="10"/>
  <c r="BE283" i="10" s="1"/>
  <c r="AB318" i="10"/>
  <c r="AM318" i="10"/>
  <c r="AW318" i="10"/>
  <c r="AY318" i="10"/>
  <c r="AE318" i="10"/>
  <c r="AO318" i="10"/>
  <c r="BD318" i="10"/>
  <c r="AG318" i="10"/>
  <c r="AR318" i="10"/>
  <c r="BG318" i="10"/>
  <c r="AJ318" i="10"/>
  <c r="AT318" i="10"/>
  <c r="Z318" i="10"/>
  <c r="AM247" i="10"/>
  <c r="Z247" i="10"/>
  <c r="AW247" i="10"/>
  <c r="AG247" i="10"/>
  <c r="AO247" i="10"/>
  <c r="AJ247" i="10"/>
  <c r="AE247" i="10"/>
  <c r="AB247" i="10"/>
  <c r="AR247" i="10"/>
  <c r="AB246" i="10"/>
  <c r="AY317" i="10"/>
  <c r="AE317" i="10"/>
  <c r="AO317" i="10"/>
  <c r="AG317" i="10"/>
  <c r="AR317" i="10"/>
  <c r="BG317" i="10"/>
  <c r="AJ317" i="10"/>
  <c r="AT317" i="10"/>
  <c r="AG246" i="10"/>
  <c r="Z317" i="10"/>
  <c r="AJ246" i="10"/>
  <c r="AB317" i="10"/>
  <c r="AM317" i="10"/>
  <c r="AW317" i="10"/>
  <c r="Z246" i="10"/>
  <c r="AR246" i="10"/>
  <c r="AE246" i="10"/>
  <c r="AM246" i="10"/>
  <c r="AO246" i="10"/>
  <c r="AW246" i="10"/>
  <c r="AJ245" i="10"/>
  <c r="Z316" i="10"/>
  <c r="AT316" i="10"/>
  <c r="AJ316" i="10"/>
  <c r="BG316" i="10"/>
  <c r="AR316" i="10"/>
  <c r="AG316" i="10"/>
  <c r="AO316" i="10"/>
  <c r="AE316" i="10"/>
  <c r="AY316" i="10"/>
  <c r="AB316" i="10"/>
  <c r="AW316" i="10"/>
  <c r="AM316" i="10"/>
  <c r="AW245" i="10"/>
  <c r="AE245" i="10"/>
  <c r="AG245" i="10"/>
  <c r="AR245" i="10"/>
  <c r="Z245" i="10"/>
  <c r="AB245" i="10"/>
  <c r="AO245" i="10"/>
  <c r="AM245" i="10"/>
  <c r="BD301" i="10"/>
  <c r="BE301" i="10" s="1"/>
  <c r="BK248" i="10"/>
  <c r="BK319" i="10"/>
  <c r="AJ311" i="10"/>
  <c r="AK311" i="10" s="1"/>
  <c r="AE311" i="10"/>
  <c r="AF311" i="10" s="1"/>
  <c r="AG311" i="10"/>
  <c r="AH311" i="10" s="1"/>
  <c r="AO311" i="10"/>
  <c r="AP311" i="10" s="1"/>
  <c r="AR311" i="10"/>
  <c r="AS311" i="10" s="1"/>
  <c r="AW311" i="10"/>
  <c r="Z311" i="10"/>
  <c r="AM311" i="10"/>
  <c r="AN311" i="10" s="1"/>
  <c r="AB311" i="10"/>
  <c r="AC311" i="10" s="1"/>
  <c r="BJ246" i="10"/>
  <c r="AJ320" i="10"/>
  <c r="AT320" i="10"/>
  <c r="Z320" i="10"/>
  <c r="AB320" i="10"/>
  <c r="AM320" i="10"/>
  <c r="AW320" i="10"/>
  <c r="AJ249" i="10"/>
  <c r="AY320" i="10"/>
  <c r="AE320" i="10"/>
  <c r="AO320" i="10"/>
  <c r="BD320" i="10"/>
  <c r="AG320" i="10"/>
  <c r="AR320" i="10"/>
  <c r="BG320" i="10"/>
  <c r="AO249" i="10"/>
  <c r="AG249" i="10"/>
  <c r="Z249" i="10"/>
  <c r="AB249" i="10"/>
  <c r="AE249" i="10"/>
  <c r="AM249" i="10"/>
  <c r="AW249" i="10"/>
  <c r="AR249" i="10"/>
  <c r="W316" i="10"/>
  <c r="W245" i="10"/>
  <c r="I245" i="12" s="1"/>
  <c r="BW245" i="12" s="1"/>
  <c r="EA245" i="12" s="1"/>
  <c r="EB245" i="12" s="1"/>
  <c r="Z290" i="10"/>
  <c r="AM290" i="10"/>
  <c r="AN290" i="10" s="1"/>
  <c r="AR290" i="10"/>
  <c r="AS290" i="10" s="1"/>
  <c r="AW290" i="10"/>
  <c r="AB290" i="10"/>
  <c r="AC290" i="10" s="1"/>
  <c r="AE290" i="10"/>
  <c r="AF290" i="10" s="1"/>
  <c r="AJ290" i="10"/>
  <c r="AK290" i="10" s="1"/>
  <c r="AO290" i="10"/>
  <c r="AP290" i="10" s="1"/>
  <c r="AG290" i="10"/>
  <c r="AH290" i="10" s="1"/>
  <c r="AY283" i="10"/>
  <c r="W321" i="10"/>
  <c r="W250" i="10"/>
  <c r="I250" i="12" s="1"/>
  <c r="BW250" i="12" s="1"/>
  <c r="AO313" i="10"/>
  <c r="AP313" i="10" s="1"/>
  <c r="AJ313" i="10"/>
  <c r="AK313" i="10" s="1"/>
  <c r="Z313" i="10"/>
  <c r="AB313" i="10"/>
  <c r="AC313" i="10" s="1"/>
  <c r="AE313" i="10"/>
  <c r="AF313" i="10" s="1"/>
  <c r="AM313" i="10"/>
  <c r="AN313" i="10" s="1"/>
  <c r="AW313" i="10"/>
  <c r="AR313" i="10"/>
  <c r="AS313" i="10" s="1"/>
  <c r="AG313" i="10"/>
  <c r="AH313" i="10" s="1"/>
  <c r="BJ251" i="10"/>
  <c r="BJ281" i="10"/>
  <c r="BK281" i="10" s="1"/>
  <c r="AG281" i="10"/>
  <c r="AH281" i="10" s="1"/>
  <c r="AB281" i="10"/>
  <c r="AC281" i="10" s="1"/>
  <c r="AW281" i="10"/>
  <c r="AE281" i="10"/>
  <c r="AF281" i="10" s="1"/>
  <c r="AM281" i="10"/>
  <c r="AN281" i="10" s="1"/>
  <c r="AO281" i="10"/>
  <c r="AP281" i="10" s="1"/>
  <c r="AR281" i="10"/>
  <c r="AS281" i="10" s="1"/>
  <c r="Z281" i="10"/>
  <c r="AJ281" i="10"/>
  <c r="AK281" i="10" s="1"/>
  <c r="BG313" i="10"/>
  <c r="BH313" i="10" s="1"/>
  <c r="BG281" i="10"/>
  <c r="BH281" i="10" s="1"/>
  <c r="BD256" i="10"/>
  <c r="BE256" i="10" s="1"/>
  <c r="BJ318" i="10"/>
  <c r="AJ248" i="10"/>
  <c r="Z319" i="10"/>
  <c r="AG248" i="10"/>
  <c r="AB319" i="10"/>
  <c r="AM319" i="10"/>
  <c r="AW319" i="10"/>
  <c r="AM248" i="10"/>
  <c r="AY319" i="10"/>
  <c r="AO248" i="10"/>
  <c r="AE319" i="10"/>
  <c r="AO319" i="10"/>
  <c r="BD319" i="10"/>
  <c r="AR248" i="10"/>
  <c r="AG319" i="10"/>
  <c r="AR319" i="10"/>
  <c r="BG319" i="10"/>
  <c r="AB248" i="10"/>
  <c r="AT319" i="10"/>
  <c r="AE248" i="10"/>
  <c r="AW248" i="10"/>
  <c r="AJ319" i="10"/>
  <c r="Z248" i="10"/>
  <c r="BJ260" i="10"/>
  <c r="BK260" i="10" s="1"/>
  <c r="BJ266" i="10"/>
  <c r="BK266" i="10" s="1"/>
  <c r="Z266" i="10"/>
  <c r="AB266" i="10"/>
  <c r="AC266" i="10" s="1"/>
  <c r="AW266" i="10"/>
  <c r="AM266" i="10"/>
  <c r="AN266" i="10" s="1"/>
  <c r="AO266" i="10"/>
  <c r="AP266" i="10" s="1"/>
  <c r="AR266" i="10"/>
  <c r="AS266" i="10" s="1"/>
  <c r="AG266" i="10"/>
  <c r="AH266" i="10" s="1"/>
  <c r="AE266" i="10"/>
  <c r="AF266" i="10" s="1"/>
  <c r="AJ266" i="10"/>
  <c r="AK266" i="10" s="1"/>
  <c r="BJ313" i="10"/>
  <c r="BK313" i="10" s="1"/>
  <c r="BJ322" i="10"/>
  <c r="BG292" i="10"/>
  <c r="BH292" i="10" s="1"/>
  <c r="BG283" i="10"/>
  <c r="BH283" i="10" s="1"/>
  <c r="AY251" i="10"/>
  <c r="BJ319" i="10"/>
  <c r="W246" i="10"/>
  <c r="I246" i="12" s="1"/>
  <c r="BW246" i="12" s="1"/>
  <c r="W317" i="10"/>
  <c r="W320" i="10"/>
  <c r="W249" i="10"/>
  <c r="I249" i="12" s="1"/>
  <c r="BW249" i="12" s="1"/>
  <c r="AB269" i="10"/>
  <c r="AC269" i="10" s="1"/>
  <c r="AO269" i="10"/>
  <c r="AP269" i="10" s="1"/>
  <c r="AR269" i="10"/>
  <c r="AS269" i="10" s="1"/>
  <c r="AE269" i="10"/>
  <c r="AF269" i="10" s="1"/>
  <c r="AG269" i="10"/>
  <c r="AH269" i="10" s="1"/>
  <c r="AJ269" i="10"/>
  <c r="AK269" i="10" s="1"/>
  <c r="Z269" i="10"/>
  <c r="AW269" i="10"/>
  <c r="AM269" i="10"/>
  <c r="AN269" i="10" s="1"/>
  <c r="AT308" i="10"/>
  <c r="AU308" i="10" s="1"/>
  <c r="W251" i="10"/>
  <c r="I251" i="12" s="1"/>
  <c r="BW251" i="12" s="1"/>
  <c r="W322" i="10"/>
  <c r="AT250" i="10"/>
  <c r="BJ301" i="10"/>
  <c r="BK301" i="10" s="1"/>
  <c r="BJ245" i="10"/>
  <c r="BG269" i="10"/>
  <c r="BH269" i="10" s="1"/>
  <c r="BG249" i="10"/>
  <c r="AT251" i="10"/>
  <c r="BJ317" i="10"/>
  <c r="AT283" i="10"/>
  <c r="AU283" i="10" s="1"/>
  <c r="Z260" i="10"/>
  <c r="AO260" i="10"/>
  <c r="AP260" i="10" s="1"/>
  <c r="AR260" i="10"/>
  <c r="AS260" i="10" s="1"/>
  <c r="AW260" i="10"/>
  <c r="AB260" i="10"/>
  <c r="AC260" i="10" s="1"/>
  <c r="AG260" i="10"/>
  <c r="AH260" i="10" s="1"/>
  <c r="AJ260" i="10"/>
  <c r="AK260" i="10" s="1"/>
  <c r="AE260" i="10"/>
  <c r="AF260" i="10" s="1"/>
  <c r="AM260" i="10"/>
  <c r="AN260" i="10" s="1"/>
  <c r="BJ289" i="10"/>
  <c r="BK289" i="10" s="1"/>
  <c r="BG301" i="10"/>
  <c r="BH301" i="10" s="1"/>
  <c r="AY311" i="10"/>
  <c r="AY308" i="10"/>
  <c r="AY260" i="10"/>
  <c r="AY269" i="10"/>
  <c r="AT289" i="10"/>
  <c r="AU289" i="10" s="1"/>
  <c r="AX251" i="6"/>
  <c r="BB251" i="11"/>
  <c r="AX245" i="6"/>
  <c r="BB245" i="11"/>
  <c r="AZ282" i="11"/>
  <c r="BE282" i="11"/>
  <c r="BF282" i="11" s="1"/>
  <c r="BE277" i="11"/>
  <c r="BF277" i="11" s="1"/>
  <c r="AZ277" i="11"/>
  <c r="AZ280" i="11"/>
  <c r="BE280" i="11"/>
  <c r="BF280" i="11" s="1"/>
  <c r="AX248" i="6"/>
  <c r="BB248" i="11"/>
  <c r="BD254" i="6"/>
  <c r="BF254" i="6" s="1"/>
  <c r="AO254" i="11"/>
  <c r="AP254" i="11" s="1"/>
  <c r="BD256" i="6"/>
  <c r="BF256" i="6" s="1"/>
  <c r="AO256" i="11"/>
  <c r="AP256" i="11" s="1"/>
  <c r="BE267" i="11"/>
  <c r="BF267" i="11" s="1"/>
  <c r="AZ267" i="11"/>
  <c r="BE276" i="11"/>
  <c r="BF276" i="11" s="1"/>
  <c r="AZ276" i="11"/>
  <c r="AZ297" i="11"/>
  <c r="BE297" i="11"/>
  <c r="BF297" i="11" s="1"/>
  <c r="BE284" i="11"/>
  <c r="BF284" i="11" s="1"/>
  <c r="AZ284" i="11"/>
  <c r="BG246" i="6"/>
  <c r="AY246" i="11"/>
  <c r="BD251" i="6"/>
  <c r="BF251" i="6" s="1"/>
  <c r="AY323" i="11" s="1"/>
  <c r="AO251" i="11"/>
  <c r="AX252" i="6"/>
  <c r="BB252" i="11"/>
  <c r="BC252" i="11" s="1"/>
  <c r="AZ283" i="11"/>
  <c r="BE283" i="11"/>
  <c r="BF283" i="11" s="1"/>
  <c r="BE259" i="11"/>
  <c r="BF259" i="11" s="1"/>
  <c r="AZ259" i="11"/>
  <c r="BE306" i="11"/>
  <c r="BF306" i="11" s="1"/>
  <c r="AZ306" i="11"/>
  <c r="BD245" i="6"/>
  <c r="BF245" i="6" s="1"/>
  <c r="AY317" i="11" s="1"/>
  <c r="AO245" i="11"/>
  <c r="AX253" i="6"/>
  <c r="BB253" i="11"/>
  <c r="BC253" i="11" s="1"/>
  <c r="BD255" i="6"/>
  <c r="BF255" i="6" s="1"/>
  <c r="AO255" i="11"/>
  <c r="AP255" i="11" s="1"/>
  <c r="BD247" i="6"/>
  <c r="BF247" i="6" s="1"/>
  <c r="AY319" i="11" s="1"/>
  <c r="AO247" i="11"/>
  <c r="BD248" i="6"/>
  <c r="BF248" i="6" s="1"/>
  <c r="AY320" i="11" s="1"/>
  <c r="AO248" i="11"/>
  <c r="AX255" i="6"/>
  <c r="BB255" i="11"/>
  <c r="BC255" i="11" s="1"/>
  <c r="BE298" i="11"/>
  <c r="BF298" i="11" s="1"/>
  <c r="AZ298" i="11"/>
  <c r="BD252" i="6"/>
  <c r="BF252" i="6" s="1"/>
  <c r="AO252" i="11"/>
  <c r="AP252" i="11" s="1"/>
  <c r="AX254" i="6"/>
  <c r="BB254" i="11"/>
  <c r="BC254" i="11" s="1"/>
  <c r="BD253" i="6"/>
  <c r="BF253" i="6" s="1"/>
  <c r="AO253" i="11"/>
  <c r="AP253" i="11" s="1"/>
  <c r="AX256" i="6"/>
  <c r="BB256" i="11"/>
  <c r="BC256" i="11" s="1"/>
  <c r="BW270" i="5"/>
  <c r="BD270" i="10"/>
  <c r="BE270" i="10" s="1"/>
  <c r="BW279" i="5"/>
  <c r="BD279" i="10"/>
  <c r="BE279" i="10" s="1"/>
  <c r="BN254" i="5"/>
  <c r="BG254" i="10"/>
  <c r="BH254" i="10" s="1"/>
  <c r="BW293" i="5"/>
  <c r="BD293" i="10"/>
  <c r="BE293" i="10" s="1"/>
  <c r="BW304" i="5"/>
  <c r="BD304" i="10"/>
  <c r="BE304" i="10" s="1"/>
  <c r="BW265" i="5"/>
  <c r="BD265" i="10"/>
  <c r="BE265" i="10" s="1"/>
  <c r="BW263" i="5"/>
  <c r="BD263" i="10"/>
  <c r="BE263" i="10" s="1"/>
  <c r="BN253" i="5"/>
  <c r="BG253" i="10"/>
  <c r="BH253" i="10" s="1"/>
  <c r="BN246" i="5"/>
  <c r="BG246" i="10"/>
  <c r="BN252" i="5"/>
  <c r="BG252" i="10"/>
  <c r="BH252" i="10" s="1"/>
  <c r="BN255" i="5"/>
  <c r="BG255" i="10"/>
  <c r="BH255" i="10" s="1"/>
  <c r="BN256" i="5"/>
  <c r="BG256" i="10"/>
  <c r="BH256" i="10" s="1"/>
  <c r="BN251" i="5"/>
  <c r="BG251" i="10"/>
  <c r="BW308" i="5"/>
  <c r="BD308" i="10"/>
  <c r="BE308" i="10" s="1"/>
  <c r="BW262" i="5"/>
  <c r="BD262" i="10"/>
  <c r="BE262" i="10" s="1"/>
  <c r="BW269" i="5"/>
  <c r="BD269" i="10"/>
  <c r="BE269" i="10" s="1"/>
  <c r="BT254" i="5"/>
  <c r="BV254" i="5" s="1"/>
  <c r="BD254" i="10" s="1"/>
  <c r="BE254" i="10" s="1"/>
  <c r="AT254" i="10"/>
  <c r="AU254" i="10" s="1"/>
  <c r="BN247" i="5"/>
  <c r="BG247" i="10"/>
  <c r="BT255" i="5"/>
  <c r="BV255" i="5" s="1"/>
  <c r="BD255" i="10" s="1"/>
  <c r="BE255" i="10" s="1"/>
  <c r="AT255" i="10"/>
  <c r="AU255" i="10" s="1"/>
  <c r="BN248" i="5"/>
  <c r="BG248" i="10"/>
  <c r="AW237" i="6"/>
  <c r="AX237" i="6" s="1"/>
  <c r="AT202" i="10"/>
  <c r="AU202" i="10" s="1"/>
  <c r="BM189" i="5"/>
  <c r="BN189" i="5" s="1"/>
  <c r="BM179" i="5"/>
  <c r="BN179" i="5" s="1"/>
  <c r="BM202" i="5"/>
  <c r="BN202" i="5" s="1"/>
  <c r="BM200" i="5"/>
  <c r="BN200" i="5" s="1"/>
  <c r="BW181" i="12"/>
  <c r="CV181" i="12" s="1"/>
  <c r="BM201" i="5"/>
  <c r="BN201" i="5" s="1"/>
  <c r="BM87" i="5"/>
  <c r="BN87" i="5" s="1"/>
  <c r="AE181" i="11"/>
  <c r="AF181" i="11" s="1"/>
  <c r="BB181" i="11"/>
  <c r="BC181" i="11" s="1"/>
  <c r="W181" i="11"/>
  <c r="X181" i="11" s="1"/>
  <c r="AM181" i="11"/>
  <c r="AN181" i="11" s="1"/>
  <c r="AT181" i="11"/>
  <c r="AH181" i="11"/>
  <c r="AI181" i="11" s="1"/>
  <c r="AB181" i="11"/>
  <c r="AC181" i="11" s="1"/>
  <c r="AR181" i="11"/>
  <c r="AJ181" i="11"/>
  <c r="AK181" i="11" s="1"/>
  <c r="BR41" i="5"/>
  <c r="BT41" i="5" s="1"/>
  <c r="BV41" i="5" s="1"/>
  <c r="BD41" i="10" s="1"/>
  <c r="BE41" i="10" s="1"/>
  <c r="Z181" i="11"/>
  <c r="AA181" i="11" s="1"/>
  <c r="BM235" i="5"/>
  <c r="BN235" i="5" s="1"/>
  <c r="BM38" i="5"/>
  <c r="BN38" i="5" s="1"/>
  <c r="BM182" i="5"/>
  <c r="BN182" i="5" s="1"/>
  <c r="AB61" i="11"/>
  <c r="AC61" i="11" s="1"/>
  <c r="BB61" i="11"/>
  <c r="BC61" i="11" s="1"/>
  <c r="AH61" i="11"/>
  <c r="AI61" i="11" s="1"/>
  <c r="AE61" i="11"/>
  <c r="AF61" i="11" s="1"/>
  <c r="AT61" i="11"/>
  <c r="AO61" i="11"/>
  <c r="AP61" i="11" s="1"/>
  <c r="AR61" i="11"/>
  <c r="Z61" i="11"/>
  <c r="AA61" i="11" s="1"/>
  <c r="AJ61" i="11"/>
  <c r="AK61" i="11" s="1"/>
  <c r="U61" i="11"/>
  <c r="AM61" i="11"/>
  <c r="AN61" i="11" s="1"/>
  <c r="BW61" i="12"/>
  <c r="CJ61" i="12" s="1"/>
  <c r="AY61" i="11"/>
  <c r="AZ61" i="11" s="1"/>
  <c r="BM234" i="5"/>
  <c r="BN234" i="5" s="1"/>
  <c r="BM39" i="5"/>
  <c r="BN39" i="5" s="1"/>
  <c r="BM64" i="5"/>
  <c r="BN64" i="5" s="1"/>
  <c r="BR37" i="5"/>
  <c r="BT37" i="5" s="1"/>
  <c r="BV37" i="5" s="1"/>
  <c r="BW37" i="5" s="1"/>
  <c r="BM176" i="5"/>
  <c r="BN176" i="5" s="1"/>
  <c r="BM34" i="5"/>
  <c r="BN34" i="5" s="1"/>
  <c r="AW76" i="6"/>
  <c r="AX76" i="6" s="1"/>
  <c r="AW174" i="6"/>
  <c r="AX174" i="6" s="1"/>
  <c r="BB174" i="6"/>
  <c r="BD174" i="6" s="1"/>
  <c r="BF174" i="6" s="1"/>
  <c r="BG174" i="6" s="1"/>
  <c r="AT12" i="11"/>
  <c r="AH12" i="11"/>
  <c r="AR12" i="11"/>
  <c r="W12" i="11"/>
  <c r="U12" i="11"/>
  <c r="AE12" i="11"/>
  <c r="AJ12" i="11"/>
  <c r="Z12" i="11"/>
  <c r="AM12" i="11"/>
  <c r="AB12" i="11"/>
  <c r="AY10" i="11"/>
  <c r="AJ10" i="11"/>
  <c r="Z10" i="11"/>
  <c r="AT10" i="11"/>
  <c r="AR10" i="11"/>
  <c r="AH10" i="11"/>
  <c r="W10" i="11"/>
  <c r="BB10" i="11"/>
  <c r="U10" i="11"/>
  <c r="AB10" i="11"/>
  <c r="AO10" i="11"/>
  <c r="AE10" i="11"/>
  <c r="AM10" i="11"/>
  <c r="BM58" i="5"/>
  <c r="BN58" i="5" s="1"/>
  <c r="BM191" i="5"/>
  <c r="BN191" i="5" s="1"/>
  <c r="BM203" i="5"/>
  <c r="BN203" i="5" s="1"/>
  <c r="BG180" i="10"/>
  <c r="BH180" i="10" s="1"/>
  <c r="BM192" i="5"/>
  <c r="BN192" i="5" s="1"/>
  <c r="BM101" i="5"/>
  <c r="BN101" i="5" s="1"/>
  <c r="BM199" i="5"/>
  <c r="BN199" i="5" s="1"/>
  <c r="AW199" i="6"/>
  <c r="AX199" i="6" s="1"/>
  <c r="BM190" i="5"/>
  <c r="BN190" i="5" s="1"/>
  <c r="BM187" i="5"/>
  <c r="BN187" i="5" s="1"/>
  <c r="AW191" i="6"/>
  <c r="AX191" i="6" s="1"/>
  <c r="AW196" i="6"/>
  <c r="AX196" i="6" s="1"/>
  <c r="AW193" i="6"/>
  <c r="AX193" i="6" s="1"/>
  <c r="BB187" i="6"/>
  <c r="BD187" i="6" s="1"/>
  <c r="BF187" i="6" s="1"/>
  <c r="BG187" i="6" s="1"/>
  <c r="AW187" i="6"/>
  <c r="AX187" i="6" s="1"/>
  <c r="BB186" i="6"/>
  <c r="BD186" i="6" s="1"/>
  <c r="BF186" i="6" s="1"/>
  <c r="BG186" i="6" s="1"/>
  <c r="AW186" i="6"/>
  <c r="AX186" i="6" s="1"/>
  <c r="BM198" i="5"/>
  <c r="BN198" i="5" s="1"/>
  <c r="BM178" i="5"/>
  <c r="BN178" i="5" s="1"/>
  <c r="BM188" i="5"/>
  <c r="BN188" i="5" s="1"/>
  <c r="AW190" i="6"/>
  <c r="AX190" i="6" s="1"/>
  <c r="BB192" i="6"/>
  <c r="BD192" i="6" s="1"/>
  <c r="BF192" i="6" s="1"/>
  <c r="BG192" i="6" s="1"/>
  <c r="AW194" i="6"/>
  <c r="AX194" i="6" s="1"/>
  <c r="BB189" i="6"/>
  <c r="BD189" i="6" s="1"/>
  <c r="BF189" i="6" s="1"/>
  <c r="BG189" i="6" s="1"/>
  <c r="AW189" i="6"/>
  <c r="AX189" i="6" s="1"/>
  <c r="AW185" i="6"/>
  <c r="AX185" i="6" s="1"/>
  <c r="BM169" i="5"/>
  <c r="BN169" i="5" s="1"/>
  <c r="AW202" i="6"/>
  <c r="AX202" i="6" s="1"/>
  <c r="AW195" i="6"/>
  <c r="AX195" i="6" s="1"/>
  <c r="BB195" i="6"/>
  <c r="BD195" i="6" s="1"/>
  <c r="BF195" i="6" s="1"/>
  <c r="BG195" i="6" s="1"/>
  <c r="BB197" i="6"/>
  <c r="BD197" i="6" s="1"/>
  <c r="BF197" i="6" s="1"/>
  <c r="BG197" i="6" s="1"/>
  <c r="AW197" i="6"/>
  <c r="AX197" i="6" s="1"/>
  <c r="AW203" i="6"/>
  <c r="AX203" i="6" s="1"/>
  <c r="AW206" i="6"/>
  <c r="AX206" i="6" s="1"/>
  <c r="AY203" i="11"/>
  <c r="AZ203" i="11" s="1"/>
  <c r="AW34" i="6"/>
  <c r="AX34" i="6" s="1"/>
  <c r="BB34" i="6"/>
  <c r="BD34" i="6" s="1"/>
  <c r="BF34" i="6" s="1"/>
  <c r="BG34" i="6" s="1"/>
  <c r="BM35" i="5"/>
  <c r="BN35" i="5" s="1"/>
  <c r="BR33" i="5"/>
  <c r="BT33" i="5" s="1"/>
  <c r="BV33" i="5" s="1"/>
  <c r="BW33" i="5" s="1"/>
  <c r="BM32" i="5"/>
  <c r="BG32" i="10" s="1"/>
  <c r="BH32" i="10" s="1"/>
  <c r="BG124" i="10"/>
  <c r="BH124" i="10" s="1"/>
  <c r="BM210" i="5"/>
  <c r="BN210" i="5" s="1"/>
  <c r="BM231" i="5"/>
  <c r="BN231" i="5" s="1"/>
  <c r="BM209" i="5"/>
  <c r="BN209" i="5" s="1"/>
  <c r="BM118" i="5"/>
  <c r="BN118" i="5" s="1"/>
  <c r="BM238" i="5"/>
  <c r="BN238" i="5" s="1"/>
  <c r="BM70" i="5"/>
  <c r="BN70" i="5" s="1"/>
  <c r="BM208" i="5"/>
  <c r="BN208" i="5" s="1"/>
  <c r="BM50" i="5"/>
  <c r="BN50" i="5" s="1"/>
  <c r="BM173" i="5"/>
  <c r="BN173" i="5" s="1"/>
  <c r="BM230" i="5"/>
  <c r="BN230" i="5" s="1"/>
  <c r="BW198" i="12"/>
  <c r="BM55" i="5"/>
  <c r="BN55" i="5" s="1"/>
  <c r="BM170" i="5"/>
  <c r="BN170" i="5" s="1"/>
  <c r="BR61" i="5"/>
  <c r="AT61" i="10" s="1"/>
  <c r="AU61" i="10" s="1"/>
  <c r="BM61" i="5"/>
  <c r="BG61" i="10" s="1"/>
  <c r="BH61" i="10" s="1"/>
  <c r="BM60" i="5"/>
  <c r="BN60" i="5" s="1"/>
  <c r="AT166" i="10"/>
  <c r="AU166" i="10" s="1"/>
  <c r="AW167" i="6"/>
  <c r="AX167" i="6" s="1"/>
  <c r="BB19" i="6"/>
  <c r="BD19" i="6" s="1"/>
  <c r="BF19" i="6" s="1"/>
  <c r="BG19" i="6" s="1"/>
  <c r="AW121" i="6"/>
  <c r="AX121" i="6" s="1"/>
  <c r="BB121" i="6"/>
  <c r="BD121" i="6" s="1"/>
  <c r="BF121" i="6" s="1"/>
  <c r="BG121" i="6" s="1"/>
  <c r="BB234" i="6"/>
  <c r="BD234" i="6" s="1"/>
  <c r="BF234" i="6" s="1"/>
  <c r="BG234" i="6" s="1"/>
  <c r="AW234" i="6"/>
  <c r="AX234" i="6" s="1"/>
  <c r="BM166" i="5"/>
  <c r="BN166" i="5" s="1"/>
  <c r="BB168" i="11"/>
  <c r="BC168" i="11" s="1"/>
  <c r="BM104" i="5"/>
  <c r="BN104" i="5" s="1"/>
  <c r="AW120" i="6"/>
  <c r="AX120" i="6" s="1"/>
  <c r="AW119" i="6"/>
  <c r="AX119" i="6" s="1"/>
  <c r="BG84" i="10"/>
  <c r="BH84" i="10" s="1"/>
  <c r="BB210" i="6"/>
  <c r="BD210" i="6" s="1"/>
  <c r="BF210" i="6" s="1"/>
  <c r="BG210" i="6" s="1"/>
  <c r="AW210" i="6"/>
  <c r="AX210" i="6" s="1"/>
  <c r="AY84" i="11"/>
  <c r="AZ84" i="11" s="1"/>
  <c r="AW73" i="6"/>
  <c r="AX73" i="6" s="1"/>
  <c r="AW166" i="6"/>
  <c r="AX166" i="6" s="1"/>
  <c r="AW209" i="6"/>
  <c r="AX209" i="6" s="1"/>
  <c r="BB209" i="6"/>
  <c r="BD209" i="6" s="1"/>
  <c r="BF209" i="6" s="1"/>
  <c r="BG209" i="6" s="1"/>
  <c r="BE132" i="11"/>
  <c r="BF132" i="11" s="1"/>
  <c r="AW165" i="6"/>
  <c r="AX165" i="6" s="1"/>
  <c r="BM165" i="5"/>
  <c r="BN165" i="5" s="1"/>
  <c r="BM82" i="5"/>
  <c r="BN82" i="5" s="1"/>
  <c r="AW71" i="6"/>
  <c r="AX71" i="6" s="1"/>
  <c r="BM164" i="5"/>
  <c r="AW231" i="6"/>
  <c r="AW164" i="6"/>
  <c r="AX164" i="6" s="1"/>
  <c r="BB118" i="6"/>
  <c r="BD118" i="6" s="1"/>
  <c r="BF118" i="6" s="1"/>
  <c r="BG118" i="6" s="1"/>
  <c r="AW118" i="6"/>
  <c r="AX118" i="6" s="1"/>
  <c r="AW208" i="6"/>
  <c r="AX208" i="6" s="1"/>
  <c r="BM19" i="5"/>
  <c r="BN19" i="5" s="1"/>
  <c r="BM163" i="5"/>
  <c r="BN163" i="5" s="1"/>
  <c r="BM237" i="5"/>
  <c r="BN237" i="5" s="1"/>
  <c r="BM161" i="5"/>
  <c r="BN161" i="5" s="1"/>
  <c r="BM47" i="5"/>
  <c r="BN47" i="5" s="1"/>
  <c r="BR207" i="5"/>
  <c r="BT207" i="5" s="1"/>
  <c r="BV207" i="5" s="1"/>
  <c r="BM236" i="5"/>
  <c r="BN236" i="5" s="1"/>
  <c r="AO17" i="11"/>
  <c r="BM227" i="5"/>
  <c r="BN227" i="5" s="1"/>
  <c r="AZ132" i="11"/>
  <c r="BM102" i="5"/>
  <c r="BN102" i="5" s="1"/>
  <c r="BM117" i="5"/>
  <c r="BM116" i="5"/>
  <c r="BN116" i="5" s="1"/>
  <c r="AW70" i="6"/>
  <c r="AX70" i="6" s="1"/>
  <c r="BM162" i="5"/>
  <c r="BN162" i="5" s="1"/>
  <c r="BB117" i="6"/>
  <c r="BD117" i="6" s="1"/>
  <c r="BF117" i="6" s="1"/>
  <c r="BG117" i="6" s="1"/>
  <c r="AW117" i="6"/>
  <c r="AX117" i="6" s="1"/>
  <c r="BB207" i="6"/>
  <c r="BD207" i="6" s="1"/>
  <c r="BF207" i="6" s="1"/>
  <c r="BG207" i="6" s="1"/>
  <c r="AW207" i="6"/>
  <c r="AX207" i="6" s="1"/>
  <c r="BM18" i="5"/>
  <c r="BN18" i="5" s="1"/>
  <c r="AW163" i="6"/>
  <c r="AX163" i="6" s="1"/>
  <c r="AW217" i="6"/>
  <c r="AX217" i="6" s="1"/>
  <c r="AW216" i="6"/>
  <c r="AX216" i="6" s="1"/>
  <c r="BB216" i="6"/>
  <c r="AO216" i="11" s="1"/>
  <c r="AP216" i="11" s="1"/>
  <c r="AW116" i="6"/>
  <c r="AX116" i="6" s="1"/>
  <c r="BB116" i="6"/>
  <c r="BD116" i="6" s="1"/>
  <c r="BF116" i="6" s="1"/>
  <c r="BG116" i="6" s="1"/>
  <c r="BM17" i="5"/>
  <c r="BN17" i="5" s="1"/>
  <c r="AO164" i="11"/>
  <c r="AP164" i="11" s="1"/>
  <c r="BW11" i="12"/>
  <c r="CJ11" i="12" s="1"/>
  <c r="BW92" i="12"/>
  <c r="DF92" i="12" s="1"/>
  <c r="DG92" i="12" s="1"/>
  <c r="BW197" i="12"/>
  <c r="DF197" i="12" s="1"/>
  <c r="DG197" i="12" s="1"/>
  <c r="BB16" i="11"/>
  <c r="BC16" i="11" s="1"/>
  <c r="AW162" i="6"/>
  <c r="AX162" i="6" s="1"/>
  <c r="BB18" i="6"/>
  <c r="BD18" i="6" s="1"/>
  <c r="BF18" i="6" s="1"/>
  <c r="BG18" i="6" s="1"/>
  <c r="AW18" i="6"/>
  <c r="AX18" i="6" s="1"/>
  <c r="AW228" i="6"/>
  <c r="AX228" i="6" s="1"/>
  <c r="BA128" i="12"/>
  <c r="BC128" i="12" s="1"/>
  <c r="BD128" i="12" s="1"/>
  <c r="BM206" i="5"/>
  <c r="BN206" i="5" s="1"/>
  <c r="BM114" i="5"/>
  <c r="BN114" i="5" s="1"/>
  <c r="BI111" i="11"/>
  <c r="BJ111" i="11" s="1"/>
  <c r="BI68" i="11"/>
  <c r="BJ68" i="11" s="1"/>
  <c r="BI25" i="11"/>
  <c r="BJ25" i="11" s="1"/>
  <c r="AW10" i="6"/>
  <c r="AX10" i="6" s="1"/>
  <c r="AZ173" i="11"/>
  <c r="BM194" i="5"/>
  <c r="BG194" i="10" s="1"/>
  <c r="BM21" i="5"/>
  <c r="BN21" i="5" s="1"/>
  <c r="BB36" i="6"/>
  <c r="BD36" i="6" s="1"/>
  <c r="BF36" i="6" s="1"/>
  <c r="BG36" i="6" s="1"/>
  <c r="AW36" i="6"/>
  <c r="AX36" i="6" s="1"/>
  <c r="BB35" i="6"/>
  <c r="BD35" i="6" s="1"/>
  <c r="BF35" i="6" s="1"/>
  <c r="BG35" i="6" s="1"/>
  <c r="AW35" i="6"/>
  <c r="AX35" i="6" s="1"/>
  <c r="BB33" i="6"/>
  <c r="BD33" i="6" s="1"/>
  <c r="BF33" i="6" s="1"/>
  <c r="BG33" i="6" s="1"/>
  <c r="AW33" i="6"/>
  <c r="AX33" i="6" s="1"/>
  <c r="AR47" i="10"/>
  <c r="AS47" i="10" s="1"/>
  <c r="AO41" i="10"/>
  <c r="AP41" i="10" s="1"/>
  <c r="AM202" i="10"/>
  <c r="AN202" i="10" s="1"/>
  <c r="AR202" i="10"/>
  <c r="AS202" i="10" s="1"/>
  <c r="AY202" i="10"/>
  <c r="AO58" i="10"/>
  <c r="AP58" i="10" s="1"/>
  <c r="AY36" i="10"/>
  <c r="Z36" i="10"/>
  <c r="AO36" i="10"/>
  <c r="AP36" i="10" s="1"/>
  <c r="BG36" i="10"/>
  <c r="BH36" i="10" s="1"/>
  <c r="BJ36" i="10"/>
  <c r="BK36" i="10" s="1"/>
  <c r="AM36" i="10"/>
  <c r="AN36" i="10" s="1"/>
  <c r="AJ36" i="10"/>
  <c r="AK36" i="10" s="1"/>
  <c r="H248" i="12"/>
  <c r="AT248" i="12" s="1"/>
  <c r="AU248" i="12" s="1"/>
  <c r="H286" i="12"/>
  <c r="AN286" i="12" s="1"/>
  <c r="AO286" i="12" s="1"/>
  <c r="AJ191" i="10"/>
  <c r="AK191" i="10" s="1"/>
  <c r="H191" i="12"/>
  <c r="Z191" i="12" s="1"/>
  <c r="AE191" i="10"/>
  <c r="AF191" i="10" s="1"/>
  <c r="AT191" i="10"/>
  <c r="AU191" i="10" s="1"/>
  <c r="AB191" i="10"/>
  <c r="AC191" i="10" s="1"/>
  <c r="AR191" i="10"/>
  <c r="AS191" i="10" s="1"/>
  <c r="H202" i="12"/>
  <c r="AB202" i="12" s="1"/>
  <c r="AE202" i="10"/>
  <c r="AF202" i="10" s="1"/>
  <c r="AM124" i="10"/>
  <c r="AN124" i="10" s="1"/>
  <c r="H124" i="12"/>
  <c r="V124" i="12" s="1"/>
  <c r="AJ124" i="10"/>
  <c r="AK124" i="10" s="1"/>
  <c r="AY124" i="10"/>
  <c r="AE124" i="10"/>
  <c r="AF124" i="10" s="1"/>
  <c r="AO124" i="10"/>
  <c r="AP124" i="10" s="1"/>
  <c r="AG124" i="10"/>
  <c r="AH124" i="10" s="1"/>
  <c r="AB124" i="10"/>
  <c r="AC124" i="10" s="1"/>
  <c r="AW124" i="10"/>
  <c r="H288" i="12"/>
  <c r="AB288" i="12" s="1"/>
  <c r="AY228" i="10"/>
  <c r="H228" i="12"/>
  <c r="X228" i="12" s="1"/>
  <c r="H258" i="12"/>
  <c r="M258" i="12" s="1"/>
  <c r="AG239" i="10"/>
  <c r="AH239" i="10" s="1"/>
  <c r="H239" i="12"/>
  <c r="AT239" i="12" s="1"/>
  <c r="AU239" i="12" s="1"/>
  <c r="AY239" i="10"/>
  <c r="H179" i="12"/>
  <c r="X179" i="12" s="1"/>
  <c r="AE179" i="10"/>
  <c r="AF179" i="10" s="1"/>
  <c r="AE176" i="10"/>
  <c r="AF176" i="10" s="1"/>
  <c r="AR176" i="10"/>
  <c r="AS176" i="10" s="1"/>
  <c r="AW176" i="10"/>
  <c r="AJ176" i="10"/>
  <c r="AK176" i="10" s="1"/>
  <c r="AY176" i="10"/>
  <c r="AO176" i="10"/>
  <c r="AP176" i="10" s="1"/>
  <c r="AT176" i="10"/>
  <c r="AU176" i="10" s="1"/>
  <c r="AB176" i="10"/>
  <c r="AC176" i="10" s="1"/>
  <c r="AO74" i="10"/>
  <c r="AP74" i="10" s="1"/>
  <c r="AE74" i="10"/>
  <c r="AF74" i="10" s="1"/>
  <c r="AY74" i="10"/>
  <c r="AM64" i="10"/>
  <c r="AN64" i="10" s="1"/>
  <c r="AO64" i="10"/>
  <c r="AP64" i="10" s="1"/>
  <c r="H209" i="12"/>
  <c r="H199" i="12"/>
  <c r="AW199" i="12" s="1"/>
  <c r="AR199" i="10" s="1"/>
  <c r="AS199" i="10" s="1"/>
  <c r="H176" i="12"/>
  <c r="T176" i="12" s="1"/>
  <c r="AY191" i="10"/>
  <c r="AW192" i="10"/>
  <c r="AM192" i="10"/>
  <c r="AN192" i="10" s="1"/>
  <c r="H253" i="12"/>
  <c r="X253" i="12" s="1"/>
  <c r="Z64" i="10"/>
  <c r="AW64" i="10"/>
  <c r="H64" i="12"/>
  <c r="X64" i="12" s="1"/>
  <c r="AR64" i="10"/>
  <c r="AS64" i="10" s="1"/>
  <c r="AB64" i="10"/>
  <c r="AC64" i="10" s="1"/>
  <c r="AY64" i="10"/>
  <c r="AG64" i="10"/>
  <c r="AH64" i="10" s="1"/>
  <c r="AR239" i="10"/>
  <c r="AS239" i="10" s="1"/>
  <c r="AM191" i="10"/>
  <c r="AN191" i="10" s="1"/>
  <c r="AO239" i="10"/>
  <c r="AP239" i="10" s="1"/>
  <c r="BD236" i="10"/>
  <c r="BE236" i="10" s="1"/>
  <c r="AO202" i="10"/>
  <c r="AP202" i="10" s="1"/>
  <c r="Z176" i="10"/>
  <c r="AB36" i="10"/>
  <c r="AC36" i="10" s="1"/>
  <c r="AT64" i="10"/>
  <c r="AU64" i="10" s="1"/>
  <c r="AG202" i="10"/>
  <c r="AH202" i="10" s="1"/>
  <c r="AO192" i="10"/>
  <c r="AP192" i="10" s="1"/>
  <c r="AO191" i="10"/>
  <c r="AP191" i="10" s="1"/>
  <c r="AR124" i="10"/>
  <c r="AS124" i="10" s="1"/>
  <c r="BG240" i="10"/>
  <c r="BH240" i="10" s="1"/>
  <c r="BD122" i="10"/>
  <c r="BE122" i="10" s="1"/>
  <c r="AR36" i="10"/>
  <c r="AS36" i="10" s="1"/>
  <c r="H234" i="12"/>
  <c r="BF234" i="12" s="1"/>
  <c r="BG234" i="12" s="1"/>
  <c r="AJ64" i="10"/>
  <c r="AK64" i="10" s="1"/>
  <c r="AG176" i="10"/>
  <c r="AH176" i="10" s="1"/>
  <c r="H312" i="12"/>
  <c r="N312" i="12" s="1"/>
  <c r="AT124" i="10"/>
  <c r="AU124" i="10" s="1"/>
  <c r="Z124" i="10"/>
  <c r="BD240" i="10"/>
  <c r="BE240" i="10" s="1"/>
  <c r="BD176" i="10"/>
  <c r="BE176" i="10" s="1"/>
  <c r="BM228" i="5"/>
  <c r="BD36" i="10"/>
  <c r="BE36" i="10" s="1"/>
  <c r="BD170" i="10"/>
  <c r="BE170" i="10" s="1"/>
  <c r="AM41" i="10"/>
  <c r="AN41" i="10" s="1"/>
  <c r="BW115" i="12"/>
  <c r="CD115" i="12" s="1"/>
  <c r="BD76" i="10"/>
  <c r="BE76" i="10" s="1"/>
  <c r="AE36" i="10"/>
  <c r="AF36" i="10" s="1"/>
  <c r="AJ11" i="11"/>
  <c r="AK11" i="11" s="1"/>
  <c r="Z11" i="11"/>
  <c r="AA11" i="11" s="1"/>
  <c r="H269" i="12"/>
  <c r="AT269" i="12" s="1"/>
  <c r="AU269" i="12" s="1"/>
  <c r="AM240" i="10"/>
  <c r="AN240" i="10" s="1"/>
  <c r="H265" i="12"/>
  <c r="K265" i="12" s="1"/>
  <c r="AJ192" i="10"/>
  <c r="AK192" i="10" s="1"/>
  <c r="H304" i="12"/>
  <c r="AH304" i="12" s="1"/>
  <c r="AO240" i="10"/>
  <c r="AP240" i="10" s="1"/>
  <c r="AM122" i="10"/>
  <c r="AN122" i="10" s="1"/>
  <c r="AG192" i="10"/>
  <c r="AH192" i="10" s="1"/>
  <c r="H192" i="12"/>
  <c r="T192" i="12" s="1"/>
  <c r="AH11" i="11"/>
  <c r="AI11" i="11" s="1"/>
  <c r="BW287" i="12"/>
  <c r="DF287" i="12" s="1"/>
  <c r="DG287" i="12" s="1"/>
  <c r="BW297" i="12"/>
  <c r="CV297" i="12" s="1"/>
  <c r="BW20" i="12"/>
  <c r="CD20" i="12" s="1"/>
  <c r="BW234" i="12"/>
  <c r="CC234" i="12" s="1"/>
  <c r="BD50" i="10"/>
  <c r="BE50" i="10" s="1"/>
  <c r="AR177" i="10"/>
  <c r="AS177" i="10" s="1"/>
  <c r="AO177" i="10"/>
  <c r="AP177" i="10" s="1"/>
  <c r="BW12" i="12"/>
  <c r="CD12" i="12" s="1"/>
  <c r="W11" i="11"/>
  <c r="X11" i="11" s="1"/>
  <c r="AB11" i="11"/>
  <c r="AC11" i="11" s="1"/>
  <c r="AR11" i="11"/>
  <c r="AR84" i="10"/>
  <c r="AS84" i="10" s="1"/>
  <c r="BD82" i="10"/>
  <c r="BE82" i="10" s="1"/>
  <c r="AM90" i="10"/>
  <c r="AN90" i="10" s="1"/>
  <c r="H82" i="12"/>
  <c r="AH82" i="12" s="1"/>
  <c r="AO84" i="10"/>
  <c r="AP84" i="10" s="1"/>
  <c r="AY198" i="10"/>
  <c r="AO90" i="10"/>
  <c r="AP90" i="10" s="1"/>
  <c r="AO55" i="10"/>
  <c r="AP55" i="10" s="1"/>
  <c r="BG177" i="10"/>
  <c r="BH177" i="10" s="1"/>
  <c r="AM167" i="10"/>
  <c r="AN167" i="10" s="1"/>
  <c r="AR167" i="10"/>
  <c r="AS167" i="10" s="1"/>
  <c r="AJ177" i="10"/>
  <c r="AK177" i="10" s="1"/>
  <c r="BD177" i="10"/>
  <c r="BE177" i="10" s="1"/>
  <c r="AR235" i="10"/>
  <c r="AS235" i="10" s="1"/>
  <c r="AM235" i="10"/>
  <c r="AN235" i="10" s="1"/>
  <c r="AG41" i="10"/>
  <c r="AH41" i="10" s="1"/>
  <c r="AO57" i="10"/>
  <c r="AP57" i="10" s="1"/>
  <c r="AE243" i="10"/>
  <c r="AF243" i="10" s="1"/>
  <c r="AM243" i="10"/>
  <c r="AN243" i="10" s="1"/>
  <c r="BJ76" i="10"/>
  <c r="BK76" i="10" s="1"/>
  <c r="H90" i="12"/>
  <c r="AQ90" i="12" s="1"/>
  <c r="AR90" i="12" s="1"/>
  <c r="AO235" i="10"/>
  <c r="AP235" i="10" s="1"/>
  <c r="AR170" i="10"/>
  <c r="AS170" i="10" s="1"/>
  <c r="BG41" i="10"/>
  <c r="BH41" i="10" s="1"/>
  <c r="BD57" i="10"/>
  <c r="BE57" i="10" s="1"/>
  <c r="BD55" i="10"/>
  <c r="BE55" i="10" s="1"/>
  <c r="BD242" i="10"/>
  <c r="BE242" i="10" s="1"/>
  <c r="AM57" i="10"/>
  <c r="AN57" i="10" s="1"/>
  <c r="AM55" i="10"/>
  <c r="AN55" i="10" s="1"/>
  <c r="AR55" i="10"/>
  <c r="AS55" i="10" s="1"/>
  <c r="H294" i="12"/>
  <c r="K294" i="12" s="1"/>
  <c r="AG169" i="10"/>
  <c r="AH169" i="10" s="1"/>
  <c r="BW273" i="12"/>
  <c r="CJ273" i="12" s="1"/>
  <c r="BW42" i="12"/>
  <c r="DB42" i="12" s="1"/>
  <c r="AE188" i="10"/>
  <c r="AF188" i="10" s="1"/>
  <c r="AJ188" i="10"/>
  <c r="AK188" i="10" s="1"/>
  <c r="H261" i="12"/>
  <c r="AD261" i="12" s="1"/>
  <c r="AJ167" i="10"/>
  <c r="AK167" i="10" s="1"/>
  <c r="AW167" i="10"/>
  <c r="AT167" i="10"/>
  <c r="AU167" i="10" s="1"/>
  <c r="AE167" i="10"/>
  <c r="AF167" i="10" s="1"/>
  <c r="AB167" i="10"/>
  <c r="AC167" i="10" s="1"/>
  <c r="H167" i="12"/>
  <c r="N167" i="12" s="1"/>
  <c r="AG167" i="10"/>
  <c r="AH167" i="10" s="1"/>
  <c r="H256" i="12"/>
  <c r="AQ256" i="12" s="1"/>
  <c r="AR256" i="12" s="1"/>
  <c r="H182" i="12"/>
  <c r="BF182" i="12" s="1"/>
  <c r="BG182" i="12" s="1"/>
  <c r="AG182" i="10"/>
  <c r="AH182" i="10" s="1"/>
  <c r="Z168" i="10"/>
  <c r="AB168" i="10"/>
  <c r="AC168" i="10" s="1"/>
  <c r="AE168" i="10"/>
  <c r="AF168" i="10" s="1"/>
  <c r="AO168" i="10"/>
  <c r="AP168" i="10" s="1"/>
  <c r="AB188" i="10"/>
  <c r="AC188" i="10" s="1"/>
  <c r="AW50" i="10"/>
  <c r="Z161" i="10"/>
  <c r="AW161" i="10"/>
  <c r="AE161" i="10"/>
  <c r="AF161" i="10" s="1"/>
  <c r="AM161" i="10"/>
  <c r="AN161" i="10" s="1"/>
  <c r="AO161" i="10"/>
  <c r="AP161" i="10" s="1"/>
  <c r="AY230" i="10"/>
  <c r="H301" i="12"/>
  <c r="T301" i="12" s="1"/>
  <c r="AE84" i="10"/>
  <c r="AF84" i="10" s="1"/>
  <c r="AM84" i="10"/>
  <c r="AN84" i="10" s="1"/>
  <c r="H300" i="12"/>
  <c r="AW300" i="12" s="1"/>
  <c r="H311" i="12"/>
  <c r="X311" i="12" s="1"/>
  <c r="H243" i="12"/>
  <c r="BF243" i="12" s="1"/>
  <c r="BG243" i="12" s="1"/>
  <c r="AO243" i="10"/>
  <c r="AP243" i="10" s="1"/>
  <c r="AB243" i="10"/>
  <c r="AC243" i="10" s="1"/>
  <c r="H251" i="12"/>
  <c r="BF251" i="12" s="1"/>
  <c r="BG251" i="12" s="1"/>
  <c r="AT235" i="10"/>
  <c r="AU235" i="10" s="1"/>
  <c r="AJ235" i="10"/>
  <c r="AK235" i="10" s="1"/>
  <c r="AE57" i="10"/>
  <c r="AF57" i="10" s="1"/>
  <c r="Z57" i="10"/>
  <c r="AJ57" i="10"/>
  <c r="AK57" i="10" s="1"/>
  <c r="AG57" i="10"/>
  <c r="AH57" i="10" s="1"/>
  <c r="BG57" i="10"/>
  <c r="BH57" i="10" s="1"/>
  <c r="AR57" i="10"/>
  <c r="AS57" i="10" s="1"/>
  <c r="AY57" i="10"/>
  <c r="H277" i="12"/>
  <c r="M277" i="12" s="1"/>
  <c r="H198" i="12"/>
  <c r="AJ82" i="10"/>
  <c r="AK82" i="10" s="1"/>
  <c r="AT82" i="10"/>
  <c r="AU82" i="10" s="1"/>
  <c r="AE82" i="10"/>
  <c r="AF82" i="10" s="1"/>
  <c r="AY82" i="10"/>
  <c r="AG82" i="10"/>
  <c r="AH82" i="10" s="1"/>
  <c r="AB82" i="10"/>
  <c r="AC82" i="10" s="1"/>
  <c r="AO82" i="10"/>
  <c r="AP82" i="10" s="1"/>
  <c r="AM82" i="10"/>
  <c r="AN82" i="10" s="1"/>
  <c r="AG76" i="10"/>
  <c r="AH76" i="10" s="1"/>
  <c r="AB76" i="10"/>
  <c r="AC76" i="10" s="1"/>
  <c r="AY76" i="10"/>
  <c r="AW76" i="10"/>
  <c r="AJ76" i="10"/>
  <c r="AK76" i="10" s="1"/>
  <c r="AE76" i="10"/>
  <c r="AF76" i="10" s="1"/>
  <c r="AM76" i="10"/>
  <c r="AN76" i="10" s="1"/>
  <c r="AO76" i="10"/>
  <c r="AP76" i="10" s="1"/>
  <c r="AJ242" i="10"/>
  <c r="AK242" i="10" s="1"/>
  <c r="AM242" i="10"/>
  <c r="AN242" i="10" s="1"/>
  <c r="AE177" i="10"/>
  <c r="AF177" i="10" s="1"/>
  <c r="AM177" i="10"/>
  <c r="AN177" i="10" s="1"/>
  <c r="H257" i="12"/>
  <c r="AD257" i="12" s="1"/>
  <c r="AY19" i="10"/>
  <c r="H19" i="12"/>
  <c r="AN19" i="12" s="1"/>
  <c r="AO19" i="12" s="1"/>
  <c r="AT19" i="10"/>
  <c r="AU19" i="10" s="1"/>
  <c r="H250" i="12"/>
  <c r="P250" i="12" s="1"/>
  <c r="R250" i="12" s="1"/>
  <c r="Z50" i="10"/>
  <c r="AR50" i="10"/>
  <c r="AS50" i="10" s="1"/>
  <c r="H50" i="12"/>
  <c r="AD50" i="12" s="1"/>
  <c r="AB50" i="10"/>
  <c r="AC50" i="10" s="1"/>
  <c r="AY50" i="10"/>
  <c r="AB37" i="10"/>
  <c r="AC37" i="10" s="1"/>
  <c r="AE37" i="10"/>
  <c r="AF37" i="10" s="1"/>
  <c r="BW141" i="12"/>
  <c r="CD141" i="12" s="1"/>
  <c r="AM50" i="10"/>
  <c r="AN50" i="10" s="1"/>
  <c r="AM182" i="10"/>
  <c r="AN182" i="10" s="1"/>
  <c r="AO50" i="10"/>
  <c r="AP50" i="10" s="1"/>
  <c r="AO182" i="10"/>
  <c r="AP182" i="10" s="1"/>
  <c r="AO167" i="10"/>
  <c r="AP167" i="10" s="1"/>
  <c r="AO37" i="10"/>
  <c r="AP37" i="10" s="1"/>
  <c r="AG161" i="10"/>
  <c r="AH161" i="10" s="1"/>
  <c r="H262" i="12"/>
  <c r="K262" i="12" s="1"/>
  <c r="AJ168" i="10"/>
  <c r="AK168" i="10" s="1"/>
  <c r="H235" i="12"/>
  <c r="N235" i="12" s="1"/>
  <c r="AB57" i="10"/>
  <c r="AC57" i="10" s="1"/>
  <c r="AJ161" i="10"/>
  <c r="AK161" i="10" s="1"/>
  <c r="H247" i="12"/>
  <c r="Z247" i="12" s="1"/>
  <c r="AB177" i="10"/>
  <c r="AC177" i="10" s="1"/>
  <c r="AY41" i="10"/>
  <c r="AJ41" i="10"/>
  <c r="AK41" i="10" s="1"/>
  <c r="Z41" i="10"/>
  <c r="AW41" i="10"/>
  <c r="H41" i="12"/>
  <c r="V41" i="12" s="1"/>
  <c r="AB41" i="10"/>
  <c r="AC41" i="10" s="1"/>
  <c r="H47" i="12"/>
  <c r="AY47" i="12" s="1"/>
  <c r="AE47" i="10"/>
  <c r="AF47" i="10" s="1"/>
  <c r="AE170" i="10"/>
  <c r="AF170" i="10" s="1"/>
  <c r="H295" i="12"/>
  <c r="AF295" i="12" s="1"/>
  <c r="H260" i="12"/>
  <c r="V260" i="12" s="1"/>
  <c r="AR41" i="10"/>
  <c r="AS41" i="10" s="1"/>
  <c r="BW296" i="12"/>
  <c r="CF296" i="12" s="1"/>
  <c r="CH296" i="12" s="1"/>
  <c r="BW27" i="12"/>
  <c r="BW66" i="12"/>
  <c r="CX66" i="12" s="1"/>
  <c r="AG177" i="10"/>
  <c r="AH177" i="10" s="1"/>
  <c r="AY192" i="10"/>
  <c r="Z192" i="10"/>
  <c r="AY177" i="10"/>
  <c r="BW260" i="12"/>
  <c r="DI260" i="12" s="1"/>
  <c r="DJ260" i="12" s="1"/>
  <c r="AB242" i="10"/>
  <c r="AC242" i="10" s="1"/>
  <c r="AT177" i="10"/>
  <c r="AU177" i="10" s="1"/>
  <c r="Z177" i="10"/>
  <c r="H177" i="12"/>
  <c r="AB177" i="12" s="1"/>
  <c r="H298" i="12"/>
  <c r="AH298" i="12" s="1"/>
  <c r="AY167" i="10"/>
  <c r="BW140" i="12"/>
  <c r="CD140" i="12" s="1"/>
  <c r="AW177" i="10"/>
  <c r="H270" i="12"/>
  <c r="AB270" i="12" s="1"/>
  <c r="AG19" i="10"/>
  <c r="AH19" i="10" s="1"/>
  <c r="Z167" i="10"/>
  <c r="BW201" i="12"/>
  <c r="CA201" i="12" s="1"/>
  <c r="BW184" i="12"/>
  <c r="CV184" i="12" s="1"/>
  <c r="BD38" i="10"/>
  <c r="BE38" i="10" s="1"/>
  <c r="AO38" i="10"/>
  <c r="AP38" i="10" s="1"/>
  <c r="BG86" i="10"/>
  <c r="BH86" i="10" s="1"/>
  <c r="H237" i="12"/>
  <c r="AY84" i="10"/>
  <c r="AM231" i="10"/>
  <c r="AN231" i="10" s="1"/>
  <c r="AM73" i="10"/>
  <c r="AN73" i="10" s="1"/>
  <c r="AO73" i="10"/>
  <c r="AP73" i="10" s="1"/>
  <c r="AO181" i="10"/>
  <c r="AP181" i="10" s="1"/>
  <c r="AO178" i="10"/>
  <c r="AP178" i="10" s="1"/>
  <c r="AO231" i="10"/>
  <c r="AP231" i="10" s="1"/>
  <c r="AJ231" i="10"/>
  <c r="AK231" i="10" s="1"/>
  <c r="AR86" i="10"/>
  <c r="AS86" i="10" s="1"/>
  <c r="BD73" i="10"/>
  <c r="BE73" i="10" s="1"/>
  <c r="BG181" i="10"/>
  <c r="BH181" i="10" s="1"/>
  <c r="H314" i="12"/>
  <c r="BF314" i="12" s="1"/>
  <c r="BG314" i="12" s="1"/>
  <c r="H230" i="12"/>
  <c r="X230" i="12" s="1"/>
  <c r="AY181" i="10"/>
  <c r="AM181" i="10"/>
  <c r="AN181" i="10" s="1"/>
  <c r="BD70" i="10"/>
  <c r="BE70" i="10" s="1"/>
  <c r="Z231" i="10"/>
  <c r="Z181" i="10"/>
  <c r="AY231" i="10"/>
  <c r="AJ181" i="10"/>
  <c r="AK181" i="10" s="1"/>
  <c r="AB231" i="10"/>
  <c r="AC231" i="10" s="1"/>
  <c r="H181" i="12"/>
  <c r="X181" i="12" s="1"/>
  <c r="AE231" i="10"/>
  <c r="AF231" i="10" s="1"/>
  <c r="AE181" i="10"/>
  <c r="AF181" i="10" s="1"/>
  <c r="AY244" i="10"/>
  <c r="H35" i="12"/>
  <c r="AB35" i="12" s="1"/>
  <c r="AO35" i="10" s="1"/>
  <c r="AP35" i="10" s="1"/>
  <c r="AT231" i="10"/>
  <c r="AU231" i="10" s="1"/>
  <c r="AR192" i="10"/>
  <c r="AS192" i="10" s="1"/>
  <c r="AB192" i="10"/>
  <c r="AC192" i="10" s="1"/>
  <c r="Z240" i="10"/>
  <c r="AE192" i="10"/>
  <c r="AF192" i="10" s="1"/>
  <c r="AW36" i="10"/>
  <c r="AJ239" i="10"/>
  <c r="AK239" i="10" s="1"/>
  <c r="AG36" i="10"/>
  <c r="AH36" i="10" s="1"/>
  <c r="H244" i="12"/>
  <c r="AE239" i="10"/>
  <c r="AF239" i="10" s="1"/>
  <c r="AW239" i="10"/>
  <c r="AB239" i="10"/>
  <c r="AC239" i="10" s="1"/>
  <c r="Z239" i="10"/>
  <c r="H36" i="12"/>
  <c r="AD36" i="12" s="1"/>
  <c r="AT239" i="10"/>
  <c r="AU239" i="10" s="1"/>
  <c r="AT192" i="10"/>
  <c r="AU192" i="10" s="1"/>
  <c r="AR231" i="10"/>
  <c r="AS231" i="10" s="1"/>
  <c r="H278" i="12"/>
  <c r="BF278" i="12" s="1"/>
  <c r="BG278" i="12" s="1"/>
  <c r="H34" i="12"/>
  <c r="V34" i="12" s="1"/>
  <c r="H306" i="12"/>
  <c r="M306" i="12" s="1"/>
  <c r="DF9" i="12"/>
  <c r="DG9" i="12" s="1"/>
  <c r="EA9" i="12"/>
  <c r="EB9" i="12" s="1"/>
  <c r="CC9" i="12"/>
  <c r="CD9" i="12"/>
  <c r="DB9" i="12"/>
  <c r="CF9" i="12"/>
  <c r="CH9" i="12" s="1"/>
  <c r="CL9" i="12" s="1"/>
  <c r="CV9" i="12"/>
  <c r="CA9" i="12"/>
  <c r="CG9" i="12"/>
  <c r="H266" i="12"/>
  <c r="X266" i="12" s="1"/>
  <c r="H299" i="12"/>
  <c r="AW299" i="12" s="1"/>
  <c r="AY226" i="10"/>
  <c r="H226" i="12"/>
  <c r="BI226" i="12" s="1"/>
  <c r="H267" i="12"/>
  <c r="AF267" i="12" s="1"/>
  <c r="AW178" i="10"/>
  <c r="AY178" i="10"/>
  <c r="H178" i="12"/>
  <c r="T178" i="12" s="1"/>
  <c r="AG178" i="10"/>
  <c r="AH178" i="10" s="1"/>
  <c r="H252" i="12"/>
  <c r="K252" i="12" s="1"/>
  <c r="AJ56" i="10"/>
  <c r="AK56" i="10" s="1"/>
  <c r="AE56" i="10"/>
  <c r="AF56" i="10" s="1"/>
  <c r="AY56" i="10"/>
  <c r="AT56" i="10"/>
  <c r="AU56" i="10" s="1"/>
  <c r="H56" i="12"/>
  <c r="AY56" i="12" s="1"/>
  <c r="BG56" i="10"/>
  <c r="BH56" i="10" s="1"/>
  <c r="AO56" i="10"/>
  <c r="AP56" i="10" s="1"/>
  <c r="AM56" i="10"/>
  <c r="AN56" i="10" s="1"/>
  <c r="Z56" i="10"/>
  <c r="AB56" i="10"/>
  <c r="AC56" i="10" s="1"/>
  <c r="H201" i="12"/>
  <c r="N201" i="12" s="1"/>
  <c r="AW65" i="10"/>
  <c r="AR65" i="10"/>
  <c r="AS65" i="10" s="1"/>
  <c r="AM65" i="10"/>
  <c r="AN65" i="10" s="1"/>
  <c r="AO183" i="10"/>
  <c r="AP183" i="10" s="1"/>
  <c r="AT183" i="10"/>
  <c r="AU183" i="10" s="1"/>
  <c r="AE183" i="10"/>
  <c r="AF183" i="10" s="1"/>
  <c r="AM183" i="10"/>
  <c r="AN183" i="10" s="1"/>
  <c r="AJ70" i="10"/>
  <c r="AK70" i="10" s="1"/>
  <c r="AR70" i="10"/>
  <c r="AS70" i="10" s="1"/>
  <c r="AT70" i="10"/>
  <c r="AU70" i="10" s="1"/>
  <c r="AG70" i="10"/>
  <c r="AH70" i="10" s="1"/>
  <c r="AY70" i="10"/>
  <c r="AW70" i="10"/>
  <c r="AE70" i="10"/>
  <c r="AF70" i="10" s="1"/>
  <c r="AO70" i="10"/>
  <c r="AP70" i="10" s="1"/>
  <c r="Z70" i="10"/>
  <c r="AM70" i="10"/>
  <c r="AN70" i="10" s="1"/>
  <c r="H208" i="12"/>
  <c r="AB208" i="12" s="1"/>
  <c r="AO208" i="10"/>
  <c r="AP208" i="10" s="1"/>
  <c r="H245" i="12"/>
  <c r="N245" i="12" s="1"/>
  <c r="AE75" i="10"/>
  <c r="AF75" i="10" s="1"/>
  <c r="AG75" i="10"/>
  <c r="AH75" i="10" s="1"/>
  <c r="AR75" i="10"/>
  <c r="AS75" i="10" s="1"/>
  <c r="AB75" i="10"/>
  <c r="AC75" i="10" s="1"/>
  <c r="AY75" i="10"/>
  <c r="Z75" i="10"/>
  <c r="AJ75" i="10"/>
  <c r="AK75" i="10" s="1"/>
  <c r="AW75" i="10"/>
  <c r="H75" i="12"/>
  <c r="AT75" i="10"/>
  <c r="AU75" i="10" s="1"/>
  <c r="BG75" i="10"/>
  <c r="BH75" i="10" s="1"/>
  <c r="AO75" i="10"/>
  <c r="AP75" i="10" s="1"/>
  <c r="AM75" i="10"/>
  <c r="AN75" i="10" s="1"/>
  <c r="Z123" i="10"/>
  <c r="AE123" i="10"/>
  <c r="AF123" i="10" s="1"/>
  <c r="AB123" i="10"/>
  <c r="AC123" i="10" s="1"/>
  <c r="AT123" i="10"/>
  <c r="AU123" i="10" s="1"/>
  <c r="AG123" i="10"/>
  <c r="AH123" i="10" s="1"/>
  <c r="AY123" i="10"/>
  <c r="AW123" i="10"/>
  <c r="AJ123" i="10"/>
  <c r="AK123" i="10" s="1"/>
  <c r="AR123" i="10"/>
  <c r="AS123" i="10" s="1"/>
  <c r="AM123" i="10"/>
  <c r="AN123" i="10" s="1"/>
  <c r="AO123" i="10"/>
  <c r="AP123" i="10" s="1"/>
  <c r="BG123" i="10"/>
  <c r="BH123" i="10" s="1"/>
  <c r="Z38" i="10"/>
  <c r="AT38" i="10"/>
  <c r="AU38" i="10" s="1"/>
  <c r="H38" i="12"/>
  <c r="X38" i="12" s="1"/>
  <c r="AW38" i="10"/>
  <c r="AE38" i="10"/>
  <c r="AF38" i="10" s="1"/>
  <c r="AG38" i="10"/>
  <c r="AH38" i="10" s="1"/>
  <c r="AB38" i="10"/>
  <c r="AC38" i="10" s="1"/>
  <c r="AJ38" i="10"/>
  <c r="AK38" i="10" s="1"/>
  <c r="AR38" i="10"/>
  <c r="AS38" i="10" s="1"/>
  <c r="Z86" i="10"/>
  <c r="AG86" i="10"/>
  <c r="AH86" i="10" s="1"/>
  <c r="AB86" i="10"/>
  <c r="AC86" i="10" s="1"/>
  <c r="AY86" i="10"/>
  <c r="H86" i="12"/>
  <c r="K86" i="12" s="1"/>
  <c r="AT86" i="10"/>
  <c r="AU86" i="10" s="1"/>
  <c r="AE86" i="10"/>
  <c r="AF86" i="10" s="1"/>
  <c r="AM86" i="10"/>
  <c r="AN86" i="10" s="1"/>
  <c r="AO86" i="10"/>
  <c r="AP86" i="10" s="1"/>
  <c r="AW86" i="10"/>
  <c r="H305" i="12"/>
  <c r="AM187" i="10"/>
  <c r="AN187" i="10" s="1"/>
  <c r="AO187" i="10"/>
  <c r="AP187" i="10" s="1"/>
  <c r="CJ9" i="12"/>
  <c r="H70" i="12"/>
  <c r="K70" i="12" s="1"/>
  <c r="H123" i="12"/>
  <c r="AW123" i="12" s="1"/>
  <c r="AG187" i="10"/>
  <c r="AH187" i="10" s="1"/>
  <c r="AY187" i="10"/>
  <c r="AT187" i="10"/>
  <c r="AU187" i="10" s="1"/>
  <c r="H187" i="12"/>
  <c r="AB187" i="12" s="1"/>
  <c r="AJ187" i="10"/>
  <c r="AK187" i="10" s="1"/>
  <c r="AW187" i="10"/>
  <c r="AE187" i="10"/>
  <c r="AF187" i="10" s="1"/>
  <c r="Z187" i="10"/>
  <c r="CX9" i="12"/>
  <c r="Z65" i="10"/>
  <c r="AR56" i="10"/>
  <c r="AS56" i="10" s="1"/>
  <c r="AY38" i="10"/>
  <c r="AB70" i="10"/>
  <c r="AC70" i="10" s="1"/>
  <c r="H254" i="12"/>
  <c r="AB254" i="12" s="1"/>
  <c r="AM178" i="10"/>
  <c r="AN178" i="10" s="1"/>
  <c r="BD183" i="10"/>
  <c r="BE183" i="10" s="1"/>
  <c r="DI9" i="12"/>
  <c r="DJ9" i="12" s="1"/>
  <c r="AB183" i="10"/>
  <c r="AC183" i="10" s="1"/>
  <c r="AW56" i="10"/>
  <c r="H272" i="12"/>
  <c r="V272" i="12" s="1"/>
  <c r="H284" i="12"/>
  <c r="P284" i="12" s="1"/>
  <c r="R284" i="12" s="1"/>
  <c r="AG56" i="10"/>
  <c r="AH56" i="10" s="1"/>
  <c r="H255" i="12"/>
  <c r="AQ255" i="12" s="1"/>
  <c r="AR255" i="12" s="1"/>
  <c r="AB73" i="10"/>
  <c r="AC73" i="10" s="1"/>
  <c r="AY73" i="10"/>
  <c r="AJ73" i="10"/>
  <c r="AK73" i="10" s="1"/>
  <c r="AG73" i="10"/>
  <c r="AH73" i="10" s="1"/>
  <c r="AR73" i="10"/>
  <c r="AS73" i="10" s="1"/>
  <c r="AT73" i="10"/>
  <c r="AU73" i="10" s="1"/>
  <c r="BG73" i="10"/>
  <c r="BH73" i="10" s="1"/>
  <c r="AW73" i="10"/>
  <c r="H73" i="12"/>
  <c r="V73" i="12" s="1"/>
  <c r="H292" i="12"/>
  <c r="AJ292" i="12" s="1"/>
  <c r="H166" i="12"/>
  <c r="AT166" i="12" s="1"/>
  <c r="AU166" i="12" s="1"/>
  <c r="AB166" i="10"/>
  <c r="AC166" i="10" s="1"/>
  <c r="H279" i="12"/>
  <c r="AH279" i="12" s="1"/>
  <c r="BD187" i="10"/>
  <c r="BE187" i="10" s="1"/>
  <c r="BD56" i="10"/>
  <c r="BE56" i="10" s="1"/>
  <c r="BJ73" i="10"/>
  <c r="BK73" i="10" s="1"/>
  <c r="AE73" i="10"/>
  <c r="AF73" i="10" s="1"/>
  <c r="H240" i="12"/>
  <c r="BF240" i="12" s="1"/>
  <c r="BG240" i="12" s="1"/>
  <c r="AW240" i="10"/>
  <c r="AY39" i="10"/>
  <c r="H307" i="12"/>
  <c r="H273" i="12"/>
  <c r="X273" i="12" s="1"/>
  <c r="H303" i="12"/>
  <c r="AQ303" i="12" s="1"/>
  <c r="AR303" i="12" s="1"/>
  <c r="AE50" i="10"/>
  <c r="AF50" i="10" s="1"/>
  <c r="AJ50" i="10"/>
  <c r="AK50" i="10" s="1"/>
  <c r="AT50" i="10"/>
  <c r="AU50" i="10" s="1"/>
  <c r="Z37" i="10"/>
  <c r="AR37" i="10"/>
  <c r="AS37" i="10" s="1"/>
  <c r="AT182" i="10"/>
  <c r="AU182" i="10" s="1"/>
  <c r="AJ182" i="10"/>
  <c r="AK182" i="10" s="1"/>
  <c r="AE182" i="10"/>
  <c r="AF182" i="10" s="1"/>
  <c r="AG168" i="10"/>
  <c r="AH168" i="10" s="1"/>
  <c r="AY168" i="10"/>
  <c r="AT168" i="10"/>
  <c r="AU168" i="10" s="1"/>
  <c r="H207" i="12"/>
  <c r="AQ207" i="12" s="1"/>
  <c r="AR207" i="12" s="1"/>
  <c r="H310" i="12"/>
  <c r="T310" i="12" s="1"/>
  <c r="AJ85" i="10"/>
  <c r="AK85" i="10" s="1"/>
  <c r="AY85" i="10"/>
  <c r="AE85" i="10"/>
  <c r="AF85" i="10" s="1"/>
  <c r="AB85" i="10"/>
  <c r="AC85" i="10" s="1"/>
  <c r="Z243" i="10"/>
  <c r="AR243" i="10"/>
  <c r="AS243" i="10" s="1"/>
  <c r="AT243" i="10"/>
  <c r="AU243" i="10" s="1"/>
  <c r="Z235" i="10"/>
  <c r="AY235" i="10"/>
  <c r="H282" i="12"/>
  <c r="Z282" i="12" s="1"/>
  <c r="AB240" i="10"/>
  <c r="AC240" i="10" s="1"/>
  <c r="AE240" i="10"/>
  <c r="AF240" i="10" s="1"/>
  <c r="H274" i="12"/>
  <c r="M274" i="12" s="1"/>
  <c r="U11" i="11"/>
  <c r="BW48" i="12"/>
  <c r="CA48" i="12" s="1"/>
  <c r="AY11" i="11"/>
  <c r="AT198" i="11"/>
  <c r="BW94" i="12"/>
  <c r="CD94" i="12" s="1"/>
  <c r="AT11" i="11"/>
  <c r="AO11" i="11"/>
  <c r="AP11" i="11" s="1"/>
  <c r="BB11" i="11"/>
  <c r="BC11" i="11" s="1"/>
  <c r="BW261" i="12"/>
  <c r="CD261" i="12" s="1"/>
  <c r="AE11" i="11"/>
  <c r="AF11" i="11" s="1"/>
  <c r="CV8" i="12"/>
  <c r="CJ8" i="12"/>
  <c r="DB8" i="12"/>
  <c r="DI8" i="12"/>
  <c r="DJ8" i="12" s="1"/>
  <c r="CF8" i="12"/>
  <c r="CH8" i="12" s="1"/>
  <c r="CT8" i="12" s="1"/>
  <c r="CD8" i="12"/>
  <c r="CC8" i="12"/>
  <c r="CA8" i="12"/>
  <c r="CX8" i="12"/>
  <c r="CG8" i="12"/>
  <c r="EA8" i="12"/>
  <c r="EB8" i="12" s="1"/>
  <c r="DF8" i="12"/>
  <c r="DG8" i="12" s="1"/>
  <c r="AG231" i="10"/>
  <c r="AH231" i="10" s="1"/>
  <c r="H315" i="12"/>
  <c r="X315" i="12" s="1"/>
  <c r="H231" i="12"/>
  <c r="BF231" i="12" s="1"/>
  <c r="BG231" i="12" s="1"/>
  <c r="AG74" i="10"/>
  <c r="AH74" i="10" s="1"/>
  <c r="H74" i="12"/>
  <c r="V74" i="12" s="1"/>
  <c r="AY58" i="10"/>
  <c r="Z58" i="10"/>
  <c r="AG58" i="10"/>
  <c r="AH58" i="10" s="1"/>
  <c r="AT58" i="10"/>
  <c r="AU58" i="10" s="1"/>
  <c r="AW236" i="10"/>
  <c r="AT236" i="10"/>
  <c r="AU236" i="10" s="1"/>
  <c r="AJ236" i="10"/>
  <c r="AK236" i="10" s="1"/>
  <c r="Z236" i="10"/>
  <c r="AR236" i="10"/>
  <c r="AS236" i="10" s="1"/>
  <c r="H302" i="12"/>
  <c r="X302" i="12" s="1"/>
  <c r="AM58" i="10"/>
  <c r="AN58" i="10" s="1"/>
  <c r="AW58" i="10"/>
  <c r="AG236" i="10"/>
  <c r="AH236" i="10" s="1"/>
  <c r="AJ58" i="10"/>
  <c r="AK58" i="10" s="1"/>
  <c r="AW188" i="10"/>
  <c r="AJ74" i="10"/>
  <c r="AK74" i="10" s="1"/>
  <c r="AB238" i="10"/>
  <c r="AC238" i="10" s="1"/>
  <c r="AT238" i="10"/>
  <c r="AU238" i="10" s="1"/>
  <c r="AG238" i="10"/>
  <c r="AH238" i="10" s="1"/>
  <c r="AW238" i="10"/>
  <c r="AY65" i="10"/>
  <c r="AT65" i="10"/>
  <c r="AU65" i="10" s="1"/>
  <c r="AB65" i="10"/>
  <c r="AC65" i="10" s="1"/>
  <c r="AE65" i="10"/>
  <c r="AF65" i="10" s="1"/>
  <c r="H65" i="12"/>
  <c r="M65" i="12" s="1"/>
  <c r="AG65" i="10"/>
  <c r="AH65" i="10" s="1"/>
  <c r="BG65" i="10"/>
  <c r="BH65" i="10" s="1"/>
  <c r="H268" i="12"/>
  <c r="AB268" i="12" s="1"/>
  <c r="H241" i="12"/>
  <c r="AB170" i="10"/>
  <c r="AC170" i="10" s="1"/>
  <c r="Z170" i="10"/>
  <c r="AY170" i="10"/>
  <c r="AW170" i="10"/>
  <c r="AY47" i="10"/>
  <c r="AJ47" i="10"/>
  <c r="AK47" i="10" s="1"/>
  <c r="AB47" i="10"/>
  <c r="AC47" i="10" s="1"/>
  <c r="AT47" i="10"/>
  <c r="AU47" i="10" s="1"/>
  <c r="BD188" i="10"/>
  <c r="BE188" i="10" s="1"/>
  <c r="AM188" i="10"/>
  <c r="AN188" i="10" s="1"/>
  <c r="AM169" i="10"/>
  <c r="AN169" i="10" s="1"/>
  <c r="AO170" i="10"/>
  <c r="AP170" i="10" s="1"/>
  <c r="AM74" i="10"/>
  <c r="AN74" i="10" s="1"/>
  <c r="BG74" i="10"/>
  <c r="BH74" i="10" s="1"/>
  <c r="Z74" i="10"/>
  <c r="AB236" i="10"/>
  <c r="AC236" i="10" s="1"/>
  <c r="AW74" i="10"/>
  <c r="AG170" i="10"/>
  <c r="AH170" i="10" s="1"/>
  <c r="AB19" i="10"/>
  <c r="AC19" i="10" s="1"/>
  <c r="AE236" i="10"/>
  <c r="AF236" i="10" s="1"/>
  <c r="AJ169" i="10"/>
  <c r="AK169" i="10" s="1"/>
  <c r="H275" i="12"/>
  <c r="BF275" i="12" s="1"/>
  <c r="BG275" i="12" s="1"/>
  <c r="AW47" i="10"/>
  <c r="H296" i="12"/>
  <c r="AW296" i="12" s="1"/>
  <c r="H285" i="12"/>
  <c r="AY285" i="12" s="1"/>
  <c r="AE238" i="10"/>
  <c r="AF238" i="10" s="1"/>
  <c r="H58" i="12"/>
  <c r="AJ238" i="10"/>
  <c r="AK238" i="10" s="1"/>
  <c r="AJ170" i="10"/>
  <c r="AK170" i="10" s="1"/>
  <c r="Z238" i="10"/>
  <c r="H246" i="12"/>
  <c r="AB246" i="12" s="1"/>
  <c r="AT240" i="10"/>
  <c r="AU240" i="10" s="1"/>
  <c r="AY240" i="10"/>
  <c r="AR240" i="10"/>
  <c r="AS240" i="10" s="1"/>
  <c r="AY209" i="10"/>
  <c r="Z178" i="10"/>
  <c r="AJ178" i="10"/>
  <c r="AK178" i="10" s="1"/>
  <c r="AB178" i="10"/>
  <c r="AC178" i="10" s="1"/>
  <c r="AE178" i="10"/>
  <c r="AF178" i="10" s="1"/>
  <c r="AY210" i="10"/>
  <c r="H210" i="12"/>
  <c r="H183" i="12"/>
  <c r="AJ183" i="12" s="1"/>
  <c r="AR183" i="10"/>
  <c r="AS183" i="10" s="1"/>
  <c r="AW183" i="10"/>
  <c r="AW243" i="10"/>
  <c r="AJ243" i="10"/>
  <c r="AK243" i="10" s="1"/>
  <c r="AG243" i="10"/>
  <c r="AH243" i="10" s="1"/>
  <c r="AB235" i="10"/>
  <c r="AC235" i="10" s="1"/>
  <c r="AG235" i="10"/>
  <c r="AH235" i="10" s="1"/>
  <c r="AE235" i="10"/>
  <c r="AF235" i="10" s="1"/>
  <c r="AW235" i="10"/>
  <c r="Z191" i="10"/>
  <c r="AW191" i="10"/>
  <c r="AG191" i="10"/>
  <c r="AH191" i="10" s="1"/>
  <c r="H264" i="12"/>
  <c r="X264" i="12" s="1"/>
  <c r="AJ202" i="10"/>
  <c r="AK202" i="10" s="1"/>
  <c r="AB202" i="10"/>
  <c r="AC202" i="10" s="1"/>
  <c r="Z202" i="10"/>
  <c r="AW202" i="10"/>
  <c r="AW182" i="10"/>
  <c r="AB182" i="10"/>
  <c r="AC182" i="10" s="1"/>
  <c r="AY182" i="10"/>
  <c r="Z182" i="10"/>
  <c r="AT188" i="10"/>
  <c r="AU188" i="10" s="1"/>
  <c r="H188" i="12"/>
  <c r="N188" i="12" s="1"/>
  <c r="Z188" i="10"/>
  <c r="AR169" i="10"/>
  <c r="AS169" i="10" s="1"/>
  <c r="Z169" i="10"/>
  <c r="AY169" i="10"/>
  <c r="AB169" i="10"/>
  <c r="AC169" i="10" s="1"/>
  <c r="BD169" i="10"/>
  <c r="BE169" i="10" s="1"/>
  <c r="AO188" i="10"/>
  <c r="AP188" i="10" s="1"/>
  <c r="AM236" i="10"/>
  <c r="AN236" i="10" s="1"/>
  <c r="AO169" i="10"/>
  <c r="AP169" i="10" s="1"/>
  <c r="AR74" i="10"/>
  <c r="AS74" i="10" s="1"/>
  <c r="AW169" i="10"/>
  <c r="AE58" i="10"/>
  <c r="AF58" i="10" s="1"/>
  <c r="AY201" i="10"/>
  <c r="AW19" i="10"/>
  <c r="AJ19" i="10"/>
  <c r="AK19" i="10" s="1"/>
  <c r="Z19" i="10"/>
  <c r="AW168" i="10"/>
  <c r="H168" i="12"/>
  <c r="Z168" i="12" s="1"/>
  <c r="BD74" i="10"/>
  <c r="BE74" i="10" s="1"/>
  <c r="AR238" i="10"/>
  <c r="AS238" i="10" s="1"/>
  <c r="AO47" i="10"/>
  <c r="AP47" i="10" s="1"/>
  <c r="AO238" i="10"/>
  <c r="AP238" i="10" s="1"/>
  <c r="AM170" i="10"/>
  <c r="AN170" i="10" s="1"/>
  <c r="AM47" i="10"/>
  <c r="AN47" i="10" s="1"/>
  <c r="AM168" i="10"/>
  <c r="AN168" i="10" s="1"/>
  <c r="AT74" i="10"/>
  <c r="AU74" i="10" s="1"/>
  <c r="AR58" i="10"/>
  <c r="AS58" i="10" s="1"/>
  <c r="BD19" i="10"/>
  <c r="BE19" i="10" s="1"/>
  <c r="AO19" i="10"/>
  <c r="AP19" i="10" s="1"/>
  <c r="AM19" i="10"/>
  <c r="AN19" i="10" s="1"/>
  <c r="AO65" i="10"/>
  <c r="AP65" i="10" s="1"/>
  <c r="H236" i="12"/>
  <c r="X236" i="12" s="1"/>
  <c r="AR188" i="10"/>
  <c r="AS188" i="10" s="1"/>
  <c r="AE169" i="10"/>
  <c r="AF169" i="10" s="1"/>
  <c r="AY188" i="10"/>
  <c r="AT169" i="10"/>
  <c r="AU169" i="10" s="1"/>
  <c r="H309" i="12"/>
  <c r="AY238" i="10"/>
  <c r="AG188" i="10"/>
  <c r="AH188" i="10" s="1"/>
  <c r="AG47" i="10"/>
  <c r="AH47" i="10" s="1"/>
  <c r="AY33" i="10"/>
  <c r="H33" i="12"/>
  <c r="N33" i="12" s="1"/>
  <c r="AE19" i="10"/>
  <c r="AF19" i="10" s="1"/>
  <c r="AB74" i="10"/>
  <c r="AC74" i="10" s="1"/>
  <c r="H238" i="12"/>
  <c r="N238" i="12" s="1"/>
  <c r="H249" i="12"/>
  <c r="N249" i="12" s="1"/>
  <c r="AJ65" i="10"/>
  <c r="AK65" i="10" s="1"/>
  <c r="AT170" i="10"/>
  <c r="AU170" i="10" s="1"/>
  <c r="AY236" i="10"/>
  <c r="AT178" i="10"/>
  <c r="AU178" i="10" s="1"/>
  <c r="H271" i="12"/>
  <c r="AH271" i="12" s="1"/>
  <c r="AJ55" i="10"/>
  <c r="AK55" i="10" s="1"/>
  <c r="Z55" i="10"/>
  <c r="AB55" i="10"/>
  <c r="AC55" i="10" s="1"/>
  <c r="AR187" i="10"/>
  <c r="AS187" i="10" s="1"/>
  <c r="AB187" i="10"/>
  <c r="AC187" i="10" s="1"/>
  <c r="AY199" i="10"/>
  <c r="AW57" i="10"/>
  <c r="AT57" i="10"/>
  <c r="AU57" i="10" s="1"/>
  <c r="Z82" i="10"/>
  <c r="AW82" i="10"/>
  <c r="AR82" i="10"/>
  <c r="AS82" i="10" s="1"/>
  <c r="Z76" i="10"/>
  <c r="BG76" i="10"/>
  <c r="BH76" i="10" s="1"/>
  <c r="AR76" i="10"/>
  <c r="AS76" i="10" s="1"/>
  <c r="H76" i="12"/>
  <c r="AN76" i="12" s="1"/>
  <c r="AO76" i="12" s="1"/>
  <c r="AT161" i="10"/>
  <c r="AU161" i="10" s="1"/>
  <c r="AB161" i="10"/>
  <c r="AC161" i="10" s="1"/>
  <c r="AW181" i="10"/>
  <c r="AB181" i="10"/>
  <c r="AC181" i="10" s="1"/>
  <c r="AT181" i="10"/>
  <c r="AU181" i="10" s="1"/>
  <c r="AG181" i="10"/>
  <c r="AH181" i="10" s="1"/>
  <c r="AG240" i="10"/>
  <c r="AH240" i="10" s="1"/>
  <c r="AY207" i="10"/>
  <c r="AY234" i="10"/>
  <c r="BA180" i="12"/>
  <c r="BC180" i="12" s="1"/>
  <c r="BD180" i="12" s="1"/>
  <c r="AM179" i="10"/>
  <c r="AN179" i="10" s="1"/>
  <c r="BG122" i="10"/>
  <c r="BH122" i="10" s="1"/>
  <c r="BD179" i="10"/>
  <c r="BE179" i="10" s="1"/>
  <c r="AO122" i="10"/>
  <c r="AP122" i="10" s="1"/>
  <c r="AJ166" i="10"/>
  <c r="AK166" i="10" s="1"/>
  <c r="H276" i="12"/>
  <c r="N276" i="12" s="1"/>
  <c r="AB179" i="10"/>
  <c r="AC179" i="10" s="1"/>
  <c r="AE122" i="10"/>
  <c r="AF122" i="10" s="1"/>
  <c r="AE59" i="10"/>
  <c r="AF59" i="10" s="1"/>
  <c r="AR179" i="10"/>
  <c r="AS179" i="10" s="1"/>
  <c r="AJ59" i="10"/>
  <c r="AK59" i="10" s="1"/>
  <c r="H289" i="12"/>
  <c r="AR166" i="10"/>
  <c r="AS166" i="10" s="1"/>
  <c r="AM166" i="10"/>
  <c r="AN166" i="10" s="1"/>
  <c r="BD59" i="10"/>
  <c r="BE59" i="10" s="1"/>
  <c r="AO166" i="10"/>
  <c r="AP166" i="10" s="1"/>
  <c r="AO179" i="10"/>
  <c r="AP179" i="10" s="1"/>
  <c r="Z179" i="10"/>
  <c r="AY122" i="10"/>
  <c r="AG166" i="10"/>
  <c r="AH166" i="10" s="1"/>
  <c r="Z166" i="10"/>
  <c r="AE166" i="10"/>
  <c r="AF166" i="10" s="1"/>
  <c r="AT179" i="10"/>
  <c r="AU179" i="10" s="1"/>
  <c r="AY166" i="10"/>
  <c r="AW166" i="10"/>
  <c r="AW55" i="10"/>
  <c r="H263" i="12"/>
  <c r="N263" i="12" s="1"/>
  <c r="H290" i="12"/>
  <c r="H55" i="12"/>
  <c r="X55" i="12" s="1"/>
  <c r="AW84" i="10"/>
  <c r="AE55" i="10"/>
  <c r="AF55" i="10" s="1"/>
  <c r="AY55" i="10"/>
  <c r="AT55" i="10"/>
  <c r="AU55" i="10" s="1"/>
  <c r="AY34" i="10"/>
  <c r="AT84" i="10"/>
  <c r="AU84" i="10" s="1"/>
  <c r="Z84" i="10"/>
  <c r="AW242" i="10"/>
  <c r="H281" i="12"/>
  <c r="K281" i="12" s="1"/>
  <c r="H161" i="12"/>
  <c r="AN161" i="12" s="1"/>
  <c r="AO161" i="12" s="1"/>
  <c r="AY35" i="10"/>
  <c r="H280" i="12"/>
  <c r="AY90" i="10"/>
  <c r="AG242" i="10"/>
  <c r="AH242" i="10" s="1"/>
  <c r="AY161" i="10"/>
  <c r="AY83" i="10"/>
  <c r="AY203" i="10"/>
  <c r="AW190" i="10"/>
  <c r="AB190" i="10"/>
  <c r="AC190" i="10" s="1"/>
  <c r="AR190" i="10"/>
  <c r="AS190" i="10" s="1"/>
  <c r="AT190" i="10"/>
  <c r="AU190" i="10" s="1"/>
  <c r="AB189" i="10"/>
  <c r="AC189" i="10" s="1"/>
  <c r="AJ189" i="10"/>
  <c r="AK189" i="10" s="1"/>
  <c r="AT189" i="10"/>
  <c r="AU189" i="10" s="1"/>
  <c r="H287" i="12"/>
  <c r="AH287" i="12" s="1"/>
  <c r="AT59" i="10"/>
  <c r="AU59" i="10" s="1"/>
  <c r="H59" i="12"/>
  <c r="BG59" i="10"/>
  <c r="BH59" i="10" s="1"/>
  <c r="Z59" i="10"/>
  <c r="AB59" i="10"/>
  <c r="AC59" i="10" s="1"/>
  <c r="AY59" i="10"/>
  <c r="H227" i="12"/>
  <c r="N227" i="12" s="1"/>
  <c r="AM190" i="10"/>
  <c r="AN190" i="10" s="1"/>
  <c r="H291" i="12"/>
  <c r="AQ291" i="12" s="1"/>
  <c r="AR291" i="12" s="1"/>
  <c r="AG190" i="10"/>
  <c r="AH190" i="10" s="1"/>
  <c r="Z190" i="10"/>
  <c r="AY189" i="10"/>
  <c r="AW85" i="10"/>
  <c r="AT85" i="10"/>
  <c r="AU85" i="10" s="1"/>
  <c r="AG85" i="10"/>
  <c r="AH85" i="10" s="1"/>
  <c r="H85" i="12"/>
  <c r="AY37" i="10"/>
  <c r="AG37" i="10"/>
  <c r="AH37" i="10" s="1"/>
  <c r="AW37" i="10"/>
  <c r="H37" i="12"/>
  <c r="N37" i="12" s="1"/>
  <c r="H190" i="12"/>
  <c r="H293" i="12"/>
  <c r="AE90" i="10"/>
  <c r="AF90" i="10" s="1"/>
  <c r="H259" i="12"/>
  <c r="AG189" i="10"/>
  <c r="AH189" i="10" s="1"/>
  <c r="H71" i="12"/>
  <c r="BI71" i="12" s="1"/>
  <c r="BJ71" i="12" s="1"/>
  <c r="H283" i="12"/>
  <c r="AM203" i="10"/>
  <c r="AN203" i="10" s="1"/>
  <c r="AT242" i="10"/>
  <c r="AU242" i="10" s="1"/>
  <c r="AE189" i="10"/>
  <c r="AF189" i="10" s="1"/>
  <c r="AY242" i="10"/>
  <c r="AJ37" i="10"/>
  <c r="AK37" i="10" s="1"/>
  <c r="AR189" i="10"/>
  <c r="AS189" i="10" s="1"/>
  <c r="AY208" i="10"/>
  <c r="AW122" i="10"/>
  <c r="AR122" i="10"/>
  <c r="AS122" i="10" s="1"/>
  <c r="AT122" i="10"/>
  <c r="AU122" i="10" s="1"/>
  <c r="H122" i="12"/>
  <c r="Z122" i="10"/>
  <c r="AB122" i="10"/>
  <c r="AC122" i="10" s="1"/>
  <c r="AG122" i="10"/>
  <c r="AH122" i="10" s="1"/>
  <c r="H297" i="12"/>
  <c r="H313" i="12"/>
  <c r="M313" i="12" s="1"/>
  <c r="AT90" i="10"/>
  <c r="AU90" i="10" s="1"/>
  <c r="AR90" i="10"/>
  <c r="AS90" i="10" s="1"/>
  <c r="BG90" i="10"/>
  <c r="BH90" i="10" s="1"/>
  <c r="AG90" i="10"/>
  <c r="AH90" i="10" s="1"/>
  <c r="AY71" i="10"/>
  <c r="AM189" i="10"/>
  <c r="AN189" i="10" s="1"/>
  <c r="AO59" i="10"/>
  <c r="AP59" i="10" s="1"/>
  <c r="AR59" i="10"/>
  <c r="AS59" i="10" s="1"/>
  <c r="AY227" i="10"/>
  <c r="H203" i="12"/>
  <c r="Z203" i="12" s="1"/>
  <c r="Z90" i="10"/>
  <c r="Z242" i="10"/>
  <c r="AR242" i="10"/>
  <c r="AS242" i="10" s="1"/>
  <c r="AE242" i="10"/>
  <c r="AF242" i="10" s="1"/>
  <c r="BG242" i="10"/>
  <c r="BH242" i="10" s="1"/>
  <c r="H242" i="12"/>
  <c r="AO189" i="10"/>
  <c r="AP189" i="10" s="1"/>
  <c r="AM85" i="10"/>
  <c r="AN85" i="10" s="1"/>
  <c r="AO190" i="10"/>
  <c r="AP190" i="10" s="1"/>
  <c r="AM59" i="10"/>
  <c r="AN59" i="10" s="1"/>
  <c r="AY190" i="10"/>
  <c r="AM37" i="10"/>
  <c r="AN37" i="10" s="1"/>
  <c r="BG85" i="10"/>
  <c r="BH85" i="10" s="1"/>
  <c r="AE190" i="10"/>
  <c r="AF190" i="10" s="1"/>
  <c r="AR85" i="10"/>
  <c r="AS85" i="10" s="1"/>
  <c r="AJ190" i="10"/>
  <c r="AK190" i="10" s="1"/>
  <c r="H83" i="12"/>
  <c r="AN83" i="12" s="1"/>
  <c r="AO83" i="12" s="1"/>
  <c r="AJ90" i="10"/>
  <c r="AK90" i="10" s="1"/>
  <c r="H189" i="12"/>
  <c r="AB189" i="12" s="1"/>
  <c r="AB90" i="10"/>
  <c r="AC90" i="10" s="1"/>
  <c r="BG37" i="10"/>
  <c r="BH37" i="10" s="1"/>
  <c r="AW59" i="10"/>
  <c r="Z189" i="10"/>
  <c r="Z85" i="10"/>
  <c r="AJ183" i="10"/>
  <c r="AK183" i="10" s="1"/>
  <c r="Z183" i="10"/>
  <c r="AY183" i="10"/>
  <c r="BG183" i="10"/>
  <c r="BH183" i="10" s="1"/>
  <c r="AG183" i="10"/>
  <c r="AH183" i="10" s="1"/>
  <c r="AY179" i="10"/>
  <c r="AJ179" i="10"/>
  <c r="AK179" i="10" s="1"/>
  <c r="AW179" i="10"/>
  <c r="AG179" i="10"/>
  <c r="AH179" i="10" s="1"/>
  <c r="H200" i="12"/>
  <c r="AY200" i="10"/>
  <c r="AB84" i="10"/>
  <c r="AC84" i="10" s="1"/>
  <c r="AJ84" i="10"/>
  <c r="AK84" i="10" s="1"/>
  <c r="AG84" i="10"/>
  <c r="AH84" i="10" s="1"/>
  <c r="H84" i="12"/>
  <c r="AY84" i="12" s="1"/>
  <c r="AY218" i="10"/>
  <c r="H218" i="12"/>
  <c r="BI218" i="12" s="1"/>
  <c r="AL180" i="12"/>
  <c r="AM194" i="10"/>
  <c r="AN194" i="10" s="1"/>
  <c r="AM29" i="11"/>
  <c r="AN29" i="11" s="1"/>
  <c r="E14" i="12"/>
  <c r="AJ218" i="11"/>
  <c r="AK218" i="11" s="1"/>
  <c r="E51" i="12"/>
  <c r="AZ88" i="11"/>
  <c r="AB88" i="11"/>
  <c r="AC88" i="11" s="1"/>
  <c r="AM72" i="10"/>
  <c r="AN72" i="10" s="1"/>
  <c r="CC132" i="12"/>
  <c r="AM94" i="11"/>
  <c r="AN94" i="11" s="1"/>
  <c r="AJ192" i="11"/>
  <c r="AK192" i="11" s="1"/>
  <c r="AY53" i="11"/>
  <c r="BE53" i="11" s="1"/>
  <c r="BF53" i="11" s="1"/>
  <c r="AO114" i="10"/>
  <c r="AP114" i="10" s="1"/>
  <c r="AJ219" i="11"/>
  <c r="AK219" i="11" s="1"/>
  <c r="AJ144" i="11"/>
  <c r="AK144" i="11" s="1"/>
  <c r="AB56" i="11"/>
  <c r="AC56" i="11" s="1"/>
  <c r="E158" i="12"/>
  <c r="AR146" i="11"/>
  <c r="AR51" i="10"/>
  <c r="AS51" i="10" s="1"/>
  <c r="AH109" i="11"/>
  <c r="AI109" i="11" s="1"/>
  <c r="CG222" i="12"/>
  <c r="E143" i="12"/>
  <c r="AT116" i="10"/>
  <c r="AU116" i="10" s="1"/>
  <c r="AB109" i="11"/>
  <c r="AC109" i="11" s="1"/>
  <c r="AR14" i="10"/>
  <c r="AS14" i="10" s="1"/>
  <c r="AM144" i="11"/>
  <c r="AN144" i="11" s="1"/>
  <c r="AJ53" i="11"/>
  <c r="AK53" i="11" s="1"/>
  <c r="AH159" i="11"/>
  <c r="AI159" i="11" s="1"/>
  <c r="AH56" i="11"/>
  <c r="AI56" i="11" s="1"/>
  <c r="AB53" i="11"/>
  <c r="AC53" i="11" s="1"/>
  <c r="AR142" i="10"/>
  <c r="AS142" i="10" s="1"/>
  <c r="Z144" i="11"/>
  <c r="AA144" i="11" s="1"/>
  <c r="Z219" i="11"/>
  <c r="AA219" i="11" s="1"/>
  <c r="AH94" i="11"/>
  <c r="AI94" i="11" s="1"/>
  <c r="CD222" i="12"/>
  <c r="W146" i="11"/>
  <c r="X146" i="11" s="1"/>
  <c r="AT26" i="11"/>
  <c r="AH67" i="11"/>
  <c r="AI67" i="11" s="1"/>
  <c r="AJ26" i="11"/>
  <c r="AK26" i="11" s="1"/>
  <c r="AH144" i="11"/>
  <c r="AI144" i="11" s="1"/>
  <c r="AY191" i="11"/>
  <c r="Z191" i="11"/>
  <c r="AA191" i="11" s="1"/>
  <c r="AR219" i="11"/>
  <c r="AH38" i="11"/>
  <c r="AI38" i="11" s="1"/>
  <c r="EA222" i="12"/>
  <c r="EB222" i="12" s="1"/>
  <c r="AO160" i="10"/>
  <c r="AP160" i="10" s="1"/>
  <c r="Z109" i="11"/>
  <c r="AA109" i="11" s="1"/>
  <c r="AO162" i="10"/>
  <c r="AP162" i="10" s="1"/>
  <c r="E27" i="12"/>
  <c r="AO157" i="10"/>
  <c r="AP157" i="10" s="1"/>
  <c r="AB93" i="11"/>
  <c r="AC93" i="11" s="1"/>
  <c r="E104" i="12"/>
  <c r="AE215" i="11"/>
  <c r="AF215" i="11" s="1"/>
  <c r="AM133" i="10"/>
  <c r="AN133" i="10" s="1"/>
  <c r="AR157" i="10"/>
  <c r="AS157" i="10" s="1"/>
  <c r="AO72" i="10"/>
  <c r="AP72" i="10" s="1"/>
  <c r="AM171" i="10"/>
  <c r="AN171" i="10" s="1"/>
  <c r="AJ127" i="11"/>
  <c r="AK127" i="11" s="1"/>
  <c r="AH98" i="11"/>
  <c r="AI98" i="11" s="1"/>
  <c r="F106" i="12"/>
  <c r="BD72" i="10"/>
  <c r="BE72" i="10" s="1"/>
  <c r="AT147" i="10"/>
  <c r="AU147" i="10" s="1"/>
  <c r="AM103" i="10"/>
  <c r="AN103" i="10" s="1"/>
  <c r="AH32" i="11"/>
  <c r="AI32" i="11" s="1"/>
  <c r="Z215" i="11"/>
  <c r="AA215" i="11" s="1"/>
  <c r="AY157" i="10"/>
  <c r="AR72" i="10"/>
  <c r="AS72" i="10" s="1"/>
  <c r="F17" i="12"/>
  <c r="AH200" i="11"/>
  <c r="AI200" i="11" s="1"/>
  <c r="AY120" i="11"/>
  <c r="AM72" i="11"/>
  <c r="AN72" i="11" s="1"/>
  <c r="AJ124" i="11"/>
  <c r="AK124" i="11" s="1"/>
  <c r="AT171" i="10"/>
  <c r="AU171" i="10" s="1"/>
  <c r="AJ200" i="11"/>
  <c r="AK200" i="11" s="1"/>
  <c r="AH162" i="11"/>
  <c r="AI162" i="11" s="1"/>
  <c r="AM120" i="11"/>
  <c r="AN120" i="11" s="1"/>
  <c r="AR93" i="11"/>
  <c r="Z134" i="11"/>
  <c r="AA134" i="11" s="1"/>
  <c r="AJ134" i="11"/>
  <c r="AK134" i="11" s="1"/>
  <c r="AH207" i="11"/>
  <c r="AI207" i="11" s="1"/>
  <c r="AH160" i="11"/>
  <c r="AI160" i="11" s="1"/>
  <c r="AG204" i="10"/>
  <c r="AH204" i="10" s="1"/>
  <c r="AR32" i="10"/>
  <c r="AS32" i="10" s="1"/>
  <c r="Z193" i="11"/>
  <c r="AA193" i="11" s="1"/>
  <c r="AH122" i="11"/>
  <c r="AI122" i="11" s="1"/>
  <c r="AH176" i="11"/>
  <c r="AI176" i="11" s="1"/>
  <c r="AH55" i="11"/>
  <c r="AI55" i="11" s="1"/>
  <c r="AY131" i="11"/>
  <c r="Z120" i="11"/>
  <c r="AA120" i="11" s="1"/>
  <c r="AM162" i="11"/>
  <c r="AN162" i="11" s="1"/>
  <c r="AR131" i="10"/>
  <c r="AS131" i="10" s="1"/>
  <c r="AJ232" i="11"/>
  <c r="AK232" i="11" s="1"/>
  <c r="D110" i="12"/>
  <c r="U206" i="11"/>
  <c r="AE88" i="11"/>
  <c r="AF88" i="11" s="1"/>
  <c r="AY13" i="11"/>
  <c r="BE13" i="11" s="1"/>
  <c r="BF13" i="11" s="1"/>
  <c r="AG60" i="10"/>
  <c r="AH60" i="10" s="1"/>
  <c r="AO78" i="10"/>
  <c r="AP78" i="10" s="1"/>
  <c r="AT130" i="10"/>
  <c r="AU130" i="10" s="1"/>
  <c r="AH88" i="11"/>
  <c r="AI88" i="11" s="1"/>
  <c r="AH13" i="11"/>
  <c r="AI13" i="11" s="1"/>
  <c r="F77" i="12"/>
  <c r="F29" i="12"/>
  <c r="Z88" i="11"/>
  <c r="AA88" i="11" s="1"/>
  <c r="F51" i="12"/>
  <c r="AM206" i="11"/>
  <c r="AN206" i="11" s="1"/>
  <c r="AT28" i="10"/>
  <c r="AU28" i="10" s="1"/>
  <c r="AO88" i="10"/>
  <c r="AP88" i="10" s="1"/>
  <c r="AO205" i="10"/>
  <c r="AP205" i="10" s="1"/>
  <c r="AM109" i="10"/>
  <c r="AN109" i="10" s="1"/>
  <c r="AO109" i="10"/>
  <c r="AP109" i="10" s="1"/>
  <c r="AO48" i="10"/>
  <c r="AP48" i="10" s="1"/>
  <c r="AB218" i="11"/>
  <c r="AC218" i="11" s="1"/>
  <c r="AH29" i="11"/>
  <c r="AI29" i="11" s="1"/>
  <c r="AH218" i="11"/>
  <c r="AI218" i="11" s="1"/>
  <c r="E160" i="12"/>
  <c r="D29" i="12"/>
  <c r="AR109" i="10"/>
  <c r="AS109" i="10" s="1"/>
  <c r="AJ206" i="11"/>
  <c r="AK206" i="11" s="1"/>
  <c r="AR28" i="10"/>
  <c r="AS28" i="10" s="1"/>
  <c r="AM175" i="10"/>
  <c r="AN175" i="10" s="1"/>
  <c r="AM131" i="10"/>
  <c r="AN131" i="10" s="1"/>
  <c r="AM218" i="11"/>
  <c r="AN218" i="11" s="1"/>
  <c r="Z81" i="11"/>
  <c r="AA81" i="11" s="1"/>
  <c r="AH232" i="11"/>
  <c r="AI232" i="11" s="1"/>
  <c r="AB125" i="11"/>
  <c r="AC125" i="11" s="1"/>
  <c r="AB29" i="11"/>
  <c r="AC29" i="11" s="1"/>
  <c r="AO194" i="10"/>
  <c r="AP194" i="10" s="1"/>
  <c r="AH157" i="11"/>
  <c r="AI157" i="11" s="1"/>
  <c r="AJ88" i="11"/>
  <c r="AK88" i="11" s="1"/>
  <c r="AR29" i="11"/>
  <c r="E142" i="12"/>
  <c r="D77" i="12"/>
  <c r="F160" i="12"/>
  <c r="F225" i="12"/>
  <c r="U29" i="11"/>
  <c r="AY224" i="10"/>
  <c r="Z194" i="10"/>
  <c r="AG139" i="10"/>
  <c r="AH139" i="10" s="1"/>
  <c r="AO28" i="10"/>
  <c r="AP28" i="10" s="1"/>
  <c r="Z232" i="11"/>
  <c r="AA232" i="11" s="1"/>
  <c r="AB209" i="11"/>
  <c r="AC209" i="11" s="1"/>
  <c r="AE29" i="11"/>
  <c r="AF29" i="11" s="1"/>
  <c r="D14" i="12"/>
  <c r="AT88" i="11"/>
  <c r="AJ175" i="11"/>
  <c r="AK175" i="11" s="1"/>
  <c r="AO131" i="10"/>
  <c r="AP131" i="10" s="1"/>
  <c r="AY165" i="11"/>
  <c r="AT131" i="10"/>
  <c r="AU131" i="10" s="1"/>
  <c r="AR232" i="11"/>
  <c r="AJ29" i="11"/>
  <c r="AK29" i="11" s="1"/>
  <c r="F142" i="12"/>
  <c r="E225" i="12"/>
  <c r="U201" i="11"/>
  <c r="AO108" i="10"/>
  <c r="AP108" i="10" s="1"/>
  <c r="AM80" i="10"/>
  <c r="AN80" i="10" s="1"/>
  <c r="AM156" i="10"/>
  <c r="AN156" i="10" s="1"/>
  <c r="AR119" i="10"/>
  <c r="AS119" i="10" s="1"/>
  <c r="AJ17" i="11"/>
  <c r="AH193" i="11"/>
  <c r="AI193" i="11" s="1"/>
  <c r="AR94" i="10"/>
  <c r="AS94" i="10" s="1"/>
  <c r="AR232" i="10"/>
  <c r="AS232" i="10" s="1"/>
  <c r="AJ176" i="11"/>
  <c r="AK176" i="11" s="1"/>
  <c r="AH17" i="11"/>
  <c r="AJ193" i="11"/>
  <c r="AK193" i="11" s="1"/>
  <c r="AJ162" i="11"/>
  <c r="AK162" i="11" s="1"/>
  <c r="AO115" i="10"/>
  <c r="AP115" i="10" s="1"/>
  <c r="AO119" i="10"/>
  <c r="AP119" i="10" s="1"/>
  <c r="AJ55" i="11"/>
  <c r="AK55" i="11" s="1"/>
  <c r="AM115" i="10"/>
  <c r="AN115" i="10" s="1"/>
  <c r="AM104" i="10"/>
  <c r="AN104" i="10" s="1"/>
  <c r="AB55" i="11"/>
  <c r="AC55" i="11" s="1"/>
  <c r="Z17" i="11"/>
  <c r="BB150" i="11"/>
  <c r="BC150" i="11" s="1"/>
  <c r="AT102" i="10"/>
  <c r="AU102" i="10" s="1"/>
  <c r="AT32" i="10"/>
  <c r="AU32" i="10" s="1"/>
  <c r="AY176" i="11"/>
  <c r="BE176" i="11" s="1"/>
  <c r="BF176" i="11" s="1"/>
  <c r="BB140" i="11"/>
  <c r="BC140" i="11" s="1"/>
  <c r="AJ120" i="11"/>
  <c r="AK120" i="11" s="1"/>
  <c r="AJ140" i="11"/>
  <c r="AK140" i="11" s="1"/>
  <c r="AJ220" i="11"/>
  <c r="AK220" i="11" s="1"/>
  <c r="AJ72" i="11"/>
  <c r="AK72" i="11" s="1"/>
  <c r="AH178" i="11"/>
  <c r="AI178" i="11" s="1"/>
  <c r="AJ131" i="11"/>
  <c r="AK131" i="11" s="1"/>
  <c r="Z131" i="11"/>
  <c r="AA131" i="11" s="1"/>
  <c r="AT115" i="10"/>
  <c r="AU115" i="10" s="1"/>
  <c r="AJ179" i="11"/>
  <c r="AK179" i="11" s="1"/>
  <c r="F81" i="12"/>
  <c r="BW176" i="12"/>
  <c r="EA176" i="12" s="1"/>
  <c r="EB176" i="12" s="1"/>
  <c r="AO171" i="10"/>
  <c r="AP171" i="10" s="1"/>
  <c r="Z211" i="11"/>
  <c r="AA211" i="11" s="1"/>
  <c r="AR115" i="10"/>
  <c r="AS115" i="10" s="1"/>
  <c r="AR171" i="10"/>
  <c r="AS171" i="10" s="1"/>
  <c r="AM193" i="11"/>
  <c r="AN193" i="11" s="1"/>
  <c r="AM122" i="11"/>
  <c r="AN122" i="11" s="1"/>
  <c r="AM219" i="10"/>
  <c r="AN219" i="10" s="1"/>
  <c r="AJ42" i="11"/>
  <c r="AK42" i="11" s="1"/>
  <c r="AJ122" i="11"/>
  <c r="AK122" i="11" s="1"/>
  <c r="Z122" i="11"/>
  <c r="AA122" i="11" s="1"/>
  <c r="AM118" i="10"/>
  <c r="AN118" i="10" s="1"/>
  <c r="AB114" i="11"/>
  <c r="AC114" i="11" s="1"/>
  <c r="BG89" i="10"/>
  <c r="BH89" i="10" s="1"/>
  <c r="AY102" i="10"/>
  <c r="AT93" i="10"/>
  <c r="AU93" i="10" s="1"/>
  <c r="AY32" i="10"/>
  <c r="AJ178" i="11"/>
  <c r="AK178" i="11" s="1"/>
  <c r="E106" i="12"/>
  <c r="F48" i="12"/>
  <c r="AG89" i="10"/>
  <c r="AH89" i="10" s="1"/>
  <c r="AT119" i="10"/>
  <c r="AU119" i="10" s="1"/>
  <c r="AR95" i="10"/>
  <c r="AS95" i="10" s="1"/>
  <c r="AO32" i="10"/>
  <c r="AP32" i="10" s="1"/>
  <c r="AM32" i="10"/>
  <c r="AN32" i="10" s="1"/>
  <c r="Z162" i="11"/>
  <c r="AA162" i="11" s="1"/>
  <c r="AJ66" i="11"/>
  <c r="AK66" i="11" s="1"/>
  <c r="AO8" i="10"/>
  <c r="AP8" i="10" s="1"/>
  <c r="AJ98" i="11"/>
  <c r="AK98" i="11" s="1"/>
  <c r="Z220" i="11"/>
  <c r="AA220" i="11" s="1"/>
  <c r="AR8" i="10"/>
  <c r="AS8" i="10" s="1"/>
  <c r="AB176" i="11"/>
  <c r="AC176" i="11" s="1"/>
  <c r="BB17" i="11"/>
  <c r="AT133" i="10"/>
  <c r="AU133" i="10" s="1"/>
  <c r="Z98" i="11"/>
  <c r="AA98" i="11" s="1"/>
  <c r="AM140" i="11"/>
  <c r="AN140" i="11" s="1"/>
  <c r="AY98" i="11"/>
  <c r="AZ98" i="11" s="1"/>
  <c r="AM134" i="11"/>
  <c r="AN134" i="11" s="1"/>
  <c r="AB207" i="11"/>
  <c r="AC207" i="11" s="1"/>
  <c r="Z72" i="11"/>
  <c r="AA72" i="11" s="1"/>
  <c r="AB140" i="11"/>
  <c r="AC140" i="11" s="1"/>
  <c r="Z142" i="11"/>
  <c r="AA142" i="11" s="1"/>
  <c r="AM89" i="10"/>
  <c r="AN89" i="10" s="1"/>
  <c r="AH120" i="11"/>
  <c r="AI120" i="11" s="1"/>
  <c r="E28" i="12"/>
  <c r="D194" i="12"/>
  <c r="F185" i="12"/>
  <c r="AR133" i="10"/>
  <c r="AS133" i="10" s="1"/>
  <c r="AT51" i="10"/>
  <c r="AU51" i="10" s="1"/>
  <c r="AH175" i="11"/>
  <c r="AI175" i="11" s="1"/>
  <c r="BB155" i="11"/>
  <c r="BC155" i="11" s="1"/>
  <c r="AM51" i="10"/>
  <c r="AN51" i="10" s="1"/>
  <c r="AO77" i="10"/>
  <c r="AP77" i="10" s="1"/>
  <c r="AM142" i="10"/>
  <c r="AN142" i="10" s="1"/>
  <c r="AM160" i="10"/>
  <c r="AN160" i="10" s="1"/>
  <c r="AY14" i="10"/>
  <c r="AT142" i="10"/>
  <c r="AU142" i="10" s="1"/>
  <c r="AB146" i="11"/>
  <c r="AC146" i="11" s="1"/>
  <c r="BB146" i="11"/>
  <c r="BC146" i="11" s="1"/>
  <c r="AJ191" i="11"/>
  <c r="AK191" i="11" s="1"/>
  <c r="AH146" i="11"/>
  <c r="AI146" i="11" s="1"/>
  <c r="CJ222" i="12"/>
  <c r="DB222" i="12"/>
  <c r="DI222" i="12"/>
  <c r="DJ222" i="12" s="1"/>
  <c r="D143" i="12"/>
  <c r="F27" i="12"/>
  <c r="D158" i="12"/>
  <c r="AO146" i="11"/>
  <c r="AP146" i="11" s="1"/>
  <c r="U94" i="11"/>
  <c r="Z146" i="11"/>
  <c r="AA146" i="11" s="1"/>
  <c r="AE94" i="11"/>
  <c r="AF94" i="11" s="1"/>
  <c r="AH219" i="11"/>
  <c r="AI219" i="11" s="1"/>
  <c r="AM14" i="10"/>
  <c r="AN14" i="10" s="1"/>
  <c r="AM116" i="10"/>
  <c r="AN116" i="10" s="1"/>
  <c r="Z94" i="11"/>
  <c r="AA94" i="11" s="1"/>
  <c r="AB137" i="11"/>
  <c r="AC137" i="11" s="1"/>
  <c r="Z38" i="11"/>
  <c r="AA38" i="11" s="1"/>
  <c r="AH191" i="11"/>
  <c r="AI191" i="11" s="1"/>
  <c r="AO142" i="10"/>
  <c r="AP142" i="10" s="1"/>
  <c r="AJ94" i="11"/>
  <c r="AK94" i="11" s="1"/>
  <c r="AH137" i="11"/>
  <c r="AI137" i="11" s="1"/>
  <c r="CF222" i="12"/>
  <c r="CX222" i="12"/>
  <c r="DF222" i="12"/>
  <c r="DG222" i="12" s="1"/>
  <c r="AJ160" i="10"/>
  <c r="AK160" i="10" s="1"/>
  <c r="AE191" i="11"/>
  <c r="AF191" i="11" s="1"/>
  <c r="AJ146" i="11"/>
  <c r="AK146" i="11" s="1"/>
  <c r="AO94" i="11"/>
  <c r="AP94" i="11" s="1"/>
  <c r="AM29" i="10"/>
  <c r="AN29" i="10" s="1"/>
  <c r="AT160" i="10"/>
  <c r="AU160" i="10" s="1"/>
  <c r="AE219" i="11"/>
  <c r="AF219" i="11" s="1"/>
  <c r="AB219" i="11"/>
  <c r="AC219" i="11" s="1"/>
  <c r="AM137" i="11"/>
  <c r="AN137" i="11" s="1"/>
  <c r="AB94" i="11"/>
  <c r="AC94" i="11" s="1"/>
  <c r="AJ137" i="11"/>
  <c r="AK137" i="11" s="1"/>
  <c r="CC222" i="12"/>
  <c r="CV222" i="12"/>
  <c r="AY94" i="11"/>
  <c r="AZ94" i="11" s="1"/>
  <c r="AY142" i="10"/>
  <c r="Z142" i="10"/>
  <c r="AG232" i="10"/>
  <c r="AH232" i="10" s="1"/>
  <c r="AY204" i="10"/>
  <c r="AG115" i="10"/>
  <c r="AH115" i="10" s="1"/>
  <c r="U162" i="11"/>
  <c r="AT132" i="10"/>
  <c r="AU132" i="10" s="1"/>
  <c r="AO103" i="10"/>
  <c r="AP103" i="10" s="1"/>
  <c r="AY193" i="11"/>
  <c r="AZ193" i="11" s="1"/>
  <c r="AY55" i="11"/>
  <c r="BE55" i="11" s="1"/>
  <c r="BF55" i="11" s="1"/>
  <c r="AT104" i="10"/>
  <c r="AU104" i="10" s="1"/>
  <c r="BG72" i="10"/>
  <c r="BH72" i="10" s="1"/>
  <c r="AT8" i="10"/>
  <c r="AU8" i="10" s="1"/>
  <c r="AM150" i="11"/>
  <c r="AN150" i="11" s="1"/>
  <c r="AB178" i="11"/>
  <c r="AC178" i="11" s="1"/>
  <c r="AB134" i="11"/>
  <c r="AC134" i="11" s="1"/>
  <c r="BB90" i="11"/>
  <c r="BC90" i="11" s="1"/>
  <c r="AO72" i="11"/>
  <c r="AP72" i="11" s="1"/>
  <c r="Z150" i="11"/>
  <c r="AA150" i="11" s="1"/>
  <c r="Z207" i="11"/>
  <c r="AA207" i="11" s="1"/>
  <c r="AY140" i="11"/>
  <c r="BE140" i="11" s="1"/>
  <c r="BF140" i="11" s="1"/>
  <c r="AH140" i="11"/>
  <c r="AI140" i="11" s="1"/>
  <c r="AH220" i="11"/>
  <c r="AI220" i="11" s="1"/>
  <c r="AO89" i="10"/>
  <c r="AP89" i="10" s="1"/>
  <c r="AM102" i="10"/>
  <c r="AN102" i="10" s="1"/>
  <c r="AO204" i="10"/>
  <c r="AP204" i="10" s="1"/>
  <c r="AH114" i="11"/>
  <c r="AI114" i="11" s="1"/>
  <c r="AJ150" i="11"/>
  <c r="AK150" i="11" s="1"/>
  <c r="AJ160" i="11"/>
  <c r="AK160" i="11" s="1"/>
  <c r="AM8" i="10"/>
  <c r="AN8" i="10" s="1"/>
  <c r="AM232" i="10"/>
  <c r="AN232" i="10" s="1"/>
  <c r="AH131" i="11"/>
  <c r="AI131" i="11" s="1"/>
  <c r="AO162" i="11"/>
  <c r="AP162" i="11" s="1"/>
  <c r="AM93" i="10"/>
  <c r="AN93" i="10" s="1"/>
  <c r="F131" i="12"/>
  <c r="F28" i="12"/>
  <c r="E81" i="12"/>
  <c r="D185" i="12"/>
  <c r="Z140" i="11"/>
  <c r="AA140" i="11" s="1"/>
  <c r="AJ204" i="10"/>
  <c r="AK204" i="10" s="1"/>
  <c r="AR220" i="11"/>
  <c r="AR150" i="11"/>
  <c r="AY136" i="11"/>
  <c r="AH150" i="11"/>
  <c r="AI150" i="11" s="1"/>
  <c r="AJ114" i="11"/>
  <c r="AK114" i="11" s="1"/>
  <c r="AB120" i="11"/>
  <c r="AC120" i="11" s="1"/>
  <c r="AB204" i="10"/>
  <c r="AC204" i="10" s="1"/>
  <c r="AM176" i="11"/>
  <c r="AN176" i="11" s="1"/>
  <c r="AR193" i="11"/>
  <c r="AR176" i="11"/>
  <c r="AT127" i="10"/>
  <c r="AU127" i="10" s="1"/>
  <c r="AM61" i="10"/>
  <c r="AN61" i="10" s="1"/>
  <c r="AM157" i="10"/>
  <c r="AN157" i="10" s="1"/>
  <c r="AO215" i="11"/>
  <c r="AP215" i="11" s="1"/>
  <c r="AB49" i="11"/>
  <c r="AC49" i="11" s="1"/>
  <c r="AH93" i="11"/>
  <c r="AI93" i="11" s="1"/>
  <c r="AJ93" i="11"/>
  <c r="AK93" i="11" s="1"/>
  <c r="AH36" i="11"/>
  <c r="AI36" i="11" s="1"/>
  <c r="CX132" i="12"/>
  <c r="F93" i="12"/>
  <c r="D17" i="12"/>
  <c r="AG157" i="10"/>
  <c r="AH157" i="10" s="1"/>
  <c r="AO101" i="11"/>
  <c r="AP101" i="11" s="1"/>
  <c r="W93" i="11"/>
  <c r="X93" i="11" s="1"/>
  <c r="AO61" i="10"/>
  <c r="AP61" i="10" s="1"/>
  <c r="AM147" i="10"/>
  <c r="AN147" i="10" s="1"/>
  <c r="AO42" i="10"/>
  <c r="AP42" i="10" s="1"/>
  <c r="AZ93" i="11"/>
  <c r="AO147" i="10"/>
  <c r="AP147" i="10" s="1"/>
  <c r="AO127" i="10"/>
  <c r="AP127" i="10" s="1"/>
  <c r="BB101" i="11"/>
  <c r="BC101" i="11" s="1"/>
  <c r="BB93" i="11"/>
  <c r="BC93" i="11" s="1"/>
  <c r="AB15" i="11"/>
  <c r="AC15" i="11" s="1"/>
  <c r="AH235" i="11"/>
  <c r="AI235" i="11" s="1"/>
  <c r="AR215" i="11"/>
  <c r="CD132" i="12"/>
  <c r="E204" i="12"/>
  <c r="F110" i="12"/>
  <c r="AR127" i="10"/>
  <c r="AS127" i="10" s="1"/>
  <c r="AR147" i="10"/>
  <c r="AS147" i="10" s="1"/>
  <c r="AH138" i="11"/>
  <c r="AI138" i="11" s="1"/>
  <c r="AH167" i="11"/>
  <c r="AI167" i="11" s="1"/>
  <c r="AJ101" i="11"/>
  <c r="AK101" i="11" s="1"/>
  <c r="AM235" i="11"/>
  <c r="AN235" i="11" s="1"/>
  <c r="AT157" i="10"/>
  <c r="AU157" i="10" s="1"/>
  <c r="AB235" i="11"/>
  <c r="AC235" i="11" s="1"/>
  <c r="AY101" i="11"/>
  <c r="AZ101" i="11" s="1"/>
  <c r="AH215" i="11"/>
  <c r="AI215" i="11" s="1"/>
  <c r="AM215" i="11"/>
  <c r="AN215" i="11" s="1"/>
  <c r="F104" i="12"/>
  <c r="F136" i="12"/>
  <c r="AM138" i="10"/>
  <c r="AN138" i="10" s="1"/>
  <c r="F18" i="12"/>
  <c r="Z90" i="11"/>
  <c r="AA90" i="11" s="1"/>
  <c r="AT55" i="11"/>
  <c r="AG42" i="10"/>
  <c r="AH42" i="10" s="1"/>
  <c r="AB158" i="11"/>
  <c r="AC158" i="11" s="1"/>
  <c r="W150" i="11"/>
  <c r="X150" i="11" s="1"/>
  <c r="BW162" i="12"/>
  <c r="DF162" i="12" s="1"/>
  <c r="DG162" i="12" s="1"/>
  <c r="U122" i="11"/>
  <c r="AM171" i="11"/>
  <c r="AN171" i="11" s="1"/>
  <c r="AJ171" i="11"/>
  <c r="AK171" i="11" s="1"/>
  <c r="AH69" i="11"/>
  <c r="AI69" i="11" s="1"/>
  <c r="BW193" i="12"/>
  <c r="CD193" i="12" s="1"/>
  <c r="AY150" i="11"/>
  <c r="AZ150" i="11" s="1"/>
  <c r="AB142" i="10"/>
  <c r="AC142" i="10" s="1"/>
  <c r="AG142" i="10"/>
  <c r="AH142" i="10" s="1"/>
  <c r="AW142" i="10"/>
  <c r="AR94" i="11"/>
  <c r="AY225" i="10"/>
  <c r="AB191" i="11"/>
  <c r="AC191" i="11" s="1"/>
  <c r="BW293" i="12"/>
  <c r="DI293" i="12" s="1"/>
  <c r="DJ293" i="12" s="1"/>
  <c r="AR204" i="10"/>
  <c r="AS204" i="10" s="1"/>
  <c r="AY146" i="11"/>
  <c r="AZ146" i="11" s="1"/>
  <c r="U146" i="11"/>
  <c r="AT94" i="11"/>
  <c r="AT176" i="11"/>
  <c r="AT162" i="11"/>
  <c r="AM146" i="11"/>
  <c r="AN146" i="11" s="1"/>
  <c r="Z174" i="11"/>
  <c r="AA174" i="11" s="1"/>
  <c r="D136" i="12"/>
  <c r="AG120" i="10"/>
  <c r="AH120" i="10" s="1"/>
  <c r="AJ161" i="11"/>
  <c r="AK161" i="11" s="1"/>
  <c r="AJ13" i="11"/>
  <c r="AK13" i="11" s="1"/>
  <c r="AM197" i="10"/>
  <c r="AN197" i="10" s="1"/>
  <c r="AH99" i="11"/>
  <c r="AI99" i="11" s="1"/>
  <c r="AT200" i="11"/>
  <c r="BW88" i="12"/>
  <c r="CV88" i="12" s="1"/>
  <c r="AY115" i="10"/>
  <c r="AH90" i="11"/>
  <c r="AI90" i="11" s="1"/>
  <c r="AJ235" i="11"/>
  <c r="AK235" i="11" s="1"/>
  <c r="BB123" i="11"/>
  <c r="BC123" i="11" s="1"/>
  <c r="D175" i="12"/>
  <c r="F147" i="12"/>
  <c r="AG194" i="10"/>
  <c r="AH194" i="10" s="1"/>
  <c r="AT218" i="11"/>
  <c r="AM88" i="11"/>
  <c r="AN88" i="11" s="1"/>
  <c r="W218" i="11"/>
  <c r="X218" i="11" s="1"/>
  <c r="AG131" i="10"/>
  <c r="AH131" i="10" s="1"/>
  <c r="AO88" i="11"/>
  <c r="AP88" i="11" s="1"/>
  <c r="W215" i="11"/>
  <c r="X215" i="11" s="1"/>
  <c r="BB88" i="11"/>
  <c r="BC88" i="11" s="1"/>
  <c r="AY127" i="10"/>
  <c r="AB66" i="11"/>
  <c r="AC66" i="11" s="1"/>
  <c r="AO206" i="10"/>
  <c r="AP206" i="10" s="1"/>
  <c r="AE93" i="11"/>
  <c r="AF93" i="11" s="1"/>
  <c r="AM93" i="11"/>
  <c r="AN93" i="11" s="1"/>
  <c r="W88" i="11"/>
  <c r="X88" i="11" s="1"/>
  <c r="AY107" i="10"/>
  <c r="AJ157" i="10"/>
  <c r="AK157" i="10" s="1"/>
  <c r="AJ61" i="10"/>
  <c r="AK61" i="10" s="1"/>
  <c r="AY235" i="11"/>
  <c r="AO136" i="11"/>
  <c r="AP136" i="11" s="1"/>
  <c r="U93" i="11"/>
  <c r="BW235" i="12"/>
  <c r="DF235" i="12" s="1"/>
  <c r="DG235" i="12" s="1"/>
  <c r="AJ232" i="10"/>
  <c r="AK232" i="10" s="1"/>
  <c r="AR235" i="11"/>
  <c r="U176" i="11"/>
  <c r="AT113" i="10"/>
  <c r="AU113" i="10" s="1"/>
  <c r="AO32" i="11"/>
  <c r="AP32" i="11" s="1"/>
  <c r="F109" i="12"/>
  <c r="AE136" i="11"/>
  <c r="AF136" i="11" s="1"/>
  <c r="Z93" i="11"/>
  <c r="AA93" i="11" s="1"/>
  <c r="U235" i="11"/>
  <c r="AO235" i="11"/>
  <c r="AP235" i="11" s="1"/>
  <c r="W235" i="11"/>
  <c r="X235" i="11" s="1"/>
  <c r="U150" i="11"/>
  <c r="AY61" i="10"/>
  <c r="AB157" i="10"/>
  <c r="AC157" i="10" s="1"/>
  <c r="BW240" i="12"/>
  <c r="ED240" i="12" s="1"/>
  <c r="BB55" i="11"/>
  <c r="BC55" i="11" s="1"/>
  <c r="Z32" i="11"/>
  <c r="AA32" i="11" s="1"/>
  <c r="F206" i="12"/>
  <c r="AR132" i="10"/>
  <c r="AS132" i="10" s="1"/>
  <c r="AT138" i="10"/>
  <c r="AU138" i="10" s="1"/>
  <c r="F125" i="12"/>
  <c r="AB206" i="11"/>
  <c r="AC206" i="11" s="1"/>
  <c r="AR108" i="10"/>
  <c r="AS108" i="10" s="1"/>
  <c r="AM40" i="11"/>
  <c r="AN40" i="11" s="1"/>
  <c r="AM121" i="10"/>
  <c r="AN121" i="10" s="1"/>
  <c r="AJ67" i="11"/>
  <c r="AK67" i="11" s="1"/>
  <c r="AM79" i="10"/>
  <c r="AN79" i="10" s="1"/>
  <c r="AO146" i="10"/>
  <c r="AP146" i="10" s="1"/>
  <c r="AO233" i="10"/>
  <c r="AP233" i="10" s="1"/>
  <c r="AJ159" i="11"/>
  <c r="AK159" i="11" s="1"/>
  <c r="AH149" i="11"/>
  <c r="AI149" i="11" s="1"/>
  <c r="AH135" i="11"/>
  <c r="AI135" i="11" s="1"/>
  <c r="BB159" i="11"/>
  <c r="BC159" i="11" s="1"/>
  <c r="AM94" i="10"/>
  <c r="AN94" i="10" s="1"/>
  <c r="AM136" i="10"/>
  <c r="AN136" i="10" s="1"/>
  <c r="AO130" i="10"/>
  <c r="AP130" i="10" s="1"/>
  <c r="AT106" i="10"/>
  <c r="AU106" i="10" s="1"/>
  <c r="AY159" i="11"/>
  <c r="AZ159" i="11" s="1"/>
  <c r="Z40" i="11"/>
  <c r="AA40" i="11" s="1"/>
  <c r="AT31" i="10"/>
  <c r="AU31" i="10" s="1"/>
  <c r="Z123" i="11"/>
  <c r="AA123" i="11" s="1"/>
  <c r="AH40" i="11"/>
  <c r="AI40" i="11" s="1"/>
  <c r="AM165" i="10"/>
  <c r="AN165" i="10" s="1"/>
  <c r="Z23" i="11"/>
  <c r="AA23" i="11" s="1"/>
  <c r="AT165" i="10"/>
  <c r="AU165" i="10" s="1"/>
  <c r="AJ166" i="11"/>
  <c r="AK166" i="11" s="1"/>
  <c r="DB132" i="12"/>
  <c r="CA132" i="12"/>
  <c r="DI132" i="12"/>
  <c r="DJ132" i="12" s="1"/>
  <c r="AR184" i="10"/>
  <c r="AS184" i="10" s="1"/>
  <c r="AR146" i="10"/>
  <c r="AS146" i="10" s="1"/>
  <c r="AH206" i="11"/>
  <c r="AI206" i="11" s="1"/>
  <c r="AJ99" i="11"/>
  <c r="AK99" i="11" s="1"/>
  <c r="AJ123" i="11"/>
  <c r="AK123" i="11" s="1"/>
  <c r="AJ135" i="11"/>
  <c r="AK135" i="11" s="1"/>
  <c r="AO94" i="10"/>
  <c r="AP94" i="10" s="1"/>
  <c r="AB48" i="11"/>
  <c r="AC48" i="11" s="1"/>
  <c r="AY99" i="11"/>
  <c r="AZ99" i="11" s="1"/>
  <c r="AJ149" i="11"/>
  <c r="AK149" i="11" s="1"/>
  <c r="AB200" i="11"/>
  <c r="AC200" i="11" s="1"/>
  <c r="AO101" i="10"/>
  <c r="AP101" i="10" s="1"/>
  <c r="AT118" i="10"/>
  <c r="AU118" i="10" s="1"/>
  <c r="BB48" i="11"/>
  <c r="BC48" i="11" s="1"/>
  <c r="AT146" i="10"/>
  <c r="AU146" i="10" s="1"/>
  <c r="AB159" i="11"/>
  <c r="AC159" i="11" s="1"/>
  <c r="Z36" i="11"/>
  <c r="AA36" i="11" s="1"/>
  <c r="AO46" i="10"/>
  <c r="AP46" i="10" s="1"/>
  <c r="AO60" i="10"/>
  <c r="AP60" i="10" s="1"/>
  <c r="AO40" i="11"/>
  <c r="AP40" i="11" s="1"/>
  <c r="CF132" i="12"/>
  <c r="CJ132" i="12"/>
  <c r="CV132" i="12"/>
  <c r="F24" i="12"/>
  <c r="AR101" i="10"/>
  <c r="AS101" i="10" s="1"/>
  <c r="AB108" i="11"/>
  <c r="AC108" i="11" s="1"/>
  <c r="AT121" i="10"/>
  <c r="AU121" i="10" s="1"/>
  <c r="AM48" i="11"/>
  <c r="AN48" i="11" s="1"/>
  <c r="Z166" i="11"/>
  <c r="AA166" i="11" s="1"/>
  <c r="AH166" i="11"/>
  <c r="AI166" i="11" s="1"/>
  <c r="AM220" i="10"/>
  <c r="AN220" i="10" s="1"/>
  <c r="AO219" i="10"/>
  <c r="AP219" i="10" s="1"/>
  <c r="AH123" i="11"/>
  <c r="AI123" i="11" s="1"/>
  <c r="AH48" i="11"/>
  <c r="AI48" i="11" s="1"/>
  <c r="AM146" i="10"/>
  <c r="AN146" i="10" s="1"/>
  <c r="AM184" i="10"/>
  <c r="AN184" i="10" s="1"/>
  <c r="AM130" i="10"/>
  <c r="AN130" i="10" s="1"/>
  <c r="AB99" i="11"/>
  <c r="AC99" i="11" s="1"/>
  <c r="AO31" i="10"/>
  <c r="AP31" i="10" s="1"/>
  <c r="AT94" i="10"/>
  <c r="AU94" i="10" s="1"/>
  <c r="CG132" i="12"/>
  <c r="EA132" i="12"/>
  <c r="EB132" i="12" s="1"/>
  <c r="AE23" i="11"/>
  <c r="AF23" i="11" s="1"/>
  <c r="AB64" i="11"/>
  <c r="AC64" i="11" s="1"/>
  <c r="AM221" i="10"/>
  <c r="AN221" i="10" s="1"/>
  <c r="AB45" i="11"/>
  <c r="AC45" i="11" s="1"/>
  <c r="AM126" i="10"/>
  <c r="AN126" i="10" s="1"/>
  <c r="AT162" i="10"/>
  <c r="AU162" i="10" s="1"/>
  <c r="AM19" i="11"/>
  <c r="AN19" i="11" s="1"/>
  <c r="AH64" i="11"/>
  <c r="AI64" i="11" s="1"/>
  <c r="AJ106" i="11"/>
  <c r="AK106" i="11" s="1"/>
  <c r="AJ64" i="11"/>
  <c r="AK64" i="11" s="1"/>
  <c r="AO95" i="11"/>
  <c r="AP95" i="11" s="1"/>
  <c r="AM162" i="10"/>
  <c r="AN162" i="10" s="1"/>
  <c r="AB63" i="11"/>
  <c r="AC63" i="11" s="1"/>
  <c r="AM51" i="11"/>
  <c r="AN51" i="11" s="1"/>
  <c r="AH234" i="11"/>
  <c r="AI234" i="11" s="1"/>
  <c r="F105" i="12"/>
  <c r="AY162" i="10"/>
  <c r="AM95" i="11"/>
  <c r="AN95" i="11" s="1"/>
  <c r="Z194" i="11"/>
  <c r="AA194" i="11" s="1"/>
  <c r="BB64" i="11"/>
  <c r="BC64" i="11" s="1"/>
  <c r="AR205" i="10"/>
  <c r="AS205" i="10" s="1"/>
  <c r="AR149" i="10"/>
  <c r="AS149" i="10" s="1"/>
  <c r="AT175" i="10"/>
  <c r="AU175" i="10" s="1"/>
  <c r="AM95" i="10"/>
  <c r="AN95" i="10" s="1"/>
  <c r="AJ244" i="11"/>
  <c r="AK244" i="11" s="1"/>
  <c r="AJ194" i="11"/>
  <c r="AK194" i="11" s="1"/>
  <c r="AO95" i="10"/>
  <c r="AP95" i="10" s="1"/>
  <c r="AH81" i="11"/>
  <c r="AI81" i="11" s="1"/>
  <c r="AB243" i="11"/>
  <c r="AC243" i="11" s="1"/>
  <c r="AB151" i="11"/>
  <c r="AC151" i="11" s="1"/>
  <c r="AH95" i="11"/>
  <c r="AI95" i="11" s="1"/>
  <c r="AJ95" i="11"/>
  <c r="AK95" i="11" s="1"/>
  <c r="AB106" i="11"/>
  <c r="AC106" i="11" s="1"/>
  <c r="AH106" i="11"/>
  <c r="AI106" i="11" s="1"/>
  <c r="AG126" i="10"/>
  <c r="AH126" i="10" s="1"/>
  <c r="AT205" i="10"/>
  <c r="AU205" i="10" s="1"/>
  <c r="AH243" i="11"/>
  <c r="AI243" i="11" s="1"/>
  <c r="AH194" i="11"/>
  <c r="AI194" i="11" s="1"/>
  <c r="AH244" i="11"/>
  <c r="AI244" i="11" s="1"/>
  <c r="AJ243" i="11"/>
  <c r="AK243" i="11" s="1"/>
  <c r="AY194" i="11"/>
  <c r="AZ194" i="11" s="1"/>
  <c r="AO67" i="10"/>
  <c r="AP67" i="10" s="1"/>
  <c r="AO100" i="10"/>
  <c r="AP100" i="10" s="1"/>
  <c r="AO38" i="11"/>
  <c r="AP38" i="11" s="1"/>
  <c r="BB38" i="11"/>
  <c r="BC38" i="11" s="1"/>
  <c r="BB130" i="11"/>
  <c r="BC130" i="11" s="1"/>
  <c r="AJ81" i="11"/>
  <c r="AK81" i="11" s="1"/>
  <c r="AB95" i="11"/>
  <c r="AC95" i="11" s="1"/>
  <c r="AH130" i="11"/>
  <c r="AI130" i="11" s="1"/>
  <c r="AM196" i="10"/>
  <c r="AN196" i="10" s="1"/>
  <c r="E194" i="12"/>
  <c r="AR172" i="10"/>
  <c r="AS172" i="10" s="1"/>
  <c r="AO137" i="10"/>
  <c r="AP137" i="10" s="1"/>
  <c r="AM172" i="10"/>
  <c r="AN172" i="10" s="1"/>
  <c r="BB138" i="11"/>
  <c r="BC138" i="11" s="1"/>
  <c r="AB115" i="11"/>
  <c r="AC115" i="11" s="1"/>
  <c r="BB179" i="11"/>
  <c r="BC179" i="11" s="1"/>
  <c r="AT32" i="11"/>
  <c r="AO135" i="10"/>
  <c r="AP135" i="10" s="1"/>
  <c r="AB32" i="11"/>
  <c r="AC32" i="11" s="1"/>
  <c r="AJ32" i="11"/>
  <c r="AK32" i="11" s="1"/>
  <c r="AM43" i="10"/>
  <c r="AN43" i="10" s="1"/>
  <c r="AO105" i="10"/>
  <c r="AP105" i="10" s="1"/>
  <c r="AB136" i="11"/>
  <c r="AC136" i="11" s="1"/>
  <c r="BB124" i="11"/>
  <c r="BC124" i="11" s="1"/>
  <c r="BB136" i="11"/>
  <c r="BC136" i="11" s="1"/>
  <c r="E93" i="12"/>
  <c r="E139" i="12"/>
  <c r="D18" i="12"/>
  <c r="E80" i="12"/>
  <c r="E147" i="12"/>
  <c r="D125" i="12"/>
  <c r="D109" i="12"/>
  <c r="U118" i="11"/>
  <c r="AG137" i="10"/>
  <c r="AH137" i="10" s="1"/>
  <c r="AE115" i="11"/>
  <c r="AF115" i="11" s="1"/>
  <c r="AJ43" i="11"/>
  <c r="AK43" i="11" s="1"/>
  <c r="AH190" i="11"/>
  <c r="AI190" i="11" s="1"/>
  <c r="AH97" i="11"/>
  <c r="AI97" i="11" s="1"/>
  <c r="AJ138" i="11"/>
  <c r="AK138" i="11" s="1"/>
  <c r="AJ211" i="11"/>
  <c r="AK211" i="11" s="1"/>
  <c r="AM137" i="10"/>
  <c r="AN137" i="10" s="1"/>
  <c r="AY138" i="10"/>
  <c r="AG43" i="10"/>
  <c r="AH43" i="10" s="1"/>
  <c r="AJ115" i="11"/>
  <c r="AK115" i="11" s="1"/>
  <c r="Z43" i="11"/>
  <c r="AA43" i="11" s="1"/>
  <c r="AT134" i="10"/>
  <c r="AU134" i="10" s="1"/>
  <c r="AH156" i="11"/>
  <c r="AI156" i="11" s="1"/>
  <c r="AH83" i="11"/>
  <c r="AI83" i="11" s="1"/>
  <c r="AH211" i="11"/>
  <c r="AI211" i="11" s="1"/>
  <c r="AO129" i="10"/>
  <c r="AP129" i="10" s="1"/>
  <c r="AM68" i="10"/>
  <c r="AN68" i="10" s="1"/>
  <c r="AJ190" i="11"/>
  <c r="AK190" i="11" s="1"/>
  <c r="AJ189" i="11"/>
  <c r="AK189" i="11" s="1"/>
  <c r="AO69" i="10"/>
  <c r="AP69" i="10" s="1"/>
  <c r="Z179" i="11"/>
  <c r="AA179" i="11" s="1"/>
  <c r="AT68" i="10"/>
  <c r="AU68" i="10" s="1"/>
  <c r="AY179" i="11"/>
  <c r="AZ179" i="11" s="1"/>
  <c r="Z75" i="11"/>
  <c r="AA75" i="11" s="1"/>
  <c r="AH179" i="11"/>
  <c r="AI179" i="11" s="1"/>
  <c r="AO138" i="10"/>
  <c r="AP138" i="10" s="1"/>
  <c r="AH242" i="11"/>
  <c r="AI242" i="11" s="1"/>
  <c r="AH118" i="11"/>
  <c r="AI118" i="11" s="1"/>
  <c r="D206" i="12"/>
  <c r="F80" i="12"/>
  <c r="D140" i="12"/>
  <c r="D48" i="12"/>
  <c r="AJ100" i="11"/>
  <c r="AK100" i="11" s="1"/>
  <c r="AG172" i="10"/>
  <c r="AH172" i="10" s="1"/>
  <c r="AR116" i="10"/>
  <c r="AS116" i="10" s="1"/>
  <c r="AR68" i="10"/>
  <c r="AS68" i="10" s="1"/>
  <c r="AB124" i="11"/>
  <c r="AC124" i="11" s="1"/>
  <c r="AH115" i="11"/>
  <c r="AI115" i="11" s="1"/>
  <c r="AH124" i="11"/>
  <c r="AI124" i="11" s="1"/>
  <c r="AO132" i="10"/>
  <c r="AP132" i="10" s="1"/>
  <c r="AO68" i="10"/>
  <c r="AP68" i="10" s="1"/>
  <c r="AO116" i="10"/>
  <c r="AP116" i="10" s="1"/>
  <c r="AM134" i="10"/>
  <c r="AN134" i="10" s="1"/>
  <c r="Z124" i="11"/>
  <c r="AA124" i="11" s="1"/>
  <c r="AM179" i="11"/>
  <c r="AN179" i="11" s="1"/>
  <c r="BB32" i="11"/>
  <c r="BC32" i="11" s="1"/>
  <c r="AB91" i="11"/>
  <c r="AC91" i="11" s="1"/>
  <c r="Z91" i="11"/>
  <c r="AA91" i="11" s="1"/>
  <c r="AM105" i="10"/>
  <c r="AN105" i="10" s="1"/>
  <c r="D105" i="12"/>
  <c r="AO81" i="11"/>
  <c r="AP81" i="11" s="1"/>
  <c r="AY72" i="11"/>
  <c r="AT92" i="10"/>
  <c r="AU92" i="10" s="1"/>
  <c r="E69" i="12"/>
  <c r="D224" i="12"/>
  <c r="AE95" i="11"/>
  <c r="AF95" i="11" s="1"/>
  <c r="BB81" i="11"/>
  <c r="BC81" i="11" s="1"/>
  <c r="AT223" i="10"/>
  <c r="AU223" i="10" s="1"/>
  <c r="D49" i="12"/>
  <c r="D134" i="12"/>
  <c r="E113" i="12"/>
  <c r="BB95" i="11"/>
  <c r="BC95" i="11" s="1"/>
  <c r="AR95" i="11"/>
  <c r="U95" i="11"/>
  <c r="AY95" i="11"/>
  <c r="AW165" i="10"/>
  <c r="AG44" i="10"/>
  <c r="AH44" i="10" s="1"/>
  <c r="Z192" i="11"/>
  <c r="AA192" i="11" s="1"/>
  <c r="Z203" i="11"/>
  <c r="AA203" i="11" s="1"/>
  <c r="AO149" i="10"/>
  <c r="AP149" i="10" s="1"/>
  <c r="AM53" i="11"/>
  <c r="AN53" i="11" s="1"/>
  <c r="AE206" i="11"/>
  <c r="AF206" i="11" s="1"/>
  <c r="AJ40" i="11"/>
  <c r="AK40" i="11" s="1"/>
  <c r="AB36" i="11"/>
  <c r="AC36" i="11" s="1"/>
  <c r="Z126" i="11"/>
  <c r="AA126" i="11" s="1"/>
  <c r="Z206" i="11"/>
  <c r="AA206" i="11" s="1"/>
  <c r="AJ126" i="11"/>
  <c r="AK126" i="11" s="1"/>
  <c r="AM46" i="10"/>
  <c r="AN46" i="10" s="1"/>
  <c r="AH126" i="11"/>
  <c r="AI126" i="11" s="1"/>
  <c r="AO213" i="10"/>
  <c r="AP213" i="10" s="1"/>
  <c r="AM213" i="10"/>
  <c r="AN213" i="10" s="1"/>
  <c r="D66" i="12"/>
  <c r="D13" i="12"/>
  <c r="E24" i="12"/>
  <c r="AT206" i="11"/>
  <c r="AR23" i="11"/>
  <c r="BW166" i="12"/>
  <c r="DB166" i="12" s="1"/>
  <c r="Z200" i="11"/>
  <c r="AA200" i="11" s="1"/>
  <c r="BM15" i="5"/>
  <c r="BN15" i="5" s="1"/>
  <c r="AG152" i="10"/>
  <c r="AH152" i="10" s="1"/>
  <c r="AJ167" i="11"/>
  <c r="AK167" i="11" s="1"/>
  <c r="AJ109" i="11"/>
  <c r="AK109" i="11" s="1"/>
  <c r="AJ105" i="11"/>
  <c r="AK105" i="11" s="1"/>
  <c r="AM100" i="10"/>
  <c r="AN100" i="10" s="1"/>
  <c r="AR140" i="10"/>
  <c r="AS140" i="10" s="1"/>
  <c r="AM149" i="10"/>
  <c r="AN149" i="10" s="1"/>
  <c r="AY94" i="10"/>
  <c r="AT156" i="10"/>
  <c r="AU156" i="10" s="1"/>
  <c r="AB149" i="11"/>
  <c r="AC149" i="11" s="1"/>
  <c r="BB144" i="11"/>
  <c r="BC144" i="11" s="1"/>
  <c r="Z139" i="11"/>
  <c r="AA139" i="11" s="1"/>
  <c r="AM139" i="11"/>
  <c r="AN139" i="11" s="1"/>
  <c r="AT197" i="10"/>
  <c r="AU197" i="10" s="1"/>
  <c r="BB126" i="11"/>
  <c r="BC126" i="11" s="1"/>
  <c r="AY139" i="11"/>
  <c r="BE139" i="11" s="1"/>
  <c r="BF139" i="11" s="1"/>
  <c r="AO165" i="10"/>
  <c r="AP165" i="10" s="1"/>
  <c r="AH139" i="11"/>
  <c r="AI139" i="11" s="1"/>
  <c r="AO118" i="10"/>
  <c r="AP118" i="10" s="1"/>
  <c r="AT213" i="10"/>
  <c r="AU213" i="10" s="1"/>
  <c r="F13" i="12"/>
  <c r="D233" i="12"/>
  <c r="E175" i="12"/>
  <c r="BW280" i="12"/>
  <c r="CA280" i="12" s="1"/>
  <c r="W200" i="11"/>
  <c r="X200" i="11" s="1"/>
  <c r="W23" i="11"/>
  <c r="X23" i="11" s="1"/>
  <c r="AT111" i="11"/>
  <c r="AO99" i="11"/>
  <c r="AP99" i="11" s="1"/>
  <c r="U99" i="11"/>
  <c r="AY11" i="10"/>
  <c r="AE26" i="11"/>
  <c r="AF26" i="11" s="1"/>
  <c r="AT148" i="10"/>
  <c r="AU148" i="10" s="1"/>
  <c r="AG118" i="10"/>
  <c r="AH118" i="10" s="1"/>
  <c r="AG130" i="10"/>
  <c r="AH130" i="10" s="1"/>
  <c r="BW200" i="12"/>
  <c r="CD200" i="12" s="1"/>
  <c r="E26" i="12"/>
  <c r="BW194" i="12"/>
  <c r="CC194" i="12" s="1"/>
  <c r="BW159" i="12"/>
  <c r="CA159" i="12" s="1"/>
  <c r="AT155" i="10"/>
  <c r="AU155" i="10" s="1"/>
  <c r="AH19" i="11"/>
  <c r="AI19" i="11" s="1"/>
  <c r="AG141" i="10"/>
  <c r="AH141" i="10" s="1"/>
  <c r="AJ19" i="11"/>
  <c r="AK19" i="11" s="1"/>
  <c r="AT62" i="10"/>
  <c r="AU62" i="10" s="1"/>
  <c r="AM54" i="10"/>
  <c r="AN54" i="10" s="1"/>
  <c r="AG153" i="10"/>
  <c r="AH153" i="10" s="1"/>
  <c r="AH92" i="11"/>
  <c r="AI92" i="11" s="1"/>
  <c r="AT64" i="11"/>
  <c r="AB171" i="11"/>
  <c r="AC171" i="11" s="1"/>
  <c r="BB157" i="11"/>
  <c r="BC157" i="11" s="1"/>
  <c r="AJ209" i="11"/>
  <c r="AK209" i="11" s="1"/>
  <c r="BB232" i="11"/>
  <c r="BC232" i="11" s="1"/>
  <c r="AO174" i="10"/>
  <c r="AP174" i="10" s="1"/>
  <c r="E66" i="12"/>
  <c r="D130" i="12"/>
  <c r="D156" i="12"/>
  <c r="AM157" i="11"/>
  <c r="AN157" i="11" s="1"/>
  <c r="AB161" i="11"/>
  <c r="AC161" i="11" s="1"/>
  <c r="BE137" i="11"/>
  <c r="BF137" i="11" s="1"/>
  <c r="AH161" i="11"/>
  <c r="AI161" i="11" s="1"/>
  <c r="AH171" i="11"/>
  <c r="AI171" i="11" s="1"/>
  <c r="AJ18" i="11"/>
  <c r="AJ180" i="11"/>
  <c r="AK180" i="11" s="1"/>
  <c r="AH42" i="11"/>
  <c r="AI42" i="11" s="1"/>
  <c r="Z97" i="11"/>
  <c r="AA97" i="11" s="1"/>
  <c r="AM44" i="10"/>
  <c r="AN44" i="10" s="1"/>
  <c r="Z161" i="11"/>
  <c r="AA161" i="11" s="1"/>
  <c r="AY157" i="11"/>
  <c r="AB165" i="11"/>
  <c r="AC165" i="11" s="1"/>
  <c r="AM108" i="10"/>
  <c r="AN108" i="10" s="1"/>
  <c r="AH125" i="11"/>
  <c r="AI125" i="11" s="1"/>
  <c r="F146" i="12"/>
  <c r="E21" i="12"/>
  <c r="E67" i="12"/>
  <c r="AM13" i="11"/>
  <c r="AN13" i="11" s="1"/>
  <c r="AT20" i="11"/>
  <c r="Z13" i="11"/>
  <c r="AA13" i="11" s="1"/>
  <c r="AR157" i="11"/>
  <c r="BW275" i="12"/>
  <c r="DI275" i="12" s="1"/>
  <c r="DJ275" i="12" s="1"/>
  <c r="AM180" i="11"/>
  <c r="AN180" i="11" s="1"/>
  <c r="Z171" i="11"/>
  <c r="AA171" i="11" s="1"/>
  <c r="AJ125" i="11"/>
  <c r="AK125" i="11" s="1"/>
  <c r="AR171" i="11"/>
  <c r="AG212" i="10"/>
  <c r="AH212" i="10" s="1"/>
  <c r="AG159" i="10"/>
  <c r="AH159" i="10" s="1"/>
  <c r="AR53" i="10"/>
  <c r="AS53" i="10" s="1"/>
  <c r="AT149" i="10"/>
  <c r="AU149" i="10" s="1"/>
  <c r="AT20" i="10"/>
  <c r="AU20" i="10" s="1"/>
  <c r="AB102" i="11"/>
  <c r="AC102" i="11" s="1"/>
  <c r="BB125" i="11"/>
  <c r="BC125" i="11" s="1"/>
  <c r="Z108" i="11"/>
  <c r="AA108" i="11" s="1"/>
  <c r="AO212" i="10"/>
  <c r="AP212" i="10" s="1"/>
  <c r="AH241" i="11"/>
  <c r="AI241" i="11" s="1"/>
  <c r="AM148" i="10"/>
  <c r="AN148" i="10" s="1"/>
  <c r="AM232" i="11"/>
  <c r="AN232" i="11" s="1"/>
  <c r="AT46" i="10"/>
  <c r="AU46" i="10" s="1"/>
  <c r="E118" i="12"/>
  <c r="F60" i="12"/>
  <c r="E131" i="12"/>
  <c r="F15" i="12"/>
  <c r="D205" i="12"/>
  <c r="E146" i="12"/>
  <c r="F44" i="12"/>
  <c r="F224" i="12"/>
  <c r="D213" i="12"/>
  <c r="AO157" i="11"/>
  <c r="AP157" i="11" s="1"/>
  <c r="AT114" i="11"/>
  <c r="AR114" i="11"/>
  <c r="AJ171" i="10"/>
  <c r="AK171" i="10" s="1"/>
  <c r="AM53" i="10"/>
  <c r="AN53" i="10" s="1"/>
  <c r="AJ91" i="11"/>
  <c r="AK91" i="11" s="1"/>
  <c r="AY26" i="10"/>
  <c r="AM91" i="11"/>
  <c r="AN91" i="11" s="1"/>
  <c r="AJ102" i="11"/>
  <c r="AK102" i="11" s="1"/>
  <c r="AT220" i="10"/>
  <c r="AU220" i="10" s="1"/>
  <c r="AE232" i="11"/>
  <c r="AF232" i="11" s="1"/>
  <c r="BB13" i="11"/>
  <c r="BC13" i="11" s="1"/>
  <c r="AB13" i="11"/>
  <c r="AC13" i="11" s="1"/>
  <c r="AJ157" i="11"/>
  <c r="AK157" i="11" s="1"/>
  <c r="AO148" i="10"/>
  <c r="AP148" i="10" s="1"/>
  <c r="AH209" i="11"/>
  <c r="AI209" i="11" s="1"/>
  <c r="AH72" i="11"/>
  <c r="AI72" i="11" s="1"/>
  <c r="AO102" i="10"/>
  <c r="AP102" i="10" s="1"/>
  <c r="BG148" i="10"/>
  <c r="BH148" i="10" s="1"/>
  <c r="AT109" i="10"/>
  <c r="AU109" i="10" s="1"/>
  <c r="AT219" i="10"/>
  <c r="AU219" i="10" s="1"/>
  <c r="AT95" i="10"/>
  <c r="AU95" i="10" s="1"/>
  <c r="AJ38" i="11"/>
  <c r="AK38" i="11" s="1"/>
  <c r="F118" i="12"/>
  <c r="F130" i="12"/>
  <c r="E60" i="12"/>
  <c r="E15" i="12"/>
  <c r="E205" i="12"/>
  <c r="D44" i="12"/>
  <c r="D21" i="12"/>
  <c r="E134" i="12"/>
  <c r="E213" i="12"/>
  <c r="AG109" i="10"/>
  <c r="AH109" i="10" s="1"/>
  <c r="AM209" i="11"/>
  <c r="AN209" i="11" s="1"/>
  <c r="U157" i="11"/>
  <c r="U125" i="11"/>
  <c r="AT220" i="11"/>
  <c r="AR89" i="10"/>
  <c r="AS89" i="10" s="1"/>
  <c r="AB157" i="11"/>
  <c r="AC157" i="11" s="1"/>
  <c r="U178" i="11"/>
  <c r="AJ35" i="11"/>
  <c r="AK35" i="11" s="1"/>
  <c r="AO91" i="11"/>
  <c r="AP91" i="11" s="1"/>
  <c r="AT233" i="10"/>
  <c r="AU233" i="10" s="1"/>
  <c r="Z157" i="11"/>
  <c r="AA157" i="11" s="1"/>
  <c r="Z47" i="11"/>
  <c r="AA47" i="11" s="1"/>
  <c r="F152" i="12"/>
  <c r="F113" i="12"/>
  <c r="AE72" i="11"/>
  <c r="AF72" i="11" s="1"/>
  <c r="AO13" i="11"/>
  <c r="AP13" i="11" s="1"/>
  <c r="AB220" i="11"/>
  <c r="AC220" i="11" s="1"/>
  <c r="AG148" i="10"/>
  <c r="AH148" i="10" s="1"/>
  <c r="AB133" i="10"/>
  <c r="AC133" i="10" s="1"/>
  <c r="W120" i="11"/>
  <c r="X120" i="11" s="1"/>
  <c r="AT125" i="11"/>
  <c r="U220" i="11"/>
  <c r="AR46" i="10"/>
  <c r="AS46" i="10" s="1"/>
  <c r="AW8" i="10"/>
  <c r="AM96" i="10"/>
  <c r="AN96" i="10" s="1"/>
  <c r="AO96" i="10"/>
  <c r="AP96" i="10" s="1"/>
  <c r="AO140" i="10"/>
  <c r="AP140" i="10" s="1"/>
  <c r="AO126" i="10"/>
  <c r="AP126" i="10" s="1"/>
  <c r="AE171" i="11"/>
  <c r="AF171" i="11" s="1"/>
  <c r="AM26" i="11"/>
  <c r="AN26" i="11" s="1"/>
  <c r="F219" i="12"/>
  <c r="D121" i="12"/>
  <c r="D20" i="12"/>
  <c r="F156" i="12"/>
  <c r="F67" i="12"/>
  <c r="AB18" i="11"/>
  <c r="AY144" i="11"/>
  <c r="BE144" i="11" s="1"/>
  <c r="BF144" i="11" s="1"/>
  <c r="AT215" i="10"/>
  <c r="AU215" i="10" s="1"/>
  <c r="AB26" i="11"/>
  <c r="AC26" i="11" s="1"/>
  <c r="AT140" i="10"/>
  <c r="AU140" i="10" s="1"/>
  <c r="AB90" i="11"/>
  <c r="AC90" i="11" s="1"/>
  <c r="AJ142" i="11"/>
  <c r="AK142" i="11" s="1"/>
  <c r="AR26" i="11"/>
  <c r="D219" i="12"/>
  <c r="E121" i="12"/>
  <c r="F233" i="12"/>
  <c r="D117" i="12"/>
  <c r="D139" i="12"/>
  <c r="E20" i="12"/>
  <c r="BW144" i="12"/>
  <c r="CD144" i="12" s="1"/>
  <c r="AO163" i="11"/>
  <c r="AP163" i="11" s="1"/>
  <c r="AH18" i="11"/>
  <c r="AJ116" i="11"/>
  <c r="AK116" i="11" s="1"/>
  <c r="AM215" i="10"/>
  <c r="AN215" i="10" s="1"/>
  <c r="AJ90" i="11"/>
  <c r="AK90" i="11" s="1"/>
  <c r="AH16" i="11"/>
  <c r="AI16" i="11" s="1"/>
  <c r="AG215" i="10"/>
  <c r="AH215" i="10" s="1"/>
  <c r="AT184" i="10"/>
  <c r="AU184" i="10" s="1"/>
  <c r="AT79" i="10"/>
  <c r="AU79" i="10" s="1"/>
  <c r="AM16" i="11"/>
  <c r="AN16" i="11" s="1"/>
  <c r="AY90" i="11"/>
  <c r="BE90" i="11" s="1"/>
  <c r="BF90" i="11" s="1"/>
  <c r="AM174" i="10"/>
  <c r="AN174" i="10" s="1"/>
  <c r="AJ16" i="11"/>
  <c r="AK16" i="11" s="1"/>
  <c r="AH26" i="11"/>
  <c r="AI26" i="11" s="1"/>
  <c r="Z119" i="11"/>
  <c r="AA119" i="11" s="1"/>
  <c r="AJ163" i="11"/>
  <c r="AK163" i="11" s="1"/>
  <c r="AH119" i="11"/>
  <c r="AI119" i="11" s="1"/>
  <c r="E22" i="12"/>
  <c r="AB32" i="10"/>
  <c r="AC32" i="10" s="1"/>
  <c r="AB180" i="11"/>
  <c r="AC180" i="11" s="1"/>
  <c r="AM177" i="11"/>
  <c r="AN177" i="11" s="1"/>
  <c r="AY147" i="11"/>
  <c r="AH180" i="11"/>
  <c r="AI180" i="11" s="1"/>
  <c r="D126" i="12"/>
  <c r="F94" i="12"/>
  <c r="AR98" i="11"/>
  <c r="AE140" i="11"/>
  <c r="AF140" i="11" s="1"/>
  <c r="AO120" i="11"/>
  <c r="AP120" i="11" s="1"/>
  <c r="AM119" i="11"/>
  <c r="AN119" i="11" s="1"/>
  <c r="AH163" i="11"/>
  <c r="AI163" i="11" s="1"/>
  <c r="AH121" i="11"/>
  <c r="AI121" i="11" s="1"/>
  <c r="AO80" i="10"/>
  <c r="AP80" i="10" s="1"/>
  <c r="AB103" i="11"/>
  <c r="AC103" i="11" s="1"/>
  <c r="D52" i="12"/>
  <c r="D63" i="12"/>
  <c r="D94" i="12"/>
  <c r="AO140" i="11"/>
  <c r="AP140" i="11" s="1"/>
  <c r="AE220" i="11"/>
  <c r="AF220" i="11" s="1"/>
  <c r="AY89" i="10"/>
  <c r="BW120" i="12"/>
  <c r="DI120" i="12" s="1"/>
  <c r="DJ120" i="12" s="1"/>
  <c r="AW89" i="10"/>
  <c r="AB92" i="11"/>
  <c r="AC92" i="11" s="1"/>
  <c r="AO62" i="10"/>
  <c r="AP62" i="10" s="1"/>
  <c r="AJ119" i="11"/>
  <c r="AK119" i="11" s="1"/>
  <c r="D154" i="12"/>
  <c r="AT186" i="10"/>
  <c r="AU186" i="10" s="1"/>
  <c r="AB121" i="11"/>
  <c r="AC121" i="11" s="1"/>
  <c r="AJ121" i="11"/>
  <c r="AK121" i="11" s="1"/>
  <c r="AH58" i="11"/>
  <c r="AI58" i="11" s="1"/>
  <c r="AJ92" i="11"/>
  <c r="AK92" i="11" s="1"/>
  <c r="AB169" i="11"/>
  <c r="AC169" i="11" s="1"/>
  <c r="Z163" i="11"/>
  <c r="AA163" i="11" s="1"/>
  <c r="F193" i="12"/>
  <c r="AB44" i="11"/>
  <c r="AC44" i="11" s="1"/>
  <c r="AB83" i="11"/>
  <c r="AC83" i="11" s="1"/>
  <c r="AM62" i="10"/>
  <c r="AN62" i="10" s="1"/>
  <c r="AJ58" i="11"/>
  <c r="AK58" i="11" s="1"/>
  <c r="AM152" i="10"/>
  <c r="AN152" i="10" s="1"/>
  <c r="AM120" i="10"/>
  <c r="AN120" i="10" s="1"/>
  <c r="AT25" i="10"/>
  <c r="AU25" i="10" s="1"/>
  <c r="AB156" i="11"/>
  <c r="AC156" i="11" s="1"/>
  <c r="Z172" i="11"/>
  <c r="AA172" i="11" s="1"/>
  <c r="AH221" i="11"/>
  <c r="AI221" i="11" s="1"/>
  <c r="AB58" i="11"/>
  <c r="AC58" i="11" s="1"/>
  <c r="AR229" i="10"/>
  <c r="AS229" i="10" s="1"/>
  <c r="E126" i="12"/>
  <c r="E49" i="12"/>
  <c r="F63" i="12"/>
  <c r="D173" i="12"/>
  <c r="E193" i="12"/>
  <c r="F154" i="12"/>
  <c r="F22" i="12"/>
  <c r="AG52" i="10"/>
  <c r="AH52" i="10" s="1"/>
  <c r="AJ48" i="11"/>
  <c r="AK48" i="11" s="1"/>
  <c r="AJ83" i="11"/>
  <c r="AK83" i="11" s="1"/>
  <c r="BB83" i="11"/>
  <c r="BC83" i="11" s="1"/>
  <c r="AY59" i="11"/>
  <c r="BE59" i="11" s="1"/>
  <c r="BF59" i="11" s="1"/>
  <c r="AM135" i="10"/>
  <c r="AN135" i="10" s="1"/>
  <c r="AT145" i="10"/>
  <c r="AU145" i="10" s="1"/>
  <c r="BG120" i="10"/>
  <c r="BH120" i="10" s="1"/>
  <c r="AM99" i="10"/>
  <c r="AN99" i="10" s="1"/>
  <c r="AT136" i="10"/>
  <c r="AU136" i="10" s="1"/>
  <c r="AB213" i="11"/>
  <c r="AC213" i="11" s="1"/>
  <c r="AH213" i="11"/>
  <c r="AI213" i="11" s="1"/>
  <c r="AM97" i="10"/>
  <c r="AN97" i="10" s="1"/>
  <c r="AH66" i="11"/>
  <c r="AI66" i="11" s="1"/>
  <c r="AO25" i="10"/>
  <c r="AP25" i="10" s="1"/>
  <c r="AO136" i="10"/>
  <c r="AP136" i="10" s="1"/>
  <c r="AO97" i="10"/>
  <c r="AP97" i="10" s="1"/>
  <c r="AE234" i="11"/>
  <c r="AF234" i="11" s="1"/>
  <c r="AT80" i="10"/>
  <c r="AU80" i="10" s="1"/>
  <c r="E173" i="12"/>
  <c r="AG79" i="10"/>
  <c r="AH79" i="10" s="1"/>
  <c r="AJ130" i="11"/>
  <c r="AK130" i="11" s="1"/>
  <c r="AM130" i="11"/>
  <c r="AN130" i="11" s="1"/>
  <c r="AY24" i="10"/>
  <c r="Z213" i="11"/>
  <c r="AA213" i="11" s="1"/>
  <c r="Z130" i="11"/>
  <c r="AA130" i="11" s="1"/>
  <c r="AT206" i="10"/>
  <c r="AU206" i="10" s="1"/>
  <c r="AJ221" i="11"/>
  <c r="AK221" i="11" s="1"/>
  <c r="AW28" i="10"/>
  <c r="AB134" i="10"/>
  <c r="AC134" i="10" s="1"/>
  <c r="Z157" i="10"/>
  <c r="BB94" i="11"/>
  <c r="BC94" i="11" s="1"/>
  <c r="U88" i="11"/>
  <c r="AJ203" i="11"/>
  <c r="AK203" i="11" s="1"/>
  <c r="AT153" i="10"/>
  <c r="AU153" i="10" s="1"/>
  <c r="Z71" i="11"/>
  <c r="AA71" i="11" s="1"/>
  <c r="AY169" i="11"/>
  <c r="AH169" i="11"/>
  <c r="AI169" i="11" s="1"/>
  <c r="AO54" i="10"/>
  <c r="AP54" i="10" s="1"/>
  <c r="AT54" i="10"/>
  <c r="AU54" i="10" s="1"/>
  <c r="EA173" i="12"/>
  <c r="EB173" i="12" s="1"/>
  <c r="BB158" i="11"/>
  <c r="BC158" i="11" s="1"/>
  <c r="AH203" i="11"/>
  <c r="AI203" i="11" s="1"/>
  <c r="AJ75" i="11"/>
  <c r="AK75" i="11" s="1"/>
  <c r="AM169" i="11"/>
  <c r="AN169" i="11" s="1"/>
  <c r="Z63" i="11"/>
  <c r="AA63" i="11" s="1"/>
  <c r="AJ169" i="11"/>
  <c r="AK169" i="11" s="1"/>
  <c r="AM91" i="10"/>
  <c r="AN91" i="10" s="1"/>
  <c r="AJ71" i="11"/>
  <c r="AK71" i="11" s="1"/>
  <c r="AO91" i="10"/>
  <c r="AP91" i="10" s="1"/>
  <c r="AE24" i="11"/>
  <c r="AF24" i="11" s="1"/>
  <c r="D23" i="12"/>
  <c r="AH24" i="11"/>
  <c r="AI24" i="11" s="1"/>
  <c r="AY71" i="11"/>
  <c r="AZ71" i="11" s="1"/>
  <c r="AH63" i="11"/>
  <c r="AI63" i="11" s="1"/>
  <c r="AJ63" i="11"/>
  <c r="AK63" i="11" s="1"/>
  <c r="AH71" i="11"/>
  <c r="AI71" i="11" s="1"/>
  <c r="BB85" i="11"/>
  <c r="BC85" i="11" s="1"/>
  <c r="AB107" i="11"/>
  <c r="AC107" i="11" s="1"/>
  <c r="AH59" i="11"/>
  <c r="AI59" i="11" s="1"/>
  <c r="AM52" i="10"/>
  <c r="AN52" i="10" s="1"/>
  <c r="AY85" i="11"/>
  <c r="AZ85" i="11" s="1"/>
  <c r="AM145" i="10"/>
  <c r="AN145" i="10" s="1"/>
  <c r="AO145" i="10"/>
  <c r="AP145" i="10" s="1"/>
  <c r="AJ85" i="11"/>
  <c r="AK85" i="11" s="1"/>
  <c r="AH172" i="11"/>
  <c r="AI172" i="11" s="1"/>
  <c r="AJ172" i="11"/>
  <c r="AK172" i="11" s="1"/>
  <c r="AJ59" i="11"/>
  <c r="AK59" i="11" s="1"/>
  <c r="AB85" i="11"/>
  <c r="AC85" i="11" s="1"/>
  <c r="AJ145" i="11"/>
  <c r="AK145" i="11" s="1"/>
  <c r="Z177" i="11"/>
  <c r="AA177" i="11" s="1"/>
  <c r="AB116" i="11"/>
  <c r="AC116" i="11" s="1"/>
  <c r="BB128" i="11"/>
  <c r="BC128" i="11" s="1"/>
  <c r="Z128" i="11"/>
  <c r="AA128" i="11" s="1"/>
  <c r="AJ128" i="11"/>
  <c r="AK128" i="11" s="1"/>
  <c r="AH204" i="11"/>
  <c r="AI204" i="11" s="1"/>
  <c r="AH177" i="11"/>
  <c r="AI177" i="11" s="1"/>
  <c r="Z204" i="11"/>
  <c r="AA204" i="11" s="1"/>
  <c r="AH128" i="11"/>
  <c r="AI128" i="11" s="1"/>
  <c r="AB96" i="11"/>
  <c r="AC96" i="11" s="1"/>
  <c r="AJ96" i="11"/>
  <c r="AK96" i="11" s="1"/>
  <c r="AJ204" i="11"/>
  <c r="AK204" i="11" s="1"/>
  <c r="AJ177" i="11"/>
  <c r="AK177" i="11" s="1"/>
  <c r="AY177" i="11"/>
  <c r="AW74" i="6"/>
  <c r="AX74" i="6" s="1"/>
  <c r="BB172" i="11"/>
  <c r="BC172" i="11" s="1"/>
  <c r="F217" i="12"/>
  <c r="AR32" i="11"/>
  <c r="AB213" i="10"/>
  <c r="AC213" i="10" s="1"/>
  <c r="Z32" i="10"/>
  <c r="AM66" i="11"/>
  <c r="AN66" i="11" s="1"/>
  <c r="AG136" i="10"/>
  <c r="AH136" i="10" s="1"/>
  <c r="Z130" i="10"/>
  <c r="W114" i="11"/>
  <c r="X114" i="11" s="1"/>
  <c r="AG8" i="10"/>
  <c r="AH8" i="10" s="1"/>
  <c r="AR140" i="11"/>
  <c r="AG171" i="10"/>
  <c r="AH171" i="10" s="1"/>
  <c r="BW266" i="12"/>
  <c r="DF266" i="12" s="1"/>
  <c r="DG266" i="12" s="1"/>
  <c r="AT140" i="11"/>
  <c r="U114" i="11"/>
  <c r="AB73" i="11"/>
  <c r="AC73" i="11" s="1"/>
  <c r="Z214" i="11"/>
  <c r="AA214" i="11" s="1"/>
  <c r="AH14" i="11"/>
  <c r="AI14" i="11" s="1"/>
  <c r="AM45" i="10"/>
  <c r="AN45" i="10" s="1"/>
  <c r="AB110" i="11"/>
  <c r="AC110" i="11" s="1"/>
  <c r="F16" i="12"/>
  <c r="W102" i="11"/>
  <c r="X102" i="11" s="1"/>
  <c r="AY184" i="11"/>
  <c r="Z102" i="11"/>
  <c r="AA102" i="11" s="1"/>
  <c r="AB214" i="11"/>
  <c r="AC214" i="11" s="1"/>
  <c r="AH110" i="11"/>
  <c r="AI110" i="11" s="1"/>
  <c r="AY73" i="11"/>
  <c r="AZ73" i="11" s="1"/>
  <c r="AH214" i="11"/>
  <c r="AI214" i="11" s="1"/>
  <c r="AR148" i="10"/>
  <c r="AS148" i="10" s="1"/>
  <c r="AJ103" i="10"/>
  <c r="AK103" i="10" s="1"/>
  <c r="F144" i="12"/>
  <c r="AG96" i="10"/>
  <c r="AH96" i="10" s="1"/>
  <c r="AJ213" i="11"/>
  <c r="AK213" i="11" s="1"/>
  <c r="AW148" i="10"/>
  <c r="AO150" i="11"/>
  <c r="AP150" i="11" s="1"/>
  <c r="BW262" i="12"/>
  <c r="CA262" i="12" s="1"/>
  <c r="D98" i="12"/>
  <c r="W94" i="11"/>
  <c r="X94" i="11" s="1"/>
  <c r="BB59" i="11"/>
  <c r="BC59" i="11" s="1"/>
  <c r="AB86" i="11"/>
  <c r="AC86" i="11" s="1"/>
  <c r="AH91" i="11"/>
  <c r="AI91" i="11" s="1"/>
  <c r="AJ184" i="11"/>
  <c r="AK184" i="11" s="1"/>
  <c r="AH75" i="11"/>
  <c r="AI75" i="11" s="1"/>
  <c r="AM229" i="10"/>
  <c r="AN229" i="10" s="1"/>
  <c r="F223" i="12"/>
  <c r="D69" i="12"/>
  <c r="F42" i="12"/>
  <c r="E91" i="12"/>
  <c r="D108" i="12"/>
  <c r="D62" i="12"/>
  <c r="AY196" i="10"/>
  <c r="AR102" i="11"/>
  <c r="BW243" i="12"/>
  <c r="CD243" i="12" s="1"/>
  <c r="Z184" i="11"/>
  <c r="AA184" i="11" s="1"/>
  <c r="AY86" i="11"/>
  <c r="BE86" i="11" s="1"/>
  <c r="BF86" i="11" s="1"/>
  <c r="BB86" i="11"/>
  <c r="BC86" i="11" s="1"/>
  <c r="AM172" i="11"/>
  <c r="AN172" i="11" s="1"/>
  <c r="Z145" i="11"/>
  <c r="AA145" i="11" s="1"/>
  <c r="BB145" i="11"/>
  <c r="BC145" i="11" s="1"/>
  <c r="AH145" i="11"/>
  <c r="AI145" i="11" s="1"/>
  <c r="AJ108" i="11"/>
  <c r="AK108" i="11" s="1"/>
  <c r="AH86" i="11"/>
  <c r="AI86" i="11" s="1"/>
  <c r="AH136" i="11"/>
  <c r="AI136" i="11" s="1"/>
  <c r="AJ136" i="11"/>
  <c r="AK136" i="11" s="1"/>
  <c r="AO196" i="10"/>
  <c r="AP196" i="10" s="1"/>
  <c r="E99" i="12"/>
  <c r="D223" i="12"/>
  <c r="E42" i="12"/>
  <c r="E16" i="12"/>
  <c r="D91" i="12"/>
  <c r="F108" i="12"/>
  <c r="E62" i="12"/>
  <c r="AM136" i="11"/>
  <c r="AN136" i="11" s="1"/>
  <c r="U102" i="11"/>
  <c r="AT27" i="11"/>
  <c r="AO229" i="10"/>
  <c r="AP229" i="10" s="1"/>
  <c r="AH57" i="11"/>
  <c r="AI57" i="11" s="1"/>
  <c r="AJ86" i="11"/>
  <c r="AK86" i="11" s="1"/>
  <c r="AH102" i="11"/>
  <c r="AI102" i="11" s="1"/>
  <c r="AH184" i="11"/>
  <c r="AI184" i="11" s="1"/>
  <c r="AB59" i="11"/>
  <c r="AC59" i="11" s="1"/>
  <c r="BG145" i="10"/>
  <c r="BH145" i="10" s="1"/>
  <c r="D99" i="12"/>
  <c r="F96" i="12"/>
  <c r="AE81" i="11"/>
  <c r="AF81" i="11" s="1"/>
  <c r="U136" i="11"/>
  <c r="W184" i="11"/>
  <c r="X184" i="11" s="1"/>
  <c r="Z196" i="10"/>
  <c r="AO172" i="11"/>
  <c r="AP172" i="11" s="1"/>
  <c r="U164" i="11"/>
  <c r="AJ164" i="11"/>
  <c r="AK164" i="11" s="1"/>
  <c r="AY164" i="11"/>
  <c r="W170" i="11"/>
  <c r="X170" i="11" s="1"/>
  <c r="AH170" i="11"/>
  <c r="AI170" i="11" s="1"/>
  <c r="AM174" i="11"/>
  <c r="AN174" i="11" s="1"/>
  <c r="AH174" i="11"/>
  <c r="AI174" i="11" s="1"/>
  <c r="U156" i="11"/>
  <c r="Z156" i="11"/>
  <c r="AA156" i="11" s="1"/>
  <c r="U97" i="11"/>
  <c r="AJ97" i="11"/>
  <c r="AK97" i="11" s="1"/>
  <c r="AE212" i="11"/>
  <c r="AF212" i="11" s="1"/>
  <c r="AH212" i="11"/>
  <c r="AI212" i="11" s="1"/>
  <c r="AM212" i="11"/>
  <c r="AN212" i="11" s="1"/>
  <c r="W188" i="11"/>
  <c r="X188" i="11" s="1"/>
  <c r="AY188" i="11"/>
  <c r="AJ188" i="11"/>
  <c r="AK188" i="11" s="1"/>
  <c r="AH188" i="11"/>
  <c r="AI188" i="11" s="1"/>
  <c r="AH189" i="11"/>
  <c r="AI189" i="11" s="1"/>
  <c r="AO155" i="11"/>
  <c r="AP155" i="11" s="1"/>
  <c r="AJ155" i="11"/>
  <c r="AK155" i="11" s="1"/>
  <c r="U190" i="11"/>
  <c r="AY190" i="11"/>
  <c r="AT100" i="11"/>
  <c r="AE100" i="11"/>
  <c r="AF100" i="11" s="1"/>
  <c r="BW100" i="12"/>
  <c r="CF100" i="12" s="1"/>
  <c r="CH100" i="12" s="1"/>
  <c r="AM100" i="11"/>
  <c r="AN100" i="11" s="1"/>
  <c r="BW49" i="12"/>
  <c r="AR49" i="11"/>
  <c r="Z49" i="11"/>
  <c r="AA49" i="11" s="1"/>
  <c r="Z127" i="11"/>
  <c r="AA127" i="11" s="1"/>
  <c r="U127" i="11"/>
  <c r="BW127" i="12"/>
  <c r="AR127" i="11"/>
  <c r="AT127" i="11"/>
  <c r="AH127" i="11"/>
  <c r="AI127" i="11" s="1"/>
  <c r="BW79" i="12"/>
  <c r="W79" i="11"/>
  <c r="X79" i="11" s="1"/>
  <c r="AB79" i="11"/>
  <c r="AC79" i="11" s="1"/>
  <c r="U79" i="11"/>
  <c r="AR79" i="11"/>
  <c r="Z79" i="11"/>
  <c r="AA79" i="11" s="1"/>
  <c r="AJ104" i="11"/>
  <c r="AK104" i="11" s="1"/>
  <c r="AH104" i="11"/>
  <c r="AI104" i="11" s="1"/>
  <c r="Z15" i="11"/>
  <c r="AA15" i="11" s="1"/>
  <c r="AM15" i="11"/>
  <c r="AN15" i="11" s="1"/>
  <c r="AJ15" i="11"/>
  <c r="AK15" i="11" s="1"/>
  <c r="AH15" i="11"/>
  <c r="AI15" i="11" s="1"/>
  <c r="U15" i="11"/>
  <c r="AB233" i="11"/>
  <c r="AC233" i="11" s="1"/>
  <c r="AM233" i="11"/>
  <c r="AN233" i="11" s="1"/>
  <c r="AE233" i="11"/>
  <c r="AF233" i="11" s="1"/>
  <c r="AJ233" i="11"/>
  <c r="AK233" i="11" s="1"/>
  <c r="AH233" i="11"/>
  <c r="AI233" i="11" s="1"/>
  <c r="Z233" i="11"/>
  <c r="AA233" i="11" s="1"/>
  <c r="W101" i="11"/>
  <c r="X101" i="11" s="1"/>
  <c r="AE101" i="11"/>
  <c r="AF101" i="11" s="1"/>
  <c r="U101" i="11"/>
  <c r="BW101" i="12"/>
  <c r="CJ101" i="12" s="1"/>
  <c r="Z101" i="11"/>
  <c r="AA101" i="11" s="1"/>
  <c r="AM82" i="11"/>
  <c r="AN82" i="11" s="1"/>
  <c r="AJ82" i="11"/>
  <c r="AK82" i="11" s="1"/>
  <c r="Z168" i="11"/>
  <c r="AA168" i="11" s="1"/>
  <c r="AE168" i="11"/>
  <c r="AF168" i="11" s="1"/>
  <c r="AJ168" i="11"/>
  <c r="AK168" i="11" s="1"/>
  <c r="AO133" i="11"/>
  <c r="AP133" i="11" s="1"/>
  <c r="AJ133" i="11"/>
  <c r="AK133" i="11" s="1"/>
  <c r="AY135" i="11"/>
  <c r="AZ135" i="11" s="1"/>
  <c r="AE127" i="11"/>
  <c r="AF127" i="11" s="1"/>
  <c r="AH107" i="11"/>
  <c r="AI107" i="11" s="1"/>
  <c r="AJ107" i="11"/>
  <c r="AK107" i="11" s="1"/>
  <c r="AH152" i="11"/>
  <c r="AI152" i="11" s="1"/>
  <c r="Z152" i="11"/>
  <c r="AA152" i="11" s="1"/>
  <c r="AT65" i="11"/>
  <c r="AH65" i="11"/>
  <c r="AI65" i="11" s="1"/>
  <c r="U129" i="11"/>
  <c r="AT129" i="11"/>
  <c r="AM155" i="11"/>
  <c r="AN155" i="11" s="1"/>
  <c r="AE118" i="11"/>
  <c r="AF118" i="11" s="1"/>
  <c r="AJ118" i="11"/>
  <c r="AK118" i="11" s="1"/>
  <c r="AT154" i="11"/>
  <c r="AH151" i="11"/>
  <c r="AI151" i="11" s="1"/>
  <c r="AY151" i="11"/>
  <c r="AZ151" i="11" s="1"/>
  <c r="AH224" i="11"/>
  <c r="AI224" i="11" s="1"/>
  <c r="AJ224" i="11"/>
  <c r="AK224" i="11" s="1"/>
  <c r="AM224" i="11"/>
  <c r="AN224" i="11" s="1"/>
  <c r="AR45" i="11"/>
  <c r="AH45" i="11"/>
  <c r="AI45" i="11" s="1"/>
  <c r="AE45" i="11"/>
  <c r="AF45" i="11" s="1"/>
  <c r="AJ45" i="11"/>
  <c r="AK45" i="11" s="1"/>
  <c r="Z45" i="11"/>
  <c r="AA45" i="11" s="1"/>
  <c r="U45" i="11"/>
  <c r="BW45" i="12"/>
  <c r="CF45" i="12" s="1"/>
  <c r="Z221" i="11"/>
  <c r="AA221" i="11" s="1"/>
  <c r="Z135" i="11"/>
  <c r="AA135" i="11" s="1"/>
  <c r="AB244" i="11"/>
  <c r="AC244" i="11" s="1"/>
  <c r="Z104" i="11"/>
  <c r="AA104" i="11" s="1"/>
  <c r="AH105" i="11"/>
  <c r="AI105" i="11" s="1"/>
  <c r="AY168" i="11"/>
  <c r="AZ168" i="11" s="1"/>
  <c r="AH101" i="11"/>
  <c r="AI101" i="11" s="1"/>
  <c r="AJ212" i="11"/>
  <c r="AK212" i="11" s="1"/>
  <c r="AH82" i="11"/>
  <c r="AI82" i="11" s="1"/>
  <c r="AH164" i="11"/>
  <c r="AI164" i="11" s="1"/>
  <c r="AJ79" i="11"/>
  <c r="AK79" i="11" s="1"/>
  <c r="AH100" i="11"/>
  <c r="AI100" i="11" s="1"/>
  <c r="BW196" i="12"/>
  <c r="AY100" i="11"/>
  <c r="BW210" i="12"/>
  <c r="CJ210" i="12" s="1"/>
  <c r="U210" i="11"/>
  <c r="AM244" i="11"/>
  <c r="AN244" i="11" s="1"/>
  <c r="AB104" i="11"/>
  <c r="AC104" i="11" s="1"/>
  <c r="AO105" i="11"/>
  <c r="AP105" i="11" s="1"/>
  <c r="Z155" i="11"/>
  <c r="AA155" i="11" s="1"/>
  <c r="AB164" i="11"/>
  <c r="AC164" i="11" s="1"/>
  <c r="AB50" i="11"/>
  <c r="AC50" i="11" s="1"/>
  <c r="BB100" i="11"/>
  <c r="BC100" i="11" s="1"/>
  <c r="AJ49" i="11"/>
  <c r="AK49" i="11" s="1"/>
  <c r="AH79" i="11"/>
  <c r="AI79" i="11" s="1"/>
  <c r="AJ50" i="11"/>
  <c r="AK50" i="11" s="1"/>
  <c r="AH50" i="11"/>
  <c r="AI50" i="11" s="1"/>
  <c r="AR233" i="11"/>
  <c r="AH168" i="11"/>
  <c r="AI168" i="11" s="1"/>
  <c r="W100" i="11"/>
  <c r="X100" i="11" s="1"/>
  <c r="AR15" i="11"/>
  <c r="AR101" i="11"/>
  <c r="AM79" i="11"/>
  <c r="AN79" i="11" s="1"/>
  <c r="AT79" i="11"/>
  <c r="BW289" i="12"/>
  <c r="CC289" i="12" s="1"/>
  <c r="AE192" i="11"/>
  <c r="AF192" i="11" s="1"/>
  <c r="BB192" i="11"/>
  <c r="BC192" i="11" s="1"/>
  <c r="AT138" i="11"/>
  <c r="AY138" i="11"/>
  <c r="AZ138" i="11" s="1"/>
  <c r="AJ78" i="11"/>
  <c r="AK78" i="11" s="1"/>
  <c r="AH78" i="11"/>
  <c r="AI78" i="11" s="1"/>
  <c r="AM78" i="11"/>
  <c r="AN78" i="11" s="1"/>
  <c r="AB188" i="11"/>
  <c r="AC188" i="11" s="1"/>
  <c r="AB65" i="11"/>
  <c r="AC65" i="11" s="1"/>
  <c r="AB174" i="11"/>
  <c r="AC174" i="11" s="1"/>
  <c r="AB78" i="11"/>
  <c r="AC78" i="11" s="1"/>
  <c r="AO224" i="11"/>
  <c r="AP224" i="11" s="1"/>
  <c r="AB221" i="11"/>
  <c r="AC221" i="11" s="1"/>
  <c r="AB135" i="11"/>
  <c r="AC135" i="11" s="1"/>
  <c r="AB189" i="11"/>
  <c r="AC189" i="11" s="1"/>
  <c r="AB82" i="11"/>
  <c r="AC82" i="11" s="1"/>
  <c r="AB210" i="11"/>
  <c r="AC210" i="11" s="1"/>
  <c r="AB133" i="11"/>
  <c r="AC133" i="11" s="1"/>
  <c r="AB101" i="11"/>
  <c r="AC101" i="11" s="1"/>
  <c r="AB118" i="11"/>
  <c r="AC118" i="11" s="1"/>
  <c r="CG173" i="12"/>
  <c r="AW31" i="6"/>
  <c r="AX31" i="6" s="1"/>
  <c r="AY145" i="11"/>
  <c r="BE145" i="11" s="1"/>
  <c r="BF145" i="11" s="1"/>
  <c r="CD173" i="12"/>
  <c r="AB75" i="11"/>
  <c r="AC75" i="11" s="1"/>
  <c r="AL75" i="6"/>
  <c r="AO79" i="10"/>
  <c r="AP79" i="10" s="1"/>
  <c r="AT201" i="11"/>
  <c r="AO100" i="11"/>
  <c r="AP100" i="11" s="1"/>
  <c r="AW131" i="10"/>
  <c r="AE97" i="11"/>
  <c r="AF97" i="11" s="1"/>
  <c r="Z118" i="10"/>
  <c r="AR97" i="11"/>
  <c r="BW206" i="12"/>
  <c r="Z131" i="10"/>
  <c r="BW253" i="12"/>
  <c r="AR88" i="11"/>
  <c r="AY131" i="10"/>
  <c r="AB52" i="11"/>
  <c r="AC52" i="11" s="1"/>
  <c r="BB241" i="11"/>
  <c r="BC241" i="11" s="1"/>
  <c r="AO144" i="10"/>
  <c r="AP144" i="10" s="1"/>
  <c r="AM151" i="10"/>
  <c r="AN151" i="10" s="1"/>
  <c r="AJ158" i="11"/>
  <c r="AK158" i="11" s="1"/>
  <c r="AH143" i="11"/>
  <c r="AI143" i="11" s="1"/>
  <c r="BB142" i="11"/>
  <c r="BC142" i="11" s="1"/>
  <c r="Z158" i="11"/>
  <c r="AA158" i="11" s="1"/>
  <c r="Z141" i="11"/>
  <c r="AA141" i="11" s="1"/>
  <c r="AT144" i="10"/>
  <c r="AU144" i="10" s="1"/>
  <c r="AH142" i="11"/>
  <c r="AI142" i="11" s="1"/>
  <c r="E30" i="12"/>
  <c r="D53" i="12"/>
  <c r="Z241" i="11"/>
  <c r="AA241" i="11" s="1"/>
  <c r="AB89" i="11"/>
  <c r="AC89" i="11" s="1"/>
  <c r="Z19" i="11"/>
  <c r="AA19" i="11" s="1"/>
  <c r="AY89" i="11"/>
  <c r="BE89" i="11" s="1"/>
  <c r="BF89" i="11" s="1"/>
  <c r="AY57" i="11"/>
  <c r="BE57" i="11" s="1"/>
  <c r="BF57" i="11" s="1"/>
  <c r="AO151" i="10"/>
  <c r="AP151" i="10" s="1"/>
  <c r="AR24" i="11"/>
  <c r="AM150" i="10"/>
  <c r="AN150" i="10" s="1"/>
  <c r="AT150" i="10"/>
  <c r="AU150" i="10" s="1"/>
  <c r="AM241" i="11"/>
  <c r="AN241" i="11" s="1"/>
  <c r="Z24" i="11"/>
  <c r="AA24" i="11" s="1"/>
  <c r="AM144" i="10"/>
  <c r="AN144" i="10" s="1"/>
  <c r="AH89" i="11"/>
  <c r="AI89" i="11" s="1"/>
  <c r="AJ24" i="11"/>
  <c r="AK24" i="11" s="1"/>
  <c r="F53" i="12"/>
  <c r="AJ47" i="11"/>
  <c r="AK47" i="11" s="1"/>
  <c r="E52" i="12"/>
  <c r="D217" i="12"/>
  <c r="BW136" i="12"/>
  <c r="AY100" i="10"/>
  <c r="AW118" i="10"/>
  <c r="D144" i="12"/>
  <c r="AR100" i="11"/>
  <c r="AB100" i="11"/>
  <c r="AC100" i="11" s="1"/>
  <c r="E12" i="12"/>
  <c r="BW13" i="12"/>
  <c r="BW202" i="12"/>
  <c r="AT232" i="11"/>
  <c r="W98" i="11"/>
  <c r="X98" i="11" s="1"/>
  <c r="BW282" i="12"/>
  <c r="W241" i="11"/>
  <c r="X241" i="11" s="1"/>
  <c r="AE98" i="11"/>
  <c r="AF98" i="11" s="1"/>
  <c r="U66" i="11"/>
  <c r="W66" i="11"/>
  <c r="X66" i="11" s="1"/>
  <c r="AM243" i="11"/>
  <c r="AN243" i="11" s="1"/>
  <c r="BW256" i="12"/>
  <c r="CG256" i="12" s="1"/>
  <c r="E195" i="12"/>
  <c r="F195" i="12"/>
  <c r="BW226" i="12"/>
  <c r="CG226" i="12" s="1"/>
  <c r="BW277" i="12"/>
  <c r="CF277" i="12" s="1"/>
  <c r="CH277" i="12" s="1"/>
  <c r="AT130" i="11"/>
  <c r="W130" i="11"/>
  <c r="X130" i="11" s="1"/>
  <c r="W118" i="11"/>
  <c r="X118" i="11" s="1"/>
  <c r="BW118" i="12"/>
  <c r="CG118" i="12" s="1"/>
  <c r="Z118" i="11"/>
  <c r="AA118" i="11" s="1"/>
  <c r="AM118" i="11"/>
  <c r="AN118" i="11" s="1"/>
  <c r="BW292" i="12"/>
  <c r="BW70" i="12"/>
  <c r="CG70" i="12" s="1"/>
  <c r="AJ46" i="10"/>
  <c r="AK46" i="10" s="1"/>
  <c r="Z162" i="10"/>
  <c r="W122" i="11"/>
  <c r="X122" i="11" s="1"/>
  <c r="AR105" i="10"/>
  <c r="AS105" i="10" s="1"/>
  <c r="AT15" i="11"/>
  <c r="AT101" i="11"/>
  <c r="BW15" i="12"/>
  <c r="CJ15" i="12" s="1"/>
  <c r="Z61" i="10"/>
  <c r="W176" i="11"/>
  <c r="X176" i="11" s="1"/>
  <c r="AB162" i="11"/>
  <c r="AC162" i="11" s="1"/>
  <c r="AB115" i="10"/>
  <c r="AC115" i="10" s="1"/>
  <c r="AE15" i="11"/>
  <c r="AF15" i="11" s="1"/>
  <c r="BW17" i="12"/>
  <c r="AW61" i="10"/>
  <c r="W55" i="11"/>
  <c r="X55" i="11" s="1"/>
  <c r="BW220" i="12"/>
  <c r="CG220" i="12" s="1"/>
  <c r="AW32" i="10"/>
  <c r="AB28" i="10"/>
  <c r="AC28" i="10" s="1"/>
  <c r="AG61" i="10"/>
  <c r="AH61" i="10" s="1"/>
  <c r="AE120" i="11"/>
  <c r="AF120" i="11" s="1"/>
  <c r="AE150" i="11"/>
  <c r="AF150" i="11" s="1"/>
  <c r="U55" i="11"/>
  <c r="Z171" i="10"/>
  <c r="AY28" i="10"/>
  <c r="AT120" i="11"/>
  <c r="AO15" i="11"/>
  <c r="AP15" i="11" s="1"/>
  <c r="AB89" i="10"/>
  <c r="AC89" i="10" s="1"/>
  <c r="Z8" i="10"/>
  <c r="AG46" i="10"/>
  <c r="AH46" i="10" s="1"/>
  <c r="Z46" i="10"/>
  <c r="AR162" i="10"/>
  <c r="AS162" i="10" s="1"/>
  <c r="W127" i="11"/>
  <c r="X127" i="11" s="1"/>
  <c r="Z89" i="10"/>
  <c r="AM114" i="11"/>
  <c r="AN114" i="11" s="1"/>
  <c r="U98" i="11"/>
  <c r="AO98" i="11"/>
  <c r="AP98" i="11" s="1"/>
  <c r="BW55" i="12"/>
  <c r="AJ133" i="10"/>
  <c r="AK133" i="10" s="1"/>
  <c r="AW130" i="10"/>
  <c r="AB8" i="10"/>
  <c r="AC8" i="10" s="1"/>
  <c r="AB61" i="10"/>
  <c r="AC61" i="10" s="1"/>
  <c r="AO176" i="11"/>
  <c r="AP176" i="11" s="1"/>
  <c r="AT202" i="11"/>
  <c r="AR122" i="11"/>
  <c r="Z26" i="11"/>
  <c r="AA26" i="11" s="1"/>
  <c r="Z55" i="11"/>
  <c r="AA55" i="11" s="1"/>
  <c r="W162" i="11"/>
  <c r="X162" i="11" s="1"/>
  <c r="BW114" i="12"/>
  <c r="EA114" i="12" s="1"/>
  <c r="EB114" i="12" s="1"/>
  <c r="AR55" i="11"/>
  <c r="AE200" i="11"/>
  <c r="AF200" i="11" s="1"/>
  <c r="Z28" i="10"/>
  <c r="U120" i="11"/>
  <c r="AB150" i="11"/>
  <c r="AC150" i="11" s="1"/>
  <c r="AT122" i="11"/>
  <c r="AE162" i="11"/>
  <c r="AF162" i="11" s="1"/>
  <c r="AY8" i="10"/>
  <c r="AB131" i="10"/>
  <c r="AC131" i="10" s="1"/>
  <c r="Z114" i="11"/>
  <c r="AA114" i="11" s="1"/>
  <c r="AG28" i="10"/>
  <c r="AH28" i="10" s="1"/>
  <c r="U241" i="11"/>
  <c r="AO188" i="11"/>
  <c r="AP188" i="11" s="1"/>
  <c r="E112" i="12"/>
  <c r="D112" i="12"/>
  <c r="F112" i="12"/>
  <c r="E45" i="12"/>
  <c r="D45" i="12"/>
  <c r="F45" i="12"/>
  <c r="AY155" i="10"/>
  <c r="AG155" i="10"/>
  <c r="AH155" i="10" s="1"/>
  <c r="AB155" i="10"/>
  <c r="AC155" i="10" s="1"/>
  <c r="AO155" i="10"/>
  <c r="AP155" i="10" s="1"/>
  <c r="AR155" i="10"/>
  <c r="AS155" i="10" s="1"/>
  <c r="D120" i="12"/>
  <c r="E120" i="12"/>
  <c r="Z84" i="11"/>
  <c r="AA84" i="11" s="1"/>
  <c r="AJ84" i="11"/>
  <c r="AK84" i="11" s="1"/>
  <c r="AM84" i="11"/>
  <c r="AN84" i="11" s="1"/>
  <c r="AH84" i="11"/>
  <c r="AI84" i="11" s="1"/>
  <c r="W51" i="11"/>
  <c r="X51" i="11" s="1"/>
  <c r="AY51" i="11"/>
  <c r="AJ51" i="11"/>
  <c r="AK51" i="11" s="1"/>
  <c r="Z51" i="11"/>
  <c r="AA51" i="11" s="1"/>
  <c r="AB139" i="10"/>
  <c r="AC139" i="10" s="1"/>
  <c r="AM139" i="10"/>
  <c r="AN139" i="10" s="1"/>
  <c r="U153" i="11"/>
  <c r="BB153" i="11"/>
  <c r="BC153" i="11" s="1"/>
  <c r="AH153" i="11"/>
  <c r="AI153" i="11" s="1"/>
  <c r="Z153" i="11"/>
  <c r="AA153" i="11" s="1"/>
  <c r="AY153" i="11"/>
  <c r="BE153" i="11" s="1"/>
  <c r="BF153" i="11" s="1"/>
  <c r="AH183" i="11"/>
  <c r="AI183" i="11" s="1"/>
  <c r="AM183" i="11"/>
  <c r="AN183" i="11" s="1"/>
  <c r="Z183" i="11"/>
  <c r="AA183" i="11" s="1"/>
  <c r="AJ183" i="11"/>
  <c r="AK183" i="11" s="1"/>
  <c r="BB183" i="11"/>
  <c r="BC183" i="11" s="1"/>
  <c r="AE205" i="11"/>
  <c r="AF205" i="11" s="1"/>
  <c r="AH205" i="11"/>
  <c r="AI205" i="11" s="1"/>
  <c r="AJ205" i="11"/>
  <c r="AK205" i="11" s="1"/>
  <c r="Z205" i="11"/>
  <c r="AA205" i="11" s="1"/>
  <c r="AM20" i="10"/>
  <c r="AN20" i="10" s="1"/>
  <c r="AO20" i="10"/>
  <c r="AP20" i="10" s="1"/>
  <c r="D135" i="12"/>
  <c r="E135" i="12"/>
  <c r="E148" i="12"/>
  <c r="D148" i="12"/>
  <c r="F148" i="12"/>
  <c r="W216" i="11"/>
  <c r="X216" i="11" s="1"/>
  <c r="AE216" i="11"/>
  <c r="AF216" i="11" s="1"/>
  <c r="E211" i="12"/>
  <c r="F211" i="12"/>
  <c r="D211" i="12"/>
  <c r="AJ216" i="11"/>
  <c r="AK216" i="11" s="1"/>
  <c r="W39" i="11"/>
  <c r="X39" i="11" s="1"/>
  <c r="AJ39" i="11"/>
  <c r="AK39" i="11" s="1"/>
  <c r="Z39" i="11"/>
  <c r="AA39" i="11" s="1"/>
  <c r="AH39" i="11"/>
  <c r="AI39" i="11" s="1"/>
  <c r="AJ185" i="11"/>
  <c r="AK185" i="11" s="1"/>
  <c r="AH185" i="11"/>
  <c r="AI185" i="11" s="1"/>
  <c r="W217" i="11"/>
  <c r="X217" i="11" s="1"/>
  <c r="AJ217" i="11"/>
  <c r="AK217" i="11" s="1"/>
  <c r="AH217" i="11"/>
  <c r="AI217" i="11" s="1"/>
  <c r="AB186" i="10"/>
  <c r="AC186" i="10" s="1"/>
  <c r="AR186" i="10"/>
  <c r="AS186" i="10" s="1"/>
  <c r="AO186" i="10"/>
  <c r="AP186" i="10" s="1"/>
  <c r="AO143" i="11"/>
  <c r="AP143" i="11" s="1"/>
  <c r="AY143" i="11"/>
  <c r="Z143" i="11"/>
  <c r="AA143" i="11" s="1"/>
  <c r="BB143" i="11"/>
  <c r="BC143" i="11" s="1"/>
  <c r="BW34" i="12"/>
  <c r="AT34" i="11"/>
  <c r="AH216" i="11"/>
  <c r="AI216" i="11" s="1"/>
  <c r="AH117" i="11"/>
  <c r="AI117" i="11" s="1"/>
  <c r="AJ117" i="11"/>
  <c r="AK117" i="11" s="1"/>
  <c r="E78" i="12"/>
  <c r="F78" i="12"/>
  <c r="D78" i="12"/>
  <c r="AR173" i="10"/>
  <c r="AS173" i="10" s="1"/>
  <c r="AG173" i="10"/>
  <c r="AH173" i="10" s="1"/>
  <c r="AO173" i="10"/>
  <c r="AP173" i="10" s="1"/>
  <c r="AB173" i="10"/>
  <c r="AC173" i="10" s="1"/>
  <c r="AJ182" i="11"/>
  <c r="AK182" i="11" s="1"/>
  <c r="Z182" i="11"/>
  <c r="AA182" i="11" s="1"/>
  <c r="AM182" i="11"/>
  <c r="AN182" i="11" s="1"/>
  <c r="AM49" i="10"/>
  <c r="AN49" i="10" s="1"/>
  <c r="AO49" i="10"/>
  <c r="AP49" i="10" s="1"/>
  <c r="AE87" i="11"/>
  <c r="AF87" i="11" s="1"/>
  <c r="AJ87" i="11"/>
  <c r="AK87" i="11" s="1"/>
  <c r="BB87" i="11"/>
  <c r="BC87" i="11" s="1"/>
  <c r="U234" i="11"/>
  <c r="AM234" i="11"/>
  <c r="AN234" i="11" s="1"/>
  <c r="AR234" i="11"/>
  <c r="E103" i="12"/>
  <c r="D103" i="12"/>
  <c r="F103" i="12"/>
  <c r="E72" i="12"/>
  <c r="D72" i="12"/>
  <c r="F72" i="12"/>
  <c r="AB143" i="11"/>
  <c r="AC143" i="11" s="1"/>
  <c r="AB216" i="11"/>
  <c r="AC216" i="11" s="1"/>
  <c r="AO217" i="11"/>
  <c r="AP217" i="11" s="1"/>
  <c r="F68" i="12"/>
  <c r="D68" i="12"/>
  <c r="E31" i="12"/>
  <c r="D31" i="12"/>
  <c r="F79" i="12"/>
  <c r="D79" i="12"/>
  <c r="U151" i="11"/>
  <c r="BW151" i="12"/>
  <c r="AR151" i="11"/>
  <c r="W151" i="11"/>
  <c r="X151" i="11" s="1"/>
  <c r="BW315" i="12"/>
  <c r="CG315" i="12" s="1"/>
  <c r="D11" i="12"/>
  <c r="E11" i="12"/>
  <c r="BW304" i="12"/>
  <c r="AE134" i="11"/>
  <c r="AF134" i="11" s="1"/>
  <c r="AY134" i="11"/>
  <c r="BB134" i="11"/>
  <c r="BC134" i="11" s="1"/>
  <c r="W134" i="11"/>
  <c r="X134" i="11" s="1"/>
  <c r="E216" i="12"/>
  <c r="F216" i="12"/>
  <c r="AM160" i="11"/>
  <c r="AN160" i="11" s="1"/>
  <c r="U160" i="11"/>
  <c r="AE160" i="11"/>
  <c r="AF160" i="11" s="1"/>
  <c r="AR160" i="11"/>
  <c r="AT160" i="11"/>
  <c r="AJ114" i="10"/>
  <c r="AK114" i="10" s="1"/>
  <c r="AR114" i="10"/>
  <c r="AS114" i="10" s="1"/>
  <c r="AY9" i="10"/>
  <c r="D61" i="12"/>
  <c r="F61" i="12"/>
  <c r="E61" i="12"/>
  <c r="AT77" i="11"/>
  <c r="BW77" i="12"/>
  <c r="BW306" i="12"/>
  <c r="CV306" i="12" s="1"/>
  <c r="BW290" i="12"/>
  <c r="CG290" i="12" s="1"/>
  <c r="BW112" i="12"/>
  <c r="CG112" i="12" s="1"/>
  <c r="AE56" i="11"/>
  <c r="AF56" i="11" s="1"/>
  <c r="W56" i="11"/>
  <c r="X56" i="11" s="1"/>
  <c r="AT56" i="11"/>
  <c r="BW252" i="12"/>
  <c r="CG252" i="12" s="1"/>
  <c r="D127" i="12"/>
  <c r="E127" i="12"/>
  <c r="D157" i="12"/>
  <c r="E157" i="12"/>
  <c r="Z82" i="11"/>
  <c r="AA82" i="11" s="1"/>
  <c r="W82" i="11"/>
  <c r="X82" i="11" s="1"/>
  <c r="AR82" i="11"/>
  <c r="AE82" i="11"/>
  <c r="AF82" i="11" s="1"/>
  <c r="AM168" i="11"/>
  <c r="AN168" i="11" s="1"/>
  <c r="W168" i="11"/>
  <c r="X168" i="11" s="1"/>
  <c r="BW168" i="12"/>
  <c r="CG168" i="12" s="1"/>
  <c r="AR168" i="11"/>
  <c r="AT168" i="11"/>
  <c r="AB168" i="11"/>
  <c r="AC168" i="11" s="1"/>
  <c r="AO168" i="11"/>
  <c r="AP168" i="11" s="1"/>
  <c r="D222" i="12"/>
  <c r="F222" i="12"/>
  <c r="E171" i="12"/>
  <c r="F171" i="12"/>
  <c r="E32" i="12"/>
  <c r="F32" i="12"/>
  <c r="D92" i="12"/>
  <c r="E92" i="12"/>
  <c r="F92" i="12"/>
  <c r="AT173" i="10"/>
  <c r="AU173" i="10" s="1"/>
  <c r="AB87" i="11"/>
  <c r="AC87" i="11" s="1"/>
  <c r="AT49" i="10"/>
  <c r="AU49" i="10" s="1"/>
  <c r="F204" i="12"/>
  <c r="E79" i="12"/>
  <c r="F11" i="12"/>
  <c r="AB153" i="10"/>
  <c r="AC153" i="10" s="1"/>
  <c r="AJ153" i="10"/>
  <c r="AK153" i="10" s="1"/>
  <c r="BW175" i="12"/>
  <c r="CG175" i="12" s="1"/>
  <c r="U175" i="11"/>
  <c r="BW82" i="12"/>
  <c r="CG82" i="12" s="1"/>
  <c r="AY166" i="11"/>
  <c r="AR166" i="11"/>
  <c r="U166" i="11"/>
  <c r="AT166" i="11"/>
  <c r="W99" i="11"/>
  <c r="X99" i="11" s="1"/>
  <c r="AE99" i="11"/>
  <c r="AF99" i="11" s="1"/>
  <c r="AM99" i="11"/>
  <c r="AN99" i="11" s="1"/>
  <c r="BB99" i="11"/>
  <c r="BC99" i="11" s="1"/>
  <c r="BW99" i="12"/>
  <c r="CA99" i="12" s="1"/>
  <c r="AB182" i="11"/>
  <c r="AC182" i="11" s="1"/>
  <c r="AB117" i="11"/>
  <c r="AC117" i="11" s="1"/>
  <c r="AB234" i="11"/>
  <c r="AC234" i="11" s="1"/>
  <c r="AO151" i="11"/>
  <c r="AP151" i="11" s="1"/>
  <c r="Z221" i="10"/>
  <c r="AG221" i="10"/>
  <c r="AH221" i="10" s="1"/>
  <c r="F165" i="12"/>
  <c r="E165" i="12"/>
  <c r="D197" i="12"/>
  <c r="F197" i="12"/>
  <c r="AT189" i="11"/>
  <c r="AR189" i="11"/>
  <c r="U168" i="11"/>
  <c r="AB232" i="10"/>
  <c r="AC232" i="10" s="1"/>
  <c r="AM90" i="11"/>
  <c r="AN90" i="11" s="1"/>
  <c r="E212" i="12"/>
  <c r="D212" i="12"/>
  <c r="D215" i="12"/>
  <c r="E215" i="12"/>
  <c r="CD113" i="12"/>
  <c r="CA113" i="12"/>
  <c r="F149" i="12"/>
  <c r="D149" i="12"/>
  <c r="W148" i="11"/>
  <c r="X148" i="11" s="1"/>
  <c r="AB148" i="11"/>
  <c r="AC148" i="11" s="1"/>
  <c r="AJ148" i="11"/>
  <c r="AK148" i="11" s="1"/>
  <c r="F138" i="12"/>
  <c r="D138" i="12"/>
  <c r="E138" i="12"/>
  <c r="AR139" i="11"/>
  <c r="AB139" i="11"/>
  <c r="AC139" i="11" s="1"/>
  <c r="AE139" i="11"/>
  <c r="AF139" i="11" s="1"/>
  <c r="BW139" i="12"/>
  <c r="CG139" i="12" s="1"/>
  <c r="AT139" i="11"/>
  <c r="U139" i="11"/>
  <c r="AE165" i="11"/>
  <c r="AF165" i="11" s="1"/>
  <c r="AT165" i="11"/>
  <c r="U165" i="11"/>
  <c r="Z165" i="11"/>
  <c r="AA165" i="11" s="1"/>
  <c r="W165" i="11"/>
  <c r="X165" i="11" s="1"/>
  <c r="BW165" i="12"/>
  <c r="AR165" i="11"/>
  <c r="AO165" i="11"/>
  <c r="AP165" i="11" s="1"/>
  <c r="AM165" i="11"/>
  <c r="AN165" i="11" s="1"/>
  <c r="AR81" i="10"/>
  <c r="AS81" i="10" s="1"/>
  <c r="AW81" i="10"/>
  <c r="AM81" i="10"/>
  <c r="AN81" i="10" s="1"/>
  <c r="AG81" i="10"/>
  <c r="AH81" i="10" s="1"/>
  <c r="E114" i="12"/>
  <c r="D114" i="12"/>
  <c r="Z106" i="10"/>
  <c r="AW106" i="10"/>
  <c r="AJ106" i="10"/>
  <c r="AK106" i="10" s="1"/>
  <c r="E9" i="12"/>
  <c r="D9" i="12"/>
  <c r="Z88" i="10"/>
  <c r="AW88" i="10"/>
  <c r="AY88" i="10"/>
  <c r="AJ88" i="10"/>
  <c r="AK88" i="10" s="1"/>
  <c r="E40" i="12"/>
  <c r="D40" i="12"/>
  <c r="AG77" i="10"/>
  <c r="AH77" i="10" s="1"/>
  <c r="Z77" i="10"/>
  <c r="AY77" i="10"/>
  <c r="AM77" i="10"/>
  <c r="AN77" i="10" s="1"/>
  <c r="AB77" i="10"/>
  <c r="AC77" i="10" s="1"/>
  <c r="AG51" i="10"/>
  <c r="AH51" i="10" s="1"/>
  <c r="AB51" i="10"/>
  <c r="AC51" i="10" s="1"/>
  <c r="AY51" i="10"/>
  <c r="Z51" i="10"/>
  <c r="AW51" i="10"/>
  <c r="D133" i="12"/>
  <c r="F133" i="12"/>
  <c r="D89" i="12"/>
  <c r="E89" i="12"/>
  <c r="F89" i="12"/>
  <c r="AY27" i="10"/>
  <c r="F8" i="12"/>
  <c r="E8" i="12"/>
  <c r="AY143" i="10"/>
  <c r="F102" i="12"/>
  <c r="E102" i="12"/>
  <c r="AY158" i="10"/>
  <c r="BB170" i="11"/>
  <c r="BC170" i="11" s="1"/>
  <c r="AY148" i="11"/>
  <c r="BE148" i="11" s="1"/>
  <c r="BF148" i="11" s="1"/>
  <c r="AJ139" i="11"/>
  <c r="AK139" i="11" s="1"/>
  <c r="AO81" i="10"/>
  <c r="AP81" i="10" s="1"/>
  <c r="AM106" i="10"/>
  <c r="AN106" i="10" s="1"/>
  <c r="AO106" i="10"/>
  <c r="AP106" i="10" s="1"/>
  <c r="AH165" i="11"/>
  <c r="AI165" i="11" s="1"/>
  <c r="BD172" i="6"/>
  <c r="BF172" i="6" s="1"/>
  <c r="AY172" i="11" s="1"/>
  <c r="DF113" i="12"/>
  <c r="DG113" i="12" s="1"/>
  <c r="E133" i="12"/>
  <c r="F212" i="12"/>
  <c r="E149" i="12"/>
  <c r="F215" i="12"/>
  <c r="F141" i="12"/>
  <c r="D141" i="12"/>
  <c r="AE107" i="11"/>
  <c r="AF107" i="11" s="1"/>
  <c r="Z107" i="11"/>
  <c r="AA107" i="11" s="1"/>
  <c r="F220" i="12"/>
  <c r="E220" i="12"/>
  <c r="D220" i="12"/>
  <c r="AB106" i="10"/>
  <c r="AC106" i="10" s="1"/>
  <c r="AB105" i="11"/>
  <c r="AC105" i="11" s="1"/>
  <c r="AM105" i="11"/>
  <c r="AN105" i="11" s="1"/>
  <c r="AY197" i="10"/>
  <c r="AJ197" i="10"/>
  <c r="AK197" i="10" s="1"/>
  <c r="AG197" i="10"/>
  <c r="AH197" i="10" s="1"/>
  <c r="BW36" i="12"/>
  <c r="DB36" i="12" s="1"/>
  <c r="W139" i="11"/>
  <c r="X139" i="11" s="1"/>
  <c r="AB205" i="10"/>
  <c r="AC205" i="10" s="1"/>
  <c r="AW205" i="10"/>
  <c r="D172" i="12"/>
  <c r="F172" i="12"/>
  <c r="E214" i="12"/>
  <c r="F214" i="12"/>
  <c r="D214" i="12"/>
  <c r="F115" i="12"/>
  <c r="D115" i="12"/>
  <c r="E232" i="12"/>
  <c r="D232" i="12"/>
  <c r="AY49" i="11"/>
  <c r="W49" i="11"/>
  <c r="X49" i="11" s="1"/>
  <c r="U49" i="11"/>
  <c r="AE49" i="11"/>
  <c r="AF49" i="11" s="1"/>
  <c r="AO49" i="11"/>
  <c r="AP49" i="11" s="1"/>
  <c r="BB49" i="11"/>
  <c r="BC49" i="11" s="1"/>
  <c r="AB104" i="10"/>
  <c r="AC104" i="10" s="1"/>
  <c r="Z104" i="10"/>
  <c r="AG104" i="10"/>
  <c r="AH104" i="10" s="1"/>
  <c r="AW104" i="10"/>
  <c r="AR104" i="10"/>
  <c r="AS104" i="10" s="1"/>
  <c r="AR207" i="11"/>
  <c r="BB131" i="11"/>
  <c r="BC131" i="11" s="1"/>
  <c r="AM131" i="11"/>
  <c r="AN131" i="11" s="1"/>
  <c r="AE104" i="11"/>
  <c r="AF104" i="11" s="1"/>
  <c r="BW104" i="12"/>
  <c r="CF104" i="12" s="1"/>
  <c r="CH104" i="12" s="1"/>
  <c r="AR104" i="11"/>
  <c r="E107" i="12"/>
  <c r="D107" i="12"/>
  <c r="F10" i="12"/>
  <c r="D10" i="12"/>
  <c r="E10" i="12"/>
  <c r="Z167" i="11"/>
  <c r="AA167" i="11" s="1"/>
  <c r="F40" i="12"/>
  <c r="BW237" i="12"/>
  <c r="CD237" i="12" s="1"/>
  <c r="AT237" i="11"/>
  <c r="AY12" i="10"/>
  <c r="U24" i="11"/>
  <c r="W24" i="11"/>
  <c r="X24" i="11" s="1"/>
  <c r="AT24" i="11"/>
  <c r="BW24" i="12"/>
  <c r="CF24" i="12" s="1"/>
  <c r="AT28" i="11"/>
  <c r="AB81" i="10"/>
  <c r="AC81" i="10" s="1"/>
  <c r="F101" i="12"/>
  <c r="D101" i="12"/>
  <c r="D184" i="12"/>
  <c r="E184" i="12"/>
  <c r="F184" i="12"/>
  <c r="AW67" i="10"/>
  <c r="AB67" i="10"/>
  <c r="AC67" i="10" s="1"/>
  <c r="Z81" i="10"/>
  <c r="AB69" i="10"/>
  <c r="AC69" i="10" s="1"/>
  <c r="AY69" i="10"/>
  <c r="AT231" i="11"/>
  <c r="AR123" i="11"/>
  <c r="U123" i="11"/>
  <c r="AT123" i="11"/>
  <c r="BW123" i="12"/>
  <c r="BW187" i="12"/>
  <c r="D196" i="12"/>
  <c r="F196" i="12"/>
  <c r="U182" i="11"/>
  <c r="AR182" i="11"/>
  <c r="W182" i="11"/>
  <c r="X182" i="11" s="1"/>
  <c r="Z49" i="10"/>
  <c r="AR49" i="10"/>
  <c r="AS49" i="10" s="1"/>
  <c r="AR87" i="11"/>
  <c r="U87" i="11"/>
  <c r="AT234" i="11"/>
  <c r="Z234" i="11"/>
  <c r="AA234" i="11" s="1"/>
  <c r="AJ43" i="10"/>
  <c r="AK43" i="10" s="1"/>
  <c r="AR43" i="10"/>
  <c r="AS43" i="10" s="1"/>
  <c r="AY43" i="10"/>
  <c r="F111" i="12"/>
  <c r="E111" i="12"/>
  <c r="AR175" i="10"/>
  <c r="AS175" i="10" s="1"/>
  <c r="AG175" i="10"/>
  <c r="AH175" i="10" s="1"/>
  <c r="AT124" i="11"/>
  <c r="AM124" i="11"/>
  <c r="AN124" i="11" s="1"/>
  <c r="BW124" i="12"/>
  <c r="AE124" i="11"/>
  <c r="AF124" i="11" s="1"/>
  <c r="W124" i="11"/>
  <c r="X124" i="11" s="1"/>
  <c r="AW129" i="10"/>
  <c r="AR129" i="10"/>
  <c r="AS129" i="10" s="1"/>
  <c r="D46" i="12"/>
  <c r="E46" i="12"/>
  <c r="F162" i="12"/>
  <c r="D162" i="12"/>
  <c r="AO50" i="11"/>
  <c r="AP50" i="11" s="1"/>
  <c r="AE50" i="11"/>
  <c r="AF50" i="11" s="1"/>
  <c r="AR50" i="11"/>
  <c r="AR106" i="10"/>
  <c r="AS106" i="10" s="1"/>
  <c r="AT88" i="10"/>
  <c r="AU88" i="10" s="1"/>
  <c r="AM88" i="10"/>
  <c r="AN88" i="10" s="1"/>
  <c r="AT63" i="10"/>
  <c r="AU63" i="10" s="1"/>
  <c r="AB170" i="11"/>
  <c r="AC170" i="11" s="1"/>
  <c r="AO156" i="10"/>
  <c r="AP156" i="10" s="1"/>
  <c r="AH148" i="11"/>
  <c r="AI148" i="11" s="1"/>
  <c r="D8" i="12"/>
  <c r="F9" i="12"/>
  <c r="AM170" i="11"/>
  <c r="AN170" i="11" s="1"/>
  <c r="F87" i="12"/>
  <c r="D87" i="12"/>
  <c r="AM152" i="11"/>
  <c r="AN152" i="11" s="1"/>
  <c r="AT152" i="11"/>
  <c r="BW307" i="12"/>
  <c r="CD307" i="12" s="1"/>
  <c r="D151" i="12"/>
  <c r="F151" i="12"/>
  <c r="AE109" i="11"/>
  <c r="AF109" i="11" s="1"/>
  <c r="AJ51" i="10"/>
  <c r="AK51" i="10" s="1"/>
  <c r="F132" i="12"/>
  <c r="D132" i="12"/>
  <c r="AB224" i="11"/>
  <c r="AC224" i="11" s="1"/>
  <c r="U224" i="11"/>
  <c r="AJ81" i="10"/>
  <c r="AK81" i="10" s="1"/>
  <c r="AY106" i="10"/>
  <c r="H15" i="12"/>
  <c r="AT174" i="11"/>
  <c r="U148" i="11"/>
  <c r="AW60" i="10"/>
  <c r="AE53" i="11"/>
  <c r="AF53" i="11" s="1"/>
  <c r="AM67" i="11"/>
  <c r="AN67" i="11" s="1"/>
  <c r="AR221" i="11"/>
  <c r="AY118" i="10"/>
  <c r="BW257" i="12"/>
  <c r="W15" i="11"/>
  <c r="X15" i="11" s="1"/>
  <c r="AG162" i="10"/>
  <c r="AH162" i="10" s="1"/>
  <c r="AJ115" i="10"/>
  <c r="AK115" i="10" s="1"/>
  <c r="AR194" i="10"/>
  <c r="AS194" i="10" s="1"/>
  <c r="AT102" i="11"/>
  <c r="AY15" i="10"/>
  <c r="Z160" i="11"/>
  <c r="AA160" i="11" s="1"/>
  <c r="AE235" i="11"/>
  <c r="AF235" i="11" s="1"/>
  <c r="AM49" i="11"/>
  <c r="AN49" i="11" s="1"/>
  <c r="AB194" i="10"/>
  <c r="AC194" i="10" s="1"/>
  <c r="AT146" i="11"/>
  <c r="AW204" i="10"/>
  <c r="AT235" i="11"/>
  <c r="BW146" i="12"/>
  <c r="AJ214" i="11"/>
  <c r="AK214" i="11" s="1"/>
  <c r="Z99" i="11"/>
  <c r="AA99" i="11" s="1"/>
  <c r="AM220" i="11"/>
  <c r="AN220" i="11" s="1"/>
  <c r="AM159" i="10"/>
  <c r="AN159" i="10" s="1"/>
  <c r="Z73" i="11"/>
  <c r="AA73" i="11" s="1"/>
  <c r="AB35" i="11"/>
  <c r="AC35" i="11" s="1"/>
  <c r="BB57" i="11"/>
  <c r="BC57" i="11" s="1"/>
  <c r="Z16" i="11"/>
  <c r="AA16" i="11" s="1"/>
  <c r="AJ57" i="11"/>
  <c r="AK57" i="11" s="1"/>
  <c r="AO120" i="10"/>
  <c r="AP120" i="10" s="1"/>
  <c r="AH41" i="11"/>
  <c r="AI41" i="11" s="1"/>
  <c r="AH73" i="11"/>
  <c r="AI73" i="11" s="1"/>
  <c r="AO141" i="10"/>
  <c r="AP141" i="10" s="1"/>
  <c r="AJ89" i="11"/>
  <c r="AK89" i="11" s="1"/>
  <c r="AJ73" i="11"/>
  <c r="AK73" i="11" s="1"/>
  <c r="AM141" i="10"/>
  <c r="AN141" i="10" s="1"/>
  <c r="AO53" i="10"/>
  <c r="AP53" i="10" s="1"/>
  <c r="AJ80" i="11"/>
  <c r="AK80" i="11" s="1"/>
  <c r="AO99" i="10"/>
  <c r="AP99" i="10" s="1"/>
  <c r="AH80" i="11"/>
  <c r="AI80" i="11" s="1"/>
  <c r="CG113" i="12"/>
  <c r="DB113" i="12"/>
  <c r="EA113" i="12"/>
  <c r="EB113" i="12" s="1"/>
  <c r="CC173" i="12"/>
  <c r="DB173" i="12"/>
  <c r="DF173" i="12"/>
  <c r="DG173" i="12" s="1"/>
  <c r="E98" i="12"/>
  <c r="E229" i="12"/>
  <c r="F117" i="12"/>
  <c r="D54" i="12"/>
  <c r="F164" i="12"/>
  <c r="D97" i="12"/>
  <c r="E140" i="12"/>
  <c r="AE129" i="11"/>
  <c r="AF129" i="11" s="1"/>
  <c r="W119" i="11"/>
  <c r="X119" i="11" s="1"/>
  <c r="Z89" i="11"/>
  <c r="AA89" i="11" s="1"/>
  <c r="BW274" i="12"/>
  <c r="BW160" i="12"/>
  <c r="W140" i="11"/>
  <c r="X140" i="11" s="1"/>
  <c r="AY99" i="10"/>
  <c r="AT31" i="11"/>
  <c r="Z58" i="11"/>
  <c r="AA58" i="11" s="1"/>
  <c r="AB129" i="11"/>
  <c r="AC129" i="11" s="1"/>
  <c r="AO73" i="11"/>
  <c r="AP73" i="11" s="1"/>
  <c r="Z80" i="11"/>
  <c r="AA80" i="11" s="1"/>
  <c r="BB141" i="11"/>
  <c r="BC141" i="11" s="1"/>
  <c r="Z46" i="11"/>
  <c r="AA46" i="11" s="1"/>
  <c r="AH129" i="11"/>
  <c r="AI129" i="11" s="1"/>
  <c r="AJ41" i="11"/>
  <c r="AK41" i="11" s="1"/>
  <c r="AO215" i="10"/>
  <c r="AP215" i="10" s="1"/>
  <c r="AO45" i="10"/>
  <c r="AP45" i="10" s="1"/>
  <c r="AH52" i="11"/>
  <c r="AI52" i="11" s="1"/>
  <c r="AJ141" i="11"/>
  <c r="AK141" i="11" s="1"/>
  <c r="AJ129" i="11"/>
  <c r="AK129" i="11" s="1"/>
  <c r="CV113" i="12"/>
  <c r="CJ113" i="12"/>
  <c r="DI113" i="12"/>
  <c r="DJ113" i="12" s="1"/>
  <c r="CJ173" i="12"/>
  <c r="CV173" i="12"/>
  <c r="DI173" i="12"/>
  <c r="DJ173" i="12" s="1"/>
  <c r="F229" i="12"/>
  <c r="E150" i="12"/>
  <c r="D12" i="12"/>
  <c r="F30" i="12"/>
  <c r="F54" i="12"/>
  <c r="E153" i="12"/>
  <c r="E97" i="12"/>
  <c r="E221" i="12"/>
  <c r="AM46" i="11"/>
  <c r="AN46" i="11" s="1"/>
  <c r="AT161" i="11"/>
  <c r="BB58" i="11"/>
  <c r="BC58" i="11" s="1"/>
  <c r="AT45" i="10"/>
  <c r="AU45" i="10" s="1"/>
  <c r="AO141" i="11"/>
  <c r="AP141" i="11" s="1"/>
  <c r="AB80" i="11"/>
  <c r="AC80" i="11" s="1"/>
  <c r="AB46" i="11"/>
  <c r="AC46" i="11" s="1"/>
  <c r="AY141" i="11"/>
  <c r="AZ141" i="11" s="1"/>
  <c r="AY58" i="11"/>
  <c r="BE58" i="11" s="1"/>
  <c r="BF58" i="11" s="1"/>
  <c r="Z41" i="11"/>
  <c r="AA41" i="11" s="1"/>
  <c r="AH141" i="11"/>
  <c r="AI141" i="11" s="1"/>
  <c r="AJ46" i="11"/>
  <c r="AK46" i="11" s="1"/>
  <c r="AJ52" i="11"/>
  <c r="AK52" i="11" s="1"/>
  <c r="AH35" i="11"/>
  <c r="AI35" i="11" s="1"/>
  <c r="AO63" i="10"/>
  <c r="AP63" i="10" s="1"/>
  <c r="AH46" i="11"/>
  <c r="AI46" i="11" s="1"/>
  <c r="AO159" i="10"/>
  <c r="AP159" i="10" s="1"/>
  <c r="CF113" i="12"/>
  <c r="CX113" i="12"/>
  <c r="CF173" i="12"/>
  <c r="CA173" i="12"/>
  <c r="E164" i="12"/>
  <c r="F221" i="12"/>
  <c r="W129" i="11"/>
  <c r="X129" i="11" s="1"/>
  <c r="W52" i="11"/>
  <c r="X52" i="11" s="1"/>
  <c r="AY119" i="11"/>
  <c r="AM161" i="11"/>
  <c r="AN161" i="11" s="1"/>
  <c r="U144" i="11"/>
  <c r="D150" i="12"/>
  <c r="E96" i="12"/>
  <c r="E141" i="12"/>
  <c r="E23" i="12"/>
  <c r="E152" i="12"/>
  <c r="D26" i="12"/>
  <c r="AE108" i="11"/>
  <c r="AF108" i="11" s="1"/>
  <c r="AG220" i="10"/>
  <c r="AH220" i="10" s="1"/>
  <c r="BB51" i="11"/>
  <c r="BC51" i="11" s="1"/>
  <c r="AG54" i="10"/>
  <c r="AH54" i="10" s="1"/>
  <c r="AM87" i="11"/>
  <c r="AN87" i="11" s="1"/>
  <c r="AR130" i="11"/>
  <c r="Z151" i="11"/>
  <c r="AA151" i="11" s="1"/>
  <c r="BW130" i="12"/>
  <c r="AO144" i="11"/>
  <c r="AP144" i="11" s="1"/>
  <c r="AE156" i="11"/>
  <c r="AF156" i="11" s="1"/>
  <c r="U106" i="11"/>
  <c r="AY147" i="10"/>
  <c r="AY103" i="10"/>
  <c r="BW98" i="12"/>
  <c r="E151" i="12"/>
  <c r="U163" i="11"/>
  <c r="AR147" i="11"/>
  <c r="AT25" i="11"/>
  <c r="AT14" i="11"/>
  <c r="AB120" i="10"/>
  <c r="AC120" i="10" s="1"/>
  <c r="AM98" i="11"/>
  <c r="AN98" i="11" s="1"/>
  <c r="BW294" i="12"/>
  <c r="AR103" i="10"/>
  <c r="AS103" i="10" s="1"/>
  <c r="AG147" i="10"/>
  <c r="AH147" i="10" s="1"/>
  <c r="AW72" i="10"/>
  <c r="AE144" i="11"/>
  <c r="AF144" i="11" s="1"/>
  <c r="AM65" i="11"/>
  <c r="AN65" i="11" s="1"/>
  <c r="AM164" i="11"/>
  <c r="AN164" i="11" s="1"/>
  <c r="BW265" i="12"/>
  <c r="EA265" i="12" s="1"/>
  <c r="EB265" i="12" s="1"/>
  <c r="AT72" i="10"/>
  <c r="AU72" i="10" s="1"/>
  <c r="AJ147" i="10"/>
  <c r="AK147" i="10" s="1"/>
  <c r="AB116" i="10"/>
  <c r="AC116" i="10" s="1"/>
  <c r="Z169" i="11"/>
  <c r="AA169" i="11" s="1"/>
  <c r="AT194" i="11"/>
  <c r="BW227" i="12"/>
  <c r="ED227" i="12" s="1"/>
  <c r="EE227" i="12" s="1"/>
  <c r="AR71" i="11"/>
  <c r="AB71" i="11"/>
  <c r="AC71" i="11" s="1"/>
  <c r="AE183" i="11"/>
  <c r="AF183" i="11" s="1"/>
  <c r="BW183" i="12"/>
  <c r="Z156" i="10"/>
  <c r="AR156" i="10"/>
  <c r="AS156" i="10" s="1"/>
  <c r="AW31" i="10"/>
  <c r="AR31" i="10"/>
  <c r="AS31" i="10" s="1"/>
  <c r="AG31" i="10"/>
  <c r="AH31" i="10" s="1"/>
  <c r="Z31" i="10"/>
  <c r="AW173" i="10"/>
  <c r="Z173" i="10"/>
  <c r="AJ234" i="11"/>
  <c r="AK234" i="11" s="1"/>
  <c r="W234" i="11"/>
  <c r="X234" i="11" s="1"/>
  <c r="Z213" i="10"/>
  <c r="AW213" i="10"/>
  <c r="AY213" i="10"/>
  <c r="W50" i="11"/>
  <c r="X50" i="11" s="1"/>
  <c r="AM50" i="11"/>
  <c r="AN50" i="11" s="1"/>
  <c r="Z50" i="11"/>
  <c r="AA50" i="11" s="1"/>
  <c r="BW50" i="12"/>
  <c r="BB50" i="11"/>
  <c r="BC50" i="11" s="1"/>
  <c r="U50" i="11"/>
  <c r="Z218" i="11"/>
  <c r="AA218" i="11" s="1"/>
  <c r="BW218" i="12"/>
  <c r="AE218" i="11"/>
  <c r="AF218" i="11" s="1"/>
  <c r="AJ102" i="10"/>
  <c r="AK102" i="10" s="1"/>
  <c r="AR102" i="10"/>
  <c r="AS102" i="10" s="1"/>
  <c r="AW102" i="10"/>
  <c r="AB102" i="10"/>
  <c r="AC102" i="10" s="1"/>
  <c r="AG102" i="10"/>
  <c r="AH102" i="10" s="1"/>
  <c r="BW178" i="12"/>
  <c r="W171" i="11"/>
  <c r="X171" i="11" s="1"/>
  <c r="U171" i="11"/>
  <c r="BW21" i="12"/>
  <c r="CD21" i="12" s="1"/>
  <c r="AT195" i="11"/>
  <c r="BW195" i="12"/>
  <c r="ED195" i="12" s="1"/>
  <c r="AE13" i="11"/>
  <c r="AF13" i="11" s="1"/>
  <c r="W13" i="11"/>
  <c r="X13" i="11" s="1"/>
  <c r="AE209" i="11"/>
  <c r="AF209" i="11" s="1"/>
  <c r="BW209" i="12"/>
  <c r="AT209" i="11"/>
  <c r="AR131" i="11"/>
  <c r="W131" i="11"/>
  <c r="X131" i="11" s="1"/>
  <c r="U131" i="11"/>
  <c r="BW131" i="12"/>
  <c r="AE131" i="11"/>
  <c r="AF131" i="11" s="1"/>
  <c r="BW303" i="12"/>
  <c r="AT240" i="11"/>
  <c r="AR160" i="10"/>
  <c r="AS160" i="10" s="1"/>
  <c r="AB160" i="10"/>
  <c r="AC160" i="10" s="1"/>
  <c r="Z160" i="10"/>
  <c r="AG160" i="10"/>
  <c r="AH160" i="10" s="1"/>
  <c r="AY160" i="10"/>
  <c r="U191" i="11"/>
  <c r="AM191" i="11"/>
  <c r="AN191" i="11" s="1"/>
  <c r="AR191" i="11"/>
  <c r="BW191" i="12"/>
  <c r="AO191" i="11"/>
  <c r="AP191" i="11" s="1"/>
  <c r="W191" i="11"/>
  <c r="X191" i="11" s="1"/>
  <c r="AY91" i="10"/>
  <c r="Z91" i="10"/>
  <c r="U43" i="11"/>
  <c r="AT43" i="11"/>
  <c r="AW78" i="10"/>
  <c r="AB78" i="10"/>
  <c r="AC78" i="10" s="1"/>
  <c r="Z233" i="10"/>
  <c r="AW233" i="10"/>
  <c r="AW95" i="10"/>
  <c r="AJ95" i="10"/>
  <c r="AK95" i="10" s="1"/>
  <c r="W212" i="11"/>
  <c r="X212" i="11" s="1"/>
  <c r="BW212" i="12"/>
  <c r="AR38" i="11"/>
  <c r="BW38" i="12"/>
  <c r="W38" i="11"/>
  <c r="X38" i="11" s="1"/>
  <c r="AT38" i="11"/>
  <c r="Z29" i="11"/>
  <c r="AA29" i="11" s="1"/>
  <c r="BW29" i="12"/>
  <c r="AT29" i="11"/>
  <c r="AY222" i="10"/>
  <c r="AE241" i="11"/>
  <c r="AF241" i="11" s="1"/>
  <c r="AO241" i="11"/>
  <c r="AP241" i="11" s="1"/>
  <c r="AY25" i="10"/>
  <c r="AJ25" i="10"/>
  <c r="AK25" i="10" s="1"/>
  <c r="AB184" i="10"/>
  <c r="AC184" i="10" s="1"/>
  <c r="AG184" i="10"/>
  <c r="AH184" i="10" s="1"/>
  <c r="AR165" i="10"/>
  <c r="AS165" i="10" s="1"/>
  <c r="AG165" i="10"/>
  <c r="AH165" i="10" s="1"/>
  <c r="AR197" i="10"/>
  <c r="AS197" i="10" s="1"/>
  <c r="AW197" i="10"/>
  <c r="AB197" i="10"/>
  <c r="AC197" i="10" s="1"/>
  <c r="AT36" i="11"/>
  <c r="U36" i="11"/>
  <c r="Z188" i="11"/>
  <c r="AA188" i="11" s="1"/>
  <c r="AT188" i="11"/>
  <c r="AR188" i="11"/>
  <c r="AE188" i="11"/>
  <c r="AF188" i="11" s="1"/>
  <c r="U188" i="11"/>
  <c r="BW281" i="12"/>
  <c r="W104" i="11"/>
  <c r="X104" i="11" s="1"/>
  <c r="U104" i="11"/>
  <c r="AM104" i="11"/>
  <c r="AN104" i="11" s="1"/>
  <c r="Z114" i="10"/>
  <c r="AG114" i="10"/>
  <c r="AH114" i="10" s="1"/>
  <c r="AT114" i="10"/>
  <c r="AU114" i="10" s="1"/>
  <c r="AB114" i="10"/>
  <c r="AC114" i="10" s="1"/>
  <c r="AY114" i="10"/>
  <c r="BW74" i="12"/>
  <c r="AT74" i="11"/>
  <c r="BW313" i="12"/>
  <c r="EA313" i="12" s="1"/>
  <c r="EB313" i="12" s="1"/>
  <c r="BW97" i="12"/>
  <c r="BW93" i="12"/>
  <c r="AE211" i="11"/>
  <c r="AF211" i="11" s="1"/>
  <c r="W45" i="11"/>
  <c r="X45" i="11" s="1"/>
  <c r="AB129" i="10"/>
  <c r="AC129" i="10" s="1"/>
  <c r="BW95" i="12"/>
  <c r="U140" i="11"/>
  <c r="AM101" i="10"/>
  <c r="AN101" i="10" s="1"/>
  <c r="AT58" i="11"/>
  <c r="AB72" i="10"/>
  <c r="AC72" i="10" s="1"/>
  <c r="AW114" i="10"/>
  <c r="AY78" i="10"/>
  <c r="AB95" i="10"/>
  <c r="AC95" i="10" s="1"/>
  <c r="AJ62" i="10"/>
  <c r="AK62" i="10" s="1"/>
  <c r="Z62" i="10"/>
  <c r="AE55" i="11"/>
  <c r="AF55" i="11" s="1"/>
  <c r="AR204" i="11"/>
  <c r="AE148" i="11"/>
  <c r="AF148" i="11" s="1"/>
  <c r="BB176" i="11"/>
  <c r="BC176" i="11" s="1"/>
  <c r="Z159" i="10"/>
  <c r="CG80" i="12"/>
  <c r="W175" i="11"/>
  <c r="X175" i="11" s="1"/>
  <c r="AT51" i="11"/>
  <c r="AY139" i="10"/>
  <c r="AM153" i="11"/>
  <c r="AN153" i="11" s="1"/>
  <c r="Z148" i="10"/>
  <c r="AR144" i="11"/>
  <c r="BW299" i="12"/>
  <c r="AJ119" i="10"/>
  <c r="AK119" i="10" s="1"/>
  <c r="AW109" i="10"/>
  <c r="AY211" i="10"/>
  <c r="AE176" i="11"/>
  <c r="AF176" i="11" s="1"/>
  <c r="AY171" i="10"/>
  <c r="AB122" i="11"/>
  <c r="AC122" i="11" s="1"/>
  <c r="AM213" i="11"/>
  <c r="AN213" i="11" s="1"/>
  <c r="AW153" i="10"/>
  <c r="W80" i="11"/>
  <c r="X80" i="11" s="1"/>
  <c r="AT175" i="11"/>
  <c r="U90" i="11"/>
  <c r="AY54" i="10"/>
  <c r="AE78" i="11"/>
  <c r="AF78" i="11" s="1"/>
  <c r="W19" i="11"/>
  <c r="X19" i="11" s="1"/>
  <c r="AM148" i="11"/>
  <c r="AN148" i="11" s="1"/>
  <c r="AJ146" i="10"/>
  <c r="AK146" i="10" s="1"/>
  <c r="AR118" i="11"/>
  <c r="AT212" i="11"/>
  <c r="AM36" i="11"/>
  <c r="AN36" i="11" s="1"/>
  <c r="Z129" i="10"/>
  <c r="Z115" i="10"/>
  <c r="BB122" i="11"/>
  <c r="BC122" i="11" s="1"/>
  <c r="AM55" i="11"/>
  <c r="AN55" i="11" s="1"/>
  <c r="U218" i="11"/>
  <c r="AM141" i="11"/>
  <c r="AN141" i="11" s="1"/>
  <c r="AR75" i="11"/>
  <c r="BW91" i="12"/>
  <c r="CC91" i="12" s="1"/>
  <c r="AR62" i="10"/>
  <c r="AS62" i="10" s="1"/>
  <c r="AO153" i="11"/>
  <c r="AP153" i="11" s="1"/>
  <c r="AR215" i="10"/>
  <c r="AS215" i="10" s="1"/>
  <c r="AB123" i="11"/>
  <c r="AC123" i="11" s="1"/>
  <c r="AG119" i="10"/>
  <c r="AH119" i="10" s="1"/>
  <c r="AR212" i="11"/>
  <c r="BW188" i="12"/>
  <c r="W63" i="11"/>
  <c r="X63" i="11" s="1"/>
  <c r="BW116" i="12"/>
  <c r="CV116" i="12" s="1"/>
  <c r="U116" i="11"/>
  <c r="W185" i="11"/>
  <c r="X185" i="11" s="1"/>
  <c r="AM185" i="11"/>
  <c r="AN185" i="11" s="1"/>
  <c r="W180" i="11"/>
  <c r="X180" i="11" s="1"/>
  <c r="AR180" i="11"/>
  <c r="Z180" i="11"/>
  <c r="AA180" i="11" s="1"/>
  <c r="AO180" i="11"/>
  <c r="AP180" i="11" s="1"/>
  <c r="AE63" i="11"/>
  <c r="AF63" i="11" s="1"/>
  <c r="BW230" i="12"/>
  <c r="BW63" i="12"/>
  <c r="U63" i="11"/>
  <c r="U128" i="11"/>
  <c r="BW128" i="12"/>
  <c r="AR128" i="11"/>
  <c r="AR57" i="11"/>
  <c r="AM57" i="11"/>
  <c r="AN57" i="11" s="1"/>
  <c r="AE57" i="11"/>
  <c r="AF57" i="11" s="1"/>
  <c r="AO57" i="11"/>
  <c r="AP57" i="11" s="1"/>
  <c r="AR85" i="11"/>
  <c r="AM85" i="11"/>
  <c r="AN85" i="11" s="1"/>
  <c r="Z85" i="11"/>
  <c r="AA85" i="11" s="1"/>
  <c r="AO85" i="11"/>
  <c r="AP85" i="11" s="1"/>
  <c r="BW85" i="12"/>
  <c r="DB85" i="12" s="1"/>
  <c r="W85" i="11"/>
  <c r="X85" i="11" s="1"/>
  <c r="AW144" i="10"/>
  <c r="AB144" i="10"/>
  <c r="AC144" i="10" s="1"/>
  <c r="AR144" i="10"/>
  <c r="AS144" i="10" s="1"/>
  <c r="BW203" i="12"/>
  <c r="CG203" i="12" s="1"/>
  <c r="AB203" i="11"/>
  <c r="AC203" i="11" s="1"/>
  <c r="AT203" i="11"/>
  <c r="W203" i="11"/>
  <c r="X203" i="11" s="1"/>
  <c r="AO39" i="11"/>
  <c r="AP39" i="11" s="1"/>
  <c r="AT39" i="11"/>
  <c r="AB39" i="11"/>
  <c r="AC39" i="11" s="1"/>
  <c r="AT217" i="11"/>
  <c r="AB145" i="10"/>
  <c r="AC145" i="10" s="1"/>
  <c r="AR141" i="10"/>
  <c r="AS141" i="10" s="1"/>
  <c r="AT163" i="11"/>
  <c r="AT46" i="11"/>
  <c r="AO152" i="11"/>
  <c r="AP152" i="11" s="1"/>
  <c r="AB152" i="11"/>
  <c r="AC152" i="11" s="1"/>
  <c r="AE152" i="11"/>
  <c r="AF152" i="11" s="1"/>
  <c r="AR119" i="11"/>
  <c r="W92" i="11"/>
  <c r="X92" i="11" s="1"/>
  <c r="AG62" i="10"/>
  <c r="AH62" i="10" s="1"/>
  <c r="AB63" i="10"/>
  <c r="AC63" i="10" s="1"/>
  <c r="AJ63" i="10"/>
  <c r="AK63" i="10" s="1"/>
  <c r="AY92" i="11"/>
  <c r="U161" i="11"/>
  <c r="AR54" i="10"/>
  <c r="AS54" i="10" s="1"/>
  <c r="AJ152" i="10"/>
  <c r="AK152" i="10" s="1"/>
  <c r="W183" i="11"/>
  <c r="X183" i="11" s="1"/>
  <c r="BW58" i="12"/>
  <c r="CG58" i="12" s="1"/>
  <c r="AR58" i="11"/>
  <c r="Z97" i="10"/>
  <c r="AY97" i="10"/>
  <c r="Z137" i="10"/>
  <c r="BW78" i="12"/>
  <c r="AT192" i="11"/>
  <c r="BW192" i="12"/>
  <c r="CX192" i="12" s="1"/>
  <c r="AE167" i="11"/>
  <c r="AF167" i="11" s="1"/>
  <c r="AR42" i="11"/>
  <c r="AE42" i="11"/>
  <c r="AF42" i="11" s="1"/>
  <c r="AY184" i="10"/>
  <c r="Z129" i="11"/>
  <c r="AA129" i="11" s="1"/>
  <c r="AM58" i="11"/>
  <c r="AN58" i="11" s="1"/>
  <c r="AJ78" i="10"/>
  <c r="AK78" i="10" s="1"/>
  <c r="Z48" i="11"/>
  <c r="AA48" i="11" s="1"/>
  <c r="AB194" i="11"/>
  <c r="AC194" i="11" s="1"/>
  <c r="BW276" i="12"/>
  <c r="EA276" i="12" s="1"/>
  <c r="EB276" i="12" s="1"/>
  <c r="AR79" i="10"/>
  <c r="AS79" i="10" s="1"/>
  <c r="AW79" i="10"/>
  <c r="AY125" i="10"/>
  <c r="AG45" i="10"/>
  <c r="AH45" i="10" s="1"/>
  <c r="AR169" i="11"/>
  <c r="AM129" i="11"/>
  <c r="AN129" i="11" s="1"/>
  <c r="AG213" i="10"/>
  <c r="AH213" i="10" s="1"/>
  <c r="AR25" i="10"/>
  <c r="AS25" i="10" s="1"/>
  <c r="AB215" i="10"/>
  <c r="AC215" i="10" s="1"/>
  <c r="BW267" i="12"/>
  <c r="Z164" i="11"/>
  <c r="AA164" i="11" s="1"/>
  <c r="Z186" i="10"/>
  <c r="AO90" i="11"/>
  <c r="AP90" i="11" s="1"/>
  <c r="BW90" i="12"/>
  <c r="AO71" i="11"/>
  <c r="AP71" i="11" s="1"/>
  <c r="U91" i="11"/>
  <c r="AR91" i="11"/>
  <c r="BW263" i="12"/>
  <c r="W152" i="11"/>
  <c r="X152" i="11" s="1"/>
  <c r="AR137" i="10"/>
  <c r="AS137" i="10" s="1"/>
  <c r="AB137" i="10"/>
  <c r="AC137" i="10" s="1"/>
  <c r="AM138" i="11"/>
  <c r="AN138" i="11" s="1"/>
  <c r="W138" i="11"/>
  <c r="X138" i="11" s="1"/>
  <c r="BW138" i="12"/>
  <c r="AO138" i="11"/>
  <c r="AP138" i="11" s="1"/>
  <c r="AE18" i="11"/>
  <c r="AT18" i="11"/>
  <c r="BW269" i="12"/>
  <c r="AJ126" i="10"/>
  <c r="AK126" i="10" s="1"/>
  <c r="AW126" i="10"/>
  <c r="AY126" i="10"/>
  <c r="AR97" i="10"/>
  <c r="AS97" i="10" s="1"/>
  <c r="AY151" i="10"/>
  <c r="AJ223" i="10"/>
  <c r="AK223" i="10" s="1"/>
  <c r="AO223" i="10"/>
  <c r="AP223" i="10" s="1"/>
  <c r="W192" i="11"/>
  <c r="X192" i="11" s="1"/>
  <c r="BW231" i="12"/>
  <c r="CG231" i="12" s="1"/>
  <c r="AE138" i="11"/>
  <c r="AF138" i="11" s="1"/>
  <c r="AR81" i="11"/>
  <c r="W81" i="11"/>
  <c r="X81" i="11" s="1"/>
  <c r="AB81" i="11"/>
  <c r="AC81" i="11" s="1"/>
  <c r="U18" i="11"/>
  <c r="AW134" i="10"/>
  <c r="AG134" i="10"/>
  <c r="AH134" i="10" s="1"/>
  <c r="AT136" i="11"/>
  <c r="AR136" i="11"/>
  <c r="U209" i="11"/>
  <c r="W209" i="11"/>
  <c r="X209" i="11" s="1"/>
  <c r="AR209" i="11"/>
  <c r="AB130" i="11"/>
  <c r="AC130" i="11" s="1"/>
  <c r="AE130" i="11"/>
  <c r="AF130" i="11" s="1"/>
  <c r="BW309" i="12"/>
  <c r="AY152" i="11"/>
  <c r="BW154" i="12"/>
  <c r="BB151" i="11"/>
  <c r="BC151" i="11" s="1"/>
  <c r="AT151" i="11"/>
  <c r="AE151" i="11"/>
  <c r="AF151" i="11" s="1"/>
  <c r="AM125" i="11"/>
  <c r="AN125" i="11" s="1"/>
  <c r="AE91" i="11"/>
  <c r="AF91" i="11" s="1"/>
  <c r="AW91" i="10"/>
  <c r="AB105" i="10"/>
  <c r="AC105" i="10" s="1"/>
  <c r="AG105" i="10"/>
  <c r="AH105" i="10" s="1"/>
  <c r="AO119" i="11"/>
  <c r="AP119" i="11" s="1"/>
  <c r="AJ241" i="11"/>
  <c r="AK241" i="11" s="1"/>
  <c r="AT241" i="11"/>
  <c r="BW216" i="12"/>
  <c r="U216" i="11"/>
  <c r="BW30" i="12"/>
  <c r="AT30" i="11"/>
  <c r="AT90" i="11"/>
  <c r="AR172" i="11"/>
  <c r="AW96" i="10"/>
  <c r="AJ174" i="10"/>
  <c r="AK174" i="10" s="1"/>
  <c r="AY174" i="10"/>
  <c r="U51" i="11"/>
  <c r="AE51" i="11"/>
  <c r="AF51" i="11" s="1"/>
  <c r="BB89" i="11"/>
  <c r="BC89" i="11" s="1"/>
  <c r="BW153" i="12"/>
  <c r="AB153" i="11"/>
  <c r="AC153" i="11" s="1"/>
  <c r="AJ53" i="10"/>
  <c r="AK53" i="10" s="1"/>
  <c r="AY53" i="10"/>
  <c r="AW140" i="10"/>
  <c r="AJ140" i="10"/>
  <c r="AK140" i="10" s="1"/>
  <c r="AR167" i="11"/>
  <c r="BW167" i="12"/>
  <c r="AY167" i="11"/>
  <c r="U78" i="11"/>
  <c r="AR244" i="11"/>
  <c r="Z244" i="11"/>
  <c r="AA244" i="11" s="1"/>
  <c r="U244" i="11"/>
  <c r="AG20" i="10"/>
  <c r="AH20" i="10" s="1"/>
  <c r="AJ20" i="10"/>
  <c r="AK20" i="10" s="1"/>
  <c r="AB108" i="10"/>
  <c r="AC108" i="10" s="1"/>
  <c r="AW108" i="10"/>
  <c r="AJ132" i="10"/>
  <c r="AK132" i="10" s="1"/>
  <c r="AT148" i="11"/>
  <c r="AR67" i="10"/>
  <c r="AS67" i="10" s="1"/>
  <c r="Z138" i="10"/>
  <c r="AG138" i="10"/>
  <c r="AH138" i="10" s="1"/>
  <c r="AW138" i="10"/>
  <c r="AJ156" i="10"/>
  <c r="AK156" i="10" s="1"/>
  <c r="AR136" i="10"/>
  <c r="AS136" i="10" s="1"/>
  <c r="Z136" i="10"/>
  <c r="Z151" i="10"/>
  <c r="Z121" i="10"/>
  <c r="AW121" i="10"/>
  <c r="AM156" i="11"/>
  <c r="AN156" i="11" s="1"/>
  <c r="BB156" i="11"/>
  <c r="BC156" i="11" s="1"/>
  <c r="AT196" i="11"/>
  <c r="AB138" i="11"/>
  <c r="AC138" i="11" s="1"/>
  <c r="U53" i="11"/>
  <c r="BW53" i="12"/>
  <c r="U243" i="11"/>
  <c r="AO64" i="11"/>
  <c r="AP64" i="11" s="1"/>
  <c r="AM64" i="11"/>
  <c r="AN64" i="11" s="1"/>
  <c r="AE243" i="11"/>
  <c r="AF243" i="11" s="1"/>
  <c r="Z42" i="11"/>
  <c r="AA42" i="11" s="1"/>
  <c r="U67" i="11"/>
  <c r="Z67" i="11"/>
  <c r="AA67" i="11" s="1"/>
  <c r="W211" i="11"/>
  <c r="X211" i="11" s="1"/>
  <c r="AB31" i="10"/>
  <c r="AC31" i="10" s="1"/>
  <c r="Z99" i="10"/>
  <c r="AH182" i="11"/>
  <c r="AI182" i="11" s="1"/>
  <c r="BW182" i="12"/>
  <c r="AT182" i="11"/>
  <c r="AR129" i="11"/>
  <c r="AM151" i="11"/>
  <c r="AN151" i="11" s="1"/>
  <c r="BW125" i="12"/>
  <c r="EA125" i="12" s="1"/>
  <c r="EB125" i="12" s="1"/>
  <c r="AE125" i="11"/>
  <c r="AF125" i="11" s="1"/>
  <c r="AT224" i="11"/>
  <c r="AE224" i="11"/>
  <c r="AF224" i="11" s="1"/>
  <c r="AY31" i="10"/>
  <c r="AR118" i="10"/>
  <c r="AS118" i="10" s="1"/>
  <c r="AJ118" i="10"/>
  <c r="AK118" i="10" s="1"/>
  <c r="Z165" i="10"/>
  <c r="AY165" i="10"/>
  <c r="AT228" i="11"/>
  <c r="BW31" i="12"/>
  <c r="AT229" i="11"/>
  <c r="AT227" i="11"/>
  <c r="U46" i="11"/>
  <c r="AR164" i="11"/>
  <c r="AY45" i="10"/>
  <c r="AJ45" i="10"/>
  <c r="AK45" i="10" s="1"/>
  <c r="AW45" i="10"/>
  <c r="AM155" i="10"/>
  <c r="AN155" i="10" s="1"/>
  <c r="AJ155" i="10"/>
  <c r="AK155" i="10" s="1"/>
  <c r="AY30" i="10"/>
  <c r="AT89" i="11"/>
  <c r="AJ139" i="10"/>
  <c r="AK139" i="10" s="1"/>
  <c r="AW139" i="10"/>
  <c r="AW25" i="10"/>
  <c r="Z25" i="10"/>
  <c r="AE19" i="11"/>
  <c r="AF19" i="11" s="1"/>
  <c r="AT19" i="11"/>
  <c r="AM43" i="11"/>
  <c r="AN43" i="11" s="1"/>
  <c r="AE43" i="11"/>
  <c r="AF43" i="11" s="1"/>
  <c r="W43" i="11"/>
  <c r="X43" i="11" s="1"/>
  <c r="U138" i="11"/>
  <c r="AE48" i="11"/>
  <c r="AF48" i="11" s="1"/>
  <c r="Z83" i="11"/>
  <c r="AA83" i="11" s="1"/>
  <c r="AT83" i="11"/>
  <c r="W135" i="11"/>
  <c r="X135" i="11" s="1"/>
  <c r="BW135" i="12"/>
  <c r="AR135" i="11"/>
  <c r="AT135" i="11"/>
  <c r="Z215" i="10"/>
  <c r="Z126" i="10"/>
  <c r="Z60" i="10"/>
  <c r="AY60" i="10"/>
  <c r="AM60" i="10"/>
  <c r="AN60" i="10" s="1"/>
  <c r="BW272" i="12"/>
  <c r="AG219" i="10"/>
  <c r="AH219" i="10" s="1"/>
  <c r="AR219" i="10"/>
  <c r="AS219" i="10" s="1"/>
  <c r="Z219" i="10"/>
  <c r="W97" i="11"/>
  <c r="X97" i="11" s="1"/>
  <c r="AB97" i="11"/>
  <c r="AC97" i="11" s="1"/>
  <c r="AO48" i="11"/>
  <c r="AP48" i="11" s="1"/>
  <c r="AO83" i="11"/>
  <c r="AP83" i="11" s="1"/>
  <c r="AO194" i="11"/>
  <c r="AP194" i="11" s="1"/>
  <c r="W78" i="11"/>
  <c r="X78" i="11" s="1"/>
  <c r="BW106" i="12"/>
  <c r="W106" i="11"/>
  <c r="X106" i="11" s="1"/>
  <c r="Z106" i="11"/>
  <c r="AA106" i="11" s="1"/>
  <c r="AT81" i="11"/>
  <c r="AG100" i="10"/>
  <c r="AH100" i="10" s="1"/>
  <c r="AY95" i="10"/>
  <c r="Z95" i="10"/>
  <c r="AT101" i="10"/>
  <c r="AU101" i="10" s="1"/>
  <c r="AY22" i="10"/>
  <c r="AW119" i="10"/>
  <c r="Z119" i="10"/>
  <c r="BW278" i="12"/>
  <c r="AG53" i="10"/>
  <c r="AH53" i="10" s="1"/>
  <c r="W136" i="11"/>
  <c r="X136" i="11" s="1"/>
  <c r="W214" i="11"/>
  <c r="X214" i="11" s="1"/>
  <c r="AT216" i="11"/>
  <c r="AT244" i="11"/>
  <c r="AB174" i="10"/>
  <c r="AC174" i="10" s="1"/>
  <c r="Z105" i="10"/>
  <c r="AB130" i="10"/>
  <c r="AC130" i="10" s="1"/>
  <c r="AT70" i="11"/>
  <c r="U38" i="11"/>
  <c r="AE79" i="11"/>
  <c r="AF79" i="11" s="1"/>
  <c r="AR130" i="10"/>
  <c r="AS130" i="10" s="1"/>
  <c r="AY17" i="10"/>
  <c r="AB88" i="10"/>
  <c r="AC88" i="10" s="1"/>
  <c r="U124" i="11"/>
  <c r="AM200" i="11"/>
  <c r="AN200" i="11" s="1"/>
  <c r="AY129" i="10"/>
  <c r="AT82" i="11"/>
  <c r="BW238" i="12"/>
  <c r="ED238" i="12" s="1"/>
  <c r="AG106" i="10"/>
  <c r="AH106" i="10" s="1"/>
  <c r="Z72" i="10"/>
  <c r="AT50" i="11"/>
  <c r="AE38" i="11"/>
  <c r="AF38" i="11" s="1"/>
  <c r="AB38" i="11"/>
  <c r="AC38" i="11" s="1"/>
  <c r="Z235" i="11"/>
  <c r="AA235" i="11" s="1"/>
  <c r="AE122" i="11"/>
  <c r="AF122" i="11" s="1"/>
  <c r="U82" i="11"/>
  <c r="AO131" i="11"/>
  <c r="AP131" i="11" s="1"/>
  <c r="AY46" i="10"/>
  <c r="U212" i="11"/>
  <c r="AT238" i="11"/>
  <c r="AM166" i="11"/>
  <c r="AN166" i="11" s="1"/>
  <c r="AY116" i="10"/>
  <c r="AT131" i="11"/>
  <c r="BB15" i="11"/>
  <c r="BC15" i="11" s="1"/>
  <c r="BB139" i="11"/>
  <c r="BC139" i="11" s="1"/>
  <c r="AB46" i="10"/>
  <c r="AC46" i="10" s="1"/>
  <c r="AW116" i="10"/>
  <c r="AY38" i="11"/>
  <c r="AZ14" i="11"/>
  <c r="BE14" i="11"/>
  <c r="BF14" i="11" s="1"/>
  <c r="H98" i="12"/>
  <c r="AE98" i="10"/>
  <c r="AF98" i="10" s="1"/>
  <c r="AR98" i="10"/>
  <c r="AS98" i="10" s="1"/>
  <c r="AW98" i="10"/>
  <c r="AG98" i="10"/>
  <c r="AH98" i="10" s="1"/>
  <c r="AY98" i="10"/>
  <c r="AJ98" i="10"/>
  <c r="AK98" i="10" s="1"/>
  <c r="U186" i="11"/>
  <c r="H164" i="12"/>
  <c r="AY164" i="10"/>
  <c r="H113" i="12"/>
  <c r="AE113" i="10"/>
  <c r="AF113" i="10" s="1"/>
  <c r="AJ113" i="10"/>
  <c r="AK113" i="10" s="1"/>
  <c r="AB113" i="10"/>
  <c r="AC113" i="10" s="1"/>
  <c r="AY113" i="10"/>
  <c r="AR113" i="10"/>
  <c r="AS113" i="10" s="1"/>
  <c r="AG113" i="10"/>
  <c r="AH113" i="10" s="1"/>
  <c r="AM113" i="10"/>
  <c r="AN113" i="10" s="1"/>
  <c r="AR60" i="11"/>
  <c r="AT60" i="11"/>
  <c r="U60" i="11"/>
  <c r="AB60" i="11"/>
  <c r="AC60" i="11" s="1"/>
  <c r="AM60" i="11"/>
  <c r="AN60" i="11" s="1"/>
  <c r="W60" i="11"/>
  <c r="X60" i="11" s="1"/>
  <c r="W210" i="11"/>
  <c r="X210" i="11" s="1"/>
  <c r="AM210" i="11"/>
  <c r="AN210" i="11" s="1"/>
  <c r="AT210" i="11"/>
  <c r="W236" i="11"/>
  <c r="X236" i="11" s="1"/>
  <c r="AM242" i="11"/>
  <c r="AN242" i="11" s="1"/>
  <c r="AE242" i="11"/>
  <c r="AF242" i="11" s="1"/>
  <c r="Z242" i="11"/>
  <c r="AA242" i="11" s="1"/>
  <c r="U242" i="11"/>
  <c r="AT242" i="11"/>
  <c r="AR242" i="11"/>
  <c r="BW242" i="12"/>
  <c r="H111" i="12"/>
  <c r="AE111" i="10"/>
  <c r="AF111" i="10" s="1"/>
  <c r="AB111" i="10"/>
  <c r="AC111" i="10" s="1"/>
  <c r="AW111" i="10"/>
  <c r="AG111" i="10"/>
  <c r="AH111" i="10" s="1"/>
  <c r="AJ111" i="10"/>
  <c r="AK111" i="10" s="1"/>
  <c r="Z111" i="10"/>
  <c r="AR111" i="10"/>
  <c r="AS111" i="10" s="1"/>
  <c r="AT37" i="11"/>
  <c r="AO37" i="11"/>
  <c r="AP37" i="11" s="1"/>
  <c r="Z37" i="11"/>
  <c r="AA37" i="11" s="1"/>
  <c r="BW37" i="12"/>
  <c r="AE37" i="11"/>
  <c r="AF37" i="11" s="1"/>
  <c r="AR37" i="11"/>
  <c r="AY37" i="11"/>
  <c r="H66" i="12"/>
  <c r="AE66" i="10"/>
  <c r="AF66" i="10" s="1"/>
  <c r="AM66" i="10"/>
  <c r="AN66" i="10" s="1"/>
  <c r="AY66" i="10"/>
  <c r="AB66" i="10"/>
  <c r="AC66" i="10" s="1"/>
  <c r="AG66" i="10"/>
  <c r="AH66" i="10" s="1"/>
  <c r="AJ66" i="10"/>
  <c r="AK66" i="10" s="1"/>
  <c r="AT137" i="11"/>
  <c r="AE137" i="11"/>
  <c r="AF137" i="11" s="1"/>
  <c r="U137" i="11"/>
  <c r="AH44" i="11"/>
  <c r="AI44" i="11" s="1"/>
  <c r="AH60" i="11"/>
  <c r="AI60" i="11" s="1"/>
  <c r="AM48" i="10"/>
  <c r="AN48" i="10" s="1"/>
  <c r="AJ54" i="11"/>
  <c r="AK54" i="11" s="1"/>
  <c r="AB37" i="11"/>
  <c r="AC37" i="11" s="1"/>
  <c r="AB242" i="11"/>
  <c r="AC242" i="11" s="1"/>
  <c r="Z54" i="11"/>
  <c r="AA54" i="11" s="1"/>
  <c r="AT112" i="10"/>
  <c r="AU112" i="10" s="1"/>
  <c r="BB37" i="11"/>
  <c r="BC37" i="11" s="1"/>
  <c r="AY185" i="11"/>
  <c r="AB186" i="11"/>
  <c r="AC186" i="11" s="1"/>
  <c r="BB236" i="11"/>
  <c r="BC236" i="11" s="1"/>
  <c r="AO112" i="10"/>
  <c r="AP112" i="10" s="1"/>
  <c r="AJ242" i="11"/>
  <c r="AK242" i="11" s="1"/>
  <c r="AO66" i="10"/>
  <c r="AP66" i="10" s="1"/>
  <c r="AJ210" i="11"/>
  <c r="AK210" i="11" s="1"/>
  <c r="AJ14" i="11"/>
  <c r="AK14" i="11" s="1"/>
  <c r="BB137" i="11"/>
  <c r="BC137" i="11" s="1"/>
  <c r="AY236" i="11"/>
  <c r="AZ236" i="11" s="1"/>
  <c r="BG92" i="10"/>
  <c r="BH92" i="10" s="1"/>
  <c r="E145" i="12"/>
  <c r="D165" i="12"/>
  <c r="D102" i="12"/>
  <c r="F46" i="12"/>
  <c r="F114" i="12"/>
  <c r="D153" i="12"/>
  <c r="E186" i="12"/>
  <c r="AE60" i="11"/>
  <c r="AF60" i="11" s="1"/>
  <c r="AE141" i="11"/>
  <c r="AF141" i="11" s="1"/>
  <c r="U141" i="11"/>
  <c r="W141" i="11"/>
  <c r="X141" i="11" s="1"/>
  <c r="AT141" i="11"/>
  <c r="AR141" i="11"/>
  <c r="AB141" i="11"/>
  <c r="AC141" i="11" s="1"/>
  <c r="W75" i="11"/>
  <c r="X75" i="11" s="1"/>
  <c r="AM75" i="11"/>
  <c r="AN75" i="11" s="1"/>
  <c r="AT75" i="11"/>
  <c r="AE75" i="11"/>
  <c r="AF75" i="11" s="1"/>
  <c r="U217" i="11"/>
  <c r="AE217" i="11"/>
  <c r="AF217" i="11" s="1"/>
  <c r="BW217" i="12"/>
  <c r="AB217" i="11"/>
  <c r="AC217" i="11" s="1"/>
  <c r="AM217" i="11"/>
  <c r="AN217" i="11" s="1"/>
  <c r="AR217" i="11"/>
  <c r="H229" i="12"/>
  <c r="AB229" i="10"/>
  <c r="AC229" i="10" s="1"/>
  <c r="AE229" i="10"/>
  <c r="AF229" i="10" s="1"/>
  <c r="Z229" i="10"/>
  <c r="AY229" i="10"/>
  <c r="AG229" i="10"/>
  <c r="AH229" i="10" s="1"/>
  <c r="AW229" i="10"/>
  <c r="AR214" i="11"/>
  <c r="BW271" i="12"/>
  <c r="BW73" i="12"/>
  <c r="U73" i="11"/>
  <c r="AM73" i="11"/>
  <c r="AN73" i="11" s="1"/>
  <c r="AE73" i="11"/>
  <c r="AF73" i="11" s="1"/>
  <c r="BW22" i="12"/>
  <c r="AT22" i="11"/>
  <c r="AT204" i="11"/>
  <c r="BW204" i="12"/>
  <c r="U204" i="11"/>
  <c r="AE204" i="11"/>
  <c r="AF204" i="11" s="1"/>
  <c r="AB204" i="11"/>
  <c r="AC204" i="11" s="1"/>
  <c r="AO142" i="11"/>
  <c r="AP142" i="11" s="1"/>
  <c r="H52" i="12"/>
  <c r="AE52" i="10"/>
  <c r="AF52" i="10" s="1"/>
  <c r="AW52" i="10"/>
  <c r="AR52" i="10"/>
  <c r="AS52" i="10" s="1"/>
  <c r="Z52" i="10"/>
  <c r="AB52" i="10"/>
  <c r="AC52" i="10" s="1"/>
  <c r="AB172" i="11"/>
  <c r="AC172" i="11" s="1"/>
  <c r="AE172" i="11"/>
  <c r="AF172" i="11" s="1"/>
  <c r="BW172" i="12"/>
  <c r="U172" i="11"/>
  <c r="AO177" i="11"/>
  <c r="AP177" i="11" s="1"/>
  <c r="AM35" i="11"/>
  <c r="AN35" i="11" s="1"/>
  <c r="BW35" i="12"/>
  <c r="Z35" i="11"/>
  <c r="AA35" i="11" s="1"/>
  <c r="AR35" i="11"/>
  <c r="AE35" i="11"/>
  <c r="AF35" i="11" s="1"/>
  <c r="W35" i="11"/>
  <c r="X35" i="11" s="1"/>
  <c r="AT35" i="11"/>
  <c r="H150" i="12"/>
  <c r="AY150" i="10"/>
  <c r="AE150" i="10"/>
  <c r="AF150" i="10" s="1"/>
  <c r="AR150" i="10"/>
  <c r="AS150" i="10" s="1"/>
  <c r="AO150" i="10"/>
  <c r="AP150" i="10" s="1"/>
  <c r="Z150" i="10"/>
  <c r="AJ150" i="10"/>
  <c r="AK150" i="10" s="1"/>
  <c r="AB150" i="10"/>
  <c r="AC150" i="10" s="1"/>
  <c r="W107" i="11"/>
  <c r="X107" i="11" s="1"/>
  <c r="AT107" i="11"/>
  <c r="U107" i="11"/>
  <c r="BW107" i="12"/>
  <c r="AR107" i="11"/>
  <c r="W213" i="11"/>
  <c r="X213" i="11" s="1"/>
  <c r="AT213" i="11"/>
  <c r="BW213" i="12"/>
  <c r="AE213" i="11"/>
  <c r="AF213" i="11" s="1"/>
  <c r="U213" i="11"/>
  <c r="AT184" i="11"/>
  <c r="W204" i="11"/>
  <c r="X204" i="11" s="1"/>
  <c r="BW170" i="12"/>
  <c r="U170" i="11"/>
  <c r="Z170" i="11"/>
  <c r="AA170" i="11" s="1"/>
  <c r="AT170" i="11"/>
  <c r="AE170" i="11"/>
  <c r="AF170" i="11" s="1"/>
  <c r="AR170" i="11"/>
  <c r="H120" i="12"/>
  <c r="AE120" i="10"/>
  <c r="AF120" i="10" s="1"/>
  <c r="AJ120" i="10"/>
  <c r="AK120" i="10" s="1"/>
  <c r="AY120" i="10"/>
  <c r="AR120" i="10"/>
  <c r="AS120" i="10" s="1"/>
  <c r="Z120" i="10"/>
  <c r="AY52" i="10"/>
  <c r="W172" i="11"/>
  <c r="X172" i="11" s="1"/>
  <c r="U158" i="11"/>
  <c r="AM108" i="11"/>
  <c r="AN108" i="11" s="1"/>
  <c r="AT108" i="11"/>
  <c r="W108" i="11"/>
  <c r="X108" i="11" s="1"/>
  <c r="BW108" i="12"/>
  <c r="AH108" i="11"/>
  <c r="AI108" i="11" s="1"/>
  <c r="H99" i="12"/>
  <c r="AJ99" i="10"/>
  <c r="AK99" i="10" s="1"/>
  <c r="AE99" i="10"/>
  <c r="AF99" i="10" s="1"/>
  <c r="AB99" i="10"/>
  <c r="AC99" i="10" s="1"/>
  <c r="AY111" i="10"/>
  <c r="D25" i="12"/>
  <c r="F25" i="12"/>
  <c r="BW270" i="12"/>
  <c r="W69" i="11"/>
  <c r="X69" i="11" s="1"/>
  <c r="AR69" i="11"/>
  <c r="BW69" i="12"/>
  <c r="AM69" i="11"/>
  <c r="AN69" i="11" s="1"/>
  <c r="U69" i="11"/>
  <c r="AE69" i="11"/>
  <c r="AF69" i="11" s="1"/>
  <c r="Z69" i="11"/>
  <c r="AA69" i="11" s="1"/>
  <c r="AT69" i="11"/>
  <c r="X169" i="12"/>
  <c r="K169" i="12"/>
  <c r="BF169" i="12"/>
  <c r="BG169" i="12" s="1"/>
  <c r="T169" i="12"/>
  <c r="AW169" i="12"/>
  <c r="M169" i="12"/>
  <c r="Z169" i="12"/>
  <c r="AQ169" i="12"/>
  <c r="AR169" i="12" s="1"/>
  <c r="AT169" i="12"/>
  <c r="AU169" i="12" s="1"/>
  <c r="N169" i="12"/>
  <c r="AH169" i="12"/>
  <c r="AB169" i="12"/>
  <c r="AF169" i="12"/>
  <c r="AD169" i="12"/>
  <c r="AJ169" i="12"/>
  <c r="AN169" i="12"/>
  <c r="AO169" i="12" s="1"/>
  <c r="P169" i="12"/>
  <c r="R169" i="12" s="1"/>
  <c r="AY169" i="12"/>
  <c r="V169" i="12"/>
  <c r="H149" i="12"/>
  <c r="AE149" i="10"/>
  <c r="AF149" i="10" s="1"/>
  <c r="AJ149" i="10"/>
  <c r="AK149" i="10" s="1"/>
  <c r="Z149" i="10"/>
  <c r="AW149" i="10"/>
  <c r="AB149" i="10"/>
  <c r="AC149" i="10" s="1"/>
  <c r="AE179" i="11"/>
  <c r="AF179" i="11" s="1"/>
  <c r="W179" i="11"/>
  <c r="X179" i="11" s="1"/>
  <c r="AT179" i="11"/>
  <c r="BW179" i="12"/>
  <c r="U179" i="11"/>
  <c r="AO179" i="11"/>
  <c r="AP179" i="11" s="1"/>
  <c r="H80" i="12"/>
  <c r="AE80" i="10"/>
  <c r="AF80" i="10" s="1"/>
  <c r="AR80" i="10"/>
  <c r="AS80" i="10" s="1"/>
  <c r="AB80" i="10"/>
  <c r="AC80" i="10" s="1"/>
  <c r="Z80" i="10"/>
  <c r="AY80" i="10"/>
  <c r="H42" i="12"/>
  <c r="AE42" i="10"/>
  <c r="AF42" i="10" s="1"/>
  <c r="AJ42" i="10"/>
  <c r="AK42" i="10" s="1"/>
  <c r="AY42" i="10"/>
  <c r="Z42" i="10"/>
  <c r="AB42" i="10"/>
  <c r="AC42" i="10" s="1"/>
  <c r="AW42" i="10"/>
  <c r="Z113" i="10"/>
  <c r="W159" i="11"/>
  <c r="X159" i="11" s="1"/>
  <c r="AM159" i="11"/>
  <c r="AN159" i="11" s="1"/>
  <c r="AE159" i="11"/>
  <c r="AF159" i="11" s="1"/>
  <c r="AR159" i="11"/>
  <c r="AO159" i="11"/>
  <c r="AP159" i="11" s="1"/>
  <c r="BW279" i="12"/>
  <c r="AM107" i="11"/>
  <c r="AN107" i="11" s="1"/>
  <c r="AR210" i="11"/>
  <c r="H49" i="12"/>
  <c r="AE49" i="10"/>
  <c r="AF49" i="10" s="1"/>
  <c r="AJ49" i="10"/>
  <c r="AK49" i="10" s="1"/>
  <c r="AG49" i="10"/>
  <c r="AH49" i="10" s="1"/>
  <c r="AB49" i="10"/>
  <c r="AC49" i="10" s="1"/>
  <c r="AW49" i="10"/>
  <c r="AB98" i="10"/>
  <c r="AC98" i="10" s="1"/>
  <c r="U184" i="11"/>
  <c r="W232" i="11"/>
  <c r="X232" i="11" s="1"/>
  <c r="AB232" i="11"/>
  <c r="AC232" i="11" s="1"/>
  <c r="AM47" i="11"/>
  <c r="AN47" i="11" s="1"/>
  <c r="BW264" i="12"/>
  <c r="AE126" i="11"/>
  <c r="AF126" i="11" s="1"/>
  <c r="W126" i="11"/>
  <c r="X126" i="11" s="1"/>
  <c r="AT126" i="11"/>
  <c r="AM126" i="11"/>
  <c r="AN126" i="11" s="1"/>
  <c r="BW126" i="12"/>
  <c r="AB126" i="11"/>
  <c r="AC126" i="11" s="1"/>
  <c r="AJ80" i="10"/>
  <c r="AK80" i="10" s="1"/>
  <c r="H21" i="12"/>
  <c r="AY21" i="10"/>
  <c r="BB149" i="11"/>
  <c r="BC149" i="11" s="1"/>
  <c r="Z149" i="11"/>
  <c r="AA149" i="11" s="1"/>
  <c r="U149" i="11"/>
  <c r="BW149" i="12"/>
  <c r="AE149" i="11"/>
  <c r="AF149" i="11" s="1"/>
  <c r="AY149" i="11"/>
  <c r="AR149" i="11"/>
  <c r="W149" i="11"/>
  <c r="X149" i="11" s="1"/>
  <c r="AT149" i="11"/>
  <c r="W190" i="11"/>
  <c r="X190" i="11" s="1"/>
  <c r="AE190" i="11"/>
  <c r="AF190" i="11" s="1"/>
  <c r="AM190" i="11"/>
  <c r="AN190" i="11" s="1"/>
  <c r="AT190" i="11"/>
  <c r="AR190" i="11"/>
  <c r="AO190" i="11"/>
  <c r="AP190" i="11" s="1"/>
  <c r="BW190" i="12"/>
  <c r="AB190" i="11"/>
  <c r="AC190" i="11" s="1"/>
  <c r="H110" i="12"/>
  <c r="AY110" i="10"/>
  <c r="F116" i="12"/>
  <c r="D116" i="12"/>
  <c r="W86" i="11"/>
  <c r="X86" i="11" s="1"/>
  <c r="BW258" i="12"/>
  <c r="U121" i="11"/>
  <c r="W14" i="11"/>
  <c r="X14" i="11" s="1"/>
  <c r="AR179" i="11"/>
  <c r="BW137" i="12"/>
  <c r="D88" i="12"/>
  <c r="E88" i="12"/>
  <c r="AR42" i="10"/>
  <c r="AS42" i="10" s="1"/>
  <c r="W17" i="11"/>
  <c r="AR17" i="11"/>
  <c r="AB17" i="11"/>
  <c r="AT17" i="11"/>
  <c r="U17" i="11"/>
  <c r="AM17" i="11"/>
  <c r="AE17" i="11"/>
  <c r="AY17" i="11"/>
  <c r="BB56" i="11"/>
  <c r="BC56" i="11" s="1"/>
  <c r="AY56" i="11"/>
  <c r="Z56" i="11"/>
  <c r="AA56" i="11" s="1"/>
  <c r="U56" i="11"/>
  <c r="AR56" i="11"/>
  <c r="AO56" i="11"/>
  <c r="AP56" i="11" s="1"/>
  <c r="AM56" i="11"/>
  <c r="AN56" i="11" s="1"/>
  <c r="BW56" i="12"/>
  <c r="AT193" i="11"/>
  <c r="AB193" i="11"/>
  <c r="AC193" i="11" s="1"/>
  <c r="AO193" i="11"/>
  <c r="AP193" i="11" s="1"/>
  <c r="U193" i="11"/>
  <c r="AE193" i="11"/>
  <c r="AF193" i="11" s="1"/>
  <c r="AT159" i="11"/>
  <c r="AR99" i="10"/>
  <c r="AS99" i="10" s="1"/>
  <c r="U219" i="11"/>
  <c r="W219" i="11"/>
  <c r="X219" i="11" s="1"/>
  <c r="BW219" i="12"/>
  <c r="AT219" i="11"/>
  <c r="Z112" i="10"/>
  <c r="BB96" i="11"/>
  <c r="BC96" i="11" s="1"/>
  <c r="AE96" i="11"/>
  <c r="AF96" i="11" s="1"/>
  <c r="AT96" i="11"/>
  <c r="Z96" i="11"/>
  <c r="AA96" i="11" s="1"/>
  <c r="AO96" i="11"/>
  <c r="AP96" i="11" s="1"/>
  <c r="W96" i="11"/>
  <c r="X96" i="11" s="1"/>
  <c r="BW96" i="12"/>
  <c r="AB54" i="11"/>
  <c r="AC54" i="11" s="1"/>
  <c r="AT54" i="11"/>
  <c r="AO54" i="11"/>
  <c r="AP54" i="11" s="1"/>
  <c r="U54" i="11"/>
  <c r="BW54" i="12"/>
  <c r="AM54" i="11"/>
  <c r="AN54" i="11" s="1"/>
  <c r="W54" i="11"/>
  <c r="X54" i="11" s="1"/>
  <c r="BB54" i="11"/>
  <c r="BC54" i="11" s="1"/>
  <c r="BB14" i="11"/>
  <c r="BC14" i="11" s="1"/>
  <c r="U14" i="11"/>
  <c r="AB14" i="11"/>
  <c r="AC14" i="11" s="1"/>
  <c r="AR14" i="11"/>
  <c r="AE14" i="11"/>
  <c r="AF14" i="11" s="1"/>
  <c r="AO14" i="11"/>
  <c r="AP14" i="11" s="1"/>
  <c r="BW103" i="12"/>
  <c r="CG103" i="12" s="1"/>
  <c r="AT103" i="11"/>
  <c r="AM103" i="11"/>
  <c r="AN103" i="11" s="1"/>
  <c r="U103" i="11"/>
  <c r="W103" i="11"/>
  <c r="X103" i="11" s="1"/>
  <c r="AE103" i="11"/>
  <c r="AF103" i="11" s="1"/>
  <c r="Z186" i="11"/>
  <c r="AA186" i="11" s="1"/>
  <c r="AR186" i="11"/>
  <c r="W186" i="11"/>
  <c r="X186" i="11" s="1"/>
  <c r="AT186" i="11"/>
  <c r="BW186" i="12"/>
  <c r="AM186" i="11"/>
  <c r="AN186" i="11" s="1"/>
  <c r="D137" i="12"/>
  <c r="F137" i="12"/>
  <c r="D43" i="12"/>
  <c r="E43" i="12"/>
  <c r="H93" i="12"/>
  <c r="AE93" i="10"/>
  <c r="AF93" i="10" s="1"/>
  <c r="AW93" i="10"/>
  <c r="AJ93" i="10"/>
  <c r="AK93" i="10" s="1"/>
  <c r="Z93" i="10"/>
  <c r="BW60" i="12"/>
  <c r="H92" i="12"/>
  <c r="AE92" i="10"/>
  <c r="AF92" i="10" s="1"/>
  <c r="AY92" i="10"/>
  <c r="AR92" i="10"/>
  <c r="AS92" i="10" s="1"/>
  <c r="AW92" i="10"/>
  <c r="AJ92" i="10"/>
  <c r="AK92" i="10" s="1"/>
  <c r="AG92" i="10"/>
  <c r="AH92" i="10" s="1"/>
  <c r="Z92" i="10"/>
  <c r="BB60" i="11"/>
  <c r="BC60" i="11" s="1"/>
  <c r="AJ44" i="11"/>
  <c r="AK44" i="11" s="1"/>
  <c r="AJ60" i="11"/>
  <c r="AK60" i="11" s="1"/>
  <c r="AO113" i="10"/>
  <c r="AP113" i="10" s="1"/>
  <c r="AM111" i="10"/>
  <c r="AN111" i="10" s="1"/>
  <c r="AG112" i="10"/>
  <c r="AH112" i="10" s="1"/>
  <c r="BG93" i="10"/>
  <c r="BH93" i="10" s="1"/>
  <c r="AM147" i="11"/>
  <c r="AN147" i="11" s="1"/>
  <c r="AT48" i="10"/>
  <c r="AU48" i="10" s="1"/>
  <c r="Z147" i="11"/>
  <c r="AA147" i="11" s="1"/>
  <c r="AB185" i="11"/>
  <c r="AC185" i="11" s="1"/>
  <c r="AJ103" i="11"/>
  <c r="AK103" i="11" s="1"/>
  <c r="AH103" i="11"/>
  <c r="AI103" i="11" s="1"/>
  <c r="AM98" i="10"/>
  <c r="AN98" i="10" s="1"/>
  <c r="AH147" i="11"/>
  <c r="AI147" i="11" s="1"/>
  <c r="AJ236" i="11"/>
  <c r="AK236" i="11" s="1"/>
  <c r="AJ186" i="11"/>
  <c r="AK186" i="11" s="1"/>
  <c r="AH186" i="11"/>
  <c r="AI186" i="11" s="1"/>
  <c r="F145" i="12"/>
  <c r="D186" i="12"/>
  <c r="AL128" i="12"/>
  <c r="U47" i="11"/>
  <c r="U145" i="11"/>
  <c r="AT145" i="11"/>
  <c r="W145" i="11"/>
  <c r="X145" i="11" s="1"/>
  <c r="AE145" i="11"/>
  <c r="AF145" i="11" s="1"/>
  <c r="BW145" i="12"/>
  <c r="AO145" i="11"/>
  <c r="AP145" i="11" s="1"/>
  <c r="AR137" i="11"/>
  <c r="BW214" i="12"/>
  <c r="U214" i="11"/>
  <c r="AM214" i="11"/>
  <c r="AN214" i="11" s="1"/>
  <c r="AT121" i="11"/>
  <c r="AR54" i="11"/>
  <c r="AW66" i="10"/>
  <c r="AO59" i="11"/>
  <c r="AP59" i="11" s="1"/>
  <c r="BW59" i="12"/>
  <c r="Z59" i="11"/>
  <c r="AA59" i="11" s="1"/>
  <c r="W59" i="11"/>
  <c r="X59" i="11" s="1"/>
  <c r="U59" i="11"/>
  <c r="AE59" i="11"/>
  <c r="AF59" i="11" s="1"/>
  <c r="AT59" i="11"/>
  <c r="AM59" i="11"/>
  <c r="AN59" i="11" s="1"/>
  <c r="D159" i="12"/>
  <c r="E159" i="12"/>
  <c r="AM92" i="11"/>
  <c r="AN92" i="11" s="1"/>
  <c r="U92" i="11"/>
  <c r="AO92" i="11"/>
  <c r="AP92" i="11" s="1"/>
  <c r="AT92" i="11"/>
  <c r="BB92" i="11"/>
  <c r="BC92" i="11" s="1"/>
  <c r="AR92" i="11"/>
  <c r="BW208" i="12"/>
  <c r="AT208" i="11"/>
  <c r="AM14" i="11"/>
  <c r="AN14" i="11" s="1"/>
  <c r="AM117" i="11"/>
  <c r="AN117" i="11" s="1"/>
  <c r="AT117" i="11"/>
  <c r="Z117" i="11"/>
  <c r="AA117" i="11" s="1"/>
  <c r="AE117" i="11"/>
  <c r="AF117" i="11" s="1"/>
  <c r="AR117" i="11"/>
  <c r="U117" i="11"/>
  <c r="AR103" i="11"/>
  <c r="AM145" i="11"/>
  <c r="AN145" i="11" s="1"/>
  <c r="AR145" i="11"/>
  <c r="AE177" i="11"/>
  <c r="AF177" i="11" s="1"/>
  <c r="AB163" i="11"/>
  <c r="AC163" i="11" s="1"/>
  <c r="AM163" i="11"/>
  <c r="AN163" i="11" s="1"/>
  <c r="W163" i="11"/>
  <c r="X163" i="11" s="1"/>
  <c r="H87" i="12"/>
  <c r="AY87" i="10"/>
  <c r="BB184" i="11"/>
  <c r="BC184" i="11" s="1"/>
  <c r="AE184" i="11"/>
  <c r="AF184" i="11" s="1"/>
  <c r="AO184" i="11"/>
  <c r="AP184" i="11" s="1"/>
  <c r="AR184" i="11"/>
  <c r="AM184" i="11"/>
  <c r="AN184" i="11" s="1"/>
  <c r="BW305" i="12"/>
  <c r="AB236" i="11"/>
  <c r="AC236" i="11" s="1"/>
  <c r="AT214" i="11"/>
  <c r="BW65" i="12"/>
  <c r="AR65" i="11"/>
  <c r="Z65" i="11"/>
  <c r="AA65" i="11" s="1"/>
  <c r="U65" i="11"/>
  <c r="W65" i="11"/>
  <c r="X65" i="11" s="1"/>
  <c r="Z66" i="10"/>
  <c r="U52" i="11"/>
  <c r="AY52" i="11"/>
  <c r="BB52" i="11"/>
  <c r="BC52" i="11" s="1"/>
  <c r="AO52" i="11"/>
  <c r="AP52" i="11" s="1"/>
  <c r="AT52" i="11"/>
  <c r="BW52" i="12"/>
  <c r="AM52" i="11"/>
  <c r="AN52" i="11" s="1"/>
  <c r="Z52" i="11"/>
  <c r="AA52" i="11" s="1"/>
  <c r="BW117" i="12"/>
  <c r="U35" i="11"/>
  <c r="Z103" i="11"/>
  <c r="AA103" i="11" s="1"/>
  <c r="U84" i="11"/>
  <c r="AE84" i="11"/>
  <c r="AF84" i="11" s="1"/>
  <c r="AR84" i="11"/>
  <c r="W84" i="11"/>
  <c r="X84" i="11" s="1"/>
  <c r="BB84" i="11"/>
  <c r="BC84" i="11" s="1"/>
  <c r="AB84" i="11"/>
  <c r="AC84" i="11" s="1"/>
  <c r="AT84" i="11"/>
  <c r="AO84" i="11"/>
  <c r="AP84" i="11" s="1"/>
  <c r="AE185" i="11"/>
  <c r="AF185" i="11" s="1"/>
  <c r="BW163" i="12"/>
  <c r="H68" i="12"/>
  <c r="AE68" i="10"/>
  <c r="AF68" i="10" s="1"/>
  <c r="Z68" i="10"/>
  <c r="AW68" i="10"/>
  <c r="AB68" i="10"/>
  <c r="AC68" i="10" s="1"/>
  <c r="AJ68" i="10"/>
  <c r="AK68" i="10" s="1"/>
  <c r="AY68" i="10"/>
  <c r="H18" i="12"/>
  <c r="AY18" i="10"/>
  <c r="AR135" i="10"/>
  <c r="AS135" i="10" s="1"/>
  <c r="BW75" i="12"/>
  <c r="BW68" i="12"/>
  <c r="ED68" i="12" s="1"/>
  <c r="AT68" i="11"/>
  <c r="W37" i="11"/>
  <c r="X37" i="11" s="1"/>
  <c r="U105" i="11"/>
  <c r="BW105" i="12"/>
  <c r="W105" i="11"/>
  <c r="X105" i="11" s="1"/>
  <c r="AE105" i="11"/>
  <c r="AF105" i="11" s="1"/>
  <c r="AR105" i="11"/>
  <c r="E95" i="12"/>
  <c r="F95" i="12"/>
  <c r="BW84" i="12"/>
  <c r="H196" i="12"/>
  <c r="AJ196" i="10"/>
  <c r="AK196" i="10" s="1"/>
  <c r="AE196" i="10"/>
  <c r="AF196" i="10" s="1"/>
  <c r="AR196" i="10"/>
  <c r="AS196" i="10" s="1"/>
  <c r="AW196" i="10"/>
  <c r="AG149" i="10"/>
  <c r="AH149" i="10" s="1"/>
  <c r="AE163" i="11"/>
  <c r="AF163" i="11" s="1"/>
  <c r="BW23" i="12"/>
  <c r="AT23" i="11"/>
  <c r="AB23" i="11"/>
  <c r="AC23" i="11" s="1"/>
  <c r="AM23" i="11"/>
  <c r="AN23" i="11" s="1"/>
  <c r="AJ23" i="11"/>
  <c r="AK23" i="11" s="1"/>
  <c r="U23" i="11"/>
  <c r="AT73" i="11"/>
  <c r="AN57" i="12"/>
  <c r="AO57" i="12" s="1"/>
  <c r="N57" i="12"/>
  <c r="AF57" i="12"/>
  <c r="X57" i="12"/>
  <c r="AD57" i="12"/>
  <c r="K57" i="12"/>
  <c r="M57" i="12"/>
  <c r="AY57" i="12"/>
  <c r="AW57" i="12"/>
  <c r="AT57" i="12"/>
  <c r="AU57" i="12" s="1"/>
  <c r="V57" i="12"/>
  <c r="BF57" i="12"/>
  <c r="BG57" i="12" s="1"/>
  <c r="AQ57" i="12"/>
  <c r="AR57" i="12" s="1"/>
  <c r="T57" i="12"/>
  <c r="AH57" i="12"/>
  <c r="Z57" i="12"/>
  <c r="AB57" i="12"/>
  <c r="P57" i="12"/>
  <c r="R57" i="12" s="1"/>
  <c r="AJ57" i="12"/>
  <c r="W117" i="11"/>
  <c r="X117" i="11" s="1"/>
  <c r="H175" i="12"/>
  <c r="AE175" i="10"/>
  <c r="AF175" i="10" s="1"/>
  <c r="AY175" i="10"/>
  <c r="AJ175" i="10"/>
  <c r="AK175" i="10" s="1"/>
  <c r="Z175" i="10"/>
  <c r="AW175" i="10"/>
  <c r="AB175" i="10"/>
  <c r="AC175" i="10" s="1"/>
  <c r="W189" i="11"/>
  <c r="X189" i="11" s="1"/>
  <c r="AM189" i="11"/>
  <c r="AN189" i="11" s="1"/>
  <c r="U189" i="11"/>
  <c r="BW189" i="12"/>
  <c r="AE189" i="11"/>
  <c r="AF189" i="11" s="1"/>
  <c r="Z189" i="11"/>
  <c r="AA189" i="11" s="1"/>
  <c r="BW155" i="12"/>
  <c r="W155" i="11"/>
  <c r="X155" i="11" s="1"/>
  <c r="AE155" i="11"/>
  <c r="AF155" i="11" s="1"/>
  <c r="AT155" i="11"/>
  <c r="AY155" i="11"/>
  <c r="AB155" i="11"/>
  <c r="AC155" i="11" s="1"/>
  <c r="AR155" i="11"/>
  <c r="U155" i="11"/>
  <c r="U159" i="11"/>
  <c r="D129" i="12"/>
  <c r="E129" i="12"/>
  <c r="H94" i="12"/>
  <c r="AG94" i="10"/>
  <c r="AH94" i="10" s="1"/>
  <c r="AE94" i="10"/>
  <c r="AF94" i="10" s="1"/>
  <c r="AB94" i="10"/>
  <c r="AC94" i="10" s="1"/>
  <c r="AW94" i="10"/>
  <c r="AJ94" i="10"/>
  <c r="AK94" i="10" s="1"/>
  <c r="AB93" i="10"/>
  <c r="AC93" i="10" s="1"/>
  <c r="AR96" i="11"/>
  <c r="AT143" i="11"/>
  <c r="AE158" i="11"/>
  <c r="AF158" i="11" s="1"/>
  <c r="AB92" i="10"/>
  <c r="AC92" i="10" s="1"/>
  <c r="AJ52" i="10"/>
  <c r="AK52" i="10" s="1"/>
  <c r="BW215" i="12"/>
  <c r="AJ215" i="11"/>
  <c r="AK215" i="11" s="1"/>
  <c r="U215" i="11"/>
  <c r="H216" i="12"/>
  <c r="AY216" i="10"/>
  <c r="W233" i="11"/>
  <c r="X233" i="11" s="1"/>
  <c r="BW233" i="12"/>
  <c r="AT233" i="11"/>
  <c r="U233" i="11"/>
  <c r="AW80" i="10"/>
  <c r="AG196" i="10"/>
  <c r="AH196" i="10" s="1"/>
  <c r="AG150" i="10"/>
  <c r="AH150" i="10" s="1"/>
  <c r="BW312" i="12"/>
  <c r="AM96" i="11"/>
  <c r="AN96" i="11" s="1"/>
  <c r="AW99" i="10"/>
  <c r="H29" i="12"/>
  <c r="AE29" i="10"/>
  <c r="AF29" i="10" s="1"/>
  <c r="AY29" i="10"/>
  <c r="AW29" i="10"/>
  <c r="AG29" i="10"/>
  <c r="AH29" i="10" s="1"/>
  <c r="AR29" i="10"/>
  <c r="AS29" i="10" s="1"/>
  <c r="AB29" i="10"/>
  <c r="AC29" i="10" s="1"/>
  <c r="AJ29" i="10"/>
  <c r="AK29" i="10" s="1"/>
  <c r="AO29" i="10"/>
  <c r="AP29" i="10" s="1"/>
  <c r="H14" i="12"/>
  <c r="AE14" i="10"/>
  <c r="AF14" i="10" s="1"/>
  <c r="AJ14" i="10"/>
  <c r="AK14" i="10" s="1"/>
  <c r="Z14" i="10"/>
  <c r="AG14" i="10"/>
  <c r="AH14" i="10" s="1"/>
  <c r="AW14" i="10"/>
  <c r="AB14" i="10"/>
  <c r="AC14" i="10" s="1"/>
  <c r="BW232" i="12"/>
  <c r="AR63" i="11"/>
  <c r="U126" i="11"/>
  <c r="AT215" i="11"/>
  <c r="BW236" i="12"/>
  <c r="AM236" i="11"/>
  <c r="AN236" i="11" s="1"/>
  <c r="AT236" i="11"/>
  <c r="AO236" i="11"/>
  <c r="AP236" i="11" s="1"/>
  <c r="AE236" i="11"/>
  <c r="AF236" i="11" s="1"/>
  <c r="BW185" i="12"/>
  <c r="U185" i="11"/>
  <c r="AT185" i="11"/>
  <c r="AR185" i="11"/>
  <c r="Z185" i="11"/>
  <c r="AA185" i="11" s="1"/>
  <c r="AO185" i="11"/>
  <c r="AP185" i="11" s="1"/>
  <c r="U44" i="11"/>
  <c r="BW44" i="12"/>
  <c r="W44" i="11"/>
  <c r="X44" i="11" s="1"/>
  <c r="U147" i="11"/>
  <c r="W147" i="11"/>
  <c r="X147" i="11" s="1"/>
  <c r="AJ147" i="11"/>
  <c r="AK147" i="11" s="1"/>
  <c r="AO147" i="11"/>
  <c r="AP147" i="11" s="1"/>
  <c r="AE147" i="11"/>
  <c r="AF147" i="11" s="1"/>
  <c r="BW147" i="12"/>
  <c r="H12" i="12"/>
  <c r="U96" i="11"/>
  <c r="H112" i="12"/>
  <c r="AW112" i="10"/>
  <c r="AE112" i="10"/>
  <c r="AF112" i="10" s="1"/>
  <c r="AR112" i="10"/>
  <c r="AS112" i="10" s="1"/>
  <c r="AB112" i="10"/>
  <c r="AC112" i="10" s="1"/>
  <c r="AJ112" i="10"/>
  <c r="AK112" i="10" s="1"/>
  <c r="AY54" i="11"/>
  <c r="F163" i="12"/>
  <c r="D163" i="12"/>
  <c r="H154" i="12"/>
  <c r="AY154" i="10"/>
  <c r="BW311" i="12"/>
  <c r="H48" i="12"/>
  <c r="AE48" i="10"/>
  <c r="AF48" i="10" s="1"/>
  <c r="AB48" i="10"/>
  <c r="AC48" i="10" s="1"/>
  <c r="AJ48" i="10"/>
  <c r="AK48" i="10" s="1"/>
  <c r="AW48" i="10"/>
  <c r="AY48" i="10"/>
  <c r="Z48" i="10"/>
  <c r="AT44" i="11"/>
  <c r="AW113" i="10"/>
  <c r="BW254" i="12"/>
  <c r="U37" i="11"/>
  <c r="H185" i="12"/>
  <c r="AY185" i="10"/>
  <c r="AR133" i="11"/>
  <c r="BW133" i="12"/>
  <c r="AE133" i="11"/>
  <c r="AF133" i="11" s="1"/>
  <c r="BB133" i="11"/>
  <c r="BC133" i="11" s="1"/>
  <c r="U133" i="11"/>
  <c r="AM133" i="11"/>
  <c r="AN133" i="11" s="1"/>
  <c r="AY133" i="11"/>
  <c r="AT133" i="11"/>
  <c r="W133" i="11"/>
  <c r="X133" i="11" s="1"/>
  <c r="BB147" i="11"/>
  <c r="BC147" i="11" s="1"/>
  <c r="AR48" i="10"/>
  <c r="AS48" i="10" s="1"/>
  <c r="AR93" i="10"/>
  <c r="AS93" i="10" s="1"/>
  <c r="AM37" i="11"/>
  <c r="AN37" i="11" s="1"/>
  <c r="AO93" i="10"/>
  <c r="AP93" i="10" s="1"/>
  <c r="AH37" i="11"/>
  <c r="AI37" i="11" s="1"/>
  <c r="AM112" i="10"/>
  <c r="AN112" i="10" s="1"/>
  <c r="Z14" i="11"/>
  <c r="AA14" i="11" s="1"/>
  <c r="BB127" i="11"/>
  <c r="BC127" i="11" s="1"/>
  <c r="AY96" i="11"/>
  <c r="BE96" i="11" s="1"/>
  <c r="BF96" i="11" s="1"/>
  <c r="Z210" i="11"/>
  <c r="AA210" i="11" s="1"/>
  <c r="Z137" i="11"/>
  <c r="AA137" i="11" s="1"/>
  <c r="Z133" i="11"/>
  <c r="AA133" i="11" s="1"/>
  <c r="AO98" i="10"/>
  <c r="AP98" i="10" s="1"/>
  <c r="AO92" i="10"/>
  <c r="AP92" i="10" s="1"/>
  <c r="AH210" i="11"/>
  <c r="AI210" i="11" s="1"/>
  <c r="AH236" i="11"/>
  <c r="AI236" i="11" s="1"/>
  <c r="Z236" i="11"/>
  <c r="AA236" i="11" s="1"/>
  <c r="AH133" i="11"/>
  <c r="AI133" i="11" s="1"/>
  <c r="F43" i="12"/>
  <c r="D195" i="12"/>
  <c r="AO47" i="11"/>
  <c r="AP47" i="11" s="1"/>
  <c r="AH47" i="11"/>
  <c r="AI47" i="11" s="1"/>
  <c r="BB47" i="11"/>
  <c r="BC47" i="11" s="1"/>
  <c r="AY47" i="11"/>
  <c r="AT47" i="11"/>
  <c r="AB47" i="11"/>
  <c r="AC47" i="11" s="1"/>
  <c r="BW47" i="12"/>
  <c r="AE47" i="11"/>
  <c r="AF47" i="11" s="1"/>
  <c r="AR47" i="11"/>
  <c r="BW110" i="12"/>
  <c r="Z110" i="11"/>
  <c r="AA110" i="11" s="1"/>
  <c r="W110" i="11"/>
  <c r="X110" i="11" s="1"/>
  <c r="U110" i="11"/>
  <c r="AM110" i="11"/>
  <c r="AN110" i="11" s="1"/>
  <c r="AJ110" i="11"/>
  <c r="AK110" i="11" s="1"/>
  <c r="AE110" i="11"/>
  <c r="AF110" i="11" s="1"/>
  <c r="AT110" i="11"/>
  <c r="BW121" i="12"/>
  <c r="AM121" i="11"/>
  <c r="AN121" i="11" s="1"/>
  <c r="AR121" i="11"/>
  <c r="W121" i="11"/>
  <c r="X121" i="11" s="1"/>
  <c r="AE121" i="11"/>
  <c r="AF121" i="11" s="1"/>
  <c r="AE54" i="11"/>
  <c r="AF54" i="11" s="1"/>
  <c r="BW158" i="12"/>
  <c r="AM158" i="11"/>
  <c r="AN158" i="11" s="1"/>
  <c r="AH158" i="11"/>
  <c r="AI158" i="11" s="1"/>
  <c r="AT158" i="11"/>
  <c r="W177" i="11"/>
  <c r="X177" i="11" s="1"/>
  <c r="AB177" i="11"/>
  <c r="AC177" i="11" s="1"/>
  <c r="U177" i="11"/>
  <c r="BW177" i="12"/>
  <c r="BB177" i="11"/>
  <c r="BC177" i="11" s="1"/>
  <c r="AT177" i="11"/>
  <c r="AE86" i="11"/>
  <c r="AF86" i="11" s="1"/>
  <c r="U86" i="11"/>
  <c r="AM86" i="11"/>
  <c r="AN86" i="11" s="1"/>
  <c r="BW86" i="12"/>
  <c r="AO86" i="11"/>
  <c r="AP86" i="11" s="1"/>
  <c r="AT86" i="11"/>
  <c r="AR86" i="11"/>
  <c r="AE210" i="11"/>
  <c r="AF210" i="11" s="1"/>
  <c r="BW300" i="12"/>
  <c r="H16" i="12"/>
  <c r="AY16" i="10"/>
  <c r="U236" i="11"/>
  <c r="AO137" i="11"/>
  <c r="AP137" i="11" s="1"/>
  <c r="AO169" i="11"/>
  <c r="AP169" i="11" s="1"/>
  <c r="AE169" i="11"/>
  <c r="AF169" i="11" s="1"/>
  <c r="AT169" i="11"/>
  <c r="BB169" i="11"/>
  <c r="BC169" i="11" s="1"/>
  <c r="BW169" i="12"/>
  <c r="W169" i="11"/>
  <c r="X169" i="11" s="1"/>
  <c r="H212" i="12"/>
  <c r="AE212" i="10"/>
  <c r="AF212" i="10" s="1"/>
  <c r="AY212" i="10"/>
  <c r="AB212" i="10"/>
  <c r="AC212" i="10" s="1"/>
  <c r="AW212" i="10"/>
  <c r="AJ212" i="10"/>
  <c r="AK212" i="10" s="1"/>
  <c r="Z212" i="10"/>
  <c r="AR212" i="10"/>
  <c r="AS212" i="10" s="1"/>
  <c r="Z98" i="10"/>
  <c r="BW143" i="12"/>
  <c r="AE143" i="11"/>
  <c r="AF143" i="11" s="1"/>
  <c r="AM143" i="11"/>
  <c r="AN143" i="11" s="1"/>
  <c r="U143" i="11"/>
  <c r="AR143" i="11"/>
  <c r="AE16" i="11"/>
  <c r="AF16" i="11" s="1"/>
  <c r="AT16" i="11"/>
  <c r="W16" i="11"/>
  <c r="X16" i="11" s="1"/>
  <c r="AY16" i="11"/>
  <c r="AR16" i="11"/>
  <c r="AB16" i="11"/>
  <c r="AC16" i="11" s="1"/>
  <c r="U16" i="11"/>
  <c r="BW16" i="12"/>
  <c r="E155" i="12"/>
  <c r="D155" i="12"/>
  <c r="Z92" i="11"/>
  <c r="AA92" i="11" s="1"/>
  <c r="BW174" i="12"/>
  <c r="W174" i="11"/>
  <c r="X174" i="11" s="1"/>
  <c r="U174" i="11"/>
  <c r="AE174" i="11"/>
  <c r="AF174" i="11" s="1"/>
  <c r="AJ174" i="11"/>
  <c r="AK174" i="11" s="1"/>
  <c r="AR174" i="11"/>
  <c r="U142" i="11"/>
  <c r="AB142" i="11"/>
  <c r="AC142" i="11" s="1"/>
  <c r="BW142" i="12"/>
  <c r="AY142" i="11"/>
  <c r="AR142" i="11"/>
  <c r="AT142" i="11"/>
  <c r="W142" i="11"/>
  <c r="X142" i="11" s="1"/>
  <c r="AM142" i="11"/>
  <c r="AN142" i="11" s="1"/>
  <c r="F174" i="12"/>
  <c r="D174" i="12"/>
  <c r="W137" i="11"/>
  <c r="X137" i="11" s="1"/>
  <c r="H44" i="12"/>
  <c r="AE44" i="10"/>
  <c r="AF44" i="10" s="1"/>
  <c r="AR44" i="10"/>
  <c r="AS44" i="10" s="1"/>
  <c r="Z44" i="10"/>
  <c r="AY44" i="10"/>
  <c r="AB44" i="10"/>
  <c r="AC44" i="10" s="1"/>
  <c r="AJ44" i="10"/>
  <c r="AK44" i="10" s="1"/>
  <c r="W205" i="11"/>
  <c r="X205" i="11" s="1"/>
  <c r="AR205" i="11"/>
  <c r="AM205" i="11"/>
  <c r="AN205" i="11" s="1"/>
  <c r="AB205" i="11"/>
  <c r="AC205" i="11" s="1"/>
  <c r="BW205" i="12"/>
  <c r="AT205" i="11"/>
  <c r="U205" i="11"/>
  <c r="H140" i="12"/>
  <c r="AE140" i="10"/>
  <c r="AF140" i="10" s="1"/>
  <c r="AB140" i="10"/>
  <c r="AC140" i="10" s="1"/>
  <c r="AY140" i="10"/>
  <c r="Z140" i="10"/>
  <c r="AG140" i="10"/>
  <c r="AH140" i="10" s="1"/>
  <c r="H135" i="12"/>
  <c r="AE135" i="10"/>
  <c r="AF135" i="10" s="1"/>
  <c r="Z135" i="10"/>
  <c r="AB135" i="10"/>
  <c r="AC135" i="10" s="1"/>
  <c r="AW135" i="10"/>
  <c r="AG135" i="10"/>
  <c r="AH135" i="10" s="1"/>
  <c r="AJ135" i="10"/>
  <c r="AK135" i="10" s="1"/>
  <c r="E100" i="12"/>
  <c r="F100" i="12"/>
  <c r="AW44" i="10"/>
  <c r="H206" i="12"/>
  <c r="AE206" i="10"/>
  <c r="AF206" i="10" s="1"/>
  <c r="AB206" i="10"/>
  <c r="AC206" i="10" s="1"/>
  <c r="AW206" i="10"/>
  <c r="AJ206" i="10"/>
  <c r="AK206" i="10" s="1"/>
  <c r="AR206" i="10"/>
  <c r="AS206" i="10" s="1"/>
  <c r="Z206" i="10"/>
  <c r="AG206" i="10"/>
  <c r="AH206" i="10" s="1"/>
  <c r="AY206" i="10"/>
  <c r="H233" i="12"/>
  <c r="AE233" i="10"/>
  <c r="AF233" i="10" s="1"/>
  <c r="AB233" i="10"/>
  <c r="AC233" i="10" s="1"/>
  <c r="AY233" i="10"/>
  <c r="AG233" i="10"/>
  <c r="AH233" i="10" s="1"/>
  <c r="AR233" i="10"/>
  <c r="AS233" i="10" s="1"/>
  <c r="AJ233" i="10"/>
  <c r="AK233" i="10" s="1"/>
  <c r="D119" i="12"/>
  <c r="F119" i="12"/>
  <c r="AR158" i="11"/>
  <c r="AM63" i="11"/>
  <c r="AN63" i="11" s="1"/>
  <c r="AG93" i="10"/>
  <c r="AH93" i="10" s="1"/>
  <c r="AO87" i="11"/>
  <c r="AP87" i="11" s="1"/>
  <c r="BW87" i="12"/>
  <c r="AY87" i="11"/>
  <c r="W87" i="11"/>
  <c r="X87" i="11" s="1"/>
  <c r="AT87" i="11"/>
  <c r="Z87" i="11"/>
  <c r="AA87" i="11" s="1"/>
  <c r="AB184" i="11"/>
  <c r="AC184" i="11" s="1"/>
  <c r="AR73" i="11"/>
  <c r="AR108" i="11"/>
  <c r="AT40" i="11"/>
  <c r="AR40" i="11"/>
  <c r="BW40" i="12"/>
  <c r="W40" i="11"/>
  <c r="X40" i="11" s="1"/>
  <c r="U40" i="11"/>
  <c r="AB40" i="11"/>
  <c r="AC40" i="11" s="1"/>
  <c r="H172" i="12"/>
  <c r="AE172" i="10"/>
  <c r="AF172" i="10" s="1"/>
  <c r="AW172" i="10"/>
  <c r="AY172" i="10"/>
  <c r="AB172" i="10"/>
  <c r="AC172" i="10" s="1"/>
  <c r="AO172" i="10"/>
  <c r="AP172" i="10" s="1"/>
  <c r="Z172" i="10"/>
  <c r="AE65" i="11"/>
  <c r="AF65" i="11" s="1"/>
  <c r="AR66" i="10"/>
  <c r="AS66" i="10" s="1"/>
  <c r="AB147" i="11"/>
  <c r="AC147" i="11" s="1"/>
  <c r="AO16" i="11"/>
  <c r="AP16" i="11" s="1"/>
  <c r="AE207" i="11"/>
  <c r="AF207" i="11" s="1"/>
  <c r="BW207" i="12"/>
  <c r="U207" i="11"/>
  <c r="W207" i="11"/>
  <c r="X207" i="11" s="1"/>
  <c r="AT207" i="11"/>
  <c r="AM207" i="11"/>
  <c r="AN207" i="11" s="1"/>
  <c r="AJ170" i="11"/>
  <c r="AK170" i="11" s="1"/>
  <c r="U134" i="11"/>
  <c r="AO134" i="11"/>
  <c r="AP134" i="11" s="1"/>
  <c r="BW134" i="12"/>
  <c r="AT134" i="11"/>
  <c r="AR134" i="11"/>
  <c r="H10" i="12"/>
  <c r="AY10" i="10"/>
  <c r="H40" i="12"/>
  <c r="BI40" i="12" s="1"/>
  <c r="AY40" i="10"/>
  <c r="AM149" i="11"/>
  <c r="AN149" i="11" s="1"/>
  <c r="AT105" i="11"/>
  <c r="H127" i="12"/>
  <c r="AE127" i="10"/>
  <c r="AF127" i="10" s="1"/>
  <c r="AW127" i="10"/>
  <c r="AJ127" i="10"/>
  <c r="AK127" i="10" s="1"/>
  <c r="Z127" i="10"/>
  <c r="AG127" i="10"/>
  <c r="AH127" i="10" s="1"/>
  <c r="AM127" i="10"/>
  <c r="AN127" i="10" s="1"/>
  <c r="AE92" i="11"/>
  <c r="AF92" i="11" s="1"/>
  <c r="W143" i="11"/>
  <c r="X143" i="11" s="1"/>
  <c r="H133" i="12"/>
  <c r="AE133" i="10"/>
  <c r="AF133" i="10" s="1"/>
  <c r="Z133" i="10"/>
  <c r="AO133" i="10"/>
  <c r="AP133" i="10" s="1"/>
  <c r="AG133" i="10"/>
  <c r="AH133" i="10" s="1"/>
  <c r="AY133" i="10"/>
  <c r="AT72" i="11"/>
  <c r="AB72" i="11"/>
  <c r="AC72" i="11" s="1"/>
  <c r="U72" i="11"/>
  <c r="BW72" i="12"/>
  <c r="AR72" i="11"/>
  <c r="BB72" i="11"/>
  <c r="BC72" i="11" s="1"/>
  <c r="AY49" i="10"/>
  <c r="AE52" i="11"/>
  <c r="AF52" i="11" s="1"/>
  <c r="BW14" i="12"/>
  <c r="AM178" i="11"/>
  <c r="AN178" i="11" s="1"/>
  <c r="AE178" i="11"/>
  <c r="AF178" i="11" s="1"/>
  <c r="AT178" i="11"/>
  <c r="AR178" i="11"/>
  <c r="W178" i="11"/>
  <c r="X178" i="11" s="1"/>
  <c r="BW298" i="12"/>
  <c r="H144" i="12"/>
  <c r="AJ144" i="10"/>
  <c r="AK144" i="10" s="1"/>
  <c r="AE144" i="10"/>
  <c r="AF144" i="10" s="1"/>
  <c r="AB57" i="11"/>
  <c r="AC57" i="11" s="1"/>
  <c r="AT119" i="11"/>
  <c r="H141" i="12"/>
  <c r="AE141" i="10"/>
  <c r="AF141" i="10" s="1"/>
  <c r="H186" i="12"/>
  <c r="AE186" i="10"/>
  <c r="AF186" i="10" s="1"/>
  <c r="H159" i="12"/>
  <c r="AE159" i="10"/>
  <c r="AF159" i="10" s="1"/>
  <c r="AR89" i="11"/>
  <c r="AM128" i="11"/>
  <c r="AN128" i="11" s="1"/>
  <c r="CF80" i="12"/>
  <c r="CC80" i="12"/>
  <c r="DF80" i="12"/>
  <c r="DG80" i="12" s="1"/>
  <c r="DI80" i="12"/>
  <c r="DJ80" i="12" s="1"/>
  <c r="EA80" i="12"/>
  <c r="EB80" i="12" s="1"/>
  <c r="CX80" i="12"/>
  <c r="CJ80" i="12"/>
  <c r="CV80" i="12"/>
  <c r="DB80" i="12"/>
  <c r="CD80" i="12"/>
  <c r="CA80" i="12"/>
  <c r="W153" i="11"/>
  <c r="X153" i="11" s="1"/>
  <c r="H153" i="12"/>
  <c r="AE153" i="10"/>
  <c r="AF153" i="10" s="1"/>
  <c r="AY153" i="10"/>
  <c r="AR153" i="10"/>
  <c r="AS153" i="10" s="1"/>
  <c r="AT239" i="11"/>
  <c r="W57" i="11"/>
  <c r="X57" i="11" s="1"/>
  <c r="AY241" i="11"/>
  <c r="AB159" i="10"/>
  <c r="AC159" i="10" s="1"/>
  <c r="H117" i="12"/>
  <c r="BW43" i="12"/>
  <c r="H152" i="12"/>
  <c r="AE152" i="10"/>
  <c r="AF152" i="10" s="1"/>
  <c r="H62" i="12"/>
  <c r="AE62" i="10"/>
  <c r="AF62" i="10" s="1"/>
  <c r="AW62" i="10"/>
  <c r="Z174" i="10"/>
  <c r="H26" i="12"/>
  <c r="H217" i="12"/>
  <c r="AT80" i="11"/>
  <c r="U89" i="11"/>
  <c r="AT230" i="11"/>
  <c r="AR152" i="10"/>
  <c r="AS152" i="10" s="1"/>
  <c r="H54" i="12"/>
  <c r="AE54" i="10"/>
  <c r="AF54" i="10" s="1"/>
  <c r="AR139" i="10"/>
  <c r="AS139" i="10" s="1"/>
  <c r="AG144" i="10"/>
  <c r="AH144" i="10" s="1"/>
  <c r="AE153" i="11"/>
  <c r="AF153" i="11" s="1"/>
  <c r="W116" i="11"/>
  <c r="X116" i="11" s="1"/>
  <c r="AR152" i="11"/>
  <c r="BW81" i="12"/>
  <c r="Z66" i="11"/>
  <c r="AA66" i="11" s="1"/>
  <c r="H97" i="12"/>
  <c r="AE97" i="10"/>
  <c r="AF97" i="10" s="1"/>
  <c r="AB25" i="10"/>
  <c r="AC25" i="10" s="1"/>
  <c r="AR151" i="10"/>
  <c r="AS151" i="10" s="1"/>
  <c r="H193" i="12"/>
  <c r="BI193" i="12" s="1"/>
  <c r="AR223" i="10"/>
  <c r="AS223" i="10" s="1"/>
  <c r="AY219" i="10"/>
  <c r="H221" i="12"/>
  <c r="AE221" i="10"/>
  <c r="AF221" i="10" s="1"/>
  <c r="AT167" i="11"/>
  <c r="AT48" i="11"/>
  <c r="BB53" i="11"/>
  <c r="BC53" i="11" s="1"/>
  <c r="Z64" i="11"/>
  <c r="AA64" i="11" s="1"/>
  <c r="AM83" i="11"/>
  <c r="AN83" i="11" s="1"/>
  <c r="U83" i="11"/>
  <c r="AR78" i="11"/>
  <c r="AM106" i="11"/>
  <c r="AN106" i="11" s="1"/>
  <c r="Z18" i="11"/>
  <c r="Z20" i="10"/>
  <c r="H220" i="12"/>
  <c r="AE220" i="10"/>
  <c r="AF220" i="10" s="1"/>
  <c r="BW314" i="12"/>
  <c r="AM132" i="10"/>
  <c r="AN132" i="10" s="1"/>
  <c r="AW101" i="10"/>
  <c r="AB100" i="10"/>
  <c r="AC100" i="10" s="1"/>
  <c r="H148" i="12"/>
  <c r="AE148" i="10"/>
  <c r="AF148" i="10" s="1"/>
  <c r="AR138" i="10"/>
  <c r="AS138" i="10" s="1"/>
  <c r="AR116" i="11"/>
  <c r="AO58" i="11"/>
  <c r="AP58" i="11" s="1"/>
  <c r="AT66" i="11"/>
  <c r="AJ148" i="10"/>
  <c r="AK148" i="10" s="1"/>
  <c r="AB97" i="10"/>
  <c r="AC97" i="10" s="1"/>
  <c r="BW25" i="12"/>
  <c r="ED25" i="12" s="1"/>
  <c r="AW97" i="10"/>
  <c r="AY163" i="10"/>
  <c r="H78" i="12"/>
  <c r="AE78" i="10"/>
  <c r="AF78" i="10" s="1"/>
  <c r="H69" i="12"/>
  <c r="AE69" i="10"/>
  <c r="AF69" i="10" s="1"/>
  <c r="AR69" i="10"/>
  <c r="AS69" i="10" s="1"/>
  <c r="AH170" i="12"/>
  <c r="V170" i="12"/>
  <c r="AW170" i="12"/>
  <c r="AD170" i="12"/>
  <c r="AT170" i="12"/>
  <c r="AU170" i="12" s="1"/>
  <c r="X170" i="12"/>
  <c r="K170" i="12"/>
  <c r="Z170" i="12"/>
  <c r="AF170" i="12"/>
  <c r="AB170" i="12"/>
  <c r="N170" i="12"/>
  <c r="AY170" i="12"/>
  <c r="AQ170" i="12"/>
  <c r="AR170" i="12" s="1"/>
  <c r="T170" i="12"/>
  <c r="AN170" i="12"/>
  <c r="AO170" i="12" s="1"/>
  <c r="M170" i="12"/>
  <c r="P170" i="12"/>
  <c r="R170" i="12" s="1"/>
  <c r="AJ170" i="12"/>
  <c r="BF170" i="12"/>
  <c r="BG170" i="12" s="1"/>
  <c r="AR78" i="10"/>
  <c r="AS78" i="10" s="1"/>
  <c r="AR192" i="11"/>
  <c r="W156" i="11"/>
  <c r="X156" i="11" s="1"/>
  <c r="BB19" i="11"/>
  <c r="BC19" i="11" s="1"/>
  <c r="AY48" i="11"/>
  <c r="AR53" i="11"/>
  <c r="AT243" i="11"/>
  <c r="AE203" i="11"/>
  <c r="AF203" i="11" s="1"/>
  <c r="AY64" i="11"/>
  <c r="AY83" i="11"/>
  <c r="U81" i="11"/>
  <c r="W221" i="11"/>
  <c r="X221" i="11" s="1"/>
  <c r="AE244" i="11"/>
  <c r="AF244" i="11" s="1"/>
  <c r="AT21" i="11"/>
  <c r="U180" i="11"/>
  <c r="AR211" i="11"/>
  <c r="H134" i="12"/>
  <c r="AE134" i="10"/>
  <c r="AF134" i="10" s="1"/>
  <c r="H79" i="12"/>
  <c r="AE79" i="10"/>
  <c r="AF79" i="10" s="1"/>
  <c r="AG25" i="10"/>
  <c r="AH25" i="10" s="1"/>
  <c r="AG132" i="10"/>
  <c r="AH132" i="10" s="1"/>
  <c r="AW132" i="10"/>
  <c r="AY101" i="10"/>
  <c r="BW171" i="12"/>
  <c r="BW211" i="12"/>
  <c r="BW302" i="12"/>
  <c r="BW228" i="12"/>
  <c r="H146" i="12"/>
  <c r="AE146" i="10"/>
  <c r="AF146" i="10" s="1"/>
  <c r="H173" i="12"/>
  <c r="AE173" i="10"/>
  <c r="AF173" i="10" s="1"/>
  <c r="AG174" i="10"/>
  <c r="AH174" i="10" s="1"/>
  <c r="AG91" i="10"/>
  <c r="AH91" i="10" s="1"/>
  <c r="W90" i="11"/>
  <c r="X90" i="11" s="1"/>
  <c r="AR13" i="11"/>
  <c r="U57" i="11"/>
  <c r="W58" i="11"/>
  <c r="X58" i="11" s="1"/>
  <c r="AE116" i="11"/>
  <c r="AF116" i="11" s="1"/>
  <c r="W71" i="11"/>
  <c r="X71" i="11" s="1"/>
  <c r="AR106" i="11"/>
  <c r="AR80" i="11"/>
  <c r="H213" i="12"/>
  <c r="AJ213" i="10"/>
  <c r="AK213" i="10" s="1"/>
  <c r="AE213" i="10"/>
  <c r="AF213" i="10" s="1"/>
  <c r="AJ91" i="10"/>
  <c r="AK91" i="10" s="1"/>
  <c r="BW111" i="12"/>
  <c r="ED111" i="12" s="1"/>
  <c r="AR100" i="10"/>
  <c r="AS100" i="10" s="1"/>
  <c r="AO148" i="11"/>
  <c r="AP148" i="11" s="1"/>
  <c r="BW244" i="12"/>
  <c r="AB183" i="11"/>
  <c r="AC183" i="11" s="1"/>
  <c r="BW67" i="12"/>
  <c r="BW10" i="12"/>
  <c r="ED10" i="12" s="1"/>
  <c r="H197" i="12"/>
  <c r="AE197" i="10"/>
  <c r="AF197" i="10" s="1"/>
  <c r="AM116" i="11"/>
  <c r="AN116" i="11" s="1"/>
  <c r="AR36" i="11"/>
  <c r="AY137" i="10"/>
  <c r="H103" i="12"/>
  <c r="AE103" i="10"/>
  <c r="AF103" i="10" s="1"/>
  <c r="BW64" i="12"/>
  <c r="AW69" i="10"/>
  <c r="AM192" i="11"/>
  <c r="AN192" i="11" s="1"/>
  <c r="AO156" i="11"/>
  <c r="AP156" i="11" s="1"/>
  <c r="AO97" i="11"/>
  <c r="AP97" i="11" s="1"/>
  <c r="AE123" i="11"/>
  <c r="AF123" i="11" s="1"/>
  <c r="Z53" i="11"/>
  <c r="AA53" i="11" s="1"/>
  <c r="W144" i="11"/>
  <c r="X144" i="11" s="1"/>
  <c r="AE64" i="11"/>
  <c r="AF64" i="11" s="1"/>
  <c r="AE194" i="11"/>
  <c r="AF194" i="11" s="1"/>
  <c r="AT109" i="11"/>
  <c r="AT115" i="11"/>
  <c r="AT171" i="11"/>
  <c r="AM18" i="11"/>
  <c r="AM211" i="11"/>
  <c r="AN211" i="11" s="1"/>
  <c r="AW20" i="10"/>
  <c r="AB79" i="10"/>
  <c r="AC79" i="10" s="1"/>
  <c r="Z220" i="10"/>
  <c r="AG103" i="10"/>
  <c r="AH103" i="10" s="1"/>
  <c r="H147" i="12"/>
  <c r="AE147" i="10"/>
  <c r="AF147" i="10" s="1"/>
  <c r="BW51" i="12"/>
  <c r="H205" i="12"/>
  <c r="AE205" i="10"/>
  <c r="AF205" i="10" s="1"/>
  <c r="AJ101" i="10"/>
  <c r="AK101" i="10" s="1"/>
  <c r="H214" i="12"/>
  <c r="AM119" i="10"/>
  <c r="AN119" i="10" s="1"/>
  <c r="BW28" i="12"/>
  <c r="ED28" i="12" s="1"/>
  <c r="EE28" i="12" s="1"/>
  <c r="AG205" i="10"/>
  <c r="AH205" i="10" s="1"/>
  <c r="AT13" i="11"/>
  <c r="AM102" i="11"/>
  <c r="AN102" i="11" s="1"/>
  <c r="U58" i="11"/>
  <c r="AE71" i="11"/>
  <c r="AF71" i="11" s="1"/>
  <c r="AR224" i="11"/>
  <c r="AT85" i="11"/>
  <c r="H162" i="12"/>
  <c r="AE162" i="10"/>
  <c r="AF162" i="10" s="1"/>
  <c r="AY186" i="10"/>
  <c r="Z155" i="10"/>
  <c r="Z152" i="10"/>
  <c r="AB109" i="10"/>
  <c r="AC109" i="10" s="1"/>
  <c r="H232" i="12"/>
  <c r="AE232" i="10"/>
  <c r="AF232" i="10" s="1"/>
  <c r="AW146" i="10"/>
  <c r="AR90" i="11"/>
  <c r="H104" i="12"/>
  <c r="AE104" i="10"/>
  <c r="AF104" i="10" s="1"/>
  <c r="Z45" i="10"/>
  <c r="AE164" i="11"/>
  <c r="AF164" i="11" s="1"/>
  <c r="AB43" i="10"/>
  <c r="AC43" i="10" s="1"/>
  <c r="AM45" i="11"/>
  <c r="AN45" i="11" s="1"/>
  <c r="AW43" i="10"/>
  <c r="BW152" i="12"/>
  <c r="W91" i="11"/>
  <c r="X91" i="11" s="1"/>
  <c r="Z63" i="10"/>
  <c r="AT153" i="11"/>
  <c r="AY13" i="10"/>
  <c r="U183" i="11"/>
  <c r="Z197" i="10"/>
  <c r="Z116" i="11"/>
  <c r="AA116" i="11" s="1"/>
  <c r="H81" i="12"/>
  <c r="AE81" i="10"/>
  <c r="AF81" i="10" s="1"/>
  <c r="H106" i="12"/>
  <c r="AE106" i="10"/>
  <c r="AF106" i="10" s="1"/>
  <c r="H9" i="12"/>
  <c r="AW103" i="10"/>
  <c r="AJ69" i="10"/>
  <c r="AK69" i="10" s="1"/>
  <c r="AR221" i="10"/>
  <c r="AS221" i="10" s="1"/>
  <c r="BW301" i="12"/>
  <c r="AR156" i="11"/>
  <c r="AB43" i="11"/>
  <c r="AC43" i="11" s="1"/>
  <c r="AT53" i="11"/>
  <c r="AR243" i="11"/>
  <c r="AO203" i="11"/>
  <c r="AP203" i="11" s="1"/>
  <c r="W64" i="11"/>
  <c r="X64" i="11" s="1"/>
  <c r="W83" i="11"/>
  <c r="X83" i="11" s="1"/>
  <c r="AM109" i="11"/>
  <c r="AN109" i="11" s="1"/>
  <c r="W166" i="11"/>
  <c r="X166" i="11" s="1"/>
  <c r="W115" i="11"/>
  <c r="X115" i="11" s="1"/>
  <c r="AE180" i="11"/>
  <c r="AF180" i="11" s="1"/>
  <c r="AE135" i="11"/>
  <c r="AF135" i="11" s="1"/>
  <c r="AM42" i="11"/>
  <c r="AN42" i="11" s="1"/>
  <c r="AR67" i="11"/>
  <c r="U221" i="11"/>
  <c r="AR220" i="10"/>
  <c r="AS220" i="10" s="1"/>
  <c r="BW295" i="12"/>
  <c r="BW156" i="12"/>
  <c r="BW71" i="12"/>
  <c r="BW157" i="12"/>
  <c r="BW225" i="12"/>
  <c r="AE80" i="11"/>
  <c r="AF80" i="11" s="1"/>
  <c r="U80" i="11"/>
  <c r="AT157" i="11"/>
  <c r="AB128" i="11"/>
  <c r="AC128" i="11" s="1"/>
  <c r="W157" i="11"/>
  <c r="X157" i="11" s="1"/>
  <c r="Z204" i="10"/>
  <c r="AT98" i="11"/>
  <c r="AJ173" i="10"/>
  <c r="AK173" i="10" s="1"/>
  <c r="AB51" i="11"/>
  <c r="AC51" i="11" s="1"/>
  <c r="H77" i="12"/>
  <c r="AE77" i="10"/>
  <c r="AF77" i="10" s="1"/>
  <c r="BW109" i="12"/>
  <c r="AE66" i="11"/>
  <c r="AF66" i="11" s="1"/>
  <c r="H51" i="12"/>
  <c r="AE51" i="10"/>
  <c r="AF51" i="10" s="1"/>
  <c r="AG69" i="10"/>
  <c r="AH69" i="10" s="1"/>
  <c r="AW77" i="10"/>
  <c r="AE39" i="11"/>
  <c r="AF39" i="11" s="1"/>
  <c r="W125" i="11"/>
  <c r="X125" i="11" s="1"/>
  <c r="H160" i="12"/>
  <c r="AE160" i="10"/>
  <c r="AF160" i="10" s="1"/>
  <c r="AW152" i="10"/>
  <c r="H27" i="12"/>
  <c r="H131" i="12"/>
  <c r="AE131" i="10"/>
  <c r="AF131" i="10" s="1"/>
  <c r="AJ77" i="10"/>
  <c r="AK77" i="10" s="1"/>
  <c r="AB146" i="10"/>
  <c r="AC146" i="10" s="1"/>
  <c r="AY109" i="10"/>
  <c r="AR66" i="11"/>
  <c r="Z212" i="11"/>
  <c r="AA212" i="11" s="1"/>
  <c r="AJ116" i="10"/>
  <c r="AK116" i="10" s="1"/>
  <c r="H96" i="12"/>
  <c r="AE96" i="10"/>
  <c r="AF96" i="10" s="1"/>
  <c r="H30" i="12"/>
  <c r="H63" i="12"/>
  <c r="AE63" i="10"/>
  <c r="AF63" i="10" s="1"/>
  <c r="H215" i="12"/>
  <c r="AE215" i="10"/>
  <c r="AF215" i="10" s="1"/>
  <c r="H108" i="12"/>
  <c r="AE108" i="10"/>
  <c r="AF108" i="10" s="1"/>
  <c r="H132" i="12"/>
  <c r="AE132" i="10"/>
  <c r="AF132" i="10" s="1"/>
  <c r="H184" i="12"/>
  <c r="AE184" i="10"/>
  <c r="AF184" i="10" s="1"/>
  <c r="AR153" i="11"/>
  <c r="BW57" i="12"/>
  <c r="H67" i="12"/>
  <c r="AE67" i="10"/>
  <c r="AF67" i="10" s="1"/>
  <c r="AG67" i="10"/>
  <c r="AH67" i="10" s="1"/>
  <c r="H126" i="12"/>
  <c r="AE126" i="10"/>
  <c r="AF126" i="10" s="1"/>
  <c r="H136" i="12"/>
  <c r="AE136" i="10"/>
  <c r="AF136" i="10" s="1"/>
  <c r="H60" i="12"/>
  <c r="AE60" i="10"/>
  <c r="AF60" i="10" s="1"/>
  <c r="H223" i="12"/>
  <c r="AE223" i="10"/>
  <c r="AF223" i="10" s="1"/>
  <c r="H219" i="12"/>
  <c r="AE219" i="10"/>
  <c r="AF219" i="10" s="1"/>
  <c r="H121" i="12"/>
  <c r="AE121" i="10"/>
  <c r="AF121" i="10" s="1"/>
  <c r="AO167" i="11"/>
  <c r="AP167" i="11" s="1"/>
  <c r="CF221" i="12"/>
  <c r="CC221" i="12"/>
  <c r="DF221" i="12"/>
  <c r="DG221" i="12" s="1"/>
  <c r="DB221" i="12"/>
  <c r="DI221" i="12"/>
  <c r="DJ221" i="12" s="1"/>
  <c r="CD221" i="12"/>
  <c r="CX221" i="12"/>
  <c r="CJ221" i="12"/>
  <c r="EA221" i="12"/>
  <c r="EB221" i="12" s="1"/>
  <c r="CA221" i="12"/>
  <c r="CV221" i="12"/>
  <c r="AR115" i="11"/>
  <c r="AT42" i="11"/>
  <c r="BW129" i="12"/>
  <c r="Z108" i="10"/>
  <c r="AY132" i="10"/>
  <c r="Z184" i="10"/>
  <c r="BW119" i="12"/>
  <c r="H125" i="12"/>
  <c r="BW33" i="12"/>
  <c r="AO153" i="10"/>
  <c r="AP153" i="10" s="1"/>
  <c r="AT199" i="11"/>
  <c r="BB152" i="11"/>
  <c r="BC152" i="11" s="1"/>
  <c r="AR145" i="10"/>
  <c r="AS145" i="10" s="1"/>
  <c r="AB24" i="11"/>
  <c r="AC24" i="11" s="1"/>
  <c r="AT116" i="11"/>
  <c r="H24" i="12"/>
  <c r="BI24" i="12" s="1"/>
  <c r="BJ24" i="12" s="1"/>
  <c r="AR46" i="11"/>
  <c r="AM71" i="11"/>
  <c r="AN71" i="11" s="1"/>
  <c r="AM80" i="11"/>
  <c r="AN80" i="11" s="1"/>
  <c r="AJ96" i="10"/>
  <c r="AK96" i="10" s="1"/>
  <c r="BW161" i="12"/>
  <c r="Z43" i="10"/>
  <c r="AR63" i="10"/>
  <c r="AS63" i="10" s="1"/>
  <c r="BB148" i="11"/>
  <c r="BC148" i="11" s="1"/>
  <c r="H105" i="12"/>
  <c r="AE105" i="10"/>
  <c r="AF105" i="10" s="1"/>
  <c r="BW18" i="12"/>
  <c r="CG18" i="12" s="1"/>
  <c r="AT76" i="11"/>
  <c r="H130" i="12"/>
  <c r="AE130" i="10"/>
  <c r="AF130" i="10" s="1"/>
  <c r="AW156" i="10"/>
  <c r="AY148" i="10"/>
  <c r="AW151" i="10"/>
  <c r="BW26" i="12"/>
  <c r="AY63" i="10"/>
  <c r="BW223" i="12"/>
  <c r="AW221" i="10"/>
  <c r="AJ221" i="10"/>
  <c r="AK221" i="10" s="1"/>
  <c r="AB121" i="10"/>
  <c r="AC121" i="10" s="1"/>
  <c r="U192" i="11"/>
  <c r="AY156" i="11"/>
  <c r="AT226" i="11"/>
  <c r="AT97" i="11"/>
  <c r="AM123" i="11"/>
  <c r="AN123" i="11" s="1"/>
  <c r="AR19" i="11"/>
  <c r="AR48" i="11"/>
  <c r="AR203" i="11"/>
  <c r="AT156" i="11"/>
  <c r="AM194" i="11"/>
  <c r="AN194" i="11" s="1"/>
  <c r="AR109" i="11"/>
  <c r="AE166" i="11"/>
  <c r="AF166" i="11" s="1"/>
  <c r="AT106" i="11"/>
  <c r="U115" i="11"/>
  <c r="AT180" i="11"/>
  <c r="BB135" i="11"/>
  <c r="BC135" i="11" s="1"/>
  <c r="U42" i="11"/>
  <c r="AR18" i="11"/>
  <c r="AB211" i="11"/>
  <c r="AC211" i="11" s="1"/>
  <c r="AR134" i="10"/>
  <c r="AS134" i="10" s="1"/>
  <c r="Z79" i="10"/>
  <c r="AO220" i="10"/>
  <c r="AP220" i="10" s="1"/>
  <c r="AY134" i="10"/>
  <c r="H11" i="12"/>
  <c r="AJ108" i="10"/>
  <c r="AK108" i="10" s="1"/>
  <c r="Z101" i="10"/>
  <c r="AW184" i="10"/>
  <c r="U39" i="11"/>
  <c r="AE41" i="11"/>
  <c r="AF41" i="11" s="1"/>
  <c r="AM39" i="11"/>
  <c r="AN39" i="11" s="1"/>
  <c r="AT33" i="11"/>
  <c r="W224" i="11"/>
  <c r="X224" i="11" s="1"/>
  <c r="W164" i="11"/>
  <c r="X164" i="11" s="1"/>
  <c r="AW141" i="10"/>
  <c r="AR45" i="10"/>
  <c r="AS45" i="10" s="1"/>
  <c r="BW268" i="12"/>
  <c r="U32" i="11"/>
  <c r="AG121" i="10"/>
  <c r="AH121" i="10" s="1"/>
  <c r="BW32" i="12"/>
  <c r="AR60" i="10"/>
  <c r="AS60" i="10" s="1"/>
  <c r="BW76" i="12"/>
  <c r="ED76" i="12" s="1"/>
  <c r="EE76" i="12" s="1"/>
  <c r="AJ205" i="10"/>
  <c r="AK205" i="10" s="1"/>
  <c r="H115" i="12"/>
  <c r="AE115" i="10"/>
  <c r="AF115" i="10" s="1"/>
  <c r="BW286" i="12"/>
  <c r="AT49" i="11"/>
  <c r="AT164" i="11"/>
  <c r="BW46" i="12"/>
  <c r="CG46" i="12" s="1"/>
  <c r="AJ186" i="10"/>
  <c r="AK186" i="10" s="1"/>
  <c r="U85" i="11"/>
  <c r="W32" i="11"/>
  <c r="X32" i="11" s="1"/>
  <c r="AB98" i="11"/>
  <c r="AC98" i="11" s="1"/>
  <c r="Z95" i="11"/>
  <c r="AA95" i="11" s="1"/>
  <c r="AB96" i="10"/>
  <c r="AC96" i="10" s="1"/>
  <c r="BW283" i="12"/>
  <c r="AJ31" i="10"/>
  <c r="AK31" i="10" s="1"/>
  <c r="H107" i="12"/>
  <c r="BI107" i="12" s="1"/>
  <c r="AY136" i="10"/>
  <c r="AR148" i="11"/>
  <c r="AM32" i="11"/>
  <c r="AN32" i="11" s="1"/>
  <c r="AJ105" i="10"/>
  <c r="AK105" i="10" s="1"/>
  <c r="W36" i="11"/>
  <c r="X36" i="11" s="1"/>
  <c r="AW223" i="10"/>
  <c r="H17" i="12"/>
  <c r="AJ219" i="10"/>
  <c r="AK219" i="10" s="1"/>
  <c r="AR121" i="10"/>
  <c r="AS121" i="10" s="1"/>
  <c r="H61" i="12"/>
  <c r="AE61" i="10"/>
  <c r="AF61" i="10" s="1"/>
  <c r="AB223" i="10"/>
  <c r="AC223" i="10" s="1"/>
  <c r="U167" i="11"/>
  <c r="BB97" i="11"/>
  <c r="BC97" i="11" s="1"/>
  <c r="CC122" i="12"/>
  <c r="CF122" i="12"/>
  <c r="EA122" i="12"/>
  <c r="EB122" i="12" s="1"/>
  <c r="CD122" i="12"/>
  <c r="DB122" i="12"/>
  <c r="DI122" i="12"/>
  <c r="DJ122" i="12" s="1"/>
  <c r="CA122" i="12"/>
  <c r="CJ122" i="12"/>
  <c r="CX122" i="12"/>
  <c r="CV122" i="12"/>
  <c r="DF122" i="12"/>
  <c r="DG122" i="12" s="1"/>
  <c r="W53" i="11"/>
  <c r="X53" i="11" s="1"/>
  <c r="W243" i="11"/>
  <c r="X243" i="11" s="1"/>
  <c r="U64" i="11"/>
  <c r="AR194" i="11"/>
  <c r="W109" i="11"/>
  <c r="X109" i="11" s="1"/>
  <c r="AO166" i="11"/>
  <c r="AP166" i="11" s="1"/>
  <c r="Z115" i="11"/>
  <c r="AA115" i="11" s="1"/>
  <c r="AO135" i="11"/>
  <c r="AP135" i="11" s="1"/>
  <c r="AR200" i="11"/>
  <c r="AE67" i="11"/>
  <c r="AF67" i="11" s="1"/>
  <c r="W244" i="11"/>
  <c r="X244" i="11" s="1"/>
  <c r="AR20" i="10"/>
  <c r="AS20" i="10" s="1"/>
  <c r="AY220" i="10"/>
  <c r="AY20" i="10"/>
  <c r="AY108" i="10"/>
  <c r="AW147" i="10"/>
  <c r="H157" i="12"/>
  <c r="AE157" i="10"/>
  <c r="AF157" i="10" s="1"/>
  <c r="AY146" i="10"/>
  <c r="BW255" i="12"/>
  <c r="AG146" i="10"/>
  <c r="AH146" i="10" s="1"/>
  <c r="AG63" i="10"/>
  <c r="AH63" i="10" s="1"/>
  <c r="AE182" i="11"/>
  <c r="AF182" i="11" s="1"/>
  <c r="AJ145" i="10"/>
  <c r="AK145" i="10" s="1"/>
  <c r="Z216" i="11"/>
  <c r="AA216" i="11" s="1"/>
  <c r="AB162" i="10"/>
  <c r="AC162" i="10" s="1"/>
  <c r="H194" i="12"/>
  <c r="AE194" i="10"/>
  <c r="AF194" i="10" s="1"/>
  <c r="AJ67" i="10"/>
  <c r="AK67" i="10" s="1"/>
  <c r="H224" i="12"/>
  <c r="AB152" i="10"/>
  <c r="AC152" i="10" s="1"/>
  <c r="H222" i="12"/>
  <c r="H171" i="12"/>
  <c r="AE171" i="10"/>
  <c r="AF171" i="10" s="1"/>
  <c r="H32" i="12"/>
  <c r="AE32" i="10"/>
  <c r="AF32" i="10" s="1"/>
  <c r="BW241" i="12"/>
  <c r="AT95" i="11"/>
  <c r="AG32" i="10"/>
  <c r="AH32" i="10" s="1"/>
  <c r="AR39" i="11"/>
  <c r="AT57" i="11"/>
  <c r="U100" i="11"/>
  <c r="W128" i="11"/>
  <c r="X128" i="11" s="1"/>
  <c r="AJ104" i="10"/>
  <c r="AK104" i="10" s="1"/>
  <c r="AJ194" i="10"/>
  <c r="AK194" i="10" s="1"/>
  <c r="AO93" i="11"/>
  <c r="AP93" i="11" s="1"/>
  <c r="BW150" i="12"/>
  <c r="AW54" i="10"/>
  <c r="H8" i="12"/>
  <c r="AE8" i="10"/>
  <c r="AF8" i="10" s="1"/>
  <c r="AW171" i="10"/>
  <c r="AW232" i="10"/>
  <c r="H225" i="12"/>
  <c r="AY193" i="10"/>
  <c r="H158" i="12"/>
  <c r="H145" i="12"/>
  <c r="AY145" i="10"/>
  <c r="AE145" i="10"/>
  <c r="AF145" i="10" s="1"/>
  <c r="Z141" i="10"/>
  <c r="H23" i="12"/>
  <c r="AM186" i="10"/>
  <c r="AN186" i="10" s="1"/>
  <c r="AJ159" i="10"/>
  <c r="AK159" i="10" s="1"/>
  <c r="AY159" i="10"/>
  <c r="AE85" i="11"/>
  <c r="AF85" i="11" s="1"/>
  <c r="AO89" i="11"/>
  <c r="AP89" i="11" s="1"/>
  <c r="Z145" i="10"/>
  <c r="W46" i="11"/>
  <c r="X46" i="11" s="1"/>
  <c r="U41" i="11"/>
  <c r="AW145" i="10"/>
  <c r="BW229" i="12"/>
  <c r="ED229" i="12" s="1"/>
  <c r="U119" i="11"/>
  <c r="H45" i="12"/>
  <c r="AE45" i="10"/>
  <c r="AF45" i="10" s="1"/>
  <c r="H155" i="12"/>
  <c r="AE155" i="10"/>
  <c r="AF155" i="10" s="1"/>
  <c r="AY67" i="10"/>
  <c r="BW39" i="12"/>
  <c r="H174" i="12"/>
  <c r="AE174" i="10"/>
  <c r="AF174" i="10" s="1"/>
  <c r="AG223" i="10"/>
  <c r="AH223" i="10" s="1"/>
  <c r="Z153" i="10"/>
  <c r="AW39" i="12"/>
  <c r="AR39" i="10" s="1"/>
  <c r="AS39" i="10" s="1"/>
  <c r="AB39" i="12"/>
  <c r="AO39" i="10" s="1"/>
  <c r="AP39" i="10" s="1"/>
  <c r="T39" i="12"/>
  <c r="AJ39" i="10" s="1"/>
  <c r="AK39" i="10" s="1"/>
  <c r="AN39" i="12"/>
  <c r="AO39" i="12" s="1"/>
  <c r="Z39" i="12"/>
  <c r="AM39" i="10" s="1"/>
  <c r="AN39" i="10" s="1"/>
  <c r="V39" i="12"/>
  <c r="M39" i="12"/>
  <c r="AB39" i="10" s="1"/>
  <c r="AC39" i="10" s="1"/>
  <c r="BF39" i="12"/>
  <c r="BG39" i="12" s="1"/>
  <c r="N39" i="12"/>
  <c r="AQ39" i="12"/>
  <c r="AR39" i="12" s="1"/>
  <c r="AH39" i="12"/>
  <c r="AW39" i="10" s="1"/>
  <c r="K39" i="12"/>
  <c r="Z39" i="10" s="1"/>
  <c r="X39" i="12"/>
  <c r="AF39" i="12"/>
  <c r="AJ39" i="12"/>
  <c r="AY152" i="10"/>
  <c r="BW199" i="12"/>
  <c r="H91" i="12"/>
  <c r="AE91" i="10"/>
  <c r="AF91" i="10" s="1"/>
  <c r="H139" i="12"/>
  <c r="AE139" i="10"/>
  <c r="AF139" i="10" s="1"/>
  <c r="AT41" i="11"/>
  <c r="H53" i="12"/>
  <c r="AB53" i="10"/>
  <c r="AC53" i="10" s="1"/>
  <c r="AE53" i="10"/>
  <c r="AF53" i="10" s="1"/>
  <c r="BW102" i="12"/>
  <c r="H195" i="12"/>
  <c r="BI195" i="12" s="1"/>
  <c r="AW63" i="10"/>
  <c r="H151" i="12"/>
  <c r="AE151" i="10"/>
  <c r="AF151" i="10" s="1"/>
  <c r="H25" i="12"/>
  <c r="AE25" i="10"/>
  <c r="AF25" i="10" s="1"/>
  <c r="BW164" i="12"/>
  <c r="H163" i="12"/>
  <c r="H137" i="12"/>
  <c r="AE137" i="10"/>
  <c r="AF137" i="10" s="1"/>
  <c r="BW291" i="12"/>
  <c r="CG291" i="12" s="1"/>
  <c r="AM97" i="11"/>
  <c r="AN97" i="11" s="1"/>
  <c r="AO53" i="11"/>
  <c r="AP53" i="11" s="1"/>
  <c r="U211" i="11"/>
  <c r="BW180" i="12"/>
  <c r="H20" i="12"/>
  <c r="AE20" i="10"/>
  <c r="AF20" i="10" s="1"/>
  <c r="H156" i="12"/>
  <c r="AE156" i="10"/>
  <c r="AF156" i="10" s="1"/>
  <c r="BW310" i="12"/>
  <c r="BW288" i="12"/>
  <c r="H101" i="12"/>
  <c r="AG101" i="10"/>
  <c r="AH101" i="10" s="1"/>
  <c r="AE101" i="10"/>
  <c r="AF101" i="10" s="1"/>
  <c r="H100" i="12"/>
  <c r="AE100" i="10"/>
  <c r="AF100" i="10" s="1"/>
  <c r="AT183" i="11"/>
  <c r="AJ215" i="10"/>
  <c r="AK215" i="10" s="1"/>
  <c r="AR183" i="11"/>
  <c r="BW19" i="12"/>
  <c r="H138" i="12"/>
  <c r="AE138" i="10"/>
  <c r="AF138" i="10" s="1"/>
  <c r="U152" i="11"/>
  <c r="AY156" i="10"/>
  <c r="AT225" i="11"/>
  <c r="AJ60" i="10"/>
  <c r="AK60" i="10" s="1"/>
  <c r="AJ151" i="10"/>
  <c r="AK151" i="10" s="1"/>
  <c r="AR91" i="10"/>
  <c r="AS91" i="10" s="1"/>
  <c r="AB138" i="10"/>
  <c r="AC138" i="10" s="1"/>
  <c r="AJ137" i="10"/>
  <c r="AK137" i="10" s="1"/>
  <c r="BW308" i="12"/>
  <c r="AB221" i="10"/>
  <c r="AC221" i="10" s="1"/>
  <c r="W167" i="11"/>
  <c r="X167" i="11" s="1"/>
  <c r="U19" i="11"/>
  <c r="AR138" i="11"/>
  <c r="U48" i="11"/>
  <c r="AR83" i="11"/>
  <c r="Z78" i="11"/>
  <c r="AA78" i="11" s="1"/>
  <c r="W194" i="11"/>
  <c r="X194" i="11" s="1"/>
  <c r="AR43" i="11"/>
  <c r="CG221" i="12"/>
  <c r="W42" i="11"/>
  <c r="X42" i="11" s="1"/>
  <c r="AT67" i="11"/>
  <c r="W18" i="11"/>
  <c r="AT221" i="11"/>
  <c r="H31" i="12"/>
  <c r="AE31" i="10"/>
  <c r="AF31" i="10" s="1"/>
  <c r="Z134" i="10"/>
  <c r="AJ220" i="10"/>
  <c r="AK220" i="10" s="1"/>
  <c r="AB156" i="10"/>
  <c r="AC156" i="10" s="1"/>
  <c r="H95" i="12"/>
  <c r="AE95" i="10"/>
  <c r="AF95" i="10" s="1"/>
  <c r="H22" i="12"/>
  <c r="BI22" i="12" s="1"/>
  <c r="BJ22" i="12" s="1"/>
  <c r="H119" i="12"/>
  <c r="AE119" i="10"/>
  <c r="AF119" i="10" s="1"/>
  <c r="BW285" i="12"/>
  <c r="H109" i="12"/>
  <c r="AE109" i="10"/>
  <c r="AF109" i="10" s="1"/>
  <c r="AG186" i="10"/>
  <c r="AH186" i="10" s="1"/>
  <c r="AT118" i="11"/>
  <c r="AT197" i="11"/>
  <c r="AY144" i="10"/>
  <c r="AB241" i="11"/>
  <c r="AC241" i="11" s="1"/>
  <c r="W41" i="11"/>
  <c r="X41" i="11" s="1"/>
  <c r="AB20" i="10"/>
  <c r="AC20" i="10" s="1"/>
  <c r="AE119" i="11"/>
  <c r="AF119" i="11" s="1"/>
  <c r="AR51" i="11"/>
  <c r="BW224" i="12"/>
  <c r="H43" i="12"/>
  <c r="AE43" i="10"/>
  <c r="AF43" i="10" s="1"/>
  <c r="Z139" i="10"/>
  <c r="AB136" i="10"/>
  <c r="AC136" i="10" s="1"/>
  <c r="AJ100" i="10"/>
  <c r="AK100" i="10" s="1"/>
  <c r="H118" i="12"/>
  <c r="AE118" i="10"/>
  <c r="AF118" i="10" s="1"/>
  <c r="H13" i="12"/>
  <c r="BI13" i="12" s="1"/>
  <c r="H165" i="12"/>
  <c r="AE165" i="10"/>
  <c r="AF165" i="10" s="1"/>
  <c r="AE36" i="11"/>
  <c r="AF36" i="11" s="1"/>
  <c r="AM41" i="11"/>
  <c r="AN41" i="11" s="1"/>
  <c r="AR126" i="10"/>
  <c r="AS126" i="10" s="1"/>
  <c r="AB151" i="10"/>
  <c r="AC151" i="10" s="1"/>
  <c r="AW136" i="10"/>
  <c r="Z223" i="10"/>
  <c r="Z103" i="10"/>
  <c r="H72" i="12"/>
  <c r="AG72" i="10"/>
  <c r="AH72" i="10" s="1"/>
  <c r="AE72" i="10"/>
  <c r="AF72" i="10" s="1"/>
  <c r="AG78" i="10"/>
  <c r="AH78" i="10" s="1"/>
  <c r="AY221" i="10"/>
  <c r="AJ121" i="10"/>
  <c r="AK121" i="10" s="1"/>
  <c r="AB192" i="11"/>
  <c r="AC192" i="11" s="1"/>
  <c r="AM167" i="11"/>
  <c r="AN167" i="11" s="1"/>
  <c r="U203" i="11"/>
  <c r="W26" i="11"/>
  <c r="X26" i="11" s="1"/>
  <c r="AM203" i="11"/>
  <c r="AN203" i="11" s="1"/>
  <c r="AM221" i="11"/>
  <c r="AN221" i="11" s="1"/>
  <c r="U135" i="11"/>
  <c r="AJ134" i="10"/>
  <c r="AK134" i="10" s="1"/>
  <c r="AY79" i="10"/>
  <c r="BW41" i="12"/>
  <c r="H129" i="12"/>
  <c r="AE129" i="10"/>
  <c r="AF129" i="10" s="1"/>
  <c r="AY205" i="10"/>
  <c r="H116" i="12"/>
  <c r="AE116" i="10"/>
  <c r="AF116" i="10" s="1"/>
  <c r="AY214" i="10"/>
  <c r="BW239" i="12"/>
  <c r="AE128" i="11"/>
  <c r="AF128" i="11" s="1"/>
  <c r="AT71" i="11"/>
  <c r="H46" i="12"/>
  <c r="AE46" i="10"/>
  <c r="AF46" i="10" s="1"/>
  <c r="AY96" i="10"/>
  <c r="AE89" i="11"/>
  <c r="AF89" i="11" s="1"/>
  <c r="AY232" i="10"/>
  <c r="BW148" i="12"/>
  <c r="Z205" i="10"/>
  <c r="H211" i="12"/>
  <c r="AO232" i="10"/>
  <c r="AP232" i="10" s="1"/>
  <c r="AG116" i="10"/>
  <c r="AH116" i="10" s="1"/>
  <c r="H204" i="12"/>
  <c r="AE204" i="10"/>
  <c r="AF204" i="10" s="1"/>
  <c r="BW89" i="12"/>
  <c r="AW162" i="10"/>
  <c r="AW186" i="10"/>
  <c r="AR159" i="10"/>
  <c r="AS159" i="10" s="1"/>
  <c r="AW155" i="10"/>
  <c r="AY117" i="10"/>
  <c r="Z96" i="10"/>
  <c r="W89" i="11"/>
  <c r="X89" i="11" s="1"/>
  <c r="AJ54" i="10"/>
  <c r="AK54" i="10" s="1"/>
  <c r="AO51" i="11"/>
  <c r="AP51" i="11" s="1"/>
  <c r="BW83" i="12"/>
  <c r="AR174" i="10"/>
  <c r="AS174" i="10" s="1"/>
  <c r="Z100" i="10"/>
  <c r="AY215" i="10"/>
  <c r="Z67" i="10"/>
  <c r="AY195" i="10"/>
  <c r="AB165" i="10"/>
  <c r="AC165" i="10" s="1"/>
  <c r="AW105" i="10"/>
  <c r="AY81" i="10"/>
  <c r="AJ130" i="10"/>
  <c r="AK130" i="10" s="1"/>
  <c r="H114" i="12"/>
  <c r="AE114" i="10"/>
  <c r="AF114" i="10" s="1"/>
  <c r="Z53" i="10"/>
  <c r="AY223" i="10"/>
  <c r="AY72" i="10"/>
  <c r="Z78" i="10"/>
  <c r="AW219" i="10"/>
  <c r="H88" i="12"/>
  <c r="AE88" i="10"/>
  <c r="AF88" i="10" s="1"/>
  <c r="Z69" i="10"/>
  <c r="AY121" i="10"/>
  <c r="CG122" i="12"/>
  <c r="W48" i="11"/>
  <c r="X48" i="11" s="1"/>
  <c r="AB144" i="11"/>
  <c r="AC144" i="11" s="1"/>
  <c r="AT187" i="11"/>
  <c r="AE221" i="11"/>
  <c r="AF221" i="11" s="1"/>
  <c r="AT99" i="11"/>
  <c r="AB220" i="10"/>
  <c r="AC220" i="10" s="1"/>
  <c r="AM129" i="10"/>
  <c r="AN129" i="10" s="1"/>
  <c r="AJ129" i="10"/>
  <c r="AK129" i="10" s="1"/>
  <c r="BW284" i="12"/>
  <c r="Z147" i="10"/>
  <c r="Z109" i="10"/>
  <c r="AG88" i="10"/>
  <c r="AH88" i="10" s="1"/>
  <c r="Z125" i="11"/>
  <c r="AA125" i="11" s="1"/>
  <c r="AT104" i="11"/>
  <c r="AB141" i="10"/>
  <c r="AC141" i="10" s="1"/>
  <c r="AY104" i="10"/>
  <c r="AT93" i="11"/>
  <c r="AM173" i="10"/>
  <c r="AN173" i="10" s="1"/>
  <c r="Z54" i="10"/>
  <c r="Z132" i="10"/>
  <c r="AB119" i="10"/>
  <c r="AC119" i="10" s="1"/>
  <c r="AY173" i="10"/>
  <c r="AG97" i="10"/>
  <c r="AH97" i="10" s="1"/>
  <c r="AJ141" i="10"/>
  <c r="AK141" i="10" s="1"/>
  <c r="H89" i="12"/>
  <c r="AE89" i="10"/>
  <c r="AF89" i="10" s="1"/>
  <c r="AY194" i="10"/>
  <c r="AB62" i="10"/>
  <c r="AC62" i="10" s="1"/>
  <c r="H143" i="12"/>
  <c r="H28" i="12"/>
  <c r="AE28" i="10"/>
  <c r="AF28" i="10" s="1"/>
  <c r="H102" i="12"/>
  <c r="AE102" i="10"/>
  <c r="AF102" i="10" s="1"/>
  <c r="H142" i="12"/>
  <c r="AE142" i="10"/>
  <c r="AF142" i="10" s="1"/>
  <c r="AJ184" i="10"/>
  <c r="AK184" i="10" s="1"/>
  <c r="AM28" i="10"/>
  <c r="AN28" i="10" s="1"/>
  <c r="AO62" i="11"/>
  <c r="AP62" i="11" s="1"/>
  <c r="BD62" i="6"/>
  <c r="BF62" i="6" s="1"/>
  <c r="AB127" i="11"/>
  <c r="AC127" i="11" s="1"/>
  <c r="AL127" i="6"/>
  <c r="BB127" i="6" s="1"/>
  <c r="F270" i="12"/>
  <c r="E270" i="12"/>
  <c r="D270" i="12"/>
  <c r="E166" i="12"/>
  <c r="D166" i="12"/>
  <c r="F166" i="12"/>
  <c r="F242" i="12"/>
  <c r="E242" i="12"/>
  <c r="D242" i="12"/>
  <c r="E306" i="12"/>
  <c r="F306" i="12"/>
  <c r="D306" i="12"/>
  <c r="F227" i="12"/>
  <c r="E227" i="12"/>
  <c r="D227" i="12"/>
  <c r="D38" i="12"/>
  <c r="F38" i="12"/>
  <c r="E38" i="12"/>
  <c r="F254" i="12"/>
  <c r="E254" i="12"/>
  <c r="D254" i="12"/>
  <c r="F235" i="12"/>
  <c r="E235" i="12"/>
  <c r="D235" i="12"/>
  <c r="E47" i="12"/>
  <c r="D47" i="12"/>
  <c r="F47" i="12"/>
  <c r="F280" i="12"/>
  <c r="E280" i="12"/>
  <c r="D280" i="12"/>
  <c r="F263" i="12"/>
  <c r="E263" i="12"/>
  <c r="D263" i="12"/>
  <c r="D55" i="12"/>
  <c r="E55" i="12"/>
  <c r="F55" i="12"/>
  <c r="E265" i="12"/>
  <c r="F265" i="12"/>
  <c r="D265" i="12"/>
  <c r="F251" i="12"/>
  <c r="E251" i="12"/>
  <c r="D251" i="12"/>
  <c r="F75" i="12"/>
  <c r="D75" i="12"/>
  <c r="E75" i="12"/>
  <c r="E281" i="12"/>
  <c r="D281" i="12"/>
  <c r="F281" i="12"/>
  <c r="D84" i="12"/>
  <c r="F84" i="12"/>
  <c r="E84" i="12"/>
  <c r="E273" i="12"/>
  <c r="F273" i="12"/>
  <c r="D273" i="12"/>
  <c r="F202" i="12"/>
  <c r="D202" i="12"/>
  <c r="E202" i="12"/>
  <c r="F33" i="12"/>
  <c r="D33" i="12"/>
  <c r="E33" i="12"/>
  <c r="E303" i="12"/>
  <c r="F303" i="12"/>
  <c r="D303" i="12"/>
  <c r="F287" i="12"/>
  <c r="D287" i="12"/>
  <c r="E287" i="12"/>
  <c r="F252" i="12"/>
  <c r="E252" i="12"/>
  <c r="D252" i="12"/>
  <c r="F190" i="12"/>
  <c r="E190" i="12"/>
  <c r="D190" i="12"/>
  <c r="E200" i="12"/>
  <c r="F200" i="12"/>
  <c r="D200" i="12"/>
  <c r="D19" i="12"/>
  <c r="E19" i="12"/>
  <c r="F19" i="12"/>
  <c r="E307" i="12"/>
  <c r="D307" i="12"/>
  <c r="F307" i="12"/>
  <c r="E269" i="12"/>
  <c r="D269" i="12"/>
  <c r="F269" i="12"/>
  <c r="D58" i="12"/>
  <c r="E58" i="12"/>
  <c r="F58" i="12"/>
  <c r="F301" i="12"/>
  <c r="E301" i="12"/>
  <c r="D301" i="12"/>
  <c r="F203" i="12"/>
  <c r="D203" i="12"/>
  <c r="E203" i="12"/>
  <c r="F182" i="12"/>
  <c r="E182" i="12"/>
  <c r="D182" i="12"/>
  <c r="F248" i="12"/>
  <c r="E248" i="12"/>
  <c r="D248" i="12"/>
  <c r="E298" i="12"/>
  <c r="F298" i="12"/>
  <c r="D298" i="12"/>
  <c r="F302" i="12"/>
  <c r="E302" i="12"/>
  <c r="D302" i="12"/>
  <c r="E261" i="12"/>
  <c r="D261" i="12"/>
  <c r="F261" i="12"/>
  <c r="F313" i="12"/>
  <c r="E313" i="12"/>
  <c r="D313" i="12"/>
  <c r="E82" i="12"/>
  <c r="F82" i="12"/>
  <c r="D82" i="12"/>
  <c r="E260" i="12"/>
  <c r="F260" i="12"/>
  <c r="D260" i="12"/>
  <c r="D41" i="12"/>
  <c r="E41" i="12"/>
  <c r="F41" i="12"/>
  <c r="F271" i="12"/>
  <c r="D271" i="12"/>
  <c r="E271" i="12"/>
  <c r="F282" i="12"/>
  <c r="E282" i="12"/>
  <c r="D282" i="12"/>
  <c r="D57" i="12"/>
  <c r="E57" i="12"/>
  <c r="F57" i="12"/>
  <c r="F207" i="12"/>
  <c r="E207" i="12"/>
  <c r="D207" i="12"/>
  <c r="F181" i="12"/>
  <c r="E181" i="12"/>
  <c r="D181" i="12"/>
  <c r="F192" i="12"/>
  <c r="E192" i="12"/>
  <c r="D192" i="12"/>
  <c r="F170" i="12"/>
  <c r="D170" i="12"/>
  <c r="E170" i="12"/>
  <c r="F274" i="12"/>
  <c r="E274" i="12"/>
  <c r="D274" i="12"/>
  <c r="D210" i="12"/>
  <c r="F210" i="12"/>
  <c r="E210" i="12"/>
  <c r="F39" i="12"/>
  <c r="D39" i="12"/>
  <c r="P39" i="12" s="1"/>
  <c r="R39" i="12" s="1"/>
  <c r="AG39" i="10" s="1"/>
  <c r="AH39" i="10" s="1"/>
  <c r="E39" i="12"/>
  <c r="E179" i="12"/>
  <c r="F179" i="12"/>
  <c r="D179" i="12"/>
  <c r="F240" i="12"/>
  <c r="E240" i="12"/>
  <c r="D240" i="12"/>
  <c r="D123" i="12"/>
  <c r="E123" i="12"/>
  <c r="F123" i="12"/>
  <c r="F177" i="12"/>
  <c r="D177" i="12"/>
  <c r="E177" i="12"/>
  <c r="D56" i="12"/>
  <c r="E56" i="12"/>
  <c r="F56" i="12"/>
  <c r="E237" i="12"/>
  <c r="D237" i="12"/>
  <c r="F237" i="12"/>
  <c r="E169" i="12"/>
  <c r="F169" i="12"/>
  <c r="D169" i="12"/>
  <c r="F266" i="12"/>
  <c r="E266" i="12"/>
  <c r="D266" i="12"/>
  <c r="F310" i="12"/>
  <c r="D310" i="12"/>
  <c r="E310" i="12"/>
  <c r="F255" i="12"/>
  <c r="E255" i="12"/>
  <c r="D255" i="12"/>
  <c r="D34" i="12"/>
  <c r="E34" i="12"/>
  <c r="F34" i="12"/>
  <c r="F247" i="12"/>
  <c r="E247" i="12"/>
  <c r="D247" i="12"/>
  <c r="E311" i="12"/>
  <c r="F311" i="12"/>
  <c r="D311" i="12"/>
  <c r="E199" i="12"/>
  <c r="D199" i="12"/>
  <c r="F199" i="12"/>
  <c r="E257" i="12"/>
  <c r="D257" i="12"/>
  <c r="F257" i="12"/>
  <c r="F278" i="12"/>
  <c r="E278" i="12"/>
  <c r="D278" i="12"/>
  <c r="E85" i="12"/>
  <c r="D85" i="12"/>
  <c r="F85" i="12"/>
  <c r="E183" i="12"/>
  <c r="D183" i="12"/>
  <c r="F183" i="12"/>
  <c r="D74" i="12"/>
  <c r="E74" i="12"/>
  <c r="F74" i="12"/>
  <c r="F243" i="12"/>
  <c r="D243" i="12"/>
  <c r="E243" i="12"/>
  <c r="F231" i="12"/>
  <c r="E231" i="12"/>
  <c r="D231" i="12"/>
  <c r="D70" i="12"/>
  <c r="E70" i="12"/>
  <c r="F70" i="12"/>
  <c r="F189" i="12"/>
  <c r="E189" i="12"/>
  <c r="D189" i="12"/>
  <c r="E297" i="12"/>
  <c r="D297" i="12"/>
  <c r="F297" i="12"/>
  <c r="D167" i="12"/>
  <c r="E167" i="12"/>
  <c r="F167" i="12"/>
  <c r="F304" i="12"/>
  <c r="E304" i="12"/>
  <c r="D304" i="12"/>
  <c r="D161" i="12"/>
  <c r="F161" i="12"/>
  <c r="E161" i="12"/>
  <c r="E198" i="12"/>
  <c r="F198" i="12"/>
  <c r="D198" i="12"/>
  <c r="D59" i="12"/>
  <c r="E59" i="12"/>
  <c r="F59" i="12"/>
  <c r="E290" i="12"/>
  <c r="F290" i="12"/>
  <c r="D290" i="12"/>
  <c r="E86" i="12"/>
  <c r="D86" i="12"/>
  <c r="F86" i="12"/>
  <c r="F286" i="12"/>
  <c r="E286" i="12"/>
  <c r="D286" i="12"/>
  <c r="F246" i="12"/>
  <c r="E246" i="12"/>
  <c r="D246" i="12"/>
  <c r="F293" i="12"/>
  <c r="E293" i="12"/>
  <c r="D293" i="12"/>
  <c r="D244" i="12"/>
  <c r="F244" i="12"/>
  <c r="E244" i="12"/>
  <c r="E315" i="12"/>
  <c r="F315" i="12"/>
  <c r="D315" i="12"/>
  <c r="F226" i="12"/>
  <c r="E226" i="12"/>
  <c r="D226" i="12"/>
  <c r="F258" i="12"/>
  <c r="E258" i="12"/>
  <c r="D258" i="12"/>
  <c r="E191" i="12"/>
  <c r="F191" i="12"/>
  <c r="D191" i="12"/>
  <c r="F239" i="12"/>
  <c r="D239" i="12"/>
  <c r="E239" i="12"/>
  <c r="E253" i="12"/>
  <c r="D253" i="12"/>
  <c r="F253" i="12"/>
  <c r="E276" i="12"/>
  <c r="D276" i="12"/>
  <c r="F276" i="12"/>
  <c r="D178" i="12"/>
  <c r="F178" i="12"/>
  <c r="E178" i="12"/>
  <c r="D268" i="12"/>
  <c r="E268" i="12"/>
  <c r="F268" i="12"/>
  <c r="F283" i="12"/>
  <c r="E283" i="12"/>
  <c r="D283" i="12"/>
  <c r="F289" i="12"/>
  <c r="D289" i="12"/>
  <c r="E289" i="12"/>
  <c r="D76" i="12"/>
  <c r="F76" i="12"/>
  <c r="E76" i="12"/>
  <c r="E294" i="12"/>
  <c r="D294" i="12"/>
  <c r="F294" i="12"/>
  <c r="D64" i="12"/>
  <c r="E64" i="12"/>
  <c r="F64" i="12"/>
  <c r="E292" i="12"/>
  <c r="F292" i="12"/>
  <c r="D292" i="12"/>
  <c r="F201" i="12"/>
  <c r="D201" i="12"/>
  <c r="E201" i="12"/>
  <c r="F275" i="12"/>
  <c r="E275" i="12"/>
  <c r="D275" i="12"/>
  <c r="F288" i="12"/>
  <c r="E288" i="12"/>
  <c r="D288" i="12"/>
  <c r="D124" i="12"/>
  <c r="E124" i="12"/>
  <c r="F124" i="12"/>
  <c r="D228" i="12"/>
  <c r="F228" i="12"/>
  <c r="E228" i="12"/>
  <c r="E285" i="12"/>
  <c r="D285" i="12"/>
  <c r="F285" i="12"/>
  <c r="E208" i="12"/>
  <c r="D208" i="12"/>
  <c r="F208" i="12"/>
  <c r="F259" i="12"/>
  <c r="E259" i="12"/>
  <c r="D259" i="12"/>
  <c r="E295" i="12"/>
  <c r="F295" i="12"/>
  <c r="D295" i="12"/>
  <c r="E284" i="12"/>
  <c r="D284" i="12"/>
  <c r="F284" i="12"/>
  <c r="F267" i="12"/>
  <c r="E267" i="12"/>
  <c r="D267" i="12"/>
  <c r="E309" i="12"/>
  <c r="F309" i="12"/>
  <c r="D309" i="12"/>
  <c r="E249" i="12"/>
  <c r="F249" i="12"/>
  <c r="D249" i="12"/>
  <c r="BG95" i="10"/>
  <c r="BH95" i="10" s="1"/>
  <c r="F36" i="12"/>
  <c r="E36" i="12"/>
  <c r="D36" i="12"/>
  <c r="E245" i="12"/>
  <c r="D245" i="12"/>
  <c r="F245" i="12"/>
  <c r="E277" i="12"/>
  <c r="D277" i="12"/>
  <c r="F277" i="12"/>
  <c r="F296" i="12"/>
  <c r="E296" i="12"/>
  <c r="D296" i="12"/>
  <c r="D35" i="12"/>
  <c r="E35" i="12"/>
  <c r="F35" i="12"/>
  <c r="F272" i="12"/>
  <c r="D272" i="12"/>
  <c r="E272" i="12"/>
  <c r="F262" i="12"/>
  <c r="E262" i="12"/>
  <c r="D262" i="12"/>
  <c r="E73" i="12"/>
  <c r="D73" i="12"/>
  <c r="F73" i="12"/>
  <c r="D37" i="12"/>
  <c r="E37" i="12"/>
  <c r="F37" i="12"/>
  <c r="E241" i="12"/>
  <c r="F241" i="12"/>
  <c r="D241" i="12"/>
  <c r="D83" i="12"/>
  <c r="E83" i="12"/>
  <c r="F83" i="12"/>
  <c r="F230" i="12"/>
  <c r="E230" i="12"/>
  <c r="D230" i="12"/>
  <c r="F279" i="12"/>
  <c r="E279" i="12"/>
  <c r="D279" i="12"/>
  <c r="F188" i="12"/>
  <c r="E188" i="12"/>
  <c r="D188" i="12"/>
  <c r="F305" i="12"/>
  <c r="D305" i="12"/>
  <c r="E305" i="12"/>
  <c r="E314" i="12"/>
  <c r="F314" i="12"/>
  <c r="D314" i="12"/>
  <c r="E168" i="12"/>
  <c r="D168" i="12"/>
  <c r="F168" i="12"/>
  <c r="F250" i="12"/>
  <c r="E250" i="12"/>
  <c r="D250" i="12"/>
  <c r="F176" i="12"/>
  <c r="D176" i="12"/>
  <c r="E176" i="12"/>
  <c r="D122" i="12"/>
  <c r="E122" i="12"/>
  <c r="F122" i="12"/>
  <c r="F234" i="12"/>
  <c r="E234" i="12"/>
  <c r="D234" i="12"/>
  <c r="F209" i="12"/>
  <c r="E209" i="12"/>
  <c r="D209" i="12"/>
  <c r="D50" i="12"/>
  <c r="E50" i="12"/>
  <c r="F50" i="12"/>
  <c r="F187" i="12"/>
  <c r="E187" i="12"/>
  <c r="D187" i="12"/>
  <c r="E71" i="12"/>
  <c r="D71" i="12"/>
  <c r="F71" i="12"/>
  <c r="F300" i="12"/>
  <c r="E300" i="12"/>
  <c r="D300" i="12"/>
  <c r="F238" i="12"/>
  <c r="E238" i="12"/>
  <c r="D238" i="12"/>
  <c r="D65" i="12"/>
  <c r="E65" i="12"/>
  <c r="F65" i="12"/>
  <c r="E291" i="12"/>
  <c r="D291" i="12"/>
  <c r="F291" i="12"/>
  <c r="F256" i="12"/>
  <c r="D256" i="12"/>
  <c r="E256" i="12"/>
  <c r="D90" i="12"/>
  <c r="F90" i="12"/>
  <c r="E90" i="12"/>
  <c r="F308" i="12"/>
  <c r="E308" i="12"/>
  <c r="D308" i="12"/>
  <c r="F236" i="12"/>
  <c r="E236" i="12"/>
  <c r="D236" i="12"/>
  <c r="F218" i="12"/>
  <c r="E218" i="12"/>
  <c r="D218" i="12"/>
  <c r="E299" i="12"/>
  <c r="F299" i="12"/>
  <c r="D299" i="12"/>
  <c r="F312" i="12"/>
  <c r="E312" i="12"/>
  <c r="D312" i="12"/>
  <c r="F264" i="12"/>
  <c r="E264" i="12"/>
  <c r="D264" i="12"/>
  <c r="BM197" i="5"/>
  <c r="BN197" i="5" s="1"/>
  <c r="BM115" i="5"/>
  <c r="BG115" i="10" s="1"/>
  <c r="BH115" i="10" s="1"/>
  <c r="AL30" i="6"/>
  <c r="BB30" i="6" s="1"/>
  <c r="BM224" i="5"/>
  <c r="BN224" i="5" s="1"/>
  <c r="BT18" i="5"/>
  <c r="BV18" i="5" s="1"/>
  <c r="BW18" i="5" s="1"/>
  <c r="BM31" i="5"/>
  <c r="BG31" i="10" s="1"/>
  <c r="BD40" i="6"/>
  <c r="BF40" i="6" s="1"/>
  <c r="BG40" i="6" s="1"/>
  <c r="BT92" i="5"/>
  <c r="BV92" i="5" s="1"/>
  <c r="BD92" i="10" s="1"/>
  <c r="BE92" i="10" s="1"/>
  <c r="AL103" i="6"/>
  <c r="AW103" i="6" s="1"/>
  <c r="BN148" i="5"/>
  <c r="BT27" i="5"/>
  <c r="BV27" i="5" s="1"/>
  <c r="BW27" i="5" s="1"/>
  <c r="BT218" i="5"/>
  <c r="BV218" i="5" s="1"/>
  <c r="BT224" i="5"/>
  <c r="BV224" i="5" s="1"/>
  <c r="BM218" i="5"/>
  <c r="BG137" i="10"/>
  <c r="BH137" i="10" s="1"/>
  <c r="BT109" i="5"/>
  <c r="BV109" i="5" s="1"/>
  <c r="BW109" i="5" s="1"/>
  <c r="BT223" i="5"/>
  <c r="BV223" i="5" s="1"/>
  <c r="BD223" i="10" s="1"/>
  <c r="BE223" i="10" s="1"/>
  <c r="BT15" i="5"/>
  <c r="BV15" i="5" s="1"/>
  <c r="BM24" i="5"/>
  <c r="BN24" i="5" s="1"/>
  <c r="AO175" i="11"/>
  <c r="AP175" i="11" s="1"/>
  <c r="BD162" i="6"/>
  <c r="BF162" i="6" s="1"/>
  <c r="BN145" i="5"/>
  <c r="BT144" i="5"/>
  <c r="BV144" i="5" s="1"/>
  <c r="BW144" i="5" s="1"/>
  <c r="BT219" i="5"/>
  <c r="BV219" i="5" s="1"/>
  <c r="BW219" i="5" s="1"/>
  <c r="BN92" i="5"/>
  <c r="BM219" i="5"/>
  <c r="BG219" i="10" s="1"/>
  <c r="BH219" i="10" s="1"/>
  <c r="BM220" i="5"/>
  <c r="BN220" i="5" s="1"/>
  <c r="BD65" i="10"/>
  <c r="BE65" i="10" s="1"/>
  <c r="BT95" i="5"/>
  <c r="BV95" i="5" s="1"/>
  <c r="BD95" i="10" s="1"/>
  <c r="BE95" i="10" s="1"/>
  <c r="BT54" i="5"/>
  <c r="BV54" i="5" s="1"/>
  <c r="BD54" i="10" s="1"/>
  <c r="BE54" i="10" s="1"/>
  <c r="BT49" i="5"/>
  <c r="BV49" i="5" s="1"/>
  <c r="BW49" i="5" s="1"/>
  <c r="BM54" i="5"/>
  <c r="BG54" i="10" s="1"/>
  <c r="BM49" i="5"/>
  <c r="BG49" i="10" s="1"/>
  <c r="BT24" i="5"/>
  <c r="BV24" i="5" s="1"/>
  <c r="BW24" i="5" s="1"/>
  <c r="BM186" i="5"/>
  <c r="BN186" i="5" s="1"/>
  <c r="BM27" i="5"/>
  <c r="BM174" i="5"/>
  <c r="BN174" i="5" s="1"/>
  <c r="BM225" i="5"/>
  <c r="BR221" i="5"/>
  <c r="BM221" i="5"/>
  <c r="BT48" i="5"/>
  <c r="BV48" i="5" s="1"/>
  <c r="BW48" i="5" s="1"/>
  <c r="BT30" i="5"/>
  <c r="BV30" i="5" s="1"/>
  <c r="BT216" i="5"/>
  <c r="BV216" i="5" s="1"/>
  <c r="BT115" i="5"/>
  <c r="BV115" i="5" s="1"/>
  <c r="BD115" i="10" s="1"/>
  <c r="BE115" i="10" s="1"/>
  <c r="BT225" i="5"/>
  <c r="BV225" i="5" s="1"/>
  <c r="BT46" i="5"/>
  <c r="BV46" i="5" s="1"/>
  <c r="BW46" i="5" s="1"/>
  <c r="BT206" i="5"/>
  <c r="BV206" i="5" s="1"/>
  <c r="BD206" i="10" s="1"/>
  <c r="BE206" i="10" s="1"/>
  <c r="BT148" i="5"/>
  <c r="BV148" i="5" s="1"/>
  <c r="BW148" i="5" s="1"/>
  <c r="BT213" i="5"/>
  <c r="BV213" i="5" s="1"/>
  <c r="BD213" i="10" s="1"/>
  <c r="BE213" i="10" s="1"/>
  <c r="BT165" i="5"/>
  <c r="BV165" i="5" s="1"/>
  <c r="BD165" i="10" s="1"/>
  <c r="BE165" i="10" s="1"/>
  <c r="BM223" i="5"/>
  <c r="BN223" i="5" s="1"/>
  <c r="BM160" i="5"/>
  <c r="BN160" i="5" s="1"/>
  <c r="BM216" i="5"/>
  <c r="BM213" i="5"/>
  <c r="BM30" i="5"/>
  <c r="BM109" i="5"/>
  <c r="AW40" i="6"/>
  <c r="BT80" i="5"/>
  <c r="BV80" i="5" s="1"/>
  <c r="BW80" i="5" s="1"/>
  <c r="BM108" i="5"/>
  <c r="BR108" i="5"/>
  <c r="BM80" i="5"/>
  <c r="BM46" i="5"/>
  <c r="AB175" i="11"/>
  <c r="AC175" i="11" s="1"/>
  <c r="AL25" i="6"/>
  <c r="BB25" i="6" s="1"/>
  <c r="AL77" i="6"/>
  <c r="BB77" i="6" s="1"/>
  <c r="AB42" i="11"/>
  <c r="AC42" i="11" s="1"/>
  <c r="AL42" i="6"/>
  <c r="AL20" i="6"/>
  <c r="AX123" i="6"/>
  <c r="BT233" i="5"/>
  <c r="BV233" i="5" s="1"/>
  <c r="BD233" i="10" s="1"/>
  <c r="BE233" i="10" s="1"/>
  <c r="AX124" i="6"/>
  <c r="AX232" i="6"/>
  <c r="BD217" i="6"/>
  <c r="BF217" i="6" s="1"/>
  <c r="AY217" i="11" s="1"/>
  <c r="AZ217" i="11" s="1"/>
  <c r="BD226" i="6"/>
  <c r="BF226" i="6" s="1"/>
  <c r="BG226" i="6" s="1"/>
  <c r="BB39" i="11"/>
  <c r="BC39" i="11" s="1"/>
  <c r="AL225" i="6"/>
  <c r="BB225" i="6" s="1"/>
  <c r="BD81" i="6"/>
  <c r="BF81" i="6" s="1"/>
  <c r="AY81" i="11" s="1"/>
  <c r="BE81" i="11" s="1"/>
  <c r="BF81" i="11" s="1"/>
  <c r="AX128" i="6"/>
  <c r="BB175" i="11"/>
  <c r="BC175" i="11" s="1"/>
  <c r="AX81" i="6"/>
  <c r="AB69" i="11"/>
  <c r="AC69" i="11" s="1"/>
  <c r="AL69" i="6"/>
  <c r="AB41" i="11"/>
  <c r="AC41" i="11" s="1"/>
  <c r="AL41" i="6"/>
  <c r="AL82" i="6"/>
  <c r="AL230" i="6"/>
  <c r="AY39" i="11"/>
  <c r="AX125" i="6"/>
  <c r="BB220" i="6"/>
  <c r="AW220" i="6"/>
  <c r="AL65" i="6"/>
  <c r="BR232" i="5"/>
  <c r="AT232" i="10" s="1"/>
  <c r="AU232" i="10" s="1"/>
  <c r="BJ72" i="10"/>
  <c r="BK72" i="10" s="1"/>
  <c r="AW233" i="6"/>
  <c r="BB233" i="11" s="1"/>
  <c r="BM233" i="5"/>
  <c r="BG233" i="10" s="1"/>
  <c r="BH233" i="10" s="1"/>
  <c r="AO233" i="11"/>
  <c r="AP233" i="11" s="1"/>
  <c r="BN131" i="5"/>
  <c r="AY233" i="11"/>
  <c r="AZ233" i="11" s="1"/>
  <c r="BW19" i="5"/>
  <c r="BW227" i="5"/>
  <c r="BW55" i="5"/>
  <c r="BD90" i="10"/>
  <c r="BE90" i="10" s="1"/>
  <c r="AL125" i="6"/>
  <c r="BB125" i="6" s="1"/>
  <c r="AO125" i="11" s="1"/>
  <c r="AP125" i="11" s="1"/>
  <c r="BD243" i="10"/>
  <c r="BE243" i="10" s="1"/>
  <c r="BW242" i="5"/>
  <c r="AX126" i="6"/>
  <c r="BT146" i="5"/>
  <c r="BV146" i="5" s="1"/>
  <c r="BW146" i="5" s="1"/>
  <c r="BT62" i="5"/>
  <c r="BV62" i="5" s="1"/>
  <c r="BD62" i="10" s="1"/>
  <c r="BE62" i="10" s="1"/>
  <c r="BM62" i="5"/>
  <c r="BG62" i="10" s="1"/>
  <c r="BH62" i="10" s="1"/>
  <c r="BG138" i="10"/>
  <c r="BH138" i="10" s="1"/>
  <c r="BD181" i="10"/>
  <c r="BE181" i="10" s="1"/>
  <c r="BW57" i="5"/>
  <c r="BD166" i="10"/>
  <c r="BE166" i="10" s="1"/>
  <c r="BM48" i="5"/>
  <c r="BG48" i="10" s="1"/>
  <c r="BH48" i="10" s="1"/>
  <c r="AL107" i="6"/>
  <c r="BB107" i="6" s="1"/>
  <c r="AO107" i="11" s="1"/>
  <c r="AP107" i="11" s="1"/>
  <c r="BD105" i="6"/>
  <c r="BF105" i="6" s="1"/>
  <c r="AY105" i="11" s="1"/>
  <c r="AZ105" i="11" s="1"/>
  <c r="BW291" i="5"/>
  <c r="AL29" i="6"/>
  <c r="BB29" i="6" s="1"/>
  <c r="AO29" i="11" s="1"/>
  <c r="AP29" i="11" s="1"/>
  <c r="BW307" i="5"/>
  <c r="BG149" i="10"/>
  <c r="BH149" i="10" s="1"/>
  <c r="BN151" i="5"/>
  <c r="BB232" i="6"/>
  <c r="BD232" i="6" s="1"/>
  <c r="BF232" i="6" s="1"/>
  <c r="AW215" i="6"/>
  <c r="AX215" i="6" s="1"/>
  <c r="BW251" i="5"/>
  <c r="BD215" i="6"/>
  <c r="BF215" i="6" s="1"/>
  <c r="AY215" i="11" s="1"/>
  <c r="BW176" i="5"/>
  <c r="BW283" i="5"/>
  <c r="BD64" i="10"/>
  <c r="BD231" i="10"/>
  <c r="BE231" i="10" s="1"/>
  <c r="BD114" i="10"/>
  <c r="BE114" i="10" s="1"/>
  <c r="BD190" i="10"/>
  <c r="BE190" i="10" s="1"/>
  <c r="BW179" i="5"/>
  <c r="BW280" i="5"/>
  <c r="BW247" i="5"/>
  <c r="BT112" i="5"/>
  <c r="BV112" i="5" s="1"/>
  <c r="BD112" i="10" s="1"/>
  <c r="BE112" i="10" s="1"/>
  <c r="BD85" i="10"/>
  <c r="BE85" i="10" s="1"/>
  <c r="BT157" i="5"/>
  <c r="BV157" i="5" s="1"/>
  <c r="BD157" i="10" s="1"/>
  <c r="BE157" i="10" s="1"/>
  <c r="BW183" i="5"/>
  <c r="BW296" i="5"/>
  <c r="BM112" i="5"/>
  <c r="BG112" i="10" s="1"/>
  <c r="BH112" i="10" s="1"/>
  <c r="AW105" i="6"/>
  <c r="BW198" i="5"/>
  <c r="AL26" i="6"/>
  <c r="BB26" i="6" s="1"/>
  <c r="BD26" i="6" s="1"/>
  <c r="BF26" i="6" s="1"/>
  <c r="BT158" i="5"/>
  <c r="BV158" i="5" s="1"/>
  <c r="BW158" i="5" s="1"/>
  <c r="BM215" i="5"/>
  <c r="BG215" i="10" s="1"/>
  <c r="BH215" i="10" s="1"/>
  <c r="BW35" i="5"/>
  <c r="AB160" i="11"/>
  <c r="AC160" i="11" s="1"/>
  <c r="AL160" i="6"/>
  <c r="BB113" i="6"/>
  <c r="AW113" i="6"/>
  <c r="AL112" i="6"/>
  <c r="AL78" i="6"/>
  <c r="AB212" i="11"/>
  <c r="AC212" i="11" s="1"/>
  <c r="AL212" i="6"/>
  <c r="BT94" i="5"/>
  <c r="BV94" i="5" s="1"/>
  <c r="BD94" i="10" s="1"/>
  <c r="BE94" i="10" s="1"/>
  <c r="BW301" i="5"/>
  <c r="BT25" i="5"/>
  <c r="BV25" i="5" s="1"/>
  <c r="BD25" i="10" s="1"/>
  <c r="BE25" i="10" s="1"/>
  <c r="BT149" i="5"/>
  <c r="BV149" i="5" s="1"/>
  <c r="BD149" i="10" s="1"/>
  <c r="BE149" i="10" s="1"/>
  <c r="BT93" i="5"/>
  <c r="BV93" i="5" s="1"/>
  <c r="BD93" i="10" s="1"/>
  <c r="BE93" i="10" s="1"/>
  <c r="AL129" i="6"/>
  <c r="BB129" i="6" s="1"/>
  <c r="AO129" i="11" s="1"/>
  <c r="AP129" i="11" s="1"/>
  <c r="BT154" i="5"/>
  <c r="BV154" i="5" s="1"/>
  <c r="BG144" i="10"/>
  <c r="BH144" i="10" s="1"/>
  <c r="BT31" i="5"/>
  <c r="BV31" i="5" s="1"/>
  <c r="BD31" i="10" s="1"/>
  <c r="BE31" i="10" s="1"/>
  <c r="BT197" i="5"/>
  <c r="BV197" i="5" s="1"/>
  <c r="BM8" i="5"/>
  <c r="BG8" i="10" s="1"/>
  <c r="BT88" i="5"/>
  <c r="BV88" i="5" s="1"/>
  <c r="BW88" i="5" s="1"/>
  <c r="BW122" i="5"/>
  <c r="BT20" i="5"/>
  <c r="BV20" i="5" s="1"/>
  <c r="BW20" i="5" s="1"/>
  <c r="AZ97" i="11"/>
  <c r="BW306" i="5"/>
  <c r="BD75" i="10"/>
  <c r="BE75" i="10" s="1"/>
  <c r="BW289" i="5"/>
  <c r="BW56" i="5"/>
  <c r="BW240" i="5"/>
  <c r="BW70" i="5"/>
  <c r="BT131" i="5"/>
  <c r="BV131" i="5" s="1"/>
  <c r="BD131" i="10" s="1"/>
  <c r="BE131" i="10" s="1"/>
  <c r="BM25" i="5"/>
  <c r="BN25" i="5" s="1"/>
  <c r="BM20" i="5"/>
  <c r="BN20" i="5" s="1"/>
  <c r="BG135" i="10"/>
  <c r="BH135" i="10" s="1"/>
  <c r="BW82" i="5"/>
  <c r="BN89" i="5"/>
  <c r="BE50" i="11"/>
  <c r="BF50" i="11" s="1"/>
  <c r="BD32" i="6"/>
  <c r="BF32" i="6" s="1"/>
  <c r="AY32" i="11" s="1"/>
  <c r="BW187" i="5"/>
  <c r="BW74" i="5"/>
  <c r="BT21" i="5"/>
  <c r="BV21" i="5" s="1"/>
  <c r="BW21" i="5" s="1"/>
  <c r="BT8" i="5"/>
  <c r="BV8" i="5" s="1"/>
  <c r="BT195" i="5"/>
  <c r="BV195" i="5" s="1"/>
  <c r="AW24" i="6"/>
  <c r="AX24" i="6" s="1"/>
  <c r="AO24" i="11"/>
  <c r="AP24" i="11" s="1"/>
  <c r="BT173" i="5"/>
  <c r="BV173" i="5" s="1"/>
  <c r="BT117" i="5"/>
  <c r="BV117" i="5" s="1"/>
  <c r="BW117" i="5" s="1"/>
  <c r="BT140" i="5"/>
  <c r="BV140" i="5" s="1"/>
  <c r="BW140" i="5" s="1"/>
  <c r="BT153" i="5"/>
  <c r="BV153" i="5" s="1"/>
  <c r="BW153" i="5" s="1"/>
  <c r="BT63" i="5"/>
  <c r="BV63" i="5" s="1"/>
  <c r="BM63" i="5"/>
  <c r="BD91" i="6"/>
  <c r="BF91" i="6" s="1"/>
  <c r="BG91" i="6" s="1"/>
  <c r="AL221" i="6"/>
  <c r="BB221" i="6" s="1"/>
  <c r="BW305" i="5"/>
  <c r="AX32" i="6"/>
  <c r="AW66" i="6"/>
  <c r="BB66" i="11" s="1"/>
  <c r="BC66" i="11" s="1"/>
  <c r="BB129" i="11"/>
  <c r="BC129" i="11" s="1"/>
  <c r="AX129" i="6"/>
  <c r="AW23" i="6"/>
  <c r="BB23" i="6"/>
  <c r="BD224" i="6"/>
  <c r="BF224" i="6" s="1"/>
  <c r="BG224" i="6" s="1"/>
  <c r="BT156" i="5"/>
  <c r="BV156" i="5" s="1"/>
  <c r="BG139" i="10"/>
  <c r="BH139" i="10" s="1"/>
  <c r="BT143" i="5"/>
  <c r="BV143" i="5" s="1"/>
  <c r="BW209" i="5"/>
  <c r="BW59" i="5"/>
  <c r="BT133" i="5"/>
  <c r="BV133" i="5" s="1"/>
  <c r="BD133" i="10" s="1"/>
  <c r="BE133" i="10" s="1"/>
  <c r="BW282" i="5"/>
  <c r="BM195" i="5"/>
  <c r="AT96" i="10"/>
  <c r="AU96" i="10" s="1"/>
  <c r="BT163" i="5"/>
  <c r="BV163" i="5" s="1"/>
  <c r="BW163" i="5" s="1"/>
  <c r="BD96" i="10"/>
  <c r="BE96" i="10" s="1"/>
  <c r="BW96" i="5"/>
  <c r="BW281" i="5"/>
  <c r="BW256" i="5"/>
  <c r="BM23" i="5"/>
  <c r="BN23" i="5" s="1"/>
  <c r="BT17" i="5"/>
  <c r="BV17" i="5" s="1"/>
  <c r="BT13" i="5"/>
  <c r="BV13" i="5" s="1"/>
  <c r="BT45" i="5"/>
  <c r="BV45" i="5" s="1"/>
  <c r="BD45" i="10" s="1"/>
  <c r="BE45" i="10" s="1"/>
  <c r="BT142" i="5"/>
  <c r="BV142" i="5" s="1"/>
  <c r="BW142" i="5" s="1"/>
  <c r="BT220" i="5"/>
  <c r="BV220" i="5" s="1"/>
  <c r="BM13" i="5"/>
  <c r="BT130" i="5"/>
  <c r="BV130" i="5" s="1"/>
  <c r="BW130" i="5" s="1"/>
  <c r="BT160" i="5"/>
  <c r="BV160" i="5" s="1"/>
  <c r="AL27" i="6"/>
  <c r="AW218" i="6"/>
  <c r="BB218" i="6"/>
  <c r="AO66" i="11"/>
  <c r="AP66" i="11" s="1"/>
  <c r="BD66" i="6"/>
  <c r="BF66" i="6" s="1"/>
  <c r="AW224" i="6"/>
  <c r="AX91" i="6"/>
  <c r="BB91" i="11"/>
  <c r="BC91" i="11" s="1"/>
  <c r="BD31" i="6"/>
  <c r="BF31" i="6" s="1"/>
  <c r="BG24" i="6"/>
  <c r="AY24" i="11"/>
  <c r="AB67" i="11"/>
  <c r="AC67" i="11" s="1"/>
  <c r="AL67" i="6"/>
  <c r="BW36" i="5"/>
  <c r="BT184" i="5"/>
  <c r="BV184" i="5" s="1"/>
  <c r="BD184" i="10" s="1"/>
  <c r="BE184" i="10" s="1"/>
  <c r="BW272" i="5"/>
  <c r="BN93" i="5"/>
  <c r="BW260" i="5"/>
  <c r="BW76" i="5"/>
  <c r="BT102" i="5"/>
  <c r="BV102" i="5" s="1"/>
  <c r="BM22" i="5"/>
  <c r="BW180" i="5"/>
  <c r="BT186" i="5"/>
  <c r="BV186" i="5" s="1"/>
  <c r="BW186" i="5" s="1"/>
  <c r="BW294" i="5"/>
  <c r="BT22" i="5"/>
  <c r="BV22" i="5" s="1"/>
  <c r="BW22" i="5" s="1"/>
  <c r="BT138" i="5"/>
  <c r="BV138" i="5" s="1"/>
  <c r="BW138" i="5" s="1"/>
  <c r="BT104" i="5"/>
  <c r="BV104" i="5" s="1"/>
  <c r="BD104" i="10" s="1"/>
  <c r="BE104" i="10" s="1"/>
  <c r="BM184" i="5"/>
  <c r="BW313" i="5"/>
  <c r="BG94" i="10"/>
  <c r="BH94" i="10" s="1"/>
  <c r="BW234" i="5"/>
  <c r="BT32" i="5"/>
  <c r="BV32" i="5" s="1"/>
  <c r="BW32" i="5" s="1"/>
  <c r="BT11" i="5"/>
  <c r="BV11" i="5" s="1"/>
  <c r="BM79" i="5"/>
  <c r="BW268" i="5"/>
  <c r="BT68" i="5"/>
  <c r="BV68" i="5" s="1"/>
  <c r="BW68" i="5" s="1"/>
  <c r="BT79" i="5"/>
  <c r="BV79" i="5" s="1"/>
  <c r="BT118" i="5"/>
  <c r="BV118" i="5" s="1"/>
  <c r="BD118" i="10" s="1"/>
  <c r="BE118" i="10" s="1"/>
  <c r="BM11" i="5"/>
  <c r="BN11" i="5" s="1"/>
  <c r="BW230" i="5"/>
  <c r="BT145" i="5"/>
  <c r="BV145" i="5" s="1"/>
  <c r="BW145" i="5" s="1"/>
  <c r="BT87" i="5"/>
  <c r="BV87" i="5" s="1"/>
  <c r="BT136" i="5"/>
  <c r="BV136" i="5" s="1"/>
  <c r="BM68" i="5"/>
  <c r="AT128" i="10"/>
  <c r="AU128" i="10" s="1"/>
  <c r="BT128" i="5"/>
  <c r="BV128" i="5" s="1"/>
  <c r="BR10" i="5"/>
  <c r="BM10" i="5"/>
  <c r="BG130" i="10"/>
  <c r="BN130" i="5"/>
  <c r="BM185" i="5"/>
  <c r="BR185" i="5"/>
  <c r="BM45" i="5"/>
  <c r="AT135" i="10"/>
  <c r="AU135" i="10" s="1"/>
  <c r="BT135" i="5"/>
  <c r="BV135" i="5" s="1"/>
  <c r="BT23" i="5"/>
  <c r="BV23" i="5" s="1"/>
  <c r="BR98" i="5"/>
  <c r="BM98" i="5"/>
  <c r="BG97" i="10"/>
  <c r="BH97" i="10" s="1"/>
  <c r="BN97" i="5"/>
  <c r="AT97" i="10"/>
  <c r="AU97" i="10" s="1"/>
  <c r="BT97" i="5"/>
  <c r="BV97" i="5" s="1"/>
  <c r="AT174" i="10"/>
  <c r="AU174" i="10" s="1"/>
  <c r="BT174" i="5"/>
  <c r="BV174" i="5" s="1"/>
  <c r="BG88" i="10"/>
  <c r="BH88" i="10" s="1"/>
  <c r="BN88" i="5"/>
  <c r="AT194" i="10"/>
  <c r="AU194" i="10" s="1"/>
  <c r="BT194" i="5"/>
  <c r="BV194" i="5" s="1"/>
  <c r="BM67" i="5"/>
  <c r="BR67" i="5"/>
  <c r="AT66" i="10"/>
  <c r="AU66" i="10" s="1"/>
  <c r="BT66" i="5"/>
  <c r="BV66" i="5" s="1"/>
  <c r="AT91" i="10"/>
  <c r="AU91" i="10" s="1"/>
  <c r="BT91" i="5"/>
  <c r="BV91" i="5" s="1"/>
  <c r="BR53" i="5"/>
  <c r="BM53" i="5"/>
  <c r="BM66" i="5"/>
  <c r="BT217" i="5"/>
  <c r="BV217" i="5" s="1"/>
  <c r="BM16" i="5"/>
  <c r="BR16" i="5"/>
  <c r="BN96" i="5"/>
  <c r="BG96" i="10"/>
  <c r="BM222" i="5"/>
  <c r="BR14" i="5"/>
  <c r="BM14" i="5"/>
  <c r="BM99" i="5"/>
  <c r="BR99" i="5"/>
  <c r="BT222" i="5"/>
  <c r="BV222" i="5" s="1"/>
  <c r="BN136" i="5"/>
  <c r="BG136" i="10"/>
  <c r="BG91" i="10"/>
  <c r="BN91" i="5"/>
  <c r="BM217" i="5"/>
  <c r="BW277" i="5"/>
  <c r="BD58" i="10"/>
  <c r="BE58" i="10" s="1"/>
  <c r="BT215" i="5"/>
  <c r="BV215" i="5" s="1"/>
  <c r="BD215" i="10" s="1"/>
  <c r="BE215" i="10" s="1"/>
  <c r="BD161" i="10"/>
  <c r="BE161" i="10" s="1"/>
  <c r="BD123" i="10"/>
  <c r="BW170" i="5"/>
  <c r="BG155" i="10"/>
  <c r="BH155" i="10" s="1"/>
  <c r="BE8" i="11"/>
  <c r="BF8" i="11" s="1"/>
  <c r="AL21" i="6"/>
  <c r="BB21" i="6" s="1"/>
  <c r="BW244" i="5"/>
  <c r="BR26" i="5"/>
  <c r="BW83" i="5"/>
  <c r="BN120" i="5"/>
  <c r="BT155" i="5"/>
  <c r="BV155" i="5" s="1"/>
  <c r="BW177" i="5"/>
  <c r="BW38" i="5"/>
  <c r="BW236" i="5"/>
  <c r="BT162" i="5"/>
  <c r="BV162" i="5" s="1"/>
  <c r="BD162" i="10" s="1"/>
  <c r="BE162" i="10" s="1"/>
  <c r="BD192" i="10"/>
  <c r="BE192" i="10" s="1"/>
  <c r="BW50" i="5"/>
  <c r="AZ15" i="11"/>
  <c r="BW266" i="5"/>
  <c r="BW259" i="5"/>
  <c r="BD189" i="10"/>
  <c r="BE189" i="10" s="1"/>
  <c r="BM211" i="5"/>
  <c r="BW311" i="5"/>
  <c r="AL114" i="6"/>
  <c r="BB114" i="6" s="1"/>
  <c r="BR196" i="5"/>
  <c r="BM196" i="5"/>
  <c r="AL223" i="6"/>
  <c r="BB223" i="6" s="1"/>
  <c r="AL115" i="6"/>
  <c r="BB115" i="6" s="1"/>
  <c r="AO115" i="11" s="1"/>
  <c r="AP115" i="11" s="1"/>
  <c r="BT113" i="5"/>
  <c r="BV113" i="5" s="1"/>
  <c r="BW113" i="5" s="1"/>
  <c r="AW30" i="6"/>
  <c r="BT150" i="5"/>
  <c r="BV150" i="5" s="1"/>
  <c r="BW150" i="5" s="1"/>
  <c r="BW203" i="5"/>
  <c r="BW169" i="5"/>
  <c r="BM113" i="5"/>
  <c r="BG113" i="10" s="1"/>
  <c r="BH113" i="10" s="1"/>
  <c r="BM171" i="5"/>
  <c r="BN171" i="5" s="1"/>
  <c r="BR69" i="5"/>
  <c r="AT69" i="10" s="1"/>
  <c r="AU69" i="10" s="1"/>
  <c r="BW237" i="5"/>
  <c r="BT51" i="5"/>
  <c r="BV51" i="5" s="1"/>
  <c r="BD51" i="10" s="1"/>
  <c r="BE51" i="10" s="1"/>
  <c r="BW292" i="5"/>
  <c r="BT106" i="5"/>
  <c r="BV106" i="5" s="1"/>
  <c r="BW106" i="5" s="1"/>
  <c r="BW188" i="5"/>
  <c r="BT134" i="5"/>
  <c r="BV134" i="5" s="1"/>
  <c r="BW134" i="5" s="1"/>
  <c r="BM106" i="5"/>
  <c r="BM205" i="5"/>
  <c r="BG205" i="10" s="1"/>
  <c r="BH205" i="10" s="1"/>
  <c r="BR100" i="5"/>
  <c r="BT100" i="5" s="1"/>
  <c r="BV100" i="5" s="1"/>
  <c r="BM100" i="5"/>
  <c r="BT205" i="5"/>
  <c r="BV205" i="5" s="1"/>
  <c r="BW205" i="5" s="1"/>
  <c r="BW290" i="5"/>
  <c r="BR12" i="5"/>
  <c r="BT12" i="5" s="1"/>
  <c r="BV12" i="5" s="1"/>
  <c r="BM107" i="5"/>
  <c r="BN107" i="5" s="1"/>
  <c r="BN12" i="5"/>
  <c r="BM78" i="5"/>
  <c r="BT164" i="5"/>
  <c r="BV164" i="5" s="1"/>
  <c r="BW73" i="5"/>
  <c r="BT9" i="5"/>
  <c r="BV9" i="5" s="1"/>
  <c r="BW9" i="5" s="1"/>
  <c r="BM9" i="5"/>
  <c r="BM110" i="5"/>
  <c r="BN110" i="5" s="1"/>
  <c r="BT127" i="5"/>
  <c r="BV127" i="5" s="1"/>
  <c r="BD127" i="10" s="1"/>
  <c r="BE127" i="10" s="1"/>
  <c r="AT78" i="10"/>
  <c r="AU78" i="10" s="1"/>
  <c r="BT78" i="5"/>
  <c r="BV78" i="5" s="1"/>
  <c r="BM28" i="5"/>
  <c r="BN28" i="5" s="1"/>
  <c r="BD163" i="6"/>
  <c r="BF163" i="6" s="1"/>
  <c r="AY163" i="11" s="1"/>
  <c r="BM175" i="5"/>
  <c r="BG175" i="10" s="1"/>
  <c r="BH175" i="10" s="1"/>
  <c r="BW295" i="5"/>
  <c r="BT175" i="5"/>
  <c r="BV175" i="5" s="1"/>
  <c r="BR229" i="5"/>
  <c r="BT229" i="5" s="1"/>
  <c r="BV229" i="5" s="1"/>
  <c r="BM229" i="5"/>
  <c r="AT151" i="10"/>
  <c r="AU151" i="10" s="1"/>
  <c r="BT151" i="5"/>
  <c r="BV151" i="5" s="1"/>
  <c r="BT107" i="5"/>
  <c r="BV107" i="5" s="1"/>
  <c r="AO130" i="11"/>
  <c r="AP130" i="11" s="1"/>
  <c r="BD130" i="6"/>
  <c r="BF130" i="6" s="1"/>
  <c r="AO126" i="11"/>
  <c r="AP126" i="11" s="1"/>
  <c r="BD126" i="6"/>
  <c r="BF126" i="6" s="1"/>
  <c r="BB205" i="6"/>
  <c r="AW205" i="6"/>
  <c r="BB109" i="6"/>
  <c r="AO109" i="11" s="1"/>
  <c r="AP109" i="11" s="1"/>
  <c r="AW109" i="6"/>
  <c r="BB45" i="6"/>
  <c r="AW45" i="6"/>
  <c r="BB44" i="6"/>
  <c r="AW44" i="6"/>
  <c r="BB108" i="6"/>
  <c r="BD108" i="6" s="1"/>
  <c r="BF108" i="6" s="1"/>
  <c r="AW108" i="6"/>
  <c r="BT119" i="5"/>
  <c r="BV119" i="5" s="1"/>
  <c r="BW119" i="5" s="1"/>
  <c r="BT121" i="5"/>
  <c r="BV121" i="5" s="1"/>
  <c r="BD121" i="10" s="1"/>
  <c r="BT171" i="5"/>
  <c r="BV171" i="5" s="1"/>
  <c r="BW171" i="5" s="1"/>
  <c r="BT125" i="5"/>
  <c r="BV125" i="5" s="1"/>
  <c r="BW125" i="5" s="1"/>
  <c r="BT28" i="5"/>
  <c r="BV28" i="5" s="1"/>
  <c r="BW28" i="5" s="1"/>
  <c r="BR103" i="5"/>
  <c r="BM103" i="5"/>
  <c r="AT139" i="10"/>
  <c r="AU139" i="10" s="1"/>
  <c r="BT139" i="5"/>
  <c r="BV139" i="5" s="1"/>
  <c r="BR81" i="5"/>
  <c r="BM81" i="5"/>
  <c r="BM51" i="5"/>
  <c r="BN51" i="5" s="1"/>
  <c r="BR105" i="5"/>
  <c r="AT105" i="10" s="1"/>
  <c r="AU105" i="10" s="1"/>
  <c r="BM105" i="5"/>
  <c r="BB106" i="6"/>
  <c r="AO106" i="11" s="1"/>
  <c r="AP106" i="11" s="1"/>
  <c r="AW106" i="6"/>
  <c r="BT211" i="5"/>
  <c r="BV211" i="5" s="1"/>
  <c r="BW211" i="5" s="1"/>
  <c r="BB102" i="6"/>
  <c r="AO102" i="11" s="1"/>
  <c r="AP102" i="11" s="1"/>
  <c r="AW102" i="6"/>
  <c r="BT132" i="5"/>
  <c r="BV132" i="5" s="1"/>
  <c r="BD132" i="10" s="1"/>
  <c r="BR204" i="5"/>
  <c r="AT204" i="10" s="1"/>
  <c r="AU204" i="10" s="1"/>
  <c r="BM204" i="5"/>
  <c r="BB111" i="6"/>
  <c r="AW111" i="6"/>
  <c r="BR111" i="5"/>
  <c r="BT111" i="5" s="1"/>
  <c r="BV111" i="5" s="1"/>
  <c r="BM111" i="5"/>
  <c r="BG132" i="10"/>
  <c r="BH132" i="10" s="1"/>
  <c r="BB204" i="6"/>
  <c r="AO204" i="11" s="1"/>
  <c r="AP204" i="11" s="1"/>
  <c r="AW204" i="6"/>
  <c r="BB110" i="6"/>
  <c r="AO110" i="11" s="1"/>
  <c r="AP110" i="11" s="1"/>
  <c r="AW110" i="6"/>
  <c r="BB104" i="6"/>
  <c r="AO104" i="11" s="1"/>
  <c r="AP104" i="11" s="1"/>
  <c r="AW104" i="6"/>
  <c r="BD231" i="6"/>
  <c r="BF231" i="6" s="1"/>
  <c r="BB227" i="6"/>
  <c r="AW227" i="6"/>
  <c r="AO123" i="11"/>
  <c r="AP123" i="11" s="1"/>
  <c r="BD123" i="6"/>
  <c r="BF123" i="6" s="1"/>
  <c r="AO124" i="11"/>
  <c r="AP124" i="11" s="1"/>
  <c r="BD124" i="6"/>
  <c r="BF124" i="6" s="1"/>
  <c r="BB211" i="6"/>
  <c r="AW211" i="6"/>
  <c r="BB63" i="6"/>
  <c r="AW63" i="6"/>
  <c r="BB28" i="6"/>
  <c r="AW28" i="6"/>
  <c r="BB214" i="6"/>
  <c r="AW214" i="6"/>
  <c r="BB43" i="6"/>
  <c r="AW43" i="6"/>
  <c r="BR77" i="5"/>
  <c r="BM77" i="5"/>
  <c r="AL25" i="14"/>
  <c r="BR42" i="5"/>
  <c r="BM42" i="5"/>
  <c r="BR44" i="5"/>
  <c r="BM44" i="5"/>
  <c r="BW312" i="5"/>
  <c r="BW299" i="5"/>
  <c r="BB12" i="6"/>
  <c r="AW12" i="6"/>
  <c r="AT152" i="10"/>
  <c r="AU152" i="10" s="1"/>
  <c r="BT152" i="5"/>
  <c r="BV152" i="5" s="1"/>
  <c r="BW278" i="5"/>
  <c r="BW288" i="5"/>
  <c r="BT110" i="5"/>
  <c r="BV110" i="5" s="1"/>
  <c r="BB213" i="6"/>
  <c r="AW213" i="6"/>
  <c r="AT141" i="10"/>
  <c r="AU141" i="10" s="1"/>
  <c r="BT141" i="5"/>
  <c r="BV141" i="5" s="1"/>
  <c r="BG119" i="10"/>
  <c r="BN119" i="5"/>
  <c r="BW303" i="5"/>
  <c r="BW264" i="5"/>
  <c r="AW222" i="6"/>
  <c r="BB222" i="6"/>
  <c r="BD182" i="10"/>
  <c r="BE182" i="10" s="1"/>
  <c r="BW182" i="5"/>
  <c r="BW101" i="5"/>
  <c r="BD101" i="10"/>
  <c r="BE101" i="10" s="1"/>
  <c r="AT89" i="10"/>
  <c r="AU89" i="10" s="1"/>
  <c r="BT89" i="5"/>
  <c r="BV89" i="5" s="1"/>
  <c r="BT147" i="5"/>
  <c r="BV147" i="5" s="1"/>
  <c r="AT129" i="10"/>
  <c r="AU129" i="10" s="1"/>
  <c r="BT129" i="5"/>
  <c r="BV129" i="5" s="1"/>
  <c r="BD238" i="10"/>
  <c r="BE238" i="10" s="1"/>
  <c r="BW238" i="5"/>
  <c r="BW273" i="5"/>
  <c r="BW315" i="5"/>
  <c r="BW228" i="5"/>
  <c r="BR212" i="5"/>
  <c r="BM212" i="5"/>
  <c r="BW210" i="5"/>
  <c r="BM214" i="5"/>
  <c r="BR214" i="5"/>
  <c r="BW271" i="5"/>
  <c r="BW202" i="5"/>
  <c r="BD202" i="10"/>
  <c r="BE202" i="10" s="1"/>
  <c r="BB79" i="6"/>
  <c r="AW79" i="6"/>
  <c r="BW287" i="5"/>
  <c r="BR52" i="5"/>
  <c r="BM52" i="5"/>
  <c r="BN26" i="5"/>
  <c r="BW226" i="5"/>
  <c r="BW258" i="5"/>
  <c r="BW167" i="5"/>
  <c r="BD167" i="10"/>
  <c r="BE167" i="10" s="1"/>
  <c r="AO60" i="11"/>
  <c r="AP60" i="11" s="1"/>
  <c r="BD60" i="6"/>
  <c r="BF60" i="6" s="1"/>
  <c r="BW84" i="5"/>
  <c r="BD84" i="10"/>
  <c r="BE84" i="10" s="1"/>
  <c r="BW276" i="5"/>
  <c r="BW275" i="5"/>
  <c r="BD124" i="10"/>
  <c r="BW124" i="5"/>
  <c r="BB22" i="6"/>
  <c r="AW22" i="6"/>
  <c r="BW248" i="5"/>
  <c r="BW86" i="5"/>
  <c r="BD86" i="10"/>
  <c r="BE86" i="10" s="1"/>
  <c r="BB68" i="6"/>
  <c r="AW68" i="6"/>
  <c r="BW267" i="5"/>
  <c r="BW274" i="5"/>
  <c r="BR193" i="5"/>
  <c r="BM193" i="5"/>
  <c r="BW249" i="5"/>
  <c r="BM43" i="5"/>
  <c r="BR43" i="5"/>
  <c r="BW257" i="5"/>
  <c r="BW286" i="5"/>
  <c r="BW261" i="5"/>
  <c r="BW298" i="5"/>
  <c r="AO158" i="11"/>
  <c r="AP158" i="11" s="1"/>
  <c r="BD158" i="6"/>
  <c r="BF158" i="6" s="1"/>
  <c r="BW300" i="5"/>
  <c r="BW71" i="5"/>
  <c r="BB219" i="6"/>
  <c r="AW219" i="6"/>
  <c r="BW310" i="5"/>
  <c r="BW297" i="5"/>
  <c r="BW285" i="5"/>
  <c r="BW250" i="5"/>
  <c r="BW314" i="5"/>
  <c r="BT116" i="5"/>
  <c r="BV116" i="5" s="1"/>
  <c r="BB80" i="6"/>
  <c r="AW80" i="6"/>
  <c r="BW309" i="5"/>
  <c r="AT126" i="10"/>
  <c r="AU126" i="10" s="1"/>
  <c r="BT126" i="5"/>
  <c r="BV126" i="5" s="1"/>
  <c r="BW241" i="5"/>
  <c r="BD10" i="6"/>
  <c r="BF10" i="6" s="1"/>
  <c r="BB46" i="6"/>
  <c r="AW46" i="6"/>
  <c r="BW178" i="5"/>
  <c r="BD178" i="10"/>
  <c r="BE178" i="10" s="1"/>
  <c r="BB161" i="6"/>
  <c r="AW161" i="6"/>
  <c r="AO128" i="11"/>
  <c r="AP128" i="11" s="1"/>
  <c r="BD128" i="6"/>
  <c r="BF128" i="6" s="1"/>
  <c r="AT60" i="10"/>
  <c r="AU60" i="10" s="1"/>
  <c r="BT60" i="5"/>
  <c r="BV60" i="5" s="1"/>
  <c r="BB9" i="6"/>
  <c r="AW9" i="6"/>
  <c r="BD235" i="10"/>
  <c r="BE235" i="10" s="1"/>
  <c r="BW235" i="5"/>
  <c r="BD47" i="10"/>
  <c r="BE47" i="10" s="1"/>
  <c r="BW47" i="5"/>
  <c r="BW302" i="5"/>
  <c r="BD239" i="10"/>
  <c r="BE239" i="10" s="1"/>
  <c r="BW239" i="5"/>
  <c r="AT137" i="10"/>
  <c r="AU137" i="10" s="1"/>
  <c r="BT137" i="5"/>
  <c r="BV137" i="5" s="1"/>
  <c r="BW191" i="5"/>
  <c r="BD191" i="10"/>
  <c r="BE191" i="10" s="1"/>
  <c r="BR40" i="5"/>
  <c r="BM40" i="5"/>
  <c r="BW284" i="5"/>
  <c r="BW168" i="5"/>
  <c r="BD168" i="10"/>
  <c r="BE168" i="10" s="1"/>
  <c r="AT120" i="10"/>
  <c r="AU120" i="10" s="1"/>
  <c r="BT120" i="5"/>
  <c r="BV120" i="5" s="1"/>
  <c r="BR29" i="5"/>
  <c r="BM29" i="5"/>
  <c r="BR172" i="5"/>
  <c r="BM172" i="5"/>
  <c r="BG69" i="10"/>
  <c r="BN69" i="5"/>
  <c r="BR159" i="5"/>
  <c r="BM159" i="5"/>
  <c r="J25" i="14"/>
  <c r="R25" i="14"/>
  <c r="AE25" i="14"/>
  <c r="AM25" i="14"/>
  <c r="AQ25" i="14"/>
  <c r="AI25" i="14"/>
  <c r="AW25" i="14"/>
  <c r="AO170" i="11" l="1"/>
  <c r="AP170" i="11" s="1"/>
  <c r="AY170" i="11"/>
  <c r="BB188" i="11"/>
  <c r="BC188" i="11" s="1"/>
  <c r="AO171" i="11"/>
  <c r="AP171" i="11" s="1"/>
  <c r="BB171" i="11"/>
  <c r="BC171" i="11" s="1"/>
  <c r="AZ271" i="11"/>
  <c r="AO181" i="11"/>
  <c r="AP181" i="11" s="1"/>
  <c r="AY181" i="11"/>
  <c r="AZ181" i="11" s="1"/>
  <c r="BN142" i="5"/>
  <c r="BG129" i="10"/>
  <c r="BH129" i="10" s="1"/>
  <c r="BN128" i="5"/>
  <c r="BG127" i="10"/>
  <c r="BN121" i="5"/>
  <c r="BG147" i="10"/>
  <c r="BH147" i="10" s="1"/>
  <c r="BN157" i="5"/>
  <c r="AO183" i="11"/>
  <c r="AP183" i="11" s="1"/>
  <c r="AO122" i="11"/>
  <c r="AP122" i="11" s="1"/>
  <c r="AY122" i="11"/>
  <c r="AZ122" i="11" s="1"/>
  <c r="AY171" i="11"/>
  <c r="AY183" i="11"/>
  <c r="AZ183" i="11" s="1"/>
  <c r="BE184" i="11"/>
  <c r="BF184" i="11" s="1"/>
  <c r="BB182" i="11"/>
  <c r="BC182" i="11" s="1"/>
  <c r="BG134" i="10"/>
  <c r="BH134" i="10" s="1"/>
  <c r="ED154" i="12"/>
  <c r="EE154" i="12" s="1"/>
  <c r="BE173" i="11"/>
  <c r="BF173" i="11" s="1"/>
  <c r="AO182" i="11"/>
  <c r="AP182" i="11" s="1"/>
  <c r="AO178" i="11"/>
  <c r="AP178" i="11" s="1"/>
  <c r="AY182" i="11"/>
  <c r="BE182" i="11" s="1"/>
  <c r="BF182" i="11" s="1"/>
  <c r="CH122" i="12"/>
  <c r="DR122" i="12" s="1"/>
  <c r="AY178" i="11"/>
  <c r="AZ178" i="11" s="1"/>
  <c r="BG150" i="10"/>
  <c r="BH150" i="10" s="1"/>
  <c r="BB178" i="11"/>
  <c r="BC178" i="11" s="1"/>
  <c r="BB180" i="11"/>
  <c r="BC180" i="11" s="1"/>
  <c r="BG141" i="10"/>
  <c r="BH141" i="10" s="1"/>
  <c r="BN126" i="5"/>
  <c r="BG133" i="10"/>
  <c r="BH133" i="10" s="1"/>
  <c r="CH173" i="12"/>
  <c r="CT173" i="12" s="1"/>
  <c r="BE177" i="11"/>
  <c r="BF177" i="11" s="1"/>
  <c r="BE136" i="11"/>
  <c r="BF136" i="11" s="1"/>
  <c r="BE188" i="11"/>
  <c r="BF188" i="11" s="1"/>
  <c r="BE143" i="11"/>
  <c r="BF143" i="11" s="1"/>
  <c r="BG140" i="10"/>
  <c r="BH140" i="10" s="1"/>
  <c r="AY200" i="11"/>
  <c r="AZ200" i="11" s="1"/>
  <c r="AO200" i="11"/>
  <c r="AP200" i="11" s="1"/>
  <c r="BN152" i="5"/>
  <c r="BG168" i="10"/>
  <c r="BH168" i="10" s="1"/>
  <c r="BG167" i="10"/>
  <c r="BH167" i="10" s="1"/>
  <c r="AY242" i="11"/>
  <c r="AZ242" i="11" s="1"/>
  <c r="BN146" i="5"/>
  <c r="BG156" i="10"/>
  <c r="BH156" i="10" s="1"/>
  <c r="BB200" i="11"/>
  <c r="BC200" i="11" s="1"/>
  <c r="BG243" i="10"/>
  <c r="BH243" i="10" s="1"/>
  <c r="AO244" i="11"/>
  <c r="AP244" i="11" s="1"/>
  <c r="BE147" i="11"/>
  <c r="BF147" i="11" s="1"/>
  <c r="BB235" i="11"/>
  <c r="BC235" i="11" s="1"/>
  <c r="EE195" i="12"/>
  <c r="BG153" i="10"/>
  <c r="BH153" i="10" s="1"/>
  <c r="BE157" i="11"/>
  <c r="BF157" i="11" s="1"/>
  <c r="AX25" i="14"/>
  <c r="EE238" i="12"/>
  <c r="BB244" i="11"/>
  <c r="BC244" i="11" s="1"/>
  <c r="BW252" i="5"/>
  <c r="CH222" i="12"/>
  <c r="CT222" i="12" s="1"/>
  <c r="AY244" i="11"/>
  <c r="AW225" i="6"/>
  <c r="AX225" i="6" s="1"/>
  <c r="AZ286" i="11"/>
  <c r="AY243" i="11"/>
  <c r="AZ243" i="11" s="1"/>
  <c r="AO242" i="11"/>
  <c r="AP242" i="11" s="1"/>
  <c r="DI196" i="12"/>
  <c r="DJ196" i="12" s="1"/>
  <c r="ED196" i="12"/>
  <c r="AZ274" i="11"/>
  <c r="BC319" i="11"/>
  <c r="BC246" i="11"/>
  <c r="BC250" i="11"/>
  <c r="BE279" i="11"/>
  <c r="BF279" i="11" s="1"/>
  <c r="AU319" i="10"/>
  <c r="BE248" i="10"/>
  <c r="BE262" i="11"/>
  <c r="BF262" i="11" s="1"/>
  <c r="AY308" i="12"/>
  <c r="BA308" i="12" s="1"/>
  <c r="BC308" i="12" s="1"/>
  <c r="BD308" i="12" s="1"/>
  <c r="AQ308" i="12"/>
  <c r="AR308" i="12" s="1"/>
  <c r="CJ62" i="12"/>
  <c r="CA259" i="12"/>
  <c r="CG62" i="12"/>
  <c r="DF62" i="12"/>
  <c r="DG62" i="12" s="1"/>
  <c r="CV62" i="12"/>
  <c r="DI62" i="12"/>
  <c r="DJ62" i="12" s="1"/>
  <c r="CX62" i="12"/>
  <c r="CD62" i="12"/>
  <c r="CF62" i="12"/>
  <c r="CH62" i="12" s="1"/>
  <c r="CP62" i="12" s="1"/>
  <c r="DB62" i="12"/>
  <c r="CA62" i="12"/>
  <c r="CC62" i="12"/>
  <c r="CF259" i="12"/>
  <c r="CH259" i="12" s="1"/>
  <c r="CT259" i="12" s="1"/>
  <c r="AO243" i="11"/>
  <c r="AP243" i="11" s="1"/>
  <c r="BF308" i="12"/>
  <c r="BG308" i="12" s="1"/>
  <c r="T308" i="12"/>
  <c r="M308" i="12"/>
  <c r="K308" i="12"/>
  <c r="Z308" i="12"/>
  <c r="N308" i="12"/>
  <c r="X308" i="12"/>
  <c r="BB242" i="11"/>
  <c r="BC242" i="11" s="1"/>
  <c r="AT308" i="12"/>
  <c r="AU308" i="12" s="1"/>
  <c r="V308" i="12"/>
  <c r="AD308" i="12"/>
  <c r="P308" i="12"/>
  <c r="R308" i="12" s="1"/>
  <c r="AJ308" i="12"/>
  <c r="AH308" i="12"/>
  <c r="BE318" i="10"/>
  <c r="AN308" i="12"/>
  <c r="AO308" i="12" s="1"/>
  <c r="AB308" i="12"/>
  <c r="AF308" i="12"/>
  <c r="BE250" i="11"/>
  <c r="BF250" i="11" s="1"/>
  <c r="AZ322" i="11"/>
  <c r="BE322" i="11"/>
  <c r="AU317" i="10"/>
  <c r="AP318" i="11"/>
  <c r="CC259" i="12"/>
  <c r="DB259" i="12"/>
  <c r="AZ269" i="11"/>
  <c r="CV259" i="12"/>
  <c r="DI259" i="12"/>
  <c r="DJ259" i="12" s="1"/>
  <c r="CX259" i="12"/>
  <c r="CG259" i="12"/>
  <c r="CJ259" i="12"/>
  <c r="DF259" i="12"/>
  <c r="DG259" i="12" s="1"/>
  <c r="EA259" i="12"/>
  <c r="EB259" i="12" s="1"/>
  <c r="BE272" i="11"/>
  <c r="BF272" i="11" s="1"/>
  <c r="AZ272" i="11"/>
  <c r="BE281" i="11"/>
  <c r="BF281" i="11" s="1"/>
  <c r="BE301" i="11"/>
  <c r="BF301" i="11" s="1"/>
  <c r="AP250" i="11"/>
  <c r="AP322" i="11"/>
  <c r="AZ302" i="11"/>
  <c r="BE302" i="11"/>
  <c r="BF302" i="11" s="1"/>
  <c r="EE229" i="12"/>
  <c r="BE299" i="11"/>
  <c r="BF299" i="11" s="1"/>
  <c r="EA27" i="12"/>
  <c r="EB27" i="12" s="1"/>
  <c r="ED27" i="12"/>
  <c r="BB243" i="11"/>
  <c r="BC243" i="11" s="1"/>
  <c r="BE321" i="11"/>
  <c r="AZ321" i="11"/>
  <c r="AZ249" i="11"/>
  <c r="BE249" i="11"/>
  <c r="DI77" i="12"/>
  <c r="DJ77" i="12" s="1"/>
  <c r="ED77" i="12"/>
  <c r="BC321" i="11"/>
  <c r="BC249" i="11"/>
  <c r="EE240" i="12"/>
  <c r="AZ300" i="11"/>
  <c r="AW77" i="6"/>
  <c r="AX77" i="6" s="1"/>
  <c r="X247" i="11"/>
  <c r="X319" i="11"/>
  <c r="AF246" i="11"/>
  <c r="AF318" i="11"/>
  <c r="X322" i="11"/>
  <c r="X250" i="11"/>
  <c r="AK247" i="11"/>
  <c r="AK319" i="11"/>
  <c r="AN249" i="11"/>
  <c r="AN321" i="11"/>
  <c r="AZ266" i="11"/>
  <c r="BE266" i="11"/>
  <c r="BF266" i="11" s="1"/>
  <c r="AK323" i="11"/>
  <c r="AK251" i="11"/>
  <c r="AZ310" i="11"/>
  <c r="BE310" i="11"/>
  <c r="BF310" i="11" s="1"/>
  <c r="AI320" i="11"/>
  <c r="AI248" i="11"/>
  <c r="AK317" i="11"/>
  <c r="AK245" i="11"/>
  <c r="AA248" i="11"/>
  <c r="AA320" i="11"/>
  <c r="AC247" i="11"/>
  <c r="AC319" i="11"/>
  <c r="AF247" i="11"/>
  <c r="AF319" i="11"/>
  <c r="AA249" i="11"/>
  <c r="AA321" i="11"/>
  <c r="X251" i="11"/>
  <c r="X323" i="11"/>
  <c r="AA246" i="11"/>
  <c r="AA318" i="11"/>
  <c r="AN245" i="11"/>
  <c r="AN317" i="11"/>
  <c r="AK249" i="11"/>
  <c r="AK321" i="11"/>
  <c r="EE10" i="12"/>
  <c r="AZ263" i="11"/>
  <c r="BE263" i="11"/>
  <c r="BF263" i="11" s="1"/>
  <c r="AI250" i="11"/>
  <c r="AI322" i="11"/>
  <c r="AF250" i="11"/>
  <c r="AF322" i="11"/>
  <c r="AI249" i="11"/>
  <c r="AI321" i="11"/>
  <c r="BE260" i="11"/>
  <c r="BF260" i="11" s="1"/>
  <c r="AZ260" i="11"/>
  <c r="AC320" i="11"/>
  <c r="AC248" i="11"/>
  <c r="AA247" i="11"/>
  <c r="AA319" i="11"/>
  <c r="AK246" i="11"/>
  <c r="AK318" i="11"/>
  <c r="AC245" i="11"/>
  <c r="AC317" i="11"/>
  <c r="AK250" i="11"/>
  <c r="AK322" i="11"/>
  <c r="AZ303" i="11"/>
  <c r="BE303" i="11"/>
  <c r="BF303" i="11" s="1"/>
  <c r="X249" i="11"/>
  <c r="X321" i="11"/>
  <c r="AN251" i="11"/>
  <c r="AN323" i="11"/>
  <c r="X246" i="11"/>
  <c r="X318" i="11"/>
  <c r="X320" i="11"/>
  <c r="X248" i="11"/>
  <c r="AI245" i="11"/>
  <c r="AI317" i="11"/>
  <c r="AI251" i="11"/>
  <c r="AI323" i="11"/>
  <c r="AN247" i="11"/>
  <c r="AN319" i="11"/>
  <c r="AA251" i="11"/>
  <c r="AA323" i="11"/>
  <c r="AN246" i="11"/>
  <c r="AN318" i="11"/>
  <c r="AN248" i="11"/>
  <c r="AN320" i="11"/>
  <c r="AF245" i="11"/>
  <c r="AF317" i="11"/>
  <c r="AA250" i="11"/>
  <c r="AA322" i="11"/>
  <c r="AN250" i="11"/>
  <c r="AN322" i="11"/>
  <c r="BE273" i="11"/>
  <c r="BF273" i="11" s="1"/>
  <c r="AZ273" i="11"/>
  <c r="AI247" i="11"/>
  <c r="AI319" i="11"/>
  <c r="AC249" i="11"/>
  <c r="AC321" i="11"/>
  <c r="AC251" i="11"/>
  <c r="AC323" i="11"/>
  <c r="AI246" i="11"/>
  <c r="AI318" i="11"/>
  <c r="AC246" i="11"/>
  <c r="AC318" i="11"/>
  <c r="AF248" i="11"/>
  <c r="AF320" i="11"/>
  <c r="AA245" i="11"/>
  <c r="AA317" i="11"/>
  <c r="AC250" i="11"/>
  <c r="AC322" i="11"/>
  <c r="BE293" i="11"/>
  <c r="BF293" i="11" s="1"/>
  <c r="AZ293" i="11"/>
  <c r="BE307" i="11"/>
  <c r="BF307" i="11" s="1"/>
  <c r="AZ307" i="11"/>
  <c r="AF249" i="11"/>
  <c r="AF321" i="11"/>
  <c r="AF251" i="11"/>
  <c r="AF323" i="11"/>
  <c r="BE288" i="11"/>
  <c r="BF288" i="11" s="1"/>
  <c r="AZ288" i="11"/>
  <c r="AK248" i="11"/>
  <c r="AK320" i="11"/>
  <c r="X245" i="11"/>
  <c r="X317" i="11"/>
  <c r="BW253" i="5"/>
  <c r="BE249" i="10"/>
  <c r="BE321" i="10"/>
  <c r="BW255" i="5"/>
  <c r="BW254" i="5"/>
  <c r="BG179" i="10"/>
  <c r="BH179" i="10" s="1"/>
  <c r="BK321" i="10"/>
  <c r="BW245" i="5"/>
  <c r="BE316" i="10"/>
  <c r="BG239" i="10"/>
  <c r="BH239" i="10" s="1"/>
  <c r="BH245" i="10"/>
  <c r="BD316" i="10"/>
  <c r="BG189" i="10"/>
  <c r="BH189" i="10" s="1"/>
  <c r="BW246" i="5"/>
  <c r="AU316" i="10"/>
  <c r="BE317" i="10"/>
  <c r="AU320" i="10"/>
  <c r="BD317" i="10"/>
  <c r="AJ25" i="14"/>
  <c r="O25" i="14"/>
  <c r="AR25" i="14"/>
  <c r="BJ193" i="12"/>
  <c r="BJ226" i="12"/>
  <c r="V244" i="12"/>
  <c r="BI244" i="12"/>
  <c r="BJ218" i="12"/>
  <c r="BH321" i="10"/>
  <c r="AF25" i="14"/>
  <c r="BJ195" i="12"/>
  <c r="W25" i="14"/>
  <c r="BJ107" i="12"/>
  <c r="AN25" i="14"/>
  <c r="S25" i="14"/>
  <c r="BJ40" i="12"/>
  <c r="AD39" i="12"/>
  <c r="AE39" i="10"/>
  <c r="AF39" i="10" s="1"/>
  <c r="BJ242" i="10"/>
  <c r="BK242" i="10" s="1"/>
  <c r="BJ243" i="10"/>
  <c r="BK243" i="10" s="1"/>
  <c r="BH251" i="10"/>
  <c r="BH322" i="10"/>
  <c r="BH246" i="10"/>
  <c r="BH317" i="10"/>
  <c r="BC245" i="11"/>
  <c r="BC317" i="11"/>
  <c r="AU251" i="10"/>
  <c r="AU322" i="10"/>
  <c r="AF248" i="10"/>
  <c r="AF319" i="10"/>
  <c r="AH248" i="10"/>
  <c r="AH319" i="10"/>
  <c r="AC245" i="10"/>
  <c r="AC316" i="10"/>
  <c r="AS246" i="10"/>
  <c r="AS317" i="10"/>
  <c r="AF250" i="10"/>
  <c r="AF321" i="10"/>
  <c r="AC251" i="10"/>
  <c r="AC322" i="10"/>
  <c r="AN249" i="10"/>
  <c r="AN320" i="10"/>
  <c r="AC246" i="10"/>
  <c r="AC317" i="10"/>
  <c r="AK250" i="10"/>
  <c r="AK321" i="10"/>
  <c r="BH248" i="10"/>
  <c r="BH319" i="10"/>
  <c r="AP251" i="11"/>
  <c r="AP323" i="11"/>
  <c r="BC251" i="11"/>
  <c r="BC323" i="11"/>
  <c r="AC248" i="10"/>
  <c r="AC319" i="10"/>
  <c r="AP248" i="10"/>
  <c r="AP319" i="10"/>
  <c r="AK248" i="10"/>
  <c r="AK319" i="10"/>
  <c r="AF249" i="10"/>
  <c r="AF320" i="10"/>
  <c r="AS245" i="10"/>
  <c r="AS316" i="10"/>
  <c r="AS247" i="10"/>
  <c r="AS318" i="10"/>
  <c r="AN247" i="10"/>
  <c r="AN318" i="10"/>
  <c r="AH250" i="10"/>
  <c r="AH321" i="10"/>
  <c r="AP251" i="10"/>
  <c r="AP322" i="10"/>
  <c r="BH249" i="10"/>
  <c r="BH320" i="10"/>
  <c r="AC249" i="10"/>
  <c r="AC320" i="10"/>
  <c r="AH245" i="10"/>
  <c r="AH316" i="10"/>
  <c r="AK245" i="10"/>
  <c r="AK316" i="10"/>
  <c r="AC247" i="10"/>
  <c r="AC318" i="10"/>
  <c r="AP250" i="10"/>
  <c r="AP321" i="10"/>
  <c r="AU247" i="10"/>
  <c r="AU318" i="10"/>
  <c r="AP248" i="11"/>
  <c r="AP320" i="11"/>
  <c r="AP245" i="11"/>
  <c r="AP317" i="11"/>
  <c r="AZ318" i="11"/>
  <c r="BE318" i="11"/>
  <c r="BC248" i="11"/>
  <c r="BC320" i="11"/>
  <c r="AN248" i="10"/>
  <c r="AN319" i="10"/>
  <c r="AF245" i="10"/>
  <c r="AF316" i="10"/>
  <c r="AF247" i="10"/>
  <c r="AF318" i="10"/>
  <c r="AN250" i="10"/>
  <c r="AN321" i="10"/>
  <c r="AS251" i="10"/>
  <c r="AS322" i="10"/>
  <c r="BK245" i="10"/>
  <c r="BK316" i="10"/>
  <c r="AH249" i="10"/>
  <c r="AH320" i="10"/>
  <c r="AP246" i="10"/>
  <c r="AP317" i="10"/>
  <c r="AK246" i="10"/>
  <c r="AK317" i="10"/>
  <c r="AK247" i="10"/>
  <c r="AK318" i="10"/>
  <c r="AN251" i="10"/>
  <c r="AN322" i="10"/>
  <c r="AK251" i="10"/>
  <c r="AK322" i="10"/>
  <c r="BH247" i="10"/>
  <c r="BH318" i="10"/>
  <c r="AP247" i="11"/>
  <c r="AP319" i="11"/>
  <c r="AS248" i="10"/>
  <c r="AS319" i="10"/>
  <c r="AP249" i="10"/>
  <c r="AP320" i="10"/>
  <c r="AK249" i="10"/>
  <c r="AK320" i="10"/>
  <c r="AN245" i="10"/>
  <c r="AN316" i="10"/>
  <c r="AN246" i="10"/>
  <c r="AN317" i="10"/>
  <c r="AP247" i="10"/>
  <c r="AP318" i="10"/>
  <c r="BK249" i="10"/>
  <c r="BK320" i="10"/>
  <c r="AH251" i="10"/>
  <c r="AH322" i="10"/>
  <c r="AF251" i="10"/>
  <c r="AF322" i="10"/>
  <c r="AU250" i="10"/>
  <c r="AU321" i="10"/>
  <c r="BK251" i="10"/>
  <c r="BK322" i="10"/>
  <c r="AS249" i="10"/>
  <c r="AS320" i="10"/>
  <c r="BK246" i="10"/>
  <c r="BK317" i="10"/>
  <c r="AP245" i="10"/>
  <c r="AP316" i="10"/>
  <c r="AF246" i="10"/>
  <c r="AF317" i="10"/>
  <c r="AH246" i="10"/>
  <c r="AH317" i="10"/>
  <c r="AH247" i="10"/>
  <c r="AH318" i="10"/>
  <c r="AC250" i="10"/>
  <c r="AC321" i="10"/>
  <c r="AS250" i="10"/>
  <c r="AS321" i="10"/>
  <c r="BE251" i="10"/>
  <c r="BE322" i="10"/>
  <c r="BG248" i="6"/>
  <c r="AY248" i="11"/>
  <c r="BE246" i="11"/>
  <c r="AZ246" i="11"/>
  <c r="BG253" i="6"/>
  <c r="AY253" i="11"/>
  <c r="BG247" i="6"/>
  <c r="AY247" i="11"/>
  <c r="BG252" i="6"/>
  <c r="AY252" i="11"/>
  <c r="BG255" i="6"/>
  <c r="AY255" i="11"/>
  <c r="BG256" i="6"/>
  <c r="AY256" i="11"/>
  <c r="BG245" i="6"/>
  <c r="AY245" i="11"/>
  <c r="BG251" i="6"/>
  <c r="AY251" i="11"/>
  <c r="BG254" i="6"/>
  <c r="AY254" i="11"/>
  <c r="BG202" i="10"/>
  <c r="BH202" i="10" s="1"/>
  <c r="EA181" i="12"/>
  <c r="EB181" i="12" s="1"/>
  <c r="CF181" i="12"/>
  <c r="CA181" i="12"/>
  <c r="CX181" i="12"/>
  <c r="DB181" i="12"/>
  <c r="CD181" i="12"/>
  <c r="CC181" i="12"/>
  <c r="CG181" i="12"/>
  <c r="DI181" i="12"/>
  <c r="DJ181" i="12" s="1"/>
  <c r="DF181" i="12"/>
  <c r="DG181" i="12" s="1"/>
  <c r="CJ181" i="12"/>
  <c r="BW41" i="5"/>
  <c r="CX61" i="12"/>
  <c r="AT41" i="10"/>
  <c r="AU41" i="10" s="1"/>
  <c r="BJ179" i="10"/>
  <c r="BK179" i="10" s="1"/>
  <c r="BG235" i="10"/>
  <c r="BH235" i="10" s="1"/>
  <c r="BJ74" i="10"/>
  <c r="BK74" i="10" s="1"/>
  <c r="BG182" i="10"/>
  <c r="BH182" i="10" s="1"/>
  <c r="BG38" i="10"/>
  <c r="BH38" i="10" s="1"/>
  <c r="BD37" i="10"/>
  <c r="BE37" i="10" s="1"/>
  <c r="AT37" i="10"/>
  <c r="AU37" i="10" s="1"/>
  <c r="DF61" i="12"/>
  <c r="DG61" i="12" s="1"/>
  <c r="BG176" i="10"/>
  <c r="BH176" i="10" s="1"/>
  <c r="EA61" i="12"/>
  <c r="EB61" i="12" s="1"/>
  <c r="DB61" i="12"/>
  <c r="DD61" i="12" s="1"/>
  <c r="DI61" i="12"/>
  <c r="DJ61" i="12" s="1"/>
  <c r="CD61" i="12"/>
  <c r="CC61" i="12"/>
  <c r="CF61" i="12"/>
  <c r="CH61" i="12" s="1"/>
  <c r="CP61" i="12" s="1"/>
  <c r="CA61" i="12"/>
  <c r="CV61" i="12"/>
  <c r="CG61" i="12"/>
  <c r="P237" i="12"/>
  <c r="BE61" i="11"/>
  <c r="BF61" i="11" s="1"/>
  <c r="BG64" i="10"/>
  <c r="BH64" i="10" s="1"/>
  <c r="AO174" i="11"/>
  <c r="AP174" i="11" s="1"/>
  <c r="AY174" i="11"/>
  <c r="AZ174" i="11" s="1"/>
  <c r="BG58" i="10"/>
  <c r="BH58" i="10" s="1"/>
  <c r="BG192" i="10"/>
  <c r="BH192" i="10" s="1"/>
  <c r="BJ41" i="10"/>
  <c r="BK41" i="10" s="1"/>
  <c r="BE39" i="11"/>
  <c r="BF39" i="11" s="1"/>
  <c r="BB174" i="11"/>
  <c r="BC174" i="11" s="1"/>
  <c r="BB75" i="6"/>
  <c r="BD75" i="6" s="1"/>
  <c r="BF75" i="6" s="1"/>
  <c r="AW75" i="6"/>
  <c r="AO12" i="11"/>
  <c r="X17" i="11"/>
  <c r="X10" i="11"/>
  <c r="AC18" i="11"/>
  <c r="AC12" i="11"/>
  <c r="AK17" i="11"/>
  <c r="AK10" i="11"/>
  <c r="AY12" i="11"/>
  <c r="AZ10" i="11"/>
  <c r="BE10" i="11"/>
  <c r="AK18" i="11"/>
  <c r="AK12" i="11"/>
  <c r="AF17" i="11"/>
  <c r="AF10" i="11"/>
  <c r="AN17" i="11"/>
  <c r="AN10" i="11"/>
  <c r="AF18" i="11"/>
  <c r="AF12" i="11"/>
  <c r="BC17" i="11"/>
  <c r="BC10" i="11"/>
  <c r="AI17" i="11"/>
  <c r="AI10" i="11"/>
  <c r="BB12" i="11"/>
  <c r="AI18" i="11"/>
  <c r="AI12" i="11"/>
  <c r="AP17" i="11"/>
  <c r="AP10" i="11"/>
  <c r="AC17" i="11"/>
  <c r="AC10" i="11"/>
  <c r="X18" i="11"/>
  <c r="X12" i="11"/>
  <c r="AN18" i="11"/>
  <c r="AN12" i="11"/>
  <c r="AA18" i="11"/>
  <c r="AA12" i="11"/>
  <c r="AA17" i="11"/>
  <c r="AA10" i="11"/>
  <c r="BB203" i="11"/>
  <c r="BC203" i="11" s="1"/>
  <c r="BB194" i="11"/>
  <c r="BC194" i="11" s="1"/>
  <c r="AO192" i="11"/>
  <c r="AP192" i="11" s="1"/>
  <c r="BG101" i="10"/>
  <c r="BH101" i="10" s="1"/>
  <c r="AY186" i="11"/>
  <c r="AO186" i="11"/>
  <c r="AP186" i="11" s="1"/>
  <c r="BG191" i="10"/>
  <c r="BH191" i="10" s="1"/>
  <c r="BB186" i="11"/>
  <c r="BC186" i="11" s="1"/>
  <c r="BJ180" i="10"/>
  <c r="BK180" i="10" s="1"/>
  <c r="AO189" i="11"/>
  <c r="AP189" i="11" s="1"/>
  <c r="BB191" i="11"/>
  <c r="BC191" i="11" s="1"/>
  <c r="BB190" i="11"/>
  <c r="BC190" i="11" s="1"/>
  <c r="BG188" i="10"/>
  <c r="BH188" i="10" s="1"/>
  <c r="BB193" i="11"/>
  <c r="BC193" i="11" s="1"/>
  <c r="BG178" i="10"/>
  <c r="BH178" i="10" s="1"/>
  <c r="BB185" i="11"/>
  <c r="BC185" i="11" s="1"/>
  <c r="BG187" i="10"/>
  <c r="BH187" i="10" s="1"/>
  <c r="BG190" i="10"/>
  <c r="BH190" i="10" s="1"/>
  <c r="BJ177" i="10"/>
  <c r="BK177" i="10" s="1"/>
  <c r="BJ183" i="10"/>
  <c r="BK183" i="10" s="1"/>
  <c r="AY192" i="11"/>
  <c r="AZ192" i="11" s="1"/>
  <c r="AY189" i="11"/>
  <c r="AZ189" i="11" s="1"/>
  <c r="BG169" i="10"/>
  <c r="BH169" i="10" s="1"/>
  <c r="BB189" i="11"/>
  <c r="BC189" i="11" s="1"/>
  <c r="BE185" i="11"/>
  <c r="BF185" i="11" s="1"/>
  <c r="BJ189" i="10"/>
  <c r="BK189" i="10" s="1"/>
  <c r="BG238" i="10"/>
  <c r="BH238" i="10" s="1"/>
  <c r="BN32" i="5"/>
  <c r="BJ181" i="10"/>
  <c r="BK181" i="10" s="1"/>
  <c r="BG231" i="10"/>
  <c r="BH231" i="10" s="1"/>
  <c r="BG118" i="10"/>
  <c r="BH118" i="10" s="1"/>
  <c r="BG55" i="10"/>
  <c r="BH55" i="10" s="1"/>
  <c r="BG50" i="10"/>
  <c r="BH50" i="10" s="1"/>
  <c r="BG173" i="10"/>
  <c r="BH173" i="10" s="1"/>
  <c r="EA198" i="12"/>
  <c r="EB198" i="12" s="1"/>
  <c r="BG70" i="10"/>
  <c r="BH70" i="10" s="1"/>
  <c r="CA198" i="12"/>
  <c r="U198" i="11" s="1"/>
  <c r="CF198" i="12"/>
  <c r="CC198" i="12"/>
  <c r="W198" i="11" s="1"/>
  <c r="X198" i="11" s="1"/>
  <c r="DF198" i="12"/>
  <c r="DG198" i="12" s="1"/>
  <c r="DI198" i="12"/>
  <c r="DJ198" i="12" s="1"/>
  <c r="CG198" i="12"/>
  <c r="CD198" i="12"/>
  <c r="DB198" i="12"/>
  <c r="AO19" i="11"/>
  <c r="AP19" i="11" s="1"/>
  <c r="AY19" i="11"/>
  <c r="AZ19" i="11" s="1"/>
  <c r="AX231" i="6"/>
  <c r="BB163" i="11"/>
  <c r="BC163" i="11" s="1"/>
  <c r="AO121" i="11"/>
  <c r="AP121" i="11" s="1"/>
  <c r="AO118" i="11"/>
  <c r="AP118" i="11" s="1"/>
  <c r="BB121" i="11"/>
  <c r="BC121" i="11" s="1"/>
  <c r="BT61" i="5"/>
  <c r="BV61" i="5" s="1"/>
  <c r="BD61" i="10" s="1"/>
  <c r="BE61" i="10" s="1"/>
  <c r="AO210" i="11"/>
  <c r="AP210" i="11" s="1"/>
  <c r="AY210" i="11"/>
  <c r="AY234" i="11"/>
  <c r="AZ234" i="11" s="1"/>
  <c r="AO234" i="11"/>
  <c r="AP234" i="11" s="1"/>
  <c r="BG236" i="10"/>
  <c r="BH236" i="10" s="1"/>
  <c r="BN61" i="5"/>
  <c r="BG170" i="10"/>
  <c r="BH170" i="10" s="1"/>
  <c r="BB73" i="11"/>
  <c r="BC73" i="11" s="1"/>
  <c r="BG60" i="10"/>
  <c r="BH60" i="10" s="1"/>
  <c r="BG19" i="10"/>
  <c r="BH19" i="10" s="1"/>
  <c r="BN164" i="5"/>
  <c r="BB167" i="11"/>
  <c r="BC167" i="11" s="1"/>
  <c r="AY121" i="11"/>
  <c r="AZ121" i="11" s="1"/>
  <c r="AY118" i="11"/>
  <c r="AZ118" i="11" s="1"/>
  <c r="BE124" i="10"/>
  <c r="BJ124" i="10"/>
  <c r="BK124" i="10" s="1"/>
  <c r="BE123" i="10"/>
  <c r="BJ123" i="10"/>
  <c r="BK123" i="10" s="1"/>
  <c r="BE64" i="10"/>
  <c r="BN117" i="5"/>
  <c r="BB234" i="11"/>
  <c r="BC234" i="11" s="1"/>
  <c r="AY209" i="11"/>
  <c r="AO209" i="11"/>
  <c r="AP209" i="11" s="1"/>
  <c r="BG166" i="10"/>
  <c r="BH166" i="10" s="1"/>
  <c r="BB120" i="11"/>
  <c r="BC120" i="11" s="1"/>
  <c r="BB71" i="11"/>
  <c r="BC71" i="11" s="1"/>
  <c r="BG104" i="10"/>
  <c r="BH104" i="10" s="1"/>
  <c r="BB165" i="11"/>
  <c r="BC165" i="11" s="1"/>
  <c r="M261" i="12"/>
  <c r="Z261" i="12"/>
  <c r="AY261" i="12"/>
  <c r="AT261" i="12"/>
  <c r="AU261" i="12" s="1"/>
  <c r="X261" i="12"/>
  <c r="BB119" i="11"/>
  <c r="BC119" i="11" s="1"/>
  <c r="AJ261" i="12"/>
  <c r="CH132" i="12"/>
  <c r="CL132" i="12" s="1"/>
  <c r="BB210" i="11"/>
  <c r="BC210" i="11" s="1"/>
  <c r="BE169" i="11"/>
  <c r="BF169" i="11" s="1"/>
  <c r="BJ86" i="10"/>
  <c r="BK86" i="10" s="1"/>
  <c r="CH221" i="12"/>
  <c r="CN221" i="12" s="1"/>
  <c r="BB164" i="11"/>
  <c r="BC164" i="11" s="1"/>
  <c r="BB166" i="11"/>
  <c r="BC166" i="11" s="1"/>
  <c r="AO18" i="11"/>
  <c r="BB209" i="11"/>
  <c r="BC209" i="11" s="1"/>
  <c r="BG82" i="10"/>
  <c r="BH82" i="10" s="1"/>
  <c r="BG165" i="10"/>
  <c r="BH165" i="10" s="1"/>
  <c r="BJ240" i="10"/>
  <c r="BK240" i="10" s="1"/>
  <c r="BJ85" i="10"/>
  <c r="BK85" i="10" s="1"/>
  <c r="BE84" i="11"/>
  <c r="BF84" i="11" s="1"/>
  <c r="BJ84" i="10"/>
  <c r="BK84" i="10" s="1"/>
  <c r="BE72" i="11"/>
  <c r="BF72" i="11" s="1"/>
  <c r="BG161" i="10"/>
  <c r="BH161" i="10" s="1"/>
  <c r="BW207" i="5"/>
  <c r="BB118" i="11"/>
  <c r="BC118" i="11" s="1"/>
  <c r="AT168" i="12"/>
  <c r="AU168" i="12" s="1"/>
  <c r="BE131" i="11"/>
  <c r="BF131" i="11" s="1"/>
  <c r="BG47" i="10"/>
  <c r="BH47" i="10" s="1"/>
  <c r="BG102" i="10"/>
  <c r="BH102" i="10" s="1"/>
  <c r="BB18" i="11"/>
  <c r="BB216" i="11"/>
  <c r="BC216" i="11" s="1"/>
  <c r="AB295" i="12"/>
  <c r="BJ168" i="10"/>
  <c r="BK168" i="10" s="1"/>
  <c r="BF82" i="12"/>
  <c r="BG82" i="12" s="1"/>
  <c r="AB82" i="12"/>
  <c r="AW82" i="12"/>
  <c r="AY82" i="12"/>
  <c r="BB116" i="11"/>
  <c r="BC116" i="11" s="1"/>
  <c r="V82" i="12"/>
  <c r="AY36" i="11"/>
  <c r="AY116" i="11"/>
  <c r="AZ116" i="11" s="1"/>
  <c r="BG116" i="10"/>
  <c r="BH116" i="10" s="1"/>
  <c r="P82" i="12"/>
  <c r="R82" i="12" s="1"/>
  <c r="AF82" i="12"/>
  <c r="AO116" i="11"/>
  <c r="AP116" i="11" s="1"/>
  <c r="AN182" i="12"/>
  <c r="AO182" i="12" s="1"/>
  <c r="AB182" i="12"/>
  <c r="T182" i="12"/>
  <c r="AD182" i="12"/>
  <c r="AF182" i="12"/>
  <c r="AY117" i="11"/>
  <c r="AZ117" i="11" s="1"/>
  <c r="X182" i="12"/>
  <c r="AO117" i="11"/>
  <c r="AP117" i="11" s="1"/>
  <c r="AN209" i="12"/>
  <c r="AO209" i="12" s="1"/>
  <c r="BG162" i="10"/>
  <c r="BH162" i="10" s="1"/>
  <c r="BG206" i="10"/>
  <c r="BH206" i="10" s="1"/>
  <c r="CA11" i="12"/>
  <c r="DB11" i="12"/>
  <c r="DD11" i="12" s="1"/>
  <c r="CD11" i="12"/>
  <c r="CG11" i="12"/>
  <c r="CX11" i="12"/>
  <c r="CC11" i="12"/>
  <c r="CV11" i="12"/>
  <c r="EA11" i="12"/>
  <c r="EB11" i="12" s="1"/>
  <c r="CF11" i="12"/>
  <c r="CH11" i="12" s="1"/>
  <c r="DX11" i="12" s="1"/>
  <c r="DY11" i="12" s="1"/>
  <c r="DI11" i="12"/>
  <c r="DJ11" i="12" s="1"/>
  <c r="DF11" i="12"/>
  <c r="DG11" i="12" s="1"/>
  <c r="CG92" i="12"/>
  <c r="AD279" i="12"/>
  <c r="DB92" i="12"/>
  <c r="T279" i="12"/>
  <c r="AW279" i="12"/>
  <c r="DI92" i="12"/>
  <c r="DJ92" i="12" s="1"/>
  <c r="CD92" i="12"/>
  <c r="BB207" i="11"/>
  <c r="BC207" i="11" s="1"/>
  <c r="CC92" i="12"/>
  <c r="DI197" i="12"/>
  <c r="DJ197" i="12" s="1"/>
  <c r="CD197" i="12"/>
  <c r="DB197" i="12"/>
  <c r="N284" i="12"/>
  <c r="EA92" i="12"/>
  <c r="EB92" i="12" s="1"/>
  <c r="CG197" i="12"/>
  <c r="CA197" i="12"/>
  <c r="U197" i="11" s="1"/>
  <c r="CF197" i="12"/>
  <c r="AO207" i="11"/>
  <c r="AP207" i="11" s="1"/>
  <c r="X284" i="12"/>
  <c r="AW258" i="12"/>
  <c r="CV92" i="12"/>
  <c r="CJ92" i="12"/>
  <c r="CA92" i="12"/>
  <c r="CC197" i="12"/>
  <c r="W197" i="11" s="1"/>
  <c r="X197" i="11" s="1"/>
  <c r="CF92" i="12"/>
  <c r="CH92" i="12" s="1"/>
  <c r="CR92" i="12" s="1"/>
  <c r="CX92" i="12"/>
  <c r="AY207" i="11"/>
  <c r="AZ207" i="11" s="1"/>
  <c r="EA197" i="12"/>
  <c r="EB197" i="12" s="1"/>
  <c r="BJ122" i="10"/>
  <c r="BK122" i="10" s="1"/>
  <c r="BB217" i="11"/>
  <c r="BC217" i="11" s="1"/>
  <c r="BB230" i="6"/>
  <c r="AW230" i="6"/>
  <c r="BD216" i="6"/>
  <c r="BF216" i="6" s="1"/>
  <c r="BG216" i="6" s="1"/>
  <c r="X286" i="12"/>
  <c r="BE165" i="11"/>
  <c r="BF165" i="11" s="1"/>
  <c r="BB117" i="11"/>
  <c r="BC117" i="11" s="1"/>
  <c r="BB162" i="11"/>
  <c r="BC162" i="11" s="1"/>
  <c r="BG114" i="10"/>
  <c r="BH114" i="10" s="1"/>
  <c r="AY18" i="11"/>
  <c r="AJ251" i="12"/>
  <c r="K251" i="12"/>
  <c r="AD86" i="12"/>
  <c r="P38" i="12"/>
  <c r="R38" i="12" s="1"/>
  <c r="BF254" i="12"/>
  <c r="BG254" i="12" s="1"/>
  <c r="AD38" i="12"/>
  <c r="AW254" i="12"/>
  <c r="AF86" i="12"/>
  <c r="P268" i="12"/>
  <c r="R268" i="12" s="1"/>
  <c r="AW86" i="12"/>
  <c r="AN268" i="12"/>
  <c r="AO268" i="12" s="1"/>
  <c r="Z86" i="12"/>
  <c r="BF268" i="12"/>
  <c r="BG268" i="12" s="1"/>
  <c r="AW246" i="12"/>
  <c r="AY246" i="12"/>
  <c r="N86" i="12"/>
  <c r="X86" i="12"/>
  <c r="AF254" i="12"/>
  <c r="AT262" i="12"/>
  <c r="AU262" i="12" s="1"/>
  <c r="AJ254" i="12"/>
  <c r="Z254" i="12"/>
  <c r="M257" i="12"/>
  <c r="M38" i="12"/>
  <c r="BN194" i="5"/>
  <c r="K286" i="12"/>
  <c r="AW21" i="6"/>
  <c r="AX21" i="6" s="1"/>
  <c r="T285" i="12"/>
  <c r="M286" i="12"/>
  <c r="AQ286" i="12"/>
  <c r="AR286" i="12" s="1"/>
  <c r="AY286" i="12"/>
  <c r="AB286" i="12"/>
  <c r="AJ286" i="12"/>
  <c r="P286" i="12"/>
  <c r="R286" i="12" s="1"/>
  <c r="AH286" i="12"/>
  <c r="AJ281" i="12"/>
  <c r="AT286" i="12"/>
  <c r="AU286" i="12" s="1"/>
  <c r="K73" i="12"/>
  <c r="X73" i="12"/>
  <c r="AQ73" i="12"/>
  <c r="AR73" i="12" s="1"/>
  <c r="N250" i="12"/>
  <c r="AB250" i="12"/>
  <c r="P302" i="12"/>
  <c r="R302" i="12" s="1"/>
  <c r="AW25" i="6"/>
  <c r="AX25" i="6" s="1"/>
  <c r="AW239" i="12"/>
  <c r="AJ302" i="12"/>
  <c r="AW230" i="12"/>
  <c r="AR230" i="10" s="1"/>
  <c r="AS230" i="10" s="1"/>
  <c r="BF302" i="12"/>
  <c r="BG302" i="12" s="1"/>
  <c r="P15" i="12"/>
  <c r="BI15" i="12"/>
  <c r="K288" i="12"/>
  <c r="EE111" i="12"/>
  <c r="EE68" i="12"/>
  <c r="EE25" i="12"/>
  <c r="BJ13" i="12"/>
  <c r="Z202" i="12"/>
  <c r="BF256" i="12"/>
  <c r="BG256" i="12" s="1"/>
  <c r="AD177" i="12"/>
  <c r="AJ312" i="12"/>
  <c r="V288" i="12"/>
  <c r="AW228" i="12"/>
  <c r="AR228" i="10" s="1"/>
  <c r="AS228" i="10" s="1"/>
  <c r="AF202" i="12"/>
  <c r="AB47" i="12"/>
  <c r="AW76" i="12"/>
  <c r="AQ82" i="12"/>
  <c r="AR82" i="12" s="1"/>
  <c r="T82" i="12"/>
  <c r="BF168" i="12"/>
  <c r="BG168" i="12" s="1"/>
  <c r="AB261" i="12"/>
  <c r="N261" i="12"/>
  <c r="AJ182" i="12"/>
  <c r="N182" i="12"/>
  <c r="V182" i="12"/>
  <c r="AF286" i="12"/>
  <c r="N286" i="12"/>
  <c r="AD286" i="12"/>
  <c r="T286" i="12"/>
  <c r="K199" i="12"/>
  <c r="Z199" i="10" s="1"/>
  <c r="K19" i="12"/>
  <c r="AN244" i="12"/>
  <c r="AO244" i="12" s="1"/>
  <c r="P243" i="12"/>
  <c r="R243" i="12" s="1"/>
  <c r="BF226" i="12"/>
  <c r="BG226" i="12" s="1"/>
  <c r="V64" i="12"/>
  <c r="AH243" i="12"/>
  <c r="AF253" i="12"/>
  <c r="AW244" i="12"/>
  <c r="AR244" i="10" s="1"/>
  <c r="AS244" i="10" s="1"/>
  <c r="AW243" i="12"/>
  <c r="AY243" i="12"/>
  <c r="N234" i="12"/>
  <c r="AY253" i="12"/>
  <c r="AQ314" i="12"/>
  <c r="AR314" i="12" s="1"/>
  <c r="AF258" i="12"/>
  <c r="X199" i="12"/>
  <c r="AJ35" i="12"/>
  <c r="Z300" i="12"/>
  <c r="Z244" i="12"/>
  <c r="AM244" i="10" s="1"/>
  <c r="AN244" i="10" s="1"/>
  <c r="AD243" i="12"/>
  <c r="P226" i="12"/>
  <c r="K64" i="12"/>
  <c r="Z266" i="12"/>
  <c r="T36" i="12"/>
  <c r="T314" i="12"/>
  <c r="V252" i="12"/>
  <c r="AF35" i="12"/>
  <c r="AQ300" i="12"/>
  <c r="AR300" i="12" s="1"/>
  <c r="DB115" i="12"/>
  <c r="DF115" i="12"/>
  <c r="DG115" i="12" s="1"/>
  <c r="X244" i="12"/>
  <c r="T243" i="12"/>
  <c r="AQ243" i="12"/>
  <c r="AR243" i="12" s="1"/>
  <c r="AQ226" i="12"/>
  <c r="AR226" i="12" s="1"/>
  <c r="AY64" i="12"/>
  <c r="X234" i="12"/>
  <c r="P199" i="12"/>
  <c r="AY181" i="12"/>
  <c r="AD300" i="12"/>
  <c r="Z19" i="12"/>
  <c r="AY276" i="12"/>
  <c r="Z181" i="12"/>
  <c r="K36" i="12"/>
  <c r="N314" i="12"/>
  <c r="AJ181" i="12"/>
  <c r="AN35" i="12"/>
  <c r="AO35" i="12" s="1"/>
  <c r="BF300" i="12"/>
  <c r="BG300" i="12" s="1"/>
  <c r="AF243" i="12"/>
  <c r="K243" i="12"/>
  <c r="T226" i="12"/>
  <c r="AJ226" i="10" s="1"/>
  <c r="AK226" i="10" s="1"/>
  <c r="AB226" i="12"/>
  <c r="AO226" i="10" s="1"/>
  <c r="AP226" i="10" s="1"/>
  <c r="AF276" i="12"/>
  <c r="N64" i="12"/>
  <c r="M266" i="12"/>
  <c r="X36" i="12"/>
  <c r="AN252" i="12"/>
  <c r="AO252" i="12" s="1"/>
  <c r="V300" i="12"/>
  <c r="V179" i="12"/>
  <c r="AY179" i="12"/>
  <c r="BB36" i="11"/>
  <c r="BC36" i="11" s="1"/>
  <c r="AD248" i="12"/>
  <c r="BJ65" i="10"/>
  <c r="BK65" i="10" s="1"/>
  <c r="AD65" i="12"/>
  <c r="BJ59" i="10"/>
  <c r="BK59" i="10" s="1"/>
  <c r="BJ56" i="10"/>
  <c r="BK56" i="10" s="1"/>
  <c r="BJ57" i="10"/>
  <c r="BK57" i="10" s="1"/>
  <c r="BJ90" i="10"/>
  <c r="BK90" i="10" s="1"/>
  <c r="P230" i="12"/>
  <c r="AN262" i="12"/>
  <c r="AO262" i="12" s="1"/>
  <c r="AW257" i="12"/>
  <c r="AT257" i="12"/>
  <c r="AU257" i="12" s="1"/>
  <c r="K202" i="12"/>
  <c r="AJ256" i="12"/>
  <c r="AH251" i="12"/>
  <c r="V250" i="12"/>
  <c r="K312" i="12"/>
  <c r="N288" i="12"/>
  <c r="X288" i="12"/>
  <c r="AO36" i="11"/>
  <c r="AP36" i="11" s="1"/>
  <c r="AW191" i="12"/>
  <c r="P262" i="12"/>
  <c r="R262" i="12" s="1"/>
  <c r="AH257" i="12"/>
  <c r="X202" i="12"/>
  <c r="P256" i="12"/>
  <c r="R256" i="12" s="1"/>
  <c r="AD251" i="12"/>
  <c r="AH250" i="12"/>
  <c r="K228" i="12"/>
  <c r="Z228" i="10" s="1"/>
  <c r="AN312" i="12"/>
  <c r="AO312" i="12" s="1"/>
  <c r="AH288" i="12"/>
  <c r="BB35" i="11"/>
  <c r="BC35" i="11" s="1"/>
  <c r="T262" i="12"/>
  <c r="BF262" i="12"/>
  <c r="BG262" i="12" s="1"/>
  <c r="T257" i="12"/>
  <c r="AQ202" i="12"/>
  <c r="AR202" i="12" s="1"/>
  <c r="AT256" i="12"/>
  <c r="AU256" i="12" s="1"/>
  <c r="AB251" i="12"/>
  <c r="AD250" i="12"/>
  <c r="M228" i="12"/>
  <c r="AB228" i="10" s="1"/>
  <c r="AC228" i="10" s="1"/>
  <c r="X312" i="12"/>
  <c r="Z288" i="12"/>
  <c r="AB176" i="12"/>
  <c r="X209" i="12"/>
  <c r="AQ176" i="12"/>
  <c r="AR176" i="12" s="1"/>
  <c r="M311" i="12"/>
  <c r="AY239" i="12"/>
  <c r="N209" i="12"/>
  <c r="K239" i="12"/>
  <c r="AJ209" i="12"/>
  <c r="M239" i="12"/>
  <c r="X239" i="12"/>
  <c r="P207" i="12"/>
  <c r="AW209" i="12"/>
  <c r="AR209" i="10" s="1"/>
  <c r="AS209" i="10" s="1"/>
  <c r="T209" i="12"/>
  <c r="AJ209" i="10" s="1"/>
  <c r="AK209" i="10" s="1"/>
  <c r="AB239" i="12"/>
  <c r="AJ187" i="12"/>
  <c r="M209" i="12"/>
  <c r="AB209" i="10" s="1"/>
  <c r="AC209" i="10" s="1"/>
  <c r="V209" i="12"/>
  <c r="AJ239" i="12"/>
  <c r="Z239" i="12"/>
  <c r="N176" i="12"/>
  <c r="X41" i="12"/>
  <c r="X123" i="12"/>
  <c r="K295" i="12"/>
  <c r="AB41" i="12"/>
  <c r="AN311" i="12"/>
  <c r="AO311" i="12" s="1"/>
  <c r="T311" i="12"/>
  <c r="AT123" i="12"/>
  <c r="AU123" i="12" s="1"/>
  <c r="K209" i="12"/>
  <c r="Z209" i="10" s="1"/>
  <c r="AQ209" i="12"/>
  <c r="AR209" i="12" s="1"/>
  <c r="AQ239" i="12"/>
  <c r="AR239" i="12" s="1"/>
  <c r="AD239" i="12"/>
  <c r="P239" i="12"/>
  <c r="R239" i="12" s="1"/>
  <c r="AT295" i="12"/>
  <c r="AU295" i="12" s="1"/>
  <c r="AH295" i="12"/>
  <c r="AT41" i="12"/>
  <c r="AU41" i="12" s="1"/>
  <c r="AQ41" i="12"/>
  <c r="AR41" i="12" s="1"/>
  <c r="AT303" i="12"/>
  <c r="AU303" i="12" s="1"/>
  <c r="V187" i="12"/>
  <c r="AT176" i="12"/>
  <c r="V176" i="12"/>
  <c r="AF124" i="12"/>
  <c r="AF311" i="12"/>
  <c r="AH311" i="12"/>
  <c r="M123" i="12"/>
  <c r="Z207" i="12"/>
  <c r="AM207" i="10" s="1"/>
  <c r="AN207" i="10" s="1"/>
  <c r="BF295" i="12"/>
  <c r="BG295" i="12" s="1"/>
  <c r="AN295" i="12"/>
  <c r="AO295" i="12" s="1"/>
  <c r="AF41" i="12"/>
  <c r="Z41" i="12"/>
  <c r="BF303" i="12"/>
  <c r="BG303" i="12" s="1"/>
  <c r="AF187" i="12"/>
  <c r="AJ176" i="12"/>
  <c r="K176" i="12"/>
  <c r="AW311" i="12"/>
  <c r="AB311" i="12"/>
  <c r="T295" i="12"/>
  <c r="V295" i="12"/>
  <c r="K41" i="12"/>
  <c r="AY41" i="12"/>
  <c r="P176" i="12"/>
  <c r="R176" i="12" s="1"/>
  <c r="BF176" i="12"/>
  <c r="BG176" i="12" s="1"/>
  <c r="AY176" i="12"/>
  <c r="AW301" i="12"/>
  <c r="V50" i="12"/>
  <c r="V311" i="12"/>
  <c r="AT311" i="12"/>
  <c r="AU311" i="12" s="1"/>
  <c r="AJ311" i="12"/>
  <c r="P209" i="12"/>
  <c r="AB209" i="12"/>
  <c r="AO209" i="10" s="1"/>
  <c r="AP209" i="10" s="1"/>
  <c r="AH209" i="12"/>
  <c r="AW209" i="10" s="1"/>
  <c r="T239" i="12"/>
  <c r="V239" i="12"/>
  <c r="AF239" i="12"/>
  <c r="AH207" i="12"/>
  <c r="AW207" i="10" s="1"/>
  <c r="AW295" i="12"/>
  <c r="AQ295" i="12"/>
  <c r="AR295" i="12" s="1"/>
  <c r="X295" i="12"/>
  <c r="AD41" i="12"/>
  <c r="M41" i="12"/>
  <c r="K303" i="12"/>
  <c r="X187" i="12"/>
  <c r="M176" i="12"/>
  <c r="AD176" i="12"/>
  <c r="AH176" i="12"/>
  <c r="AN176" i="12"/>
  <c r="AO176" i="12" s="1"/>
  <c r="CG66" i="12"/>
  <c r="AY35" i="11"/>
  <c r="AZ35" i="11" s="1"/>
  <c r="K124" i="12"/>
  <c r="K311" i="12"/>
  <c r="P311" i="12"/>
  <c r="R311" i="12" s="1"/>
  <c r="Z311" i="12"/>
  <c r="AD311" i="12"/>
  <c r="BF209" i="12"/>
  <c r="BG209" i="12" s="1"/>
  <c r="Z209" i="12"/>
  <c r="AM209" i="10" s="1"/>
  <c r="AN209" i="10" s="1"/>
  <c r="BF239" i="12"/>
  <c r="BG239" i="12" s="1"/>
  <c r="AH239" i="12"/>
  <c r="N239" i="12"/>
  <c r="AN239" i="12"/>
  <c r="AO239" i="12" s="1"/>
  <c r="T207" i="12"/>
  <c r="AJ207" i="10" s="1"/>
  <c r="AK207" i="10" s="1"/>
  <c r="M295" i="12"/>
  <c r="AY295" i="12"/>
  <c r="AD295" i="12"/>
  <c r="AJ41" i="12"/>
  <c r="AH41" i="12"/>
  <c r="T41" i="12"/>
  <c r="AN41" i="12"/>
  <c r="AO41" i="12" s="1"/>
  <c r="V303" i="12"/>
  <c r="AY187" i="12"/>
  <c r="AW176" i="12"/>
  <c r="Z176" i="12"/>
  <c r="X176" i="12"/>
  <c r="AF176" i="12"/>
  <c r="AF301" i="12"/>
  <c r="X301" i="12"/>
  <c r="P50" i="12"/>
  <c r="R50" i="12" s="1"/>
  <c r="T50" i="12"/>
  <c r="P124" i="12"/>
  <c r="R124" i="12" s="1"/>
  <c r="T124" i="12"/>
  <c r="AQ124" i="12"/>
  <c r="AR124" i="12" s="1"/>
  <c r="N301" i="12"/>
  <c r="AN50" i="12"/>
  <c r="AO50" i="12" s="1"/>
  <c r="AH124" i="12"/>
  <c r="AY124" i="12"/>
  <c r="AW124" i="12"/>
  <c r="N124" i="12"/>
  <c r="AY301" i="12"/>
  <c r="AH50" i="12"/>
  <c r="CD297" i="12"/>
  <c r="Z124" i="12"/>
  <c r="BF124" i="12"/>
  <c r="BG124" i="12" s="1"/>
  <c r="M124" i="12"/>
  <c r="AT188" i="12"/>
  <c r="AU188" i="12" s="1"/>
  <c r="T260" i="12"/>
  <c r="V234" i="12"/>
  <c r="AT253" i="12"/>
  <c r="AU253" i="12" s="1"/>
  <c r="Z258" i="12"/>
  <c r="V199" i="12"/>
  <c r="BF296" i="12"/>
  <c r="BG296" i="12" s="1"/>
  <c r="AW234" i="12"/>
  <c r="AR234" i="10" s="1"/>
  <c r="AS234" i="10" s="1"/>
  <c r="AQ234" i="12"/>
  <c r="AR234" i="12" s="1"/>
  <c r="AB253" i="12"/>
  <c r="K47" i="12"/>
  <c r="K258" i="12"/>
  <c r="AJ258" i="12"/>
  <c r="P258" i="12"/>
  <c r="R258" i="12" s="1"/>
  <c r="AT258" i="12"/>
  <c r="AU258" i="12" s="1"/>
  <c r="AN199" i="12"/>
  <c r="AO199" i="12" s="1"/>
  <c r="AJ199" i="12"/>
  <c r="T199" i="12"/>
  <c r="AJ199" i="10" s="1"/>
  <c r="AK199" i="10" s="1"/>
  <c r="T265" i="12"/>
  <c r="CF115" i="12"/>
  <c r="AW179" i="12"/>
  <c r="AQ179" i="12"/>
  <c r="AR179" i="12" s="1"/>
  <c r="AN245" i="12"/>
  <c r="AO245" i="12" s="1"/>
  <c r="AB236" i="12"/>
  <c r="T269" i="12"/>
  <c r="K234" i="12"/>
  <c r="Z234" i="10" s="1"/>
  <c r="P296" i="12"/>
  <c r="R296" i="12" s="1"/>
  <c r="AQ167" i="12"/>
  <c r="AR167" i="12" s="1"/>
  <c r="BF236" i="12"/>
  <c r="BG236" i="12" s="1"/>
  <c r="P247" i="12"/>
  <c r="R247" i="12" s="1"/>
  <c r="AD269" i="12"/>
  <c r="N253" i="12"/>
  <c r="AH253" i="12"/>
  <c r="BF258" i="12"/>
  <c r="BG258" i="12" s="1"/>
  <c r="N294" i="12"/>
  <c r="AJ167" i="12"/>
  <c r="BF260" i="12"/>
  <c r="BG260" i="12" s="1"/>
  <c r="AT64" i="12"/>
  <c r="AU64" i="12" s="1"/>
  <c r="AD64" i="12"/>
  <c r="AH64" i="12"/>
  <c r="K253" i="12"/>
  <c r="BF253" i="12"/>
  <c r="BG253" i="12" s="1"/>
  <c r="M294" i="12"/>
  <c r="AJ177" i="12"/>
  <c r="AN64" i="12"/>
  <c r="AO64" i="12" s="1"/>
  <c r="AF64" i="12"/>
  <c r="AQ64" i="12"/>
  <c r="AR64" i="12" s="1"/>
  <c r="AH234" i="12"/>
  <c r="AW234" i="10" s="1"/>
  <c r="AD234" i="12"/>
  <c r="AN253" i="12"/>
  <c r="AO253" i="12" s="1"/>
  <c r="AD253" i="12"/>
  <c r="AH258" i="12"/>
  <c r="AN258" i="12"/>
  <c r="AO258" i="12" s="1"/>
  <c r="AD258" i="12"/>
  <c r="BF199" i="12"/>
  <c r="BG199" i="12" s="1"/>
  <c r="AB199" i="12"/>
  <c r="AO199" i="10" s="1"/>
  <c r="AP199" i="10" s="1"/>
  <c r="N179" i="12"/>
  <c r="Z179" i="12"/>
  <c r="K285" i="12"/>
  <c r="V188" i="12"/>
  <c r="X167" i="12"/>
  <c r="X247" i="12"/>
  <c r="V177" i="12"/>
  <c r="Z64" i="12"/>
  <c r="T64" i="12"/>
  <c r="M64" i="12"/>
  <c r="AW64" i="12"/>
  <c r="Z234" i="12"/>
  <c r="AM234" i="10" s="1"/>
  <c r="AN234" i="10" s="1"/>
  <c r="M234" i="12"/>
  <c r="AB234" i="10" s="1"/>
  <c r="AC234" i="10" s="1"/>
  <c r="AN234" i="12"/>
  <c r="AO234" i="12" s="1"/>
  <c r="V253" i="12"/>
  <c r="M253" i="12"/>
  <c r="AQ253" i="12"/>
  <c r="AR253" i="12" s="1"/>
  <c r="Z253" i="12"/>
  <c r="T258" i="12"/>
  <c r="N258" i="12"/>
  <c r="V258" i="12"/>
  <c r="X258" i="12"/>
  <c r="M199" i="12"/>
  <c r="AB199" i="10" s="1"/>
  <c r="AC199" i="10" s="1"/>
  <c r="AF199" i="12"/>
  <c r="AH199" i="12"/>
  <c r="AW199" i="10" s="1"/>
  <c r="AN179" i="12"/>
  <c r="AO179" i="12" s="1"/>
  <c r="BF179" i="12"/>
  <c r="BG179" i="12" s="1"/>
  <c r="N285" i="12"/>
  <c r="BF188" i="12"/>
  <c r="BG188" i="12" s="1"/>
  <c r="T179" i="12"/>
  <c r="M179" i="12"/>
  <c r="AJ244" i="12"/>
  <c r="N244" i="12"/>
  <c r="AT243" i="12"/>
  <c r="AU243" i="12" s="1"/>
  <c r="V243" i="12"/>
  <c r="X226" i="12"/>
  <c r="AQ86" i="12"/>
  <c r="AR86" i="12" s="1"/>
  <c r="V86" i="12"/>
  <c r="AN254" i="12"/>
  <c r="AO254" i="12" s="1"/>
  <c r="AH254" i="12"/>
  <c r="M82" i="12"/>
  <c r="AT82" i="12"/>
  <c r="AU82" i="12" s="1"/>
  <c r="AY268" i="12"/>
  <c r="AQ168" i="12"/>
  <c r="AR168" i="12" s="1"/>
  <c r="AW261" i="12"/>
  <c r="K261" i="12"/>
  <c r="AQ302" i="12"/>
  <c r="AR302" i="12" s="1"/>
  <c r="T281" i="12"/>
  <c r="X281" i="12"/>
  <c r="V246" i="12"/>
  <c r="AH227" i="12"/>
  <c r="AW227" i="10" s="1"/>
  <c r="AW182" i="12"/>
  <c r="AH182" i="12"/>
  <c r="AY266" i="12"/>
  <c r="Z284" i="12"/>
  <c r="AQ252" i="12"/>
  <c r="AR252" i="12" s="1"/>
  <c r="AN300" i="12"/>
  <c r="AO300" i="12" s="1"/>
  <c r="BF286" i="12"/>
  <c r="BG286" i="12" s="1"/>
  <c r="AW286" i="12"/>
  <c r="Z286" i="12"/>
  <c r="V286" i="12"/>
  <c r="AQ19" i="12"/>
  <c r="AR19" i="12" s="1"/>
  <c r="AF281" i="12"/>
  <c r="AQ227" i="12"/>
  <c r="AR227" i="12" s="1"/>
  <c r="P76" i="12"/>
  <c r="R76" i="12" s="1"/>
  <c r="AW281" i="12"/>
  <c r="BF76" i="12"/>
  <c r="BG76" i="12" s="1"/>
  <c r="N90" i="12"/>
  <c r="AO35" i="11"/>
  <c r="AP35" i="11" s="1"/>
  <c r="N262" i="12"/>
  <c r="K257" i="12"/>
  <c r="X274" i="12"/>
  <c r="AD202" i="12"/>
  <c r="N202" i="12"/>
  <c r="M256" i="12"/>
  <c r="V256" i="12"/>
  <c r="AW251" i="12"/>
  <c r="Z250" i="12"/>
  <c r="AJ228" i="12"/>
  <c r="Z228" i="12"/>
  <c r="AM228" i="10" s="1"/>
  <c r="AN228" i="10" s="1"/>
  <c r="AQ312" i="12"/>
  <c r="AR312" i="12" s="1"/>
  <c r="AD312" i="12"/>
  <c r="T288" i="12"/>
  <c r="AB227" i="12"/>
  <c r="AO227" i="10" s="1"/>
  <c r="AP227" i="10" s="1"/>
  <c r="AB281" i="12"/>
  <c r="AY281" i="12"/>
  <c r="AN227" i="12"/>
  <c r="AO227" i="12" s="1"/>
  <c r="AY76" i="12"/>
  <c r="AJ313" i="12"/>
  <c r="V203" i="12"/>
  <c r="AW262" i="12"/>
  <c r="AF262" i="12"/>
  <c r="V257" i="12"/>
  <c r="X257" i="12"/>
  <c r="AH202" i="12"/>
  <c r="T202" i="12"/>
  <c r="AY256" i="12"/>
  <c r="AN251" i="12"/>
  <c r="AO251" i="12" s="1"/>
  <c r="AT251" i="12"/>
  <c r="AU251" i="12" s="1"/>
  <c r="X251" i="12"/>
  <c r="AB278" i="12"/>
  <c r="T250" i="12"/>
  <c r="AY250" i="12"/>
  <c r="N228" i="12"/>
  <c r="AB228" i="12"/>
  <c r="AO228" i="10" s="1"/>
  <c r="AP228" i="10" s="1"/>
  <c r="M312" i="12"/>
  <c r="BF312" i="12"/>
  <c r="BG312" i="12" s="1"/>
  <c r="AW288" i="12"/>
  <c r="AF288" i="12"/>
  <c r="K203" i="12"/>
  <c r="Z203" i="10" s="1"/>
  <c r="AW304" i="12"/>
  <c r="N203" i="12"/>
  <c r="AQ274" i="12"/>
  <c r="AR274" i="12" s="1"/>
  <c r="AY270" i="12"/>
  <c r="T230" i="12"/>
  <c r="AJ230" i="10" s="1"/>
  <c r="AK230" i="10" s="1"/>
  <c r="AJ203" i="12"/>
  <c r="AJ262" i="12"/>
  <c r="Z262" i="12"/>
  <c r="AJ257" i="12"/>
  <c r="P257" i="12"/>
  <c r="R257" i="12" s="1"/>
  <c r="Z257" i="12"/>
  <c r="T274" i="12"/>
  <c r="V202" i="12"/>
  <c r="AN202" i="12"/>
  <c r="AO202" i="12" s="1"/>
  <c r="AT202" i="12"/>
  <c r="AU202" i="12" s="1"/>
  <c r="AW256" i="12"/>
  <c r="AF256" i="12"/>
  <c r="K256" i="12"/>
  <c r="Z251" i="12"/>
  <c r="V251" i="12"/>
  <c r="K278" i="12"/>
  <c r="AW250" i="12"/>
  <c r="AT250" i="12"/>
  <c r="AU250" i="12" s="1"/>
  <c r="X250" i="12"/>
  <c r="AH228" i="12"/>
  <c r="AW228" i="10" s="1"/>
  <c r="AN228" i="12"/>
  <c r="AO228" i="12" s="1"/>
  <c r="BF228" i="12"/>
  <c r="BG228" i="12" s="1"/>
  <c r="M255" i="12"/>
  <c r="V312" i="12"/>
  <c r="AH312" i="12"/>
  <c r="AY312" i="12"/>
  <c r="AJ288" i="12"/>
  <c r="AN288" i="12"/>
  <c r="AO288" i="12" s="1"/>
  <c r="CF260" i="12"/>
  <c r="CH260" i="12" s="1"/>
  <c r="CR260" i="12" s="1"/>
  <c r="DI12" i="12"/>
  <c r="DJ12" i="12" s="1"/>
  <c r="AN270" i="12"/>
  <c r="AO270" i="12" s="1"/>
  <c r="CJ141" i="12"/>
  <c r="AJ230" i="12"/>
  <c r="AN230" i="12"/>
  <c r="AO230" i="12" s="1"/>
  <c r="X203" i="12"/>
  <c r="AH262" i="12"/>
  <c r="V262" i="12"/>
  <c r="M262" i="12"/>
  <c r="X262" i="12"/>
  <c r="AB257" i="12"/>
  <c r="AN257" i="12"/>
  <c r="AO257" i="12" s="1"/>
  <c r="N257" i="12"/>
  <c r="P202" i="12"/>
  <c r="R202" i="12" s="1"/>
  <c r="AJ202" i="12"/>
  <c r="BF202" i="12"/>
  <c r="BG202" i="12" s="1"/>
  <c r="Z256" i="12"/>
  <c r="AB256" i="12"/>
  <c r="N256" i="12"/>
  <c r="X256" i="12"/>
  <c r="AY251" i="12"/>
  <c r="P251" i="12"/>
  <c r="R251" i="12" s="1"/>
  <c r="AF251" i="12"/>
  <c r="AQ250" i="12"/>
  <c r="AR250" i="12" s="1"/>
  <c r="M250" i="12"/>
  <c r="K250" i="12"/>
  <c r="T228" i="12"/>
  <c r="AJ228" i="10" s="1"/>
  <c r="AK228" i="10" s="1"/>
  <c r="AQ228" i="12"/>
  <c r="AR228" i="12" s="1"/>
  <c r="AF312" i="12"/>
  <c r="Z312" i="12"/>
  <c r="T312" i="12"/>
  <c r="AB312" i="12"/>
  <c r="AY288" i="12"/>
  <c r="AT288" i="12"/>
  <c r="AU288" i="12" s="1"/>
  <c r="AD288" i="12"/>
  <c r="AW270" i="12"/>
  <c r="P304" i="12"/>
  <c r="R304" i="12" s="1"/>
  <c r="AD304" i="12"/>
  <c r="DB12" i="12"/>
  <c r="CD273" i="12"/>
  <c r="AJ191" i="12"/>
  <c r="AH191" i="12"/>
  <c r="Z270" i="12"/>
  <c r="AF304" i="12"/>
  <c r="DF12" i="12"/>
  <c r="DG12" i="12" s="1"/>
  <c r="DB273" i="12"/>
  <c r="DD273" i="12" s="1"/>
  <c r="T191" i="12"/>
  <c r="CV260" i="12"/>
  <c r="AQ270" i="12"/>
  <c r="AR270" i="12" s="1"/>
  <c r="DF260" i="12"/>
  <c r="DG260" i="12" s="1"/>
  <c r="AY304" i="12"/>
  <c r="CF273" i="12"/>
  <c r="CH273" i="12" s="1"/>
  <c r="CT273" i="12" s="1"/>
  <c r="EA141" i="12"/>
  <c r="EB141" i="12" s="1"/>
  <c r="AT191" i="12"/>
  <c r="AU191" i="12" s="1"/>
  <c r="DF20" i="12"/>
  <c r="DG20" i="12" s="1"/>
  <c r="DB20" i="12"/>
  <c r="CG20" i="12"/>
  <c r="AB230" i="12"/>
  <c r="AO230" i="10" s="1"/>
  <c r="AP230" i="10" s="1"/>
  <c r="AB203" i="12"/>
  <c r="AO203" i="10" s="1"/>
  <c r="AP203" i="10" s="1"/>
  <c r="AY262" i="12"/>
  <c r="AD262" i="12"/>
  <c r="AQ262" i="12"/>
  <c r="AR262" i="12" s="1"/>
  <c r="AB262" i="12"/>
  <c r="AF257" i="12"/>
  <c r="BF257" i="12"/>
  <c r="BG257" i="12" s="1"/>
  <c r="AY257" i="12"/>
  <c r="AQ257" i="12"/>
  <c r="AR257" i="12" s="1"/>
  <c r="AN274" i="12"/>
  <c r="AO274" i="12" s="1"/>
  <c r="AW202" i="12"/>
  <c r="M202" i="12"/>
  <c r="AY202" i="12"/>
  <c r="AH256" i="12"/>
  <c r="T256" i="12"/>
  <c r="AD256" i="12"/>
  <c r="AN256" i="12"/>
  <c r="AO256" i="12" s="1"/>
  <c r="AQ251" i="12"/>
  <c r="AR251" i="12" s="1"/>
  <c r="T251" i="12"/>
  <c r="N251" i="12"/>
  <c r="M251" i="12"/>
  <c r="T278" i="12"/>
  <c r="AN250" i="12"/>
  <c r="AO250" i="12" s="1"/>
  <c r="BF250" i="12"/>
  <c r="BG250" i="12" s="1"/>
  <c r="AJ250" i="12"/>
  <c r="AL250" i="12" s="1"/>
  <c r="AF250" i="12"/>
  <c r="AD228" i="12"/>
  <c r="V228" i="12"/>
  <c r="P228" i="12"/>
  <c r="K255" i="12"/>
  <c r="P312" i="12"/>
  <c r="R312" i="12" s="1"/>
  <c r="AT312" i="12"/>
  <c r="AU312" i="12" s="1"/>
  <c r="AW312" i="12"/>
  <c r="M288" i="12"/>
  <c r="BF288" i="12"/>
  <c r="BG288" i="12" s="1"/>
  <c r="AQ288" i="12"/>
  <c r="AR288" i="12" s="1"/>
  <c r="P288" i="12"/>
  <c r="R288" i="12" s="1"/>
  <c r="DB141" i="12"/>
  <c r="AH270" i="12"/>
  <c r="AJ270" i="12"/>
  <c r="K270" i="12"/>
  <c r="M270" i="12"/>
  <c r="X270" i="12"/>
  <c r="N240" i="12"/>
  <c r="EA201" i="12"/>
  <c r="EB201" i="12" s="1"/>
  <c r="CA260" i="12"/>
  <c r="CX141" i="12"/>
  <c r="AN304" i="12"/>
  <c r="AO304" i="12" s="1"/>
  <c r="AJ304" i="12"/>
  <c r="N304" i="12"/>
  <c r="K304" i="12"/>
  <c r="X304" i="12"/>
  <c r="DB201" i="12"/>
  <c r="DF141" i="12"/>
  <c r="DG141" i="12" s="1"/>
  <c r="CJ12" i="12"/>
  <c r="EA12" i="12"/>
  <c r="EB12" i="12" s="1"/>
  <c r="CX273" i="12"/>
  <c r="CG273" i="12"/>
  <c r="EA273" i="12"/>
  <c r="EB273" i="12" s="1"/>
  <c r="M191" i="12"/>
  <c r="K191" i="12"/>
  <c r="BF191" i="12"/>
  <c r="BG191" i="12" s="1"/>
  <c r="AF191" i="12"/>
  <c r="AY191" i="12"/>
  <c r="CF20" i="12"/>
  <c r="CC20" i="12"/>
  <c r="W20" i="11" s="1"/>
  <c r="X20" i="11" s="1"/>
  <c r="EA20" i="12"/>
  <c r="EB20" i="12" s="1"/>
  <c r="DB260" i="12"/>
  <c r="DI20" i="12"/>
  <c r="DJ20" i="12" s="1"/>
  <c r="V231" i="12"/>
  <c r="T255" i="12"/>
  <c r="CG201" i="12"/>
  <c r="CG141" i="12"/>
  <c r="T270" i="12"/>
  <c r="P270" i="12"/>
  <c r="R270" i="12" s="1"/>
  <c r="AF270" i="12"/>
  <c r="AD270" i="12"/>
  <c r="CC260" i="12"/>
  <c r="Z304" i="12"/>
  <c r="BF304" i="12"/>
  <c r="BG304" i="12" s="1"/>
  <c r="T304" i="12"/>
  <c r="V304" i="12"/>
  <c r="CJ260" i="12"/>
  <c r="CV141" i="12"/>
  <c r="CF12" i="12"/>
  <c r="CG12" i="12"/>
  <c r="CC273" i="12"/>
  <c r="CV273" i="12"/>
  <c r="DI273" i="12"/>
  <c r="DJ273" i="12" s="1"/>
  <c r="CC141" i="12"/>
  <c r="AQ191" i="12"/>
  <c r="AR191" i="12" s="1"/>
  <c r="AB191" i="12"/>
  <c r="X191" i="12"/>
  <c r="V191" i="12"/>
  <c r="X255" i="12"/>
  <c r="CD260" i="12"/>
  <c r="BF270" i="12"/>
  <c r="BG270" i="12" s="1"/>
  <c r="V270" i="12"/>
  <c r="N270" i="12"/>
  <c r="AT270" i="12"/>
  <c r="AU270" i="12" s="1"/>
  <c r="CF201" i="12"/>
  <c r="CA141" i="12"/>
  <c r="V282" i="12"/>
  <c r="M304" i="12"/>
  <c r="AT304" i="12"/>
  <c r="AU304" i="12" s="1"/>
  <c r="AQ304" i="12"/>
  <c r="AR304" i="12" s="1"/>
  <c r="AB304" i="12"/>
  <c r="DI201" i="12"/>
  <c r="DJ201" i="12" s="1"/>
  <c r="CX260" i="12"/>
  <c r="CF141" i="12"/>
  <c r="CH141" i="12" s="1"/>
  <c r="CZ141" i="12" s="1"/>
  <c r="CA12" i="12"/>
  <c r="CC12" i="12"/>
  <c r="DF273" i="12"/>
  <c r="DG273" i="12" s="1"/>
  <c r="CA273" i="12"/>
  <c r="DI141" i="12"/>
  <c r="DJ141" i="12" s="1"/>
  <c r="N191" i="12"/>
  <c r="AD191" i="12"/>
  <c r="AN191" i="12"/>
  <c r="AO191" i="12" s="1"/>
  <c r="P191" i="12"/>
  <c r="R191" i="12" s="1"/>
  <c r="CA20" i="12"/>
  <c r="U20" i="11" s="1"/>
  <c r="EA260" i="12"/>
  <c r="EB260" i="12" s="1"/>
  <c r="DT9" i="12"/>
  <c r="V285" i="12"/>
  <c r="T294" i="12"/>
  <c r="AY188" i="12"/>
  <c r="Z296" i="12"/>
  <c r="T296" i="12"/>
  <c r="AT167" i="12"/>
  <c r="AU167" i="12" s="1"/>
  <c r="P203" i="12"/>
  <c r="T203" i="12"/>
  <c r="AJ203" i="10" s="1"/>
  <c r="AK203" i="10" s="1"/>
  <c r="AQ203" i="12"/>
  <c r="AR203" i="12" s="1"/>
  <c r="AQ236" i="12"/>
  <c r="AR236" i="12" s="1"/>
  <c r="AQ260" i="12"/>
  <c r="AR260" i="12" s="1"/>
  <c r="AW247" i="12"/>
  <c r="AJ64" i="12"/>
  <c r="P64" i="12"/>
  <c r="R64" i="12" s="1"/>
  <c r="BF64" i="12"/>
  <c r="BG64" i="12" s="1"/>
  <c r="AB64" i="12"/>
  <c r="AB234" i="12"/>
  <c r="AO234" i="10" s="1"/>
  <c r="AP234" i="10" s="1"/>
  <c r="T234" i="12"/>
  <c r="AJ234" i="10" s="1"/>
  <c r="AK234" i="10" s="1"/>
  <c r="AJ234" i="12"/>
  <c r="P234" i="12"/>
  <c r="AW253" i="12"/>
  <c r="AJ253" i="12"/>
  <c r="T253" i="12"/>
  <c r="P253" i="12"/>
  <c r="R253" i="12" s="1"/>
  <c r="P47" i="12"/>
  <c r="R47" i="12" s="1"/>
  <c r="AQ258" i="12"/>
  <c r="AR258" i="12" s="1"/>
  <c r="AB258" i="12"/>
  <c r="AY258" i="12"/>
  <c r="AQ199" i="12"/>
  <c r="AR199" i="12" s="1"/>
  <c r="Z199" i="12"/>
  <c r="N199" i="12"/>
  <c r="M198" i="12"/>
  <c r="AB198" i="10" s="1"/>
  <c r="AC198" i="10" s="1"/>
  <c r="CJ115" i="12"/>
  <c r="AT179" i="12"/>
  <c r="AU179" i="12" s="1"/>
  <c r="P179" i="12"/>
  <c r="R179" i="12" s="1"/>
  <c r="K179" i="12"/>
  <c r="AF179" i="12"/>
  <c r="V235" i="12"/>
  <c r="CC115" i="12"/>
  <c r="V248" i="12"/>
  <c r="CG115" i="12"/>
  <c r="AJ285" i="12"/>
  <c r="X188" i="12"/>
  <c r="N296" i="12"/>
  <c r="AN203" i="12"/>
  <c r="AO203" i="12" s="1"/>
  <c r="AW203" i="12"/>
  <c r="AR203" i="10" s="1"/>
  <c r="AS203" i="10" s="1"/>
  <c r="M203" i="12"/>
  <c r="AB203" i="10" s="1"/>
  <c r="AC203" i="10" s="1"/>
  <c r="CA115" i="12"/>
  <c r="AJ179" i="12"/>
  <c r="AD179" i="12"/>
  <c r="AH179" i="12"/>
  <c r="AB179" i="12"/>
  <c r="AF248" i="12"/>
  <c r="K248" i="12"/>
  <c r="DI184" i="12"/>
  <c r="DJ184" i="12" s="1"/>
  <c r="DF42" i="12"/>
  <c r="DG42" i="12" s="1"/>
  <c r="AQ248" i="12"/>
  <c r="AR248" i="12" s="1"/>
  <c r="Z248" i="12"/>
  <c r="P248" i="12"/>
  <c r="R248" i="12" s="1"/>
  <c r="AB248" i="12"/>
  <c r="AY248" i="12"/>
  <c r="M248" i="12"/>
  <c r="AW248" i="12"/>
  <c r="T248" i="12"/>
  <c r="BF248" i="12"/>
  <c r="BG248" i="12" s="1"/>
  <c r="X248" i="12"/>
  <c r="AH248" i="12"/>
  <c r="EA115" i="12"/>
  <c r="EB115" i="12" s="1"/>
  <c r="DI115" i="12"/>
  <c r="DJ115" i="12" s="1"/>
  <c r="AN248" i="12"/>
  <c r="AO248" i="12" s="1"/>
  <c r="AJ248" i="12"/>
  <c r="N248" i="12"/>
  <c r="AJ124" i="12"/>
  <c r="AB124" i="12"/>
  <c r="BN228" i="5"/>
  <c r="CJ297" i="12"/>
  <c r="X124" i="12"/>
  <c r="AT124" i="12"/>
  <c r="AU124" i="12" s="1"/>
  <c r="AD124" i="12"/>
  <c r="AN124" i="12"/>
  <c r="AO124" i="12" s="1"/>
  <c r="AN38" i="12"/>
  <c r="AO38" i="12" s="1"/>
  <c r="AW36" i="12"/>
  <c r="K74" i="12"/>
  <c r="AT314" i="12"/>
  <c r="AU314" i="12" s="1"/>
  <c r="AN284" i="12"/>
  <c r="AO284" i="12" s="1"/>
  <c r="T231" i="12"/>
  <c r="N287" i="12"/>
  <c r="K181" i="12"/>
  <c r="M35" i="12"/>
  <c r="AB35" i="10" s="1"/>
  <c r="AC35" i="10" s="1"/>
  <c r="AH19" i="12"/>
  <c r="AJ192" i="12"/>
  <c r="T244" i="12"/>
  <c r="AJ244" i="10" s="1"/>
  <c r="AK244" i="10" s="1"/>
  <c r="K244" i="12"/>
  <c r="Z244" i="10" s="1"/>
  <c r="X243" i="12"/>
  <c r="M243" i="12"/>
  <c r="Z243" i="12"/>
  <c r="AW226" i="12"/>
  <c r="AR226" i="10" s="1"/>
  <c r="AS226" i="10" s="1"/>
  <c r="M226" i="12"/>
  <c r="AB226" i="10" s="1"/>
  <c r="AC226" i="10" s="1"/>
  <c r="AN226" i="12"/>
  <c r="AO226" i="12" s="1"/>
  <c r="M86" i="12"/>
  <c r="AN86" i="12"/>
  <c r="AO86" i="12" s="1"/>
  <c r="BF86" i="12"/>
  <c r="BG86" i="12" s="1"/>
  <c r="P254" i="12"/>
  <c r="R254" i="12" s="1"/>
  <c r="N254" i="12"/>
  <c r="AT254" i="12"/>
  <c r="AU254" i="12" s="1"/>
  <c r="BF73" i="12"/>
  <c r="BG73" i="12" s="1"/>
  <c r="X82" i="12"/>
  <c r="K82" i="12"/>
  <c r="AN82" i="12"/>
  <c r="AO82" i="12" s="1"/>
  <c r="V279" i="12"/>
  <c r="AN261" i="12"/>
  <c r="AO261" i="12" s="1"/>
  <c r="P261" i="12"/>
  <c r="R261" i="12" s="1"/>
  <c r="V261" i="12"/>
  <c r="AF261" i="12"/>
  <c r="AW38" i="12"/>
  <c r="P182" i="12"/>
  <c r="R182" i="12" s="1"/>
  <c r="AQ182" i="12"/>
  <c r="AR182" i="12" s="1"/>
  <c r="K182" i="12"/>
  <c r="AT266" i="12"/>
  <c r="AU266" i="12" s="1"/>
  <c r="AB266" i="12"/>
  <c r="AY36" i="12"/>
  <c r="AW74" i="12"/>
  <c r="AN314" i="12"/>
  <c r="AO314" i="12" s="1"/>
  <c r="AW284" i="12"/>
  <c r="M252" i="12"/>
  <c r="AQ181" i="12"/>
  <c r="AR181" i="12" s="1"/>
  <c r="AQ35" i="12"/>
  <c r="AR35" i="12" s="1"/>
  <c r="AJ300" i="12"/>
  <c r="AF19" i="12"/>
  <c r="AW19" i="12"/>
  <c r="AD192" i="12"/>
  <c r="P192" i="12"/>
  <c r="R192" i="12" s="1"/>
  <c r="K90" i="12"/>
  <c r="AY249" i="12"/>
  <c r="AH192" i="12"/>
  <c r="AY192" i="12"/>
  <c r="AY277" i="12"/>
  <c r="M192" i="12"/>
  <c r="X192" i="12"/>
  <c r="AF73" i="12"/>
  <c r="AJ279" i="12"/>
  <c r="AH38" i="12"/>
  <c r="AH266" i="12"/>
  <c r="K266" i="12"/>
  <c r="M36" i="12"/>
  <c r="V314" i="12"/>
  <c r="V284" i="12"/>
  <c r="T252" i="12"/>
  <c r="AT252" i="12"/>
  <c r="AU252" i="12" s="1"/>
  <c r="Z275" i="12"/>
  <c r="M181" i="12"/>
  <c r="BF35" i="12"/>
  <c r="BG35" i="12" s="1"/>
  <c r="AH300" i="12"/>
  <c r="N300" i="12"/>
  <c r="X19" i="12"/>
  <c r="AB19" i="12"/>
  <c r="V192" i="12"/>
  <c r="AF192" i="12"/>
  <c r="AH277" i="12"/>
  <c r="BF244" i="12"/>
  <c r="BG244" i="12" s="1"/>
  <c r="AQ244" i="12"/>
  <c r="AR244" i="12" s="1"/>
  <c r="P244" i="12"/>
  <c r="AD244" i="12"/>
  <c r="AJ243" i="12"/>
  <c r="AB243" i="12"/>
  <c r="N243" i="12"/>
  <c r="AN243" i="12"/>
  <c r="AO243" i="12" s="1"/>
  <c r="AH226" i="12"/>
  <c r="AW226" i="10" s="1"/>
  <c r="AJ226" i="12"/>
  <c r="Z226" i="12"/>
  <c r="AM226" i="10" s="1"/>
  <c r="AN226" i="10" s="1"/>
  <c r="K226" i="12"/>
  <c r="Z226" i="10" s="1"/>
  <c r="AY86" i="12"/>
  <c r="P86" i="12"/>
  <c r="R86" i="12" s="1"/>
  <c r="AH86" i="12"/>
  <c r="T86" i="12"/>
  <c r="AY254" i="12"/>
  <c r="V254" i="12"/>
  <c r="M254" i="12"/>
  <c r="X254" i="12"/>
  <c r="AY73" i="12"/>
  <c r="Z73" i="12"/>
  <c r="AJ82" i="12"/>
  <c r="AD82" i="12"/>
  <c r="N82" i="12"/>
  <c r="Z82" i="12"/>
  <c r="P279" i="12"/>
  <c r="R279" i="12" s="1"/>
  <c r="AQ279" i="12"/>
  <c r="AR279" i="12" s="1"/>
  <c r="AH261" i="12"/>
  <c r="T261" i="12"/>
  <c r="AQ261" i="12"/>
  <c r="AR261" i="12" s="1"/>
  <c r="BF261" i="12"/>
  <c r="BG261" i="12" s="1"/>
  <c r="AW291" i="12"/>
  <c r="AJ38" i="12"/>
  <c r="AY38" i="12"/>
  <c r="N38" i="12"/>
  <c r="Z182" i="12"/>
  <c r="M182" i="12"/>
  <c r="AY182" i="12"/>
  <c r="AT182" i="12"/>
  <c r="AU182" i="12" s="1"/>
  <c r="T266" i="12"/>
  <c r="AF266" i="12"/>
  <c r="M249" i="12"/>
  <c r="AJ36" i="12"/>
  <c r="Z36" i="12"/>
  <c r="K314" i="12"/>
  <c r="X314" i="12"/>
  <c r="K284" i="12"/>
  <c r="T284" i="12"/>
  <c r="AF231" i="12"/>
  <c r="AD231" i="12"/>
  <c r="P252" i="12"/>
  <c r="R252" i="12" s="1"/>
  <c r="AD252" i="12"/>
  <c r="BF181" i="12"/>
  <c r="BG181" i="12" s="1"/>
  <c r="T181" i="12"/>
  <c r="V35" i="12"/>
  <c r="AF300" i="12"/>
  <c r="K300" i="12"/>
  <c r="AJ19" i="12"/>
  <c r="T19" i="12"/>
  <c r="V19" i="12"/>
  <c r="AT192" i="12"/>
  <c r="AU192" i="12" s="1"/>
  <c r="AN192" i="12"/>
  <c r="AO192" i="12" s="1"/>
  <c r="P90" i="12"/>
  <c r="R90" i="12" s="1"/>
  <c r="AN90" i="12"/>
  <c r="AO90" i="12" s="1"/>
  <c r="M90" i="12"/>
  <c r="AW277" i="12"/>
  <c r="AB277" i="12"/>
  <c r="AQ231" i="12"/>
  <c r="AR231" i="12" s="1"/>
  <c r="Z231" i="12"/>
  <c r="AF90" i="12"/>
  <c r="AT90" i="12"/>
  <c r="AU90" i="12" s="1"/>
  <c r="AW90" i="12"/>
  <c r="N277" i="12"/>
  <c r="X277" i="12"/>
  <c r="AH231" i="12"/>
  <c r="AN231" i="12"/>
  <c r="AO231" i="12" s="1"/>
  <c r="AT231" i="12"/>
  <c r="AU231" i="12" s="1"/>
  <c r="Z287" i="12"/>
  <c r="AT275" i="12"/>
  <c r="AU275" i="12" s="1"/>
  <c r="X90" i="12"/>
  <c r="AB90" i="12"/>
  <c r="AY90" i="12"/>
  <c r="AQ277" i="12"/>
  <c r="AR277" i="12" s="1"/>
  <c r="AH267" i="12"/>
  <c r="AT73" i="12"/>
  <c r="AU73" i="12" s="1"/>
  <c r="N73" i="12"/>
  <c r="M73" i="12"/>
  <c r="M279" i="12"/>
  <c r="Z279" i="12"/>
  <c r="BF279" i="12"/>
  <c r="BG279" i="12" s="1"/>
  <c r="X291" i="12"/>
  <c r="AF38" i="12"/>
  <c r="Z38" i="12"/>
  <c r="P266" i="12"/>
  <c r="R266" i="12" s="1"/>
  <c r="V266" i="12"/>
  <c r="AH249" i="12"/>
  <c r="AT36" i="12"/>
  <c r="AU36" i="12" s="1"/>
  <c r="AN36" i="12"/>
  <c r="AO36" i="12" s="1"/>
  <c r="AF36" i="12"/>
  <c r="AH74" i="12"/>
  <c r="AF314" i="12"/>
  <c r="AB314" i="12"/>
  <c r="AY314" i="12"/>
  <c r="BF284" i="12"/>
  <c r="BG284" i="12" s="1"/>
  <c r="AB284" i="12"/>
  <c r="AY231" i="12"/>
  <c r="M231" i="12"/>
  <c r="N252" i="12"/>
  <c r="AY252" i="12"/>
  <c r="X252" i="12"/>
  <c r="M275" i="12"/>
  <c r="AW181" i="12"/>
  <c r="AB181" i="12"/>
  <c r="N181" i="12"/>
  <c r="P35" i="12"/>
  <c r="AH35" i="12"/>
  <c r="AW35" i="10" s="1"/>
  <c r="P300" i="12"/>
  <c r="R300" i="12" s="1"/>
  <c r="AY300" i="12"/>
  <c r="BA300" i="12" s="1"/>
  <c r="BC300" i="12" s="1"/>
  <c r="BD300" i="12" s="1"/>
  <c r="M300" i="12"/>
  <c r="X300" i="12"/>
  <c r="AY19" i="12"/>
  <c r="BF19" i="12"/>
  <c r="BG19" i="12" s="1"/>
  <c r="AT19" i="12"/>
  <c r="AU19" i="12" s="1"/>
  <c r="K192" i="12"/>
  <c r="AW192" i="12"/>
  <c r="BF192" i="12"/>
  <c r="BG192" i="12" s="1"/>
  <c r="AB192" i="12"/>
  <c r="V90" i="12"/>
  <c r="T90" i="12"/>
  <c r="Z90" i="12"/>
  <c r="P277" i="12"/>
  <c r="R277" i="12" s="1"/>
  <c r="AF277" i="12"/>
  <c r="AN277" i="12"/>
  <c r="AO277" i="12" s="1"/>
  <c r="P73" i="12"/>
  <c r="R73" i="12" s="1"/>
  <c r="AW73" i="12"/>
  <c r="AH73" i="12"/>
  <c r="T73" i="12"/>
  <c r="AN279" i="12"/>
  <c r="AO279" i="12" s="1"/>
  <c r="AY279" i="12"/>
  <c r="N279" i="12"/>
  <c r="X279" i="12"/>
  <c r="BF38" i="12"/>
  <c r="BG38" i="12" s="1"/>
  <c r="V38" i="12"/>
  <c r="K38" i="12"/>
  <c r="AW266" i="12"/>
  <c r="N266" i="12"/>
  <c r="AN266" i="12"/>
  <c r="AO266" i="12" s="1"/>
  <c r="AQ249" i="12"/>
  <c r="AR249" i="12" s="1"/>
  <c r="BF36" i="12"/>
  <c r="BG36" i="12" s="1"/>
  <c r="AB36" i="12"/>
  <c r="AQ36" i="12"/>
  <c r="AR36" i="12" s="1"/>
  <c r="P314" i="12"/>
  <c r="R314" i="12" s="1"/>
  <c r="AD314" i="12"/>
  <c r="M314" i="12"/>
  <c r="AW314" i="12"/>
  <c r="AY284" i="12"/>
  <c r="AT284" i="12"/>
  <c r="AU284" i="12" s="1"/>
  <c r="AF284" i="12"/>
  <c r="M284" i="12"/>
  <c r="AJ231" i="12"/>
  <c r="P231" i="12"/>
  <c r="R231" i="12" s="1"/>
  <c r="X231" i="12"/>
  <c r="N231" i="12"/>
  <c r="AJ252" i="12"/>
  <c r="AF252" i="12"/>
  <c r="Z252" i="12"/>
  <c r="AJ287" i="12"/>
  <c r="V181" i="12"/>
  <c r="P181" i="12"/>
  <c r="R181" i="12" s="1"/>
  <c r="AH181" i="12"/>
  <c r="AW35" i="12"/>
  <c r="AR35" i="10" s="1"/>
  <c r="AS35" i="10" s="1"/>
  <c r="T35" i="12"/>
  <c r="AJ35" i="10" s="1"/>
  <c r="AK35" i="10" s="1"/>
  <c r="Z35" i="12"/>
  <c r="AM35" i="10" s="1"/>
  <c r="AN35" i="10" s="1"/>
  <c r="AT300" i="12"/>
  <c r="AU300" i="12" s="1"/>
  <c r="T300" i="12"/>
  <c r="AB300" i="12"/>
  <c r="P19" i="12"/>
  <c r="R19" i="12" s="1"/>
  <c r="AD19" i="12"/>
  <c r="N19" i="12"/>
  <c r="M19" i="12"/>
  <c r="AQ192" i="12"/>
  <c r="AR192" i="12" s="1"/>
  <c r="Z192" i="12"/>
  <c r="N192" i="12"/>
  <c r="AJ90" i="12"/>
  <c r="BF90" i="12"/>
  <c r="BG90" i="12" s="1"/>
  <c r="AD90" i="12"/>
  <c r="AH90" i="12"/>
  <c r="V277" i="12"/>
  <c r="K277" i="12"/>
  <c r="BF277" i="12"/>
  <c r="BG277" i="12" s="1"/>
  <c r="Z277" i="12"/>
  <c r="CD66" i="12"/>
  <c r="AZ191" i="11"/>
  <c r="AN285" i="12"/>
  <c r="AO285" i="12" s="1"/>
  <c r="BF311" i="12"/>
  <c r="BG311" i="12" s="1"/>
  <c r="AQ311" i="12"/>
  <c r="AR311" i="12" s="1"/>
  <c r="AY311" i="12"/>
  <c r="N311" i="12"/>
  <c r="AH123" i="12"/>
  <c r="AB123" i="12"/>
  <c r="M188" i="12"/>
  <c r="AH296" i="12"/>
  <c r="X296" i="12"/>
  <c r="AJ236" i="12"/>
  <c r="V236" i="12"/>
  <c r="Z295" i="12"/>
  <c r="N295" i="12"/>
  <c r="P295" i="12"/>
  <c r="R295" i="12" s="1"/>
  <c r="AJ295" i="12"/>
  <c r="P41" i="12"/>
  <c r="R41" i="12" s="1"/>
  <c r="N41" i="12"/>
  <c r="BF41" i="12"/>
  <c r="BG41" i="12" s="1"/>
  <c r="AW41" i="12"/>
  <c r="AB303" i="12"/>
  <c r="AH303" i="12"/>
  <c r="M187" i="12"/>
  <c r="AT301" i="12"/>
  <c r="AU301" i="12" s="1"/>
  <c r="M301" i="12"/>
  <c r="AN301" i="12"/>
  <c r="AO301" i="12" s="1"/>
  <c r="AD301" i="12"/>
  <c r="K50" i="12"/>
  <c r="BF50" i="12"/>
  <c r="BG50" i="12" s="1"/>
  <c r="M50" i="12"/>
  <c r="AQ50" i="12"/>
  <c r="AR50" i="12" s="1"/>
  <c r="AY50" i="12"/>
  <c r="AH189" i="12"/>
  <c r="CG297" i="12"/>
  <c r="DI297" i="12"/>
  <c r="DJ297" i="12" s="1"/>
  <c r="DB66" i="12"/>
  <c r="CV66" i="12"/>
  <c r="T84" i="12"/>
  <c r="Z301" i="12"/>
  <c r="K301" i="12"/>
  <c r="V301" i="12"/>
  <c r="AJ301" i="12"/>
  <c r="AH301" i="12"/>
  <c r="AF50" i="12"/>
  <c r="AT50" i="12"/>
  <c r="AU50" i="12" s="1"/>
  <c r="Z50" i="12"/>
  <c r="AW50" i="12"/>
  <c r="CA297" i="12"/>
  <c r="CC297" i="12"/>
  <c r="DI66" i="12"/>
  <c r="DJ66" i="12" s="1"/>
  <c r="EA66" i="12"/>
  <c r="EB66" i="12" s="1"/>
  <c r="CX140" i="12"/>
  <c r="DB140" i="12"/>
  <c r="AF84" i="12"/>
  <c r="P301" i="12"/>
  <c r="R301" i="12" s="1"/>
  <c r="AB301" i="12"/>
  <c r="BF301" i="12"/>
  <c r="BG301" i="12" s="1"/>
  <c r="AQ301" i="12"/>
  <c r="AR301" i="12" s="1"/>
  <c r="AJ50" i="12"/>
  <c r="X50" i="12"/>
  <c r="N50" i="12"/>
  <c r="AB50" i="12"/>
  <c r="CF297" i="12"/>
  <c r="CH297" i="12" s="1"/>
  <c r="CT297" i="12" s="1"/>
  <c r="DB297" i="12"/>
  <c r="EA297" i="12"/>
  <c r="EB297" i="12" s="1"/>
  <c r="CC66" i="12"/>
  <c r="CJ66" i="12"/>
  <c r="DF140" i="12"/>
  <c r="DG140" i="12" s="1"/>
  <c r="V294" i="12"/>
  <c r="AJ294" i="12"/>
  <c r="M260" i="12"/>
  <c r="X260" i="12"/>
  <c r="N177" i="12"/>
  <c r="AQ269" i="12"/>
  <c r="AR269" i="12" s="1"/>
  <c r="AB269" i="12"/>
  <c r="AQ47" i="12"/>
  <c r="AR47" i="12" s="1"/>
  <c r="AT47" i="12"/>
  <c r="AU47" i="12" s="1"/>
  <c r="X198" i="12"/>
  <c r="N265" i="12"/>
  <c r="CG296" i="12"/>
  <c r="AT235" i="12"/>
  <c r="AU235" i="12" s="1"/>
  <c r="DB234" i="12"/>
  <c r="AT247" i="12"/>
  <c r="AU247" i="12" s="1"/>
  <c r="AB247" i="12"/>
  <c r="AQ33" i="12"/>
  <c r="AR33" i="12" s="1"/>
  <c r="AH167" i="12"/>
  <c r="T167" i="12"/>
  <c r="K269" i="12"/>
  <c r="BF269" i="12"/>
  <c r="BG269" i="12" s="1"/>
  <c r="AW235" i="12"/>
  <c r="EA234" i="12"/>
  <c r="EB234" i="12" s="1"/>
  <c r="CT9" i="12"/>
  <c r="AF294" i="12"/>
  <c r="X294" i="12"/>
  <c r="P167" i="12"/>
  <c r="R167" i="12" s="1"/>
  <c r="AF167" i="12"/>
  <c r="AW167" i="12"/>
  <c r="AB167" i="12"/>
  <c r="AF177" i="12"/>
  <c r="Z294" i="12"/>
  <c r="AB294" i="12"/>
  <c r="AT294" i="12"/>
  <c r="AU294" i="12" s="1"/>
  <c r="AN294" i="12"/>
  <c r="AO294" i="12" s="1"/>
  <c r="V237" i="12"/>
  <c r="Z167" i="12"/>
  <c r="AW260" i="12"/>
  <c r="AY260" i="12"/>
  <c r="AF247" i="12"/>
  <c r="K247" i="12"/>
  <c r="M177" i="12"/>
  <c r="X177" i="12"/>
  <c r="AQ178" i="12"/>
  <c r="AR178" i="12" s="1"/>
  <c r="N269" i="12"/>
  <c r="AW47" i="12"/>
  <c r="BA47" i="12" s="1"/>
  <c r="BC47" i="12" s="1"/>
  <c r="BD47" i="12" s="1"/>
  <c r="Z47" i="12"/>
  <c r="AN198" i="12"/>
  <c r="AO198" i="12" s="1"/>
  <c r="M265" i="12"/>
  <c r="AH294" i="12"/>
  <c r="AD294" i="12"/>
  <c r="X237" i="12"/>
  <c r="AD167" i="12"/>
  <c r="K167" i="12"/>
  <c r="Z260" i="12"/>
  <c r="AH260" i="12"/>
  <c r="AQ247" i="12"/>
  <c r="AR247" i="12" s="1"/>
  <c r="M247" i="12"/>
  <c r="AH177" i="12"/>
  <c r="AT177" i="12"/>
  <c r="AU177" i="12" s="1"/>
  <c r="AH269" i="12"/>
  <c r="AJ47" i="12"/>
  <c r="M47" i="12"/>
  <c r="AJ265" i="12"/>
  <c r="EA296" i="12"/>
  <c r="EB296" i="12" s="1"/>
  <c r="X309" i="12"/>
  <c r="AY309" i="12"/>
  <c r="N210" i="12"/>
  <c r="AW210" i="12"/>
  <c r="AR210" i="10" s="1"/>
  <c r="AS210" i="10" s="1"/>
  <c r="AT58" i="12"/>
  <c r="AU58" i="12" s="1"/>
  <c r="AJ58" i="12"/>
  <c r="AJ307" i="12"/>
  <c r="AD307" i="12"/>
  <c r="T305" i="12"/>
  <c r="AT305" i="12"/>
  <c r="AU305" i="12" s="1"/>
  <c r="BF75" i="12"/>
  <c r="BG75" i="12" s="1"/>
  <c r="V75" i="12"/>
  <c r="EA184" i="12"/>
  <c r="EB184" i="12" s="1"/>
  <c r="CX184" i="12"/>
  <c r="CG184" i="12"/>
  <c r="CD184" i="12"/>
  <c r="DB184" i="12"/>
  <c r="CC184" i="12"/>
  <c r="CA184" i="12"/>
  <c r="DF184" i="12"/>
  <c r="DG184" i="12" s="1"/>
  <c r="CJ184" i="12"/>
  <c r="Z177" i="12"/>
  <c r="AQ177" i="12"/>
  <c r="AR177" i="12" s="1"/>
  <c r="AN177" i="12"/>
  <c r="AO177" i="12" s="1"/>
  <c r="AY177" i="12"/>
  <c r="BF177" i="12"/>
  <c r="BG177" i="12" s="1"/>
  <c r="K177" i="12"/>
  <c r="AW177" i="12"/>
  <c r="P177" i="12"/>
  <c r="R177" i="12" s="1"/>
  <c r="T177" i="12"/>
  <c r="CX296" i="12"/>
  <c r="DI296" i="12"/>
  <c r="DJ296" i="12" s="1"/>
  <c r="CC296" i="12"/>
  <c r="CV296" i="12"/>
  <c r="DB296" i="12"/>
  <c r="CA296" i="12"/>
  <c r="DF296" i="12"/>
  <c r="DG296" i="12" s="1"/>
  <c r="CJ296" i="12"/>
  <c r="AD260" i="12"/>
  <c r="AF260" i="12"/>
  <c r="AT260" i="12"/>
  <c r="AU260" i="12" s="1"/>
  <c r="AJ260" i="12"/>
  <c r="N260" i="12"/>
  <c r="K260" i="12"/>
  <c r="AB260" i="12"/>
  <c r="AN260" i="12"/>
  <c r="AO260" i="12" s="1"/>
  <c r="P260" i="12"/>
  <c r="R260" i="12" s="1"/>
  <c r="V47" i="12"/>
  <c r="AH47" i="12"/>
  <c r="BF47" i="12"/>
  <c r="BG47" i="12" s="1"/>
  <c r="X47" i="12"/>
  <c r="T47" i="12"/>
  <c r="AN47" i="12"/>
  <c r="AO47" i="12" s="1"/>
  <c r="N47" i="12"/>
  <c r="AD47" i="12"/>
  <c r="AF47" i="12"/>
  <c r="AD247" i="12"/>
  <c r="T247" i="12"/>
  <c r="AH247" i="12"/>
  <c r="AJ247" i="12"/>
  <c r="N247" i="12"/>
  <c r="AY247" i="12"/>
  <c r="BF247" i="12"/>
  <c r="BG247" i="12" s="1"/>
  <c r="AN247" i="12"/>
  <c r="AO247" i="12" s="1"/>
  <c r="V247" i="12"/>
  <c r="AQ235" i="12"/>
  <c r="AR235" i="12" s="1"/>
  <c r="P235" i="12"/>
  <c r="R235" i="12" s="1"/>
  <c r="AB235" i="12"/>
  <c r="AH235" i="12"/>
  <c r="AF235" i="12"/>
  <c r="AD235" i="12"/>
  <c r="K235" i="12"/>
  <c r="M235" i="12"/>
  <c r="T235" i="12"/>
  <c r="X235" i="12"/>
  <c r="AN235" i="12"/>
  <c r="AO235" i="12" s="1"/>
  <c r="BF235" i="12"/>
  <c r="BG235" i="12" s="1"/>
  <c r="AY235" i="12"/>
  <c r="AJ235" i="12"/>
  <c r="AB198" i="12"/>
  <c r="AO198" i="10" s="1"/>
  <c r="AP198" i="10" s="1"/>
  <c r="N198" i="12"/>
  <c r="Z198" i="12"/>
  <c r="AM198" i="10" s="1"/>
  <c r="AN198" i="10" s="1"/>
  <c r="AH198" i="12"/>
  <c r="AW198" i="10" s="1"/>
  <c r="T198" i="12"/>
  <c r="AJ198" i="10" s="1"/>
  <c r="AK198" i="10" s="1"/>
  <c r="P198" i="12"/>
  <c r="V198" i="12"/>
  <c r="AQ198" i="12"/>
  <c r="AR198" i="12" s="1"/>
  <c r="AW198" i="12"/>
  <c r="AJ198" i="12"/>
  <c r="BF198" i="12"/>
  <c r="BG198" i="12" s="1"/>
  <c r="K198" i="12"/>
  <c r="Z198" i="10" s="1"/>
  <c r="BF167" i="12"/>
  <c r="BG167" i="12" s="1"/>
  <c r="M167" i="12"/>
  <c r="V167" i="12"/>
  <c r="AY167" i="12"/>
  <c r="AN167" i="12"/>
  <c r="AO167" i="12" s="1"/>
  <c r="EA42" i="12"/>
  <c r="EB42" i="12" s="1"/>
  <c r="CJ42" i="12"/>
  <c r="DD42" i="12" s="1"/>
  <c r="CF42" i="12"/>
  <c r="CH42" i="12" s="1"/>
  <c r="CN42" i="12" s="1"/>
  <c r="CG42" i="12"/>
  <c r="CX42" i="12"/>
  <c r="CA42" i="12"/>
  <c r="CV42" i="12"/>
  <c r="DI42" i="12"/>
  <c r="DJ42" i="12" s="1"/>
  <c r="CD42" i="12"/>
  <c r="CC42" i="12"/>
  <c r="AW294" i="12"/>
  <c r="AQ294" i="12"/>
  <c r="AR294" i="12" s="1"/>
  <c r="BF294" i="12"/>
  <c r="BG294" i="12" s="1"/>
  <c r="P294" i="12"/>
  <c r="R294" i="12" s="1"/>
  <c r="AY294" i="12"/>
  <c r="CA234" i="12"/>
  <c r="CF234" i="12"/>
  <c r="CG234" i="12"/>
  <c r="CJ234" i="12"/>
  <c r="DI234" i="12"/>
  <c r="DJ234" i="12" s="1"/>
  <c r="CD234" i="12"/>
  <c r="DF234" i="12"/>
  <c r="DG234" i="12" s="1"/>
  <c r="V265" i="12"/>
  <c r="AY265" i="12"/>
  <c r="AN265" i="12"/>
  <c r="AO265" i="12" s="1"/>
  <c r="AW265" i="12"/>
  <c r="AQ265" i="12"/>
  <c r="AR265" i="12" s="1"/>
  <c r="AT265" i="12"/>
  <c r="AU265" i="12" s="1"/>
  <c r="AD265" i="12"/>
  <c r="P265" i="12"/>
  <c r="R265" i="12" s="1"/>
  <c r="AH265" i="12"/>
  <c r="Z265" i="12"/>
  <c r="AF265" i="12"/>
  <c r="AB265" i="12"/>
  <c r="BF265" i="12"/>
  <c r="BG265" i="12" s="1"/>
  <c r="X265" i="12"/>
  <c r="Z269" i="12"/>
  <c r="AY269" i="12"/>
  <c r="M269" i="12"/>
  <c r="AW269" i="12"/>
  <c r="AJ269" i="12"/>
  <c r="X269" i="12"/>
  <c r="AF269" i="12"/>
  <c r="V269" i="12"/>
  <c r="AN269" i="12"/>
  <c r="AO269" i="12" s="1"/>
  <c r="P269" i="12"/>
  <c r="R269" i="12" s="1"/>
  <c r="Z235" i="12"/>
  <c r="CD296" i="12"/>
  <c r="CF184" i="12"/>
  <c r="DB287" i="12"/>
  <c r="DB27" i="12"/>
  <c r="K84" i="12"/>
  <c r="CX297" i="12"/>
  <c r="DF297" i="12"/>
  <c r="DG297" i="12" s="1"/>
  <c r="CA66" i="12"/>
  <c r="CG140" i="12"/>
  <c r="CC140" i="12"/>
  <c r="CF140" i="12"/>
  <c r="CH140" i="12" s="1"/>
  <c r="DO140" i="12" s="1"/>
  <c r="DP140" i="12" s="1"/>
  <c r="EA140" i="12"/>
  <c r="EB140" i="12" s="1"/>
  <c r="CF66" i="12"/>
  <c r="CH66" i="12" s="1"/>
  <c r="CT66" i="12" s="1"/>
  <c r="CV140" i="12"/>
  <c r="CA140" i="12"/>
  <c r="CJ140" i="12"/>
  <c r="DF66" i="12"/>
  <c r="DG66" i="12" s="1"/>
  <c r="DI140" i="12"/>
  <c r="DJ140" i="12" s="1"/>
  <c r="AQ267" i="12"/>
  <c r="AR267" i="12" s="1"/>
  <c r="AJ277" i="12"/>
  <c r="T277" i="12"/>
  <c r="AT277" i="12"/>
  <c r="AU277" i="12" s="1"/>
  <c r="AD277" i="12"/>
  <c r="CF27" i="12"/>
  <c r="CF287" i="12"/>
  <c r="CH287" i="12" s="1"/>
  <c r="CT287" i="12" s="1"/>
  <c r="CC287" i="12"/>
  <c r="CX287" i="12"/>
  <c r="CC27" i="12"/>
  <c r="W27" i="11" s="1"/>
  <c r="X27" i="11" s="1"/>
  <c r="DF27" i="12"/>
  <c r="DG27" i="12" s="1"/>
  <c r="CA287" i="12"/>
  <c r="CJ287" i="12"/>
  <c r="DI287" i="12"/>
  <c r="DJ287" i="12" s="1"/>
  <c r="CG287" i="12"/>
  <c r="CA27" i="12"/>
  <c r="U27" i="11" s="1"/>
  <c r="CG27" i="12"/>
  <c r="CD287" i="12"/>
  <c r="DI27" i="12"/>
  <c r="DJ27" i="12" s="1"/>
  <c r="CD27" i="12"/>
  <c r="CV287" i="12"/>
  <c r="EA287" i="12"/>
  <c r="EB287" i="12" s="1"/>
  <c r="CG260" i="12"/>
  <c r="CD201" i="12"/>
  <c r="DF201" i="12"/>
  <c r="DG201" i="12" s="1"/>
  <c r="CC201" i="12"/>
  <c r="W201" i="11" s="1"/>
  <c r="X201" i="11" s="1"/>
  <c r="BF298" i="12"/>
  <c r="BG298" i="12" s="1"/>
  <c r="AJ166" i="12"/>
  <c r="AH244" i="12"/>
  <c r="AW244" i="10" s="1"/>
  <c r="M244" i="12"/>
  <c r="AB244" i="10" s="1"/>
  <c r="AC244" i="10" s="1"/>
  <c r="AB244" i="12"/>
  <c r="AO244" i="10" s="1"/>
  <c r="AP244" i="10" s="1"/>
  <c r="V226" i="12"/>
  <c r="N226" i="12"/>
  <c r="AB86" i="12"/>
  <c r="AJ86" i="12"/>
  <c r="AT86" i="12"/>
  <c r="AU86" i="12" s="1"/>
  <c r="AD254" i="12"/>
  <c r="AQ254" i="12"/>
  <c r="AR254" i="12" s="1"/>
  <c r="T254" i="12"/>
  <c r="K254" i="12"/>
  <c r="AJ73" i="12"/>
  <c r="AD73" i="12"/>
  <c r="AB73" i="12"/>
  <c r="AN73" i="12"/>
  <c r="AO73" i="12" s="1"/>
  <c r="AF279" i="12"/>
  <c r="AT279" i="12"/>
  <c r="AU279" i="12" s="1"/>
  <c r="AB279" i="12"/>
  <c r="K279" i="12"/>
  <c r="AT38" i="12"/>
  <c r="AU38" i="12" s="1"/>
  <c r="T38" i="12"/>
  <c r="AB38" i="12"/>
  <c r="AQ38" i="12"/>
  <c r="AR38" i="12" s="1"/>
  <c r="AQ266" i="12"/>
  <c r="AR266" i="12" s="1"/>
  <c r="AJ266" i="12"/>
  <c r="AD266" i="12"/>
  <c r="BF266" i="12"/>
  <c r="BG266" i="12" s="1"/>
  <c r="V249" i="12"/>
  <c r="P36" i="12"/>
  <c r="R36" i="12" s="1"/>
  <c r="N36" i="12"/>
  <c r="V36" i="12"/>
  <c r="AH36" i="12"/>
  <c r="N74" i="12"/>
  <c r="Z314" i="12"/>
  <c r="AJ314" i="12"/>
  <c r="AH314" i="12"/>
  <c r="AH284" i="12"/>
  <c r="AJ284" i="12"/>
  <c r="AL284" i="12" s="1"/>
  <c r="AQ284" i="12"/>
  <c r="AR284" i="12" s="1"/>
  <c r="AD284" i="12"/>
  <c r="AW231" i="12"/>
  <c r="AB231" i="12"/>
  <c r="K231" i="12"/>
  <c r="AH252" i="12"/>
  <c r="AW252" i="12"/>
  <c r="AB252" i="12"/>
  <c r="BF252" i="12"/>
  <c r="BG252" i="12" s="1"/>
  <c r="T275" i="12"/>
  <c r="AJ37" i="12"/>
  <c r="AF181" i="12"/>
  <c r="AT181" i="12"/>
  <c r="AU181" i="12" s="1"/>
  <c r="AD181" i="12"/>
  <c r="AN181" i="12"/>
  <c r="AO181" i="12" s="1"/>
  <c r="K35" i="12"/>
  <c r="Z35" i="10" s="1"/>
  <c r="X35" i="12"/>
  <c r="N35" i="12"/>
  <c r="Z267" i="12"/>
  <c r="AY267" i="12"/>
  <c r="K298" i="12"/>
  <c r="AQ183" i="12"/>
  <c r="AR183" i="12" s="1"/>
  <c r="N166" i="12"/>
  <c r="AN267" i="12"/>
  <c r="AO267" i="12" s="1"/>
  <c r="AB267" i="12"/>
  <c r="DR8" i="12"/>
  <c r="CP8" i="12"/>
  <c r="AH166" i="12"/>
  <c r="V166" i="12"/>
  <c r="N267" i="12"/>
  <c r="V267" i="12"/>
  <c r="AT267" i="12"/>
  <c r="AU267" i="12" s="1"/>
  <c r="AT298" i="12"/>
  <c r="AU298" i="12" s="1"/>
  <c r="DX8" i="12"/>
  <c r="AD166" i="12"/>
  <c r="AJ84" i="12"/>
  <c r="V84" i="12"/>
  <c r="AB84" i="12"/>
  <c r="AD84" i="12"/>
  <c r="T267" i="12"/>
  <c r="AD267" i="12"/>
  <c r="BF267" i="12"/>
  <c r="BG267" i="12" s="1"/>
  <c r="K267" i="12"/>
  <c r="X267" i="12"/>
  <c r="T189" i="12"/>
  <c r="AN189" i="12"/>
  <c r="AO189" i="12" s="1"/>
  <c r="AF298" i="12"/>
  <c r="AN298" i="12"/>
  <c r="AO298" i="12" s="1"/>
  <c r="AD298" i="12"/>
  <c r="AQ298" i="12"/>
  <c r="AR298" i="12" s="1"/>
  <c r="DO8" i="12"/>
  <c r="CN8" i="12"/>
  <c r="X298" i="12"/>
  <c r="CL8" i="12"/>
  <c r="N183" i="12"/>
  <c r="V183" i="12"/>
  <c r="P166" i="12"/>
  <c r="R166" i="12" s="1"/>
  <c r="T166" i="12"/>
  <c r="AQ166" i="12"/>
  <c r="AR166" i="12" s="1"/>
  <c r="AW166" i="12"/>
  <c r="AY166" i="12"/>
  <c r="N84" i="12"/>
  <c r="Z84" i="12"/>
  <c r="AW84" i="12"/>
  <c r="BA84" i="12" s="1"/>
  <c r="BC84" i="12" s="1"/>
  <c r="BD84" i="12" s="1"/>
  <c r="X84" i="12"/>
  <c r="AD189" i="12"/>
  <c r="AJ298" i="12"/>
  <c r="M298" i="12"/>
  <c r="P298" i="12"/>
  <c r="R298" i="12" s="1"/>
  <c r="V298" i="12"/>
  <c r="CZ8" i="12"/>
  <c r="Z298" i="12"/>
  <c r="K183" i="12"/>
  <c r="BF166" i="12"/>
  <c r="BG166" i="12" s="1"/>
  <c r="K166" i="12"/>
  <c r="AB166" i="12"/>
  <c r="AN166" i="12"/>
  <c r="AO166" i="12" s="1"/>
  <c r="Z166" i="12"/>
  <c r="BF84" i="12"/>
  <c r="BG84" i="12" s="1"/>
  <c r="AN84" i="12"/>
  <c r="AO84" i="12" s="1"/>
  <c r="AJ267" i="12"/>
  <c r="AW267" i="12"/>
  <c r="P267" i="12"/>
  <c r="R267" i="12" s="1"/>
  <c r="M267" i="12"/>
  <c r="AB298" i="12"/>
  <c r="N298" i="12"/>
  <c r="AY298" i="12"/>
  <c r="DT8" i="12"/>
  <c r="CR8" i="12"/>
  <c r="AW298" i="12"/>
  <c r="T298" i="12"/>
  <c r="AF166" i="12"/>
  <c r="X166" i="12"/>
  <c r="M166" i="12"/>
  <c r="DR9" i="12"/>
  <c r="K237" i="12"/>
  <c r="Z237" i="10" s="1"/>
  <c r="V307" i="12"/>
  <c r="AH58" i="12"/>
  <c r="AW238" i="12"/>
  <c r="K305" i="12"/>
  <c r="AT37" i="12"/>
  <c r="P208" i="12"/>
  <c r="AJ70" i="12"/>
  <c r="DO9" i="12"/>
  <c r="DP9" i="12" s="1"/>
  <c r="AH33" i="12"/>
  <c r="AW33" i="10" s="1"/>
  <c r="T237" i="12"/>
  <c r="AJ237" i="10" s="1"/>
  <c r="AK237" i="10" s="1"/>
  <c r="AT245" i="12"/>
  <c r="AU245" i="12" s="1"/>
  <c r="CR9" i="12"/>
  <c r="DX9" i="12"/>
  <c r="DY9" i="12" s="1"/>
  <c r="AJ237" i="12"/>
  <c r="AN237" i="12"/>
  <c r="AO237" i="12" s="1"/>
  <c r="M56" i="12"/>
  <c r="AT272" i="12"/>
  <c r="AU272" i="12" s="1"/>
  <c r="Z238" i="12"/>
  <c r="AN306" i="12"/>
  <c r="AO306" i="12" s="1"/>
  <c r="AY37" i="12"/>
  <c r="CP9" i="12"/>
  <c r="CN9" i="12"/>
  <c r="M33" i="12"/>
  <c r="AB33" i="10" s="1"/>
  <c r="AC33" i="10" s="1"/>
  <c r="M237" i="12"/>
  <c r="AB237" i="10" s="1"/>
  <c r="AC237" i="10" s="1"/>
  <c r="N237" i="12"/>
  <c r="AH245" i="12"/>
  <c r="AY178" i="12"/>
  <c r="BF309" i="12"/>
  <c r="BG309" i="12" s="1"/>
  <c r="P272" i="12"/>
  <c r="R272" i="12" s="1"/>
  <c r="BF208" i="12"/>
  <c r="BG208" i="12" s="1"/>
  <c r="AD75" i="12"/>
  <c r="BF306" i="12"/>
  <c r="BG306" i="12" s="1"/>
  <c r="V37" i="12"/>
  <c r="T37" i="12"/>
  <c r="AW70" i="12"/>
  <c r="CZ9" i="12"/>
  <c r="AJ33" i="12"/>
  <c r="T33" i="12"/>
  <c r="AJ33" i="10" s="1"/>
  <c r="AK33" i="10" s="1"/>
  <c r="BF237" i="12"/>
  <c r="BG237" i="12" s="1"/>
  <c r="AB237" i="12"/>
  <c r="AO237" i="10" s="1"/>
  <c r="AP237" i="10" s="1"/>
  <c r="AQ237" i="12"/>
  <c r="AR237" i="12" s="1"/>
  <c r="P245" i="12"/>
  <c r="R245" i="12" s="1"/>
  <c r="M245" i="12"/>
  <c r="AJ56" i="12"/>
  <c r="V56" i="12"/>
  <c r="AW178" i="12"/>
  <c r="V178" i="12"/>
  <c r="K309" i="12"/>
  <c r="V309" i="12"/>
  <c r="AN272" i="12"/>
  <c r="AO272" i="12" s="1"/>
  <c r="AJ208" i="12"/>
  <c r="AF307" i="12"/>
  <c r="AW307" i="12"/>
  <c r="K58" i="12"/>
  <c r="AY58" i="12"/>
  <c r="AJ210" i="12"/>
  <c r="X210" i="12"/>
  <c r="AD238" i="12"/>
  <c r="K238" i="12"/>
  <c r="AH75" i="12"/>
  <c r="T75" i="12"/>
  <c r="AF306" i="12"/>
  <c r="AH306" i="12"/>
  <c r="AN305" i="12"/>
  <c r="AO305" i="12" s="1"/>
  <c r="V305" i="12"/>
  <c r="Z37" i="12"/>
  <c r="K37" i="12"/>
  <c r="M37" i="12"/>
  <c r="X37" i="12"/>
  <c r="BF37" i="12"/>
  <c r="BG37" i="12" s="1"/>
  <c r="X70" i="12"/>
  <c r="AY70" i="12"/>
  <c r="AN33" i="12"/>
  <c r="AO33" i="12" s="1"/>
  <c r="X33" i="12"/>
  <c r="K245" i="12"/>
  <c r="AY245" i="12"/>
  <c r="N56" i="12"/>
  <c r="AN56" i="12"/>
  <c r="AO56" i="12" s="1"/>
  <c r="Z178" i="12"/>
  <c r="N178" i="12"/>
  <c r="AJ309" i="12"/>
  <c r="M309" i="12"/>
  <c r="T272" i="12"/>
  <c r="AF272" i="12"/>
  <c r="Z208" i="12"/>
  <c r="AM208" i="10" s="1"/>
  <c r="AN208" i="10" s="1"/>
  <c r="AT307" i="12"/>
  <c r="AU307" i="12" s="1"/>
  <c r="AY307" i="12"/>
  <c r="N58" i="12"/>
  <c r="AB58" i="12"/>
  <c r="T210" i="12"/>
  <c r="AJ210" i="10" s="1"/>
  <c r="AK210" i="10" s="1"/>
  <c r="M238" i="12"/>
  <c r="AQ238" i="12"/>
  <c r="AR238" i="12" s="1"/>
  <c r="AN75" i="12"/>
  <c r="AO75" i="12" s="1"/>
  <c r="AW75" i="12"/>
  <c r="AB306" i="12"/>
  <c r="X306" i="12"/>
  <c r="M305" i="12"/>
  <c r="AN37" i="12"/>
  <c r="AO37" i="12" s="1"/>
  <c r="AD37" i="12"/>
  <c r="AW37" i="12"/>
  <c r="AH37" i="12"/>
  <c r="AN70" i="12"/>
  <c r="AO70" i="12" s="1"/>
  <c r="AD70" i="12"/>
  <c r="K33" i="12"/>
  <c r="Z33" i="10" s="1"/>
  <c r="AH237" i="12"/>
  <c r="AW237" i="10" s="1"/>
  <c r="AW237" i="12"/>
  <c r="AR237" i="10" s="1"/>
  <c r="AS237" i="10" s="1"/>
  <c r="Z237" i="12"/>
  <c r="AM237" i="10" s="1"/>
  <c r="AN237" i="10" s="1"/>
  <c r="AF245" i="12"/>
  <c r="X245" i="12"/>
  <c r="BF56" i="12"/>
  <c r="BG56" i="12" s="1"/>
  <c r="T309" i="12"/>
  <c r="M272" i="12"/>
  <c r="AW208" i="12"/>
  <c r="AR208" i="10" s="1"/>
  <c r="AS208" i="10" s="1"/>
  <c r="K307" i="12"/>
  <c r="AF58" i="12"/>
  <c r="AH210" i="12"/>
  <c r="AW210" i="10" s="1"/>
  <c r="P75" i="12"/>
  <c r="R75" i="12" s="1"/>
  <c r="Z305" i="12"/>
  <c r="P37" i="12"/>
  <c r="R37" i="12" s="1"/>
  <c r="AB37" i="12"/>
  <c r="AQ37" i="12"/>
  <c r="AR37" i="12" s="1"/>
  <c r="AF37" i="12"/>
  <c r="AT70" i="12"/>
  <c r="AU70" i="12" s="1"/>
  <c r="Z285" i="12"/>
  <c r="AF285" i="12"/>
  <c r="N123" i="12"/>
  <c r="AN123" i="12"/>
  <c r="AO123" i="12" s="1"/>
  <c r="K188" i="12"/>
  <c r="AQ188" i="12"/>
  <c r="AR188" i="12" s="1"/>
  <c r="AT296" i="12"/>
  <c r="AU296" i="12" s="1"/>
  <c r="AB296" i="12"/>
  <c r="T236" i="12"/>
  <c r="Z236" i="12"/>
  <c r="AB207" i="12"/>
  <c r="AO207" i="10" s="1"/>
  <c r="AP207" i="10" s="1"/>
  <c r="AN207" i="12"/>
  <c r="AO207" i="12" s="1"/>
  <c r="N281" i="12"/>
  <c r="AT281" i="12"/>
  <c r="AU281" i="12" s="1"/>
  <c r="AW303" i="12"/>
  <c r="T303" i="12"/>
  <c r="AW187" i="12"/>
  <c r="Z187" i="12"/>
  <c r="V201" i="12"/>
  <c r="AQ292" i="12"/>
  <c r="AR292" i="12" s="1"/>
  <c r="M264" i="12"/>
  <c r="AW285" i="12"/>
  <c r="BA285" i="12" s="1"/>
  <c r="BC285" i="12" s="1"/>
  <c r="BD285" i="12" s="1"/>
  <c r="AD285" i="12"/>
  <c r="AH285" i="12"/>
  <c r="AD123" i="12"/>
  <c r="T123" i="12"/>
  <c r="AQ123" i="12"/>
  <c r="AR123" i="12" s="1"/>
  <c r="T188" i="12"/>
  <c r="AN188" i="12"/>
  <c r="AO188" i="12" s="1"/>
  <c r="K296" i="12"/>
  <c r="AJ296" i="12"/>
  <c r="AY296" i="12"/>
  <c r="BA296" i="12" s="1"/>
  <c r="BC296" i="12" s="1"/>
  <c r="BD296" i="12" s="1"/>
  <c r="AY236" i="12"/>
  <c r="K236" i="12"/>
  <c r="P236" i="12"/>
  <c r="R236" i="12" s="1"/>
  <c r="BF207" i="12"/>
  <c r="BG207" i="12" s="1"/>
  <c r="V281" i="12"/>
  <c r="AN281" i="12"/>
  <c r="AO281" i="12" s="1"/>
  <c r="N303" i="12"/>
  <c r="AJ303" i="12"/>
  <c r="N187" i="12"/>
  <c r="AD187" i="12"/>
  <c r="AQ187" i="12"/>
  <c r="AR187" i="12" s="1"/>
  <c r="V315" i="12"/>
  <c r="AD315" i="12" s="1"/>
  <c r="AQ201" i="12"/>
  <c r="AR201" i="12" s="1"/>
  <c r="N273" i="12"/>
  <c r="AD310" i="12"/>
  <c r="V83" i="12"/>
  <c r="BF241" i="12"/>
  <c r="BG241" i="12" s="1"/>
  <c r="DD9" i="12"/>
  <c r="V230" i="12"/>
  <c r="N230" i="12"/>
  <c r="K230" i="12"/>
  <c r="Z230" i="10" s="1"/>
  <c r="Z230" i="12"/>
  <c r="AM230" i="10" s="1"/>
  <c r="AN230" i="10" s="1"/>
  <c r="AY274" i="12"/>
  <c r="AF268" i="12"/>
  <c r="AF168" i="12"/>
  <c r="AW168" i="12"/>
  <c r="M302" i="12"/>
  <c r="AF246" i="12"/>
  <c r="Z246" i="12"/>
  <c r="P227" i="12"/>
  <c r="AT278" i="12"/>
  <c r="AU278" i="12" s="1"/>
  <c r="Z278" i="12"/>
  <c r="AT76" i="12"/>
  <c r="AU76" i="12" s="1"/>
  <c r="P255" i="12"/>
  <c r="R255" i="12" s="1"/>
  <c r="X240" i="12"/>
  <c r="M282" i="12"/>
  <c r="N299" i="12"/>
  <c r="AF240" i="12"/>
  <c r="AF282" i="12"/>
  <c r="X299" i="12"/>
  <c r="AH240" i="12"/>
  <c r="Z240" i="12"/>
  <c r="AY282" i="12"/>
  <c r="AH299" i="12"/>
  <c r="CA94" i="12"/>
  <c r="M230" i="12"/>
  <c r="AB230" i="10" s="1"/>
  <c r="AC230" i="10" s="1"/>
  <c r="AH230" i="12"/>
  <c r="AW230" i="10" s="1"/>
  <c r="BF230" i="12"/>
  <c r="BG230" i="12" s="1"/>
  <c r="AQ230" i="12"/>
  <c r="AR230" i="12" s="1"/>
  <c r="M276" i="12"/>
  <c r="Z276" i="12"/>
  <c r="AW274" i="12"/>
  <c r="K274" i="12"/>
  <c r="Z274" i="12"/>
  <c r="V274" i="12"/>
  <c r="AF274" i="12"/>
  <c r="K268" i="12"/>
  <c r="AJ268" i="12"/>
  <c r="X268" i="12"/>
  <c r="N268" i="12"/>
  <c r="M268" i="12"/>
  <c r="P168" i="12"/>
  <c r="R168" i="12" s="1"/>
  <c r="AB168" i="12"/>
  <c r="T168" i="12"/>
  <c r="M168" i="12"/>
  <c r="AY168" i="12"/>
  <c r="AF302" i="12"/>
  <c r="V302" i="12"/>
  <c r="K302" i="12"/>
  <c r="AY302" i="12"/>
  <c r="T302" i="12"/>
  <c r="P246" i="12"/>
  <c r="R246" i="12" s="1"/>
  <c r="AD246" i="12"/>
  <c r="N246" i="12"/>
  <c r="AH246" i="12"/>
  <c r="X246" i="12"/>
  <c r="AJ227" i="12"/>
  <c r="X227" i="12"/>
  <c r="AF227" i="12"/>
  <c r="AW278" i="12"/>
  <c r="AQ278" i="12"/>
  <c r="AR278" i="12" s="1"/>
  <c r="AN278" i="12"/>
  <c r="AO278" i="12" s="1"/>
  <c r="M278" i="12"/>
  <c r="X278" i="12"/>
  <c r="X76" i="12"/>
  <c r="Z76" i="12"/>
  <c r="AQ76" i="12"/>
  <c r="AR76" i="12" s="1"/>
  <c r="K76" i="12"/>
  <c r="AF76" i="12"/>
  <c r="AB313" i="12"/>
  <c r="N255" i="12"/>
  <c r="AD255" i="12"/>
  <c r="AH255" i="12"/>
  <c r="AN255" i="12"/>
  <c r="AO255" i="12" s="1"/>
  <c r="BF255" i="12"/>
  <c r="BG255" i="12" s="1"/>
  <c r="T240" i="12"/>
  <c r="V240" i="12"/>
  <c r="K240" i="12"/>
  <c r="M240" i="12"/>
  <c r="AD282" i="12"/>
  <c r="AJ282" i="12"/>
  <c r="T282" i="12"/>
  <c r="X282" i="12"/>
  <c r="AT299" i="12"/>
  <c r="AU299" i="12" s="1"/>
  <c r="K299" i="12"/>
  <c r="AN299" i="12"/>
  <c r="AO299" i="12" s="1"/>
  <c r="AQ299" i="12"/>
  <c r="AR299" i="12" s="1"/>
  <c r="AZ13" i="11"/>
  <c r="T276" i="12"/>
  <c r="AN276" i="12"/>
  <c r="AO276" i="12" s="1"/>
  <c r="AD276" i="12"/>
  <c r="N274" i="12"/>
  <c r="AJ274" i="12"/>
  <c r="AD274" i="12"/>
  <c r="P274" i="12"/>
  <c r="R274" i="12" s="1"/>
  <c r="BF274" i="12"/>
  <c r="BG274" i="12" s="1"/>
  <c r="AH268" i="12"/>
  <c r="AW268" i="12"/>
  <c r="AQ268" i="12"/>
  <c r="AR268" i="12" s="1"/>
  <c r="AT268" i="12"/>
  <c r="AU268" i="12" s="1"/>
  <c r="V268" i="12"/>
  <c r="AN168" i="12"/>
  <c r="AO168" i="12" s="1"/>
  <c r="X168" i="12"/>
  <c r="AH168" i="12"/>
  <c r="K168" i="12"/>
  <c r="Z302" i="12"/>
  <c r="AD302" i="12"/>
  <c r="N302" i="12"/>
  <c r="AH302" i="12"/>
  <c r="BF246" i="12"/>
  <c r="BG246" i="12" s="1"/>
  <c r="AN246" i="12"/>
  <c r="AO246" i="12" s="1"/>
  <c r="T246" i="12"/>
  <c r="AT246" i="12"/>
  <c r="AU246" i="12" s="1"/>
  <c r="T227" i="12"/>
  <c r="AJ227" i="10" s="1"/>
  <c r="AK227" i="10" s="1"/>
  <c r="M227" i="12"/>
  <c r="AB227" i="10" s="1"/>
  <c r="AC227" i="10" s="1"/>
  <c r="Z227" i="12"/>
  <c r="AM227" i="10" s="1"/>
  <c r="AN227" i="10" s="1"/>
  <c r="K227" i="12"/>
  <c r="Z227" i="10" s="1"/>
  <c r="AY278" i="12"/>
  <c r="AJ278" i="12"/>
  <c r="V278" i="12"/>
  <c r="AF278" i="12"/>
  <c r="T76" i="12"/>
  <c r="M76" i="12"/>
  <c r="AH76" i="12"/>
  <c r="V76" i="12"/>
  <c r="BF313" i="12"/>
  <c r="BG313" i="12" s="1"/>
  <c r="AY255" i="12"/>
  <c r="AF255" i="12"/>
  <c r="AB255" i="12"/>
  <c r="Z255" i="12"/>
  <c r="AW240" i="12"/>
  <c r="AJ240" i="12"/>
  <c r="AB240" i="12"/>
  <c r="AY240" i="12"/>
  <c r="AN240" i="12"/>
  <c r="AO240" i="12" s="1"/>
  <c r="AQ282" i="12"/>
  <c r="AR282" i="12" s="1"/>
  <c r="N282" i="12"/>
  <c r="AB282" i="12"/>
  <c r="Z299" i="12"/>
  <c r="AB299" i="12"/>
  <c r="AJ299" i="12"/>
  <c r="V299" i="12"/>
  <c r="CG94" i="12"/>
  <c r="AB271" i="12"/>
  <c r="AJ276" i="12"/>
  <c r="K276" i="12"/>
  <c r="AH274" i="12"/>
  <c r="AT274" i="12"/>
  <c r="AU274" i="12" s="1"/>
  <c r="AB274" i="12"/>
  <c r="T268" i="12"/>
  <c r="Z268" i="12"/>
  <c r="AD268" i="12"/>
  <c r="AJ168" i="12"/>
  <c r="AD168" i="12"/>
  <c r="V168" i="12"/>
  <c r="N168" i="12"/>
  <c r="AN302" i="12"/>
  <c r="AO302" i="12" s="1"/>
  <c r="AT302" i="12"/>
  <c r="AU302" i="12" s="1"/>
  <c r="AB302" i="12"/>
  <c r="AW302" i="12"/>
  <c r="K246" i="12"/>
  <c r="AQ246" i="12"/>
  <c r="AR246" i="12" s="1"/>
  <c r="AJ246" i="12"/>
  <c r="M246" i="12"/>
  <c r="V227" i="12"/>
  <c r="AW227" i="12"/>
  <c r="AR227" i="10" s="1"/>
  <c r="AS227" i="10" s="1"/>
  <c r="BF227" i="12"/>
  <c r="BG227" i="12" s="1"/>
  <c r="N278" i="12"/>
  <c r="AH278" i="12"/>
  <c r="AD278" i="12"/>
  <c r="P278" i="12"/>
  <c r="R278" i="12" s="1"/>
  <c r="AJ76" i="12"/>
  <c r="N76" i="12"/>
  <c r="AB76" i="12"/>
  <c r="AD76" i="12"/>
  <c r="AF313" i="12"/>
  <c r="AW255" i="12"/>
  <c r="AJ255" i="12"/>
  <c r="V255" i="12"/>
  <c r="AT255" i="12"/>
  <c r="AU255" i="12" s="1"/>
  <c r="AD240" i="12"/>
  <c r="AT240" i="12"/>
  <c r="AU240" i="12" s="1"/>
  <c r="P240" i="12"/>
  <c r="R240" i="12" s="1"/>
  <c r="AQ240" i="12"/>
  <c r="AR240" i="12" s="1"/>
  <c r="K282" i="12"/>
  <c r="AW282" i="12"/>
  <c r="BF282" i="12"/>
  <c r="BG282" i="12" s="1"/>
  <c r="AT282" i="12"/>
  <c r="AU282" i="12" s="1"/>
  <c r="P299" i="12"/>
  <c r="R299" i="12" s="1"/>
  <c r="BF299" i="12"/>
  <c r="BG299" i="12" s="1"/>
  <c r="T299" i="12"/>
  <c r="DI94" i="12"/>
  <c r="DJ94" i="12" s="1"/>
  <c r="V271" i="12"/>
  <c r="CX48" i="12"/>
  <c r="P285" i="12"/>
  <c r="R285" i="12" s="1"/>
  <c r="AB285" i="12"/>
  <c r="BF285" i="12"/>
  <c r="BG285" i="12" s="1"/>
  <c r="P123" i="12"/>
  <c r="R123" i="12" s="1"/>
  <c r="AF123" i="12"/>
  <c r="K123" i="12"/>
  <c r="AY123" i="12"/>
  <c r="BA123" i="12" s="1"/>
  <c r="BC123" i="12" s="1"/>
  <c r="BD123" i="12" s="1"/>
  <c r="AF188" i="12"/>
  <c r="AB188" i="12"/>
  <c r="AD188" i="12"/>
  <c r="Z188" i="12"/>
  <c r="M296" i="12"/>
  <c r="AF296" i="12"/>
  <c r="AN296" i="12"/>
  <c r="AO296" i="12" s="1"/>
  <c r="AH236" i="12"/>
  <c r="AN236" i="12"/>
  <c r="AO236" i="12" s="1"/>
  <c r="AF236" i="12"/>
  <c r="AT236" i="12"/>
  <c r="AU236" i="12" s="1"/>
  <c r="M207" i="12"/>
  <c r="AB207" i="10" s="1"/>
  <c r="AC207" i="10" s="1"/>
  <c r="AW207" i="12"/>
  <c r="AR207" i="10" s="1"/>
  <c r="AS207" i="10" s="1"/>
  <c r="X207" i="12"/>
  <c r="AH281" i="12"/>
  <c r="P281" i="12"/>
  <c r="R281" i="12" s="1"/>
  <c r="Z281" i="12"/>
  <c r="M303" i="12"/>
  <c r="P303" i="12"/>
  <c r="R303" i="12" s="1"/>
  <c r="AY303" i="12"/>
  <c r="X303" i="12"/>
  <c r="AN187" i="12"/>
  <c r="AO187" i="12" s="1"/>
  <c r="BF187" i="12"/>
  <c r="BG187" i="12" s="1"/>
  <c r="AH187" i="12"/>
  <c r="N315" i="12"/>
  <c r="AD201" i="12"/>
  <c r="K273" i="12"/>
  <c r="AT264" i="12"/>
  <c r="AU264" i="12" s="1"/>
  <c r="V310" i="12"/>
  <c r="X310" i="12"/>
  <c r="AB292" i="12"/>
  <c r="AJ241" i="12"/>
  <c r="N83" i="12"/>
  <c r="K315" i="12"/>
  <c r="AF273" i="12"/>
  <c r="T264" i="12"/>
  <c r="AF310" i="12"/>
  <c r="AD292" i="12"/>
  <c r="P241" i="12"/>
  <c r="AQ241" i="12"/>
  <c r="AR241" i="12" s="1"/>
  <c r="T83" i="12"/>
  <c r="AJ83" i="10" s="1"/>
  <c r="AK83" i="10" s="1"/>
  <c r="T315" i="12"/>
  <c r="Z201" i="12"/>
  <c r="AM201" i="10" s="1"/>
  <c r="AN201" i="10" s="1"/>
  <c r="BF273" i="12"/>
  <c r="BG273" i="12" s="1"/>
  <c r="AF264" i="12"/>
  <c r="AN310" i="12"/>
  <c r="AO310" i="12" s="1"/>
  <c r="AH292" i="12"/>
  <c r="P292" i="12"/>
  <c r="R292" i="12" s="1"/>
  <c r="AL292" i="12" s="1"/>
  <c r="AZ90" i="11"/>
  <c r="AT285" i="12"/>
  <c r="AU285" i="12" s="1"/>
  <c r="AQ285" i="12"/>
  <c r="AR285" i="12" s="1"/>
  <c r="M285" i="12"/>
  <c r="X285" i="12"/>
  <c r="V123" i="12"/>
  <c r="AJ123" i="12"/>
  <c r="Z123" i="12"/>
  <c r="BF123" i="12"/>
  <c r="BG123" i="12" s="1"/>
  <c r="AJ188" i="12"/>
  <c r="P188" i="12"/>
  <c r="R188" i="12" s="1"/>
  <c r="AH188" i="12"/>
  <c r="AW188" i="12"/>
  <c r="AQ296" i="12"/>
  <c r="AR296" i="12" s="1"/>
  <c r="V296" i="12"/>
  <c r="AD296" i="12"/>
  <c r="N236" i="12"/>
  <c r="AW236" i="12"/>
  <c r="M236" i="12"/>
  <c r="AD236" i="12"/>
  <c r="K207" i="12"/>
  <c r="Z207" i="10" s="1"/>
  <c r="AJ207" i="12"/>
  <c r="V207" i="12"/>
  <c r="N207" i="12"/>
  <c r="BF281" i="12"/>
  <c r="BG281" i="12" s="1"/>
  <c r="AD281" i="12"/>
  <c r="AQ281" i="12"/>
  <c r="AR281" i="12" s="1"/>
  <c r="M281" i="12"/>
  <c r="AF303" i="12"/>
  <c r="Z303" i="12"/>
  <c r="AD303" i="12"/>
  <c r="AN303" i="12"/>
  <c r="AO303" i="12" s="1"/>
  <c r="P83" i="12"/>
  <c r="X83" i="12"/>
  <c r="K83" i="12"/>
  <c r="Z83" i="10" s="1"/>
  <c r="AQ83" i="12"/>
  <c r="AR83" i="12" s="1"/>
  <c r="Z83" i="12"/>
  <c r="AM83" i="10" s="1"/>
  <c r="AN83" i="10" s="1"/>
  <c r="AT187" i="12"/>
  <c r="AU187" i="12" s="1"/>
  <c r="T187" i="12"/>
  <c r="P187" i="12"/>
  <c r="R187" i="12" s="1"/>
  <c r="K187" i="12"/>
  <c r="AQ315" i="12"/>
  <c r="AR315" i="12" s="1"/>
  <c r="P315" i="12"/>
  <c r="R315" i="12" s="1"/>
  <c r="M315" i="12"/>
  <c r="AJ315" i="12"/>
  <c r="BF201" i="12"/>
  <c r="BG201" i="12" s="1"/>
  <c r="P201" i="12"/>
  <c r="AB201" i="12"/>
  <c r="AO201" i="10" s="1"/>
  <c r="AP201" i="10" s="1"/>
  <c r="AT273" i="12"/>
  <c r="AU273" i="12" s="1"/>
  <c r="AJ273" i="12"/>
  <c r="AD273" i="12"/>
  <c r="V273" i="12"/>
  <c r="M273" i="12"/>
  <c r="AH264" i="12"/>
  <c r="AQ264" i="12"/>
  <c r="AR264" i="12" s="1"/>
  <c r="Z264" i="12"/>
  <c r="BF264" i="12"/>
  <c r="BG264" i="12" s="1"/>
  <c r="AN264" i="12"/>
  <c r="AO264" i="12" s="1"/>
  <c r="Z310" i="12"/>
  <c r="P310" i="12"/>
  <c r="R310" i="12" s="1"/>
  <c r="N310" i="12"/>
  <c r="AH310" i="12"/>
  <c r="AY310" i="12"/>
  <c r="Z292" i="12"/>
  <c r="AT292" i="12"/>
  <c r="AU292" i="12" s="1"/>
  <c r="AF292" i="12"/>
  <c r="N292" i="12"/>
  <c r="X292" i="12"/>
  <c r="AW241" i="12"/>
  <c r="AR241" i="10" s="1"/>
  <c r="AS241" i="10" s="1"/>
  <c r="K241" i="12"/>
  <c r="Z241" i="10" s="1"/>
  <c r="X241" i="12"/>
  <c r="Z241" i="12"/>
  <c r="AM241" i="10" s="1"/>
  <c r="AN241" i="10" s="1"/>
  <c r="AJ83" i="12"/>
  <c r="AB83" i="12"/>
  <c r="AO83" i="10" s="1"/>
  <c r="AP83" i="10" s="1"/>
  <c r="BF83" i="12"/>
  <c r="BG83" i="12" s="1"/>
  <c r="M83" i="12"/>
  <c r="AB83" i="10" s="1"/>
  <c r="AC83" i="10" s="1"/>
  <c r="AY315" i="12"/>
  <c r="AF315" i="12"/>
  <c r="AW315" i="12"/>
  <c r="AN315" i="12"/>
  <c r="AO315" i="12" s="1"/>
  <c r="AB315" i="12"/>
  <c r="AJ201" i="12"/>
  <c r="M201" i="12"/>
  <c r="AB201" i="10" s="1"/>
  <c r="AC201" i="10" s="1"/>
  <c r="K201" i="12"/>
  <c r="Z201" i="10" s="1"/>
  <c r="AN201" i="12"/>
  <c r="AO201" i="12" s="1"/>
  <c r="AH201" i="12"/>
  <c r="AW201" i="10" s="1"/>
  <c r="AH273" i="12"/>
  <c r="T273" i="12"/>
  <c r="AB273" i="12"/>
  <c r="P273" i="12"/>
  <c r="R273" i="12" s="1"/>
  <c r="Z273" i="12"/>
  <c r="AJ264" i="12"/>
  <c r="AY264" i="12"/>
  <c r="K264" i="12"/>
  <c r="P264" i="12"/>
  <c r="R264" i="12" s="1"/>
  <c r="V264" i="12"/>
  <c r="AT310" i="12"/>
  <c r="AU310" i="12" s="1"/>
  <c r="AB310" i="12"/>
  <c r="M310" i="12"/>
  <c r="AW310" i="12"/>
  <c r="M292" i="12"/>
  <c r="AY292" i="12"/>
  <c r="AN292" i="12"/>
  <c r="AO292" i="12" s="1"/>
  <c r="AW292" i="12"/>
  <c r="V241" i="12"/>
  <c r="AB241" i="12"/>
  <c r="AO241" i="10" s="1"/>
  <c r="AP241" i="10" s="1"/>
  <c r="AH241" i="12"/>
  <c r="AW241" i="10" s="1"/>
  <c r="AN241" i="12"/>
  <c r="AO241" i="12" s="1"/>
  <c r="AW83" i="12"/>
  <c r="AR83" i="10" s="1"/>
  <c r="AS83" i="10" s="1"/>
  <c r="AH83" i="12"/>
  <c r="AW83" i="10" s="1"/>
  <c r="AT315" i="12"/>
  <c r="AU315" i="12" s="1"/>
  <c r="AH315" i="12"/>
  <c r="BF315" i="12"/>
  <c r="BG315" i="12" s="1"/>
  <c r="Z315" i="12"/>
  <c r="AW201" i="12"/>
  <c r="AR201" i="10" s="1"/>
  <c r="AS201" i="10" s="1"/>
  <c r="X201" i="12"/>
  <c r="T201" i="12"/>
  <c r="AJ201" i="10" s="1"/>
  <c r="AK201" i="10" s="1"/>
  <c r="AW273" i="12"/>
  <c r="AQ273" i="12"/>
  <c r="AR273" i="12" s="1"/>
  <c r="AN273" i="12"/>
  <c r="AO273" i="12" s="1"/>
  <c r="AY273" i="12"/>
  <c r="AW264" i="12"/>
  <c r="AD264" i="12"/>
  <c r="AB264" i="12"/>
  <c r="N264" i="12"/>
  <c r="AQ310" i="12"/>
  <c r="AR310" i="12" s="1"/>
  <c r="K310" i="12"/>
  <c r="AJ310" i="12"/>
  <c r="BF310" i="12"/>
  <c r="BG310" i="12" s="1"/>
  <c r="T292" i="12"/>
  <c r="BF292" i="12"/>
  <c r="BG292" i="12" s="1"/>
  <c r="K292" i="12"/>
  <c r="V292" i="12"/>
  <c r="N241" i="12"/>
  <c r="T241" i="12"/>
  <c r="AJ241" i="10" s="1"/>
  <c r="AK241" i="10" s="1"/>
  <c r="M241" i="12"/>
  <c r="AB241" i="10" s="1"/>
  <c r="AC241" i="10" s="1"/>
  <c r="CA261" i="12"/>
  <c r="BF271" i="12"/>
  <c r="BG271" i="12" s="1"/>
  <c r="AY271" i="12"/>
  <c r="CD48" i="12"/>
  <c r="CF261" i="12"/>
  <c r="CH261" i="12" s="1"/>
  <c r="CT261" i="12" s="1"/>
  <c r="DF261" i="12"/>
  <c r="DG261" i="12" s="1"/>
  <c r="AN183" i="12"/>
  <c r="AO183" i="12" s="1"/>
  <c r="Z65" i="12"/>
  <c r="T65" i="12"/>
  <c r="AB65" i="12"/>
  <c r="BF238" i="12"/>
  <c r="BG238" i="12" s="1"/>
  <c r="AB238" i="12"/>
  <c r="AY238" i="12"/>
  <c r="AT238" i="12"/>
  <c r="AU238" i="12" s="1"/>
  <c r="AH238" i="12"/>
  <c r="AB309" i="12"/>
  <c r="N309" i="12"/>
  <c r="AN309" i="12"/>
  <c r="AO309" i="12" s="1"/>
  <c r="AT309" i="12"/>
  <c r="AU309" i="12" s="1"/>
  <c r="AF309" i="12"/>
  <c r="AQ210" i="12"/>
  <c r="AR210" i="12" s="1"/>
  <c r="P210" i="12"/>
  <c r="AN210" i="12"/>
  <c r="AO210" i="12" s="1"/>
  <c r="AW58" i="12"/>
  <c r="V58" i="12"/>
  <c r="BF58" i="12"/>
  <c r="BG58" i="12" s="1"/>
  <c r="X58" i="12"/>
  <c r="AN307" i="12"/>
  <c r="AO307" i="12" s="1"/>
  <c r="BF307" i="12"/>
  <c r="BG307" i="12" s="1"/>
  <c r="AB307" i="12"/>
  <c r="Z307" i="12"/>
  <c r="X272" i="12"/>
  <c r="Z272" i="12"/>
  <c r="AD272" i="12"/>
  <c r="AJ272" i="12"/>
  <c r="AW272" i="12"/>
  <c r="AF70" i="12"/>
  <c r="T70" i="12"/>
  <c r="Z70" i="12"/>
  <c r="M70" i="12"/>
  <c r="P70" i="12"/>
  <c r="R70" i="12" s="1"/>
  <c r="AH305" i="12"/>
  <c r="X305" i="12"/>
  <c r="AB305" i="12"/>
  <c r="AY305" i="12"/>
  <c r="AF305" i="12"/>
  <c r="AB75" i="12"/>
  <c r="M75" i="12"/>
  <c r="N75" i="12"/>
  <c r="K75" i="12"/>
  <c r="AJ75" i="12"/>
  <c r="N208" i="12"/>
  <c r="T208" i="12"/>
  <c r="AJ208" i="10" s="1"/>
  <c r="AK208" i="10" s="1"/>
  <c r="X208" i="12"/>
  <c r="K208" i="12"/>
  <c r="Z208" i="10" s="1"/>
  <c r="AF56" i="12"/>
  <c r="AH56" i="12"/>
  <c r="AQ56" i="12"/>
  <c r="AR56" i="12" s="1"/>
  <c r="Z56" i="12"/>
  <c r="AD178" i="12"/>
  <c r="P178" i="12"/>
  <c r="R178" i="12" s="1"/>
  <c r="AN178" i="12"/>
  <c r="AO178" i="12" s="1"/>
  <c r="K178" i="12"/>
  <c r="AT178" i="12"/>
  <c r="AU178" i="12" s="1"/>
  <c r="AQ306" i="12"/>
  <c r="AR306" i="12" s="1"/>
  <c r="AY306" i="12"/>
  <c r="K306" i="12"/>
  <c r="AT306" i="12"/>
  <c r="AU306" i="12" s="1"/>
  <c r="P306" i="12"/>
  <c r="R306" i="12" s="1"/>
  <c r="AW34" i="12"/>
  <c r="AR34" i="10" s="1"/>
  <c r="AS34" i="10" s="1"/>
  <c r="X34" i="12"/>
  <c r="AB34" i="12"/>
  <c r="AO34" i="10" s="1"/>
  <c r="AP34" i="10" s="1"/>
  <c r="N34" i="12"/>
  <c r="AJ34" i="12"/>
  <c r="K34" i="12"/>
  <c r="Z34" i="10" s="1"/>
  <c r="BF34" i="12"/>
  <c r="BG34" i="12" s="1"/>
  <c r="AF34" i="12"/>
  <c r="AQ34" i="12"/>
  <c r="AR34" i="12" s="1"/>
  <c r="T34" i="12"/>
  <c r="AJ34" i="10" s="1"/>
  <c r="AK34" i="10" s="1"/>
  <c r="P34" i="12"/>
  <c r="AH34" i="12"/>
  <c r="AW34" i="10" s="1"/>
  <c r="M34" i="12"/>
  <c r="AB34" i="10" s="1"/>
  <c r="AC34" i="10" s="1"/>
  <c r="Z33" i="12"/>
  <c r="AM33" i="10" s="1"/>
  <c r="AN33" i="10" s="1"/>
  <c r="AB33" i="12"/>
  <c r="AO33" i="10" s="1"/>
  <c r="AP33" i="10" s="1"/>
  <c r="BF33" i="12"/>
  <c r="BG33" i="12" s="1"/>
  <c r="BF245" i="12"/>
  <c r="BG245" i="12" s="1"/>
  <c r="AW245" i="12"/>
  <c r="AQ245" i="12"/>
  <c r="AR245" i="12" s="1"/>
  <c r="Z245" i="12"/>
  <c r="V245" i="12"/>
  <c r="AW276" i="12"/>
  <c r="AQ276" i="12"/>
  <c r="AR276" i="12" s="1"/>
  <c r="P276" i="12"/>
  <c r="R276" i="12" s="1"/>
  <c r="BF276" i="12"/>
  <c r="BG276" i="12" s="1"/>
  <c r="X56" i="12"/>
  <c r="AT56" i="12"/>
  <c r="AU56" i="12" s="1"/>
  <c r="AW56" i="12"/>
  <c r="BA56" i="12" s="1"/>
  <c r="BC56" i="12" s="1"/>
  <c r="BD56" i="12" s="1"/>
  <c r="AD56" i="12"/>
  <c r="AF178" i="12"/>
  <c r="AH178" i="12"/>
  <c r="AB178" i="12"/>
  <c r="P309" i="12"/>
  <c r="R309" i="12" s="1"/>
  <c r="AQ309" i="12"/>
  <c r="AR309" i="12" s="1"/>
  <c r="AD309" i="12"/>
  <c r="AH272" i="12"/>
  <c r="AY272" i="12"/>
  <c r="BF272" i="12"/>
  <c r="BG272" i="12" s="1"/>
  <c r="M208" i="12"/>
  <c r="AB208" i="10" s="1"/>
  <c r="AC208" i="10" s="1"/>
  <c r="AN208" i="12"/>
  <c r="AO208" i="12" s="1"/>
  <c r="AQ208" i="12"/>
  <c r="AR208" i="12" s="1"/>
  <c r="N307" i="12"/>
  <c r="M307" i="12"/>
  <c r="AH307" i="12"/>
  <c r="X307" i="12"/>
  <c r="P58" i="12"/>
  <c r="R58" i="12" s="1"/>
  <c r="M58" i="12"/>
  <c r="Z58" i="12"/>
  <c r="AQ58" i="12"/>
  <c r="AR58" i="12" s="1"/>
  <c r="K210" i="12"/>
  <c r="Z210" i="10" s="1"/>
  <c r="AB210" i="12"/>
  <c r="AO210" i="10" s="1"/>
  <c r="AP210" i="10" s="1"/>
  <c r="T238" i="12"/>
  <c r="AF238" i="12"/>
  <c r="AN238" i="12"/>
  <c r="AO238" i="12" s="1"/>
  <c r="P238" i="12"/>
  <c r="R238" i="12" s="1"/>
  <c r="AF75" i="12"/>
  <c r="AY75" i="12"/>
  <c r="Z75" i="12"/>
  <c r="Z306" i="12"/>
  <c r="N306" i="12"/>
  <c r="T306" i="12"/>
  <c r="P305" i="12"/>
  <c r="R305" i="12" s="1"/>
  <c r="BF305" i="12"/>
  <c r="BG305" i="12" s="1"/>
  <c r="AD305" i="12"/>
  <c r="AW305" i="12"/>
  <c r="BF70" i="12"/>
  <c r="BG70" i="12" s="1"/>
  <c r="V70" i="12"/>
  <c r="AB70" i="12"/>
  <c r="Z34" i="12"/>
  <c r="AM34" i="10" s="1"/>
  <c r="AN34" i="10" s="1"/>
  <c r="AN34" i="12"/>
  <c r="AO34" i="12" s="1"/>
  <c r="AW33" i="12"/>
  <c r="AR33" i="10" s="1"/>
  <c r="AS33" i="10" s="1"/>
  <c r="V33" i="12"/>
  <c r="P33" i="12"/>
  <c r="AF33" i="12"/>
  <c r="AJ245" i="12"/>
  <c r="T245" i="12"/>
  <c r="AB245" i="12"/>
  <c r="AD245" i="12"/>
  <c r="AH276" i="12"/>
  <c r="X276" i="12"/>
  <c r="V276" i="12"/>
  <c r="AB276" i="12"/>
  <c r="AT276" i="12"/>
  <c r="AU276" i="12" s="1"/>
  <c r="P56" i="12"/>
  <c r="R56" i="12" s="1"/>
  <c r="AB56" i="12"/>
  <c r="T56" i="12"/>
  <c r="K56" i="12"/>
  <c r="M178" i="12"/>
  <c r="AJ178" i="12"/>
  <c r="BF178" i="12"/>
  <c r="BG178" i="12" s="1"/>
  <c r="X178" i="12"/>
  <c r="AW309" i="12"/>
  <c r="Z309" i="12"/>
  <c r="AH309" i="12"/>
  <c r="AQ272" i="12"/>
  <c r="AR272" i="12" s="1"/>
  <c r="K272" i="12"/>
  <c r="AB272" i="12"/>
  <c r="N272" i="12"/>
  <c r="AF208" i="12"/>
  <c r="AD208" i="12"/>
  <c r="V208" i="12"/>
  <c r="AH208" i="12"/>
  <c r="AW208" i="10" s="1"/>
  <c r="P307" i="12"/>
  <c r="R307" i="12" s="1"/>
  <c r="T307" i="12"/>
  <c r="AQ307" i="12"/>
  <c r="AR307" i="12" s="1"/>
  <c r="AD58" i="12"/>
  <c r="T58" i="12"/>
  <c r="AN58" i="12"/>
  <c r="AO58" i="12" s="1"/>
  <c r="M210" i="12"/>
  <c r="AB210" i="10" s="1"/>
  <c r="AC210" i="10" s="1"/>
  <c r="V210" i="12"/>
  <c r="Z210" i="12"/>
  <c r="AM210" i="10" s="1"/>
  <c r="AN210" i="10" s="1"/>
  <c r="BF210" i="12"/>
  <c r="BG210" i="12" s="1"/>
  <c r="AJ238" i="12"/>
  <c r="V238" i="12"/>
  <c r="X238" i="12"/>
  <c r="X75" i="12"/>
  <c r="AT75" i="12"/>
  <c r="AU75" i="12" s="1"/>
  <c r="AQ75" i="12"/>
  <c r="AR75" i="12" s="1"/>
  <c r="AJ306" i="12"/>
  <c r="V306" i="12"/>
  <c r="AW306" i="12"/>
  <c r="AD306" i="12"/>
  <c r="AJ305" i="12"/>
  <c r="N305" i="12"/>
  <c r="AQ305" i="12"/>
  <c r="AR305" i="12" s="1"/>
  <c r="N70" i="12"/>
  <c r="AH70" i="12"/>
  <c r="AQ70" i="12"/>
  <c r="AR70" i="12" s="1"/>
  <c r="AH84" i="12"/>
  <c r="AQ84" i="12"/>
  <c r="AR84" i="12" s="1"/>
  <c r="M84" i="12"/>
  <c r="AT84" i="12"/>
  <c r="AU84" i="12" s="1"/>
  <c r="P84" i="12"/>
  <c r="R84" i="12" s="1"/>
  <c r="P189" i="12"/>
  <c r="R189" i="12" s="1"/>
  <c r="AF189" i="12"/>
  <c r="AW189" i="12"/>
  <c r="AT189" i="12"/>
  <c r="AU189" i="12" s="1"/>
  <c r="AJ189" i="12"/>
  <c r="Z189" i="12"/>
  <c r="AQ189" i="12"/>
  <c r="AR189" i="12" s="1"/>
  <c r="K189" i="12"/>
  <c r="N189" i="12"/>
  <c r="X189" i="12"/>
  <c r="BF189" i="12"/>
  <c r="BG189" i="12" s="1"/>
  <c r="AY189" i="12"/>
  <c r="M189" i="12"/>
  <c r="V189" i="12"/>
  <c r="AD203" i="12"/>
  <c r="BF203" i="12"/>
  <c r="BG203" i="12" s="1"/>
  <c r="AH203" i="12"/>
  <c r="AW203" i="10" s="1"/>
  <c r="AF203" i="12"/>
  <c r="AF291" i="12"/>
  <c r="BF291" i="12"/>
  <c r="BG291" i="12" s="1"/>
  <c r="AQ287" i="12"/>
  <c r="AR287" i="12" s="1"/>
  <c r="AW287" i="12"/>
  <c r="P282" i="12"/>
  <c r="R282" i="12" s="1"/>
  <c r="AN282" i="12"/>
  <c r="AO282" i="12" s="1"/>
  <c r="AH282" i="12"/>
  <c r="AF299" i="12"/>
  <c r="M299" i="12"/>
  <c r="AY299" i="12"/>
  <c r="BA299" i="12" s="1"/>
  <c r="BC299" i="12" s="1"/>
  <c r="BD299" i="12" s="1"/>
  <c r="AD299" i="12"/>
  <c r="CG48" i="12"/>
  <c r="CV94" i="12"/>
  <c r="CC94" i="12"/>
  <c r="CF94" i="12"/>
  <c r="CH94" i="12" s="1"/>
  <c r="DT94" i="12" s="1"/>
  <c r="AF271" i="12"/>
  <c r="Z271" i="12"/>
  <c r="AT271" i="12"/>
  <c r="AU271" i="12" s="1"/>
  <c r="K271" i="12"/>
  <c r="N271" i="12"/>
  <c r="CF48" i="12"/>
  <c r="EA48" i="12"/>
  <c r="EB48" i="12" s="1"/>
  <c r="DI48" i="12"/>
  <c r="DJ48" i="12" s="1"/>
  <c r="EA261" i="12"/>
  <c r="EB261" i="12" s="1"/>
  <c r="CJ261" i="12"/>
  <c r="CC261" i="12"/>
  <c r="AJ65" i="12"/>
  <c r="AH65" i="12"/>
  <c r="N65" i="12"/>
  <c r="EA94" i="12"/>
  <c r="EB94" i="12" s="1"/>
  <c r="CX94" i="12"/>
  <c r="DB94" i="12"/>
  <c r="AD271" i="12"/>
  <c r="AQ271" i="12"/>
  <c r="AR271" i="12" s="1"/>
  <c r="AW271" i="12"/>
  <c r="T271" i="12"/>
  <c r="CJ48" i="12"/>
  <c r="CV261" i="12"/>
  <c r="AF65" i="12"/>
  <c r="V65" i="12"/>
  <c r="P65" i="12"/>
  <c r="R65" i="12" s="1"/>
  <c r="AN65" i="12"/>
  <c r="AO65" i="12" s="1"/>
  <c r="CJ94" i="12"/>
  <c r="DF94" i="12"/>
  <c r="DG94" i="12" s="1"/>
  <c r="P271" i="12"/>
  <c r="R271" i="12" s="1"/>
  <c r="AN271" i="12"/>
  <c r="AO271" i="12" s="1"/>
  <c r="AJ271" i="12"/>
  <c r="CC48" i="12"/>
  <c r="CV48" i="12"/>
  <c r="DF48" i="12"/>
  <c r="DG48" i="12" s="1"/>
  <c r="DB48" i="12"/>
  <c r="CG261" i="12"/>
  <c r="DB261" i="12"/>
  <c r="DI261" i="12"/>
  <c r="DJ261" i="12" s="1"/>
  <c r="X65" i="12"/>
  <c r="AT65" i="12"/>
  <c r="AU65" i="12" s="1"/>
  <c r="Z55" i="12"/>
  <c r="BF55" i="12"/>
  <c r="BG55" i="12" s="1"/>
  <c r="AN55" i="12"/>
  <c r="AO55" i="12" s="1"/>
  <c r="BF161" i="12"/>
  <c r="BG161" i="12" s="1"/>
  <c r="N161" i="12"/>
  <c r="X161" i="12"/>
  <c r="V55" i="12"/>
  <c r="AZ136" i="11"/>
  <c r="Z291" i="12"/>
  <c r="N291" i="12"/>
  <c r="P291" i="12"/>
  <c r="R291" i="12" s="1"/>
  <c r="AB291" i="12"/>
  <c r="M291" i="12"/>
  <c r="AD249" i="12"/>
  <c r="BF249" i="12"/>
  <c r="BG249" i="12" s="1"/>
  <c r="T249" i="12"/>
  <c r="AF249" i="12"/>
  <c r="K249" i="12"/>
  <c r="AJ74" i="12"/>
  <c r="X74" i="12"/>
  <c r="BF74" i="12"/>
  <c r="BG74" i="12" s="1"/>
  <c r="T74" i="12"/>
  <c r="AB74" i="12"/>
  <c r="T287" i="12"/>
  <c r="AY287" i="12"/>
  <c r="AF287" i="12"/>
  <c r="M287" i="12"/>
  <c r="K287" i="12"/>
  <c r="AJ275" i="12"/>
  <c r="AH275" i="12"/>
  <c r="AF275" i="12"/>
  <c r="AD275" i="12"/>
  <c r="V275" i="12"/>
  <c r="P55" i="12"/>
  <c r="R55" i="12" s="1"/>
  <c r="AW161" i="12"/>
  <c r="AJ161" i="12"/>
  <c r="K55" i="12"/>
  <c r="T55" i="12"/>
  <c r="X183" i="12"/>
  <c r="AD55" i="12"/>
  <c r="AH55" i="12"/>
  <c r="AH183" i="12"/>
  <c r="AF183" i="12"/>
  <c r="AT291" i="12"/>
  <c r="AU291" i="12" s="1"/>
  <c r="AH291" i="12"/>
  <c r="AN291" i="12"/>
  <c r="AO291" i="12" s="1"/>
  <c r="T291" i="12"/>
  <c r="AY291" i="12"/>
  <c r="P249" i="12"/>
  <c r="R249" i="12" s="1"/>
  <c r="AW249" i="12"/>
  <c r="AT249" i="12"/>
  <c r="AU249" i="12" s="1"/>
  <c r="Z249" i="12"/>
  <c r="X249" i="12"/>
  <c r="AF74" i="12"/>
  <c r="AQ74" i="12"/>
  <c r="AR74" i="12" s="1"/>
  <c r="AT74" i="12"/>
  <c r="AU74" i="12" s="1"/>
  <c r="AN74" i="12"/>
  <c r="AO74" i="12" s="1"/>
  <c r="AY74" i="12"/>
  <c r="AB287" i="12"/>
  <c r="V287" i="12"/>
  <c r="P287" i="12"/>
  <c r="R287" i="12" s="1"/>
  <c r="AD287" i="12"/>
  <c r="X287" i="12"/>
  <c r="AB275" i="12"/>
  <c r="AW275" i="12"/>
  <c r="K275" i="12"/>
  <c r="P275" i="12"/>
  <c r="R275" i="12" s="1"/>
  <c r="X275" i="12"/>
  <c r="AD183" i="12"/>
  <c r="AF161" i="12"/>
  <c r="AD161" i="12"/>
  <c r="AW55" i="12"/>
  <c r="AJ55" i="12"/>
  <c r="AT183" i="12"/>
  <c r="AU183" i="12" s="1"/>
  <c r="AH161" i="12"/>
  <c r="Z183" i="12"/>
  <c r="M55" i="12"/>
  <c r="P183" i="12"/>
  <c r="R183" i="12" s="1"/>
  <c r="AL183" i="12" s="1"/>
  <c r="M183" i="12"/>
  <c r="T183" i="12"/>
  <c r="AZ55" i="11"/>
  <c r="AD291" i="12"/>
  <c r="AJ291" i="12"/>
  <c r="V291" i="12"/>
  <c r="K291" i="12"/>
  <c r="AJ249" i="12"/>
  <c r="AN249" i="12"/>
  <c r="AO249" i="12" s="1"/>
  <c r="AB249" i="12"/>
  <c r="P74" i="12"/>
  <c r="R74" i="12" s="1"/>
  <c r="AD74" i="12"/>
  <c r="M74" i="12"/>
  <c r="Z74" i="12"/>
  <c r="BF287" i="12"/>
  <c r="BG287" i="12" s="1"/>
  <c r="AN287" i="12"/>
  <c r="AO287" i="12" s="1"/>
  <c r="AT287" i="12"/>
  <c r="AU287" i="12" s="1"/>
  <c r="AQ275" i="12"/>
  <c r="AR275" i="12" s="1"/>
  <c r="AN275" i="12"/>
  <c r="AO275" i="12" s="1"/>
  <c r="AY275" i="12"/>
  <c r="N275" i="12"/>
  <c r="AB55" i="12"/>
  <c r="AB183" i="12"/>
  <c r="Z161" i="12"/>
  <c r="AY183" i="12"/>
  <c r="AT55" i="12"/>
  <c r="AU55" i="12" s="1"/>
  <c r="P161" i="12"/>
  <c r="R161" i="12" s="1"/>
  <c r="AW183" i="12"/>
  <c r="AY55" i="12"/>
  <c r="BF183" i="12"/>
  <c r="BG183" i="12" s="1"/>
  <c r="CX261" i="12"/>
  <c r="AZ11" i="11"/>
  <c r="BE11" i="11"/>
  <c r="BF11" i="11" s="1"/>
  <c r="DD8" i="12"/>
  <c r="AZ144" i="11"/>
  <c r="CG235" i="12"/>
  <c r="M161" i="12"/>
  <c r="X271" i="12"/>
  <c r="M271" i="12"/>
  <c r="BF65" i="12"/>
  <c r="BG65" i="12" s="1"/>
  <c r="K65" i="12"/>
  <c r="AY65" i="12"/>
  <c r="AW65" i="12"/>
  <c r="AQ65" i="12"/>
  <c r="AR65" i="12" s="1"/>
  <c r="AW263" i="12"/>
  <c r="BE150" i="11"/>
  <c r="BF150" i="11" s="1"/>
  <c r="AT263" i="12"/>
  <c r="AU263" i="12" s="1"/>
  <c r="AN263" i="12"/>
  <c r="AO263" i="12" s="1"/>
  <c r="K289" i="12"/>
  <c r="V289" i="12"/>
  <c r="P289" i="12"/>
  <c r="R289" i="12" s="1"/>
  <c r="T289" i="12"/>
  <c r="AQ289" i="12"/>
  <c r="AR289" i="12" s="1"/>
  <c r="AW289" i="12"/>
  <c r="M289" i="12"/>
  <c r="AD289" i="12"/>
  <c r="AB289" i="12"/>
  <c r="AN289" i="12"/>
  <c r="AO289" i="12" s="1"/>
  <c r="Z289" i="12"/>
  <c r="N289" i="12"/>
  <c r="AJ289" i="12"/>
  <c r="AY289" i="12"/>
  <c r="X289" i="12"/>
  <c r="AF289" i="12"/>
  <c r="BF289" i="12"/>
  <c r="BG289" i="12" s="1"/>
  <c r="AH289" i="12"/>
  <c r="AT289" i="12"/>
  <c r="AU289" i="12" s="1"/>
  <c r="V263" i="12"/>
  <c r="AW290" i="12"/>
  <c r="AB290" i="12"/>
  <c r="AD290" i="12"/>
  <c r="AT290" i="12"/>
  <c r="AU290" i="12" s="1"/>
  <c r="Z290" i="12"/>
  <c r="V290" i="12"/>
  <c r="AF290" i="12"/>
  <c r="BF290" i="12"/>
  <c r="BG290" i="12" s="1"/>
  <c r="M290" i="12"/>
  <c r="AQ290" i="12"/>
  <c r="AR290" i="12" s="1"/>
  <c r="N290" i="12"/>
  <c r="AH290" i="12"/>
  <c r="AY290" i="12"/>
  <c r="P290" i="12"/>
  <c r="R290" i="12" s="1"/>
  <c r="X290" i="12"/>
  <c r="AJ290" i="12"/>
  <c r="T290" i="12"/>
  <c r="K290" i="12"/>
  <c r="AN290" i="12"/>
  <c r="AO290" i="12" s="1"/>
  <c r="DB277" i="12"/>
  <c r="AF263" i="12"/>
  <c r="M263" i="12"/>
  <c r="AH263" i="12"/>
  <c r="BF263" i="12"/>
  <c r="BG263" i="12" s="1"/>
  <c r="AY263" i="12"/>
  <c r="AB263" i="12"/>
  <c r="T263" i="12"/>
  <c r="X263" i="12"/>
  <c r="P263" i="12"/>
  <c r="R263" i="12" s="1"/>
  <c r="K263" i="12"/>
  <c r="Z263" i="12"/>
  <c r="AJ263" i="12"/>
  <c r="AD263" i="12"/>
  <c r="AQ263" i="12"/>
  <c r="AR263" i="12" s="1"/>
  <c r="AQ55" i="12"/>
  <c r="AR55" i="12" s="1"/>
  <c r="AF55" i="12"/>
  <c r="N55" i="12"/>
  <c r="AB280" i="12"/>
  <c r="M280" i="12"/>
  <c r="AQ280" i="12"/>
  <c r="AR280" i="12" s="1"/>
  <c r="AY280" i="12"/>
  <c r="T280" i="12"/>
  <c r="Z280" i="12"/>
  <c r="P280" i="12"/>
  <c r="R280" i="12" s="1"/>
  <c r="AF280" i="12"/>
  <c r="AH280" i="12"/>
  <c r="AJ280" i="12"/>
  <c r="AD280" i="12"/>
  <c r="X280" i="12"/>
  <c r="V280" i="12"/>
  <c r="AT280" i="12"/>
  <c r="AU280" i="12" s="1"/>
  <c r="AW280" i="12"/>
  <c r="BF280" i="12"/>
  <c r="BG280" i="12" s="1"/>
  <c r="AN280" i="12"/>
  <c r="AO280" i="12" s="1"/>
  <c r="N280" i="12"/>
  <c r="K280" i="12"/>
  <c r="AB161" i="12"/>
  <c r="AQ161" i="12"/>
  <c r="AR161" i="12" s="1"/>
  <c r="K161" i="12"/>
  <c r="T161" i="12"/>
  <c r="AY161" i="12"/>
  <c r="AT161" i="12"/>
  <c r="AU161" i="12" s="1"/>
  <c r="V161" i="12"/>
  <c r="X218" i="12"/>
  <c r="T218" i="12"/>
  <c r="AJ218" i="10" s="1"/>
  <c r="AK218" i="10" s="1"/>
  <c r="K218" i="12"/>
  <c r="Z218" i="10" s="1"/>
  <c r="M218" i="12"/>
  <c r="AB218" i="10" s="1"/>
  <c r="AC218" i="10" s="1"/>
  <c r="Z218" i="12"/>
  <c r="AM218" i="10" s="1"/>
  <c r="AN218" i="10" s="1"/>
  <c r="N218" i="12"/>
  <c r="P218" i="12"/>
  <c r="AJ218" i="12"/>
  <c r="V218" i="12"/>
  <c r="AH218" i="12"/>
  <c r="AW218" i="10" s="1"/>
  <c r="AN218" i="12"/>
  <c r="AO218" i="12" s="1"/>
  <c r="BF218" i="12"/>
  <c r="BG218" i="12" s="1"/>
  <c r="AB218" i="12"/>
  <c r="AO218" i="10" s="1"/>
  <c r="AP218" i="10" s="1"/>
  <c r="AW218" i="12"/>
  <c r="AR218" i="10" s="1"/>
  <c r="AS218" i="10" s="1"/>
  <c r="AQ218" i="12"/>
  <c r="AR218" i="12" s="1"/>
  <c r="AH200" i="12"/>
  <c r="AW200" i="10" s="1"/>
  <c r="AQ200" i="12"/>
  <c r="AR200" i="12" s="1"/>
  <c r="N200" i="12"/>
  <c r="BF200" i="12"/>
  <c r="BG200" i="12" s="1"/>
  <c r="AJ200" i="12"/>
  <c r="AB200" i="12"/>
  <c r="AO200" i="10" s="1"/>
  <c r="AP200" i="10" s="1"/>
  <c r="M200" i="12"/>
  <c r="AB200" i="10" s="1"/>
  <c r="AC200" i="10" s="1"/>
  <c r="AN200" i="12"/>
  <c r="AO200" i="12" s="1"/>
  <c r="AW200" i="12"/>
  <c r="AR200" i="10" s="1"/>
  <c r="AS200" i="10" s="1"/>
  <c r="V200" i="12"/>
  <c r="Z200" i="12"/>
  <c r="AF200" i="12"/>
  <c r="T200" i="12"/>
  <c r="AJ200" i="10" s="1"/>
  <c r="AK200" i="10" s="1"/>
  <c r="P200" i="12"/>
  <c r="X200" i="12"/>
  <c r="K200" i="12"/>
  <c r="Z200" i="10" s="1"/>
  <c r="AH190" i="12"/>
  <c r="M190" i="12"/>
  <c r="P190" i="12"/>
  <c r="R190" i="12" s="1"/>
  <c r="N190" i="12"/>
  <c r="Z190" i="12"/>
  <c r="AT190" i="12"/>
  <c r="AU190" i="12" s="1"/>
  <c r="BF190" i="12"/>
  <c r="BG190" i="12" s="1"/>
  <c r="T190" i="12"/>
  <c r="AB190" i="12"/>
  <c r="X190" i="12"/>
  <c r="AJ190" i="12"/>
  <c r="K190" i="12"/>
  <c r="AN190" i="12"/>
  <c r="AO190" i="12" s="1"/>
  <c r="AD190" i="12"/>
  <c r="AW190" i="12"/>
  <c r="AF190" i="12"/>
  <c r="AQ190" i="12"/>
  <c r="AR190" i="12" s="1"/>
  <c r="AY190" i="12"/>
  <c r="V190" i="12"/>
  <c r="AD313" i="12"/>
  <c r="K283" i="12"/>
  <c r="V283" i="12"/>
  <c r="AJ283" i="12"/>
  <c r="AW283" i="12"/>
  <c r="AD283" i="12"/>
  <c r="AT283" i="12"/>
  <c r="AU283" i="12" s="1"/>
  <c r="M283" i="12"/>
  <c r="AH283" i="12"/>
  <c r="BF283" i="12"/>
  <c r="BG283" i="12" s="1"/>
  <c r="AQ283" i="12"/>
  <c r="AR283" i="12" s="1"/>
  <c r="AY283" i="12"/>
  <c r="T283" i="12"/>
  <c r="P283" i="12"/>
  <c r="R283" i="12" s="1"/>
  <c r="Z283" i="12"/>
  <c r="AF283" i="12"/>
  <c r="X283" i="12"/>
  <c r="N283" i="12"/>
  <c r="AB283" i="12"/>
  <c r="AN283" i="12"/>
  <c r="AO283" i="12" s="1"/>
  <c r="V59" i="12"/>
  <c r="AY59" i="12"/>
  <c r="N59" i="12"/>
  <c r="X59" i="12"/>
  <c r="AJ59" i="12"/>
  <c r="T59" i="12"/>
  <c r="AN59" i="12"/>
  <c r="AO59" i="12" s="1"/>
  <c r="M59" i="12"/>
  <c r="K59" i="12"/>
  <c r="AT59" i="12"/>
  <c r="AU59" i="12" s="1"/>
  <c r="AQ59" i="12"/>
  <c r="AR59" i="12" s="1"/>
  <c r="AH59" i="12"/>
  <c r="AB59" i="12"/>
  <c r="P59" i="12"/>
  <c r="R59" i="12" s="1"/>
  <c r="Z59" i="12"/>
  <c r="AW59" i="12"/>
  <c r="AD59" i="12"/>
  <c r="BF59" i="12"/>
  <c r="BG59" i="12" s="1"/>
  <c r="AF59" i="12"/>
  <c r="K259" i="12"/>
  <c r="P259" i="12"/>
  <c r="R259" i="12" s="1"/>
  <c r="AY259" i="12"/>
  <c r="AW259" i="12"/>
  <c r="AJ259" i="12"/>
  <c r="V259" i="12"/>
  <c r="AF259" i="12"/>
  <c r="BF259" i="12"/>
  <c r="BG259" i="12" s="1"/>
  <c r="AH259" i="12"/>
  <c r="Z259" i="12"/>
  <c r="AN259" i="12"/>
  <c r="AO259" i="12" s="1"/>
  <c r="T259" i="12"/>
  <c r="AT259" i="12"/>
  <c r="AU259" i="12" s="1"/>
  <c r="M259" i="12"/>
  <c r="X259" i="12"/>
  <c r="AB259" i="12"/>
  <c r="AD259" i="12"/>
  <c r="AQ259" i="12"/>
  <c r="AR259" i="12" s="1"/>
  <c r="N259" i="12"/>
  <c r="AZ140" i="11"/>
  <c r="AY313" i="12"/>
  <c r="V313" i="12"/>
  <c r="AT313" i="12"/>
  <c r="AU313" i="12" s="1"/>
  <c r="AW313" i="12"/>
  <c r="AZ53" i="11"/>
  <c r="AN313" i="12"/>
  <c r="AO313" i="12" s="1"/>
  <c r="Z313" i="12"/>
  <c r="K313" i="12"/>
  <c r="X313" i="12"/>
  <c r="AH313" i="12"/>
  <c r="X242" i="12"/>
  <c r="P242" i="12"/>
  <c r="R242" i="12" s="1"/>
  <c r="AD242" i="12"/>
  <c r="Z242" i="12"/>
  <c r="T242" i="12"/>
  <c r="AN242" i="12"/>
  <c r="AO242" i="12" s="1"/>
  <c r="AY242" i="12"/>
  <c r="AJ242" i="12"/>
  <c r="V242" i="12"/>
  <c r="K242" i="12"/>
  <c r="AW242" i="12"/>
  <c r="N242" i="12"/>
  <c r="AT242" i="12"/>
  <c r="AU242" i="12" s="1"/>
  <c r="M242" i="12"/>
  <c r="AF242" i="12"/>
  <c r="AH242" i="12"/>
  <c r="BF242" i="12"/>
  <c r="BG242" i="12" s="1"/>
  <c r="AB242" i="12"/>
  <c r="AQ242" i="12"/>
  <c r="AR242" i="12" s="1"/>
  <c r="AN71" i="12"/>
  <c r="AO71" i="12" s="1"/>
  <c r="T71" i="12"/>
  <c r="AJ71" i="10" s="1"/>
  <c r="AK71" i="10" s="1"/>
  <c r="AB71" i="12"/>
  <c r="AO71" i="10" s="1"/>
  <c r="AP71" i="10" s="1"/>
  <c r="X71" i="12"/>
  <c r="AJ71" i="12"/>
  <c r="AH71" i="12"/>
  <c r="AW71" i="10" s="1"/>
  <c r="AW71" i="12"/>
  <c r="AR71" i="10" s="1"/>
  <c r="AS71" i="10" s="1"/>
  <c r="K71" i="12"/>
  <c r="Z71" i="10" s="1"/>
  <c r="BF71" i="12"/>
  <c r="BG71" i="12" s="1"/>
  <c r="P71" i="12"/>
  <c r="M71" i="12"/>
  <c r="AB71" i="10" s="1"/>
  <c r="AC71" i="10" s="1"/>
  <c r="V71" i="12"/>
  <c r="Z71" i="12"/>
  <c r="AM71" i="10" s="1"/>
  <c r="AN71" i="10" s="1"/>
  <c r="AQ71" i="12"/>
  <c r="AR71" i="12" s="1"/>
  <c r="N71" i="12"/>
  <c r="AH85" i="12"/>
  <c r="AD85" i="12"/>
  <c r="N85" i="12"/>
  <c r="AQ85" i="12"/>
  <c r="AR85" i="12" s="1"/>
  <c r="M85" i="12"/>
  <c r="K85" i="12"/>
  <c r="AW85" i="12"/>
  <c r="AJ85" i="12"/>
  <c r="AB85" i="12"/>
  <c r="T85" i="12"/>
  <c r="V85" i="12"/>
  <c r="X85" i="12"/>
  <c r="P85" i="12"/>
  <c r="R85" i="12" s="1"/>
  <c r="BF85" i="12"/>
  <c r="BG85" i="12" s="1"/>
  <c r="AF85" i="12"/>
  <c r="AN85" i="12"/>
  <c r="AO85" i="12" s="1"/>
  <c r="Z85" i="12"/>
  <c r="AY85" i="12"/>
  <c r="AT85" i="12"/>
  <c r="AU85" i="12" s="1"/>
  <c r="AZ176" i="11"/>
  <c r="AZ165" i="11"/>
  <c r="P313" i="12"/>
  <c r="R313" i="12" s="1"/>
  <c r="AQ313" i="12"/>
  <c r="AR313" i="12" s="1"/>
  <c r="T313" i="12"/>
  <c r="N313" i="12"/>
  <c r="V297" i="12"/>
  <c r="T297" i="12"/>
  <c r="K297" i="12"/>
  <c r="N297" i="12"/>
  <c r="Z297" i="12"/>
  <c r="AY297" i="12"/>
  <c r="AB297" i="12"/>
  <c r="AJ297" i="12"/>
  <c r="AF297" i="12"/>
  <c r="AQ297" i="12"/>
  <c r="AR297" i="12" s="1"/>
  <c r="P297" i="12"/>
  <c r="R297" i="12" s="1"/>
  <c r="AN297" i="12"/>
  <c r="AO297" i="12" s="1"/>
  <c r="AW297" i="12"/>
  <c r="AH297" i="12"/>
  <c r="AD297" i="12"/>
  <c r="BF297" i="12"/>
  <c r="BG297" i="12" s="1"/>
  <c r="X297" i="12"/>
  <c r="AT297" i="12"/>
  <c r="AU297" i="12" s="1"/>
  <c r="M297" i="12"/>
  <c r="X122" i="12"/>
  <c r="AJ122" i="12"/>
  <c r="K122" i="12"/>
  <c r="BF122" i="12"/>
  <c r="BG122" i="12" s="1"/>
  <c r="P122" i="12"/>
  <c r="R122" i="12" s="1"/>
  <c r="AD122" i="12"/>
  <c r="AT122" i="12"/>
  <c r="AU122" i="12" s="1"/>
  <c r="AH122" i="12"/>
  <c r="T122" i="12"/>
  <c r="AF122" i="12"/>
  <c r="AB122" i="12"/>
  <c r="Z122" i="12"/>
  <c r="AQ122" i="12"/>
  <c r="AR122" i="12" s="1"/>
  <c r="M122" i="12"/>
  <c r="V122" i="12"/>
  <c r="N122" i="12"/>
  <c r="AY122" i="12"/>
  <c r="AW122" i="12"/>
  <c r="AN122" i="12"/>
  <c r="AO122" i="12" s="1"/>
  <c r="X293" i="12"/>
  <c r="AH293" i="12"/>
  <c r="AW293" i="12"/>
  <c r="AJ293" i="12"/>
  <c r="Z293" i="12"/>
  <c r="M293" i="12"/>
  <c r="AF293" i="12"/>
  <c r="AY293" i="12"/>
  <c r="AD293" i="12"/>
  <c r="T293" i="12"/>
  <c r="V293" i="12"/>
  <c r="AT293" i="12"/>
  <c r="AU293" i="12" s="1"/>
  <c r="P293" i="12"/>
  <c r="R293" i="12" s="1"/>
  <c r="N293" i="12"/>
  <c r="AN293" i="12"/>
  <c r="AO293" i="12" s="1"/>
  <c r="K293" i="12"/>
  <c r="BF293" i="12"/>
  <c r="BG293" i="12" s="1"/>
  <c r="AB293" i="12"/>
  <c r="AQ293" i="12"/>
  <c r="AR293" i="12" s="1"/>
  <c r="AZ120" i="11"/>
  <c r="DB162" i="12"/>
  <c r="CG162" i="12"/>
  <c r="CV200" i="12"/>
  <c r="CJ193" i="12"/>
  <c r="DI162" i="12"/>
  <c r="DJ162" i="12" s="1"/>
  <c r="CV162" i="12"/>
  <c r="CD235" i="12"/>
  <c r="DI235" i="12"/>
  <c r="DJ235" i="12" s="1"/>
  <c r="CC235" i="12"/>
  <c r="EA162" i="12"/>
  <c r="EB162" i="12" s="1"/>
  <c r="DB235" i="12"/>
  <c r="AZ153" i="11"/>
  <c r="DD222" i="12"/>
  <c r="BE73" i="11"/>
  <c r="BF73" i="11" s="1"/>
  <c r="CV176" i="12"/>
  <c r="CC240" i="12"/>
  <c r="W240" i="11" s="1"/>
  <c r="X240" i="11" s="1"/>
  <c r="BE151" i="11"/>
  <c r="BF151" i="11" s="1"/>
  <c r="DB193" i="12"/>
  <c r="DI176" i="12"/>
  <c r="DJ176" i="12" s="1"/>
  <c r="CC176" i="12"/>
  <c r="CD176" i="12"/>
  <c r="BE146" i="11"/>
  <c r="BF146" i="11" s="1"/>
  <c r="AZ131" i="11"/>
  <c r="AZ177" i="11"/>
  <c r="AZ143" i="11"/>
  <c r="AZ164" i="11"/>
  <c r="AZ190" i="11"/>
  <c r="AZ72" i="11"/>
  <c r="DF176" i="12"/>
  <c r="DG176" i="12" s="1"/>
  <c r="BE94" i="11"/>
  <c r="BF94" i="11" s="1"/>
  <c r="BE98" i="11"/>
  <c r="BF98" i="11" s="1"/>
  <c r="BE101" i="11"/>
  <c r="BF101" i="11" s="1"/>
  <c r="BE85" i="11"/>
  <c r="BF85" i="11" s="1"/>
  <c r="AZ89" i="11"/>
  <c r="DR277" i="12"/>
  <c r="CC162" i="12"/>
  <c r="CD162" i="12"/>
  <c r="CA162" i="12"/>
  <c r="EA166" i="12"/>
  <c r="EB166" i="12" s="1"/>
  <c r="DB176" i="12"/>
  <c r="CG176" i="12"/>
  <c r="CJ176" i="12"/>
  <c r="EA235" i="12"/>
  <c r="EB235" i="12" s="1"/>
  <c r="CX162" i="12"/>
  <c r="CA176" i="12"/>
  <c r="AZ157" i="11"/>
  <c r="DT277" i="12"/>
  <c r="CJ162" i="12"/>
  <c r="CF162" i="12"/>
  <c r="CD277" i="12"/>
  <c r="CX176" i="12"/>
  <c r="CF176" i="12"/>
  <c r="CH176" i="12" s="1"/>
  <c r="DX176" i="12" s="1"/>
  <c r="DY176" i="12" s="1"/>
  <c r="CX235" i="12"/>
  <c r="BE141" i="11"/>
  <c r="BF141" i="11" s="1"/>
  <c r="CC200" i="12"/>
  <c r="DF88" i="12"/>
  <c r="DG88" i="12" s="1"/>
  <c r="CD88" i="12"/>
  <c r="CC193" i="12"/>
  <c r="CV193" i="12"/>
  <c r="CV166" i="12"/>
  <c r="CA88" i="12"/>
  <c r="DI88" i="12"/>
  <c r="DJ88" i="12" s="1"/>
  <c r="DB200" i="12"/>
  <c r="CX88" i="12"/>
  <c r="CX200" i="12"/>
  <c r="DI193" i="12"/>
  <c r="DJ193" i="12" s="1"/>
  <c r="CX193" i="12"/>
  <c r="CA193" i="12"/>
  <c r="BE159" i="11"/>
  <c r="BF159" i="11" s="1"/>
  <c r="CJ88" i="12"/>
  <c r="CC88" i="12"/>
  <c r="EA200" i="12"/>
  <c r="EB200" i="12" s="1"/>
  <c r="CG88" i="12"/>
  <c r="CF200" i="12"/>
  <c r="EA193" i="12"/>
  <c r="EB193" i="12" s="1"/>
  <c r="CF193" i="12"/>
  <c r="CF88" i="12"/>
  <c r="CH88" i="12" s="1"/>
  <c r="CL88" i="12" s="1"/>
  <c r="CG193" i="12"/>
  <c r="DF194" i="12"/>
  <c r="DG194" i="12" s="1"/>
  <c r="CJ194" i="12"/>
  <c r="DB88" i="12"/>
  <c r="EA88" i="12"/>
  <c r="EB88" i="12" s="1"/>
  <c r="DF193" i="12"/>
  <c r="DG193" i="12" s="1"/>
  <c r="AZ184" i="11"/>
  <c r="CA293" i="12"/>
  <c r="CV293" i="12"/>
  <c r="CF293" i="12"/>
  <c r="CH293" i="12" s="1"/>
  <c r="DR293" i="12" s="1"/>
  <c r="DO100" i="12"/>
  <c r="DP100" i="12" s="1"/>
  <c r="CL100" i="12"/>
  <c r="CJ293" i="12"/>
  <c r="EA293" i="12"/>
  <c r="EB293" i="12" s="1"/>
  <c r="CJ235" i="12"/>
  <c r="CA235" i="12"/>
  <c r="CC159" i="12"/>
  <c r="AZ58" i="11"/>
  <c r="AZ57" i="11"/>
  <c r="DX277" i="12"/>
  <c r="DY277" i="12" s="1"/>
  <c r="CN277" i="12"/>
  <c r="CL277" i="12"/>
  <c r="CV277" i="12"/>
  <c r="BE168" i="11"/>
  <c r="BF168" i="11" s="1"/>
  <c r="BE138" i="11"/>
  <c r="BF138" i="11" s="1"/>
  <c r="BE135" i="11"/>
  <c r="BF135" i="11" s="1"/>
  <c r="CZ277" i="12"/>
  <c r="CP277" i="12"/>
  <c r="CT277" i="12"/>
  <c r="CG200" i="12"/>
  <c r="DO277" i="12"/>
  <c r="DP277" i="12" s="1"/>
  <c r="CR277" i="12"/>
  <c r="DF277" i="12"/>
  <c r="DG277" i="12" s="1"/>
  <c r="DF159" i="12"/>
  <c r="DG159" i="12" s="1"/>
  <c r="CD256" i="12"/>
  <c r="CD293" i="12"/>
  <c r="CG293" i="12"/>
  <c r="DF293" i="12"/>
  <c r="DG293" i="12" s="1"/>
  <c r="DB293" i="12"/>
  <c r="CX293" i="12"/>
  <c r="DB210" i="12"/>
  <c r="DD210" i="12" s="1"/>
  <c r="EA99" i="12"/>
  <c r="EB99" i="12" s="1"/>
  <c r="CC293" i="12"/>
  <c r="CG240" i="12"/>
  <c r="CF240" i="12"/>
  <c r="EA159" i="12"/>
  <c r="EB159" i="12" s="1"/>
  <c r="DB159" i="12"/>
  <c r="DX100" i="12"/>
  <c r="DY100" i="12" s="1"/>
  <c r="CT100" i="12"/>
  <c r="AZ139" i="11"/>
  <c r="CN100" i="12"/>
  <c r="CX159" i="12"/>
  <c r="CA45" i="12"/>
  <c r="AZ148" i="11"/>
  <c r="AZ147" i="11"/>
  <c r="AZ145" i="11"/>
  <c r="CR100" i="12"/>
  <c r="DT100" i="12"/>
  <c r="DI159" i="12"/>
  <c r="DJ159" i="12" s="1"/>
  <c r="CG159" i="12"/>
  <c r="CC166" i="12"/>
  <c r="BE99" i="11"/>
  <c r="BF99" i="11" s="1"/>
  <c r="AZ188" i="11"/>
  <c r="CP100" i="12"/>
  <c r="DR100" i="12"/>
  <c r="CZ100" i="12"/>
  <c r="AH15" i="12"/>
  <c r="AW15" i="10" s="1"/>
  <c r="CG194" i="12"/>
  <c r="DI166" i="12"/>
  <c r="DJ166" i="12" s="1"/>
  <c r="CD280" i="12"/>
  <c r="CF166" i="12"/>
  <c r="CX166" i="12"/>
  <c r="CJ166" i="12"/>
  <c r="DD166" i="12" s="1"/>
  <c r="CX280" i="12"/>
  <c r="CV275" i="12"/>
  <c r="CG166" i="12"/>
  <c r="DF166" i="12"/>
  <c r="DG166" i="12" s="1"/>
  <c r="CX210" i="12"/>
  <c r="CG280" i="12"/>
  <c r="CV235" i="12"/>
  <c r="DF280" i="12"/>
  <c r="DG280" i="12" s="1"/>
  <c r="CF235" i="12"/>
  <c r="CH235" i="12" s="1"/>
  <c r="CT235" i="12" s="1"/>
  <c r="CC120" i="12"/>
  <c r="DI101" i="12"/>
  <c r="DJ101" i="12" s="1"/>
  <c r="DI266" i="12"/>
  <c r="DJ266" i="12" s="1"/>
  <c r="CX101" i="12"/>
  <c r="CG144" i="12"/>
  <c r="DD113" i="12"/>
  <c r="DF275" i="12"/>
  <c r="DG275" i="12" s="1"/>
  <c r="CF237" i="12"/>
  <c r="CC277" i="12"/>
  <c r="CF159" i="12"/>
  <c r="CH159" i="12" s="1"/>
  <c r="DX159" i="12" s="1"/>
  <c r="DY159" i="12" s="1"/>
  <c r="DF196" i="12"/>
  <c r="DG196" i="12" s="1"/>
  <c r="DI100" i="12"/>
  <c r="DJ100" i="12" s="1"/>
  <c r="CJ100" i="12"/>
  <c r="CD159" i="12"/>
  <c r="DB100" i="12"/>
  <c r="EA194" i="12"/>
  <c r="EB194" i="12" s="1"/>
  <c r="CD120" i="12"/>
  <c r="DF120" i="12"/>
  <c r="DG120" i="12" s="1"/>
  <c r="CV120" i="12"/>
  <c r="CJ120" i="12"/>
  <c r="BE235" i="11"/>
  <c r="BF235" i="11" s="1"/>
  <c r="AZ235" i="11"/>
  <c r="CA240" i="12"/>
  <c r="U240" i="11" s="1"/>
  <c r="DI240" i="12"/>
  <c r="DJ240" i="12" s="1"/>
  <c r="CD240" i="12"/>
  <c r="DB120" i="12"/>
  <c r="CA120" i="12"/>
  <c r="CC280" i="12"/>
  <c r="CV280" i="12"/>
  <c r="DB280" i="12"/>
  <c r="CV159" i="12"/>
  <c r="CF280" i="12"/>
  <c r="CH280" i="12" s="1"/>
  <c r="CP280" i="12" s="1"/>
  <c r="CA166" i="12"/>
  <c r="EA240" i="12"/>
  <c r="EB240" i="12" s="1"/>
  <c r="CF120" i="12"/>
  <c r="CG120" i="12"/>
  <c r="EA280" i="12"/>
  <c r="EB280" i="12" s="1"/>
  <c r="DI280" i="12"/>
  <c r="DJ280" i="12" s="1"/>
  <c r="CJ280" i="12"/>
  <c r="CD166" i="12"/>
  <c r="DB240" i="12"/>
  <c r="DF240" i="12"/>
  <c r="DG240" i="12" s="1"/>
  <c r="DD132" i="12"/>
  <c r="CD45" i="12"/>
  <c r="CV101" i="12"/>
  <c r="CA144" i="12"/>
  <c r="BG217" i="6"/>
  <c r="DI45" i="12"/>
  <c r="DJ45" i="12" s="1"/>
  <c r="CG101" i="12"/>
  <c r="CX144" i="12"/>
  <c r="DB101" i="12"/>
  <c r="DD101" i="12" s="1"/>
  <c r="DB144" i="12"/>
  <c r="BE179" i="11"/>
  <c r="BF179" i="11" s="1"/>
  <c r="K15" i="12"/>
  <c r="Z15" i="10" s="1"/>
  <c r="V15" i="12"/>
  <c r="CD210" i="12"/>
  <c r="CD275" i="12"/>
  <c r="CA210" i="12"/>
  <c r="CC275" i="12"/>
  <c r="CV210" i="12"/>
  <c r="CJ275" i="12"/>
  <c r="CC307" i="12"/>
  <c r="DI256" i="12"/>
  <c r="DJ256" i="12" s="1"/>
  <c r="CV144" i="12"/>
  <c r="DF144" i="12"/>
  <c r="DG144" i="12" s="1"/>
  <c r="CA275" i="12"/>
  <c r="DO173" i="12"/>
  <c r="DP173" i="12" s="1"/>
  <c r="AQ15" i="12"/>
  <c r="AR15" i="12" s="1"/>
  <c r="Z15" i="12"/>
  <c r="AM15" i="10" s="1"/>
  <c r="AN15" i="10" s="1"/>
  <c r="CG275" i="12"/>
  <c r="CC210" i="12"/>
  <c r="DF210" i="12"/>
  <c r="DG210" i="12" s="1"/>
  <c r="EA275" i="12"/>
  <c r="EB275" i="12" s="1"/>
  <c r="EA210" i="12"/>
  <c r="EB210" i="12" s="1"/>
  <c r="CX256" i="12"/>
  <c r="CC144" i="12"/>
  <c r="DI144" i="12"/>
  <c r="DJ144" i="12" s="1"/>
  <c r="DB275" i="12"/>
  <c r="AZ59" i="11"/>
  <c r="AZ169" i="11"/>
  <c r="AZ86" i="11"/>
  <c r="N15" i="12"/>
  <c r="CX275" i="12"/>
  <c r="CG210" i="12"/>
  <c r="CF275" i="12"/>
  <c r="CH275" i="12" s="1"/>
  <c r="DR275" i="12" s="1"/>
  <c r="DI210" i="12"/>
  <c r="DJ210" i="12" s="1"/>
  <c r="CX15" i="12"/>
  <c r="CJ262" i="12"/>
  <c r="CF144" i="12"/>
  <c r="CH144" i="12" s="1"/>
  <c r="CN144" i="12" s="1"/>
  <c r="EA144" i="12"/>
  <c r="EB144" i="12" s="1"/>
  <c r="CJ144" i="12"/>
  <c r="CL296" i="12"/>
  <c r="CN296" i="12"/>
  <c r="CP296" i="12"/>
  <c r="DT296" i="12"/>
  <c r="CT296" i="12"/>
  <c r="CR296" i="12"/>
  <c r="CZ296" i="12"/>
  <c r="CV307" i="12"/>
  <c r="X15" i="12"/>
  <c r="AW15" i="12"/>
  <c r="AR15" i="10" s="1"/>
  <c r="AS15" i="10" s="1"/>
  <c r="BF15" i="12"/>
  <c r="BG15" i="12" s="1"/>
  <c r="AB15" i="12"/>
  <c r="CF210" i="12"/>
  <c r="CJ256" i="12"/>
  <c r="EA256" i="12"/>
  <c r="EB256" i="12" s="1"/>
  <c r="CF256" i="12"/>
  <c r="CH256" i="12" s="1"/>
  <c r="EA15" i="12"/>
  <c r="EB15" i="12" s="1"/>
  <c r="CX194" i="12"/>
  <c r="AJ15" i="12"/>
  <c r="AN15" i="12"/>
  <c r="AO15" i="12" s="1"/>
  <c r="M15" i="12"/>
  <c r="AB15" i="10" s="1"/>
  <c r="AC15" i="10" s="1"/>
  <c r="T15" i="12"/>
  <c r="AJ15" i="10" s="1"/>
  <c r="AK15" i="10" s="1"/>
  <c r="EA307" i="12"/>
  <c r="EB307" i="12" s="1"/>
  <c r="CC256" i="12"/>
  <c r="CA306" i="12"/>
  <c r="EA306" i="12"/>
  <c r="EB306" i="12" s="1"/>
  <c r="AZ185" i="11"/>
  <c r="DB154" i="12"/>
  <c r="CX120" i="12"/>
  <c r="CF194" i="12"/>
  <c r="DI194" i="12"/>
  <c r="DJ194" i="12" s="1"/>
  <c r="CV125" i="12"/>
  <c r="DI125" i="12"/>
  <c r="DJ125" i="12" s="1"/>
  <c r="CG306" i="12"/>
  <c r="DI306" i="12"/>
  <c r="DJ306" i="12" s="1"/>
  <c r="DD173" i="12"/>
  <c r="EA120" i="12"/>
  <c r="EB120" i="12" s="1"/>
  <c r="CD194" i="12"/>
  <c r="DB194" i="12"/>
  <c r="DR296" i="12"/>
  <c r="DX296" i="12"/>
  <c r="DY296" i="12" s="1"/>
  <c r="CF125" i="12"/>
  <c r="CF154" i="12"/>
  <c r="CG277" i="12"/>
  <c r="CF91" i="12"/>
  <c r="CH91" i="12" s="1"/>
  <c r="DR91" i="12" s="1"/>
  <c r="CD154" i="12"/>
  <c r="DI277" i="12"/>
  <c r="DJ277" i="12" s="1"/>
  <c r="CG45" i="12"/>
  <c r="CH45" i="12" s="1"/>
  <c r="EA196" i="12"/>
  <c r="EB196" i="12" s="1"/>
  <c r="CD196" i="12"/>
  <c r="CX45" i="12"/>
  <c r="CC306" i="12"/>
  <c r="CG266" i="12"/>
  <c r="CF101" i="12"/>
  <c r="CH101" i="12" s="1"/>
  <c r="DT101" i="12" s="1"/>
  <c r="CD101" i="12"/>
  <c r="DO296" i="12"/>
  <c r="DP296" i="12" s="1"/>
  <c r="CC99" i="12"/>
  <c r="CJ277" i="12"/>
  <c r="CX277" i="12"/>
  <c r="DB196" i="12"/>
  <c r="CG196" i="12"/>
  <c r="CC196" i="12"/>
  <c r="W196" i="11" s="1"/>
  <c r="X196" i="11" s="1"/>
  <c r="CA101" i="12"/>
  <c r="DF289" i="12"/>
  <c r="DG289" i="12" s="1"/>
  <c r="DB243" i="12"/>
  <c r="BE95" i="11"/>
  <c r="BF95" i="11" s="1"/>
  <c r="AZ95" i="11"/>
  <c r="CJ159" i="12"/>
  <c r="EA243" i="12"/>
  <c r="EB243" i="12" s="1"/>
  <c r="CA243" i="12"/>
  <c r="CF243" i="12"/>
  <c r="CG243" i="12"/>
  <c r="CC243" i="12"/>
  <c r="DI200" i="12"/>
  <c r="DJ200" i="12" s="1"/>
  <c r="CJ200" i="12"/>
  <c r="CA200" i="12"/>
  <c r="DF200" i="12"/>
  <c r="DG200" i="12" s="1"/>
  <c r="CV194" i="12"/>
  <c r="CA194" i="12"/>
  <c r="CF266" i="12"/>
  <c r="CH266" i="12" s="1"/>
  <c r="CV266" i="12"/>
  <c r="DF307" i="12"/>
  <c r="DG307" i="12" s="1"/>
  <c r="CX307" i="12"/>
  <c r="CG307" i="12"/>
  <c r="DI307" i="12"/>
  <c r="DJ307" i="12" s="1"/>
  <c r="CJ307" i="12"/>
  <c r="CA307" i="12"/>
  <c r="CF265" i="12"/>
  <c r="CH265" i="12" s="1"/>
  <c r="CL265" i="12" s="1"/>
  <c r="DB307" i="12"/>
  <c r="CF307" i="12"/>
  <c r="CH307" i="12" s="1"/>
  <c r="CP307" i="12" s="1"/>
  <c r="CJ243" i="12"/>
  <c r="DF243" i="12"/>
  <c r="DG243" i="12" s="1"/>
  <c r="DF154" i="12"/>
  <c r="DG154" i="12" s="1"/>
  <c r="BE236" i="11"/>
  <c r="BF236" i="11" s="1"/>
  <c r="CF313" i="12"/>
  <c r="CH313" i="12" s="1"/>
  <c r="DT313" i="12" s="1"/>
  <c r="DF313" i="12"/>
  <c r="DG313" i="12" s="1"/>
  <c r="CF196" i="12"/>
  <c r="CV85" i="12"/>
  <c r="CC154" i="12"/>
  <c r="W154" i="11" s="1"/>
  <c r="X154" i="11" s="1"/>
  <c r="DF24" i="12"/>
  <c r="DG24" i="12" s="1"/>
  <c r="CG24" i="12"/>
  <c r="CH24" i="12" s="1"/>
  <c r="CC15" i="12"/>
  <c r="DB289" i="12"/>
  <c r="CG15" i="12"/>
  <c r="CX266" i="12"/>
  <c r="CA266" i="12"/>
  <c r="CJ125" i="12"/>
  <c r="CX125" i="12"/>
  <c r="CX289" i="12"/>
  <c r="CF289" i="12"/>
  <c r="CH289" i="12" s="1"/>
  <c r="EA266" i="12"/>
  <c r="EB266" i="12" s="1"/>
  <c r="CJ266" i="12"/>
  <c r="CD266" i="12"/>
  <c r="CC125" i="12"/>
  <c r="DI154" i="12"/>
  <c r="DJ154" i="12" s="1"/>
  <c r="CC266" i="12"/>
  <c r="DB266" i="12"/>
  <c r="DB116" i="12"/>
  <c r="DI116" i="12"/>
  <c r="DJ116" i="12" s="1"/>
  <c r="CD77" i="12"/>
  <c r="CX85" i="12"/>
  <c r="DB58" i="12"/>
  <c r="CG85" i="12"/>
  <c r="CV58" i="12"/>
  <c r="DI85" i="12"/>
  <c r="DJ85" i="12" s="1"/>
  <c r="CC85" i="12"/>
  <c r="CC58" i="12"/>
  <c r="CD58" i="12"/>
  <c r="CJ85" i="12"/>
  <c r="DD85" i="12" s="1"/>
  <c r="CA58" i="12"/>
  <c r="CA85" i="12"/>
  <c r="CX58" i="12"/>
  <c r="CD99" i="12"/>
  <c r="DF99" i="12"/>
  <c r="DG99" i="12" s="1"/>
  <c r="CD192" i="12"/>
  <c r="DB99" i="12"/>
  <c r="CC24" i="12"/>
  <c r="CV36" i="12"/>
  <c r="CG100" i="12"/>
  <c r="EA100" i="12"/>
  <c r="EB100" i="12" s="1"/>
  <c r="CF262" i="12"/>
  <c r="CH262" i="12" s="1"/>
  <c r="CD262" i="12"/>
  <c r="AZ96" i="11"/>
  <c r="CF99" i="12"/>
  <c r="CH99" i="12" s="1"/>
  <c r="CZ99" i="12" s="1"/>
  <c r="CF192" i="12"/>
  <c r="DI99" i="12"/>
  <c r="DJ99" i="12" s="1"/>
  <c r="CG114" i="12"/>
  <c r="CX100" i="12"/>
  <c r="CA100" i="12"/>
  <c r="DF100" i="12"/>
  <c r="DG100" i="12" s="1"/>
  <c r="CV262" i="12"/>
  <c r="CC100" i="12"/>
  <c r="CD100" i="12"/>
  <c r="CV100" i="12"/>
  <c r="EA262" i="12"/>
  <c r="EB262" i="12" s="1"/>
  <c r="CD36" i="12"/>
  <c r="CC36" i="12"/>
  <c r="BG172" i="6"/>
  <c r="CA77" i="12"/>
  <c r="U77" i="11" s="1"/>
  <c r="DB262" i="12"/>
  <c r="CC262" i="12"/>
  <c r="CD114" i="12"/>
  <c r="CG36" i="12"/>
  <c r="CJ36" i="12"/>
  <c r="DD36" i="12" s="1"/>
  <c r="CC77" i="12"/>
  <c r="W77" i="11" s="1"/>
  <c r="X77" i="11" s="1"/>
  <c r="CG77" i="12"/>
  <c r="CG262" i="12"/>
  <c r="CX36" i="12"/>
  <c r="CX262" i="12"/>
  <c r="DI262" i="12"/>
  <c r="DJ262" i="12" s="1"/>
  <c r="DF262" i="12"/>
  <c r="DG262" i="12" s="1"/>
  <c r="CC192" i="12"/>
  <c r="DB265" i="12"/>
  <c r="CG99" i="12"/>
  <c r="DI24" i="12"/>
  <c r="DJ24" i="12" s="1"/>
  <c r="DB306" i="12"/>
  <c r="CD306" i="12"/>
  <c r="CG245" i="12"/>
  <c r="CD245" i="12"/>
  <c r="DF237" i="12"/>
  <c r="DG237" i="12" s="1"/>
  <c r="DI243" i="12"/>
  <c r="DJ243" i="12" s="1"/>
  <c r="CX243" i="12"/>
  <c r="CV243" i="12"/>
  <c r="DF245" i="12"/>
  <c r="DG245" i="12" s="1"/>
  <c r="EA237" i="12"/>
  <c r="EB237" i="12" s="1"/>
  <c r="DB192" i="12"/>
  <c r="CA265" i="12"/>
  <c r="CV245" i="12"/>
  <c r="CA237" i="12"/>
  <c r="U237" i="11" s="1"/>
  <c r="CG237" i="12"/>
  <c r="CJ265" i="12"/>
  <c r="CC265" i="12"/>
  <c r="CJ192" i="12"/>
  <c r="CV265" i="12"/>
  <c r="CC245" i="12"/>
  <c r="CJ99" i="12"/>
  <c r="CV104" i="12"/>
  <c r="CX99" i="12"/>
  <c r="EA77" i="12"/>
  <c r="EB77" i="12" s="1"/>
  <c r="CA277" i="12"/>
  <c r="CV289" i="12"/>
  <c r="DI289" i="12"/>
  <c r="DJ289" i="12" s="1"/>
  <c r="CG289" i="12"/>
  <c r="CJ289" i="12"/>
  <c r="CD289" i="12"/>
  <c r="EA289" i="12"/>
  <c r="EB289" i="12" s="1"/>
  <c r="CA289" i="12"/>
  <c r="CJ45" i="12"/>
  <c r="DF45" i="12"/>
  <c r="DG45" i="12" s="1"/>
  <c r="DB45" i="12"/>
  <c r="CV45" i="12"/>
  <c r="CC45" i="12"/>
  <c r="EA45" i="12"/>
  <c r="EB45" i="12" s="1"/>
  <c r="EA277" i="12"/>
  <c r="EB277" i="12" s="1"/>
  <c r="EA127" i="12"/>
  <c r="EB127" i="12" s="1"/>
  <c r="CV127" i="12"/>
  <c r="CF127" i="12"/>
  <c r="DF127" i="12"/>
  <c r="DG127" i="12" s="1"/>
  <c r="DB127" i="12"/>
  <c r="CX127" i="12"/>
  <c r="DI127" i="12"/>
  <c r="DJ127" i="12" s="1"/>
  <c r="CA127" i="12"/>
  <c r="CC127" i="12"/>
  <c r="CJ127" i="12"/>
  <c r="CG127" i="12"/>
  <c r="CD127" i="12"/>
  <c r="CA49" i="12"/>
  <c r="DB49" i="12"/>
  <c r="CG49" i="12"/>
  <c r="EA49" i="12"/>
  <c r="EB49" i="12" s="1"/>
  <c r="DI49" i="12"/>
  <c r="DJ49" i="12" s="1"/>
  <c r="CF49" i="12"/>
  <c r="CH49" i="12" s="1"/>
  <c r="CX49" i="12"/>
  <c r="DF49" i="12"/>
  <c r="DG49" i="12" s="1"/>
  <c r="CJ49" i="12"/>
  <c r="CD49" i="12"/>
  <c r="CC49" i="12"/>
  <c r="CV49" i="12"/>
  <c r="CF245" i="12"/>
  <c r="CH245" i="12" s="1"/>
  <c r="DX245" i="12" s="1"/>
  <c r="DY245" i="12" s="1"/>
  <c r="DF192" i="12"/>
  <c r="DG192" i="12" s="1"/>
  <c r="CD265" i="12"/>
  <c r="DB21" i="12"/>
  <c r="CV99" i="12"/>
  <c r="CC104" i="12"/>
  <c r="EA104" i="12"/>
  <c r="EB104" i="12" s="1"/>
  <c r="DF104" i="12"/>
  <c r="DG104" i="12" s="1"/>
  <c r="DF77" i="12"/>
  <c r="DG77" i="12" s="1"/>
  <c r="CA196" i="12"/>
  <c r="U196" i="11" s="1"/>
  <c r="BE100" i="11"/>
  <c r="BF100" i="11" s="1"/>
  <c r="AZ100" i="11"/>
  <c r="EA101" i="12"/>
  <c r="EB101" i="12" s="1"/>
  <c r="DF101" i="12"/>
  <c r="DG101" i="12" s="1"/>
  <c r="CC101" i="12"/>
  <c r="CD79" i="12"/>
  <c r="DB79" i="12"/>
  <c r="CC79" i="12"/>
  <c r="EA79" i="12"/>
  <c r="EB79" i="12" s="1"/>
  <c r="DI79" i="12"/>
  <c r="DJ79" i="12" s="1"/>
  <c r="CJ79" i="12"/>
  <c r="DF79" i="12"/>
  <c r="DG79" i="12" s="1"/>
  <c r="CV79" i="12"/>
  <c r="CF79" i="12"/>
  <c r="CG79" i="12"/>
  <c r="CA79" i="12"/>
  <c r="CX79" i="12"/>
  <c r="DX104" i="12"/>
  <c r="DY104" i="12" s="1"/>
  <c r="CL104" i="12"/>
  <c r="DO104" i="12"/>
  <c r="DP104" i="12" s="1"/>
  <c r="DT104" i="12"/>
  <c r="DF125" i="12"/>
  <c r="DG125" i="12" s="1"/>
  <c r="DB245" i="12"/>
  <c r="DI192" i="12"/>
  <c r="DJ192" i="12" s="1"/>
  <c r="DI58" i="12"/>
  <c r="DJ58" i="12" s="1"/>
  <c r="EA21" i="12"/>
  <c r="EB21" i="12" s="1"/>
  <c r="CG104" i="12"/>
  <c r="CX104" i="12"/>
  <c r="CC21" i="12"/>
  <c r="W21" i="11" s="1"/>
  <c r="X21" i="11" s="1"/>
  <c r="DI104" i="12"/>
  <c r="DJ104" i="12" s="1"/>
  <c r="CH113" i="12"/>
  <c r="DX113" i="12" s="1"/>
  <c r="DY113" i="12" s="1"/>
  <c r="CJ206" i="12"/>
  <c r="CD206" i="12"/>
  <c r="CA206" i="12"/>
  <c r="DB206" i="12"/>
  <c r="CC206" i="12"/>
  <c r="EA206" i="12"/>
  <c r="EB206" i="12" s="1"/>
  <c r="CG206" i="12"/>
  <c r="CV206" i="12"/>
  <c r="DI206" i="12"/>
  <c r="DJ206" i="12" s="1"/>
  <c r="DF206" i="12"/>
  <c r="DG206" i="12" s="1"/>
  <c r="CF206" i="12"/>
  <c r="CX206" i="12"/>
  <c r="CA253" i="12"/>
  <c r="CJ253" i="12"/>
  <c r="CG253" i="12"/>
  <c r="DB253" i="12"/>
  <c r="CD253" i="12"/>
  <c r="CF253" i="12"/>
  <c r="CV253" i="12"/>
  <c r="CX253" i="12"/>
  <c r="DF253" i="12"/>
  <c r="DG253" i="12" s="1"/>
  <c r="DI253" i="12"/>
  <c r="DJ253" i="12" s="1"/>
  <c r="EA253" i="12"/>
  <c r="EB253" i="12" s="1"/>
  <c r="CC253" i="12"/>
  <c r="CF36" i="12"/>
  <c r="DF36" i="12"/>
  <c r="DG36" i="12" s="1"/>
  <c r="EA36" i="12"/>
  <c r="EB36" i="12" s="1"/>
  <c r="CA36" i="12"/>
  <c r="DI36" i="12"/>
  <c r="DJ36" i="12" s="1"/>
  <c r="DI91" i="12"/>
  <c r="DJ91" i="12" s="1"/>
  <c r="CC116" i="12"/>
  <c r="CX91" i="12"/>
  <c r="EA116" i="12"/>
  <c r="EB116" i="12" s="1"/>
  <c r="DB91" i="12"/>
  <c r="CG91" i="12"/>
  <c r="CJ116" i="12"/>
  <c r="CD91" i="12"/>
  <c r="CG116" i="12"/>
  <c r="CA91" i="12"/>
  <c r="CD116" i="12"/>
  <c r="CD202" i="12"/>
  <c r="CG202" i="12"/>
  <c r="CA202" i="12"/>
  <c r="U202" i="11" s="1"/>
  <c r="DB202" i="12"/>
  <c r="CF202" i="12"/>
  <c r="DF202" i="12"/>
  <c r="DG202" i="12" s="1"/>
  <c r="CC202" i="12"/>
  <c r="W202" i="11" s="1"/>
  <c r="X202" i="11" s="1"/>
  <c r="DI202" i="12"/>
  <c r="DJ202" i="12" s="1"/>
  <c r="EA202" i="12"/>
  <c r="EB202" i="12" s="1"/>
  <c r="DI13" i="12"/>
  <c r="DJ13" i="12" s="1"/>
  <c r="CA13" i="12"/>
  <c r="EA13" i="12"/>
  <c r="EB13" i="12" s="1"/>
  <c r="CD13" i="12"/>
  <c r="DF13" i="12"/>
  <c r="DG13" i="12" s="1"/>
  <c r="CC13" i="12"/>
  <c r="CJ13" i="12"/>
  <c r="DB13" i="12"/>
  <c r="CG13" i="12"/>
  <c r="CV13" i="12"/>
  <c r="CX13" i="12"/>
  <c r="CF13" i="12"/>
  <c r="CH13" i="12" s="1"/>
  <c r="DI136" i="12"/>
  <c r="DJ136" i="12" s="1"/>
  <c r="CV136" i="12"/>
  <c r="DB136" i="12"/>
  <c r="CJ136" i="12"/>
  <c r="CD136" i="12"/>
  <c r="CC136" i="12"/>
  <c r="CA136" i="12"/>
  <c r="DF136" i="12"/>
  <c r="DG136" i="12" s="1"/>
  <c r="CG136" i="12"/>
  <c r="EA136" i="12"/>
  <c r="EB136" i="12" s="1"/>
  <c r="CX136" i="12"/>
  <c r="CF136" i="12"/>
  <c r="DI282" i="12"/>
  <c r="DJ282" i="12" s="1"/>
  <c r="DB282" i="12"/>
  <c r="CA282" i="12"/>
  <c r="DF282" i="12"/>
  <c r="DG282" i="12" s="1"/>
  <c r="CV282" i="12"/>
  <c r="CC282" i="12"/>
  <c r="CX282" i="12"/>
  <c r="CJ282" i="12"/>
  <c r="CF282" i="12"/>
  <c r="CH282" i="12" s="1"/>
  <c r="EA282" i="12"/>
  <c r="EB282" i="12" s="1"/>
  <c r="CD282" i="12"/>
  <c r="CG282" i="12"/>
  <c r="CN104" i="12"/>
  <c r="CP104" i="12"/>
  <c r="CT104" i="12"/>
  <c r="CD313" i="12"/>
  <c r="CC313" i="12"/>
  <c r="DI21" i="12"/>
  <c r="DJ21" i="12" s="1"/>
  <c r="CG21" i="12"/>
  <c r="CA21" i="12"/>
  <c r="U21" i="11" s="1"/>
  <c r="CZ104" i="12"/>
  <c r="CR104" i="12"/>
  <c r="CG313" i="12"/>
  <c r="DI276" i="12"/>
  <c r="DJ276" i="12" s="1"/>
  <c r="CA313" i="12"/>
  <c r="CF21" i="12"/>
  <c r="DF21" i="12"/>
  <c r="DG21" i="12" s="1"/>
  <c r="DR104" i="12"/>
  <c r="CX313" i="12"/>
  <c r="CF114" i="12"/>
  <c r="DB114" i="12"/>
  <c r="CC114" i="12"/>
  <c r="CV114" i="12"/>
  <c r="CJ114" i="12"/>
  <c r="DF114" i="12"/>
  <c r="DG114" i="12" s="1"/>
  <c r="DI114" i="12"/>
  <c r="DJ114" i="12" s="1"/>
  <c r="CA114" i="12"/>
  <c r="CX114" i="12"/>
  <c r="EA220" i="12"/>
  <c r="EB220" i="12" s="1"/>
  <c r="CX220" i="12"/>
  <c r="CF220" i="12"/>
  <c r="CH220" i="12" s="1"/>
  <c r="CD220" i="12"/>
  <c r="CJ220" i="12"/>
  <c r="DI220" i="12"/>
  <c r="DJ220" i="12" s="1"/>
  <c r="DB220" i="12"/>
  <c r="CV220" i="12"/>
  <c r="DF220" i="12"/>
  <c r="DG220" i="12" s="1"/>
  <c r="CA220" i="12"/>
  <c r="CC220" i="12"/>
  <c r="CA118" i="12"/>
  <c r="CX118" i="12"/>
  <c r="DI118" i="12"/>
  <c r="DJ118" i="12" s="1"/>
  <c r="CD118" i="12"/>
  <c r="CJ118" i="12"/>
  <c r="EA118" i="12"/>
  <c r="EB118" i="12" s="1"/>
  <c r="CV118" i="12"/>
  <c r="CF118" i="12"/>
  <c r="CH118" i="12" s="1"/>
  <c r="DF118" i="12"/>
  <c r="DG118" i="12" s="1"/>
  <c r="DB118" i="12"/>
  <c r="CC118" i="12"/>
  <c r="CJ55" i="12"/>
  <c r="CV55" i="12"/>
  <c r="DB55" i="12"/>
  <c r="CX55" i="12"/>
  <c r="CA55" i="12"/>
  <c r="CG55" i="12"/>
  <c r="DF55" i="12"/>
  <c r="DG55" i="12" s="1"/>
  <c r="CD55" i="12"/>
  <c r="CF55" i="12"/>
  <c r="CH55" i="12" s="1"/>
  <c r="EA55" i="12"/>
  <c r="EB55" i="12" s="1"/>
  <c r="DI55" i="12"/>
  <c r="DJ55" i="12" s="1"/>
  <c r="CC55" i="12"/>
  <c r="DI292" i="12"/>
  <c r="DJ292" i="12" s="1"/>
  <c r="CA292" i="12"/>
  <c r="CF292" i="12"/>
  <c r="CH292" i="12" s="1"/>
  <c r="DB292" i="12"/>
  <c r="CV292" i="12"/>
  <c r="CG292" i="12"/>
  <c r="CX292" i="12"/>
  <c r="DF292" i="12"/>
  <c r="DG292" i="12" s="1"/>
  <c r="CD292" i="12"/>
  <c r="EA292" i="12"/>
  <c r="EB292" i="12" s="1"/>
  <c r="CJ292" i="12"/>
  <c r="CC292" i="12"/>
  <c r="DB15" i="12"/>
  <c r="DD15" i="12" s="1"/>
  <c r="DF15" i="12"/>
  <c r="DG15" i="12" s="1"/>
  <c r="CV15" i="12"/>
  <c r="DI15" i="12"/>
  <c r="DJ15" i="12" s="1"/>
  <c r="CA15" i="12"/>
  <c r="CD15" i="12"/>
  <c r="CF15" i="12"/>
  <c r="CH15" i="12" s="1"/>
  <c r="CA226" i="12"/>
  <c r="U226" i="11" s="1"/>
  <c r="CF226" i="12"/>
  <c r="CH226" i="12" s="1"/>
  <c r="Z226" i="11" s="1"/>
  <c r="AA226" i="11" s="1"/>
  <c r="DI226" i="12"/>
  <c r="DJ226" i="12" s="1"/>
  <c r="CD226" i="12"/>
  <c r="DB226" i="12"/>
  <c r="EA226" i="12"/>
  <c r="EB226" i="12" s="1"/>
  <c r="DF226" i="12"/>
  <c r="DG226" i="12" s="1"/>
  <c r="CC226" i="12"/>
  <c r="W226" i="11" s="1"/>
  <c r="X226" i="11" s="1"/>
  <c r="DF256" i="12"/>
  <c r="DG256" i="12" s="1"/>
  <c r="CA256" i="12"/>
  <c r="CV256" i="12"/>
  <c r="DB256" i="12"/>
  <c r="DB17" i="12"/>
  <c r="CJ17" i="12"/>
  <c r="CF17" i="12"/>
  <c r="DI17" i="12"/>
  <c r="DJ17" i="12" s="1"/>
  <c r="CA17" i="12"/>
  <c r="EA17" i="12"/>
  <c r="EB17" i="12" s="1"/>
  <c r="DF17" i="12"/>
  <c r="DG17" i="12" s="1"/>
  <c r="CX17" i="12"/>
  <c r="CC17" i="12"/>
  <c r="CD17" i="12"/>
  <c r="CV17" i="12"/>
  <c r="CG17" i="12"/>
  <c r="DI70" i="12"/>
  <c r="DJ70" i="12" s="1"/>
  <c r="DF70" i="12"/>
  <c r="DG70" i="12" s="1"/>
  <c r="CC70" i="12"/>
  <c r="W70" i="11" s="1"/>
  <c r="X70" i="11" s="1"/>
  <c r="CA70" i="12"/>
  <c r="U70" i="11" s="1"/>
  <c r="CD70" i="12"/>
  <c r="CF70" i="12"/>
  <c r="CH70" i="12" s="1"/>
  <c r="Z70" i="11" s="1"/>
  <c r="AA70" i="11" s="1"/>
  <c r="EA70" i="12"/>
  <c r="EB70" i="12" s="1"/>
  <c r="DB70" i="12"/>
  <c r="AZ166" i="11"/>
  <c r="CX290" i="12"/>
  <c r="CJ290" i="12"/>
  <c r="CC290" i="12"/>
  <c r="EA290" i="12"/>
  <c r="EB290" i="12" s="1"/>
  <c r="CD290" i="12"/>
  <c r="CF290" i="12"/>
  <c r="CH290" i="12" s="1"/>
  <c r="DI290" i="12"/>
  <c r="DJ290" i="12" s="1"/>
  <c r="DF290" i="12"/>
  <c r="DG290" i="12" s="1"/>
  <c r="CA290" i="12"/>
  <c r="CV290" i="12"/>
  <c r="DB290" i="12"/>
  <c r="CX306" i="12"/>
  <c r="CF306" i="12"/>
  <c r="CH306" i="12" s="1"/>
  <c r="CJ306" i="12"/>
  <c r="DF306" i="12"/>
  <c r="DG306" i="12" s="1"/>
  <c r="BE51" i="11"/>
  <c r="BF51" i="11" s="1"/>
  <c r="AZ51" i="11"/>
  <c r="DF168" i="12"/>
  <c r="DG168" i="12" s="1"/>
  <c r="CV168" i="12"/>
  <c r="CF168" i="12"/>
  <c r="CH168" i="12" s="1"/>
  <c r="DI168" i="12"/>
  <c r="DJ168" i="12" s="1"/>
  <c r="CJ168" i="12"/>
  <c r="DB168" i="12"/>
  <c r="CX168" i="12"/>
  <c r="CD168" i="12"/>
  <c r="CC168" i="12"/>
  <c r="CA168" i="12"/>
  <c r="EA168" i="12"/>
  <c r="EB168" i="12" s="1"/>
  <c r="DF112" i="12"/>
  <c r="DG112" i="12" s="1"/>
  <c r="CC112" i="12"/>
  <c r="W112" i="11" s="1"/>
  <c r="X112" i="11" s="1"/>
  <c r="EA112" i="12"/>
  <c r="EB112" i="12" s="1"/>
  <c r="DB112" i="12"/>
  <c r="DI112" i="12"/>
  <c r="DJ112" i="12" s="1"/>
  <c r="CA112" i="12"/>
  <c r="U112" i="11" s="1"/>
  <c r="CD112" i="12"/>
  <c r="CF112" i="12"/>
  <c r="CH112" i="12" s="1"/>
  <c r="Z112" i="11" s="1"/>
  <c r="AA112" i="11" s="1"/>
  <c r="DI304" i="12"/>
  <c r="DJ304" i="12" s="1"/>
  <c r="EA304" i="12"/>
  <c r="EB304" i="12" s="1"/>
  <c r="DB304" i="12"/>
  <c r="CX304" i="12"/>
  <c r="CJ304" i="12"/>
  <c r="CC304" i="12"/>
  <c r="DF304" i="12"/>
  <c r="DG304" i="12" s="1"/>
  <c r="CA304" i="12"/>
  <c r="CF304" i="12"/>
  <c r="CH304" i="12" s="1"/>
  <c r="CD304" i="12"/>
  <c r="CG304" i="12"/>
  <c r="CV304" i="12"/>
  <c r="DI315" i="12"/>
  <c r="DJ315" i="12" s="1"/>
  <c r="CV315" i="12"/>
  <c r="DF315" i="12"/>
  <c r="DG315" i="12" s="1"/>
  <c r="CX315" i="12"/>
  <c r="EA315" i="12"/>
  <c r="EB315" i="12" s="1"/>
  <c r="CF315" i="12"/>
  <c r="CH315" i="12" s="1"/>
  <c r="CA315" i="12"/>
  <c r="CJ315" i="12"/>
  <c r="CD315" i="12"/>
  <c r="DB315" i="12"/>
  <c r="CC315" i="12"/>
  <c r="DF34" i="12"/>
  <c r="DG34" i="12" s="1"/>
  <c r="CF34" i="12"/>
  <c r="CJ34" i="12"/>
  <c r="AB34" i="11" s="1"/>
  <c r="AC34" i="11" s="1"/>
  <c r="CG34" i="12"/>
  <c r="CA34" i="12"/>
  <c r="U34" i="11" s="1"/>
  <c r="CC34" i="12"/>
  <c r="W34" i="11" s="1"/>
  <c r="X34" i="11" s="1"/>
  <c r="EA34" i="12"/>
  <c r="EB34" i="12" s="1"/>
  <c r="DI34" i="12"/>
  <c r="DJ34" i="12" s="1"/>
  <c r="DB34" i="12"/>
  <c r="CD34" i="12"/>
  <c r="CJ82" i="12"/>
  <c r="EA82" i="12"/>
  <c r="EB82" i="12" s="1"/>
  <c r="DI82" i="12"/>
  <c r="DJ82" i="12" s="1"/>
  <c r="CA82" i="12"/>
  <c r="CD82" i="12"/>
  <c r="CC82" i="12"/>
  <c r="DF82" i="12"/>
  <c r="DG82" i="12" s="1"/>
  <c r="DB82" i="12"/>
  <c r="CV82" i="12"/>
  <c r="CX82" i="12"/>
  <c r="CF82" i="12"/>
  <c r="CH82" i="12" s="1"/>
  <c r="DB175" i="12"/>
  <c r="DF175" i="12"/>
  <c r="DG175" i="12" s="1"/>
  <c r="CD175" i="12"/>
  <c r="CC175" i="12"/>
  <c r="EA175" i="12"/>
  <c r="EB175" i="12" s="1"/>
  <c r="CA175" i="12"/>
  <c r="DI175" i="12"/>
  <c r="DJ175" i="12" s="1"/>
  <c r="CJ175" i="12"/>
  <c r="CF175" i="12"/>
  <c r="CH175" i="12" s="1"/>
  <c r="CZ175" i="12" s="1"/>
  <c r="AR175" i="11" s="1"/>
  <c r="BE134" i="11"/>
  <c r="BF134" i="11" s="1"/>
  <c r="AZ134" i="11"/>
  <c r="CD252" i="12"/>
  <c r="CA252" i="12"/>
  <c r="CV252" i="12"/>
  <c r="CJ252" i="12"/>
  <c r="CC252" i="12"/>
  <c r="DB252" i="12"/>
  <c r="DI252" i="12"/>
  <c r="DJ252" i="12" s="1"/>
  <c r="DF252" i="12"/>
  <c r="DG252" i="12" s="1"/>
  <c r="EA252" i="12"/>
  <c r="EB252" i="12" s="1"/>
  <c r="CX252" i="12"/>
  <c r="CF252" i="12"/>
  <c r="CH252" i="12" s="1"/>
  <c r="CF77" i="12"/>
  <c r="DB77" i="12"/>
  <c r="CD151" i="12"/>
  <c r="CX151" i="12"/>
  <c r="CF151" i="12"/>
  <c r="CH151" i="12" s="1"/>
  <c r="DI151" i="12"/>
  <c r="DJ151" i="12" s="1"/>
  <c r="CV151" i="12"/>
  <c r="CG151" i="12"/>
  <c r="CA151" i="12"/>
  <c r="CC151" i="12"/>
  <c r="DF151" i="12"/>
  <c r="DG151" i="12" s="1"/>
  <c r="EA151" i="12"/>
  <c r="EB151" i="12" s="1"/>
  <c r="CJ151" i="12"/>
  <c r="DB151" i="12"/>
  <c r="CF276" i="12"/>
  <c r="CH276" i="12" s="1"/>
  <c r="DR276" i="12" s="1"/>
  <c r="CJ276" i="12"/>
  <c r="CX276" i="12"/>
  <c r="CC276" i="12"/>
  <c r="CV276" i="12"/>
  <c r="DB276" i="12"/>
  <c r="DI237" i="12"/>
  <c r="DJ237" i="12" s="1"/>
  <c r="DB237" i="12"/>
  <c r="CC237" i="12"/>
  <c r="W237" i="11" s="1"/>
  <c r="X237" i="11" s="1"/>
  <c r="CA187" i="12"/>
  <c r="U187" i="11" s="1"/>
  <c r="CD187" i="12"/>
  <c r="EA187" i="12"/>
  <c r="EB187" i="12" s="1"/>
  <c r="DF187" i="12"/>
  <c r="DG187" i="12" s="1"/>
  <c r="CF187" i="12"/>
  <c r="CC187" i="12"/>
  <c r="W187" i="11" s="1"/>
  <c r="X187" i="11" s="1"/>
  <c r="DI187" i="12"/>
  <c r="DJ187" i="12" s="1"/>
  <c r="DB187" i="12"/>
  <c r="CG187" i="12"/>
  <c r="CD104" i="12"/>
  <c r="CA104" i="12"/>
  <c r="DB104" i="12"/>
  <c r="CJ104" i="12"/>
  <c r="AZ49" i="11"/>
  <c r="BE49" i="11"/>
  <c r="BF49" i="11" s="1"/>
  <c r="DI124" i="12"/>
  <c r="DJ124" i="12" s="1"/>
  <c r="EA124" i="12"/>
  <c r="EB124" i="12" s="1"/>
  <c r="CV124" i="12"/>
  <c r="CD124" i="12"/>
  <c r="DB124" i="12"/>
  <c r="CC124" i="12"/>
  <c r="CA124" i="12"/>
  <c r="CJ124" i="12"/>
  <c r="CG124" i="12"/>
  <c r="DF124" i="12"/>
  <c r="DG124" i="12" s="1"/>
  <c r="CX124" i="12"/>
  <c r="CF124" i="12"/>
  <c r="DI123" i="12"/>
  <c r="DJ123" i="12" s="1"/>
  <c r="CV123" i="12"/>
  <c r="CG123" i="12"/>
  <c r="DF123" i="12"/>
  <c r="DG123" i="12" s="1"/>
  <c r="DB123" i="12"/>
  <c r="CF123" i="12"/>
  <c r="CH123" i="12" s="1"/>
  <c r="EA123" i="12"/>
  <c r="EB123" i="12" s="1"/>
  <c r="CJ123" i="12"/>
  <c r="CC123" i="12"/>
  <c r="CD123" i="12"/>
  <c r="CA123" i="12"/>
  <c r="CX123" i="12"/>
  <c r="CD24" i="12"/>
  <c r="CA24" i="12"/>
  <c r="DB24" i="12"/>
  <c r="CJ24" i="12"/>
  <c r="EA24" i="12"/>
  <c r="EB24" i="12" s="1"/>
  <c r="DF165" i="12"/>
  <c r="DG165" i="12" s="1"/>
  <c r="CA165" i="12"/>
  <c r="CC165" i="12"/>
  <c r="EA165" i="12"/>
  <c r="EB165" i="12" s="1"/>
  <c r="CJ165" i="12"/>
  <c r="CG165" i="12"/>
  <c r="CV165" i="12"/>
  <c r="CX165" i="12"/>
  <c r="DB165" i="12"/>
  <c r="CD165" i="12"/>
  <c r="DI165" i="12"/>
  <c r="DJ165" i="12" s="1"/>
  <c r="CF165" i="12"/>
  <c r="CV139" i="12"/>
  <c r="DF139" i="12"/>
  <c r="DG139" i="12" s="1"/>
  <c r="CC139" i="12"/>
  <c r="CX139" i="12"/>
  <c r="CJ139" i="12"/>
  <c r="DI139" i="12"/>
  <c r="DJ139" i="12" s="1"/>
  <c r="CA139" i="12"/>
  <c r="DB139" i="12"/>
  <c r="EA139" i="12"/>
  <c r="EB139" i="12" s="1"/>
  <c r="CD139" i="12"/>
  <c r="CF139" i="12"/>
  <c r="CH139" i="12" s="1"/>
  <c r="EA146" i="12"/>
  <c r="EB146" i="12" s="1"/>
  <c r="DI146" i="12"/>
  <c r="DJ146" i="12" s="1"/>
  <c r="DB146" i="12"/>
  <c r="DF146" i="12"/>
  <c r="DG146" i="12" s="1"/>
  <c r="CV146" i="12"/>
  <c r="CF146" i="12"/>
  <c r="CH146" i="12" s="1"/>
  <c r="CD146" i="12"/>
  <c r="CJ146" i="12"/>
  <c r="CC146" i="12"/>
  <c r="CX146" i="12"/>
  <c r="CA146" i="12"/>
  <c r="CG146" i="12"/>
  <c r="CA257" i="12"/>
  <c r="CV257" i="12"/>
  <c r="CG257" i="12"/>
  <c r="DI257" i="12"/>
  <c r="DJ257" i="12" s="1"/>
  <c r="CJ257" i="12"/>
  <c r="EA257" i="12"/>
  <c r="EB257" i="12" s="1"/>
  <c r="CD257" i="12"/>
  <c r="DB257" i="12"/>
  <c r="CC257" i="12"/>
  <c r="DF257" i="12"/>
  <c r="DG257" i="12" s="1"/>
  <c r="CX257" i="12"/>
  <c r="CF257" i="12"/>
  <c r="CH257" i="12" s="1"/>
  <c r="EA160" i="12"/>
  <c r="EB160" i="12" s="1"/>
  <c r="DB160" i="12"/>
  <c r="CF160" i="12"/>
  <c r="CG160" i="12"/>
  <c r="DF160" i="12"/>
  <c r="DG160" i="12" s="1"/>
  <c r="DI160" i="12"/>
  <c r="DJ160" i="12" s="1"/>
  <c r="CC160" i="12"/>
  <c r="CA160" i="12"/>
  <c r="CV160" i="12"/>
  <c r="CX160" i="12"/>
  <c r="CD160" i="12"/>
  <c r="CJ160" i="12"/>
  <c r="BE172" i="11"/>
  <c r="BF172" i="11" s="1"/>
  <c r="AZ172" i="11"/>
  <c r="CJ274" i="12"/>
  <c r="DF274" i="12"/>
  <c r="DG274" i="12" s="1"/>
  <c r="CF274" i="12"/>
  <c r="CH274" i="12" s="1"/>
  <c r="DI274" i="12"/>
  <c r="DJ274" i="12" s="1"/>
  <c r="CV274" i="12"/>
  <c r="DB274" i="12"/>
  <c r="CC274" i="12"/>
  <c r="CD274" i="12"/>
  <c r="EA274" i="12"/>
  <c r="EB274" i="12" s="1"/>
  <c r="CX274" i="12"/>
  <c r="CA274" i="12"/>
  <c r="CG274" i="12"/>
  <c r="BE119" i="11"/>
  <c r="BF119" i="11" s="1"/>
  <c r="AZ119" i="11"/>
  <c r="CA98" i="12"/>
  <c r="DI98" i="12"/>
  <c r="DJ98" i="12" s="1"/>
  <c r="CJ98" i="12"/>
  <c r="EA98" i="12"/>
  <c r="EB98" i="12" s="1"/>
  <c r="CV98" i="12"/>
  <c r="CC98" i="12"/>
  <c r="DF98" i="12"/>
  <c r="DG98" i="12" s="1"/>
  <c r="CX98" i="12"/>
  <c r="CG98" i="12"/>
  <c r="CD98" i="12"/>
  <c r="DB98" i="12"/>
  <c r="CF98" i="12"/>
  <c r="CH98" i="12" s="1"/>
  <c r="EA130" i="12"/>
  <c r="EB130" i="12" s="1"/>
  <c r="CV130" i="12"/>
  <c r="CX130" i="12"/>
  <c r="CD130" i="12"/>
  <c r="CA130" i="12"/>
  <c r="CF130" i="12"/>
  <c r="CJ130" i="12"/>
  <c r="DB130" i="12"/>
  <c r="CC130" i="12"/>
  <c r="DI130" i="12"/>
  <c r="DJ130" i="12" s="1"/>
  <c r="DF130" i="12"/>
  <c r="DG130" i="12" s="1"/>
  <c r="CG130" i="12"/>
  <c r="DI265" i="12"/>
  <c r="DJ265" i="12" s="1"/>
  <c r="CG265" i="12"/>
  <c r="DF265" i="12"/>
  <c r="DG265" i="12" s="1"/>
  <c r="CX265" i="12"/>
  <c r="CA294" i="12"/>
  <c r="CV294" i="12"/>
  <c r="CC294" i="12"/>
  <c r="CX294" i="12"/>
  <c r="DF294" i="12"/>
  <c r="DG294" i="12" s="1"/>
  <c r="CF294" i="12"/>
  <c r="CH294" i="12" s="1"/>
  <c r="DI294" i="12"/>
  <c r="DJ294" i="12" s="1"/>
  <c r="CD294" i="12"/>
  <c r="CJ294" i="12"/>
  <c r="EA294" i="12"/>
  <c r="EB294" i="12" s="1"/>
  <c r="DB294" i="12"/>
  <c r="CG294" i="12"/>
  <c r="BA170" i="12"/>
  <c r="BC170" i="12" s="1"/>
  <c r="BD170" i="12" s="1"/>
  <c r="DB313" i="12"/>
  <c r="DI313" i="12"/>
  <c r="DJ313" i="12" s="1"/>
  <c r="CV313" i="12"/>
  <c r="CJ313" i="12"/>
  <c r="DF29" i="12"/>
  <c r="DG29" i="12" s="1"/>
  <c r="CG29" i="12"/>
  <c r="CD29" i="12"/>
  <c r="EA29" i="12"/>
  <c r="EB29" i="12" s="1"/>
  <c r="CF29" i="12"/>
  <c r="CJ29" i="12"/>
  <c r="DB29" i="12"/>
  <c r="DI29" i="12"/>
  <c r="DJ29" i="12" s="1"/>
  <c r="CA29" i="12"/>
  <c r="CC29" i="12"/>
  <c r="CX38" i="12"/>
  <c r="CV38" i="12"/>
  <c r="CG38" i="12"/>
  <c r="CA38" i="12"/>
  <c r="DF38" i="12"/>
  <c r="DG38" i="12" s="1"/>
  <c r="CF38" i="12"/>
  <c r="CH38" i="12" s="1"/>
  <c r="EA38" i="12"/>
  <c r="EB38" i="12" s="1"/>
  <c r="DI38" i="12"/>
  <c r="DJ38" i="12" s="1"/>
  <c r="CC38" i="12"/>
  <c r="DB38" i="12"/>
  <c r="CD38" i="12"/>
  <c r="CJ38" i="12"/>
  <c r="EA195" i="12"/>
  <c r="EB195" i="12" s="1"/>
  <c r="CG195" i="12"/>
  <c r="CF195" i="12"/>
  <c r="DI195" i="12"/>
  <c r="DJ195" i="12" s="1"/>
  <c r="DF195" i="12"/>
  <c r="DG195" i="12" s="1"/>
  <c r="CD195" i="12"/>
  <c r="DB195" i="12"/>
  <c r="CA195" i="12"/>
  <c r="U195" i="11" s="1"/>
  <c r="CC195" i="12"/>
  <c r="W195" i="11" s="1"/>
  <c r="X195" i="11" s="1"/>
  <c r="CJ183" i="12"/>
  <c r="CA183" i="12"/>
  <c r="CC183" i="12"/>
  <c r="DI183" i="12"/>
  <c r="DJ183" i="12" s="1"/>
  <c r="EA183" i="12"/>
  <c r="EB183" i="12" s="1"/>
  <c r="CV183" i="12"/>
  <c r="CD183" i="12"/>
  <c r="CX183" i="12"/>
  <c r="CG183" i="12"/>
  <c r="DF183" i="12"/>
  <c r="DG183" i="12" s="1"/>
  <c r="DB183" i="12"/>
  <c r="CF183" i="12"/>
  <c r="CH183" i="12" s="1"/>
  <c r="CD74" i="12"/>
  <c r="CA74" i="12"/>
  <c r="U74" i="11" s="1"/>
  <c r="CF74" i="12"/>
  <c r="DB74" i="12"/>
  <c r="CC74" i="12"/>
  <c r="W74" i="11" s="1"/>
  <c r="X74" i="11" s="1"/>
  <c r="DI74" i="12"/>
  <c r="DJ74" i="12" s="1"/>
  <c r="DF74" i="12"/>
  <c r="DG74" i="12" s="1"/>
  <c r="CG74" i="12"/>
  <c r="EA74" i="12"/>
  <c r="EB74" i="12" s="1"/>
  <c r="CD191" i="12"/>
  <c r="CA191" i="12"/>
  <c r="CG191" i="12"/>
  <c r="DF191" i="12"/>
  <c r="DG191" i="12" s="1"/>
  <c r="EA191" i="12"/>
  <c r="EB191" i="12" s="1"/>
  <c r="CF191" i="12"/>
  <c r="DI191" i="12"/>
  <c r="DJ191" i="12" s="1"/>
  <c r="CJ191" i="12"/>
  <c r="CC191" i="12"/>
  <c r="CX191" i="12"/>
  <c r="CV191" i="12"/>
  <c r="DB191" i="12"/>
  <c r="CA95" i="12"/>
  <c r="DI95" i="12"/>
  <c r="DJ95" i="12" s="1"/>
  <c r="CG95" i="12"/>
  <c r="DF95" i="12"/>
  <c r="DG95" i="12" s="1"/>
  <c r="DB95" i="12"/>
  <c r="CF95" i="12"/>
  <c r="CH95" i="12" s="1"/>
  <c r="CP95" i="12" s="1"/>
  <c r="EA95" i="12"/>
  <c r="EB95" i="12" s="1"/>
  <c r="CV95" i="12"/>
  <c r="CC95" i="12"/>
  <c r="CX95" i="12"/>
  <c r="CD95" i="12"/>
  <c r="CJ95" i="12"/>
  <c r="CD93" i="12"/>
  <c r="DB93" i="12"/>
  <c r="CF93" i="12"/>
  <c r="CH93" i="12" s="1"/>
  <c r="CX93" i="12"/>
  <c r="CA93" i="12"/>
  <c r="CC93" i="12"/>
  <c r="EA93" i="12"/>
  <c r="EB93" i="12" s="1"/>
  <c r="DF93" i="12"/>
  <c r="DG93" i="12" s="1"/>
  <c r="CG93" i="12"/>
  <c r="DI93" i="12"/>
  <c r="DJ93" i="12" s="1"/>
  <c r="CV93" i="12"/>
  <c r="CJ93" i="12"/>
  <c r="CA97" i="12"/>
  <c r="DB97" i="12"/>
  <c r="CJ97" i="12"/>
  <c r="EA97" i="12"/>
  <c r="EB97" i="12" s="1"/>
  <c r="CX97" i="12"/>
  <c r="CC97" i="12"/>
  <c r="DF97" i="12"/>
  <c r="DG97" i="12" s="1"/>
  <c r="DI97" i="12"/>
  <c r="DJ97" i="12" s="1"/>
  <c r="CG97" i="12"/>
  <c r="CD97" i="12"/>
  <c r="CV97" i="12"/>
  <c r="CF97" i="12"/>
  <c r="CH97" i="12" s="1"/>
  <c r="DF281" i="12"/>
  <c r="DG281" i="12" s="1"/>
  <c r="CJ281" i="12"/>
  <c r="CG281" i="12"/>
  <c r="EA281" i="12"/>
  <c r="EB281" i="12" s="1"/>
  <c r="CX281" i="12"/>
  <c r="CF281" i="12"/>
  <c r="CH281" i="12" s="1"/>
  <c r="CD281" i="12"/>
  <c r="DB281" i="12"/>
  <c r="CC281" i="12"/>
  <c r="DI281" i="12"/>
  <c r="DJ281" i="12" s="1"/>
  <c r="CV281" i="12"/>
  <c r="CA281" i="12"/>
  <c r="CD212" i="12"/>
  <c r="CA212" i="12"/>
  <c r="CF212" i="12"/>
  <c r="DI212" i="12"/>
  <c r="DJ212" i="12" s="1"/>
  <c r="CJ212" i="12"/>
  <c r="DB212" i="12"/>
  <c r="EA212" i="12"/>
  <c r="EB212" i="12" s="1"/>
  <c r="DF212" i="12"/>
  <c r="DG212" i="12" s="1"/>
  <c r="CC212" i="12"/>
  <c r="CX212" i="12"/>
  <c r="CV212" i="12"/>
  <c r="CG212" i="12"/>
  <c r="CV131" i="12"/>
  <c r="CA131" i="12"/>
  <c r="CC131" i="12"/>
  <c r="DF131" i="12"/>
  <c r="DG131" i="12" s="1"/>
  <c r="EA131" i="12"/>
  <c r="EB131" i="12" s="1"/>
  <c r="CG131" i="12"/>
  <c r="CD131" i="12"/>
  <c r="DI131" i="12"/>
  <c r="DJ131" i="12" s="1"/>
  <c r="CF131" i="12"/>
  <c r="CJ131" i="12"/>
  <c r="CX131" i="12"/>
  <c r="DB131" i="12"/>
  <c r="EA178" i="12"/>
  <c r="EB178" i="12" s="1"/>
  <c r="CJ178" i="12"/>
  <c r="CC178" i="12"/>
  <c r="CV178" i="12"/>
  <c r="CX178" i="12"/>
  <c r="CG178" i="12"/>
  <c r="DI178" i="12"/>
  <c r="DJ178" i="12" s="1"/>
  <c r="DF178" i="12"/>
  <c r="DG178" i="12" s="1"/>
  <c r="CF178" i="12"/>
  <c r="CD178" i="12"/>
  <c r="CA178" i="12"/>
  <c r="DB178" i="12"/>
  <c r="CA218" i="12"/>
  <c r="DB218" i="12"/>
  <c r="CG218" i="12"/>
  <c r="DI218" i="12"/>
  <c r="DJ218" i="12" s="1"/>
  <c r="CJ218" i="12"/>
  <c r="CF218" i="12"/>
  <c r="EA218" i="12"/>
  <c r="EB218" i="12" s="1"/>
  <c r="CV218" i="12"/>
  <c r="CC218" i="12"/>
  <c r="DF218" i="12"/>
  <c r="DG218" i="12" s="1"/>
  <c r="CD218" i="12"/>
  <c r="CX218" i="12"/>
  <c r="CX251" i="12"/>
  <c r="EA251" i="12"/>
  <c r="EB251" i="12" s="1"/>
  <c r="CC251" i="12"/>
  <c r="CV251" i="12"/>
  <c r="CJ251" i="12"/>
  <c r="CF251" i="12"/>
  <c r="DI251" i="12"/>
  <c r="DJ251" i="12" s="1"/>
  <c r="CD251" i="12"/>
  <c r="DF251" i="12"/>
  <c r="DG251" i="12" s="1"/>
  <c r="CA251" i="12"/>
  <c r="DB251" i="12"/>
  <c r="CG251" i="12"/>
  <c r="CX303" i="12"/>
  <c r="CV303" i="12"/>
  <c r="CD303" i="12"/>
  <c r="DI303" i="12"/>
  <c r="DJ303" i="12" s="1"/>
  <c r="DF303" i="12"/>
  <c r="DG303" i="12" s="1"/>
  <c r="CG303" i="12"/>
  <c r="CA303" i="12"/>
  <c r="EA303" i="12"/>
  <c r="EB303" i="12" s="1"/>
  <c r="CC303" i="12"/>
  <c r="DB303" i="12"/>
  <c r="CJ303" i="12"/>
  <c r="CF303" i="12"/>
  <c r="CH303" i="12" s="1"/>
  <c r="CA209" i="12"/>
  <c r="CD209" i="12"/>
  <c r="DB209" i="12"/>
  <c r="CV209" i="12"/>
  <c r="EA209" i="12"/>
  <c r="EB209" i="12" s="1"/>
  <c r="CF209" i="12"/>
  <c r="CX209" i="12"/>
  <c r="CJ209" i="12"/>
  <c r="CC209" i="12"/>
  <c r="DI209" i="12"/>
  <c r="DJ209" i="12" s="1"/>
  <c r="DF209" i="12"/>
  <c r="DG209" i="12" s="1"/>
  <c r="CG209" i="12"/>
  <c r="CV50" i="12"/>
  <c r="CD50" i="12"/>
  <c r="CG50" i="12"/>
  <c r="CA50" i="12"/>
  <c r="CJ50" i="12"/>
  <c r="CF50" i="12"/>
  <c r="CH50" i="12" s="1"/>
  <c r="DI50" i="12"/>
  <c r="DJ50" i="12" s="1"/>
  <c r="EA50" i="12"/>
  <c r="EB50" i="12" s="1"/>
  <c r="DB50" i="12"/>
  <c r="CX50" i="12"/>
  <c r="DF50" i="12"/>
  <c r="DG50" i="12" s="1"/>
  <c r="CC50" i="12"/>
  <c r="DF227" i="12"/>
  <c r="DG227" i="12" s="1"/>
  <c r="CG227" i="12"/>
  <c r="CA227" i="12"/>
  <c r="U227" i="11" s="1"/>
  <c r="CC227" i="12"/>
  <c r="W227" i="11" s="1"/>
  <c r="X227" i="11" s="1"/>
  <c r="CD227" i="12"/>
  <c r="EA227" i="12"/>
  <c r="EB227" i="12" s="1"/>
  <c r="CF227" i="12"/>
  <c r="DI227" i="12"/>
  <c r="DJ227" i="12" s="1"/>
  <c r="DB227" i="12"/>
  <c r="DD122" i="12"/>
  <c r="CX299" i="12"/>
  <c r="CV299" i="12"/>
  <c r="CF299" i="12"/>
  <c r="CH299" i="12" s="1"/>
  <c r="DB299" i="12"/>
  <c r="CJ299" i="12"/>
  <c r="CG299" i="12"/>
  <c r="DF299" i="12"/>
  <c r="DG299" i="12" s="1"/>
  <c r="CD299" i="12"/>
  <c r="CC299" i="12"/>
  <c r="DI299" i="12"/>
  <c r="DJ299" i="12" s="1"/>
  <c r="CA299" i="12"/>
  <c r="EA299" i="12"/>
  <c r="EB299" i="12" s="1"/>
  <c r="AL57" i="12"/>
  <c r="DB188" i="12"/>
  <c r="DF188" i="12"/>
  <c r="DG188" i="12" s="1"/>
  <c r="CG188" i="12"/>
  <c r="CV188" i="12"/>
  <c r="CD188" i="12"/>
  <c r="CF188" i="12"/>
  <c r="CH188" i="12" s="1"/>
  <c r="DI188" i="12"/>
  <c r="DJ188" i="12" s="1"/>
  <c r="CA188" i="12"/>
  <c r="CJ188" i="12"/>
  <c r="CX188" i="12"/>
  <c r="EA188" i="12"/>
  <c r="EB188" i="12" s="1"/>
  <c r="CC188" i="12"/>
  <c r="EA91" i="12"/>
  <c r="EB91" i="12" s="1"/>
  <c r="DF91" i="12"/>
  <c r="DG91" i="12" s="1"/>
  <c r="CV91" i="12"/>
  <c r="CJ91" i="12"/>
  <c r="DI238" i="12"/>
  <c r="DJ238" i="12" s="1"/>
  <c r="DB238" i="12"/>
  <c r="CD238" i="12"/>
  <c r="EA238" i="12"/>
  <c r="EB238" i="12" s="1"/>
  <c r="CF238" i="12"/>
  <c r="DF238" i="12"/>
  <c r="DG238" i="12" s="1"/>
  <c r="CG238" i="12"/>
  <c r="CA238" i="12"/>
  <c r="U238" i="11" s="1"/>
  <c r="CC238" i="12"/>
  <c r="W238" i="11" s="1"/>
  <c r="X238" i="11" s="1"/>
  <c r="CA125" i="12"/>
  <c r="CG125" i="12"/>
  <c r="CD125" i="12"/>
  <c r="DB125" i="12"/>
  <c r="CJ182" i="12"/>
  <c r="DB182" i="12"/>
  <c r="CG182" i="12"/>
  <c r="DI182" i="12"/>
  <c r="DJ182" i="12" s="1"/>
  <c r="CA182" i="12"/>
  <c r="CF182" i="12"/>
  <c r="CH182" i="12" s="1"/>
  <c r="CV182" i="12"/>
  <c r="DF182" i="12"/>
  <c r="DG182" i="12" s="1"/>
  <c r="EA182" i="12"/>
  <c r="EB182" i="12" s="1"/>
  <c r="CD182" i="12"/>
  <c r="CX182" i="12"/>
  <c r="CC182" i="12"/>
  <c r="BE167" i="11"/>
  <c r="BF167" i="11" s="1"/>
  <c r="AZ167" i="11"/>
  <c r="DI153" i="12"/>
  <c r="DJ153" i="12" s="1"/>
  <c r="DF153" i="12"/>
  <c r="DG153" i="12" s="1"/>
  <c r="CJ153" i="12"/>
  <c r="CD153" i="12"/>
  <c r="DB153" i="12"/>
  <c r="CF153" i="12"/>
  <c r="CH153" i="12" s="1"/>
  <c r="CV153" i="12"/>
  <c r="EA153" i="12"/>
  <c r="EB153" i="12" s="1"/>
  <c r="CC153" i="12"/>
  <c r="CA153" i="12"/>
  <c r="CX153" i="12"/>
  <c r="CG153" i="12"/>
  <c r="EA30" i="12"/>
  <c r="EB30" i="12" s="1"/>
  <c r="CF30" i="12"/>
  <c r="CD30" i="12"/>
  <c r="CC30" i="12"/>
  <c r="W30" i="11" s="1"/>
  <c r="X30" i="11" s="1"/>
  <c r="DI30" i="12"/>
  <c r="DJ30" i="12" s="1"/>
  <c r="DB30" i="12"/>
  <c r="DF30" i="12"/>
  <c r="DG30" i="12" s="1"/>
  <c r="CA30" i="12"/>
  <c r="U30" i="11" s="1"/>
  <c r="DI245" i="12"/>
  <c r="DJ245" i="12" s="1"/>
  <c r="CA245" i="12"/>
  <c r="CX245" i="12"/>
  <c r="CJ245" i="12"/>
  <c r="DI263" i="12"/>
  <c r="DJ263" i="12" s="1"/>
  <c r="DF263" i="12"/>
  <c r="DG263" i="12" s="1"/>
  <c r="CV263" i="12"/>
  <c r="CJ263" i="12"/>
  <c r="CX263" i="12"/>
  <c r="CC263" i="12"/>
  <c r="CD263" i="12"/>
  <c r="EA263" i="12"/>
  <c r="EB263" i="12" s="1"/>
  <c r="CF263" i="12"/>
  <c r="CH263" i="12" s="1"/>
  <c r="DB263" i="12"/>
  <c r="CA263" i="12"/>
  <c r="CG263" i="12"/>
  <c r="CA116" i="12"/>
  <c r="CF116" i="12"/>
  <c r="DF116" i="12"/>
  <c r="DG116" i="12" s="1"/>
  <c r="CX116" i="12"/>
  <c r="P25" i="12"/>
  <c r="R25" i="12" s="1"/>
  <c r="CA278" i="12"/>
  <c r="CV278" i="12"/>
  <c r="CJ278" i="12"/>
  <c r="DI278" i="12"/>
  <c r="DJ278" i="12" s="1"/>
  <c r="CD278" i="12"/>
  <c r="CC278" i="12"/>
  <c r="CX278" i="12"/>
  <c r="DF278" i="12"/>
  <c r="DG278" i="12" s="1"/>
  <c r="CF278" i="12"/>
  <c r="CH278" i="12" s="1"/>
  <c r="EA278" i="12"/>
  <c r="EB278" i="12" s="1"/>
  <c r="DB278" i="12"/>
  <c r="CG278" i="12"/>
  <c r="CX135" i="12"/>
  <c r="DF135" i="12"/>
  <c r="DG135" i="12" s="1"/>
  <c r="DI135" i="12"/>
  <c r="DJ135" i="12" s="1"/>
  <c r="CA135" i="12"/>
  <c r="CD135" i="12"/>
  <c r="CC135" i="12"/>
  <c r="CJ135" i="12"/>
  <c r="EA135" i="12"/>
  <c r="EB135" i="12" s="1"/>
  <c r="CG135" i="12"/>
  <c r="CV135" i="12"/>
  <c r="DB135" i="12"/>
  <c r="CF135" i="12"/>
  <c r="CH135" i="12" s="1"/>
  <c r="CA53" i="12"/>
  <c r="CX53" i="12"/>
  <c r="CG53" i="12"/>
  <c r="EA53" i="12"/>
  <c r="EB53" i="12" s="1"/>
  <c r="DB53" i="12"/>
  <c r="CF53" i="12"/>
  <c r="CH53" i="12" s="1"/>
  <c r="DF53" i="12"/>
  <c r="DG53" i="12" s="1"/>
  <c r="CJ53" i="12"/>
  <c r="CC53" i="12"/>
  <c r="CV53" i="12"/>
  <c r="CD53" i="12"/>
  <c r="DI53" i="12"/>
  <c r="DJ53" i="12" s="1"/>
  <c r="DF167" i="12"/>
  <c r="DG167" i="12" s="1"/>
  <c r="DB167" i="12"/>
  <c r="CG167" i="12"/>
  <c r="CX167" i="12"/>
  <c r="CD167" i="12"/>
  <c r="CJ167" i="12"/>
  <c r="CA167" i="12"/>
  <c r="DI167" i="12"/>
  <c r="DJ167" i="12" s="1"/>
  <c r="CF167" i="12"/>
  <c r="EA167" i="12"/>
  <c r="EB167" i="12" s="1"/>
  <c r="CV167" i="12"/>
  <c r="CC167" i="12"/>
  <c r="BE152" i="11"/>
  <c r="BF152" i="11" s="1"/>
  <c r="AZ152" i="11"/>
  <c r="CD309" i="12"/>
  <c r="EA309" i="12"/>
  <c r="EB309" i="12" s="1"/>
  <c r="CC309" i="12"/>
  <c r="DI309" i="12"/>
  <c r="DJ309" i="12" s="1"/>
  <c r="CX309" i="12"/>
  <c r="CJ309" i="12"/>
  <c r="CV309" i="12"/>
  <c r="CA309" i="12"/>
  <c r="CF309" i="12"/>
  <c r="CH309" i="12" s="1"/>
  <c r="DB309" i="12"/>
  <c r="DF309" i="12"/>
  <c r="DG309" i="12" s="1"/>
  <c r="CG309" i="12"/>
  <c r="CV90" i="12"/>
  <c r="DF90" i="12"/>
  <c r="DG90" i="12" s="1"/>
  <c r="CF90" i="12"/>
  <c r="CH90" i="12" s="1"/>
  <c r="DI90" i="12"/>
  <c r="DJ90" i="12" s="1"/>
  <c r="CX90" i="12"/>
  <c r="DB90" i="12"/>
  <c r="EA90" i="12"/>
  <c r="EB90" i="12" s="1"/>
  <c r="CA90" i="12"/>
  <c r="CC90" i="12"/>
  <c r="CD90" i="12"/>
  <c r="CJ90" i="12"/>
  <c r="CG90" i="12"/>
  <c r="CA192" i="12"/>
  <c r="CV192" i="12"/>
  <c r="EA192" i="12"/>
  <c r="EB192" i="12" s="1"/>
  <c r="CG192" i="12"/>
  <c r="BE170" i="11"/>
  <c r="BF170" i="11" s="1"/>
  <c r="AZ170" i="11"/>
  <c r="CJ203" i="12"/>
  <c r="DI203" i="12"/>
  <c r="DJ203" i="12" s="1"/>
  <c r="DB203" i="12"/>
  <c r="CD203" i="12"/>
  <c r="CX203" i="12"/>
  <c r="CF203" i="12"/>
  <c r="CH203" i="12" s="1"/>
  <c r="CV203" i="12"/>
  <c r="DF203" i="12"/>
  <c r="DG203" i="12" s="1"/>
  <c r="CC203" i="12"/>
  <c r="EA203" i="12"/>
  <c r="EB203" i="12" s="1"/>
  <c r="CA203" i="12"/>
  <c r="CD63" i="12"/>
  <c r="CA63" i="12"/>
  <c r="CF63" i="12"/>
  <c r="CX63" i="12"/>
  <c r="DF63" i="12"/>
  <c r="DG63" i="12" s="1"/>
  <c r="CJ63" i="12"/>
  <c r="CV63" i="12"/>
  <c r="DI63" i="12"/>
  <c r="DJ63" i="12" s="1"/>
  <c r="CC63" i="12"/>
  <c r="EA63" i="12"/>
  <c r="EB63" i="12" s="1"/>
  <c r="DB63" i="12"/>
  <c r="CG63" i="12"/>
  <c r="AL169" i="12"/>
  <c r="CG30" i="12"/>
  <c r="DI31" i="12"/>
  <c r="DJ31" i="12" s="1"/>
  <c r="DF31" i="12"/>
  <c r="DG31" i="12" s="1"/>
  <c r="CG31" i="12"/>
  <c r="EA31" i="12"/>
  <c r="EB31" i="12" s="1"/>
  <c r="CD31" i="12"/>
  <c r="CF31" i="12"/>
  <c r="CA31" i="12"/>
  <c r="U31" i="11" s="1"/>
  <c r="DB31" i="12"/>
  <c r="CC31" i="12"/>
  <c r="W31" i="11" s="1"/>
  <c r="X31" i="11" s="1"/>
  <c r="EA216" i="12"/>
  <c r="EB216" i="12" s="1"/>
  <c r="CG216" i="12"/>
  <c r="CD216" i="12"/>
  <c r="CC216" i="12"/>
  <c r="DI216" i="12"/>
  <c r="DJ216" i="12" s="1"/>
  <c r="DF216" i="12"/>
  <c r="DG216" i="12" s="1"/>
  <c r="CF216" i="12"/>
  <c r="CA216" i="12"/>
  <c r="DB216" i="12"/>
  <c r="CJ216" i="12"/>
  <c r="EA154" i="12"/>
  <c r="EB154" i="12" s="1"/>
  <c r="CA154" i="12"/>
  <c r="U154" i="11" s="1"/>
  <c r="CG154" i="12"/>
  <c r="CX269" i="12"/>
  <c r="DB269" i="12"/>
  <c r="CG269" i="12"/>
  <c r="EA269" i="12"/>
  <c r="EB269" i="12" s="1"/>
  <c r="CD269" i="12"/>
  <c r="CC269" i="12"/>
  <c r="DF269" i="12"/>
  <c r="DG269" i="12" s="1"/>
  <c r="CA269" i="12"/>
  <c r="CF269" i="12"/>
  <c r="CH269" i="12" s="1"/>
  <c r="DI269" i="12"/>
  <c r="DJ269" i="12" s="1"/>
  <c r="CJ269" i="12"/>
  <c r="CV269" i="12"/>
  <c r="DB267" i="12"/>
  <c r="EA267" i="12"/>
  <c r="EB267" i="12" s="1"/>
  <c r="CF267" i="12"/>
  <c r="CH267" i="12" s="1"/>
  <c r="CA267" i="12"/>
  <c r="CX267" i="12"/>
  <c r="CG267" i="12"/>
  <c r="DI267" i="12"/>
  <c r="DJ267" i="12" s="1"/>
  <c r="CV267" i="12"/>
  <c r="CD267" i="12"/>
  <c r="DF267" i="12"/>
  <c r="DG267" i="12" s="1"/>
  <c r="CJ267" i="12"/>
  <c r="CC267" i="12"/>
  <c r="DF58" i="12"/>
  <c r="DG58" i="12" s="1"/>
  <c r="CJ58" i="12"/>
  <c r="CF58" i="12"/>
  <c r="CH58" i="12" s="1"/>
  <c r="EA58" i="12"/>
  <c r="EB58" i="12" s="1"/>
  <c r="AZ92" i="11"/>
  <c r="BE92" i="11"/>
  <c r="BF92" i="11" s="1"/>
  <c r="CD85" i="12"/>
  <c r="EA85" i="12"/>
  <c r="EB85" i="12" s="1"/>
  <c r="CF85" i="12"/>
  <c r="CH85" i="12" s="1"/>
  <c r="DF85" i="12"/>
  <c r="DG85" i="12" s="1"/>
  <c r="CA128" i="12"/>
  <c r="DF128" i="12"/>
  <c r="DG128" i="12" s="1"/>
  <c r="DB128" i="12"/>
  <c r="EA128" i="12"/>
  <c r="EB128" i="12" s="1"/>
  <c r="CV128" i="12"/>
  <c r="CC128" i="12"/>
  <c r="CD128" i="12"/>
  <c r="CX128" i="12"/>
  <c r="CF128" i="12"/>
  <c r="DI128" i="12"/>
  <c r="DJ128" i="12" s="1"/>
  <c r="CJ128" i="12"/>
  <c r="CG128" i="12"/>
  <c r="CD230" i="12"/>
  <c r="CC230" i="12"/>
  <c r="W230" i="11" s="1"/>
  <c r="X230" i="11" s="1"/>
  <c r="CA230" i="12"/>
  <c r="U230" i="11" s="1"/>
  <c r="CF230" i="12"/>
  <c r="DF230" i="12"/>
  <c r="DG230" i="12" s="1"/>
  <c r="EA230" i="12"/>
  <c r="EB230" i="12" s="1"/>
  <c r="CG230" i="12"/>
  <c r="DI230" i="12"/>
  <c r="DJ230" i="12" s="1"/>
  <c r="DB230" i="12"/>
  <c r="BA57" i="12"/>
  <c r="BC57" i="12" s="1"/>
  <c r="BD57" i="12" s="1"/>
  <c r="AZ38" i="11"/>
  <c r="BE38" i="11"/>
  <c r="BF38" i="11" s="1"/>
  <c r="EA106" i="12"/>
  <c r="EB106" i="12" s="1"/>
  <c r="CX106" i="12"/>
  <c r="CC106" i="12"/>
  <c r="CD106" i="12"/>
  <c r="CJ106" i="12"/>
  <c r="CG106" i="12"/>
  <c r="DB106" i="12"/>
  <c r="CV106" i="12"/>
  <c r="CF106" i="12"/>
  <c r="CH106" i="12" s="1"/>
  <c r="DI106" i="12"/>
  <c r="DJ106" i="12" s="1"/>
  <c r="DF106" i="12"/>
  <c r="DG106" i="12" s="1"/>
  <c r="CA106" i="12"/>
  <c r="CX272" i="12"/>
  <c r="CJ272" i="12"/>
  <c r="CF272" i="12"/>
  <c r="CH272" i="12" s="1"/>
  <c r="EA272" i="12"/>
  <c r="EB272" i="12" s="1"/>
  <c r="CV272" i="12"/>
  <c r="CG272" i="12"/>
  <c r="DI272" i="12"/>
  <c r="DJ272" i="12" s="1"/>
  <c r="DF272" i="12"/>
  <c r="DG272" i="12" s="1"/>
  <c r="DB272" i="12"/>
  <c r="CA272" i="12"/>
  <c r="CD272" i="12"/>
  <c r="CC272" i="12"/>
  <c r="CC231" i="12"/>
  <c r="W231" i="11" s="1"/>
  <c r="X231" i="11" s="1"/>
  <c r="CA231" i="12"/>
  <c r="U231" i="11" s="1"/>
  <c r="CF231" i="12"/>
  <c r="CH231" i="12" s="1"/>
  <c r="Z231" i="11" s="1"/>
  <c r="AA231" i="11" s="1"/>
  <c r="DB231" i="12"/>
  <c r="DF231" i="12"/>
  <c r="DG231" i="12" s="1"/>
  <c r="DI231" i="12"/>
  <c r="DJ231" i="12" s="1"/>
  <c r="CD231" i="12"/>
  <c r="EA231" i="12"/>
  <c r="EB231" i="12" s="1"/>
  <c r="CX138" i="12"/>
  <c r="CJ138" i="12"/>
  <c r="CC138" i="12"/>
  <c r="DI138" i="12"/>
  <c r="DJ138" i="12" s="1"/>
  <c r="EA138" i="12"/>
  <c r="EB138" i="12" s="1"/>
  <c r="CV138" i="12"/>
  <c r="CD138" i="12"/>
  <c r="DB138" i="12"/>
  <c r="CG138" i="12"/>
  <c r="CA138" i="12"/>
  <c r="DF138" i="12"/>
  <c r="DG138" i="12" s="1"/>
  <c r="CF138" i="12"/>
  <c r="CH138" i="12" s="1"/>
  <c r="DF276" i="12"/>
  <c r="DG276" i="12" s="1"/>
  <c r="CA276" i="12"/>
  <c r="CG276" i="12"/>
  <c r="CD276" i="12"/>
  <c r="DI78" i="12"/>
  <c r="DJ78" i="12" s="1"/>
  <c r="DF78" i="12"/>
  <c r="DG78" i="12" s="1"/>
  <c r="CG78" i="12"/>
  <c r="CX78" i="12"/>
  <c r="CV78" i="12"/>
  <c r="CF78" i="12"/>
  <c r="CD78" i="12"/>
  <c r="CA78" i="12"/>
  <c r="DB78" i="12"/>
  <c r="EA78" i="12"/>
  <c r="EB78" i="12" s="1"/>
  <c r="CJ78" i="12"/>
  <c r="CC78" i="12"/>
  <c r="CD284" i="12"/>
  <c r="CA284" i="12"/>
  <c r="CF284" i="12"/>
  <c r="CH284" i="12" s="1"/>
  <c r="CL284" i="12" s="1"/>
  <c r="DB284" i="12"/>
  <c r="CJ284" i="12"/>
  <c r="CX284" i="12"/>
  <c r="CC284" i="12"/>
  <c r="DI284" i="12"/>
  <c r="DJ284" i="12" s="1"/>
  <c r="CV284" i="12"/>
  <c r="EA284" i="12"/>
  <c r="EB284" i="12" s="1"/>
  <c r="CG284" i="12"/>
  <c r="DF284" i="12"/>
  <c r="DG284" i="12" s="1"/>
  <c r="AQ46" i="12"/>
  <c r="AR46" i="12" s="1"/>
  <c r="AH46" i="12"/>
  <c r="AB46" i="12"/>
  <c r="AY46" i="12"/>
  <c r="AN46" i="12"/>
  <c r="AO46" i="12" s="1"/>
  <c r="Z46" i="12"/>
  <c r="V46" i="12"/>
  <c r="T46" i="12"/>
  <c r="M46" i="12"/>
  <c r="AT46" i="12"/>
  <c r="AU46" i="12" s="1"/>
  <c r="BF46" i="12"/>
  <c r="BG46" i="12" s="1"/>
  <c r="N46" i="12"/>
  <c r="AW46" i="12"/>
  <c r="X46" i="12"/>
  <c r="K46" i="12"/>
  <c r="P46" i="12"/>
  <c r="R46" i="12" s="1"/>
  <c r="AD46" i="12"/>
  <c r="AF46" i="12"/>
  <c r="AJ46" i="12"/>
  <c r="DI41" i="12"/>
  <c r="DJ41" i="12" s="1"/>
  <c r="CA41" i="12"/>
  <c r="DB41" i="12"/>
  <c r="DF41" i="12"/>
  <c r="DG41" i="12" s="1"/>
  <c r="CD41" i="12"/>
  <c r="CX41" i="12"/>
  <c r="CG41" i="12"/>
  <c r="CV41" i="12"/>
  <c r="CC41" i="12"/>
  <c r="CJ41" i="12"/>
  <c r="EA41" i="12"/>
  <c r="EB41" i="12" s="1"/>
  <c r="CF41" i="12"/>
  <c r="CH41" i="12" s="1"/>
  <c r="DT41" i="12" s="1"/>
  <c r="K13" i="12"/>
  <c r="Z13" i="10" s="1"/>
  <c r="T13" i="12"/>
  <c r="AJ13" i="10" s="1"/>
  <c r="AK13" i="10" s="1"/>
  <c r="Z13" i="12"/>
  <c r="AM13" i="10" s="1"/>
  <c r="AN13" i="10" s="1"/>
  <c r="BF13" i="12"/>
  <c r="BG13" i="12" s="1"/>
  <c r="V13" i="12"/>
  <c r="N13" i="12"/>
  <c r="AD13" i="12"/>
  <c r="AQ13" i="12"/>
  <c r="AR13" i="12" s="1"/>
  <c r="AN13" i="12"/>
  <c r="AO13" i="12" s="1"/>
  <c r="AW13" i="12"/>
  <c r="AR13" i="10" s="1"/>
  <c r="AS13" i="10" s="1"/>
  <c r="M13" i="12"/>
  <c r="AB13" i="10" s="1"/>
  <c r="AC13" i="10" s="1"/>
  <c r="AH13" i="12"/>
  <c r="AW13" i="10" s="1"/>
  <c r="X13" i="12"/>
  <c r="AB13" i="12"/>
  <c r="AO13" i="10" s="1"/>
  <c r="AP13" i="10" s="1"/>
  <c r="P13" i="12"/>
  <c r="AJ13" i="12"/>
  <c r="CV288" i="12"/>
  <c r="CX288" i="12"/>
  <c r="CG288" i="12"/>
  <c r="DF288" i="12"/>
  <c r="DG288" i="12" s="1"/>
  <c r="EA288" i="12"/>
  <c r="EB288" i="12" s="1"/>
  <c r="CD288" i="12"/>
  <c r="CJ288" i="12"/>
  <c r="DI288" i="12"/>
  <c r="DJ288" i="12" s="1"/>
  <c r="DB288" i="12"/>
  <c r="CF288" i="12"/>
  <c r="CH288" i="12" s="1"/>
  <c r="CP288" i="12" s="1"/>
  <c r="CA288" i="12"/>
  <c r="CC288" i="12"/>
  <c r="EA164" i="12"/>
  <c r="EB164" i="12" s="1"/>
  <c r="CX164" i="12"/>
  <c r="CG164" i="12"/>
  <c r="CC164" i="12"/>
  <c r="DI164" i="12"/>
  <c r="DJ164" i="12" s="1"/>
  <c r="DF164" i="12"/>
  <c r="DG164" i="12" s="1"/>
  <c r="DB164" i="12"/>
  <c r="CJ164" i="12"/>
  <c r="CA164" i="12"/>
  <c r="CV164" i="12"/>
  <c r="CF164" i="12"/>
  <c r="CD164" i="12"/>
  <c r="V91" i="12"/>
  <c r="X91" i="12"/>
  <c r="Z91" i="12"/>
  <c r="AJ91" i="12"/>
  <c r="AF91" i="12"/>
  <c r="BF91" i="12"/>
  <c r="BG91" i="12" s="1"/>
  <c r="AB91" i="12"/>
  <c r="AY91" i="12"/>
  <c r="AD91" i="12"/>
  <c r="M91" i="12"/>
  <c r="P91" i="12"/>
  <c r="R91" i="12" s="1"/>
  <c r="AH91" i="12"/>
  <c r="AW91" i="12"/>
  <c r="AN91" i="12"/>
  <c r="AO91" i="12" s="1"/>
  <c r="T91" i="12"/>
  <c r="N91" i="12"/>
  <c r="K91" i="12"/>
  <c r="AT91" i="12"/>
  <c r="AU91" i="12" s="1"/>
  <c r="AQ91" i="12"/>
  <c r="AR91" i="12" s="1"/>
  <c r="AQ23" i="12"/>
  <c r="AR23" i="12" s="1"/>
  <c r="T23" i="12"/>
  <c r="AJ23" i="10" s="1"/>
  <c r="AK23" i="10" s="1"/>
  <c r="M23" i="12"/>
  <c r="AB23" i="10" s="1"/>
  <c r="AC23" i="10" s="1"/>
  <c r="AB23" i="12"/>
  <c r="AO23" i="10" s="1"/>
  <c r="AP23" i="10" s="1"/>
  <c r="V23" i="12"/>
  <c r="N23" i="12"/>
  <c r="Z23" i="12"/>
  <c r="AM23" i="10" s="1"/>
  <c r="AN23" i="10" s="1"/>
  <c r="BF23" i="12"/>
  <c r="BG23" i="12" s="1"/>
  <c r="AW23" i="12"/>
  <c r="AR23" i="10" s="1"/>
  <c r="AS23" i="10" s="1"/>
  <c r="AH23" i="12"/>
  <c r="AW23" i="10" s="1"/>
  <c r="X23" i="12"/>
  <c r="AN23" i="12"/>
  <c r="AO23" i="12" s="1"/>
  <c r="K23" i="12"/>
  <c r="Z23" i="10" s="1"/>
  <c r="AJ23" i="12"/>
  <c r="P23" i="12"/>
  <c r="DF76" i="12"/>
  <c r="DG76" i="12" s="1"/>
  <c r="CC76" i="12"/>
  <c r="W76" i="11" s="1"/>
  <c r="X76" i="11" s="1"/>
  <c r="DI76" i="12"/>
  <c r="DJ76" i="12" s="1"/>
  <c r="EA76" i="12"/>
  <c r="EB76" i="12" s="1"/>
  <c r="DB76" i="12"/>
  <c r="CD76" i="12"/>
  <c r="CF76" i="12"/>
  <c r="CA76" i="12"/>
  <c r="U76" i="11" s="1"/>
  <c r="CG76" i="12"/>
  <c r="BE156" i="11"/>
  <c r="BF156" i="11" s="1"/>
  <c r="AZ156" i="11"/>
  <c r="AN215" i="12"/>
  <c r="AO215" i="12" s="1"/>
  <c r="X215" i="12"/>
  <c r="BF215" i="12"/>
  <c r="BG215" i="12" s="1"/>
  <c r="AQ215" i="12"/>
  <c r="AR215" i="12" s="1"/>
  <c r="AH215" i="12"/>
  <c r="T215" i="12"/>
  <c r="N215" i="12"/>
  <c r="AD215" i="12"/>
  <c r="Z215" i="12"/>
  <c r="V215" i="12"/>
  <c r="AB215" i="12"/>
  <c r="K215" i="12"/>
  <c r="AW215" i="12"/>
  <c r="M215" i="12"/>
  <c r="AJ215" i="12"/>
  <c r="P215" i="12"/>
  <c r="R215" i="12" s="1"/>
  <c r="AF215" i="12"/>
  <c r="AY215" i="12"/>
  <c r="AT215" i="12"/>
  <c r="AU215" i="12" s="1"/>
  <c r="DI225" i="12"/>
  <c r="DJ225" i="12" s="1"/>
  <c r="CA225" i="12"/>
  <c r="U225" i="11" s="1"/>
  <c r="CC225" i="12"/>
  <c r="W225" i="11" s="1"/>
  <c r="X225" i="11" s="1"/>
  <c r="DF225" i="12"/>
  <c r="DG225" i="12" s="1"/>
  <c r="CG225" i="12"/>
  <c r="CD225" i="12"/>
  <c r="DB225" i="12"/>
  <c r="EA225" i="12"/>
  <c r="EB225" i="12" s="1"/>
  <c r="CF225" i="12"/>
  <c r="CV301" i="12"/>
  <c r="EA301" i="12"/>
  <c r="EB301" i="12" s="1"/>
  <c r="CC301" i="12"/>
  <c r="DB301" i="12"/>
  <c r="DI301" i="12"/>
  <c r="DJ301" i="12" s="1"/>
  <c r="CJ301" i="12"/>
  <c r="CD301" i="12"/>
  <c r="CF301" i="12"/>
  <c r="CH301" i="12" s="1"/>
  <c r="CL301" i="12" s="1"/>
  <c r="CX301" i="12"/>
  <c r="CA301" i="12"/>
  <c r="CG301" i="12"/>
  <c r="DF301" i="12"/>
  <c r="DG301" i="12" s="1"/>
  <c r="X104" i="12"/>
  <c r="AY104" i="12"/>
  <c r="V104" i="12"/>
  <c r="M104" i="12"/>
  <c r="K104" i="12"/>
  <c r="AQ104" i="12"/>
  <c r="AR104" i="12" s="1"/>
  <c r="AB104" i="12"/>
  <c r="T104" i="12"/>
  <c r="AW104" i="12"/>
  <c r="BF104" i="12"/>
  <c r="BG104" i="12" s="1"/>
  <c r="AT104" i="12"/>
  <c r="AU104" i="12" s="1"/>
  <c r="N104" i="12"/>
  <c r="P104" i="12"/>
  <c r="R104" i="12" s="1"/>
  <c r="AN104" i="12"/>
  <c r="AO104" i="12" s="1"/>
  <c r="AF104" i="12"/>
  <c r="AD104" i="12"/>
  <c r="Z104" i="12"/>
  <c r="AH104" i="12"/>
  <c r="AJ104" i="12"/>
  <c r="EA28" i="12"/>
  <c r="EB28" i="12" s="1"/>
  <c r="CC28" i="12"/>
  <c r="W28" i="11" s="1"/>
  <c r="X28" i="11" s="1"/>
  <c r="CA28" i="12"/>
  <c r="U28" i="11" s="1"/>
  <c r="CD28" i="12"/>
  <c r="CG28" i="12"/>
  <c r="DI28" i="12"/>
  <c r="DJ28" i="12" s="1"/>
  <c r="DB28" i="12"/>
  <c r="CF28" i="12"/>
  <c r="DF28" i="12"/>
  <c r="DG28" i="12" s="1"/>
  <c r="CV64" i="12"/>
  <c r="CJ64" i="12"/>
  <c r="CF64" i="12"/>
  <c r="CH64" i="12" s="1"/>
  <c r="DT64" i="12" s="1"/>
  <c r="EA64" i="12"/>
  <c r="EB64" i="12" s="1"/>
  <c r="DI64" i="12"/>
  <c r="DJ64" i="12" s="1"/>
  <c r="DB64" i="12"/>
  <c r="CD64" i="12"/>
  <c r="CG64" i="12"/>
  <c r="DF64" i="12"/>
  <c r="DG64" i="12" s="1"/>
  <c r="CA64" i="12"/>
  <c r="CC64" i="12"/>
  <c r="CX64" i="12"/>
  <c r="CD10" i="12"/>
  <c r="CA10" i="12"/>
  <c r="CG10" i="12"/>
  <c r="EA10" i="12"/>
  <c r="EB10" i="12" s="1"/>
  <c r="DB10" i="12"/>
  <c r="CF10" i="12"/>
  <c r="CC10" i="12"/>
  <c r="DI10" i="12"/>
  <c r="DJ10" i="12" s="1"/>
  <c r="DF10" i="12"/>
  <c r="DG10" i="12" s="1"/>
  <c r="CD111" i="12"/>
  <c r="CC111" i="12"/>
  <c r="W111" i="11" s="1"/>
  <c r="X111" i="11" s="1"/>
  <c r="DF111" i="12"/>
  <c r="DG111" i="12" s="1"/>
  <c r="CF111" i="12"/>
  <c r="EA111" i="12"/>
  <c r="EB111" i="12" s="1"/>
  <c r="CG111" i="12"/>
  <c r="DI111" i="12"/>
  <c r="DJ111" i="12" s="1"/>
  <c r="CA111" i="12"/>
  <c r="U111" i="11" s="1"/>
  <c r="DB111" i="12"/>
  <c r="AN213" i="12"/>
  <c r="AO213" i="12" s="1"/>
  <c r="AQ213" i="12"/>
  <c r="AR213" i="12" s="1"/>
  <c r="X213" i="12"/>
  <c r="N213" i="12"/>
  <c r="Z213" i="12"/>
  <c r="P213" i="12"/>
  <c r="R213" i="12" s="1"/>
  <c r="AW213" i="12"/>
  <c r="T213" i="12"/>
  <c r="AH213" i="12"/>
  <c r="AY213" i="12"/>
  <c r="AF213" i="12"/>
  <c r="AB213" i="12"/>
  <c r="AD213" i="12"/>
  <c r="K213" i="12"/>
  <c r="AJ213" i="12"/>
  <c r="BF213" i="12"/>
  <c r="BG213" i="12" s="1"/>
  <c r="AT213" i="12"/>
  <c r="AU213" i="12" s="1"/>
  <c r="V213" i="12"/>
  <c r="M213" i="12"/>
  <c r="AH79" i="12"/>
  <c r="AY79" i="12"/>
  <c r="Z79" i="12"/>
  <c r="AW79" i="12"/>
  <c r="V79" i="12"/>
  <c r="M79" i="12"/>
  <c r="K79" i="12"/>
  <c r="T79" i="12"/>
  <c r="AB79" i="12"/>
  <c r="AT79" i="12"/>
  <c r="AU79" i="12" s="1"/>
  <c r="BF79" i="12"/>
  <c r="BG79" i="12" s="1"/>
  <c r="N79" i="12"/>
  <c r="AF79" i="12"/>
  <c r="AQ79" i="12"/>
  <c r="AR79" i="12" s="1"/>
  <c r="AN79" i="12"/>
  <c r="AO79" i="12" s="1"/>
  <c r="P79" i="12"/>
  <c r="R79" i="12" s="1"/>
  <c r="AD79" i="12"/>
  <c r="X79" i="12"/>
  <c r="AJ79" i="12"/>
  <c r="AY69" i="12"/>
  <c r="BF69" i="12"/>
  <c r="BG69" i="12" s="1"/>
  <c r="N69" i="12"/>
  <c r="AH69" i="12"/>
  <c r="AT69" i="12"/>
  <c r="AU69" i="12" s="1"/>
  <c r="K69" i="12"/>
  <c r="T69" i="12"/>
  <c r="AD69" i="12"/>
  <c r="X69" i="12"/>
  <c r="AW69" i="12"/>
  <c r="AF69" i="12"/>
  <c r="AQ69" i="12"/>
  <c r="AR69" i="12" s="1"/>
  <c r="AN69" i="12"/>
  <c r="AO69" i="12" s="1"/>
  <c r="AB69" i="12"/>
  <c r="Z69" i="12"/>
  <c r="V69" i="12"/>
  <c r="AJ69" i="12"/>
  <c r="M69" i="12"/>
  <c r="P69" i="12"/>
  <c r="R69" i="12" s="1"/>
  <c r="AB217" i="12"/>
  <c r="AO217" i="10" s="1"/>
  <c r="AP217" i="10" s="1"/>
  <c r="V217" i="12"/>
  <c r="T217" i="12"/>
  <c r="AJ217" i="10" s="1"/>
  <c r="AK217" i="10" s="1"/>
  <c r="AQ217" i="12"/>
  <c r="AR217" i="12" s="1"/>
  <c r="AH217" i="12"/>
  <c r="AW217" i="10" s="1"/>
  <c r="X217" i="12"/>
  <c r="AN217" i="12"/>
  <c r="AO217" i="12" s="1"/>
  <c r="Z217" i="12"/>
  <c r="AM217" i="10" s="1"/>
  <c r="AN217" i="10" s="1"/>
  <c r="BF217" i="12"/>
  <c r="BG217" i="12" s="1"/>
  <c r="N217" i="12"/>
  <c r="AJ217" i="12"/>
  <c r="P217" i="12"/>
  <c r="AW217" i="12"/>
  <c r="AR217" i="10" s="1"/>
  <c r="AS217" i="10" s="1"/>
  <c r="AF217" i="12"/>
  <c r="K217" i="12"/>
  <c r="Z217" i="10" s="1"/>
  <c r="M217" i="12"/>
  <c r="AB217" i="10" s="1"/>
  <c r="AC217" i="10" s="1"/>
  <c r="AD217" i="12"/>
  <c r="CA43" i="12"/>
  <c r="DI43" i="12"/>
  <c r="DJ43" i="12" s="1"/>
  <c r="CF43" i="12"/>
  <c r="EA43" i="12"/>
  <c r="EB43" i="12" s="1"/>
  <c r="DB43" i="12"/>
  <c r="CC43" i="12"/>
  <c r="CD43" i="12"/>
  <c r="DF43" i="12"/>
  <c r="DG43" i="12" s="1"/>
  <c r="CJ43" i="12"/>
  <c r="CG43" i="12"/>
  <c r="CX43" i="12"/>
  <c r="CV43" i="12"/>
  <c r="AH141" i="12"/>
  <c r="AB141" i="12"/>
  <c r="T141" i="12"/>
  <c r="M141" i="12"/>
  <c r="BF141" i="12"/>
  <c r="BG141" i="12" s="1"/>
  <c r="AT141" i="12"/>
  <c r="AU141" i="12" s="1"/>
  <c r="N141" i="12"/>
  <c r="V141" i="12"/>
  <c r="K141" i="12"/>
  <c r="AN141" i="12"/>
  <c r="AO141" i="12" s="1"/>
  <c r="Z141" i="12"/>
  <c r="AQ141" i="12"/>
  <c r="AR141" i="12" s="1"/>
  <c r="AD141" i="12"/>
  <c r="AY141" i="12"/>
  <c r="AF141" i="12"/>
  <c r="AW141" i="12"/>
  <c r="X141" i="12"/>
  <c r="AJ141" i="12"/>
  <c r="P141" i="12"/>
  <c r="R141" i="12" s="1"/>
  <c r="X40" i="12"/>
  <c r="V40" i="12"/>
  <c r="AW40" i="12"/>
  <c r="AR40" i="10" s="1"/>
  <c r="AS40" i="10" s="1"/>
  <c r="AB40" i="12"/>
  <c r="AO40" i="10" s="1"/>
  <c r="AP40" i="10" s="1"/>
  <c r="N40" i="12"/>
  <c r="AQ40" i="12"/>
  <c r="AR40" i="12" s="1"/>
  <c r="M40" i="12"/>
  <c r="AB40" i="10" s="1"/>
  <c r="AC40" i="10" s="1"/>
  <c r="BF40" i="12"/>
  <c r="BG40" i="12" s="1"/>
  <c r="AH40" i="12"/>
  <c r="AW40" i="10" s="1"/>
  <c r="Z40" i="12"/>
  <c r="AM40" i="10" s="1"/>
  <c r="AN40" i="10" s="1"/>
  <c r="P40" i="12"/>
  <c r="T40" i="12"/>
  <c r="AJ40" i="10" s="1"/>
  <c r="AK40" i="10" s="1"/>
  <c r="K40" i="12"/>
  <c r="Z40" i="10" s="1"/>
  <c r="AN40" i="12"/>
  <c r="AO40" i="12" s="1"/>
  <c r="AJ40" i="12"/>
  <c r="N10" i="12"/>
  <c r="X10" i="12"/>
  <c r="M10" i="12"/>
  <c r="AB10" i="10" s="1"/>
  <c r="AC10" i="10" s="1"/>
  <c r="T10" i="12"/>
  <c r="AJ10" i="10" s="1"/>
  <c r="AK10" i="10" s="1"/>
  <c r="AN10" i="12"/>
  <c r="AO10" i="12" s="1"/>
  <c r="AB10" i="12"/>
  <c r="AO10" i="10" s="1"/>
  <c r="AP10" i="10" s="1"/>
  <c r="AJ10" i="12"/>
  <c r="BF10" i="12"/>
  <c r="BG10" i="12" s="1"/>
  <c r="K10" i="12"/>
  <c r="Z10" i="10" s="1"/>
  <c r="V10" i="12"/>
  <c r="Z10" i="12"/>
  <c r="AM10" i="10" s="1"/>
  <c r="AN10" i="10" s="1"/>
  <c r="AQ10" i="12"/>
  <c r="AR10" i="12" s="1"/>
  <c r="P10" i="12"/>
  <c r="AH10" i="12"/>
  <c r="AW10" i="10" s="1"/>
  <c r="AW10" i="12"/>
  <c r="AR10" i="10" s="1"/>
  <c r="AS10" i="10" s="1"/>
  <c r="DI134" i="12"/>
  <c r="DJ134" i="12" s="1"/>
  <c r="DF134" i="12"/>
  <c r="DG134" i="12" s="1"/>
  <c r="CX134" i="12"/>
  <c r="CD134" i="12"/>
  <c r="DB134" i="12"/>
  <c r="CG134" i="12"/>
  <c r="CJ134" i="12"/>
  <c r="CC134" i="12"/>
  <c r="CA134" i="12"/>
  <c r="EA134" i="12"/>
  <c r="EB134" i="12" s="1"/>
  <c r="CF134" i="12"/>
  <c r="CV134" i="12"/>
  <c r="CD207" i="12"/>
  <c r="CJ207" i="12"/>
  <c r="CC207" i="12"/>
  <c r="EA207" i="12"/>
  <c r="EB207" i="12" s="1"/>
  <c r="DF207" i="12"/>
  <c r="DG207" i="12" s="1"/>
  <c r="CV207" i="12"/>
  <c r="CG207" i="12"/>
  <c r="CA207" i="12"/>
  <c r="CX207" i="12"/>
  <c r="DI207" i="12"/>
  <c r="DJ207" i="12" s="1"/>
  <c r="DB207" i="12"/>
  <c r="CF207" i="12"/>
  <c r="DI250" i="12"/>
  <c r="DJ250" i="12" s="1"/>
  <c r="DF250" i="12"/>
  <c r="DG250" i="12" s="1"/>
  <c r="DB250" i="12"/>
  <c r="CJ250" i="12"/>
  <c r="CC250" i="12"/>
  <c r="CA250" i="12"/>
  <c r="CD250" i="12"/>
  <c r="CF250" i="12"/>
  <c r="CH250" i="12" s="1"/>
  <c r="CN250" i="12" s="1"/>
  <c r="CX250" i="12"/>
  <c r="CV250" i="12"/>
  <c r="EA250" i="12"/>
  <c r="EB250" i="12" s="1"/>
  <c r="CG250" i="12"/>
  <c r="AW140" i="12"/>
  <c r="Z140" i="12"/>
  <c r="AY140" i="12"/>
  <c r="V140" i="12"/>
  <c r="AT140" i="12"/>
  <c r="AU140" i="12" s="1"/>
  <c r="AH140" i="12"/>
  <c r="AB140" i="12"/>
  <c r="K140" i="12"/>
  <c r="BF140" i="12"/>
  <c r="BG140" i="12" s="1"/>
  <c r="N140" i="12"/>
  <c r="T140" i="12"/>
  <c r="M140" i="12"/>
  <c r="X140" i="12"/>
  <c r="AQ140" i="12"/>
  <c r="AR140" i="12" s="1"/>
  <c r="AN140" i="12"/>
  <c r="AO140" i="12" s="1"/>
  <c r="AF140" i="12"/>
  <c r="AD140" i="12"/>
  <c r="P140" i="12"/>
  <c r="R140" i="12" s="1"/>
  <c r="AJ140" i="12"/>
  <c r="DB158" i="12"/>
  <c r="CV158" i="12"/>
  <c r="CF158" i="12"/>
  <c r="CH158" i="12" s="1"/>
  <c r="DX158" i="12" s="1"/>
  <c r="DY158" i="12" s="1"/>
  <c r="CC158" i="12"/>
  <c r="EA158" i="12"/>
  <c r="EB158" i="12" s="1"/>
  <c r="DF158" i="12"/>
  <c r="DG158" i="12" s="1"/>
  <c r="CJ158" i="12"/>
  <c r="DI158" i="12"/>
  <c r="DJ158" i="12" s="1"/>
  <c r="CD158" i="12"/>
  <c r="CX158" i="12"/>
  <c r="CG158" i="12"/>
  <c r="CA158" i="12"/>
  <c r="DI121" i="12"/>
  <c r="DJ121" i="12" s="1"/>
  <c r="EA121" i="12"/>
  <c r="EB121" i="12" s="1"/>
  <c r="CJ121" i="12"/>
  <c r="CX121" i="12"/>
  <c r="CF121" i="12"/>
  <c r="CD121" i="12"/>
  <c r="CA121" i="12"/>
  <c r="CC121" i="12"/>
  <c r="CV121" i="12"/>
  <c r="DF121" i="12"/>
  <c r="DG121" i="12" s="1"/>
  <c r="DB121" i="12"/>
  <c r="CG121" i="12"/>
  <c r="CD110" i="12"/>
  <c r="CX110" i="12"/>
  <c r="CC110" i="12"/>
  <c r="CJ110" i="12"/>
  <c r="DI110" i="12"/>
  <c r="DJ110" i="12" s="1"/>
  <c r="CA110" i="12"/>
  <c r="CV110" i="12"/>
  <c r="DF110" i="12"/>
  <c r="DG110" i="12" s="1"/>
  <c r="EA110" i="12"/>
  <c r="EB110" i="12" s="1"/>
  <c r="DB110" i="12"/>
  <c r="CG110" i="12"/>
  <c r="CF110" i="12"/>
  <c r="CH110" i="12" s="1"/>
  <c r="DO110" i="12" s="1"/>
  <c r="DP110" i="12" s="1"/>
  <c r="X112" i="12"/>
  <c r="AN112" i="12"/>
  <c r="AO112" i="12" s="1"/>
  <c r="AH112" i="12"/>
  <c r="AY112" i="12"/>
  <c r="Z112" i="12"/>
  <c r="BF112" i="12"/>
  <c r="BG112" i="12" s="1"/>
  <c r="M112" i="12"/>
  <c r="T112" i="12"/>
  <c r="AT112" i="12"/>
  <c r="AU112" i="12" s="1"/>
  <c r="K112" i="12"/>
  <c r="AB112" i="12"/>
  <c r="AJ112" i="12"/>
  <c r="N112" i="12"/>
  <c r="P112" i="12"/>
  <c r="R112" i="12" s="1"/>
  <c r="AD112" i="12"/>
  <c r="AQ112" i="12"/>
  <c r="AR112" i="12" s="1"/>
  <c r="AF112" i="12"/>
  <c r="V112" i="12"/>
  <c r="AW112" i="12"/>
  <c r="K12" i="12"/>
  <c r="Z12" i="10" s="1"/>
  <c r="V12" i="12"/>
  <c r="AW12" i="12"/>
  <c r="AR12" i="10" s="1"/>
  <c r="AS12" i="10" s="1"/>
  <c r="AN12" i="12"/>
  <c r="AO12" i="12" s="1"/>
  <c r="AH12" i="12"/>
  <c r="AW12" i="10" s="1"/>
  <c r="T12" i="12"/>
  <c r="AJ12" i="10" s="1"/>
  <c r="AK12" i="10" s="1"/>
  <c r="M12" i="12"/>
  <c r="AB12" i="10" s="1"/>
  <c r="AC12" i="10" s="1"/>
  <c r="AQ12" i="12"/>
  <c r="AR12" i="12" s="1"/>
  <c r="Z12" i="12"/>
  <c r="AM12" i="10" s="1"/>
  <c r="AN12" i="10" s="1"/>
  <c r="BF12" i="12"/>
  <c r="BG12" i="12" s="1"/>
  <c r="N12" i="12"/>
  <c r="AB12" i="12"/>
  <c r="AO12" i="10" s="1"/>
  <c r="AP12" i="10" s="1"/>
  <c r="P12" i="12"/>
  <c r="X12" i="12"/>
  <c r="AD12" i="12"/>
  <c r="AJ12" i="12"/>
  <c r="DF44" i="12"/>
  <c r="DG44" i="12" s="1"/>
  <c r="CC44" i="12"/>
  <c r="CD44" i="12"/>
  <c r="CG44" i="12"/>
  <c r="CJ44" i="12"/>
  <c r="CA44" i="12"/>
  <c r="DI44" i="12"/>
  <c r="DJ44" i="12" s="1"/>
  <c r="EA44" i="12"/>
  <c r="EB44" i="12" s="1"/>
  <c r="CF44" i="12"/>
  <c r="CH44" i="12" s="1"/>
  <c r="CP44" i="12" s="1"/>
  <c r="CX44" i="12" s="1"/>
  <c r="DB44" i="12"/>
  <c r="CC236" i="12"/>
  <c r="CF236" i="12"/>
  <c r="DF236" i="12"/>
  <c r="DG236" i="12" s="1"/>
  <c r="CV236" i="12"/>
  <c r="CA236" i="12"/>
  <c r="CJ236" i="12"/>
  <c r="DB236" i="12"/>
  <c r="CX236" i="12"/>
  <c r="DI236" i="12"/>
  <c r="DJ236" i="12" s="1"/>
  <c r="CD236" i="12"/>
  <c r="EA236" i="12"/>
  <c r="EB236" i="12" s="1"/>
  <c r="DI233" i="12"/>
  <c r="DJ233" i="12" s="1"/>
  <c r="EA233" i="12"/>
  <c r="EB233" i="12" s="1"/>
  <c r="CC233" i="12"/>
  <c r="CJ233" i="12"/>
  <c r="DB233" i="12"/>
  <c r="DF233" i="12"/>
  <c r="DG233" i="12" s="1"/>
  <c r="CX233" i="12"/>
  <c r="CA233" i="12"/>
  <c r="CD233" i="12"/>
  <c r="CG233" i="12"/>
  <c r="CV233" i="12"/>
  <c r="CF233" i="12"/>
  <c r="CJ75" i="12"/>
  <c r="EA75" i="12"/>
  <c r="EB75" i="12" s="1"/>
  <c r="CF75" i="12"/>
  <c r="DI75" i="12"/>
  <c r="DJ75" i="12" s="1"/>
  <c r="DF75" i="12"/>
  <c r="DG75" i="12" s="1"/>
  <c r="CA75" i="12"/>
  <c r="CD75" i="12"/>
  <c r="CX75" i="12"/>
  <c r="DB75" i="12"/>
  <c r="CC75" i="12"/>
  <c r="CV75" i="12"/>
  <c r="CG75" i="12"/>
  <c r="DI186" i="12"/>
  <c r="DJ186" i="12" s="1"/>
  <c r="CA186" i="12"/>
  <c r="CC186" i="12"/>
  <c r="CV186" i="12"/>
  <c r="EA186" i="12"/>
  <c r="EB186" i="12" s="1"/>
  <c r="CG186" i="12"/>
  <c r="CX186" i="12"/>
  <c r="DF186" i="12"/>
  <c r="DG186" i="12" s="1"/>
  <c r="CJ186" i="12"/>
  <c r="CF186" i="12"/>
  <c r="DB186" i="12"/>
  <c r="CD186" i="12"/>
  <c r="M21" i="12"/>
  <c r="AB21" i="10" s="1"/>
  <c r="AC21" i="10" s="1"/>
  <c r="AB21" i="12"/>
  <c r="T21" i="12"/>
  <c r="AJ21" i="10" s="1"/>
  <c r="AK21" i="10" s="1"/>
  <c r="V21" i="12"/>
  <c r="AW21" i="12"/>
  <c r="AR21" i="10" s="1"/>
  <c r="AS21" i="10" s="1"/>
  <c r="BF21" i="12"/>
  <c r="BG21" i="12" s="1"/>
  <c r="K21" i="12"/>
  <c r="Z21" i="10" s="1"/>
  <c r="AN21" i="12"/>
  <c r="AO21" i="12" s="1"/>
  <c r="N21" i="12"/>
  <c r="AQ21" i="12"/>
  <c r="AR21" i="12" s="1"/>
  <c r="AH21" i="12"/>
  <c r="AW21" i="10" s="1"/>
  <c r="Z21" i="12"/>
  <c r="X21" i="12"/>
  <c r="P21" i="12"/>
  <c r="AJ21" i="12"/>
  <c r="AN149" i="12"/>
  <c r="AO149" i="12" s="1"/>
  <c r="AH149" i="12"/>
  <c r="AY149" i="12"/>
  <c r="V149" i="12"/>
  <c r="M149" i="12"/>
  <c r="BF149" i="12"/>
  <c r="BG149" i="12" s="1"/>
  <c r="N149" i="12"/>
  <c r="Z149" i="12"/>
  <c r="T149" i="12"/>
  <c r="AT149" i="12"/>
  <c r="AU149" i="12" s="1"/>
  <c r="K149" i="12"/>
  <c r="AB149" i="12"/>
  <c r="AQ149" i="12"/>
  <c r="AR149" i="12" s="1"/>
  <c r="AW149" i="12"/>
  <c r="X149" i="12"/>
  <c r="AD149" i="12"/>
  <c r="AF149" i="12"/>
  <c r="P149" i="12"/>
  <c r="R149" i="12" s="1"/>
  <c r="AJ149" i="12"/>
  <c r="BF204" i="12"/>
  <c r="BG204" i="12" s="1"/>
  <c r="Z204" i="12"/>
  <c r="AB204" i="12"/>
  <c r="AH204" i="12"/>
  <c r="AN204" i="12"/>
  <c r="AO204" i="12" s="1"/>
  <c r="T204" i="12"/>
  <c r="V204" i="12"/>
  <c r="X204" i="12"/>
  <c r="AQ204" i="12"/>
  <c r="AR204" i="12" s="1"/>
  <c r="N204" i="12"/>
  <c r="AJ204" i="12"/>
  <c r="AY204" i="12"/>
  <c r="AW204" i="12"/>
  <c r="AF204" i="12"/>
  <c r="K204" i="12"/>
  <c r="P204" i="12"/>
  <c r="R204" i="12" s="1"/>
  <c r="AT204" i="12"/>
  <c r="M204" i="12"/>
  <c r="AD204" i="12"/>
  <c r="EA224" i="12"/>
  <c r="EB224" i="12" s="1"/>
  <c r="CA224" i="12"/>
  <c r="CG224" i="12"/>
  <c r="CF224" i="12"/>
  <c r="CV224" i="12"/>
  <c r="DB224" i="12"/>
  <c r="CC224" i="12"/>
  <c r="DF224" i="12"/>
  <c r="DG224" i="12" s="1"/>
  <c r="CD224" i="12"/>
  <c r="CX224" i="12"/>
  <c r="CJ224" i="12"/>
  <c r="DI224" i="12"/>
  <c r="DJ224" i="12" s="1"/>
  <c r="X22" i="12"/>
  <c r="V22" i="12"/>
  <c r="AH22" i="12"/>
  <c r="AW22" i="10" s="1"/>
  <c r="BF22" i="12"/>
  <c r="BG22" i="12" s="1"/>
  <c r="P22" i="12"/>
  <c r="AW22" i="12"/>
  <c r="AR22" i="10" s="1"/>
  <c r="AS22" i="10" s="1"/>
  <c r="AB22" i="12"/>
  <c r="AO22" i="10" s="1"/>
  <c r="AP22" i="10" s="1"/>
  <c r="AN22" i="12"/>
  <c r="AO22" i="12" s="1"/>
  <c r="M22" i="12"/>
  <c r="AB22" i="10" s="1"/>
  <c r="AC22" i="10" s="1"/>
  <c r="T22" i="12"/>
  <c r="AJ22" i="10" s="1"/>
  <c r="AK22" i="10" s="1"/>
  <c r="N22" i="12"/>
  <c r="Z22" i="12"/>
  <c r="AM22" i="10" s="1"/>
  <c r="AN22" i="10" s="1"/>
  <c r="K22" i="12"/>
  <c r="Z22" i="10" s="1"/>
  <c r="AQ22" i="12"/>
  <c r="AR22" i="12" s="1"/>
  <c r="AJ22" i="12"/>
  <c r="X100" i="12"/>
  <c r="N100" i="12"/>
  <c r="AJ100" i="12"/>
  <c r="AN100" i="12"/>
  <c r="AO100" i="12" s="1"/>
  <c r="K100" i="12"/>
  <c r="P100" i="12"/>
  <c r="R100" i="12" s="1"/>
  <c r="Z100" i="12"/>
  <c r="AB100" i="12"/>
  <c r="AF100" i="12" s="1"/>
  <c r="AT100" i="12"/>
  <c r="AU100" i="12" s="1"/>
  <c r="AW100" i="12"/>
  <c r="AH100" i="12"/>
  <c r="T100" i="12"/>
  <c r="AQ100" i="12"/>
  <c r="AR100" i="12" s="1"/>
  <c r="BF100" i="12"/>
  <c r="BG100" i="12" s="1"/>
  <c r="AY100" i="12"/>
  <c r="M100" i="12"/>
  <c r="V100" i="12"/>
  <c r="AD100" i="12" s="1"/>
  <c r="EA310" i="12"/>
  <c r="EB310" i="12" s="1"/>
  <c r="CX310" i="12"/>
  <c r="DI310" i="12"/>
  <c r="DJ310" i="12" s="1"/>
  <c r="CA310" i="12"/>
  <c r="DB310" i="12"/>
  <c r="CJ310" i="12"/>
  <c r="DF310" i="12"/>
  <c r="DG310" i="12" s="1"/>
  <c r="CF310" i="12"/>
  <c r="CH310" i="12" s="1"/>
  <c r="DT310" i="12" s="1"/>
  <c r="CV310" i="12"/>
  <c r="CD310" i="12"/>
  <c r="CC310" i="12"/>
  <c r="DI180" i="12"/>
  <c r="DJ180" i="12" s="1"/>
  <c r="CA180" i="12"/>
  <c r="CC180" i="12"/>
  <c r="DF180" i="12"/>
  <c r="DG180" i="12" s="1"/>
  <c r="CD180" i="12"/>
  <c r="CV180" i="12"/>
  <c r="CG180" i="12"/>
  <c r="DB180" i="12"/>
  <c r="CJ180" i="12"/>
  <c r="CX180" i="12"/>
  <c r="CF180" i="12"/>
  <c r="EA180" i="12"/>
  <c r="EB180" i="12" s="1"/>
  <c r="EA102" i="12"/>
  <c r="EB102" i="12" s="1"/>
  <c r="CJ102" i="12"/>
  <c r="CC102" i="12"/>
  <c r="DF102" i="12"/>
  <c r="DG102" i="12" s="1"/>
  <c r="DB102" i="12"/>
  <c r="CG102" i="12"/>
  <c r="CX102" i="12"/>
  <c r="CF102" i="12"/>
  <c r="CH102" i="12" s="1"/>
  <c r="CP102" i="12" s="1"/>
  <c r="CA102" i="12"/>
  <c r="CD102" i="12"/>
  <c r="CV102" i="12"/>
  <c r="DI102" i="12"/>
  <c r="DJ102" i="12" s="1"/>
  <c r="CD199" i="12"/>
  <c r="CF199" i="12"/>
  <c r="CA199" i="12"/>
  <c r="U199" i="11" s="1"/>
  <c r="EA199" i="12"/>
  <c r="EB199" i="12" s="1"/>
  <c r="CG199" i="12"/>
  <c r="DI199" i="12"/>
  <c r="DJ199" i="12" s="1"/>
  <c r="DF199" i="12"/>
  <c r="DG199" i="12" s="1"/>
  <c r="DB199" i="12"/>
  <c r="CC199" i="12"/>
  <c r="W199" i="11" s="1"/>
  <c r="X199" i="11" s="1"/>
  <c r="DI229" i="12"/>
  <c r="DJ229" i="12" s="1"/>
  <c r="EA229" i="12"/>
  <c r="EB229" i="12" s="1"/>
  <c r="CC229" i="12"/>
  <c r="W229" i="11" s="1"/>
  <c r="X229" i="11" s="1"/>
  <c r="DF229" i="12"/>
  <c r="DG229" i="12" s="1"/>
  <c r="CF229" i="12"/>
  <c r="CD229" i="12"/>
  <c r="CA229" i="12"/>
  <c r="U229" i="11" s="1"/>
  <c r="DB229" i="12"/>
  <c r="AB158" i="12"/>
  <c r="AO158" i="10" s="1"/>
  <c r="AP158" i="10" s="1"/>
  <c r="T158" i="12"/>
  <c r="AJ158" i="10" s="1"/>
  <c r="AK158" i="10" s="1"/>
  <c r="AN158" i="12"/>
  <c r="AO158" i="12" s="1"/>
  <c r="M158" i="12"/>
  <c r="AB158" i="10" s="1"/>
  <c r="AC158" i="10" s="1"/>
  <c r="AQ158" i="12"/>
  <c r="AR158" i="12" s="1"/>
  <c r="BF158" i="12"/>
  <c r="BG158" i="12" s="1"/>
  <c r="AH158" i="12"/>
  <c r="AW158" i="10" s="1"/>
  <c r="AW158" i="12"/>
  <c r="AR158" i="10" s="1"/>
  <c r="AS158" i="10" s="1"/>
  <c r="K158" i="12"/>
  <c r="Z158" i="10" s="1"/>
  <c r="N158" i="12"/>
  <c r="X158" i="12"/>
  <c r="V158" i="12"/>
  <c r="AJ158" i="12"/>
  <c r="P158" i="12"/>
  <c r="Z158" i="12"/>
  <c r="AM158" i="10" s="1"/>
  <c r="AN158" i="10" s="1"/>
  <c r="AD158" i="12"/>
  <c r="AF158" i="12"/>
  <c r="CV150" i="12"/>
  <c r="EA150" i="12"/>
  <c r="EB150" i="12" s="1"/>
  <c r="CF150" i="12"/>
  <c r="CH150" i="12" s="1"/>
  <c r="DO150" i="12" s="1"/>
  <c r="DP150" i="12" s="1"/>
  <c r="DF150" i="12"/>
  <c r="DG150" i="12" s="1"/>
  <c r="CX150" i="12"/>
  <c r="CD150" i="12"/>
  <c r="CC150" i="12"/>
  <c r="DI150" i="12"/>
  <c r="DJ150" i="12" s="1"/>
  <c r="CA150" i="12"/>
  <c r="DB150" i="12"/>
  <c r="CG150" i="12"/>
  <c r="CJ150" i="12"/>
  <c r="K32" i="12"/>
  <c r="AF32" i="12"/>
  <c r="AD32" i="12"/>
  <c r="AY32" i="12"/>
  <c r="Z32" i="12"/>
  <c r="V32" i="12"/>
  <c r="AW32" i="12"/>
  <c r="AQ32" i="12"/>
  <c r="AR32" i="12" s="1"/>
  <c r="T32" i="12"/>
  <c r="AH32" i="12"/>
  <c r="N32" i="12"/>
  <c r="AB32" i="12"/>
  <c r="AN32" i="12"/>
  <c r="AO32" i="12" s="1"/>
  <c r="AT32" i="12"/>
  <c r="AU32" i="12" s="1"/>
  <c r="BF32" i="12"/>
  <c r="BG32" i="12" s="1"/>
  <c r="M32" i="12"/>
  <c r="P32" i="12"/>
  <c r="R32" i="12" s="1"/>
  <c r="X32" i="12"/>
  <c r="AJ32" i="12"/>
  <c r="X222" i="12"/>
  <c r="N222" i="12"/>
  <c r="AB222" i="12"/>
  <c r="AO222" i="10" s="1"/>
  <c r="AP222" i="10" s="1"/>
  <c r="BF222" i="12"/>
  <c r="BG222" i="12" s="1"/>
  <c r="AJ222" i="12"/>
  <c r="Z222" i="12"/>
  <c r="AM222" i="10" s="1"/>
  <c r="AN222" i="10" s="1"/>
  <c r="AQ222" i="12"/>
  <c r="AR222" i="12" s="1"/>
  <c r="AN222" i="12"/>
  <c r="AO222" i="12" s="1"/>
  <c r="V222" i="12"/>
  <c r="P222" i="12"/>
  <c r="AW222" i="12"/>
  <c r="AR222" i="10" s="1"/>
  <c r="AS222" i="10" s="1"/>
  <c r="K222" i="12"/>
  <c r="Z222" i="10" s="1"/>
  <c r="AH222" i="12"/>
  <c r="AW222" i="10" s="1"/>
  <c r="M222" i="12"/>
  <c r="AB222" i="10" s="1"/>
  <c r="AC222" i="10" s="1"/>
  <c r="T222" i="12"/>
  <c r="AJ222" i="10" s="1"/>
  <c r="AK222" i="10" s="1"/>
  <c r="Z224" i="12"/>
  <c r="AM224" i="10" s="1"/>
  <c r="AN224" i="10" s="1"/>
  <c r="AB224" i="12"/>
  <c r="AO224" i="10" s="1"/>
  <c r="AP224" i="10" s="1"/>
  <c r="AN224" i="12"/>
  <c r="AO224" i="12" s="1"/>
  <c r="N224" i="12"/>
  <c r="AQ224" i="12"/>
  <c r="AR224" i="12" s="1"/>
  <c r="T224" i="12"/>
  <c r="AJ224" i="10" s="1"/>
  <c r="AK224" i="10" s="1"/>
  <c r="AD224" i="12"/>
  <c r="BF224" i="12"/>
  <c r="BG224" i="12" s="1"/>
  <c r="P224" i="12"/>
  <c r="AH224" i="12"/>
  <c r="AW224" i="10" s="1"/>
  <c r="X224" i="12"/>
  <c r="AJ224" i="12"/>
  <c r="V224" i="12"/>
  <c r="AW224" i="12"/>
  <c r="AR224" i="10" s="1"/>
  <c r="AS224" i="10" s="1"/>
  <c r="M224" i="12"/>
  <c r="AB224" i="10" s="1"/>
  <c r="AC224" i="10" s="1"/>
  <c r="AF224" i="12"/>
  <c r="K224" i="12"/>
  <c r="Z224" i="10" s="1"/>
  <c r="X61" i="12"/>
  <c r="N61" i="12"/>
  <c r="AT61" i="12"/>
  <c r="AU61" i="12" s="1"/>
  <c r="V61" i="12"/>
  <c r="AY61" i="12"/>
  <c r="T61" i="12"/>
  <c r="AH61" i="12"/>
  <c r="K61" i="12"/>
  <c r="BF61" i="12"/>
  <c r="BG61" i="12" s="1"/>
  <c r="AQ61" i="12"/>
  <c r="AR61" i="12" s="1"/>
  <c r="Z61" i="12"/>
  <c r="P61" i="12"/>
  <c r="R61" i="12" s="1"/>
  <c r="AB61" i="12"/>
  <c r="AD61" i="12"/>
  <c r="AF61" i="12"/>
  <c r="M61" i="12"/>
  <c r="AW61" i="12"/>
  <c r="AJ61" i="12"/>
  <c r="AN61" i="12"/>
  <c r="AO61" i="12" s="1"/>
  <c r="EA46" i="12"/>
  <c r="EB46" i="12" s="1"/>
  <c r="DB46" i="12"/>
  <c r="CX46" i="12"/>
  <c r="DI46" i="12"/>
  <c r="DJ46" i="12" s="1"/>
  <c r="CD46" i="12"/>
  <c r="CJ46" i="12"/>
  <c r="CC46" i="12"/>
  <c r="CV46" i="12"/>
  <c r="DF46" i="12"/>
  <c r="DG46" i="12" s="1"/>
  <c r="CF46" i="12"/>
  <c r="CH46" i="12" s="1"/>
  <c r="DX46" i="12" s="1"/>
  <c r="DY46" i="12" s="1"/>
  <c r="CA46" i="12"/>
  <c r="N11" i="12"/>
  <c r="AN11" i="12"/>
  <c r="AO11" i="12" s="1"/>
  <c r="M11" i="12"/>
  <c r="AB11" i="10" s="1"/>
  <c r="AC11" i="10" s="1"/>
  <c r="AH11" i="12"/>
  <c r="AW11" i="10" s="1"/>
  <c r="AB11" i="12"/>
  <c r="P11" i="12"/>
  <c r="AW11" i="12"/>
  <c r="AR11" i="10" s="1"/>
  <c r="AS11" i="10" s="1"/>
  <c r="K11" i="12"/>
  <c r="Z11" i="10" s="1"/>
  <c r="BF11" i="12"/>
  <c r="BG11" i="12" s="1"/>
  <c r="T11" i="12"/>
  <c r="AJ11" i="10" s="1"/>
  <c r="AK11" i="10" s="1"/>
  <c r="V11" i="12"/>
  <c r="X11" i="12"/>
  <c r="Z11" i="12"/>
  <c r="AQ11" i="12"/>
  <c r="AR11" i="12" s="1"/>
  <c r="AJ11" i="12"/>
  <c r="AY130" i="12"/>
  <c r="Z130" i="12"/>
  <c r="BF130" i="12"/>
  <c r="BG130" i="12" s="1"/>
  <c r="AH130" i="12"/>
  <c r="V130" i="12"/>
  <c r="M130" i="12"/>
  <c r="AW130" i="12"/>
  <c r="AQ130" i="12"/>
  <c r="AR130" i="12" s="1"/>
  <c r="AT130" i="12"/>
  <c r="AU130" i="12" s="1"/>
  <c r="AN130" i="12"/>
  <c r="AO130" i="12" s="1"/>
  <c r="AB130" i="12"/>
  <c r="K130" i="12"/>
  <c r="T130" i="12"/>
  <c r="N130" i="12"/>
  <c r="P130" i="12"/>
  <c r="R130" i="12" s="1"/>
  <c r="X130" i="12"/>
  <c r="AF130" i="12"/>
  <c r="AD130" i="12"/>
  <c r="AJ130" i="12"/>
  <c r="CV18" i="12"/>
  <c r="DB18" i="12"/>
  <c r="CC18" i="12"/>
  <c r="CA18" i="12"/>
  <c r="CJ18" i="12"/>
  <c r="CF18" i="12"/>
  <c r="CH18" i="12" s="1"/>
  <c r="DT18" i="12" s="1"/>
  <c r="EA18" i="12"/>
  <c r="EB18" i="12" s="1"/>
  <c r="DF18" i="12"/>
  <c r="DG18" i="12" s="1"/>
  <c r="DI18" i="12"/>
  <c r="DJ18" i="12" s="1"/>
  <c r="CX18" i="12"/>
  <c r="CD18" i="12"/>
  <c r="N24" i="12"/>
  <c r="AJ24" i="12"/>
  <c r="V24" i="12"/>
  <c r="M24" i="12"/>
  <c r="AB24" i="10" s="1"/>
  <c r="AC24" i="10" s="1"/>
  <c r="Z24" i="12"/>
  <c r="T24" i="12"/>
  <c r="AJ24" i="10" s="1"/>
  <c r="AK24" i="10" s="1"/>
  <c r="AQ24" i="12"/>
  <c r="AR24" i="12" s="1"/>
  <c r="AW24" i="12"/>
  <c r="AR24" i="10" s="1"/>
  <c r="AS24" i="10" s="1"/>
  <c r="AN24" i="12"/>
  <c r="AO24" i="12" s="1"/>
  <c r="K24" i="12"/>
  <c r="Z24" i="10" s="1"/>
  <c r="AB24" i="12"/>
  <c r="AH24" i="12"/>
  <c r="AW24" i="10" s="1"/>
  <c r="BF24" i="12"/>
  <c r="BG24" i="12" s="1"/>
  <c r="X24" i="12"/>
  <c r="P24" i="12"/>
  <c r="DD221" i="12"/>
  <c r="AQ219" i="12"/>
  <c r="AR219" i="12" s="1"/>
  <c r="T219" i="12"/>
  <c r="BF219" i="12"/>
  <c r="BG219" i="12" s="1"/>
  <c r="V219" i="12"/>
  <c r="AB219" i="12"/>
  <c r="AD219" i="12"/>
  <c r="AH219" i="12"/>
  <c r="AT219" i="12"/>
  <c r="AU219" i="12" s="1"/>
  <c r="X219" i="12"/>
  <c r="Z219" i="12"/>
  <c r="N219" i="12"/>
  <c r="AJ219" i="12"/>
  <c r="AN219" i="12"/>
  <c r="AO219" i="12" s="1"/>
  <c r="AY219" i="12"/>
  <c r="M219" i="12"/>
  <c r="P219" i="12"/>
  <c r="R219" i="12" s="1"/>
  <c r="K219" i="12"/>
  <c r="AW219" i="12"/>
  <c r="AF219" i="12"/>
  <c r="AQ136" i="12"/>
  <c r="AR136" i="12" s="1"/>
  <c r="BF136" i="12"/>
  <c r="BG136" i="12" s="1"/>
  <c r="M136" i="12"/>
  <c r="AW136" i="12"/>
  <c r="AT136" i="12"/>
  <c r="AU136" i="12" s="1"/>
  <c r="K136" i="12"/>
  <c r="AH136" i="12"/>
  <c r="AB136" i="12"/>
  <c r="X136" i="12"/>
  <c r="V136" i="12"/>
  <c r="T136" i="12"/>
  <c r="P136" i="12"/>
  <c r="R136" i="12" s="1"/>
  <c r="AJ136" i="12"/>
  <c r="N136" i="12"/>
  <c r="AN136" i="12"/>
  <c r="AO136" i="12" s="1"/>
  <c r="AF136" i="12"/>
  <c r="AY136" i="12"/>
  <c r="AD136" i="12"/>
  <c r="Z136" i="12"/>
  <c r="AB108" i="12"/>
  <c r="V108" i="12"/>
  <c r="AW108" i="12"/>
  <c r="AN108" i="12"/>
  <c r="AO108" i="12" s="1"/>
  <c r="T108" i="12"/>
  <c r="K108" i="12"/>
  <c r="BF108" i="12"/>
  <c r="BG108" i="12" s="1"/>
  <c r="M108" i="12"/>
  <c r="AJ108" i="12"/>
  <c r="N108" i="12"/>
  <c r="AT108" i="12"/>
  <c r="AU108" i="12" s="1"/>
  <c r="AY108" i="12"/>
  <c r="AQ108" i="12"/>
  <c r="AR108" i="12" s="1"/>
  <c r="AF108" i="12"/>
  <c r="X108" i="12"/>
  <c r="AD108" i="12"/>
  <c r="Z108" i="12"/>
  <c r="AH108" i="12"/>
  <c r="P108" i="12"/>
  <c r="R108" i="12" s="1"/>
  <c r="AD96" i="12"/>
  <c r="AF96" i="12"/>
  <c r="AN96" i="12"/>
  <c r="AO96" i="12" s="1"/>
  <c r="V96" i="12"/>
  <c r="AQ96" i="12"/>
  <c r="AR96" i="12" s="1"/>
  <c r="M96" i="12"/>
  <c r="K96" i="12"/>
  <c r="T96" i="12"/>
  <c r="AW96" i="12"/>
  <c r="Z96" i="12"/>
  <c r="AY96" i="12"/>
  <c r="AB96" i="12"/>
  <c r="N96" i="12"/>
  <c r="AT96" i="12"/>
  <c r="AU96" i="12" s="1"/>
  <c r="BF96" i="12"/>
  <c r="BG96" i="12" s="1"/>
  <c r="AH96" i="12"/>
  <c r="X96" i="12"/>
  <c r="P96" i="12"/>
  <c r="R96" i="12" s="1"/>
  <c r="AJ96" i="12"/>
  <c r="BF131" i="12"/>
  <c r="BG131" i="12" s="1"/>
  <c r="Z131" i="12"/>
  <c r="V131" i="12"/>
  <c r="X131" i="12"/>
  <c r="AT131" i="12"/>
  <c r="AU131" i="12" s="1"/>
  <c r="N131" i="12"/>
  <c r="AB131" i="12"/>
  <c r="M131" i="12"/>
  <c r="AN131" i="12"/>
  <c r="AO131" i="12" s="1"/>
  <c r="T131" i="12"/>
  <c r="AW131" i="12"/>
  <c r="P131" i="12"/>
  <c r="R131" i="12" s="1"/>
  <c r="AY131" i="12"/>
  <c r="AQ131" i="12"/>
  <c r="AR131" i="12" s="1"/>
  <c r="AF131" i="12"/>
  <c r="AH131" i="12"/>
  <c r="AD131" i="12"/>
  <c r="K131" i="12"/>
  <c r="AJ131" i="12"/>
  <c r="K51" i="12"/>
  <c r="AY51" i="12"/>
  <c r="AB51" i="12"/>
  <c r="AW51" i="12"/>
  <c r="Z51" i="12"/>
  <c r="V51" i="12"/>
  <c r="M51" i="12"/>
  <c r="T51" i="12"/>
  <c r="BF51" i="12"/>
  <c r="BG51" i="12" s="1"/>
  <c r="N51" i="12"/>
  <c r="AT51" i="12"/>
  <c r="AU51" i="12" s="1"/>
  <c r="X51" i="12"/>
  <c r="AN51" i="12"/>
  <c r="AO51" i="12" s="1"/>
  <c r="AD51" i="12"/>
  <c r="AH51" i="12"/>
  <c r="AQ51" i="12"/>
  <c r="AR51" i="12" s="1"/>
  <c r="AF51" i="12"/>
  <c r="P51" i="12"/>
  <c r="R51" i="12" s="1"/>
  <c r="AJ51" i="12"/>
  <c r="CD109" i="12"/>
  <c r="CA109" i="12"/>
  <c r="CV109" i="12"/>
  <c r="DB109" i="12"/>
  <c r="DF109" i="12"/>
  <c r="DG109" i="12" s="1"/>
  <c r="EA109" i="12"/>
  <c r="EB109" i="12" s="1"/>
  <c r="DI109" i="12"/>
  <c r="DJ109" i="12" s="1"/>
  <c r="CC109" i="12"/>
  <c r="CX109" i="12"/>
  <c r="CJ109" i="12"/>
  <c r="CF109" i="12"/>
  <c r="CH109" i="12" s="1"/>
  <c r="CP109" i="12" s="1"/>
  <c r="EA157" i="12"/>
  <c r="EB157" i="12" s="1"/>
  <c r="DF157" i="12"/>
  <c r="DG157" i="12" s="1"/>
  <c r="CG157" i="12"/>
  <c r="CD157" i="12"/>
  <c r="CV157" i="12"/>
  <c r="CX157" i="12"/>
  <c r="CF157" i="12"/>
  <c r="CC157" i="12"/>
  <c r="DI157" i="12"/>
  <c r="DJ157" i="12" s="1"/>
  <c r="CJ157" i="12"/>
  <c r="DB157" i="12"/>
  <c r="CA157" i="12"/>
  <c r="AB205" i="12"/>
  <c r="AH205" i="12"/>
  <c r="N205" i="12"/>
  <c r="BF205" i="12"/>
  <c r="BG205" i="12" s="1"/>
  <c r="AN205" i="12"/>
  <c r="AO205" i="12" s="1"/>
  <c r="AF205" i="12"/>
  <c r="AY205" i="12"/>
  <c r="X205" i="12"/>
  <c r="AQ205" i="12"/>
  <c r="AR205" i="12" s="1"/>
  <c r="M205" i="12"/>
  <c r="T205" i="12"/>
  <c r="AD205" i="12"/>
  <c r="V205" i="12"/>
  <c r="AT205" i="12"/>
  <c r="AU205" i="12" s="1"/>
  <c r="K205" i="12"/>
  <c r="Z205" i="12"/>
  <c r="P205" i="12"/>
  <c r="R205" i="12" s="1"/>
  <c r="AW205" i="12"/>
  <c r="AJ205" i="12"/>
  <c r="DB51" i="12"/>
  <c r="EA51" i="12"/>
  <c r="EB51" i="12" s="1"/>
  <c r="CF51" i="12"/>
  <c r="CH51" i="12" s="1"/>
  <c r="CP51" i="12" s="1"/>
  <c r="CX51" i="12"/>
  <c r="CJ51" i="12"/>
  <c r="DF51" i="12"/>
  <c r="DG51" i="12" s="1"/>
  <c r="CD51" i="12"/>
  <c r="CC51" i="12"/>
  <c r="CA51" i="12"/>
  <c r="CV51" i="12"/>
  <c r="DI51" i="12"/>
  <c r="DJ51" i="12" s="1"/>
  <c r="CG51" i="12"/>
  <c r="T146" i="12"/>
  <c r="K146" i="12"/>
  <c r="AY146" i="12"/>
  <c r="AW146" i="12"/>
  <c r="V146" i="12"/>
  <c r="AN146" i="12"/>
  <c r="AO146" i="12" s="1"/>
  <c r="BF146" i="12"/>
  <c r="BG146" i="12" s="1"/>
  <c r="AQ146" i="12"/>
  <c r="AR146" i="12" s="1"/>
  <c r="P146" i="12"/>
  <c r="R146" i="12" s="1"/>
  <c r="M146" i="12"/>
  <c r="Z146" i="12"/>
  <c r="AH146" i="12"/>
  <c r="N146" i="12"/>
  <c r="AD146" i="12"/>
  <c r="X146" i="12"/>
  <c r="AT146" i="12"/>
  <c r="AU146" i="12" s="1"/>
  <c r="AB146" i="12"/>
  <c r="AF146" i="12"/>
  <c r="AJ146" i="12"/>
  <c r="DB228" i="12"/>
  <c r="CF228" i="12"/>
  <c r="DI228" i="12"/>
  <c r="DJ228" i="12" s="1"/>
  <c r="CC228" i="12"/>
  <c r="W228" i="11" s="1"/>
  <c r="X228" i="11" s="1"/>
  <c r="CA228" i="12"/>
  <c r="U228" i="11" s="1"/>
  <c r="CD228" i="12"/>
  <c r="CG228" i="12"/>
  <c r="DF228" i="12"/>
  <c r="DG228" i="12" s="1"/>
  <c r="EA228" i="12"/>
  <c r="EB228" i="12" s="1"/>
  <c r="BE83" i="11"/>
  <c r="BF83" i="11" s="1"/>
  <c r="AZ83" i="11"/>
  <c r="X220" i="12"/>
  <c r="AN220" i="12"/>
  <c r="AO220" i="12" s="1"/>
  <c r="V220" i="12"/>
  <c r="AJ220" i="12"/>
  <c r="T220" i="12"/>
  <c r="AH220" i="12"/>
  <c r="Z220" i="12"/>
  <c r="AB220" i="12"/>
  <c r="N220" i="12"/>
  <c r="AQ220" i="12"/>
  <c r="AR220" i="12" s="1"/>
  <c r="AF220" i="12"/>
  <c r="AT220" i="12"/>
  <c r="AU220" i="12" s="1"/>
  <c r="P220" i="12"/>
  <c r="R220" i="12" s="1"/>
  <c r="AW220" i="12"/>
  <c r="K220" i="12"/>
  <c r="AD220" i="12"/>
  <c r="M220" i="12"/>
  <c r="AY220" i="12"/>
  <c r="BF220" i="12"/>
  <c r="BG220" i="12" s="1"/>
  <c r="AB221" i="12"/>
  <c r="AD221" i="12"/>
  <c r="Z221" i="12"/>
  <c r="AN221" i="12"/>
  <c r="AO221" i="12" s="1"/>
  <c r="T221" i="12"/>
  <c r="AQ221" i="12"/>
  <c r="AR221" i="12" s="1"/>
  <c r="X221" i="12"/>
  <c r="N221" i="12"/>
  <c r="P221" i="12"/>
  <c r="R221" i="12" s="1"/>
  <c r="V221" i="12"/>
  <c r="BF221" i="12"/>
  <c r="BG221" i="12" s="1"/>
  <c r="AT221" i="12"/>
  <c r="AU221" i="12" s="1"/>
  <c r="AH221" i="12"/>
  <c r="M221" i="12"/>
  <c r="AY221" i="12"/>
  <c r="AW221" i="12"/>
  <c r="K221" i="12"/>
  <c r="AF221" i="12"/>
  <c r="AJ221" i="12"/>
  <c r="AN193" i="12"/>
  <c r="AO193" i="12" s="1"/>
  <c r="X193" i="12"/>
  <c r="K193" i="12"/>
  <c r="Z193" i="10" s="1"/>
  <c r="P193" i="12"/>
  <c r="Z193" i="12"/>
  <c r="AM193" i="10" s="1"/>
  <c r="AN193" i="10" s="1"/>
  <c r="V193" i="12"/>
  <c r="N193" i="12"/>
  <c r="BF193" i="12"/>
  <c r="BG193" i="12" s="1"/>
  <c r="AJ193" i="12"/>
  <c r="AB193" i="12"/>
  <c r="AO193" i="10" s="1"/>
  <c r="AP193" i="10" s="1"/>
  <c r="AW193" i="12"/>
  <c r="AR193" i="10" s="1"/>
  <c r="AS193" i="10" s="1"/>
  <c r="M193" i="12"/>
  <c r="AB193" i="10" s="1"/>
  <c r="AC193" i="10" s="1"/>
  <c r="T193" i="12"/>
  <c r="AJ193" i="10" s="1"/>
  <c r="AK193" i="10" s="1"/>
  <c r="AH193" i="12"/>
  <c r="AW193" i="10" s="1"/>
  <c r="AQ193" i="12"/>
  <c r="AR193" i="12" s="1"/>
  <c r="AH97" i="12"/>
  <c r="AY97" i="12"/>
  <c r="T97" i="12"/>
  <c r="K97" i="12"/>
  <c r="BF97" i="12"/>
  <c r="BG97" i="12" s="1"/>
  <c r="N97" i="12"/>
  <c r="X97" i="12"/>
  <c r="AF97" i="12"/>
  <c r="AB97" i="12"/>
  <c r="V97" i="12"/>
  <c r="AD97" i="12"/>
  <c r="M97" i="12"/>
  <c r="AT97" i="12"/>
  <c r="AU97" i="12" s="1"/>
  <c r="P97" i="12"/>
  <c r="R97" i="12" s="1"/>
  <c r="AW97" i="12"/>
  <c r="AN97" i="12"/>
  <c r="AO97" i="12" s="1"/>
  <c r="AJ97" i="12"/>
  <c r="AQ97" i="12"/>
  <c r="AR97" i="12" s="1"/>
  <c r="Z97" i="12"/>
  <c r="AW54" i="12"/>
  <c r="AQ54" i="12"/>
  <c r="AR54" i="12" s="1"/>
  <c r="Z54" i="12"/>
  <c r="AY54" i="12"/>
  <c r="AB54" i="12"/>
  <c r="AN54" i="12"/>
  <c r="AO54" i="12" s="1"/>
  <c r="T54" i="12"/>
  <c r="M54" i="12"/>
  <c r="AT54" i="12"/>
  <c r="AU54" i="12" s="1"/>
  <c r="BF54" i="12"/>
  <c r="BG54" i="12" s="1"/>
  <c r="N54" i="12"/>
  <c r="AH54" i="12"/>
  <c r="V54" i="12"/>
  <c r="AF54" i="12"/>
  <c r="K54" i="12"/>
  <c r="AD54" i="12"/>
  <c r="AJ54" i="12"/>
  <c r="X54" i="12"/>
  <c r="P54" i="12"/>
  <c r="R54" i="12" s="1"/>
  <c r="CG236" i="12"/>
  <c r="V144" i="12"/>
  <c r="AN144" i="12"/>
  <c r="AO144" i="12" s="1"/>
  <c r="Z144" i="12"/>
  <c r="AQ144" i="12"/>
  <c r="AR144" i="12" s="1"/>
  <c r="T144" i="12"/>
  <c r="M144" i="12"/>
  <c r="BF144" i="12"/>
  <c r="BG144" i="12" s="1"/>
  <c r="AT144" i="12"/>
  <c r="AU144" i="12" s="1"/>
  <c r="N144" i="12"/>
  <c r="K144" i="12"/>
  <c r="AY144" i="12"/>
  <c r="AW144" i="12"/>
  <c r="AH144" i="12"/>
  <c r="AD144" i="12"/>
  <c r="AB144" i="12"/>
  <c r="AJ144" i="12"/>
  <c r="X144" i="12"/>
  <c r="P144" i="12"/>
  <c r="R144" i="12" s="1"/>
  <c r="AF144" i="12"/>
  <c r="CX298" i="12"/>
  <c r="CA298" i="12"/>
  <c r="CC298" i="12"/>
  <c r="EA298" i="12"/>
  <c r="EB298" i="12" s="1"/>
  <c r="CV298" i="12"/>
  <c r="CG298" i="12"/>
  <c r="CJ298" i="12"/>
  <c r="DB298" i="12"/>
  <c r="CD298" i="12"/>
  <c r="CF298" i="12"/>
  <c r="CH298" i="12" s="1"/>
  <c r="CR298" i="12" s="1"/>
  <c r="DI298" i="12"/>
  <c r="DJ298" i="12" s="1"/>
  <c r="DF298" i="12"/>
  <c r="DG298" i="12" s="1"/>
  <c r="AD133" i="12"/>
  <c r="Z133" i="12"/>
  <c r="AQ133" i="12"/>
  <c r="AR133" i="12" s="1"/>
  <c r="AH133" i="12"/>
  <c r="AB133" i="12"/>
  <c r="V133" i="12"/>
  <c r="T133" i="12"/>
  <c r="M133" i="12"/>
  <c r="N133" i="12"/>
  <c r="AT133" i="12"/>
  <c r="AU133" i="12" s="1"/>
  <c r="K133" i="12"/>
  <c r="AN133" i="12"/>
  <c r="AO133" i="12" s="1"/>
  <c r="BF133" i="12"/>
  <c r="BG133" i="12" s="1"/>
  <c r="AW133" i="12"/>
  <c r="AY133" i="12"/>
  <c r="AF133" i="12"/>
  <c r="X133" i="12"/>
  <c r="P133" i="12"/>
  <c r="R133" i="12" s="1"/>
  <c r="AJ133" i="12"/>
  <c r="AB172" i="12"/>
  <c r="AH172" i="12"/>
  <c r="AY172" i="12"/>
  <c r="N172" i="12"/>
  <c r="AQ172" i="12"/>
  <c r="AR172" i="12" s="1"/>
  <c r="BF172" i="12"/>
  <c r="BG172" i="12" s="1"/>
  <c r="V172" i="12"/>
  <c r="AN172" i="12"/>
  <c r="AO172" i="12" s="1"/>
  <c r="K172" i="12"/>
  <c r="AF172" i="12"/>
  <c r="Z172" i="12"/>
  <c r="AT172" i="12"/>
  <c r="AU172" i="12" s="1"/>
  <c r="X172" i="12"/>
  <c r="AW172" i="12"/>
  <c r="T172" i="12"/>
  <c r="M172" i="12"/>
  <c r="P172" i="12"/>
  <c r="R172" i="12" s="1"/>
  <c r="AD172" i="12"/>
  <c r="AJ172" i="12"/>
  <c r="DF40" i="12"/>
  <c r="DG40" i="12" s="1"/>
  <c r="CJ40" i="12"/>
  <c r="CC40" i="12"/>
  <c r="CD40" i="12"/>
  <c r="DB40" i="12"/>
  <c r="CA40" i="12"/>
  <c r="DI40" i="12"/>
  <c r="DJ40" i="12" s="1"/>
  <c r="CX40" i="12"/>
  <c r="CF40" i="12"/>
  <c r="CV40" i="12"/>
  <c r="EA40" i="12"/>
  <c r="EB40" i="12" s="1"/>
  <c r="CG40" i="12"/>
  <c r="AZ87" i="11"/>
  <c r="BE87" i="11"/>
  <c r="BF87" i="11" s="1"/>
  <c r="EA248" i="12"/>
  <c r="EB248" i="12" s="1"/>
  <c r="CA248" i="12"/>
  <c r="CF248" i="12"/>
  <c r="CG248" i="12"/>
  <c r="DI248" i="12"/>
  <c r="DJ248" i="12" s="1"/>
  <c r="CJ248" i="12"/>
  <c r="CV248" i="12"/>
  <c r="CX248" i="12"/>
  <c r="CD248" i="12"/>
  <c r="DF248" i="12"/>
  <c r="DG248" i="12" s="1"/>
  <c r="CC248" i="12"/>
  <c r="DB248" i="12"/>
  <c r="AZ142" i="11"/>
  <c r="BE142" i="11"/>
  <c r="BF142" i="11" s="1"/>
  <c r="CX300" i="12"/>
  <c r="CV300" i="12"/>
  <c r="CC300" i="12"/>
  <c r="CJ300" i="12"/>
  <c r="EA300" i="12"/>
  <c r="EB300" i="12" s="1"/>
  <c r="DF300" i="12"/>
  <c r="DG300" i="12" s="1"/>
  <c r="CF300" i="12"/>
  <c r="CH300" i="12" s="1"/>
  <c r="CA300" i="12"/>
  <c r="CD300" i="12"/>
  <c r="CG300" i="12"/>
  <c r="DI300" i="12"/>
  <c r="DJ300" i="12" s="1"/>
  <c r="DB300" i="12"/>
  <c r="CD177" i="12"/>
  <c r="CA177" i="12"/>
  <c r="CC177" i="12"/>
  <c r="CJ177" i="12"/>
  <c r="CV177" i="12"/>
  <c r="CX177" i="12"/>
  <c r="CG177" i="12"/>
  <c r="DF177" i="12"/>
  <c r="DG177" i="12" s="1"/>
  <c r="EA177" i="12"/>
  <c r="EB177" i="12" s="1"/>
  <c r="DB177" i="12"/>
  <c r="DI177" i="12"/>
  <c r="DJ177" i="12" s="1"/>
  <c r="CF177" i="12"/>
  <c r="K48" i="12"/>
  <c r="AW48" i="12"/>
  <c r="AN48" i="12"/>
  <c r="AO48" i="12" s="1"/>
  <c r="Z48" i="12"/>
  <c r="AH48" i="12"/>
  <c r="AB48" i="12"/>
  <c r="M48" i="12"/>
  <c r="AY48" i="12"/>
  <c r="AQ48" i="12"/>
  <c r="AR48" i="12" s="1"/>
  <c r="V48" i="12"/>
  <c r="AT48" i="12"/>
  <c r="AU48" i="12" s="1"/>
  <c r="T48" i="12"/>
  <c r="BF48" i="12"/>
  <c r="BG48" i="12" s="1"/>
  <c r="N48" i="12"/>
  <c r="X48" i="12"/>
  <c r="AD48" i="12"/>
  <c r="AF48" i="12"/>
  <c r="AJ48" i="12"/>
  <c r="P48" i="12"/>
  <c r="R48" i="12" s="1"/>
  <c r="AZ54" i="11"/>
  <c r="BE54" i="11"/>
  <c r="BF54" i="11" s="1"/>
  <c r="EA147" i="12"/>
  <c r="EB147" i="12" s="1"/>
  <c r="CJ147" i="12"/>
  <c r="CG147" i="12"/>
  <c r="CX147" i="12"/>
  <c r="CV147" i="12"/>
  <c r="CD147" i="12"/>
  <c r="DB147" i="12"/>
  <c r="CF147" i="12"/>
  <c r="DF147" i="12"/>
  <c r="DG147" i="12" s="1"/>
  <c r="DI147" i="12"/>
  <c r="DJ147" i="12" s="1"/>
  <c r="CC147" i="12"/>
  <c r="CA147" i="12"/>
  <c r="AH216" i="12"/>
  <c r="AW216" i="10" s="1"/>
  <c r="T216" i="12"/>
  <c r="AJ216" i="10" s="1"/>
  <c r="AK216" i="10" s="1"/>
  <c r="AJ216" i="12"/>
  <c r="AQ216" i="12"/>
  <c r="AR216" i="12" s="1"/>
  <c r="N216" i="12"/>
  <c r="BF216" i="12"/>
  <c r="BG216" i="12" s="1"/>
  <c r="Z216" i="12"/>
  <c r="AB216" i="12"/>
  <c r="AO216" i="10" s="1"/>
  <c r="AP216" i="10" s="1"/>
  <c r="X216" i="12"/>
  <c r="AN216" i="12"/>
  <c r="AO216" i="12" s="1"/>
  <c r="K216" i="12"/>
  <c r="Z216" i="10" s="1"/>
  <c r="V216" i="12"/>
  <c r="M216" i="12"/>
  <c r="AB216" i="10" s="1"/>
  <c r="AC216" i="10" s="1"/>
  <c r="AF216" i="12"/>
  <c r="P216" i="12"/>
  <c r="AW216" i="12"/>
  <c r="AR216" i="10" s="1"/>
  <c r="AS216" i="10" s="1"/>
  <c r="EA189" i="12"/>
  <c r="EB189" i="12" s="1"/>
  <c r="CJ189" i="12"/>
  <c r="CC189" i="12"/>
  <c r="DB189" i="12"/>
  <c r="CX189" i="12"/>
  <c r="CG189" i="12"/>
  <c r="CA189" i="12"/>
  <c r="CF189" i="12"/>
  <c r="DI189" i="12"/>
  <c r="DJ189" i="12" s="1"/>
  <c r="CV189" i="12"/>
  <c r="CD189" i="12"/>
  <c r="DF189" i="12"/>
  <c r="DG189" i="12" s="1"/>
  <c r="DF105" i="12"/>
  <c r="DG105" i="12" s="1"/>
  <c r="CA105" i="12"/>
  <c r="CG105" i="12"/>
  <c r="EA105" i="12"/>
  <c r="EB105" i="12" s="1"/>
  <c r="CC105" i="12"/>
  <c r="CD105" i="12"/>
  <c r="CV105" i="12"/>
  <c r="CF105" i="12"/>
  <c r="CX105" i="12"/>
  <c r="DB105" i="12"/>
  <c r="CJ105" i="12"/>
  <c r="DI105" i="12"/>
  <c r="DJ105" i="12" s="1"/>
  <c r="X18" i="12"/>
  <c r="BF18" i="12"/>
  <c r="BG18" i="12" s="1"/>
  <c r="P18" i="12"/>
  <c r="AN18" i="12"/>
  <c r="AO18" i="12" s="1"/>
  <c r="Z18" i="12"/>
  <c r="AM18" i="10" s="1"/>
  <c r="AN18" i="10" s="1"/>
  <c r="AB18" i="12"/>
  <c r="AO18" i="10" s="1"/>
  <c r="AP18" i="10" s="1"/>
  <c r="AH18" i="12"/>
  <c r="AW18" i="10" s="1"/>
  <c r="N18" i="12"/>
  <c r="M18" i="12"/>
  <c r="AB18" i="10" s="1"/>
  <c r="AC18" i="10" s="1"/>
  <c r="AW18" i="12"/>
  <c r="AR18" i="10" s="1"/>
  <c r="AS18" i="10" s="1"/>
  <c r="V18" i="12"/>
  <c r="K18" i="12"/>
  <c r="Z18" i="10" s="1"/>
  <c r="T18" i="12"/>
  <c r="AJ18" i="10" s="1"/>
  <c r="AK18" i="10" s="1"/>
  <c r="AF18" i="12"/>
  <c r="AJ18" i="12"/>
  <c r="AD18" i="12"/>
  <c r="AQ18" i="12"/>
  <c r="AR18" i="12" s="1"/>
  <c r="CD163" i="12"/>
  <c r="CA163" i="12"/>
  <c r="CF163" i="12"/>
  <c r="CG163" i="12"/>
  <c r="EA163" i="12"/>
  <c r="EB163" i="12" s="1"/>
  <c r="DI163" i="12"/>
  <c r="DJ163" i="12" s="1"/>
  <c r="DB163" i="12"/>
  <c r="CV163" i="12"/>
  <c r="DF163" i="12"/>
  <c r="DG163" i="12" s="1"/>
  <c r="CJ163" i="12"/>
  <c r="CC163" i="12"/>
  <c r="CX163" i="12"/>
  <c r="EA117" i="12"/>
  <c r="EB117" i="12" s="1"/>
  <c r="DI117" i="12"/>
  <c r="DJ117" i="12" s="1"/>
  <c r="CG117" i="12"/>
  <c r="CX117" i="12"/>
  <c r="CD117" i="12"/>
  <c r="DB117" i="12"/>
  <c r="CF117" i="12"/>
  <c r="DF117" i="12"/>
  <c r="DG117" i="12" s="1"/>
  <c r="CA117" i="12"/>
  <c r="CV117" i="12"/>
  <c r="CC117" i="12"/>
  <c r="CJ117" i="12"/>
  <c r="CA59" i="12"/>
  <c r="DI59" i="12"/>
  <c r="DJ59" i="12" s="1"/>
  <c r="CG59" i="12"/>
  <c r="DF59" i="12"/>
  <c r="DG59" i="12" s="1"/>
  <c r="CC59" i="12"/>
  <c r="EA59" i="12"/>
  <c r="EB59" i="12" s="1"/>
  <c r="CJ59" i="12"/>
  <c r="CF59" i="12"/>
  <c r="CH59" i="12" s="1"/>
  <c r="CV59" i="12"/>
  <c r="CX59" i="12"/>
  <c r="CD59" i="12"/>
  <c r="DB59" i="12"/>
  <c r="CD214" i="12"/>
  <c r="DB214" i="12"/>
  <c r="CF214" i="12"/>
  <c r="CX214" i="12"/>
  <c r="CJ214" i="12"/>
  <c r="DF214" i="12"/>
  <c r="DG214" i="12" s="1"/>
  <c r="CV214" i="12"/>
  <c r="DI214" i="12"/>
  <c r="DJ214" i="12" s="1"/>
  <c r="CG214" i="12"/>
  <c r="EA214" i="12"/>
  <c r="EB214" i="12" s="1"/>
  <c r="CA214" i="12"/>
  <c r="CC214" i="12"/>
  <c r="CA145" i="12"/>
  <c r="EA145" i="12"/>
  <c r="EB145" i="12" s="1"/>
  <c r="CG145" i="12"/>
  <c r="DF145" i="12"/>
  <c r="DG145" i="12" s="1"/>
  <c r="CD145" i="12"/>
  <c r="CJ145" i="12"/>
  <c r="CF145" i="12"/>
  <c r="CH145" i="12" s="1"/>
  <c r="CV145" i="12"/>
  <c r="CC145" i="12"/>
  <c r="DI145" i="12"/>
  <c r="DJ145" i="12" s="1"/>
  <c r="CX145" i="12"/>
  <c r="DB145" i="12"/>
  <c r="AT93" i="12"/>
  <c r="AU93" i="12" s="1"/>
  <c r="V93" i="12"/>
  <c r="Z93" i="12"/>
  <c r="AN93" i="12"/>
  <c r="AO93" i="12" s="1"/>
  <c r="T93" i="12"/>
  <c r="N93" i="12"/>
  <c r="AB93" i="12"/>
  <c r="AQ93" i="12"/>
  <c r="AR93" i="12" s="1"/>
  <c r="M93" i="12"/>
  <c r="AY93" i="12"/>
  <c r="K93" i="12"/>
  <c r="X93" i="12"/>
  <c r="AH93" i="12"/>
  <c r="AF93" i="12"/>
  <c r="BF93" i="12"/>
  <c r="BG93" i="12" s="1"/>
  <c r="P93" i="12"/>
  <c r="R93" i="12" s="1"/>
  <c r="AD93" i="12"/>
  <c r="AW93" i="12"/>
  <c r="AJ93" i="12"/>
  <c r="CX54" i="12"/>
  <c r="DF54" i="12"/>
  <c r="DG54" i="12" s="1"/>
  <c r="CC54" i="12"/>
  <c r="DI54" i="12"/>
  <c r="DJ54" i="12" s="1"/>
  <c r="CV54" i="12"/>
  <c r="CD54" i="12"/>
  <c r="CG54" i="12"/>
  <c r="CJ54" i="12"/>
  <c r="CA54" i="12"/>
  <c r="DB54" i="12"/>
  <c r="CF54" i="12"/>
  <c r="CH54" i="12" s="1"/>
  <c r="EA54" i="12"/>
  <c r="EB54" i="12" s="1"/>
  <c r="BE56" i="11"/>
  <c r="BF56" i="11" s="1"/>
  <c r="AZ56" i="11"/>
  <c r="M110" i="12"/>
  <c r="AB110" i="10" s="1"/>
  <c r="AC110" i="10" s="1"/>
  <c r="AJ110" i="12"/>
  <c r="Z110" i="12"/>
  <c r="T110" i="12"/>
  <c r="AJ110" i="10" s="1"/>
  <c r="AK110" i="10" s="1"/>
  <c r="K110" i="12"/>
  <c r="Z110" i="10" s="1"/>
  <c r="BF110" i="12"/>
  <c r="BG110" i="12" s="1"/>
  <c r="AN110" i="12"/>
  <c r="AO110" i="12" s="1"/>
  <c r="AH110" i="12"/>
  <c r="AW110" i="10" s="1"/>
  <c r="N110" i="12"/>
  <c r="P110" i="12"/>
  <c r="X110" i="12"/>
  <c r="V110" i="12"/>
  <c r="AB110" i="12"/>
  <c r="AO110" i="10" s="1"/>
  <c r="AP110" i="10" s="1"/>
  <c r="AQ110" i="12"/>
  <c r="AR110" i="12" s="1"/>
  <c r="AW110" i="12"/>
  <c r="AR110" i="10" s="1"/>
  <c r="AS110" i="10" s="1"/>
  <c r="AF110" i="12"/>
  <c r="X49" i="12"/>
  <c r="K49" i="12"/>
  <c r="AH49" i="12"/>
  <c r="V49" i="12"/>
  <c r="AQ49" i="12"/>
  <c r="AR49" i="12" s="1"/>
  <c r="Z49" i="12"/>
  <c r="AY49" i="12"/>
  <c r="P49" i="12"/>
  <c r="R49" i="12" s="1"/>
  <c r="AB49" i="12"/>
  <c r="AT49" i="12"/>
  <c r="AU49" i="12" s="1"/>
  <c r="T49" i="12"/>
  <c r="N49" i="12"/>
  <c r="AF49" i="12"/>
  <c r="M49" i="12"/>
  <c r="AD49" i="12"/>
  <c r="AW49" i="12"/>
  <c r="BF49" i="12"/>
  <c r="BG49" i="12" s="1"/>
  <c r="AJ49" i="12"/>
  <c r="AN49" i="12"/>
  <c r="AO49" i="12" s="1"/>
  <c r="CD69" i="12"/>
  <c r="CX69" i="12"/>
  <c r="CC69" i="12"/>
  <c r="CV69" i="12"/>
  <c r="DB69" i="12"/>
  <c r="CJ69" i="12"/>
  <c r="EA69" i="12"/>
  <c r="EB69" i="12" s="1"/>
  <c r="CA69" i="12"/>
  <c r="CG69" i="12"/>
  <c r="DF69" i="12"/>
  <c r="DG69" i="12" s="1"/>
  <c r="DI69" i="12"/>
  <c r="DJ69" i="12" s="1"/>
  <c r="CF69" i="12"/>
  <c r="X99" i="12"/>
  <c r="N99" i="12"/>
  <c r="AJ99" i="12"/>
  <c r="K99" i="12"/>
  <c r="AQ99" i="12"/>
  <c r="AR99" i="12" s="1"/>
  <c r="AH99" i="12"/>
  <c r="AB99" i="12"/>
  <c r="AF99" i="12" s="1"/>
  <c r="M99" i="12"/>
  <c r="Z99" i="12"/>
  <c r="AD99" i="12" s="1"/>
  <c r="AN99" i="12"/>
  <c r="AO99" i="12" s="1"/>
  <c r="BF99" i="12"/>
  <c r="BG99" i="12" s="1"/>
  <c r="V99" i="12"/>
  <c r="AW99" i="12"/>
  <c r="T99" i="12"/>
  <c r="P99" i="12"/>
  <c r="R99" i="12" s="1"/>
  <c r="AY99" i="12"/>
  <c r="CA22" i="12"/>
  <c r="U22" i="11" s="1"/>
  <c r="CD22" i="12"/>
  <c r="CF22" i="12"/>
  <c r="CG22" i="12"/>
  <c r="EA22" i="12"/>
  <c r="EB22" i="12" s="1"/>
  <c r="DB22" i="12"/>
  <c r="DF22" i="12"/>
  <c r="DG22" i="12" s="1"/>
  <c r="CC22" i="12"/>
  <c r="W22" i="11" s="1"/>
  <c r="X22" i="11" s="1"/>
  <c r="DI22" i="12"/>
  <c r="DJ22" i="12" s="1"/>
  <c r="X111" i="12"/>
  <c r="V111" i="12"/>
  <c r="AN111" i="12"/>
  <c r="AO111" i="12" s="1"/>
  <c r="AH111" i="12"/>
  <c r="AD111" i="12"/>
  <c r="AW111" i="12"/>
  <c r="AB111" i="12"/>
  <c r="BF111" i="12"/>
  <c r="BG111" i="12" s="1"/>
  <c r="N111" i="12"/>
  <c r="T111" i="12"/>
  <c r="AQ111" i="12"/>
  <c r="AR111" i="12" s="1"/>
  <c r="M111" i="12"/>
  <c r="K111" i="12"/>
  <c r="AY111" i="12"/>
  <c r="AF111" i="12"/>
  <c r="AT111" i="12"/>
  <c r="AU111" i="12" s="1"/>
  <c r="P111" i="12"/>
  <c r="R111" i="12" s="1"/>
  <c r="AJ111" i="12"/>
  <c r="Z111" i="12"/>
  <c r="CG229" i="12"/>
  <c r="CG310" i="12"/>
  <c r="AQ211" i="12"/>
  <c r="AR211" i="12" s="1"/>
  <c r="X211" i="12"/>
  <c r="AB211" i="12"/>
  <c r="AO211" i="10" s="1"/>
  <c r="AP211" i="10" s="1"/>
  <c r="AH211" i="12"/>
  <c r="AW211" i="10" s="1"/>
  <c r="AW211" i="12"/>
  <c r="AR211" i="10" s="1"/>
  <c r="AS211" i="10" s="1"/>
  <c r="AN211" i="12"/>
  <c r="AO211" i="12" s="1"/>
  <c r="M211" i="12"/>
  <c r="AB211" i="10" s="1"/>
  <c r="AC211" i="10" s="1"/>
  <c r="V211" i="12"/>
  <c r="N211" i="12"/>
  <c r="Z211" i="12"/>
  <c r="AM211" i="10" s="1"/>
  <c r="AN211" i="10" s="1"/>
  <c r="K211" i="12"/>
  <c r="Z211" i="10" s="1"/>
  <c r="AF211" i="12"/>
  <c r="BF211" i="12"/>
  <c r="BG211" i="12" s="1"/>
  <c r="T211" i="12"/>
  <c r="AJ211" i="10" s="1"/>
  <c r="AK211" i="10" s="1"/>
  <c r="P211" i="12"/>
  <c r="AJ211" i="12"/>
  <c r="CD239" i="12"/>
  <c r="CC239" i="12"/>
  <c r="W239" i="11" s="1"/>
  <c r="X239" i="11" s="1"/>
  <c r="DB239" i="12"/>
  <c r="CF239" i="12"/>
  <c r="DI239" i="12"/>
  <c r="DJ239" i="12" s="1"/>
  <c r="CA239" i="12"/>
  <c r="U239" i="11" s="1"/>
  <c r="EA239" i="12"/>
  <c r="EB239" i="12" s="1"/>
  <c r="CG239" i="12"/>
  <c r="DF239" i="12"/>
  <c r="DG239" i="12" s="1"/>
  <c r="AN43" i="12"/>
  <c r="AO43" i="12" s="1"/>
  <c r="Z43" i="12"/>
  <c r="AH43" i="12"/>
  <c r="AB43" i="12"/>
  <c r="AQ43" i="12"/>
  <c r="AR43" i="12" s="1"/>
  <c r="T43" i="12"/>
  <c r="M43" i="12"/>
  <c r="AT43" i="12"/>
  <c r="AU43" i="12" s="1"/>
  <c r="BF43" i="12"/>
  <c r="BG43" i="12" s="1"/>
  <c r="N43" i="12"/>
  <c r="AY43" i="12"/>
  <c r="X43" i="12"/>
  <c r="AJ43" i="12"/>
  <c r="K43" i="12"/>
  <c r="AW43" i="12"/>
  <c r="V43" i="12"/>
  <c r="P43" i="12"/>
  <c r="R43" i="12" s="1"/>
  <c r="AD43" i="12"/>
  <c r="AF43" i="12"/>
  <c r="DI285" i="12"/>
  <c r="DJ285" i="12" s="1"/>
  <c r="EA285" i="12"/>
  <c r="EB285" i="12" s="1"/>
  <c r="CA285" i="12"/>
  <c r="CD285" i="12"/>
  <c r="DB285" i="12"/>
  <c r="CV285" i="12"/>
  <c r="CC285" i="12"/>
  <c r="DF285" i="12"/>
  <c r="DG285" i="12" s="1"/>
  <c r="CF285" i="12"/>
  <c r="CH285" i="12" s="1"/>
  <c r="CN285" i="12" s="1"/>
  <c r="CJ285" i="12"/>
  <c r="CX285" i="12"/>
  <c r="CG285" i="12"/>
  <c r="EA19" i="12"/>
  <c r="EB19" i="12" s="1"/>
  <c r="CA19" i="12"/>
  <c r="CG19" i="12"/>
  <c r="CD19" i="12"/>
  <c r="CX19" i="12"/>
  <c r="CC19" i="12"/>
  <c r="DB19" i="12"/>
  <c r="CJ19" i="12"/>
  <c r="CF19" i="12"/>
  <c r="DI19" i="12"/>
  <c r="DJ19" i="12" s="1"/>
  <c r="DF19" i="12"/>
  <c r="DG19" i="12" s="1"/>
  <c r="CV19" i="12"/>
  <c r="DF39" i="12"/>
  <c r="DG39" i="12" s="1"/>
  <c r="CX39" i="12"/>
  <c r="CG39" i="12"/>
  <c r="EA39" i="12"/>
  <c r="EB39" i="12" s="1"/>
  <c r="CF39" i="12"/>
  <c r="CD39" i="12"/>
  <c r="CV39" i="12"/>
  <c r="CC39" i="12"/>
  <c r="DI39" i="12"/>
  <c r="DJ39" i="12" s="1"/>
  <c r="CA39" i="12"/>
  <c r="CJ39" i="12"/>
  <c r="DB39" i="12"/>
  <c r="X145" i="12"/>
  <c r="AQ145" i="12"/>
  <c r="AR145" i="12" s="1"/>
  <c r="AN145" i="12"/>
  <c r="AO145" i="12" s="1"/>
  <c r="Z145" i="12"/>
  <c r="K145" i="12"/>
  <c r="N145" i="12"/>
  <c r="AB145" i="12"/>
  <c r="T145" i="12"/>
  <c r="M145" i="12"/>
  <c r="BF145" i="12"/>
  <c r="BG145" i="12" s="1"/>
  <c r="V145" i="12"/>
  <c r="AT145" i="12"/>
  <c r="AU145" i="12" s="1"/>
  <c r="AW145" i="12"/>
  <c r="AH145" i="12"/>
  <c r="AD145" i="12"/>
  <c r="AY145" i="12"/>
  <c r="P145" i="12"/>
  <c r="R145" i="12" s="1"/>
  <c r="AF145" i="12"/>
  <c r="AJ145" i="12"/>
  <c r="AH194" i="12"/>
  <c r="V194" i="12"/>
  <c r="AT194" i="12"/>
  <c r="AU194" i="12" s="1"/>
  <c r="AF194" i="12"/>
  <c r="Z194" i="12"/>
  <c r="AN194" i="12"/>
  <c r="AO194" i="12" s="1"/>
  <c r="AD194" i="12"/>
  <c r="X194" i="12"/>
  <c r="BF194" i="12"/>
  <c r="BG194" i="12" s="1"/>
  <c r="N194" i="12"/>
  <c r="K194" i="12"/>
  <c r="AB194" i="12"/>
  <c r="T194" i="12"/>
  <c r="AQ194" i="12"/>
  <c r="AR194" i="12" s="1"/>
  <c r="M194" i="12"/>
  <c r="P194" i="12"/>
  <c r="R194" i="12" s="1"/>
  <c r="AJ194" i="12"/>
  <c r="AY194" i="12"/>
  <c r="AW194" i="12"/>
  <c r="T17" i="12"/>
  <c r="AJ17" i="10" s="1"/>
  <c r="AK17" i="10" s="1"/>
  <c r="Z17" i="12"/>
  <c r="AM17" i="10" s="1"/>
  <c r="AN17" i="10" s="1"/>
  <c r="V17" i="12"/>
  <c r="BF17" i="12"/>
  <c r="BG17" i="12" s="1"/>
  <c r="K17" i="12"/>
  <c r="Z17" i="10" s="1"/>
  <c r="AQ17" i="12"/>
  <c r="AR17" i="12" s="1"/>
  <c r="AN17" i="12"/>
  <c r="AO17" i="12" s="1"/>
  <c r="M17" i="12"/>
  <c r="AB17" i="10" s="1"/>
  <c r="AC17" i="10" s="1"/>
  <c r="AH17" i="12"/>
  <c r="AW17" i="10" s="1"/>
  <c r="AW17" i="12"/>
  <c r="AR17" i="10" s="1"/>
  <c r="AS17" i="10" s="1"/>
  <c r="N17" i="12"/>
  <c r="AD17" i="12"/>
  <c r="AB17" i="12"/>
  <c r="P17" i="12"/>
  <c r="X17" i="12"/>
  <c r="AJ17" i="12"/>
  <c r="CX286" i="12"/>
  <c r="DB286" i="12"/>
  <c r="CF286" i="12"/>
  <c r="CH286" i="12" s="1"/>
  <c r="DT286" i="12" s="1"/>
  <c r="CA286" i="12"/>
  <c r="CD286" i="12"/>
  <c r="CV286" i="12"/>
  <c r="DI286" i="12"/>
  <c r="DJ286" i="12" s="1"/>
  <c r="EA286" i="12"/>
  <c r="EB286" i="12" s="1"/>
  <c r="CG286" i="12"/>
  <c r="DF286" i="12"/>
  <c r="DG286" i="12" s="1"/>
  <c r="CJ286" i="12"/>
  <c r="CC286" i="12"/>
  <c r="AW27" i="12"/>
  <c r="AR27" i="10" s="1"/>
  <c r="AS27" i="10" s="1"/>
  <c r="T27" i="12"/>
  <c r="AJ27" i="10" s="1"/>
  <c r="AK27" i="10" s="1"/>
  <c r="Z27" i="12"/>
  <c r="AM27" i="10" s="1"/>
  <c r="AN27" i="10" s="1"/>
  <c r="V27" i="12"/>
  <c r="AH27" i="12"/>
  <c r="AW27" i="10" s="1"/>
  <c r="AQ27" i="12"/>
  <c r="AR27" i="12" s="1"/>
  <c r="M27" i="12"/>
  <c r="AB27" i="10" s="1"/>
  <c r="AC27" i="10" s="1"/>
  <c r="N27" i="12"/>
  <c r="BF27" i="12"/>
  <c r="BG27" i="12" s="1"/>
  <c r="AN27" i="12"/>
  <c r="AO27" i="12" s="1"/>
  <c r="AB27" i="12"/>
  <c r="AO27" i="10" s="1"/>
  <c r="AP27" i="10" s="1"/>
  <c r="AD27" i="12"/>
  <c r="K27" i="12"/>
  <c r="Z27" i="10" s="1"/>
  <c r="P27" i="12"/>
  <c r="X27" i="12"/>
  <c r="AF27" i="12"/>
  <c r="AJ27" i="12"/>
  <c r="CV295" i="12"/>
  <c r="CX295" i="12"/>
  <c r="CF295" i="12"/>
  <c r="CH295" i="12" s="1"/>
  <c r="CZ295" i="12" s="1"/>
  <c r="CC295" i="12"/>
  <c r="EA295" i="12"/>
  <c r="EB295" i="12" s="1"/>
  <c r="CJ295" i="12"/>
  <c r="DF295" i="12"/>
  <c r="DG295" i="12" s="1"/>
  <c r="DB295" i="12"/>
  <c r="DI295" i="12"/>
  <c r="DJ295" i="12" s="1"/>
  <c r="CD295" i="12"/>
  <c r="CG295" i="12"/>
  <c r="CA295" i="12"/>
  <c r="DI244" i="12"/>
  <c r="DJ244" i="12" s="1"/>
  <c r="EA244" i="12"/>
  <c r="EB244" i="12" s="1"/>
  <c r="CF244" i="12"/>
  <c r="DB244" i="12"/>
  <c r="CX244" i="12"/>
  <c r="CJ244" i="12"/>
  <c r="CV244" i="12"/>
  <c r="CC244" i="12"/>
  <c r="CA244" i="12"/>
  <c r="DF244" i="12"/>
  <c r="DG244" i="12" s="1"/>
  <c r="CG244" i="12"/>
  <c r="CD244" i="12"/>
  <c r="CA171" i="12"/>
  <c r="CG171" i="12"/>
  <c r="CC171" i="12"/>
  <c r="DI171" i="12"/>
  <c r="DJ171" i="12" s="1"/>
  <c r="DF171" i="12"/>
  <c r="DG171" i="12" s="1"/>
  <c r="CF171" i="12"/>
  <c r="CD171" i="12"/>
  <c r="DB171" i="12"/>
  <c r="CJ171" i="12"/>
  <c r="EA171" i="12"/>
  <c r="EB171" i="12" s="1"/>
  <c r="AB148" i="12"/>
  <c r="Z148" i="12"/>
  <c r="AW148" i="12"/>
  <c r="V148" i="12"/>
  <c r="T148" i="12"/>
  <c r="AT148" i="12"/>
  <c r="K148" i="12"/>
  <c r="AH148" i="12"/>
  <c r="M148" i="12"/>
  <c r="N148" i="12"/>
  <c r="BF148" i="12"/>
  <c r="BG148" i="12" s="1"/>
  <c r="AF148" i="12"/>
  <c r="AQ148" i="12"/>
  <c r="AR148" i="12" s="1"/>
  <c r="AN148" i="12"/>
  <c r="AO148" i="12" s="1"/>
  <c r="X148" i="12"/>
  <c r="AJ148" i="12"/>
  <c r="AY148" i="12"/>
  <c r="P148" i="12"/>
  <c r="R148" i="12" s="1"/>
  <c r="AD148" i="12"/>
  <c r="CX314" i="12"/>
  <c r="CJ314" i="12"/>
  <c r="CG314" i="12"/>
  <c r="CC314" i="12"/>
  <c r="DI314" i="12"/>
  <c r="DJ314" i="12" s="1"/>
  <c r="CD314" i="12"/>
  <c r="CV314" i="12"/>
  <c r="EA314" i="12"/>
  <c r="EB314" i="12" s="1"/>
  <c r="CA314" i="12"/>
  <c r="CF314" i="12"/>
  <c r="CH314" i="12" s="1"/>
  <c r="CR314" i="12" s="1"/>
  <c r="DB314" i="12"/>
  <c r="DF314" i="12"/>
  <c r="DG314" i="12" s="1"/>
  <c r="CV81" i="12"/>
  <c r="CJ81" i="12"/>
  <c r="CC81" i="12"/>
  <c r="EA81" i="12"/>
  <c r="EB81" i="12" s="1"/>
  <c r="CX81" i="12"/>
  <c r="DB81" i="12"/>
  <c r="CG81" i="12"/>
  <c r="DI81" i="12"/>
  <c r="DJ81" i="12" s="1"/>
  <c r="CA81" i="12"/>
  <c r="DF81" i="12"/>
  <c r="DG81" i="12" s="1"/>
  <c r="CD81" i="12"/>
  <c r="CF81" i="12"/>
  <c r="K159" i="12"/>
  <c r="AY159" i="12"/>
  <c r="AD159" i="12"/>
  <c r="V159" i="12"/>
  <c r="AW159" i="12"/>
  <c r="X159" i="12"/>
  <c r="AQ159" i="12"/>
  <c r="AR159" i="12" s="1"/>
  <c r="T159" i="12"/>
  <c r="AN159" i="12"/>
  <c r="AO159" i="12" s="1"/>
  <c r="P159" i="12"/>
  <c r="R159" i="12" s="1"/>
  <c r="AB159" i="12"/>
  <c r="Z159" i="12"/>
  <c r="M159" i="12"/>
  <c r="AF159" i="12"/>
  <c r="BF159" i="12"/>
  <c r="BG159" i="12" s="1"/>
  <c r="N159" i="12"/>
  <c r="AH159" i="12"/>
  <c r="AT159" i="12"/>
  <c r="AU159" i="12" s="1"/>
  <c r="AJ159" i="12"/>
  <c r="CA14" i="12"/>
  <c r="DB14" i="12"/>
  <c r="CF14" i="12"/>
  <c r="CH14" i="12" s="1"/>
  <c r="CZ14" i="12" s="1"/>
  <c r="CD14" i="12"/>
  <c r="CJ14" i="12"/>
  <c r="EA14" i="12"/>
  <c r="EB14" i="12" s="1"/>
  <c r="DI14" i="12"/>
  <c r="DJ14" i="12" s="1"/>
  <c r="CG14" i="12"/>
  <c r="CX14" i="12"/>
  <c r="DF14" i="12"/>
  <c r="DG14" i="12" s="1"/>
  <c r="CC14" i="12"/>
  <c r="CV14" i="12"/>
  <c r="DF72" i="12"/>
  <c r="DG72" i="12" s="1"/>
  <c r="CV72" i="12"/>
  <c r="CC72" i="12"/>
  <c r="CF72" i="12"/>
  <c r="CH72" i="12" s="1"/>
  <c r="DX72" i="12" s="1"/>
  <c r="DY72" i="12" s="1"/>
  <c r="CD72" i="12"/>
  <c r="CJ72" i="12"/>
  <c r="CG72" i="12"/>
  <c r="CX72" i="12"/>
  <c r="DI72" i="12"/>
  <c r="DJ72" i="12" s="1"/>
  <c r="DB72" i="12"/>
  <c r="CA72" i="12"/>
  <c r="EA72" i="12"/>
  <c r="EB72" i="12" s="1"/>
  <c r="T212" i="12"/>
  <c r="AW212" i="12"/>
  <c r="BF212" i="12"/>
  <c r="BG212" i="12" s="1"/>
  <c r="AN212" i="12"/>
  <c r="AO212" i="12" s="1"/>
  <c r="V212" i="12"/>
  <c r="N212" i="12"/>
  <c r="AH212" i="12"/>
  <c r="AQ212" i="12"/>
  <c r="AR212" i="12" s="1"/>
  <c r="M212" i="12"/>
  <c r="Z212" i="12"/>
  <c r="AB212" i="12"/>
  <c r="K212" i="12"/>
  <c r="X212" i="12"/>
  <c r="AD212" i="12"/>
  <c r="AY212" i="12"/>
  <c r="P212" i="12"/>
  <c r="R212" i="12" s="1"/>
  <c r="AT212" i="12"/>
  <c r="AU212" i="12" s="1"/>
  <c r="AJ212" i="12"/>
  <c r="AF212" i="12"/>
  <c r="CD215" i="12"/>
  <c r="CC215" i="12"/>
  <c r="CA215" i="12"/>
  <c r="EA215" i="12"/>
  <c r="EB215" i="12" s="1"/>
  <c r="CG215" i="12"/>
  <c r="DB215" i="12"/>
  <c r="DI215" i="12"/>
  <c r="DJ215" i="12" s="1"/>
  <c r="DF215" i="12"/>
  <c r="DG215" i="12" s="1"/>
  <c r="CF215" i="12"/>
  <c r="CJ215" i="12"/>
  <c r="X175" i="12"/>
  <c r="M175" i="12"/>
  <c r="K175" i="12"/>
  <c r="AY175" i="12"/>
  <c r="AN175" i="12"/>
  <c r="AO175" i="12" s="1"/>
  <c r="AW175" i="12"/>
  <c r="N175" i="12"/>
  <c r="AF175" i="12"/>
  <c r="AD175" i="12"/>
  <c r="P175" i="12"/>
  <c r="R175" i="12" s="1"/>
  <c r="AH175" i="12"/>
  <c r="V175" i="12"/>
  <c r="Z175" i="12"/>
  <c r="BF175" i="12"/>
  <c r="BG175" i="12" s="1"/>
  <c r="AB175" i="12"/>
  <c r="AJ175" i="12"/>
  <c r="AT175" i="12"/>
  <c r="AU175" i="12" s="1"/>
  <c r="T175" i="12"/>
  <c r="AQ175" i="12"/>
  <c r="AR175" i="12" s="1"/>
  <c r="P68" i="12"/>
  <c r="R68" i="12" s="1"/>
  <c r="K68" i="12"/>
  <c r="AW68" i="12"/>
  <c r="AN68" i="12"/>
  <c r="AO68" i="12" s="1"/>
  <c r="V68" i="12"/>
  <c r="T68" i="12"/>
  <c r="AQ68" i="12"/>
  <c r="AR68" i="12" s="1"/>
  <c r="AB68" i="12"/>
  <c r="M68" i="12"/>
  <c r="AH68" i="12"/>
  <c r="Z68" i="12"/>
  <c r="AT68" i="12"/>
  <c r="AU68" i="12" s="1"/>
  <c r="BF68" i="12"/>
  <c r="BG68" i="12" s="1"/>
  <c r="N68" i="12"/>
  <c r="AY68" i="12"/>
  <c r="AJ68" i="12"/>
  <c r="X68" i="12"/>
  <c r="AF68" i="12"/>
  <c r="AD68" i="12"/>
  <c r="BE52" i="11"/>
  <c r="BF52" i="11" s="1"/>
  <c r="AZ52" i="11"/>
  <c r="CD65" i="12"/>
  <c r="DB65" i="12"/>
  <c r="CF65" i="12"/>
  <c r="DI65" i="12"/>
  <c r="DJ65" i="12" s="1"/>
  <c r="CA65" i="12"/>
  <c r="CX65" i="12"/>
  <c r="CJ65" i="12"/>
  <c r="CG65" i="12"/>
  <c r="DF65" i="12"/>
  <c r="DG65" i="12" s="1"/>
  <c r="CV65" i="12"/>
  <c r="CC65" i="12"/>
  <c r="EA65" i="12"/>
  <c r="EB65" i="12" s="1"/>
  <c r="DF60" i="12"/>
  <c r="DG60" i="12" s="1"/>
  <c r="DB60" i="12"/>
  <c r="CC60" i="12"/>
  <c r="CV60" i="12"/>
  <c r="CD60" i="12"/>
  <c r="CJ60" i="12"/>
  <c r="DI60" i="12"/>
  <c r="DJ60" i="12" s="1"/>
  <c r="CA60" i="12"/>
  <c r="CX60" i="12"/>
  <c r="CF60" i="12"/>
  <c r="EA60" i="12"/>
  <c r="EB60" i="12" s="1"/>
  <c r="CG60" i="12"/>
  <c r="CD149" i="12"/>
  <c r="CA149" i="12"/>
  <c r="CC149" i="12"/>
  <c r="DI149" i="12"/>
  <c r="DJ149" i="12" s="1"/>
  <c r="EA149" i="12"/>
  <c r="EB149" i="12" s="1"/>
  <c r="DB149" i="12"/>
  <c r="CG149" i="12"/>
  <c r="DF149" i="12"/>
  <c r="DG149" i="12" s="1"/>
  <c r="CV149" i="12"/>
  <c r="CX149" i="12"/>
  <c r="CF149" i="12"/>
  <c r="CH149" i="12" s="1"/>
  <c r="CZ149" i="12" s="1"/>
  <c r="CJ149" i="12"/>
  <c r="X120" i="12"/>
  <c r="AT120" i="12"/>
  <c r="AU120" i="12" s="1"/>
  <c r="T120" i="12"/>
  <c r="N120" i="12"/>
  <c r="AJ120" i="12"/>
  <c r="AW120" i="12"/>
  <c r="AH120" i="12"/>
  <c r="V120" i="12"/>
  <c r="P120" i="12"/>
  <c r="R120" i="12" s="1"/>
  <c r="AQ120" i="12"/>
  <c r="AR120" i="12" s="1"/>
  <c r="AN120" i="12"/>
  <c r="AO120" i="12" s="1"/>
  <c r="AF120" i="12"/>
  <c r="AY120" i="12"/>
  <c r="Z120" i="12"/>
  <c r="AD120" i="12"/>
  <c r="BF120" i="12"/>
  <c r="BG120" i="12" s="1"/>
  <c r="K120" i="12"/>
  <c r="M120" i="12"/>
  <c r="AB120" i="12"/>
  <c r="BG197" i="10"/>
  <c r="BH197" i="10" s="1"/>
  <c r="K143" i="12"/>
  <c r="Z143" i="10" s="1"/>
  <c r="AN143" i="12"/>
  <c r="AO143" i="12" s="1"/>
  <c r="V143" i="12"/>
  <c r="BF143" i="12"/>
  <c r="BG143" i="12" s="1"/>
  <c r="X143" i="12"/>
  <c r="AQ143" i="12"/>
  <c r="AR143" i="12" s="1"/>
  <c r="N143" i="12"/>
  <c r="P143" i="12"/>
  <c r="AH143" i="12"/>
  <c r="AW143" i="10" s="1"/>
  <c r="T143" i="12"/>
  <c r="AJ143" i="10" s="1"/>
  <c r="AK143" i="10" s="1"/>
  <c r="AD143" i="12"/>
  <c r="Z143" i="12"/>
  <c r="AM143" i="10" s="1"/>
  <c r="AN143" i="10" s="1"/>
  <c r="M143" i="12"/>
  <c r="AB143" i="10" s="1"/>
  <c r="AC143" i="10" s="1"/>
  <c r="AW143" i="12"/>
  <c r="AR143" i="10" s="1"/>
  <c r="AS143" i="10" s="1"/>
  <c r="AB143" i="12"/>
  <c r="AO143" i="10" s="1"/>
  <c r="AP143" i="10" s="1"/>
  <c r="AJ143" i="12"/>
  <c r="EA83" i="12"/>
  <c r="EB83" i="12" s="1"/>
  <c r="CV83" i="12"/>
  <c r="CF83" i="12"/>
  <c r="DB83" i="12"/>
  <c r="CD83" i="12"/>
  <c r="CX83" i="12"/>
  <c r="CC83" i="12"/>
  <c r="CA83" i="12"/>
  <c r="DF83" i="12"/>
  <c r="DG83" i="12" s="1"/>
  <c r="CG83" i="12"/>
  <c r="DI83" i="12"/>
  <c r="DJ83" i="12" s="1"/>
  <c r="CJ83" i="12"/>
  <c r="CD148" i="12"/>
  <c r="DB148" i="12"/>
  <c r="CF148" i="12"/>
  <c r="CH148" i="12" s="1"/>
  <c r="CG148" i="12"/>
  <c r="DI148" i="12"/>
  <c r="DJ148" i="12" s="1"/>
  <c r="EA148" i="12"/>
  <c r="EB148" i="12" s="1"/>
  <c r="CC148" i="12"/>
  <c r="DF148" i="12"/>
  <c r="DG148" i="12" s="1"/>
  <c r="CA148" i="12"/>
  <c r="CV148" i="12"/>
  <c r="CX148" i="12"/>
  <c r="CJ148" i="12"/>
  <c r="K72" i="12"/>
  <c r="AH72" i="12"/>
  <c r="AW72" i="12"/>
  <c r="AB72" i="12"/>
  <c r="M72" i="12"/>
  <c r="N72" i="12"/>
  <c r="P72" i="12"/>
  <c r="R72" i="12" s="1"/>
  <c r="T72" i="12"/>
  <c r="X72" i="12"/>
  <c r="AF72" i="12" s="1"/>
  <c r="V72" i="12"/>
  <c r="AD72" i="12" s="1"/>
  <c r="BF72" i="12"/>
  <c r="BG72" i="12" s="1"/>
  <c r="Z72" i="12"/>
  <c r="AN72" i="12"/>
  <c r="AO72" i="12" s="1"/>
  <c r="AJ72" i="12"/>
  <c r="AQ72" i="12"/>
  <c r="AR72" i="12" s="1"/>
  <c r="AY72" i="12"/>
  <c r="AT72" i="12"/>
  <c r="AU72" i="12" s="1"/>
  <c r="Z118" i="12"/>
  <c r="X118" i="12"/>
  <c r="AY118" i="12"/>
  <c r="AB118" i="12"/>
  <c r="AJ118" i="12"/>
  <c r="N118" i="12"/>
  <c r="T118" i="12"/>
  <c r="AH118" i="12"/>
  <c r="M118" i="12"/>
  <c r="AN118" i="12"/>
  <c r="AO118" i="12" s="1"/>
  <c r="AW118" i="12"/>
  <c r="AT118" i="12"/>
  <c r="AU118" i="12" s="1"/>
  <c r="AQ118" i="12"/>
  <c r="AR118" i="12" s="1"/>
  <c r="P118" i="12"/>
  <c r="R118" i="12" s="1"/>
  <c r="V118" i="12"/>
  <c r="BF118" i="12"/>
  <c r="BG118" i="12" s="1"/>
  <c r="K118" i="12"/>
  <c r="AD118" i="12"/>
  <c r="AF118" i="12"/>
  <c r="AH119" i="12"/>
  <c r="Z119" i="12"/>
  <c r="AN119" i="12"/>
  <c r="AO119" i="12" s="1"/>
  <c r="V119" i="12"/>
  <c r="M119" i="12"/>
  <c r="AT119" i="12"/>
  <c r="AU119" i="12" s="1"/>
  <c r="K119" i="12"/>
  <c r="AJ119" i="12"/>
  <c r="N119" i="12"/>
  <c r="AY119" i="12"/>
  <c r="AB119" i="12"/>
  <c r="BF119" i="12"/>
  <c r="BG119" i="12" s="1"/>
  <c r="T119" i="12"/>
  <c r="AQ119" i="12"/>
  <c r="AR119" i="12" s="1"/>
  <c r="AD119" i="12"/>
  <c r="P119" i="12"/>
  <c r="R119" i="12" s="1"/>
  <c r="AW119" i="12"/>
  <c r="X119" i="12"/>
  <c r="AF119" i="12"/>
  <c r="N101" i="12"/>
  <c r="X101" i="12"/>
  <c r="AJ101" i="12"/>
  <c r="BF101" i="12"/>
  <c r="BG101" i="12" s="1"/>
  <c r="P101" i="12"/>
  <c r="R101" i="12" s="1"/>
  <c r="Z101" i="12"/>
  <c r="V101" i="12"/>
  <c r="AD101" i="12" s="1"/>
  <c r="AQ101" i="12"/>
  <c r="AR101" i="12" s="1"/>
  <c r="K101" i="12"/>
  <c r="AW101" i="12"/>
  <c r="AN101" i="12"/>
  <c r="AO101" i="12" s="1"/>
  <c r="AH101" i="12"/>
  <c r="M101" i="12"/>
  <c r="AB101" i="12"/>
  <c r="AF101" i="12" s="1"/>
  <c r="T101" i="12"/>
  <c r="AY101" i="12"/>
  <c r="X156" i="12"/>
  <c r="AQ156" i="12"/>
  <c r="AR156" i="12" s="1"/>
  <c r="AB156" i="12"/>
  <c r="AW156" i="12"/>
  <c r="AH156" i="12"/>
  <c r="K156" i="12"/>
  <c r="M156" i="12"/>
  <c r="AT156" i="12"/>
  <c r="AU156" i="12" s="1"/>
  <c r="BF156" i="12"/>
  <c r="BG156" i="12" s="1"/>
  <c r="P156" i="12"/>
  <c r="R156" i="12" s="1"/>
  <c r="V156" i="12"/>
  <c r="N156" i="12"/>
  <c r="AJ156" i="12"/>
  <c r="AF156" i="12"/>
  <c r="AY156" i="12"/>
  <c r="AN156" i="12"/>
  <c r="AO156" i="12" s="1"/>
  <c r="AD156" i="12"/>
  <c r="Z156" i="12"/>
  <c r="T156" i="12"/>
  <c r="AH25" i="12"/>
  <c r="N25" i="12"/>
  <c r="BF25" i="12"/>
  <c r="BG25" i="12" s="1"/>
  <c r="X25" i="12"/>
  <c r="V25" i="12"/>
  <c r="T25" i="12"/>
  <c r="AB25" i="12"/>
  <c r="K25" i="12"/>
  <c r="AF25" i="12"/>
  <c r="M25" i="12"/>
  <c r="AN25" i="12"/>
  <c r="AO25" i="12" s="1"/>
  <c r="AD25" i="12"/>
  <c r="AQ25" i="12"/>
  <c r="AR25" i="12" s="1"/>
  <c r="AW25" i="12"/>
  <c r="AJ25" i="12"/>
  <c r="Z25" i="12"/>
  <c r="AT25" i="12"/>
  <c r="AU25" i="12" s="1"/>
  <c r="AY25" i="12"/>
  <c r="BF139" i="12"/>
  <c r="BG139" i="12" s="1"/>
  <c r="V139" i="12"/>
  <c r="Z139" i="12"/>
  <c r="N139" i="12"/>
  <c r="AB139" i="12"/>
  <c r="AY139" i="12"/>
  <c r="AH139" i="12"/>
  <c r="M139" i="12"/>
  <c r="K139" i="12"/>
  <c r="AW139" i="12"/>
  <c r="P139" i="12"/>
  <c r="R139" i="12" s="1"/>
  <c r="AQ139" i="12"/>
  <c r="AR139" i="12" s="1"/>
  <c r="AF139" i="12"/>
  <c r="AD139" i="12"/>
  <c r="T139" i="12"/>
  <c r="X139" i="12"/>
  <c r="AN139" i="12"/>
  <c r="AO139" i="12" s="1"/>
  <c r="AT139" i="12"/>
  <c r="AU139" i="12" s="1"/>
  <c r="AJ139" i="12"/>
  <c r="BF45" i="12"/>
  <c r="BG45" i="12" s="1"/>
  <c r="AQ45" i="12"/>
  <c r="AR45" i="12" s="1"/>
  <c r="AY45" i="12"/>
  <c r="V45" i="12"/>
  <c r="Z45" i="12"/>
  <c r="AH45" i="12"/>
  <c r="AD45" i="12"/>
  <c r="AT45" i="12"/>
  <c r="AU45" i="12" s="1"/>
  <c r="N45" i="12"/>
  <c r="AF45" i="12"/>
  <c r="AN45" i="12"/>
  <c r="AO45" i="12" s="1"/>
  <c r="K45" i="12"/>
  <c r="P45" i="12"/>
  <c r="R45" i="12" s="1"/>
  <c r="AW45" i="12"/>
  <c r="AB45" i="12"/>
  <c r="X45" i="12"/>
  <c r="T45" i="12"/>
  <c r="M45" i="12"/>
  <c r="AJ45" i="12"/>
  <c r="X225" i="12"/>
  <c r="V225" i="12"/>
  <c r="T225" i="12"/>
  <c r="AJ225" i="10" s="1"/>
  <c r="AK225" i="10" s="1"/>
  <c r="M225" i="12"/>
  <c r="AB225" i="10" s="1"/>
  <c r="AC225" i="10" s="1"/>
  <c r="Z225" i="12"/>
  <c r="AN225" i="12"/>
  <c r="AO225" i="12" s="1"/>
  <c r="AB225" i="12"/>
  <c r="AO225" i="10" s="1"/>
  <c r="AP225" i="10" s="1"/>
  <c r="BF225" i="12"/>
  <c r="BG225" i="12" s="1"/>
  <c r="AH225" i="12"/>
  <c r="AW225" i="10" s="1"/>
  <c r="AJ225" i="12"/>
  <c r="K225" i="12"/>
  <c r="Z225" i="10" s="1"/>
  <c r="AQ225" i="12"/>
  <c r="AR225" i="12" s="1"/>
  <c r="P225" i="12"/>
  <c r="AW225" i="12"/>
  <c r="AR225" i="10" s="1"/>
  <c r="AS225" i="10" s="1"/>
  <c r="N225" i="12"/>
  <c r="AF225" i="12"/>
  <c r="CA241" i="12"/>
  <c r="DB241" i="12"/>
  <c r="CX241" i="12"/>
  <c r="CJ241" i="12"/>
  <c r="CD241" i="12"/>
  <c r="CG241" i="12"/>
  <c r="DI241" i="12"/>
  <c r="DJ241" i="12" s="1"/>
  <c r="EA241" i="12"/>
  <c r="EB241" i="12" s="1"/>
  <c r="CF241" i="12"/>
  <c r="DF241" i="12"/>
  <c r="DG241" i="12" s="1"/>
  <c r="CV241" i="12"/>
  <c r="CC241" i="12"/>
  <c r="AF157" i="12"/>
  <c r="AW157" i="12"/>
  <c r="AH157" i="12"/>
  <c r="Z157" i="12"/>
  <c r="AD157" i="12"/>
  <c r="AN157" i="12"/>
  <c r="AO157" i="12" s="1"/>
  <c r="AB157" i="12"/>
  <c r="T157" i="12"/>
  <c r="M157" i="12"/>
  <c r="AT157" i="12"/>
  <c r="AU157" i="12" s="1"/>
  <c r="BF157" i="12"/>
  <c r="BG157" i="12" s="1"/>
  <c r="V157" i="12"/>
  <c r="N157" i="12"/>
  <c r="K157" i="12"/>
  <c r="X157" i="12"/>
  <c r="AQ157" i="12"/>
  <c r="AR157" i="12" s="1"/>
  <c r="AY157" i="12"/>
  <c r="AJ157" i="12"/>
  <c r="P157" i="12"/>
  <c r="R157" i="12" s="1"/>
  <c r="DF283" i="12"/>
  <c r="DG283" i="12" s="1"/>
  <c r="CA283" i="12"/>
  <c r="DB283" i="12"/>
  <c r="CV283" i="12"/>
  <c r="CG283" i="12"/>
  <c r="EA283" i="12"/>
  <c r="EB283" i="12" s="1"/>
  <c r="CJ283" i="12"/>
  <c r="CC283" i="12"/>
  <c r="DI283" i="12"/>
  <c r="DJ283" i="12" s="1"/>
  <c r="CD283" i="12"/>
  <c r="CF283" i="12"/>
  <c r="CH283" i="12" s="1"/>
  <c r="CX283" i="12"/>
  <c r="X115" i="12"/>
  <c r="AH115" i="12"/>
  <c r="AW115" i="12"/>
  <c r="AB115" i="12"/>
  <c r="T115" i="12"/>
  <c r="K115" i="12"/>
  <c r="AT115" i="12"/>
  <c r="AU115" i="12" s="1"/>
  <c r="N115" i="12"/>
  <c r="AQ115" i="12"/>
  <c r="AR115" i="12" s="1"/>
  <c r="Z115" i="12"/>
  <c r="M115" i="12"/>
  <c r="BF115" i="12"/>
  <c r="BG115" i="12" s="1"/>
  <c r="AN115" i="12"/>
  <c r="AO115" i="12" s="1"/>
  <c r="AF115" i="12"/>
  <c r="AD115" i="12"/>
  <c r="P115" i="12"/>
  <c r="R115" i="12" s="1"/>
  <c r="AY115" i="12"/>
  <c r="AJ115" i="12"/>
  <c r="V115" i="12"/>
  <c r="DF32" i="12"/>
  <c r="DG32" i="12" s="1"/>
  <c r="CX32" i="12"/>
  <c r="CG32" i="12"/>
  <c r="DB32" i="12"/>
  <c r="CC32" i="12"/>
  <c r="DI32" i="12"/>
  <c r="DJ32" i="12" s="1"/>
  <c r="CD32" i="12"/>
  <c r="CJ32" i="12"/>
  <c r="CA32" i="12"/>
  <c r="EA32" i="12"/>
  <c r="EB32" i="12" s="1"/>
  <c r="CV32" i="12"/>
  <c r="CF32" i="12"/>
  <c r="CH32" i="12" s="1"/>
  <c r="EA223" i="12"/>
  <c r="EB223" i="12" s="1"/>
  <c r="CC223" i="12"/>
  <c r="W223" i="11" s="1"/>
  <c r="X223" i="11" s="1"/>
  <c r="DI223" i="12"/>
  <c r="DJ223" i="12" s="1"/>
  <c r="DB223" i="12"/>
  <c r="CA223" i="12"/>
  <c r="U223" i="11" s="1"/>
  <c r="CD223" i="12"/>
  <c r="CG223" i="12"/>
  <c r="DF223" i="12"/>
  <c r="DG223" i="12" s="1"/>
  <c r="CF223" i="12"/>
  <c r="AB125" i="12"/>
  <c r="AO125" i="10" s="1"/>
  <c r="AP125" i="10" s="1"/>
  <c r="T125" i="12"/>
  <c r="AJ125" i="10" s="1"/>
  <c r="AK125" i="10" s="1"/>
  <c r="K125" i="12"/>
  <c r="Z125" i="10" s="1"/>
  <c r="AH125" i="12"/>
  <c r="AW125" i="10" s="1"/>
  <c r="BF125" i="12"/>
  <c r="BG125" i="12" s="1"/>
  <c r="AJ125" i="12"/>
  <c r="N125" i="12"/>
  <c r="M125" i="12"/>
  <c r="AB125" i="10" s="1"/>
  <c r="AC125" i="10" s="1"/>
  <c r="X125" i="12"/>
  <c r="AQ125" i="12"/>
  <c r="AR125" i="12" s="1"/>
  <c r="AW125" i="12"/>
  <c r="AR125" i="10" s="1"/>
  <c r="AS125" i="10" s="1"/>
  <c r="AF125" i="12"/>
  <c r="V125" i="12"/>
  <c r="Z125" i="12"/>
  <c r="AM125" i="10" s="1"/>
  <c r="AN125" i="10" s="1"/>
  <c r="AN125" i="12"/>
  <c r="AO125" i="12" s="1"/>
  <c r="P125" i="12"/>
  <c r="AN223" i="12"/>
  <c r="AO223" i="12" s="1"/>
  <c r="M223" i="12"/>
  <c r="AB223" i="12"/>
  <c r="Z223" i="12"/>
  <c r="AH223" i="12"/>
  <c r="N223" i="12"/>
  <c r="BF223" i="12"/>
  <c r="BG223" i="12" s="1"/>
  <c r="T223" i="12"/>
  <c r="AT223" i="12"/>
  <c r="K223" i="12"/>
  <c r="X223" i="12"/>
  <c r="P223" i="12"/>
  <c r="R223" i="12" s="1"/>
  <c r="V223" i="12"/>
  <c r="AW223" i="12"/>
  <c r="AD223" i="12"/>
  <c r="AQ223" i="12"/>
  <c r="AR223" i="12" s="1"/>
  <c r="AF223" i="12"/>
  <c r="AY223" i="12"/>
  <c r="AJ223" i="12"/>
  <c r="AQ184" i="12"/>
  <c r="AR184" i="12" s="1"/>
  <c r="N184" i="12"/>
  <c r="AW184" i="12"/>
  <c r="Z184" i="12"/>
  <c r="AF184" i="12"/>
  <c r="X184" i="12"/>
  <c r="AN184" i="12"/>
  <c r="AO184" i="12" s="1"/>
  <c r="K184" i="12"/>
  <c r="AH184" i="12"/>
  <c r="AY184" i="12"/>
  <c r="AB184" i="12"/>
  <c r="P184" i="12"/>
  <c r="R184" i="12" s="1"/>
  <c r="V184" i="12"/>
  <c r="AT184" i="12"/>
  <c r="T184" i="12"/>
  <c r="M184" i="12"/>
  <c r="BF184" i="12"/>
  <c r="BG184" i="12" s="1"/>
  <c r="AJ184" i="12"/>
  <c r="AD184" i="12"/>
  <c r="Z77" i="12"/>
  <c r="T77" i="12"/>
  <c r="M77" i="12"/>
  <c r="V77" i="12"/>
  <c r="K77" i="12"/>
  <c r="AY77" i="12"/>
  <c r="N77" i="12"/>
  <c r="AB77" i="12"/>
  <c r="AW77" i="12"/>
  <c r="AF77" i="12"/>
  <c r="AT77" i="12"/>
  <c r="AQ77" i="12"/>
  <c r="AR77" i="12" s="1"/>
  <c r="AH77" i="12"/>
  <c r="BF77" i="12"/>
  <c r="BG77" i="12" s="1"/>
  <c r="AN77" i="12"/>
  <c r="AO77" i="12" s="1"/>
  <c r="P77" i="12"/>
  <c r="R77" i="12" s="1"/>
  <c r="X77" i="12"/>
  <c r="AD77" i="12"/>
  <c r="AJ77" i="12"/>
  <c r="CD71" i="12"/>
  <c r="CJ71" i="12"/>
  <c r="CF71" i="12"/>
  <c r="DF71" i="12"/>
  <c r="DG71" i="12" s="1"/>
  <c r="CG71" i="12"/>
  <c r="CV71" i="12"/>
  <c r="DI71" i="12"/>
  <c r="DJ71" i="12" s="1"/>
  <c r="DB71" i="12"/>
  <c r="CA71" i="12"/>
  <c r="EA71" i="12"/>
  <c r="EB71" i="12" s="1"/>
  <c r="CX71" i="12"/>
  <c r="CC71" i="12"/>
  <c r="AF106" i="12"/>
  <c r="AB106" i="12"/>
  <c r="AY106" i="12"/>
  <c r="Z106" i="12"/>
  <c r="V106" i="12"/>
  <c r="AT106" i="12"/>
  <c r="AU106" i="12" s="1"/>
  <c r="AN106" i="12"/>
  <c r="AO106" i="12" s="1"/>
  <c r="AH106" i="12"/>
  <c r="M106" i="12"/>
  <c r="T106" i="12"/>
  <c r="K106" i="12"/>
  <c r="N106" i="12"/>
  <c r="BF106" i="12"/>
  <c r="BG106" i="12" s="1"/>
  <c r="X106" i="12"/>
  <c r="AD106" i="12"/>
  <c r="AW106" i="12"/>
  <c r="AQ106" i="12"/>
  <c r="AR106" i="12" s="1"/>
  <c r="P106" i="12"/>
  <c r="R106" i="12" s="1"/>
  <c r="AJ106" i="12"/>
  <c r="AQ103" i="12"/>
  <c r="AR103" i="12" s="1"/>
  <c r="AH103" i="12"/>
  <c r="AB103" i="12"/>
  <c r="AY103" i="12"/>
  <c r="Z103" i="12"/>
  <c r="T103" i="12"/>
  <c r="AT103" i="12"/>
  <c r="AU103" i="12" s="1"/>
  <c r="BF103" i="12"/>
  <c r="BG103" i="12" s="1"/>
  <c r="N103" i="12"/>
  <c r="K103" i="12"/>
  <c r="V103" i="12"/>
  <c r="M103" i="12"/>
  <c r="X103" i="12"/>
  <c r="AW103" i="12"/>
  <c r="AN103" i="12"/>
  <c r="AO103" i="12" s="1"/>
  <c r="P103" i="12"/>
  <c r="R103" i="12" s="1"/>
  <c r="AD103" i="12"/>
  <c r="AF103" i="12"/>
  <c r="AJ103" i="12"/>
  <c r="DF67" i="12"/>
  <c r="DG67" i="12" s="1"/>
  <c r="CV67" i="12"/>
  <c r="CG67" i="12"/>
  <c r="CX67" i="12"/>
  <c r="CC67" i="12"/>
  <c r="CD67" i="12"/>
  <c r="DB67" i="12"/>
  <c r="CF67" i="12"/>
  <c r="CH67" i="12" s="1"/>
  <c r="CA67" i="12"/>
  <c r="EA67" i="12"/>
  <c r="EB67" i="12" s="1"/>
  <c r="CJ67" i="12"/>
  <c r="DI67" i="12"/>
  <c r="DJ67" i="12" s="1"/>
  <c r="AD173" i="12"/>
  <c r="T173" i="12"/>
  <c r="V173" i="12"/>
  <c r="AQ173" i="12"/>
  <c r="AR173" i="12" s="1"/>
  <c r="AH173" i="12"/>
  <c r="Z173" i="12"/>
  <c r="K173" i="12"/>
  <c r="X173" i="12"/>
  <c r="BF173" i="12"/>
  <c r="BG173" i="12" s="1"/>
  <c r="M173" i="12"/>
  <c r="AB173" i="12"/>
  <c r="AY173" i="12"/>
  <c r="AN173" i="12"/>
  <c r="AO173" i="12" s="1"/>
  <c r="AF173" i="12"/>
  <c r="N173" i="12"/>
  <c r="AT173" i="12"/>
  <c r="AU173" i="12" s="1"/>
  <c r="AW173" i="12"/>
  <c r="P173" i="12"/>
  <c r="R173" i="12" s="1"/>
  <c r="AJ173" i="12"/>
  <c r="DI302" i="12"/>
  <c r="DJ302" i="12" s="1"/>
  <c r="DF302" i="12"/>
  <c r="DG302" i="12" s="1"/>
  <c r="CA302" i="12"/>
  <c r="CV302" i="12"/>
  <c r="CC302" i="12"/>
  <c r="CX302" i="12"/>
  <c r="CJ302" i="12"/>
  <c r="CF302" i="12"/>
  <c r="CH302" i="12" s="1"/>
  <c r="EA302" i="12"/>
  <c r="EB302" i="12" s="1"/>
  <c r="CD302" i="12"/>
  <c r="CG302" i="12"/>
  <c r="DB302" i="12"/>
  <c r="T134" i="12"/>
  <c r="N134" i="12"/>
  <c r="Z134" i="12"/>
  <c r="X134" i="12"/>
  <c r="K134" i="12"/>
  <c r="AF134" i="12"/>
  <c r="AD134" i="12"/>
  <c r="AH134" i="12"/>
  <c r="AB134" i="12"/>
  <c r="AN134" i="12"/>
  <c r="AO134" i="12" s="1"/>
  <c r="AJ134" i="12"/>
  <c r="M134" i="12"/>
  <c r="P134" i="12"/>
  <c r="R134" i="12" s="1"/>
  <c r="AW134" i="12"/>
  <c r="AT134" i="12"/>
  <c r="AU134" i="12" s="1"/>
  <c r="BF134" i="12"/>
  <c r="BG134" i="12" s="1"/>
  <c r="AY134" i="12"/>
  <c r="V134" i="12"/>
  <c r="AQ134" i="12"/>
  <c r="AR134" i="12" s="1"/>
  <c r="AY78" i="12"/>
  <c r="AW78" i="12"/>
  <c r="AB78" i="12"/>
  <c r="V78" i="12"/>
  <c r="T78" i="12"/>
  <c r="AT78" i="12"/>
  <c r="AU78" i="12" s="1"/>
  <c r="AH78" i="12"/>
  <c r="AN78" i="12"/>
  <c r="AO78" i="12" s="1"/>
  <c r="BF78" i="12"/>
  <c r="BG78" i="12" s="1"/>
  <c r="Z78" i="12"/>
  <c r="N78" i="12"/>
  <c r="K78" i="12"/>
  <c r="M78" i="12"/>
  <c r="AF78" i="12"/>
  <c r="AQ78" i="12"/>
  <c r="AR78" i="12" s="1"/>
  <c r="P78" i="12"/>
  <c r="R78" i="12" s="1"/>
  <c r="AD78" i="12"/>
  <c r="X78" i="12"/>
  <c r="AJ78" i="12"/>
  <c r="AH26" i="12"/>
  <c r="AW26" i="10" s="1"/>
  <c r="AQ26" i="12"/>
  <c r="AR26" i="12" s="1"/>
  <c r="Z26" i="12"/>
  <c r="AM26" i="10" s="1"/>
  <c r="AN26" i="10" s="1"/>
  <c r="N26" i="12"/>
  <c r="T26" i="12"/>
  <c r="AJ26" i="10" s="1"/>
  <c r="AK26" i="10" s="1"/>
  <c r="AB26" i="12"/>
  <c r="AO26" i="10" s="1"/>
  <c r="AP26" i="10" s="1"/>
  <c r="AW26" i="12"/>
  <c r="AR26" i="10" s="1"/>
  <c r="AS26" i="10" s="1"/>
  <c r="K26" i="12"/>
  <c r="Z26" i="10" s="1"/>
  <c r="V26" i="12"/>
  <c r="BF26" i="12"/>
  <c r="BG26" i="12" s="1"/>
  <c r="AD26" i="12"/>
  <c r="M26" i="12"/>
  <c r="AB26" i="10" s="1"/>
  <c r="AC26" i="10" s="1"/>
  <c r="X26" i="12"/>
  <c r="AN26" i="12"/>
  <c r="AO26" i="12" s="1"/>
  <c r="AJ26" i="12"/>
  <c r="P26" i="12"/>
  <c r="X62" i="12"/>
  <c r="AW62" i="12"/>
  <c r="T62" i="12"/>
  <c r="AY62" i="12"/>
  <c r="AH62" i="12"/>
  <c r="V62" i="12"/>
  <c r="AQ62" i="12"/>
  <c r="AR62" i="12" s="1"/>
  <c r="AB62" i="12"/>
  <c r="Z62" i="12"/>
  <c r="M62" i="12"/>
  <c r="N62" i="12"/>
  <c r="AT62" i="12"/>
  <c r="AU62" i="12" s="1"/>
  <c r="AN62" i="12"/>
  <c r="AO62" i="12" s="1"/>
  <c r="BF62" i="12"/>
  <c r="BG62" i="12" s="1"/>
  <c r="K62" i="12"/>
  <c r="AF62" i="12"/>
  <c r="P62" i="12"/>
  <c r="R62" i="12" s="1"/>
  <c r="AJ62" i="12"/>
  <c r="AD62" i="12"/>
  <c r="V152" i="12"/>
  <c r="Z152" i="12"/>
  <c r="AN152" i="12"/>
  <c r="AO152" i="12" s="1"/>
  <c r="BF152" i="12"/>
  <c r="BG152" i="12" s="1"/>
  <c r="AQ152" i="12"/>
  <c r="AR152" i="12" s="1"/>
  <c r="T152" i="12"/>
  <c r="M152" i="12"/>
  <c r="AT152" i="12"/>
  <c r="AU152" i="12" s="1"/>
  <c r="AY152" i="12"/>
  <c r="AH152" i="12"/>
  <c r="K152" i="12"/>
  <c r="N152" i="12"/>
  <c r="AF152" i="12"/>
  <c r="AW152" i="12"/>
  <c r="P152" i="12"/>
  <c r="R152" i="12" s="1"/>
  <c r="AD152" i="12"/>
  <c r="AB152" i="12"/>
  <c r="X152" i="12"/>
  <c r="AJ152" i="12"/>
  <c r="AB117" i="12"/>
  <c r="AO117" i="10" s="1"/>
  <c r="AP117" i="10" s="1"/>
  <c r="AH117" i="12"/>
  <c r="AW117" i="10" s="1"/>
  <c r="T117" i="12"/>
  <c r="AJ117" i="10" s="1"/>
  <c r="AK117" i="10" s="1"/>
  <c r="BF117" i="12"/>
  <c r="BG117" i="12" s="1"/>
  <c r="M117" i="12"/>
  <c r="AB117" i="10" s="1"/>
  <c r="AC117" i="10" s="1"/>
  <c r="K117" i="12"/>
  <c r="Z117" i="10" s="1"/>
  <c r="N117" i="12"/>
  <c r="AJ117" i="12"/>
  <c r="X117" i="12"/>
  <c r="V117" i="12"/>
  <c r="Z117" i="12"/>
  <c r="AM117" i="10" s="1"/>
  <c r="AN117" i="10" s="1"/>
  <c r="AN117" i="12"/>
  <c r="AO117" i="12" s="1"/>
  <c r="P117" i="12"/>
  <c r="AQ117" i="12"/>
  <c r="AR117" i="12" s="1"/>
  <c r="AW117" i="12"/>
  <c r="AR117" i="10" s="1"/>
  <c r="AS117" i="10" s="1"/>
  <c r="BE241" i="11"/>
  <c r="BF241" i="11" s="1"/>
  <c r="AZ241" i="11"/>
  <c r="K153" i="12"/>
  <c r="BF153" i="12"/>
  <c r="BG153" i="12" s="1"/>
  <c r="T153" i="12"/>
  <c r="AY153" i="12"/>
  <c r="AH153" i="12"/>
  <c r="X153" i="12"/>
  <c r="P153" i="12"/>
  <c r="R153" i="12" s="1"/>
  <c r="AQ153" i="12"/>
  <c r="AR153" i="12" s="1"/>
  <c r="AN153" i="12"/>
  <c r="AO153" i="12" s="1"/>
  <c r="AD153" i="12"/>
  <c r="AF153" i="12"/>
  <c r="AB153" i="12"/>
  <c r="Z153" i="12"/>
  <c r="AJ153" i="12"/>
  <c r="M153" i="12"/>
  <c r="V153" i="12"/>
  <c r="AT153" i="12"/>
  <c r="AU153" i="12" s="1"/>
  <c r="N153" i="12"/>
  <c r="AW153" i="12"/>
  <c r="DD80" i="12"/>
  <c r="CH80" i="12"/>
  <c r="X186" i="12"/>
  <c r="AD186" i="12"/>
  <c r="Z186" i="12"/>
  <c r="M186" i="12"/>
  <c r="AQ186" i="12"/>
  <c r="AR186" i="12" s="1"/>
  <c r="BF186" i="12"/>
  <c r="BG186" i="12" s="1"/>
  <c r="AH186" i="12"/>
  <c r="AB186" i="12"/>
  <c r="V186" i="12"/>
  <c r="AF186" i="12"/>
  <c r="T186" i="12"/>
  <c r="N186" i="12"/>
  <c r="AN186" i="12"/>
  <c r="AO186" i="12" s="1"/>
  <c r="AT186" i="12"/>
  <c r="AU186" i="12" s="1"/>
  <c r="AY186" i="12"/>
  <c r="P186" i="12"/>
  <c r="R186" i="12" s="1"/>
  <c r="AJ186" i="12"/>
  <c r="AW186" i="12"/>
  <c r="K186" i="12"/>
  <c r="DF246" i="12"/>
  <c r="DG246" i="12" s="1"/>
  <c r="CD246" i="12"/>
  <c r="CG246" i="12"/>
  <c r="CX246" i="12"/>
  <c r="CA246" i="12"/>
  <c r="CC246" i="12"/>
  <c r="DI246" i="12"/>
  <c r="DJ246" i="12" s="1"/>
  <c r="CF246" i="12"/>
  <c r="CJ246" i="12"/>
  <c r="EA246" i="12"/>
  <c r="EB246" i="12" s="1"/>
  <c r="CV246" i="12"/>
  <c r="DB246" i="12"/>
  <c r="DI87" i="12"/>
  <c r="DJ87" i="12" s="1"/>
  <c r="CJ87" i="12"/>
  <c r="CG87" i="12"/>
  <c r="DF87" i="12"/>
  <c r="DG87" i="12" s="1"/>
  <c r="CA87" i="12"/>
  <c r="CX87" i="12"/>
  <c r="DB87" i="12"/>
  <c r="CF87" i="12"/>
  <c r="CH87" i="12" s="1"/>
  <c r="CD87" i="12"/>
  <c r="EA87" i="12"/>
  <c r="EB87" i="12" s="1"/>
  <c r="CV87" i="12"/>
  <c r="CC87" i="12"/>
  <c r="AW135" i="12"/>
  <c r="AN135" i="12"/>
  <c r="AO135" i="12" s="1"/>
  <c r="M135" i="12"/>
  <c r="Z135" i="12"/>
  <c r="V135" i="12"/>
  <c r="K135" i="12"/>
  <c r="X135" i="12"/>
  <c r="BF135" i="12"/>
  <c r="BG135" i="12" s="1"/>
  <c r="AY135" i="12"/>
  <c r="T135" i="12"/>
  <c r="AD135" i="12"/>
  <c r="AQ135" i="12"/>
  <c r="AR135" i="12" s="1"/>
  <c r="AH135" i="12"/>
  <c r="P135" i="12"/>
  <c r="R135" i="12" s="1"/>
  <c r="AB135" i="12"/>
  <c r="AF135" i="12"/>
  <c r="AT135" i="12"/>
  <c r="AU135" i="12" s="1"/>
  <c r="N135" i="12"/>
  <c r="AJ135" i="12"/>
  <c r="AY44" i="12"/>
  <c r="AQ44" i="12"/>
  <c r="AR44" i="12" s="1"/>
  <c r="T44" i="12"/>
  <c r="AW44" i="12"/>
  <c r="V44" i="12"/>
  <c r="AH44" i="12"/>
  <c r="AN44" i="12"/>
  <c r="AO44" i="12" s="1"/>
  <c r="M44" i="12"/>
  <c r="AB44" i="12"/>
  <c r="N44" i="12"/>
  <c r="BF44" i="12"/>
  <c r="BG44" i="12" s="1"/>
  <c r="AT44" i="12"/>
  <c r="AU44" i="12" s="1"/>
  <c r="Z44" i="12"/>
  <c r="AF44" i="12"/>
  <c r="K44" i="12"/>
  <c r="AJ44" i="12"/>
  <c r="X44" i="12"/>
  <c r="P44" i="12"/>
  <c r="R44" i="12" s="1"/>
  <c r="AD44" i="12"/>
  <c r="CD142" i="12"/>
  <c r="CJ142" i="12"/>
  <c r="CF142" i="12"/>
  <c r="CH142" i="12" s="1"/>
  <c r="CX142" i="12"/>
  <c r="DB142" i="12"/>
  <c r="EA142" i="12"/>
  <c r="EB142" i="12" s="1"/>
  <c r="CC142" i="12"/>
  <c r="CA142" i="12"/>
  <c r="DI142" i="12"/>
  <c r="DJ142" i="12" s="1"/>
  <c r="DF142" i="12"/>
  <c r="DG142" i="12" s="1"/>
  <c r="CV142" i="12"/>
  <c r="CG142" i="12"/>
  <c r="DI174" i="12"/>
  <c r="DJ174" i="12" s="1"/>
  <c r="DF174" i="12"/>
  <c r="DG174" i="12" s="1"/>
  <c r="CG174" i="12"/>
  <c r="CA174" i="12"/>
  <c r="EA174" i="12"/>
  <c r="EB174" i="12" s="1"/>
  <c r="CJ174" i="12"/>
  <c r="CF174" i="12"/>
  <c r="CD174" i="12"/>
  <c r="DB174" i="12"/>
  <c r="CX174" i="12"/>
  <c r="CV174" i="12"/>
  <c r="CC174" i="12"/>
  <c r="DB169" i="12"/>
  <c r="EA169" i="12"/>
  <c r="EB169" i="12" s="1"/>
  <c r="CC169" i="12"/>
  <c r="DI169" i="12"/>
  <c r="DJ169" i="12" s="1"/>
  <c r="CX169" i="12"/>
  <c r="CJ169" i="12"/>
  <c r="CV169" i="12"/>
  <c r="DF169" i="12"/>
  <c r="DG169" i="12" s="1"/>
  <c r="CG169" i="12"/>
  <c r="CD169" i="12"/>
  <c r="CA169" i="12"/>
  <c r="CF169" i="12"/>
  <c r="AZ47" i="11"/>
  <c r="BE47" i="11"/>
  <c r="BF47" i="11" s="1"/>
  <c r="AZ133" i="11"/>
  <c r="BE133" i="11"/>
  <c r="BF133" i="11" s="1"/>
  <c r="K185" i="12"/>
  <c r="Z185" i="10" s="1"/>
  <c r="Z185" i="12"/>
  <c r="AM185" i="10" s="1"/>
  <c r="AN185" i="10" s="1"/>
  <c r="X185" i="12"/>
  <c r="AB185" i="12"/>
  <c r="AO185" i="10" s="1"/>
  <c r="AP185" i="10" s="1"/>
  <c r="AN185" i="12"/>
  <c r="AO185" i="12" s="1"/>
  <c r="BF185" i="12"/>
  <c r="BG185" i="12" s="1"/>
  <c r="AQ185" i="12"/>
  <c r="AR185" i="12" s="1"/>
  <c r="V185" i="12"/>
  <c r="M185" i="12"/>
  <c r="AB185" i="10" s="1"/>
  <c r="AC185" i="10" s="1"/>
  <c r="AF185" i="12"/>
  <c r="T185" i="12"/>
  <c r="AJ185" i="10" s="1"/>
  <c r="AK185" i="10" s="1"/>
  <c r="N185" i="12"/>
  <c r="AH185" i="12"/>
  <c r="AW185" i="10" s="1"/>
  <c r="P185" i="12"/>
  <c r="AW185" i="12"/>
  <c r="AR185" i="10" s="1"/>
  <c r="AS185" i="10" s="1"/>
  <c r="AJ185" i="12"/>
  <c r="AD185" i="12"/>
  <c r="CD311" i="12"/>
  <c r="CJ311" i="12"/>
  <c r="CC311" i="12"/>
  <c r="CX311" i="12"/>
  <c r="DI311" i="12"/>
  <c r="DJ311" i="12" s="1"/>
  <c r="CA311" i="12"/>
  <c r="DF311" i="12"/>
  <c r="DG311" i="12" s="1"/>
  <c r="EA311" i="12"/>
  <c r="EB311" i="12" s="1"/>
  <c r="CV311" i="12"/>
  <c r="DB311" i="12"/>
  <c r="CF311" i="12"/>
  <c r="CH311" i="12" s="1"/>
  <c r="CG311" i="12"/>
  <c r="CX247" i="12"/>
  <c r="EA247" i="12"/>
  <c r="EB247" i="12" s="1"/>
  <c r="CF247" i="12"/>
  <c r="CA247" i="12"/>
  <c r="CV247" i="12"/>
  <c r="CG247" i="12"/>
  <c r="DB247" i="12"/>
  <c r="CC247" i="12"/>
  <c r="DI247" i="12"/>
  <c r="DJ247" i="12" s="1"/>
  <c r="CJ247" i="12"/>
  <c r="DF247" i="12"/>
  <c r="DG247" i="12" s="1"/>
  <c r="CD247" i="12"/>
  <c r="P14" i="12"/>
  <c r="R14" i="12" s="1"/>
  <c r="AY14" i="12"/>
  <c r="AD14" i="12"/>
  <c r="AW14" i="12"/>
  <c r="AQ14" i="12"/>
  <c r="AR14" i="12" s="1"/>
  <c r="AN14" i="12"/>
  <c r="AO14" i="12" s="1"/>
  <c r="AH14" i="12"/>
  <c r="AB14" i="12"/>
  <c r="V14" i="12"/>
  <c r="Z14" i="12"/>
  <c r="T14" i="12"/>
  <c r="AT14" i="12"/>
  <c r="AU14" i="12" s="1"/>
  <c r="M14" i="12"/>
  <c r="K14" i="12"/>
  <c r="BF14" i="12"/>
  <c r="BG14" i="12" s="1"/>
  <c r="N14" i="12"/>
  <c r="X14" i="12"/>
  <c r="AJ14" i="12"/>
  <c r="AF14" i="12"/>
  <c r="X29" i="12"/>
  <c r="AJ29" i="12"/>
  <c r="N29" i="12"/>
  <c r="T29" i="12"/>
  <c r="V29" i="12"/>
  <c r="AD29" i="12" s="1"/>
  <c r="AW29" i="12"/>
  <c r="AB29" i="12"/>
  <c r="AF29" i="12" s="1"/>
  <c r="Z29" i="12"/>
  <c r="AH29" i="12"/>
  <c r="K29" i="12"/>
  <c r="P29" i="12"/>
  <c r="R29" i="12" s="1"/>
  <c r="AQ29" i="12"/>
  <c r="AR29" i="12" s="1"/>
  <c r="M29" i="12"/>
  <c r="AN29" i="12"/>
  <c r="AO29" i="12" s="1"/>
  <c r="BF29" i="12"/>
  <c r="BG29" i="12" s="1"/>
  <c r="AT29" i="12"/>
  <c r="AU29" i="12" s="1"/>
  <c r="CV312" i="12"/>
  <c r="CA312" i="12"/>
  <c r="CF312" i="12"/>
  <c r="CH312" i="12" s="1"/>
  <c r="DB312" i="12"/>
  <c r="DI312" i="12"/>
  <c r="DJ312" i="12" s="1"/>
  <c r="CJ312" i="12"/>
  <c r="DF312" i="12"/>
  <c r="DG312" i="12" s="1"/>
  <c r="CC312" i="12"/>
  <c r="EA312" i="12"/>
  <c r="EB312" i="12" s="1"/>
  <c r="CD312" i="12"/>
  <c r="CG312" i="12"/>
  <c r="CX312" i="12"/>
  <c r="BE155" i="11"/>
  <c r="BF155" i="11" s="1"/>
  <c r="AZ155" i="11"/>
  <c r="CX155" i="12"/>
  <c r="CV155" i="12"/>
  <c r="CC155" i="12"/>
  <c r="CJ155" i="12"/>
  <c r="CA155" i="12"/>
  <c r="DF155" i="12"/>
  <c r="DG155" i="12" s="1"/>
  <c r="CG155" i="12"/>
  <c r="CD155" i="12"/>
  <c r="EA155" i="12"/>
  <c r="EB155" i="12" s="1"/>
  <c r="DB155" i="12"/>
  <c r="CF155" i="12"/>
  <c r="CH155" i="12" s="1"/>
  <c r="DI155" i="12"/>
  <c r="DJ155" i="12" s="1"/>
  <c r="X196" i="12"/>
  <c r="AB196" i="12"/>
  <c r="M196" i="12"/>
  <c r="V196" i="12"/>
  <c r="K196" i="12"/>
  <c r="N196" i="12"/>
  <c r="T196" i="12"/>
  <c r="P196" i="12"/>
  <c r="R196" i="12" s="1"/>
  <c r="AH196" i="12"/>
  <c r="AN196" i="12"/>
  <c r="AO196" i="12" s="1"/>
  <c r="Z196" i="12"/>
  <c r="AT196" i="12"/>
  <c r="AU196" i="12" s="1"/>
  <c r="BF196" i="12"/>
  <c r="BG196" i="12" s="1"/>
  <c r="AW196" i="12"/>
  <c r="AQ196" i="12"/>
  <c r="AR196" i="12" s="1"/>
  <c r="AF196" i="12"/>
  <c r="AJ196" i="12"/>
  <c r="AY196" i="12"/>
  <c r="AD196" i="12"/>
  <c r="DI208" i="12"/>
  <c r="DJ208" i="12" s="1"/>
  <c r="DB208" i="12"/>
  <c r="CG208" i="12"/>
  <c r="CC208" i="12"/>
  <c r="W208" i="11" s="1"/>
  <c r="X208" i="11" s="1"/>
  <c r="CF208" i="12"/>
  <c r="CD208" i="12"/>
  <c r="CA208" i="12"/>
  <c r="U208" i="11" s="1"/>
  <c r="EA208" i="12"/>
  <c r="EB208" i="12" s="1"/>
  <c r="DF208" i="12"/>
  <c r="DG208" i="12" s="1"/>
  <c r="X92" i="12"/>
  <c r="AD92" i="12"/>
  <c r="AN92" i="12"/>
  <c r="AO92" i="12" s="1"/>
  <c r="Z92" i="12"/>
  <c r="AY92" i="12"/>
  <c r="AW92" i="12"/>
  <c r="AH92" i="12"/>
  <c r="AB92" i="12"/>
  <c r="V92" i="12"/>
  <c r="M92" i="12"/>
  <c r="K92" i="12"/>
  <c r="T92" i="12"/>
  <c r="BF92" i="12"/>
  <c r="BG92" i="12" s="1"/>
  <c r="N92" i="12"/>
  <c r="AT92" i="12"/>
  <c r="AU92" i="12" s="1"/>
  <c r="AQ92" i="12"/>
  <c r="AR92" i="12" s="1"/>
  <c r="AF92" i="12"/>
  <c r="P92" i="12"/>
  <c r="R92" i="12" s="1"/>
  <c r="AJ92" i="12"/>
  <c r="CV96" i="12"/>
  <c r="EA96" i="12"/>
  <c r="EB96" i="12" s="1"/>
  <c r="CJ96" i="12"/>
  <c r="DB96" i="12"/>
  <c r="CA96" i="12"/>
  <c r="CX96" i="12"/>
  <c r="CG96" i="12"/>
  <c r="DF96" i="12"/>
  <c r="DG96" i="12" s="1"/>
  <c r="DI96" i="12"/>
  <c r="DJ96" i="12" s="1"/>
  <c r="CF96" i="12"/>
  <c r="CH96" i="12" s="1"/>
  <c r="CD96" i="12"/>
  <c r="CC96" i="12"/>
  <c r="CA219" i="12"/>
  <c r="CF219" i="12"/>
  <c r="CG219" i="12"/>
  <c r="CJ219" i="12"/>
  <c r="DI219" i="12"/>
  <c r="DJ219" i="12" s="1"/>
  <c r="DF219" i="12"/>
  <c r="DG219" i="12" s="1"/>
  <c r="CC219" i="12"/>
  <c r="EA219" i="12"/>
  <c r="EB219" i="12" s="1"/>
  <c r="CD219" i="12"/>
  <c r="DB219" i="12"/>
  <c r="CD258" i="12"/>
  <c r="EA258" i="12"/>
  <c r="EB258" i="12" s="1"/>
  <c r="CF258" i="12"/>
  <c r="CH258" i="12" s="1"/>
  <c r="DF258" i="12"/>
  <c r="DG258" i="12" s="1"/>
  <c r="DI258" i="12"/>
  <c r="DJ258" i="12" s="1"/>
  <c r="DB258" i="12"/>
  <c r="CX258" i="12"/>
  <c r="CJ258" i="12"/>
  <c r="CG258" i="12"/>
  <c r="CA258" i="12"/>
  <c r="CV258" i="12"/>
  <c r="CC258" i="12"/>
  <c r="AZ149" i="11"/>
  <c r="BE149" i="11"/>
  <c r="BF149" i="11" s="1"/>
  <c r="CX279" i="12"/>
  <c r="CJ279" i="12"/>
  <c r="CG279" i="12"/>
  <c r="CF279" i="12"/>
  <c r="CH279" i="12" s="1"/>
  <c r="DB279" i="12"/>
  <c r="DF279" i="12"/>
  <c r="DG279" i="12" s="1"/>
  <c r="CC279" i="12"/>
  <c r="CV279" i="12"/>
  <c r="EA279" i="12"/>
  <c r="EB279" i="12" s="1"/>
  <c r="DI279" i="12"/>
  <c r="DJ279" i="12" s="1"/>
  <c r="CD279" i="12"/>
  <c r="CA279" i="12"/>
  <c r="AY42" i="12"/>
  <c r="N42" i="12"/>
  <c r="X42" i="12"/>
  <c r="BF42" i="12"/>
  <c r="BG42" i="12" s="1"/>
  <c r="AQ42" i="12"/>
  <c r="AR42" i="12" s="1"/>
  <c r="AH42" i="12"/>
  <c r="AD42" i="12"/>
  <c r="AB42" i="12"/>
  <c r="V42" i="12"/>
  <c r="AW42" i="12"/>
  <c r="Z42" i="12"/>
  <c r="AF42" i="12"/>
  <c r="AT42" i="12"/>
  <c r="AU42" i="12" s="1"/>
  <c r="AN42" i="12"/>
  <c r="AO42" i="12" s="1"/>
  <c r="K42" i="12"/>
  <c r="T42" i="12"/>
  <c r="M42" i="12"/>
  <c r="P42" i="12"/>
  <c r="R42" i="12" s="1"/>
  <c r="AJ42" i="12"/>
  <c r="CX270" i="12"/>
  <c r="CD270" i="12"/>
  <c r="CF270" i="12"/>
  <c r="CH270" i="12" s="1"/>
  <c r="DB270" i="12"/>
  <c r="CC270" i="12"/>
  <c r="DI270" i="12"/>
  <c r="DJ270" i="12" s="1"/>
  <c r="EA270" i="12"/>
  <c r="EB270" i="12" s="1"/>
  <c r="DF270" i="12"/>
  <c r="DG270" i="12" s="1"/>
  <c r="CJ270" i="12"/>
  <c r="CA270" i="12"/>
  <c r="CV270" i="12"/>
  <c r="CG270" i="12"/>
  <c r="EA170" i="12"/>
  <c r="EB170" i="12" s="1"/>
  <c r="DI170" i="12"/>
  <c r="DJ170" i="12" s="1"/>
  <c r="CX170" i="12"/>
  <c r="CJ170" i="12"/>
  <c r="CD170" i="12"/>
  <c r="DB170" i="12"/>
  <c r="CG170" i="12"/>
  <c r="CC170" i="12"/>
  <c r="CV170" i="12"/>
  <c r="DF170" i="12"/>
  <c r="DG170" i="12" s="1"/>
  <c r="CF170" i="12"/>
  <c r="CA170" i="12"/>
  <c r="DF35" i="12"/>
  <c r="DG35" i="12" s="1"/>
  <c r="DB35" i="12"/>
  <c r="CF35" i="12"/>
  <c r="CG35" i="12"/>
  <c r="CD35" i="12"/>
  <c r="CX35" i="12"/>
  <c r="CC35" i="12"/>
  <c r="CV35" i="12"/>
  <c r="DI35" i="12"/>
  <c r="DJ35" i="12" s="1"/>
  <c r="CA35" i="12"/>
  <c r="CJ35" i="12"/>
  <c r="EA35" i="12"/>
  <c r="EB35" i="12" s="1"/>
  <c r="CA271" i="12"/>
  <c r="DF271" i="12"/>
  <c r="DG271" i="12" s="1"/>
  <c r="CC271" i="12"/>
  <c r="CV271" i="12"/>
  <c r="DI271" i="12"/>
  <c r="DJ271" i="12" s="1"/>
  <c r="DB271" i="12"/>
  <c r="CD271" i="12"/>
  <c r="CX271" i="12"/>
  <c r="CJ271" i="12"/>
  <c r="CG271" i="12"/>
  <c r="EA271" i="12"/>
  <c r="EB271" i="12" s="1"/>
  <c r="CF271" i="12"/>
  <c r="CH271" i="12" s="1"/>
  <c r="AH66" i="12"/>
  <c r="AQ66" i="12"/>
  <c r="AR66" i="12" s="1"/>
  <c r="AB66" i="12"/>
  <c r="T66" i="12"/>
  <c r="AN66" i="12"/>
  <c r="AO66" i="12" s="1"/>
  <c r="M66" i="12"/>
  <c r="AT66" i="12"/>
  <c r="AU66" i="12" s="1"/>
  <c r="AW66" i="12"/>
  <c r="Z66" i="12"/>
  <c r="V66" i="12"/>
  <c r="BF66" i="12"/>
  <c r="BG66" i="12" s="1"/>
  <c r="N66" i="12"/>
  <c r="AF66" i="12"/>
  <c r="X66" i="12"/>
  <c r="AY66" i="12"/>
  <c r="K66" i="12"/>
  <c r="AD66" i="12"/>
  <c r="AJ66" i="12"/>
  <c r="P66" i="12"/>
  <c r="R66" i="12" s="1"/>
  <c r="DI37" i="12"/>
  <c r="DJ37" i="12" s="1"/>
  <c r="EA37" i="12"/>
  <c r="EB37" i="12" s="1"/>
  <c r="CJ37" i="12"/>
  <c r="CA37" i="12"/>
  <c r="CD37" i="12"/>
  <c r="CX37" i="12"/>
  <c r="CG37" i="12"/>
  <c r="DF37" i="12"/>
  <c r="DG37" i="12" s="1"/>
  <c r="CC37" i="12"/>
  <c r="CV37" i="12"/>
  <c r="DB37" i="12"/>
  <c r="CF37" i="12"/>
  <c r="DI242" i="12"/>
  <c r="DJ242" i="12" s="1"/>
  <c r="CA242" i="12"/>
  <c r="CF242" i="12"/>
  <c r="CV242" i="12"/>
  <c r="CD242" i="12"/>
  <c r="CJ242" i="12"/>
  <c r="CC242" i="12"/>
  <c r="EA242" i="12"/>
  <c r="EB242" i="12" s="1"/>
  <c r="DF242" i="12"/>
  <c r="DG242" i="12" s="1"/>
  <c r="CG242" i="12"/>
  <c r="DB242" i="12"/>
  <c r="CX242" i="12"/>
  <c r="AF20" i="12"/>
  <c r="AD20" i="12"/>
  <c r="K20" i="12"/>
  <c r="AY20" i="12"/>
  <c r="AH20" i="12"/>
  <c r="Z20" i="12"/>
  <c r="AB20" i="12"/>
  <c r="T20" i="12"/>
  <c r="AQ20" i="12"/>
  <c r="AR20" i="12" s="1"/>
  <c r="AW20" i="12"/>
  <c r="AT20" i="12"/>
  <c r="AU20" i="12" s="1"/>
  <c r="AN20" i="12"/>
  <c r="AO20" i="12" s="1"/>
  <c r="V20" i="12"/>
  <c r="M20" i="12"/>
  <c r="BF20" i="12"/>
  <c r="BG20" i="12" s="1"/>
  <c r="N20" i="12"/>
  <c r="X20" i="12"/>
  <c r="P20" i="12"/>
  <c r="R20" i="12" s="1"/>
  <c r="AJ20" i="12"/>
  <c r="T163" i="12"/>
  <c r="AJ163" i="10" s="1"/>
  <c r="AK163" i="10" s="1"/>
  <c r="AN163" i="12"/>
  <c r="AO163" i="12" s="1"/>
  <c r="X163" i="12"/>
  <c r="Z163" i="12"/>
  <c r="AM163" i="10" s="1"/>
  <c r="AN163" i="10" s="1"/>
  <c r="N163" i="12"/>
  <c r="K163" i="12"/>
  <c r="Z163" i="10" s="1"/>
  <c r="AB163" i="12"/>
  <c r="AO163" i="10" s="1"/>
  <c r="AP163" i="10" s="1"/>
  <c r="AQ163" i="12"/>
  <c r="AR163" i="12" s="1"/>
  <c r="AD163" i="12"/>
  <c r="M163" i="12"/>
  <c r="AB163" i="10" s="1"/>
  <c r="AC163" i="10" s="1"/>
  <c r="BF163" i="12"/>
  <c r="BG163" i="12" s="1"/>
  <c r="AH163" i="12"/>
  <c r="AW163" i="10" s="1"/>
  <c r="AF163" i="12"/>
  <c r="AW163" i="12"/>
  <c r="AR163" i="10" s="1"/>
  <c r="AS163" i="10" s="1"/>
  <c r="V163" i="12"/>
  <c r="AJ163" i="12"/>
  <c r="P163" i="12"/>
  <c r="K151" i="12"/>
  <c r="M151" i="12"/>
  <c r="AY151" i="12"/>
  <c r="T151" i="12"/>
  <c r="BF151" i="12"/>
  <c r="BG151" i="12" s="1"/>
  <c r="X151" i="12"/>
  <c r="AH151" i="12"/>
  <c r="AF151" i="12"/>
  <c r="AN151" i="12"/>
  <c r="AO151" i="12" s="1"/>
  <c r="N151" i="12"/>
  <c r="AT151" i="12"/>
  <c r="AU151" i="12" s="1"/>
  <c r="AD151" i="12"/>
  <c r="V151" i="12"/>
  <c r="P151" i="12"/>
  <c r="R151" i="12" s="1"/>
  <c r="AW151" i="12"/>
  <c r="AQ151" i="12"/>
  <c r="AR151" i="12" s="1"/>
  <c r="Z151" i="12"/>
  <c r="AJ151" i="12"/>
  <c r="AB151" i="12"/>
  <c r="X53" i="12"/>
  <c r="N53" i="12"/>
  <c r="T53" i="12"/>
  <c r="P53" i="12"/>
  <c r="R53" i="12" s="1"/>
  <c r="AD53" i="12"/>
  <c r="AW53" i="12"/>
  <c r="M53" i="12"/>
  <c r="AH53" i="12"/>
  <c r="AF53" i="12"/>
  <c r="AY53" i="12"/>
  <c r="AB53" i="12"/>
  <c r="BF53" i="12"/>
  <c r="BG53" i="12" s="1"/>
  <c r="AQ53" i="12"/>
  <c r="AR53" i="12" s="1"/>
  <c r="Z53" i="12"/>
  <c r="K53" i="12"/>
  <c r="AN53" i="12"/>
  <c r="AO53" i="12" s="1"/>
  <c r="AT53" i="12"/>
  <c r="AU53" i="12" s="1"/>
  <c r="V53" i="12"/>
  <c r="AJ53" i="12"/>
  <c r="AY155" i="12"/>
  <c r="AW155" i="12"/>
  <c r="N155" i="12"/>
  <c r="AQ155" i="12"/>
  <c r="AR155" i="12" s="1"/>
  <c r="T155" i="12"/>
  <c r="BF155" i="12"/>
  <c r="BG155" i="12" s="1"/>
  <c r="AH155" i="12"/>
  <c r="V155" i="12"/>
  <c r="AT155" i="12"/>
  <c r="AU155" i="12" s="1"/>
  <c r="AN155" i="12"/>
  <c r="AO155" i="12" s="1"/>
  <c r="K155" i="12"/>
  <c r="AB155" i="12"/>
  <c r="AD155" i="12"/>
  <c r="Z155" i="12"/>
  <c r="AF155" i="12"/>
  <c r="X155" i="12"/>
  <c r="P155" i="12"/>
  <c r="R155" i="12" s="1"/>
  <c r="M155" i="12"/>
  <c r="AJ155" i="12"/>
  <c r="DI249" i="12"/>
  <c r="DJ249" i="12" s="1"/>
  <c r="EA249" i="12"/>
  <c r="EB249" i="12" s="1"/>
  <c r="CV249" i="12"/>
  <c r="DF249" i="12"/>
  <c r="DG249" i="12" s="1"/>
  <c r="CX249" i="12"/>
  <c r="CG249" i="12"/>
  <c r="CA249" i="12"/>
  <c r="DB249" i="12"/>
  <c r="CF249" i="12"/>
  <c r="CH249" i="12" s="1"/>
  <c r="CL249" i="12" s="1"/>
  <c r="CJ249" i="12"/>
  <c r="CD249" i="12"/>
  <c r="CC249" i="12"/>
  <c r="CA33" i="12"/>
  <c r="U33" i="11" s="1"/>
  <c r="CG33" i="12"/>
  <c r="DI33" i="12"/>
  <c r="DJ33" i="12" s="1"/>
  <c r="DF33" i="12"/>
  <c r="DG33" i="12" s="1"/>
  <c r="DB33" i="12"/>
  <c r="CC33" i="12"/>
  <c r="W33" i="11" s="1"/>
  <c r="X33" i="11" s="1"/>
  <c r="CD33" i="12"/>
  <c r="CF33" i="12"/>
  <c r="EA33" i="12"/>
  <c r="EB33" i="12" s="1"/>
  <c r="AH121" i="12"/>
  <c r="AY121" i="12"/>
  <c r="AB121" i="12"/>
  <c r="M121" i="12"/>
  <c r="K121" i="12"/>
  <c r="AJ121" i="12"/>
  <c r="N121" i="12"/>
  <c r="T121" i="12"/>
  <c r="AT121" i="12"/>
  <c r="AU121" i="12" s="1"/>
  <c r="BF121" i="12"/>
  <c r="BG121" i="12" s="1"/>
  <c r="P121" i="12"/>
  <c r="R121" i="12" s="1"/>
  <c r="X121" i="12"/>
  <c r="AQ121" i="12"/>
  <c r="AR121" i="12" s="1"/>
  <c r="AW121" i="12"/>
  <c r="Z121" i="12"/>
  <c r="AF121" i="12"/>
  <c r="V121" i="12"/>
  <c r="AN121" i="12"/>
  <c r="AO121" i="12" s="1"/>
  <c r="AD121" i="12"/>
  <c r="X126" i="12"/>
  <c r="AY126" i="12"/>
  <c r="AB126" i="12"/>
  <c r="AN126" i="12"/>
  <c r="AO126" i="12" s="1"/>
  <c r="AJ126" i="12"/>
  <c r="AH126" i="12"/>
  <c r="M126" i="12"/>
  <c r="K126" i="12"/>
  <c r="V126" i="12"/>
  <c r="AW126" i="12"/>
  <c r="AT126" i="12"/>
  <c r="AU126" i="12" s="1"/>
  <c r="N126" i="12"/>
  <c r="T126" i="12"/>
  <c r="Z126" i="12"/>
  <c r="AD126" i="12"/>
  <c r="P126" i="12"/>
  <c r="R126" i="12" s="1"/>
  <c r="AF126" i="12"/>
  <c r="BF126" i="12"/>
  <c r="BG126" i="12" s="1"/>
  <c r="AQ126" i="12"/>
  <c r="AR126" i="12" s="1"/>
  <c r="Z67" i="12"/>
  <c r="M67" i="12"/>
  <c r="N67" i="12"/>
  <c r="AT67" i="12"/>
  <c r="AU67" i="12" s="1"/>
  <c r="BF67" i="12"/>
  <c r="BG67" i="12" s="1"/>
  <c r="AB67" i="12"/>
  <c r="X67" i="12"/>
  <c r="AN67" i="12"/>
  <c r="AO67" i="12" s="1"/>
  <c r="AD67" i="12"/>
  <c r="AH67" i="12"/>
  <c r="AQ67" i="12"/>
  <c r="AR67" i="12" s="1"/>
  <c r="T67" i="12"/>
  <c r="V67" i="12"/>
  <c r="K67" i="12"/>
  <c r="AF67" i="12"/>
  <c r="AJ67" i="12"/>
  <c r="AY67" i="12"/>
  <c r="P67" i="12"/>
  <c r="R67" i="12" s="1"/>
  <c r="AW67" i="12"/>
  <c r="CA57" i="12"/>
  <c r="CD57" i="12"/>
  <c r="CG57" i="12"/>
  <c r="CV57" i="12"/>
  <c r="CX57" i="12"/>
  <c r="CJ57" i="12"/>
  <c r="CF57" i="12"/>
  <c r="CH57" i="12" s="1"/>
  <c r="CL57" i="12" s="1"/>
  <c r="DF57" i="12"/>
  <c r="DG57" i="12" s="1"/>
  <c r="DB57" i="12"/>
  <c r="EA57" i="12"/>
  <c r="EB57" i="12" s="1"/>
  <c r="DI57" i="12"/>
  <c r="DJ57" i="12" s="1"/>
  <c r="CC57" i="12"/>
  <c r="AH63" i="12"/>
  <c r="AQ63" i="12"/>
  <c r="AR63" i="12" s="1"/>
  <c r="AB63" i="12"/>
  <c r="AW63" i="12"/>
  <c r="AY63" i="12"/>
  <c r="AN63" i="12"/>
  <c r="AO63" i="12" s="1"/>
  <c r="Z63" i="12"/>
  <c r="AT63" i="12"/>
  <c r="AU63" i="12" s="1"/>
  <c r="V63" i="12"/>
  <c r="M63" i="12"/>
  <c r="N63" i="12"/>
  <c r="T63" i="12"/>
  <c r="BF63" i="12"/>
  <c r="BG63" i="12" s="1"/>
  <c r="AF63" i="12"/>
  <c r="AD63" i="12"/>
  <c r="K63" i="12"/>
  <c r="P63" i="12"/>
  <c r="R63" i="12" s="1"/>
  <c r="X63" i="12"/>
  <c r="AJ63" i="12"/>
  <c r="X9" i="12"/>
  <c r="Z9" i="12"/>
  <c r="AM9" i="10" s="1"/>
  <c r="AN9" i="10" s="1"/>
  <c r="T9" i="12"/>
  <c r="AJ9" i="10" s="1"/>
  <c r="AK9" i="10" s="1"/>
  <c r="V9" i="12"/>
  <c r="AD9" i="12"/>
  <c r="N9" i="12"/>
  <c r="BF9" i="12"/>
  <c r="BG9" i="12" s="1"/>
  <c r="AW9" i="12"/>
  <c r="AR9" i="10" s="1"/>
  <c r="AS9" i="10" s="1"/>
  <c r="M9" i="12"/>
  <c r="AB9" i="10" s="1"/>
  <c r="AC9" i="10" s="1"/>
  <c r="P9" i="12"/>
  <c r="AQ9" i="12"/>
  <c r="AR9" i="12" s="1"/>
  <c r="AN9" i="12"/>
  <c r="AO9" i="12" s="1"/>
  <c r="AB9" i="12"/>
  <c r="AO9" i="10" s="1"/>
  <c r="AP9" i="10" s="1"/>
  <c r="AH9" i="12"/>
  <c r="AW9" i="10" s="1"/>
  <c r="K9" i="12"/>
  <c r="Z9" i="10" s="1"/>
  <c r="AJ9" i="12"/>
  <c r="AN127" i="12"/>
  <c r="AO127" i="12" s="1"/>
  <c r="AY127" i="12"/>
  <c r="AH127" i="12"/>
  <c r="Z127" i="12"/>
  <c r="M127" i="12"/>
  <c r="AJ127" i="12"/>
  <c r="N127" i="12"/>
  <c r="T127" i="12"/>
  <c r="AT127" i="12"/>
  <c r="AU127" i="12" s="1"/>
  <c r="K127" i="12"/>
  <c r="V127" i="12"/>
  <c r="BF127" i="12"/>
  <c r="BG127" i="12" s="1"/>
  <c r="AD127" i="12"/>
  <c r="P127" i="12"/>
  <c r="R127" i="12" s="1"/>
  <c r="X127" i="12"/>
  <c r="AB127" i="12"/>
  <c r="AW127" i="12"/>
  <c r="AQ127" i="12"/>
  <c r="AR127" i="12" s="1"/>
  <c r="AF127" i="12"/>
  <c r="V206" i="12"/>
  <c r="AH206" i="12"/>
  <c r="AN206" i="12"/>
  <c r="AO206" i="12" s="1"/>
  <c r="AD206" i="12"/>
  <c r="M206" i="12"/>
  <c r="AY206" i="12"/>
  <c r="X206" i="12"/>
  <c r="AF206" i="12"/>
  <c r="AB206" i="12"/>
  <c r="K206" i="12"/>
  <c r="N206" i="12"/>
  <c r="P206" i="12"/>
  <c r="R206" i="12" s="1"/>
  <c r="T206" i="12"/>
  <c r="AW206" i="12"/>
  <c r="BF206" i="12"/>
  <c r="BG206" i="12" s="1"/>
  <c r="AQ206" i="12"/>
  <c r="AR206" i="12" s="1"/>
  <c r="Z206" i="12"/>
  <c r="AJ206" i="12"/>
  <c r="AT206" i="12"/>
  <c r="AU206" i="12" s="1"/>
  <c r="AD94" i="12"/>
  <c r="V94" i="12"/>
  <c r="AY94" i="12"/>
  <c r="AQ94" i="12"/>
  <c r="AR94" i="12" s="1"/>
  <c r="AT94" i="12"/>
  <c r="AU94" i="12" s="1"/>
  <c r="Z94" i="12"/>
  <c r="AH94" i="12"/>
  <c r="AB94" i="12"/>
  <c r="M94" i="12"/>
  <c r="K94" i="12"/>
  <c r="AN94" i="12"/>
  <c r="AO94" i="12" s="1"/>
  <c r="T94" i="12"/>
  <c r="BF94" i="12"/>
  <c r="BG94" i="12" s="1"/>
  <c r="N94" i="12"/>
  <c r="AF94" i="12"/>
  <c r="AW94" i="12"/>
  <c r="X94" i="12"/>
  <c r="AJ94" i="12"/>
  <c r="P94" i="12"/>
  <c r="R94" i="12" s="1"/>
  <c r="CA52" i="12"/>
  <c r="CD52" i="12"/>
  <c r="CG52" i="12"/>
  <c r="CJ52" i="12"/>
  <c r="EA52" i="12"/>
  <c r="EB52" i="12" s="1"/>
  <c r="DI52" i="12"/>
  <c r="DJ52" i="12" s="1"/>
  <c r="CF52" i="12"/>
  <c r="CH52" i="12" s="1"/>
  <c r="DO52" i="12" s="1"/>
  <c r="DP52" i="12" s="1"/>
  <c r="DF52" i="12"/>
  <c r="DG52" i="12" s="1"/>
  <c r="CX52" i="12"/>
  <c r="DB52" i="12"/>
  <c r="CC52" i="12"/>
  <c r="CV52" i="12"/>
  <c r="X80" i="12"/>
  <c r="AD80" i="12"/>
  <c r="AW80" i="12"/>
  <c r="AQ80" i="12"/>
  <c r="AR80" i="12" s="1"/>
  <c r="AB80" i="12"/>
  <c r="V80" i="12"/>
  <c r="AN80" i="12"/>
  <c r="AO80" i="12" s="1"/>
  <c r="Z80" i="12"/>
  <c r="AY80" i="12"/>
  <c r="M80" i="12"/>
  <c r="K80" i="12"/>
  <c r="T80" i="12"/>
  <c r="AT80" i="12"/>
  <c r="AU80" i="12" s="1"/>
  <c r="BF80" i="12"/>
  <c r="BG80" i="12" s="1"/>
  <c r="AH80" i="12"/>
  <c r="N80" i="12"/>
  <c r="P80" i="12"/>
  <c r="R80" i="12" s="1"/>
  <c r="AJ80" i="12"/>
  <c r="AF80" i="12"/>
  <c r="CD107" i="12"/>
  <c r="CA107" i="12"/>
  <c r="CF107" i="12"/>
  <c r="CG107" i="12"/>
  <c r="CJ107" i="12"/>
  <c r="DB107" i="12"/>
  <c r="CC107" i="12"/>
  <c r="EA107" i="12"/>
  <c r="EB107" i="12" s="1"/>
  <c r="DI107" i="12"/>
  <c r="DJ107" i="12" s="1"/>
  <c r="CV107" i="12"/>
  <c r="CX107" i="12"/>
  <c r="DF107" i="12"/>
  <c r="DG107" i="12" s="1"/>
  <c r="AD150" i="12"/>
  <c r="V150" i="12"/>
  <c r="K150" i="12"/>
  <c r="X150" i="12"/>
  <c r="T150" i="12"/>
  <c r="AW150" i="12"/>
  <c r="AJ150" i="12"/>
  <c r="M150" i="12"/>
  <c r="AF150" i="12"/>
  <c r="N150" i="12"/>
  <c r="BF150" i="12"/>
  <c r="BG150" i="12" s="1"/>
  <c r="AT150" i="12"/>
  <c r="AU150" i="12" s="1"/>
  <c r="AB150" i="12"/>
  <c r="P150" i="12"/>
  <c r="R150" i="12" s="1"/>
  <c r="AN150" i="12"/>
  <c r="AO150" i="12" s="1"/>
  <c r="AY150" i="12"/>
  <c r="AQ150" i="12"/>
  <c r="AR150" i="12" s="1"/>
  <c r="AH150" i="12"/>
  <c r="Z150" i="12"/>
  <c r="CV204" i="12"/>
  <c r="DB204" i="12"/>
  <c r="CF204" i="12"/>
  <c r="DI204" i="12"/>
  <c r="DJ204" i="12" s="1"/>
  <c r="CD204" i="12"/>
  <c r="CA204" i="12"/>
  <c r="CX204" i="12"/>
  <c r="EA204" i="12"/>
  <c r="EB204" i="12" s="1"/>
  <c r="DF204" i="12"/>
  <c r="DG204" i="12" s="1"/>
  <c r="CC204" i="12"/>
  <c r="CJ204" i="12"/>
  <c r="CG204" i="12"/>
  <c r="AY102" i="12"/>
  <c r="AW102" i="12"/>
  <c r="V102" i="12"/>
  <c r="AN102" i="12"/>
  <c r="AO102" i="12" s="1"/>
  <c r="AH102" i="12"/>
  <c r="AB102" i="12"/>
  <c r="AT102" i="12"/>
  <c r="AU102" i="12" s="1"/>
  <c r="M102" i="12"/>
  <c r="K102" i="12"/>
  <c r="BF102" i="12"/>
  <c r="BG102" i="12" s="1"/>
  <c r="Z102" i="12"/>
  <c r="N102" i="12"/>
  <c r="T102" i="12"/>
  <c r="AD102" i="12"/>
  <c r="AQ102" i="12"/>
  <c r="AR102" i="12" s="1"/>
  <c r="P102" i="12"/>
  <c r="R102" i="12" s="1"/>
  <c r="AF102" i="12"/>
  <c r="AJ102" i="12"/>
  <c r="X102" i="12"/>
  <c r="AF89" i="12"/>
  <c r="AB89" i="12"/>
  <c r="AN89" i="12"/>
  <c r="AO89" i="12" s="1"/>
  <c r="AY89" i="12"/>
  <c r="N89" i="12"/>
  <c r="K89" i="12"/>
  <c r="AT89" i="12"/>
  <c r="AU89" i="12" s="1"/>
  <c r="AQ89" i="12"/>
  <c r="AR89" i="12" s="1"/>
  <c r="AD89" i="12"/>
  <c r="AH89" i="12"/>
  <c r="Z89" i="12"/>
  <c r="AW89" i="12"/>
  <c r="T89" i="12"/>
  <c r="BF89" i="12"/>
  <c r="BG89" i="12" s="1"/>
  <c r="V89" i="12"/>
  <c r="M89" i="12"/>
  <c r="X89" i="12"/>
  <c r="P89" i="12"/>
  <c r="R89" i="12" s="1"/>
  <c r="AJ89" i="12"/>
  <c r="AY114" i="12"/>
  <c r="AQ114" i="12"/>
  <c r="AR114" i="12" s="1"/>
  <c r="AB114" i="12"/>
  <c r="T114" i="12"/>
  <c r="AH114" i="12"/>
  <c r="N114" i="12"/>
  <c r="V114" i="12"/>
  <c r="M114" i="12"/>
  <c r="AW114" i="12"/>
  <c r="Z114" i="12"/>
  <c r="K114" i="12"/>
  <c r="BF114" i="12"/>
  <c r="BG114" i="12" s="1"/>
  <c r="AF114" i="12"/>
  <c r="P114" i="12"/>
  <c r="R114" i="12" s="1"/>
  <c r="X114" i="12"/>
  <c r="AJ114" i="12"/>
  <c r="AN114" i="12"/>
  <c r="AO114" i="12" s="1"/>
  <c r="AT114" i="12"/>
  <c r="AU114" i="12" s="1"/>
  <c r="AD114" i="12"/>
  <c r="N142" i="12"/>
  <c r="V142" i="12"/>
  <c r="K142" i="12"/>
  <c r="X142" i="12"/>
  <c r="T142" i="12"/>
  <c r="AD142" i="12"/>
  <c r="AJ142" i="12"/>
  <c r="AW142" i="12"/>
  <c r="AT142" i="12"/>
  <c r="AU142" i="12" s="1"/>
  <c r="P142" i="12"/>
  <c r="R142" i="12" s="1"/>
  <c r="AQ142" i="12"/>
  <c r="AR142" i="12" s="1"/>
  <c r="BF142" i="12"/>
  <c r="BG142" i="12" s="1"/>
  <c r="Z142" i="12"/>
  <c r="AY142" i="12"/>
  <c r="AB142" i="12"/>
  <c r="AF142" i="12"/>
  <c r="AH142" i="12"/>
  <c r="M142" i="12"/>
  <c r="AN142" i="12"/>
  <c r="AO142" i="12" s="1"/>
  <c r="X28" i="12"/>
  <c r="N28" i="12"/>
  <c r="AJ28" i="12"/>
  <c r="P28" i="12"/>
  <c r="R28" i="12" s="1"/>
  <c r="AW28" i="12"/>
  <c r="BF28" i="12"/>
  <c r="BG28" i="12" s="1"/>
  <c r="V28" i="12"/>
  <c r="AD28" i="12" s="1"/>
  <c r="M28" i="12"/>
  <c r="AQ28" i="12"/>
  <c r="AR28" i="12" s="1"/>
  <c r="AH28" i="12"/>
  <c r="AN28" i="12"/>
  <c r="AO28" i="12" s="1"/>
  <c r="AB28" i="12"/>
  <c r="AF28" i="12" s="1"/>
  <c r="T28" i="12"/>
  <c r="Z28" i="12"/>
  <c r="K28" i="12"/>
  <c r="AT28" i="12"/>
  <c r="AU28" i="12" s="1"/>
  <c r="AD88" i="12"/>
  <c r="AW88" i="12"/>
  <c r="AQ88" i="12"/>
  <c r="AR88" i="12" s="1"/>
  <c r="BF88" i="12"/>
  <c r="BG88" i="12" s="1"/>
  <c r="AF88" i="12"/>
  <c r="X88" i="12"/>
  <c r="P88" i="12"/>
  <c r="R88" i="12" s="1"/>
  <c r="T88" i="12"/>
  <c r="K88" i="12"/>
  <c r="M88" i="12"/>
  <c r="AT88" i="12"/>
  <c r="AU88" i="12" s="1"/>
  <c r="AN88" i="12"/>
  <c r="AO88" i="12" s="1"/>
  <c r="AY88" i="12"/>
  <c r="N88" i="12"/>
  <c r="Z88" i="12"/>
  <c r="AB88" i="12"/>
  <c r="AJ88" i="12"/>
  <c r="V88" i="12"/>
  <c r="AH88" i="12"/>
  <c r="DB89" i="12"/>
  <c r="CA89" i="12"/>
  <c r="CF89" i="12"/>
  <c r="CH89" i="12" s="1"/>
  <c r="EA89" i="12"/>
  <c r="EB89" i="12" s="1"/>
  <c r="DI89" i="12"/>
  <c r="DJ89" i="12" s="1"/>
  <c r="DF89" i="12"/>
  <c r="DG89" i="12" s="1"/>
  <c r="CX89" i="12"/>
  <c r="CD89" i="12"/>
  <c r="CJ89" i="12"/>
  <c r="CV89" i="12"/>
  <c r="CC89" i="12"/>
  <c r="CG89" i="12"/>
  <c r="V116" i="12"/>
  <c r="N116" i="12"/>
  <c r="AJ116" i="12"/>
  <c r="BF116" i="12"/>
  <c r="BG116" i="12" s="1"/>
  <c r="AT116" i="12"/>
  <c r="Z116" i="12"/>
  <c r="AH116" i="12"/>
  <c r="X116" i="12"/>
  <c r="T116" i="12"/>
  <c r="AB116" i="12"/>
  <c r="AW116" i="12"/>
  <c r="K116" i="12"/>
  <c r="M116" i="12"/>
  <c r="AN116" i="12"/>
  <c r="AO116" i="12" s="1"/>
  <c r="AY116" i="12"/>
  <c r="AQ116" i="12"/>
  <c r="AR116" i="12" s="1"/>
  <c r="AD116" i="12"/>
  <c r="AF116" i="12"/>
  <c r="P116" i="12"/>
  <c r="R116" i="12" s="1"/>
  <c r="X129" i="12"/>
  <c r="AD129" i="12"/>
  <c r="AH129" i="12"/>
  <c r="V129" i="12"/>
  <c r="AW129" i="12"/>
  <c r="AQ129" i="12"/>
  <c r="AR129" i="12" s="1"/>
  <c r="Z129" i="12"/>
  <c r="BF129" i="12"/>
  <c r="BG129" i="12" s="1"/>
  <c r="AN129" i="12"/>
  <c r="AO129" i="12" s="1"/>
  <c r="AY129" i="12"/>
  <c r="T129" i="12"/>
  <c r="M129" i="12"/>
  <c r="N129" i="12"/>
  <c r="AB129" i="12"/>
  <c r="AT129" i="12"/>
  <c r="AU129" i="12" s="1"/>
  <c r="K129" i="12"/>
  <c r="AF129" i="12"/>
  <c r="P129" i="12"/>
  <c r="R129" i="12" s="1"/>
  <c r="AJ129" i="12"/>
  <c r="AY165" i="12"/>
  <c r="Z165" i="12"/>
  <c r="V165" i="12"/>
  <c r="AQ165" i="12"/>
  <c r="AR165" i="12" s="1"/>
  <c r="AN165" i="12"/>
  <c r="AO165" i="12" s="1"/>
  <c r="AH165" i="12"/>
  <c r="M165" i="12"/>
  <c r="BF165" i="12"/>
  <c r="BG165" i="12" s="1"/>
  <c r="AW165" i="12"/>
  <c r="T165" i="12"/>
  <c r="AT165" i="12"/>
  <c r="AU165" i="12" s="1"/>
  <c r="N165" i="12"/>
  <c r="AB165" i="12"/>
  <c r="K165" i="12"/>
  <c r="AF165" i="12"/>
  <c r="P165" i="12"/>
  <c r="R165" i="12" s="1"/>
  <c r="X165" i="12"/>
  <c r="AD165" i="12"/>
  <c r="AJ165" i="12"/>
  <c r="N109" i="12"/>
  <c r="BF109" i="12"/>
  <c r="BG109" i="12" s="1"/>
  <c r="V109" i="12"/>
  <c r="X109" i="12"/>
  <c r="AN109" i="12"/>
  <c r="AO109" i="12" s="1"/>
  <c r="AJ109" i="12"/>
  <c r="M109" i="12"/>
  <c r="K109" i="12"/>
  <c r="AD109" i="12"/>
  <c r="AH109" i="12"/>
  <c r="AY109" i="12"/>
  <c r="Z109" i="12"/>
  <c r="T109" i="12"/>
  <c r="AW109" i="12"/>
  <c r="AT109" i="12"/>
  <c r="AU109" i="12" s="1"/>
  <c r="AF109" i="12"/>
  <c r="P109" i="12"/>
  <c r="R109" i="12" s="1"/>
  <c r="AB109" i="12"/>
  <c r="AQ109" i="12"/>
  <c r="AR109" i="12" s="1"/>
  <c r="AH95" i="12"/>
  <c r="AB95" i="12"/>
  <c r="AW95" i="12"/>
  <c r="Z95" i="12"/>
  <c r="T95" i="12"/>
  <c r="V95" i="12"/>
  <c r="AT95" i="12"/>
  <c r="AU95" i="12" s="1"/>
  <c r="BF95" i="12"/>
  <c r="BG95" i="12" s="1"/>
  <c r="M95" i="12"/>
  <c r="K95" i="12"/>
  <c r="N95" i="12"/>
  <c r="AN95" i="12"/>
  <c r="AO95" i="12" s="1"/>
  <c r="AY95" i="12"/>
  <c r="AQ95" i="12"/>
  <c r="AR95" i="12" s="1"/>
  <c r="P95" i="12"/>
  <c r="R95" i="12" s="1"/>
  <c r="X95" i="12"/>
  <c r="AD95" i="12"/>
  <c r="AF95" i="12"/>
  <c r="AJ95" i="12"/>
  <c r="AQ31" i="12"/>
  <c r="AR31" i="12" s="1"/>
  <c r="AY31" i="12"/>
  <c r="AN31" i="12"/>
  <c r="AO31" i="12" s="1"/>
  <c r="AH31" i="12"/>
  <c r="AB31" i="12"/>
  <c r="AW31" i="12"/>
  <c r="Z31" i="12"/>
  <c r="V31" i="12"/>
  <c r="T31" i="12"/>
  <c r="AT31" i="12"/>
  <c r="AU31" i="12" s="1"/>
  <c r="M31" i="12"/>
  <c r="N31" i="12"/>
  <c r="BF31" i="12"/>
  <c r="BG31" i="12" s="1"/>
  <c r="X31" i="12"/>
  <c r="AF31" i="12"/>
  <c r="AD31" i="12"/>
  <c r="K31" i="12"/>
  <c r="P31" i="12"/>
  <c r="R31" i="12" s="1"/>
  <c r="AJ31" i="12"/>
  <c r="CX308" i="12"/>
  <c r="CV308" i="12"/>
  <c r="CF308" i="12"/>
  <c r="CH308" i="12" s="1"/>
  <c r="CJ308" i="12"/>
  <c r="DF308" i="12"/>
  <c r="DG308" i="12" s="1"/>
  <c r="CA308" i="12"/>
  <c r="CC308" i="12"/>
  <c r="EA308" i="12"/>
  <c r="EB308" i="12" s="1"/>
  <c r="DB308" i="12"/>
  <c r="CD308" i="12"/>
  <c r="DI308" i="12"/>
  <c r="DJ308" i="12" s="1"/>
  <c r="CG308" i="12"/>
  <c r="K138" i="12"/>
  <c r="V138" i="12"/>
  <c r="N138" i="12"/>
  <c r="AD138" i="12"/>
  <c r="T138" i="12"/>
  <c r="X138" i="12"/>
  <c r="P138" i="12"/>
  <c r="R138" i="12" s="1"/>
  <c r="AQ138" i="12"/>
  <c r="AR138" i="12" s="1"/>
  <c r="BF138" i="12"/>
  <c r="BG138" i="12" s="1"/>
  <c r="AF138" i="12"/>
  <c r="AY138" i="12"/>
  <c r="AB138" i="12"/>
  <c r="AN138" i="12"/>
  <c r="AO138" i="12" s="1"/>
  <c r="Z138" i="12"/>
  <c r="AH138" i="12"/>
  <c r="M138" i="12"/>
  <c r="AT138" i="12"/>
  <c r="AU138" i="12" s="1"/>
  <c r="AW138" i="12"/>
  <c r="AJ138" i="12"/>
  <c r="DI291" i="12"/>
  <c r="DJ291" i="12" s="1"/>
  <c r="DF291" i="12"/>
  <c r="DG291" i="12" s="1"/>
  <c r="CA291" i="12"/>
  <c r="CV291" i="12"/>
  <c r="CD291" i="12"/>
  <c r="CF291" i="12"/>
  <c r="CH291" i="12" s="1"/>
  <c r="CX291" i="12"/>
  <c r="DB291" i="12"/>
  <c r="CC291" i="12"/>
  <c r="EA291" i="12"/>
  <c r="EB291" i="12" s="1"/>
  <c r="CJ291" i="12"/>
  <c r="AF137" i="12"/>
  <c r="AY137" i="12"/>
  <c r="AH137" i="12"/>
  <c r="AB137" i="12"/>
  <c r="V137" i="12"/>
  <c r="N137" i="12"/>
  <c r="BF137" i="12"/>
  <c r="BG137" i="12" s="1"/>
  <c r="Z137" i="12"/>
  <c r="T137" i="12"/>
  <c r="M137" i="12"/>
  <c r="AT137" i="12"/>
  <c r="AU137" i="12" s="1"/>
  <c r="K137" i="12"/>
  <c r="AD137" i="12"/>
  <c r="X137" i="12"/>
  <c r="P137" i="12"/>
  <c r="R137" i="12" s="1"/>
  <c r="AN137" i="12"/>
  <c r="AO137" i="12" s="1"/>
  <c r="AW137" i="12"/>
  <c r="AJ137" i="12"/>
  <c r="AQ137" i="12"/>
  <c r="AR137" i="12" s="1"/>
  <c r="X195" i="12"/>
  <c r="N195" i="12"/>
  <c r="BF195" i="12"/>
  <c r="BG195" i="12" s="1"/>
  <c r="T195" i="12"/>
  <c r="AJ195" i="10" s="1"/>
  <c r="AK195" i="10" s="1"/>
  <c r="AQ195" i="12"/>
  <c r="AR195" i="12" s="1"/>
  <c r="Z195" i="12"/>
  <c r="AM195" i="10" s="1"/>
  <c r="AN195" i="10" s="1"/>
  <c r="AB195" i="12"/>
  <c r="AO195" i="10" s="1"/>
  <c r="AP195" i="10" s="1"/>
  <c r="K195" i="12"/>
  <c r="Z195" i="10" s="1"/>
  <c r="V195" i="12"/>
  <c r="AH195" i="12"/>
  <c r="AW195" i="10" s="1"/>
  <c r="M195" i="12"/>
  <c r="AB195" i="10" s="1"/>
  <c r="AC195" i="10" s="1"/>
  <c r="AN195" i="12"/>
  <c r="AO195" i="12" s="1"/>
  <c r="AW195" i="12"/>
  <c r="AR195" i="10" s="1"/>
  <c r="AS195" i="10" s="1"/>
  <c r="AJ195" i="12"/>
  <c r="P195" i="12"/>
  <c r="AL39" i="12"/>
  <c r="V174" i="12"/>
  <c r="AH174" i="12"/>
  <c r="K174" i="12"/>
  <c r="AB174" i="12"/>
  <c r="T174" i="12"/>
  <c r="BF174" i="12"/>
  <c r="BG174" i="12" s="1"/>
  <c r="P174" i="12"/>
  <c r="R174" i="12" s="1"/>
  <c r="Z174" i="12"/>
  <c r="AN174" i="12"/>
  <c r="AO174" i="12" s="1"/>
  <c r="X174" i="12"/>
  <c r="AT174" i="12"/>
  <c r="AU174" i="12" s="1"/>
  <c r="N174" i="12"/>
  <c r="M174" i="12"/>
  <c r="AD174" i="12"/>
  <c r="AF174" i="12"/>
  <c r="AY174" i="12"/>
  <c r="AQ174" i="12"/>
  <c r="AR174" i="12" s="1"/>
  <c r="AW174" i="12"/>
  <c r="AJ174" i="12"/>
  <c r="AH8" i="12"/>
  <c r="T8" i="12"/>
  <c r="N8" i="12"/>
  <c r="AN8" i="12"/>
  <c r="AO8" i="12" s="1"/>
  <c r="K8" i="12"/>
  <c r="AW8" i="12"/>
  <c r="X8" i="12"/>
  <c r="Z8" i="12"/>
  <c r="AD8" i="12" s="1"/>
  <c r="BF8" i="12"/>
  <c r="BG8" i="12" s="1"/>
  <c r="V8" i="12"/>
  <c r="M8" i="12"/>
  <c r="AQ8" i="12"/>
  <c r="AR8" i="12" s="1"/>
  <c r="AB8" i="12"/>
  <c r="AF8" i="12" s="1"/>
  <c r="AJ8" i="12"/>
  <c r="P8" i="12"/>
  <c r="R8" i="12" s="1"/>
  <c r="AY8" i="12"/>
  <c r="AB171" i="12"/>
  <c r="X171" i="12"/>
  <c r="K171" i="12"/>
  <c r="M171" i="12"/>
  <c r="BF171" i="12"/>
  <c r="BG171" i="12" s="1"/>
  <c r="AW171" i="12"/>
  <c r="AT171" i="12"/>
  <c r="N171" i="12"/>
  <c r="AY171" i="12"/>
  <c r="AD171" i="12"/>
  <c r="Z171" i="12"/>
  <c r="T171" i="12"/>
  <c r="AF171" i="12"/>
  <c r="V171" i="12"/>
  <c r="AQ171" i="12"/>
  <c r="AR171" i="12" s="1"/>
  <c r="AH171" i="12"/>
  <c r="P171" i="12"/>
  <c r="R171" i="12" s="1"/>
  <c r="AJ171" i="12"/>
  <c r="AN171" i="12"/>
  <c r="AO171" i="12" s="1"/>
  <c r="DI255" i="12"/>
  <c r="DJ255" i="12" s="1"/>
  <c r="CX255" i="12"/>
  <c r="CJ255" i="12"/>
  <c r="DF255" i="12"/>
  <c r="DG255" i="12" s="1"/>
  <c r="CV255" i="12"/>
  <c r="CA255" i="12"/>
  <c r="CG255" i="12"/>
  <c r="CD255" i="12"/>
  <c r="CC255" i="12"/>
  <c r="DB255" i="12"/>
  <c r="EA255" i="12"/>
  <c r="EB255" i="12" s="1"/>
  <c r="CF255" i="12"/>
  <c r="X107" i="12"/>
  <c r="Z107" i="12"/>
  <c r="AM107" i="10" s="1"/>
  <c r="AN107" i="10" s="1"/>
  <c r="AH107" i="12"/>
  <c r="AW107" i="10" s="1"/>
  <c r="N107" i="12"/>
  <c r="AB107" i="12"/>
  <c r="AO107" i="10" s="1"/>
  <c r="AP107" i="10" s="1"/>
  <c r="M107" i="12"/>
  <c r="AB107" i="10" s="1"/>
  <c r="AC107" i="10" s="1"/>
  <c r="T107" i="12"/>
  <c r="AJ107" i="10" s="1"/>
  <c r="AK107" i="10" s="1"/>
  <c r="K107" i="12"/>
  <c r="Z107" i="10" s="1"/>
  <c r="BF107" i="12"/>
  <c r="BG107" i="12" s="1"/>
  <c r="V107" i="12"/>
  <c r="AW107" i="12"/>
  <c r="AR107" i="10" s="1"/>
  <c r="AS107" i="10" s="1"/>
  <c r="AN107" i="12"/>
  <c r="AO107" i="12" s="1"/>
  <c r="AQ107" i="12"/>
  <c r="AR107" i="12" s="1"/>
  <c r="P107" i="12"/>
  <c r="AJ107" i="12"/>
  <c r="DF268" i="12"/>
  <c r="DG268" i="12" s="1"/>
  <c r="CX268" i="12"/>
  <c r="CC268" i="12"/>
  <c r="DI268" i="12"/>
  <c r="DJ268" i="12" s="1"/>
  <c r="CD268" i="12"/>
  <c r="EA268" i="12"/>
  <c r="EB268" i="12" s="1"/>
  <c r="CA268" i="12"/>
  <c r="CF268" i="12"/>
  <c r="CH268" i="12" s="1"/>
  <c r="DB268" i="12"/>
  <c r="CJ268" i="12"/>
  <c r="CV268" i="12"/>
  <c r="CG268" i="12"/>
  <c r="CJ26" i="12"/>
  <c r="EA26" i="12"/>
  <c r="EB26" i="12" s="1"/>
  <c r="CG26" i="12"/>
  <c r="CD26" i="12"/>
  <c r="DI26" i="12"/>
  <c r="DJ26" i="12" s="1"/>
  <c r="CA26" i="12"/>
  <c r="CF26" i="12"/>
  <c r="CC26" i="12"/>
  <c r="DF26" i="12"/>
  <c r="DG26" i="12" s="1"/>
  <c r="DB26" i="12"/>
  <c r="AD105" i="12"/>
  <c r="AN105" i="12"/>
  <c r="AO105" i="12" s="1"/>
  <c r="K105" i="12"/>
  <c r="AT105" i="12"/>
  <c r="AU105" i="12" s="1"/>
  <c r="N105" i="12"/>
  <c r="V105" i="12"/>
  <c r="AQ105" i="12"/>
  <c r="AR105" i="12" s="1"/>
  <c r="AW105" i="12"/>
  <c r="M105" i="12"/>
  <c r="AB105" i="12"/>
  <c r="AH105" i="12"/>
  <c r="T105" i="12"/>
  <c r="BF105" i="12"/>
  <c r="BG105" i="12" s="1"/>
  <c r="X105" i="12"/>
  <c r="Z105" i="12"/>
  <c r="AF105" i="12"/>
  <c r="AY105" i="12"/>
  <c r="AJ105" i="12"/>
  <c r="P105" i="12"/>
  <c r="R105" i="12" s="1"/>
  <c r="DF161" i="12"/>
  <c r="DG161" i="12" s="1"/>
  <c r="CG161" i="12"/>
  <c r="EA161" i="12"/>
  <c r="EB161" i="12" s="1"/>
  <c r="CF161" i="12"/>
  <c r="CJ161" i="12"/>
  <c r="DI161" i="12"/>
  <c r="DJ161" i="12" s="1"/>
  <c r="CA161" i="12"/>
  <c r="DB161" i="12"/>
  <c r="CC161" i="12"/>
  <c r="CD161" i="12"/>
  <c r="CD119" i="12"/>
  <c r="CV119" i="12"/>
  <c r="DB119" i="12"/>
  <c r="CA119" i="12"/>
  <c r="CC119" i="12"/>
  <c r="DF119" i="12"/>
  <c r="DG119" i="12" s="1"/>
  <c r="CJ119" i="12"/>
  <c r="CG119" i="12"/>
  <c r="DI119" i="12"/>
  <c r="DJ119" i="12" s="1"/>
  <c r="CX119" i="12"/>
  <c r="CF119" i="12"/>
  <c r="EA119" i="12"/>
  <c r="EB119" i="12" s="1"/>
  <c r="DI129" i="12"/>
  <c r="DJ129" i="12" s="1"/>
  <c r="DB129" i="12"/>
  <c r="CX129" i="12"/>
  <c r="CD129" i="12"/>
  <c r="DF129" i="12"/>
  <c r="DG129" i="12" s="1"/>
  <c r="CG129" i="12"/>
  <c r="CA129" i="12"/>
  <c r="CJ129" i="12"/>
  <c r="CV129" i="12"/>
  <c r="EA129" i="12"/>
  <c r="EB129" i="12" s="1"/>
  <c r="CF129" i="12"/>
  <c r="CC129" i="12"/>
  <c r="K60" i="12"/>
  <c r="AY60" i="12"/>
  <c r="AN60" i="12"/>
  <c r="AO60" i="12" s="1"/>
  <c r="Z60" i="12"/>
  <c r="AQ60" i="12"/>
  <c r="AR60" i="12" s="1"/>
  <c r="AB60" i="12"/>
  <c r="M60" i="12"/>
  <c r="AW60" i="12"/>
  <c r="AH60" i="12"/>
  <c r="V60" i="12"/>
  <c r="T60" i="12"/>
  <c r="AT60" i="12"/>
  <c r="AU60" i="12" s="1"/>
  <c r="BF60" i="12"/>
  <c r="BG60" i="12" s="1"/>
  <c r="N60" i="12"/>
  <c r="AD60" i="12"/>
  <c r="X60" i="12"/>
  <c r="AF60" i="12"/>
  <c r="P60" i="12"/>
  <c r="R60" i="12" s="1"/>
  <c r="AJ60" i="12"/>
  <c r="AN132" i="12"/>
  <c r="AO132" i="12" s="1"/>
  <c r="AH132" i="12"/>
  <c r="AB132" i="12"/>
  <c r="V132" i="12"/>
  <c r="AT132" i="12"/>
  <c r="AU132" i="12" s="1"/>
  <c r="K132" i="12"/>
  <c r="Z132" i="12"/>
  <c r="BF132" i="12"/>
  <c r="BG132" i="12" s="1"/>
  <c r="N132" i="12"/>
  <c r="T132" i="12"/>
  <c r="M132" i="12"/>
  <c r="AW132" i="12"/>
  <c r="AQ132" i="12"/>
  <c r="AR132" i="12" s="1"/>
  <c r="X132" i="12"/>
  <c r="AF132" i="12"/>
  <c r="AJ132" i="12"/>
  <c r="AD132" i="12"/>
  <c r="P132" i="12"/>
  <c r="R132" i="12" s="1"/>
  <c r="AY132" i="12"/>
  <c r="X30" i="12"/>
  <c r="N30" i="12"/>
  <c r="AJ30" i="12"/>
  <c r="M30" i="12"/>
  <c r="AB30" i="10" s="1"/>
  <c r="AC30" i="10" s="1"/>
  <c r="BF30" i="12"/>
  <c r="BG30" i="12" s="1"/>
  <c r="AQ30" i="12"/>
  <c r="AR30" i="12" s="1"/>
  <c r="AH30" i="12"/>
  <c r="AW30" i="10" s="1"/>
  <c r="P30" i="12"/>
  <c r="AW30" i="12"/>
  <c r="AR30" i="10" s="1"/>
  <c r="AS30" i="10" s="1"/>
  <c r="AB30" i="12"/>
  <c r="AN30" i="12"/>
  <c r="AO30" i="12" s="1"/>
  <c r="T30" i="12"/>
  <c r="AJ30" i="10" s="1"/>
  <c r="AK30" i="10" s="1"/>
  <c r="Z30" i="12"/>
  <c r="K30" i="12"/>
  <c r="Z30" i="10" s="1"/>
  <c r="V30" i="12"/>
  <c r="AF160" i="12"/>
  <c r="AN160" i="12"/>
  <c r="AO160" i="12" s="1"/>
  <c r="AY160" i="12"/>
  <c r="V160" i="12"/>
  <c r="K160" i="12"/>
  <c r="N160" i="12"/>
  <c r="M160" i="12"/>
  <c r="BF160" i="12"/>
  <c r="BG160" i="12" s="1"/>
  <c r="T160" i="12"/>
  <c r="AT160" i="12"/>
  <c r="AU160" i="12" s="1"/>
  <c r="Z160" i="12"/>
  <c r="X160" i="12"/>
  <c r="AB160" i="12"/>
  <c r="AW160" i="12"/>
  <c r="AQ160" i="12"/>
  <c r="AR160" i="12" s="1"/>
  <c r="AD160" i="12"/>
  <c r="P160" i="12"/>
  <c r="R160" i="12" s="1"/>
  <c r="AH160" i="12"/>
  <c r="AJ160" i="12"/>
  <c r="CV156" i="12"/>
  <c r="DB156" i="12"/>
  <c r="CC156" i="12"/>
  <c r="CX156" i="12"/>
  <c r="EA156" i="12"/>
  <c r="EB156" i="12" s="1"/>
  <c r="CJ156" i="12"/>
  <c r="DI156" i="12"/>
  <c r="DJ156" i="12" s="1"/>
  <c r="CA156" i="12"/>
  <c r="CD156" i="12"/>
  <c r="CF156" i="12"/>
  <c r="CH156" i="12" s="1"/>
  <c r="DF156" i="12"/>
  <c r="DG156" i="12" s="1"/>
  <c r="CG156" i="12"/>
  <c r="Z81" i="12"/>
  <c r="M81" i="12"/>
  <c r="T81" i="12"/>
  <c r="AH81" i="12"/>
  <c r="AT81" i="12"/>
  <c r="AU81" i="12" s="1"/>
  <c r="AN81" i="12"/>
  <c r="AO81" i="12" s="1"/>
  <c r="K81" i="12"/>
  <c r="BF81" i="12"/>
  <c r="BG81" i="12" s="1"/>
  <c r="N81" i="12"/>
  <c r="AQ81" i="12"/>
  <c r="AR81" i="12" s="1"/>
  <c r="AY81" i="12"/>
  <c r="V81" i="12"/>
  <c r="AD81" i="12"/>
  <c r="AF81" i="12"/>
  <c r="AB81" i="12"/>
  <c r="P81" i="12"/>
  <c r="R81" i="12" s="1"/>
  <c r="AW81" i="12"/>
  <c r="X81" i="12"/>
  <c r="AJ81" i="12"/>
  <c r="CV152" i="12"/>
  <c r="DF152" i="12"/>
  <c r="DG152" i="12" s="1"/>
  <c r="CF152" i="12"/>
  <c r="CH152" i="12" s="1"/>
  <c r="DI152" i="12"/>
  <c r="DJ152" i="12" s="1"/>
  <c r="CX152" i="12"/>
  <c r="CD152" i="12"/>
  <c r="CC152" i="12"/>
  <c r="CJ152" i="12"/>
  <c r="CA152" i="12"/>
  <c r="DB152" i="12"/>
  <c r="CG152" i="12"/>
  <c r="EA152" i="12"/>
  <c r="EB152" i="12" s="1"/>
  <c r="N232" i="12"/>
  <c r="AJ232" i="12"/>
  <c r="AW232" i="12"/>
  <c r="AQ232" i="12"/>
  <c r="AR232" i="12" s="1"/>
  <c r="AH232" i="12"/>
  <c r="BF232" i="12"/>
  <c r="BG232" i="12" s="1"/>
  <c r="T232" i="12"/>
  <c r="AB232" i="12"/>
  <c r="AN232" i="12"/>
  <c r="AO232" i="12" s="1"/>
  <c r="X232" i="12"/>
  <c r="M232" i="12"/>
  <c r="AF232" i="12"/>
  <c r="Z232" i="12"/>
  <c r="P232" i="12"/>
  <c r="R232" i="12" s="1"/>
  <c r="K232" i="12"/>
  <c r="V232" i="12"/>
  <c r="AD232" i="12" s="1"/>
  <c r="AT232" i="12"/>
  <c r="AU232" i="12" s="1"/>
  <c r="N162" i="12"/>
  <c r="K162" i="12"/>
  <c r="Z162" i="12"/>
  <c r="V162" i="12"/>
  <c r="T162" i="12"/>
  <c r="X162" i="12"/>
  <c r="AJ162" i="12"/>
  <c r="AH162" i="12"/>
  <c r="M162" i="12"/>
  <c r="AF162" i="12"/>
  <c r="AW162" i="12"/>
  <c r="AT162" i="12"/>
  <c r="AU162" i="12" s="1"/>
  <c r="AD162" i="12"/>
  <c r="AQ162" i="12"/>
  <c r="AR162" i="12" s="1"/>
  <c r="BF162" i="12"/>
  <c r="BG162" i="12" s="1"/>
  <c r="P162" i="12"/>
  <c r="R162" i="12" s="1"/>
  <c r="AY162" i="12"/>
  <c r="AN162" i="12"/>
  <c r="AO162" i="12" s="1"/>
  <c r="AB162" i="12"/>
  <c r="Z214" i="12"/>
  <c r="K214" i="12"/>
  <c r="Z214" i="10" s="1"/>
  <c r="X214" i="12"/>
  <c r="N214" i="12"/>
  <c r="AB214" i="12"/>
  <c r="AO214" i="10" s="1"/>
  <c r="AP214" i="10" s="1"/>
  <c r="BF214" i="12"/>
  <c r="BG214" i="12" s="1"/>
  <c r="V214" i="12"/>
  <c r="AH214" i="12"/>
  <c r="AW214" i="10" s="1"/>
  <c r="AW214" i="12"/>
  <c r="AR214" i="10" s="1"/>
  <c r="AS214" i="10" s="1"/>
  <c r="AN214" i="12"/>
  <c r="AO214" i="12" s="1"/>
  <c r="T214" i="12"/>
  <c r="AJ214" i="10" s="1"/>
  <c r="AK214" i="10" s="1"/>
  <c r="M214" i="12"/>
  <c r="AB214" i="10" s="1"/>
  <c r="AC214" i="10" s="1"/>
  <c r="AQ214" i="12"/>
  <c r="AR214" i="12" s="1"/>
  <c r="P214" i="12"/>
  <c r="AJ214" i="12"/>
  <c r="V147" i="12"/>
  <c r="BF147" i="12"/>
  <c r="BG147" i="12" s="1"/>
  <c r="T147" i="12"/>
  <c r="K147" i="12"/>
  <c r="AQ147" i="12"/>
  <c r="AR147" i="12" s="1"/>
  <c r="AT147" i="12"/>
  <c r="AU147" i="12" s="1"/>
  <c r="AN147" i="12"/>
  <c r="AO147" i="12" s="1"/>
  <c r="AW147" i="12"/>
  <c r="AY147" i="12"/>
  <c r="X147" i="12"/>
  <c r="AD147" i="12"/>
  <c r="Z147" i="12"/>
  <c r="AH147" i="12"/>
  <c r="M147" i="12"/>
  <c r="N147" i="12"/>
  <c r="AB147" i="12"/>
  <c r="P147" i="12"/>
  <c r="R147" i="12" s="1"/>
  <c r="AF147" i="12"/>
  <c r="AJ147" i="12"/>
  <c r="V197" i="12"/>
  <c r="BF197" i="12"/>
  <c r="BG197" i="12" s="1"/>
  <c r="N197" i="12"/>
  <c r="AB197" i="12"/>
  <c r="T197" i="12"/>
  <c r="AH197" i="12"/>
  <c r="AW197" i="12"/>
  <c r="AD197" i="12"/>
  <c r="AN197" i="12"/>
  <c r="AO197" i="12" s="1"/>
  <c r="Z197" i="12"/>
  <c r="AF197" i="12"/>
  <c r="X197" i="12"/>
  <c r="P197" i="12"/>
  <c r="R197" i="12" s="1"/>
  <c r="AT197" i="12"/>
  <c r="AU197" i="12" s="1"/>
  <c r="AY197" i="12"/>
  <c r="M197" i="12"/>
  <c r="AJ197" i="12"/>
  <c r="AQ197" i="12"/>
  <c r="AR197" i="12" s="1"/>
  <c r="K197" i="12"/>
  <c r="DB211" i="12"/>
  <c r="CV211" i="12"/>
  <c r="CC211" i="12"/>
  <c r="EA211" i="12"/>
  <c r="EB211" i="12" s="1"/>
  <c r="CF211" i="12"/>
  <c r="DI211" i="12"/>
  <c r="DJ211" i="12" s="1"/>
  <c r="CJ211" i="12"/>
  <c r="CA211" i="12"/>
  <c r="CD211" i="12"/>
  <c r="DF211" i="12"/>
  <c r="DG211" i="12" s="1"/>
  <c r="CG211" i="12"/>
  <c r="CX211" i="12"/>
  <c r="BE64" i="11"/>
  <c r="BF64" i="11" s="1"/>
  <c r="AZ64" i="11"/>
  <c r="AZ48" i="11"/>
  <c r="BE48" i="11"/>
  <c r="BF48" i="11" s="1"/>
  <c r="AL170" i="12"/>
  <c r="CD25" i="12"/>
  <c r="CG25" i="12"/>
  <c r="EA25" i="12"/>
  <c r="EB25" i="12" s="1"/>
  <c r="CF25" i="12"/>
  <c r="DI25" i="12"/>
  <c r="DJ25" i="12" s="1"/>
  <c r="CA25" i="12"/>
  <c r="U25" i="11" s="1"/>
  <c r="DF25" i="12"/>
  <c r="DG25" i="12" s="1"/>
  <c r="DB25" i="12"/>
  <c r="CC25" i="12"/>
  <c r="W25" i="11" s="1"/>
  <c r="X25" i="11" s="1"/>
  <c r="N233" i="12"/>
  <c r="AJ233" i="12"/>
  <c r="X233" i="12"/>
  <c r="AF233" i="12" s="1"/>
  <c r="V233" i="12"/>
  <c r="AD233" i="12" s="1"/>
  <c r="AN233" i="12"/>
  <c r="AO233" i="12" s="1"/>
  <c r="K233" i="12"/>
  <c r="AW233" i="12"/>
  <c r="AQ233" i="12"/>
  <c r="AR233" i="12" s="1"/>
  <c r="AB233" i="12"/>
  <c r="T233" i="12"/>
  <c r="P233" i="12"/>
  <c r="R233" i="12" s="1"/>
  <c r="AH233" i="12"/>
  <c r="Z233" i="12"/>
  <c r="AY233" i="12"/>
  <c r="M233" i="12"/>
  <c r="BF233" i="12"/>
  <c r="BG233" i="12" s="1"/>
  <c r="AT233" i="12"/>
  <c r="AU233" i="12" s="1"/>
  <c r="EA205" i="12"/>
  <c r="EB205" i="12" s="1"/>
  <c r="CV205" i="12"/>
  <c r="CC205" i="12"/>
  <c r="CD205" i="12"/>
  <c r="CG205" i="12"/>
  <c r="DI205" i="12"/>
  <c r="DJ205" i="12" s="1"/>
  <c r="DF205" i="12"/>
  <c r="DG205" i="12" s="1"/>
  <c r="CX205" i="12"/>
  <c r="CA205" i="12"/>
  <c r="DB205" i="12"/>
  <c r="CF205" i="12"/>
  <c r="CJ205" i="12"/>
  <c r="CA16" i="12"/>
  <c r="DB16" i="12"/>
  <c r="CF16" i="12"/>
  <c r="DF16" i="12"/>
  <c r="DG16" i="12" s="1"/>
  <c r="CJ16" i="12"/>
  <c r="CC16" i="12"/>
  <c r="CD16" i="12"/>
  <c r="CX16" i="12"/>
  <c r="EA16" i="12"/>
  <c r="EB16" i="12" s="1"/>
  <c r="DI16" i="12"/>
  <c r="DJ16" i="12" s="1"/>
  <c r="CV16" i="12"/>
  <c r="CG16" i="12"/>
  <c r="AZ16" i="11"/>
  <c r="BE16" i="11"/>
  <c r="BF16" i="11" s="1"/>
  <c r="CD143" i="12"/>
  <c r="CV143" i="12"/>
  <c r="CF143" i="12"/>
  <c r="CH143" i="12" s="1"/>
  <c r="CJ143" i="12"/>
  <c r="EA143" i="12"/>
  <c r="EB143" i="12" s="1"/>
  <c r="DB143" i="12"/>
  <c r="CX143" i="12"/>
  <c r="DF143" i="12"/>
  <c r="DG143" i="12" s="1"/>
  <c r="DI143" i="12"/>
  <c r="DJ143" i="12" s="1"/>
  <c r="CC143" i="12"/>
  <c r="CA143" i="12"/>
  <c r="CG143" i="12"/>
  <c r="K16" i="12"/>
  <c r="Z16" i="10" s="1"/>
  <c r="AB16" i="12"/>
  <c r="AO16" i="10" s="1"/>
  <c r="AP16" i="10" s="1"/>
  <c r="V16" i="12"/>
  <c r="AW16" i="12"/>
  <c r="AR16" i="10" s="1"/>
  <c r="AS16" i="10" s="1"/>
  <c r="AQ16" i="12"/>
  <c r="AR16" i="12" s="1"/>
  <c r="AH16" i="12"/>
  <c r="AW16" i="10" s="1"/>
  <c r="M16" i="12"/>
  <c r="AB16" i="10" s="1"/>
  <c r="AC16" i="10" s="1"/>
  <c r="AN16" i="12"/>
  <c r="AO16" i="12" s="1"/>
  <c r="Z16" i="12"/>
  <c r="AM16" i="10" s="1"/>
  <c r="AN16" i="10" s="1"/>
  <c r="T16" i="12"/>
  <c r="AJ16" i="10" s="1"/>
  <c r="AK16" i="10" s="1"/>
  <c r="BF16" i="12"/>
  <c r="BG16" i="12" s="1"/>
  <c r="N16" i="12"/>
  <c r="AF16" i="12"/>
  <c r="P16" i="12"/>
  <c r="X16" i="12"/>
  <c r="AJ16" i="12"/>
  <c r="DF86" i="12"/>
  <c r="DG86" i="12" s="1"/>
  <c r="CJ86" i="12"/>
  <c r="CF86" i="12"/>
  <c r="CH86" i="12" s="1"/>
  <c r="DB86" i="12"/>
  <c r="CV86" i="12"/>
  <c r="CD86" i="12"/>
  <c r="CX86" i="12"/>
  <c r="EA86" i="12"/>
  <c r="EB86" i="12" s="1"/>
  <c r="DI86" i="12"/>
  <c r="DJ86" i="12" s="1"/>
  <c r="CC86" i="12"/>
  <c r="CA86" i="12"/>
  <c r="CG86" i="12"/>
  <c r="CV47" i="12"/>
  <c r="CD47" i="12"/>
  <c r="CG47" i="12"/>
  <c r="CX47" i="12"/>
  <c r="CA47" i="12"/>
  <c r="DI47" i="12"/>
  <c r="DJ47" i="12" s="1"/>
  <c r="CF47" i="12"/>
  <c r="DF47" i="12"/>
  <c r="DG47" i="12" s="1"/>
  <c r="DB47" i="12"/>
  <c r="CC47" i="12"/>
  <c r="EA47" i="12"/>
  <c r="EB47" i="12" s="1"/>
  <c r="CJ47" i="12"/>
  <c r="DB133" i="12"/>
  <c r="CV133" i="12"/>
  <c r="CC133" i="12"/>
  <c r="CX133" i="12"/>
  <c r="DF133" i="12"/>
  <c r="DG133" i="12" s="1"/>
  <c r="CD133" i="12"/>
  <c r="CG133" i="12"/>
  <c r="CJ133" i="12"/>
  <c r="CA133" i="12"/>
  <c r="CF133" i="12"/>
  <c r="DI133" i="12"/>
  <c r="DJ133" i="12" s="1"/>
  <c r="EA133" i="12"/>
  <c r="EB133" i="12" s="1"/>
  <c r="DF254" i="12"/>
  <c r="DG254" i="12" s="1"/>
  <c r="DB254" i="12"/>
  <c r="CG254" i="12"/>
  <c r="DI254" i="12"/>
  <c r="DJ254" i="12" s="1"/>
  <c r="CX254" i="12"/>
  <c r="CD254" i="12"/>
  <c r="CC254" i="12"/>
  <c r="CF254" i="12"/>
  <c r="CJ254" i="12"/>
  <c r="CA254" i="12"/>
  <c r="CV254" i="12"/>
  <c r="EA254" i="12"/>
  <c r="EB254" i="12" s="1"/>
  <c r="AQ154" i="12"/>
  <c r="AR154" i="12" s="1"/>
  <c r="AH154" i="12"/>
  <c r="AW154" i="10" s="1"/>
  <c r="K154" i="12"/>
  <c r="Z154" i="10" s="1"/>
  <c r="Z154" i="12"/>
  <c r="AM154" i="10" s="1"/>
  <c r="AN154" i="10" s="1"/>
  <c r="X154" i="12"/>
  <c r="N154" i="12"/>
  <c r="BF154" i="12"/>
  <c r="BG154" i="12" s="1"/>
  <c r="AD154" i="12"/>
  <c r="AN154" i="12"/>
  <c r="AO154" i="12" s="1"/>
  <c r="AB154" i="12"/>
  <c r="AO154" i="10" s="1"/>
  <c r="AP154" i="10" s="1"/>
  <c r="T154" i="12"/>
  <c r="AJ154" i="10" s="1"/>
  <c r="AK154" i="10" s="1"/>
  <c r="AW154" i="12"/>
  <c r="AR154" i="10" s="1"/>
  <c r="AS154" i="10" s="1"/>
  <c r="M154" i="12"/>
  <c r="AB154" i="10" s="1"/>
  <c r="AC154" i="10" s="1"/>
  <c r="P154" i="12"/>
  <c r="V154" i="12"/>
  <c r="AJ154" i="12"/>
  <c r="CD185" i="12"/>
  <c r="CA185" i="12"/>
  <c r="CF185" i="12"/>
  <c r="DI185" i="12"/>
  <c r="DJ185" i="12" s="1"/>
  <c r="EA185" i="12"/>
  <c r="EB185" i="12" s="1"/>
  <c r="DB185" i="12"/>
  <c r="CX185" i="12"/>
  <c r="DF185" i="12"/>
  <c r="DG185" i="12" s="1"/>
  <c r="CC185" i="12"/>
  <c r="CV185" i="12"/>
  <c r="CJ185" i="12"/>
  <c r="CG185" i="12"/>
  <c r="CD232" i="12"/>
  <c r="CF232" i="12"/>
  <c r="CA232" i="12"/>
  <c r="EA232" i="12"/>
  <c r="EB232" i="12" s="1"/>
  <c r="CC232" i="12"/>
  <c r="CV232" i="12"/>
  <c r="CJ232" i="12"/>
  <c r="DB232" i="12"/>
  <c r="DF232" i="12"/>
  <c r="DG232" i="12" s="1"/>
  <c r="CG232" i="12"/>
  <c r="DI232" i="12"/>
  <c r="DJ232" i="12" s="1"/>
  <c r="CX232" i="12"/>
  <c r="CX23" i="12"/>
  <c r="CV23" i="12"/>
  <c r="CC23" i="12"/>
  <c r="CA23" i="12"/>
  <c r="CJ23" i="12"/>
  <c r="CG23" i="12"/>
  <c r="DF23" i="12"/>
  <c r="DG23" i="12" s="1"/>
  <c r="DI23" i="12"/>
  <c r="DJ23" i="12" s="1"/>
  <c r="EA23" i="12"/>
  <c r="EB23" i="12" s="1"/>
  <c r="DB23" i="12"/>
  <c r="CD23" i="12"/>
  <c r="CF23" i="12"/>
  <c r="CV84" i="12"/>
  <c r="DB84" i="12"/>
  <c r="CC84" i="12"/>
  <c r="CD84" i="12"/>
  <c r="CF84" i="12"/>
  <c r="DI84" i="12"/>
  <c r="DJ84" i="12" s="1"/>
  <c r="EA84" i="12"/>
  <c r="EB84" i="12" s="1"/>
  <c r="CX84" i="12"/>
  <c r="CJ84" i="12"/>
  <c r="CA84" i="12"/>
  <c r="DF84" i="12"/>
  <c r="DG84" i="12" s="1"/>
  <c r="CG84" i="12"/>
  <c r="CD68" i="12"/>
  <c r="CA68" i="12"/>
  <c r="U68" i="11" s="1"/>
  <c r="CF68" i="12"/>
  <c r="DI68" i="12"/>
  <c r="DJ68" i="12" s="1"/>
  <c r="EA68" i="12"/>
  <c r="EB68" i="12" s="1"/>
  <c r="DB68" i="12"/>
  <c r="CC68" i="12"/>
  <c r="W68" i="11" s="1"/>
  <c r="X68" i="11" s="1"/>
  <c r="DF68" i="12"/>
  <c r="DG68" i="12" s="1"/>
  <c r="CG68" i="12"/>
  <c r="CA305" i="12"/>
  <c r="CJ305" i="12"/>
  <c r="CG305" i="12"/>
  <c r="CX305" i="12"/>
  <c r="DI305" i="12"/>
  <c r="DJ305" i="12" s="1"/>
  <c r="DB305" i="12"/>
  <c r="CD305" i="12"/>
  <c r="DF305" i="12"/>
  <c r="DG305" i="12" s="1"/>
  <c r="EA305" i="12"/>
  <c r="EB305" i="12" s="1"/>
  <c r="CV305" i="12"/>
  <c r="CF305" i="12"/>
  <c r="CH305" i="12" s="1"/>
  <c r="CC305" i="12"/>
  <c r="X87" i="12"/>
  <c r="Z87" i="12"/>
  <c r="AM87" i="10" s="1"/>
  <c r="AN87" i="10" s="1"/>
  <c r="AB87" i="12"/>
  <c r="AO87" i="10" s="1"/>
  <c r="AP87" i="10" s="1"/>
  <c r="M87" i="12"/>
  <c r="AB87" i="10" s="1"/>
  <c r="AC87" i="10" s="1"/>
  <c r="K87" i="12"/>
  <c r="Z87" i="10" s="1"/>
  <c r="BF87" i="12"/>
  <c r="BG87" i="12" s="1"/>
  <c r="N87" i="12"/>
  <c r="P87" i="12"/>
  <c r="AQ87" i="12"/>
  <c r="AR87" i="12" s="1"/>
  <c r="AF87" i="12"/>
  <c r="AN87" i="12"/>
  <c r="AO87" i="12" s="1"/>
  <c r="AH87" i="12"/>
  <c r="AW87" i="10" s="1"/>
  <c r="T87" i="12"/>
  <c r="AJ87" i="10" s="1"/>
  <c r="AK87" i="10" s="1"/>
  <c r="AW87" i="12"/>
  <c r="AR87" i="10" s="1"/>
  <c r="AS87" i="10" s="1"/>
  <c r="AJ87" i="12"/>
  <c r="V87" i="12"/>
  <c r="CC103" i="12"/>
  <c r="CF103" i="12"/>
  <c r="CH103" i="12" s="1"/>
  <c r="EA103" i="12"/>
  <c r="EB103" i="12" s="1"/>
  <c r="CA103" i="12"/>
  <c r="CJ103" i="12"/>
  <c r="DF103" i="12"/>
  <c r="DG103" i="12" s="1"/>
  <c r="DB103" i="12"/>
  <c r="CD103" i="12"/>
  <c r="DI103" i="12"/>
  <c r="DJ103" i="12" s="1"/>
  <c r="CV103" i="12"/>
  <c r="CX103" i="12"/>
  <c r="EA56" i="12"/>
  <c r="EB56" i="12" s="1"/>
  <c r="DB56" i="12"/>
  <c r="CG56" i="12"/>
  <c r="CX56" i="12"/>
  <c r="DF56" i="12"/>
  <c r="DG56" i="12" s="1"/>
  <c r="DI56" i="12"/>
  <c r="DJ56" i="12" s="1"/>
  <c r="CF56" i="12"/>
  <c r="CH56" i="12" s="1"/>
  <c r="CC56" i="12"/>
  <c r="CV56" i="12"/>
  <c r="CD56" i="12"/>
  <c r="CJ56" i="12"/>
  <c r="CA56" i="12"/>
  <c r="BE17" i="11"/>
  <c r="AZ17" i="11"/>
  <c r="CV137" i="12"/>
  <c r="DB137" i="12"/>
  <c r="CC137" i="12"/>
  <c r="CF137" i="12"/>
  <c r="CH137" i="12" s="1"/>
  <c r="DI137" i="12"/>
  <c r="DJ137" i="12" s="1"/>
  <c r="EA137" i="12"/>
  <c r="EB137" i="12" s="1"/>
  <c r="CJ137" i="12"/>
  <c r="CA137" i="12"/>
  <c r="CX137" i="12"/>
  <c r="CD137" i="12"/>
  <c r="CG137" i="12"/>
  <c r="DF137" i="12"/>
  <c r="DG137" i="12" s="1"/>
  <c r="DB190" i="12"/>
  <c r="CV190" i="12"/>
  <c r="CF190" i="12"/>
  <c r="EA190" i="12"/>
  <c r="EB190" i="12" s="1"/>
  <c r="DI190" i="12"/>
  <c r="DJ190" i="12" s="1"/>
  <c r="CA190" i="12"/>
  <c r="CX190" i="12"/>
  <c r="CD190" i="12"/>
  <c r="DF190" i="12"/>
  <c r="DG190" i="12" s="1"/>
  <c r="CJ190" i="12"/>
  <c r="CC190" i="12"/>
  <c r="CG190" i="12"/>
  <c r="EA126" i="12"/>
  <c r="EB126" i="12" s="1"/>
  <c r="DB126" i="12"/>
  <c r="CF126" i="12"/>
  <c r="CD126" i="12"/>
  <c r="DF126" i="12"/>
  <c r="DG126" i="12" s="1"/>
  <c r="CV126" i="12"/>
  <c r="CC126" i="12"/>
  <c r="CG126" i="12"/>
  <c r="DI126" i="12"/>
  <c r="DJ126" i="12" s="1"/>
  <c r="CJ126" i="12"/>
  <c r="CA126" i="12"/>
  <c r="CX126" i="12"/>
  <c r="CD264" i="12"/>
  <c r="CV264" i="12"/>
  <c r="CF264" i="12"/>
  <c r="CH264" i="12" s="1"/>
  <c r="DR264" i="12" s="1"/>
  <c r="CJ264" i="12"/>
  <c r="DI264" i="12"/>
  <c r="DJ264" i="12" s="1"/>
  <c r="CA264" i="12"/>
  <c r="DF264" i="12"/>
  <c r="DG264" i="12" s="1"/>
  <c r="CX264" i="12"/>
  <c r="DB264" i="12"/>
  <c r="EA264" i="12"/>
  <c r="EB264" i="12" s="1"/>
  <c r="CC264" i="12"/>
  <c r="CG264" i="12"/>
  <c r="DF179" i="12"/>
  <c r="DG179" i="12" s="1"/>
  <c r="CJ179" i="12"/>
  <c r="CF179" i="12"/>
  <c r="CX179" i="12"/>
  <c r="DB179" i="12"/>
  <c r="CA179" i="12"/>
  <c r="CC179" i="12"/>
  <c r="DI179" i="12"/>
  <c r="DJ179" i="12" s="1"/>
  <c r="CD179" i="12"/>
  <c r="CV179" i="12"/>
  <c r="CG179" i="12"/>
  <c r="EA179" i="12"/>
  <c r="EB179" i="12" s="1"/>
  <c r="BA169" i="12"/>
  <c r="BC169" i="12" s="1"/>
  <c r="BD169" i="12" s="1"/>
  <c r="EA108" i="12"/>
  <c r="EB108" i="12" s="1"/>
  <c r="DB108" i="12"/>
  <c r="CC108" i="12"/>
  <c r="CD108" i="12"/>
  <c r="CX108" i="12"/>
  <c r="CA108" i="12"/>
  <c r="CJ108" i="12"/>
  <c r="CG108" i="12"/>
  <c r="DF108" i="12"/>
  <c r="DG108" i="12" s="1"/>
  <c r="CV108" i="12"/>
  <c r="CF108" i="12"/>
  <c r="CH108" i="12" s="1"/>
  <c r="DI108" i="12"/>
  <c r="DJ108" i="12" s="1"/>
  <c r="EA213" i="12"/>
  <c r="EB213" i="12" s="1"/>
  <c r="CA213" i="12"/>
  <c r="CG213" i="12"/>
  <c r="DI213" i="12"/>
  <c r="DJ213" i="12" s="1"/>
  <c r="CD213" i="12"/>
  <c r="DF213" i="12"/>
  <c r="DG213" i="12" s="1"/>
  <c r="CJ213" i="12"/>
  <c r="CC213" i="12"/>
  <c r="CV213" i="12"/>
  <c r="CX213" i="12"/>
  <c r="DB213" i="12"/>
  <c r="CF213" i="12"/>
  <c r="DF172" i="12"/>
  <c r="DG172" i="12" s="1"/>
  <c r="CD172" i="12"/>
  <c r="CG172" i="12"/>
  <c r="EA172" i="12"/>
  <c r="EB172" i="12" s="1"/>
  <c r="DB172" i="12"/>
  <c r="CV172" i="12"/>
  <c r="CX172" i="12"/>
  <c r="DI172" i="12"/>
  <c r="DJ172" i="12" s="1"/>
  <c r="CJ172" i="12"/>
  <c r="CF172" i="12"/>
  <c r="CA172" i="12"/>
  <c r="CC172" i="12"/>
  <c r="X52" i="12"/>
  <c r="K52" i="12"/>
  <c r="AY52" i="12"/>
  <c r="AH52" i="12"/>
  <c r="V52" i="12"/>
  <c r="AN52" i="12"/>
  <c r="AO52" i="12" s="1"/>
  <c r="T52" i="12"/>
  <c r="AW52" i="12"/>
  <c r="AT52" i="12"/>
  <c r="AU52" i="12" s="1"/>
  <c r="AB52" i="12"/>
  <c r="AQ52" i="12"/>
  <c r="AR52" i="12" s="1"/>
  <c r="Z52" i="12"/>
  <c r="BF52" i="12"/>
  <c r="BG52" i="12" s="1"/>
  <c r="M52" i="12"/>
  <c r="N52" i="12"/>
  <c r="AD52" i="12"/>
  <c r="AJ52" i="12"/>
  <c r="AF52" i="12"/>
  <c r="P52" i="12"/>
  <c r="R52" i="12" s="1"/>
  <c r="DF73" i="12"/>
  <c r="DG73" i="12" s="1"/>
  <c r="DB73" i="12"/>
  <c r="CF73" i="12"/>
  <c r="CA73" i="12"/>
  <c r="CJ73" i="12"/>
  <c r="EA73" i="12"/>
  <c r="EB73" i="12" s="1"/>
  <c r="DI73" i="12"/>
  <c r="DJ73" i="12" s="1"/>
  <c r="CG73" i="12"/>
  <c r="CX73" i="12"/>
  <c r="CD73" i="12"/>
  <c r="CC73" i="12"/>
  <c r="CV73" i="12"/>
  <c r="X229" i="12"/>
  <c r="AF229" i="12"/>
  <c r="AQ229" i="12"/>
  <c r="AR229" i="12" s="1"/>
  <c r="AT229" i="12"/>
  <c r="AU229" i="12" s="1"/>
  <c r="AN229" i="12"/>
  <c r="AO229" i="12" s="1"/>
  <c r="AY229" i="12"/>
  <c r="K229" i="12"/>
  <c r="BF229" i="12"/>
  <c r="BG229" i="12" s="1"/>
  <c r="P229" i="12"/>
  <c r="R229" i="12" s="1"/>
  <c r="V229" i="12"/>
  <c r="N229" i="12"/>
  <c r="AD229" i="12"/>
  <c r="T229" i="12"/>
  <c r="AH229" i="12"/>
  <c r="Z229" i="12"/>
  <c r="AW229" i="12"/>
  <c r="AB229" i="12"/>
  <c r="AJ229" i="12"/>
  <c r="M229" i="12"/>
  <c r="CD217" i="12"/>
  <c r="CJ217" i="12"/>
  <c r="CC217" i="12"/>
  <c r="CX217" i="12"/>
  <c r="DF217" i="12"/>
  <c r="DG217" i="12" s="1"/>
  <c r="DI217" i="12"/>
  <c r="DJ217" i="12" s="1"/>
  <c r="CV217" i="12"/>
  <c r="EA217" i="12"/>
  <c r="EB217" i="12" s="1"/>
  <c r="CF217" i="12"/>
  <c r="CA217" i="12"/>
  <c r="DB217" i="12"/>
  <c r="CG217" i="12"/>
  <c r="BE37" i="11"/>
  <c r="BF37" i="11" s="1"/>
  <c r="AZ37" i="11"/>
  <c r="X113" i="12"/>
  <c r="AY113" i="12"/>
  <c r="AT113" i="12"/>
  <c r="AU113" i="12" s="1"/>
  <c r="N113" i="12"/>
  <c r="BF113" i="12"/>
  <c r="BG113" i="12" s="1"/>
  <c r="T113" i="12"/>
  <c r="AH113" i="12"/>
  <c r="K113" i="12"/>
  <c r="AJ113" i="12"/>
  <c r="AB113" i="12"/>
  <c r="Z113" i="12"/>
  <c r="V113" i="12"/>
  <c r="M113" i="12"/>
  <c r="AF113" i="12"/>
  <c r="AW113" i="12"/>
  <c r="AD113" i="12"/>
  <c r="AN113" i="12"/>
  <c r="AO113" i="12" s="1"/>
  <c r="P113" i="12"/>
  <c r="R113" i="12" s="1"/>
  <c r="AQ113" i="12"/>
  <c r="AR113" i="12" s="1"/>
  <c r="AB164" i="12"/>
  <c r="AO164" i="10" s="1"/>
  <c r="AP164" i="10" s="1"/>
  <c r="Z164" i="12"/>
  <c r="AM164" i="10" s="1"/>
  <c r="AN164" i="10" s="1"/>
  <c r="T164" i="12"/>
  <c r="AJ164" i="10" s="1"/>
  <c r="AK164" i="10" s="1"/>
  <c r="N164" i="12"/>
  <c r="AH164" i="12"/>
  <c r="AW164" i="10" s="1"/>
  <c r="V164" i="12"/>
  <c r="K164" i="12"/>
  <c r="Z164" i="10" s="1"/>
  <c r="AQ164" i="12"/>
  <c r="AR164" i="12" s="1"/>
  <c r="AN164" i="12"/>
  <c r="AO164" i="12" s="1"/>
  <c r="BF164" i="12"/>
  <c r="BG164" i="12" s="1"/>
  <c r="M164" i="12"/>
  <c r="AB164" i="10" s="1"/>
  <c r="AC164" i="10" s="1"/>
  <c r="AD164" i="12"/>
  <c r="X164" i="12"/>
  <c r="AW164" i="12"/>
  <c r="AR164" i="10" s="1"/>
  <c r="AS164" i="10" s="1"/>
  <c r="AJ164" i="12"/>
  <c r="P164" i="12"/>
  <c r="AF164" i="12"/>
  <c r="X98" i="12"/>
  <c r="Z98" i="12"/>
  <c r="AH98" i="12"/>
  <c r="AB98" i="12"/>
  <c r="M98" i="12"/>
  <c r="K98" i="12"/>
  <c r="V98" i="12"/>
  <c r="T98" i="12"/>
  <c r="BF98" i="12"/>
  <c r="BG98" i="12" s="1"/>
  <c r="N98" i="12"/>
  <c r="AT98" i="12"/>
  <c r="AU98" i="12" s="1"/>
  <c r="AD98" i="12"/>
  <c r="AY98" i="12"/>
  <c r="AQ98" i="12"/>
  <c r="AR98" i="12" s="1"/>
  <c r="AF98" i="12"/>
  <c r="AN98" i="12"/>
  <c r="AO98" i="12" s="1"/>
  <c r="AJ98" i="12"/>
  <c r="P98" i="12"/>
  <c r="R98" i="12" s="1"/>
  <c r="AW98" i="12"/>
  <c r="CG109" i="12"/>
  <c r="CJ20" i="12"/>
  <c r="Z20" i="11"/>
  <c r="AA20" i="11" s="1"/>
  <c r="BG62" i="6"/>
  <c r="AY62" i="11"/>
  <c r="AO127" i="11"/>
  <c r="AP127" i="11" s="1"/>
  <c r="BD127" i="6"/>
  <c r="BF127" i="6" s="1"/>
  <c r="AY40" i="11"/>
  <c r="AZ40" i="11" s="1"/>
  <c r="BN115" i="5"/>
  <c r="AM20" i="11"/>
  <c r="AN20" i="11" s="1"/>
  <c r="CX20" i="12"/>
  <c r="AJ20" i="11"/>
  <c r="AK20" i="11" s="1"/>
  <c r="CV20" i="12"/>
  <c r="AH20" i="11"/>
  <c r="AI20" i="11" s="1"/>
  <c r="BN31" i="5"/>
  <c r="BW92" i="5"/>
  <c r="BD30" i="6"/>
  <c r="BF30" i="6" s="1"/>
  <c r="BG30" i="6" s="1"/>
  <c r="BD109" i="10"/>
  <c r="BE109" i="10" s="1"/>
  <c r="BB103" i="6"/>
  <c r="AO103" i="11" s="1"/>
  <c r="AP103" i="11" s="1"/>
  <c r="BJ92" i="10"/>
  <c r="BK92" i="10" s="1"/>
  <c r="BG220" i="10"/>
  <c r="BH220" i="10" s="1"/>
  <c r="BW218" i="5"/>
  <c r="BD144" i="10"/>
  <c r="BE144" i="10" s="1"/>
  <c r="BD48" i="10"/>
  <c r="BE48" i="10" s="1"/>
  <c r="BW224" i="5"/>
  <c r="BW15" i="5"/>
  <c r="BN218" i="5"/>
  <c r="BW223" i="5"/>
  <c r="BD49" i="10"/>
  <c r="BE49" i="10" s="1"/>
  <c r="BN54" i="5"/>
  <c r="BW95" i="5"/>
  <c r="BN49" i="5"/>
  <c r="BD148" i="10"/>
  <c r="BE148" i="10" s="1"/>
  <c r="BW225" i="5"/>
  <c r="BG186" i="10"/>
  <c r="BH186" i="10" s="1"/>
  <c r="BN219" i="5"/>
  <c r="BW54" i="5"/>
  <c r="BG174" i="10"/>
  <c r="BH174" i="10" s="1"/>
  <c r="BG160" i="10"/>
  <c r="BH160" i="10" s="1"/>
  <c r="BW213" i="5"/>
  <c r="AY162" i="11"/>
  <c r="BG162" i="6"/>
  <c r="AO232" i="11"/>
  <c r="AP232" i="11" s="1"/>
  <c r="BD219" i="10"/>
  <c r="BE219" i="10" s="1"/>
  <c r="BW30" i="5"/>
  <c r="BW165" i="5"/>
  <c r="BW206" i="5"/>
  <c r="BD46" i="10"/>
  <c r="BE46" i="10" s="1"/>
  <c r="BW216" i="5"/>
  <c r="BN27" i="5"/>
  <c r="BG221" i="10"/>
  <c r="BN221" i="5"/>
  <c r="AT221" i="10"/>
  <c r="AU221" i="10" s="1"/>
  <c r="BT221" i="5"/>
  <c r="BV221" i="5" s="1"/>
  <c r="BJ95" i="10"/>
  <c r="BK95" i="10" s="1"/>
  <c r="BN225" i="5"/>
  <c r="BW115" i="5"/>
  <c r="BD80" i="10"/>
  <c r="BE80" i="10" s="1"/>
  <c r="BG223" i="10"/>
  <c r="BH223" i="10" s="1"/>
  <c r="BN30" i="5"/>
  <c r="BN213" i="5"/>
  <c r="BG213" i="10"/>
  <c r="BN216" i="5"/>
  <c r="BN109" i="5"/>
  <c r="BG109" i="10"/>
  <c r="BH109" i="10" s="1"/>
  <c r="AX40" i="6"/>
  <c r="BB40" i="11"/>
  <c r="BC40" i="11" s="1"/>
  <c r="BJ115" i="10"/>
  <c r="BK115" i="10" s="1"/>
  <c r="BN80" i="5"/>
  <c r="BG80" i="10"/>
  <c r="BG46" i="10"/>
  <c r="BN46" i="5"/>
  <c r="AT108" i="10"/>
  <c r="AU108" i="10" s="1"/>
  <c r="BT108" i="5"/>
  <c r="BV108" i="5" s="1"/>
  <c r="BN108" i="5"/>
  <c r="BG108" i="10"/>
  <c r="BB20" i="6"/>
  <c r="AW20" i="6"/>
  <c r="BB42" i="6"/>
  <c r="AW42" i="6"/>
  <c r="BW233" i="5"/>
  <c r="AZ39" i="11"/>
  <c r="BT232" i="5"/>
  <c r="BV232" i="5" s="1"/>
  <c r="BG81" i="6"/>
  <c r="AZ81" i="11"/>
  <c r="BB69" i="6"/>
  <c r="AW69" i="6"/>
  <c r="BB82" i="6"/>
  <c r="AW82" i="6"/>
  <c r="BB41" i="6"/>
  <c r="AW41" i="6"/>
  <c r="BB65" i="6"/>
  <c r="AW65" i="6"/>
  <c r="BB220" i="11"/>
  <c r="BC220" i="11" s="1"/>
  <c r="AX220" i="6"/>
  <c r="AO220" i="11"/>
  <c r="AP220" i="11" s="1"/>
  <c r="BD220" i="6"/>
  <c r="BF220" i="6" s="1"/>
  <c r="BG232" i="10"/>
  <c r="BH232" i="10" s="1"/>
  <c r="BN232" i="5"/>
  <c r="AX233" i="6"/>
  <c r="BC233" i="11"/>
  <c r="BW149" i="5"/>
  <c r="BD125" i="6"/>
  <c r="BF125" i="6" s="1"/>
  <c r="AY125" i="11" s="1"/>
  <c r="BN233" i="5"/>
  <c r="BJ233" i="10"/>
  <c r="BK233" i="10" s="1"/>
  <c r="BB78" i="6"/>
  <c r="AO78" i="11" s="1"/>
  <c r="AP78" i="11" s="1"/>
  <c r="AW78" i="6"/>
  <c r="BD146" i="10"/>
  <c r="BE146" i="10" s="1"/>
  <c r="BN62" i="5"/>
  <c r="BG20" i="10"/>
  <c r="BH20" i="10" s="1"/>
  <c r="BW62" i="5"/>
  <c r="AO26" i="11"/>
  <c r="AP26" i="11" s="1"/>
  <c r="BW93" i="5"/>
  <c r="BG215" i="6"/>
  <c r="AW107" i="6"/>
  <c r="AX107" i="6" s="1"/>
  <c r="BW112" i="5"/>
  <c r="BD29" i="6"/>
  <c r="BF29" i="6" s="1"/>
  <c r="AY29" i="11" s="1"/>
  <c r="BW94" i="5"/>
  <c r="BJ112" i="10"/>
  <c r="BK112" i="10" s="1"/>
  <c r="BN48" i="5"/>
  <c r="BW131" i="5"/>
  <c r="BG105" i="6"/>
  <c r="BD107" i="6"/>
  <c r="BF107" i="6" s="1"/>
  <c r="AY107" i="11" s="1"/>
  <c r="AZ107" i="11" s="1"/>
  <c r="AW29" i="6"/>
  <c r="AX29" i="6" s="1"/>
  <c r="BB215" i="11"/>
  <c r="BC215" i="11" s="1"/>
  <c r="BN112" i="5"/>
  <c r="BN8" i="5"/>
  <c r="BW157" i="5"/>
  <c r="BD153" i="10"/>
  <c r="BW25" i="5"/>
  <c r="BN215" i="5"/>
  <c r="BW154" i="5"/>
  <c r="AW26" i="6"/>
  <c r="BD129" i="6"/>
  <c r="BF129" i="6" s="1"/>
  <c r="BG129" i="6" s="1"/>
  <c r="AX105" i="6"/>
  <c r="BB105" i="11"/>
  <c r="BD88" i="10"/>
  <c r="BJ88" i="10" s="1"/>
  <c r="BK88" i="10" s="1"/>
  <c r="BW31" i="5"/>
  <c r="BB212" i="6"/>
  <c r="AW212" i="6"/>
  <c r="BB160" i="6"/>
  <c r="AW160" i="6"/>
  <c r="BB112" i="6"/>
  <c r="AW112" i="6"/>
  <c r="AY232" i="11"/>
  <c r="BG232" i="6"/>
  <c r="AX113" i="6"/>
  <c r="BB113" i="11"/>
  <c r="BC113" i="11" s="1"/>
  <c r="AZ215" i="11"/>
  <c r="AX103" i="6"/>
  <c r="BB103" i="11"/>
  <c r="BC103" i="11" s="1"/>
  <c r="AO113" i="11"/>
  <c r="AP113" i="11" s="1"/>
  <c r="BD113" i="6"/>
  <c r="BF113" i="6" s="1"/>
  <c r="BW197" i="5"/>
  <c r="BD197" i="10"/>
  <c r="BD20" i="10"/>
  <c r="BE20" i="10" s="1"/>
  <c r="BW143" i="5"/>
  <c r="BG25" i="10"/>
  <c r="BH25" i="10" s="1"/>
  <c r="BB24" i="11"/>
  <c r="BC24" i="11" s="1"/>
  <c r="AW221" i="6"/>
  <c r="BB221" i="11" s="1"/>
  <c r="BC221" i="11" s="1"/>
  <c r="AX30" i="6"/>
  <c r="BW104" i="5"/>
  <c r="AY91" i="11"/>
  <c r="BE91" i="11" s="1"/>
  <c r="BF91" i="11" s="1"/>
  <c r="BW133" i="5"/>
  <c r="BG32" i="6"/>
  <c r="BN13" i="5"/>
  <c r="BD8" i="10"/>
  <c r="BE8" i="10" s="1"/>
  <c r="BW8" i="5"/>
  <c r="BW87" i="5"/>
  <c r="BW13" i="5"/>
  <c r="BW195" i="5"/>
  <c r="AX66" i="6"/>
  <c r="BD68" i="10"/>
  <c r="BE68" i="10" s="1"/>
  <c r="BD140" i="10"/>
  <c r="BE140" i="10" s="1"/>
  <c r="AY224" i="11"/>
  <c r="AZ224" i="11" s="1"/>
  <c r="BD173" i="10"/>
  <c r="BE173" i="10" s="1"/>
  <c r="BW173" i="5"/>
  <c r="BW184" i="5"/>
  <c r="BW17" i="5"/>
  <c r="BD63" i="10"/>
  <c r="BE63" i="10" s="1"/>
  <c r="BW63" i="5"/>
  <c r="BN63" i="5"/>
  <c r="BG63" i="10"/>
  <c r="AO23" i="11"/>
  <c r="AP23" i="11" s="1"/>
  <c r="BD23" i="6"/>
  <c r="BF23" i="6" s="1"/>
  <c r="BN195" i="5"/>
  <c r="AX23" i="6"/>
  <c r="BB23" i="11"/>
  <c r="BC23" i="11" s="1"/>
  <c r="BD142" i="10"/>
  <c r="BE142" i="10" s="1"/>
  <c r="BD130" i="10"/>
  <c r="BE130" i="10" s="1"/>
  <c r="BW45" i="5"/>
  <c r="BD32" i="10"/>
  <c r="BE32" i="10" s="1"/>
  <c r="BJ131" i="10"/>
  <c r="BK131" i="10" s="1"/>
  <c r="BW156" i="5"/>
  <c r="BD156" i="10"/>
  <c r="BE156" i="10" s="1"/>
  <c r="BD138" i="10"/>
  <c r="BE138" i="10" s="1"/>
  <c r="BW215" i="5"/>
  <c r="BD186" i="10"/>
  <c r="BE186" i="10" s="1"/>
  <c r="BW220" i="5"/>
  <c r="BD220" i="10"/>
  <c r="BW118" i="5"/>
  <c r="BD160" i="10"/>
  <c r="BW160" i="5"/>
  <c r="AO221" i="11"/>
  <c r="AP221" i="11" s="1"/>
  <c r="BD221" i="6"/>
  <c r="BF221" i="6" s="1"/>
  <c r="AZ24" i="11"/>
  <c r="BG31" i="6"/>
  <c r="AX224" i="6"/>
  <c r="BB224" i="11"/>
  <c r="BC224" i="11" s="1"/>
  <c r="AZ32" i="11"/>
  <c r="BE32" i="11"/>
  <c r="BF32" i="11" s="1"/>
  <c r="BG66" i="6"/>
  <c r="AY66" i="11"/>
  <c r="AO218" i="11"/>
  <c r="AP218" i="11" s="1"/>
  <c r="BD218" i="6"/>
  <c r="BF218" i="6" s="1"/>
  <c r="AW27" i="6"/>
  <c r="BB27" i="6"/>
  <c r="BB67" i="6"/>
  <c r="AW67" i="6"/>
  <c r="AX218" i="6"/>
  <c r="BB218" i="11"/>
  <c r="BC218" i="11" s="1"/>
  <c r="BD102" i="10"/>
  <c r="BW102" i="5"/>
  <c r="BN184" i="5"/>
  <c r="BG184" i="10"/>
  <c r="BH184" i="10" s="1"/>
  <c r="BN22" i="5"/>
  <c r="BG68" i="10"/>
  <c r="BH68" i="10" s="1"/>
  <c r="BN68" i="5"/>
  <c r="BD79" i="10"/>
  <c r="BE79" i="10" s="1"/>
  <c r="BW79" i="5"/>
  <c r="BW136" i="5"/>
  <c r="BD136" i="10"/>
  <c r="BE136" i="10" s="1"/>
  <c r="BG79" i="10"/>
  <c r="BN79" i="5"/>
  <c r="BW11" i="5"/>
  <c r="BD145" i="10"/>
  <c r="BE145" i="10" s="1"/>
  <c r="BN45" i="5"/>
  <c r="BG45" i="10"/>
  <c r="BW135" i="5"/>
  <c r="BD135" i="10"/>
  <c r="BT185" i="5"/>
  <c r="BV185" i="5" s="1"/>
  <c r="BT10" i="5"/>
  <c r="BV10" i="5" s="1"/>
  <c r="BH128" i="10"/>
  <c r="BH49" i="10"/>
  <c r="BN185" i="5"/>
  <c r="BD128" i="10"/>
  <c r="BE128" i="10" s="1"/>
  <c r="BW128" i="5"/>
  <c r="AT98" i="10"/>
  <c r="AU98" i="10" s="1"/>
  <c r="BT98" i="5"/>
  <c r="BV98" i="5" s="1"/>
  <c r="BN10" i="5"/>
  <c r="BN98" i="5"/>
  <c r="BG98" i="10"/>
  <c r="BW23" i="5"/>
  <c r="BH130" i="10"/>
  <c r="BJ93" i="10"/>
  <c r="BK93" i="10" s="1"/>
  <c r="BW194" i="5"/>
  <c r="BD194" i="10"/>
  <c r="BE194" i="10" s="1"/>
  <c r="BW174" i="5"/>
  <c r="BD174" i="10"/>
  <c r="BD97" i="10"/>
  <c r="BW97" i="5"/>
  <c r="BG53" i="10"/>
  <c r="BN53" i="5"/>
  <c r="BN67" i="5"/>
  <c r="BG67" i="10"/>
  <c r="BG171" i="10"/>
  <c r="BH171" i="10" s="1"/>
  <c r="BN217" i="5"/>
  <c r="BG14" i="10"/>
  <c r="BN14" i="5"/>
  <c r="BT16" i="5"/>
  <c r="BV16" i="5" s="1"/>
  <c r="BJ157" i="10"/>
  <c r="BK157" i="10" s="1"/>
  <c r="BN66" i="5"/>
  <c r="BG66" i="10"/>
  <c r="AT53" i="10"/>
  <c r="AU53" i="10" s="1"/>
  <c r="BT53" i="5"/>
  <c r="BV53" i="5" s="1"/>
  <c r="BH54" i="10"/>
  <c r="BJ54" i="10"/>
  <c r="BK54" i="10" s="1"/>
  <c r="BH136" i="10"/>
  <c r="AT99" i="10"/>
  <c r="AU99" i="10" s="1"/>
  <c r="BT99" i="5"/>
  <c r="BV99" i="5" s="1"/>
  <c r="AT14" i="10"/>
  <c r="AU14" i="10" s="1"/>
  <c r="BT14" i="5"/>
  <c r="BV14" i="5" s="1"/>
  <c r="BN222" i="5"/>
  <c r="BN16" i="5"/>
  <c r="BW217" i="5"/>
  <c r="BH8" i="10"/>
  <c r="BD91" i="10"/>
  <c r="BE91" i="10" s="1"/>
  <c r="BW91" i="5"/>
  <c r="BJ94" i="10"/>
  <c r="BK94" i="10" s="1"/>
  <c r="BH194" i="10"/>
  <c r="BW222" i="5"/>
  <c r="BH31" i="10"/>
  <c r="BJ31" i="10"/>
  <c r="BK31" i="10" s="1"/>
  <c r="BW66" i="5"/>
  <c r="BD66" i="10"/>
  <c r="BE66" i="10" s="1"/>
  <c r="BH91" i="10"/>
  <c r="BN99" i="5"/>
  <c r="BG99" i="10"/>
  <c r="BJ149" i="10"/>
  <c r="BK149" i="10" s="1"/>
  <c r="BH96" i="10"/>
  <c r="BJ96" i="10"/>
  <c r="BK96" i="10" s="1"/>
  <c r="AT67" i="10"/>
  <c r="AU67" i="10" s="1"/>
  <c r="BT67" i="5"/>
  <c r="BV67" i="5" s="1"/>
  <c r="AW223" i="6"/>
  <c r="BD134" i="10"/>
  <c r="BE134" i="10" s="1"/>
  <c r="BW162" i="5"/>
  <c r="AT111" i="10"/>
  <c r="AU111" i="10" s="1"/>
  <c r="BT26" i="5"/>
  <c r="BV26" i="5" s="1"/>
  <c r="AW114" i="6"/>
  <c r="BB114" i="11" s="1"/>
  <c r="BC114" i="11" s="1"/>
  <c r="AT100" i="10"/>
  <c r="AU100" i="10" s="1"/>
  <c r="BD113" i="10"/>
  <c r="BE113" i="10" s="1"/>
  <c r="BW121" i="5"/>
  <c r="BN211" i="5"/>
  <c r="BN113" i="5"/>
  <c r="BN205" i="5"/>
  <c r="BT105" i="5"/>
  <c r="BV105" i="5" s="1"/>
  <c r="BD105" i="10" s="1"/>
  <c r="BD28" i="10"/>
  <c r="BE28" i="10" s="1"/>
  <c r="AT229" i="10"/>
  <c r="AU229" i="10" s="1"/>
  <c r="BW51" i="5"/>
  <c r="BD114" i="6"/>
  <c r="BF114" i="6" s="1"/>
  <c r="BG114" i="6" s="1"/>
  <c r="AO114" i="11"/>
  <c r="AP114" i="11" s="1"/>
  <c r="AW115" i="6"/>
  <c r="AX115" i="6" s="1"/>
  <c r="BT204" i="5"/>
  <c r="BV204" i="5" s="1"/>
  <c r="BD204" i="10" s="1"/>
  <c r="BD155" i="10"/>
  <c r="BW155" i="5"/>
  <c r="BD106" i="10"/>
  <c r="BE106" i="10" s="1"/>
  <c r="BD150" i="10"/>
  <c r="BE150" i="10" s="1"/>
  <c r="BD205" i="10"/>
  <c r="BE205" i="10" s="1"/>
  <c r="BD119" i="10"/>
  <c r="BE119" i="10" s="1"/>
  <c r="BG28" i="10"/>
  <c r="BH28" i="10" s="1"/>
  <c r="BN100" i="5"/>
  <c r="BG100" i="10"/>
  <c r="BH100" i="10" s="1"/>
  <c r="BG196" i="10"/>
  <c r="BN196" i="5"/>
  <c r="AT196" i="10"/>
  <c r="AU196" i="10" s="1"/>
  <c r="BT196" i="5"/>
  <c r="BV196" i="5" s="1"/>
  <c r="BD115" i="6"/>
  <c r="BF115" i="6" s="1"/>
  <c r="BG115" i="6" s="1"/>
  <c r="BW127" i="5"/>
  <c r="BG51" i="10"/>
  <c r="BJ51" i="10" s="1"/>
  <c r="BK51" i="10" s="1"/>
  <c r="BT69" i="5"/>
  <c r="BV69" i="5" s="1"/>
  <c r="BW69" i="5" s="1"/>
  <c r="BD171" i="10"/>
  <c r="BE171" i="10" s="1"/>
  <c r="BN106" i="5"/>
  <c r="BG106" i="10"/>
  <c r="BH106" i="10" s="1"/>
  <c r="BN9" i="5"/>
  <c r="BN175" i="5"/>
  <c r="BW164" i="5"/>
  <c r="BG78" i="10"/>
  <c r="BH78" i="10" s="1"/>
  <c r="BN78" i="5"/>
  <c r="AO108" i="11"/>
  <c r="AP108" i="11" s="1"/>
  <c r="BJ62" i="10"/>
  <c r="BK62" i="10" s="1"/>
  <c r="BD109" i="6"/>
  <c r="BF109" i="6" s="1"/>
  <c r="BG109" i="6" s="1"/>
  <c r="BW132" i="5"/>
  <c r="BG163" i="6"/>
  <c r="BD204" i="6"/>
  <c r="BF204" i="6" s="1"/>
  <c r="AY204" i="11" s="1"/>
  <c r="BD78" i="10"/>
  <c r="BW78" i="5"/>
  <c r="BD175" i="10"/>
  <c r="BW175" i="5"/>
  <c r="BG229" i="10"/>
  <c r="BH229" i="10" s="1"/>
  <c r="BN229" i="5"/>
  <c r="BW107" i="5"/>
  <c r="BW151" i="5"/>
  <c r="BD151" i="10"/>
  <c r="AO205" i="11"/>
  <c r="AP205" i="11" s="1"/>
  <c r="BD205" i="6"/>
  <c r="BF205" i="6" s="1"/>
  <c r="BE163" i="11"/>
  <c r="BF163" i="11" s="1"/>
  <c r="AZ163" i="11"/>
  <c r="BG130" i="6"/>
  <c r="AY130" i="11"/>
  <c r="BG26" i="6"/>
  <c r="AY26" i="11"/>
  <c r="AX205" i="6"/>
  <c r="BB205" i="11"/>
  <c r="BC205" i="11" s="1"/>
  <c r="AY126" i="11"/>
  <c r="BG126" i="6"/>
  <c r="AX44" i="6"/>
  <c r="BB44" i="11"/>
  <c r="BC44" i="11" s="1"/>
  <c r="AX45" i="6"/>
  <c r="BB45" i="11"/>
  <c r="BC45" i="11" s="1"/>
  <c r="AO44" i="11"/>
  <c r="AP44" i="11" s="1"/>
  <c r="BD44" i="6"/>
  <c r="BF44" i="6" s="1"/>
  <c r="AO45" i="11"/>
  <c r="AP45" i="11" s="1"/>
  <c r="BD45" i="6"/>
  <c r="BF45" i="6" s="1"/>
  <c r="AX108" i="6"/>
  <c r="BB108" i="11"/>
  <c r="BC108" i="11" s="1"/>
  <c r="AX109" i="6"/>
  <c r="BB109" i="11"/>
  <c r="BC109" i="11" s="1"/>
  <c r="BW100" i="5"/>
  <c r="BD100" i="10"/>
  <c r="BW139" i="5"/>
  <c r="BD139" i="10"/>
  <c r="BN103" i="5"/>
  <c r="BG103" i="10"/>
  <c r="AT103" i="10"/>
  <c r="AU103" i="10" s="1"/>
  <c r="BT103" i="5"/>
  <c r="BV103" i="5" s="1"/>
  <c r="BD229" i="10"/>
  <c r="BW229" i="5"/>
  <c r="BD110" i="6"/>
  <c r="BF110" i="6" s="1"/>
  <c r="AY110" i="11" s="1"/>
  <c r="BG81" i="10"/>
  <c r="BN81" i="5"/>
  <c r="AT81" i="10"/>
  <c r="AU81" i="10" s="1"/>
  <c r="BT81" i="5"/>
  <c r="BV81" i="5" s="1"/>
  <c r="BG231" i="6"/>
  <c r="BG111" i="10"/>
  <c r="BH111" i="10" s="1"/>
  <c r="BN111" i="5"/>
  <c r="BB206" i="11"/>
  <c r="BC206" i="11" s="1"/>
  <c r="BD102" i="6"/>
  <c r="BF102" i="6" s="1"/>
  <c r="AY102" i="11" s="1"/>
  <c r="AX104" i="6"/>
  <c r="BB104" i="11"/>
  <c r="BC104" i="11" s="1"/>
  <c r="BB106" i="11"/>
  <c r="BC106" i="11" s="1"/>
  <c r="AX106" i="6"/>
  <c r="AX111" i="6"/>
  <c r="BD104" i="6"/>
  <c r="BF104" i="6" s="1"/>
  <c r="AY104" i="11" s="1"/>
  <c r="AX110" i="6"/>
  <c r="BB110" i="11"/>
  <c r="BC110" i="11" s="1"/>
  <c r="BN204" i="5"/>
  <c r="BG204" i="10"/>
  <c r="BH204" i="10" s="1"/>
  <c r="BW12" i="5"/>
  <c r="BD106" i="6"/>
  <c r="BF106" i="6" s="1"/>
  <c r="BG106" i="6" s="1"/>
  <c r="BD111" i="6"/>
  <c r="BF111" i="6" s="1"/>
  <c r="AX227" i="6"/>
  <c r="AX204" i="6"/>
  <c r="BB204" i="11"/>
  <c r="BC204" i="11" s="1"/>
  <c r="BG105" i="10"/>
  <c r="BH105" i="10" s="1"/>
  <c r="BN105" i="5"/>
  <c r="BD227" i="6"/>
  <c r="BF227" i="6" s="1"/>
  <c r="AX102" i="6"/>
  <c r="BB102" i="11"/>
  <c r="BC102" i="11" s="1"/>
  <c r="AY124" i="11"/>
  <c r="BG124" i="6"/>
  <c r="BG123" i="6"/>
  <c r="AY123" i="11"/>
  <c r="AX43" i="6"/>
  <c r="BB43" i="11"/>
  <c r="BC43" i="11" s="1"/>
  <c r="AX28" i="6"/>
  <c r="BB63" i="11"/>
  <c r="BC63" i="11" s="1"/>
  <c r="AX63" i="6"/>
  <c r="AO43" i="11"/>
  <c r="AP43" i="11" s="1"/>
  <c r="BD43" i="6"/>
  <c r="BF43" i="6" s="1"/>
  <c r="BD28" i="6"/>
  <c r="BF28" i="6" s="1"/>
  <c r="AO63" i="11"/>
  <c r="AP63" i="11" s="1"/>
  <c r="BD63" i="6"/>
  <c r="BF63" i="6" s="1"/>
  <c r="AX214" i="6"/>
  <c r="BB214" i="11"/>
  <c r="BC214" i="11" s="1"/>
  <c r="AO214" i="11"/>
  <c r="AP214" i="11" s="1"/>
  <c r="BD214" i="6"/>
  <c r="BF214" i="6" s="1"/>
  <c r="BD77" i="6"/>
  <c r="BF77" i="6" s="1"/>
  <c r="BB211" i="11"/>
  <c r="BC211" i="11" s="1"/>
  <c r="AX211" i="6"/>
  <c r="BD25" i="6"/>
  <c r="BF25" i="6" s="1"/>
  <c r="AO211" i="11"/>
  <c r="AP211" i="11" s="1"/>
  <c r="BD211" i="6"/>
  <c r="BF211" i="6" s="1"/>
  <c r="BN77" i="5"/>
  <c r="BG77" i="10"/>
  <c r="BH77" i="10" s="1"/>
  <c r="AT77" i="10"/>
  <c r="AU77" i="10" s="1"/>
  <c r="BT77" i="5"/>
  <c r="BV77" i="5" s="1"/>
  <c r="AT172" i="10"/>
  <c r="AU172" i="10" s="1"/>
  <c r="BT172" i="5"/>
  <c r="BV172" i="5" s="1"/>
  <c r="BW137" i="5"/>
  <c r="BD137" i="10"/>
  <c r="AT52" i="10"/>
  <c r="AU52" i="10" s="1"/>
  <c r="BT52" i="5"/>
  <c r="BV52" i="5" s="1"/>
  <c r="BH127" i="10"/>
  <c r="BJ127" i="10"/>
  <c r="BK127" i="10" s="1"/>
  <c r="BD12" i="6"/>
  <c r="BF12" i="6" s="1"/>
  <c r="BG159" i="10"/>
  <c r="BN159" i="5"/>
  <c r="AX161" i="6"/>
  <c r="BB161" i="11"/>
  <c r="BC161" i="11" s="1"/>
  <c r="AX46" i="6"/>
  <c r="BB46" i="11"/>
  <c r="BC46" i="11" s="1"/>
  <c r="BT214" i="5"/>
  <c r="BV214" i="5" s="1"/>
  <c r="BD223" i="6"/>
  <c r="BF223" i="6" s="1"/>
  <c r="BG42" i="10"/>
  <c r="BN42" i="5"/>
  <c r="AT159" i="10"/>
  <c r="AU159" i="10" s="1"/>
  <c r="BT159" i="5"/>
  <c r="BV159" i="5" s="1"/>
  <c r="BD120" i="10"/>
  <c r="BW120" i="5"/>
  <c r="AX9" i="6"/>
  <c r="BB9" i="11"/>
  <c r="BC9" i="11" s="1"/>
  <c r="AO161" i="11"/>
  <c r="AP161" i="11" s="1"/>
  <c r="BD161" i="6"/>
  <c r="BF161" i="6" s="1"/>
  <c r="AO46" i="11"/>
  <c r="AP46" i="11" s="1"/>
  <c r="BD46" i="6"/>
  <c r="BF46" i="6" s="1"/>
  <c r="AT43" i="10"/>
  <c r="AU43" i="10" s="1"/>
  <c r="BT43" i="5"/>
  <c r="BV43" i="5" s="1"/>
  <c r="BN214" i="5"/>
  <c r="AO222" i="11"/>
  <c r="AP222" i="11" s="1"/>
  <c r="BD222" i="6"/>
  <c r="BF222" i="6" s="1"/>
  <c r="BW110" i="5"/>
  <c r="AT42" i="10"/>
  <c r="AU42" i="10" s="1"/>
  <c r="BT42" i="5"/>
  <c r="BV42" i="5" s="1"/>
  <c r="AO9" i="11"/>
  <c r="AP9" i="11" s="1"/>
  <c r="BD9" i="6"/>
  <c r="BF9" i="6" s="1"/>
  <c r="BD21" i="6"/>
  <c r="BF21" i="6" s="1"/>
  <c r="BG10" i="6"/>
  <c r="BW126" i="5"/>
  <c r="BD126" i="10"/>
  <c r="BB80" i="11"/>
  <c r="BC80" i="11" s="1"/>
  <c r="AX80" i="6"/>
  <c r="BG43" i="10"/>
  <c r="BN43" i="5"/>
  <c r="BN193" i="5"/>
  <c r="AX68" i="6"/>
  <c r="AX22" i="6"/>
  <c r="BJ215" i="10"/>
  <c r="BK215" i="10" s="1"/>
  <c r="AY60" i="11"/>
  <c r="BG60" i="6"/>
  <c r="BB79" i="11"/>
  <c r="BC79" i="11" s="1"/>
  <c r="AX79" i="6"/>
  <c r="BD147" i="10"/>
  <c r="BE147" i="10" s="1"/>
  <c r="BW147" i="5"/>
  <c r="BB222" i="11"/>
  <c r="BC222" i="11" s="1"/>
  <c r="AX222" i="6"/>
  <c r="BH69" i="10"/>
  <c r="BN40" i="5"/>
  <c r="BD60" i="10"/>
  <c r="BW60" i="5"/>
  <c r="BG128" i="6"/>
  <c r="AY128" i="11"/>
  <c r="AO80" i="11"/>
  <c r="AP80" i="11" s="1"/>
  <c r="BD80" i="6"/>
  <c r="BF80" i="6" s="1"/>
  <c r="BT193" i="5"/>
  <c r="BV193" i="5" s="1"/>
  <c r="BD68" i="6"/>
  <c r="BF68" i="6" s="1"/>
  <c r="BD22" i="6"/>
  <c r="BF22" i="6" s="1"/>
  <c r="AO79" i="11"/>
  <c r="AP79" i="11" s="1"/>
  <c r="BD79" i="6"/>
  <c r="BF79" i="6" s="1"/>
  <c r="BD89" i="10"/>
  <c r="BW89" i="5"/>
  <c r="BW111" i="5"/>
  <c r="BD111" i="10"/>
  <c r="AX213" i="6"/>
  <c r="BB213" i="11"/>
  <c r="BC213" i="11" s="1"/>
  <c r="BE132" i="10"/>
  <c r="BJ132" i="10"/>
  <c r="BK132" i="10" s="1"/>
  <c r="BG29" i="10"/>
  <c r="BN29" i="5"/>
  <c r="BT40" i="5"/>
  <c r="BV40" i="5" s="1"/>
  <c r="BB219" i="11"/>
  <c r="BC219" i="11" s="1"/>
  <c r="AX219" i="6"/>
  <c r="BG158" i="6"/>
  <c r="AY158" i="11"/>
  <c r="AY108" i="11"/>
  <c r="BG108" i="6"/>
  <c r="BG212" i="10"/>
  <c r="BN212" i="5"/>
  <c r="BW129" i="5"/>
  <c r="BD129" i="10"/>
  <c r="BH119" i="10"/>
  <c r="AO213" i="11"/>
  <c r="AP213" i="11" s="1"/>
  <c r="BD213" i="6"/>
  <c r="BF213" i="6" s="1"/>
  <c r="BD152" i="10"/>
  <c r="BW152" i="5"/>
  <c r="BG44" i="10"/>
  <c r="BN44" i="5"/>
  <c r="AT29" i="10"/>
  <c r="AU29" i="10" s="1"/>
  <c r="BT29" i="5"/>
  <c r="BV29" i="5" s="1"/>
  <c r="AO219" i="11"/>
  <c r="AP219" i="11" s="1"/>
  <c r="BD219" i="6"/>
  <c r="BF219" i="6" s="1"/>
  <c r="AT212" i="10"/>
  <c r="AU212" i="10" s="1"/>
  <c r="BT212" i="5"/>
  <c r="BV212" i="5" s="1"/>
  <c r="BW141" i="5"/>
  <c r="BD141" i="10"/>
  <c r="AT44" i="10"/>
  <c r="AU44" i="10" s="1"/>
  <c r="BT44" i="5"/>
  <c r="BV44" i="5" s="1"/>
  <c r="BG172" i="10"/>
  <c r="BN172" i="5"/>
  <c r="BE121" i="10"/>
  <c r="BJ121" i="10"/>
  <c r="BK121" i="10" s="1"/>
  <c r="BD116" i="10"/>
  <c r="BE116" i="10" s="1"/>
  <c r="BW116" i="5"/>
  <c r="BD225" i="6"/>
  <c r="BF225" i="6" s="1"/>
  <c r="BG52" i="10"/>
  <c r="BN52" i="5"/>
  <c r="AX12" i="6"/>
  <c r="F25" i="14"/>
  <c r="N23" i="14"/>
  <c r="AG25" i="14"/>
  <c r="AK9" i="14"/>
  <c r="AO9" i="14"/>
  <c r="AQ9" i="14"/>
  <c r="AO25" i="14"/>
  <c r="H10" i="14"/>
  <c r="AU10" i="14"/>
  <c r="R10" i="14"/>
  <c r="AM14" i="14"/>
  <c r="T14" i="14"/>
  <c r="P25" i="14"/>
  <c r="L10" i="14"/>
  <c r="F14" i="14"/>
  <c r="V10" i="14"/>
  <c r="AW14" i="14"/>
  <c r="AW9" i="14"/>
  <c r="X14" i="14"/>
  <c r="AK14" i="14"/>
  <c r="V14" i="14"/>
  <c r="AS10" i="14"/>
  <c r="AM9" i="14"/>
  <c r="AU14" i="14"/>
  <c r="AS9" i="14"/>
  <c r="T10" i="14"/>
  <c r="L25" i="14"/>
  <c r="AI10" i="14"/>
  <c r="H14" i="14"/>
  <c r="AI9" i="14"/>
  <c r="R14" i="14"/>
  <c r="N9" i="14"/>
  <c r="P14" i="14"/>
  <c r="X9" i="14"/>
  <c r="AW10" i="14"/>
  <c r="AG14" i="14"/>
  <c r="X25" i="14"/>
  <c r="J10" i="14"/>
  <c r="AG9" i="14"/>
  <c r="V9" i="14"/>
  <c r="T25" i="14"/>
  <c r="AO14" i="14"/>
  <c r="R9" i="14"/>
  <c r="AE14" i="14"/>
  <c r="AE9" i="14"/>
  <c r="T9" i="14"/>
  <c r="AI14" i="14"/>
  <c r="AG10" i="14"/>
  <c r="AO10" i="14"/>
  <c r="L14" i="14"/>
  <c r="H25" i="14"/>
  <c r="L9" i="14"/>
  <c r="AQ14" i="14"/>
  <c r="AE10" i="14"/>
  <c r="AU9" i="14"/>
  <c r="AU25" i="14"/>
  <c r="X10" i="14"/>
  <c r="F9" i="14"/>
  <c r="AQ10" i="14"/>
  <c r="AK13" i="14"/>
  <c r="N14" i="14"/>
  <c r="P9" i="14"/>
  <c r="H9" i="14"/>
  <c r="J14" i="14"/>
  <c r="AM10" i="14"/>
  <c r="J9" i="14"/>
  <c r="F10" i="14"/>
  <c r="N10" i="14"/>
  <c r="AS14" i="14"/>
  <c r="AS25" i="14"/>
  <c r="P10" i="14"/>
  <c r="AK10" i="14"/>
  <c r="BE181" i="11" l="1"/>
  <c r="BF181" i="11" s="1"/>
  <c r="AU37" i="12"/>
  <c r="AU176" i="12"/>
  <c r="AU148" i="12"/>
  <c r="BE122" i="11"/>
  <c r="BF122" i="11" s="1"/>
  <c r="BE183" i="11"/>
  <c r="BF183" i="11" s="1"/>
  <c r="BJ101" i="10"/>
  <c r="BK101" i="10" s="1"/>
  <c r="CH172" i="12"/>
  <c r="DX172" i="12" s="1"/>
  <c r="DY172" i="12" s="1"/>
  <c r="BE180" i="11"/>
  <c r="BF180" i="11" s="1"/>
  <c r="AZ171" i="11"/>
  <c r="BE171" i="11"/>
  <c r="BF171" i="11" s="1"/>
  <c r="CH170" i="12"/>
  <c r="DR170" i="12" s="1"/>
  <c r="CH184" i="12"/>
  <c r="CT184" i="12" s="1"/>
  <c r="AZ182" i="11"/>
  <c r="AF154" i="12"/>
  <c r="R158" i="12"/>
  <c r="AG158" i="10" s="1"/>
  <c r="AH158" i="10" s="1"/>
  <c r="AE158" i="10"/>
  <c r="AF158" i="10" s="1"/>
  <c r="R154" i="12"/>
  <c r="AG154" i="10" s="1"/>
  <c r="AH154" i="10" s="1"/>
  <c r="AE154" i="10"/>
  <c r="AF154" i="10" s="1"/>
  <c r="R185" i="12"/>
  <c r="AG185" i="10" s="1"/>
  <c r="AH185" i="10" s="1"/>
  <c r="AE185" i="10"/>
  <c r="AF185" i="10" s="1"/>
  <c r="R203" i="12"/>
  <c r="AG203" i="10" s="1"/>
  <c r="AH203" i="10" s="1"/>
  <c r="AE203" i="10"/>
  <c r="AF203" i="10" s="1"/>
  <c r="CZ122" i="12"/>
  <c r="CT122" i="12"/>
  <c r="CN122" i="12"/>
  <c r="CP122" i="12"/>
  <c r="CR122" i="12"/>
  <c r="DX122" i="12"/>
  <c r="DY122" i="12" s="1"/>
  <c r="CL122" i="12"/>
  <c r="DT122" i="12"/>
  <c r="DV122" i="12" s="1"/>
  <c r="DO122" i="12"/>
  <c r="DP122" i="12" s="1"/>
  <c r="BJ133" i="10"/>
  <c r="BK133" i="10" s="1"/>
  <c r="CP173" i="12"/>
  <c r="CZ173" i="12"/>
  <c r="CL173" i="12"/>
  <c r="CR173" i="12"/>
  <c r="DT173" i="12"/>
  <c r="DR173" i="12"/>
  <c r="DX173" i="12"/>
  <c r="DY173" i="12" s="1"/>
  <c r="CN173" i="12"/>
  <c r="BE178" i="11"/>
  <c r="BF178" i="11" s="1"/>
  <c r="CH181" i="12"/>
  <c r="CT181" i="12" s="1"/>
  <c r="CH177" i="12"/>
  <c r="CL177" i="12" s="1"/>
  <c r="CH178" i="12"/>
  <c r="CN178" i="12" s="1"/>
  <c r="CH180" i="12"/>
  <c r="CP180" i="12" s="1"/>
  <c r="CH136" i="12"/>
  <c r="DX136" i="12" s="1"/>
  <c r="DY136" i="12" s="1"/>
  <c r="M25" i="14"/>
  <c r="CH179" i="12"/>
  <c r="DO179" i="12" s="1"/>
  <c r="DP179" i="12" s="1"/>
  <c r="BJ167" i="10"/>
  <c r="BK167" i="10" s="1"/>
  <c r="DX222" i="12"/>
  <c r="DY222" i="12" s="1"/>
  <c r="CN222" i="12"/>
  <c r="DR222" i="12"/>
  <c r="CR222" i="12"/>
  <c r="DO222" i="12"/>
  <c r="DP222" i="12" s="1"/>
  <c r="CP222" i="12"/>
  <c r="DT222" i="12"/>
  <c r="CL222" i="12"/>
  <c r="CZ222" i="12"/>
  <c r="BE200" i="11"/>
  <c r="BF200" i="11" s="1"/>
  <c r="BE194" i="11"/>
  <c r="BF194" i="11" s="1"/>
  <c r="BE190" i="11"/>
  <c r="BF190" i="11" s="1"/>
  <c r="CH147" i="12"/>
  <c r="DO147" i="12" s="1"/>
  <c r="DP147" i="12" s="1"/>
  <c r="Q25" i="14"/>
  <c r="BE186" i="11"/>
  <c r="BF186" i="11" s="1"/>
  <c r="CH200" i="12"/>
  <c r="CL200" i="12" s="1"/>
  <c r="CH154" i="12"/>
  <c r="CH157" i="12"/>
  <c r="CR157" i="12" s="1"/>
  <c r="BE203" i="11"/>
  <c r="BF203" i="11" s="1"/>
  <c r="CH201" i="12"/>
  <c r="CP201" i="12" s="1"/>
  <c r="CH206" i="12"/>
  <c r="DX206" i="12" s="1"/>
  <c r="DY206" i="12" s="1"/>
  <c r="AV25" i="14"/>
  <c r="CH224" i="12"/>
  <c r="CN224" i="12" s="1"/>
  <c r="BE243" i="11"/>
  <c r="BF243" i="11" s="1"/>
  <c r="DT259" i="12"/>
  <c r="BE244" i="11"/>
  <c r="BF244" i="11" s="1"/>
  <c r="AZ244" i="11"/>
  <c r="CH244" i="12"/>
  <c r="DO244" i="12" s="1"/>
  <c r="DP244" i="12" s="1"/>
  <c r="CH241" i="12"/>
  <c r="DX241" i="12" s="1"/>
  <c r="DY241" i="12" s="1"/>
  <c r="Z201" i="11"/>
  <c r="AA201" i="11" s="1"/>
  <c r="CJ201" i="12"/>
  <c r="DD201" i="12" s="1"/>
  <c r="CH77" i="12"/>
  <c r="Z77" i="11" s="1"/>
  <c r="AA77" i="11" s="1"/>
  <c r="DD62" i="12"/>
  <c r="CH243" i="12"/>
  <c r="CR243" i="12" s="1"/>
  <c r="BE242" i="11"/>
  <c r="BF242" i="11" s="1"/>
  <c r="CH242" i="12"/>
  <c r="CN242" i="12" s="1"/>
  <c r="Y25" i="14"/>
  <c r="AH25" i="14"/>
  <c r="EE196" i="12"/>
  <c r="CP259" i="12"/>
  <c r="CZ259" i="12"/>
  <c r="DX259" i="12"/>
  <c r="DY259" i="12" s="1"/>
  <c r="DO259" i="12"/>
  <c r="DP259" i="12" s="1"/>
  <c r="AL308" i="12"/>
  <c r="CL259" i="12"/>
  <c r="DR259" i="12"/>
  <c r="CN259" i="12"/>
  <c r="CR259" i="12"/>
  <c r="BF322" i="11"/>
  <c r="DD259" i="12"/>
  <c r="CJ231" i="12"/>
  <c r="AB231" i="11" s="1"/>
  <c r="AC231" i="11" s="1"/>
  <c r="CJ226" i="12"/>
  <c r="AB226" i="11" s="1"/>
  <c r="AC226" i="11" s="1"/>
  <c r="CH238" i="12"/>
  <c r="Z238" i="11" s="1"/>
  <c r="AA238" i="11" s="1"/>
  <c r="I25" i="14"/>
  <c r="EE27" i="12"/>
  <c r="U25" i="14"/>
  <c r="AT25" i="14"/>
  <c r="AP25" i="14"/>
  <c r="EE77" i="12"/>
  <c r="BF249" i="11"/>
  <c r="BF321" i="11"/>
  <c r="CH219" i="12"/>
  <c r="CR219" i="12" s="1"/>
  <c r="DP8" i="12"/>
  <c r="DY8" i="12"/>
  <c r="R143" i="12"/>
  <c r="AG143" i="10" s="1"/>
  <c r="AH143" i="10" s="1"/>
  <c r="AE143" i="10"/>
  <c r="AF143" i="10" s="1"/>
  <c r="AF143" i="12"/>
  <c r="BJ239" i="10"/>
  <c r="BK239" i="10" s="1"/>
  <c r="BJ182" i="10"/>
  <c r="BK182" i="10" s="1"/>
  <c r="AF218" i="12"/>
  <c r="K25" i="14"/>
  <c r="BJ244" i="12"/>
  <c r="AD218" i="12"/>
  <c r="AF195" i="12"/>
  <c r="R218" i="12"/>
  <c r="AG218" i="10" s="1"/>
  <c r="AH218" i="10" s="1"/>
  <c r="AE218" i="10"/>
  <c r="AF218" i="10" s="1"/>
  <c r="AD195" i="12"/>
  <c r="R226" i="12"/>
  <c r="AG226" i="10" s="1"/>
  <c r="AH226" i="10" s="1"/>
  <c r="AE226" i="10"/>
  <c r="AF226" i="10" s="1"/>
  <c r="AD226" i="12"/>
  <c r="AF226" i="12"/>
  <c r="R244" i="12"/>
  <c r="AE244" i="10"/>
  <c r="AF244" i="10" s="1"/>
  <c r="AF244" i="12"/>
  <c r="R195" i="12"/>
  <c r="AG195" i="10" s="1"/>
  <c r="AH195" i="10" s="1"/>
  <c r="AE195" i="10"/>
  <c r="AF195" i="10" s="1"/>
  <c r="AD87" i="12"/>
  <c r="R87" i="12"/>
  <c r="AG87" i="10" s="1"/>
  <c r="AH87" i="10" s="1"/>
  <c r="AE87" i="10"/>
  <c r="AF87" i="10" s="1"/>
  <c r="AF228" i="12"/>
  <c r="AF241" i="12"/>
  <c r="R241" i="12"/>
  <c r="AG241" i="10" s="1"/>
  <c r="AH241" i="10" s="1"/>
  <c r="AE241" i="10"/>
  <c r="AF241" i="10" s="1"/>
  <c r="AD241" i="12"/>
  <c r="R228" i="12"/>
  <c r="AG228" i="10" s="1"/>
  <c r="AH228" i="10" s="1"/>
  <c r="AE228" i="10"/>
  <c r="AF228" i="10" s="1"/>
  <c r="AF83" i="12"/>
  <c r="R83" i="12"/>
  <c r="AG83" i="10" s="1"/>
  <c r="AH83" i="10" s="1"/>
  <c r="AE83" i="10"/>
  <c r="AF83" i="10" s="1"/>
  <c r="AD83" i="12"/>
  <c r="AY39" i="12"/>
  <c r="AT39" i="12"/>
  <c r="AF201" i="12"/>
  <c r="R201" i="12"/>
  <c r="AG201" i="10" s="1"/>
  <c r="AH201" i="10" s="1"/>
  <c r="AE201" i="10"/>
  <c r="AF201" i="10" s="1"/>
  <c r="BF246" i="11"/>
  <c r="BF318" i="11"/>
  <c r="AZ323" i="11"/>
  <c r="BE323" i="11"/>
  <c r="BE320" i="11"/>
  <c r="AZ320" i="11"/>
  <c r="AZ317" i="11"/>
  <c r="BE317" i="11"/>
  <c r="BE319" i="11"/>
  <c r="AZ319" i="11"/>
  <c r="BE247" i="11"/>
  <c r="AZ247" i="11"/>
  <c r="BE256" i="11"/>
  <c r="BF256" i="11" s="1"/>
  <c r="AZ256" i="11"/>
  <c r="AZ253" i="11"/>
  <c r="BE253" i="11"/>
  <c r="BF253" i="11" s="1"/>
  <c r="AZ245" i="11"/>
  <c r="BE245" i="11"/>
  <c r="AZ254" i="11"/>
  <c r="BE254" i="11"/>
  <c r="BF254" i="11" s="1"/>
  <c r="BE255" i="11"/>
  <c r="BF255" i="11" s="1"/>
  <c r="AZ255" i="11"/>
  <c r="AZ251" i="11"/>
  <c r="BE251" i="11"/>
  <c r="AZ252" i="11"/>
  <c r="BE252" i="11"/>
  <c r="BF252" i="11" s="1"/>
  <c r="BE248" i="11"/>
  <c r="AZ248" i="11"/>
  <c r="BJ235" i="10"/>
  <c r="BK235" i="10" s="1"/>
  <c r="DD181" i="12"/>
  <c r="BJ202" i="10"/>
  <c r="BK202" i="10" s="1"/>
  <c r="BJ58" i="10"/>
  <c r="BK58" i="10" s="1"/>
  <c r="BJ55" i="10"/>
  <c r="BK55" i="10" s="1"/>
  <c r="BJ178" i="10"/>
  <c r="BK178" i="10" s="1"/>
  <c r="BJ192" i="10"/>
  <c r="BK192" i="10" s="1"/>
  <c r="BJ38" i="10"/>
  <c r="BK38" i="10" s="1"/>
  <c r="BJ37" i="10"/>
  <c r="BK37" i="10" s="1"/>
  <c r="AO75" i="11"/>
  <c r="AP75" i="11" s="1"/>
  <c r="BJ176" i="10"/>
  <c r="BK176" i="10" s="1"/>
  <c r="BJ238" i="10"/>
  <c r="BK238" i="10" s="1"/>
  <c r="BJ231" i="10"/>
  <c r="BK231" i="10" s="1"/>
  <c r="AD227" i="12"/>
  <c r="R227" i="12"/>
  <c r="AG227" i="10" s="1"/>
  <c r="AH227" i="10" s="1"/>
  <c r="AE227" i="10"/>
  <c r="AF227" i="10" s="1"/>
  <c r="AF234" i="12"/>
  <c r="R234" i="12"/>
  <c r="AG234" i="10" s="1"/>
  <c r="AH234" i="10" s="1"/>
  <c r="AE234" i="10"/>
  <c r="AF234" i="10" s="1"/>
  <c r="AF230" i="12"/>
  <c r="AD230" i="12"/>
  <c r="R230" i="12"/>
  <c r="AG230" i="10" s="1"/>
  <c r="AH230" i="10" s="1"/>
  <c r="AE230" i="10"/>
  <c r="AF230" i="10" s="1"/>
  <c r="AF40" i="12"/>
  <c r="R40" i="12"/>
  <c r="AG40" i="10" s="1"/>
  <c r="AH40" i="10" s="1"/>
  <c r="AE40" i="10"/>
  <c r="AF40" i="10" s="1"/>
  <c r="AD40" i="12"/>
  <c r="AD222" i="12"/>
  <c r="AF222" i="12"/>
  <c r="AF107" i="12"/>
  <c r="AF214" i="12"/>
  <c r="R237" i="12"/>
  <c r="AG237" i="10" s="1"/>
  <c r="AH237" i="10" s="1"/>
  <c r="AE237" i="10"/>
  <c r="AF237" i="10" s="1"/>
  <c r="AD237" i="12"/>
  <c r="AF237" i="12"/>
  <c r="R222" i="12"/>
  <c r="AG222" i="10" s="1"/>
  <c r="AH222" i="10" s="1"/>
  <c r="AE222" i="10"/>
  <c r="AF222" i="10" s="1"/>
  <c r="R214" i="12"/>
  <c r="AG214" i="10" s="1"/>
  <c r="AH214" i="10" s="1"/>
  <c r="AE214" i="10"/>
  <c r="AF214" i="10" s="1"/>
  <c r="AD214" i="12"/>
  <c r="AM214" i="10"/>
  <c r="AN214" i="10" s="1"/>
  <c r="AF198" i="12"/>
  <c r="AR198" i="10"/>
  <c r="AS198" i="10" s="1"/>
  <c r="R198" i="12"/>
  <c r="AG198" i="10" s="1"/>
  <c r="AH198" i="10" s="1"/>
  <c r="AE198" i="10"/>
  <c r="AF198" i="10" s="1"/>
  <c r="AD198" i="12"/>
  <c r="AD193" i="12"/>
  <c r="AF193" i="12"/>
  <c r="R193" i="12"/>
  <c r="AL193" i="12" s="1"/>
  <c r="AE193" i="10"/>
  <c r="AF193" i="10" s="1"/>
  <c r="R125" i="12"/>
  <c r="AG125" i="10" s="1"/>
  <c r="AH125" i="10" s="1"/>
  <c r="AE125" i="10"/>
  <c r="AF125" i="10" s="1"/>
  <c r="AD125" i="12"/>
  <c r="R107" i="12"/>
  <c r="AG107" i="10" s="1"/>
  <c r="AH107" i="10" s="1"/>
  <c r="AE107" i="10"/>
  <c r="AF107" i="10" s="1"/>
  <c r="AD107" i="12"/>
  <c r="AF71" i="12"/>
  <c r="AD71" i="12"/>
  <c r="R71" i="12"/>
  <c r="AG71" i="10" s="1"/>
  <c r="AH71" i="10" s="1"/>
  <c r="AE71" i="10"/>
  <c r="AF71" i="10" s="1"/>
  <c r="CJ112" i="12"/>
  <c r="AB112" i="11" s="1"/>
  <c r="AC112" i="11" s="1"/>
  <c r="CJ70" i="12"/>
  <c r="AB70" i="11" s="1"/>
  <c r="AC70" i="11" s="1"/>
  <c r="AM199" i="10"/>
  <c r="AN199" i="10" s="1"/>
  <c r="AD199" i="12"/>
  <c r="R199" i="12"/>
  <c r="AG199" i="10" s="1"/>
  <c r="AH199" i="10" s="1"/>
  <c r="AE199" i="10"/>
  <c r="AF199" i="10" s="1"/>
  <c r="R200" i="12"/>
  <c r="AL200" i="12" s="1"/>
  <c r="AE200" i="10"/>
  <c r="AF200" i="10" s="1"/>
  <c r="AM200" i="10"/>
  <c r="AN200" i="10" s="1"/>
  <c r="AD200" i="12"/>
  <c r="R216" i="12"/>
  <c r="AG216" i="10" s="1"/>
  <c r="AH216" i="10" s="1"/>
  <c r="AE216" i="10"/>
  <c r="AF216" i="10" s="1"/>
  <c r="AM216" i="10"/>
  <c r="AN216" i="10" s="1"/>
  <c r="AD216" i="12"/>
  <c r="R217" i="12"/>
  <c r="AL217" i="12" s="1"/>
  <c r="AE217" i="10"/>
  <c r="AF217" i="10" s="1"/>
  <c r="R224" i="12"/>
  <c r="AG224" i="10" s="1"/>
  <c r="AH224" i="10" s="1"/>
  <c r="AE224" i="10"/>
  <c r="AF224" i="10" s="1"/>
  <c r="R225" i="12"/>
  <c r="AG225" i="10" s="1"/>
  <c r="AH225" i="10" s="1"/>
  <c r="AE225" i="10"/>
  <c r="AF225" i="10" s="1"/>
  <c r="AM225" i="10"/>
  <c r="AN225" i="10" s="1"/>
  <c r="AD225" i="12"/>
  <c r="R163" i="12"/>
  <c r="AG163" i="10" s="1"/>
  <c r="AH163" i="10" s="1"/>
  <c r="AE163" i="10"/>
  <c r="AF163" i="10" s="1"/>
  <c r="R164" i="12"/>
  <c r="AG164" i="10" s="1"/>
  <c r="AH164" i="10" s="1"/>
  <c r="AE164" i="10"/>
  <c r="AF164" i="10" s="1"/>
  <c r="R110" i="12"/>
  <c r="AL110" i="12" s="1"/>
  <c r="AE110" i="10"/>
  <c r="AF110" i="10" s="1"/>
  <c r="AM110" i="10"/>
  <c r="AN110" i="10" s="1"/>
  <c r="AD110" i="12"/>
  <c r="R17" i="12"/>
  <c r="AG17" i="10" s="1"/>
  <c r="AH17" i="10" s="1"/>
  <c r="AE17" i="10"/>
  <c r="AF17" i="10" s="1"/>
  <c r="AO17" i="10"/>
  <c r="AP17" i="10" s="1"/>
  <c r="AF17" i="12"/>
  <c r="AD16" i="12"/>
  <c r="R16" i="12"/>
  <c r="AG16" i="10" s="1"/>
  <c r="AH16" i="10" s="1"/>
  <c r="AE16" i="10"/>
  <c r="AF16" i="10" s="1"/>
  <c r="AZ186" i="11"/>
  <c r="BJ118" i="10"/>
  <c r="BK118" i="10" s="1"/>
  <c r="BJ64" i="10"/>
  <c r="BK64" i="10" s="1"/>
  <c r="CH83" i="12"/>
  <c r="DO83" i="12" s="1"/>
  <c r="DP83" i="12" s="1"/>
  <c r="CH111" i="12"/>
  <c r="CJ111" i="12" s="1"/>
  <c r="AB111" i="11" s="1"/>
  <c r="AC111" i="11" s="1"/>
  <c r="CH174" i="12"/>
  <c r="CN174" i="12" s="1"/>
  <c r="CH37" i="12"/>
  <c r="CZ37" i="12" s="1"/>
  <c r="CH29" i="12"/>
  <c r="CT29" i="12" s="1"/>
  <c r="CH237" i="12"/>
  <c r="BE174" i="11"/>
  <c r="BF174" i="11" s="1"/>
  <c r="CH76" i="12"/>
  <c r="CH27" i="12"/>
  <c r="AX75" i="6"/>
  <c r="BB75" i="11"/>
  <c r="BC75" i="11" s="1"/>
  <c r="AP18" i="11"/>
  <c r="AP12" i="11"/>
  <c r="BF17" i="11"/>
  <c r="BF10" i="11"/>
  <c r="BC18" i="11"/>
  <c r="BC12" i="11"/>
  <c r="BE12" i="11"/>
  <c r="AZ12" i="11"/>
  <c r="AF117" i="12"/>
  <c r="AD23" i="12"/>
  <c r="AD34" i="12"/>
  <c r="R34" i="12"/>
  <c r="AG34" i="10" s="1"/>
  <c r="AH34" i="10" s="1"/>
  <c r="AE34" i="10"/>
  <c r="AF34" i="10" s="1"/>
  <c r="BJ70" i="10"/>
  <c r="BK70" i="10" s="1"/>
  <c r="AF30" i="12"/>
  <c r="AO30" i="10"/>
  <c r="AP30" i="10" s="1"/>
  <c r="R30" i="12"/>
  <c r="AG30" i="10" s="1"/>
  <c r="AH30" i="10" s="1"/>
  <c r="AE30" i="10"/>
  <c r="AF30" i="10" s="1"/>
  <c r="AD30" i="12"/>
  <c r="AM30" i="10"/>
  <c r="AN30" i="10" s="1"/>
  <c r="AD117" i="12"/>
  <c r="R117" i="12"/>
  <c r="AE117" i="10"/>
  <c r="AF117" i="10" s="1"/>
  <c r="BJ191" i="10"/>
  <c r="BK191" i="10" s="1"/>
  <c r="BE191" i="11"/>
  <c r="BF191" i="11" s="1"/>
  <c r="BE193" i="11"/>
  <c r="BF193" i="11" s="1"/>
  <c r="BJ188" i="10"/>
  <c r="BK188" i="10" s="1"/>
  <c r="BJ190" i="10"/>
  <c r="BK190" i="10" s="1"/>
  <c r="BE192" i="11"/>
  <c r="BF192" i="11" s="1"/>
  <c r="BA282" i="12"/>
  <c r="BC282" i="12" s="1"/>
  <c r="BD282" i="12" s="1"/>
  <c r="CZ61" i="12"/>
  <c r="CL61" i="12"/>
  <c r="CT61" i="12"/>
  <c r="BE121" i="11"/>
  <c r="BF121" i="11" s="1"/>
  <c r="DX61" i="12"/>
  <c r="DY61" i="12" s="1"/>
  <c r="CR61" i="12"/>
  <c r="DT61" i="12"/>
  <c r="DO61" i="12"/>
  <c r="DP61" i="12" s="1"/>
  <c r="CN61" i="12"/>
  <c r="DR61" i="12"/>
  <c r="BJ187" i="10"/>
  <c r="BK187" i="10" s="1"/>
  <c r="CH193" i="12"/>
  <c r="DR193" i="12" s="1"/>
  <c r="CH187" i="12"/>
  <c r="BJ50" i="10"/>
  <c r="BK50" i="10" s="1"/>
  <c r="CH196" i="12"/>
  <c r="CH198" i="12"/>
  <c r="CH186" i="12"/>
  <c r="DO186" i="12" s="1"/>
  <c r="DP186" i="12" s="1"/>
  <c r="CH225" i="12"/>
  <c r="BJ169" i="10"/>
  <c r="BK169" i="10" s="1"/>
  <c r="CH227" i="12"/>
  <c r="CH191" i="12"/>
  <c r="CL191" i="12" s="1"/>
  <c r="BE189" i="11"/>
  <c r="BF189" i="11" s="1"/>
  <c r="CH189" i="12"/>
  <c r="DO189" i="12" s="1"/>
  <c r="DP189" i="12" s="1"/>
  <c r="CH192" i="12"/>
  <c r="DO192" i="12" s="1"/>
  <c r="DP192" i="12" s="1"/>
  <c r="CH236" i="12"/>
  <c r="DO236" i="12" s="1"/>
  <c r="DP236" i="12" s="1"/>
  <c r="CH195" i="12"/>
  <c r="CH202" i="12"/>
  <c r="CH190" i="12"/>
  <c r="CP190" i="12" s="1"/>
  <c r="CH194" i="12"/>
  <c r="CL194" i="12" s="1"/>
  <c r="CH239" i="12"/>
  <c r="CH240" i="12"/>
  <c r="CH197" i="12"/>
  <c r="CH248" i="12"/>
  <c r="DX248" i="12" s="1"/>
  <c r="DY248" i="12" s="1"/>
  <c r="CH246" i="12"/>
  <c r="DX246" i="12" s="1"/>
  <c r="DY246" i="12" s="1"/>
  <c r="CH34" i="12"/>
  <c r="Z34" i="11" s="1"/>
  <c r="AA34" i="11" s="1"/>
  <c r="CH247" i="12"/>
  <c r="CL247" i="12" s="1"/>
  <c r="CH69" i="12"/>
  <c r="DO69" i="12" s="1"/>
  <c r="DP69" i="12" s="1"/>
  <c r="CH127" i="12"/>
  <c r="CR127" i="12" s="1"/>
  <c r="BJ32" i="10"/>
  <c r="BK32" i="10" s="1"/>
  <c r="BE36" i="11"/>
  <c r="BF36" i="11" s="1"/>
  <c r="AL314" i="12"/>
  <c r="AD35" i="12"/>
  <c r="R35" i="12"/>
  <c r="AG35" i="10" s="1"/>
  <c r="AH35" i="10" s="1"/>
  <c r="AE35" i="10"/>
  <c r="AF35" i="10" s="1"/>
  <c r="R33" i="12"/>
  <c r="AG33" i="10" s="1"/>
  <c r="AH33" i="10" s="1"/>
  <c r="AE33" i="10"/>
  <c r="AF33" i="10" s="1"/>
  <c r="AD33" i="12"/>
  <c r="AF210" i="12"/>
  <c r="R210" i="12"/>
  <c r="AG210" i="10" s="1"/>
  <c r="AH210" i="10" s="1"/>
  <c r="AE210" i="10"/>
  <c r="AF210" i="10" s="1"/>
  <c r="AD210" i="12"/>
  <c r="R27" i="12"/>
  <c r="AG27" i="10" s="1"/>
  <c r="AH27" i="10" s="1"/>
  <c r="AE27" i="10"/>
  <c r="AF27" i="10" s="1"/>
  <c r="AF26" i="12"/>
  <c r="R26" i="12"/>
  <c r="AG26" i="10" s="1"/>
  <c r="AH26" i="10" s="1"/>
  <c r="AE26" i="10"/>
  <c r="AF26" i="10" s="1"/>
  <c r="R208" i="12"/>
  <c r="AG208" i="10" s="1"/>
  <c r="AH208" i="10" s="1"/>
  <c r="AE208" i="10"/>
  <c r="AF208" i="10" s="1"/>
  <c r="BJ161" i="10"/>
  <c r="BK161" i="10" s="1"/>
  <c r="AF22" i="12"/>
  <c r="R209" i="12"/>
  <c r="AG209" i="10" s="1"/>
  <c r="AH209" i="10" s="1"/>
  <c r="AE209" i="10"/>
  <c r="AF209" i="10" s="1"/>
  <c r="AF209" i="12"/>
  <c r="AD209" i="12"/>
  <c r="AL262" i="12"/>
  <c r="AF23" i="12"/>
  <c r="AD207" i="12"/>
  <c r="AL266" i="12"/>
  <c r="R211" i="12"/>
  <c r="AE211" i="10"/>
  <c r="AF211" i="10" s="1"/>
  <c r="AD211" i="12"/>
  <c r="R207" i="12"/>
  <c r="AL207" i="12" s="1"/>
  <c r="AE207" i="10"/>
  <c r="AF207" i="10" s="1"/>
  <c r="AF207" i="12"/>
  <c r="BE210" i="11"/>
  <c r="BF210" i="11" s="1"/>
  <c r="BE19" i="11"/>
  <c r="BF19" i="11" s="1"/>
  <c r="AZ210" i="11"/>
  <c r="BJ61" i="10"/>
  <c r="BK61" i="10" s="1"/>
  <c r="BW61" i="5"/>
  <c r="BJ206" i="10"/>
  <c r="BK206" i="10" s="1"/>
  <c r="BE234" i="11"/>
  <c r="BF234" i="11" s="1"/>
  <c r="CH209" i="12"/>
  <c r="DR209" i="12" s="1"/>
  <c r="BE209" i="11"/>
  <c r="BF209" i="11" s="1"/>
  <c r="AZ209" i="11"/>
  <c r="BJ236" i="10"/>
  <c r="BK236" i="10" s="1"/>
  <c r="BJ170" i="10"/>
  <c r="BK170" i="10" s="1"/>
  <c r="CR221" i="12"/>
  <c r="CT221" i="12"/>
  <c r="DR221" i="12"/>
  <c r="BA76" i="12"/>
  <c r="BC76" i="12" s="1"/>
  <c r="BD76" i="12" s="1"/>
  <c r="BJ47" i="10"/>
  <c r="BK47" i="10" s="1"/>
  <c r="BJ166" i="10"/>
  <c r="BK166" i="10" s="1"/>
  <c r="CH255" i="12"/>
  <c r="DT255" i="12" s="1"/>
  <c r="BJ19" i="10"/>
  <c r="BK19" i="10" s="1"/>
  <c r="BE118" i="11"/>
  <c r="BF118" i="11" s="1"/>
  <c r="CH254" i="12"/>
  <c r="CL254" i="12" s="1"/>
  <c r="BE71" i="11"/>
  <c r="BF71" i="11" s="1"/>
  <c r="CH253" i="12"/>
  <c r="DO253" i="12" s="1"/>
  <c r="DP253" i="12" s="1"/>
  <c r="CH251" i="12"/>
  <c r="DR251" i="12" s="1"/>
  <c r="DT221" i="12"/>
  <c r="CP221" i="12"/>
  <c r="CZ221" i="12"/>
  <c r="CL221" i="12"/>
  <c r="DX221" i="12"/>
  <c r="DY221" i="12" s="1"/>
  <c r="DO221" i="12"/>
  <c r="DP221" i="12" s="1"/>
  <c r="BE164" i="11"/>
  <c r="BF164" i="11" s="1"/>
  <c r="BA261" i="12"/>
  <c r="BC261" i="12" s="1"/>
  <c r="BD261" i="12" s="1"/>
  <c r="BE166" i="11"/>
  <c r="BF166" i="11" s="1"/>
  <c r="BJ165" i="10"/>
  <c r="BK165" i="10" s="1"/>
  <c r="BJ104" i="10"/>
  <c r="BK104" i="10" s="1"/>
  <c r="BJ82" i="10"/>
  <c r="BK82" i="10" s="1"/>
  <c r="DR132" i="12"/>
  <c r="CP132" i="12"/>
  <c r="CN132" i="12"/>
  <c r="BE120" i="11"/>
  <c r="BF120" i="11" s="1"/>
  <c r="DT132" i="12"/>
  <c r="CT132" i="12"/>
  <c r="CZ132" i="12"/>
  <c r="DO132" i="12"/>
  <c r="DP132" i="12" s="1"/>
  <c r="BJ114" i="10"/>
  <c r="BK114" i="10" s="1"/>
  <c r="CR132" i="12"/>
  <c r="DX132" i="12"/>
  <c r="DY132" i="12" s="1"/>
  <c r="AL261" i="12"/>
  <c r="CH169" i="12"/>
  <c r="DX169" i="12" s="1"/>
  <c r="DY169" i="12" s="1"/>
  <c r="CH167" i="12"/>
  <c r="CT167" i="12" s="1"/>
  <c r="CH19" i="12"/>
  <c r="CN19" i="12" s="1"/>
  <c r="CH26" i="12"/>
  <c r="CR26" i="12" s="1"/>
  <c r="CH234" i="12"/>
  <c r="CT234" i="12" s="1"/>
  <c r="CH48" i="12"/>
  <c r="CT48" i="12" s="1"/>
  <c r="CH121" i="12"/>
  <c r="CN121" i="12" s="1"/>
  <c r="BJ20" i="10"/>
  <c r="BK20" i="10" s="1"/>
  <c r="CH134" i="12"/>
  <c r="CL134" i="12" s="1"/>
  <c r="CH120" i="12"/>
  <c r="CZ120" i="12" s="1"/>
  <c r="BA82" i="12"/>
  <c r="BC82" i="12" s="1"/>
  <c r="BD82" i="12" s="1"/>
  <c r="CH84" i="12"/>
  <c r="CT84" i="12" s="1"/>
  <c r="CH133" i="12"/>
  <c r="CL133" i="12" s="1"/>
  <c r="CH73" i="12"/>
  <c r="CT73" i="12" s="1"/>
  <c r="CH65" i="12"/>
  <c r="CL65" i="12" s="1"/>
  <c r="CH210" i="12"/>
  <c r="CZ210" i="12" s="1"/>
  <c r="CH119" i="12"/>
  <c r="CT119" i="12" s="1"/>
  <c r="CH216" i="12"/>
  <c r="CT216" i="12" s="1"/>
  <c r="BA288" i="12"/>
  <c r="BC288" i="12" s="1"/>
  <c r="BD288" i="12" s="1"/>
  <c r="BA311" i="12"/>
  <c r="BC311" i="12" s="1"/>
  <c r="BD311" i="12" s="1"/>
  <c r="DD92" i="12"/>
  <c r="AL257" i="12"/>
  <c r="CH164" i="12"/>
  <c r="CL164" i="12" s="1"/>
  <c r="CH218" i="12"/>
  <c r="DO218" i="12" s="1"/>
  <c r="DP218" i="12" s="1"/>
  <c r="CH129" i="12"/>
  <c r="CN129" i="12" s="1"/>
  <c r="CH63" i="12"/>
  <c r="CZ63" i="12" s="1"/>
  <c r="CH131" i="12"/>
  <c r="CL131" i="12" s="1"/>
  <c r="CH166" i="12"/>
  <c r="CZ166" i="12" s="1"/>
  <c r="AL82" i="12"/>
  <c r="DT11" i="12"/>
  <c r="CH71" i="12"/>
  <c r="DT71" i="12" s="1"/>
  <c r="CH208" i="12"/>
  <c r="AL256" i="12"/>
  <c r="AL296" i="12"/>
  <c r="DX62" i="12"/>
  <c r="DY62" i="12" s="1"/>
  <c r="AL311" i="12"/>
  <c r="AZ36" i="11"/>
  <c r="DX260" i="12"/>
  <c r="DY260" i="12" s="1"/>
  <c r="BA279" i="12"/>
  <c r="BC279" i="12" s="1"/>
  <c r="BD279" i="12" s="1"/>
  <c r="R21" i="12"/>
  <c r="AG21" i="10" s="1"/>
  <c r="AH21" i="10" s="1"/>
  <c r="AE21" i="10"/>
  <c r="AF21" i="10" s="1"/>
  <c r="AF21" i="12"/>
  <c r="AO21" i="10"/>
  <c r="AP21" i="10" s="1"/>
  <c r="AD21" i="12"/>
  <c r="AM21" i="10"/>
  <c r="AN21" i="10" s="1"/>
  <c r="R18" i="12"/>
  <c r="AG18" i="10" s="1"/>
  <c r="AH18" i="10" s="1"/>
  <c r="AE18" i="10"/>
  <c r="AF18" i="10" s="1"/>
  <c r="AF10" i="12"/>
  <c r="BE116" i="11"/>
  <c r="BF116" i="11" s="1"/>
  <c r="BJ162" i="10"/>
  <c r="BK162" i="10" s="1"/>
  <c r="CT62" i="12"/>
  <c r="DO62" i="12"/>
  <c r="DP62" i="12" s="1"/>
  <c r="CN62" i="12"/>
  <c r="CL62" i="12"/>
  <c r="CR62" i="12"/>
  <c r="CZ62" i="12"/>
  <c r="DR62" i="12"/>
  <c r="DT62" i="12"/>
  <c r="CR11" i="12"/>
  <c r="CZ11" i="12"/>
  <c r="CT11" i="12"/>
  <c r="CN11" i="12"/>
  <c r="CP11" i="12"/>
  <c r="CL11" i="12"/>
  <c r="DO11" i="12"/>
  <c r="DP11" i="12" s="1"/>
  <c r="DR11" i="12"/>
  <c r="BE217" i="11"/>
  <c r="BF217" i="11" s="1"/>
  <c r="BA258" i="12"/>
  <c r="BC258" i="12" s="1"/>
  <c r="BD258" i="12" s="1"/>
  <c r="BE207" i="11"/>
  <c r="BF207" i="11" s="1"/>
  <c r="BA254" i="12"/>
  <c r="BC254" i="12" s="1"/>
  <c r="BD254" i="12" s="1"/>
  <c r="CH116" i="12"/>
  <c r="DT116" i="12" s="1"/>
  <c r="BJ130" i="10"/>
  <c r="BK130" i="10" s="1"/>
  <c r="BD230" i="6"/>
  <c r="BF230" i="6" s="1"/>
  <c r="BA286" i="12"/>
  <c r="BC286" i="12" s="1"/>
  <c r="BD286" i="12" s="1"/>
  <c r="DX92" i="12"/>
  <c r="DY92" i="12" s="1"/>
  <c r="DT92" i="12"/>
  <c r="DO92" i="12"/>
  <c r="DP92" i="12" s="1"/>
  <c r="CP92" i="12"/>
  <c r="CN92" i="12"/>
  <c r="CZ92" i="12"/>
  <c r="CT92" i="12"/>
  <c r="DR92" i="12"/>
  <c r="CL92" i="12"/>
  <c r="CH217" i="12"/>
  <c r="CZ217" i="12" s="1"/>
  <c r="CH230" i="12"/>
  <c r="AL254" i="12"/>
  <c r="AY216" i="11"/>
  <c r="AZ216" i="11" s="1"/>
  <c r="AL38" i="12"/>
  <c r="CH207" i="12"/>
  <c r="CN207" i="12" s="1"/>
  <c r="CH165" i="12"/>
  <c r="CZ165" i="12" s="1"/>
  <c r="BJ146" i="10"/>
  <c r="BK146" i="10" s="1"/>
  <c r="BE102" i="10"/>
  <c r="BJ102" i="10"/>
  <c r="BK102" i="10" s="1"/>
  <c r="CH47" i="12"/>
  <c r="CT47" i="12" s="1"/>
  <c r="CH130" i="12"/>
  <c r="DR130" i="12" s="1"/>
  <c r="CH22" i="12"/>
  <c r="AX230" i="6"/>
  <c r="BE117" i="11"/>
  <c r="BF117" i="11" s="1"/>
  <c r="CN24" i="12"/>
  <c r="DO24" i="12"/>
  <c r="DP24" i="12" s="1"/>
  <c r="CL24" i="12"/>
  <c r="CR24" i="12"/>
  <c r="CV24" i="12" s="1"/>
  <c r="DR24" i="12"/>
  <c r="DT24" i="12"/>
  <c r="CP24" i="12"/>
  <c r="CZ24" i="12"/>
  <c r="CT24" i="12"/>
  <c r="CX24" i="12" s="1"/>
  <c r="CH162" i="12"/>
  <c r="CP162" i="12" s="1"/>
  <c r="CH229" i="12"/>
  <c r="CH213" i="12"/>
  <c r="DR213" i="12" s="1"/>
  <c r="CH17" i="12"/>
  <c r="CN17" i="12" s="1"/>
  <c r="AZ18" i="11"/>
  <c r="BE18" i="11"/>
  <c r="AL251" i="12"/>
  <c r="CH20" i="12"/>
  <c r="CP20" i="12" s="1"/>
  <c r="AL268" i="12"/>
  <c r="CH23" i="12"/>
  <c r="CP23" i="12" s="1"/>
  <c r="CH16" i="12"/>
  <c r="CN16" i="12" s="1"/>
  <c r="AL300" i="12"/>
  <c r="AL302" i="12"/>
  <c r="BA86" i="12"/>
  <c r="BC86" i="12" s="1"/>
  <c r="BD86" i="12" s="1"/>
  <c r="AL182" i="12"/>
  <c r="BA246" i="12"/>
  <c r="BC246" i="12" s="1"/>
  <c r="BD246" i="12" s="1"/>
  <c r="BA268" i="12"/>
  <c r="BC268" i="12" s="1"/>
  <c r="BD268" i="12" s="1"/>
  <c r="BA192" i="12"/>
  <c r="BC192" i="12" s="1"/>
  <c r="BD192" i="12" s="1"/>
  <c r="AL286" i="12"/>
  <c r="BA93" i="12"/>
  <c r="BC93" i="12" s="1"/>
  <c r="BD93" i="12" s="1"/>
  <c r="DR42" i="12"/>
  <c r="CL42" i="12"/>
  <c r="BA73" i="12"/>
  <c r="BC73" i="12" s="1"/>
  <c r="BD73" i="12" s="1"/>
  <c r="AL37" i="12"/>
  <c r="AL304" i="12"/>
  <c r="AL41" i="12"/>
  <c r="BA247" i="12"/>
  <c r="BC247" i="12" s="1"/>
  <c r="BD247" i="12" s="1"/>
  <c r="DD98" i="12"/>
  <c r="AL55" i="12"/>
  <c r="BA64" i="12"/>
  <c r="BC64" i="12" s="1"/>
  <c r="BD64" i="12" s="1"/>
  <c r="BA179" i="12"/>
  <c r="BC179" i="12" s="1"/>
  <c r="BD179" i="12" s="1"/>
  <c r="BA306" i="12"/>
  <c r="BC306" i="12" s="1"/>
  <c r="BD306" i="12" s="1"/>
  <c r="BA239" i="12"/>
  <c r="BC239" i="12" s="1"/>
  <c r="BD239" i="12" s="1"/>
  <c r="BA70" i="12"/>
  <c r="BC70" i="12" s="1"/>
  <c r="BD70" i="12" s="1"/>
  <c r="DD184" i="12"/>
  <c r="AL281" i="12"/>
  <c r="BA253" i="12"/>
  <c r="BC253" i="12" s="1"/>
  <c r="BD253" i="12" s="1"/>
  <c r="DD300" i="12"/>
  <c r="BA187" i="12"/>
  <c r="BC187" i="12" s="1"/>
  <c r="BD187" i="12" s="1"/>
  <c r="BA165" i="12"/>
  <c r="BC165" i="12" s="1"/>
  <c r="BD165" i="12" s="1"/>
  <c r="AL127" i="12"/>
  <c r="BA252" i="12"/>
  <c r="BC252" i="12" s="1"/>
  <c r="BD252" i="12" s="1"/>
  <c r="DD121" i="12"/>
  <c r="AL119" i="12"/>
  <c r="BA126" i="12"/>
  <c r="BC126" i="12" s="1"/>
  <c r="BD126" i="12" s="1"/>
  <c r="DD278" i="12"/>
  <c r="DD75" i="12"/>
  <c r="AL190" i="12"/>
  <c r="AL277" i="12"/>
  <c r="BA43" i="12"/>
  <c r="BC43" i="12" s="1"/>
  <c r="BD43" i="12" s="1"/>
  <c r="AL90" i="12"/>
  <c r="BA301" i="12"/>
  <c r="BC301" i="12" s="1"/>
  <c r="BD301" i="12" s="1"/>
  <c r="BA294" i="12"/>
  <c r="BC294" i="12" s="1"/>
  <c r="BD294" i="12" s="1"/>
  <c r="AL287" i="12"/>
  <c r="BA314" i="12"/>
  <c r="BC314" i="12" s="1"/>
  <c r="BD314" i="12" s="1"/>
  <c r="AL202" i="12"/>
  <c r="CL260" i="12"/>
  <c r="AL285" i="12"/>
  <c r="CZ42" i="12"/>
  <c r="DR260" i="12"/>
  <c r="DD191" i="12"/>
  <c r="CP42" i="12"/>
  <c r="CZ260" i="12"/>
  <c r="DO260" i="12"/>
  <c r="DP260" i="12" s="1"/>
  <c r="CN260" i="12"/>
  <c r="BA31" i="12"/>
  <c r="BC31" i="12" s="1"/>
  <c r="BD31" i="12" s="1"/>
  <c r="CH28" i="12"/>
  <c r="Z28" i="11" s="1"/>
  <c r="AA28" i="11" s="1"/>
  <c r="BA242" i="12"/>
  <c r="BC242" i="12" s="1"/>
  <c r="BD242" i="12" s="1"/>
  <c r="AL299" i="12"/>
  <c r="BA303" i="12"/>
  <c r="BC303" i="12" s="1"/>
  <c r="BD303" i="12" s="1"/>
  <c r="AL235" i="12"/>
  <c r="BA90" i="12"/>
  <c r="BC90" i="12" s="1"/>
  <c r="BD90" i="12" s="1"/>
  <c r="CH114" i="12"/>
  <c r="CN114" i="12" s="1"/>
  <c r="AL179" i="12"/>
  <c r="AL270" i="12"/>
  <c r="AL258" i="12"/>
  <c r="CH161" i="12"/>
  <c r="CL161" i="12" s="1"/>
  <c r="AE161" i="11" s="1"/>
  <c r="AF161" i="11" s="1"/>
  <c r="DD261" i="12"/>
  <c r="BA151" i="12"/>
  <c r="BC151" i="12" s="1"/>
  <c r="BD151" i="12" s="1"/>
  <c r="DD50" i="12"/>
  <c r="DD287" i="12"/>
  <c r="BA121" i="12"/>
  <c r="BC121" i="12" s="1"/>
  <c r="BD121" i="12" s="1"/>
  <c r="AL99" i="12"/>
  <c r="AT99" i="12" s="1"/>
  <c r="DD64" i="12"/>
  <c r="AL189" i="12"/>
  <c r="CH12" i="12"/>
  <c r="CT12" i="12" s="1"/>
  <c r="CH60" i="12"/>
  <c r="CN60" i="12" s="1"/>
  <c r="CH126" i="12"/>
  <c r="CT126" i="12" s="1"/>
  <c r="AL248" i="12"/>
  <c r="BA61" i="12"/>
  <c r="BC61" i="12" s="1"/>
  <c r="BD61" i="12" s="1"/>
  <c r="R15" i="12"/>
  <c r="AG15" i="10" s="1"/>
  <c r="AH15" i="10" s="1"/>
  <c r="AE15" i="10"/>
  <c r="AF15" i="10" s="1"/>
  <c r="G25" i="14"/>
  <c r="BJ15" i="12"/>
  <c r="R13" i="12"/>
  <c r="AG13" i="10" s="1"/>
  <c r="AH13" i="10" s="1"/>
  <c r="AE13" i="10"/>
  <c r="AF13" i="10" s="1"/>
  <c r="AF13" i="12"/>
  <c r="CH163" i="12"/>
  <c r="CR163" i="12" s="1"/>
  <c r="CH79" i="12"/>
  <c r="DO79" i="12" s="1"/>
  <c r="DP79" i="12" s="1"/>
  <c r="CH25" i="12"/>
  <c r="Z25" i="11" s="1"/>
  <c r="AA25" i="11" s="1"/>
  <c r="CH228" i="12"/>
  <c r="BA235" i="12"/>
  <c r="BC235" i="12" s="1"/>
  <c r="BD235" i="12" s="1"/>
  <c r="BA243" i="12"/>
  <c r="BC243" i="12" s="1"/>
  <c r="BD243" i="12" s="1"/>
  <c r="Z111" i="11"/>
  <c r="AA111" i="11" s="1"/>
  <c r="CH68" i="12"/>
  <c r="DR68" i="12" s="1"/>
  <c r="AM68" i="11" s="1"/>
  <c r="AN68" i="11" s="1"/>
  <c r="CR45" i="12"/>
  <c r="CN45" i="12"/>
  <c r="DX45" i="12"/>
  <c r="DY45" i="12" s="1"/>
  <c r="CZ45" i="12"/>
  <c r="DR45" i="12"/>
  <c r="CT45" i="12"/>
  <c r="DT45" i="12"/>
  <c r="DO45" i="12"/>
  <c r="DP45" i="12" s="1"/>
  <c r="CP45" i="12"/>
  <c r="CL45" i="12"/>
  <c r="DD296" i="12"/>
  <c r="CH115" i="12"/>
  <c r="CR115" i="12" s="1"/>
  <c r="AL275" i="12"/>
  <c r="AL240" i="12"/>
  <c r="AL58" i="12"/>
  <c r="BA295" i="12"/>
  <c r="BC295" i="12" s="1"/>
  <c r="BD295" i="12" s="1"/>
  <c r="AL176" i="12"/>
  <c r="BA257" i="12"/>
  <c r="BC257" i="12" s="1"/>
  <c r="BD257" i="12" s="1"/>
  <c r="AL181" i="12"/>
  <c r="AL312" i="12"/>
  <c r="BE35" i="11"/>
  <c r="BF35" i="11" s="1"/>
  <c r="BA206" i="12"/>
  <c r="BC206" i="12" s="1"/>
  <c r="BD206" i="12" s="1"/>
  <c r="DD309" i="12"/>
  <c r="DD115" i="12"/>
  <c r="BJ184" i="10"/>
  <c r="BK184" i="10" s="1"/>
  <c r="BA276" i="12"/>
  <c r="BC276" i="12" s="1"/>
  <c r="BD276" i="12" s="1"/>
  <c r="AL239" i="12"/>
  <c r="AL243" i="12"/>
  <c r="BA181" i="12"/>
  <c r="BC181" i="12" s="1"/>
  <c r="BD181" i="12" s="1"/>
  <c r="AL295" i="12"/>
  <c r="BA312" i="12"/>
  <c r="BC312" i="12" s="1"/>
  <c r="BD312" i="12" s="1"/>
  <c r="BA74" i="12"/>
  <c r="BC74" i="12" s="1"/>
  <c r="BD74" i="12" s="1"/>
  <c r="BA249" i="12"/>
  <c r="BC249" i="12" s="1"/>
  <c r="BD249" i="12" s="1"/>
  <c r="DT260" i="12"/>
  <c r="CT260" i="12"/>
  <c r="CP260" i="12"/>
  <c r="BA291" i="12"/>
  <c r="BC291" i="12" s="1"/>
  <c r="BD291" i="12" s="1"/>
  <c r="BA191" i="12"/>
  <c r="BC191" i="12" s="1"/>
  <c r="BD191" i="12" s="1"/>
  <c r="BA41" i="12"/>
  <c r="BC41" i="12" s="1"/>
  <c r="BD41" i="12" s="1"/>
  <c r="CN66" i="12"/>
  <c r="DT66" i="12"/>
  <c r="BJ194" i="10"/>
  <c r="BK194" i="10" s="1"/>
  <c r="AL187" i="12"/>
  <c r="BA266" i="12"/>
  <c r="BC266" i="12" s="1"/>
  <c r="BD266" i="12" s="1"/>
  <c r="BA256" i="12"/>
  <c r="BC256" i="12" s="1"/>
  <c r="BD256" i="12" s="1"/>
  <c r="BA124" i="12"/>
  <c r="BC124" i="12" s="1"/>
  <c r="BD124" i="12" s="1"/>
  <c r="AL272" i="12"/>
  <c r="AL307" i="12"/>
  <c r="AL191" i="12"/>
  <c r="BA281" i="12"/>
  <c r="BC281" i="12" s="1"/>
  <c r="BD281" i="12" s="1"/>
  <c r="AL313" i="12"/>
  <c r="CP297" i="12"/>
  <c r="AL124" i="12"/>
  <c r="AL309" i="12"/>
  <c r="BA182" i="12"/>
  <c r="BC182" i="12" s="1"/>
  <c r="BD182" i="12" s="1"/>
  <c r="DT297" i="12"/>
  <c r="BA287" i="12"/>
  <c r="BC287" i="12" s="1"/>
  <c r="BD287" i="12" s="1"/>
  <c r="AL315" i="12"/>
  <c r="AL303" i="12"/>
  <c r="BA75" i="12"/>
  <c r="BC75" i="12" s="1"/>
  <c r="BD75" i="12" s="1"/>
  <c r="BA38" i="12"/>
  <c r="BC38" i="12" s="1"/>
  <c r="BD38" i="12" s="1"/>
  <c r="AL177" i="12"/>
  <c r="AL50" i="12"/>
  <c r="BA176" i="12"/>
  <c r="BC176" i="12" s="1"/>
  <c r="AL167" i="12"/>
  <c r="CZ273" i="12"/>
  <c r="AL247" i="12"/>
  <c r="BA50" i="12"/>
  <c r="BC50" i="12" s="1"/>
  <c r="BD50" i="12" s="1"/>
  <c r="DT141" i="12"/>
  <c r="CZ287" i="12"/>
  <c r="CL141" i="12"/>
  <c r="DT287" i="12"/>
  <c r="AL76" i="12"/>
  <c r="CH36" i="12"/>
  <c r="CN36" i="12" s="1"/>
  <c r="BA178" i="12"/>
  <c r="BC178" i="12" s="1"/>
  <c r="BD178" i="12" s="1"/>
  <c r="AL305" i="12"/>
  <c r="BA36" i="12"/>
  <c r="BC36" i="12" s="1"/>
  <c r="BD36" i="12" s="1"/>
  <c r="BA251" i="12"/>
  <c r="BC251" i="12" s="1"/>
  <c r="BD251" i="12" s="1"/>
  <c r="AL260" i="12"/>
  <c r="AL86" i="12"/>
  <c r="BA19" i="12"/>
  <c r="BC19" i="12" s="1"/>
  <c r="BD19" i="12" s="1"/>
  <c r="DV9" i="12"/>
  <c r="AL288" i="12"/>
  <c r="BA304" i="12"/>
  <c r="BC304" i="12" s="1"/>
  <c r="BD304" i="12" s="1"/>
  <c r="BA250" i="12"/>
  <c r="BC250" i="12" s="1"/>
  <c r="BD250" i="12" s="1"/>
  <c r="BA262" i="12"/>
  <c r="BC262" i="12" s="1"/>
  <c r="BD262" i="12" s="1"/>
  <c r="CH35" i="12"/>
  <c r="DX35" i="12" s="1"/>
  <c r="DY35" i="12" s="1"/>
  <c r="CN141" i="12"/>
  <c r="DX287" i="12"/>
  <c r="DY287" i="12" s="1"/>
  <c r="DR287" i="12"/>
  <c r="DD66" i="12"/>
  <c r="DR141" i="12"/>
  <c r="CT141" i="12"/>
  <c r="CL287" i="12"/>
  <c r="CN287" i="12"/>
  <c r="CP66" i="12"/>
  <c r="CZ66" i="12"/>
  <c r="DR66" i="12"/>
  <c r="BA309" i="12"/>
  <c r="BC309" i="12" s="1"/>
  <c r="BD309" i="12" s="1"/>
  <c r="BA269" i="12"/>
  <c r="BC269" i="12" s="1"/>
  <c r="BD269" i="12" s="1"/>
  <c r="DX141" i="12"/>
  <c r="DY141" i="12" s="1"/>
  <c r="CR141" i="12"/>
  <c r="DO141" i="12"/>
  <c r="DP141" i="12" s="1"/>
  <c r="CP141" i="12"/>
  <c r="DO287" i="12"/>
  <c r="DP287" i="12" s="1"/>
  <c r="CP287" i="12"/>
  <c r="DO66" i="12"/>
  <c r="DP66" i="12" s="1"/>
  <c r="DX66" i="12"/>
  <c r="DY66" i="12" s="1"/>
  <c r="CR287" i="12"/>
  <c r="CR66" i="12"/>
  <c r="CL66" i="12"/>
  <c r="BA270" i="12"/>
  <c r="BC270" i="12" s="1"/>
  <c r="BD270" i="12" s="1"/>
  <c r="CH33" i="12"/>
  <c r="CP33" i="12" s="1"/>
  <c r="BA189" i="12"/>
  <c r="BC189" i="12" s="1"/>
  <c r="BD189" i="12" s="1"/>
  <c r="AL178" i="12"/>
  <c r="BA177" i="12"/>
  <c r="BC177" i="12" s="1"/>
  <c r="BD177" i="12" s="1"/>
  <c r="DD12" i="12"/>
  <c r="AL231" i="12"/>
  <c r="DD234" i="12"/>
  <c r="DT42" i="12"/>
  <c r="DX42" i="12"/>
  <c r="DY42" i="12" s="1"/>
  <c r="CT42" i="12"/>
  <c r="CP94" i="12"/>
  <c r="DO297" i="12"/>
  <c r="DP297" i="12" s="1"/>
  <c r="DX297" i="12"/>
  <c r="DY297" i="12" s="1"/>
  <c r="CR42" i="12"/>
  <c r="CZ297" i="12"/>
  <c r="CN297" i="12"/>
  <c r="CR297" i="12"/>
  <c r="AL276" i="12"/>
  <c r="AL279" i="12"/>
  <c r="AL47" i="12"/>
  <c r="DD260" i="12"/>
  <c r="DD141" i="12"/>
  <c r="DO42" i="12"/>
  <c r="DP42" i="12" s="1"/>
  <c r="CL297" i="12"/>
  <c r="DR297" i="12"/>
  <c r="BA188" i="12"/>
  <c r="BC188" i="12" s="1"/>
  <c r="BD188" i="12" s="1"/>
  <c r="DX273" i="12"/>
  <c r="DY273" i="12" s="1"/>
  <c r="DR273" i="12"/>
  <c r="CL273" i="12"/>
  <c r="CR273" i="12"/>
  <c r="DO273" i="12"/>
  <c r="DP273" i="12" s="1"/>
  <c r="CP273" i="12"/>
  <c r="DT273" i="12"/>
  <c r="CN273" i="12"/>
  <c r="AL236" i="12"/>
  <c r="BA292" i="12"/>
  <c r="BC292" i="12" s="1"/>
  <c r="BD292" i="12" s="1"/>
  <c r="BA310" i="12"/>
  <c r="BC310" i="12" s="1"/>
  <c r="BD310" i="12" s="1"/>
  <c r="DD140" i="12"/>
  <c r="AL265" i="12"/>
  <c r="AL123" i="12"/>
  <c r="BA274" i="12"/>
  <c r="BC274" i="12" s="1"/>
  <c r="BD274" i="12" s="1"/>
  <c r="AL269" i="12"/>
  <c r="AL301" i="12"/>
  <c r="AL192" i="12"/>
  <c r="AL64" i="12"/>
  <c r="AL252" i="12"/>
  <c r="DD297" i="12"/>
  <c r="BA202" i="12"/>
  <c r="BC202" i="12" s="1"/>
  <c r="BD202" i="12" s="1"/>
  <c r="DR140" i="12"/>
  <c r="AL282" i="12"/>
  <c r="BA58" i="12"/>
  <c r="BC58" i="12" s="1"/>
  <c r="BD58" i="12" s="1"/>
  <c r="BA236" i="12"/>
  <c r="BC236" i="12" s="1"/>
  <c r="BD236" i="12" s="1"/>
  <c r="BA248" i="12"/>
  <c r="BC248" i="12" s="1"/>
  <c r="BD248" i="12" s="1"/>
  <c r="AL253" i="12"/>
  <c r="CP140" i="12"/>
  <c r="BA265" i="12"/>
  <c r="BC265" i="12" s="1"/>
  <c r="BD265" i="12" s="1"/>
  <c r="BA277" i="12"/>
  <c r="BC277" i="12" s="1"/>
  <c r="BD277" i="12" s="1"/>
  <c r="AL278" i="12"/>
  <c r="AL84" i="12"/>
  <c r="BA167" i="12"/>
  <c r="BC167" i="12" s="1"/>
  <c r="BD167" i="12" s="1"/>
  <c r="AL294" i="12"/>
  <c r="AL73" i="12"/>
  <c r="AL19" i="12"/>
  <c r="BA284" i="12"/>
  <c r="BC284" i="12" s="1"/>
  <c r="BD284" i="12" s="1"/>
  <c r="CZ140" i="12"/>
  <c r="DT140" i="12"/>
  <c r="AL75" i="12"/>
  <c r="DX140" i="12"/>
  <c r="DY140" i="12" s="1"/>
  <c r="CR140" i="12"/>
  <c r="CL140" i="12"/>
  <c r="CT140" i="12"/>
  <c r="CN140" i="12"/>
  <c r="BA231" i="12"/>
  <c r="BC231" i="12" s="1"/>
  <c r="BD231" i="12" s="1"/>
  <c r="AL36" i="12"/>
  <c r="AL166" i="12"/>
  <c r="BA260" i="12"/>
  <c r="BC260" i="12" s="1"/>
  <c r="BD260" i="12" s="1"/>
  <c r="AL246" i="12"/>
  <c r="DV8" i="12"/>
  <c r="BA305" i="12"/>
  <c r="BC305" i="12" s="1"/>
  <c r="BD305" i="12" s="1"/>
  <c r="AL274" i="12"/>
  <c r="BA264" i="12"/>
  <c r="BC264" i="12" s="1"/>
  <c r="BD264" i="12" s="1"/>
  <c r="BA255" i="12"/>
  <c r="BC255" i="12" s="1"/>
  <c r="BD255" i="12" s="1"/>
  <c r="CR261" i="12"/>
  <c r="AL267" i="12"/>
  <c r="AL310" i="12"/>
  <c r="BA307" i="12"/>
  <c r="BC307" i="12" s="1"/>
  <c r="BD307" i="12" s="1"/>
  <c r="BA238" i="12"/>
  <c r="BC238" i="12" s="1"/>
  <c r="BD238" i="12" s="1"/>
  <c r="AL298" i="12"/>
  <c r="AL74" i="12"/>
  <c r="BA302" i="12"/>
  <c r="BC302" i="12" s="1"/>
  <c r="BD302" i="12" s="1"/>
  <c r="AL168" i="12"/>
  <c r="AL245" i="12"/>
  <c r="CR94" i="12"/>
  <c r="AL70" i="12"/>
  <c r="BA298" i="12"/>
  <c r="BC298" i="12" s="1"/>
  <c r="BD298" i="12" s="1"/>
  <c r="BA273" i="12"/>
  <c r="BC273" i="12" s="1"/>
  <c r="BD273" i="12" s="1"/>
  <c r="AL273" i="12"/>
  <c r="AL306" i="12"/>
  <c r="BA278" i="12"/>
  <c r="BC278" i="12" s="1"/>
  <c r="BD278" i="12" s="1"/>
  <c r="AL271" i="12"/>
  <c r="DD48" i="12"/>
  <c r="BA267" i="12"/>
  <c r="BC267" i="12" s="1"/>
  <c r="BD267" i="12" s="1"/>
  <c r="DD307" i="12"/>
  <c r="BA272" i="12"/>
  <c r="BC272" i="12" s="1"/>
  <c r="BD272" i="12" s="1"/>
  <c r="BA245" i="12"/>
  <c r="BC245" i="12" s="1"/>
  <c r="BD245" i="12" s="1"/>
  <c r="AL56" i="12"/>
  <c r="BA37" i="12"/>
  <c r="BC37" i="12" s="1"/>
  <c r="DD277" i="12"/>
  <c r="AL291" i="12"/>
  <c r="AL238" i="12"/>
  <c r="BA166" i="12"/>
  <c r="BC166" i="12" s="1"/>
  <c r="BD166" i="12" s="1"/>
  <c r="BA168" i="12"/>
  <c r="BC168" i="12" s="1"/>
  <c r="BD168" i="12" s="1"/>
  <c r="AL255" i="12"/>
  <c r="DR261" i="12"/>
  <c r="DX261" i="12"/>
  <c r="DY261" i="12" s="1"/>
  <c r="CZ261" i="12"/>
  <c r="DO261" i="12"/>
  <c r="DP261" i="12" s="1"/>
  <c r="DT261" i="12"/>
  <c r="CP261" i="12"/>
  <c r="CN261" i="12"/>
  <c r="CL261" i="12"/>
  <c r="DD94" i="12"/>
  <c r="AL264" i="12"/>
  <c r="BA240" i="12"/>
  <c r="BC240" i="12" s="1"/>
  <c r="BD240" i="12" s="1"/>
  <c r="AL188" i="12"/>
  <c r="BA315" i="12"/>
  <c r="BC315" i="12" s="1"/>
  <c r="BD315" i="12" s="1"/>
  <c r="DX94" i="12"/>
  <c r="DY94" i="12" s="1"/>
  <c r="DO94" i="12"/>
  <c r="DP94" i="12" s="1"/>
  <c r="CZ94" i="12"/>
  <c r="CL94" i="12"/>
  <c r="CT94" i="12"/>
  <c r="DR94" i="12"/>
  <c r="DV94" i="12" s="1"/>
  <c r="CN94" i="12"/>
  <c r="BA271" i="12"/>
  <c r="BC271" i="12" s="1"/>
  <c r="BD271" i="12" s="1"/>
  <c r="AL249" i="12"/>
  <c r="BA161" i="12"/>
  <c r="BC161" i="12" s="1"/>
  <c r="BD161" i="12" s="1"/>
  <c r="AL161" i="12"/>
  <c r="AL65" i="12"/>
  <c r="BA275" i="12"/>
  <c r="BC275" i="12" s="1"/>
  <c r="BD275" i="12" s="1"/>
  <c r="BA183" i="12"/>
  <c r="BC183" i="12" s="1"/>
  <c r="BD183" i="12" s="1"/>
  <c r="CR159" i="12"/>
  <c r="DV104" i="12"/>
  <c r="BA55" i="12"/>
  <c r="BC55" i="12" s="1"/>
  <c r="BD55" i="12" s="1"/>
  <c r="CN307" i="12"/>
  <c r="CH21" i="12"/>
  <c r="Z21" i="11" s="1"/>
  <c r="AA21" i="11" s="1"/>
  <c r="AD10" i="12"/>
  <c r="R10" i="12"/>
  <c r="AG10" i="10" s="1"/>
  <c r="AH10" i="10" s="1"/>
  <c r="AE10" i="10"/>
  <c r="AF10" i="10" s="1"/>
  <c r="AD22" i="12"/>
  <c r="R22" i="12"/>
  <c r="AG22" i="10" s="1"/>
  <c r="AH22" i="10" s="1"/>
  <c r="AE22" i="10"/>
  <c r="AF22" i="10" s="1"/>
  <c r="AF24" i="12"/>
  <c r="AO24" i="10"/>
  <c r="AP24" i="10" s="1"/>
  <c r="AD24" i="12"/>
  <c r="AM24" i="10"/>
  <c r="AN24" i="10" s="1"/>
  <c r="R24" i="12"/>
  <c r="AG24" i="10" s="1"/>
  <c r="AH24" i="10" s="1"/>
  <c r="AE24" i="10"/>
  <c r="AF24" i="10" s="1"/>
  <c r="CH30" i="12"/>
  <c r="Z30" i="11" s="1"/>
  <c r="AA30" i="11" s="1"/>
  <c r="DD311" i="12"/>
  <c r="DD165" i="12"/>
  <c r="Z33" i="11"/>
  <c r="AA33" i="11" s="1"/>
  <c r="CJ33" i="12"/>
  <c r="AB33" i="11" s="1"/>
  <c r="AC33" i="11" s="1"/>
  <c r="CV12" i="12"/>
  <c r="CX12" i="12"/>
  <c r="BA65" i="12"/>
  <c r="BC65" i="12" s="1"/>
  <c r="BD65" i="12" s="1"/>
  <c r="BA263" i="12"/>
  <c r="BC263" i="12" s="1"/>
  <c r="BD263" i="12" s="1"/>
  <c r="BA313" i="12"/>
  <c r="BC313" i="12" s="1"/>
  <c r="BD313" i="12" s="1"/>
  <c r="AL289" i="12"/>
  <c r="R12" i="12"/>
  <c r="AG12" i="10" s="1"/>
  <c r="AH12" i="10" s="1"/>
  <c r="AE12" i="10"/>
  <c r="AF12" i="10" s="1"/>
  <c r="AF12" i="12"/>
  <c r="AD11" i="12"/>
  <c r="AM11" i="10"/>
  <c r="AN11" i="10" s="1"/>
  <c r="AF11" i="12"/>
  <c r="AO11" i="10"/>
  <c r="AP11" i="10" s="1"/>
  <c r="R11" i="12"/>
  <c r="AG11" i="10" s="1"/>
  <c r="AH11" i="10" s="1"/>
  <c r="AE11" i="10"/>
  <c r="AF11" i="10" s="1"/>
  <c r="AL290" i="12"/>
  <c r="AF9" i="12"/>
  <c r="R9" i="12"/>
  <c r="AG9" i="10" s="1"/>
  <c r="AH9" i="10" s="1"/>
  <c r="AE9" i="10"/>
  <c r="AF9" i="10" s="1"/>
  <c r="BA289" i="12"/>
  <c r="BC289" i="12" s="1"/>
  <c r="BD289" i="12" s="1"/>
  <c r="AL242" i="12"/>
  <c r="BA59" i="12"/>
  <c r="BC59" i="12" s="1"/>
  <c r="BD59" i="12" s="1"/>
  <c r="AL283" i="12"/>
  <c r="AL263" i="12"/>
  <c r="AL122" i="12"/>
  <c r="AL297" i="12"/>
  <c r="BA85" i="12"/>
  <c r="BC85" i="12" s="1"/>
  <c r="BD85" i="12" s="1"/>
  <c r="AL59" i="12"/>
  <c r="BA283" i="12"/>
  <c r="BC283" i="12" s="1"/>
  <c r="BD283" i="12" s="1"/>
  <c r="BA290" i="12"/>
  <c r="BC290" i="12" s="1"/>
  <c r="BD290" i="12" s="1"/>
  <c r="BA280" i="12"/>
  <c r="BC280" i="12" s="1"/>
  <c r="BD280" i="12" s="1"/>
  <c r="BA259" i="12"/>
  <c r="BC259" i="12" s="1"/>
  <c r="BD259" i="12" s="1"/>
  <c r="AL280" i="12"/>
  <c r="AL259" i="12"/>
  <c r="CZ176" i="12"/>
  <c r="AL293" i="12"/>
  <c r="BA293" i="12"/>
  <c r="BC293" i="12" s="1"/>
  <c r="BD293" i="12" s="1"/>
  <c r="BA122" i="12"/>
  <c r="BC122" i="12" s="1"/>
  <c r="BD122" i="12" s="1"/>
  <c r="BA297" i="12"/>
  <c r="BC297" i="12" s="1"/>
  <c r="BD297" i="12" s="1"/>
  <c r="AL85" i="12"/>
  <c r="BA190" i="12"/>
  <c r="BC190" i="12" s="1"/>
  <c r="BD190" i="12" s="1"/>
  <c r="AD15" i="12"/>
  <c r="AF15" i="12"/>
  <c r="AO15" i="10"/>
  <c r="AP15" i="10" s="1"/>
  <c r="R23" i="12"/>
  <c r="AL23" i="12" s="1"/>
  <c r="AE23" i="10"/>
  <c r="AF23" i="10" s="1"/>
  <c r="DD162" i="12"/>
  <c r="DD193" i="12"/>
  <c r="DD215" i="12"/>
  <c r="CN99" i="12"/>
  <c r="DD135" i="12"/>
  <c r="AL232" i="12"/>
  <c r="AY232" i="12" s="1"/>
  <c r="BA232" i="12" s="1"/>
  <c r="BC232" i="12" s="1"/>
  <c r="BD232" i="12" s="1"/>
  <c r="DT88" i="12"/>
  <c r="DX175" i="12"/>
  <c r="AY175" i="11" s="1"/>
  <c r="BE175" i="11" s="1"/>
  <c r="BF175" i="11" s="1"/>
  <c r="DV100" i="12"/>
  <c r="CN113" i="12"/>
  <c r="CZ293" i="12"/>
  <c r="DD37" i="12"/>
  <c r="DR113" i="12"/>
  <c r="CL293" i="12"/>
  <c r="AL174" i="12"/>
  <c r="CR88" i="12"/>
  <c r="CP88" i="12"/>
  <c r="CN293" i="12"/>
  <c r="DX293" i="12"/>
  <c r="DY293" i="12" s="1"/>
  <c r="DD194" i="12"/>
  <c r="DO293" i="12"/>
  <c r="DP293" i="12" s="1"/>
  <c r="DX88" i="12"/>
  <c r="DY88" i="12" s="1"/>
  <c r="DV277" i="12"/>
  <c r="DD235" i="12"/>
  <c r="BA135" i="12"/>
  <c r="BC135" i="12" s="1"/>
  <c r="BD135" i="12" s="1"/>
  <c r="DD200" i="12"/>
  <c r="CH125" i="12"/>
  <c r="CL125" i="12" s="1"/>
  <c r="CT99" i="12"/>
  <c r="DD88" i="12"/>
  <c r="DR99" i="12"/>
  <c r="CT176" i="12"/>
  <c r="CP99" i="12"/>
  <c r="CR176" i="12"/>
  <c r="DT176" i="12"/>
  <c r="DO159" i="12"/>
  <c r="DP159" i="12" s="1"/>
  <c r="CZ88" i="12"/>
  <c r="CT293" i="12"/>
  <c r="DT293" i="12"/>
  <c r="DV293" i="12" s="1"/>
  <c r="DR176" i="12"/>
  <c r="DO176" i="12"/>
  <c r="DP176" i="12" s="1"/>
  <c r="CP293" i="12"/>
  <c r="CR293" i="12"/>
  <c r="CN88" i="12"/>
  <c r="DO88" i="12"/>
  <c r="DP88" i="12" s="1"/>
  <c r="CP176" i="12"/>
  <c r="CN176" i="12"/>
  <c r="CL176" i="12"/>
  <c r="DD176" i="12"/>
  <c r="BA89" i="12"/>
  <c r="BC89" i="12" s="1"/>
  <c r="BD89" i="12" s="1"/>
  <c r="DD293" i="12"/>
  <c r="BA139" i="12"/>
  <c r="BC139" i="12" s="1"/>
  <c r="BD139" i="12" s="1"/>
  <c r="CN235" i="12"/>
  <c r="CT144" i="12"/>
  <c r="DR88" i="12"/>
  <c r="CT88" i="12"/>
  <c r="CN159" i="12"/>
  <c r="CZ159" i="12"/>
  <c r="DD159" i="12"/>
  <c r="DO280" i="12"/>
  <c r="DP280" i="12" s="1"/>
  <c r="DV296" i="12"/>
  <c r="DD100" i="12"/>
  <c r="CR307" i="12"/>
  <c r="DD91" i="12"/>
  <c r="DX307" i="12"/>
  <c r="DY307" i="12" s="1"/>
  <c r="DO307" i="12"/>
  <c r="DP307" i="12" s="1"/>
  <c r="CL307" i="12"/>
  <c r="DD144" i="12"/>
  <c r="DD120" i="12"/>
  <c r="CL101" i="12"/>
  <c r="CZ235" i="12"/>
  <c r="DX144" i="12"/>
  <c r="DY144" i="12" s="1"/>
  <c r="CP144" i="12"/>
  <c r="DX235" i="12"/>
  <c r="DY235" i="12" s="1"/>
  <c r="BA197" i="12"/>
  <c r="BC197" i="12" s="1"/>
  <c r="BD197" i="12" s="1"/>
  <c r="DX275" i="12"/>
  <c r="DY275" i="12" s="1"/>
  <c r="CL144" i="12"/>
  <c r="CZ144" i="12"/>
  <c r="DX280" i="12"/>
  <c r="DY280" i="12" s="1"/>
  <c r="DO235" i="12"/>
  <c r="DP235" i="12" s="1"/>
  <c r="CP235" i="12"/>
  <c r="CL235" i="12"/>
  <c r="CZ101" i="12"/>
  <c r="CR144" i="12"/>
  <c r="DT144" i="12"/>
  <c r="DR280" i="12"/>
  <c r="CZ280" i="12"/>
  <c r="CR235" i="12"/>
  <c r="DT235" i="12"/>
  <c r="DO144" i="12"/>
  <c r="DP144" i="12" s="1"/>
  <c r="DR144" i="12"/>
  <c r="CR280" i="12"/>
  <c r="DR235" i="12"/>
  <c r="DO265" i="12"/>
  <c r="DP265" i="12" s="1"/>
  <c r="DD243" i="12"/>
  <c r="DR159" i="12"/>
  <c r="DT159" i="12"/>
  <c r="CL159" i="12"/>
  <c r="CP159" i="12"/>
  <c r="CT159" i="12"/>
  <c r="DX102" i="12"/>
  <c r="DY102" i="12" s="1"/>
  <c r="DT245" i="12"/>
  <c r="DD280" i="12"/>
  <c r="CN91" i="12"/>
  <c r="DT280" i="12"/>
  <c r="CT280" i="12"/>
  <c r="CL280" i="12"/>
  <c r="CN280" i="12"/>
  <c r="CZ275" i="12"/>
  <c r="DD306" i="12"/>
  <c r="DD275" i="12"/>
  <c r="CT313" i="12"/>
  <c r="CL275" i="12"/>
  <c r="DT275" i="12"/>
  <c r="DV275" i="12" s="1"/>
  <c r="CL91" i="12"/>
  <c r="AL95" i="12"/>
  <c r="DX41" i="12"/>
  <c r="DY41" i="12" s="1"/>
  <c r="DD256" i="12"/>
  <c r="CZ313" i="12"/>
  <c r="DO275" i="12"/>
  <c r="DP275" i="12" s="1"/>
  <c r="DD262" i="12"/>
  <c r="CZ91" i="12"/>
  <c r="DO91" i="12"/>
  <c r="DP91" i="12" s="1"/>
  <c r="CP275" i="12"/>
  <c r="CT275" i="12"/>
  <c r="CR275" i="12"/>
  <c r="CN275" i="12"/>
  <c r="CR91" i="12"/>
  <c r="DX91" i="12"/>
  <c r="DY91" i="12" s="1"/>
  <c r="CP91" i="12"/>
  <c r="CN256" i="12"/>
  <c r="CR256" i="12"/>
  <c r="DR256" i="12"/>
  <c r="CT256" i="12"/>
  <c r="DX256" i="12"/>
  <c r="DY256" i="12" s="1"/>
  <c r="DO256" i="12"/>
  <c r="DP256" i="12" s="1"/>
  <c r="CL256" i="12"/>
  <c r="CZ256" i="12"/>
  <c r="CP256" i="12"/>
  <c r="DT256" i="12"/>
  <c r="CR158" i="12"/>
  <c r="CP158" i="12"/>
  <c r="DX101" i="12"/>
  <c r="DY101" i="12" s="1"/>
  <c r="CT101" i="12"/>
  <c r="DO101" i="12"/>
  <c r="DP101" i="12" s="1"/>
  <c r="DR101" i="12"/>
  <c r="DV101" i="12" s="1"/>
  <c r="CN101" i="12"/>
  <c r="CP101" i="12"/>
  <c r="CR101" i="12"/>
  <c r="DD305" i="12"/>
  <c r="DT91" i="12"/>
  <c r="DV91" i="12" s="1"/>
  <c r="CT91" i="12"/>
  <c r="BA25" i="12"/>
  <c r="BC25" i="12" s="1"/>
  <c r="BD25" i="12" s="1"/>
  <c r="BA118" i="12"/>
  <c r="BC118" i="12" s="1"/>
  <c r="BD118" i="12" s="1"/>
  <c r="DD213" i="12"/>
  <c r="DR46" i="12"/>
  <c r="CT18" i="12"/>
  <c r="CL245" i="12"/>
  <c r="DO245" i="12"/>
  <c r="DP245" i="12" s="1"/>
  <c r="DD125" i="12"/>
  <c r="CZ245" i="12"/>
  <c r="CN245" i="12"/>
  <c r="CR150" i="12"/>
  <c r="DR284" i="12"/>
  <c r="DT113" i="12"/>
  <c r="CP113" i="12"/>
  <c r="DD192" i="12"/>
  <c r="AL139" i="12"/>
  <c r="CL313" i="12"/>
  <c r="DO313" i="12"/>
  <c r="DP313" i="12" s="1"/>
  <c r="DR313" i="12"/>
  <c r="DV313" i="12" s="1"/>
  <c r="CN313" i="12"/>
  <c r="CR313" i="12"/>
  <c r="DX99" i="12"/>
  <c r="DY99" i="12" s="1"/>
  <c r="CL99" i="12"/>
  <c r="CP313" i="12"/>
  <c r="CR266" i="12"/>
  <c r="DX266" i="12"/>
  <c r="DY266" i="12" s="1"/>
  <c r="CT266" i="12"/>
  <c r="DO266" i="12"/>
  <c r="DP266" i="12" s="1"/>
  <c r="CL266" i="12"/>
  <c r="CZ266" i="12"/>
  <c r="CP266" i="12"/>
  <c r="DR266" i="12"/>
  <c r="CN266" i="12"/>
  <c r="DT266" i="12"/>
  <c r="DD265" i="12"/>
  <c r="DD116" i="12"/>
  <c r="DX313" i="12"/>
  <c r="DY313" i="12" s="1"/>
  <c r="BA114" i="12"/>
  <c r="BC114" i="12" s="1"/>
  <c r="BD114" i="12" s="1"/>
  <c r="DT265" i="12"/>
  <c r="DX265" i="12"/>
  <c r="DY265" i="12" s="1"/>
  <c r="DD289" i="12"/>
  <c r="CR113" i="12"/>
  <c r="DO113" i="12"/>
  <c r="DP113" i="12" s="1"/>
  <c r="CZ265" i="12"/>
  <c r="DR265" i="12"/>
  <c r="CT265" i="12"/>
  <c r="CP265" i="12"/>
  <c r="CR265" i="12"/>
  <c r="CN265" i="12"/>
  <c r="DR307" i="12"/>
  <c r="CT307" i="12"/>
  <c r="CZ307" i="12"/>
  <c r="DT307" i="12"/>
  <c r="AL138" i="12"/>
  <c r="DD99" i="12"/>
  <c r="DD266" i="12"/>
  <c r="DD58" i="12"/>
  <c r="DT301" i="12"/>
  <c r="DT99" i="12"/>
  <c r="DO99" i="12"/>
  <c r="DP99" i="12" s="1"/>
  <c r="CR99" i="12"/>
  <c r="CN64" i="12"/>
  <c r="CT64" i="12"/>
  <c r="CP284" i="12"/>
  <c r="DX284" i="12"/>
  <c r="DY284" i="12" s="1"/>
  <c r="DR64" i="12"/>
  <c r="DV64" i="12" s="1"/>
  <c r="DO64" i="12"/>
  <c r="DP64" i="12" s="1"/>
  <c r="CT289" i="12"/>
  <c r="CP289" i="12"/>
  <c r="DO289" i="12"/>
  <c r="DP289" i="12" s="1"/>
  <c r="DT289" i="12"/>
  <c r="CL289" i="12"/>
  <c r="DX289" i="12"/>
  <c r="DY289" i="12" s="1"/>
  <c r="CN289" i="12"/>
  <c r="CR289" i="12"/>
  <c r="DR289" i="12"/>
  <c r="CZ289" i="12"/>
  <c r="CH232" i="12"/>
  <c r="DO232" i="12" s="1"/>
  <c r="CL262" i="12"/>
  <c r="CN262" i="12"/>
  <c r="DT262" i="12"/>
  <c r="DX262" i="12"/>
  <c r="DY262" i="12" s="1"/>
  <c r="CP262" i="12"/>
  <c r="CT262" i="12"/>
  <c r="CR262" i="12"/>
  <c r="DO262" i="12"/>
  <c r="DP262" i="12" s="1"/>
  <c r="DR262" i="12"/>
  <c r="CZ262" i="12"/>
  <c r="CP298" i="12"/>
  <c r="CN288" i="12"/>
  <c r="CL102" i="12"/>
  <c r="CZ51" i="12"/>
  <c r="CZ64" i="12"/>
  <c r="DR150" i="12"/>
  <c r="DX18" i="12"/>
  <c r="DY18" i="12" s="1"/>
  <c r="CZ41" i="12"/>
  <c r="CL64" i="12"/>
  <c r="CZ284" i="12"/>
  <c r="CH160" i="12"/>
  <c r="CN160" i="12" s="1"/>
  <c r="DD127" i="12"/>
  <c r="CP41" i="12"/>
  <c r="DO18" i="12"/>
  <c r="DP18" i="12" s="1"/>
  <c r="CR41" i="12"/>
  <c r="CT284" i="12"/>
  <c r="CR284" i="12"/>
  <c r="DD45" i="12"/>
  <c r="DR102" i="12"/>
  <c r="DR41" i="12"/>
  <c r="DV41" i="12" s="1"/>
  <c r="CR46" i="12"/>
  <c r="CP150" i="12"/>
  <c r="DT284" i="12"/>
  <c r="CL41" i="12"/>
  <c r="CH40" i="12"/>
  <c r="DR40" i="12" s="1"/>
  <c r="CH31" i="12"/>
  <c r="CT31" i="12" s="1"/>
  <c r="CH74" i="12"/>
  <c r="CT74" i="12" s="1"/>
  <c r="DD79" i="12"/>
  <c r="CP245" i="12"/>
  <c r="CT245" i="12"/>
  <c r="DR245" i="12"/>
  <c r="CR245" i="12"/>
  <c r="CR49" i="12"/>
  <c r="DX49" i="12"/>
  <c r="DY49" i="12" s="1"/>
  <c r="DR49" i="12"/>
  <c r="CN49" i="12"/>
  <c r="CZ49" i="12"/>
  <c r="CL49" i="12"/>
  <c r="DO49" i="12"/>
  <c r="DP49" i="12" s="1"/>
  <c r="CP49" i="12"/>
  <c r="CT49" i="12"/>
  <c r="DT49" i="12"/>
  <c r="DD49" i="12"/>
  <c r="CP295" i="12"/>
  <c r="CZ113" i="12"/>
  <c r="CL286" i="12"/>
  <c r="DD245" i="12"/>
  <c r="CL113" i="12"/>
  <c r="CT113" i="12"/>
  <c r="CH75" i="12"/>
  <c r="CP75" i="12" s="1"/>
  <c r="BG75" i="6"/>
  <c r="AY75" i="11"/>
  <c r="CH128" i="12"/>
  <c r="CT128" i="12" s="1"/>
  <c r="CH107" i="12"/>
  <c r="CT107" i="12" s="1"/>
  <c r="CH212" i="12"/>
  <c r="DX212" i="12" s="1"/>
  <c r="DY212" i="12" s="1"/>
  <c r="CN149" i="12"/>
  <c r="CH78" i="12"/>
  <c r="CR78" i="12" s="1"/>
  <c r="DT149" i="12"/>
  <c r="DR286" i="12"/>
  <c r="DV286" i="12" s="1"/>
  <c r="CL103" i="12"/>
  <c r="CZ103" i="12"/>
  <c r="DX103" i="12"/>
  <c r="DY103" i="12" s="1"/>
  <c r="CP103" i="12"/>
  <c r="DR103" i="12"/>
  <c r="CT103" i="12"/>
  <c r="DT103" i="12"/>
  <c r="CN103" i="12"/>
  <c r="CR103" i="12"/>
  <c r="DO103" i="12"/>
  <c r="DP103" i="12" s="1"/>
  <c r="CL112" i="12"/>
  <c r="AE112" i="11" s="1"/>
  <c r="AF112" i="11" s="1"/>
  <c r="CP112" i="12"/>
  <c r="CT112" i="12"/>
  <c r="CN112" i="12"/>
  <c r="CR112" i="12"/>
  <c r="CZ112" i="12"/>
  <c r="AR112" i="11" s="1"/>
  <c r="DR112" i="12"/>
  <c r="AM112" i="11" s="1"/>
  <c r="AN112" i="11" s="1"/>
  <c r="CH233" i="12"/>
  <c r="CR233" i="12" s="1"/>
  <c r="CH43" i="12"/>
  <c r="CZ43" i="12" s="1"/>
  <c r="CH105" i="12"/>
  <c r="CN105" i="12" s="1"/>
  <c r="CH205" i="12"/>
  <c r="DR205" i="12" s="1"/>
  <c r="CH124" i="12"/>
  <c r="CT124" i="12" s="1"/>
  <c r="CH215" i="12"/>
  <c r="CZ215" i="12" s="1"/>
  <c r="CH214" i="12"/>
  <c r="CP214" i="12" s="1"/>
  <c r="DD253" i="12"/>
  <c r="DD206" i="12"/>
  <c r="CP110" i="12"/>
  <c r="CT13" i="12"/>
  <c r="CP13" i="12"/>
  <c r="DR13" i="12"/>
  <c r="CR13" i="12"/>
  <c r="DT13" i="12"/>
  <c r="DO13" i="12"/>
  <c r="DP13" i="12" s="1"/>
  <c r="CN13" i="12"/>
  <c r="CZ13" i="12"/>
  <c r="DX13" i="12"/>
  <c r="DY13" i="12" s="1"/>
  <c r="CL13" i="12"/>
  <c r="DD13" i="12"/>
  <c r="DD136" i="12"/>
  <c r="DD34" i="12"/>
  <c r="DD315" i="12"/>
  <c r="DD220" i="12"/>
  <c r="DD282" i="12"/>
  <c r="DR282" i="12"/>
  <c r="CN282" i="12"/>
  <c r="CT282" i="12"/>
  <c r="CZ282" i="12"/>
  <c r="DO282" i="12"/>
  <c r="DP282" i="12" s="1"/>
  <c r="CR282" i="12"/>
  <c r="CL282" i="12"/>
  <c r="CP282" i="12"/>
  <c r="DX282" i="12"/>
  <c r="DY282" i="12" s="1"/>
  <c r="DT282" i="12"/>
  <c r="DD82" i="12"/>
  <c r="DD72" i="12"/>
  <c r="CR44" i="12"/>
  <c r="CL158" i="12"/>
  <c r="AL130" i="12"/>
  <c r="CP285" i="12"/>
  <c r="CN276" i="12"/>
  <c r="BA219" i="12"/>
  <c r="BC219" i="12" s="1"/>
  <c r="BD219" i="12" s="1"/>
  <c r="CZ285" i="12"/>
  <c r="DD114" i="12"/>
  <c r="DD290" i="12"/>
  <c r="DD168" i="12"/>
  <c r="DD304" i="12"/>
  <c r="DD17" i="12"/>
  <c r="DD118" i="12"/>
  <c r="CN175" i="12"/>
  <c r="CV175" i="12" s="1"/>
  <c r="CL175" i="12"/>
  <c r="AE175" i="11" s="1"/>
  <c r="AF175" i="11" s="1"/>
  <c r="DD151" i="12"/>
  <c r="DO175" i="12"/>
  <c r="DP175" i="12" s="1"/>
  <c r="DT276" i="12"/>
  <c r="DV276" i="12" s="1"/>
  <c r="CR70" i="12"/>
  <c r="CL70" i="12"/>
  <c r="AE70" i="11" s="1"/>
  <c r="AF70" i="11" s="1"/>
  <c r="CP70" i="12"/>
  <c r="DR70" i="12"/>
  <c r="AM70" i="11" s="1"/>
  <c r="AN70" i="11" s="1"/>
  <c r="CT70" i="12"/>
  <c r="DO70" i="12"/>
  <c r="CZ70" i="12"/>
  <c r="AR70" i="11" s="1"/>
  <c r="CN70" i="12"/>
  <c r="DT70" i="12"/>
  <c r="AO70" i="11" s="1"/>
  <c r="AP70" i="11" s="1"/>
  <c r="DX15" i="12"/>
  <c r="DY15" i="12" s="1"/>
  <c r="DR15" i="12"/>
  <c r="CN15" i="12"/>
  <c r="CP15" i="12"/>
  <c r="CR15" i="12"/>
  <c r="CZ15" i="12"/>
  <c r="DO15" i="12"/>
  <c r="DP15" i="12" s="1"/>
  <c r="CT15" i="12"/>
  <c r="CL15" i="12"/>
  <c r="DT15" i="12"/>
  <c r="CN292" i="12"/>
  <c r="DO292" i="12"/>
  <c r="DP292" i="12" s="1"/>
  <c r="CT292" i="12"/>
  <c r="CP292" i="12"/>
  <c r="CZ292" i="12"/>
  <c r="CR292" i="12"/>
  <c r="DX292" i="12"/>
  <c r="DY292" i="12" s="1"/>
  <c r="CL292" i="12"/>
  <c r="DT292" i="12"/>
  <c r="DR292" i="12"/>
  <c r="DD55" i="12"/>
  <c r="CR55" i="12"/>
  <c r="DX55" i="12"/>
  <c r="DY55" i="12" s="1"/>
  <c r="CP55" i="12"/>
  <c r="DT55" i="12"/>
  <c r="CT55" i="12"/>
  <c r="CL55" i="12"/>
  <c r="DO55" i="12"/>
  <c r="DP55" i="12" s="1"/>
  <c r="DR55" i="12"/>
  <c r="CZ55" i="12"/>
  <c r="CN55" i="12"/>
  <c r="DX118" i="12"/>
  <c r="DY118" i="12" s="1"/>
  <c r="CL118" i="12"/>
  <c r="CP118" i="12"/>
  <c r="DR118" i="12"/>
  <c r="CT118" i="12"/>
  <c r="CR118" i="12"/>
  <c r="CN118" i="12"/>
  <c r="DO118" i="12"/>
  <c r="DP118" i="12" s="1"/>
  <c r="CZ118" i="12"/>
  <c r="DT118" i="12"/>
  <c r="CT220" i="12"/>
  <c r="CR220" i="12"/>
  <c r="DX220" i="12"/>
  <c r="DY220" i="12" s="1"/>
  <c r="CP220" i="12"/>
  <c r="DT220" i="12"/>
  <c r="DR220" i="12"/>
  <c r="CN220" i="12"/>
  <c r="DO220" i="12"/>
  <c r="DP220" i="12" s="1"/>
  <c r="CZ220" i="12"/>
  <c r="CL220" i="12"/>
  <c r="CR226" i="12"/>
  <c r="AH226" i="11" s="1"/>
  <c r="AI226" i="11" s="1"/>
  <c r="CL226" i="12"/>
  <c r="AE226" i="11" s="1"/>
  <c r="AF226" i="11" s="1"/>
  <c r="CN226" i="12"/>
  <c r="CV226" i="12" s="1"/>
  <c r="CP226" i="12"/>
  <c r="CT226" i="12"/>
  <c r="AJ226" i="11" s="1"/>
  <c r="AK226" i="11" s="1"/>
  <c r="DR226" i="12"/>
  <c r="AM226" i="11" s="1"/>
  <c r="AN226" i="11" s="1"/>
  <c r="CZ226" i="12"/>
  <c r="AR226" i="11" s="1"/>
  <c r="DD292" i="12"/>
  <c r="DO276" i="12"/>
  <c r="DP276" i="12" s="1"/>
  <c r="DD252" i="12"/>
  <c r="DD175" i="12"/>
  <c r="CT168" i="12"/>
  <c r="DO168" i="12"/>
  <c r="DP168" i="12" s="1"/>
  <c r="CR168" i="12"/>
  <c r="CL168" i="12"/>
  <c r="CP168" i="12"/>
  <c r="DX168" i="12"/>
  <c r="DY168" i="12" s="1"/>
  <c r="DT168" i="12"/>
  <c r="CN168" i="12"/>
  <c r="CZ168" i="12"/>
  <c r="DR168" i="12"/>
  <c r="DO290" i="12"/>
  <c r="DP290" i="12" s="1"/>
  <c r="DX290" i="12"/>
  <c r="DY290" i="12" s="1"/>
  <c r="DR290" i="12"/>
  <c r="CZ290" i="12"/>
  <c r="CN290" i="12"/>
  <c r="DT290" i="12"/>
  <c r="CL290" i="12"/>
  <c r="CT290" i="12"/>
  <c r="CP290" i="12"/>
  <c r="CR290" i="12"/>
  <c r="CT252" i="12"/>
  <c r="CN252" i="12"/>
  <c r="DO252" i="12"/>
  <c r="DP252" i="12" s="1"/>
  <c r="CP252" i="12"/>
  <c r="CR252" i="12"/>
  <c r="CL252" i="12"/>
  <c r="DR252" i="12"/>
  <c r="DT252" i="12"/>
  <c r="DX252" i="12"/>
  <c r="DY252" i="12" s="1"/>
  <c r="CZ252" i="12"/>
  <c r="CP82" i="12"/>
  <c r="DR82" i="12"/>
  <c r="DT82" i="12"/>
  <c r="CN82" i="12"/>
  <c r="CT82" i="12"/>
  <c r="CL82" i="12"/>
  <c r="DO82" i="12"/>
  <c r="DP82" i="12" s="1"/>
  <c r="CR82" i="12"/>
  <c r="CZ82" i="12"/>
  <c r="DX82" i="12"/>
  <c r="DY82" i="12" s="1"/>
  <c r="DT315" i="12"/>
  <c r="DX315" i="12"/>
  <c r="DY315" i="12" s="1"/>
  <c r="DR315" i="12"/>
  <c r="DO315" i="12"/>
  <c r="DP315" i="12" s="1"/>
  <c r="CT315" i="12"/>
  <c r="CR315" i="12"/>
  <c r="CL315" i="12"/>
  <c r="CN315" i="12"/>
  <c r="CZ315" i="12"/>
  <c r="CP315" i="12"/>
  <c r="DX306" i="12"/>
  <c r="DY306" i="12" s="1"/>
  <c r="CN306" i="12"/>
  <c r="DO306" i="12"/>
  <c r="DP306" i="12" s="1"/>
  <c r="CR306" i="12"/>
  <c r="CT306" i="12"/>
  <c r="DR306" i="12"/>
  <c r="CP306" i="12"/>
  <c r="DT306" i="12"/>
  <c r="CZ306" i="12"/>
  <c r="CL306" i="12"/>
  <c r="CN304" i="12"/>
  <c r="CL304" i="12"/>
  <c r="CT304" i="12"/>
  <c r="DR304" i="12"/>
  <c r="CZ304" i="12"/>
  <c r="DX304" i="12"/>
  <c r="DY304" i="12" s="1"/>
  <c r="DO304" i="12"/>
  <c r="DP304" i="12" s="1"/>
  <c r="DT304" i="12"/>
  <c r="CP304" i="12"/>
  <c r="CR304" i="12"/>
  <c r="CT151" i="12"/>
  <c r="CL151" i="12"/>
  <c r="CP151" i="12"/>
  <c r="DX151" i="12"/>
  <c r="DY151" i="12" s="1"/>
  <c r="DR151" i="12"/>
  <c r="DO151" i="12"/>
  <c r="DP151" i="12" s="1"/>
  <c r="CR151" i="12"/>
  <c r="CZ151" i="12"/>
  <c r="CN151" i="12"/>
  <c r="DT151" i="12"/>
  <c r="CT175" i="12"/>
  <c r="DT175" i="12"/>
  <c r="CP175" i="12"/>
  <c r="CX175" i="12" s="1"/>
  <c r="CR175" i="12"/>
  <c r="DR175" i="12"/>
  <c r="CT288" i="12"/>
  <c r="CR14" i="12"/>
  <c r="CR288" i="12"/>
  <c r="CZ288" i="12"/>
  <c r="CL276" i="12"/>
  <c r="CP276" i="12"/>
  <c r="DD276" i="12"/>
  <c r="DD178" i="12"/>
  <c r="DX276" i="12"/>
  <c r="DY276" i="12" s="1"/>
  <c r="CR276" i="12"/>
  <c r="CT276" i="12"/>
  <c r="CZ276" i="12"/>
  <c r="DR314" i="12"/>
  <c r="DD24" i="12"/>
  <c r="CR301" i="12"/>
  <c r="DT250" i="12"/>
  <c r="DT314" i="12"/>
  <c r="CL310" i="12"/>
  <c r="AL151" i="12"/>
  <c r="CP310" i="12"/>
  <c r="CP301" i="12"/>
  <c r="CZ250" i="12"/>
  <c r="CT301" i="12"/>
  <c r="DR301" i="12"/>
  <c r="DD257" i="12"/>
  <c r="DO310" i="12"/>
  <c r="DP310" i="12" s="1"/>
  <c r="CL14" i="12"/>
  <c r="DO301" i="12"/>
  <c r="DP301" i="12" s="1"/>
  <c r="DR285" i="12"/>
  <c r="DD104" i="12"/>
  <c r="DD139" i="12"/>
  <c r="CL139" i="12"/>
  <c r="DO139" i="12"/>
  <c r="DP139" i="12" s="1"/>
  <c r="CT139" i="12"/>
  <c r="CZ139" i="12"/>
  <c r="CP139" i="12"/>
  <c r="CR139" i="12"/>
  <c r="DR139" i="12"/>
  <c r="DT139" i="12"/>
  <c r="DX139" i="12"/>
  <c r="DY139" i="12" s="1"/>
  <c r="CN139" i="12"/>
  <c r="DT123" i="12"/>
  <c r="CN123" i="12"/>
  <c r="CT123" i="12"/>
  <c r="CL123" i="12"/>
  <c r="DO123" i="12"/>
  <c r="DP123" i="12" s="1"/>
  <c r="CR123" i="12"/>
  <c r="CZ123" i="12"/>
  <c r="DX123" i="12"/>
  <c r="DY123" i="12" s="1"/>
  <c r="CP123" i="12"/>
  <c r="DR123" i="12"/>
  <c r="DD123" i="12"/>
  <c r="DD124" i="12"/>
  <c r="DT257" i="12"/>
  <c r="CL257" i="12"/>
  <c r="DX257" i="12"/>
  <c r="DY257" i="12" s="1"/>
  <c r="CP257" i="12"/>
  <c r="CT257" i="12"/>
  <c r="DO257" i="12"/>
  <c r="DP257" i="12" s="1"/>
  <c r="DR257" i="12"/>
  <c r="CZ257" i="12"/>
  <c r="CN257" i="12"/>
  <c r="CR257" i="12"/>
  <c r="DD146" i="12"/>
  <c r="DR57" i="12"/>
  <c r="CT146" i="12"/>
  <c r="CR146" i="12"/>
  <c r="DR146" i="12"/>
  <c r="CL146" i="12"/>
  <c r="DT146" i="12"/>
  <c r="CZ146" i="12"/>
  <c r="DO146" i="12"/>
  <c r="DP146" i="12" s="1"/>
  <c r="CP146" i="12"/>
  <c r="DX146" i="12"/>
  <c r="DY146" i="12" s="1"/>
  <c r="CN146" i="12"/>
  <c r="DD274" i="12"/>
  <c r="AL152" i="12"/>
  <c r="DX288" i="12"/>
  <c r="DY288" i="12" s="1"/>
  <c r="CZ57" i="12"/>
  <c r="DX286" i="12"/>
  <c r="DY286" i="12" s="1"/>
  <c r="DO57" i="12"/>
  <c r="DP57" i="12" s="1"/>
  <c r="AL25" i="12"/>
  <c r="DO295" i="12"/>
  <c r="DP295" i="12" s="1"/>
  <c r="DD294" i="12"/>
  <c r="CL295" i="12"/>
  <c r="CZ286" i="12"/>
  <c r="DX249" i="12"/>
  <c r="DY249" i="12" s="1"/>
  <c r="DO149" i="12"/>
  <c r="DP149" i="12" s="1"/>
  <c r="DO249" i="12"/>
  <c r="DP249" i="12" s="1"/>
  <c r="CL150" i="12"/>
  <c r="CR249" i="12"/>
  <c r="CZ72" i="12"/>
  <c r="DD299" i="12"/>
  <c r="DX109" i="12"/>
  <c r="DY109" i="12" s="1"/>
  <c r="CT274" i="12"/>
  <c r="CZ274" i="12"/>
  <c r="CR274" i="12"/>
  <c r="DO274" i="12"/>
  <c r="DP274" i="12" s="1"/>
  <c r="DT274" i="12"/>
  <c r="CN274" i="12"/>
  <c r="CL274" i="12"/>
  <c r="DR274" i="12"/>
  <c r="DX274" i="12"/>
  <c r="DY274" i="12" s="1"/>
  <c r="CP274" i="12"/>
  <c r="DD160" i="12"/>
  <c r="DO314" i="12"/>
  <c r="DP314" i="12" s="1"/>
  <c r="CT52" i="12"/>
  <c r="CN102" i="12"/>
  <c r="CL250" i="12"/>
  <c r="CP14" i="12"/>
  <c r="DD303" i="12"/>
  <c r="CR52" i="12"/>
  <c r="DX14" i="12"/>
  <c r="DY14" i="12" s="1"/>
  <c r="DO14" i="12"/>
  <c r="DP14" i="12" s="1"/>
  <c r="CN14" i="12"/>
  <c r="DT14" i="12"/>
  <c r="DD130" i="12"/>
  <c r="CR98" i="12"/>
  <c r="CZ98" i="12"/>
  <c r="CT98" i="12"/>
  <c r="CP98" i="12"/>
  <c r="DR98" i="12"/>
  <c r="DO98" i="12"/>
  <c r="DP98" i="12" s="1"/>
  <c r="DT98" i="12"/>
  <c r="CN98" i="12"/>
  <c r="DX98" i="12"/>
  <c r="DY98" i="12" s="1"/>
  <c r="CL98" i="12"/>
  <c r="AL233" i="12"/>
  <c r="CZ294" i="12"/>
  <c r="CR294" i="12"/>
  <c r="DX294" i="12"/>
  <c r="DY294" i="12" s="1"/>
  <c r="DR294" i="12"/>
  <c r="CT294" i="12"/>
  <c r="DT294" i="12"/>
  <c r="DO294" i="12"/>
  <c r="DP294" i="12" s="1"/>
  <c r="CN294" i="12"/>
  <c r="CP294" i="12"/>
  <c r="CL294" i="12"/>
  <c r="DD63" i="12"/>
  <c r="DD90" i="12"/>
  <c r="DD182" i="12"/>
  <c r="DD131" i="12"/>
  <c r="DD281" i="12"/>
  <c r="DD97" i="12"/>
  <c r="DD108" i="12"/>
  <c r="DD179" i="12"/>
  <c r="DD255" i="12"/>
  <c r="AL137" i="12"/>
  <c r="BA138" i="12"/>
  <c r="BC138" i="12" s="1"/>
  <c r="BD138" i="12" s="1"/>
  <c r="AL52" i="12"/>
  <c r="BA148" i="12"/>
  <c r="BC148" i="12" s="1"/>
  <c r="AL108" i="12"/>
  <c r="BA215" i="12"/>
  <c r="BC215" i="12" s="1"/>
  <c r="BD215" i="12" s="1"/>
  <c r="DD209" i="12"/>
  <c r="DD313" i="12"/>
  <c r="BA113" i="12"/>
  <c r="BC113" i="12" s="1"/>
  <c r="BD113" i="12" s="1"/>
  <c r="BA52" i="12"/>
  <c r="BC52" i="12" s="1"/>
  <c r="BD52" i="12" s="1"/>
  <c r="DR295" i="12"/>
  <c r="DD163" i="12"/>
  <c r="BA172" i="12"/>
  <c r="BC172" i="12" s="1"/>
  <c r="BD172" i="12" s="1"/>
  <c r="AL144" i="12"/>
  <c r="BA144" i="12"/>
  <c r="BC144" i="12" s="1"/>
  <c r="BD144" i="12" s="1"/>
  <c r="BA97" i="12"/>
  <c r="BC97" i="12" s="1"/>
  <c r="BD97" i="12" s="1"/>
  <c r="AL205" i="12"/>
  <c r="BA108" i="12"/>
  <c r="BC108" i="12" s="1"/>
  <c r="BD108" i="12" s="1"/>
  <c r="CT303" i="12"/>
  <c r="DT303" i="12"/>
  <c r="CR303" i="12"/>
  <c r="CL303" i="12"/>
  <c r="DR303" i="12"/>
  <c r="CZ303" i="12"/>
  <c r="DX303" i="12"/>
  <c r="DY303" i="12" s="1"/>
  <c r="CP303" i="12"/>
  <c r="CN303" i="12"/>
  <c r="DO303" i="12"/>
  <c r="DP303" i="12" s="1"/>
  <c r="DD218" i="12"/>
  <c r="DD212" i="12"/>
  <c r="CT281" i="12"/>
  <c r="CP281" i="12"/>
  <c r="CN281" i="12"/>
  <c r="CZ281" i="12"/>
  <c r="DX281" i="12"/>
  <c r="DY281" i="12" s="1"/>
  <c r="CR281" i="12"/>
  <c r="DO281" i="12"/>
  <c r="DP281" i="12" s="1"/>
  <c r="CL281" i="12"/>
  <c r="DT281" i="12"/>
  <c r="DR281" i="12"/>
  <c r="DD93" i="12"/>
  <c r="DD183" i="12"/>
  <c r="DD29" i="12"/>
  <c r="AL135" i="12"/>
  <c r="DD87" i="12"/>
  <c r="BA173" i="12"/>
  <c r="BC173" i="12" s="1"/>
  <c r="BD173" i="12" s="1"/>
  <c r="BA106" i="12"/>
  <c r="BC106" i="12" s="1"/>
  <c r="BD106" i="12" s="1"/>
  <c r="CT95" i="12"/>
  <c r="CZ95" i="12"/>
  <c r="DR95" i="12"/>
  <c r="DT95" i="12"/>
  <c r="CR95" i="12"/>
  <c r="DO95" i="12"/>
  <c r="DP95" i="12" s="1"/>
  <c r="CL95" i="12"/>
  <c r="CN95" i="12"/>
  <c r="DX95" i="12"/>
  <c r="DY95" i="12" s="1"/>
  <c r="CT50" i="12"/>
  <c r="DO50" i="12"/>
  <c r="DP50" i="12" s="1"/>
  <c r="CL50" i="12"/>
  <c r="DX50" i="12"/>
  <c r="DY50" i="12" s="1"/>
  <c r="CR50" i="12"/>
  <c r="DT50" i="12"/>
  <c r="CZ50" i="12"/>
  <c r="DR50" i="12"/>
  <c r="CN50" i="12"/>
  <c r="CP50" i="12"/>
  <c r="DT97" i="12"/>
  <c r="CN97" i="12"/>
  <c r="CT97" i="12"/>
  <c r="CL97" i="12"/>
  <c r="DX97" i="12"/>
  <c r="DY97" i="12" s="1"/>
  <c r="CR97" i="12"/>
  <c r="CZ97" i="12"/>
  <c r="DR97" i="12"/>
  <c r="CP97" i="12"/>
  <c r="DO97" i="12"/>
  <c r="DP97" i="12" s="1"/>
  <c r="DD95" i="12"/>
  <c r="DD251" i="12"/>
  <c r="CZ93" i="12"/>
  <c r="CN93" i="12"/>
  <c r="CR93" i="12"/>
  <c r="CL93" i="12"/>
  <c r="DT93" i="12"/>
  <c r="CP93" i="12"/>
  <c r="DX93" i="12"/>
  <c r="DY93" i="12" s="1"/>
  <c r="CT93" i="12"/>
  <c r="DR93" i="12"/>
  <c r="DO93" i="12"/>
  <c r="DP93" i="12" s="1"/>
  <c r="CP183" i="12"/>
  <c r="DX183" i="12"/>
  <c r="DY183" i="12" s="1"/>
  <c r="CT183" i="12"/>
  <c r="CZ183" i="12"/>
  <c r="DR183" i="12"/>
  <c r="DO183" i="12"/>
  <c r="DP183" i="12" s="1"/>
  <c r="DT183" i="12"/>
  <c r="CR183" i="12"/>
  <c r="CL183" i="12"/>
  <c r="CN183" i="12"/>
  <c r="DD38" i="12"/>
  <c r="DR38" i="12"/>
  <c r="DT38" i="12"/>
  <c r="CN38" i="12"/>
  <c r="CL38" i="12"/>
  <c r="CZ38" i="12"/>
  <c r="DO38" i="12"/>
  <c r="DP38" i="12" s="1"/>
  <c r="CR38" i="12"/>
  <c r="CT38" i="12"/>
  <c r="CP38" i="12"/>
  <c r="DX38" i="12"/>
  <c r="DY38" i="12" s="1"/>
  <c r="BA8" i="12"/>
  <c r="BC8" i="12" s="1"/>
  <c r="BA142" i="12"/>
  <c r="BC142" i="12" s="1"/>
  <c r="BD142" i="12" s="1"/>
  <c r="AL121" i="12"/>
  <c r="DD242" i="12"/>
  <c r="BA72" i="12"/>
  <c r="BC72" i="12" s="1"/>
  <c r="BD72" i="12" s="1"/>
  <c r="DD250" i="12"/>
  <c r="DX52" i="12"/>
  <c r="DY52" i="12" s="1"/>
  <c r="CN52" i="12"/>
  <c r="CL149" i="12"/>
  <c r="DD23" i="12"/>
  <c r="CT57" i="12"/>
  <c r="CL52" i="12"/>
  <c r="AL29" i="12"/>
  <c r="AY29" i="12" s="1"/>
  <c r="BA29" i="12" s="1"/>
  <c r="BC29" i="12" s="1"/>
  <c r="BD29" i="12" s="1"/>
  <c r="AL14" i="12"/>
  <c r="CP149" i="12"/>
  <c r="DD26" i="12"/>
  <c r="AL114" i="12"/>
  <c r="AL89" i="12"/>
  <c r="AL102" i="12"/>
  <c r="BA102" i="12"/>
  <c r="BC102" i="12" s="1"/>
  <c r="BD102" i="12" s="1"/>
  <c r="DD96" i="12"/>
  <c r="BA92" i="12"/>
  <c r="BC92" i="12" s="1"/>
  <c r="BD92" i="12" s="1"/>
  <c r="AL44" i="12"/>
  <c r="AL62" i="12"/>
  <c r="DD302" i="12"/>
  <c r="AL173" i="12"/>
  <c r="BA175" i="12"/>
  <c r="BC175" i="12" s="1"/>
  <c r="BD175" i="12" s="1"/>
  <c r="BA212" i="12"/>
  <c r="BC212" i="12" s="1"/>
  <c r="BD212" i="12" s="1"/>
  <c r="AL159" i="12"/>
  <c r="AL140" i="12"/>
  <c r="DD207" i="12"/>
  <c r="AL104" i="12"/>
  <c r="BA46" i="12"/>
  <c r="BC46" i="12" s="1"/>
  <c r="BD46" i="12" s="1"/>
  <c r="DD78" i="12"/>
  <c r="DD217" i="12"/>
  <c r="AL229" i="12"/>
  <c r="DD73" i="12"/>
  <c r="DD133" i="12"/>
  <c r="DD47" i="12"/>
  <c r="DD16" i="12"/>
  <c r="AL60" i="12"/>
  <c r="DD308" i="12"/>
  <c r="AL129" i="12"/>
  <c r="AL149" i="12"/>
  <c r="DD236" i="12"/>
  <c r="BA69" i="12"/>
  <c r="BC69" i="12" s="1"/>
  <c r="BD69" i="12" s="1"/>
  <c r="BA91" i="12"/>
  <c r="BC91" i="12" s="1"/>
  <c r="BD91" i="12" s="1"/>
  <c r="BA45" i="12"/>
  <c r="BC45" i="12" s="1"/>
  <c r="BD45" i="12" s="1"/>
  <c r="CZ188" i="12"/>
  <c r="DX188" i="12"/>
  <c r="DY188" i="12" s="1"/>
  <c r="CP188" i="12"/>
  <c r="CL188" i="12"/>
  <c r="CN188" i="12"/>
  <c r="DT188" i="12"/>
  <c r="DR188" i="12"/>
  <c r="CT188" i="12"/>
  <c r="DO188" i="12"/>
  <c r="DP188" i="12" s="1"/>
  <c r="CR188" i="12"/>
  <c r="AL42" i="12"/>
  <c r="AL101" i="12"/>
  <c r="AT101" i="12" s="1"/>
  <c r="DD149" i="12"/>
  <c r="DD65" i="12"/>
  <c r="DX314" i="12"/>
  <c r="DY314" i="12" s="1"/>
  <c r="AL148" i="12"/>
  <c r="DD295" i="12"/>
  <c r="DD164" i="12"/>
  <c r="DD138" i="12"/>
  <c r="DD272" i="12"/>
  <c r="DD203" i="12"/>
  <c r="DD263" i="12"/>
  <c r="DD188" i="12"/>
  <c r="CT299" i="12"/>
  <c r="CL299" i="12"/>
  <c r="DX299" i="12"/>
  <c r="DY299" i="12" s="1"/>
  <c r="DT299" i="12"/>
  <c r="CR299" i="12"/>
  <c r="CZ299" i="12"/>
  <c r="CP299" i="12"/>
  <c r="DO299" i="12"/>
  <c r="DP299" i="12" s="1"/>
  <c r="DR299" i="12"/>
  <c r="CN299" i="12"/>
  <c r="DD161" i="12"/>
  <c r="BA44" i="12"/>
  <c r="BC44" i="12" s="1"/>
  <c r="BD44" i="12" s="1"/>
  <c r="BA186" i="12"/>
  <c r="BC186" i="12" s="1"/>
  <c r="BD186" i="12" s="1"/>
  <c r="BA103" i="12"/>
  <c r="BC103" i="12" s="1"/>
  <c r="BD103" i="12" s="1"/>
  <c r="BA77" i="12"/>
  <c r="BC77" i="12" s="1"/>
  <c r="AL194" i="12"/>
  <c r="AL158" i="12"/>
  <c r="DD180" i="12"/>
  <c r="DD186" i="12"/>
  <c r="AL213" i="12"/>
  <c r="BA213" i="12"/>
  <c r="BC213" i="12" s="1"/>
  <c r="BD213" i="12" s="1"/>
  <c r="CZ272" i="12"/>
  <c r="CR272" i="12"/>
  <c r="CT272" i="12"/>
  <c r="CN272" i="12"/>
  <c r="DR272" i="12"/>
  <c r="CP272" i="12"/>
  <c r="DT272" i="12"/>
  <c r="DX272" i="12"/>
  <c r="DY272" i="12" s="1"/>
  <c r="CL272" i="12"/>
  <c r="DO272" i="12"/>
  <c r="DP272" i="12" s="1"/>
  <c r="DD106" i="12"/>
  <c r="DD269" i="12"/>
  <c r="DD216" i="12"/>
  <c r="DR90" i="12"/>
  <c r="CR90" i="12"/>
  <c r="CT90" i="12"/>
  <c r="CN90" i="12"/>
  <c r="CP90" i="12"/>
  <c r="CL90" i="12"/>
  <c r="DO90" i="12"/>
  <c r="DP90" i="12" s="1"/>
  <c r="DT90" i="12"/>
  <c r="CZ90" i="12"/>
  <c r="DX90" i="12"/>
  <c r="DY90" i="12" s="1"/>
  <c r="CL309" i="12"/>
  <c r="CP309" i="12"/>
  <c r="CT309" i="12"/>
  <c r="DX309" i="12"/>
  <c r="DY309" i="12" s="1"/>
  <c r="CR309" i="12"/>
  <c r="DR309" i="12"/>
  <c r="DT309" i="12"/>
  <c r="CZ309" i="12"/>
  <c r="DO309" i="12"/>
  <c r="DP309" i="12" s="1"/>
  <c r="CN309" i="12"/>
  <c r="DD53" i="12"/>
  <c r="CT278" i="12"/>
  <c r="DR278" i="12"/>
  <c r="CP278" i="12"/>
  <c r="DT278" i="12"/>
  <c r="CR278" i="12"/>
  <c r="CZ278" i="12"/>
  <c r="DO278" i="12"/>
  <c r="DP278" i="12" s="1"/>
  <c r="CL278" i="12"/>
  <c r="DX278" i="12"/>
  <c r="DY278" i="12" s="1"/>
  <c r="CN278" i="12"/>
  <c r="DD153" i="12"/>
  <c r="AL186" i="12"/>
  <c r="AL106" i="12"/>
  <c r="DD71" i="12"/>
  <c r="AL115" i="12"/>
  <c r="BA157" i="12"/>
  <c r="BC157" i="12" s="1"/>
  <c r="BD157" i="12" s="1"/>
  <c r="CP52" i="12"/>
  <c r="AL220" i="12"/>
  <c r="DD18" i="12"/>
  <c r="AL61" i="12"/>
  <c r="AL32" i="12"/>
  <c r="BA100" i="12"/>
  <c r="BC100" i="12" s="1"/>
  <c r="BD100" i="12" s="1"/>
  <c r="BA204" i="12"/>
  <c r="BC204" i="12" s="1"/>
  <c r="DD41" i="12"/>
  <c r="DD128" i="12"/>
  <c r="CZ85" i="12"/>
  <c r="DO85" i="12"/>
  <c r="DP85" i="12" s="1"/>
  <c r="CR85" i="12"/>
  <c r="CL85" i="12"/>
  <c r="DT85" i="12"/>
  <c r="CN85" i="12"/>
  <c r="CP85" i="12"/>
  <c r="CT85" i="12"/>
  <c r="DR85" i="12"/>
  <c r="DX85" i="12"/>
  <c r="DY85" i="12" s="1"/>
  <c r="DD267" i="12"/>
  <c r="CT269" i="12"/>
  <c r="CR269" i="12"/>
  <c r="CP269" i="12"/>
  <c r="DR269" i="12"/>
  <c r="CL269" i="12"/>
  <c r="CN269" i="12"/>
  <c r="DX269" i="12"/>
  <c r="DY269" i="12" s="1"/>
  <c r="DT269" i="12"/>
  <c r="CZ269" i="12"/>
  <c r="DO269" i="12"/>
  <c r="DP269" i="12" s="1"/>
  <c r="DD167" i="12"/>
  <c r="DR135" i="12"/>
  <c r="DO135" i="12"/>
  <c r="DP135" i="12" s="1"/>
  <c r="CL135" i="12"/>
  <c r="CZ135" i="12"/>
  <c r="DX135" i="12"/>
  <c r="DY135" i="12" s="1"/>
  <c r="DT135" i="12"/>
  <c r="CR135" i="12"/>
  <c r="CT135" i="12"/>
  <c r="CP135" i="12"/>
  <c r="CN135" i="12"/>
  <c r="CT182" i="12"/>
  <c r="CZ182" i="12"/>
  <c r="CR182" i="12"/>
  <c r="DO182" i="12"/>
  <c r="DP182" i="12" s="1"/>
  <c r="CN182" i="12"/>
  <c r="DR182" i="12"/>
  <c r="CP182" i="12"/>
  <c r="DT182" i="12"/>
  <c r="CL182" i="12"/>
  <c r="DX182" i="12"/>
  <c r="DY182" i="12" s="1"/>
  <c r="DD84" i="12"/>
  <c r="DD254" i="12"/>
  <c r="DD143" i="12"/>
  <c r="BA162" i="12"/>
  <c r="BC162" i="12" s="1"/>
  <c r="BD162" i="12" s="1"/>
  <c r="AL162" i="12"/>
  <c r="BA81" i="12"/>
  <c r="BC81" i="12" s="1"/>
  <c r="BD81" i="12" s="1"/>
  <c r="DD291" i="12"/>
  <c r="AL28" i="12"/>
  <c r="AY28" i="12" s="1"/>
  <c r="BA28" i="12" s="1"/>
  <c r="BC28" i="12" s="1"/>
  <c r="BD28" i="12" s="1"/>
  <c r="AL142" i="12"/>
  <c r="AL150" i="12"/>
  <c r="AL80" i="12"/>
  <c r="DD52" i="12"/>
  <c r="BA155" i="12"/>
  <c r="BC155" i="12" s="1"/>
  <c r="BD155" i="12" s="1"/>
  <c r="BA20" i="12"/>
  <c r="BC20" i="12" s="1"/>
  <c r="BD20" i="12" s="1"/>
  <c r="AL66" i="12"/>
  <c r="DD271" i="12"/>
  <c r="DD35" i="12"/>
  <c r="DD170" i="12"/>
  <c r="DD279" i="12"/>
  <c r="DD219" i="12"/>
  <c r="DD155" i="12"/>
  <c r="DT52" i="12"/>
  <c r="BA194" i="12"/>
  <c r="BC194" i="12" s="1"/>
  <c r="BD194" i="12" s="1"/>
  <c r="BA99" i="12"/>
  <c r="BC99" i="12" s="1"/>
  <c r="BD99" i="12" s="1"/>
  <c r="AL49" i="12"/>
  <c r="DD214" i="12"/>
  <c r="BA48" i="12"/>
  <c r="BC48" i="12" s="1"/>
  <c r="BD48" i="12" s="1"/>
  <c r="DD177" i="12"/>
  <c r="DD248" i="12"/>
  <c r="DD298" i="12"/>
  <c r="BA221" i="12"/>
  <c r="BC221" i="12" s="1"/>
  <c r="BD221" i="12" s="1"/>
  <c r="DD157" i="12"/>
  <c r="AL96" i="12"/>
  <c r="DD43" i="12"/>
  <c r="CT138" i="12"/>
  <c r="DX138" i="12"/>
  <c r="DY138" i="12" s="1"/>
  <c r="DR138" i="12"/>
  <c r="CP138" i="12"/>
  <c r="DT138" i="12"/>
  <c r="CN138" i="12"/>
  <c r="DO138" i="12"/>
  <c r="DP138" i="12" s="1"/>
  <c r="CZ138" i="12"/>
  <c r="CR138" i="12"/>
  <c r="CL138" i="12"/>
  <c r="DO106" i="12"/>
  <c r="DP106" i="12" s="1"/>
  <c r="DT106" i="12"/>
  <c r="CT106" i="12"/>
  <c r="DX106" i="12"/>
  <c r="DY106" i="12" s="1"/>
  <c r="CL106" i="12"/>
  <c r="DR106" i="12"/>
  <c r="CR106" i="12"/>
  <c r="CZ106" i="12"/>
  <c r="CN106" i="12"/>
  <c r="CP106" i="12"/>
  <c r="BA98" i="12"/>
  <c r="BC98" i="12" s="1"/>
  <c r="BD98" i="12" s="1"/>
  <c r="AL113" i="12"/>
  <c r="DD264" i="12"/>
  <c r="DD232" i="12"/>
  <c r="AL160" i="12"/>
  <c r="BA150" i="12"/>
  <c r="BC150" i="12" s="1"/>
  <c r="BD150" i="12" s="1"/>
  <c r="DD107" i="12"/>
  <c r="BA94" i="12"/>
  <c r="BC94" i="12" s="1"/>
  <c r="BD94" i="12" s="1"/>
  <c r="AL67" i="12"/>
  <c r="DD258" i="12"/>
  <c r="AL196" i="12"/>
  <c r="AL133" i="12"/>
  <c r="BA146" i="12"/>
  <c r="BC146" i="12" s="1"/>
  <c r="BD146" i="12" s="1"/>
  <c r="DD233" i="12"/>
  <c r="DD44" i="12"/>
  <c r="BA141" i="12"/>
  <c r="BC141" i="12" s="1"/>
  <c r="BD141" i="12" s="1"/>
  <c r="DO231" i="12"/>
  <c r="DR231" i="12"/>
  <c r="AM231" i="11" s="1"/>
  <c r="AN231" i="11" s="1"/>
  <c r="CN231" i="12"/>
  <c r="CR231" i="12"/>
  <c r="CL231" i="12"/>
  <c r="AE231" i="11" s="1"/>
  <c r="AF231" i="11" s="1"/>
  <c r="CZ231" i="12"/>
  <c r="AR231" i="11" s="1"/>
  <c r="CT231" i="12"/>
  <c r="CP231" i="12"/>
  <c r="DT231" i="12"/>
  <c r="AO231" i="11" s="1"/>
  <c r="AP231" i="11" s="1"/>
  <c r="CP58" i="12"/>
  <c r="CZ58" i="12"/>
  <c r="DR58" i="12"/>
  <c r="CL58" i="12"/>
  <c r="CN58" i="12"/>
  <c r="DT58" i="12"/>
  <c r="DO58" i="12"/>
  <c r="DP58" i="12" s="1"/>
  <c r="CT58" i="12"/>
  <c r="DX58" i="12"/>
  <c r="DY58" i="12" s="1"/>
  <c r="CR58" i="12"/>
  <c r="CT267" i="12"/>
  <c r="CL267" i="12"/>
  <c r="CP267" i="12"/>
  <c r="CR267" i="12"/>
  <c r="DT267" i="12"/>
  <c r="DO267" i="12"/>
  <c r="DP267" i="12" s="1"/>
  <c r="DR267" i="12"/>
  <c r="CZ267" i="12"/>
  <c r="DX267" i="12"/>
  <c r="DY267" i="12" s="1"/>
  <c r="CN267" i="12"/>
  <c r="DT203" i="12"/>
  <c r="DO203" i="12"/>
  <c r="DP203" i="12" s="1"/>
  <c r="CT203" i="12"/>
  <c r="DX203" i="12"/>
  <c r="DY203" i="12" s="1"/>
  <c r="CP203" i="12"/>
  <c r="DR203" i="12"/>
  <c r="CN203" i="12"/>
  <c r="CZ203" i="12"/>
  <c r="CL203" i="12"/>
  <c r="CR203" i="12"/>
  <c r="DX53" i="12"/>
  <c r="DY53" i="12" s="1"/>
  <c r="DR53" i="12"/>
  <c r="DT53" i="12"/>
  <c r="CR53" i="12"/>
  <c r="CT53" i="12"/>
  <c r="DO53" i="12"/>
  <c r="DP53" i="12" s="1"/>
  <c r="CP53" i="12"/>
  <c r="CZ53" i="12"/>
  <c r="CN53" i="12"/>
  <c r="CL53" i="12"/>
  <c r="CL263" i="12"/>
  <c r="DR263" i="12"/>
  <c r="CT263" i="12"/>
  <c r="DO263" i="12"/>
  <c r="DP263" i="12" s="1"/>
  <c r="DT263" i="12"/>
  <c r="CZ263" i="12"/>
  <c r="CP263" i="12"/>
  <c r="DX263" i="12"/>
  <c r="DY263" i="12" s="1"/>
  <c r="CN263" i="12"/>
  <c r="CR263" i="12"/>
  <c r="CP153" i="12"/>
  <c r="DT153" i="12"/>
  <c r="CZ153" i="12"/>
  <c r="DO153" i="12"/>
  <c r="DP153" i="12" s="1"/>
  <c r="CL153" i="12"/>
  <c r="CR153" i="12"/>
  <c r="CN153" i="12"/>
  <c r="CT153" i="12"/>
  <c r="DX153" i="12"/>
  <c r="DY153" i="12" s="1"/>
  <c r="DR153" i="12"/>
  <c r="AH10" i="14"/>
  <c r="W10" i="14"/>
  <c r="AF14" i="14"/>
  <c r="AV10" i="14"/>
  <c r="AX14" i="14"/>
  <c r="Q10" i="14"/>
  <c r="AR14" i="14"/>
  <c r="U14" i="14"/>
  <c r="AT14" i="14"/>
  <c r="K10" i="14"/>
  <c r="I10" i="14"/>
  <c r="Y10" i="14"/>
  <c r="AL14" i="14"/>
  <c r="S14" i="14"/>
  <c r="G10" i="14"/>
  <c r="AP10" i="14"/>
  <c r="AP14" i="14"/>
  <c r="O14" i="14"/>
  <c r="O10" i="14"/>
  <c r="Q14" i="14"/>
  <c r="M14" i="14"/>
  <c r="M10" i="14"/>
  <c r="AJ10" i="14"/>
  <c r="AJ14" i="14"/>
  <c r="K14" i="14"/>
  <c r="AV14" i="14"/>
  <c r="AT10" i="14"/>
  <c r="U10" i="14"/>
  <c r="AN10" i="14"/>
  <c r="I14" i="14"/>
  <c r="AH14" i="14"/>
  <c r="W14" i="14"/>
  <c r="G14" i="14"/>
  <c r="S10" i="14"/>
  <c r="AF10" i="14"/>
  <c r="AX10" i="14"/>
  <c r="Y14" i="14"/>
  <c r="AR10" i="14"/>
  <c r="AL10" i="14"/>
  <c r="AL13" i="14"/>
  <c r="AN14" i="14"/>
  <c r="DD126" i="12"/>
  <c r="DD119" i="12"/>
  <c r="AL165" i="12"/>
  <c r="AL116" i="12"/>
  <c r="DD57" i="12"/>
  <c r="CN279" i="12"/>
  <c r="DX279" i="12"/>
  <c r="DY279" i="12" s="1"/>
  <c r="CL279" i="12"/>
  <c r="CR279" i="12"/>
  <c r="DO279" i="12"/>
  <c r="DP279" i="12" s="1"/>
  <c r="CT279" i="12"/>
  <c r="DR279" i="12"/>
  <c r="CZ279" i="12"/>
  <c r="CP279" i="12"/>
  <c r="DT279" i="12"/>
  <c r="BA196" i="12"/>
  <c r="CT142" i="12"/>
  <c r="DX142" i="12"/>
  <c r="DY142" i="12" s="1"/>
  <c r="CZ142" i="12"/>
  <c r="CP142" i="12"/>
  <c r="CR142" i="12"/>
  <c r="DR142" i="12"/>
  <c r="DO142" i="12"/>
  <c r="DP142" i="12" s="1"/>
  <c r="DT142" i="12"/>
  <c r="CL142" i="12"/>
  <c r="CN142" i="12"/>
  <c r="AL184" i="12"/>
  <c r="AU184" i="12"/>
  <c r="BA184" i="12"/>
  <c r="BA223" i="12"/>
  <c r="CT283" i="12"/>
  <c r="CN283" i="12"/>
  <c r="DX283" i="12"/>
  <c r="DY283" i="12" s="1"/>
  <c r="DR283" i="12"/>
  <c r="CP283" i="12"/>
  <c r="CZ283" i="12"/>
  <c r="DT283" i="12"/>
  <c r="DO283" i="12"/>
  <c r="DP283" i="12" s="1"/>
  <c r="CL283" i="12"/>
  <c r="CR283" i="12"/>
  <c r="DD283" i="12"/>
  <c r="AL157" i="12"/>
  <c r="AL156" i="12"/>
  <c r="DT109" i="12"/>
  <c r="CR109" i="12"/>
  <c r="DT44" i="12"/>
  <c r="AL68" i="12"/>
  <c r="BA68" i="12"/>
  <c r="BC68" i="12" s="1"/>
  <c r="BD68" i="12" s="1"/>
  <c r="CH171" i="12"/>
  <c r="CH39" i="12"/>
  <c r="CT285" i="12"/>
  <c r="CL285" i="12"/>
  <c r="DT285" i="12"/>
  <c r="DD285" i="12"/>
  <c r="DD117" i="12"/>
  <c r="AL48" i="12"/>
  <c r="BA205" i="12"/>
  <c r="CN18" i="12"/>
  <c r="CZ18" i="12"/>
  <c r="CP18" i="12"/>
  <c r="DR18" i="12"/>
  <c r="DV18" i="12" s="1"/>
  <c r="CT46" i="12"/>
  <c r="DO46" i="12"/>
  <c r="DP46" i="12" s="1"/>
  <c r="CZ46" i="12"/>
  <c r="CP46" i="12"/>
  <c r="CN46" i="12"/>
  <c r="CL46" i="12"/>
  <c r="DD46" i="12"/>
  <c r="BA32" i="12"/>
  <c r="BC32" i="12" s="1"/>
  <c r="BD32" i="12" s="1"/>
  <c r="DT150" i="12"/>
  <c r="CN150" i="12"/>
  <c r="CT150" i="12"/>
  <c r="DX150" i="12"/>
  <c r="DY150" i="12" s="1"/>
  <c r="CZ150" i="12"/>
  <c r="DD102" i="12"/>
  <c r="AU204" i="12"/>
  <c r="BA149" i="12"/>
  <c r="BC149" i="12" s="1"/>
  <c r="BD149" i="12" s="1"/>
  <c r="BA112" i="12"/>
  <c r="BC112" i="12" s="1"/>
  <c r="BD112" i="12" s="1"/>
  <c r="CT158" i="12"/>
  <c r="CN158" i="12"/>
  <c r="DO288" i="12"/>
  <c r="DP288" i="12" s="1"/>
  <c r="CL288" i="12"/>
  <c r="DT288" i="12"/>
  <c r="AM115" i="11"/>
  <c r="AN115" i="11" s="1"/>
  <c r="CT156" i="12"/>
  <c r="DO156" i="12"/>
  <c r="DP156" i="12" s="1"/>
  <c r="CR156" i="12"/>
  <c r="CZ156" i="12"/>
  <c r="CP156" i="12"/>
  <c r="CL156" i="12"/>
  <c r="CN156" i="12"/>
  <c r="DR156" i="12"/>
  <c r="DX156" i="12"/>
  <c r="DY156" i="12" s="1"/>
  <c r="DT156" i="12"/>
  <c r="DD156" i="12"/>
  <c r="DD89" i="12"/>
  <c r="CT258" i="12"/>
  <c r="CR258" i="12"/>
  <c r="CN258" i="12"/>
  <c r="DR258" i="12"/>
  <c r="DO258" i="12"/>
  <c r="DP258" i="12" s="1"/>
  <c r="DT258" i="12"/>
  <c r="CZ258" i="12"/>
  <c r="DX258" i="12"/>
  <c r="DY258" i="12" s="1"/>
  <c r="CL258" i="12"/>
  <c r="CP258" i="12"/>
  <c r="DD67" i="12"/>
  <c r="AL120" i="12"/>
  <c r="DD60" i="12"/>
  <c r="CL72" i="12"/>
  <c r="DT72" i="12"/>
  <c r="DR72" i="12"/>
  <c r="CH117" i="12"/>
  <c r="CT44" i="12"/>
  <c r="CZ44" i="12"/>
  <c r="AR44" i="11" s="1"/>
  <c r="CT110" i="12"/>
  <c r="DT110" i="12"/>
  <c r="DX110" i="12"/>
  <c r="DY110" i="12" s="1"/>
  <c r="CZ110" i="12"/>
  <c r="CN72" i="12"/>
  <c r="DD137" i="12"/>
  <c r="DD211" i="12"/>
  <c r="BA116" i="12"/>
  <c r="DR109" i="12"/>
  <c r="CN110" i="12"/>
  <c r="DX44" i="12"/>
  <c r="DY44" i="12" s="1"/>
  <c r="AL98" i="12"/>
  <c r="CZ56" i="12"/>
  <c r="CR56" i="12"/>
  <c r="CP56" i="12"/>
  <c r="CT56" i="12"/>
  <c r="DX56" i="12"/>
  <c r="DY56" i="12" s="1"/>
  <c r="DT56" i="12"/>
  <c r="CL56" i="12"/>
  <c r="DO56" i="12"/>
  <c r="DP56" i="12" s="1"/>
  <c r="CN56" i="12"/>
  <c r="DR56" i="12"/>
  <c r="DD103" i="12"/>
  <c r="CH185" i="12"/>
  <c r="DD205" i="12"/>
  <c r="BA147" i="12"/>
  <c r="BC147" i="12" s="1"/>
  <c r="BD147" i="12" s="1"/>
  <c r="DT152" i="12"/>
  <c r="DR152" i="12"/>
  <c r="CR152" i="12"/>
  <c r="CT152" i="12"/>
  <c r="CL152" i="12"/>
  <c r="CP152" i="12"/>
  <c r="CZ152" i="12"/>
  <c r="DO152" i="12"/>
  <c r="DP152" i="12" s="1"/>
  <c r="CN152" i="12"/>
  <c r="DX152" i="12"/>
  <c r="DY152" i="12" s="1"/>
  <c r="AL81" i="12"/>
  <c r="BA160" i="12"/>
  <c r="BC160" i="12" s="1"/>
  <c r="BD160" i="12" s="1"/>
  <c r="AL132" i="12"/>
  <c r="DD129" i="12"/>
  <c r="AL105" i="12"/>
  <c r="DD268" i="12"/>
  <c r="AU171" i="12"/>
  <c r="AL8" i="12"/>
  <c r="AT8" i="12" s="1"/>
  <c r="BA95" i="12"/>
  <c r="BC95" i="12" s="1"/>
  <c r="BD95" i="12" s="1"/>
  <c r="CR89" i="12"/>
  <c r="CZ89" i="12"/>
  <c r="DX89" i="12"/>
  <c r="DY89" i="12" s="1"/>
  <c r="CN89" i="12"/>
  <c r="CT89" i="12"/>
  <c r="CP89" i="12"/>
  <c r="DR89" i="12"/>
  <c r="DT89" i="12"/>
  <c r="DO89" i="12"/>
  <c r="DP89" i="12" s="1"/>
  <c r="CL89" i="12"/>
  <c r="AL88" i="12"/>
  <c r="BA88" i="12"/>
  <c r="BC88" i="12" s="1"/>
  <c r="BD88" i="12" s="1"/>
  <c r="CR285" i="12"/>
  <c r="CP72" i="12"/>
  <c r="DD204" i="12"/>
  <c r="AL206" i="12"/>
  <c r="BA127" i="12"/>
  <c r="BC127" i="12" s="1"/>
  <c r="BD127" i="12" s="1"/>
  <c r="BA63" i="12"/>
  <c r="BC63" i="12" s="1"/>
  <c r="BD63" i="12" s="1"/>
  <c r="BA67" i="12"/>
  <c r="BC67" i="12" s="1"/>
  <c r="BD67" i="12" s="1"/>
  <c r="CT249" i="12"/>
  <c r="CP249" i="12"/>
  <c r="CN249" i="12"/>
  <c r="DR249" i="12"/>
  <c r="AL53" i="12"/>
  <c r="CP184" i="12"/>
  <c r="DR271" i="12"/>
  <c r="CN271" i="12"/>
  <c r="DT271" i="12"/>
  <c r="CT271" i="12"/>
  <c r="CL271" i="12"/>
  <c r="CZ271" i="12"/>
  <c r="DO271" i="12"/>
  <c r="DP271" i="12" s="1"/>
  <c r="CR271" i="12"/>
  <c r="CP271" i="12"/>
  <c r="DX271" i="12"/>
  <c r="DY271" i="12" s="1"/>
  <c r="DD270" i="12"/>
  <c r="CZ96" i="12"/>
  <c r="DX96" i="12"/>
  <c r="DY96" i="12" s="1"/>
  <c r="CL96" i="12"/>
  <c r="DO96" i="12"/>
  <c r="DP96" i="12" s="1"/>
  <c r="DT96" i="12"/>
  <c r="DR96" i="12"/>
  <c r="CR96" i="12"/>
  <c r="CT96" i="12"/>
  <c r="CN96" i="12"/>
  <c r="CP96" i="12"/>
  <c r="DD312" i="12"/>
  <c r="BA14" i="12"/>
  <c r="BC14" i="12" s="1"/>
  <c r="BD14" i="12" s="1"/>
  <c r="BA153" i="12"/>
  <c r="BC153" i="12" s="1"/>
  <c r="BD153" i="12" s="1"/>
  <c r="BA62" i="12"/>
  <c r="BC62" i="12" s="1"/>
  <c r="BD62" i="12" s="1"/>
  <c r="AL78" i="12"/>
  <c r="AL134" i="12"/>
  <c r="CT302" i="12"/>
  <c r="DO302" i="12"/>
  <c r="DP302" i="12" s="1"/>
  <c r="CR302" i="12"/>
  <c r="CL302" i="12"/>
  <c r="CZ302" i="12"/>
  <c r="DX302" i="12"/>
  <c r="DY302" i="12" s="1"/>
  <c r="CP302" i="12"/>
  <c r="CN302" i="12"/>
  <c r="DT302" i="12"/>
  <c r="DR302" i="12"/>
  <c r="AL77" i="12"/>
  <c r="AU77" i="12"/>
  <c r="AU223" i="12"/>
  <c r="CH223" i="12"/>
  <c r="BA115" i="12"/>
  <c r="BC115" i="12" s="1"/>
  <c r="BD115" i="12" s="1"/>
  <c r="DD241" i="12"/>
  <c r="BA101" i="12"/>
  <c r="BC101" i="12" s="1"/>
  <c r="BD101" i="12" s="1"/>
  <c r="AL118" i="12"/>
  <c r="AL72" i="12"/>
  <c r="CT148" i="12"/>
  <c r="DX148" i="12"/>
  <c r="DY148" i="12" s="1"/>
  <c r="DR148" i="12"/>
  <c r="DO148" i="12"/>
  <c r="DP148" i="12" s="1"/>
  <c r="CL148" i="12"/>
  <c r="DT148" i="12"/>
  <c r="CR148" i="12"/>
  <c r="CZ148" i="12"/>
  <c r="CP148" i="12"/>
  <c r="CN148" i="12"/>
  <c r="DO44" i="12"/>
  <c r="DP44" i="12" s="1"/>
  <c r="DO285" i="12"/>
  <c r="DP285" i="12" s="1"/>
  <c r="CZ158" i="12"/>
  <c r="CR72" i="12"/>
  <c r="DR158" i="12"/>
  <c r="CR18" i="12"/>
  <c r="DD83" i="12"/>
  <c r="DR44" i="12"/>
  <c r="AL212" i="12"/>
  <c r="CT14" i="12"/>
  <c r="DR14" i="12"/>
  <c r="DD81" i="12"/>
  <c r="DD314" i="12"/>
  <c r="DX295" i="12"/>
  <c r="DY295" i="12" s="1"/>
  <c r="DT295" i="12"/>
  <c r="CN295" i="12"/>
  <c r="CT286" i="12"/>
  <c r="DO286" i="12"/>
  <c r="DP286" i="12" s="1"/>
  <c r="CR286" i="12"/>
  <c r="CN286" i="12"/>
  <c r="BA145" i="12"/>
  <c r="BC145" i="12" s="1"/>
  <c r="BD145" i="12" s="1"/>
  <c r="DD39" i="12"/>
  <c r="CL54" i="12"/>
  <c r="DO54" i="12"/>
  <c r="DP54" i="12" s="1"/>
  <c r="DX54" i="12"/>
  <c r="DY54" i="12" s="1"/>
  <c r="CZ54" i="12"/>
  <c r="CN54" i="12"/>
  <c r="CT54" i="12"/>
  <c r="DR54" i="12"/>
  <c r="CP54" i="12"/>
  <c r="CR54" i="12"/>
  <c r="DT54" i="12"/>
  <c r="DD189" i="12"/>
  <c r="DD40" i="12"/>
  <c r="AL97" i="12"/>
  <c r="AL221" i="12"/>
  <c r="BA220" i="12"/>
  <c r="BC220" i="12" s="1"/>
  <c r="BD220" i="12" s="1"/>
  <c r="DD51" i="12"/>
  <c r="BA51" i="12"/>
  <c r="BC51" i="12" s="1"/>
  <c r="BD51" i="12" s="1"/>
  <c r="AL131" i="12"/>
  <c r="BA131" i="12"/>
  <c r="BC131" i="12" s="1"/>
  <c r="BD131" i="12" s="1"/>
  <c r="DD150" i="12"/>
  <c r="CZ102" i="12"/>
  <c r="DT102" i="12"/>
  <c r="CR102" i="12"/>
  <c r="CT102" i="12"/>
  <c r="DO102" i="12"/>
  <c r="DP102" i="12" s="1"/>
  <c r="DD310" i="12"/>
  <c r="AL100" i="12"/>
  <c r="CL44" i="12"/>
  <c r="AE44" i="11" s="1"/>
  <c r="AF44" i="11" s="1"/>
  <c r="DT249" i="12"/>
  <c r="CL110" i="12"/>
  <c r="CR295" i="12"/>
  <c r="AL112" i="12"/>
  <c r="DD110" i="12"/>
  <c r="BA140" i="12"/>
  <c r="BC140" i="12" s="1"/>
  <c r="BD140" i="12" s="1"/>
  <c r="DD134" i="12"/>
  <c r="AL69" i="12"/>
  <c r="BA79" i="12"/>
  <c r="BC79" i="12" s="1"/>
  <c r="BD79" i="12" s="1"/>
  <c r="CH10" i="12"/>
  <c r="DX64" i="12"/>
  <c r="DY64" i="12" s="1"/>
  <c r="CP64" i="12"/>
  <c r="CR64" i="12"/>
  <c r="BA104" i="12"/>
  <c r="BC104" i="12" s="1"/>
  <c r="BD104" i="12" s="1"/>
  <c r="DD288" i="12"/>
  <c r="DD284" i="12"/>
  <c r="CT295" i="12"/>
  <c r="DR172" i="12"/>
  <c r="DT172" i="12"/>
  <c r="CN172" i="12"/>
  <c r="CP172" i="12"/>
  <c r="CL86" i="12"/>
  <c r="CR86" i="12"/>
  <c r="DT86" i="12"/>
  <c r="DR86" i="12"/>
  <c r="CZ86" i="12"/>
  <c r="CN86" i="12"/>
  <c r="CT86" i="12"/>
  <c r="DO86" i="12"/>
  <c r="DP86" i="12" s="1"/>
  <c r="DX86" i="12"/>
  <c r="DY86" i="12" s="1"/>
  <c r="CP86" i="12"/>
  <c r="CT291" i="12"/>
  <c r="CZ291" i="12"/>
  <c r="DO291" i="12"/>
  <c r="DP291" i="12" s="1"/>
  <c r="DX291" i="12"/>
  <c r="DY291" i="12" s="1"/>
  <c r="DT291" i="12"/>
  <c r="CN291" i="12"/>
  <c r="CP291" i="12"/>
  <c r="CL291" i="12"/>
  <c r="DR291" i="12"/>
  <c r="CR291" i="12"/>
  <c r="DT155" i="12"/>
  <c r="CZ155" i="12"/>
  <c r="CP155" i="12"/>
  <c r="CT155" i="12"/>
  <c r="CR155" i="12"/>
  <c r="CN155" i="12"/>
  <c r="DR155" i="12"/>
  <c r="DO155" i="12"/>
  <c r="DP155" i="12" s="1"/>
  <c r="DX155" i="12"/>
  <c r="DY155" i="12" s="1"/>
  <c r="CL155" i="12"/>
  <c r="CT311" i="12"/>
  <c r="DT311" i="12"/>
  <c r="CR311" i="12"/>
  <c r="CZ311" i="12"/>
  <c r="DR311" i="12"/>
  <c r="DX311" i="12"/>
  <c r="DY311" i="12" s="1"/>
  <c r="CN311" i="12"/>
  <c r="DO311" i="12"/>
  <c r="DP311" i="12" s="1"/>
  <c r="CP311" i="12"/>
  <c r="CL311" i="12"/>
  <c r="DO80" i="12"/>
  <c r="CN80" i="12"/>
  <c r="CT80" i="12"/>
  <c r="DT80" i="12"/>
  <c r="DX80" i="12"/>
  <c r="CL80" i="12"/>
  <c r="CR80" i="12"/>
  <c r="DR80" i="12"/>
  <c r="CP80" i="12"/>
  <c r="CZ80" i="12"/>
  <c r="AL223" i="12"/>
  <c r="CH81" i="12"/>
  <c r="AL43" i="12"/>
  <c r="DR145" i="12"/>
  <c r="CR145" i="12"/>
  <c r="CP145" i="12"/>
  <c r="CT145" i="12"/>
  <c r="CZ145" i="12"/>
  <c r="DT145" i="12"/>
  <c r="CL145" i="12"/>
  <c r="CN145" i="12"/>
  <c r="DO145" i="12"/>
  <c r="DP145" i="12" s="1"/>
  <c r="DX145" i="12"/>
  <c r="DY145" i="12" s="1"/>
  <c r="CN300" i="12"/>
  <c r="DT300" i="12"/>
  <c r="DX300" i="12"/>
  <c r="DY300" i="12" s="1"/>
  <c r="CT300" i="12"/>
  <c r="DO300" i="12"/>
  <c r="DP300" i="12" s="1"/>
  <c r="CZ300" i="12"/>
  <c r="CR300" i="12"/>
  <c r="CL300" i="12"/>
  <c r="DR300" i="12"/>
  <c r="CP300" i="12"/>
  <c r="CT51" i="12"/>
  <c r="CL51" i="12"/>
  <c r="DX51" i="12"/>
  <c r="DY51" i="12" s="1"/>
  <c r="CN51" i="12"/>
  <c r="DR51" i="12"/>
  <c r="DT51" i="12"/>
  <c r="CT109" i="12"/>
  <c r="DO109" i="12"/>
  <c r="DP109" i="12" s="1"/>
  <c r="CN109" i="12"/>
  <c r="CL109" i="12"/>
  <c r="CZ109" i="12"/>
  <c r="AL219" i="12"/>
  <c r="DD172" i="12"/>
  <c r="DD190" i="12"/>
  <c r="CH211" i="12"/>
  <c r="AL197" i="12"/>
  <c r="BA137" i="12"/>
  <c r="BC137" i="12" s="1"/>
  <c r="BD137" i="12" s="1"/>
  <c r="CH204" i="12"/>
  <c r="BA229" i="12"/>
  <c r="BC229" i="12" s="1"/>
  <c r="BD229" i="12" s="1"/>
  <c r="CZ108" i="12"/>
  <c r="DO108" i="12"/>
  <c r="DP108" i="12" s="1"/>
  <c r="CT108" i="12"/>
  <c r="DR108" i="12"/>
  <c r="CR108" i="12"/>
  <c r="CL108" i="12"/>
  <c r="DT108" i="12"/>
  <c r="CN108" i="12"/>
  <c r="DX108" i="12"/>
  <c r="DY108" i="12" s="1"/>
  <c r="CP108" i="12"/>
  <c r="CT264" i="12"/>
  <c r="CR264" i="12"/>
  <c r="DO264" i="12"/>
  <c r="DP264" i="12" s="1"/>
  <c r="CZ264" i="12"/>
  <c r="CL264" i="12"/>
  <c r="CN264" i="12"/>
  <c r="DT264" i="12"/>
  <c r="DV264" i="12" s="1"/>
  <c r="DX264" i="12"/>
  <c r="DY264" i="12" s="1"/>
  <c r="CP264" i="12"/>
  <c r="CT137" i="12"/>
  <c r="DX137" i="12"/>
  <c r="DY137" i="12" s="1"/>
  <c r="DR137" i="12"/>
  <c r="DO137" i="12"/>
  <c r="DP137" i="12" s="1"/>
  <c r="CL137" i="12"/>
  <c r="CP137" i="12"/>
  <c r="DT137" i="12"/>
  <c r="CZ137" i="12"/>
  <c r="CR137" i="12"/>
  <c r="CN137" i="12"/>
  <c r="DD56" i="12"/>
  <c r="CL305" i="12"/>
  <c r="DO305" i="12"/>
  <c r="DP305" i="12" s="1"/>
  <c r="DR305" i="12"/>
  <c r="CP305" i="12"/>
  <c r="DX305" i="12"/>
  <c r="DY305" i="12" s="1"/>
  <c r="CR305" i="12"/>
  <c r="CZ305" i="12"/>
  <c r="CT305" i="12"/>
  <c r="CN305" i="12"/>
  <c r="DT305" i="12"/>
  <c r="DD185" i="12"/>
  <c r="DD86" i="12"/>
  <c r="CT143" i="12"/>
  <c r="CN143" i="12"/>
  <c r="CR143" i="12"/>
  <c r="DX143" i="12"/>
  <c r="DY143" i="12" s="1"/>
  <c r="DO143" i="12"/>
  <c r="DP143" i="12" s="1"/>
  <c r="DT143" i="12"/>
  <c r="CZ143" i="12"/>
  <c r="DR143" i="12"/>
  <c r="CL143" i="12"/>
  <c r="CP143" i="12"/>
  <c r="BA233" i="12"/>
  <c r="BC233" i="12" s="1"/>
  <c r="BD233" i="12" s="1"/>
  <c r="AL147" i="12"/>
  <c r="DD152" i="12"/>
  <c r="BA132" i="12"/>
  <c r="BC132" i="12" s="1"/>
  <c r="BD132" i="12" s="1"/>
  <c r="BA60" i="12"/>
  <c r="BC60" i="12" s="1"/>
  <c r="BD60" i="12" s="1"/>
  <c r="BA105" i="12"/>
  <c r="BC105" i="12" s="1"/>
  <c r="BD105" i="12" s="1"/>
  <c r="CR268" i="12"/>
  <c r="CL268" i="12"/>
  <c r="CT268" i="12"/>
  <c r="CN268" i="12"/>
  <c r="DO268" i="12"/>
  <c r="DP268" i="12" s="1"/>
  <c r="CP268" i="12"/>
  <c r="DX268" i="12"/>
  <c r="DY268" i="12" s="1"/>
  <c r="DT268" i="12"/>
  <c r="CZ268" i="12"/>
  <c r="DR268" i="12"/>
  <c r="AL171" i="12"/>
  <c r="BA171" i="12"/>
  <c r="BA174" i="12"/>
  <c r="BC174" i="12" s="1"/>
  <c r="BD174" i="12" s="1"/>
  <c r="CL308" i="12"/>
  <c r="DT308" i="12"/>
  <c r="CT308" i="12"/>
  <c r="CP308" i="12"/>
  <c r="CR308" i="12"/>
  <c r="CZ308" i="12"/>
  <c r="DO308" i="12"/>
  <c r="DP308" i="12" s="1"/>
  <c r="DR308" i="12"/>
  <c r="DX308" i="12"/>
  <c r="DY308" i="12" s="1"/>
  <c r="CN308" i="12"/>
  <c r="AL31" i="12"/>
  <c r="BA109" i="12"/>
  <c r="BC109" i="12" s="1"/>
  <c r="BD109" i="12" s="1"/>
  <c r="AL109" i="12"/>
  <c r="BA129" i="12"/>
  <c r="BC129" i="12" s="1"/>
  <c r="BD129" i="12" s="1"/>
  <c r="AU116" i="12"/>
  <c r="DR110" i="12"/>
  <c r="CN44" i="12"/>
  <c r="CV44" i="12" s="1"/>
  <c r="CR110" i="12"/>
  <c r="DO72" i="12"/>
  <c r="DP72" i="12" s="1"/>
  <c r="CR51" i="12"/>
  <c r="DX285" i="12"/>
  <c r="DY285" i="12" s="1"/>
  <c r="BA80" i="12"/>
  <c r="BC80" i="12" s="1"/>
  <c r="BD80" i="12" s="1"/>
  <c r="DR52" i="12"/>
  <c r="CZ52" i="12"/>
  <c r="AL94" i="12"/>
  <c r="AL63" i="12"/>
  <c r="DX57" i="12"/>
  <c r="DY57" i="12" s="1"/>
  <c r="CR57" i="12"/>
  <c r="AL126" i="12"/>
  <c r="DD249" i="12"/>
  <c r="AL155" i="12"/>
  <c r="BA53" i="12"/>
  <c r="BC53" i="12" s="1"/>
  <c r="BD53" i="12" s="1"/>
  <c r="AL20" i="12"/>
  <c r="BA66" i="12"/>
  <c r="BC66" i="12" s="1"/>
  <c r="BD66" i="12" s="1"/>
  <c r="DT270" i="12"/>
  <c r="CN270" i="12"/>
  <c r="CR270" i="12"/>
  <c r="DX270" i="12"/>
  <c r="DY270" i="12" s="1"/>
  <c r="CZ270" i="12"/>
  <c r="CT270" i="12"/>
  <c r="CL270" i="12"/>
  <c r="DR270" i="12"/>
  <c r="CP270" i="12"/>
  <c r="DO270" i="12"/>
  <c r="DP270" i="12" s="1"/>
  <c r="BA42" i="12"/>
  <c r="AL92" i="12"/>
  <c r="CZ312" i="12"/>
  <c r="CN312" i="12"/>
  <c r="CL312" i="12"/>
  <c r="DO312" i="12"/>
  <c r="DP312" i="12" s="1"/>
  <c r="DR312" i="12"/>
  <c r="DX312" i="12"/>
  <c r="DY312" i="12" s="1"/>
  <c r="CR312" i="12"/>
  <c r="CT312" i="12"/>
  <c r="CP312" i="12"/>
  <c r="DT312" i="12"/>
  <c r="DD247" i="12"/>
  <c r="DD169" i="12"/>
  <c r="DD174" i="12"/>
  <c r="DD142" i="12"/>
  <c r="CT87" i="12"/>
  <c r="CL87" i="12"/>
  <c r="DT87" i="12"/>
  <c r="CP87" i="12"/>
  <c r="CN87" i="12"/>
  <c r="DO87" i="12"/>
  <c r="DP87" i="12" s="1"/>
  <c r="DR87" i="12"/>
  <c r="CR87" i="12"/>
  <c r="DX87" i="12"/>
  <c r="DY87" i="12" s="1"/>
  <c r="CZ87" i="12"/>
  <c r="DD246" i="12"/>
  <c r="AL153" i="12"/>
  <c r="BA152" i="12"/>
  <c r="BC152" i="12" s="1"/>
  <c r="BD152" i="12" s="1"/>
  <c r="BA78" i="12"/>
  <c r="BA134" i="12"/>
  <c r="BC134" i="12" s="1"/>
  <c r="BD134" i="12" s="1"/>
  <c r="DX67" i="12"/>
  <c r="DY67" i="12" s="1"/>
  <c r="CZ67" i="12"/>
  <c r="CN67" i="12"/>
  <c r="CR67" i="12"/>
  <c r="DO67" i="12"/>
  <c r="DP67" i="12" s="1"/>
  <c r="CP67" i="12"/>
  <c r="CL67" i="12"/>
  <c r="CT67" i="12"/>
  <c r="DR67" i="12"/>
  <c r="DT67" i="12"/>
  <c r="AL103" i="12"/>
  <c r="DT32" i="12"/>
  <c r="DR32" i="12"/>
  <c r="CT32" i="12"/>
  <c r="CN32" i="12"/>
  <c r="DO32" i="12"/>
  <c r="DP32" i="12" s="1"/>
  <c r="CR32" i="12"/>
  <c r="CP32" i="12"/>
  <c r="CL32" i="12"/>
  <c r="DX32" i="12"/>
  <c r="DY32" i="12" s="1"/>
  <c r="CZ32" i="12"/>
  <c r="DD32" i="12"/>
  <c r="AL45" i="12"/>
  <c r="BA156" i="12"/>
  <c r="BC156" i="12" s="1"/>
  <c r="BD156" i="12" s="1"/>
  <c r="BA119" i="12"/>
  <c r="BC119" i="12" s="1"/>
  <c r="BD119" i="12" s="1"/>
  <c r="DD148" i="12"/>
  <c r="DO158" i="12"/>
  <c r="DP158" i="12" s="1"/>
  <c r="DO51" i="12"/>
  <c r="DP51" i="12" s="1"/>
  <c r="DT57" i="12"/>
  <c r="DT46" i="12"/>
  <c r="CZ249" i="12"/>
  <c r="CL18" i="12"/>
  <c r="DT158" i="12"/>
  <c r="CP286" i="12"/>
  <c r="CT72" i="12"/>
  <c r="CP57" i="12"/>
  <c r="BA120" i="12"/>
  <c r="BC120" i="12" s="1"/>
  <c r="BD120" i="12" s="1"/>
  <c r="DR149" i="12"/>
  <c r="CR149" i="12"/>
  <c r="CT149" i="12"/>
  <c r="AL175" i="12"/>
  <c r="DD14" i="12"/>
  <c r="BA159" i="12"/>
  <c r="BC159" i="12" s="1"/>
  <c r="BD159" i="12" s="1"/>
  <c r="CT314" i="12"/>
  <c r="CZ314" i="12"/>
  <c r="CL314" i="12"/>
  <c r="CP314" i="12"/>
  <c r="CN314" i="12"/>
  <c r="DD171" i="12"/>
  <c r="DD244" i="12"/>
  <c r="DD286" i="12"/>
  <c r="AL145" i="12"/>
  <c r="DD19" i="12"/>
  <c r="AL111" i="12"/>
  <c r="BA111" i="12"/>
  <c r="BC111" i="12" s="1"/>
  <c r="BD111" i="12" s="1"/>
  <c r="DD69" i="12"/>
  <c r="BA49" i="12"/>
  <c r="BC49" i="12" s="1"/>
  <c r="BD49" i="12" s="1"/>
  <c r="DD54" i="12"/>
  <c r="AL93" i="12"/>
  <c r="DD145" i="12"/>
  <c r="DD59" i="12"/>
  <c r="CT59" i="12"/>
  <c r="CZ59" i="12"/>
  <c r="DR59" i="12"/>
  <c r="CP59" i="12"/>
  <c r="DO59" i="12"/>
  <c r="DP59" i="12" s="1"/>
  <c r="CR59" i="12"/>
  <c r="CN59" i="12"/>
  <c r="DT59" i="12"/>
  <c r="CL59" i="12"/>
  <c r="DX59" i="12"/>
  <c r="DY59" i="12" s="1"/>
  <c r="DD105" i="12"/>
  <c r="DD147" i="12"/>
  <c r="AL172" i="12"/>
  <c r="BA133" i="12"/>
  <c r="BC133" i="12" s="1"/>
  <c r="BD133" i="12" s="1"/>
  <c r="CT298" i="12"/>
  <c r="DT298" i="12"/>
  <c r="CN298" i="12"/>
  <c r="CL298" i="12"/>
  <c r="DX298" i="12"/>
  <c r="DY298" i="12" s="1"/>
  <c r="DO298" i="12"/>
  <c r="DP298" i="12" s="1"/>
  <c r="DR298" i="12"/>
  <c r="CZ298" i="12"/>
  <c r="AL54" i="12"/>
  <c r="BA54" i="12"/>
  <c r="BC54" i="12" s="1"/>
  <c r="BD54" i="12" s="1"/>
  <c r="AL146" i="12"/>
  <c r="DD109" i="12"/>
  <c r="AL51" i="12"/>
  <c r="BA96" i="12"/>
  <c r="BC96" i="12" s="1"/>
  <c r="BD96" i="12" s="1"/>
  <c r="BA136" i="12"/>
  <c r="BC136" i="12" s="1"/>
  <c r="BD136" i="12" s="1"/>
  <c r="AL136" i="12"/>
  <c r="BA130" i="12"/>
  <c r="BC130" i="12" s="1"/>
  <c r="BD130" i="12" s="1"/>
  <c r="CH199" i="12"/>
  <c r="DR310" i="12"/>
  <c r="DV310" i="12" s="1"/>
  <c r="CT310" i="12"/>
  <c r="CN310" i="12"/>
  <c r="DX310" i="12"/>
  <c r="DY310" i="12" s="1"/>
  <c r="CZ310" i="12"/>
  <c r="CR310" i="12"/>
  <c r="DD224" i="12"/>
  <c r="AL204" i="12"/>
  <c r="DR288" i="12"/>
  <c r="DD158" i="12"/>
  <c r="CT250" i="12"/>
  <c r="CR250" i="12"/>
  <c r="CP250" i="12"/>
  <c r="DX250" i="12"/>
  <c r="DY250" i="12" s="1"/>
  <c r="DO250" i="12"/>
  <c r="DP250" i="12" s="1"/>
  <c r="DR250" i="12"/>
  <c r="AL141" i="12"/>
  <c r="AL79" i="12"/>
  <c r="DX301" i="12"/>
  <c r="DY301" i="12" s="1"/>
  <c r="CN301" i="12"/>
  <c r="CZ301" i="12"/>
  <c r="DD301" i="12"/>
  <c r="AL215" i="12"/>
  <c r="AL91" i="12"/>
  <c r="CT41" i="12"/>
  <c r="DO41" i="12"/>
  <c r="DP41" i="12" s="1"/>
  <c r="CN41" i="12"/>
  <c r="AL46" i="12"/>
  <c r="DO284" i="12"/>
  <c r="DP284" i="12" s="1"/>
  <c r="CN284" i="12"/>
  <c r="DX149" i="12"/>
  <c r="DY149" i="12" s="1"/>
  <c r="CN57" i="12"/>
  <c r="DD20" i="12"/>
  <c r="AB20" i="11"/>
  <c r="AC20" i="11" s="1"/>
  <c r="BE62" i="11"/>
  <c r="BF62" i="11" s="1"/>
  <c r="AZ62" i="11"/>
  <c r="AY127" i="11"/>
  <c r="BG127" i="6"/>
  <c r="BJ48" i="10"/>
  <c r="BK48" i="10" s="1"/>
  <c r="BD103" i="6"/>
  <c r="BF103" i="6" s="1"/>
  <c r="AY103" i="11" s="1"/>
  <c r="BJ148" i="10"/>
  <c r="BK148" i="10" s="1"/>
  <c r="BJ144" i="10"/>
  <c r="BK144" i="10" s="1"/>
  <c r="BJ49" i="10"/>
  <c r="BK49" i="10" s="1"/>
  <c r="BJ25" i="10"/>
  <c r="BK25" i="10" s="1"/>
  <c r="BJ219" i="10"/>
  <c r="BK219" i="10" s="1"/>
  <c r="AZ162" i="11"/>
  <c r="BE162" i="11"/>
  <c r="BF162" i="11" s="1"/>
  <c r="BJ186" i="10"/>
  <c r="BK186" i="10" s="1"/>
  <c r="BJ223" i="10"/>
  <c r="BK223" i="10" s="1"/>
  <c r="BE220" i="10"/>
  <c r="BJ220" i="10"/>
  <c r="BK220" i="10" s="1"/>
  <c r="BH221" i="10"/>
  <c r="BD221" i="10"/>
  <c r="BE221" i="10" s="1"/>
  <c r="BW221" i="5"/>
  <c r="BJ138" i="10"/>
  <c r="BK138" i="10" s="1"/>
  <c r="BJ145" i="10"/>
  <c r="BK145" i="10" s="1"/>
  <c r="BJ109" i="10"/>
  <c r="BK109" i="10" s="1"/>
  <c r="BJ173" i="10"/>
  <c r="BK173" i="10" s="1"/>
  <c r="BH213" i="10"/>
  <c r="BJ213" i="10"/>
  <c r="BK213" i="10" s="1"/>
  <c r="BE40" i="11"/>
  <c r="BF40" i="11" s="1"/>
  <c r="BE153" i="10"/>
  <c r="BJ153" i="10"/>
  <c r="BK153" i="10" s="1"/>
  <c r="BH46" i="10"/>
  <c r="BJ46" i="10"/>
  <c r="BK46" i="10" s="1"/>
  <c r="BD108" i="10"/>
  <c r="BE108" i="10" s="1"/>
  <c r="BW108" i="5"/>
  <c r="BH80" i="10"/>
  <c r="BJ80" i="10"/>
  <c r="BK80" i="10" s="1"/>
  <c r="BH108" i="10"/>
  <c r="AX42" i="6"/>
  <c r="BB42" i="11"/>
  <c r="BC42" i="11" s="1"/>
  <c r="AO42" i="11"/>
  <c r="AP42" i="11" s="1"/>
  <c r="BD42" i="6"/>
  <c r="BF42" i="6" s="1"/>
  <c r="AX20" i="6"/>
  <c r="BD20" i="6"/>
  <c r="BF20" i="6" s="1"/>
  <c r="BW232" i="5"/>
  <c r="BD232" i="10"/>
  <c r="BE232" i="10" s="1"/>
  <c r="AO41" i="11"/>
  <c r="AP41" i="11" s="1"/>
  <c r="BD41" i="6"/>
  <c r="BF41" i="6" s="1"/>
  <c r="AX82" i="6"/>
  <c r="BB82" i="11"/>
  <c r="BC82" i="11" s="1"/>
  <c r="BB69" i="11"/>
  <c r="BC69" i="11" s="1"/>
  <c r="AX69" i="6"/>
  <c r="BB41" i="11"/>
  <c r="BC41" i="11" s="1"/>
  <c r="AX41" i="6"/>
  <c r="AO82" i="11"/>
  <c r="AP82" i="11" s="1"/>
  <c r="BD82" i="6"/>
  <c r="BF82" i="6" s="1"/>
  <c r="AO69" i="11"/>
  <c r="AP69" i="11" s="1"/>
  <c r="BD69" i="6"/>
  <c r="BF69" i="6" s="1"/>
  <c r="AY220" i="11"/>
  <c r="BG220" i="6"/>
  <c r="BB65" i="11"/>
  <c r="BC65" i="11" s="1"/>
  <c r="AX65" i="6"/>
  <c r="AO65" i="11"/>
  <c r="AP65" i="11" s="1"/>
  <c r="BD65" i="6"/>
  <c r="BF65" i="6" s="1"/>
  <c r="BW26" i="5"/>
  <c r="BG125" i="6"/>
  <c r="BD78" i="6"/>
  <c r="BF78" i="6" s="1"/>
  <c r="BG78" i="6" s="1"/>
  <c r="BE233" i="11"/>
  <c r="BF233" i="11" s="1"/>
  <c r="AX78" i="6"/>
  <c r="BB78" i="11"/>
  <c r="BC78" i="11" s="1"/>
  <c r="BG29" i="6"/>
  <c r="BB107" i="11"/>
  <c r="BC107" i="11" s="1"/>
  <c r="BE88" i="10"/>
  <c r="BJ113" i="10"/>
  <c r="BK113" i="10" s="1"/>
  <c r="BB29" i="11"/>
  <c r="BC29" i="11" s="1"/>
  <c r="BG107" i="6"/>
  <c r="BE215" i="11"/>
  <c r="BF215" i="11" s="1"/>
  <c r="AY129" i="11"/>
  <c r="AZ129" i="11" s="1"/>
  <c r="AX26" i="6"/>
  <c r="BB26" i="11"/>
  <c r="BC26" i="11" s="1"/>
  <c r="BJ8" i="10"/>
  <c r="BK8" i="10" s="1"/>
  <c r="BC105" i="11"/>
  <c r="BE105" i="11"/>
  <c r="BF105" i="11" s="1"/>
  <c r="BJ136" i="10"/>
  <c r="BK136" i="10" s="1"/>
  <c r="AX112" i="6"/>
  <c r="BD112" i="6"/>
  <c r="BF112" i="6" s="1"/>
  <c r="AY113" i="11"/>
  <c r="BG113" i="6"/>
  <c r="AX160" i="6"/>
  <c r="BB160" i="11"/>
  <c r="BC160" i="11" s="1"/>
  <c r="AX212" i="6"/>
  <c r="BB212" i="11"/>
  <c r="BC212" i="11" s="1"/>
  <c r="AZ29" i="11"/>
  <c r="BE232" i="11"/>
  <c r="BF232" i="11" s="1"/>
  <c r="AZ232" i="11"/>
  <c r="AO160" i="11"/>
  <c r="AP160" i="11" s="1"/>
  <c r="BD160" i="6"/>
  <c r="BF160" i="6" s="1"/>
  <c r="AO212" i="11"/>
  <c r="AP212" i="11" s="1"/>
  <c r="BD212" i="6"/>
  <c r="BF212" i="6" s="1"/>
  <c r="BE197" i="10"/>
  <c r="BJ197" i="10"/>
  <c r="BK197" i="10" s="1"/>
  <c r="BE24" i="11"/>
  <c r="BF24" i="11" s="1"/>
  <c r="AX221" i="6"/>
  <c r="AX223" i="6"/>
  <c r="BJ140" i="10"/>
  <c r="BK140" i="10" s="1"/>
  <c r="AZ91" i="11"/>
  <c r="BJ134" i="10"/>
  <c r="BK134" i="10" s="1"/>
  <c r="BH63" i="10"/>
  <c r="BJ63" i="10"/>
  <c r="BK63" i="10" s="1"/>
  <c r="BJ142" i="10"/>
  <c r="BK142" i="10" s="1"/>
  <c r="BJ156" i="10"/>
  <c r="BK156" i="10" s="1"/>
  <c r="BE224" i="11"/>
  <c r="BF224" i="11" s="1"/>
  <c r="BG23" i="6"/>
  <c r="AY23" i="11"/>
  <c r="BJ68" i="10"/>
  <c r="BK68" i="10" s="1"/>
  <c r="BE160" i="10"/>
  <c r="BJ160" i="10"/>
  <c r="BK160" i="10" s="1"/>
  <c r="BD27" i="6"/>
  <c r="BF27" i="6" s="1"/>
  <c r="BE66" i="11"/>
  <c r="BF66" i="11" s="1"/>
  <c r="AZ66" i="11"/>
  <c r="AX27" i="6"/>
  <c r="BB67" i="11"/>
  <c r="BC67" i="11" s="1"/>
  <c r="AX67" i="6"/>
  <c r="AY218" i="11"/>
  <c r="BG218" i="6"/>
  <c r="BG221" i="6"/>
  <c r="AY221" i="11"/>
  <c r="AO67" i="11"/>
  <c r="AP67" i="11" s="1"/>
  <c r="BD67" i="6"/>
  <c r="BF67" i="6" s="1"/>
  <c r="BH79" i="10"/>
  <c r="BJ79" i="10"/>
  <c r="BK79" i="10" s="1"/>
  <c r="BH98" i="10"/>
  <c r="BW98" i="5"/>
  <c r="BD98" i="10"/>
  <c r="BE98" i="10" s="1"/>
  <c r="BW10" i="5"/>
  <c r="BE135" i="10"/>
  <c r="BJ135" i="10"/>
  <c r="BK135" i="10" s="1"/>
  <c r="BH45" i="10"/>
  <c r="BJ45" i="10"/>
  <c r="BK45" i="10" s="1"/>
  <c r="BJ128" i="10"/>
  <c r="BK128" i="10" s="1"/>
  <c r="BW185" i="5"/>
  <c r="BE97" i="10"/>
  <c r="BJ97" i="10"/>
  <c r="BK97" i="10" s="1"/>
  <c r="BE174" i="10"/>
  <c r="BJ174" i="10"/>
  <c r="BK174" i="10" s="1"/>
  <c r="BD53" i="10"/>
  <c r="BE53" i="10" s="1"/>
  <c r="BW53" i="5"/>
  <c r="BH14" i="10"/>
  <c r="BH67" i="10"/>
  <c r="BH99" i="10"/>
  <c r="BW16" i="5"/>
  <c r="BW14" i="5"/>
  <c r="BD14" i="10"/>
  <c r="BE14" i="10" s="1"/>
  <c r="BD99" i="10"/>
  <c r="BE99" i="10" s="1"/>
  <c r="BW99" i="5"/>
  <c r="BH66" i="10"/>
  <c r="BJ66" i="10"/>
  <c r="BK66" i="10" s="1"/>
  <c r="BW67" i="5"/>
  <c r="BD67" i="10"/>
  <c r="BE67" i="10" s="1"/>
  <c r="BJ91" i="10"/>
  <c r="BK91" i="10" s="1"/>
  <c r="BH53" i="10"/>
  <c r="AX114" i="6"/>
  <c r="BG204" i="6"/>
  <c r="BJ119" i="10"/>
  <c r="BK119" i="10" s="1"/>
  <c r="BW105" i="5"/>
  <c r="BH51" i="10"/>
  <c r="BJ28" i="10"/>
  <c r="BK28" i="10" s="1"/>
  <c r="BJ106" i="10"/>
  <c r="BK106" i="10" s="1"/>
  <c r="BW204" i="5"/>
  <c r="AY114" i="11"/>
  <c r="AZ114" i="11" s="1"/>
  <c r="BB115" i="11"/>
  <c r="BC115" i="11" s="1"/>
  <c r="AY115" i="11"/>
  <c r="AZ115" i="11" s="1"/>
  <c r="BJ150" i="10"/>
  <c r="BK150" i="10" s="1"/>
  <c r="BE155" i="10"/>
  <c r="BJ155" i="10"/>
  <c r="BK155" i="10" s="1"/>
  <c r="BJ205" i="10"/>
  <c r="BK205" i="10" s="1"/>
  <c r="BJ171" i="10"/>
  <c r="BK171" i="10" s="1"/>
  <c r="BW196" i="5"/>
  <c r="BD196" i="10"/>
  <c r="BE196" i="10" s="1"/>
  <c r="BH196" i="10"/>
  <c r="BD69" i="10"/>
  <c r="BE69" i="10" s="1"/>
  <c r="AY109" i="11"/>
  <c r="AZ109" i="11" s="1"/>
  <c r="BJ147" i="10"/>
  <c r="BK147" i="10" s="1"/>
  <c r="BE78" i="10"/>
  <c r="BJ78" i="10"/>
  <c r="BK78" i="10" s="1"/>
  <c r="BE175" i="10"/>
  <c r="BJ175" i="10"/>
  <c r="BK175" i="10" s="1"/>
  <c r="BG110" i="6"/>
  <c r="BE151" i="10"/>
  <c r="BJ151" i="10"/>
  <c r="BK151" i="10" s="1"/>
  <c r="BE130" i="11"/>
  <c r="BF130" i="11" s="1"/>
  <c r="AZ130" i="11"/>
  <c r="BG205" i="6"/>
  <c r="AY205" i="11"/>
  <c r="AZ26" i="11"/>
  <c r="AZ126" i="11"/>
  <c r="BE126" i="11"/>
  <c r="BF126" i="11" s="1"/>
  <c r="BG44" i="6"/>
  <c r="AY44" i="11"/>
  <c r="BG45" i="6"/>
  <c r="AY45" i="11"/>
  <c r="BJ100" i="10"/>
  <c r="BK100" i="10" s="1"/>
  <c r="BE100" i="10"/>
  <c r="BW103" i="5"/>
  <c r="BD103" i="10"/>
  <c r="BE103" i="10" s="1"/>
  <c r="BH103" i="10"/>
  <c r="BG111" i="6"/>
  <c r="BE139" i="10"/>
  <c r="BJ139" i="10"/>
  <c r="BK139" i="10" s="1"/>
  <c r="BW81" i="5"/>
  <c r="BD81" i="10"/>
  <c r="BE81" i="10" s="1"/>
  <c r="AY106" i="11"/>
  <c r="AZ106" i="11" s="1"/>
  <c r="BH81" i="10"/>
  <c r="BG104" i="6"/>
  <c r="BE229" i="10"/>
  <c r="BJ229" i="10"/>
  <c r="BK229" i="10" s="1"/>
  <c r="BG102" i="6"/>
  <c r="BG227" i="6"/>
  <c r="BE123" i="11"/>
  <c r="BF123" i="11" s="1"/>
  <c r="AZ123" i="11"/>
  <c r="BE124" i="11"/>
  <c r="BF124" i="11" s="1"/>
  <c r="AZ124" i="11"/>
  <c r="BG77" i="6"/>
  <c r="AY43" i="11"/>
  <c r="BG43" i="6"/>
  <c r="BE110" i="11"/>
  <c r="BF110" i="11" s="1"/>
  <c r="AZ110" i="11"/>
  <c r="AZ204" i="11"/>
  <c r="BE204" i="11"/>
  <c r="BF204" i="11" s="1"/>
  <c r="BG214" i="6"/>
  <c r="AY214" i="11"/>
  <c r="AY211" i="11"/>
  <c r="BG211" i="6"/>
  <c r="AY63" i="11"/>
  <c r="BG63" i="6"/>
  <c r="BE125" i="11"/>
  <c r="BF125" i="11" s="1"/>
  <c r="AZ125" i="11"/>
  <c r="BE104" i="11"/>
  <c r="BF104" i="11" s="1"/>
  <c r="AZ104" i="11"/>
  <c r="BE102" i="11"/>
  <c r="BF102" i="11" s="1"/>
  <c r="AZ102" i="11"/>
  <c r="BG25" i="6"/>
  <c r="BG28" i="6"/>
  <c r="BD77" i="10"/>
  <c r="BW77" i="5"/>
  <c r="BE152" i="10"/>
  <c r="BJ152" i="10"/>
  <c r="BK152" i="10" s="1"/>
  <c r="BE105" i="10"/>
  <c r="BJ105" i="10"/>
  <c r="BK105" i="10" s="1"/>
  <c r="BG161" i="6"/>
  <c r="AY161" i="11"/>
  <c r="BD159" i="10"/>
  <c r="BE159" i="10" s="1"/>
  <c r="BW159" i="5"/>
  <c r="BD29" i="10"/>
  <c r="BE29" i="10" s="1"/>
  <c r="BW29" i="5"/>
  <c r="BG213" i="6"/>
  <c r="AY213" i="11"/>
  <c r="AZ158" i="11"/>
  <c r="BE158" i="11"/>
  <c r="BF158" i="11" s="1"/>
  <c r="BG22" i="6"/>
  <c r="AZ128" i="11"/>
  <c r="BE128" i="11"/>
  <c r="BF128" i="11" s="1"/>
  <c r="BE126" i="10"/>
  <c r="BJ126" i="10"/>
  <c r="BK126" i="10" s="1"/>
  <c r="BW43" i="5"/>
  <c r="BD43" i="10"/>
  <c r="BE43" i="10" s="1"/>
  <c r="BW44" i="5"/>
  <c r="BD44" i="10"/>
  <c r="BE44" i="10" s="1"/>
  <c r="BH29" i="10"/>
  <c r="BH159" i="10"/>
  <c r="BD212" i="10"/>
  <c r="BE212" i="10" s="1"/>
  <c r="BW212" i="5"/>
  <c r="BE111" i="10"/>
  <c r="BJ111" i="10"/>
  <c r="BK111" i="10" s="1"/>
  <c r="BG68" i="6"/>
  <c r="BG222" i="6"/>
  <c r="AY222" i="11"/>
  <c r="BH42" i="10"/>
  <c r="BE204" i="10"/>
  <c r="BJ204" i="10"/>
  <c r="BK204" i="10" s="1"/>
  <c r="BG12" i="6"/>
  <c r="BE137" i="10"/>
  <c r="BJ137" i="10"/>
  <c r="BK137" i="10" s="1"/>
  <c r="BH52" i="10"/>
  <c r="BH212" i="10"/>
  <c r="BE60" i="10"/>
  <c r="BJ60" i="10"/>
  <c r="BK60" i="10" s="1"/>
  <c r="AY206" i="11"/>
  <c r="AY219" i="11"/>
  <c r="BG219" i="6"/>
  <c r="BW193" i="5"/>
  <c r="BE60" i="11"/>
  <c r="BF60" i="11" s="1"/>
  <c r="AZ60" i="11"/>
  <c r="BG21" i="6"/>
  <c r="BG223" i="6"/>
  <c r="BW52" i="5"/>
  <c r="BD52" i="10"/>
  <c r="BE52" i="10" s="1"/>
  <c r="BD172" i="10"/>
  <c r="BE172" i="10" s="1"/>
  <c r="BW172" i="5"/>
  <c r="BE141" i="10"/>
  <c r="BJ141" i="10"/>
  <c r="BK141" i="10" s="1"/>
  <c r="BH44" i="10"/>
  <c r="AZ108" i="11"/>
  <c r="BE108" i="11"/>
  <c r="BF108" i="11" s="1"/>
  <c r="BE89" i="10"/>
  <c r="BJ89" i="10"/>
  <c r="BK89" i="10" s="1"/>
  <c r="BH43" i="10"/>
  <c r="BG46" i="6"/>
  <c r="AY46" i="11"/>
  <c r="BG225" i="6"/>
  <c r="BH172" i="10"/>
  <c r="BE129" i="10"/>
  <c r="BJ129" i="10"/>
  <c r="BK129" i="10" s="1"/>
  <c r="BW40" i="5"/>
  <c r="BG79" i="6"/>
  <c r="AY79" i="11"/>
  <c r="AY80" i="11"/>
  <c r="BG80" i="6"/>
  <c r="BG9" i="6"/>
  <c r="AY9" i="11"/>
  <c r="BD42" i="10"/>
  <c r="BE42" i="10" s="1"/>
  <c r="BW42" i="5"/>
  <c r="BE120" i="10"/>
  <c r="BJ120" i="10"/>
  <c r="BK120" i="10" s="1"/>
  <c r="BW214" i="5"/>
  <c r="BJ116" i="10"/>
  <c r="BK116" i="10" s="1"/>
  <c r="F13" i="14"/>
  <c r="N12" i="14"/>
  <c r="AE12" i="14"/>
  <c r="J12" i="14"/>
  <c r="AU13" i="14"/>
  <c r="AQ13" i="14"/>
  <c r="N13" i="14"/>
  <c r="AU12" i="14"/>
  <c r="AM13" i="14"/>
  <c r="V12" i="14"/>
  <c r="V13" i="14"/>
  <c r="AI13" i="14"/>
  <c r="AM12" i="14"/>
  <c r="F12" i="14"/>
  <c r="AI12" i="14"/>
  <c r="R12" i="14"/>
  <c r="AQ12" i="14"/>
  <c r="CL172" i="12" l="1"/>
  <c r="CT172" i="12"/>
  <c r="CZ172" i="12"/>
  <c r="DO172" i="12"/>
  <c r="DP172" i="12" s="1"/>
  <c r="CR172" i="12"/>
  <c r="BD148" i="12"/>
  <c r="AU8" i="12"/>
  <c r="BD37" i="12"/>
  <c r="BD8" i="12"/>
  <c r="BD176" i="12"/>
  <c r="DO170" i="12"/>
  <c r="DP170" i="12" s="1"/>
  <c r="CR177" i="12"/>
  <c r="AL154" i="12"/>
  <c r="CP170" i="12"/>
  <c r="CR170" i="12"/>
  <c r="CZ170" i="12"/>
  <c r="DR177" i="12"/>
  <c r="AL185" i="12"/>
  <c r="DX177" i="12"/>
  <c r="DY177" i="12" s="1"/>
  <c r="DX170" i="12"/>
  <c r="DY170" i="12" s="1"/>
  <c r="CT170" i="12"/>
  <c r="CP177" i="12"/>
  <c r="CN170" i="12"/>
  <c r="CT177" i="12"/>
  <c r="DT177" i="12"/>
  <c r="DT170" i="12"/>
  <c r="DV170" i="12" s="1"/>
  <c r="DO177" i="12"/>
  <c r="DP177" i="12" s="1"/>
  <c r="CN177" i="12"/>
  <c r="CL170" i="12"/>
  <c r="CZ177" i="12"/>
  <c r="CR184" i="12"/>
  <c r="DT184" i="12"/>
  <c r="DO184" i="12"/>
  <c r="CN184" i="12"/>
  <c r="CL178" i="12"/>
  <c r="CZ184" i="12"/>
  <c r="DR184" i="12"/>
  <c r="CL184" i="12"/>
  <c r="DX184" i="12"/>
  <c r="CT180" i="12"/>
  <c r="CR178" i="12"/>
  <c r="DO178" i="12"/>
  <c r="DP178" i="12" s="1"/>
  <c r="DR178" i="12"/>
  <c r="CZ178" i="12"/>
  <c r="DX178" i="12"/>
  <c r="DY178" i="12" s="1"/>
  <c r="CT178" i="12"/>
  <c r="DT178" i="12"/>
  <c r="CP178" i="12"/>
  <c r="DR181" i="12"/>
  <c r="AL203" i="12"/>
  <c r="CT154" i="12"/>
  <c r="Z154" i="11"/>
  <c r="AA154" i="11" s="1"/>
  <c r="CJ154" i="12"/>
  <c r="AY158" i="12"/>
  <c r="AT158" i="12"/>
  <c r="AY154" i="12"/>
  <c r="AT154" i="12"/>
  <c r="CZ187" i="12"/>
  <c r="AR187" i="11" s="1"/>
  <c r="Z187" i="11"/>
  <c r="AA187" i="11" s="1"/>
  <c r="CJ187" i="12"/>
  <c r="AY185" i="12"/>
  <c r="AT185" i="12"/>
  <c r="AY203" i="12"/>
  <c r="AT203" i="12"/>
  <c r="Z199" i="11"/>
  <c r="AA199" i="11" s="1"/>
  <c r="CJ199" i="12"/>
  <c r="CR136" i="12"/>
  <c r="CZ181" i="12"/>
  <c r="DT181" i="12"/>
  <c r="DO181" i="12"/>
  <c r="DP181" i="12" s="1"/>
  <c r="CP181" i="12"/>
  <c r="CN181" i="12"/>
  <c r="CZ180" i="12"/>
  <c r="CP244" i="12"/>
  <c r="DR244" i="12"/>
  <c r="CN180" i="12"/>
  <c r="DX180" i="12"/>
  <c r="DY180" i="12" s="1"/>
  <c r="DR201" i="12"/>
  <c r="AM201" i="11" s="1"/>
  <c r="AN201" i="11" s="1"/>
  <c r="DT180" i="12"/>
  <c r="CR180" i="12"/>
  <c r="DO180" i="12"/>
  <c r="DP180" i="12" s="1"/>
  <c r="DR180" i="12"/>
  <c r="CL180" i="12"/>
  <c r="DX179" i="12"/>
  <c r="DY179" i="12" s="1"/>
  <c r="DV173" i="12"/>
  <c r="CP136" i="12"/>
  <c r="CN136" i="12"/>
  <c r="DR136" i="12"/>
  <c r="DO136" i="12"/>
  <c r="DP136" i="12" s="1"/>
  <c r="CL136" i="12"/>
  <c r="DT136" i="12"/>
  <c r="CT136" i="12"/>
  <c r="CZ136" i="12"/>
  <c r="DR179" i="12"/>
  <c r="DT179" i="12"/>
  <c r="CL179" i="12"/>
  <c r="CN179" i="12"/>
  <c r="CT179" i="12"/>
  <c r="CR179" i="12"/>
  <c r="CP179" i="12"/>
  <c r="CZ179" i="12"/>
  <c r="CR181" i="12"/>
  <c r="CL181" i="12"/>
  <c r="DX181" i="12"/>
  <c r="DY181" i="12" s="1"/>
  <c r="CL157" i="12"/>
  <c r="DO157" i="12"/>
  <c r="DP157" i="12" s="1"/>
  <c r="DR224" i="12"/>
  <c r="CR224" i="12"/>
  <c r="CR201" i="12"/>
  <c r="DX244" i="12"/>
  <c r="DY244" i="12" s="1"/>
  <c r="CZ201" i="12"/>
  <c r="AR201" i="11" s="1"/>
  <c r="CL244" i="12"/>
  <c r="CL201" i="12"/>
  <c r="AE201" i="11" s="1"/>
  <c r="AF201" i="11" s="1"/>
  <c r="CT147" i="12"/>
  <c r="CP147" i="12"/>
  <c r="DT147" i="12"/>
  <c r="CR147" i="12"/>
  <c r="CN147" i="12"/>
  <c r="DX147" i="12"/>
  <c r="DY147" i="12" s="1"/>
  <c r="DR147" i="12"/>
  <c r="CL147" i="12"/>
  <c r="CZ147" i="12"/>
  <c r="CR206" i="12"/>
  <c r="DV222" i="12"/>
  <c r="DT200" i="12"/>
  <c r="DX224" i="12"/>
  <c r="DY224" i="12" s="1"/>
  <c r="CR77" i="12"/>
  <c r="AH77" i="11" s="1"/>
  <c r="AI77" i="11" s="1"/>
  <c r="CN154" i="12"/>
  <c r="CL154" i="12"/>
  <c r="AE154" i="11" s="1"/>
  <c r="AF154" i="11" s="1"/>
  <c r="CZ154" i="12"/>
  <c r="AR154" i="11" s="1"/>
  <c r="DT224" i="12"/>
  <c r="CZ224" i="12"/>
  <c r="CL224" i="12"/>
  <c r="CP224" i="12"/>
  <c r="DO224" i="12"/>
  <c r="DP224" i="12" s="1"/>
  <c r="CT224" i="12"/>
  <c r="CZ77" i="12"/>
  <c r="AR77" i="11" s="1"/>
  <c r="DO200" i="12"/>
  <c r="DP200" i="12" s="1"/>
  <c r="CN77" i="12"/>
  <c r="DX200" i="12"/>
  <c r="DY200" i="12" s="1"/>
  <c r="CL77" i="12"/>
  <c r="AE77" i="11" s="1"/>
  <c r="AF77" i="11" s="1"/>
  <c r="CZ200" i="12"/>
  <c r="CP200" i="12"/>
  <c r="DR200" i="12"/>
  <c r="CN200" i="12"/>
  <c r="CP77" i="12"/>
  <c r="CT200" i="12"/>
  <c r="CT77" i="12"/>
  <c r="CX77" i="12" s="1"/>
  <c r="DR77" i="12"/>
  <c r="AM77" i="11" s="1"/>
  <c r="AN77" i="11" s="1"/>
  <c r="CR200" i="12"/>
  <c r="CN157" i="12"/>
  <c r="DR157" i="12"/>
  <c r="CT157" i="12"/>
  <c r="DX157" i="12"/>
  <c r="DY157" i="12" s="1"/>
  <c r="CZ157" i="12"/>
  <c r="DT157" i="12"/>
  <c r="CP157" i="12"/>
  <c r="DR243" i="12"/>
  <c r="AL83" i="12"/>
  <c r="CP206" i="12"/>
  <c r="CZ244" i="12"/>
  <c r="CN206" i="12"/>
  <c r="CR154" i="12"/>
  <c r="DR206" i="12"/>
  <c r="DR154" i="12"/>
  <c r="AM154" i="11" s="1"/>
  <c r="AN154" i="11" s="1"/>
  <c r="CP154" i="12"/>
  <c r="CT201" i="12"/>
  <c r="CN244" i="12"/>
  <c r="CZ206" i="12"/>
  <c r="AR206" i="11" s="1"/>
  <c r="DO206" i="12"/>
  <c r="DP206" i="12" s="1"/>
  <c r="CR244" i="12"/>
  <c r="DT206" i="12"/>
  <c r="AO206" i="11" s="1"/>
  <c r="AP206" i="11" s="1"/>
  <c r="CT206" i="12"/>
  <c r="DO201" i="12"/>
  <c r="DP201" i="12" s="1"/>
  <c r="CT244" i="12"/>
  <c r="DT244" i="12"/>
  <c r="CL206" i="12"/>
  <c r="CN201" i="12"/>
  <c r="AL241" i="12"/>
  <c r="DT241" i="12"/>
  <c r="AV12" i="14"/>
  <c r="AV13" i="14"/>
  <c r="AG244" i="10"/>
  <c r="AH244" i="10" s="1"/>
  <c r="DV259" i="12"/>
  <c r="CN241" i="12"/>
  <c r="CL241" i="12"/>
  <c r="CP241" i="12"/>
  <c r="DR241" i="12"/>
  <c r="CR241" i="12"/>
  <c r="CZ241" i="12"/>
  <c r="CT241" i="12"/>
  <c r="CT242" i="12"/>
  <c r="DO241" i="12"/>
  <c r="DP241" i="12" s="1"/>
  <c r="CN243" i="12"/>
  <c r="CZ243" i="12"/>
  <c r="DX243" i="12"/>
  <c r="DY243" i="12" s="1"/>
  <c r="DT243" i="12"/>
  <c r="CT243" i="12"/>
  <c r="CP243" i="12"/>
  <c r="CL243" i="12"/>
  <c r="DO243" i="12"/>
  <c r="DP243" i="12" s="1"/>
  <c r="CP242" i="12"/>
  <c r="DR242" i="12"/>
  <c r="DT242" i="12"/>
  <c r="DX242" i="12"/>
  <c r="DY242" i="12" s="1"/>
  <c r="CL242" i="12"/>
  <c r="CZ242" i="12"/>
  <c r="CR242" i="12"/>
  <c r="DO242" i="12"/>
  <c r="DP242" i="12" s="1"/>
  <c r="Z208" i="11"/>
  <c r="AA208" i="11" s="1"/>
  <c r="CJ208" i="12"/>
  <c r="CT198" i="12"/>
  <c r="Z198" i="11"/>
  <c r="AA198" i="11" s="1"/>
  <c r="CJ198" i="12"/>
  <c r="CP197" i="12"/>
  <c r="Z197" i="11"/>
  <c r="AA197" i="11" s="1"/>
  <c r="CJ197" i="12"/>
  <c r="DR202" i="12"/>
  <c r="AM202" i="11" s="1"/>
  <c r="AN202" i="11" s="1"/>
  <c r="Z202" i="11"/>
  <c r="AA202" i="11" s="1"/>
  <c r="CJ202" i="12"/>
  <c r="BB201" i="11"/>
  <c r="BC201" i="11" s="1"/>
  <c r="AJ201" i="11"/>
  <c r="AK201" i="11" s="1"/>
  <c r="CX201" i="12"/>
  <c r="AB201" i="11"/>
  <c r="AC201" i="11" s="1"/>
  <c r="AH201" i="11"/>
  <c r="AI201" i="11" s="1"/>
  <c r="CV201" i="12"/>
  <c r="DT201" i="12"/>
  <c r="AO201" i="11" s="1"/>
  <c r="AP201" i="11" s="1"/>
  <c r="CR238" i="12"/>
  <c r="AH238" i="11" s="1"/>
  <c r="AI238" i="11" s="1"/>
  <c r="CN238" i="12"/>
  <c r="DR238" i="12"/>
  <c r="AM238" i="11" s="1"/>
  <c r="AN238" i="11" s="1"/>
  <c r="CZ238" i="12"/>
  <c r="AR238" i="11" s="1"/>
  <c r="CT238" i="12"/>
  <c r="AJ238" i="11" s="1"/>
  <c r="AK238" i="11" s="1"/>
  <c r="CP238" i="12"/>
  <c r="CL238" i="12"/>
  <c r="AE238" i="11" s="1"/>
  <c r="AF238" i="11" s="1"/>
  <c r="CJ77" i="12"/>
  <c r="AB77" i="11" s="1"/>
  <c r="AC77" i="11" s="1"/>
  <c r="DR219" i="12"/>
  <c r="CL195" i="12"/>
  <c r="AE195" i="11" s="1"/>
  <c r="AF195" i="11" s="1"/>
  <c r="Z195" i="11"/>
  <c r="AA195" i="11" s="1"/>
  <c r="CJ195" i="12"/>
  <c r="CN196" i="12"/>
  <c r="Z196" i="11"/>
  <c r="AA196" i="11" s="1"/>
  <c r="CJ196" i="12"/>
  <c r="CL219" i="12"/>
  <c r="CP219" i="12"/>
  <c r="CX219" i="12" s="1"/>
  <c r="DO219" i="12"/>
  <c r="DP219" i="12" s="1"/>
  <c r="CN219" i="12"/>
  <c r="CV219" i="12" s="1"/>
  <c r="AL226" i="12"/>
  <c r="AY226" i="12" s="1"/>
  <c r="CZ219" i="12"/>
  <c r="DT219" i="12"/>
  <c r="CT219" i="12"/>
  <c r="AL244" i="12"/>
  <c r="AT244" i="12" s="1"/>
  <c r="DD231" i="12"/>
  <c r="AL218" i="12"/>
  <c r="AT218" i="12" s="1"/>
  <c r="CJ238" i="12"/>
  <c r="AL228" i="12"/>
  <c r="AL87" i="12"/>
  <c r="AL201" i="12"/>
  <c r="CP225" i="12"/>
  <c r="Z225" i="11"/>
  <c r="AA225" i="11" s="1"/>
  <c r="CJ225" i="12"/>
  <c r="Z223" i="11"/>
  <c r="AA223" i="11" s="1"/>
  <c r="CJ223" i="12"/>
  <c r="AH231" i="11"/>
  <c r="AI231" i="11" s="1"/>
  <c r="CV231" i="12"/>
  <c r="DP231" i="12"/>
  <c r="BB231" i="11"/>
  <c r="BC231" i="11" s="1"/>
  <c r="AJ231" i="11"/>
  <c r="AK231" i="11" s="1"/>
  <c r="CX231" i="12"/>
  <c r="CZ228" i="12"/>
  <c r="AR228" i="11" s="1"/>
  <c r="Z228" i="11"/>
  <c r="AA228" i="11" s="1"/>
  <c r="CJ228" i="12"/>
  <c r="CT227" i="12"/>
  <c r="Z227" i="11"/>
  <c r="AA227" i="11" s="1"/>
  <c r="CJ227" i="12"/>
  <c r="DD226" i="12"/>
  <c r="DO226" i="12" s="1"/>
  <c r="DP226" i="12" s="1"/>
  <c r="BB226" i="11"/>
  <c r="BC226" i="11" s="1"/>
  <c r="CX226" i="12"/>
  <c r="DT226" i="12"/>
  <c r="AO226" i="11" s="1"/>
  <c r="AP226" i="11" s="1"/>
  <c r="Z239" i="11"/>
  <c r="AA239" i="11" s="1"/>
  <c r="CJ239" i="12"/>
  <c r="Z229" i="11"/>
  <c r="AA229" i="11" s="1"/>
  <c r="CJ229" i="12"/>
  <c r="CR230" i="12"/>
  <c r="Z230" i="11"/>
  <c r="AA230" i="11" s="1"/>
  <c r="CJ230" i="12"/>
  <c r="DR76" i="12"/>
  <c r="AM76" i="11" s="1"/>
  <c r="AN76" i="11" s="1"/>
  <c r="Z76" i="11"/>
  <c r="AA76" i="11" s="1"/>
  <c r="CJ76" i="12"/>
  <c r="CR27" i="12"/>
  <c r="CJ27" i="12"/>
  <c r="Z27" i="11"/>
  <c r="AA27" i="11" s="1"/>
  <c r="CL240" i="12"/>
  <c r="AE240" i="11" s="1"/>
  <c r="AF240" i="11" s="1"/>
  <c r="Z240" i="11"/>
  <c r="AA240" i="11" s="1"/>
  <c r="CJ240" i="12"/>
  <c r="CN28" i="12"/>
  <c r="CJ28" i="12"/>
  <c r="DP232" i="12"/>
  <c r="AL143" i="12"/>
  <c r="AY143" i="12"/>
  <c r="AT143" i="12"/>
  <c r="DD70" i="12"/>
  <c r="AL195" i="12"/>
  <c r="AT195" i="12" s="1"/>
  <c r="AT226" i="12"/>
  <c r="AY87" i="12"/>
  <c r="AT87" i="12"/>
  <c r="AT241" i="12"/>
  <c r="AY241" i="12"/>
  <c r="AT228" i="12"/>
  <c r="AY228" i="12"/>
  <c r="AT83" i="12"/>
  <c r="AY83" i="12"/>
  <c r="BG39" i="10"/>
  <c r="AU39" i="12"/>
  <c r="AT39" i="10"/>
  <c r="AU39" i="10" s="1"/>
  <c r="BA39" i="12"/>
  <c r="BC39" i="12" s="1"/>
  <c r="AT201" i="12"/>
  <c r="AY201" i="12"/>
  <c r="BF251" i="11"/>
  <c r="BF323" i="11"/>
  <c r="BF248" i="11"/>
  <c r="BF320" i="11"/>
  <c r="BF247" i="11"/>
  <c r="BF319" i="11"/>
  <c r="BF245" i="11"/>
  <c r="BF317" i="11"/>
  <c r="AL222" i="12"/>
  <c r="CT83" i="12"/>
  <c r="DX83" i="12"/>
  <c r="DY83" i="12" s="1"/>
  <c r="DT83" i="12"/>
  <c r="DR83" i="12"/>
  <c r="CZ83" i="12"/>
  <c r="DR27" i="12"/>
  <c r="AM27" i="11" s="1"/>
  <c r="AN27" i="11" s="1"/>
  <c r="AL230" i="12"/>
  <c r="CL83" i="12"/>
  <c r="CP83" i="12"/>
  <c r="CR83" i="12"/>
  <c r="CN83" i="12"/>
  <c r="AL234" i="12"/>
  <c r="DO37" i="12"/>
  <c r="CR37" i="12"/>
  <c r="AL40" i="12"/>
  <c r="AT40" i="12" s="1"/>
  <c r="AL227" i="12"/>
  <c r="AT227" i="12" s="1"/>
  <c r="AL224" i="12"/>
  <c r="DT174" i="12"/>
  <c r="CL174" i="12"/>
  <c r="AL164" i="12"/>
  <c r="DD112" i="12"/>
  <c r="DT112" i="12" s="1"/>
  <c r="AO112" i="11" s="1"/>
  <c r="AP112" i="11" s="1"/>
  <c r="AT234" i="12"/>
  <c r="AY234" i="12"/>
  <c r="AY230" i="12"/>
  <c r="AT230" i="12"/>
  <c r="AL225" i="12"/>
  <c r="CN111" i="12"/>
  <c r="CT111" i="12"/>
  <c r="CZ111" i="12"/>
  <c r="AR111" i="11" s="1"/>
  <c r="AL216" i="12"/>
  <c r="CP111" i="12"/>
  <c r="DR111" i="12"/>
  <c r="AM111" i="11" s="1"/>
  <c r="AN111" i="11" s="1"/>
  <c r="CR111" i="12"/>
  <c r="DT111" i="12"/>
  <c r="AO111" i="11" s="1"/>
  <c r="AP111" i="11" s="1"/>
  <c r="DD111" i="12"/>
  <c r="DO111" i="12" s="1"/>
  <c r="DP111" i="12" s="1"/>
  <c r="CL111" i="12"/>
  <c r="AE111" i="11" s="1"/>
  <c r="AF111" i="11" s="1"/>
  <c r="CT174" i="12"/>
  <c r="AL16" i="12"/>
  <c r="CZ174" i="12"/>
  <c r="DO174" i="12"/>
  <c r="DP174" i="12" s="1"/>
  <c r="CR174" i="12"/>
  <c r="DR174" i="12"/>
  <c r="DV174" i="12" s="1"/>
  <c r="DX174" i="12"/>
  <c r="DY174" i="12" s="1"/>
  <c r="CP174" i="12"/>
  <c r="AL214" i="12"/>
  <c r="AT214" i="12" s="1"/>
  <c r="AL198" i="12"/>
  <c r="AY198" i="12" s="1"/>
  <c r="AL107" i="12"/>
  <c r="AY107" i="12" s="1"/>
  <c r="AL17" i="12"/>
  <c r="AL71" i="12"/>
  <c r="AT71" i="12" s="1"/>
  <c r="AL163" i="12"/>
  <c r="AL125" i="12"/>
  <c r="AY125" i="12" s="1"/>
  <c r="CP27" i="12"/>
  <c r="CN29" i="12"/>
  <c r="CV29" i="12" s="1"/>
  <c r="AL199" i="12"/>
  <c r="S12" i="14"/>
  <c r="K12" i="14"/>
  <c r="AL237" i="12"/>
  <c r="AY222" i="12"/>
  <c r="AT222" i="12"/>
  <c r="AF12" i="14"/>
  <c r="AJ13" i="14"/>
  <c r="AJ12" i="14"/>
  <c r="AT193" i="12"/>
  <c r="AY193" i="12"/>
  <c r="AG193" i="10"/>
  <c r="AH193" i="10" s="1"/>
  <c r="CP237" i="12"/>
  <c r="Z237" i="11"/>
  <c r="AA237" i="11" s="1"/>
  <c r="CJ237" i="12"/>
  <c r="DO112" i="12"/>
  <c r="AJ112" i="11"/>
  <c r="AK112" i="11" s="1"/>
  <c r="CX112" i="12"/>
  <c r="AH112" i="11"/>
  <c r="AI112" i="11" s="1"/>
  <c r="CV112" i="12"/>
  <c r="AJ70" i="11"/>
  <c r="AK70" i="11" s="1"/>
  <c r="CX70" i="12"/>
  <c r="AH70" i="11"/>
  <c r="AI70" i="11" s="1"/>
  <c r="CV70" i="12"/>
  <c r="DP70" i="12"/>
  <c r="BB70" i="11"/>
  <c r="BC70" i="11" s="1"/>
  <c r="CT22" i="12"/>
  <c r="AJ22" i="11" s="1"/>
  <c r="AK22" i="11" s="1"/>
  <c r="Z22" i="11"/>
  <c r="AA22" i="11" s="1"/>
  <c r="CJ22" i="12"/>
  <c r="AT199" i="12"/>
  <c r="AY199" i="12"/>
  <c r="AY200" i="12"/>
  <c r="AT200" i="12"/>
  <c r="AG200" i="10"/>
  <c r="AH200" i="10" s="1"/>
  <c r="AY216" i="12"/>
  <c r="AT216" i="12"/>
  <c r="AT217" i="12"/>
  <c r="AY217" i="12"/>
  <c r="AG217" i="10"/>
  <c r="AH217" i="10" s="1"/>
  <c r="AT224" i="12"/>
  <c r="AY224" i="12"/>
  <c r="AT225" i="12"/>
  <c r="AY225" i="12"/>
  <c r="AY163" i="12"/>
  <c r="AT163" i="12"/>
  <c r="AT164" i="12"/>
  <c r="AY164" i="12"/>
  <c r="AT110" i="12"/>
  <c r="AY110" i="12"/>
  <c r="AG110" i="10"/>
  <c r="AH110" i="10" s="1"/>
  <c r="AT17" i="12"/>
  <c r="AY17" i="12"/>
  <c r="AY16" i="12"/>
  <c r="AT16" i="12"/>
  <c r="CP37" i="12"/>
  <c r="CZ29" i="12"/>
  <c r="DT37" i="12"/>
  <c r="CN37" i="12"/>
  <c r="CT37" i="12"/>
  <c r="CL37" i="12"/>
  <c r="DR37" i="12"/>
  <c r="DX37" i="12"/>
  <c r="DO29" i="12"/>
  <c r="DP29" i="12" s="1"/>
  <c r="AL30" i="12"/>
  <c r="CR237" i="12"/>
  <c r="CN237" i="12"/>
  <c r="CL76" i="12"/>
  <c r="AE76" i="11" s="1"/>
  <c r="AF76" i="11" s="1"/>
  <c r="W12" i="14"/>
  <c r="W13" i="14"/>
  <c r="CT76" i="12"/>
  <c r="CN76" i="12"/>
  <c r="CP76" i="12"/>
  <c r="AU99" i="12"/>
  <c r="CR76" i="12"/>
  <c r="AL117" i="12"/>
  <c r="CZ76" i="12"/>
  <c r="AR76" i="11" s="1"/>
  <c r="CP29" i="12"/>
  <c r="CX29" i="12" s="1"/>
  <c r="CZ237" i="12"/>
  <c r="AR237" i="11" s="1"/>
  <c r="CL237" i="12"/>
  <c r="AE237" i="11" s="1"/>
  <c r="AF237" i="11" s="1"/>
  <c r="CR29" i="12"/>
  <c r="DO237" i="12"/>
  <c r="CT237" i="12"/>
  <c r="CL29" i="12"/>
  <c r="DT29" i="12"/>
  <c r="DR237" i="12"/>
  <c r="AM237" i="11" s="1"/>
  <c r="AN237" i="11" s="1"/>
  <c r="DR29" i="12"/>
  <c r="CN27" i="12"/>
  <c r="CZ27" i="12"/>
  <c r="AR27" i="11" s="1"/>
  <c r="CT27" i="12"/>
  <c r="CL27" i="12"/>
  <c r="AE27" i="11" s="1"/>
  <c r="AF27" i="11" s="1"/>
  <c r="BF18" i="11"/>
  <c r="BF12" i="11"/>
  <c r="O12" i="14"/>
  <c r="AL34" i="12"/>
  <c r="AY34" i="12" s="1"/>
  <c r="AT30" i="12"/>
  <c r="AY30" i="12"/>
  <c r="O13" i="14"/>
  <c r="AT117" i="12"/>
  <c r="AY117" i="12"/>
  <c r="AG117" i="10"/>
  <c r="AH117" i="10" s="1"/>
  <c r="CL246" i="12"/>
  <c r="DX193" i="12"/>
  <c r="DY193" i="12" s="1"/>
  <c r="DO193" i="12"/>
  <c r="DP193" i="12" s="1"/>
  <c r="CZ193" i="12"/>
  <c r="CL193" i="12"/>
  <c r="CT193" i="12"/>
  <c r="CP193" i="12"/>
  <c r="CR246" i="12"/>
  <c r="DT193" i="12"/>
  <c r="DV193" i="12" s="1"/>
  <c r="DR246" i="12"/>
  <c r="CL202" i="12"/>
  <c r="AE202" i="11" s="1"/>
  <c r="AF202" i="11" s="1"/>
  <c r="CR202" i="12"/>
  <c r="CR193" i="12"/>
  <c r="CN193" i="12"/>
  <c r="CL187" i="12"/>
  <c r="AE187" i="11" s="1"/>
  <c r="AF187" i="11" s="1"/>
  <c r="CR187" i="12"/>
  <c r="CT187" i="12"/>
  <c r="DR227" i="12"/>
  <c r="AM227" i="11" s="1"/>
  <c r="AN227" i="11" s="1"/>
  <c r="CP187" i="12"/>
  <c r="DR187" i="12"/>
  <c r="AM187" i="11" s="1"/>
  <c r="AN187" i="11" s="1"/>
  <c r="CN187" i="12"/>
  <c r="CR236" i="12"/>
  <c r="DT236" i="12"/>
  <c r="CL69" i="12"/>
  <c r="CT196" i="12"/>
  <c r="CR196" i="12"/>
  <c r="CP196" i="12"/>
  <c r="CL196" i="12"/>
  <c r="AE196" i="11" s="1"/>
  <c r="AF196" i="11" s="1"/>
  <c r="CZ196" i="12"/>
  <c r="AR196" i="11" s="1"/>
  <c r="CP69" i="12"/>
  <c r="DR196" i="12"/>
  <c r="AM196" i="11" s="1"/>
  <c r="AN196" i="11" s="1"/>
  <c r="DR69" i="12"/>
  <c r="CN186" i="12"/>
  <c r="DV61" i="12"/>
  <c r="DT194" i="12"/>
  <c r="CN247" i="12"/>
  <c r="DT247" i="12"/>
  <c r="DO194" i="12"/>
  <c r="DP194" i="12" s="1"/>
  <c r="DO191" i="12"/>
  <c r="DP191" i="12" s="1"/>
  <c r="CR247" i="12"/>
  <c r="DO247" i="12"/>
  <c r="DP247" i="12" s="1"/>
  <c r="DX191" i="12"/>
  <c r="DY191" i="12" s="1"/>
  <c r="CZ247" i="12"/>
  <c r="CN191" i="12"/>
  <c r="CP247" i="12"/>
  <c r="CR191" i="12"/>
  <c r="DR191" i="12"/>
  <c r="CT194" i="12"/>
  <c r="DX247" i="12"/>
  <c r="DY247" i="12" s="1"/>
  <c r="DT191" i="12"/>
  <c r="CT191" i="12"/>
  <c r="CN194" i="12"/>
  <c r="CP194" i="12"/>
  <c r="CT247" i="12"/>
  <c r="CP191" i="12"/>
  <c r="CZ194" i="12"/>
  <c r="DR194" i="12"/>
  <c r="DR247" i="12"/>
  <c r="CZ191" i="12"/>
  <c r="CR194" i="12"/>
  <c r="DX194" i="12"/>
  <c r="DY194" i="12" s="1"/>
  <c r="DT189" i="12"/>
  <c r="DR189" i="12"/>
  <c r="CL189" i="12"/>
  <c r="CT240" i="12"/>
  <c r="CT189" i="12"/>
  <c r="CN127" i="12"/>
  <c r="DX189" i="12"/>
  <c r="DY189" i="12" s="1"/>
  <c r="CZ189" i="12"/>
  <c r="CL127" i="12"/>
  <c r="DR240" i="12"/>
  <c r="AM240" i="11" s="1"/>
  <c r="AN240" i="11" s="1"/>
  <c r="CN240" i="12"/>
  <c r="DX127" i="12"/>
  <c r="DY127" i="12" s="1"/>
  <c r="CN189" i="12"/>
  <c r="CZ127" i="12"/>
  <c r="CP127" i="12"/>
  <c r="DO127" i="12"/>
  <c r="DP127" i="12" s="1"/>
  <c r="CT127" i="12"/>
  <c r="CR240" i="12"/>
  <c r="CP189" i="12"/>
  <c r="CZ240" i="12"/>
  <c r="AR240" i="11" s="1"/>
  <c r="DR127" i="12"/>
  <c r="CR189" i="12"/>
  <c r="DT127" i="12"/>
  <c r="CP240" i="12"/>
  <c r="CL186" i="12"/>
  <c r="DT186" i="12"/>
  <c r="DX186" i="12"/>
  <c r="DY186" i="12" s="1"/>
  <c r="CT186" i="12"/>
  <c r="CR186" i="12"/>
  <c r="CZ192" i="12"/>
  <c r="CZ186" i="12"/>
  <c r="CP186" i="12"/>
  <c r="DR186" i="12"/>
  <c r="CR192" i="12"/>
  <c r="CN236" i="12"/>
  <c r="CP236" i="12"/>
  <c r="CN225" i="12"/>
  <c r="CV225" i="12" s="1"/>
  <c r="DX236" i="12"/>
  <c r="DY236" i="12" s="1"/>
  <c r="CZ236" i="12"/>
  <c r="DR225" i="12"/>
  <c r="AM225" i="11" s="1"/>
  <c r="AN225" i="11" s="1"/>
  <c r="CZ225" i="12"/>
  <c r="AR225" i="11" s="1"/>
  <c r="CR225" i="12"/>
  <c r="AH225" i="11" s="1"/>
  <c r="AI225" i="11" s="1"/>
  <c r="CL225" i="12"/>
  <c r="AE225" i="11" s="1"/>
  <c r="AF225" i="11" s="1"/>
  <c r="CL236" i="12"/>
  <c r="CT225" i="12"/>
  <c r="AJ225" i="11" s="1"/>
  <c r="AK225" i="11" s="1"/>
  <c r="DR236" i="12"/>
  <c r="CT236" i="12"/>
  <c r="CP198" i="12"/>
  <c r="CN198" i="12"/>
  <c r="CL198" i="12"/>
  <c r="AE198" i="11" s="1"/>
  <c r="AF198" i="11" s="1"/>
  <c r="DR198" i="12"/>
  <c r="AM198" i="11" s="1"/>
  <c r="AN198" i="11" s="1"/>
  <c r="CZ198" i="12"/>
  <c r="AR198" i="11" s="1"/>
  <c r="CP239" i="12"/>
  <c r="DX69" i="12"/>
  <c r="DY69" i="12" s="1"/>
  <c r="CR239" i="12"/>
  <c r="CZ227" i="12"/>
  <c r="AR227" i="11" s="1"/>
  <c r="CR198" i="12"/>
  <c r="CZ239" i="12"/>
  <c r="AR239" i="11" s="1"/>
  <c r="CT69" i="12"/>
  <c r="CR227" i="12"/>
  <c r="DT69" i="12"/>
  <c r="DR239" i="12"/>
  <c r="AM239" i="11" s="1"/>
  <c r="AN239" i="11" s="1"/>
  <c r="CN227" i="12"/>
  <c r="CN69" i="12"/>
  <c r="CL227" i="12"/>
  <c r="AE227" i="11" s="1"/>
  <c r="AF227" i="11" s="1"/>
  <c r="CN239" i="12"/>
  <c r="CL239" i="12"/>
  <c r="AE239" i="11" s="1"/>
  <c r="AF239" i="11" s="1"/>
  <c r="CZ69" i="12"/>
  <c r="CP227" i="12"/>
  <c r="CT239" i="12"/>
  <c r="CR69" i="12"/>
  <c r="DR192" i="12"/>
  <c r="CN192" i="12"/>
  <c r="DX192" i="12"/>
  <c r="DY192" i="12" s="1"/>
  <c r="CL192" i="12"/>
  <c r="CP192" i="12"/>
  <c r="DT192" i="12"/>
  <c r="CT192" i="12"/>
  <c r="CZ197" i="12"/>
  <c r="AR197" i="11" s="1"/>
  <c r="CT197" i="12"/>
  <c r="CL248" i="12"/>
  <c r="CN195" i="12"/>
  <c r="DO248" i="12"/>
  <c r="DP248" i="12" s="1"/>
  <c r="DT248" i="12"/>
  <c r="CP195" i="12"/>
  <c r="CR248" i="12"/>
  <c r="CZ248" i="12"/>
  <c r="DR195" i="12"/>
  <c r="AM195" i="11" s="1"/>
  <c r="AN195" i="11" s="1"/>
  <c r="CN190" i="12"/>
  <c r="DR248" i="12"/>
  <c r="CZ195" i="12"/>
  <c r="AR195" i="11" s="1"/>
  <c r="CP248" i="12"/>
  <c r="CN248" i="12"/>
  <c r="CR195" i="12"/>
  <c r="CT195" i="12"/>
  <c r="CT248" i="12"/>
  <c r="DR190" i="12"/>
  <c r="CR190" i="12"/>
  <c r="DT190" i="12"/>
  <c r="DX190" i="12"/>
  <c r="DY190" i="12" s="1"/>
  <c r="DO190" i="12"/>
  <c r="DP190" i="12" s="1"/>
  <c r="CL190" i="12"/>
  <c r="CZ190" i="12"/>
  <c r="CT190" i="12"/>
  <c r="DT34" i="12"/>
  <c r="AO34" i="11" s="1"/>
  <c r="AP34" i="11" s="1"/>
  <c r="CP246" i="12"/>
  <c r="CZ202" i="12"/>
  <c r="AR202" i="11" s="1"/>
  <c r="CZ246" i="12"/>
  <c r="CP202" i="12"/>
  <c r="CN202" i="12"/>
  <c r="CT246" i="12"/>
  <c r="AL208" i="12"/>
  <c r="DT246" i="12"/>
  <c r="DO246" i="12"/>
  <c r="DP246" i="12" s="1"/>
  <c r="CN246" i="12"/>
  <c r="CT202" i="12"/>
  <c r="CL197" i="12"/>
  <c r="AE197" i="11" s="1"/>
  <c r="AF197" i="11" s="1"/>
  <c r="CN197" i="12"/>
  <c r="CR197" i="12"/>
  <c r="DR197" i="12"/>
  <c r="AM197" i="11" s="1"/>
  <c r="AN197" i="11" s="1"/>
  <c r="CN34" i="12"/>
  <c r="CL34" i="12"/>
  <c r="AE34" i="11" s="1"/>
  <c r="AF34" i="11" s="1"/>
  <c r="CZ34" i="12"/>
  <c r="AR34" i="11" s="1"/>
  <c r="DO34" i="12"/>
  <c r="DP34" i="12" s="1"/>
  <c r="CP34" i="12"/>
  <c r="DR34" i="12"/>
  <c r="AM34" i="11" s="1"/>
  <c r="AN34" i="11" s="1"/>
  <c r="DX34" i="12"/>
  <c r="DY34" i="12" s="1"/>
  <c r="CR34" i="12"/>
  <c r="CT34" i="12"/>
  <c r="AR12" i="14"/>
  <c r="AR13" i="14"/>
  <c r="AG211" i="10"/>
  <c r="AH211" i="10" s="1"/>
  <c r="AL27" i="12"/>
  <c r="AL33" i="12"/>
  <c r="AL211" i="12"/>
  <c r="AT211" i="12" s="1"/>
  <c r="AL26" i="12"/>
  <c r="AL209" i="12"/>
  <c r="AT209" i="12" s="1"/>
  <c r="AL35" i="12"/>
  <c r="AT33" i="12"/>
  <c r="AY33" i="12"/>
  <c r="AL210" i="12"/>
  <c r="AY210" i="12" s="1"/>
  <c r="AT210" i="12"/>
  <c r="AT27" i="12"/>
  <c r="AY27" i="12"/>
  <c r="AY26" i="12"/>
  <c r="AT26" i="12"/>
  <c r="AT208" i="12"/>
  <c r="AY208" i="12"/>
  <c r="AY211" i="12"/>
  <c r="AN12" i="14"/>
  <c r="AN13" i="14"/>
  <c r="AY207" i="12"/>
  <c r="AT207" i="12"/>
  <c r="AG207" i="10"/>
  <c r="AH207" i="10" s="1"/>
  <c r="CL209" i="12"/>
  <c r="DO209" i="12"/>
  <c r="DP209" i="12" s="1"/>
  <c r="DX209" i="12"/>
  <c r="DY209" i="12" s="1"/>
  <c r="CP209" i="12"/>
  <c r="DT209" i="12"/>
  <c r="DV209" i="12" s="1"/>
  <c r="CZ209" i="12"/>
  <c r="CR84" i="12"/>
  <c r="CR209" i="12"/>
  <c r="CT209" i="12"/>
  <c r="CN209" i="12"/>
  <c r="CT255" i="12"/>
  <c r="DR169" i="12"/>
  <c r="CN169" i="12"/>
  <c r="CZ254" i="12"/>
  <c r="DR254" i="12"/>
  <c r="DR216" i="12"/>
  <c r="AM216" i="11" s="1"/>
  <c r="AN216" i="11" s="1"/>
  <c r="CL216" i="12"/>
  <c r="CP254" i="12"/>
  <c r="CR254" i="12"/>
  <c r="DT254" i="12"/>
  <c r="CT254" i="12"/>
  <c r="CN216" i="12"/>
  <c r="CV216" i="12" s="1"/>
  <c r="DX254" i="12"/>
  <c r="DY254" i="12" s="1"/>
  <c r="DO216" i="12"/>
  <c r="DP216" i="12" s="1"/>
  <c r="CN254" i="12"/>
  <c r="DT216" i="12"/>
  <c r="DO254" i="12"/>
  <c r="DP254" i="12" s="1"/>
  <c r="CZ216" i="12"/>
  <c r="AR216" i="11" s="1"/>
  <c r="CR216" i="12"/>
  <c r="CP216" i="12"/>
  <c r="CX216" i="12" s="1"/>
  <c r="DX216" i="12"/>
  <c r="DY216" i="12" s="1"/>
  <c r="CP253" i="12"/>
  <c r="CL253" i="12"/>
  <c r="DT253" i="12"/>
  <c r="DX253" i="12"/>
  <c r="DY253" i="12" s="1"/>
  <c r="DR253" i="12"/>
  <c r="CR253" i="12"/>
  <c r="CN253" i="12"/>
  <c r="CT253" i="12"/>
  <c r="CZ253" i="12"/>
  <c r="CL255" i="12"/>
  <c r="CZ255" i="12"/>
  <c r="DX255" i="12"/>
  <c r="DY255" i="12" s="1"/>
  <c r="CR255" i="12"/>
  <c r="DO255" i="12"/>
  <c r="DP255" i="12" s="1"/>
  <c r="CP255" i="12"/>
  <c r="CN255" i="12"/>
  <c r="DR255" i="12"/>
  <c r="DV255" i="12" s="1"/>
  <c r="DV221" i="12"/>
  <c r="CN251" i="12"/>
  <c r="CT121" i="12"/>
  <c r="DR121" i="12"/>
  <c r="CZ169" i="12"/>
  <c r="DO169" i="12"/>
  <c r="DP169" i="12" s="1"/>
  <c r="CL169" i="12"/>
  <c r="DT169" i="12"/>
  <c r="CR169" i="12"/>
  <c r="CP169" i="12"/>
  <c r="CT169" i="12"/>
  <c r="DX251" i="12"/>
  <c r="DY251" i="12" s="1"/>
  <c r="CR251" i="12"/>
  <c r="CZ121" i="12"/>
  <c r="CZ251" i="12"/>
  <c r="CL251" i="12"/>
  <c r="DO121" i="12"/>
  <c r="DP121" i="12" s="1"/>
  <c r="DO251" i="12"/>
  <c r="DP251" i="12" s="1"/>
  <c r="CP121" i="12"/>
  <c r="CP251" i="12"/>
  <c r="CT251" i="12"/>
  <c r="DT121" i="12"/>
  <c r="DX121" i="12"/>
  <c r="DY121" i="12" s="1"/>
  <c r="DT251" i="12"/>
  <c r="DV251" i="12" s="1"/>
  <c r="CR121" i="12"/>
  <c r="CL121" i="12"/>
  <c r="CZ65" i="12"/>
  <c r="CN167" i="12"/>
  <c r="DR119" i="12"/>
  <c r="CZ19" i="12"/>
  <c r="DR65" i="12"/>
  <c r="CN131" i="12"/>
  <c r="DX131" i="12"/>
  <c r="DY131" i="12" s="1"/>
  <c r="DT26" i="12"/>
  <c r="CT65" i="12"/>
  <c r="DO48" i="12"/>
  <c r="DP48" i="12" s="1"/>
  <c r="DX210" i="12"/>
  <c r="DY210" i="12" s="1"/>
  <c r="DX166" i="12"/>
  <c r="DY166" i="12" s="1"/>
  <c r="DT48" i="12"/>
  <c r="CP48" i="12"/>
  <c r="CR48" i="12"/>
  <c r="DR48" i="12"/>
  <c r="CL48" i="12"/>
  <c r="CN48" i="12"/>
  <c r="DX48" i="12"/>
  <c r="DY48" i="12" s="1"/>
  <c r="CZ48" i="12"/>
  <c r="DO26" i="12"/>
  <c r="DP26" i="12" s="1"/>
  <c r="CP131" i="12"/>
  <c r="CP210" i="12"/>
  <c r="DO166" i="12"/>
  <c r="DP166" i="12" s="1"/>
  <c r="CP65" i="12"/>
  <c r="DO131" i="12"/>
  <c r="DP131" i="12" s="1"/>
  <c r="CR210" i="12"/>
  <c r="CT166" i="12"/>
  <c r="CL166" i="12"/>
  <c r="DR166" i="12"/>
  <c r="DR131" i="12"/>
  <c r="CN210" i="12"/>
  <c r="CL26" i="12"/>
  <c r="CR131" i="12"/>
  <c r="CL210" i="12"/>
  <c r="CT131" i="12"/>
  <c r="DT65" i="12"/>
  <c r="DR210" i="12"/>
  <c r="DO210" i="12"/>
  <c r="DP210" i="12" s="1"/>
  <c r="DR26" i="12"/>
  <c r="CZ131" i="12"/>
  <c r="CN65" i="12"/>
  <c r="DT210" i="12"/>
  <c r="CN234" i="12"/>
  <c r="CV234" i="12" s="1"/>
  <c r="CN26" i="12"/>
  <c r="CV26" i="12" s="1"/>
  <c r="DT131" i="12"/>
  <c r="CR65" i="12"/>
  <c r="DO65" i="12"/>
  <c r="DP65" i="12" s="1"/>
  <c r="CT210" i="12"/>
  <c r="CR166" i="12"/>
  <c r="DO234" i="12"/>
  <c r="DP234" i="12" s="1"/>
  <c r="CL234" i="12"/>
  <c r="CT26" i="12"/>
  <c r="CN166" i="12"/>
  <c r="CZ26" i="12"/>
  <c r="DX65" i="12"/>
  <c r="DY65" i="12" s="1"/>
  <c r="CP166" i="12"/>
  <c r="CR234" i="12"/>
  <c r="CP26" i="12"/>
  <c r="CX26" i="12" s="1"/>
  <c r="DT166" i="12"/>
  <c r="DR234" i="12"/>
  <c r="CZ208" i="12"/>
  <c r="AR208" i="11" s="1"/>
  <c r="CP218" i="12"/>
  <c r="DV132" i="12"/>
  <c r="CP167" i="12"/>
  <c r="CZ234" i="12"/>
  <c r="DX167" i="12"/>
  <c r="DY167" i="12" s="1"/>
  <c r="CZ167" i="12"/>
  <c r="CP234" i="12"/>
  <c r="CX234" i="12" s="1"/>
  <c r="DO167" i="12"/>
  <c r="DP167" i="12" s="1"/>
  <c r="DX234" i="12"/>
  <c r="DY234" i="12" s="1"/>
  <c r="DR167" i="12"/>
  <c r="DT167" i="12"/>
  <c r="DT234" i="12"/>
  <c r="CL167" i="12"/>
  <c r="CR167" i="12"/>
  <c r="DO133" i="12"/>
  <c r="DP133" i="12" s="1"/>
  <c r="CP19" i="12"/>
  <c r="CR19" i="12"/>
  <c r="CT19" i="12"/>
  <c r="CL63" i="12"/>
  <c r="DT19" i="12"/>
  <c r="CL19" i="12"/>
  <c r="DO19" i="12"/>
  <c r="DP19" i="12" s="1"/>
  <c r="DX19" i="12"/>
  <c r="DY19" i="12" s="1"/>
  <c r="DR19" i="12"/>
  <c r="DR120" i="12"/>
  <c r="CP120" i="12"/>
  <c r="CL120" i="12"/>
  <c r="DO120" i="12"/>
  <c r="DP120" i="12" s="1"/>
  <c r="CN120" i="12"/>
  <c r="CT120" i="12"/>
  <c r="DT120" i="12"/>
  <c r="CR120" i="12"/>
  <c r="DX120" i="12"/>
  <c r="DY120" i="12" s="1"/>
  <c r="DR134" i="12"/>
  <c r="CP134" i="12"/>
  <c r="CR134" i="12"/>
  <c r="CR164" i="12"/>
  <c r="CN164" i="12"/>
  <c r="CN134" i="12"/>
  <c r="DT134" i="12"/>
  <c r="DX134" i="12"/>
  <c r="DY134" i="12" s="1"/>
  <c r="CZ134" i="12"/>
  <c r="CT134" i="12"/>
  <c r="DO134" i="12"/>
  <c r="DP134" i="12" s="1"/>
  <c r="CP73" i="12"/>
  <c r="DO63" i="12"/>
  <c r="DP63" i="12" s="1"/>
  <c r="CL73" i="12"/>
  <c r="DT63" i="12"/>
  <c r="DR73" i="12"/>
  <c r="CP63" i="12"/>
  <c r="DT73" i="12"/>
  <c r="DR63" i="12"/>
  <c r="CN73" i="12"/>
  <c r="CZ73" i="12"/>
  <c r="DO73" i="12"/>
  <c r="DP73" i="12" s="1"/>
  <c r="CN63" i="12"/>
  <c r="DX73" i="12"/>
  <c r="DY73" i="12" s="1"/>
  <c r="CR63" i="12"/>
  <c r="CR73" i="12"/>
  <c r="CT63" i="12"/>
  <c r="DX63" i="12"/>
  <c r="DY63" i="12" s="1"/>
  <c r="CN133" i="12"/>
  <c r="DX133" i="12"/>
  <c r="DY133" i="12" s="1"/>
  <c r="DR218" i="12"/>
  <c r="CT133" i="12"/>
  <c r="DO84" i="12"/>
  <c r="DP84" i="12" s="1"/>
  <c r="DR133" i="12"/>
  <c r="DT84" i="12"/>
  <c r="CN218" i="12"/>
  <c r="DT133" i="12"/>
  <c r="CZ84" i="12"/>
  <c r="CL218" i="12"/>
  <c r="CZ133" i="12"/>
  <c r="CL84" i="12"/>
  <c r="CT218" i="12"/>
  <c r="CR133" i="12"/>
  <c r="DR84" i="12"/>
  <c r="DT218" i="12"/>
  <c r="DX84" i="12"/>
  <c r="DY84" i="12" s="1"/>
  <c r="DO129" i="12"/>
  <c r="DP129" i="12" s="1"/>
  <c r="DX218" i="12"/>
  <c r="DY218" i="12" s="1"/>
  <c r="CN84" i="12"/>
  <c r="CR218" i="12"/>
  <c r="DX165" i="12"/>
  <c r="DY165" i="12" s="1"/>
  <c r="CP133" i="12"/>
  <c r="CP84" i="12"/>
  <c r="CZ218" i="12"/>
  <c r="DX119" i="12"/>
  <c r="DY119" i="12" s="1"/>
  <c r="CL119" i="12"/>
  <c r="CR119" i="12"/>
  <c r="CP119" i="12"/>
  <c r="DT119" i="12"/>
  <c r="CZ119" i="12"/>
  <c r="DO119" i="12"/>
  <c r="DP119" i="12" s="1"/>
  <c r="CN119" i="12"/>
  <c r="CT71" i="12"/>
  <c r="DX213" i="12"/>
  <c r="DY213" i="12" s="1"/>
  <c r="CP71" i="12"/>
  <c r="CZ71" i="12"/>
  <c r="CN71" i="12"/>
  <c r="DO71" i="12"/>
  <c r="DP71" i="12" s="1"/>
  <c r="DR71" i="12"/>
  <c r="DV71" i="12" s="1"/>
  <c r="DX71" i="12"/>
  <c r="DY71" i="12" s="1"/>
  <c r="CL71" i="12"/>
  <c r="CR71" i="12"/>
  <c r="DO164" i="12"/>
  <c r="DP164" i="12" s="1"/>
  <c r="DT164" i="12"/>
  <c r="DR164" i="12"/>
  <c r="CZ164" i="12"/>
  <c r="CP164" i="12"/>
  <c r="DX164" i="12"/>
  <c r="DY164" i="12" s="1"/>
  <c r="CT164" i="12"/>
  <c r="CZ129" i="12"/>
  <c r="DT129" i="12"/>
  <c r="CP129" i="12"/>
  <c r="CL129" i="12"/>
  <c r="DR129" i="12"/>
  <c r="DX129" i="12"/>
  <c r="DY129" i="12" s="1"/>
  <c r="CT129" i="12"/>
  <c r="CR129" i="12"/>
  <c r="CN208" i="12"/>
  <c r="CR208" i="12"/>
  <c r="CL208" i="12"/>
  <c r="AE208" i="11" s="1"/>
  <c r="AF208" i="11" s="1"/>
  <c r="CT208" i="12"/>
  <c r="DR208" i="12"/>
  <c r="CP208" i="12"/>
  <c r="DO207" i="12"/>
  <c r="DP207" i="12" s="1"/>
  <c r="CR213" i="12"/>
  <c r="DV11" i="12"/>
  <c r="AL18" i="12"/>
  <c r="AL21" i="12"/>
  <c r="AT21" i="12" s="1"/>
  <c r="DX207" i="12"/>
  <c r="DY207" i="12" s="1"/>
  <c r="DT207" i="12"/>
  <c r="CZ207" i="12"/>
  <c r="DR207" i="12"/>
  <c r="CP207" i="12"/>
  <c r="CR207" i="12"/>
  <c r="CT207" i="12"/>
  <c r="CL207" i="12"/>
  <c r="AY18" i="12"/>
  <c r="AT18" i="12"/>
  <c r="CL23" i="12"/>
  <c r="BE216" i="11"/>
  <c r="BF216" i="11" s="1"/>
  <c r="CN213" i="12"/>
  <c r="DT213" i="12"/>
  <c r="DV213" i="12" s="1"/>
  <c r="DO213" i="12"/>
  <c r="DP213" i="12" s="1"/>
  <c r="CL213" i="12"/>
  <c r="CT213" i="12"/>
  <c r="CZ213" i="12"/>
  <c r="CP213" i="12"/>
  <c r="DV62" i="12"/>
  <c r="DT23" i="12"/>
  <c r="CL116" i="12"/>
  <c r="CL47" i="12"/>
  <c r="DO23" i="12"/>
  <c r="DP23" i="12" s="1"/>
  <c r="CR116" i="12"/>
  <c r="DO47" i="12"/>
  <c r="DP47" i="12" s="1"/>
  <c r="DR116" i="12"/>
  <c r="DV116" i="12" s="1"/>
  <c r="DT47" i="12"/>
  <c r="CT116" i="12"/>
  <c r="CP47" i="12"/>
  <c r="CN23" i="12"/>
  <c r="DO116" i="12"/>
  <c r="DP116" i="12" s="1"/>
  <c r="CZ47" i="12"/>
  <c r="CT23" i="12"/>
  <c r="CZ116" i="12"/>
  <c r="CR23" i="12"/>
  <c r="DX47" i="12"/>
  <c r="DY47" i="12" s="1"/>
  <c r="CZ23" i="12"/>
  <c r="CN116" i="12"/>
  <c r="DR47" i="12"/>
  <c r="DR23" i="12"/>
  <c r="DX116" i="12"/>
  <c r="DY116" i="12" s="1"/>
  <c r="CN47" i="12"/>
  <c r="DX23" i="12"/>
  <c r="DY23" i="12" s="1"/>
  <c r="CP116" i="12"/>
  <c r="CR47" i="12"/>
  <c r="BG230" i="6"/>
  <c r="CP230" i="12"/>
  <c r="DR230" i="12"/>
  <c r="AM230" i="11" s="1"/>
  <c r="AN230" i="11" s="1"/>
  <c r="CN230" i="12"/>
  <c r="CT230" i="12"/>
  <c r="CZ230" i="12"/>
  <c r="AR230" i="11" s="1"/>
  <c r="CL230" i="12"/>
  <c r="AE230" i="11" s="1"/>
  <c r="AF230" i="11" s="1"/>
  <c r="CN162" i="12"/>
  <c r="CN165" i="12"/>
  <c r="CP165" i="12"/>
  <c r="DT165" i="12"/>
  <c r="DR165" i="12"/>
  <c r="DO165" i="12"/>
  <c r="DP165" i="12" s="1"/>
  <c r="CR165" i="12"/>
  <c r="CT165" i="12"/>
  <c r="CL165" i="12"/>
  <c r="DV92" i="12"/>
  <c r="DV24" i="12"/>
  <c r="DX24" i="12" s="1"/>
  <c r="DY24" i="12" s="1"/>
  <c r="CR20" i="12"/>
  <c r="CR217" i="12"/>
  <c r="DR22" i="12"/>
  <c r="AM22" i="11" s="1"/>
  <c r="AN22" i="11" s="1"/>
  <c r="DO130" i="12"/>
  <c r="DP130" i="12" s="1"/>
  <c r="DX130" i="12"/>
  <c r="DY130" i="12" s="1"/>
  <c r="DR16" i="12"/>
  <c r="CN130" i="12"/>
  <c r="CR16" i="12"/>
  <c r="CR130" i="12"/>
  <c r="DX16" i="12"/>
  <c r="DY16" i="12" s="1"/>
  <c r="CP130" i="12"/>
  <c r="DO16" i="12"/>
  <c r="DP16" i="12" s="1"/>
  <c r="CL130" i="12"/>
  <c r="CZ16" i="12"/>
  <c r="CT130" i="12"/>
  <c r="DT16" i="12"/>
  <c r="CZ130" i="12"/>
  <c r="CP16" i="12"/>
  <c r="DT130" i="12"/>
  <c r="DV130" i="12" s="1"/>
  <c r="CT16" i="12"/>
  <c r="CL16" i="12"/>
  <c r="CL217" i="12"/>
  <c r="CN22" i="12"/>
  <c r="CP217" i="12"/>
  <c r="DX217" i="12"/>
  <c r="DY217" i="12" s="1"/>
  <c r="DT217" i="12"/>
  <c r="DO217" i="12"/>
  <c r="DP217" i="12" s="1"/>
  <c r="CP22" i="12"/>
  <c r="CX22" i="12" s="1"/>
  <c r="CN217" i="12"/>
  <c r="CR22" i="12"/>
  <c r="AH22" i="11" s="1"/>
  <c r="AI22" i="11" s="1"/>
  <c r="CL22" i="12"/>
  <c r="AE22" i="11" s="1"/>
  <c r="AF22" i="11" s="1"/>
  <c r="DR217" i="12"/>
  <c r="CZ22" i="12"/>
  <c r="AR22" i="11" s="1"/>
  <c r="CT217" i="12"/>
  <c r="CN20" i="12"/>
  <c r="CP17" i="12"/>
  <c r="DO162" i="12"/>
  <c r="DP162" i="12" s="1"/>
  <c r="CR162" i="12"/>
  <c r="DT162" i="12"/>
  <c r="DR162" i="12"/>
  <c r="CL162" i="12"/>
  <c r="CZ162" i="12"/>
  <c r="CT162" i="12"/>
  <c r="DX162" i="12"/>
  <c r="DY162" i="12" s="1"/>
  <c r="DR17" i="12"/>
  <c r="CZ17" i="12"/>
  <c r="CR17" i="12"/>
  <c r="DT17" i="12"/>
  <c r="CL17" i="12"/>
  <c r="CT20" i="12"/>
  <c r="DX17" i="12"/>
  <c r="DY17" i="12" s="1"/>
  <c r="DO17" i="12"/>
  <c r="DP17" i="12" s="1"/>
  <c r="CT17" i="12"/>
  <c r="DR229" i="12"/>
  <c r="AM229" i="11" s="1"/>
  <c r="AN229" i="11" s="1"/>
  <c r="CL229" i="12"/>
  <c r="AE229" i="11" s="1"/>
  <c r="AF229" i="11" s="1"/>
  <c r="CR229" i="12"/>
  <c r="CN229" i="12"/>
  <c r="CZ229" i="12"/>
  <c r="AR229" i="11" s="1"/>
  <c r="CT229" i="12"/>
  <c r="CZ20" i="12"/>
  <c r="AR20" i="11" s="1"/>
  <c r="CP229" i="12"/>
  <c r="CP25" i="12"/>
  <c r="CR25" i="12"/>
  <c r="DR20" i="12"/>
  <c r="CL20" i="12"/>
  <c r="AE20" i="11" s="1"/>
  <c r="AF20" i="11" s="1"/>
  <c r="CZ60" i="12"/>
  <c r="DT60" i="12"/>
  <c r="CL163" i="12"/>
  <c r="CT60" i="12"/>
  <c r="DV42" i="12"/>
  <c r="CN163" i="12"/>
  <c r="DR60" i="12"/>
  <c r="DO60" i="12"/>
  <c r="DP60" i="12" s="1"/>
  <c r="CP60" i="12"/>
  <c r="CR60" i="12"/>
  <c r="DX60" i="12"/>
  <c r="DY60" i="12" s="1"/>
  <c r="CL60" i="12"/>
  <c r="DR25" i="12"/>
  <c r="AM25" i="11" s="1"/>
  <c r="AN25" i="11" s="1"/>
  <c r="CL25" i="12"/>
  <c r="AE25" i="11" s="1"/>
  <c r="AF25" i="11" s="1"/>
  <c r="CZ25" i="12"/>
  <c r="AR25" i="11" s="1"/>
  <c r="CN25" i="12"/>
  <c r="CT25" i="12"/>
  <c r="CT28" i="12"/>
  <c r="AJ28" i="11" s="1"/>
  <c r="AK28" i="11" s="1"/>
  <c r="CZ28" i="12"/>
  <c r="AR28" i="11" s="1"/>
  <c r="CL28" i="12"/>
  <c r="AE28" i="11" s="1"/>
  <c r="AF28" i="11" s="1"/>
  <c r="CT68" i="12"/>
  <c r="CR28" i="12"/>
  <c r="AH28" i="11" s="1"/>
  <c r="AI28" i="11" s="1"/>
  <c r="CP28" i="12"/>
  <c r="DR28" i="12"/>
  <c r="AM28" i="11" s="1"/>
  <c r="AN28" i="11" s="1"/>
  <c r="DR126" i="12"/>
  <c r="CR79" i="12"/>
  <c r="CP161" i="12"/>
  <c r="CX161" i="12" s="1"/>
  <c r="CL114" i="12"/>
  <c r="CZ35" i="12"/>
  <c r="CP114" i="12"/>
  <c r="CZ114" i="12"/>
  <c r="CR114" i="12"/>
  <c r="DR114" i="12"/>
  <c r="CT114" i="12"/>
  <c r="DX114" i="12"/>
  <c r="DY114" i="12" s="1"/>
  <c r="DT114" i="12"/>
  <c r="DO114" i="12"/>
  <c r="DP114" i="12" s="1"/>
  <c r="CN228" i="12"/>
  <c r="CP12" i="12"/>
  <c r="DV45" i="12"/>
  <c r="DO115" i="12"/>
  <c r="DP115" i="12" s="1"/>
  <c r="DR228" i="12"/>
  <c r="AM228" i="11" s="1"/>
  <c r="AN228" i="11" s="1"/>
  <c r="DT163" i="12"/>
  <c r="CP68" i="12"/>
  <c r="CR68" i="12"/>
  <c r="DX163" i="12"/>
  <c r="DY163" i="12" s="1"/>
  <c r="DO163" i="12"/>
  <c r="DP163" i="12" s="1"/>
  <c r="CN68" i="12"/>
  <c r="CZ163" i="12"/>
  <c r="DR163" i="12"/>
  <c r="CL68" i="12"/>
  <c r="AE68" i="11" s="1"/>
  <c r="AF68" i="11" s="1"/>
  <c r="CT163" i="12"/>
  <c r="CZ68" i="12"/>
  <c r="AR68" i="11" s="1"/>
  <c r="CP163" i="12"/>
  <c r="DV260" i="12"/>
  <c r="CP126" i="12"/>
  <c r="DT126" i="12"/>
  <c r="CN126" i="12"/>
  <c r="CZ126" i="12"/>
  <c r="CL126" i="12"/>
  <c r="DO126" i="12"/>
  <c r="DP126" i="12" s="1"/>
  <c r="DX126" i="12"/>
  <c r="DY126" i="12" s="1"/>
  <c r="AL13" i="12"/>
  <c r="CR126" i="12"/>
  <c r="DR12" i="12"/>
  <c r="DV66" i="12"/>
  <c r="DR33" i="12"/>
  <c r="AM33" i="11" s="1"/>
  <c r="AN33" i="11" s="1"/>
  <c r="DT161" i="12"/>
  <c r="CT161" i="12"/>
  <c r="CT79" i="12"/>
  <c r="DX161" i="12"/>
  <c r="DY161" i="12" s="1"/>
  <c r="CR161" i="12"/>
  <c r="CL79" i="12"/>
  <c r="DR161" i="12"/>
  <c r="CN79" i="12"/>
  <c r="CZ161" i="12"/>
  <c r="AR161" i="11" s="1"/>
  <c r="DX79" i="12"/>
  <c r="DY79" i="12" s="1"/>
  <c r="DO161" i="12"/>
  <c r="DP161" i="12" s="1"/>
  <c r="CZ79" i="12"/>
  <c r="CN161" i="12"/>
  <c r="CV161" i="12" s="1"/>
  <c r="CP79" i="12"/>
  <c r="DT79" i="12"/>
  <c r="DR79" i="12"/>
  <c r="DV93" i="12"/>
  <c r="DV287" i="12"/>
  <c r="DV85" i="12"/>
  <c r="CL12" i="12"/>
  <c r="CR12" i="12"/>
  <c r="DO12" i="12"/>
  <c r="DP12" i="12" s="1"/>
  <c r="CN12" i="12"/>
  <c r="CZ12" i="12"/>
  <c r="DT12" i="12"/>
  <c r="AL15" i="12"/>
  <c r="AY13" i="12"/>
  <c r="AT13" i="12"/>
  <c r="CP228" i="12"/>
  <c r="CR228" i="12"/>
  <c r="CJ25" i="12"/>
  <c r="CL228" i="12"/>
  <c r="AE228" i="11" s="1"/>
  <c r="AF228" i="11" s="1"/>
  <c r="CT228" i="12"/>
  <c r="BB111" i="11"/>
  <c r="BC111" i="11" s="1"/>
  <c r="AH111" i="11"/>
  <c r="AI111" i="11" s="1"/>
  <c r="CV111" i="12"/>
  <c r="AJ111" i="11"/>
  <c r="AK111" i="11" s="1"/>
  <c r="CX111" i="12"/>
  <c r="AH68" i="11"/>
  <c r="AI68" i="11" s="1"/>
  <c r="CV68" i="12"/>
  <c r="AJ68" i="11"/>
  <c r="AK68" i="11" s="1"/>
  <c r="CX68" i="12"/>
  <c r="Z68" i="11"/>
  <c r="AA68" i="11" s="1"/>
  <c r="CJ68" i="12"/>
  <c r="AH25" i="11"/>
  <c r="AI25" i="11" s="1"/>
  <c r="CV25" i="12"/>
  <c r="AJ25" i="11"/>
  <c r="AK25" i="11" s="1"/>
  <c r="CX25" i="12"/>
  <c r="CZ115" i="12"/>
  <c r="CP115" i="12"/>
  <c r="CX115" i="12" s="1"/>
  <c r="CT115" i="12"/>
  <c r="CN115" i="12"/>
  <c r="CV115" i="12" s="1"/>
  <c r="DX115" i="12"/>
  <c r="DY115" i="12" s="1"/>
  <c r="DR115" i="12"/>
  <c r="DT115" i="12"/>
  <c r="CL115" i="12"/>
  <c r="CT33" i="12"/>
  <c r="DT33" i="12"/>
  <c r="DX33" i="12"/>
  <c r="DY33" i="12" s="1"/>
  <c r="CN35" i="12"/>
  <c r="DT35" i="12"/>
  <c r="DV297" i="12"/>
  <c r="DV141" i="12"/>
  <c r="DT36" i="12"/>
  <c r="CT36" i="12"/>
  <c r="DO36" i="12"/>
  <c r="DP36" i="12" s="1"/>
  <c r="CL36" i="12"/>
  <c r="CZ36" i="12"/>
  <c r="DX36" i="12"/>
  <c r="DY36" i="12" s="1"/>
  <c r="CR36" i="12"/>
  <c r="DR36" i="12"/>
  <c r="CP36" i="12"/>
  <c r="CT35" i="12"/>
  <c r="CR35" i="12"/>
  <c r="DO33" i="12"/>
  <c r="DP33" i="12" s="1"/>
  <c r="CZ33" i="12"/>
  <c r="AR33" i="11" s="1"/>
  <c r="CL33" i="12"/>
  <c r="AE33" i="11" s="1"/>
  <c r="AF33" i="11" s="1"/>
  <c r="CP35" i="12"/>
  <c r="CL35" i="12"/>
  <c r="CR33" i="12"/>
  <c r="CN33" i="12"/>
  <c r="DO35" i="12"/>
  <c r="DP35" i="12" s="1"/>
  <c r="DR35" i="12"/>
  <c r="DV55" i="12"/>
  <c r="DV261" i="12"/>
  <c r="DV273" i="12"/>
  <c r="DV140" i="12"/>
  <c r="AL10" i="12"/>
  <c r="AY10" i="12" s="1"/>
  <c r="CN30" i="12"/>
  <c r="CZ30" i="12"/>
  <c r="AR30" i="11" s="1"/>
  <c r="AL12" i="12"/>
  <c r="CP30" i="12"/>
  <c r="CT30" i="12"/>
  <c r="CR125" i="12"/>
  <c r="DR30" i="12"/>
  <c r="AM30" i="11" s="1"/>
  <c r="AN30" i="11" s="1"/>
  <c r="AL24" i="12"/>
  <c r="AT24" i="12" s="1"/>
  <c r="CL30" i="12"/>
  <c r="AE30" i="11" s="1"/>
  <c r="AF30" i="11" s="1"/>
  <c r="CR30" i="12"/>
  <c r="CZ21" i="12"/>
  <c r="AR21" i="11" s="1"/>
  <c r="AL22" i="12"/>
  <c r="AY22" i="12" s="1"/>
  <c r="CT40" i="12"/>
  <c r="DV113" i="12"/>
  <c r="CT21" i="12"/>
  <c r="AJ21" i="11" s="1"/>
  <c r="AK21" i="11" s="1"/>
  <c r="CL21" i="12"/>
  <c r="AE21" i="11" s="1"/>
  <c r="AF21" i="11" s="1"/>
  <c r="CR21" i="12"/>
  <c r="AH21" i="11" s="1"/>
  <c r="AI21" i="11" s="1"/>
  <c r="CN21" i="12"/>
  <c r="CJ21" i="12"/>
  <c r="DR21" i="12"/>
  <c r="AM21" i="11" s="1"/>
  <c r="AN21" i="11" s="1"/>
  <c r="CP21" i="12"/>
  <c r="CV21" i="12"/>
  <c r="CX21" i="12"/>
  <c r="AL11" i="12"/>
  <c r="AY11" i="12" s="1"/>
  <c r="CJ30" i="12"/>
  <c r="AB30" i="11" s="1"/>
  <c r="AC30" i="11" s="1"/>
  <c r="AH30" i="11"/>
  <c r="AI30" i="11" s="1"/>
  <c r="CV30" i="12"/>
  <c r="AJ30" i="11"/>
  <c r="AK30" i="11" s="1"/>
  <c r="CX30" i="12"/>
  <c r="DD33" i="12"/>
  <c r="BB33" i="11"/>
  <c r="BC33" i="11" s="1"/>
  <c r="AJ33" i="11"/>
  <c r="AK33" i="11" s="1"/>
  <c r="CX33" i="12"/>
  <c r="AY33" i="11"/>
  <c r="AH33" i="11"/>
  <c r="AI33" i="11" s="1"/>
  <c r="CV33" i="12"/>
  <c r="AO33" i="11"/>
  <c r="AP33" i="11" s="1"/>
  <c r="AL9" i="12"/>
  <c r="AT12" i="12"/>
  <c r="AY12" i="12"/>
  <c r="AT9" i="12"/>
  <c r="AY9" i="12"/>
  <c r="G12" i="14"/>
  <c r="BB34" i="11"/>
  <c r="BC34" i="11" s="1"/>
  <c r="AY34" i="11"/>
  <c r="AH34" i="11"/>
  <c r="AI34" i="11" s="1"/>
  <c r="CV34" i="12"/>
  <c r="AJ34" i="11"/>
  <c r="AK34" i="11" s="1"/>
  <c r="CX34" i="12"/>
  <c r="G13" i="14"/>
  <c r="AT23" i="12"/>
  <c r="AY23" i="12"/>
  <c r="AG23" i="10"/>
  <c r="AH23" i="10" s="1"/>
  <c r="CJ10" i="12"/>
  <c r="DV235" i="12"/>
  <c r="CZ125" i="12"/>
  <c r="DV291" i="12"/>
  <c r="DV87" i="12"/>
  <c r="DV88" i="12"/>
  <c r="DR125" i="12"/>
  <c r="CT125" i="12"/>
  <c r="DT233" i="12"/>
  <c r="CP125" i="12"/>
  <c r="CN125" i="12"/>
  <c r="DR74" i="12"/>
  <c r="AM74" i="11" s="1"/>
  <c r="AN74" i="11" s="1"/>
  <c r="DY175" i="12"/>
  <c r="AZ175" i="11"/>
  <c r="DT232" i="12"/>
  <c r="CT160" i="12"/>
  <c r="DT125" i="12"/>
  <c r="DR105" i="12"/>
  <c r="CZ232" i="12"/>
  <c r="DO125" i="12"/>
  <c r="DP125" i="12" s="1"/>
  <c r="CP105" i="12"/>
  <c r="DX128" i="12"/>
  <c r="DY128" i="12" s="1"/>
  <c r="DX125" i="12"/>
  <c r="DY125" i="12" s="1"/>
  <c r="DO107" i="12"/>
  <c r="DP107" i="12" s="1"/>
  <c r="CR107" i="12"/>
  <c r="DV153" i="12"/>
  <c r="DT105" i="12"/>
  <c r="DV46" i="12"/>
  <c r="CL128" i="12"/>
  <c r="DV176" i="12"/>
  <c r="CT205" i="12"/>
  <c r="CP78" i="12"/>
  <c r="DV99" i="12"/>
  <c r="CZ105" i="12"/>
  <c r="CR214" i="12"/>
  <c r="DX105" i="12"/>
  <c r="DY105" i="12" s="1"/>
  <c r="CN214" i="12"/>
  <c r="CL105" i="12"/>
  <c r="CR105" i="12"/>
  <c r="CZ214" i="12"/>
  <c r="CP31" i="12"/>
  <c r="DT214" i="12"/>
  <c r="DO105" i="12"/>
  <c r="DP105" i="12" s="1"/>
  <c r="CT105" i="12"/>
  <c r="DV149" i="12"/>
  <c r="CT214" i="12"/>
  <c r="CR31" i="12"/>
  <c r="AH31" i="11" s="1"/>
  <c r="AI31" i="11" s="1"/>
  <c r="DR214" i="12"/>
  <c r="CZ31" i="12"/>
  <c r="AR31" i="11" s="1"/>
  <c r="CL214" i="12"/>
  <c r="CZ74" i="12"/>
  <c r="AR74" i="11" s="1"/>
  <c r="CL74" i="12"/>
  <c r="AE74" i="11" s="1"/>
  <c r="AF74" i="11" s="1"/>
  <c r="CN74" i="12"/>
  <c r="CR74" i="12"/>
  <c r="AH74" i="11" s="1"/>
  <c r="AI74" i="11" s="1"/>
  <c r="CP74" i="12"/>
  <c r="DV56" i="12"/>
  <c r="DR78" i="12"/>
  <c r="DO40" i="12"/>
  <c r="DP40" i="12" s="1"/>
  <c r="DV301" i="12"/>
  <c r="DV57" i="12"/>
  <c r="DV284" i="12"/>
  <c r="CN232" i="12"/>
  <c r="CP232" i="12"/>
  <c r="CT232" i="12"/>
  <c r="CP233" i="12"/>
  <c r="CL75" i="12"/>
  <c r="DR107" i="12"/>
  <c r="CN107" i="12"/>
  <c r="CL232" i="12"/>
  <c r="CR232" i="12"/>
  <c r="CT233" i="12"/>
  <c r="DR75" i="12"/>
  <c r="DV150" i="12"/>
  <c r="CZ107" i="12"/>
  <c r="CL107" i="12"/>
  <c r="DR232" i="12"/>
  <c r="DT107" i="12"/>
  <c r="DV245" i="12"/>
  <c r="DV159" i="12"/>
  <c r="DV280" i="12"/>
  <c r="DV144" i="12"/>
  <c r="CL31" i="12"/>
  <c r="AE31" i="11" s="1"/>
  <c r="AF31" i="11" s="1"/>
  <c r="DR31" i="12"/>
  <c r="AM31" i="11" s="1"/>
  <c r="AN31" i="11" s="1"/>
  <c r="CN31" i="12"/>
  <c r="DV80" i="12"/>
  <c r="CR124" i="12"/>
  <c r="DX124" i="12"/>
  <c r="DY124" i="12" s="1"/>
  <c r="DR124" i="12"/>
  <c r="DV103" i="12"/>
  <c r="CP124" i="12"/>
  <c r="CN124" i="12"/>
  <c r="CL124" i="12"/>
  <c r="DV106" i="12"/>
  <c r="DX107" i="12"/>
  <c r="DY107" i="12" s="1"/>
  <c r="DO124" i="12"/>
  <c r="DP124" i="12" s="1"/>
  <c r="DT124" i="12"/>
  <c r="CL233" i="12"/>
  <c r="DR233" i="12"/>
  <c r="DV256" i="12"/>
  <c r="CP107" i="12"/>
  <c r="CZ124" i="12"/>
  <c r="DO233" i="12"/>
  <c r="CN233" i="12"/>
  <c r="CZ233" i="12"/>
  <c r="CR215" i="12"/>
  <c r="CV215" i="12" s="1"/>
  <c r="DV266" i="12"/>
  <c r="DV265" i="12"/>
  <c r="DV307" i="12"/>
  <c r="CP212" i="12"/>
  <c r="CP43" i="12"/>
  <c r="CZ212" i="12"/>
  <c r="DR43" i="12"/>
  <c r="CL40" i="12"/>
  <c r="CT215" i="12"/>
  <c r="CX215" i="12" s="1"/>
  <c r="CN212" i="12"/>
  <c r="DX43" i="12"/>
  <c r="DY43" i="12" s="1"/>
  <c r="DX160" i="12"/>
  <c r="DY160" i="12" s="1"/>
  <c r="CN40" i="12"/>
  <c r="DO43" i="12"/>
  <c r="DP43" i="12" s="1"/>
  <c r="CN43" i="12"/>
  <c r="DV289" i="12"/>
  <c r="DV262" i="12"/>
  <c r="CN215" i="12"/>
  <c r="DT43" i="12"/>
  <c r="CZ40" i="12"/>
  <c r="CP215" i="12"/>
  <c r="DO212" i="12"/>
  <c r="DP212" i="12" s="1"/>
  <c r="DT212" i="12"/>
  <c r="DR212" i="12"/>
  <c r="CL160" i="12"/>
  <c r="DT40" i="12"/>
  <c r="DV40" i="12" s="1"/>
  <c r="DX40" i="12"/>
  <c r="DY40" i="12" s="1"/>
  <c r="DR215" i="12"/>
  <c r="DO215" i="12"/>
  <c r="DP215" i="12" s="1"/>
  <c r="DV102" i="12"/>
  <c r="CL215" i="12"/>
  <c r="CT212" i="12"/>
  <c r="CL212" i="12"/>
  <c r="DT160" i="12"/>
  <c r="CT43" i="12"/>
  <c r="CP40" i="12"/>
  <c r="CR40" i="12"/>
  <c r="DT215" i="12"/>
  <c r="CR212" i="12"/>
  <c r="CL43" i="12"/>
  <c r="CR43" i="12"/>
  <c r="DO160" i="12"/>
  <c r="DP160" i="12" s="1"/>
  <c r="CP160" i="12"/>
  <c r="DR160" i="12"/>
  <c r="CZ160" i="12"/>
  <c r="CR160" i="12"/>
  <c r="AJ31" i="11"/>
  <c r="AK31" i="11" s="1"/>
  <c r="CX31" i="12"/>
  <c r="Z31" i="11"/>
  <c r="AA31" i="11" s="1"/>
  <c r="CJ31" i="12"/>
  <c r="AJ74" i="11"/>
  <c r="AK74" i="11" s="1"/>
  <c r="CX74" i="12"/>
  <c r="Z74" i="11"/>
  <c r="AA74" i="11" s="1"/>
  <c r="CJ74" i="12"/>
  <c r="CL205" i="12"/>
  <c r="DX78" i="12"/>
  <c r="DY78" i="12" s="1"/>
  <c r="DO78" i="12"/>
  <c r="DP78" i="12" s="1"/>
  <c r="CZ78" i="12"/>
  <c r="CN128" i="12"/>
  <c r="CR128" i="12"/>
  <c r="DO205" i="12"/>
  <c r="DP205" i="12" s="1"/>
  <c r="CR205" i="12"/>
  <c r="DT78" i="12"/>
  <c r="CT78" i="12"/>
  <c r="CL78" i="12"/>
  <c r="DO128" i="12"/>
  <c r="DP128" i="12" s="1"/>
  <c r="DT128" i="12"/>
  <c r="CZ128" i="12"/>
  <c r="CN205" i="12"/>
  <c r="DX205" i="12"/>
  <c r="DY205" i="12" s="1"/>
  <c r="CP205" i="12"/>
  <c r="DV49" i="12"/>
  <c r="DV250" i="12"/>
  <c r="DV52" i="12"/>
  <c r="CZ205" i="12"/>
  <c r="CN78" i="12"/>
  <c r="DR128" i="12"/>
  <c r="CP128" i="12"/>
  <c r="DT205" i="12"/>
  <c r="DV205" i="12" s="1"/>
  <c r="AZ75" i="11"/>
  <c r="BE75" i="11"/>
  <c r="BF75" i="11" s="1"/>
  <c r="CZ75" i="12"/>
  <c r="CN75" i="12"/>
  <c r="CR75" i="12"/>
  <c r="CT75" i="12"/>
  <c r="DO75" i="12"/>
  <c r="DP75" i="12" s="1"/>
  <c r="DT75" i="12"/>
  <c r="DX75" i="12"/>
  <c r="DY75" i="12" s="1"/>
  <c r="DX214" i="12"/>
  <c r="DY214" i="12" s="1"/>
  <c r="DO214" i="12"/>
  <c r="DP214" i="12" s="1"/>
  <c r="DV13" i="12"/>
  <c r="DV282" i="12"/>
  <c r="DV315" i="12"/>
  <c r="DV168" i="12"/>
  <c r="DV292" i="12"/>
  <c r="DV220" i="12"/>
  <c r="DV118" i="12"/>
  <c r="DV151" i="12"/>
  <c r="DV15" i="12"/>
  <c r="DV70" i="12"/>
  <c r="DX70" i="12" s="1"/>
  <c r="DV252" i="12"/>
  <c r="DV304" i="12"/>
  <c r="DV306" i="12"/>
  <c r="AM175" i="11"/>
  <c r="AN175" i="11" s="1"/>
  <c r="DV175" i="12"/>
  <c r="DV290" i="12"/>
  <c r="DV82" i="12"/>
  <c r="DV314" i="12"/>
  <c r="DV285" i="12"/>
  <c r="DV177" i="12"/>
  <c r="DV123" i="12"/>
  <c r="DV257" i="12"/>
  <c r="DV146" i="12"/>
  <c r="DV139" i="12"/>
  <c r="DV109" i="12"/>
  <c r="DV38" i="12"/>
  <c r="DV303" i="12"/>
  <c r="DV274" i="12"/>
  <c r="DV295" i="12"/>
  <c r="DV14" i="12"/>
  <c r="DV98" i="12"/>
  <c r="DV51" i="12"/>
  <c r="DV294" i="12"/>
  <c r="DV183" i="12"/>
  <c r="DV97" i="12"/>
  <c r="DV138" i="12"/>
  <c r="DV50" i="12"/>
  <c r="DV95" i="12"/>
  <c r="DV281" i="12"/>
  <c r="DV299" i="12"/>
  <c r="DV59" i="12"/>
  <c r="DV67" i="12"/>
  <c r="DV172" i="12"/>
  <c r="DV263" i="12"/>
  <c r="DV203" i="12"/>
  <c r="DV90" i="12"/>
  <c r="DV188" i="12"/>
  <c r="DV86" i="12"/>
  <c r="DV53" i="12"/>
  <c r="DV267" i="12"/>
  <c r="DV155" i="12"/>
  <c r="DV298" i="12"/>
  <c r="DV312" i="12"/>
  <c r="DV108" i="12"/>
  <c r="AU101" i="12"/>
  <c r="DV231" i="12"/>
  <c r="DX231" i="12" s="1"/>
  <c r="DV89" i="12"/>
  <c r="DV58" i="12"/>
  <c r="DV135" i="12"/>
  <c r="DV269" i="12"/>
  <c r="DV309" i="12"/>
  <c r="DV142" i="12"/>
  <c r="DV182" i="12"/>
  <c r="DV278" i="12"/>
  <c r="DV270" i="12"/>
  <c r="DV311" i="12"/>
  <c r="DV302" i="12"/>
  <c r="DV152" i="12"/>
  <c r="DV258" i="12"/>
  <c r="DV156" i="12"/>
  <c r="DV272" i="12"/>
  <c r="BC78" i="12"/>
  <c r="BC171" i="12"/>
  <c r="CT204" i="12"/>
  <c r="CZ204" i="12"/>
  <c r="DX204" i="12"/>
  <c r="DT204" i="12"/>
  <c r="CL204" i="12"/>
  <c r="CN204" i="12"/>
  <c r="DR204" i="12"/>
  <c r="CP204" i="12"/>
  <c r="CR204" i="12"/>
  <c r="DO204" i="12"/>
  <c r="BD77" i="12"/>
  <c r="BD204" i="12"/>
  <c r="BC223" i="12"/>
  <c r="DV288" i="12"/>
  <c r="DV32" i="12"/>
  <c r="DV110" i="12"/>
  <c r="DV300" i="12"/>
  <c r="DV145" i="12"/>
  <c r="DV158" i="12"/>
  <c r="DV148" i="12"/>
  <c r="DV96" i="12"/>
  <c r="DV271" i="12"/>
  <c r="DV249" i="12"/>
  <c r="CT185" i="12"/>
  <c r="CL185" i="12"/>
  <c r="CP185" i="12"/>
  <c r="CR185" i="12"/>
  <c r="DX185" i="12"/>
  <c r="CN185" i="12"/>
  <c r="CZ185" i="12"/>
  <c r="DT185" i="12"/>
  <c r="DR185" i="12"/>
  <c r="DO185" i="12"/>
  <c r="CL171" i="12"/>
  <c r="DT171" i="12"/>
  <c r="CP171" i="12"/>
  <c r="CX171" i="12" s="1"/>
  <c r="DX171" i="12"/>
  <c r="CN171" i="12"/>
  <c r="CV171" i="12" s="1"/>
  <c r="CT171" i="12"/>
  <c r="DO171" i="12"/>
  <c r="DR171" i="12"/>
  <c r="CZ171" i="12"/>
  <c r="CR171" i="12"/>
  <c r="BC184" i="12"/>
  <c r="BC196" i="12"/>
  <c r="BC42" i="12"/>
  <c r="CR199" i="12"/>
  <c r="CL199" i="12"/>
  <c r="AE199" i="11" s="1"/>
  <c r="AF199" i="11" s="1"/>
  <c r="CN199" i="12"/>
  <c r="CZ199" i="12"/>
  <c r="AR199" i="11" s="1"/>
  <c r="CT199" i="12"/>
  <c r="CP199" i="12"/>
  <c r="DR199" i="12"/>
  <c r="AM199" i="11" s="1"/>
  <c r="AN199" i="11" s="1"/>
  <c r="DV308" i="12"/>
  <c r="DV268" i="12"/>
  <c r="DV143" i="12"/>
  <c r="DV137" i="12"/>
  <c r="CT211" i="12"/>
  <c r="CZ211" i="12"/>
  <c r="CL211" i="12"/>
  <c r="CP211" i="12"/>
  <c r="DR211" i="12"/>
  <c r="DT211" i="12"/>
  <c r="CN211" i="12"/>
  <c r="DO211" i="12"/>
  <c r="CR211" i="12"/>
  <c r="DX211" i="12"/>
  <c r="CP81" i="12"/>
  <c r="DR81" i="12"/>
  <c r="CT81" i="12"/>
  <c r="CZ81" i="12"/>
  <c r="DT81" i="12"/>
  <c r="CN81" i="12"/>
  <c r="CR81" i="12"/>
  <c r="CL81" i="12"/>
  <c r="DX81" i="12"/>
  <c r="DO81" i="12"/>
  <c r="DY80" i="12"/>
  <c r="DP80" i="12"/>
  <c r="DR10" i="12"/>
  <c r="CZ10" i="12"/>
  <c r="CT10" i="12"/>
  <c r="CP10" i="12"/>
  <c r="CN10" i="12"/>
  <c r="CR10" i="12"/>
  <c r="CL10" i="12"/>
  <c r="AM44" i="11"/>
  <c r="AN44" i="11" s="1"/>
  <c r="DV44" i="12"/>
  <c r="CT223" i="12"/>
  <c r="CP223" i="12"/>
  <c r="CZ223" i="12"/>
  <c r="AR223" i="11" s="1"/>
  <c r="DR223" i="12"/>
  <c r="AM223" i="11" s="1"/>
  <c r="AN223" i="11" s="1"/>
  <c r="CL223" i="12"/>
  <c r="AE223" i="11" s="1"/>
  <c r="AF223" i="11" s="1"/>
  <c r="CR223" i="12"/>
  <c r="CN223" i="12"/>
  <c r="BC116" i="12"/>
  <c r="BC205" i="12"/>
  <c r="DV305" i="12"/>
  <c r="DV54" i="12"/>
  <c r="DY184" i="12"/>
  <c r="DP184" i="12"/>
  <c r="CN117" i="12"/>
  <c r="DT117" i="12"/>
  <c r="CZ117" i="12"/>
  <c r="DO117" i="12"/>
  <c r="CT117" i="12"/>
  <c r="DR117" i="12"/>
  <c r="CP117" i="12"/>
  <c r="CR117" i="12"/>
  <c r="CL117" i="12"/>
  <c r="DX117" i="12"/>
  <c r="DV72" i="12"/>
  <c r="CT39" i="12"/>
  <c r="CZ39" i="12"/>
  <c r="DR39" i="12"/>
  <c r="DO39" i="12"/>
  <c r="DX39" i="12"/>
  <c r="CL39" i="12"/>
  <c r="DT39" i="12"/>
  <c r="CR39" i="12"/>
  <c r="CN39" i="12"/>
  <c r="CP39" i="12"/>
  <c r="DV283" i="12"/>
  <c r="DV279" i="12"/>
  <c r="DO20" i="12"/>
  <c r="DT20" i="12"/>
  <c r="BE127" i="11"/>
  <c r="BF127" i="11" s="1"/>
  <c r="AZ127" i="11"/>
  <c r="BG103" i="6"/>
  <c r="BJ221" i="10"/>
  <c r="BK221" i="10" s="1"/>
  <c r="BJ108" i="10"/>
  <c r="BK108" i="10" s="1"/>
  <c r="BG20" i="6"/>
  <c r="AY42" i="11"/>
  <c r="BG42" i="6"/>
  <c r="BJ232" i="10"/>
  <c r="BK232" i="10" s="1"/>
  <c r="BG82" i="6"/>
  <c r="AY82" i="11"/>
  <c r="AY41" i="11"/>
  <c r="BG41" i="6"/>
  <c r="BG69" i="6"/>
  <c r="AY69" i="11"/>
  <c r="AY78" i="11"/>
  <c r="AZ78" i="11" s="1"/>
  <c r="BG65" i="6"/>
  <c r="AY65" i="11"/>
  <c r="BE220" i="11"/>
  <c r="BF220" i="11" s="1"/>
  <c r="AZ220" i="11"/>
  <c r="BE107" i="11"/>
  <c r="BF107" i="11" s="1"/>
  <c r="BE129" i="11"/>
  <c r="BF129" i="11" s="1"/>
  <c r="BE29" i="11"/>
  <c r="BF29" i="11" s="1"/>
  <c r="BE26" i="11"/>
  <c r="BF26" i="11" s="1"/>
  <c r="BG212" i="6"/>
  <c r="AY212" i="11"/>
  <c r="BG112" i="6"/>
  <c r="AY112" i="11"/>
  <c r="BE103" i="11"/>
  <c r="BF103" i="11" s="1"/>
  <c r="AZ103" i="11"/>
  <c r="BG160" i="6"/>
  <c r="AY160" i="11"/>
  <c r="BE113" i="11"/>
  <c r="BF113" i="11" s="1"/>
  <c r="AZ113" i="11"/>
  <c r="BE114" i="11"/>
  <c r="BF114" i="11" s="1"/>
  <c r="BE23" i="11"/>
  <c r="BF23" i="11" s="1"/>
  <c r="AZ23" i="11"/>
  <c r="AY67" i="11"/>
  <c r="BG67" i="6"/>
  <c r="BE218" i="11"/>
  <c r="BF218" i="11" s="1"/>
  <c r="AZ218" i="11"/>
  <c r="BE221" i="11"/>
  <c r="BF221" i="11" s="1"/>
  <c r="AZ221" i="11"/>
  <c r="BG27" i="6"/>
  <c r="BJ98" i="10"/>
  <c r="BK98" i="10" s="1"/>
  <c r="BJ67" i="10"/>
  <c r="BK67" i="10" s="1"/>
  <c r="BJ53" i="10"/>
  <c r="BK53" i="10" s="1"/>
  <c r="BJ99" i="10"/>
  <c r="BK99" i="10" s="1"/>
  <c r="BJ14" i="10"/>
  <c r="BK14" i="10" s="1"/>
  <c r="BE115" i="11"/>
  <c r="BF115" i="11" s="1"/>
  <c r="BJ159" i="10"/>
  <c r="BK159" i="10" s="1"/>
  <c r="BE109" i="11"/>
  <c r="BF109" i="11" s="1"/>
  <c r="BJ196" i="10"/>
  <c r="BK196" i="10" s="1"/>
  <c r="BJ69" i="10"/>
  <c r="BK69" i="10" s="1"/>
  <c r="BE106" i="11"/>
  <c r="BF106" i="11" s="1"/>
  <c r="AZ205" i="11"/>
  <c r="BE205" i="11"/>
  <c r="BF205" i="11" s="1"/>
  <c r="AZ45" i="11"/>
  <c r="BE45" i="11"/>
  <c r="BF45" i="11" s="1"/>
  <c r="BE44" i="11"/>
  <c r="BF44" i="11" s="1"/>
  <c r="AZ44" i="11"/>
  <c r="BJ172" i="10"/>
  <c r="BK172" i="10" s="1"/>
  <c r="BJ81" i="10"/>
  <c r="BK81" i="10" s="1"/>
  <c r="BJ103" i="10"/>
  <c r="BK103" i="10" s="1"/>
  <c r="BJ44" i="10"/>
  <c r="BK44" i="10" s="1"/>
  <c r="AZ211" i="11"/>
  <c r="BE211" i="11"/>
  <c r="BF211" i="11" s="1"/>
  <c r="AZ214" i="11"/>
  <c r="BE214" i="11"/>
  <c r="BF214" i="11" s="1"/>
  <c r="AZ43" i="11"/>
  <c r="BE43" i="11"/>
  <c r="BF43" i="11" s="1"/>
  <c r="BE63" i="11"/>
  <c r="BF63" i="11" s="1"/>
  <c r="AZ63" i="11"/>
  <c r="BJ43" i="10"/>
  <c r="BK43" i="10" s="1"/>
  <c r="BJ212" i="10"/>
  <c r="BK212" i="10" s="1"/>
  <c r="BJ52" i="10"/>
  <c r="BK52" i="10" s="1"/>
  <c r="BE77" i="10"/>
  <c r="BJ77" i="10"/>
  <c r="BK77" i="10" s="1"/>
  <c r="BE46" i="11"/>
  <c r="BF46" i="11" s="1"/>
  <c r="AZ46" i="11"/>
  <c r="BJ42" i="10"/>
  <c r="BK42" i="10" s="1"/>
  <c r="BE9" i="11"/>
  <c r="BF9" i="11" s="1"/>
  <c r="AZ9" i="11"/>
  <c r="AZ222" i="11"/>
  <c r="BE222" i="11"/>
  <c r="BF222" i="11" s="1"/>
  <c r="AZ219" i="11"/>
  <c r="BE219" i="11"/>
  <c r="BF219" i="11" s="1"/>
  <c r="AZ206" i="11"/>
  <c r="BE206" i="11"/>
  <c r="BF206" i="11" s="1"/>
  <c r="AZ80" i="11"/>
  <c r="BE80" i="11"/>
  <c r="BF80" i="11" s="1"/>
  <c r="BE79" i="11"/>
  <c r="BF79" i="11" s="1"/>
  <c r="AZ79" i="11"/>
  <c r="BJ29" i="10"/>
  <c r="BK29" i="10" s="1"/>
  <c r="AZ213" i="11"/>
  <c r="BE213" i="11"/>
  <c r="BF213" i="11" s="1"/>
  <c r="BE161" i="11"/>
  <c r="BF161" i="11" s="1"/>
  <c r="AZ161" i="11"/>
  <c r="J23" i="14"/>
  <c r="N21" i="14"/>
  <c r="V23" i="14"/>
  <c r="R23" i="14"/>
  <c r="T13" i="14"/>
  <c r="AS13" i="14"/>
  <c r="AM23" i="14"/>
  <c r="X13" i="14"/>
  <c r="H13" i="14"/>
  <c r="AW13" i="14"/>
  <c r="AI23" i="14"/>
  <c r="J13" i="14"/>
  <c r="AO13" i="14"/>
  <c r="AK23" i="14"/>
  <c r="AK12" i="14"/>
  <c r="AG13" i="14"/>
  <c r="AE13" i="14"/>
  <c r="R13" i="14"/>
  <c r="AK21" i="14"/>
  <c r="P13" i="14"/>
  <c r="L13" i="14"/>
  <c r="N27" i="14" l="1"/>
  <c r="DV184" i="12"/>
  <c r="DV181" i="12"/>
  <c r="DV178" i="12"/>
  <c r="DV244" i="12"/>
  <c r="AB154" i="11"/>
  <c r="AC154" i="11" s="1"/>
  <c r="DD154" i="12"/>
  <c r="AH154" i="11"/>
  <c r="AI154" i="11" s="1"/>
  <c r="CV154" i="12"/>
  <c r="AJ154" i="11"/>
  <c r="AK154" i="11" s="1"/>
  <c r="CX154" i="12"/>
  <c r="AU158" i="12"/>
  <c r="BG158" i="10"/>
  <c r="AT158" i="10"/>
  <c r="AU158" i="10" s="1"/>
  <c r="BA158" i="12"/>
  <c r="BC158" i="12" s="1"/>
  <c r="AU154" i="12"/>
  <c r="BG154" i="10"/>
  <c r="AT154" i="10"/>
  <c r="AU154" i="10" s="1"/>
  <c r="BA154" i="12"/>
  <c r="BC154" i="12" s="1"/>
  <c r="AJ187" i="11"/>
  <c r="AK187" i="11" s="1"/>
  <c r="CX187" i="12"/>
  <c r="AH187" i="11"/>
  <c r="AI187" i="11" s="1"/>
  <c r="CV187" i="12"/>
  <c r="AB187" i="11"/>
  <c r="AC187" i="11" s="1"/>
  <c r="DD187" i="12"/>
  <c r="AU185" i="12"/>
  <c r="BG185" i="10"/>
  <c r="AT185" i="10"/>
  <c r="AU185" i="10" s="1"/>
  <c r="BA185" i="12"/>
  <c r="BC185" i="12" s="1"/>
  <c r="AU203" i="12"/>
  <c r="BG203" i="10"/>
  <c r="AT203" i="10"/>
  <c r="AU203" i="10" s="1"/>
  <c r="BA203" i="12"/>
  <c r="BC203" i="12" s="1"/>
  <c r="AH199" i="11"/>
  <c r="AI199" i="11" s="1"/>
  <c r="CV199" i="12"/>
  <c r="AJ199" i="11"/>
  <c r="AK199" i="11" s="1"/>
  <c r="CX199" i="12"/>
  <c r="AB199" i="11"/>
  <c r="AC199" i="11" s="1"/>
  <c r="DD199" i="12"/>
  <c r="DV180" i="12"/>
  <c r="DV179" i="12"/>
  <c r="DV136" i="12"/>
  <c r="DV224" i="12"/>
  <c r="DV147" i="12"/>
  <c r="AJ77" i="11"/>
  <c r="AK77" i="11" s="1"/>
  <c r="CV77" i="12"/>
  <c r="DV200" i="12"/>
  <c r="DV241" i="12"/>
  <c r="DV243" i="12"/>
  <c r="DV157" i="12"/>
  <c r="DV242" i="12"/>
  <c r="DV201" i="12"/>
  <c r="DX201" i="12" s="1"/>
  <c r="DY201" i="12" s="1"/>
  <c r="DV206" i="12"/>
  <c r="AL12" i="14"/>
  <c r="AX13" i="14"/>
  <c r="AY218" i="12"/>
  <c r="AT218" i="10" s="1"/>
  <c r="AU218" i="10" s="1"/>
  <c r="AY244" i="12"/>
  <c r="BA244" i="12" s="1"/>
  <c r="CX238" i="12"/>
  <c r="I13" i="14"/>
  <c r="U13" i="14"/>
  <c r="AT13" i="14"/>
  <c r="AP13" i="14"/>
  <c r="Q13" i="14"/>
  <c r="M13" i="14"/>
  <c r="AH208" i="11"/>
  <c r="AI208" i="11" s="1"/>
  <c r="CV208" i="12"/>
  <c r="AJ208" i="11"/>
  <c r="AK208" i="11" s="1"/>
  <c r="CX208" i="12"/>
  <c r="AB208" i="11"/>
  <c r="AC208" i="11" s="1"/>
  <c r="DD208" i="12"/>
  <c r="AM208" i="11"/>
  <c r="AN208" i="11" s="1"/>
  <c r="AB198" i="11"/>
  <c r="AC198" i="11" s="1"/>
  <c r="DD198" i="12"/>
  <c r="AH198" i="11"/>
  <c r="AI198" i="11" s="1"/>
  <c r="CV198" i="12"/>
  <c r="AJ198" i="11"/>
  <c r="AK198" i="11" s="1"/>
  <c r="CX198" i="12"/>
  <c r="AJ197" i="11"/>
  <c r="AK197" i="11" s="1"/>
  <c r="CX197" i="12"/>
  <c r="AB197" i="11"/>
  <c r="AC197" i="11" s="1"/>
  <c r="DD197" i="12"/>
  <c r="AH197" i="11"/>
  <c r="AI197" i="11" s="1"/>
  <c r="CV197" i="12"/>
  <c r="Y13" i="14"/>
  <c r="AH13" i="14"/>
  <c r="AH202" i="11"/>
  <c r="AI202" i="11" s="1"/>
  <c r="CV202" i="12"/>
  <c r="AJ202" i="11"/>
  <c r="AK202" i="11" s="1"/>
  <c r="CX202" i="12"/>
  <c r="AB202" i="11"/>
  <c r="AC202" i="11" s="1"/>
  <c r="DD202" i="12"/>
  <c r="AY201" i="11"/>
  <c r="CV238" i="12"/>
  <c r="DV219" i="12"/>
  <c r="DX219" i="12" s="1"/>
  <c r="DY219" i="12" s="1"/>
  <c r="DD77" i="12"/>
  <c r="DO77" i="12" s="1"/>
  <c r="AJ195" i="11"/>
  <c r="AK195" i="11" s="1"/>
  <c r="CX195" i="12"/>
  <c r="AH195" i="11"/>
  <c r="AI195" i="11" s="1"/>
  <c r="CV195" i="12"/>
  <c r="AB195" i="11"/>
  <c r="AC195" i="11" s="1"/>
  <c r="DD195" i="12"/>
  <c r="AH196" i="11"/>
  <c r="AI196" i="11" s="1"/>
  <c r="CV196" i="12"/>
  <c r="AB196" i="11"/>
  <c r="AC196" i="11" s="1"/>
  <c r="DD196" i="12"/>
  <c r="AJ196" i="11"/>
  <c r="AK196" i="11" s="1"/>
  <c r="CX196" i="12"/>
  <c r="AB238" i="11"/>
  <c r="AC238" i="11" s="1"/>
  <c r="DD238" i="12"/>
  <c r="DV226" i="12"/>
  <c r="DX226" i="12" s="1"/>
  <c r="DY226" i="12" s="1"/>
  <c r="CV74" i="12"/>
  <c r="AB225" i="11"/>
  <c r="AC225" i="11" s="1"/>
  <c r="DD225" i="12"/>
  <c r="CX225" i="12"/>
  <c r="AJ223" i="11"/>
  <c r="AK223" i="11" s="1"/>
  <c r="CX223" i="12"/>
  <c r="AH223" i="11"/>
  <c r="AI223" i="11" s="1"/>
  <c r="CV223" i="12"/>
  <c r="AB223" i="11"/>
  <c r="AC223" i="11" s="1"/>
  <c r="DD223" i="12"/>
  <c r="DY231" i="12"/>
  <c r="AY231" i="11"/>
  <c r="AJ228" i="11"/>
  <c r="AK228" i="11" s="1"/>
  <c r="CX228" i="12"/>
  <c r="AH228" i="11"/>
  <c r="AI228" i="11" s="1"/>
  <c r="CV228" i="12"/>
  <c r="AB228" i="11"/>
  <c r="AC228" i="11" s="1"/>
  <c r="DD228" i="12"/>
  <c r="AH227" i="11"/>
  <c r="AI227" i="11" s="1"/>
  <c r="CV227" i="12"/>
  <c r="AB227" i="11"/>
  <c r="AC227" i="11" s="1"/>
  <c r="DD227" i="12"/>
  <c r="AJ227" i="11"/>
  <c r="AK227" i="11" s="1"/>
  <c r="CX227" i="12"/>
  <c r="AY226" i="11"/>
  <c r="CV28" i="12"/>
  <c r="CX28" i="12"/>
  <c r="AH239" i="11"/>
  <c r="AI239" i="11" s="1"/>
  <c r="CV239" i="12"/>
  <c r="AB239" i="11"/>
  <c r="AC239" i="11" s="1"/>
  <c r="DD239" i="12"/>
  <c r="AJ239" i="11"/>
  <c r="AK239" i="11" s="1"/>
  <c r="CX239" i="12"/>
  <c r="AJ229" i="11"/>
  <c r="AK229" i="11" s="1"/>
  <c r="CX229" i="12"/>
  <c r="AH229" i="11"/>
  <c r="AI229" i="11" s="1"/>
  <c r="CV229" i="12"/>
  <c r="AB229" i="11"/>
  <c r="AC229" i="11" s="1"/>
  <c r="DD229" i="12"/>
  <c r="AJ230" i="11"/>
  <c r="AK230" i="11" s="1"/>
  <c r="CX230" i="12"/>
  <c r="AB230" i="11"/>
  <c r="AC230" i="11" s="1"/>
  <c r="DD230" i="12"/>
  <c r="AH230" i="11"/>
  <c r="AI230" i="11" s="1"/>
  <c r="CV230" i="12"/>
  <c r="AH76" i="11"/>
  <c r="AI76" i="11" s="1"/>
  <c r="CV76" i="12"/>
  <c r="AB76" i="11"/>
  <c r="AC76" i="11" s="1"/>
  <c r="DD76" i="12"/>
  <c r="AJ76" i="11"/>
  <c r="AK76" i="11" s="1"/>
  <c r="CX76" i="12"/>
  <c r="AJ27" i="11"/>
  <c r="AK27" i="11" s="1"/>
  <c r="CX27" i="12"/>
  <c r="AB27" i="11"/>
  <c r="AC27" i="11" s="1"/>
  <c r="DD27" i="12"/>
  <c r="AH27" i="11"/>
  <c r="AI27" i="11" s="1"/>
  <c r="CV27" i="12"/>
  <c r="AJ240" i="11"/>
  <c r="AK240" i="11" s="1"/>
  <c r="CX240" i="12"/>
  <c r="AH240" i="11"/>
  <c r="AI240" i="11" s="1"/>
  <c r="CV240" i="12"/>
  <c r="AB240" i="11"/>
  <c r="AC240" i="11" s="1"/>
  <c r="DD240" i="12"/>
  <c r="AB28" i="11"/>
  <c r="AC28" i="11" s="1"/>
  <c r="DD28" i="12"/>
  <c r="DP233" i="12"/>
  <c r="DY37" i="12"/>
  <c r="DP37" i="12"/>
  <c r="AY71" i="12"/>
  <c r="AT71" i="10" s="1"/>
  <c r="AU71" i="10" s="1"/>
  <c r="AU143" i="12"/>
  <c r="BG143" i="10"/>
  <c r="AT143" i="10"/>
  <c r="AU143" i="10" s="1"/>
  <c r="BA143" i="12"/>
  <c r="BC143" i="12" s="1"/>
  <c r="AT125" i="12"/>
  <c r="AU125" i="12" s="1"/>
  <c r="AY195" i="12"/>
  <c r="AT195" i="10" s="1"/>
  <c r="AU195" i="10" s="1"/>
  <c r="AU218" i="12"/>
  <c r="BG218" i="10"/>
  <c r="AT226" i="10"/>
  <c r="AU226" i="10" s="1"/>
  <c r="BA226" i="12"/>
  <c r="BC226" i="12" s="1"/>
  <c r="AU226" i="12"/>
  <c r="BG226" i="10"/>
  <c r="AT244" i="10"/>
  <c r="AU244" i="10" s="1"/>
  <c r="AU244" i="12"/>
  <c r="BG244" i="10"/>
  <c r="AU195" i="12"/>
  <c r="BG195" i="10"/>
  <c r="AU87" i="12"/>
  <c r="BG87" i="10"/>
  <c r="AT87" i="10"/>
  <c r="AU87" i="10" s="1"/>
  <c r="BA87" i="12"/>
  <c r="BC87" i="12" s="1"/>
  <c r="AT241" i="10"/>
  <c r="AU241" i="10" s="1"/>
  <c r="BA241" i="12"/>
  <c r="BC241" i="12" s="1"/>
  <c r="AU241" i="12"/>
  <c r="BG241" i="10"/>
  <c r="AT228" i="10"/>
  <c r="AU228" i="10" s="1"/>
  <c r="BA228" i="12"/>
  <c r="BC228" i="12" s="1"/>
  <c r="AU228" i="12"/>
  <c r="BG228" i="10"/>
  <c r="AT83" i="10"/>
  <c r="AU83" i="10" s="1"/>
  <c r="BA83" i="12"/>
  <c r="BC83" i="12" s="1"/>
  <c r="AU83" i="12"/>
  <c r="BG83" i="10"/>
  <c r="BD39" i="10"/>
  <c r="BE39" i="10" s="1"/>
  <c r="BD39" i="12"/>
  <c r="BH39" i="10"/>
  <c r="AY21" i="12"/>
  <c r="AT21" i="10" s="1"/>
  <c r="AU21" i="10" s="1"/>
  <c r="AT201" i="10"/>
  <c r="AU201" i="10" s="1"/>
  <c r="BA201" i="12"/>
  <c r="BC201" i="12" s="1"/>
  <c r="AU201" i="12"/>
  <c r="BG201" i="10"/>
  <c r="DV112" i="12"/>
  <c r="DX112" i="12" s="1"/>
  <c r="DY112" i="12" s="1"/>
  <c r="DV83" i="12"/>
  <c r="DV111" i="12"/>
  <c r="DX111" i="12" s="1"/>
  <c r="DY111" i="12" s="1"/>
  <c r="AY40" i="12"/>
  <c r="AT40" i="10" s="1"/>
  <c r="AU40" i="10" s="1"/>
  <c r="AY227" i="12"/>
  <c r="AT227" i="10" s="1"/>
  <c r="AU227" i="10" s="1"/>
  <c r="AU227" i="12"/>
  <c r="BG227" i="10"/>
  <c r="AT107" i="12"/>
  <c r="BG107" i="10" s="1"/>
  <c r="AT234" i="10"/>
  <c r="AU234" i="10" s="1"/>
  <c r="BA234" i="12"/>
  <c r="BC234" i="12" s="1"/>
  <c r="AU234" i="12"/>
  <c r="BG234" i="10"/>
  <c r="AU230" i="12"/>
  <c r="BG230" i="10"/>
  <c r="AT230" i="10"/>
  <c r="AU230" i="10" s="1"/>
  <c r="BA230" i="12"/>
  <c r="BC230" i="12" s="1"/>
  <c r="AY214" i="12"/>
  <c r="BA214" i="12" s="1"/>
  <c r="BC214" i="12" s="1"/>
  <c r="AT198" i="12"/>
  <c r="BG40" i="10"/>
  <c r="AU40" i="12"/>
  <c r="DV37" i="12"/>
  <c r="AY237" i="12"/>
  <c r="AT237" i="12"/>
  <c r="AU222" i="12"/>
  <c r="BG222" i="10"/>
  <c r="AT222" i="10"/>
  <c r="AU222" i="10" s="1"/>
  <c r="BA222" i="12"/>
  <c r="BC222" i="12" s="1"/>
  <c r="AU214" i="12"/>
  <c r="BG214" i="10"/>
  <c r="AT198" i="10"/>
  <c r="AU198" i="10" s="1"/>
  <c r="BA198" i="12"/>
  <c r="BC198" i="12" s="1"/>
  <c r="AJ23" i="14"/>
  <c r="AT193" i="10"/>
  <c r="AU193" i="10" s="1"/>
  <c r="BA193" i="12"/>
  <c r="BG193" i="10"/>
  <c r="AU193" i="12"/>
  <c r="AT125" i="10"/>
  <c r="AU125" i="10" s="1"/>
  <c r="BA125" i="12"/>
  <c r="BC125" i="12" s="1"/>
  <c r="AT107" i="10"/>
  <c r="AU107" i="10" s="1"/>
  <c r="BA107" i="12"/>
  <c r="BC107" i="12" s="1"/>
  <c r="AU71" i="12"/>
  <c r="BG71" i="10"/>
  <c r="AH237" i="11"/>
  <c r="AI237" i="11" s="1"/>
  <c r="CV237" i="12"/>
  <c r="AJ237" i="11"/>
  <c r="AK237" i="11" s="1"/>
  <c r="CX237" i="12"/>
  <c r="AB237" i="11"/>
  <c r="AC237" i="11" s="1"/>
  <c r="DD237" i="12"/>
  <c r="DT237" i="12" s="1"/>
  <c r="AO237" i="11" s="1"/>
  <c r="AP237" i="11" s="1"/>
  <c r="DP237" i="12"/>
  <c r="BB237" i="11"/>
  <c r="BC237" i="11" s="1"/>
  <c r="DP112" i="12"/>
  <c r="BB112" i="11"/>
  <c r="BC112" i="11" s="1"/>
  <c r="DY70" i="12"/>
  <c r="AY70" i="11"/>
  <c r="CV22" i="12"/>
  <c r="AB22" i="11"/>
  <c r="AC22" i="11" s="1"/>
  <c r="DD22" i="12"/>
  <c r="AF13" i="14"/>
  <c r="K13" i="14"/>
  <c r="S13" i="14"/>
  <c r="BA199" i="12"/>
  <c r="BC199" i="12" s="1"/>
  <c r="AT199" i="10"/>
  <c r="AU199" i="10" s="1"/>
  <c r="AU199" i="12"/>
  <c r="BG199" i="10"/>
  <c r="AU200" i="12"/>
  <c r="BG200" i="10"/>
  <c r="AT200" i="10"/>
  <c r="AU200" i="10" s="1"/>
  <c r="BA200" i="12"/>
  <c r="AU216" i="12"/>
  <c r="BG216" i="10"/>
  <c r="AT216" i="10"/>
  <c r="AU216" i="10" s="1"/>
  <c r="BA216" i="12"/>
  <c r="BC216" i="12" s="1"/>
  <c r="BD216" i="10" s="1"/>
  <c r="BE216" i="10" s="1"/>
  <c r="AT217" i="10"/>
  <c r="AU217" i="10" s="1"/>
  <c r="BA217" i="12"/>
  <c r="AU217" i="12"/>
  <c r="BG217" i="10"/>
  <c r="AT224" i="10"/>
  <c r="AU224" i="10" s="1"/>
  <c r="BA224" i="12"/>
  <c r="BC224" i="12" s="1"/>
  <c r="AU224" i="12"/>
  <c r="BG224" i="10"/>
  <c r="AT225" i="10"/>
  <c r="AU225" i="10" s="1"/>
  <c r="BA225" i="12"/>
  <c r="BC225" i="12" s="1"/>
  <c r="AU225" i="12"/>
  <c r="BG225" i="10"/>
  <c r="AU163" i="12"/>
  <c r="BG163" i="10"/>
  <c r="AT163" i="10"/>
  <c r="AU163" i="10" s="1"/>
  <c r="BA163" i="12"/>
  <c r="BC163" i="12" s="1"/>
  <c r="AT164" i="10"/>
  <c r="AU164" i="10" s="1"/>
  <c r="BA164" i="12"/>
  <c r="BC164" i="12" s="1"/>
  <c r="AU164" i="12"/>
  <c r="BG164" i="10"/>
  <c r="AT110" i="10"/>
  <c r="AU110" i="10" s="1"/>
  <c r="BA110" i="12"/>
  <c r="AU110" i="12"/>
  <c r="BG110" i="10"/>
  <c r="AT17" i="10"/>
  <c r="AU17" i="10" s="1"/>
  <c r="BA17" i="12"/>
  <c r="BC17" i="12" s="1"/>
  <c r="AU17" i="12"/>
  <c r="BG17" i="10"/>
  <c r="AU16" i="12"/>
  <c r="BG16" i="10"/>
  <c r="AT16" i="10"/>
  <c r="AU16" i="10" s="1"/>
  <c r="BA16" i="12"/>
  <c r="BC16" i="12" s="1"/>
  <c r="DV29" i="12"/>
  <c r="DX29" i="12" s="1"/>
  <c r="DY29" i="12" s="1"/>
  <c r="AT34" i="12"/>
  <c r="AU34" i="12" s="1"/>
  <c r="DV246" i="12"/>
  <c r="AT34" i="10"/>
  <c r="AU34" i="10" s="1"/>
  <c r="BA34" i="12"/>
  <c r="BC34" i="12" s="1"/>
  <c r="AT30" i="10"/>
  <c r="AU30" i="10" s="1"/>
  <c r="BA30" i="12"/>
  <c r="BC30" i="12" s="1"/>
  <c r="AU30" i="12"/>
  <c r="BG30" i="10"/>
  <c r="AT117" i="10"/>
  <c r="AU117" i="10" s="1"/>
  <c r="BA117" i="12"/>
  <c r="AU117" i="12"/>
  <c r="BG117" i="10"/>
  <c r="DV189" i="12"/>
  <c r="DV194" i="12"/>
  <c r="DV236" i="12"/>
  <c r="DV186" i="12"/>
  <c r="DV247" i="12"/>
  <c r="DV69" i="12"/>
  <c r="DV191" i="12"/>
  <c r="DV127" i="12"/>
  <c r="DV192" i="12"/>
  <c r="DV190" i="12"/>
  <c r="DV248" i="12"/>
  <c r="DV34" i="12"/>
  <c r="AY209" i="12"/>
  <c r="BA209" i="12" s="1"/>
  <c r="BC209" i="12" s="1"/>
  <c r="AY35" i="12"/>
  <c r="AT35" i="12"/>
  <c r="AT33" i="10"/>
  <c r="AU33" i="10" s="1"/>
  <c r="BA33" i="12"/>
  <c r="BC33" i="12" s="1"/>
  <c r="AU33" i="12"/>
  <c r="BG33" i="10"/>
  <c r="AT210" i="10"/>
  <c r="AU210" i="10" s="1"/>
  <c r="BA210" i="12"/>
  <c r="BC210" i="12" s="1"/>
  <c r="AU210" i="12"/>
  <c r="BG210" i="10"/>
  <c r="AT27" i="10"/>
  <c r="AU27" i="10" s="1"/>
  <c r="BA27" i="12"/>
  <c r="BC27" i="12" s="1"/>
  <c r="AU27" i="12"/>
  <c r="BG27" i="10"/>
  <c r="AU26" i="12"/>
  <c r="BG26" i="10"/>
  <c r="AT26" i="10"/>
  <c r="AU26" i="10" s="1"/>
  <c r="BA26" i="12"/>
  <c r="BC26" i="12" s="1"/>
  <c r="AT208" i="10"/>
  <c r="AU208" i="10" s="1"/>
  <c r="BA208" i="12"/>
  <c r="BC208" i="12" s="1"/>
  <c r="AU208" i="12"/>
  <c r="BG208" i="10"/>
  <c r="DV254" i="12"/>
  <c r="AT209" i="10"/>
  <c r="AU209" i="10" s="1"/>
  <c r="AU209" i="12"/>
  <c r="BG209" i="10"/>
  <c r="AT22" i="12"/>
  <c r="AU22" i="12" s="1"/>
  <c r="BG211" i="10"/>
  <c r="AU211" i="12"/>
  <c r="AT211" i="10"/>
  <c r="AU211" i="10" s="1"/>
  <c r="BA211" i="12"/>
  <c r="AY24" i="12"/>
  <c r="BA24" i="12" s="1"/>
  <c r="BC24" i="12" s="1"/>
  <c r="AN23" i="14"/>
  <c r="AU207" i="12"/>
  <c r="BG207" i="10"/>
  <c r="AT207" i="10"/>
  <c r="AU207" i="10" s="1"/>
  <c r="BA207" i="12"/>
  <c r="DV216" i="12"/>
  <c r="DV253" i="12"/>
  <c r="DV169" i="12"/>
  <c r="DV121" i="12"/>
  <c r="DV47" i="12"/>
  <c r="DV210" i="12"/>
  <c r="DV26" i="12"/>
  <c r="DX26" i="12" s="1"/>
  <c r="DY26" i="12" s="1"/>
  <c r="DV65" i="12"/>
  <c r="DV48" i="12"/>
  <c r="DV119" i="12"/>
  <c r="DV166" i="12"/>
  <c r="DV207" i="12"/>
  <c r="DV218" i="12"/>
  <c r="DV131" i="12"/>
  <c r="DV234" i="12"/>
  <c r="DV129" i="12"/>
  <c r="DV19" i="12"/>
  <c r="DV167" i="12"/>
  <c r="DV63" i="12"/>
  <c r="DV120" i="12"/>
  <c r="DV73" i="12"/>
  <c r="DV134" i="12"/>
  <c r="DV133" i="12"/>
  <c r="DV84" i="12"/>
  <c r="DV164" i="12"/>
  <c r="DV165" i="12"/>
  <c r="AU21" i="12"/>
  <c r="BG21" i="10"/>
  <c r="AU18" i="12"/>
  <c r="BG18" i="10"/>
  <c r="AT18" i="10"/>
  <c r="AU18" i="10" s="1"/>
  <c r="BA18" i="12"/>
  <c r="BC18" i="12" s="1"/>
  <c r="AT10" i="12"/>
  <c r="DV23" i="12"/>
  <c r="DV16" i="12"/>
  <c r="DV217" i="12"/>
  <c r="DV162" i="12"/>
  <c r="DV17" i="12"/>
  <c r="DV60" i="12"/>
  <c r="DV114" i="12"/>
  <c r="DV126" i="12"/>
  <c r="DV161" i="12"/>
  <c r="DV163" i="12"/>
  <c r="DV33" i="12"/>
  <c r="DV12" i="12"/>
  <c r="DX12" i="12" s="1"/>
  <c r="DY12" i="12" s="1"/>
  <c r="DV79" i="12"/>
  <c r="AT15" i="12"/>
  <c r="AY15" i="12"/>
  <c r="AU13" i="12"/>
  <c r="BG13" i="10"/>
  <c r="AT13" i="10"/>
  <c r="AU13" i="10" s="1"/>
  <c r="BA13" i="12"/>
  <c r="BC13" i="12" s="1"/>
  <c r="AB25" i="11"/>
  <c r="AC25" i="11" s="1"/>
  <c r="DD25" i="12"/>
  <c r="DV115" i="12"/>
  <c r="AY111" i="11"/>
  <c r="AB68" i="11"/>
  <c r="AC68" i="11" s="1"/>
  <c r="DD68" i="12"/>
  <c r="DV35" i="12"/>
  <c r="DV36" i="12"/>
  <c r="DV233" i="12"/>
  <c r="DX233" i="12" s="1"/>
  <c r="DY233" i="12" s="1"/>
  <c r="AB21" i="11"/>
  <c r="AC21" i="11" s="1"/>
  <c r="DD21" i="12"/>
  <c r="AT11" i="12"/>
  <c r="AU11" i="12" s="1"/>
  <c r="AT10" i="10"/>
  <c r="AU10" i="10" s="1"/>
  <c r="BA10" i="12"/>
  <c r="BC10" i="12" s="1"/>
  <c r="AT22" i="10"/>
  <c r="AU22" i="10" s="1"/>
  <c r="BA22" i="12"/>
  <c r="BC22" i="12" s="1"/>
  <c r="AT24" i="10"/>
  <c r="AU24" i="10" s="1"/>
  <c r="AU24" i="12"/>
  <c r="BG24" i="10"/>
  <c r="DD30" i="12"/>
  <c r="DO30" i="12" s="1"/>
  <c r="BE33" i="11"/>
  <c r="BF33" i="11" s="1"/>
  <c r="AZ33" i="11"/>
  <c r="AT12" i="10"/>
  <c r="AU12" i="10" s="1"/>
  <c r="BA12" i="12"/>
  <c r="BC12" i="12" s="1"/>
  <c r="AU12" i="12"/>
  <c r="BG12" i="10"/>
  <c r="AT11" i="10"/>
  <c r="AU11" i="10" s="1"/>
  <c r="BA11" i="12"/>
  <c r="BC11" i="12" s="1"/>
  <c r="AT9" i="10"/>
  <c r="AU9" i="10" s="1"/>
  <c r="BA9" i="12"/>
  <c r="BC9" i="12" s="1"/>
  <c r="AU9" i="12"/>
  <c r="BG9" i="10"/>
  <c r="BE34" i="11"/>
  <c r="BF34" i="11" s="1"/>
  <c r="AZ34" i="11"/>
  <c r="AT23" i="10"/>
  <c r="AU23" i="10" s="1"/>
  <c r="BA23" i="12"/>
  <c r="AU23" i="12"/>
  <c r="BG23" i="10"/>
  <c r="CV10" i="12"/>
  <c r="CX10" i="12"/>
  <c r="DD10" i="12"/>
  <c r="CV31" i="12"/>
  <c r="DV117" i="12"/>
  <c r="DV125" i="12"/>
  <c r="DV105" i="12"/>
  <c r="DV232" i="12"/>
  <c r="DX232" i="12" s="1"/>
  <c r="DV214" i="12"/>
  <c r="DV78" i="12"/>
  <c r="DV75" i="12"/>
  <c r="DV107" i="12"/>
  <c r="DV124" i="12"/>
  <c r="DV212" i="12"/>
  <c r="DV43" i="12"/>
  <c r="DV160" i="12"/>
  <c r="DV215" i="12"/>
  <c r="DX215" i="12" s="1"/>
  <c r="DV128" i="12"/>
  <c r="AB31" i="11"/>
  <c r="AC31" i="11" s="1"/>
  <c r="DD31" i="12"/>
  <c r="AB74" i="11"/>
  <c r="AC74" i="11" s="1"/>
  <c r="DD74" i="12"/>
  <c r="DV81" i="12"/>
  <c r="DV211" i="12"/>
  <c r="DV204" i="12"/>
  <c r="DV171" i="12"/>
  <c r="AL23" i="14"/>
  <c r="AL21" i="14"/>
  <c r="AK27" i="14"/>
  <c r="AL27" i="14" s="1"/>
  <c r="BD184" i="12"/>
  <c r="DP185" i="12"/>
  <c r="DY204" i="12"/>
  <c r="BD78" i="12"/>
  <c r="BD223" i="12"/>
  <c r="DP204" i="12"/>
  <c r="DY117" i="12"/>
  <c r="DP81" i="12"/>
  <c r="DP171" i="12"/>
  <c r="DY39" i="12"/>
  <c r="DY81" i="12"/>
  <c r="DP39" i="12"/>
  <c r="DP117" i="12"/>
  <c r="BD116" i="12"/>
  <c r="BD42" i="12"/>
  <c r="DV185" i="12"/>
  <c r="DP211" i="12"/>
  <c r="DY185" i="12"/>
  <c r="DV39" i="12"/>
  <c r="BD205" i="12"/>
  <c r="DY211" i="12"/>
  <c r="BD196" i="12"/>
  <c r="DY171" i="12"/>
  <c r="BD171" i="12"/>
  <c r="DV20" i="12"/>
  <c r="AO20" i="11"/>
  <c r="AP20" i="11" s="1"/>
  <c r="DP20" i="12"/>
  <c r="BB20" i="11"/>
  <c r="BC20" i="11" s="1"/>
  <c r="AZ42" i="11"/>
  <c r="BE42" i="11"/>
  <c r="BF42" i="11" s="1"/>
  <c r="BE78" i="11"/>
  <c r="BF78" i="11" s="1"/>
  <c r="AZ69" i="11"/>
  <c r="BE69" i="11"/>
  <c r="BF69" i="11" s="1"/>
  <c r="BE82" i="11"/>
  <c r="BF82" i="11" s="1"/>
  <c r="AZ82" i="11"/>
  <c r="AZ41" i="11"/>
  <c r="BE41" i="11"/>
  <c r="BF41" i="11" s="1"/>
  <c r="BE65" i="11"/>
  <c r="BF65" i="11" s="1"/>
  <c r="AZ65" i="11"/>
  <c r="AZ160" i="11"/>
  <c r="BE160" i="11"/>
  <c r="BF160" i="11" s="1"/>
  <c r="AZ112" i="11"/>
  <c r="BE112" i="11"/>
  <c r="BF112" i="11" s="1"/>
  <c r="BE212" i="11"/>
  <c r="BF212" i="11" s="1"/>
  <c r="AZ212" i="11"/>
  <c r="AZ67" i="11"/>
  <c r="BE67" i="11"/>
  <c r="BF67" i="11" s="1"/>
  <c r="V21" i="14"/>
  <c r="F23" i="14"/>
  <c r="H12" i="14"/>
  <c r="X12" i="14"/>
  <c r="L12" i="14"/>
  <c r="AU23" i="14"/>
  <c r="AK15" i="14"/>
  <c r="AQ23" i="14"/>
  <c r="AO12" i="14"/>
  <c r="AW12" i="14"/>
  <c r="AE23" i="14"/>
  <c r="AI15" i="14"/>
  <c r="T12" i="14"/>
  <c r="P12" i="14"/>
  <c r="AS12" i="14"/>
  <c r="AG12" i="14"/>
  <c r="BG10" i="10" l="1"/>
  <c r="DO154" i="12"/>
  <c r="DT154" i="12"/>
  <c r="BD158" i="12"/>
  <c r="BD158" i="10"/>
  <c r="BE158" i="10" s="1"/>
  <c r="BH158" i="10"/>
  <c r="BD154" i="12"/>
  <c r="BD154" i="10"/>
  <c r="BE154" i="10" s="1"/>
  <c r="BH154" i="10"/>
  <c r="DO187" i="12"/>
  <c r="DT187" i="12"/>
  <c r="BD185" i="12"/>
  <c r="BD185" i="10"/>
  <c r="BE185" i="10" s="1"/>
  <c r="BH185" i="10"/>
  <c r="BD203" i="12"/>
  <c r="BD203" i="10"/>
  <c r="BE203" i="10" s="1"/>
  <c r="BH203" i="10"/>
  <c r="DT199" i="12"/>
  <c r="DO199" i="12"/>
  <c r="O23" i="14"/>
  <c r="AR23" i="14"/>
  <c r="BG198" i="10"/>
  <c r="BH198" i="10" s="1"/>
  <c r="BA218" i="12"/>
  <c r="BC218" i="12" s="1"/>
  <c r="BD218" i="12" s="1"/>
  <c r="AV23" i="14"/>
  <c r="AX12" i="14"/>
  <c r="BC244" i="12"/>
  <c r="BD244" i="12" s="1"/>
  <c r="DT208" i="12"/>
  <c r="DO208" i="12"/>
  <c r="DO198" i="12"/>
  <c r="DT198" i="12"/>
  <c r="DT197" i="12"/>
  <c r="DO197" i="12"/>
  <c r="DT202" i="12"/>
  <c r="DO202" i="12"/>
  <c r="AZ201" i="11"/>
  <c r="BE201" i="11"/>
  <c r="BF201" i="11" s="1"/>
  <c r="DT77" i="12"/>
  <c r="DV77" i="12" s="1"/>
  <c r="DX77" i="12" s="1"/>
  <c r="DO195" i="12"/>
  <c r="DT195" i="12"/>
  <c r="AH12" i="14"/>
  <c r="DO196" i="12"/>
  <c r="DT196" i="12"/>
  <c r="BB77" i="11"/>
  <c r="BC77" i="11" s="1"/>
  <c r="DP77" i="12"/>
  <c r="DT238" i="12"/>
  <c r="DO238" i="12"/>
  <c r="DT225" i="12"/>
  <c r="DO225" i="12"/>
  <c r="DT223" i="12"/>
  <c r="DO223" i="12"/>
  <c r="AZ231" i="11"/>
  <c r="BE231" i="11"/>
  <c r="BF231" i="11" s="1"/>
  <c r="DT228" i="12"/>
  <c r="DO228" i="12"/>
  <c r="DO227" i="12"/>
  <c r="DT227" i="12"/>
  <c r="BE226" i="11"/>
  <c r="BF226" i="11" s="1"/>
  <c r="AZ226" i="11"/>
  <c r="DT239" i="12"/>
  <c r="DO239" i="12"/>
  <c r="DT229" i="12"/>
  <c r="DO229" i="12"/>
  <c r="DT230" i="12"/>
  <c r="DO230" i="12"/>
  <c r="AP12" i="14"/>
  <c r="DO76" i="12"/>
  <c r="DT76" i="12"/>
  <c r="DO27" i="12"/>
  <c r="DT27" i="12"/>
  <c r="DO240" i="12"/>
  <c r="DT240" i="12"/>
  <c r="DT28" i="12"/>
  <c r="DO28" i="12"/>
  <c r="BA71" i="12"/>
  <c r="BC71" i="12" s="1"/>
  <c r="BD71" i="10" s="1"/>
  <c r="BE71" i="10" s="1"/>
  <c r="BD143" i="12"/>
  <c r="BD143" i="10"/>
  <c r="BE143" i="10" s="1"/>
  <c r="BH143" i="10"/>
  <c r="BG125" i="10"/>
  <c r="BH125" i="10" s="1"/>
  <c r="BA195" i="12"/>
  <c r="BH218" i="10"/>
  <c r="BD218" i="10"/>
  <c r="BE218" i="10" s="1"/>
  <c r="BA21" i="12"/>
  <c r="BC21" i="12" s="1"/>
  <c r="BD21" i="12" s="1"/>
  <c r="BH226" i="10"/>
  <c r="BD226" i="12"/>
  <c r="BD226" i="10"/>
  <c r="BE226" i="10" s="1"/>
  <c r="BH244" i="10"/>
  <c r="BD244" i="10"/>
  <c r="BE244" i="10" s="1"/>
  <c r="BH195" i="10"/>
  <c r="BD87" i="12"/>
  <c r="BD87" i="10"/>
  <c r="BE87" i="10" s="1"/>
  <c r="BH87" i="10"/>
  <c r="M12" i="14"/>
  <c r="BD241" i="12"/>
  <c r="BD241" i="10"/>
  <c r="BE241" i="10" s="1"/>
  <c r="BH241" i="10"/>
  <c r="BH228" i="10"/>
  <c r="BD228" i="12"/>
  <c r="BD228" i="10"/>
  <c r="BE228" i="10" s="1"/>
  <c r="BH83" i="10"/>
  <c r="BD83" i="12"/>
  <c r="BD83" i="10"/>
  <c r="BE83" i="10" s="1"/>
  <c r="BJ39" i="10"/>
  <c r="BK39" i="10" s="1"/>
  <c r="BD201" i="12"/>
  <c r="BD201" i="10"/>
  <c r="BE201" i="10" s="1"/>
  <c r="BH201" i="10"/>
  <c r="AT12" i="14"/>
  <c r="U12" i="14"/>
  <c r="BA40" i="12"/>
  <c r="BA227" i="12"/>
  <c r="BC227" i="12" s="1"/>
  <c r="BD227" i="10" s="1"/>
  <c r="BE227" i="10" s="1"/>
  <c r="AU107" i="12"/>
  <c r="BH227" i="10"/>
  <c r="Y12" i="14"/>
  <c r="W23" i="14"/>
  <c r="BH234" i="10"/>
  <c r="BD234" i="12"/>
  <c r="BD234" i="10"/>
  <c r="BE234" i="10" s="1"/>
  <c r="BD230" i="12"/>
  <c r="BD230" i="10"/>
  <c r="BE230" i="10" s="1"/>
  <c r="BH230" i="10"/>
  <c r="AT214" i="10"/>
  <c r="AU214" i="10" s="1"/>
  <c r="AU198" i="12"/>
  <c r="BH40" i="10"/>
  <c r="BG22" i="10"/>
  <c r="BH22" i="10" s="1"/>
  <c r="AU237" i="12"/>
  <c r="BG237" i="10"/>
  <c r="AT237" i="10"/>
  <c r="AU237" i="10" s="1"/>
  <c r="BA237" i="12"/>
  <c r="BD222" i="12"/>
  <c r="BD222" i="10"/>
  <c r="BE222" i="10" s="1"/>
  <c r="BH222" i="10"/>
  <c r="BD214" i="12"/>
  <c r="BD214" i="10"/>
  <c r="BE214" i="10" s="1"/>
  <c r="BH214" i="10"/>
  <c r="BD198" i="12"/>
  <c r="BD198" i="10"/>
  <c r="BE198" i="10" s="1"/>
  <c r="AJ15" i="14"/>
  <c r="BH193" i="10"/>
  <c r="BC193" i="12"/>
  <c r="BD125" i="12"/>
  <c r="BD125" i="10"/>
  <c r="BE125" i="10" s="1"/>
  <c r="BD107" i="12"/>
  <c r="BD107" i="10"/>
  <c r="BE107" i="10" s="1"/>
  <c r="BH107" i="10"/>
  <c r="BH71" i="10"/>
  <c r="Q12" i="14"/>
  <c r="DV237" i="12"/>
  <c r="AZ70" i="11"/>
  <c r="BE70" i="11"/>
  <c r="BF70" i="11" s="1"/>
  <c r="DO22" i="12"/>
  <c r="DT22" i="12"/>
  <c r="BD216" i="12"/>
  <c r="K23" i="14"/>
  <c r="S23" i="14"/>
  <c r="AF23" i="14"/>
  <c r="BH199" i="10"/>
  <c r="BD199" i="12"/>
  <c r="BD199" i="10"/>
  <c r="BC200" i="12"/>
  <c r="BH200" i="10"/>
  <c r="BH216" i="10"/>
  <c r="BJ216" i="10"/>
  <c r="BK216" i="10" s="1"/>
  <c r="BH217" i="10"/>
  <c r="BC217" i="12"/>
  <c r="BH224" i="10"/>
  <c r="BD224" i="12"/>
  <c r="BD224" i="10"/>
  <c r="BH225" i="10"/>
  <c r="BD225" i="12"/>
  <c r="BD225" i="10"/>
  <c r="BD163" i="12"/>
  <c r="BD163" i="10"/>
  <c r="BE163" i="10" s="1"/>
  <c r="BH163" i="10"/>
  <c r="BH164" i="10"/>
  <c r="BD164" i="12"/>
  <c r="BD164" i="10"/>
  <c r="BH110" i="10"/>
  <c r="BC110" i="12"/>
  <c r="BH17" i="10"/>
  <c r="BD17" i="12"/>
  <c r="BD17" i="10"/>
  <c r="BD16" i="12"/>
  <c r="BD16" i="10"/>
  <c r="BE16" i="10" s="1"/>
  <c r="BH16" i="10"/>
  <c r="BG34" i="10"/>
  <c r="BH34" i="10" s="1"/>
  <c r="BD34" i="12"/>
  <c r="BD34" i="10"/>
  <c r="BE34" i="10" s="1"/>
  <c r="BH30" i="10"/>
  <c r="BD30" i="12"/>
  <c r="BD30" i="10"/>
  <c r="BE30" i="10" s="1"/>
  <c r="BH117" i="10"/>
  <c r="BC117" i="12"/>
  <c r="BC211" i="12"/>
  <c r="BD211" i="12" s="1"/>
  <c r="AU35" i="12"/>
  <c r="BG35" i="10"/>
  <c r="AT35" i="10"/>
  <c r="AU35" i="10" s="1"/>
  <c r="BA35" i="12"/>
  <c r="BC35" i="12" s="1"/>
  <c r="BH33" i="10"/>
  <c r="BD33" i="12"/>
  <c r="BD33" i="10"/>
  <c r="BE33" i="10" s="1"/>
  <c r="BD210" i="12"/>
  <c r="BD210" i="10"/>
  <c r="BE210" i="10" s="1"/>
  <c r="BH210" i="10"/>
  <c r="BH27" i="10"/>
  <c r="BJ27" i="10"/>
  <c r="BK27" i="10" s="1"/>
  <c r="BD27" i="12"/>
  <c r="BD27" i="10"/>
  <c r="BE27" i="10" s="1"/>
  <c r="BD26" i="12"/>
  <c r="BD26" i="10"/>
  <c r="BE26" i="10" s="1"/>
  <c r="BH26" i="10"/>
  <c r="BH208" i="10"/>
  <c r="BD208" i="12"/>
  <c r="BD208" i="10"/>
  <c r="BE208" i="10" s="1"/>
  <c r="BH209" i="10"/>
  <c r="BD209" i="12"/>
  <c r="BD209" i="10"/>
  <c r="BE209" i="10" s="1"/>
  <c r="BD211" i="10"/>
  <c r="BE211" i="10" s="1"/>
  <c r="BH211" i="10"/>
  <c r="BC207" i="12"/>
  <c r="BH207" i="10"/>
  <c r="BH21" i="10"/>
  <c r="BH18" i="10"/>
  <c r="BD18" i="12"/>
  <c r="BD18" i="10"/>
  <c r="BE18" i="10" s="1"/>
  <c r="AU10" i="12"/>
  <c r="AT15" i="10"/>
  <c r="AU15" i="10" s="1"/>
  <c r="BA15" i="12"/>
  <c r="AU15" i="12"/>
  <c r="BG15" i="10"/>
  <c r="BH15" i="10" s="1"/>
  <c r="BD13" i="12"/>
  <c r="BD13" i="10"/>
  <c r="BE13" i="10" s="1"/>
  <c r="BH13" i="10"/>
  <c r="DO25" i="12"/>
  <c r="DT25" i="12"/>
  <c r="AZ111" i="11"/>
  <c r="BE111" i="11"/>
  <c r="BF111" i="11" s="1"/>
  <c r="DO68" i="12"/>
  <c r="DT68" i="12"/>
  <c r="DO21" i="12"/>
  <c r="DT21" i="12"/>
  <c r="BG11" i="10"/>
  <c r="BH11" i="10" s="1"/>
  <c r="G23" i="14"/>
  <c r="BD10" i="12"/>
  <c r="BD10" i="10"/>
  <c r="BE10" i="10" s="1"/>
  <c r="BH10" i="10"/>
  <c r="BD22" i="12"/>
  <c r="BD22" i="10"/>
  <c r="BE22" i="10" s="1"/>
  <c r="BH24" i="10"/>
  <c r="BD24" i="12"/>
  <c r="BD24" i="10"/>
  <c r="BE24" i="10" s="1"/>
  <c r="DT30" i="12"/>
  <c r="AO30" i="11" s="1"/>
  <c r="AP30" i="11" s="1"/>
  <c r="DP30" i="12"/>
  <c r="BB30" i="11"/>
  <c r="BC30" i="11" s="1"/>
  <c r="BH12" i="10"/>
  <c r="BD12" i="12"/>
  <c r="BD12" i="10"/>
  <c r="BE12" i="10" s="1"/>
  <c r="BD11" i="12"/>
  <c r="BD11" i="10"/>
  <c r="BE11" i="10" s="1"/>
  <c r="BH9" i="10"/>
  <c r="BD9" i="12"/>
  <c r="BD9" i="10"/>
  <c r="BE9" i="10" s="1"/>
  <c r="BH23" i="10"/>
  <c r="BC23" i="12"/>
  <c r="I12" i="14"/>
  <c r="DO10" i="12"/>
  <c r="DT10" i="12"/>
  <c r="DY232" i="12"/>
  <c r="DY215" i="12"/>
  <c r="DO31" i="12"/>
  <c r="DT31" i="12"/>
  <c r="DO74" i="12"/>
  <c r="DT74" i="12"/>
  <c r="AL15" i="14"/>
  <c r="DX20" i="12"/>
  <c r="AU15" i="14"/>
  <c r="R15" i="14"/>
  <c r="H23" i="14"/>
  <c r="V15" i="14"/>
  <c r="AS23" i="14"/>
  <c r="F15" i="14"/>
  <c r="AM15" i="14"/>
  <c r="AG23" i="14"/>
  <c r="AO23" i="14"/>
  <c r="AW23" i="14"/>
  <c r="AI21" i="14"/>
  <c r="N15" i="14"/>
  <c r="AQ15" i="14"/>
  <c r="X23" i="14"/>
  <c r="AE15" i="14"/>
  <c r="J15" i="14"/>
  <c r="P23" i="14"/>
  <c r="L23" i="14"/>
  <c r="T23" i="14"/>
  <c r="AO154" i="11" l="1"/>
  <c r="AP154" i="11" s="1"/>
  <c r="DV154" i="12"/>
  <c r="DX154" i="12" s="1"/>
  <c r="DP154" i="12"/>
  <c r="BB154" i="11"/>
  <c r="BC154" i="11" s="1"/>
  <c r="BJ158" i="10"/>
  <c r="BK158" i="10" s="1"/>
  <c r="BJ154" i="10"/>
  <c r="BK154" i="10" s="1"/>
  <c r="AO187" i="11"/>
  <c r="AP187" i="11" s="1"/>
  <c r="DV187" i="12"/>
  <c r="DX187" i="12" s="1"/>
  <c r="DP187" i="12"/>
  <c r="BB187" i="11"/>
  <c r="BC187" i="11" s="1"/>
  <c r="BJ185" i="10"/>
  <c r="BK185" i="10" s="1"/>
  <c r="BJ203" i="10"/>
  <c r="BK203" i="10" s="1"/>
  <c r="BB199" i="11"/>
  <c r="BC199" i="11" s="1"/>
  <c r="DP199" i="12"/>
  <c r="AO199" i="11"/>
  <c r="AP199" i="11" s="1"/>
  <c r="DV199" i="12"/>
  <c r="DX199" i="12" s="1"/>
  <c r="AR15" i="14"/>
  <c r="BC195" i="12"/>
  <c r="BJ163" i="10"/>
  <c r="BK163" i="10" s="1"/>
  <c r="AV15" i="14"/>
  <c r="AX23" i="14"/>
  <c r="DP208" i="12"/>
  <c r="BB208" i="11"/>
  <c r="BC208" i="11" s="1"/>
  <c r="AO208" i="11"/>
  <c r="AP208" i="11" s="1"/>
  <c r="DV208" i="12"/>
  <c r="DP198" i="12"/>
  <c r="BB198" i="11"/>
  <c r="BC198" i="11" s="1"/>
  <c r="AO198" i="11"/>
  <c r="AP198" i="11" s="1"/>
  <c r="DV198" i="12"/>
  <c r="DX198" i="12" s="1"/>
  <c r="DP197" i="12"/>
  <c r="BB197" i="11"/>
  <c r="BC197" i="11" s="1"/>
  <c r="AO197" i="11"/>
  <c r="AP197" i="11" s="1"/>
  <c r="DV197" i="12"/>
  <c r="DX197" i="12" s="1"/>
  <c r="DP202" i="12"/>
  <c r="BB202" i="11"/>
  <c r="BC202" i="11" s="1"/>
  <c r="DV202" i="12"/>
  <c r="DX202" i="12" s="1"/>
  <c r="AO202" i="11"/>
  <c r="AP202" i="11" s="1"/>
  <c r="AO77" i="11"/>
  <c r="AP77" i="11" s="1"/>
  <c r="AO195" i="11"/>
  <c r="AP195" i="11" s="1"/>
  <c r="DV195" i="12"/>
  <c r="DX195" i="12" s="1"/>
  <c r="BB195" i="11"/>
  <c r="BC195" i="11" s="1"/>
  <c r="DP195" i="12"/>
  <c r="Y23" i="14"/>
  <c r="AH23" i="14"/>
  <c r="AO196" i="11"/>
  <c r="AP196" i="11" s="1"/>
  <c r="DV196" i="12"/>
  <c r="DP196" i="12"/>
  <c r="BB196" i="11"/>
  <c r="BC196" i="11" s="1"/>
  <c r="AY77" i="11"/>
  <c r="DY77" i="12"/>
  <c r="BB238" i="11"/>
  <c r="BC238" i="11" s="1"/>
  <c r="DP238" i="12"/>
  <c r="AO238" i="11"/>
  <c r="AP238" i="11" s="1"/>
  <c r="DV238" i="12"/>
  <c r="AO225" i="11"/>
  <c r="AP225" i="11" s="1"/>
  <c r="DV225" i="12"/>
  <c r="DX225" i="12" s="1"/>
  <c r="DP225" i="12"/>
  <c r="BB225" i="11"/>
  <c r="BC225" i="11" s="1"/>
  <c r="BB223" i="11"/>
  <c r="BC223" i="11" s="1"/>
  <c r="DP223" i="12"/>
  <c r="AO223" i="11"/>
  <c r="AP223" i="11" s="1"/>
  <c r="DV223" i="12"/>
  <c r="DX223" i="12" s="1"/>
  <c r="DP228" i="12"/>
  <c r="BB228" i="11"/>
  <c r="BC228" i="11" s="1"/>
  <c r="AO228" i="11"/>
  <c r="AP228" i="11" s="1"/>
  <c r="DV228" i="12"/>
  <c r="DX228" i="12" s="1"/>
  <c r="AO227" i="11"/>
  <c r="AP227" i="11" s="1"/>
  <c r="DV227" i="12"/>
  <c r="DX227" i="12" s="1"/>
  <c r="DP227" i="12"/>
  <c r="BB227" i="11"/>
  <c r="BC227" i="11" s="1"/>
  <c r="DP239" i="12"/>
  <c r="BB239" i="11"/>
  <c r="BC239" i="11" s="1"/>
  <c r="AO239" i="11"/>
  <c r="AP239" i="11" s="1"/>
  <c r="DV239" i="12"/>
  <c r="DX239" i="12" s="1"/>
  <c r="DP229" i="12"/>
  <c r="BB229" i="11"/>
  <c r="BC229" i="11" s="1"/>
  <c r="AO229" i="11"/>
  <c r="AP229" i="11" s="1"/>
  <c r="DV229" i="12"/>
  <c r="DX229" i="12" s="1"/>
  <c r="DP230" i="12"/>
  <c r="BB230" i="11"/>
  <c r="BC230" i="11" s="1"/>
  <c r="AO230" i="11"/>
  <c r="AP230" i="11" s="1"/>
  <c r="DV230" i="12"/>
  <c r="DX230" i="12" s="1"/>
  <c r="DV76" i="12"/>
  <c r="DX76" i="12" s="1"/>
  <c r="AO76" i="11"/>
  <c r="AP76" i="11" s="1"/>
  <c r="DP76" i="12"/>
  <c r="BB76" i="11"/>
  <c r="BC76" i="11" s="1"/>
  <c r="DP27" i="12"/>
  <c r="BB27" i="11"/>
  <c r="BC27" i="11" s="1"/>
  <c r="DV27" i="12"/>
  <c r="DX27" i="12" s="1"/>
  <c r="AO27" i="11"/>
  <c r="AP27" i="11" s="1"/>
  <c r="AO240" i="11"/>
  <c r="AP240" i="11" s="1"/>
  <c r="DV240" i="12"/>
  <c r="DX240" i="12" s="1"/>
  <c r="DP240" i="12"/>
  <c r="BB240" i="11"/>
  <c r="BC240" i="11" s="1"/>
  <c r="DP28" i="12"/>
  <c r="BB28" i="11"/>
  <c r="BC28" i="11" s="1"/>
  <c r="AO28" i="11"/>
  <c r="AP28" i="11" s="1"/>
  <c r="DV28" i="12"/>
  <c r="DX28" i="12" s="1"/>
  <c r="BD71" i="12"/>
  <c r="BJ143" i="10"/>
  <c r="BK143" i="10" s="1"/>
  <c r="BJ218" i="10"/>
  <c r="BK218" i="10" s="1"/>
  <c r="BD21" i="10"/>
  <c r="BE21" i="10" s="1"/>
  <c r="BJ226" i="10"/>
  <c r="BK226" i="10" s="1"/>
  <c r="BJ244" i="10"/>
  <c r="BK244" i="10" s="1"/>
  <c r="BJ87" i="10"/>
  <c r="BK87" i="10" s="1"/>
  <c r="U23" i="14"/>
  <c r="AT23" i="14"/>
  <c r="BJ83" i="10"/>
  <c r="BK83" i="10" s="1"/>
  <c r="BJ241" i="10"/>
  <c r="BK241" i="10" s="1"/>
  <c r="BJ228" i="10"/>
  <c r="BK228" i="10" s="1"/>
  <c r="BJ201" i="10"/>
  <c r="BK201" i="10" s="1"/>
  <c r="AN15" i="14"/>
  <c r="O15" i="14"/>
  <c r="BC40" i="12"/>
  <c r="BD227" i="12"/>
  <c r="BJ227" i="10"/>
  <c r="BK227" i="10" s="1"/>
  <c r="W15" i="14"/>
  <c r="BC237" i="12"/>
  <c r="BJ234" i="10"/>
  <c r="BK234" i="10" s="1"/>
  <c r="BJ230" i="10"/>
  <c r="BK230" i="10" s="1"/>
  <c r="BJ222" i="10"/>
  <c r="BK222" i="10" s="1"/>
  <c r="BJ198" i="10"/>
  <c r="BK198" i="10" s="1"/>
  <c r="Q23" i="14"/>
  <c r="BD237" i="10"/>
  <c r="BE237" i="10" s="1"/>
  <c r="BH237" i="10"/>
  <c r="BJ107" i="10"/>
  <c r="BK107" i="10" s="1"/>
  <c r="BJ214" i="10"/>
  <c r="BK214" i="10" s="1"/>
  <c r="AI27" i="14"/>
  <c r="AJ21" i="14"/>
  <c r="BD193" i="10"/>
  <c r="BD193" i="12"/>
  <c r="BJ125" i="10"/>
  <c r="BK125" i="10" s="1"/>
  <c r="BJ71" i="10"/>
  <c r="BK71" i="10" s="1"/>
  <c r="DX237" i="12"/>
  <c r="AY237" i="11"/>
  <c r="DP22" i="12"/>
  <c r="BB22" i="11"/>
  <c r="BC22" i="11" s="1"/>
  <c r="AO22" i="11"/>
  <c r="AP22" i="11" s="1"/>
  <c r="DV22" i="12"/>
  <c r="DX22" i="12" s="1"/>
  <c r="AF15" i="14"/>
  <c r="S15" i="14"/>
  <c r="K15" i="14"/>
  <c r="BE199" i="10"/>
  <c r="BJ199" i="10"/>
  <c r="BK199" i="10" s="1"/>
  <c r="BD200" i="12"/>
  <c r="BD200" i="10"/>
  <c r="BD217" i="12"/>
  <c r="BD217" i="10"/>
  <c r="BE224" i="10"/>
  <c r="BJ224" i="10"/>
  <c r="BK224" i="10" s="1"/>
  <c r="BE225" i="10"/>
  <c r="BJ225" i="10"/>
  <c r="BK225" i="10" s="1"/>
  <c r="BE164" i="10"/>
  <c r="BJ164" i="10"/>
  <c r="BK164" i="10" s="1"/>
  <c r="BD110" i="12"/>
  <c r="BD110" i="10"/>
  <c r="BE17" i="10"/>
  <c r="BJ17" i="10"/>
  <c r="BK17" i="10" s="1"/>
  <c r="BJ16" i="10"/>
  <c r="BK16" i="10" s="1"/>
  <c r="AP23" i="14"/>
  <c r="BJ34" i="10"/>
  <c r="BK34" i="10" s="1"/>
  <c r="BJ30" i="10"/>
  <c r="BK30" i="10" s="1"/>
  <c r="BD117" i="12"/>
  <c r="BD117" i="10"/>
  <c r="BH35" i="10"/>
  <c r="BD35" i="12"/>
  <c r="BD35" i="10"/>
  <c r="BE35" i="10" s="1"/>
  <c r="BJ33" i="10"/>
  <c r="BK33" i="10" s="1"/>
  <c r="BJ210" i="10"/>
  <c r="BK210" i="10" s="1"/>
  <c r="BJ26" i="10"/>
  <c r="BK26" i="10" s="1"/>
  <c r="BJ208" i="10"/>
  <c r="BK208" i="10" s="1"/>
  <c r="BJ209" i="10"/>
  <c r="BK209" i="10" s="1"/>
  <c r="BJ211" i="10"/>
  <c r="BK211" i="10" s="1"/>
  <c r="BD207" i="12"/>
  <c r="BD207" i="10"/>
  <c r="BJ18" i="10"/>
  <c r="BK18" i="10" s="1"/>
  <c r="G15" i="14"/>
  <c r="BC15" i="12"/>
  <c r="BJ13" i="10"/>
  <c r="BK13" i="10" s="1"/>
  <c r="AO25" i="11"/>
  <c r="AP25" i="11" s="1"/>
  <c r="DV25" i="12"/>
  <c r="DX25" i="12" s="1"/>
  <c r="DP25" i="12"/>
  <c r="BB25" i="11"/>
  <c r="BC25" i="11" s="1"/>
  <c r="AO68" i="11"/>
  <c r="AP68" i="11" s="1"/>
  <c r="DV68" i="12"/>
  <c r="DP68" i="12"/>
  <c r="BB68" i="11"/>
  <c r="BC68" i="11" s="1"/>
  <c r="BJ9" i="10"/>
  <c r="BK9" i="10" s="1"/>
  <c r="AO21" i="11"/>
  <c r="AP21" i="11" s="1"/>
  <c r="DV21" i="12"/>
  <c r="DX21" i="12" s="1"/>
  <c r="DP21" i="12"/>
  <c r="BB21" i="11"/>
  <c r="BC21" i="11" s="1"/>
  <c r="BJ10" i="10"/>
  <c r="BK10" i="10" s="1"/>
  <c r="BJ22" i="10"/>
  <c r="BK22" i="10" s="1"/>
  <c r="BJ24" i="10"/>
  <c r="BK24" i="10" s="1"/>
  <c r="DV30" i="12"/>
  <c r="DX30" i="12" s="1"/>
  <c r="DY30" i="12" s="1"/>
  <c r="BJ12" i="10"/>
  <c r="BK12" i="10" s="1"/>
  <c r="BJ11" i="10"/>
  <c r="BK11" i="10" s="1"/>
  <c r="BD23" i="12"/>
  <c r="BD23" i="10"/>
  <c r="DV10" i="12"/>
  <c r="DX10" i="12" s="1"/>
  <c r="DP10" i="12"/>
  <c r="I23" i="14"/>
  <c r="AO31" i="11"/>
  <c r="AP31" i="11" s="1"/>
  <c r="DV31" i="12"/>
  <c r="DP31" i="12"/>
  <c r="BB31" i="11"/>
  <c r="BC31" i="11" s="1"/>
  <c r="M23" i="14"/>
  <c r="AO74" i="11"/>
  <c r="AP74" i="11" s="1"/>
  <c r="DV74" i="12"/>
  <c r="DP74" i="12"/>
  <c r="BB74" i="11"/>
  <c r="BC74" i="11" s="1"/>
  <c r="DY20" i="12"/>
  <c r="AY20" i="11"/>
  <c r="F21" i="14"/>
  <c r="J21" i="14"/>
  <c r="R21" i="14"/>
  <c r="AO15" i="14"/>
  <c r="AE21" i="14"/>
  <c r="AQ21" i="14"/>
  <c r="T15" i="14"/>
  <c r="AW15" i="14"/>
  <c r="H15" i="14"/>
  <c r="AS15" i="14"/>
  <c r="AU21" i="14"/>
  <c r="AM21" i="14"/>
  <c r="P15" i="14"/>
  <c r="AG15" i="14"/>
  <c r="X15" i="14"/>
  <c r="L15" i="14"/>
  <c r="R27" i="14" l="1"/>
  <c r="J27" i="14"/>
  <c r="K27" i="14" s="1"/>
  <c r="F27" i="14"/>
  <c r="G27" i="14" s="1"/>
  <c r="BD195" i="10"/>
  <c r="BE195" i="10" s="1"/>
  <c r="V27" i="14"/>
  <c r="W27" i="14" s="1"/>
  <c r="DY154" i="12"/>
  <c r="AY154" i="11"/>
  <c r="DY187" i="12"/>
  <c r="AY187" i="11"/>
  <c r="AY199" i="11"/>
  <c r="DY199" i="12"/>
  <c r="AQ27" i="14"/>
  <c r="AR27" i="14" s="1"/>
  <c r="AR21" i="14"/>
  <c r="BD195" i="12"/>
  <c r="DX208" i="12"/>
  <c r="AV21" i="14"/>
  <c r="AU27" i="14"/>
  <c r="AV27" i="14" s="1"/>
  <c r="BD237" i="12"/>
  <c r="AX15" i="14"/>
  <c r="DX238" i="12"/>
  <c r="DY238" i="12" s="1"/>
  <c r="AY208" i="11"/>
  <c r="DY198" i="12"/>
  <c r="AY198" i="11"/>
  <c r="DY197" i="12"/>
  <c r="AY197" i="11"/>
  <c r="DY202" i="12"/>
  <c r="AY202" i="11"/>
  <c r="AY195" i="11"/>
  <c r="DY195" i="12"/>
  <c r="AH15" i="14"/>
  <c r="Y15" i="14"/>
  <c r="DX196" i="12"/>
  <c r="BE77" i="11"/>
  <c r="BF77" i="11" s="1"/>
  <c r="AZ77" i="11"/>
  <c r="AY238" i="11"/>
  <c r="AY225" i="11"/>
  <c r="DY225" i="12"/>
  <c r="AY223" i="11"/>
  <c r="DY223" i="12"/>
  <c r="DY228" i="12"/>
  <c r="AY228" i="11"/>
  <c r="DY227" i="12"/>
  <c r="AY227" i="11"/>
  <c r="DY239" i="12"/>
  <c r="AY239" i="11"/>
  <c r="DY229" i="12"/>
  <c r="AY229" i="11"/>
  <c r="DY230" i="12"/>
  <c r="AY230" i="11"/>
  <c r="DY76" i="12"/>
  <c r="AY76" i="11"/>
  <c r="AY27" i="11"/>
  <c r="DY27" i="12"/>
  <c r="DY240" i="12"/>
  <c r="AY240" i="11"/>
  <c r="DY28" i="12"/>
  <c r="AY28" i="11"/>
  <c r="BJ195" i="10"/>
  <c r="BK195" i="10" s="1"/>
  <c r="BJ21" i="10"/>
  <c r="BK21" i="10" s="1"/>
  <c r="U15" i="14"/>
  <c r="AT15" i="14"/>
  <c r="AN21" i="14"/>
  <c r="AM27" i="14"/>
  <c r="AN27" i="14" s="1"/>
  <c r="O27" i="14"/>
  <c r="O21" i="14"/>
  <c r="BD40" i="12"/>
  <c r="BD40" i="10"/>
  <c r="W21" i="14"/>
  <c r="DY237" i="12"/>
  <c r="Q15" i="14"/>
  <c r="BJ237" i="10"/>
  <c r="BK237" i="10" s="1"/>
  <c r="BE193" i="10"/>
  <c r="BJ193" i="10"/>
  <c r="BK193" i="10" s="1"/>
  <c r="AJ27" i="14"/>
  <c r="AI29" i="14"/>
  <c r="BE237" i="11"/>
  <c r="BF237" i="11" s="1"/>
  <c r="AZ237" i="11"/>
  <c r="DY22" i="12"/>
  <c r="AY22" i="11"/>
  <c r="AE27" i="14"/>
  <c r="AF21" i="14"/>
  <c r="BE200" i="10"/>
  <c r="BJ200" i="10"/>
  <c r="BK200" i="10" s="1"/>
  <c r="K21" i="14"/>
  <c r="BE217" i="10"/>
  <c r="BJ217" i="10"/>
  <c r="BK217" i="10" s="1"/>
  <c r="S21" i="14"/>
  <c r="BE110" i="10"/>
  <c r="BJ110" i="10"/>
  <c r="BK110" i="10" s="1"/>
  <c r="AP15" i="14"/>
  <c r="DX68" i="12"/>
  <c r="BE117" i="10"/>
  <c r="BJ117" i="10"/>
  <c r="BK117" i="10" s="1"/>
  <c r="BJ35" i="10"/>
  <c r="BK35" i="10" s="1"/>
  <c r="BE207" i="10"/>
  <c r="BJ207" i="10"/>
  <c r="BK207" i="10" s="1"/>
  <c r="G21" i="14"/>
  <c r="BD15" i="10"/>
  <c r="BD15" i="12"/>
  <c r="AY25" i="11"/>
  <c r="DY25" i="12"/>
  <c r="AY68" i="11"/>
  <c r="DY21" i="12"/>
  <c r="AY21" i="11"/>
  <c r="AY30" i="11"/>
  <c r="AZ30" i="11" s="1"/>
  <c r="BE23" i="10"/>
  <c r="BJ23" i="10"/>
  <c r="BK23" i="10" s="1"/>
  <c r="DY10" i="12"/>
  <c r="I15" i="14"/>
  <c r="DX31" i="12"/>
  <c r="M15" i="14"/>
  <c r="DX74" i="12"/>
  <c r="AZ20" i="11"/>
  <c r="BE20" i="11"/>
  <c r="BF20" i="11" s="1"/>
  <c r="AS21" i="14"/>
  <c r="X21" i="14"/>
  <c r="T21" i="14"/>
  <c r="AW21" i="14"/>
  <c r="H21" i="14"/>
  <c r="AO21" i="14"/>
  <c r="AG21" i="14"/>
  <c r="L21" i="14"/>
  <c r="P21" i="14"/>
  <c r="X27" i="14" l="1"/>
  <c r="Y27" i="14" s="1"/>
  <c r="T27" i="14"/>
  <c r="U27" i="14" s="1"/>
  <c r="P27" i="14"/>
  <c r="Q27" i="14" s="1"/>
  <c r="L27" i="14"/>
  <c r="J30" i="14"/>
  <c r="H27" i="14"/>
  <c r="F30" i="14"/>
  <c r="BE154" i="11"/>
  <c r="BF154" i="11" s="1"/>
  <c r="AZ154" i="11"/>
  <c r="AZ187" i="11"/>
  <c r="BE187" i="11"/>
  <c r="BF187" i="11" s="1"/>
  <c r="AZ199" i="11"/>
  <c r="BE199" i="11"/>
  <c r="BF199" i="11" s="1"/>
  <c r="N30" i="14"/>
  <c r="DY208" i="12"/>
  <c r="AS27" i="14"/>
  <c r="AQ29" i="14" s="1"/>
  <c r="AW27" i="14"/>
  <c r="AX21" i="14"/>
  <c r="AZ208" i="11"/>
  <c r="BE208" i="11"/>
  <c r="BF208" i="11" s="1"/>
  <c r="AZ198" i="11"/>
  <c r="BE198" i="11"/>
  <c r="BF198" i="11" s="1"/>
  <c r="AZ197" i="11"/>
  <c r="BE197" i="11"/>
  <c r="BF197" i="11" s="1"/>
  <c r="AZ202" i="11"/>
  <c r="BE202" i="11"/>
  <c r="BF202" i="11" s="1"/>
  <c r="AZ195" i="11"/>
  <c r="BE195" i="11"/>
  <c r="BF195" i="11" s="1"/>
  <c r="Y21" i="14"/>
  <c r="V30" i="14"/>
  <c r="AH21" i="14"/>
  <c r="AG27" i="14"/>
  <c r="AH27" i="14" s="1"/>
  <c r="DY196" i="12"/>
  <c r="AY196" i="11"/>
  <c r="R30" i="14"/>
  <c r="AZ238" i="11"/>
  <c r="BE238" i="11"/>
  <c r="BF238" i="11" s="1"/>
  <c r="BE225" i="11"/>
  <c r="BF225" i="11" s="1"/>
  <c r="AZ225" i="11"/>
  <c r="BE223" i="11"/>
  <c r="BF223" i="11" s="1"/>
  <c r="AZ223" i="11"/>
  <c r="BE228" i="11"/>
  <c r="BF228" i="11" s="1"/>
  <c r="AZ228" i="11"/>
  <c r="BE227" i="11"/>
  <c r="BF227" i="11" s="1"/>
  <c r="AZ227" i="11"/>
  <c r="AZ239" i="11"/>
  <c r="BE239" i="11"/>
  <c r="BF239" i="11" s="1"/>
  <c r="AZ229" i="11"/>
  <c r="BE229" i="11"/>
  <c r="BF229" i="11" s="1"/>
  <c r="AZ230" i="11"/>
  <c r="BE230" i="11"/>
  <c r="BF230" i="11" s="1"/>
  <c r="BE76" i="11"/>
  <c r="BF76" i="11" s="1"/>
  <c r="AZ76" i="11"/>
  <c r="AZ27" i="11"/>
  <c r="BE27" i="11"/>
  <c r="BF27" i="11" s="1"/>
  <c r="AZ240" i="11"/>
  <c r="BE240" i="11"/>
  <c r="BF240" i="11" s="1"/>
  <c r="BE28" i="11"/>
  <c r="BF28" i="11" s="1"/>
  <c r="AZ28" i="11"/>
  <c r="AT21" i="14"/>
  <c r="U21" i="14"/>
  <c r="BE40" i="10"/>
  <c r="BJ40" i="10"/>
  <c r="BK40" i="10" s="1"/>
  <c r="Q21" i="14"/>
  <c r="DY68" i="12"/>
  <c r="AZ22" i="11"/>
  <c r="BE22" i="11"/>
  <c r="BF22" i="11" s="1"/>
  <c r="AF27" i="14"/>
  <c r="S27" i="14"/>
  <c r="AO27" i="14"/>
  <c r="AP21" i="14"/>
  <c r="BE15" i="10"/>
  <c r="BJ15" i="10"/>
  <c r="BK15" i="10" s="1"/>
  <c r="BE25" i="11"/>
  <c r="BF25" i="11" s="1"/>
  <c r="AZ25" i="11"/>
  <c r="AZ68" i="11"/>
  <c r="BE68" i="11"/>
  <c r="BF68" i="11" s="1"/>
  <c r="BE21" i="11"/>
  <c r="BF21" i="11" s="1"/>
  <c r="AZ21" i="11"/>
  <c r="BE30" i="11"/>
  <c r="BF30" i="11" s="1"/>
  <c r="I21" i="14"/>
  <c r="DY31" i="12"/>
  <c r="AY31" i="11"/>
  <c r="M21" i="14"/>
  <c r="DY74" i="12"/>
  <c r="AY74" i="11"/>
  <c r="K32" i="14" l="1"/>
  <c r="AX27" i="14"/>
  <c r="AU29" i="14"/>
  <c r="W32" i="14"/>
  <c r="V29" i="14"/>
  <c r="AE29" i="14"/>
  <c r="AZ196" i="11"/>
  <c r="BE196" i="11"/>
  <c r="BF196" i="11" s="1"/>
  <c r="R29" i="14"/>
  <c r="AT27" i="14"/>
  <c r="N29" i="14"/>
  <c r="AP27" i="14"/>
  <c r="AM29" i="14"/>
  <c r="I27" i="14"/>
  <c r="F29" i="14"/>
  <c r="BE31" i="11"/>
  <c r="BF31" i="11" s="1"/>
  <c r="AZ31" i="11"/>
  <c r="J29" i="14"/>
  <c r="M27" i="14"/>
  <c r="AZ74" i="11"/>
  <c r="BE74" i="11"/>
  <c r="BF74" i="11" s="1"/>
  <c r="S32" i="14" l="1"/>
  <c r="O32" i="1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<sst xmlns="http://schemas.openxmlformats.org/spreadsheetml/2006/main" count="7288" uniqueCount="606">
  <si>
    <t>COMPARISON TOOL V3</t>
  </si>
  <si>
    <t>Welcome</t>
  </si>
  <si>
    <r>
      <t xml:space="preserve">This tool is designed to compare the power consumption and maintenance costs for </t>
    </r>
    <r>
      <rPr>
        <b/>
        <sz val="11"/>
        <rFont val="Calibri"/>
        <family val="2"/>
        <scheme val="minor"/>
      </rPr>
      <t>Lo-Z loudspeakers systems</t>
    </r>
    <r>
      <rPr>
        <sz val="11"/>
        <rFont val="Calibri"/>
        <family val="2"/>
        <scheme val="minor"/>
      </rPr>
      <t xml:space="preserve"> or </t>
    </r>
    <r>
      <rPr>
        <b/>
        <sz val="11"/>
        <rFont val="Calibri"/>
        <family val="2"/>
        <scheme val="minor"/>
      </rPr>
      <t>Hi-Z distributed loudspeaker lines</t>
    </r>
    <r>
      <rPr>
        <sz val="11"/>
        <rFont val="Calibri"/>
        <family val="2"/>
        <scheme val="minor"/>
      </rPr>
      <t xml:space="preserve"> amplification solutions. The results provided are estimated and based on product specifications, and may differ slightly from real-life setups. Data for Lo-Z and Hi-Z loudspeaker scenarios must be entered separately.
</t>
    </r>
    <r>
      <rPr>
        <b/>
        <sz val="11"/>
        <rFont val="Calibri"/>
        <family val="2"/>
        <scheme val="minor"/>
      </rPr>
      <t>All amplifier data has been harvested from official product datasheets</t>
    </r>
    <r>
      <rPr>
        <sz val="11"/>
        <rFont val="Calibri"/>
        <family val="2"/>
        <scheme val="minor"/>
      </rPr>
      <t>. If a specific product in this calculation sheet is missing any data, this means that its original product datasheet does not contain such information.</t>
    </r>
  </si>
  <si>
    <t>DISCLAIMER</t>
  </si>
  <si>
    <r>
      <rPr>
        <b/>
        <sz val="10"/>
        <rFont val="Calibri"/>
        <family val="2"/>
        <scheme val="minor"/>
      </rPr>
      <t>The information achieved by this tool is provided on an "AS IS", "AS AVAILABLE" and "WITH ALL FAULTS" basis</t>
    </r>
    <r>
      <rPr>
        <sz val="10"/>
        <rFont val="Calibri"/>
        <family val="2"/>
        <scheme val="minor"/>
      </rPr>
      <t>. Neither Powersoft nor any of its officials and employees makes any warranty of any kind for this information, express or implied, including but not limited to any warranties of merchantability or fitness for a particular purpose, nor shall the distribution of this information constitute any warranty.
The information on this tool is collected from official datasheet and will change over time without notice. Powersoft and its officials and employees assume no responsibility or legal liability for the accuracy, completeness, reliability, timeliness, or usefulness of any information available on this tool nor do they represent that the use of any information will not infringe privately owned rights.
Information on this site is not intended to constitute advice. You should not act (or refrain from acting) based upon information in this site without independently verifying the information and, as necessary, obtaining professional advice regarding your particular facts and circumstances.
References to any specific commercial product, process, service by trade name, trademark, or manufacturer do not constitute or imply endorsement, recommendation, or favouring by Powersoft and its officials and employees.</t>
    </r>
  </si>
  <si>
    <t>COPYRIGHT</t>
  </si>
  <si>
    <r>
      <rPr>
        <b/>
        <sz val="10"/>
        <rFont val="Calibri"/>
        <family val="2"/>
        <scheme val="minor"/>
      </rPr>
      <t>© Powersoft S.p.A. 2024 All Rights Reserved</t>
    </r>
    <r>
      <rPr>
        <sz val="10"/>
        <rFont val="Calibri"/>
        <family val="2"/>
        <scheme val="minor"/>
      </rPr>
      <t xml:space="preserve">
No part of this tool or any of its contents may be reproduced, copied, modified or adapted, without the prior written consent of Powersoft S.p.A. unless otherwise indicated for stand-alone materials. Commercial use and distribution of the information achieved by this tool is not allowed without express and prior written consent of Powersoft S.p.A.</t>
    </r>
  </si>
  <si>
    <t>COMPARISON TOOL</t>
  </si>
  <si>
    <t>Data Entry</t>
  </si>
  <si>
    <t>PAGE INSTRUCTIONS:</t>
  </si>
  <si>
    <t>kg</t>
  </si>
  <si>
    <t>Days</t>
  </si>
  <si>
    <t>1. Fill in the required fields.
2. The "Total Days of Operation" section allows comparisons to be made on daily, weekly, or monthly basis. The period to be analysed can be specified by simply typing in the number of days to be considered in the calculations.
3. Costs and performances of amplifier systems are calculated upon the actual running times per day at 1/8 of the maximum power and idle mode.
4. In order to change the 'Cooling Cost per 1000 BTU', click the indicated button.
5. Using the dedicated buttons, select between Lo-Z and Hi-Z as the application to be analysed in the comparison.</t>
  </si>
  <si>
    <t>V</t>
  </si>
  <si>
    <t>Hours</t>
  </si>
  <si>
    <t>EUR</t>
  </si>
  <si>
    <t>*Click to see calculations</t>
  </si>
  <si>
    <t>SELECT BETWEEN:</t>
  </si>
  <si>
    <t>Lo-Z Speaker Systems</t>
  </si>
  <si>
    <t xml:space="preserve">1. Fill in all required fields with the parameters for the loudspeaker setup of interest.
2. Click 'Next' or go to the 'Lo-Z OUTPUT' sheet, where amplifiers matching the loudspeaker setup will be presented.
3. Calculations match an amplifier's rated output power which is twice the value of the indicated AES Power of the loudspeaker(s). </t>
  </si>
  <si>
    <t>W</t>
  </si>
  <si>
    <r>
      <rPr>
        <vertAlign val="superscript"/>
        <sz val="10"/>
        <color theme="1"/>
        <rFont val="Calibri"/>
        <family val="2"/>
        <scheme val="minor"/>
      </rPr>
      <t>†</t>
    </r>
    <r>
      <rPr>
        <sz val="10"/>
        <color theme="1"/>
        <rFont val="Calibri"/>
        <family val="2"/>
        <scheme val="minor"/>
      </rPr>
      <t xml:space="preserve"> For loudspeakers connected in parallel, consider the total power and impedance of the load. A parallel impedance calculator can be found in the 'Tools' sheet. </t>
    </r>
  </si>
  <si>
    <t>Hi-Z Speaker Lines</t>
  </si>
  <si>
    <t>1. Fill in all required fields with the parameters for the loudspeaker setup of interest.
2. Calculations for Hi-Z speaker lines require the number of zones or lines to be specified, i.e. the calculation implies that loudspeakers are evenly grouped.
3. Click 'Next' or go to the 'Hi-Z OUTPUT' sheet, where amplifiers matching the loudspeaker setup will be presented.</t>
  </si>
  <si>
    <r>
      <rPr>
        <b/>
        <sz val="10"/>
        <rFont val="Calibri"/>
        <family val="2"/>
        <scheme val="minor"/>
      </rPr>
      <t>Notes:</t>
    </r>
    <r>
      <rPr>
        <sz val="10"/>
        <rFont val="Calibri"/>
        <family val="2"/>
        <scheme val="minor"/>
      </rPr>
      <t xml:space="preserve">
In order to have an overview of the cost for an amplifier setup, overwrite the comparison results by filling the white cells: make your own project and press on 'PROJECT COSTS'.</t>
    </r>
  </si>
  <si>
    <t>Lo-Z Application</t>
  </si>
  <si>
    <t>Make your own project</t>
  </si>
  <si>
    <t>*</t>
  </si>
  <si>
    <t>Y = Amplifier selected
N (or void) = Amp not selected</t>
  </si>
  <si>
    <t>†</t>
  </si>
  <si>
    <t>B = Bridge mode;</t>
  </si>
  <si>
    <t>‡</t>
  </si>
  <si>
    <t>Values in brackets are estimated</t>
  </si>
  <si>
    <t>Lo-Z OUTPUT</t>
  </si>
  <si>
    <t>Price per unit</t>
  </si>
  <si>
    <t>Automatic
Calculation</t>
  </si>
  <si>
    <t>User Manual Input</t>
  </si>
  <si>
    <t>Rack space</t>
  </si>
  <si>
    <t>Total weight</t>
  </si>
  <si>
    <t>Power</t>
  </si>
  <si>
    <r>
      <t>Max output voltage</t>
    </r>
    <r>
      <rPr>
        <b/>
        <vertAlign val="superscript"/>
        <sz val="11"/>
        <color theme="1"/>
        <rFont val="Calibri"/>
        <family val="2"/>
        <scheme val="minor"/>
      </rPr>
      <t>‡</t>
    </r>
  </si>
  <si>
    <t>Total CURRENT consumption</t>
  </si>
  <si>
    <t>HEAT dissipation per hour</t>
  </si>
  <si>
    <t>Efficiency</t>
  </si>
  <si>
    <t>Actual delivered power</t>
  </si>
  <si>
    <t>Cost for cooling</t>
  </si>
  <si>
    <t>Operating cost</t>
  </si>
  <si>
    <t>Total operat. 
+ cooling cost</t>
  </si>
  <si>
    <t>Total amplifier cost</t>
  </si>
  <si>
    <t>Insert values</t>
  </si>
  <si>
    <t>#</t>
  </si>
  <si>
    <r>
      <t>B</t>
    </r>
    <r>
      <rPr>
        <b/>
        <vertAlign val="superscript"/>
        <sz val="11"/>
        <color theme="1"/>
        <rFont val="Calibri"/>
        <family val="2"/>
        <scheme val="minor"/>
      </rPr>
      <t>†</t>
    </r>
  </si>
  <si>
    <t>Select*</t>
  </si>
  <si>
    <r>
      <t>Ω</t>
    </r>
    <r>
      <rPr>
        <vertAlign val="superscript"/>
        <sz val="11"/>
        <color theme="1"/>
        <rFont val="Calibri"/>
        <family val="2"/>
        <scheme val="minor"/>
      </rPr>
      <t>*</t>
    </r>
  </si>
  <si>
    <r>
      <t>B</t>
    </r>
    <r>
      <rPr>
        <vertAlign val="superscript"/>
        <sz val="11"/>
        <color theme="1"/>
        <rFont val="Calibri"/>
        <family val="2"/>
        <scheme val="minor"/>
      </rPr>
      <t>†</t>
    </r>
  </si>
  <si>
    <t>Per Channel</t>
  </si>
  <si>
    <t>Total</t>
  </si>
  <si>
    <t>IDLE</t>
  </si>
  <si>
    <t>1/8 max pow.</t>
  </si>
  <si>
    <t>Scenario</t>
  </si>
  <si>
    <t>User Sel.</t>
  </si>
  <si>
    <t>Hi-Z Application</t>
  </si>
  <si>
    <t>Make your 
own project</t>
  </si>
  <si>
    <t>Hi-Z OUTPUT</t>
  </si>
  <si>
    <t>User Manual
Input</t>
  </si>
  <si>
    <r>
      <t>Max output voltage</t>
    </r>
    <r>
      <rPr>
        <b/>
        <vertAlign val="superscript"/>
        <sz val="11"/>
        <color theme="1"/>
        <rFont val="Calibri"/>
        <family val="2"/>
        <scheme val="minor"/>
      </rPr>
      <t>†</t>
    </r>
  </si>
  <si>
    <t>Total operat. 
+ cooling</t>
  </si>
  <si>
    <t>insert values</t>
  </si>
  <si>
    <r>
      <t>V</t>
    </r>
    <r>
      <rPr>
        <b/>
        <vertAlign val="superscript"/>
        <sz val="11"/>
        <color theme="1"/>
        <rFont val="Calibri"/>
        <family val="2"/>
        <scheme val="minor"/>
      </rPr>
      <t>*</t>
    </r>
  </si>
  <si>
    <t>PROJECT COSTS</t>
  </si>
  <si>
    <t>Select brands for project cost comparison</t>
  </si>
  <si>
    <t>Comparison</t>
  </si>
  <si>
    <t>APEX</t>
  </si>
  <si>
    <t>Dynacord</t>
  </si>
  <si>
    <t>Crown</t>
  </si>
  <si>
    <t>QSC</t>
  </si>
  <si>
    <t>Lo-Z scenario</t>
  </si>
  <si>
    <t>Hi-Z scenario</t>
  </si>
  <si>
    <t>Total rack space</t>
  </si>
  <si>
    <t>Total rack units</t>
  </si>
  <si>
    <t>Total available power</t>
  </si>
  <si>
    <t>Total delivered power</t>
  </si>
  <si>
    <t>COSTS</t>
  </si>
  <si>
    <t>Purchase cost for amplifiers</t>
  </si>
  <si>
    <t>TOTAL</t>
  </si>
  <si>
    <t>GRAND TOTAL</t>
  </si>
  <si>
    <t>Notes:</t>
  </si>
  <si>
    <t>The content of the cells above this message will be printed</t>
  </si>
  <si>
    <t>AMPLIFIERS DATA CHART</t>
  </si>
  <si>
    <t>Powersoft</t>
  </si>
  <si>
    <t>LAB GRUPPEN</t>
  </si>
  <si>
    <t>CROWN</t>
  </si>
  <si>
    <t>YAMAHA</t>
  </si>
  <si>
    <t>L-Acoustics</t>
  </si>
  <si>
    <t>D&amp;B</t>
  </si>
  <si>
    <t>Ashly</t>
  </si>
  <si>
    <t>Linea Research</t>
  </si>
  <si>
    <t>LEA</t>
  </si>
  <si>
    <t>BLAZE</t>
  </si>
  <si>
    <t>CUSTOM</t>
  </si>
  <si>
    <t>Parameter</t>
  </si>
  <si>
    <t>Configuration</t>
  </si>
  <si>
    <t>Unit</t>
  </si>
  <si>
    <t>T302</t>
  </si>
  <si>
    <t>T602</t>
  </si>
  <si>
    <t>T304</t>
  </si>
  <si>
    <t>T604</t>
  </si>
  <si>
    <t>T902</t>
  </si>
  <si>
    <t>T904</t>
  </si>
  <si>
    <t>X4</t>
  </si>
  <si>
    <t>X4L</t>
  </si>
  <si>
    <t>X8</t>
  </si>
  <si>
    <t>Unica 4L 5K4</t>
  </si>
  <si>
    <t>Unica 4L 9K4</t>
  </si>
  <si>
    <t>Unica 4L 12K4</t>
  </si>
  <si>
    <t>Unica 4L 16K4</t>
  </si>
  <si>
    <t>Unica 8M 1K8</t>
  </si>
  <si>
    <t>Unica 8M 2K8</t>
  </si>
  <si>
    <t>Unica 8M 4K8</t>
  </si>
  <si>
    <t>Unica 8M 8K8</t>
  </si>
  <si>
    <t>Mezzo 322</t>
  </si>
  <si>
    <t>Mezzo 602</t>
  </si>
  <si>
    <t>Mezzo 324</t>
  </si>
  <si>
    <t>Mezzo 604</t>
  </si>
  <si>
    <t>Quattrocanali 1204</t>
  </si>
  <si>
    <t>Quattrocanali 2404</t>
  </si>
  <si>
    <t>Quattrocanali 4804</t>
  </si>
  <si>
    <t>Quattrocanali 8804</t>
  </si>
  <si>
    <t>Duecanali 804</t>
  </si>
  <si>
    <t>Duecanali 1604</t>
  </si>
  <si>
    <t>Duecanali 4804</t>
  </si>
  <si>
    <t>Duecanali 6404</t>
  </si>
  <si>
    <t>C5:4X</t>
  </si>
  <si>
    <t>C10:4X</t>
  </si>
  <si>
    <t>C10:8X</t>
  </si>
  <si>
    <t>C20:8X</t>
  </si>
  <si>
    <t>C16:4</t>
  </si>
  <si>
    <t>C28:4</t>
  </si>
  <si>
    <t>C48:4</t>
  </si>
  <si>
    <t>C68:4</t>
  </si>
  <si>
    <t>C88:4</t>
  </si>
  <si>
    <t>FP 4000</t>
  </si>
  <si>
    <t>FP 6000Q</t>
  </si>
  <si>
    <t>FP 7000</t>
  </si>
  <si>
    <t>FP 9000</t>
  </si>
  <si>
    <t>FP 10000Q</t>
  </si>
  <si>
    <t>FP 14000</t>
  </si>
  <si>
    <t>PLM10000Q</t>
  </si>
  <si>
    <t>PLM 14000</t>
  </si>
  <si>
    <t>PLM 20000Q</t>
  </si>
  <si>
    <t>PLM 5K44</t>
  </si>
  <si>
    <t>PLM 12K44</t>
  </si>
  <si>
    <t>PLM 20K44</t>
  </si>
  <si>
    <t>IPD 2400</t>
  </si>
  <si>
    <t>IPD 1200</t>
  </si>
  <si>
    <t xml:space="preserve">E 12:2 </t>
  </si>
  <si>
    <t xml:space="preserve">E 8:2 </t>
  </si>
  <si>
    <t>E 4:2</t>
  </si>
  <si>
    <t>D 200:4L</t>
  </si>
  <si>
    <t>D 120:4L</t>
  </si>
  <si>
    <t>D 80:4L</t>
  </si>
  <si>
    <t>D 40:4L</t>
  </si>
  <si>
    <t>D 20:4L</t>
  </si>
  <si>
    <t xml:space="preserve"> D 10:4L</t>
  </si>
  <si>
    <t>Lucia 60/2</t>
  </si>
  <si>
    <t>Lucia 120/2</t>
  </si>
  <si>
    <t>Lucia 240/2</t>
  </si>
  <si>
    <t>Lucia 
60/1-70</t>
  </si>
  <si>
    <t>Lucia 
120/1-70</t>
  </si>
  <si>
    <t>Lucia 
240/1-70</t>
  </si>
  <si>
    <t>CTs 600</t>
  </si>
  <si>
    <t>CTs 1200</t>
  </si>
  <si>
    <t>CTs 2000</t>
  </si>
  <si>
    <t>CTs 3000</t>
  </si>
  <si>
    <t>CTs 4200</t>
  </si>
  <si>
    <t>CTs 8200</t>
  </si>
  <si>
    <t>CT 475</t>
  </si>
  <si>
    <t>CT 4150</t>
  </si>
  <si>
    <t>CT 875</t>
  </si>
  <si>
    <t>CT 8150</t>
  </si>
  <si>
    <t>XTi 1002</t>
  </si>
  <si>
    <t>XTi 2002</t>
  </si>
  <si>
    <t>XTi 4002</t>
  </si>
  <si>
    <t>XTi 6002</t>
  </si>
  <si>
    <t>I-TECH 4x3500HD</t>
  </si>
  <si>
    <t>I-T5000HD</t>
  </si>
  <si>
    <t>I-T9000HD</t>
  </si>
  <si>
    <t>I-T12000HD</t>
  </si>
  <si>
    <t>Dci 2|300N</t>
  </si>
  <si>
    <t>Dci 2|600N</t>
  </si>
  <si>
    <t>Dci 4|300N</t>
  </si>
  <si>
    <t>Dci 4|600N</t>
  </si>
  <si>
    <t>Dci 8|300N</t>
  </si>
  <si>
    <t>Dci 8|600N</t>
  </si>
  <si>
    <t>Dci 2|1250N</t>
  </si>
  <si>
    <t>Dci 4|1250N</t>
  </si>
  <si>
    <t>CDi 2|300</t>
  </si>
  <si>
    <t>CDi 4|300</t>
  </si>
  <si>
    <t>CDi 2|600</t>
  </si>
  <si>
    <t>CDi 4|600</t>
  </si>
  <si>
    <t>CDi 2|1200</t>
  </si>
  <si>
    <t>CDi 4|1200</t>
  </si>
  <si>
    <t>XLC 2500</t>
  </si>
  <si>
    <t>XLC 2800</t>
  </si>
  <si>
    <t>GX3</t>
  </si>
  <si>
    <t>GX5</t>
  </si>
  <si>
    <t>PL380</t>
  </si>
  <si>
    <t>XP 5000</t>
  </si>
  <si>
    <t>XP 7000</t>
  </si>
  <si>
    <t>TX4n</t>
  </si>
  <si>
    <t>TX6n</t>
  </si>
  <si>
    <t>XMV4280</t>
  </si>
  <si>
    <t>XMV4140</t>
  </si>
  <si>
    <t>IPA 8200</t>
  </si>
  <si>
    <t>LA 4x</t>
  </si>
  <si>
    <t>LA 8</t>
  </si>
  <si>
    <t>LA 12</t>
  </si>
  <si>
    <t>D 20</t>
  </si>
  <si>
    <t>D 80</t>
  </si>
  <si>
    <t>10 D</t>
  </si>
  <si>
    <t>30 D</t>
  </si>
  <si>
    <t>D 6</t>
  </si>
  <si>
    <t>5D</t>
  </si>
  <si>
    <t>NXP 4004</t>
  </si>
  <si>
    <t>NXP 8004</t>
  </si>
  <si>
    <t>NXP 1.54</t>
  </si>
  <si>
    <t>CA 1.54</t>
  </si>
  <si>
    <t>CA 1.52</t>
  </si>
  <si>
    <t>CA 1.04</t>
  </si>
  <si>
    <t>CA 1.02</t>
  </si>
  <si>
    <t>CA 504</t>
  </si>
  <si>
    <t>CA 502</t>
  </si>
  <si>
    <t>88C03</t>
  </si>
  <si>
    <t>88C06</t>
  </si>
  <si>
    <t>88C10</t>
  </si>
  <si>
    <t>48M03</t>
  </si>
  <si>
    <t>48M06</t>
  </si>
  <si>
    <t>48M10</t>
  </si>
  <si>
    <t>44C20</t>
  </si>
  <si>
    <t>44C10</t>
  </si>
  <si>
    <t>44C06</t>
  </si>
  <si>
    <t>44M20</t>
  </si>
  <si>
    <t>44M10</t>
  </si>
  <si>
    <t>44M06</t>
  </si>
  <si>
    <t>IPX5:4</t>
  </si>
  <si>
    <t>IPX10:4</t>
  </si>
  <si>
    <t>IPX10:8</t>
  </si>
  <si>
    <t>IPX20:4</t>
  </si>
  <si>
    <t>DSA 8405</t>
  </si>
  <si>
    <t>DSA 8410</t>
  </si>
  <si>
    <t>DSA 8805</t>
  </si>
  <si>
    <t>CP354</t>
  </si>
  <si>
    <t>CP704</t>
  </si>
  <si>
    <t>CP1504</t>
  </si>
  <si>
    <t>CP3004</t>
  </si>
  <si>
    <t>702/702D</t>
  </si>
  <si>
    <t>704/704D</t>
  </si>
  <si>
    <t>352/352D</t>
  </si>
  <si>
    <t>354/354D</t>
  </si>
  <si>
    <t>164/164D</t>
  </si>
  <si>
    <t>168/168D</t>
  </si>
  <si>
    <t>84/84D</t>
  </si>
  <si>
    <t>88/88D</t>
  </si>
  <si>
    <t>Connect 1002</t>
  </si>
  <si>
    <t>Connect 1502</t>
  </si>
  <si>
    <t>Connect 2004</t>
  </si>
  <si>
    <t>Connect 3004</t>
  </si>
  <si>
    <t>Connect 122</t>
  </si>
  <si>
    <t>Connect 252</t>
  </si>
  <si>
    <t>Connect 254</t>
  </si>
  <si>
    <t>Connect 504</t>
  </si>
  <si>
    <t>PowerZone 252</t>
  </si>
  <si>
    <t>PowerZone 504</t>
  </si>
  <si>
    <t>PowerZone 1004</t>
  </si>
  <si>
    <t>-</t>
  </si>
  <si>
    <t>General</t>
  </si>
  <si>
    <t>Measurement</t>
  </si>
  <si>
    <t>Symbol</t>
  </si>
  <si>
    <t>Rack Space</t>
  </si>
  <si>
    <t>RU</t>
  </si>
  <si>
    <t>Channel number @ Lo-Z</t>
  </si>
  <si>
    <t>Lo-Z</t>
  </si>
  <si>
    <r>
      <t>N</t>
    </r>
    <r>
      <rPr>
        <vertAlign val="subscript"/>
        <sz val="11"/>
        <color theme="1"/>
        <rFont val="Calibri"/>
        <family val="2"/>
        <scheme val="minor"/>
      </rPr>
      <t>CH</t>
    </r>
  </si>
  <si>
    <t>Channel number @ Hi-Z, 70 V</t>
  </si>
  <si>
    <t>70V</t>
  </si>
  <si>
    <r>
      <t>N</t>
    </r>
    <r>
      <rPr>
        <vertAlign val="subscript"/>
        <sz val="11"/>
        <color theme="1"/>
        <rFont val="Calibri"/>
        <family val="2"/>
        <scheme val="minor"/>
      </rPr>
      <t>70</t>
    </r>
  </si>
  <si>
    <t>Channel number @ Hi-Z, 100 V</t>
  </si>
  <si>
    <t>100V</t>
  </si>
  <si>
    <r>
      <t>N</t>
    </r>
    <r>
      <rPr>
        <vertAlign val="subscript"/>
        <sz val="11"/>
        <color theme="1"/>
        <rFont val="Calibri"/>
        <family val="2"/>
        <scheme val="minor"/>
      </rPr>
      <t>100</t>
    </r>
  </si>
  <si>
    <t>All ch. driven</t>
  </si>
  <si>
    <t xml:space="preserve">Max Output Power p. channel 8 Ω </t>
  </si>
  <si>
    <t xml:space="preserve">8 Ω </t>
  </si>
  <si>
    <r>
      <t>W</t>
    </r>
    <r>
      <rPr>
        <vertAlign val="subscript"/>
        <sz val="11"/>
        <color theme="1"/>
        <rFont val="Calibri"/>
        <family val="2"/>
        <scheme val="minor"/>
      </rPr>
      <t>p8</t>
    </r>
  </si>
  <si>
    <t xml:space="preserve">Max Output Power p. channel 4 Ω </t>
  </si>
  <si>
    <t xml:space="preserve">4 Ω </t>
  </si>
  <si>
    <r>
      <t>W</t>
    </r>
    <r>
      <rPr>
        <vertAlign val="subscript"/>
        <sz val="11"/>
        <color theme="1"/>
        <rFont val="Calibri"/>
        <family val="2"/>
        <scheme val="minor"/>
      </rPr>
      <t>p4</t>
    </r>
  </si>
  <si>
    <t xml:space="preserve">Max Output Power p. channel 2 Ω </t>
  </si>
  <si>
    <t xml:space="preserve">2 Ω </t>
  </si>
  <si>
    <r>
      <t>W</t>
    </r>
    <r>
      <rPr>
        <vertAlign val="subscript"/>
        <sz val="11"/>
        <color theme="1"/>
        <rFont val="Calibri"/>
        <family val="2"/>
        <scheme val="minor"/>
      </rPr>
      <t>p2</t>
    </r>
  </si>
  <si>
    <t>Max Output Power p. channel @ 70 V</t>
  </si>
  <si>
    <r>
      <t>W</t>
    </r>
    <r>
      <rPr>
        <vertAlign val="subscript"/>
        <sz val="11"/>
        <color theme="1"/>
        <rFont val="Calibri"/>
        <family val="2"/>
        <scheme val="minor"/>
      </rPr>
      <t>p70</t>
    </r>
  </si>
  <si>
    <t>Max Output Power p. channel @ 100 V</t>
  </si>
  <si>
    <r>
      <t>W</t>
    </r>
    <r>
      <rPr>
        <vertAlign val="subscript"/>
        <sz val="11"/>
        <color theme="1"/>
        <rFont val="Calibri"/>
        <family val="2"/>
        <scheme val="minor"/>
      </rPr>
      <t>p100</t>
    </r>
  </si>
  <si>
    <t xml:space="preserve">Max Output Power Bridge Mode 8 Ω </t>
  </si>
  <si>
    <r>
      <t>W</t>
    </r>
    <r>
      <rPr>
        <vertAlign val="subscript"/>
        <sz val="11"/>
        <color theme="1"/>
        <rFont val="Calibri"/>
        <family val="2"/>
        <scheme val="minor"/>
      </rPr>
      <t>pB8</t>
    </r>
  </si>
  <si>
    <t xml:space="preserve">Max Output Power Bridge Mode 4 Ω </t>
  </si>
  <si>
    <r>
      <t>W</t>
    </r>
    <r>
      <rPr>
        <vertAlign val="subscript"/>
        <sz val="11"/>
        <color theme="1"/>
        <rFont val="Calibri"/>
        <family val="2"/>
        <scheme val="minor"/>
      </rPr>
      <t>pB4</t>
    </r>
  </si>
  <si>
    <t>Peak Capacity</t>
  </si>
  <si>
    <t>Max output voltage per channel</t>
  </si>
  <si>
    <t>no load</t>
  </si>
  <si>
    <r>
      <t>V</t>
    </r>
    <r>
      <rPr>
        <vertAlign val="subscript"/>
        <sz val="11"/>
        <color theme="1"/>
        <rFont val="Calibri"/>
        <family val="2"/>
        <scheme val="minor"/>
      </rPr>
      <t>peak</t>
    </r>
  </si>
  <si>
    <t>Max output current per channel</t>
  </si>
  <si>
    <t>short circuit</t>
  </si>
  <si>
    <r>
      <t>A</t>
    </r>
    <r>
      <rPr>
        <vertAlign val="subscript"/>
        <sz val="11"/>
        <color theme="1"/>
        <rFont val="Calibri"/>
        <family val="2"/>
        <scheme val="minor"/>
      </rPr>
      <t>peak</t>
    </r>
  </si>
  <si>
    <t>A</t>
  </si>
  <si>
    <t>S/N ratio</t>
  </si>
  <si>
    <t xml:space="preserve"> </t>
  </si>
  <si>
    <t>S/N (20 Hz – 20 kHz A weighted)</t>
  </si>
  <si>
    <t>dB</t>
  </si>
  <si>
    <t>Lo-Z (115V)</t>
  </si>
  <si>
    <t>Current drawn in standby</t>
  </si>
  <si>
    <t>standby</t>
  </si>
  <si>
    <r>
      <t>A</t>
    </r>
    <r>
      <rPr>
        <vertAlign val="subscript"/>
        <sz val="11"/>
        <color theme="1"/>
        <rFont val="Calibri"/>
        <family val="2"/>
        <scheme val="minor"/>
      </rPr>
      <t>stby</t>
    </r>
  </si>
  <si>
    <t>Power drawn in standby</t>
  </si>
  <si>
    <r>
      <t>W</t>
    </r>
    <r>
      <rPr>
        <vertAlign val="subscript"/>
        <sz val="11"/>
        <color theme="1"/>
        <rFont val="Calibri"/>
        <family val="2"/>
        <scheme val="minor"/>
      </rPr>
      <t>stby</t>
    </r>
  </si>
  <si>
    <t>Current drawn in idle</t>
  </si>
  <si>
    <r>
      <t>A</t>
    </r>
    <r>
      <rPr>
        <vertAlign val="subscript"/>
        <sz val="11"/>
        <color theme="1"/>
        <rFont val="Calibri"/>
        <family val="2"/>
        <scheme val="minor"/>
      </rPr>
      <t>idle</t>
    </r>
  </si>
  <si>
    <t>Power drawn in idle</t>
  </si>
  <si>
    <r>
      <t>W</t>
    </r>
    <r>
      <rPr>
        <vertAlign val="subscript"/>
        <sz val="11"/>
        <color theme="1"/>
        <rFont val="Calibri"/>
        <family val="2"/>
        <scheme val="minor"/>
      </rPr>
      <t>idle</t>
    </r>
  </si>
  <si>
    <r>
      <t>Current drawn at 1/8 W</t>
    </r>
    <r>
      <rPr>
        <vertAlign val="subscript"/>
        <sz val="11"/>
        <color theme="1"/>
        <rFont val="Calibri"/>
        <family val="2"/>
        <scheme val="minor"/>
      </rPr>
      <t>p4</t>
    </r>
  </si>
  <si>
    <r>
      <t>1/8 W</t>
    </r>
    <r>
      <rPr>
        <vertAlign val="subscript"/>
        <sz val="11"/>
        <color theme="1"/>
        <rFont val="Calibri"/>
        <family val="2"/>
        <scheme val="minor"/>
      </rPr>
      <t>p4</t>
    </r>
    <r>
      <rPr>
        <sz val="11"/>
        <color theme="1"/>
        <rFont val="Calibri"/>
        <family val="2"/>
        <scheme val="minor"/>
      </rPr>
      <t xml:space="preserve"> - 4 Ω</t>
    </r>
  </si>
  <si>
    <r>
      <t>A</t>
    </r>
    <r>
      <rPr>
        <vertAlign val="subscript"/>
        <sz val="11"/>
        <color theme="1"/>
        <rFont val="Calibri"/>
        <family val="2"/>
        <scheme val="minor"/>
      </rPr>
      <t>1/8</t>
    </r>
  </si>
  <si>
    <r>
      <t>Power drawn at 1/8 W</t>
    </r>
    <r>
      <rPr>
        <vertAlign val="subscript"/>
        <sz val="11"/>
        <color theme="1"/>
        <rFont val="Calibri"/>
        <family val="2"/>
        <scheme val="minor"/>
      </rPr>
      <t>p4</t>
    </r>
  </si>
  <si>
    <r>
      <t>W</t>
    </r>
    <r>
      <rPr>
        <vertAlign val="subscript"/>
        <sz val="11"/>
        <color theme="1"/>
        <rFont val="Calibri"/>
        <family val="2"/>
        <scheme val="minor"/>
      </rPr>
      <t>1/8</t>
    </r>
  </si>
  <si>
    <r>
      <t>Current drawn at 1/4 W</t>
    </r>
    <r>
      <rPr>
        <vertAlign val="subscript"/>
        <sz val="11"/>
        <color theme="1"/>
        <rFont val="Calibri"/>
        <family val="2"/>
        <scheme val="minor"/>
      </rPr>
      <t>p4</t>
    </r>
  </si>
  <si>
    <r>
      <t>1/4 W</t>
    </r>
    <r>
      <rPr>
        <vertAlign val="subscript"/>
        <sz val="11"/>
        <color theme="1"/>
        <rFont val="Calibri"/>
        <family val="2"/>
        <scheme val="minor"/>
      </rPr>
      <t>p4</t>
    </r>
    <r>
      <rPr>
        <sz val="11"/>
        <color theme="1"/>
        <rFont val="Calibri"/>
        <family val="2"/>
        <scheme val="minor"/>
      </rPr>
      <t xml:space="preserve"> - 4 Ω</t>
    </r>
  </si>
  <si>
    <r>
      <t>A</t>
    </r>
    <r>
      <rPr>
        <vertAlign val="subscript"/>
        <sz val="11"/>
        <color theme="1"/>
        <rFont val="Calibri"/>
        <family val="2"/>
        <scheme val="minor"/>
      </rPr>
      <t>1/4</t>
    </r>
  </si>
  <si>
    <r>
      <t>Power drawn at 1/4 W</t>
    </r>
    <r>
      <rPr>
        <vertAlign val="subscript"/>
        <sz val="11"/>
        <color theme="1"/>
        <rFont val="Calibri"/>
        <family val="2"/>
        <scheme val="minor"/>
      </rPr>
      <t>p4</t>
    </r>
  </si>
  <si>
    <r>
      <t>W</t>
    </r>
    <r>
      <rPr>
        <vertAlign val="subscript"/>
        <sz val="11"/>
        <color theme="1"/>
        <rFont val="Calibri"/>
        <family val="2"/>
        <scheme val="minor"/>
      </rPr>
      <t>1/4</t>
    </r>
  </si>
  <si>
    <r>
      <t>Current drawn at 1/3 W</t>
    </r>
    <r>
      <rPr>
        <vertAlign val="subscript"/>
        <sz val="11"/>
        <color theme="1"/>
        <rFont val="Calibri"/>
        <family val="2"/>
        <scheme val="minor"/>
      </rPr>
      <t>p4</t>
    </r>
  </si>
  <si>
    <r>
      <t>1/3 W</t>
    </r>
    <r>
      <rPr>
        <vertAlign val="subscript"/>
        <sz val="11"/>
        <color theme="1"/>
        <rFont val="Calibri"/>
        <family val="2"/>
        <scheme val="minor"/>
      </rPr>
      <t>p4</t>
    </r>
    <r>
      <rPr>
        <sz val="11"/>
        <color theme="1"/>
        <rFont val="Calibri"/>
        <family val="2"/>
        <scheme val="minor"/>
      </rPr>
      <t xml:space="preserve"> - 4 Ω</t>
    </r>
  </si>
  <si>
    <r>
      <t>A</t>
    </r>
    <r>
      <rPr>
        <vertAlign val="subscript"/>
        <sz val="11"/>
        <color theme="1"/>
        <rFont val="Calibri"/>
        <family val="2"/>
        <scheme val="minor"/>
      </rPr>
      <t>1/3</t>
    </r>
  </si>
  <si>
    <r>
      <t>Power drawn at 1/3 W</t>
    </r>
    <r>
      <rPr>
        <vertAlign val="subscript"/>
        <sz val="11"/>
        <color theme="1"/>
        <rFont val="Calibri"/>
        <family val="2"/>
        <scheme val="minor"/>
      </rPr>
      <t>p4</t>
    </r>
  </si>
  <si>
    <r>
      <t>W</t>
    </r>
    <r>
      <rPr>
        <vertAlign val="subscript"/>
        <sz val="11"/>
        <color theme="1"/>
        <rFont val="Calibri"/>
        <family val="2"/>
        <scheme val="minor"/>
      </rPr>
      <t>1/3</t>
    </r>
  </si>
  <si>
    <t>Lo-Z (230V)</t>
  </si>
  <si>
    <t>Hi-Z (115V)</t>
  </si>
  <si>
    <r>
      <t>1/8 W</t>
    </r>
    <r>
      <rPr>
        <vertAlign val="subscript"/>
        <sz val="11"/>
        <color theme="1"/>
        <rFont val="Calibri"/>
        <family val="2"/>
        <scheme val="minor"/>
      </rPr>
      <t>p4</t>
    </r>
    <r>
      <rPr>
        <sz val="11"/>
        <color theme="1"/>
        <rFont val="Calibri"/>
        <family val="2"/>
        <scheme val="minor"/>
      </rPr>
      <t xml:space="preserve"> - Hi-Z</t>
    </r>
  </si>
  <si>
    <t>1/4 Wp4 - Hi-Z</t>
  </si>
  <si>
    <r>
      <t>1/4 W</t>
    </r>
    <r>
      <rPr>
        <vertAlign val="subscript"/>
        <sz val="11"/>
        <color theme="1"/>
        <rFont val="Calibri"/>
        <family val="2"/>
        <scheme val="minor"/>
      </rPr>
      <t>p4</t>
    </r>
    <r>
      <rPr>
        <sz val="11"/>
        <color theme="1"/>
        <rFont val="Calibri"/>
        <family val="2"/>
        <scheme val="minor"/>
      </rPr>
      <t xml:space="preserve"> - Hi-Z</t>
    </r>
  </si>
  <si>
    <r>
      <t>1/3 W</t>
    </r>
    <r>
      <rPr>
        <vertAlign val="subscript"/>
        <sz val="11"/>
        <color theme="1"/>
        <rFont val="Calibri"/>
        <family val="2"/>
        <scheme val="minor"/>
      </rPr>
      <t>p4</t>
    </r>
    <r>
      <rPr>
        <sz val="11"/>
        <color theme="1"/>
        <rFont val="Calibri"/>
        <family val="2"/>
        <scheme val="minor"/>
      </rPr>
      <t xml:space="preserve"> - Hi-Z</t>
    </r>
  </si>
  <si>
    <t>Hi-Z (230V)</t>
  </si>
  <si>
    <t>Thermal</t>
  </si>
  <si>
    <t>Thermal dissipation in standby</t>
  </si>
  <si>
    <r>
      <t>H</t>
    </r>
    <r>
      <rPr>
        <vertAlign val="subscript"/>
        <sz val="11"/>
        <color theme="1"/>
        <rFont val="Calibri"/>
        <family val="2"/>
        <scheme val="minor"/>
      </rPr>
      <t>stby</t>
    </r>
  </si>
  <si>
    <t>BTU/h</t>
  </si>
  <si>
    <t>Thermal dissipation in idle</t>
  </si>
  <si>
    <r>
      <t>H</t>
    </r>
    <r>
      <rPr>
        <vertAlign val="subscript"/>
        <sz val="11"/>
        <color theme="1"/>
        <rFont val="Calibri"/>
        <family val="2"/>
        <scheme val="minor"/>
      </rPr>
      <t>idle</t>
    </r>
  </si>
  <si>
    <r>
      <t>Thermal dissipation at 1/8 W</t>
    </r>
    <r>
      <rPr>
        <vertAlign val="subscript"/>
        <sz val="11"/>
        <color theme="1"/>
        <rFont val="Calibri"/>
        <family val="2"/>
        <scheme val="minor"/>
      </rPr>
      <t>p4</t>
    </r>
  </si>
  <si>
    <r>
      <t>H</t>
    </r>
    <r>
      <rPr>
        <vertAlign val="subscript"/>
        <sz val="11"/>
        <color theme="1"/>
        <rFont val="Calibri"/>
        <family val="2"/>
        <scheme val="minor"/>
      </rPr>
      <t>1/8</t>
    </r>
  </si>
  <si>
    <r>
      <t>Thermal dissipation at 1/4 W</t>
    </r>
    <r>
      <rPr>
        <vertAlign val="subscript"/>
        <sz val="11"/>
        <color theme="1"/>
        <rFont val="Calibri"/>
        <family val="2"/>
        <scheme val="minor"/>
      </rPr>
      <t>p4</t>
    </r>
  </si>
  <si>
    <r>
      <t>H</t>
    </r>
    <r>
      <rPr>
        <vertAlign val="subscript"/>
        <sz val="11"/>
        <color theme="1"/>
        <rFont val="Calibri"/>
        <family val="2"/>
        <scheme val="minor"/>
      </rPr>
      <t>1/4</t>
    </r>
  </si>
  <si>
    <r>
      <t>Thermal dissipation at 1/3 W</t>
    </r>
    <r>
      <rPr>
        <vertAlign val="subscript"/>
        <sz val="11"/>
        <color theme="1"/>
        <rFont val="Calibri"/>
        <family val="2"/>
        <scheme val="minor"/>
      </rPr>
      <t>p4</t>
    </r>
  </si>
  <si>
    <r>
      <t>H</t>
    </r>
    <r>
      <rPr>
        <vertAlign val="subscript"/>
        <sz val="11"/>
        <color theme="1"/>
        <rFont val="Calibri"/>
        <family val="2"/>
        <scheme val="minor"/>
      </rPr>
      <t>1/3</t>
    </r>
  </si>
  <si>
    <r>
      <t>Thermal dissipation at 1/8 W</t>
    </r>
    <r>
      <rPr>
        <vertAlign val="subscript"/>
        <sz val="11"/>
        <color theme="1"/>
        <rFont val="Calibri (Corpo)"/>
      </rPr>
      <t>Hi-Z</t>
    </r>
  </si>
  <si>
    <r>
      <t>1/8 W</t>
    </r>
    <r>
      <rPr>
        <vertAlign val="subscript"/>
        <sz val="11"/>
        <color theme="1"/>
        <rFont val="Calibri (Corpo)"/>
      </rPr>
      <t>Hi-Z</t>
    </r>
  </si>
  <si>
    <r>
      <t>H</t>
    </r>
    <r>
      <rPr>
        <vertAlign val="subscript"/>
        <sz val="11"/>
        <color theme="1"/>
        <rFont val="Calibri (Corpo)"/>
      </rPr>
      <t>Hi-Z</t>
    </r>
  </si>
  <si>
    <t>Weight</t>
  </si>
  <si>
    <t>Weight @ Lo-Z</t>
  </si>
  <si>
    <r>
      <t>W</t>
    </r>
    <r>
      <rPr>
        <vertAlign val="subscript"/>
        <sz val="11"/>
        <color theme="1"/>
        <rFont val="Calibri"/>
        <family val="2"/>
        <scheme val="minor"/>
      </rPr>
      <t>1</t>
    </r>
  </si>
  <si>
    <t>Weight @ Hi-Z</t>
  </si>
  <si>
    <t>Hi-Z</t>
  </si>
  <si>
    <r>
      <t>W</t>
    </r>
    <r>
      <rPr>
        <vertAlign val="subscript"/>
        <sz val="11"/>
        <color theme="1"/>
        <rFont val="Calibri"/>
        <family val="2"/>
        <scheme val="minor"/>
      </rPr>
      <t>2</t>
    </r>
  </si>
  <si>
    <t>115V</t>
  </si>
  <si>
    <r>
      <t>Power Factor @ 115 V, 1/8 W</t>
    </r>
    <r>
      <rPr>
        <vertAlign val="subscript"/>
        <sz val="11"/>
        <color theme="1"/>
        <rFont val="Calibri (Corpo)"/>
      </rPr>
      <t>p4</t>
    </r>
  </si>
  <si>
    <r>
      <t>pf</t>
    </r>
    <r>
      <rPr>
        <vertAlign val="subscript"/>
        <sz val="11"/>
        <color theme="1"/>
        <rFont val="Calibri (Corpo)"/>
      </rPr>
      <t>115</t>
    </r>
  </si>
  <si>
    <r>
      <t>Efficiency @ 115 V, 1/8 Wp</t>
    </r>
    <r>
      <rPr>
        <vertAlign val="subscript"/>
        <sz val="11"/>
        <color theme="1"/>
        <rFont val="Calibri (Corpo)"/>
      </rPr>
      <t>4</t>
    </r>
  </si>
  <si>
    <r>
      <t>e</t>
    </r>
    <r>
      <rPr>
        <vertAlign val="subscript"/>
        <sz val="11"/>
        <color theme="1"/>
        <rFont val="Calibri (Corpo)"/>
      </rPr>
      <t>115</t>
    </r>
  </si>
  <si>
    <r>
      <t>Net efficiency @ 115 V, 1/8 W</t>
    </r>
    <r>
      <rPr>
        <vertAlign val="subscript"/>
        <sz val="11"/>
        <color theme="1"/>
        <rFont val="Calibri (Corpo)"/>
      </rPr>
      <t>p4</t>
    </r>
  </si>
  <si>
    <r>
      <t>η</t>
    </r>
    <r>
      <rPr>
        <vertAlign val="subscript"/>
        <sz val="11"/>
        <color theme="1"/>
        <rFont val="Calibri (Corpo)"/>
      </rPr>
      <t>115</t>
    </r>
  </si>
  <si>
    <t>230V</t>
  </si>
  <si>
    <r>
      <t>Power Factor @ 230 V, 1/8 W</t>
    </r>
    <r>
      <rPr>
        <vertAlign val="subscript"/>
        <sz val="11"/>
        <color theme="1"/>
        <rFont val="Calibri (Corpo)"/>
      </rPr>
      <t>p4</t>
    </r>
  </si>
  <si>
    <r>
      <t>pf</t>
    </r>
    <r>
      <rPr>
        <vertAlign val="subscript"/>
        <sz val="11"/>
        <color theme="1"/>
        <rFont val="Calibri (Corpo)"/>
      </rPr>
      <t>230</t>
    </r>
  </si>
  <si>
    <r>
      <t>Efficiency @ 230 V, 1/8 W</t>
    </r>
    <r>
      <rPr>
        <vertAlign val="subscript"/>
        <sz val="11"/>
        <color theme="1"/>
        <rFont val="Calibri (Corpo)"/>
      </rPr>
      <t>p4</t>
    </r>
  </si>
  <si>
    <r>
      <t>e</t>
    </r>
    <r>
      <rPr>
        <vertAlign val="subscript"/>
        <sz val="11"/>
        <color theme="1"/>
        <rFont val="Calibri (Corpo)"/>
      </rPr>
      <t>230</t>
    </r>
  </si>
  <si>
    <r>
      <t>Net efficiency @ 230 V, 1/8 W</t>
    </r>
    <r>
      <rPr>
        <vertAlign val="subscript"/>
        <sz val="11"/>
        <color theme="1"/>
        <rFont val="Calibri (Corpo)"/>
      </rPr>
      <t>p4</t>
    </r>
  </si>
  <si>
    <r>
      <t>η</t>
    </r>
    <r>
      <rPr>
        <vertAlign val="subscript"/>
        <sz val="11"/>
        <color theme="1"/>
        <rFont val="Calibri (Corpo)"/>
      </rPr>
      <t>230</t>
    </r>
  </si>
  <si>
    <t>Lo-Z Scenario</t>
  </si>
  <si>
    <t>AVAILABLE IMPEDANCES</t>
  </si>
  <si>
    <t>POWER MATCH</t>
  </si>
  <si>
    <t>IMPEDANCE MATCH</t>
  </si>
  <si>
    <t>AMP COUNT</t>
  </si>
  <si>
    <t>AMPS</t>
  </si>
  <si>
    <t>RACK SPACE</t>
  </si>
  <si>
    <t>WEIGHT</t>
  </si>
  <si>
    <t>Max Power per ch</t>
  </si>
  <si>
    <t>TOTAL POWER</t>
  </si>
  <si>
    <t>MAX OUTPUT VOLTAGE</t>
  </si>
  <si>
    <t>IDLE CURRENT CONS.</t>
  </si>
  <si>
    <t>1/8 Max POWER CURRENT CONS.</t>
  </si>
  <si>
    <t>1/8 Max Power CURRENT CONS.</t>
  </si>
  <si>
    <t>Efficiency (%)</t>
  </si>
  <si>
    <t>Costs scale factor</t>
  </si>
  <si>
    <t>Operating costs at IDLE</t>
  </si>
  <si>
    <r>
      <t>Operating costs at 1/8 max pow 4</t>
    </r>
    <r>
      <rPr>
        <b/>
        <sz val="11"/>
        <color theme="1"/>
        <rFont val="Calibri"/>
        <family val="2"/>
      </rPr>
      <t>Ω</t>
    </r>
  </si>
  <si>
    <t>TOTAL operating costs</t>
  </si>
  <si>
    <t>1/8 Max Power</t>
  </si>
  <si>
    <t>HEAT loss per 1000BTU</t>
  </si>
  <si>
    <t>S/N</t>
  </si>
  <si>
    <t>Single channels</t>
  </si>
  <si>
    <t>Bridge</t>
  </si>
  <si>
    <t>Single channels and bridge</t>
  </si>
  <si>
    <t>8 OHM</t>
  </si>
  <si>
    <t>4 OHM</t>
  </si>
  <si>
    <t>2 OHM</t>
  </si>
  <si>
    <t>N</t>
  </si>
  <si>
    <t>B</t>
  </si>
  <si>
    <t>R</t>
  </si>
  <si>
    <t>WCH</t>
  </si>
  <si>
    <t>WTOT</t>
  </si>
  <si>
    <t>VMAX</t>
  </si>
  <si>
    <t>AIDLE115</t>
  </si>
  <si>
    <t>A115</t>
  </si>
  <si>
    <t>AIDLE230</t>
  </si>
  <si>
    <t>A230</t>
  </si>
  <si>
    <t>EFF</t>
  </si>
  <si>
    <t>AW</t>
  </si>
  <si>
    <t>SF</t>
  </si>
  <si>
    <t>OCIDLE</t>
  </si>
  <si>
    <t>OC18</t>
  </si>
  <si>
    <t>OC</t>
  </si>
  <si>
    <t>HI</t>
  </si>
  <si>
    <t>HW</t>
  </si>
  <si>
    <t>HL</t>
  </si>
  <si>
    <t>CC</t>
  </si>
  <si>
    <t/>
  </si>
  <si>
    <t>Hi-Z Scenario</t>
  </si>
  <si>
    <t>AVAILABLE VOLTAGES</t>
  </si>
  <si>
    <t>Operating costs at 1/8 max pow Hi-Z</t>
  </si>
  <si>
    <t xml:space="preserve">TOTAL operating costs </t>
  </si>
  <si>
    <t>Line Voltage</t>
  </si>
  <si>
    <t>OCHIZ</t>
  </si>
  <si>
    <t>MATRIX OF DATA</t>
  </si>
  <si>
    <t>Lo-Z - Hi-Z alternative scenarios</t>
  </si>
  <si>
    <t>ACTUAL CURRENT DRAW</t>
  </si>
  <si>
    <t>Purchase cost</t>
  </si>
  <si>
    <t>VOLTAGE</t>
  </si>
  <si>
    <t>default</t>
  </si>
  <si>
    <t>edited</t>
  </si>
  <si>
    <t>SHOWN</t>
  </si>
  <si>
    <t>AIDLE</t>
  </si>
  <si>
    <t>A18</t>
  </si>
  <si>
    <t>VL</t>
  </si>
  <si>
    <t>Max output voltage calculator</t>
  </si>
  <si>
    <t>Dimensions</t>
  </si>
  <si>
    <t>Tollerance</t>
  </si>
  <si>
    <t>dBu to V</t>
  </si>
  <si>
    <t>V to dBu</t>
  </si>
  <si>
    <r>
      <t>Input sensitivity (V</t>
    </r>
    <r>
      <rPr>
        <vertAlign val="subscript"/>
        <sz val="11"/>
        <color theme="1"/>
        <rFont val="Calibri"/>
        <family val="2"/>
        <scheme val="minor"/>
      </rPr>
      <t>RMS</t>
    </r>
    <r>
      <rPr>
        <sz val="11"/>
        <color theme="1"/>
        <rFont val="Calibri"/>
        <family val="2"/>
        <scheme val="minor"/>
      </rPr>
      <t>)</t>
    </r>
  </si>
  <si>
    <r>
      <t>V</t>
    </r>
    <r>
      <rPr>
        <vertAlign val="subscript"/>
        <sz val="11"/>
        <color theme="1"/>
        <rFont val="Calibri"/>
        <family val="2"/>
        <scheme val="minor"/>
      </rPr>
      <t>RMS</t>
    </r>
  </si>
  <si>
    <t>BTU</t>
  </si>
  <si>
    <t>+</t>
  </si>
  <si>
    <r>
      <t xml:space="preserve">Gain (dB or Nx - </t>
    </r>
    <r>
      <rPr>
        <b/>
        <sz val="11"/>
        <color theme="1"/>
        <rFont val="Calibri"/>
        <family val="2"/>
        <scheme val="minor"/>
      </rPr>
      <t>select first!</t>
    </r>
    <r>
      <rPr>
        <sz val="11"/>
        <color theme="1"/>
        <rFont val="Calibri"/>
        <family val="2"/>
        <scheme val="minor"/>
      </rPr>
      <t>)</t>
    </r>
  </si>
  <si>
    <r>
      <t>A</t>
    </r>
    <r>
      <rPr>
        <vertAlign val="subscript"/>
        <sz val="11"/>
        <color theme="1"/>
        <rFont val="Calibri"/>
        <family val="2"/>
        <scheme val="minor"/>
      </rPr>
      <t>RMS</t>
    </r>
  </si>
  <si>
    <t>MENO</t>
  </si>
  <si>
    <t>PIU</t>
  </si>
  <si>
    <r>
      <t>Max output voltage (V</t>
    </r>
    <r>
      <rPr>
        <vertAlign val="subscript"/>
        <sz val="11"/>
        <color theme="1"/>
        <rFont val="Calibri"/>
        <family val="2"/>
        <scheme val="minor"/>
      </rPr>
      <t>peak</t>
    </r>
    <r>
      <rPr>
        <sz val="11"/>
        <color theme="1"/>
        <rFont val="Calibri"/>
        <family val="2"/>
        <scheme val="minor"/>
      </rPr>
      <t>)</t>
    </r>
  </si>
  <si>
    <t>Impedance</t>
  </si>
  <si>
    <t>Nx</t>
  </si>
  <si>
    <t>lb</t>
  </si>
  <si>
    <t>Parallel impedance calculator</t>
  </si>
  <si>
    <r>
      <t>Z</t>
    </r>
    <r>
      <rPr>
        <vertAlign val="subscript"/>
        <sz val="11"/>
        <color theme="1"/>
        <rFont val="Calibri"/>
        <family val="2"/>
        <scheme val="minor"/>
      </rPr>
      <t>L</t>
    </r>
  </si>
  <si>
    <r>
      <t>N</t>
    </r>
    <r>
      <rPr>
        <vertAlign val="subscript"/>
        <sz val="11"/>
        <color theme="1"/>
        <rFont val="Calibri"/>
        <family val="2"/>
        <scheme val="minor"/>
      </rPr>
      <t>L</t>
    </r>
  </si>
  <si>
    <r>
      <t>Z</t>
    </r>
    <r>
      <rPr>
        <vertAlign val="subscript"/>
        <sz val="11"/>
        <color theme="1"/>
        <rFont val="Calibri"/>
        <family val="2"/>
        <scheme val="minor"/>
      </rPr>
      <t>PAR</t>
    </r>
  </si>
  <si>
    <t>parziale</t>
  </si>
  <si>
    <t>OHM2MENO</t>
  </si>
  <si>
    <t>OHM2PIU</t>
  </si>
  <si>
    <t>OHM4MENO</t>
  </si>
  <si>
    <t>OHM4PIU</t>
  </si>
  <si>
    <t>OHM8MENO</t>
  </si>
  <si>
    <t>OHM8PIU</t>
  </si>
  <si>
    <t>Ω</t>
  </si>
  <si>
    <t>Cooling cost calculator</t>
  </si>
  <si>
    <t>COP</t>
  </si>
  <si>
    <t>Cooling capacity</t>
  </si>
  <si>
    <t>Power consumption</t>
  </si>
  <si>
    <t>Calculated COP</t>
  </si>
  <si>
    <r>
      <t>Z</t>
    </r>
    <r>
      <rPr>
        <vertAlign val="subscript"/>
        <sz val="11"/>
        <color theme="1"/>
        <rFont val="Calibri"/>
        <family val="2"/>
        <scheme val="minor"/>
      </rPr>
      <t>P</t>
    </r>
  </si>
  <si>
    <t>Cost per 1000BTU</t>
  </si>
  <si>
    <t>Calendar</t>
  </si>
  <si>
    <t>Number of loudspeakers</t>
  </si>
  <si>
    <r>
      <t>N</t>
    </r>
    <r>
      <rPr>
        <b/>
        <vertAlign val="subscript"/>
        <sz val="11"/>
        <color theme="1"/>
        <rFont val="Calibri"/>
        <family val="2"/>
        <scheme val="minor"/>
      </rPr>
      <t>LT</t>
    </r>
  </si>
  <si>
    <t>Working days</t>
  </si>
  <si>
    <t>d</t>
  </si>
  <si>
    <t>How many days the amplifier should work?</t>
  </si>
  <si>
    <t>DAYS</t>
  </si>
  <si>
    <t>Power per loudspeaker</t>
  </si>
  <si>
    <r>
      <t>W</t>
    </r>
    <r>
      <rPr>
        <b/>
        <vertAlign val="subscript"/>
        <sz val="11"/>
        <color theme="1"/>
        <rFont val="Calibri"/>
        <family val="2"/>
        <scheme val="minor"/>
      </rPr>
      <t>LT</t>
    </r>
  </si>
  <si>
    <t>WORKING hours per day</t>
  </si>
  <si>
    <t>h</t>
  </si>
  <si>
    <t>The amplifier is on</t>
  </si>
  <si>
    <t>HOURS</t>
  </si>
  <si>
    <t>Loudspeaker impedance</t>
  </si>
  <si>
    <r>
      <t>Z</t>
    </r>
    <r>
      <rPr>
        <b/>
        <vertAlign val="subscript"/>
        <sz val="11"/>
        <color theme="1"/>
        <rFont val="Calibri"/>
        <family val="2"/>
        <scheme val="minor"/>
      </rPr>
      <t>LT</t>
    </r>
  </si>
  <si>
    <t>IDLE hours per day</t>
  </si>
  <si>
    <t>The amplifier is on in idle mode (no sound)</t>
  </si>
  <si>
    <t>RUNNING hours per day @ 1/8 max power</t>
  </si>
  <si>
    <t>The amplifier is on and is playing sound at 1/8 its max power</t>
  </si>
  <si>
    <t>RUNNING</t>
  </si>
  <si>
    <t>OFF or STANDBY hours per day</t>
  </si>
  <si>
    <t>The amplifier is either off, or in standby mode, or in deep-sleep mode</t>
  </si>
  <si>
    <r>
      <t>N</t>
    </r>
    <r>
      <rPr>
        <b/>
        <vertAlign val="subscript"/>
        <sz val="11"/>
        <color theme="1"/>
        <rFont val="Calibri"/>
        <family val="2"/>
        <scheme val="minor"/>
      </rPr>
      <t>LI</t>
    </r>
  </si>
  <si>
    <r>
      <t>W</t>
    </r>
    <r>
      <rPr>
        <b/>
        <vertAlign val="subscript"/>
        <sz val="11"/>
        <color theme="1"/>
        <rFont val="Calibri"/>
        <family val="2"/>
        <scheme val="minor"/>
      </rPr>
      <t>LI</t>
    </r>
  </si>
  <si>
    <t>Number of lines</t>
  </si>
  <si>
    <r>
      <t>M</t>
    </r>
    <r>
      <rPr>
        <b/>
        <vertAlign val="subscript"/>
        <sz val="11"/>
        <color theme="1"/>
        <rFont val="Calibri"/>
        <family val="2"/>
        <scheme val="minor"/>
      </rPr>
      <t>L</t>
    </r>
  </si>
  <si>
    <t>HEADROOM</t>
  </si>
  <si>
    <t>Nominal voltage</t>
  </si>
  <si>
    <r>
      <t>V</t>
    </r>
    <r>
      <rPr>
        <b/>
        <vertAlign val="subscript"/>
        <sz val="11"/>
        <color theme="1"/>
        <rFont val="Calibri"/>
        <family val="2"/>
        <scheme val="minor"/>
      </rPr>
      <t>I</t>
    </r>
  </si>
  <si>
    <r>
      <t>W</t>
    </r>
    <r>
      <rPr>
        <b/>
        <vertAlign val="subscript"/>
        <sz val="11"/>
        <color theme="1"/>
        <rFont val="Calibri"/>
        <family val="2"/>
        <scheme val="minor"/>
      </rPr>
      <t>H</t>
    </r>
  </si>
  <si>
    <t>KP</t>
  </si>
  <si>
    <t>Line maximum impedance</t>
  </si>
  <si>
    <r>
      <t>Z</t>
    </r>
    <r>
      <rPr>
        <b/>
        <vertAlign val="subscript"/>
        <sz val="11"/>
        <color theme="1"/>
        <rFont val="Calibri"/>
        <family val="2"/>
        <scheme val="minor"/>
      </rPr>
      <t>LI</t>
    </r>
  </si>
  <si>
    <t>Currency</t>
  </si>
  <si>
    <t>ES</t>
  </si>
  <si>
    <t>Main Voltage</t>
  </si>
  <si>
    <t>MV</t>
  </si>
  <si>
    <t>Cost per kWh</t>
  </si>
  <si>
    <t>CKWH</t>
  </si>
  <si>
    <t>Line maximum power requirement</t>
  </si>
  <si>
    <r>
      <rPr>
        <b/>
        <sz val="11"/>
        <color theme="1"/>
        <rFont val="Calibri"/>
        <family val="2"/>
        <scheme val="minor"/>
      </rPr>
      <t>W</t>
    </r>
    <r>
      <rPr>
        <b/>
        <vertAlign val="subscript"/>
        <sz val="11"/>
        <color theme="1"/>
        <rFont val="Calibri"/>
        <family val="2"/>
        <scheme val="minor"/>
      </rPr>
      <t>M</t>
    </r>
  </si>
  <si>
    <t>Cooling cost</t>
  </si>
  <si>
    <t>per 1000BTU</t>
  </si>
  <si>
    <t>CBTU</t>
  </si>
  <si>
    <t>Ranges</t>
  </si>
  <si>
    <t>Lo-Z - Addresses</t>
  </si>
  <si>
    <t>Hi-Z - Addresses</t>
  </si>
  <si>
    <t>Competitor List</t>
  </si>
  <si>
    <t>Begin</t>
  </si>
  <si>
    <t>Count</t>
  </si>
  <si>
    <t>Brand</t>
  </si>
  <si>
    <t>Rack units</t>
  </si>
  <si>
    <t>Blaze</t>
  </si>
  <si>
    <t>Current draw</t>
  </si>
  <si>
    <t>Total power</t>
  </si>
  <si>
    <t>Lab Gruppen</t>
  </si>
  <si>
    <t>Heat Loss</t>
  </si>
  <si>
    <t>Heat loss</t>
  </si>
  <si>
    <t>Delivered power</t>
  </si>
  <si>
    <t>Yamaha</t>
  </si>
  <si>
    <t>Comp1</t>
  </si>
  <si>
    <t>Comp2</t>
  </si>
  <si>
    <t>Comp3</t>
  </si>
  <si>
    <t>Comp4</t>
  </si>
  <si>
    <t>Tools</t>
  </si>
  <si>
    <t>Parallel Impedance Calculator</t>
  </si>
  <si>
    <t>This tool can be used to calculate the nominal impedance of a parallel linked loudspeakers system.</t>
  </si>
  <si>
    <r>
      <t>Enter the</t>
    </r>
    <r>
      <rPr>
        <b/>
        <sz val="11"/>
        <rFont val="Calibri"/>
        <family val="2"/>
        <scheme val="minor"/>
      </rPr>
      <t xml:space="preserve"> number of loudspeakers</t>
    </r>
    <r>
      <rPr>
        <sz val="11"/>
        <rFont val="Calibri"/>
        <family val="2"/>
        <scheme val="minor"/>
      </rPr>
      <t xml:space="preserve"> for each single nominal impedance.</t>
    </r>
  </si>
  <si>
    <t>Cooling Cost Calculator</t>
  </si>
  <si>
    <t>Override COP calculation</t>
  </si>
  <si>
    <r>
      <t xml:space="preserve">*This tool can be used to calculate the cost of the power needed to drive a cooling system based on its </t>
    </r>
    <r>
      <rPr>
        <b/>
        <sz val="11"/>
        <rFont val="Calibri"/>
        <family val="2"/>
        <scheme val="minor"/>
      </rPr>
      <t>Coefficient Of Performance (COP)</t>
    </r>
    <r>
      <rPr>
        <sz val="11"/>
        <rFont val="Calibri"/>
        <family val="2"/>
        <scheme val="minor"/>
      </rPr>
      <t>.</t>
    </r>
  </si>
  <si>
    <r>
      <t xml:space="preserve">† If the cooling device datasheet does not state the COP value, this can be calculate from the device's cooling capacity (in kW or BTU/h) and power consumption (kW). Write </t>
    </r>
    <r>
      <rPr>
        <b/>
        <sz val="11"/>
        <rFont val="Calibri"/>
        <family val="2"/>
        <scheme val="minor"/>
      </rPr>
      <t>0</t>
    </r>
    <r>
      <rPr>
        <sz val="11"/>
        <rFont val="Calibri"/>
        <family val="2"/>
        <scheme val="minor"/>
      </rPr>
      <t xml:space="preserve"> (</t>
    </r>
    <r>
      <rPr>
        <b/>
        <sz val="11"/>
        <rFont val="Calibri"/>
        <family val="2"/>
        <scheme val="minor"/>
      </rPr>
      <t>zero</t>
    </r>
    <r>
      <rPr>
        <sz val="11"/>
        <rFont val="Calibri"/>
        <family val="2"/>
        <scheme val="minor"/>
      </rPr>
      <t>) into the COP field and the cooling device parameters will be processed.</t>
    </r>
  </si>
  <si>
    <t>Help</t>
  </si>
  <si>
    <t>SCENARIOS</t>
  </si>
  <si>
    <r>
      <t>After inserting the required information in the '</t>
    </r>
    <r>
      <rPr>
        <b/>
        <sz val="11"/>
        <rFont val="Calibri"/>
        <family val="2"/>
        <scheme val="minor"/>
      </rPr>
      <t>Data Entry</t>
    </r>
    <r>
      <rPr>
        <sz val="11"/>
        <rFont val="Calibri"/>
        <family val="2"/>
        <scheme val="minor"/>
      </rPr>
      <t xml:space="preserve">' tabs, the tool will address two different scenarios: </t>
    </r>
    <r>
      <rPr>
        <b/>
        <sz val="11"/>
        <rFont val="Calibri"/>
        <family val="2"/>
        <scheme val="minor"/>
      </rPr>
      <t>Lo-Z loudspeaker systems</t>
    </r>
    <r>
      <rPr>
        <sz val="11"/>
        <rFont val="Calibri"/>
        <family val="2"/>
        <scheme val="minor"/>
      </rPr>
      <t xml:space="preserve"> and </t>
    </r>
    <r>
      <rPr>
        <b/>
        <sz val="11"/>
        <rFont val="Calibri"/>
        <family val="2"/>
        <scheme val="minor"/>
      </rPr>
      <t>Hi-Z loudspeaker lines</t>
    </r>
    <r>
      <rPr>
        <sz val="11"/>
        <rFont val="Calibri"/>
        <family val="2"/>
        <scheme val="minor"/>
      </rPr>
      <t>.</t>
    </r>
  </si>
  <si>
    <r>
      <t xml:space="preserve">In a </t>
    </r>
    <r>
      <rPr>
        <b/>
        <sz val="11"/>
        <rFont val="Calibri"/>
        <family val="2"/>
        <scheme val="minor"/>
      </rPr>
      <t>Lo-Z</t>
    </r>
    <r>
      <rPr>
        <sz val="11"/>
        <rFont val="Calibri"/>
        <family val="2"/>
        <scheme val="minor"/>
      </rPr>
      <t xml:space="preserve"> scenario, data for low impedance loudspeakers can be inserted under the '</t>
    </r>
    <r>
      <rPr>
        <b/>
        <sz val="11"/>
        <rFont val="Calibri"/>
        <family val="2"/>
        <scheme val="minor"/>
      </rPr>
      <t>Lo-Z Input</t>
    </r>
    <r>
      <rPr>
        <sz val="11"/>
        <rFont val="Calibri"/>
        <family val="2"/>
        <scheme val="minor"/>
      </rPr>
      <t>' tab, including the number of amplifier channels connected to the loudspeakers units, the total impedance and power of the loudspeaker(s) load. For loudspeakers connected in series or parallel, simply fill in the necessary number of amplifier channels and the total impedance and AES power applied to each channel.</t>
    </r>
  </si>
  <si>
    <r>
      <t xml:space="preserve">For a </t>
    </r>
    <r>
      <rPr>
        <b/>
        <sz val="11"/>
        <rFont val="Calibri"/>
        <family val="2"/>
        <scheme val="minor"/>
      </rPr>
      <t>Hi-Z</t>
    </r>
    <r>
      <rPr>
        <sz val="11"/>
        <rFont val="Calibri"/>
        <family val="2"/>
        <scheme val="minor"/>
      </rPr>
      <t xml:space="preserve"> scenario, data for high impedance loudspeakers or distributed lines can be inserted under the '</t>
    </r>
    <r>
      <rPr>
        <b/>
        <sz val="11"/>
        <rFont val="Calibri"/>
        <family val="2"/>
        <scheme val="minor"/>
      </rPr>
      <t>Hi-Z Input</t>
    </r>
    <r>
      <rPr>
        <sz val="11"/>
        <rFont val="Calibri"/>
        <family val="2"/>
        <scheme val="minor"/>
      </rPr>
      <t>' tab. Calculations are based on the number of loudspeaker lines, where the indicated number of loudspeakers are distribute evenly upon the number of selected lines. Lines do not correspond to zones: each zone can be covered by more than one line; an 8-channel amplifier can drive up to 8 lines.</t>
    </r>
  </si>
  <si>
    <t>When testing a complete sound reinforcement system, insert a single set of parameters at a time, run the comparison tool, write down or save the results (see below), and go back to the data entry in order to insert different Lo-Z input information.</t>
  </si>
  <si>
    <t>SELECTION FOR COMPARISON</t>
  </si>
  <si>
    <t xml:space="preserve">In both  'Lo-Z Output' and 'Hi-Z Output' sheets, the amplifiers matching the requirements inserted in the input pages, and the number of necessary amplifiers, are displayed under the column 'Number of Amplifiers'. </t>
  </si>
  <si>
    <r>
      <t>In both  '</t>
    </r>
    <r>
      <rPr>
        <b/>
        <sz val="11"/>
        <rFont val="Calibri"/>
        <family val="2"/>
        <scheme val="minor"/>
      </rPr>
      <t>Lo-Z Output</t>
    </r>
    <r>
      <rPr>
        <sz val="11"/>
        <rFont val="Calibri"/>
        <family val="2"/>
        <scheme val="minor"/>
      </rPr>
      <t>' and '</t>
    </r>
    <r>
      <rPr>
        <b/>
        <sz val="11"/>
        <rFont val="Calibri"/>
        <family val="2"/>
        <scheme val="minor"/>
      </rPr>
      <t>Hi-Z Output</t>
    </r>
    <r>
      <rPr>
        <sz val="11"/>
        <rFont val="Calibri"/>
        <family val="2"/>
        <scheme val="minor"/>
      </rPr>
      <t>' sheets, white underscored cells can be found where the price per amplifier unit can be inserted ('</t>
    </r>
    <r>
      <rPr>
        <i/>
        <sz val="11"/>
        <rFont val="Calibri"/>
        <family val="2"/>
        <scheme val="minor"/>
      </rPr>
      <t>Price per unit'</t>
    </r>
    <r>
      <rPr>
        <sz val="11"/>
        <rFont val="Calibri"/>
        <family val="2"/>
        <scheme val="minor"/>
      </rPr>
      <t xml:space="preserve"> column). The he number of units (</t>
    </r>
    <r>
      <rPr>
        <i/>
        <sz val="11"/>
        <rFont val="Calibri"/>
        <family val="2"/>
        <scheme val="minor"/>
      </rPr>
      <t>Make your own project</t>
    </r>
    <r>
      <rPr>
        <sz val="11"/>
        <rFont val="Calibri"/>
        <family val="2"/>
        <scheme val="minor"/>
      </rPr>
      <t xml:space="preserve"> columns). Prices are useful to have a comprehensive overview of the costs (see last column in the output pages).</t>
    </r>
  </si>
  <si>
    <r>
      <t xml:space="preserve">By entering the number of units into the </t>
    </r>
    <r>
      <rPr>
        <b/>
        <sz val="11"/>
        <rFont val="Calibri"/>
        <family val="2"/>
        <scheme val="minor"/>
      </rPr>
      <t>#</t>
    </r>
    <r>
      <rPr>
        <sz val="11"/>
        <rFont val="Calibri"/>
        <family val="2"/>
        <scheme val="minor"/>
      </rPr>
      <t xml:space="preserve"> column cells, the comparison results shown on that row will be overridden: this is useful to save the purposed solutions and proceed to further comparisons. Furthermore, the cells in the column labelled '#' are useful to directly enter the number of desired amplifiers and set a project.</t>
    </r>
  </si>
  <si>
    <t>A project is a group of amplifiers either from the same or different manufacturers: by setting a project a comparison of the overall costs of the project brand-by-brand can be made (see below).</t>
  </si>
  <si>
    <t>PROJECT COMPARISON</t>
  </si>
  <si>
    <r>
      <t>The '</t>
    </r>
    <r>
      <rPr>
        <b/>
        <sz val="11"/>
        <rFont val="Calibri"/>
        <family val="2"/>
        <scheme val="minor"/>
      </rPr>
      <t>Project Costs</t>
    </r>
    <r>
      <rPr>
        <sz val="11"/>
        <rFont val="Calibri"/>
        <family val="2"/>
        <scheme val="minor"/>
      </rPr>
      <t>' sheet allows a brand-by-brand comparison of the overall costs of the group of amplifiers chosen between the ones listed into the Lo-Z Output and Hi-Z output sheets. Units inserted into the # labelled columns are summed and processed in order to give an overview of their main parameters: weight, number of rack units, heat loss and costs.</t>
    </r>
  </si>
  <si>
    <r>
      <t>Please consider that operating costs and efficiency are calculated upon the given data in the '</t>
    </r>
    <r>
      <rPr>
        <b/>
        <sz val="11"/>
        <rFont val="Calibri"/>
        <family val="2"/>
        <scheme val="minor"/>
      </rPr>
      <t>Amplifiers</t>
    </r>
    <r>
      <rPr>
        <sz val="11"/>
        <rFont val="Calibri"/>
        <family val="2"/>
        <scheme val="minor"/>
      </rPr>
      <t xml:space="preserve">' sheet: </t>
    </r>
    <r>
      <rPr>
        <b/>
        <sz val="11"/>
        <rFont val="Calibri"/>
        <family val="2"/>
        <scheme val="minor"/>
      </rPr>
      <t>missing data hinders correct calculations</t>
    </r>
    <r>
      <rPr>
        <sz val="11"/>
        <rFont val="Calibri"/>
        <family val="2"/>
        <scheme val="minor"/>
      </rPr>
      <t>.</t>
    </r>
  </si>
  <si>
    <r>
      <t>Make sure to fill in the cells in the '</t>
    </r>
    <r>
      <rPr>
        <b/>
        <sz val="11"/>
        <rFont val="Calibri"/>
        <family val="2"/>
        <scheme val="minor"/>
      </rPr>
      <t>Amplifiers</t>
    </r>
    <r>
      <rPr>
        <sz val="11"/>
        <rFont val="Calibri"/>
        <family val="2"/>
        <scheme val="minor"/>
      </rPr>
      <t>' sheet with as much parameters as possible to allow the complete computation of the costs and efficiency rates.</t>
    </r>
  </si>
  <si>
    <t>CUSTOM AMPLIFIERS</t>
  </si>
  <si>
    <r>
      <t>The '</t>
    </r>
    <r>
      <rPr>
        <b/>
        <sz val="11"/>
        <rFont val="Calibri"/>
        <family val="2"/>
        <scheme val="minor"/>
      </rPr>
      <t>Amplifiers</t>
    </r>
    <r>
      <rPr>
        <sz val="11"/>
        <rFont val="Calibri"/>
        <family val="2"/>
        <scheme val="minor"/>
      </rPr>
      <t>' sheet collect all data harvested from the official amplifiers datasheets. Under the columns labelled '</t>
    </r>
    <r>
      <rPr>
        <b/>
        <sz val="11"/>
        <rFont val="Calibri"/>
        <family val="2"/>
        <scheme val="minor"/>
      </rPr>
      <t>Custom</t>
    </r>
    <r>
      <rPr>
        <sz val="11"/>
        <rFont val="Calibri"/>
        <family val="2"/>
        <scheme val="minor"/>
      </rPr>
      <t>' further amplifiers' data can be added: they will be taken into account and used for comparison.</t>
    </r>
  </si>
  <si>
    <t>EFFICIENCY</t>
  </si>
  <si>
    <t>The efficiency of an amplifier is calculated referring to the output power with a load of 4Ω at 1/8 of the peak power (all channels driven), against the rated power drawn from the grid.</t>
  </si>
  <si>
    <t>NET EFFICIENCY</t>
  </si>
  <si>
    <t>The net efficiency of an amplifier is calculated referring to the output power with a load of 4Ω at 1/8 of the peak power (all channels driven), against the rated power drawn from the grid without the contribution of the power needed for auxiliary systems, i.e. the IDLE power drawn.</t>
  </si>
  <si>
    <t>POWER FACTOR</t>
  </si>
  <si>
    <t>The power factor is the rate of the power drawn against the amount of current drawn at the rated mains voltage.</t>
  </si>
  <si>
    <t>FP 2400Q</t>
  </si>
  <si>
    <t>FP 3400</t>
  </si>
  <si>
    <t>FP 6400</t>
  </si>
  <si>
    <t>1504/1504D</t>
  </si>
  <si>
    <t>Connect 508</t>
  </si>
  <si>
    <t>Connect 1008</t>
  </si>
  <si>
    <t>CP716D</t>
  </si>
  <si>
    <t>0.85</t>
  </si>
  <si>
    <t>0.94</t>
  </si>
  <si>
    <t>V600:2</t>
  </si>
  <si>
    <t>V600:4</t>
  </si>
  <si>
    <t>88C20</t>
  </si>
  <si>
    <t>48M20</t>
  </si>
  <si>
    <t>PROJECT COST INCREASE</t>
  </si>
  <si>
    <t>Estimation  in 5 Yrs</t>
  </si>
  <si>
    <t>CX-Q 2K4</t>
  </si>
  <si>
    <t>CX-Q 4K4</t>
  </si>
  <si>
    <t>CX-Q 8K4</t>
  </si>
  <si>
    <t>CX-Q 4K8</t>
  </si>
  <si>
    <t>CX-Q 8K8</t>
  </si>
  <si>
    <t>SPA-Qf 60x2</t>
  </si>
  <si>
    <t>SPA-Qf 60x4</t>
  </si>
  <si>
    <t>Xti 6002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</si>
</sst>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00"/>
    <numFmt numFmtId="166" formatCode="0.0"/>
    <numFmt numFmtId="167" formatCode="#,##0.00\ &quot;€&quot;"/>
    <numFmt numFmtId="168" formatCode="#,##0\ &quot;€&quot;"/>
  </numFmts>
  <fonts count="80">
    <font>
      <sz val="11"/>
      <color theme="1"/>
      <name val="Calibri"/>
      <family val="2"/>
      <scheme val="minor"/>
    </font>
    <font>
      <vertAlign val="subscript"/>
      <sz val="11"/>
      <color theme="1"/>
      <name val="Calibri"/>
      <family val="2"/>
      <scheme val="minor"/>
    </font>
    <font>
      <b/>
      <sz val="11"/>
      <color theme="0"/>
      <name val="Calibri"/>
      <family val="2"/>
      <scheme val="minor"/>
    </font>
    <font>
      <b/>
      <sz val="11"/>
      <color theme="1"/>
      <name val="Calibri"/>
      <family val="2"/>
      <scheme val="minor"/>
    </font>
    <font>
      <b/>
      <sz val="12"/>
      <color theme="0"/>
      <name val="Calibri"/>
      <family val="2"/>
      <scheme val="minor"/>
    </font>
    <font>
      <sz val="11"/>
      <color theme="0"/>
      <name val="Calibri"/>
      <family val="2"/>
      <scheme val="minor"/>
    </font>
    <font>
      <b/>
      <sz val="11"/>
      <name val="Calibri"/>
      <family val="2"/>
      <scheme val="minor"/>
    </font>
    <font>
      <b/>
      <sz val="11"/>
      <color theme="0" tint="-4.9989318521683403E-2"/>
      <name val="Calibri"/>
      <family val="2"/>
      <scheme val="minor"/>
    </font>
    <font>
      <sz val="11"/>
      <color theme="0" tint="-0.34998626667073579"/>
      <name val="Calibri"/>
      <family val="2"/>
      <scheme val="minor"/>
    </font>
    <font>
      <b/>
      <sz val="11"/>
      <color theme="3" tint="0.59999389629810485"/>
      <name val="Calibri"/>
      <family val="2"/>
      <scheme val="minor"/>
    </font>
    <font>
      <b/>
      <sz val="11"/>
      <color theme="9" tint="0.39997558519241921"/>
      <name val="Calibri"/>
      <family val="2"/>
      <scheme val="minor"/>
    </font>
    <font>
      <b/>
      <sz val="11"/>
      <color theme="7" tint="0.59999389629810485"/>
      <name val="Calibri"/>
      <family val="2"/>
      <scheme val="minor"/>
    </font>
    <font>
      <b/>
      <sz val="11"/>
      <color theme="5" tint="-0.249977111117893"/>
      <name val="Calibri"/>
      <family val="2"/>
      <scheme val="minor"/>
    </font>
    <font>
      <b/>
      <sz val="22"/>
      <color theme="1"/>
      <name val="Calibri"/>
      <family val="2"/>
      <scheme val="minor"/>
    </font>
    <font>
      <b/>
      <sz val="10"/>
      <name val="Arial"/>
      <family val="2"/>
    </font>
    <font>
      <b/>
      <vertAlign val="subscript"/>
      <sz val="11"/>
      <color theme="1"/>
      <name val="Calibri"/>
      <family val="2"/>
      <scheme val="minor"/>
    </font>
    <font>
      <b/>
      <sz val="8"/>
      <color theme="1"/>
      <name val="Calibri"/>
      <family val="2"/>
      <scheme val="minor"/>
    </font>
    <font>
      <sz val="11"/>
      <name val="Calibri"/>
      <family val="2"/>
      <scheme val="minor"/>
    </font>
    <font>
      <u/>
      <sz val="11"/>
      <name val="Calibri"/>
      <family val="2"/>
      <scheme val="minor"/>
    </font>
    <font>
      <sz val="11"/>
      <color theme="4" tint="-0.249977111117893"/>
      <name val="Gill Sans"/>
      <family val="2"/>
    </font>
    <font>
      <b/>
      <sz val="11"/>
      <color theme="4" tint="-0.249977111117893"/>
      <name val="Gill Sans"/>
      <family val="2"/>
    </font>
    <font>
      <sz val="11"/>
      <color theme="4" tint="-0.249977111117893"/>
      <name val="Calibri"/>
      <family val="2"/>
      <scheme val="minor"/>
    </font>
    <font>
      <sz val="22"/>
      <color theme="1"/>
      <name val="Calibri"/>
      <family val="2"/>
      <scheme val="minor"/>
    </font>
    <font>
      <sz val="6"/>
      <color theme="1"/>
      <name val="Calibri"/>
      <family val="2"/>
      <scheme val="minor"/>
    </font>
    <font>
      <sz val="8"/>
      <color theme="1"/>
      <name val="Calibri"/>
      <family val="2"/>
      <scheme val="minor"/>
    </font>
    <font>
      <sz val="11"/>
      <color theme="7" tint="-0.249977111117893"/>
      <name val="Calibri"/>
      <family val="2"/>
      <scheme val="minor"/>
    </font>
    <font>
      <sz val="11"/>
      <color theme="0" tint="-0.14999847407452621"/>
      <name val="Calibri"/>
      <family val="2"/>
      <scheme val="minor"/>
    </font>
    <font>
      <sz val="11"/>
      <color theme="4"/>
      <name val="Calibri"/>
      <family val="2"/>
      <scheme val="minor"/>
    </font>
    <font>
      <sz val="11"/>
      <color theme="6"/>
      <name val="Calibri"/>
      <family val="2"/>
      <scheme val="minor"/>
    </font>
    <font>
      <b/>
      <sz val="16"/>
      <name val="Calibri"/>
      <family val="2"/>
      <scheme val="minor"/>
    </font>
    <font>
      <b/>
      <sz val="11"/>
      <color theme="2" tint="-0.749992370372631"/>
      <name val="Calibri"/>
      <family val="2"/>
      <scheme val="minor"/>
    </font>
    <font>
      <b/>
      <sz val="11"/>
      <color theme="4" tint="-0.249977111117893"/>
      <name val="Calibri"/>
      <family val="2"/>
      <scheme val="minor"/>
    </font>
    <font>
      <u/>
      <sz val="11"/>
      <color theme="11"/>
      <name val="Calibri"/>
      <family val="2"/>
      <scheme val="minor"/>
    </font>
    <font>
      <b/>
      <vertAlign val="superscript"/>
      <sz val="11"/>
      <color theme="1"/>
      <name val="Calibri"/>
      <family val="2"/>
      <scheme val="minor"/>
    </font>
    <font>
      <u/>
      <sz val="11"/>
      <color theme="1"/>
      <name val="Calibri"/>
      <family val="2"/>
      <scheme val="minor"/>
    </font>
    <font>
      <b/>
      <sz val="11"/>
      <color theme="0" tint="-0.249977111117893"/>
      <name val="Calibri"/>
      <family val="2"/>
      <scheme val="minor"/>
    </font>
    <font>
      <sz val="11"/>
      <color theme="6" tint="0.39997558519241921"/>
      <name val="Calibri"/>
      <family val="2"/>
      <scheme val="minor"/>
    </font>
    <font>
      <b/>
      <sz val="11"/>
      <color theme="1"/>
      <name val="Calibri"/>
      <family val="2"/>
    </font>
    <font>
      <sz val="11"/>
      <color theme="6" tint="-0.249977111117893"/>
      <name val="Calibri"/>
      <family val="2"/>
      <scheme val="minor"/>
    </font>
    <font>
      <b/>
      <sz val="11"/>
      <color theme="6" tint="-0.249977111117893"/>
      <name val="Calibri"/>
      <family val="2"/>
      <scheme val="minor"/>
    </font>
    <font>
      <vertAlign val="subscript"/>
      <sz val="11"/>
      <color theme="1"/>
      <name val="Calibri (Corpo)"/>
    </font>
    <font>
      <sz val="8"/>
      <name val="Calibri"/>
      <family val="2"/>
      <scheme val="minor"/>
    </font>
    <font>
      <sz val="11"/>
      <color rgb="FF000000"/>
      <name val="Calibri"/>
      <family val="2"/>
      <scheme val="minor"/>
    </font>
    <font>
      <b/>
      <sz val="11"/>
      <color theme="9" tint="-0.499984740745262"/>
      <name val="Calibri"/>
      <family val="2"/>
      <scheme val="minor"/>
    </font>
    <font>
      <b/>
      <sz val="11"/>
      <color theme="0" tint="-0.499984740745262"/>
      <name val="Calibri"/>
      <family val="2"/>
      <scheme val="minor"/>
    </font>
    <font>
      <b/>
      <sz val="11"/>
      <color theme="6" tint="0.39997558519241921"/>
      <name val="Calibri"/>
      <family val="2"/>
      <scheme val="minor"/>
    </font>
    <font>
      <b/>
      <sz val="11"/>
      <color theme="9" tint="-0.249977111117893"/>
      <name val="Calibri"/>
      <family val="2"/>
      <scheme val="minor"/>
    </font>
    <font>
      <b/>
      <sz val="8"/>
      <color theme="4"/>
      <name val="Calibri"/>
      <family val="2"/>
      <scheme val="minor"/>
    </font>
    <font>
      <b/>
      <sz val="8"/>
      <color theme="6"/>
      <name val="Calibri"/>
      <family val="2"/>
      <scheme val="minor"/>
    </font>
    <font>
      <u/>
      <sz val="11"/>
      <color theme="10"/>
      <name val="Calibri"/>
      <family val="2"/>
      <scheme val="minor"/>
    </font>
    <font>
      <sz val="11"/>
      <name val="Gill Sans"/>
      <family val="2"/>
    </font>
    <font>
      <sz val="11"/>
      <name val="Gill Sans"/>
    </font>
    <font>
      <sz val="11"/>
      <color rgb="FF0088C4"/>
      <name val="Calibri"/>
      <family val="2"/>
      <scheme val="minor"/>
    </font>
    <font>
      <sz val="22"/>
      <color theme="1" tint="0.34998626667073579"/>
      <name val="Calibri"/>
      <family val="2"/>
      <scheme val="minor"/>
    </font>
    <font>
      <b/>
      <sz val="16"/>
      <color rgb="FF0088C4"/>
      <name val="Calibri"/>
      <family val="2"/>
      <scheme val="minor"/>
    </font>
    <font>
      <b/>
      <sz val="12"/>
      <color rgb="FF0088C4"/>
      <name val="Calibri"/>
      <family val="2"/>
      <scheme val="minor"/>
    </font>
    <font>
      <sz val="10"/>
      <name val="Calibri"/>
      <family val="2"/>
      <scheme val="minor"/>
    </font>
    <font>
      <b/>
      <sz val="10"/>
      <name val="Calibri"/>
      <family val="2"/>
      <scheme val="minor"/>
    </font>
    <font>
      <sz val="22"/>
      <color theme="1" tint="0.34998626667073579"/>
      <name val="Calibri"/>
      <family val="2"/>
    </font>
    <font>
      <sz val="11"/>
      <color theme="1"/>
      <name val="Gill Sans"/>
      <family val="2"/>
    </font>
    <font>
      <sz val="10"/>
      <color theme="1"/>
      <name val="Calibri"/>
      <family val="2"/>
      <scheme val="minor"/>
    </font>
    <font>
      <sz val="10"/>
      <color theme="4" tint="-0.249977111117893"/>
      <name val="Calibri"/>
      <family val="2"/>
      <scheme val="minor"/>
    </font>
    <font>
      <sz val="16"/>
      <color theme="4" tint="-0.249977111117893"/>
      <name val="Calibri"/>
      <family val="2"/>
      <scheme val="minor"/>
    </font>
    <font>
      <sz val="22"/>
      <color theme="0"/>
      <name val="Calibri"/>
      <family val="2"/>
      <scheme val="minor"/>
    </font>
    <font>
      <vertAlign val="superscript"/>
      <sz val="11"/>
      <color theme="1"/>
      <name val="Calibri"/>
      <family val="2"/>
      <scheme val="minor"/>
    </font>
    <font>
      <b/>
      <sz val="16"/>
      <color rgb="FF2788C7"/>
      <name val="Calibri"/>
      <family val="2"/>
      <scheme val="minor"/>
    </font>
    <font>
      <b/>
      <sz val="22"/>
      <color rgb="FF0088C4"/>
      <name val="Calibri"/>
      <family val="2"/>
      <scheme val="minor"/>
    </font>
    <font>
      <b/>
      <sz val="10"/>
      <color theme="1"/>
      <name val="Calibri"/>
      <family val="2"/>
      <scheme val="minor"/>
    </font>
    <font>
      <sz val="9"/>
      <color theme="0"/>
      <name val="Calibri"/>
      <family val="2"/>
      <scheme val="minor"/>
    </font>
    <font>
      <sz val="10"/>
      <color theme="0"/>
      <name val="Calibri"/>
      <family val="2"/>
      <scheme val="minor"/>
    </font>
    <font>
      <b/>
      <sz val="10"/>
      <color theme="0"/>
      <name val="Calibri"/>
      <family val="2"/>
      <scheme val="minor"/>
    </font>
    <font>
      <b/>
      <sz val="16"/>
      <color theme="0"/>
      <name val="Calibri"/>
      <family val="2"/>
      <scheme val="minor"/>
    </font>
    <font>
      <sz val="22"/>
      <name val="Calibri"/>
      <family val="2"/>
    </font>
    <font>
      <vertAlign val="superscript"/>
      <sz val="10"/>
      <color theme="1"/>
      <name val="Calibri"/>
      <family val="2"/>
      <scheme val="minor"/>
    </font>
    <font>
      <b/>
      <sz val="16"/>
      <color theme="1"/>
      <name val="Calibri"/>
      <family val="2"/>
      <scheme val="minor"/>
    </font>
    <font>
      <u/>
      <sz val="11"/>
      <color theme="4" tint="-0.249977111117893"/>
      <name val="Calibri"/>
      <family val="2"/>
      <scheme val="minor"/>
    </font>
    <font>
      <i/>
      <sz val="11"/>
      <name val="Calibri"/>
      <family val="2"/>
      <scheme val="minor"/>
    </font>
    <font>
      <b/>
      <sz val="11"/>
      <color rgb="FF0088C4"/>
      <name val="Calibri"/>
      <family val="2"/>
      <scheme val="minor"/>
    </font>
    <font>
      <sz val="11"/>
      <color theme="1"/>
      <name val="Calibri"/>
      <family val="2"/>
      <scheme val="minor"/>
    </font>
    <font>
      <vertAlign val="superscript"/>
      <sz val="8"/>
      <color theme="1"/>
      <name val="Calibri"/>
      <family val="2"/>
      <scheme val="minor"/>
    </font>
  </fonts>
  <fills count="55">
    <fill>
      <patternFill patternType="none"/>
    </fill>
    <fill>
      <patternFill patternType="gray125"/>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2" tint="-0.249977111117893"/>
        <bgColor indexed="64"/>
      </patternFill>
    </fill>
    <fill>
      <patternFill patternType="solid">
        <fgColor theme="0"/>
        <bgColor indexed="64"/>
      </patternFill>
    </fill>
    <fill>
      <patternFill patternType="solid">
        <fgColor theme="9" tint="-0.249977111117893"/>
        <bgColor indexed="64"/>
      </patternFill>
    </fill>
    <fill>
      <patternFill patternType="solid">
        <fgColor rgb="FFFFC000"/>
        <bgColor indexed="64"/>
      </patternFill>
    </fill>
    <fill>
      <patternFill patternType="solid">
        <fgColor theme="6" tint="-0.499984740745262"/>
        <bgColor indexed="64"/>
      </patternFill>
    </fill>
    <fill>
      <patternFill patternType="solid">
        <fgColor theme="9" tint="-0.499984740745262"/>
        <bgColor indexed="64"/>
      </patternFill>
    </fill>
    <fill>
      <patternFill patternType="solid">
        <fgColor rgb="FFFAFA00"/>
        <bgColor indexed="64"/>
      </patternFill>
    </fill>
    <fill>
      <patternFill patternType="solid">
        <fgColor rgb="FFCCCCFF"/>
        <bgColor indexed="64"/>
      </patternFill>
    </fill>
    <fill>
      <patternFill patternType="solid">
        <fgColor theme="5" tint="0.79998168889431442"/>
        <bgColor indexed="64"/>
      </patternFill>
    </fill>
    <fill>
      <patternFill patternType="solid">
        <fgColor rgb="FF0088C4"/>
        <bgColor indexed="64"/>
      </patternFill>
    </fill>
    <fill>
      <patternFill patternType="solid">
        <fgColor theme="5" tint="0.39997558519241921"/>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2" tint="-0.749992370372631"/>
        <bgColor indexed="64"/>
      </patternFill>
    </fill>
    <fill>
      <patternFill patternType="solid">
        <fgColor theme="7" tint="0.39997558519241921"/>
        <bgColor indexed="64"/>
      </patternFill>
    </fill>
    <fill>
      <patternFill patternType="solid">
        <fgColor rgb="FF70AD47"/>
        <bgColor indexed="64"/>
      </patternFill>
    </fill>
    <fill>
      <patternFill patternType="solid">
        <fgColor rgb="FFFFE699"/>
        <bgColor indexed="64"/>
      </patternFill>
    </fill>
    <fill>
      <patternFill patternType="solid">
        <fgColor rgb="FFE0E4E9"/>
        <bgColor indexed="64"/>
      </patternFill>
    </fill>
    <fill>
      <patternFill patternType="solid">
        <fgColor theme="6" tint="0.59999389629810485"/>
        <bgColor indexed="64"/>
      </patternFill>
    </fill>
    <fill>
      <patternFill patternType="solid">
        <fgColor rgb="FFA5A5A5"/>
      </patternFill>
    </fill>
    <fill>
      <patternFill patternType="solid">
        <fgColor rgb="FFD3B82D"/>
        <bgColor indexed="64"/>
      </patternFill>
    </fill>
    <fill>
      <patternFill patternType="solid">
        <fgColor rgb="FF002060"/>
        <bgColor indexed="64"/>
      </patternFill>
    </fill>
    <fill>
      <patternFill patternType="solid">
        <fgColor rgb="FF00B050"/>
        <bgColor indexed="64"/>
      </patternFill>
    </fill>
  </fills>
  <borders count="80">
    <border>
      <left/>
      <right/>
      <top/>
      <bottom/>
      <diagonal/>
    </border>
    <border>
      <left/>
      <right/>
      <top style="thin">
        <color auto="1"/>
      </top>
      <bottom style="thin">
        <color auto="1"/>
      </bottom>
      <diagonal/>
    </border>
    <border>
      <left/>
      <right/>
      <top style="medium">
        <color auto="1"/>
      </top>
      <bottom style="medium">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hair">
        <color theme="3" tint="0.39988402966399123"/>
      </top>
      <bottom style="hair">
        <color theme="3" tint="0.39988402966399123"/>
      </bottom>
      <diagonal/>
    </border>
    <border>
      <left/>
      <right/>
      <top/>
      <bottom style="hair">
        <color theme="3" tint="0.39988402966399123"/>
      </bottom>
      <diagonal/>
    </border>
    <border>
      <left style="thin">
        <color auto="1"/>
      </left>
      <right style="thin">
        <color auto="1"/>
      </right>
      <top style="thin">
        <color auto="1"/>
      </top>
      <bottom/>
      <diagonal/>
    </border>
    <border>
      <left/>
      <right/>
      <top/>
      <bottom style="hair">
        <color theme="6" tint="-0.24994659260841701"/>
      </bottom>
      <diagonal/>
    </border>
    <border>
      <left/>
      <right/>
      <top style="hair">
        <color theme="6" tint="-0.24994659260841701"/>
      </top>
      <bottom style="hair">
        <color theme="6" tint="-0.24994659260841701"/>
      </bottom>
      <diagonal/>
    </border>
    <border>
      <left/>
      <right style="medium">
        <color theme="3" tint="-0.24994659260841701"/>
      </right>
      <top/>
      <bottom/>
      <diagonal/>
    </border>
    <border>
      <left/>
      <right/>
      <top style="thin">
        <color auto="1"/>
      </top>
      <bottom/>
      <diagonal/>
    </border>
    <border>
      <left/>
      <right/>
      <top style="hair">
        <color theme="3" tint="0.39988402966399123"/>
      </top>
      <bottom style="hair">
        <color theme="3" tint="0.39985351115451523"/>
      </bottom>
      <diagonal/>
    </border>
    <border>
      <left style="medium">
        <color auto="1"/>
      </left>
      <right style="medium">
        <color auto="1"/>
      </right>
      <top style="medium">
        <color auto="1"/>
      </top>
      <bottom style="thin">
        <color auto="1"/>
      </bottom>
      <diagonal/>
    </border>
    <border>
      <left/>
      <right/>
      <top/>
      <bottom style="thin">
        <color auto="1"/>
      </bottom>
      <diagonal/>
    </border>
    <border>
      <left/>
      <right style="thin">
        <color theme="0"/>
      </right>
      <top/>
      <bottom/>
      <diagonal/>
    </border>
    <border>
      <left/>
      <right/>
      <top/>
      <bottom style="medium">
        <color theme="4" tint="-0.24994659260841701"/>
      </bottom>
      <diagonal/>
    </border>
    <border>
      <left/>
      <right style="thin">
        <color rgb="FF2788C7"/>
      </right>
      <top/>
      <bottom/>
      <diagonal/>
    </border>
    <border>
      <left style="thin">
        <color rgb="FF2788C7"/>
      </left>
      <right/>
      <top style="thin">
        <color rgb="FF2788C7"/>
      </top>
      <bottom style="thin">
        <color rgb="FF2788C7"/>
      </bottom>
      <diagonal/>
    </border>
    <border>
      <left/>
      <right style="thin">
        <color rgb="FF2788C7"/>
      </right>
      <top style="thin">
        <color rgb="FF2788C7"/>
      </top>
      <bottom style="thin">
        <color rgb="FF2788C7"/>
      </bottom>
      <diagonal/>
    </border>
    <border>
      <left/>
      <right/>
      <top style="thin">
        <color rgb="FF2788C7"/>
      </top>
      <bottom style="thin">
        <color rgb="FF2788C7"/>
      </bottom>
      <diagonal/>
    </border>
    <border>
      <left/>
      <right/>
      <top/>
      <bottom style="thin">
        <color rgb="FF2788C7"/>
      </bottom>
      <diagonal/>
    </border>
    <border>
      <left/>
      <right style="thin">
        <color theme="0" tint="-0.14999847407452621"/>
      </right>
      <top style="thin">
        <color rgb="FF2788C7"/>
      </top>
      <bottom style="thin">
        <color rgb="FF2788C7"/>
      </bottom>
      <diagonal/>
    </border>
    <border>
      <left/>
      <right style="thin">
        <color theme="0" tint="-0.14999847407452621"/>
      </right>
      <top style="thin">
        <color rgb="FF2788C7"/>
      </top>
      <bottom/>
      <diagonal/>
    </border>
    <border>
      <left/>
      <right style="thin">
        <color theme="0" tint="-0.14999847407452621"/>
      </right>
      <top/>
      <bottom/>
      <diagonal/>
    </border>
    <border>
      <left style="thin">
        <color auto="1"/>
      </left>
      <right style="thin">
        <color indexed="64"/>
      </right>
      <top/>
      <bottom style="thin">
        <color auto="1"/>
      </bottom>
      <diagonal/>
    </border>
    <border>
      <left style="thin">
        <color auto="1"/>
      </left>
      <right style="thin">
        <color indexed="64"/>
      </right>
      <top style="medium">
        <color auto="1"/>
      </top>
      <bottom/>
      <diagonal/>
    </border>
    <border>
      <left/>
      <right style="thin">
        <color rgb="FF0088C4"/>
      </right>
      <top style="thin">
        <color rgb="FF2788C7"/>
      </top>
      <bottom style="thin">
        <color rgb="FF2788C7"/>
      </bottom>
      <diagonal/>
    </border>
    <border>
      <left/>
      <right style="thin">
        <color rgb="FF0088C4"/>
      </right>
      <top/>
      <bottom/>
      <diagonal/>
    </border>
    <border>
      <left/>
      <right/>
      <top/>
      <bottom style="thin">
        <color rgb="FF0088C4"/>
      </bottom>
      <diagonal/>
    </border>
    <border>
      <left/>
      <right/>
      <top/>
      <bottom style="thin">
        <color theme="0" tint="-0.249977111117893"/>
      </bottom>
      <diagonal/>
    </border>
    <border>
      <left/>
      <right/>
      <top style="thin">
        <color theme="0" tint="-0.249977111117893"/>
      </top>
      <bottom/>
      <diagonal/>
    </border>
    <border>
      <left/>
      <right/>
      <top style="thin">
        <color theme="0" tint="-0.249977111117893"/>
      </top>
      <bottom style="thin">
        <color theme="0" tint="-0.14999847407452621"/>
      </bottom>
      <diagonal/>
    </border>
    <border>
      <left/>
      <right/>
      <top/>
      <bottom style="thin">
        <color theme="0" tint="-0.14999847407452621"/>
      </bottom>
      <diagonal/>
    </border>
    <border>
      <left/>
      <right/>
      <top/>
      <bottom style="thin">
        <color theme="0" tint="-0.34998626667073579"/>
      </bottom>
      <diagonal/>
    </border>
    <border>
      <left/>
      <right/>
      <top/>
      <bottom style="medium">
        <color rgb="FF2788C7"/>
      </bottom>
      <diagonal/>
    </border>
    <border>
      <left/>
      <right/>
      <top/>
      <bottom style="medium">
        <color rgb="FF0088C4"/>
      </bottom>
      <diagonal/>
    </border>
    <border>
      <left style="thin">
        <color rgb="FF0088C4"/>
      </left>
      <right/>
      <top style="thin">
        <color rgb="FF0088C4"/>
      </top>
      <bottom/>
      <diagonal/>
    </border>
    <border>
      <left/>
      <right/>
      <top style="thin">
        <color rgb="FF0088C4"/>
      </top>
      <bottom/>
      <diagonal/>
    </border>
    <border>
      <left/>
      <right style="thin">
        <color rgb="FF0088C4"/>
      </right>
      <top style="thin">
        <color rgb="FF0088C4"/>
      </top>
      <bottom/>
      <diagonal/>
    </border>
    <border>
      <left style="thin">
        <color rgb="FF0088C4"/>
      </left>
      <right/>
      <top/>
      <bottom/>
      <diagonal/>
    </border>
    <border>
      <left style="thin">
        <color rgb="FF0088C4"/>
      </left>
      <right/>
      <top/>
      <bottom style="thin">
        <color rgb="FF0088C4"/>
      </bottom>
      <diagonal/>
    </border>
    <border>
      <left/>
      <right style="thin">
        <color rgb="FF0088C4"/>
      </right>
      <top/>
      <bottom style="thin">
        <color rgb="FF0088C4"/>
      </bottom>
      <diagonal/>
    </border>
    <border>
      <left style="thin">
        <color auto="1"/>
      </left>
      <right style="thin">
        <color auto="1"/>
      </right>
      <top/>
      <bottom style="medium">
        <color auto="1"/>
      </bottom>
      <diagonal/>
    </border>
    <border>
      <left style="thin">
        <color theme="4"/>
      </left>
      <right/>
      <top style="thin">
        <color rgb="FF2788C7"/>
      </top>
      <bottom style="thin">
        <color rgb="FF2788C7"/>
      </bottom>
      <diagonal/>
    </border>
    <border>
      <left style="thin">
        <color theme="4"/>
      </left>
      <right/>
      <top/>
      <bottom/>
      <diagonal/>
    </border>
    <border>
      <left style="thin">
        <color rgb="FF0088C4"/>
      </left>
      <right/>
      <top style="thin">
        <color rgb="FF2788C7"/>
      </top>
      <bottom style="thin">
        <color rgb="FF2788C7"/>
      </bottom>
      <diagonal/>
    </border>
    <border>
      <left style="thin">
        <color rgb="FF0088C4"/>
      </left>
      <right/>
      <top style="thin">
        <color rgb="FF0088C4"/>
      </top>
      <bottom style="thin">
        <color rgb="FF0088C4"/>
      </bottom>
      <diagonal/>
    </border>
    <border>
      <left/>
      <right/>
      <top style="thin">
        <color rgb="FF0088C4"/>
      </top>
      <bottom style="thin">
        <color rgb="FF0088C4"/>
      </bottom>
      <diagonal/>
    </border>
    <border>
      <left/>
      <right style="thin">
        <color rgb="FF0088C4"/>
      </right>
      <top style="thin">
        <color rgb="FF0088C4"/>
      </top>
      <bottom style="thin">
        <color rgb="FF0088C4"/>
      </bottom>
      <diagonal/>
    </border>
    <border>
      <left style="thin">
        <color rgb="FF2788C7"/>
      </left>
      <right/>
      <top/>
      <bottom/>
      <diagonal/>
    </border>
    <border>
      <left/>
      <right style="thin">
        <color rgb="FF000000"/>
      </right>
      <top style="thin">
        <color auto="1"/>
      </top>
      <bottom style="thin">
        <color auto="1"/>
      </bottom>
      <diagonal/>
    </border>
    <border>
      <left/>
      <right/>
      <top style="thin">
        <color rgb="FF000000"/>
      </top>
      <bottom style="thin">
        <color rgb="FF000000"/>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rgb="FF2788C7"/>
      </bottom>
      <diagonal/>
    </border>
    <border>
      <left/>
      <right style="thin">
        <color indexed="64"/>
      </right>
      <top style="thin">
        <color rgb="FF2788C7"/>
      </top>
      <bottom style="thin">
        <color rgb="FF2788C7"/>
      </bottom>
      <diagonal/>
    </border>
    <border>
      <left/>
      <right style="thin">
        <color indexed="64"/>
      </right>
      <top style="thin">
        <color rgb="FF2788C7"/>
      </top>
      <bottom/>
      <diagonal/>
    </border>
    <border>
      <left style="double">
        <color rgb="FF3F3F3F"/>
      </left>
      <right style="double">
        <color rgb="FF3F3F3F"/>
      </right>
      <top style="double">
        <color rgb="FF3F3F3F"/>
      </top>
      <bottom style="double">
        <color rgb="FF3F3F3F"/>
      </bottom>
      <diagonal/>
    </border>
  </borders>
  <cellStyleXfs count="8">
    <xf numFmtId="0" fontId="0"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32" fillId="0" borderId="0" applyNumberFormat="0" applyFill="0" applyBorder="0" applyAlignment="0" applyProtection="0"/>
    <xf numFmtId="0" fontId="2" fillId="51" borderId="79" applyNumberFormat="0" applyAlignment="0" applyProtection="0"/>
    <xf numFmtId="9" fontId="78" fillId="0" borderId="0" applyFont="0" applyFill="0" applyBorder="0" applyAlignment="0" applyProtection="0"/>
  </cellStyleXfs>
  <cellXfs count="998">
    <xf numFmtId="0" fontId="0" fillId="0" borderId="0" xfId="0"/>
    <xf numFmtId="0" fontId="0" fillId="0" borderId="0" xfId="0" applyAlignment="1">
      <alignment horizontal="center"/>
    </xf>
    <xf numFmtId="0" fontId="0" fillId="0" borderId="0" xfId="0" applyAlignment="1">
      <alignment horizontal="center" vertical="center"/>
    </xf>
    <xf numFmtId="0" fontId="0" fillId="0" borderId="8" xfId="0" applyBorder="1"/>
    <xf numFmtId="0" fontId="0" fillId="0" borderId="7" xfId="0" applyBorder="1"/>
    <xf numFmtId="0" fontId="0" fillId="0" borderId="10" xfId="0" applyBorder="1"/>
    <xf numFmtId="0" fontId="0" fillId="0" borderId="11" xfId="0" applyBorder="1"/>
    <xf numFmtId="0" fontId="3" fillId="0" borderId="10" xfId="0" applyFont="1" applyBorder="1"/>
    <xf numFmtId="0" fontId="0" fillId="0" borderId="9" xfId="0" applyBorder="1"/>
    <xf numFmtId="0" fontId="0" fillId="0" borderId="0" xfId="0" applyAlignment="1">
      <alignment horizontal="right"/>
    </xf>
    <xf numFmtId="0" fontId="0" fillId="0" borderId="10" xfId="0" applyBorder="1" applyAlignment="1">
      <alignment horizontal="right"/>
    </xf>
    <xf numFmtId="0" fontId="0" fillId="0" borderId="0" xfId="0" applyAlignment="1">
      <alignment horizontal="left"/>
    </xf>
    <xf numFmtId="0" fontId="5" fillId="0" borderId="0" xfId="0" applyFont="1" applyAlignment="1">
      <alignment horizontal="center"/>
    </xf>
    <xf numFmtId="0" fontId="3" fillId="0" borderId="0" xfId="0" applyFont="1" applyAlignment="1">
      <alignment horizontal="center"/>
    </xf>
    <xf numFmtId="0" fontId="0" fillId="0" borderId="0" xfId="0" applyAlignment="1">
      <alignment vertical="center"/>
    </xf>
    <xf numFmtId="0" fontId="13" fillId="0" borderId="0" xfId="0" applyFont="1" applyAlignment="1">
      <alignment horizontal="left" vertical="top"/>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1" xfId="0" applyBorder="1" applyAlignment="1">
      <alignment horizontal="center"/>
    </xf>
    <xf numFmtId="2" fontId="0" fillId="0" borderId="0" xfId="0" applyNumberFormat="1" applyAlignment="1">
      <alignment horizontal="right"/>
    </xf>
    <xf numFmtId="0" fontId="0" fillId="0" borderId="10" xfId="0" applyBorder="1" applyAlignment="1">
      <alignment horizontal="center"/>
    </xf>
    <xf numFmtId="2" fontId="3" fillId="0" borderId="10" xfId="0" applyNumberFormat="1" applyFont="1" applyBorder="1" applyAlignment="1">
      <alignment horizontal="right"/>
    </xf>
    <xf numFmtId="0" fontId="3" fillId="0" borderId="0" xfId="0" applyFont="1"/>
    <xf numFmtId="0" fontId="0" fillId="0" borderId="17" xfId="0" applyBorder="1"/>
    <xf numFmtId="0" fontId="0" fillId="0" borderId="16" xfId="0" applyBorder="1"/>
    <xf numFmtId="0" fontId="0" fillId="0" borderId="10" xfId="0" applyBorder="1" applyAlignment="1">
      <alignment horizontal="left"/>
    </xf>
    <xf numFmtId="0" fontId="3" fillId="0" borderId="12" xfId="0" applyFont="1" applyBorder="1"/>
    <xf numFmtId="0" fontId="0" fillId="0" borderId="19" xfId="0" applyBorder="1"/>
    <xf numFmtId="0" fontId="0" fillId="0" borderId="13" xfId="0" applyBorder="1"/>
    <xf numFmtId="0" fontId="0" fillId="0" borderId="19" xfId="0" applyBorder="1" applyAlignment="1">
      <alignment horizontal="right"/>
    </xf>
    <xf numFmtId="0" fontId="0" fillId="0" borderId="19" xfId="0" applyBorder="1" applyAlignment="1">
      <alignment horizontal="left"/>
    </xf>
    <xf numFmtId="0" fontId="0" fillId="0" borderId="15" xfId="0" applyBorder="1"/>
    <xf numFmtId="2" fontId="3" fillId="0" borderId="0" xfId="0" applyNumberFormat="1" applyFont="1"/>
    <xf numFmtId="0" fontId="0" fillId="0" borderId="0" xfId="0" applyAlignment="1">
      <alignment horizontal="right" vertical="center"/>
    </xf>
    <xf numFmtId="0" fontId="0" fillId="0" borderId="0" xfId="0" applyAlignment="1">
      <alignment horizontal="left" vertical="center"/>
    </xf>
    <xf numFmtId="0" fontId="0" fillId="0" borderId="10" xfId="0" applyBorder="1" applyAlignment="1">
      <alignment horizontal="right" vertical="center"/>
    </xf>
    <xf numFmtId="0" fontId="0" fillId="0" borderId="10" xfId="0" applyBorder="1" applyAlignment="1">
      <alignment horizontal="center" vertical="center"/>
    </xf>
    <xf numFmtId="0" fontId="0" fillId="0" borderId="19" xfId="0" applyBorder="1" applyAlignment="1">
      <alignment horizontal="center" vertical="center"/>
    </xf>
    <xf numFmtId="0" fontId="0" fillId="2" borderId="0" xfId="0" applyFill="1"/>
    <xf numFmtId="0" fontId="0" fillId="2" borderId="0" xfId="0" applyFill="1" applyAlignment="1">
      <alignment horizontal="center"/>
    </xf>
    <xf numFmtId="0" fontId="0" fillId="2" borderId="10" xfId="0" applyFill="1" applyBorder="1"/>
    <xf numFmtId="0" fontId="0" fillId="2" borderId="0" xfId="0" applyFill="1" applyAlignment="1">
      <alignment horizontal="center" vertical="center"/>
    </xf>
    <xf numFmtId="0" fontId="0" fillId="3" borderId="0" xfId="0" applyFill="1"/>
    <xf numFmtId="0" fontId="0" fillId="14" borderId="0" xfId="0" applyFill="1"/>
    <xf numFmtId="0" fontId="0" fillId="7" borderId="0" xfId="0" applyFill="1"/>
    <xf numFmtId="0" fontId="0" fillId="8" borderId="0" xfId="0" applyFill="1"/>
    <xf numFmtId="0" fontId="13" fillId="0" borderId="0" xfId="0" applyFont="1" applyAlignment="1">
      <alignment horizontal="left" vertical="center"/>
    </xf>
    <xf numFmtId="0" fontId="3" fillId="0" borderId="0" xfId="0" applyFont="1" applyAlignment="1">
      <alignment vertical="center"/>
    </xf>
    <xf numFmtId="0" fontId="3" fillId="0" borderId="8" xfId="0" applyFont="1" applyBorder="1" applyAlignment="1">
      <alignment horizontal="center"/>
    </xf>
    <xf numFmtId="0" fontId="3" fillId="0" borderId="11" xfId="0" applyFont="1" applyBorder="1" applyAlignment="1">
      <alignment horizontal="center"/>
    </xf>
    <xf numFmtId="0" fontId="16" fillId="0" borderId="0" xfId="0" applyFont="1" applyAlignment="1">
      <alignment horizontal="center"/>
    </xf>
    <xf numFmtId="0" fontId="16" fillId="0" borderId="8" xfId="0" applyFont="1" applyBorder="1" applyAlignment="1">
      <alignment horizontal="center" vertical="center"/>
    </xf>
    <xf numFmtId="0" fontId="3" fillId="0" borderId="15" xfId="0" applyFont="1" applyBorder="1"/>
    <xf numFmtId="0" fontId="3" fillId="0" borderId="10" xfId="0" applyFont="1" applyBorder="1" applyAlignment="1">
      <alignment horizontal="left"/>
    </xf>
    <xf numFmtId="2" fontId="3" fillId="0" borderId="10" xfId="0" applyNumberFormat="1" applyFont="1" applyBorder="1"/>
    <xf numFmtId="0" fontId="0" fillId="0" borderId="10" xfId="0" applyBorder="1" applyAlignment="1">
      <alignment vertical="center"/>
    </xf>
    <xf numFmtId="0" fontId="0" fillId="0" borderId="17" xfId="0" applyBorder="1" applyAlignment="1">
      <alignment horizontal="right"/>
    </xf>
    <xf numFmtId="0" fontId="0" fillId="2" borderId="17" xfId="0" applyFill="1" applyBorder="1" applyAlignment="1">
      <alignment horizontal="center"/>
    </xf>
    <xf numFmtId="0" fontId="3" fillId="0" borderId="17" xfId="0" applyFont="1" applyBorder="1" applyAlignment="1">
      <alignment horizontal="center"/>
    </xf>
    <xf numFmtId="0" fontId="0" fillId="2" borderId="10" xfId="0" applyFill="1" applyBorder="1" applyAlignment="1">
      <alignment horizontal="center"/>
    </xf>
    <xf numFmtId="0" fontId="3" fillId="0" borderId="10" xfId="0" applyFont="1" applyBorder="1" applyAlignment="1">
      <alignment horizontal="center"/>
    </xf>
    <xf numFmtId="0" fontId="0" fillId="7" borderId="0" xfId="0" applyFill="1" applyAlignment="1">
      <alignment horizontal="center"/>
    </xf>
    <xf numFmtId="0" fontId="3" fillId="5" borderId="0" xfId="0" applyFont="1" applyFill="1" applyAlignment="1">
      <alignment horizontal="center"/>
    </xf>
    <xf numFmtId="0" fontId="0" fillId="5" borderId="0" xfId="0" applyFill="1" applyAlignment="1">
      <alignment horizontal="center"/>
    </xf>
    <xf numFmtId="0" fontId="0" fillId="4" borderId="0" xfId="0" applyFill="1"/>
    <xf numFmtId="0" fontId="0" fillId="4" borderId="0" xfId="0" applyFill="1" applyAlignment="1">
      <alignment horizontal="right"/>
    </xf>
    <xf numFmtId="0" fontId="3" fillId="0" borderId="0" xfId="0" applyFont="1" applyAlignment="1">
      <alignment horizontal="center" vertical="center"/>
    </xf>
    <xf numFmtId="0" fontId="3" fillId="0" borderId="9" xfId="0" applyFont="1" applyBorder="1" applyAlignment="1">
      <alignment horizontal="center" vertical="center"/>
    </xf>
    <xf numFmtId="0" fontId="3" fillId="23" borderId="0" xfId="0" applyFont="1" applyFill="1" applyAlignment="1">
      <alignment horizontal="center"/>
    </xf>
    <xf numFmtId="0" fontId="0" fillId="23" borderId="0" xfId="0" applyFill="1" applyAlignment="1">
      <alignment horizontal="center"/>
    </xf>
    <xf numFmtId="0" fontId="3" fillId="2" borderId="0" xfId="0" applyFont="1" applyFill="1" applyAlignment="1">
      <alignment horizontal="center"/>
    </xf>
    <xf numFmtId="1" fontId="0" fillId="0" borderId="0" xfId="0" applyNumberFormat="1"/>
    <xf numFmtId="0" fontId="3" fillId="24" borderId="0" xfId="0" applyFont="1" applyFill="1" applyAlignment="1">
      <alignment horizontal="center"/>
    </xf>
    <xf numFmtId="0" fontId="17" fillId="0" borderId="0" xfId="0" applyFont="1"/>
    <xf numFmtId="0" fontId="6" fillId="0" borderId="0" xfId="0" applyFont="1" applyAlignment="1">
      <alignment horizontal="center" vertical="center" wrapText="1"/>
    </xf>
    <xf numFmtId="0" fontId="6" fillId="0" borderId="0" xfId="0" applyFont="1" applyAlignment="1">
      <alignment horizontal="center"/>
    </xf>
    <xf numFmtId="0" fontId="17" fillId="0" borderId="0" xfId="0" applyFont="1" applyAlignment="1">
      <alignment horizontal="center"/>
    </xf>
    <xf numFmtId="0" fontId="18" fillId="0" borderId="0" xfId="0" applyFont="1" applyAlignment="1">
      <alignment horizontal="center"/>
    </xf>
    <xf numFmtId="0" fontId="3" fillId="7" borderId="0" xfId="0" applyFont="1" applyFill="1" applyAlignment="1">
      <alignment horizontal="center"/>
    </xf>
    <xf numFmtId="0" fontId="6" fillId="25" borderId="0" xfId="0" applyFont="1" applyFill="1" applyAlignment="1">
      <alignment horizontal="center"/>
    </xf>
    <xf numFmtId="0" fontId="17" fillId="25" borderId="0" xfId="0" applyFont="1" applyFill="1" applyAlignment="1">
      <alignment horizontal="center"/>
    </xf>
    <xf numFmtId="0" fontId="6" fillId="26" borderId="0" xfId="0" applyFont="1" applyFill="1" applyAlignment="1">
      <alignment horizontal="center"/>
    </xf>
    <xf numFmtId="0" fontId="17" fillId="26" borderId="0" xfId="0" applyFont="1" applyFill="1" applyAlignment="1">
      <alignment horizontal="center"/>
    </xf>
    <xf numFmtId="0" fontId="0" fillId="27" borderId="0" xfId="0" applyFill="1"/>
    <xf numFmtId="0" fontId="0" fillId="27" borderId="0" xfId="0" applyFill="1" applyAlignment="1">
      <alignment horizontal="right"/>
    </xf>
    <xf numFmtId="0" fontId="0" fillId="27" borderId="0" xfId="0" applyFill="1" applyAlignment="1">
      <alignment horizontal="left"/>
    </xf>
    <xf numFmtId="0" fontId="22" fillId="0" borderId="0" xfId="0" applyFont="1" applyAlignment="1">
      <alignment vertical="center"/>
    </xf>
    <xf numFmtId="0" fontId="0" fillId="15" borderId="0" xfId="0" applyFill="1"/>
    <xf numFmtId="0" fontId="0" fillId="15" borderId="0" xfId="0" applyFill="1" applyAlignment="1">
      <alignment horizontal="center"/>
    </xf>
    <xf numFmtId="0" fontId="0" fillId="15" borderId="0" xfId="0" applyFill="1" applyAlignment="1">
      <alignment horizontal="right"/>
    </xf>
    <xf numFmtId="0" fontId="17" fillId="15" borderId="0" xfId="0" applyFont="1" applyFill="1"/>
    <xf numFmtId="0" fontId="0" fillId="28" borderId="0" xfId="0" applyFill="1"/>
    <xf numFmtId="0" fontId="0" fillId="28" borderId="0" xfId="0" applyFill="1" applyAlignment="1">
      <alignment horizontal="right"/>
    </xf>
    <xf numFmtId="0" fontId="17" fillId="28" borderId="0" xfId="0" applyFont="1" applyFill="1"/>
    <xf numFmtId="0" fontId="3" fillId="0" borderId="0" xfId="0" applyFont="1" applyAlignment="1">
      <alignment horizontal="center" vertical="center" wrapText="1"/>
    </xf>
    <xf numFmtId="2" fontId="0" fillId="0" borderId="0" xfId="0" applyNumberFormat="1"/>
    <xf numFmtId="0" fontId="3" fillId="0" borderId="0" xfId="0" applyFont="1" applyAlignment="1">
      <alignment vertical="center" wrapText="1"/>
    </xf>
    <xf numFmtId="0" fontId="0" fillId="2" borderId="17" xfId="0" applyFill="1" applyBorder="1"/>
    <xf numFmtId="0" fontId="23" fillId="0" borderId="10" xfId="0" applyFont="1" applyBorder="1" applyAlignment="1">
      <alignment vertical="center" wrapText="1"/>
    </xf>
    <xf numFmtId="2" fontId="0" fillId="24" borderId="0" xfId="0" applyNumberFormat="1" applyFill="1"/>
    <xf numFmtId="1" fontId="0" fillId="0" borderId="0" xfId="0" applyNumberFormat="1" applyAlignment="1">
      <alignment horizontal="right"/>
    </xf>
    <xf numFmtId="2" fontId="0" fillId="8" borderId="0" xfId="0" applyNumberFormat="1" applyFill="1" applyAlignment="1">
      <alignment horizontal="left"/>
    </xf>
    <xf numFmtId="1" fontId="0" fillId="8" borderId="0" xfId="0" applyNumberFormat="1" applyFill="1"/>
    <xf numFmtId="0" fontId="0" fillId="14" borderId="0" xfId="0" applyFill="1" applyAlignment="1">
      <alignment horizontal="right"/>
    </xf>
    <xf numFmtId="0" fontId="0" fillId="13" borderId="0" xfId="0" applyFill="1"/>
    <xf numFmtId="0" fontId="0" fillId="31" borderId="0" xfId="0" applyFill="1"/>
    <xf numFmtId="0" fontId="3" fillId="0" borderId="11" xfId="0" applyFont="1" applyBorder="1" applyAlignment="1">
      <alignment horizontal="center" vertical="center" wrapText="1"/>
    </xf>
    <xf numFmtId="0" fontId="0" fillId="28" borderId="0" xfId="0" applyFill="1" applyAlignment="1">
      <alignment horizontal="center"/>
    </xf>
    <xf numFmtId="0" fontId="3" fillId="0" borderId="10" xfId="0" applyFont="1" applyBorder="1" applyAlignment="1">
      <alignment horizontal="center" vertical="center" wrapText="1"/>
    </xf>
    <xf numFmtId="0" fontId="24" fillId="0" borderId="0" xfId="0" applyFont="1"/>
    <xf numFmtId="0" fontId="34" fillId="0" borderId="0" xfId="0" applyFont="1"/>
    <xf numFmtId="0" fontId="0" fillId="0" borderId="11" xfId="0" applyBorder="1" applyAlignment="1">
      <alignment horizontal="center" vertical="center"/>
    </xf>
    <xf numFmtId="0" fontId="0" fillId="2" borderId="8" xfId="0" applyFill="1" applyBorder="1"/>
    <xf numFmtId="2" fontId="0" fillId="2" borderId="0" xfId="0" applyNumberFormat="1" applyFill="1" applyAlignment="1">
      <alignment horizontal="center"/>
    </xf>
    <xf numFmtId="2" fontId="0" fillId="0" borderId="10" xfId="0" applyNumberFormat="1" applyBorder="1" applyAlignment="1">
      <alignment horizontal="center" vertical="center"/>
    </xf>
    <xf numFmtId="4" fontId="3" fillId="0" borderId="0" xfId="0" applyNumberFormat="1" applyFont="1" applyAlignment="1">
      <alignment horizontal="right"/>
    </xf>
    <xf numFmtId="2" fontId="3" fillId="0" borderId="0" xfId="0" applyNumberFormat="1" applyFont="1" applyAlignment="1">
      <alignment horizontal="right"/>
    </xf>
    <xf numFmtId="2" fontId="0" fillId="2" borderId="10" xfId="0" applyNumberFormat="1" applyFill="1" applyBorder="1"/>
    <xf numFmtId="0" fontId="0" fillId="0" borderId="5"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xf>
    <xf numFmtId="0" fontId="24" fillId="0" borderId="8" xfId="0" applyFont="1" applyBorder="1"/>
    <xf numFmtId="0" fontId="0" fillId="6" borderId="0" xfId="0" applyFill="1"/>
    <xf numFmtId="2" fontId="0" fillId="6" borderId="0" xfId="0" applyNumberFormat="1" applyFill="1" applyAlignment="1">
      <alignment horizontal="left"/>
    </xf>
    <xf numFmtId="2" fontId="0" fillId="13" borderId="0" xfId="0" applyNumberFormat="1" applyFill="1" applyAlignment="1">
      <alignment horizontal="left"/>
    </xf>
    <xf numFmtId="2" fontId="5" fillId="15" borderId="0" xfId="0" applyNumberFormat="1" applyFont="1" applyFill="1" applyAlignment="1">
      <alignment horizontal="left"/>
    </xf>
    <xf numFmtId="0" fontId="3" fillId="0" borderId="16" xfId="0" applyFont="1" applyBorder="1" applyAlignment="1">
      <alignment horizontal="center"/>
    </xf>
    <xf numFmtId="0" fontId="5" fillId="15" borderId="0" xfId="0" applyFont="1" applyFill="1" applyAlignment="1">
      <alignment horizontal="right"/>
    </xf>
    <xf numFmtId="2" fontId="0" fillId="14" borderId="0" xfId="0" applyNumberFormat="1" applyFill="1" applyAlignment="1">
      <alignment horizontal="left"/>
    </xf>
    <xf numFmtId="2" fontId="0" fillId="0" borderId="25" xfId="0" applyNumberFormat="1" applyBorder="1" applyAlignment="1" applyProtection="1">
      <alignment horizontal="right"/>
      <protection locked="0"/>
    </xf>
    <xf numFmtId="2" fontId="0" fillId="0" borderId="26" xfId="0" applyNumberFormat="1" applyBorder="1" applyAlignment="1" applyProtection="1">
      <alignment horizontal="right"/>
      <protection locked="0"/>
    </xf>
    <xf numFmtId="0" fontId="3" fillId="11" borderId="17" xfId="0" applyFont="1" applyFill="1" applyBorder="1" applyAlignment="1">
      <alignment horizontal="center"/>
    </xf>
    <xf numFmtId="0" fontId="24" fillId="4" borderId="0" xfId="0" applyFont="1" applyFill="1"/>
    <xf numFmtId="0" fontId="0" fillId="4" borderId="10" xfId="0" applyFill="1" applyBorder="1"/>
    <xf numFmtId="0" fontId="0" fillId="5" borderId="0" xfId="0" applyFill="1"/>
    <xf numFmtId="0" fontId="24" fillId="5" borderId="0" xfId="0" applyFont="1" applyFill="1"/>
    <xf numFmtId="0" fontId="0" fillId="5" borderId="0" xfId="0" applyFill="1" applyAlignment="1">
      <alignment horizontal="right"/>
    </xf>
    <xf numFmtId="0" fontId="0" fillId="5" borderId="10" xfId="0" applyFill="1" applyBorder="1"/>
    <xf numFmtId="0" fontId="3" fillId="4" borderId="0" xfId="0" applyFont="1" applyFill="1" applyAlignment="1">
      <alignment horizontal="right"/>
    </xf>
    <xf numFmtId="2" fontId="0" fillId="0" borderId="28" xfId="0" applyNumberFormat="1" applyBorder="1" applyAlignment="1" applyProtection="1">
      <alignment horizontal="right"/>
      <protection locked="0"/>
    </xf>
    <xf numFmtId="2" fontId="0" fillId="0" borderId="29" xfId="0" applyNumberFormat="1" applyBorder="1" applyAlignment="1" applyProtection="1">
      <alignment horizontal="right"/>
      <protection locked="0"/>
    </xf>
    <xf numFmtId="0" fontId="0" fillId="24" borderId="1" xfId="0" applyFill="1" applyBorder="1"/>
    <xf numFmtId="0" fontId="31" fillId="0" borderId="0" xfId="0" applyFont="1" applyAlignment="1">
      <alignment horizontal="center"/>
    </xf>
    <xf numFmtId="0" fontId="24" fillId="0" borderId="0" xfId="0" applyFont="1" applyAlignment="1">
      <alignment horizontal="center" vertical="center" wrapText="1"/>
    </xf>
    <xf numFmtId="0" fontId="16" fillId="0" borderId="0" xfId="0" applyFont="1" applyAlignment="1">
      <alignment horizontal="center" vertical="top"/>
    </xf>
    <xf numFmtId="0" fontId="0" fillId="4" borderId="4"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13" borderId="4" xfId="0" applyFill="1" applyBorder="1" applyAlignment="1" applyProtection="1">
      <alignment horizontal="center" vertical="center"/>
      <protection locked="0"/>
    </xf>
    <xf numFmtId="0" fontId="0" fillId="7" borderId="4" xfId="0" applyFill="1" applyBorder="1" applyAlignment="1" applyProtection="1">
      <alignment horizontal="center" vertical="center"/>
      <protection locked="0"/>
    </xf>
    <xf numFmtId="0" fontId="0" fillId="12" borderId="4" xfId="0" applyFill="1" applyBorder="1" applyAlignment="1" applyProtection="1">
      <alignment horizontal="center" vertical="center"/>
      <protection locked="0"/>
    </xf>
    <xf numFmtId="0" fontId="0" fillId="14" borderId="4"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4" fontId="0" fillId="8" borderId="0" xfId="0" applyNumberFormat="1" applyFill="1"/>
    <xf numFmtId="164" fontId="0" fillId="24" borderId="0" xfId="0" applyNumberFormat="1" applyFill="1"/>
    <xf numFmtId="165" fontId="0" fillId="8" borderId="0" xfId="0" applyNumberFormat="1" applyFill="1" applyAlignment="1">
      <alignment horizontal="right"/>
    </xf>
    <xf numFmtId="2" fontId="0" fillId="20" borderId="0" xfId="0" applyNumberFormat="1" applyFill="1" applyAlignment="1">
      <alignment horizontal="right"/>
    </xf>
    <xf numFmtId="2" fontId="0" fillId="20" borderId="0" xfId="0" applyNumberFormat="1" applyFill="1" applyAlignment="1">
      <alignment horizontal="left"/>
    </xf>
    <xf numFmtId="166" fontId="3" fillId="11" borderId="17" xfId="0" applyNumberFormat="1" applyFont="1" applyFill="1" applyBorder="1" applyAlignment="1">
      <alignment horizontal="center"/>
    </xf>
    <xf numFmtId="3" fontId="0" fillId="0" borderId="25" xfId="0" applyNumberFormat="1" applyBorder="1" applyAlignment="1" applyProtection="1">
      <alignment horizontal="center"/>
      <protection locked="0"/>
    </xf>
    <xf numFmtId="2" fontId="0" fillId="0" borderId="0" xfId="0" applyNumberFormat="1" applyAlignment="1">
      <alignment horizontal="center"/>
    </xf>
    <xf numFmtId="0" fontId="17" fillId="15" borderId="0" xfId="0" applyFont="1" applyFill="1" applyAlignment="1">
      <alignment horizontal="center"/>
    </xf>
    <xf numFmtId="3" fontId="39" fillId="0" borderId="29" xfId="0" applyNumberFormat="1" applyFont="1" applyBorder="1" applyAlignment="1" applyProtection="1">
      <alignment horizontal="center"/>
      <protection locked="0"/>
    </xf>
    <xf numFmtId="3" fontId="39" fillId="0" borderId="28" xfId="0" applyNumberFormat="1" applyFont="1" applyBorder="1" applyAlignment="1" applyProtection="1">
      <alignment horizontal="center"/>
      <protection locked="0"/>
    </xf>
    <xf numFmtId="3" fontId="0" fillId="0" borderId="26" xfId="0" applyNumberFormat="1" applyBorder="1" applyAlignment="1" applyProtection="1">
      <alignment horizontal="center"/>
      <protection locked="0"/>
    </xf>
    <xf numFmtId="0" fontId="0" fillId="0" borderId="0" xfId="0" applyAlignment="1">
      <alignment horizontal="center" vertical="top"/>
    </xf>
    <xf numFmtId="0" fontId="3" fillId="0" borderId="33" xfId="0" applyFont="1" applyBorder="1" applyAlignment="1">
      <alignment horizontal="center" vertical="top"/>
    </xf>
    <xf numFmtId="2" fontId="3" fillId="0" borderId="21" xfId="0" applyNumberFormat="1" applyFont="1" applyBorder="1" applyAlignment="1">
      <alignment horizontal="center" vertical="top"/>
    </xf>
    <xf numFmtId="164" fontId="3" fillId="0" borderId="21" xfId="0" applyNumberFormat="1" applyFont="1" applyBorder="1" applyAlignment="1">
      <alignment horizontal="center" vertical="top"/>
    </xf>
    <xf numFmtId="3" fontId="0" fillId="0" borderId="0" xfId="0" applyNumberFormat="1" applyAlignment="1">
      <alignment horizontal="center"/>
    </xf>
    <xf numFmtId="0" fontId="30" fillId="0" borderId="0" xfId="0" applyFont="1" applyAlignment="1">
      <alignment horizontal="center"/>
    </xf>
    <xf numFmtId="0" fontId="38" fillId="0" borderId="0" xfId="0" applyFont="1"/>
    <xf numFmtId="0" fontId="0" fillId="23" borderId="0" xfId="0" applyFill="1"/>
    <xf numFmtId="0" fontId="0" fillId="0" borderId="31" xfId="0" applyBorder="1"/>
    <xf numFmtId="0" fontId="0" fillId="34" borderId="0" xfId="0" applyFill="1"/>
    <xf numFmtId="0" fontId="0" fillId="17" borderId="0" xfId="0" applyFill="1"/>
    <xf numFmtId="0" fontId="42" fillId="0" borderId="7" xfId="0" applyFont="1" applyBorder="1"/>
    <xf numFmtId="0" fontId="0" fillId="5" borderId="1" xfId="0" applyFill="1" applyBorder="1" applyProtection="1">
      <protection locked="0"/>
    </xf>
    <xf numFmtId="0" fontId="0" fillId="5" borderId="5" xfId="0" applyFill="1" applyBorder="1" applyAlignment="1" applyProtection="1">
      <alignment horizontal="center" vertical="center"/>
      <protection locked="0"/>
    </xf>
    <xf numFmtId="0" fontId="0" fillId="14" borderId="1" xfId="0" applyFill="1" applyBorder="1" applyProtection="1">
      <protection locked="0"/>
    </xf>
    <xf numFmtId="0" fontId="0" fillId="14" borderId="5" xfId="0" applyFill="1" applyBorder="1" applyAlignment="1" applyProtection="1">
      <alignment horizontal="center" vertical="center"/>
      <protection locked="0"/>
    </xf>
    <xf numFmtId="0" fontId="0" fillId="4" borderId="1" xfId="0" applyFill="1" applyBorder="1" applyProtection="1">
      <protection locked="0"/>
    </xf>
    <xf numFmtId="0" fontId="0" fillId="4" borderId="5" xfId="0" applyFill="1" applyBorder="1" applyAlignment="1" applyProtection="1">
      <alignment horizontal="center" vertical="center"/>
      <protection locked="0"/>
    </xf>
    <xf numFmtId="0" fontId="0" fillId="7" borderId="1" xfId="0" applyFill="1" applyBorder="1" applyProtection="1">
      <protection locked="0"/>
    </xf>
    <xf numFmtId="0" fontId="0" fillId="7" borderId="5" xfId="0" applyFill="1" applyBorder="1" applyAlignment="1" applyProtection="1">
      <alignment horizontal="center" vertical="center"/>
      <protection locked="0"/>
    </xf>
    <xf numFmtId="0" fontId="0" fillId="12" borderId="1" xfId="0" applyFill="1" applyBorder="1" applyProtection="1">
      <protection locked="0"/>
    </xf>
    <xf numFmtId="0" fontId="0" fillId="12" borderId="5" xfId="0" applyFill="1" applyBorder="1" applyAlignment="1" applyProtection="1">
      <alignment horizontal="center" vertical="center"/>
      <protection locked="0"/>
    </xf>
    <xf numFmtId="0" fontId="0" fillId="3" borderId="1" xfId="0" applyFill="1" applyBorder="1" applyProtection="1">
      <protection locked="0"/>
    </xf>
    <xf numFmtId="0" fontId="0" fillId="3" borderId="5" xfId="0" applyFill="1" applyBorder="1" applyAlignment="1" applyProtection="1">
      <alignment horizontal="center" vertical="center"/>
      <protection locked="0"/>
    </xf>
    <xf numFmtId="0" fontId="0" fillId="13" borderId="1" xfId="0" applyFill="1" applyBorder="1" applyProtection="1">
      <protection locked="0"/>
    </xf>
    <xf numFmtId="0" fontId="0" fillId="13" borderId="5" xfId="0" applyFill="1" applyBorder="1" applyAlignment="1" applyProtection="1">
      <alignment horizontal="center" vertical="center"/>
      <protection locked="0"/>
    </xf>
    <xf numFmtId="2" fontId="5" fillId="0" borderId="0" xfId="0" applyNumberFormat="1" applyFont="1" applyAlignment="1">
      <alignment horizontal="center"/>
    </xf>
    <xf numFmtId="10" fontId="0" fillId="0" borderId="0" xfId="0" applyNumberFormat="1" applyAlignment="1">
      <alignment horizontal="center"/>
    </xf>
    <xf numFmtId="0" fontId="5" fillId="0" borderId="0" xfId="0" applyFont="1"/>
    <xf numFmtId="0" fontId="0" fillId="0" borderId="0" xfId="0" applyAlignment="1">
      <alignment horizontal="center" textRotation="90" wrapText="1"/>
    </xf>
    <xf numFmtId="0" fontId="0" fillId="0" borderId="0" xfId="0" applyAlignment="1">
      <alignment horizontal="center" vertical="center" wrapText="1"/>
    </xf>
    <xf numFmtId="0" fontId="8" fillId="0" borderId="0" xfId="0" applyFont="1" applyAlignment="1">
      <alignment horizontal="center"/>
    </xf>
    <xf numFmtId="0" fontId="0" fillId="0" borderId="0" xfId="0" applyAlignment="1">
      <alignment horizontal="center" textRotation="90"/>
    </xf>
    <xf numFmtId="0" fontId="0" fillId="0" borderId="0" xfId="0" applyAlignment="1">
      <alignment horizontal="left" vertical="center" wrapText="1"/>
    </xf>
    <xf numFmtId="0" fontId="5" fillId="0" borderId="0" xfId="0" applyFont="1" applyAlignment="1">
      <alignment horizontal="right"/>
    </xf>
    <xf numFmtId="0" fontId="5" fillId="0" borderId="10" xfId="0" applyFont="1" applyBorder="1"/>
    <xf numFmtId="2" fontId="0" fillId="0" borderId="10" xfId="0" applyNumberFormat="1" applyBorder="1" applyAlignment="1">
      <alignment horizontal="center"/>
    </xf>
    <xf numFmtId="10" fontId="0" fillId="0" borderId="10" xfId="0" applyNumberFormat="1" applyBorder="1" applyAlignment="1">
      <alignment horizontal="center"/>
    </xf>
    <xf numFmtId="10" fontId="25" fillId="30" borderId="0" xfId="0" applyNumberFormat="1" applyFont="1" applyFill="1" applyAlignment="1">
      <alignment horizontal="left" vertical="center" wrapText="1"/>
    </xf>
    <xf numFmtId="0" fontId="5" fillId="0" borderId="10" xfId="0" applyFont="1" applyBorder="1" applyAlignment="1">
      <alignment horizontal="center"/>
    </xf>
    <xf numFmtId="2" fontId="5" fillId="0" borderId="10" xfId="0" applyNumberFormat="1" applyFont="1" applyBorder="1" applyAlignment="1">
      <alignment horizontal="center"/>
    </xf>
    <xf numFmtId="0" fontId="39" fillId="18" borderId="0" xfId="0" applyFont="1" applyFill="1" applyAlignment="1">
      <alignment horizontal="left" vertical="center" wrapText="1"/>
    </xf>
    <xf numFmtId="0" fontId="2" fillId="36" borderId="0" xfId="0" applyFont="1" applyFill="1" applyAlignment="1">
      <alignment horizontal="left" vertical="center"/>
    </xf>
    <xf numFmtId="0" fontId="43" fillId="36" borderId="0" xfId="0" applyFont="1" applyFill="1" applyAlignment="1">
      <alignment horizontal="left" vertical="center"/>
    </xf>
    <xf numFmtId="0" fontId="0" fillId="16" borderId="0" xfId="0" applyFill="1"/>
    <xf numFmtId="0" fontId="0" fillId="27" borderId="22" xfId="0" applyFill="1" applyBorder="1" applyAlignment="1">
      <alignment horizontal="center" vertical="top"/>
    </xf>
    <xf numFmtId="0" fontId="0" fillId="27" borderId="11" xfId="0" applyFill="1" applyBorder="1" applyAlignment="1">
      <alignment horizontal="center"/>
    </xf>
    <xf numFmtId="0" fontId="0" fillId="27" borderId="9" xfId="0" applyFill="1" applyBorder="1" applyAlignment="1">
      <alignment horizontal="center"/>
    </xf>
    <xf numFmtId="0" fontId="0" fillId="27" borderId="17" xfId="0" applyFill="1" applyBorder="1"/>
    <xf numFmtId="2" fontId="0" fillId="4" borderId="0" xfId="0" applyNumberFormat="1" applyFill="1" applyAlignment="1">
      <alignment horizontal="right"/>
    </xf>
    <xf numFmtId="2" fontId="3" fillId="8" borderId="0" xfId="0" applyNumberFormat="1" applyFont="1" applyFill="1" applyAlignment="1">
      <alignment horizontal="center"/>
    </xf>
    <xf numFmtId="2" fontId="0" fillId="8" borderId="0" xfId="0" applyNumberFormat="1" applyFill="1" applyAlignment="1">
      <alignment horizontal="center"/>
    </xf>
    <xf numFmtId="10" fontId="0" fillId="11" borderId="0" xfId="0" applyNumberFormat="1" applyFill="1"/>
    <xf numFmtId="10" fontId="0" fillId="11" borderId="0" xfId="0" applyNumberFormat="1" applyFill="1" applyAlignment="1">
      <alignment horizontal="center"/>
    </xf>
    <xf numFmtId="10" fontId="17" fillId="0" borderId="0" xfId="0" applyNumberFormat="1" applyFont="1"/>
    <xf numFmtId="10" fontId="0" fillId="0" borderId="0" xfId="0" applyNumberFormat="1"/>
    <xf numFmtId="10" fontId="3" fillId="8" borderId="0" xfId="0" applyNumberFormat="1" applyFont="1" applyFill="1" applyAlignment="1">
      <alignment horizontal="center"/>
    </xf>
    <xf numFmtId="10" fontId="0" fillId="8" borderId="0" xfId="0" applyNumberFormat="1" applyFill="1" applyAlignment="1">
      <alignment horizontal="center"/>
    </xf>
    <xf numFmtId="0" fontId="6" fillId="37" borderId="0" xfId="0" applyFont="1" applyFill="1" applyAlignment="1">
      <alignment horizontal="center"/>
    </xf>
    <xf numFmtId="0" fontId="17" fillId="37" borderId="0" xfId="0" applyFont="1" applyFill="1" applyAlignment="1">
      <alignment horizontal="center"/>
    </xf>
    <xf numFmtId="0" fontId="0" fillId="38" borderId="0" xfId="0" applyFill="1"/>
    <xf numFmtId="0" fontId="0" fillId="39" borderId="0" xfId="0" applyFill="1"/>
    <xf numFmtId="0" fontId="26" fillId="0" borderId="0" xfId="0" applyFont="1" applyAlignment="1">
      <alignment horizontal="center"/>
    </xf>
    <xf numFmtId="0" fontId="2" fillId="0" borderId="0" xfId="0" applyFont="1" applyAlignment="1">
      <alignment horizontal="left" vertical="center" wrapText="1"/>
    </xf>
    <xf numFmtId="0" fontId="7" fillId="2" borderId="0" xfId="0" applyFont="1" applyFill="1" applyAlignment="1">
      <alignment horizontal="left" vertical="center" wrapText="1"/>
    </xf>
    <xf numFmtId="0" fontId="3" fillId="21" borderId="0" xfId="0" applyFont="1" applyFill="1" applyAlignment="1">
      <alignment horizontal="left" vertical="center" wrapText="1"/>
    </xf>
    <xf numFmtId="0" fontId="9" fillId="21" borderId="0" xfId="0" applyFont="1" applyFill="1" applyAlignment="1">
      <alignment horizontal="left" vertical="center" wrapText="1"/>
    </xf>
    <xf numFmtId="0" fontId="3" fillId="10" borderId="0" xfId="0" applyFont="1" applyFill="1" applyAlignment="1">
      <alignment horizontal="left" vertical="center" wrapText="1"/>
    </xf>
    <xf numFmtId="0" fontId="10" fillId="10" borderId="0" xfId="0" applyFont="1" applyFill="1" applyAlignment="1">
      <alignment horizontal="left" vertical="center" wrapText="1"/>
    </xf>
    <xf numFmtId="0" fontId="3" fillId="20" borderId="0" xfId="0" applyFont="1" applyFill="1" applyAlignment="1">
      <alignment horizontal="left" vertical="center" wrapText="1"/>
    </xf>
    <xf numFmtId="0" fontId="11" fillId="20" borderId="0" xfId="0" applyFont="1" applyFill="1" applyAlignment="1">
      <alignment horizontal="left" vertical="center" wrapText="1"/>
    </xf>
    <xf numFmtId="0" fontId="3" fillId="22" borderId="0" xfId="0" applyFont="1" applyFill="1" applyAlignment="1">
      <alignment horizontal="left" vertical="center" wrapText="1"/>
    </xf>
    <xf numFmtId="0" fontId="45" fillId="22" borderId="0" xfId="0" applyFont="1" applyFill="1" applyAlignment="1">
      <alignment horizontal="left" vertical="center" wrapText="1"/>
    </xf>
    <xf numFmtId="0" fontId="3" fillId="18" borderId="0" xfId="0" applyFont="1" applyFill="1" applyAlignment="1">
      <alignment horizontal="left" vertical="center" wrapText="1"/>
    </xf>
    <xf numFmtId="0" fontId="2" fillId="33" borderId="0" xfId="0" applyFont="1" applyFill="1" applyAlignment="1">
      <alignment horizontal="left" vertical="center" wrapText="1"/>
    </xf>
    <xf numFmtId="0" fontId="46" fillId="33" borderId="0" xfId="0" applyFont="1" applyFill="1" applyAlignment="1">
      <alignment horizontal="left" vertical="center" wrapText="1"/>
    </xf>
    <xf numFmtId="0" fontId="2" fillId="19" borderId="0" xfId="0" applyFont="1" applyFill="1" applyAlignment="1">
      <alignment horizontal="left" vertical="center" wrapText="1"/>
    </xf>
    <xf numFmtId="0" fontId="12" fillId="19" borderId="0" xfId="0" applyFont="1" applyFill="1" applyAlignment="1">
      <alignment horizontal="left" vertical="center" wrapText="1"/>
    </xf>
    <xf numFmtId="0" fontId="36" fillId="22" borderId="0" xfId="0" applyFont="1" applyFill="1" applyAlignment="1">
      <alignment horizontal="left" vertical="center" wrapText="1"/>
    </xf>
    <xf numFmtId="2" fontId="2" fillId="30" borderId="0" xfId="0" applyNumberFormat="1" applyFont="1" applyFill="1" applyAlignment="1">
      <alignment horizontal="left" vertical="center" wrapText="1"/>
    </xf>
    <xf numFmtId="2" fontId="25" fillId="30" borderId="0" xfId="0" applyNumberFormat="1" applyFont="1" applyFill="1" applyAlignment="1">
      <alignment horizontal="left" vertical="center" wrapText="1"/>
    </xf>
    <xf numFmtId="0" fontId="2" fillId="0" borderId="0" xfId="0" applyFont="1" applyAlignment="1">
      <alignment horizontal="center" textRotation="90" wrapText="1"/>
    </xf>
    <xf numFmtId="0" fontId="5" fillId="0" borderId="0" xfId="0" applyFont="1" applyAlignment="1">
      <alignment horizontal="left" textRotation="90" wrapText="1"/>
    </xf>
    <xf numFmtId="0" fontId="5" fillId="0" borderId="0" xfId="0" applyFont="1" applyAlignment="1">
      <alignment horizontal="center" textRotation="90" wrapText="1"/>
    </xf>
    <xf numFmtId="0" fontId="3" fillId="0" borderId="0" xfId="0" applyFont="1" applyAlignment="1">
      <alignment horizontal="right"/>
    </xf>
    <xf numFmtId="0" fontId="2" fillId="0" borderId="0" xfId="0" applyFont="1" applyAlignment="1">
      <alignment wrapText="1"/>
    </xf>
    <xf numFmtId="0" fontId="5" fillId="0" borderId="0" xfId="0" applyFont="1" applyAlignment="1">
      <alignment horizontal="center" textRotation="90"/>
    </xf>
    <xf numFmtId="0" fontId="2"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0" fontId="3" fillId="0" borderId="0" xfId="0" applyFont="1" applyAlignment="1">
      <alignment horizontal="right" vertical="center" wrapText="1"/>
    </xf>
    <xf numFmtId="0" fontId="2" fillId="0" borderId="0" xfId="0" applyFont="1" applyAlignment="1">
      <alignment horizontal="left"/>
    </xf>
    <xf numFmtId="0" fontId="5" fillId="0" borderId="0" xfId="0" applyFont="1" applyAlignment="1">
      <alignment horizontal="left"/>
    </xf>
    <xf numFmtId="0" fontId="3" fillId="3" borderId="0" xfId="0" applyFont="1" applyFill="1" applyAlignment="1">
      <alignment horizontal="left"/>
    </xf>
    <xf numFmtId="0" fontId="3" fillId="14" borderId="0" xfId="0" applyFont="1" applyFill="1" applyAlignment="1">
      <alignment horizontal="left"/>
    </xf>
    <xf numFmtId="0" fontId="3" fillId="7" borderId="0" xfId="0" applyFont="1" applyFill="1" applyAlignment="1">
      <alignment horizontal="left"/>
    </xf>
    <xf numFmtId="0" fontId="3" fillId="8" borderId="0" xfId="0" applyFont="1" applyFill="1" applyAlignment="1">
      <alignment horizontal="left"/>
    </xf>
    <xf numFmtId="0" fontId="2" fillId="23" borderId="0" xfId="0" applyFont="1" applyFill="1"/>
    <xf numFmtId="0" fontId="44" fillId="32" borderId="0" xfId="0" applyFont="1" applyFill="1"/>
    <xf numFmtId="0" fontId="2" fillId="16" borderId="0" xfId="0" applyFont="1" applyFill="1"/>
    <xf numFmtId="0" fontId="3" fillId="34" borderId="0" xfId="0" applyFont="1" applyFill="1"/>
    <xf numFmtId="0" fontId="2" fillId="17" borderId="0" xfId="0" applyFont="1" applyFill="1"/>
    <xf numFmtId="0" fontId="3" fillId="31" borderId="0" xfId="0" applyFont="1" applyFill="1"/>
    <xf numFmtId="0" fontId="3" fillId="31" borderId="10" xfId="0" applyFont="1" applyFill="1" applyBorder="1"/>
    <xf numFmtId="0" fontId="27" fillId="0" borderId="0" xfId="0" applyFont="1" applyAlignment="1">
      <alignment horizontal="center" wrapText="1"/>
    </xf>
    <xf numFmtId="0" fontId="28" fillId="0" borderId="0" xfId="0" applyFont="1" applyAlignment="1">
      <alignment horizontal="center" wrapText="1"/>
    </xf>
    <xf numFmtId="0" fontId="0" fillId="40" borderId="0" xfId="0" applyFill="1"/>
    <xf numFmtId="0" fontId="50" fillId="0" borderId="0" xfId="0" applyFont="1" applyAlignment="1">
      <alignment vertical="top" wrapText="1"/>
    </xf>
    <xf numFmtId="0" fontId="52" fillId="0" borderId="0" xfId="0" applyFont="1"/>
    <xf numFmtId="0" fontId="54" fillId="0" borderId="0" xfId="0" applyFont="1"/>
    <xf numFmtId="0" fontId="29" fillId="0" borderId="0" xfId="0" applyFont="1"/>
    <xf numFmtId="0" fontId="22" fillId="0" borderId="0" xfId="0" applyFont="1" applyAlignment="1">
      <alignment horizontal="center" vertical="center"/>
    </xf>
    <xf numFmtId="0" fontId="53" fillId="0" borderId="0" xfId="0" applyFont="1" applyAlignment="1">
      <alignment horizontal="center" vertical="center"/>
    </xf>
    <xf numFmtId="0" fontId="5" fillId="40" borderId="0" xfId="0" applyFont="1" applyFill="1" applyAlignment="1">
      <alignment horizontal="left" vertical="top" wrapText="1"/>
    </xf>
    <xf numFmtId="0" fontId="5" fillId="40" borderId="0" xfId="0" applyFont="1" applyFill="1" applyAlignment="1">
      <alignment vertical="top" wrapText="1"/>
    </xf>
    <xf numFmtId="0" fontId="0" fillId="0" borderId="36" xfId="0" applyBorder="1"/>
    <xf numFmtId="0" fontId="0" fillId="40" borderId="35" xfId="0" applyFill="1" applyBorder="1"/>
    <xf numFmtId="0" fontId="2" fillId="40" borderId="0" xfId="0" applyFont="1" applyFill="1" applyAlignment="1">
      <alignment horizontal="center" wrapText="1"/>
    </xf>
    <xf numFmtId="0" fontId="58" fillId="0" borderId="0" xfId="0" applyFont="1" applyAlignment="1">
      <alignment horizontal="center" vertical="center"/>
    </xf>
    <xf numFmtId="0" fontId="41" fillId="0" borderId="0" xfId="0" applyFont="1" applyAlignment="1">
      <alignment vertical="center"/>
    </xf>
    <xf numFmtId="0" fontId="56" fillId="0" borderId="0" xfId="0" applyFont="1"/>
    <xf numFmtId="0" fontId="22" fillId="0" borderId="0" xfId="0" applyFont="1" applyAlignment="1">
      <alignment horizontal="right" vertical="center"/>
    </xf>
    <xf numFmtId="0" fontId="61" fillId="0" borderId="0" xfId="0" applyFont="1" applyAlignment="1">
      <alignment horizontal="left" vertical="top" wrapText="1"/>
    </xf>
    <xf numFmtId="3" fontId="0" fillId="24" borderId="0" xfId="0" applyNumberFormat="1" applyFill="1"/>
    <xf numFmtId="0" fontId="0" fillId="24" borderId="0" xfId="0" applyFill="1"/>
    <xf numFmtId="3" fontId="0" fillId="20" borderId="0" xfId="0" applyNumberFormat="1" applyFill="1"/>
    <xf numFmtId="0" fontId="0" fillId="20" borderId="0" xfId="0" applyFill="1"/>
    <xf numFmtId="0" fontId="0" fillId="21" borderId="0" xfId="0" applyFill="1"/>
    <xf numFmtId="0" fontId="0" fillId="0" borderId="25" xfId="0" applyBorder="1" applyAlignment="1">
      <alignment horizontal="left"/>
    </xf>
    <xf numFmtId="0" fontId="0" fillId="0" borderId="26" xfId="0" applyBorder="1" applyAlignment="1">
      <alignment horizontal="left"/>
    </xf>
    <xf numFmtId="3" fontId="0" fillId="0" borderId="32" xfId="0" applyNumberFormat="1" applyBorder="1" applyAlignment="1" applyProtection="1">
      <alignment horizontal="center"/>
      <protection locked="0"/>
    </xf>
    <xf numFmtId="2" fontId="54" fillId="0" borderId="0" xfId="0" applyNumberFormat="1" applyFont="1" applyAlignment="1">
      <alignment horizontal="left"/>
    </xf>
    <xf numFmtId="2" fontId="65" fillId="0" borderId="0" xfId="0" applyNumberFormat="1" applyFont="1" applyAlignment="1">
      <alignment horizontal="left"/>
    </xf>
    <xf numFmtId="2" fontId="29" fillId="0" borderId="0" xfId="0" applyNumberFormat="1" applyFont="1" applyAlignment="1">
      <alignment horizontal="left"/>
    </xf>
    <xf numFmtId="2" fontId="17" fillId="0" borderId="0" xfId="0" applyNumberFormat="1" applyFont="1" applyAlignment="1">
      <alignment horizontal="left"/>
    </xf>
    <xf numFmtId="0" fontId="0" fillId="0" borderId="37" xfId="0" applyBorder="1"/>
    <xf numFmtId="0" fontId="0" fillId="0" borderId="40" xfId="0" applyBorder="1" applyAlignment="1">
      <alignment horizontal="center" vertical="center"/>
    </xf>
    <xf numFmtId="0" fontId="3" fillId="0" borderId="40" xfId="0" applyFont="1" applyBorder="1" applyAlignment="1">
      <alignment horizontal="center" vertical="center"/>
    </xf>
    <xf numFmtId="0" fontId="3" fillId="0" borderId="40" xfId="0" applyFont="1" applyBorder="1" applyAlignment="1">
      <alignment horizontal="center" vertical="center" wrapText="1"/>
    </xf>
    <xf numFmtId="0" fontId="0" fillId="0" borderId="40" xfId="0" applyBorder="1"/>
    <xf numFmtId="0" fontId="0" fillId="14" borderId="0" xfId="0" applyFill="1" applyAlignment="1">
      <alignment horizontal="center"/>
    </xf>
    <xf numFmtId="0" fontId="0" fillId="14" borderId="37" xfId="0" applyFill="1" applyBorder="1"/>
    <xf numFmtId="0" fontId="0" fillId="14" borderId="40" xfId="0" applyFill="1" applyBorder="1" applyAlignment="1">
      <alignment horizontal="right" vertical="center"/>
    </xf>
    <xf numFmtId="0" fontId="0" fillId="14" borderId="40" xfId="0" applyFill="1" applyBorder="1" applyAlignment="1">
      <alignment horizontal="center" vertical="center"/>
    </xf>
    <xf numFmtId="0" fontId="30" fillId="0" borderId="37" xfId="0" applyFont="1" applyBorder="1" applyAlignment="1">
      <alignment horizontal="center"/>
    </xf>
    <xf numFmtId="0" fontId="0" fillId="0" borderId="39" xfId="0" applyBorder="1" applyAlignment="1">
      <alignment horizontal="center" vertical="center"/>
    </xf>
    <xf numFmtId="0" fontId="0" fillId="0" borderId="28" xfId="0" applyBorder="1" applyAlignment="1">
      <alignment horizontal="left"/>
    </xf>
    <xf numFmtId="3" fontId="0" fillId="24" borderId="0" xfId="0" applyNumberFormat="1" applyFill="1" applyAlignment="1">
      <alignment horizontal="right"/>
    </xf>
    <xf numFmtId="0" fontId="0" fillId="0" borderId="29" xfId="0" applyBorder="1" applyAlignment="1">
      <alignment horizontal="left"/>
    </xf>
    <xf numFmtId="3" fontId="0" fillId="20" borderId="0" xfId="0" applyNumberFormat="1" applyFill="1" applyAlignment="1">
      <alignment horizontal="right"/>
    </xf>
    <xf numFmtId="0" fontId="0" fillId="31" borderId="37" xfId="0" applyFill="1" applyBorder="1"/>
    <xf numFmtId="0" fontId="0" fillId="7" borderId="37" xfId="0" applyFill="1" applyBorder="1"/>
    <xf numFmtId="0" fontId="0" fillId="21" borderId="37" xfId="0" applyFill="1" applyBorder="1"/>
    <xf numFmtId="0" fontId="0" fillId="34" borderId="37" xfId="0" applyFill="1" applyBorder="1"/>
    <xf numFmtId="0" fontId="0" fillId="17" borderId="37" xfId="0" applyFill="1" applyBorder="1"/>
    <xf numFmtId="0" fontId="0" fillId="0" borderId="30" xfId="0" applyBorder="1"/>
    <xf numFmtId="0" fontId="0" fillId="31" borderId="0" xfId="0" applyFill="1" applyAlignment="1">
      <alignment horizontal="right"/>
    </xf>
    <xf numFmtId="0" fontId="3" fillId="41" borderId="40" xfId="0" applyFont="1" applyFill="1" applyBorder="1" applyAlignment="1">
      <alignment horizontal="center" vertical="center" wrapText="1"/>
    </xf>
    <xf numFmtId="0" fontId="0" fillId="23" borderId="40" xfId="0" applyFill="1" applyBorder="1" applyAlignment="1">
      <alignment horizontal="center" vertical="center"/>
    </xf>
    <xf numFmtId="0" fontId="0" fillId="12" borderId="40" xfId="0" applyFill="1" applyBorder="1" applyAlignment="1">
      <alignment horizontal="right" vertical="center"/>
    </xf>
    <xf numFmtId="0" fontId="0" fillId="12" borderId="40" xfId="0" applyFill="1" applyBorder="1" applyAlignment="1">
      <alignment horizontal="left" vertical="center"/>
    </xf>
    <xf numFmtId="0" fontId="0" fillId="12" borderId="0" xfId="0" applyFill="1" applyAlignment="1">
      <alignment horizontal="right"/>
    </xf>
    <xf numFmtId="0" fontId="0" fillId="12" borderId="0" xfId="0" applyFill="1" applyAlignment="1">
      <alignment horizontal="left"/>
    </xf>
    <xf numFmtId="3" fontId="0" fillId="6" borderId="0" xfId="0" applyNumberFormat="1" applyFill="1" applyAlignment="1">
      <alignment horizontal="right"/>
    </xf>
    <xf numFmtId="1" fontId="0" fillId="9" borderId="0" xfId="0" applyNumberFormat="1" applyFill="1" applyAlignment="1">
      <alignment horizontal="center"/>
    </xf>
    <xf numFmtId="4" fontId="0" fillId="14" borderId="40" xfId="0" applyNumberFormat="1" applyFill="1" applyBorder="1" applyAlignment="1">
      <alignment horizontal="right" vertical="center"/>
    </xf>
    <xf numFmtId="4" fontId="0" fillId="4" borderId="0" xfId="0" applyNumberFormat="1" applyFill="1" applyAlignment="1">
      <alignment horizontal="right"/>
    </xf>
    <xf numFmtId="4" fontId="0" fillId="23" borderId="0" xfId="0" applyNumberFormat="1" applyFill="1" applyAlignment="1">
      <alignment horizontal="right"/>
    </xf>
    <xf numFmtId="0" fontId="0" fillId="23" borderId="0" xfId="0" applyFill="1" applyAlignment="1">
      <alignment horizontal="left"/>
    </xf>
    <xf numFmtId="3" fontId="17" fillId="14" borderId="0" xfId="0" applyNumberFormat="1" applyFont="1" applyFill="1" applyAlignment="1">
      <alignment horizontal="center"/>
    </xf>
    <xf numFmtId="4" fontId="6" fillId="14" borderId="40" xfId="0" applyNumberFormat="1" applyFont="1" applyFill="1" applyBorder="1" applyAlignment="1">
      <alignment horizontal="center" vertical="center"/>
    </xf>
    <xf numFmtId="4" fontId="6" fillId="0" borderId="40" xfId="0" applyNumberFormat="1" applyFont="1" applyBorder="1" applyAlignment="1">
      <alignment horizontal="center" vertical="center"/>
    </xf>
    <xf numFmtId="4" fontId="3" fillId="0" borderId="40" xfId="0" applyNumberFormat="1" applyFont="1" applyBorder="1" applyAlignment="1">
      <alignment horizontal="right" vertical="center"/>
    </xf>
    <xf numFmtId="0" fontId="3" fillId="29" borderId="40" xfId="0" applyFont="1" applyFill="1" applyBorder="1" applyAlignment="1">
      <alignment horizontal="center" vertical="center" wrapText="1"/>
    </xf>
    <xf numFmtId="2" fontId="6" fillId="14" borderId="40" xfId="0" applyNumberFormat="1" applyFont="1" applyFill="1" applyBorder="1" applyAlignment="1">
      <alignment horizontal="center" vertical="center"/>
    </xf>
    <xf numFmtId="2" fontId="3" fillId="0" borderId="40" xfId="0" applyNumberFormat="1" applyFont="1" applyBorder="1" applyAlignment="1">
      <alignment horizontal="center" vertical="center"/>
    </xf>
    <xf numFmtId="2" fontId="3" fillId="0" borderId="42" xfId="0" applyNumberFormat="1" applyFont="1" applyBorder="1" applyAlignment="1">
      <alignment horizontal="center" vertical="center"/>
    </xf>
    <xf numFmtId="3" fontId="39" fillId="0" borderId="44" xfId="0" applyNumberFormat="1" applyFont="1" applyBorder="1" applyAlignment="1" applyProtection="1">
      <alignment horizontal="center"/>
      <protection locked="0"/>
    </xf>
    <xf numFmtId="4" fontId="6" fillId="0" borderId="42" xfId="0" applyNumberFormat="1" applyFont="1" applyBorder="1" applyAlignment="1">
      <alignment horizontal="center" vertical="center"/>
    </xf>
    <xf numFmtId="3" fontId="0" fillId="0" borderId="44" xfId="0" applyNumberFormat="1" applyBorder="1" applyAlignment="1" applyProtection="1">
      <alignment horizontal="center"/>
      <protection locked="0"/>
    </xf>
    <xf numFmtId="4" fontId="0" fillId="4" borderId="0" xfId="0" applyNumberFormat="1" applyFill="1" applyAlignment="1">
      <alignment horizontal="left"/>
    </xf>
    <xf numFmtId="0" fontId="0" fillId="4" borderId="0" xfId="0" applyFill="1" applyAlignment="1">
      <alignment horizontal="left"/>
    </xf>
    <xf numFmtId="4" fontId="0" fillId="12" borderId="0" xfId="0" applyNumberFormat="1" applyFill="1" applyAlignment="1">
      <alignment horizontal="right"/>
    </xf>
    <xf numFmtId="0" fontId="0" fillId="12" borderId="0" xfId="0" applyFill="1"/>
    <xf numFmtId="2" fontId="0" fillId="14" borderId="40" xfId="0" applyNumberFormat="1" applyFill="1" applyBorder="1" applyAlignment="1">
      <alignment horizontal="right" vertical="center"/>
    </xf>
    <xf numFmtId="2" fontId="0" fillId="14" borderId="0" xfId="0" applyNumberFormat="1" applyFill="1" applyAlignment="1">
      <alignment horizontal="right"/>
    </xf>
    <xf numFmtId="0" fontId="3" fillId="11" borderId="40" xfId="0" applyFont="1" applyFill="1" applyBorder="1" applyAlignment="1">
      <alignment horizontal="center" vertical="center" wrapText="1"/>
    </xf>
    <xf numFmtId="0" fontId="3" fillId="9" borderId="40" xfId="0" applyFont="1" applyFill="1" applyBorder="1" applyAlignment="1">
      <alignment horizontal="center" vertical="center"/>
    </xf>
    <xf numFmtId="0" fontId="0" fillId="9" borderId="40" xfId="0" applyFill="1" applyBorder="1" applyAlignment="1">
      <alignment horizontal="center" vertical="center"/>
    </xf>
    <xf numFmtId="0" fontId="0" fillId="29" borderId="5" xfId="0" applyFill="1" applyBorder="1" applyAlignment="1" applyProtection="1">
      <alignment horizontal="center" vertical="center"/>
      <protection locked="0"/>
    </xf>
    <xf numFmtId="0" fontId="0" fillId="29" borderId="4" xfId="0" applyFill="1" applyBorder="1" applyAlignment="1" applyProtection="1">
      <alignment horizontal="center" vertical="center"/>
      <protection locked="0"/>
    </xf>
    <xf numFmtId="0" fontId="0" fillId="29" borderId="1" xfId="0" applyFill="1" applyBorder="1" applyProtection="1">
      <protection locked="0"/>
    </xf>
    <xf numFmtId="0" fontId="0" fillId="22" borderId="5" xfId="0" applyFill="1" applyBorder="1" applyAlignment="1" applyProtection="1">
      <alignment horizontal="center" vertical="center"/>
      <protection locked="0"/>
    </xf>
    <xf numFmtId="0" fontId="0" fillId="22" borderId="4" xfId="0" applyFill="1" applyBorder="1" applyAlignment="1" applyProtection="1">
      <alignment horizontal="center" vertical="center"/>
      <protection locked="0"/>
    </xf>
    <xf numFmtId="0" fontId="0" fillId="22" borderId="1" xfId="0" applyFill="1" applyBorder="1" applyProtection="1">
      <protection locked="0"/>
    </xf>
    <xf numFmtId="0" fontId="0" fillId="5" borderId="6"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0" xfId="0" applyFill="1" applyProtection="1">
      <protection locked="0"/>
    </xf>
    <xf numFmtId="0" fontId="0" fillId="41" borderId="5" xfId="0" applyFill="1" applyBorder="1" applyAlignment="1" applyProtection="1">
      <alignment horizontal="center" vertical="center"/>
      <protection locked="0"/>
    </xf>
    <xf numFmtId="0" fontId="0" fillId="41" borderId="4" xfId="0" applyFill="1" applyBorder="1" applyAlignment="1" applyProtection="1">
      <alignment horizontal="center" vertical="center"/>
      <protection locked="0"/>
    </xf>
    <xf numFmtId="0" fontId="0" fillId="41" borderId="1" xfId="0" applyFill="1" applyBorder="1" applyProtection="1">
      <protection locked="0"/>
    </xf>
    <xf numFmtId="0" fontId="0" fillId="39" borderId="5" xfId="0" applyFill="1" applyBorder="1" applyAlignment="1" applyProtection="1">
      <alignment horizontal="center" vertical="center"/>
      <protection locked="0"/>
    </xf>
    <xf numFmtId="0" fontId="0" fillId="39" borderId="4" xfId="0" applyFill="1" applyBorder="1" applyAlignment="1" applyProtection="1">
      <alignment horizontal="center" vertical="center"/>
      <protection locked="0"/>
    </xf>
    <xf numFmtId="0" fontId="0" fillId="39" borderId="1" xfId="0" applyFill="1" applyBorder="1" applyProtection="1">
      <protection locked="0"/>
    </xf>
    <xf numFmtId="0" fontId="0" fillId="31" borderId="1" xfId="0" applyFill="1" applyBorder="1" applyAlignment="1" applyProtection="1">
      <alignment horizontal="center"/>
      <protection locked="0"/>
    </xf>
    <xf numFmtId="0" fontId="0" fillId="31" borderId="4" xfId="0" applyFill="1" applyBorder="1" applyAlignment="1" applyProtection="1">
      <alignment horizontal="center"/>
      <protection locked="0"/>
    </xf>
    <xf numFmtId="0" fontId="0" fillId="27" borderId="1" xfId="0" applyFill="1" applyBorder="1" applyAlignment="1" applyProtection="1">
      <alignment horizontal="center"/>
      <protection locked="0"/>
    </xf>
    <xf numFmtId="0" fontId="0" fillId="27" borderId="4" xfId="0" applyFill="1" applyBorder="1" applyAlignment="1" applyProtection="1">
      <alignment horizontal="center"/>
      <protection locked="0"/>
    </xf>
    <xf numFmtId="0" fontId="0" fillId="46" borderId="1" xfId="0" applyFill="1" applyBorder="1"/>
    <xf numFmtId="0" fontId="0" fillId="31" borderId="5" xfId="0" applyFill="1" applyBorder="1" applyAlignment="1" applyProtection="1">
      <alignment horizontal="center"/>
      <protection locked="0"/>
    </xf>
    <xf numFmtId="0" fontId="0" fillId="27" borderId="5" xfId="0" applyFill="1" applyBorder="1" applyAlignment="1" applyProtection="1">
      <alignment horizontal="center"/>
      <protection locked="0"/>
    </xf>
    <xf numFmtId="0" fontId="0" fillId="0" borderId="6" xfId="0" applyBorder="1" applyAlignment="1" applyProtection="1">
      <alignment horizontal="center" vertical="center"/>
      <protection locked="0"/>
    </xf>
    <xf numFmtId="0" fontId="0" fillId="0" borderId="47" xfId="0" applyBorder="1" applyAlignment="1">
      <alignment horizontal="center" vertical="center"/>
    </xf>
    <xf numFmtId="0" fontId="0" fillId="0" borderId="48" xfId="0" applyBorder="1"/>
    <xf numFmtId="0" fontId="0" fillId="14" borderId="37" xfId="0" applyFill="1" applyBorder="1" applyAlignment="1">
      <alignment horizontal="center" vertical="center"/>
    </xf>
    <xf numFmtId="0" fontId="31" fillId="0" borderId="0" xfId="0" applyFont="1" applyAlignment="1">
      <alignment horizontal="center" vertical="center"/>
    </xf>
    <xf numFmtId="1" fontId="21" fillId="0" borderId="25" xfId="0" applyNumberFormat="1" applyFont="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0" borderId="0" xfId="0" applyFont="1" applyAlignment="1">
      <alignment horizontal="center" vertical="center"/>
    </xf>
    <xf numFmtId="0" fontId="30" fillId="0" borderId="29" xfId="0" applyFont="1" applyBorder="1" applyAlignment="1" applyProtection="1">
      <alignment horizontal="center" vertical="center"/>
      <protection locked="0"/>
    </xf>
    <xf numFmtId="0" fontId="56" fillId="0" borderId="0" xfId="0" applyFont="1" applyAlignment="1">
      <alignment vertical="top" wrapText="1"/>
    </xf>
    <xf numFmtId="0" fontId="0" fillId="0" borderId="41" xfId="0" applyBorder="1" applyAlignment="1">
      <alignment vertical="center"/>
    </xf>
    <xf numFmtId="0" fontId="0" fillId="0" borderId="0" xfId="0" applyAlignment="1">
      <alignment vertical="center" wrapText="1"/>
    </xf>
    <xf numFmtId="0" fontId="2" fillId="40" borderId="0" xfId="0" applyFont="1" applyFill="1" applyAlignment="1">
      <alignment wrapText="1"/>
    </xf>
    <xf numFmtId="0" fontId="2" fillId="40" borderId="0" xfId="0" applyFont="1" applyFill="1" applyAlignment="1">
      <alignment horizontal="center" vertical="top" wrapText="1"/>
    </xf>
    <xf numFmtId="0" fontId="2" fillId="40" borderId="0" xfId="0" applyFont="1" applyFill="1" applyAlignment="1">
      <alignment vertical="center" wrapText="1"/>
    </xf>
    <xf numFmtId="0" fontId="68" fillId="40" borderId="0" xfId="0" applyFont="1" applyFill="1" applyAlignment="1">
      <alignment wrapText="1"/>
    </xf>
    <xf numFmtId="0" fontId="62" fillId="0" borderId="0" xfId="0" applyFont="1"/>
    <xf numFmtId="3" fontId="0" fillId="0" borderId="0" xfId="0" applyNumberFormat="1" applyAlignment="1">
      <alignment horizontal="right"/>
    </xf>
    <xf numFmtId="4" fontId="0" fillId="0" borderId="0" xfId="0" applyNumberFormat="1" applyAlignment="1">
      <alignment horizontal="right"/>
    </xf>
    <xf numFmtId="0" fontId="0" fillId="0" borderId="0" xfId="0" applyProtection="1">
      <protection locked="0"/>
    </xf>
    <xf numFmtId="2" fontId="29" fillId="0" borderId="0" xfId="0" applyNumberFormat="1" applyFont="1" applyAlignment="1">
      <alignment horizontal="left" vertical="top"/>
    </xf>
    <xf numFmtId="2" fontId="29" fillId="0" borderId="0" xfId="0" applyNumberFormat="1" applyFont="1" applyAlignment="1">
      <alignment vertical="top"/>
    </xf>
    <xf numFmtId="0" fontId="0" fillId="14" borderId="50" xfId="0" applyFill="1" applyBorder="1"/>
    <xf numFmtId="0" fontId="0" fillId="14" borderId="50" xfId="0" applyFill="1" applyBorder="1" applyAlignment="1">
      <alignment horizontal="right"/>
    </xf>
    <xf numFmtId="0" fontId="24" fillId="14" borderId="50" xfId="0" applyFont="1" applyFill="1" applyBorder="1"/>
    <xf numFmtId="3" fontId="0" fillId="14" borderId="50" xfId="0" applyNumberFormat="1" applyFill="1" applyBorder="1" applyAlignment="1">
      <alignment horizontal="right"/>
    </xf>
    <xf numFmtId="4" fontId="0" fillId="14" borderId="50" xfId="0" applyNumberFormat="1" applyFill="1" applyBorder="1" applyAlignment="1">
      <alignment horizontal="right"/>
    </xf>
    <xf numFmtId="0" fontId="0" fillId="0" borderId="52" xfId="0" applyBorder="1"/>
    <xf numFmtId="2" fontId="0" fillId="0" borderId="52" xfId="0" applyNumberFormat="1" applyBorder="1" applyAlignment="1">
      <alignment horizontal="right"/>
    </xf>
    <xf numFmtId="0" fontId="24" fillId="0" borderId="52" xfId="0" applyFont="1" applyBorder="1"/>
    <xf numFmtId="0" fontId="21" fillId="0" borderId="0" xfId="0" applyFont="1" applyAlignment="1">
      <alignment vertical="center" wrapText="1"/>
    </xf>
    <xf numFmtId="0" fontId="6" fillId="14" borderId="0" xfId="0" applyFont="1" applyFill="1" applyAlignment="1">
      <alignment horizontal="center" vertical="center" wrapText="1"/>
    </xf>
    <xf numFmtId="0" fontId="6" fillId="29" borderId="0" xfId="0" applyFont="1" applyFill="1" applyAlignment="1">
      <alignment horizontal="center" vertical="center" wrapText="1"/>
    </xf>
    <xf numFmtId="0" fontId="2" fillId="40" borderId="50" xfId="0" applyFont="1" applyFill="1" applyBorder="1"/>
    <xf numFmtId="0" fontId="3" fillId="29" borderId="54" xfId="0" applyFont="1" applyFill="1" applyBorder="1"/>
    <xf numFmtId="4" fontId="3" fillId="29" borderId="54" xfId="0" applyNumberFormat="1" applyFont="1" applyFill="1" applyBorder="1" applyAlignment="1">
      <alignment horizontal="right"/>
    </xf>
    <xf numFmtId="0" fontId="3" fillId="0" borderId="0" xfId="0" applyFont="1" applyAlignment="1">
      <alignment horizontal="left"/>
    </xf>
    <xf numFmtId="0" fontId="71" fillId="40" borderId="0" xfId="0" applyFont="1" applyFill="1"/>
    <xf numFmtId="0" fontId="5" fillId="40" borderId="0" xfId="0" applyFont="1" applyFill="1"/>
    <xf numFmtId="0" fontId="65" fillId="0" borderId="0" xfId="0" applyFont="1"/>
    <xf numFmtId="0" fontId="0" fillId="0" borderId="56" xfId="0" applyBorder="1"/>
    <xf numFmtId="0" fontId="0" fillId="0" borderId="56" xfId="0" applyBorder="1" applyAlignment="1">
      <alignment horizontal="right"/>
    </xf>
    <xf numFmtId="0" fontId="55" fillId="0" borderId="56" xfId="0" applyFont="1" applyBorder="1" applyAlignment="1">
      <alignment vertical="center"/>
    </xf>
    <xf numFmtId="0" fontId="0" fillId="0" borderId="57" xfId="0" applyBorder="1" applyProtection="1">
      <protection locked="0"/>
    </xf>
    <xf numFmtId="0" fontId="0" fillId="0" borderId="58" xfId="0" applyBorder="1" applyProtection="1">
      <protection locked="0"/>
    </xf>
    <xf numFmtId="0" fontId="0" fillId="0" borderId="59" xfId="0" applyBorder="1" applyProtection="1">
      <protection locked="0"/>
    </xf>
    <xf numFmtId="0" fontId="0" fillId="0" borderId="60" xfId="0" applyBorder="1" applyProtection="1">
      <protection locked="0"/>
    </xf>
    <xf numFmtId="0" fontId="0" fillId="0" borderId="48" xfId="0" applyBorder="1" applyProtection="1">
      <protection locked="0"/>
    </xf>
    <xf numFmtId="0" fontId="0" fillId="0" borderId="61" xfId="0" applyBorder="1" applyProtection="1">
      <protection locked="0"/>
    </xf>
    <xf numFmtId="0" fontId="0" fillId="0" borderId="49" xfId="0" applyBorder="1" applyProtection="1">
      <protection locked="0"/>
    </xf>
    <xf numFmtId="0" fontId="0" fillId="0" borderId="62" xfId="0" applyBorder="1" applyProtection="1">
      <protection locked="0"/>
    </xf>
    <xf numFmtId="0" fontId="0" fillId="29" borderId="54" xfId="0" applyFill="1" applyBorder="1" applyProtection="1">
      <protection locked="0"/>
    </xf>
    <xf numFmtId="0" fontId="24" fillId="0" borderId="53" xfId="0" applyFont="1" applyBorder="1"/>
    <xf numFmtId="0" fontId="51" fillId="0" borderId="0" xfId="0" applyFont="1" applyAlignment="1">
      <alignment vertical="center" wrapText="1"/>
    </xf>
    <xf numFmtId="0" fontId="50" fillId="0" borderId="0" xfId="0" applyFont="1" applyAlignment="1">
      <alignment vertical="center" wrapText="1"/>
    </xf>
    <xf numFmtId="0" fontId="72" fillId="0" borderId="0" xfId="0" applyFont="1" applyAlignment="1">
      <alignment horizontal="center" vertical="center"/>
    </xf>
    <xf numFmtId="0" fontId="19" fillId="0" borderId="0" xfId="0" applyFont="1" applyAlignment="1">
      <alignment vertical="top" wrapText="1"/>
    </xf>
    <xf numFmtId="0" fontId="19" fillId="0" borderId="0" xfId="0" applyFont="1" applyAlignment="1">
      <alignment horizontal="center" vertical="top" wrapText="1"/>
    </xf>
    <xf numFmtId="0" fontId="59" fillId="0" borderId="0" xfId="0" applyFont="1" applyAlignment="1">
      <alignment wrapText="1"/>
    </xf>
    <xf numFmtId="0" fontId="60" fillId="0" borderId="0" xfId="0" applyFont="1" applyAlignment="1">
      <alignment vertical="top" wrapText="1"/>
    </xf>
    <xf numFmtId="0" fontId="60" fillId="0" borderId="0" xfId="0" applyFont="1" applyAlignment="1">
      <alignment wrapText="1"/>
    </xf>
    <xf numFmtId="0" fontId="0" fillId="0" borderId="0" xfId="0" applyAlignment="1">
      <alignment wrapText="1"/>
    </xf>
    <xf numFmtId="0" fontId="27" fillId="0" borderId="0" xfId="0" applyFont="1" applyAlignment="1">
      <alignment vertical="top" wrapText="1"/>
    </xf>
    <xf numFmtId="0" fontId="52" fillId="0" borderId="0" xfId="0" applyFont="1" applyAlignment="1">
      <alignment vertical="top" wrapText="1"/>
    </xf>
    <xf numFmtId="0" fontId="52" fillId="0" borderId="0" xfId="0" applyFont="1" applyAlignment="1">
      <alignment wrapText="1"/>
    </xf>
    <xf numFmtId="0" fontId="17" fillId="0" borderId="0" xfId="0" applyFont="1" applyAlignment="1">
      <alignment wrapText="1"/>
    </xf>
    <xf numFmtId="0" fontId="21" fillId="0" borderId="0" xfId="0" applyFont="1" applyAlignment="1">
      <alignment horizontal="left"/>
    </xf>
    <xf numFmtId="0" fontId="54" fillId="0" borderId="0" xfId="0" applyFont="1" applyAlignment="1">
      <alignment horizontal="left"/>
    </xf>
    <xf numFmtId="0" fontId="75" fillId="0" borderId="0" xfId="0" applyFont="1" applyAlignment="1">
      <alignment horizontal="left"/>
    </xf>
    <xf numFmtId="0" fontId="0" fillId="40" borderId="0" xfId="0" applyFill="1" applyAlignment="1">
      <alignment horizontal="left" wrapText="1"/>
    </xf>
    <xf numFmtId="0" fontId="0" fillId="0" borderId="0" xfId="0" applyAlignment="1">
      <alignment horizontal="left" wrapText="1"/>
    </xf>
    <xf numFmtId="0" fontId="29" fillId="0" borderId="0" xfId="0" applyFont="1" applyAlignment="1">
      <alignment horizontal="left"/>
    </xf>
    <xf numFmtId="0" fontId="17" fillId="0" borderId="0" xfId="0" applyFont="1" applyAlignment="1">
      <alignment horizontal="left"/>
    </xf>
    <xf numFmtId="0" fontId="3" fillId="0" borderId="18" xfId="0" applyFont="1" applyBorder="1" applyAlignment="1" applyProtection="1">
      <alignment horizontal="center" vertical="center" wrapText="1"/>
      <protection locked="0"/>
    </xf>
    <xf numFmtId="0" fontId="3" fillId="0" borderId="63"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 xfId="0" applyFont="1" applyBorder="1" applyAlignment="1">
      <alignment horizontal="center"/>
    </xf>
    <xf numFmtId="0" fontId="2" fillId="31" borderId="1" xfId="0" applyFont="1" applyFill="1" applyBorder="1" applyAlignment="1" applyProtection="1">
      <alignment horizontal="center" vertical="center"/>
      <protection locked="0"/>
    </xf>
    <xf numFmtId="0" fontId="2" fillId="31" borderId="4" xfId="0" applyFont="1" applyFill="1" applyBorder="1" applyAlignment="1" applyProtection="1">
      <alignment horizontal="center" vertical="center"/>
      <protection locked="0"/>
    </xf>
    <xf numFmtId="0" fontId="77" fillId="0" borderId="0" xfId="0" applyFont="1" applyAlignment="1">
      <alignment horizontal="left"/>
    </xf>
    <xf numFmtId="0" fontId="17" fillId="0" borderId="0" xfId="0" applyFont="1" applyAlignment="1">
      <alignment horizontal="justify"/>
    </xf>
    <xf numFmtId="2" fontId="21" fillId="0" borderId="25" xfId="0" applyNumberFormat="1" applyFont="1" applyBorder="1" applyAlignment="1">
      <alignment horizontal="center" vertical="center"/>
    </xf>
    <xf numFmtId="166" fontId="21" fillId="0" borderId="25" xfId="0" applyNumberFormat="1" applyFont="1" applyBorder="1" applyAlignment="1">
      <alignment horizontal="center" vertical="center"/>
    </xf>
    <xf numFmtId="1" fontId="21" fillId="0" borderId="25" xfId="0" applyNumberFormat="1" applyFont="1" applyBorder="1" applyAlignment="1">
      <alignment horizontal="center" vertical="center"/>
    </xf>
    <xf numFmtId="0" fontId="0" fillId="0" borderId="64" xfId="0" applyBorder="1" applyAlignment="1">
      <alignment horizontal="center"/>
    </xf>
    <xf numFmtId="0" fontId="31" fillId="0" borderId="65" xfId="0" applyFont="1" applyBorder="1" applyAlignment="1">
      <alignment horizontal="center"/>
    </xf>
    <xf numFmtId="0" fontId="3" fillId="14" borderId="40" xfId="0" applyFont="1" applyFill="1" applyBorder="1" applyAlignment="1">
      <alignment horizontal="center" vertical="center"/>
    </xf>
    <xf numFmtId="0" fontId="3" fillId="14" borderId="39" xfId="0" applyFont="1" applyFill="1" applyBorder="1" applyAlignment="1">
      <alignment horizontal="center" vertical="center"/>
    </xf>
    <xf numFmtId="0" fontId="3" fillId="0" borderId="40" xfId="0" applyFont="1" applyBorder="1" applyAlignment="1">
      <alignment horizontal="left"/>
    </xf>
    <xf numFmtId="0" fontId="30" fillId="0" borderId="29" xfId="0" applyFont="1" applyBorder="1" applyAlignment="1">
      <alignment horizontal="center" vertical="center"/>
    </xf>
    <xf numFmtId="0" fontId="3" fillId="0" borderId="40" xfId="0" applyFont="1" applyBorder="1" applyAlignment="1">
      <alignment vertical="center"/>
    </xf>
    <xf numFmtId="0" fontId="3" fillId="0" borderId="39" xfId="0" applyFont="1" applyBorder="1" applyAlignment="1">
      <alignment horizontal="center" vertical="center"/>
    </xf>
    <xf numFmtId="1" fontId="21" fillId="0" borderId="0" xfId="0" applyNumberFormat="1" applyFont="1" applyAlignment="1" applyProtection="1">
      <alignment horizontal="center" vertical="center"/>
      <protection locked="0"/>
    </xf>
    <xf numFmtId="1" fontId="21" fillId="0" borderId="0" xfId="0" applyNumberFormat="1" applyFont="1" applyAlignment="1">
      <alignment horizontal="center" vertical="center"/>
    </xf>
    <xf numFmtId="1" fontId="21" fillId="0" borderId="48" xfId="0" applyNumberFormat="1" applyFont="1" applyBorder="1" applyAlignment="1" applyProtection="1">
      <alignment horizontal="center" vertical="center"/>
      <protection locked="0"/>
    </xf>
    <xf numFmtId="0" fontId="3" fillId="0" borderId="47" xfId="0" applyFont="1" applyBorder="1" applyAlignment="1">
      <alignment horizontal="center" vertical="center"/>
    </xf>
    <xf numFmtId="0" fontId="3" fillId="0" borderId="41" xfId="0" applyFont="1" applyBorder="1" applyAlignment="1">
      <alignment horizontal="left" vertical="center"/>
    </xf>
    <xf numFmtId="0" fontId="3" fillId="0" borderId="41" xfId="0" applyFont="1" applyBorder="1" applyAlignment="1">
      <alignment horizontal="center" vertical="center"/>
    </xf>
    <xf numFmtId="0" fontId="0" fillId="0" borderId="41" xfId="0" applyBorder="1" applyAlignment="1">
      <alignment horizontal="center" vertical="center"/>
    </xf>
    <xf numFmtId="0" fontId="0" fillId="0" borderId="41" xfId="0" applyBorder="1" applyAlignment="1">
      <alignment horizontal="left"/>
    </xf>
    <xf numFmtId="0" fontId="0" fillId="0" borderId="41" xfId="0" applyBorder="1" applyAlignment="1">
      <alignment horizontal="center"/>
    </xf>
    <xf numFmtId="0" fontId="0" fillId="0" borderId="70" xfId="0" applyBorder="1" applyAlignment="1">
      <alignment horizontal="center" vertical="center"/>
    </xf>
    <xf numFmtId="0" fontId="0" fillId="0" borderId="48" xfId="0" applyBorder="1" applyAlignment="1">
      <alignment horizontal="center" vertical="center"/>
    </xf>
    <xf numFmtId="4" fontId="0" fillId="14" borderId="0" xfId="0" applyNumberFormat="1" applyFill="1" applyAlignment="1">
      <alignment horizontal="right" shrinkToFit="1"/>
    </xf>
    <xf numFmtId="0" fontId="0" fillId="14" borderId="0" xfId="0" applyFill="1" applyAlignment="1">
      <alignment shrinkToFit="1"/>
    </xf>
    <xf numFmtId="4" fontId="0" fillId="14" borderId="0" xfId="0" applyNumberFormat="1" applyFill="1" applyAlignment="1">
      <alignment shrinkToFit="1"/>
    </xf>
    <xf numFmtId="0" fontId="3" fillId="46" borderId="0" xfId="0" applyFont="1" applyFill="1"/>
    <xf numFmtId="0" fontId="2" fillId="33" borderId="0" xfId="0" applyFont="1" applyFill="1"/>
    <xf numFmtId="0" fontId="3" fillId="4" borderId="0" xfId="0" applyFont="1" applyFill="1"/>
    <xf numFmtId="0" fontId="2" fillId="18" borderId="0" xfId="0" applyFont="1" applyFill="1"/>
    <xf numFmtId="0" fontId="5" fillId="40" borderId="37" xfId="0" applyFont="1" applyFill="1" applyBorder="1"/>
    <xf numFmtId="0" fontId="0" fillId="49" borderId="0" xfId="0" applyFill="1"/>
    <xf numFmtId="0" fontId="0" fillId="22" borderId="0" xfId="0" applyFill="1"/>
    <xf numFmtId="0" fontId="5" fillId="43" borderId="0" xfId="0" applyFont="1" applyFill="1"/>
    <xf numFmtId="0" fontId="5" fillId="17" borderId="0" xfId="0" applyFont="1" applyFill="1"/>
    <xf numFmtId="0" fontId="0" fillId="50" borderId="0" xfId="0" applyFill="1"/>
    <xf numFmtId="0" fontId="0" fillId="32" borderId="0" xfId="0" applyFill="1"/>
    <xf numFmtId="0" fontId="17" fillId="22" borderId="0" xfId="0" applyFont="1" applyFill="1"/>
    <xf numFmtId="0" fontId="0" fillId="34" borderId="0" xfId="0" applyFill="1" applyAlignment="1">
      <alignment vertical="center"/>
    </xf>
    <xf numFmtId="0" fontId="0" fillId="0" borderId="3" xfId="0" applyBorder="1"/>
    <xf numFmtId="0" fontId="0" fillId="0" borderId="76" xfId="0" applyBorder="1"/>
    <xf numFmtId="0" fontId="0" fillId="0" borderId="77" xfId="0" applyBorder="1"/>
    <xf numFmtId="0" fontId="0" fillId="49" borderId="3" xfId="0" applyFill="1" applyBorder="1"/>
    <xf numFmtId="0" fontId="0" fillId="7" borderId="3" xfId="0" applyFill="1" applyBorder="1"/>
    <xf numFmtId="0" fontId="0" fillId="34" borderId="3" xfId="0" applyFill="1" applyBorder="1"/>
    <xf numFmtId="0" fontId="0" fillId="34" borderId="3" xfId="0" applyFill="1" applyBorder="1" applyAlignment="1">
      <alignment vertical="center"/>
    </xf>
    <xf numFmtId="0" fontId="5" fillId="17" borderId="3" xfId="0" applyFont="1" applyFill="1" applyBorder="1"/>
    <xf numFmtId="0" fontId="0" fillId="50" borderId="3" xfId="0" applyFill="1" applyBorder="1"/>
    <xf numFmtId="0" fontId="0" fillId="20" borderId="3" xfId="0" applyFill="1" applyBorder="1"/>
    <xf numFmtId="0" fontId="0" fillId="31" borderId="3" xfId="0" applyFill="1" applyBorder="1"/>
    <xf numFmtId="0" fontId="5" fillId="40" borderId="0" xfId="0" applyFont="1" applyFill="1" applyAlignment="1">
      <alignment vertical="center"/>
    </xf>
    <xf numFmtId="0" fontId="5" fillId="40" borderId="78" xfId="0" applyFont="1" applyFill="1" applyBorder="1" applyAlignment="1">
      <alignment vertical="center"/>
    </xf>
    <xf numFmtId="2" fontId="0" fillId="0" borderId="26" xfId="0" applyNumberFormat="1" applyBorder="1" applyAlignment="1" applyProtection="1">
      <alignment horizontal="right" vertical="center"/>
      <protection locked="0"/>
    </xf>
    <xf numFmtId="0" fontId="0" fillId="0" borderId="26" xfId="0" applyBorder="1" applyAlignment="1">
      <alignment horizontal="left" vertical="center"/>
    </xf>
    <xf numFmtId="0" fontId="0" fillId="0" borderId="48" xfId="0" applyBorder="1" applyAlignment="1">
      <alignment vertical="center"/>
    </xf>
    <xf numFmtId="0" fontId="0" fillId="14" borderId="0" xfId="0" applyFill="1" applyAlignment="1">
      <alignment horizontal="center" vertical="center"/>
    </xf>
    <xf numFmtId="0" fontId="0" fillId="0" borderId="48" xfId="0" applyBorder="1" applyAlignment="1">
      <alignment horizontal="left" vertical="center"/>
    </xf>
    <xf numFmtId="0" fontId="31" fillId="0" borderId="65" xfId="0" applyFont="1" applyBorder="1" applyAlignment="1">
      <alignment horizontal="center" vertical="center"/>
    </xf>
    <xf numFmtId="0" fontId="0" fillId="23" borderId="0" xfId="0" applyFill="1" applyAlignment="1">
      <alignment horizontal="center" vertical="center"/>
    </xf>
    <xf numFmtId="0" fontId="0" fillId="12" borderId="0" xfId="0" applyFill="1" applyAlignment="1">
      <alignment horizontal="right" vertical="center"/>
    </xf>
    <xf numFmtId="0" fontId="0" fillId="12" borderId="0" xfId="0" applyFill="1" applyAlignment="1">
      <alignment horizontal="left" vertical="center"/>
    </xf>
    <xf numFmtId="0" fontId="0" fillId="4" borderId="0" xfId="0" applyFill="1" applyAlignment="1">
      <alignment horizontal="right" vertical="center"/>
    </xf>
    <xf numFmtId="0" fontId="0" fillId="4" borderId="0" xfId="0" applyFill="1" applyAlignment="1">
      <alignment vertical="center"/>
    </xf>
    <xf numFmtId="3" fontId="0" fillId="6" borderId="0" xfId="0" applyNumberFormat="1" applyFill="1" applyAlignment="1">
      <alignment horizontal="right" vertical="center"/>
    </xf>
    <xf numFmtId="0" fontId="0" fillId="6" borderId="0" xfId="0" applyFill="1" applyAlignment="1">
      <alignment vertical="center"/>
    </xf>
    <xf numFmtId="0" fontId="0" fillId="14" borderId="0" xfId="0" applyFill="1" applyAlignment="1">
      <alignment horizontal="right" vertical="center"/>
    </xf>
    <xf numFmtId="0" fontId="0" fillId="14" borderId="0" xfId="0" applyFill="1" applyAlignment="1">
      <alignment vertical="center"/>
    </xf>
    <xf numFmtId="0" fontId="0" fillId="27" borderId="0" xfId="0" applyFill="1" applyAlignment="1">
      <alignment horizontal="right" vertical="center"/>
    </xf>
    <xf numFmtId="0" fontId="0" fillId="27" borderId="0" xfId="0" applyFill="1" applyAlignment="1">
      <alignment vertical="center"/>
    </xf>
    <xf numFmtId="0" fontId="0" fillId="31" borderId="0" xfId="0" applyFill="1" applyAlignment="1">
      <alignment horizontal="right" vertical="center"/>
    </xf>
    <xf numFmtId="0" fontId="0" fillId="31" borderId="0" xfId="0" applyFill="1" applyAlignment="1">
      <alignment vertical="center"/>
    </xf>
    <xf numFmtId="3" fontId="0" fillId="24" borderId="0" xfId="0" applyNumberFormat="1" applyFill="1" applyAlignment="1">
      <alignment vertical="center"/>
    </xf>
    <xf numFmtId="0" fontId="0" fillId="24" borderId="0" xfId="0" applyFill="1" applyAlignment="1">
      <alignment vertical="center"/>
    </xf>
    <xf numFmtId="3" fontId="0" fillId="20" borderId="0" xfId="0" applyNumberFormat="1" applyFill="1" applyAlignment="1">
      <alignment vertical="center"/>
    </xf>
    <xf numFmtId="0" fontId="0" fillId="20" borderId="0" xfId="0" applyFill="1" applyAlignment="1">
      <alignment vertical="center"/>
    </xf>
    <xf numFmtId="1" fontId="0" fillId="9" borderId="0" xfId="0" applyNumberFormat="1" applyFill="1" applyAlignment="1">
      <alignment horizontal="center" vertical="center"/>
    </xf>
    <xf numFmtId="3" fontId="17" fillId="14" borderId="0" xfId="0" applyNumberFormat="1" applyFont="1" applyFill="1" applyAlignment="1">
      <alignment horizontal="center" vertical="center"/>
    </xf>
    <xf numFmtId="3" fontId="0" fillId="0" borderId="0" xfId="0" applyNumberFormat="1" applyAlignment="1">
      <alignment horizontal="center" vertical="center"/>
    </xf>
    <xf numFmtId="3" fontId="21" fillId="0" borderId="26" xfId="0" applyNumberFormat="1" applyFont="1" applyBorder="1" applyAlignment="1" applyProtection="1">
      <alignment horizontal="center" vertical="center"/>
      <protection locked="0"/>
    </xf>
    <xf numFmtId="3" fontId="21" fillId="0" borderId="43" xfId="0" applyNumberFormat="1" applyFont="1" applyBorder="1" applyAlignment="1" applyProtection="1">
      <alignment horizontal="center" vertical="center"/>
      <protection locked="0"/>
    </xf>
    <xf numFmtId="4" fontId="0" fillId="23" borderId="0" xfId="0" applyNumberFormat="1" applyFill="1" applyAlignment="1">
      <alignment horizontal="right" vertical="center"/>
    </xf>
    <xf numFmtId="0" fontId="0" fillId="23" borderId="0" xfId="0" applyFill="1" applyAlignment="1">
      <alignment horizontal="left" vertical="center"/>
    </xf>
    <xf numFmtId="4" fontId="0" fillId="4" borderId="0" xfId="0" applyNumberFormat="1" applyFill="1" applyAlignment="1">
      <alignment horizontal="right" vertical="center"/>
    </xf>
    <xf numFmtId="4" fontId="0" fillId="12" borderId="0" xfId="0" applyNumberFormat="1" applyFill="1" applyAlignment="1">
      <alignment horizontal="right" vertical="center"/>
    </xf>
    <xf numFmtId="0" fontId="0" fillId="12" borderId="0" xfId="0" applyFill="1" applyAlignment="1">
      <alignment vertical="center"/>
    </xf>
    <xf numFmtId="4" fontId="0" fillId="14" borderId="0" xfId="0" applyNumberFormat="1" applyFill="1" applyAlignment="1">
      <alignment horizontal="right" vertical="center" shrinkToFit="1"/>
    </xf>
    <xf numFmtId="0" fontId="0" fillId="14" borderId="0" xfId="0" applyFill="1" applyAlignment="1">
      <alignment vertical="center" shrinkToFit="1"/>
    </xf>
    <xf numFmtId="0" fontId="5" fillId="40" borderId="3" xfId="0" applyFont="1" applyFill="1" applyBorder="1" applyAlignment="1">
      <alignment vertical="center"/>
    </xf>
    <xf numFmtId="2" fontId="0" fillId="0" borderId="25" xfId="0" applyNumberFormat="1" applyBorder="1" applyAlignment="1" applyProtection="1">
      <alignment horizontal="right" vertical="center"/>
      <protection locked="0"/>
    </xf>
    <xf numFmtId="0" fontId="0" fillId="0" borderId="25" xfId="0" applyBorder="1" applyAlignment="1">
      <alignment horizontal="left" vertical="center"/>
    </xf>
    <xf numFmtId="3" fontId="21" fillId="0" borderId="0" xfId="0" applyNumberFormat="1" applyFont="1" applyAlignment="1" applyProtection="1">
      <alignment horizontal="center" vertical="center"/>
      <protection locked="0"/>
    </xf>
    <xf numFmtId="3" fontId="21" fillId="0" borderId="44" xfId="0" applyNumberFormat="1" applyFont="1" applyBorder="1" applyAlignment="1" applyProtection="1">
      <alignment horizontal="center" vertical="center"/>
      <protection locked="0"/>
    </xf>
    <xf numFmtId="3" fontId="21" fillId="0" borderId="25" xfId="0" applyNumberFormat="1" applyFont="1" applyBorder="1" applyAlignment="1" applyProtection="1">
      <alignment horizontal="center" vertical="center"/>
      <protection locked="0"/>
    </xf>
    <xf numFmtId="3" fontId="21" fillId="0" borderId="32" xfId="0" applyNumberFormat="1" applyFont="1" applyBorder="1" applyAlignment="1" applyProtection="1">
      <alignment horizontal="center" vertical="center"/>
      <protection locked="0"/>
    </xf>
    <xf numFmtId="3" fontId="0" fillId="0" borderId="0" xfId="0" applyNumberFormat="1" applyAlignment="1" applyProtection="1">
      <alignment horizontal="center" vertical="center"/>
      <protection locked="0"/>
    </xf>
    <xf numFmtId="3" fontId="0" fillId="0" borderId="44" xfId="0" applyNumberFormat="1" applyBorder="1" applyAlignment="1" applyProtection="1">
      <alignment horizontal="center" vertical="center"/>
      <protection locked="0"/>
    </xf>
    <xf numFmtId="3" fontId="0" fillId="0" borderId="25" xfId="0" applyNumberFormat="1" applyBorder="1" applyAlignment="1" applyProtection="1">
      <alignment horizontal="center" vertical="center"/>
      <protection locked="0"/>
    </xf>
    <xf numFmtId="0" fontId="0" fillId="0" borderId="22" xfId="0" applyBorder="1"/>
    <xf numFmtId="0" fontId="3" fillId="0" borderId="20" xfId="0" applyFont="1" applyBorder="1"/>
    <xf numFmtId="0" fontId="0" fillId="0" borderId="21" xfId="0" applyBorder="1"/>
    <xf numFmtId="0" fontId="0" fillId="50" borderId="37" xfId="0" applyFill="1" applyBorder="1"/>
    <xf numFmtId="0" fontId="0" fillId="20" borderId="37" xfId="0" applyFill="1" applyBorder="1"/>
    <xf numFmtId="0" fontId="0" fillId="0" borderId="3" xfId="0" applyBorder="1" applyAlignment="1" applyProtection="1">
      <alignment horizontal="center" vertical="center"/>
      <protection locked="0"/>
    </xf>
    <xf numFmtId="0" fontId="0" fillId="0" borderId="14" xfId="0" applyBorder="1" applyProtection="1">
      <protection locked="0"/>
    </xf>
    <xf numFmtId="0" fontId="0" fillId="0" borderId="27" xfId="0" applyBorder="1" applyProtection="1">
      <protection locked="0"/>
    </xf>
    <xf numFmtId="0" fontId="0" fillId="0" borderId="3" xfId="0" applyBorder="1" applyAlignment="1" applyProtection="1">
      <alignment vertical="center"/>
      <protection locked="0"/>
    </xf>
    <xf numFmtId="0" fontId="0" fillId="0" borderId="6" xfId="0" applyBorder="1" applyAlignment="1" applyProtection="1">
      <alignment vertical="center"/>
      <protection locked="0"/>
    </xf>
    <xf numFmtId="0" fontId="0" fillId="0" borderId="0" xfId="0" applyProtection="1">
      <protection hidden="1"/>
    </xf>
    <xf numFmtId="0" fontId="0" fillId="0" borderId="0" xfId="0" applyAlignment="1" applyProtection="1">
      <alignment horizontal="center"/>
      <protection hidden="1"/>
    </xf>
    <xf numFmtId="0" fontId="0" fillId="0" borderId="0" xfId="0" applyAlignment="1" applyProtection="1">
      <alignment horizontal="center" vertical="center"/>
      <protection hidden="1"/>
    </xf>
    <xf numFmtId="0" fontId="0" fillId="0" borderId="5" xfId="0" applyBorder="1" applyAlignment="1" applyProtection="1">
      <alignment horizontal="center"/>
      <protection hidden="1"/>
    </xf>
    <xf numFmtId="0" fontId="0" fillId="0" borderId="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3" fillId="0" borderId="0" xfId="0" applyFont="1" applyAlignment="1" applyProtection="1">
      <alignment horizontal="center"/>
      <protection hidden="1"/>
    </xf>
    <xf numFmtId="0" fontId="4" fillId="40" borderId="1" xfId="0" applyFont="1" applyFill="1" applyBorder="1" applyAlignment="1" applyProtection="1">
      <alignment horizontal="center" vertical="center"/>
      <protection hidden="1"/>
    </xf>
    <xf numFmtId="0" fontId="4" fillId="40" borderId="5" xfId="0" applyFont="1" applyFill="1" applyBorder="1" applyAlignment="1" applyProtection="1">
      <alignment horizontal="center" vertical="center"/>
      <protection hidden="1"/>
    </xf>
    <xf numFmtId="0" fontId="4" fillId="40" borderId="4" xfId="0" applyFont="1" applyFill="1" applyBorder="1" applyAlignment="1" applyProtection="1">
      <alignment horizontal="center" vertical="center"/>
      <protection hidden="1"/>
    </xf>
    <xf numFmtId="0" fontId="2" fillId="16" borderId="1" xfId="0" applyFont="1" applyFill="1" applyBorder="1" applyAlignment="1" applyProtection="1">
      <alignment horizontal="center" vertical="center"/>
      <protection hidden="1"/>
    </xf>
    <xf numFmtId="0" fontId="2" fillId="16" borderId="4" xfId="0" applyFont="1" applyFill="1" applyBorder="1" applyAlignment="1" applyProtection="1">
      <alignment horizontal="center" vertical="center"/>
      <protection hidden="1"/>
    </xf>
    <xf numFmtId="0" fontId="3" fillId="10" borderId="1"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protection hidden="1"/>
    </xf>
    <xf numFmtId="0" fontId="3" fillId="4" borderId="1" xfId="0" applyFont="1" applyFill="1" applyBorder="1" applyAlignment="1" applyProtection="1">
      <alignment horizontal="center" vertical="center"/>
      <protection hidden="1"/>
    </xf>
    <xf numFmtId="0" fontId="2" fillId="23" borderId="1" xfId="0" applyFont="1" applyFill="1" applyBorder="1" applyAlignment="1" applyProtection="1">
      <alignment horizontal="center" vertical="center"/>
      <protection hidden="1"/>
    </xf>
    <xf numFmtId="0" fontId="44" fillId="2" borderId="1" xfId="0" applyFont="1" applyFill="1" applyBorder="1" applyAlignment="1" applyProtection="1">
      <alignment horizontal="center" vertical="center"/>
      <protection hidden="1"/>
    </xf>
    <xf numFmtId="0" fontId="2" fillId="34" borderId="1" xfId="0" applyFont="1" applyFill="1" applyBorder="1" applyAlignment="1" applyProtection="1">
      <alignment horizontal="center" vertical="center"/>
      <protection hidden="1"/>
    </xf>
    <xf numFmtId="0" fontId="2" fillId="34" borderId="4" xfId="0" applyFont="1" applyFill="1" applyBorder="1" applyAlignment="1" applyProtection="1">
      <alignment horizontal="center" vertical="center"/>
      <protection hidden="1"/>
    </xf>
    <xf numFmtId="0" fontId="2" fillId="17" borderId="1" xfId="0" applyFont="1" applyFill="1" applyBorder="1" applyAlignment="1" applyProtection="1">
      <alignment horizontal="center" vertical="center"/>
      <protection hidden="1"/>
    </xf>
    <xf numFmtId="0" fontId="2" fillId="17" borderId="4" xfId="0" applyFont="1" applyFill="1" applyBorder="1" applyAlignment="1" applyProtection="1">
      <alignment horizontal="center" vertical="center"/>
      <protection hidden="1"/>
    </xf>
    <xf numFmtId="0" fontId="2" fillId="41" borderId="1" xfId="0" applyFont="1" applyFill="1" applyBorder="1" applyAlignment="1" applyProtection="1">
      <alignment horizontal="center" vertical="center"/>
      <protection hidden="1"/>
    </xf>
    <xf numFmtId="0" fontId="2" fillId="41" borderId="4" xfId="0" applyFont="1" applyFill="1" applyBorder="1" applyAlignment="1" applyProtection="1">
      <alignment horizontal="center" vertical="center"/>
      <protection hidden="1"/>
    </xf>
    <xf numFmtId="0" fontId="2" fillId="48" borderId="1" xfId="0" applyFont="1" applyFill="1" applyBorder="1" applyAlignment="1" applyProtection="1">
      <alignment horizontal="center" vertical="center"/>
      <protection hidden="1"/>
    </xf>
    <xf numFmtId="0" fontId="2" fillId="48" borderId="72" xfId="0" applyFont="1" applyFill="1" applyBorder="1" applyAlignment="1" applyProtection="1">
      <alignment horizontal="center" vertical="center"/>
      <protection hidden="1"/>
    </xf>
    <xf numFmtId="0" fontId="2" fillId="48" borderId="71" xfId="0" applyFont="1" applyFill="1" applyBorder="1" applyAlignment="1" applyProtection="1">
      <alignment horizontal="center" vertical="center"/>
      <protection hidden="1"/>
    </xf>
    <xf numFmtId="0" fontId="2" fillId="47" borderId="1" xfId="0" applyFont="1" applyFill="1" applyBorder="1" applyAlignment="1" applyProtection="1">
      <alignment horizontal="center" vertical="center"/>
      <protection hidden="1"/>
    </xf>
    <xf numFmtId="0" fontId="2" fillId="47" borderId="72" xfId="0" applyFont="1" applyFill="1" applyBorder="1" applyAlignment="1" applyProtection="1">
      <alignment horizontal="center" vertical="center"/>
      <protection hidden="1"/>
    </xf>
    <xf numFmtId="0" fontId="2" fillId="47" borderId="4" xfId="0" applyFont="1" applyFill="1" applyBorder="1" applyAlignment="1" applyProtection="1">
      <alignment horizontal="center" vertical="center"/>
      <protection hidden="1"/>
    </xf>
    <xf numFmtId="0" fontId="2" fillId="46" borderId="4" xfId="0" applyFont="1" applyFill="1" applyBorder="1" applyAlignment="1" applyProtection="1">
      <alignment horizontal="center" vertical="center"/>
      <protection hidden="1"/>
    </xf>
    <xf numFmtId="0" fontId="2" fillId="46" borderId="1" xfId="0" applyFont="1" applyFill="1" applyBorder="1" applyAlignment="1" applyProtection="1">
      <alignment horizontal="center" vertical="center"/>
      <protection hidden="1"/>
    </xf>
    <xf numFmtId="0" fontId="3" fillId="0" borderId="0" xfId="0" applyFont="1" applyAlignment="1" applyProtection="1">
      <alignment horizontal="center" vertical="center" wrapText="1"/>
      <protection hidden="1"/>
    </xf>
    <xf numFmtId="0" fontId="3" fillId="0" borderId="0" xfId="0" applyFont="1" applyAlignment="1" applyProtection="1">
      <alignment horizontal="left" vertical="center" wrapText="1"/>
      <protection hidden="1"/>
    </xf>
    <xf numFmtId="0" fontId="6" fillId="0" borderId="63"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3" fillId="0" borderId="63" xfId="0" applyFont="1" applyBorder="1" applyAlignment="1" applyProtection="1">
      <alignment horizontal="center" vertical="center" wrapText="1"/>
      <protection hidden="1"/>
    </xf>
    <xf numFmtId="0" fontId="3" fillId="0" borderId="18" xfId="0" applyFont="1" applyBorder="1" applyAlignment="1" applyProtection="1">
      <alignment horizontal="center" vertical="center" wrapText="1"/>
      <protection hidden="1"/>
    </xf>
    <xf numFmtId="0" fontId="3" fillId="0" borderId="10" xfId="0" applyFont="1" applyBorder="1" applyAlignment="1" applyProtection="1">
      <alignment horizontal="center" vertical="center" wrapText="1"/>
      <protection hidden="1"/>
    </xf>
    <xf numFmtId="0" fontId="3" fillId="0" borderId="63" xfId="0" applyFont="1" applyBorder="1" applyAlignment="1" applyProtection="1">
      <alignment horizontal="center" vertical="center"/>
      <protection hidden="1"/>
    </xf>
    <xf numFmtId="0" fontId="2" fillId="44" borderId="5" xfId="0" applyFont="1" applyFill="1" applyBorder="1" applyAlignment="1" applyProtection="1">
      <alignment horizontal="center" vertical="center"/>
      <protection hidden="1"/>
    </xf>
    <xf numFmtId="0" fontId="0" fillId="0" borderId="0" xfId="0" applyAlignment="1" applyProtection="1">
      <alignment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46" xfId="0" applyBorder="1" applyAlignment="1" applyProtection="1">
      <alignment horizontal="center" vertical="center"/>
      <protection hidden="1"/>
    </xf>
    <xf numFmtId="0" fontId="0" fillId="29" borderId="1" xfId="0" applyFill="1" applyBorder="1" applyProtection="1">
      <protection hidden="1"/>
    </xf>
    <xf numFmtId="0" fontId="0" fillId="29" borderId="1" xfId="0" applyFill="1" applyBorder="1" applyAlignment="1" applyProtection="1">
      <alignment horizontal="center"/>
      <protection hidden="1"/>
    </xf>
    <xf numFmtId="0" fontId="0" fillId="29" borderId="5" xfId="0" applyFill="1" applyBorder="1" applyAlignment="1" applyProtection="1">
      <alignment horizontal="center" vertical="center"/>
      <protection hidden="1"/>
    </xf>
    <xf numFmtId="0" fontId="0" fillId="29" borderId="4" xfId="0" applyFill="1" applyBorder="1" applyAlignment="1" applyProtection="1">
      <alignment horizontal="center" vertical="center"/>
      <protection hidden="1"/>
    </xf>
    <xf numFmtId="0" fontId="0" fillId="29" borderId="1" xfId="0" applyFill="1" applyBorder="1" applyAlignment="1" applyProtection="1">
      <alignment horizontal="center" vertical="center"/>
      <protection hidden="1"/>
    </xf>
    <xf numFmtId="0" fontId="0" fillId="14" borderId="1" xfId="0" applyFill="1" applyBorder="1" applyProtection="1">
      <protection hidden="1"/>
    </xf>
    <xf numFmtId="0" fontId="0" fillId="14" borderId="1" xfId="0" applyFill="1" applyBorder="1" applyAlignment="1" applyProtection="1">
      <alignment horizontal="center"/>
      <protection hidden="1"/>
    </xf>
    <xf numFmtId="0" fontId="0" fillId="14" borderId="5" xfId="0" applyFill="1" applyBorder="1" applyAlignment="1" applyProtection="1">
      <alignment horizontal="center" vertical="center"/>
      <protection hidden="1"/>
    </xf>
    <xf numFmtId="0" fontId="0" fillId="14" borderId="4" xfId="0"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0" fontId="2" fillId="43" borderId="5" xfId="0" applyFont="1" applyFill="1" applyBorder="1" applyAlignment="1" applyProtection="1">
      <alignment horizontal="center" vertical="center"/>
      <protection hidden="1"/>
    </xf>
    <xf numFmtId="0" fontId="0" fillId="13" borderId="1" xfId="0" applyFill="1" applyBorder="1" applyProtection="1">
      <protection hidden="1"/>
    </xf>
    <xf numFmtId="0" fontId="0" fillId="13" borderId="1" xfId="0" applyFill="1" applyBorder="1" applyAlignment="1" applyProtection="1">
      <alignment horizontal="center"/>
      <protection hidden="1"/>
    </xf>
    <xf numFmtId="0" fontId="0" fillId="13" borderId="5" xfId="0" applyFill="1" applyBorder="1" applyAlignment="1" applyProtection="1">
      <alignment horizontal="center" vertical="center"/>
      <protection hidden="1"/>
    </xf>
    <xf numFmtId="0" fontId="0" fillId="13" borderId="4" xfId="0" applyFill="1" applyBorder="1" applyAlignment="1" applyProtection="1">
      <alignment horizontal="center" vertical="center"/>
      <protection hidden="1"/>
    </xf>
    <xf numFmtId="0" fontId="0" fillId="13" borderId="1" xfId="0" applyFill="1" applyBorder="1" applyAlignment="1" applyProtection="1">
      <alignment horizontal="center" vertical="center"/>
      <protection hidden="1"/>
    </xf>
    <xf numFmtId="0" fontId="0" fillId="4" borderId="1" xfId="0" applyFill="1" applyBorder="1" applyProtection="1">
      <protection hidden="1"/>
    </xf>
    <xf numFmtId="0" fontId="0" fillId="4" borderId="1" xfId="0"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0" borderId="45" xfId="0" applyBorder="1" applyAlignment="1" applyProtection="1">
      <alignment horizontal="center"/>
      <protection hidden="1"/>
    </xf>
    <xf numFmtId="0" fontId="0" fillId="3" borderId="1" xfId="0" applyFill="1" applyBorder="1" applyProtection="1">
      <protection hidden="1"/>
    </xf>
    <xf numFmtId="0" fontId="0" fillId="3" borderId="1" xfId="0" applyFill="1" applyBorder="1" applyAlignment="1" applyProtection="1">
      <alignment horizontal="center"/>
      <protection hidden="1"/>
    </xf>
    <xf numFmtId="0" fontId="0" fillId="3" borderId="5" xfId="0" applyFill="1" applyBorder="1" applyAlignment="1" applyProtection="1">
      <alignment horizontal="center" vertical="center"/>
      <protection hidden="1"/>
    </xf>
    <xf numFmtId="0" fontId="0" fillId="3" borderId="4" xfId="0" quotePrefix="1" applyFill="1" applyBorder="1" applyAlignment="1" applyProtection="1">
      <alignment horizontal="center" vertical="center"/>
      <protection hidden="1"/>
    </xf>
    <xf numFmtId="0" fontId="0" fillId="3" borderId="4"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6" fillId="10" borderId="5" xfId="0" applyFont="1" applyFill="1" applyBorder="1" applyAlignment="1" applyProtection="1">
      <alignment horizontal="center" vertical="center"/>
      <protection hidden="1"/>
    </xf>
    <xf numFmtId="0" fontId="0" fillId="7" borderId="1" xfId="0" applyFill="1" applyBorder="1" applyProtection="1">
      <protection hidden="1"/>
    </xf>
    <xf numFmtId="0" fontId="0" fillId="7" borderId="1" xfId="0" applyFill="1" applyBorder="1" applyAlignment="1" applyProtection="1">
      <alignment horizontal="center"/>
      <protection hidden="1"/>
    </xf>
    <xf numFmtId="0" fontId="0" fillId="7" borderId="5" xfId="0" applyFill="1" applyBorder="1" applyAlignment="1" applyProtection="1">
      <alignment horizontal="center" vertical="center"/>
      <protection hidden="1"/>
    </xf>
    <xf numFmtId="0" fontId="0" fillId="7" borderId="4" xfId="0" applyFill="1" applyBorder="1" applyAlignment="1" applyProtection="1">
      <alignment horizontal="center" vertical="center"/>
      <protection hidden="1"/>
    </xf>
    <xf numFmtId="0" fontId="0" fillId="7" borderId="1" xfId="0" applyFill="1" applyBorder="1" applyAlignment="1" applyProtection="1">
      <alignment horizontal="center" vertical="center"/>
      <protection hidden="1"/>
    </xf>
    <xf numFmtId="0" fontId="0" fillId="12" borderId="1" xfId="0" applyFill="1" applyBorder="1" applyProtection="1">
      <protection hidden="1"/>
    </xf>
    <xf numFmtId="0" fontId="0" fillId="12" borderId="1" xfId="0" applyFill="1" applyBorder="1" applyAlignment="1" applyProtection="1">
      <alignment horizontal="center"/>
      <protection hidden="1"/>
    </xf>
    <xf numFmtId="0" fontId="0" fillId="12" borderId="5" xfId="0" applyFill="1" applyBorder="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0" fillId="12" borderId="1" xfId="0" applyFill="1" applyBorder="1" applyAlignment="1" applyProtection="1">
      <alignment horizontal="center" vertical="center"/>
      <protection hidden="1"/>
    </xf>
    <xf numFmtId="0" fontId="6" fillId="20" borderId="5" xfId="0" applyFont="1" applyFill="1"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2" fillId="35" borderId="5" xfId="0" applyFont="1" applyFill="1" applyBorder="1" applyAlignment="1" applyProtection="1">
      <alignment horizontal="center" vertical="center"/>
      <protection hidden="1"/>
    </xf>
    <xf numFmtId="0" fontId="0" fillId="22" borderId="1" xfId="0" applyFill="1" applyBorder="1" applyAlignment="1" applyProtection="1">
      <alignment horizontal="center"/>
      <protection hidden="1"/>
    </xf>
    <xf numFmtId="0" fontId="0" fillId="22" borderId="1" xfId="0" applyFill="1" applyBorder="1" applyProtection="1">
      <protection hidden="1"/>
    </xf>
    <xf numFmtId="0" fontId="0" fillId="22" borderId="5" xfId="0" applyFill="1" applyBorder="1" applyAlignment="1" applyProtection="1">
      <alignment horizontal="center" vertical="center"/>
      <protection hidden="1"/>
    </xf>
    <xf numFmtId="0" fontId="0" fillId="22" borderId="4" xfId="0" applyFill="1" applyBorder="1" applyAlignment="1" applyProtection="1">
      <alignment horizontal="center" vertical="center"/>
      <protection hidden="1"/>
    </xf>
    <xf numFmtId="0" fontId="0" fillId="22" borderId="1" xfId="0" applyFill="1" applyBorder="1" applyAlignment="1" applyProtection="1">
      <alignment horizontal="center" vertical="center"/>
      <protection hidden="1"/>
    </xf>
    <xf numFmtId="0" fontId="0" fillId="5" borderId="34" xfId="0" applyFill="1" applyBorder="1" applyAlignment="1" applyProtection="1">
      <alignment horizontal="center"/>
      <protection hidden="1"/>
    </xf>
    <xf numFmtId="0" fontId="0" fillId="5" borderId="34" xfId="0" applyFill="1" applyBorder="1" applyProtection="1">
      <protection hidden="1"/>
    </xf>
    <xf numFmtId="0" fontId="0" fillId="5"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22" borderId="5" xfId="0" quotePrefix="1" applyFill="1" applyBorder="1" applyAlignment="1" applyProtection="1">
      <alignment horizontal="center" vertical="center"/>
      <protection hidden="1"/>
    </xf>
    <xf numFmtId="166" fontId="0" fillId="22" borderId="5" xfId="0" applyNumberFormat="1" applyFill="1" applyBorder="1" applyAlignment="1" applyProtection="1">
      <alignment horizontal="center" vertical="center"/>
      <protection hidden="1"/>
    </xf>
    <xf numFmtId="2" fontId="0" fillId="22" borderId="5" xfId="0" applyNumberFormat="1" applyFill="1" applyBorder="1" applyAlignment="1" applyProtection="1">
      <alignment horizontal="center" vertical="center"/>
      <protection hidden="1"/>
    </xf>
    <xf numFmtId="0" fontId="0" fillId="5" borderId="1" xfId="0" applyFill="1" applyBorder="1" applyAlignment="1" applyProtection="1">
      <alignment horizontal="center"/>
      <protection hidden="1"/>
    </xf>
    <xf numFmtId="0" fontId="0" fillId="5" borderId="1" xfId="0" applyFill="1" applyBorder="1" applyProtection="1">
      <protection hidden="1"/>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2" fontId="0" fillId="5" borderId="5" xfId="0" applyNumberFormat="1" applyFill="1" applyBorder="1" applyAlignment="1" applyProtection="1">
      <alignment horizontal="center" vertical="center"/>
      <protection hidden="1"/>
    </xf>
    <xf numFmtId="1" fontId="0" fillId="5" borderId="5" xfId="0" applyNumberFormat="1" applyFill="1" applyBorder="1" applyAlignment="1" applyProtection="1">
      <alignment horizontal="center" vertical="center"/>
      <protection hidden="1"/>
    </xf>
    <xf numFmtId="1" fontId="0" fillId="5" borderId="4" xfId="0" applyNumberFormat="1" applyFill="1" applyBorder="1" applyAlignment="1" applyProtection="1">
      <alignment horizontal="center" vertical="center"/>
      <protection hidden="1"/>
    </xf>
    <xf numFmtId="0" fontId="2" fillId="19" borderId="27" xfId="0" applyFont="1" applyFill="1" applyBorder="1" applyAlignment="1" applyProtection="1">
      <alignment horizontal="center" vertical="center"/>
      <protection hidden="1"/>
    </xf>
    <xf numFmtId="0" fontId="0" fillId="41" borderId="1" xfId="0" applyFill="1" applyBorder="1" applyAlignment="1" applyProtection="1">
      <alignment horizontal="center"/>
      <protection hidden="1"/>
    </xf>
    <xf numFmtId="0" fontId="0" fillId="41" borderId="1" xfId="0" applyFill="1" applyBorder="1" applyProtection="1">
      <protection hidden="1"/>
    </xf>
    <xf numFmtId="0" fontId="0" fillId="41" borderId="5" xfId="0" applyFill="1" applyBorder="1" applyAlignment="1" applyProtection="1">
      <alignment horizontal="center" vertical="center"/>
      <protection hidden="1"/>
    </xf>
    <xf numFmtId="0" fontId="0" fillId="41" borderId="4" xfId="0" applyFill="1" applyBorder="1" applyAlignment="1" applyProtection="1">
      <alignment horizontal="center" vertical="center"/>
      <protection hidden="1"/>
    </xf>
    <xf numFmtId="166" fontId="0" fillId="41" borderId="5" xfId="0" applyNumberFormat="1" applyFill="1" applyBorder="1" applyAlignment="1" applyProtection="1">
      <alignment horizontal="center" vertical="center"/>
      <protection hidden="1"/>
    </xf>
    <xf numFmtId="0" fontId="0" fillId="41" borderId="1" xfId="0" applyFill="1" applyBorder="1" applyAlignment="1" applyProtection="1">
      <alignment horizontal="center" vertical="center"/>
      <protection hidden="1"/>
    </xf>
    <xf numFmtId="0" fontId="0" fillId="39" borderId="1" xfId="0" applyFill="1" applyBorder="1" applyAlignment="1" applyProtection="1">
      <alignment horizontal="center"/>
      <protection hidden="1"/>
    </xf>
    <xf numFmtId="0" fontId="0" fillId="39" borderId="1" xfId="0" applyFill="1" applyBorder="1" applyProtection="1">
      <protection hidden="1"/>
    </xf>
    <xf numFmtId="0" fontId="0" fillId="39" borderId="5" xfId="0" applyFill="1" applyBorder="1" applyAlignment="1" applyProtection="1">
      <alignment horizontal="center" vertical="center"/>
      <protection hidden="1"/>
    </xf>
    <xf numFmtId="0" fontId="0" fillId="39" borderId="4" xfId="0" applyFill="1" applyBorder="1" applyAlignment="1" applyProtection="1">
      <alignment horizontal="center" vertical="center"/>
      <protection hidden="1"/>
    </xf>
    <xf numFmtId="0" fontId="0" fillId="39" borderId="1" xfId="0" applyFill="1" applyBorder="1" applyAlignment="1" applyProtection="1">
      <alignment horizontal="center" vertical="center"/>
      <protection hidden="1"/>
    </xf>
    <xf numFmtId="2" fontId="0" fillId="41" borderId="5" xfId="0" applyNumberFormat="1" applyFill="1" applyBorder="1" applyAlignment="1" applyProtection="1">
      <alignment horizontal="center" vertical="center"/>
      <protection hidden="1"/>
    </xf>
    <xf numFmtId="1" fontId="0" fillId="39" borderId="5" xfId="0" applyNumberFormat="1" applyFill="1" applyBorder="1" applyAlignment="1" applyProtection="1">
      <alignment horizontal="center" vertical="center"/>
      <protection hidden="1"/>
    </xf>
    <xf numFmtId="1" fontId="0" fillId="39" borderId="4" xfId="0" applyNumberFormat="1" applyFill="1" applyBorder="1" applyAlignment="1" applyProtection="1">
      <alignment horizontal="center" vertical="center"/>
      <protection hidden="1"/>
    </xf>
    <xf numFmtId="0" fontId="2" fillId="19" borderId="5" xfId="0" applyFont="1" applyFill="1" applyBorder="1" applyAlignment="1" applyProtection="1">
      <alignment horizontal="center" vertical="center"/>
      <protection hidden="1"/>
    </xf>
    <xf numFmtId="0" fontId="0" fillId="39" borderId="6" xfId="0" applyFill="1" applyBorder="1" applyAlignment="1" applyProtection="1">
      <alignment horizontal="center" vertical="center"/>
      <protection hidden="1"/>
    </xf>
    <xf numFmtId="0" fontId="0" fillId="0" borderId="31" xfId="0" applyBorder="1" applyAlignment="1" applyProtection="1">
      <alignment horizontal="center"/>
      <protection hidden="1"/>
    </xf>
    <xf numFmtId="0" fontId="0" fillId="0" borderId="31" xfId="0" applyBorder="1" applyProtection="1">
      <protection hidden="1"/>
    </xf>
    <xf numFmtId="0" fontId="0" fillId="0" borderId="31" xfId="0" applyBorder="1" applyAlignment="1" applyProtection="1">
      <alignment horizontal="center" vertical="center"/>
      <protection hidden="1"/>
    </xf>
    <xf numFmtId="0" fontId="0" fillId="0" borderId="27" xfId="0" applyBorder="1" applyProtection="1">
      <protection hidden="1"/>
    </xf>
    <xf numFmtId="0" fontId="0" fillId="0" borderId="14" xfId="0" applyBorder="1" applyProtection="1">
      <protection hidden="1"/>
    </xf>
    <xf numFmtId="0" fontId="2" fillId="45" borderId="5" xfId="0" applyFont="1" applyFill="1" applyBorder="1" applyAlignment="1" applyProtection="1">
      <alignment horizontal="center" vertical="center"/>
      <protection hidden="1"/>
    </xf>
    <xf numFmtId="0" fontId="0" fillId="0" borderId="6" xfId="0" applyBorder="1" applyAlignment="1" applyProtection="1">
      <alignment vertical="center"/>
      <protection hidden="1"/>
    </xf>
    <xf numFmtId="0" fontId="0" fillId="0" borderId="3" xfId="0" applyBorder="1" applyAlignment="1" applyProtection="1">
      <alignment vertical="center"/>
      <protection hidden="1"/>
    </xf>
    <xf numFmtId="0" fontId="0" fillId="31" borderId="1" xfId="0" applyFill="1" applyBorder="1" applyAlignment="1" applyProtection="1">
      <alignment horizontal="center"/>
      <protection hidden="1"/>
    </xf>
    <xf numFmtId="0" fontId="0" fillId="31" borderId="1" xfId="0" applyFill="1" applyBorder="1" applyAlignment="1" applyProtection="1">
      <alignment horizontal="left"/>
      <protection hidden="1"/>
    </xf>
    <xf numFmtId="0" fontId="0" fillId="31" borderId="5" xfId="0" applyFill="1" applyBorder="1" applyAlignment="1" applyProtection="1">
      <alignment horizontal="center" vertical="center"/>
      <protection hidden="1"/>
    </xf>
    <xf numFmtId="0" fontId="0" fillId="31" borderId="4" xfId="0" applyFill="1" applyBorder="1" applyAlignment="1" applyProtection="1">
      <alignment horizontal="center" vertical="center"/>
      <protection hidden="1"/>
    </xf>
    <xf numFmtId="0" fontId="0" fillId="31" borderId="5" xfId="0" applyFill="1" applyBorder="1" applyAlignment="1" applyProtection="1">
      <alignment horizontal="center"/>
      <protection hidden="1"/>
    </xf>
    <xf numFmtId="0" fontId="0" fillId="31" borderId="1" xfId="0" applyFill="1" applyBorder="1" applyAlignment="1" applyProtection="1">
      <alignment horizontal="center" vertical="center"/>
      <protection hidden="1"/>
    </xf>
    <xf numFmtId="0" fontId="0" fillId="31" borderId="4" xfId="0" applyFill="1" applyBorder="1" applyAlignment="1" applyProtection="1">
      <alignment horizontal="center"/>
      <protection hidden="1"/>
    </xf>
    <xf numFmtId="0" fontId="0" fillId="27" borderId="1" xfId="0" applyFill="1" applyBorder="1" applyAlignment="1" applyProtection="1">
      <alignment horizontal="center"/>
      <protection hidden="1"/>
    </xf>
    <xf numFmtId="0" fontId="0" fillId="27" borderId="1" xfId="0" applyFill="1" applyBorder="1" applyAlignment="1" applyProtection="1">
      <alignment horizontal="left"/>
      <protection hidden="1"/>
    </xf>
    <xf numFmtId="0" fontId="0" fillId="27" borderId="5" xfId="0" quotePrefix="1" applyFill="1" applyBorder="1" applyAlignment="1" applyProtection="1">
      <alignment horizontal="center" vertical="center"/>
      <protection hidden="1"/>
    </xf>
    <xf numFmtId="0" fontId="0" fillId="27" borderId="5" xfId="0" applyFill="1" applyBorder="1" applyAlignment="1" applyProtection="1">
      <alignment horizontal="center" vertical="center"/>
      <protection hidden="1"/>
    </xf>
    <xf numFmtId="0" fontId="0" fillId="27" borderId="4" xfId="0" applyFill="1" applyBorder="1" applyAlignment="1" applyProtection="1">
      <alignment horizontal="center" vertical="center"/>
      <protection hidden="1"/>
    </xf>
    <xf numFmtId="0" fontId="0" fillId="27" borderId="5" xfId="0" applyFill="1" applyBorder="1" applyAlignment="1" applyProtection="1">
      <alignment horizontal="center"/>
      <protection hidden="1"/>
    </xf>
    <xf numFmtId="0" fontId="0" fillId="27" borderId="1" xfId="0" applyFill="1" applyBorder="1" applyAlignment="1" applyProtection="1">
      <alignment horizontal="center" vertical="center"/>
      <protection hidden="1"/>
    </xf>
    <xf numFmtId="0" fontId="0" fillId="27" borderId="4" xfId="0" applyFill="1" applyBorder="1" applyAlignment="1" applyProtection="1">
      <alignment horizontal="center"/>
      <protection hidden="1"/>
    </xf>
    <xf numFmtId="0" fontId="0" fillId="31" borderId="5" xfId="0" quotePrefix="1" applyFill="1" applyBorder="1" applyAlignment="1" applyProtection="1">
      <alignment horizontal="center" vertical="center"/>
      <protection hidden="1"/>
    </xf>
    <xf numFmtId="0" fontId="0" fillId="0" borderId="73" xfId="0"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2" fillId="30" borderId="27" xfId="0" applyFont="1" applyFill="1" applyBorder="1" applyAlignment="1" applyProtection="1">
      <alignment horizontal="center" vertical="center"/>
      <protection hidden="1"/>
    </xf>
    <xf numFmtId="0" fontId="0" fillId="0" borderId="75" xfId="0" applyBorder="1" applyAlignment="1" applyProtection="1">
      <alignment horizontal="center" vertical="center"/>
      <protection hidden="1"/>
    </xf>
    <xf numFmtId="0" fontId="0" fillId="0" borderId="45" xfId="0" applyBorder="1" applyAlignment="1" applyProtection="1">
      <alignment horizontal="center" vertical="center"/>
      <protection hidden="1"/>
    </xf>
    <xf numFmtId="0" fontId="0" fillId="46" borderId="1" xfId="0" applyFill="1" applyBorder="1" applyAlignment="1" applyProtection="1">
      <alignment horizontal="center"/>
      <protection hidden="1"/>
    </xf>
    <xf numFmtId="0" fontId="0" fillId="46" borderId="1" xfId="0" applyFill="1" applyBorder="1" applyProtection="1">
      <protection hidden="1"/>
    </xf>
    <xf numFmtId="2" fontId="0" fillId="46" borderId="4" xfId="0" applyNumberFormat="1" applyFill="1" applyBorder="1" applyAlignment="1" applyProtection="1">
      <alignment horizontal="center" vertical="center"/>
      <protection hidden="1"/>
    </xf>
    <xf numFmtId="2" fontId="0" fillId="46" borderId="5" xfId="0" applyNumberFormat="1" applyFill="1" applyBorder="1" applyAlignment="1" applyProtection="1">
      <alignment horizontal="center" vertical="center"/>
      <protection hidden="1"/>
    </xf>
    <xf numFmtId="2" fontId="0" fillId="46" borderId="34" xfId="0" applyNumberFormat="1" applyFill="1" applyBorder="1" applyAlignment="1" applyProtection="1">
      <alignment horizontal="center" vertical="center"/>
      <protection hidden="1"/>
    </xf>
    <xf numFmtId="2" fontId="0" fillId="46" borderId="1" xfId="0" applyNumberFormat="1" applyFill="1" applyBorder="1" applyAlignment="1" applyProtection="1">
      <alignment horizontal="center" vertical="center"/>
      <protection hidden="1"/>
    </xf>
    <xf numFmtId="0" fontId="0" fillId="24" borderId="1" xfId="0" applyFill="1" applyBorder="1" applyAlignment="1" applyProtection="1">
      <alignment horizontal="center"/>
      <protection hidden="1"/>
    </xf>
    <xf numFmtId="0" fontId="0" fillId="24" borderId="1" xfId="0" applyFill="1" applyBorder="1" applyProtection="1">
      <protection hidden="1"/>
    </xf>
    <xf numFmtId="10" fontId="0" fillId="24" borderId="4" xfId="0" applyNumberFormat="1" applyFill="1" applyBorder="1" applyAlignment="1" applyProtection="1">
      <alignment horizontal="center" vertical="center"/>
      <protection hidden="1"/>
    </xf>
    <xf numFmtId="10" fontId="0" fillId="24" borderId="5" xfId="0" applyNumberFormat="1" applyFill="1" applyBorder="1" applyAlignment="1" applyProtection="1">
      <alignment horizontal="center" vertical="center"/>
      <protection hidden="1"/>
    </xf>
    <xf numFmtId="10" fontId="0" fillId="24" borderId="1" xfId="0" applyNumberFormat="1" applyFill="1" applyBorder="1" applyAlignment="1" applyProtection="1">
      <alignment horizontal="center" vertical="center"/>
      <protection hidden="1"/>
    </xf>
    <xf numFmtId="10" fontId="0" fillId="46" borderId="4" xfId="0" applyNumberFormat="1" applyFill="1" applyBorder="1" applyAlignment="1" applyProtection="1">
      <alignment horizontal="center" vertical="center"/>
      <protection hidden="1"/>
    </xf>
    <xf numFmtId="10" fontId="0" fillId="46" borderId="5" xfId="0" applyNumberFormat="1" applyFill="1" applyBorder="1" applyAlignment="1" applyProtection="1">
      <alignment horizontal="center" vertical="center"/>
      <protection hidden="1"/>
    </xf>
    <xf numFmtId="10" fontId="0" fillId="46" borderId="1" xfId="0" applyNumberFormat="1" applyFill="1" applyBorder="1" applyAlignment="1" applyProtection="1">
      <alignment horizontal="center" vertical="center"/>
      <protection hidden="1"/>
    </xf>
    <xf numFmtId="2" fontId="0" fillId="24" borderId="4" xfId="0" applyNumberFormat="1" applyFill="1" applyBorder="1" applyAlignment="1" applyProtection="1">
      <alignment horizontal="center" vertical="center"/>
      <protection hidden="1"/>
    </xf>
    <xf numFmtId="2" fontId="0" fillId="24" borderId="5" xfId="0" applyNumberFormat="1" applyFill="1" applyBorder="1" applyAlignment="1" applyProtection="1">
      <alignment horizontal="center" vertical="center"/>
      <protection hidden="1"/>
    </xf>
    <xf numFmtId="2" fontId="0" fillId="24" borderId="1" xfId="0" applyNumberFormat="1" applyFill="1" applyBorder="1" applyAlignment="1" applyProtection="1">
      <alignment horizontal="center" vertical="center"/>
      <protection hidden="1"/>
    </xf>
    <xf numFmtId="0" fontId="0" fillId="0" borderId="0" xfId="0" applyAlignment="1" applyProtection="1">
      <alignment vertical="center" wrapText="1"/>
      <protection hidden="1"/>
    </xf>
    <xf numFmtId="0" fontId="3" fillId="29" borderId="0" xfId="0" applyFont="1" applyFill="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6" fillId="14" borderId="0" xfId="0" applyFont="1" applyFill="1" applyAlignment="1" applyProtection="1">
      <alignment horizontal="center" vertical="center" wrapText="1"/>
      <protection hidden="1"/>
    </xf>
    <xf numFmtId="0" fontId="24" fillId="0" borderId="0" xfId="0" applyFont="1" applyProtection="1">
      <protection hidden="1"/>
    </xf>
    <xf numFmtId="0" fontId="6" fillId="29" borderId="0" xfId="0" applyFont="1" applyFill="1" applyAlignment="1" applyProtection="1">
      <alignment horizontal="center" vertical="center" wrapText="1"/>
      <protection hidden="1"/>
    </xf>
    <xf numFmtId="0" fontId="47" fillId="0" borderId="0" xfId="0" applyFont="1" applyAlignment="1" applyProtection="1">
      <alignment horizontal="center" vertical="top"/>
      <protection hidden="1"/>
    </xf>
    <xf numFmtId="0" fontId="16" fillId="0" borderId="0" xfId="0" applyFont="1" applyAlignment="1" applyProtection="1">
      <alignment horizontal="center" vertical="top"/>
      <protection hidden="1"/>
    </xf>
    <xf numFmtId="0" fontId="48" fillId="0" borderId="0" xfId="0" applyFont="1" applyAlignment="1" applyProtection="1">
      <alignment horizontal="center" vertical="top"/>
      <protection hidden="1"/>
    </xf>
    <xf numFmtId="0" fontId="0" fillId="14" borderId="50" xfId="0" applyFill="1" applyBorder="1" applyProtection="1">
      <protection hidden="1"/>
    </xf>
    <xf numFmtId="0" fontId="0" fillId="14" borderId="50" xfId="0" applyFill="1" applyBorder="1" applyAlignment="1" applyProtection="1">
      <alignment horizontal="right"/>
      <protection hidden="1"/>
    </xf>
    <xf numFmtId="0" fontId="24" fillId="14" borderId="50" xfId="0" applyFont="1" applyFill="1" applyBorder="1" applyProtection="1">
      <protection hidden="1"/>
    </xf>
    <xf numFmtId="0" fontId="0" fillId="0" borderId="0" xfId="0" applyAlignment="1" applyProtection="1">
      <alignment horizontal="right"/>
      <protection hidden="1"/>
    </xf>
    <xf numFmtId="0" fontId="0" fillId="0" borderId="0" xfId="0" applyAlignment="1" applyProtection="1">
      <alignment horizontal="left"/>
      <protection hidden="1"/>
    </xf>
    <xf numFmtId="3" fontId="0" fillId="0" borderId="0" xfId="0" applyNumberFormat="1" applyAlignment="1" applyProtection="1">
      <alignment horizontal="right"/>
      <protection hidden="1"/>
    </xf>
    <xf numFmtId="3" fontId="0" fillId="14" borderId="50" xfId="0" applyNumberFormat="1" applyFill="1" applyBorder="1" applyAlignment="1" applyProtection="1">
      <alignment horizontal="right"/>
      <protection hidden="1"/>
    </xf>
    <xf numFmtId="0" fontId="0" fillId="0" borderId="52" xfId="0" applyBorder="1" applyProtection="1">
      <protection hidden="1"/>
    </xf>
    <xf numFmtId="2" fontId="0" fillId="0" borderId="52" xfId="0" applyNumberFormat="1" applyBorder="1" applyAlignment="1" applyProtection="1">
      <alignment horizontal="right"/>
      <protection hidden="1"/>
    </xf>
    <xf numFmtId="0" fontId="24" fillId="0" borderId="52" xfId="0" applyFont="1" applyBorder="1" applyProtection="1">
      <protection hidden="1"/>
    </xf>
    <xf numFmtId="0" fontId="55" fillId="0" borderId="56" xfId="0" applyFont="1" applyBorder="1" applyAlignment="1" applyProtection="1">
      <alignment horizontal="left" vertical="center"/>
      <protection hidden="1"/>
    </xf>
    <xf numFmtId="0" fontId="0" fillId="0" borderId="56" xfId="0" applyBorder="1" applyAlignment="1" applyProtection="1">
      <alignment horizontal="left"/>
      <protection hidden="1"/>
    </xf>
    <xf numFmtId="0" fontId="0" fillId="0" borderId="56" xfId="0" applyBorder="1" applyProtection="1">
      <protection hidden="1"/>
    </xf>
    <xf numFmtId="0" fontId="0" fillId="0" borderId="55" xfId="0" applyBorder="1" applyProtection="1">
      <protection hidden="1"/>
    </xf>
    <xf numFmtId="0" fontId="0" fillId="0" borderId="55" xfId="0" applyBorder="1" applyAlignment="1" applyProtection="1">
      <alignment horizontal="right"/>
      <protection hidden="1"/>
    </xf>
    <xf numFmtId="0" fontId="0" fillId="0" borderId="56" xfId="0" applyBorder="1" applyAlignment="1" applyProtection="1">
      <alignment horizontal="right"/>
      <protection hidden="1"/>
    </xf>
    <xf numFmtId="0" fontId="21" fillId="0" borderId="0" xfId="0" applyFont="1" applyAlignment="1" applyProtection="1">
      <alignment horizontal="left" vertical="center" wrapText="1"/>
      <protection hidden="1"/>
    </xf>
    <xf numFmtId="0" fontId="21" fillId="0" borderId="0" xfId="0" applyFont="1" applyAlignment="1" applyProtection="1">
      <alignment vertical="center" wrapText="1"/>
      <protection hidden="1"/>
    </xf>
    <xf numFmtId="2" fontId="0" fillId="0" borderId="0" xfId="0" applyNumberFormat="1" applyAlignment="1" applyProtection="1">
      <alignment horizontal="right"/>
      <protection hidden="1"/>
    </xf>
    <xf numFmtId="4" fontId="0" fillId="14" borderId="50" xfId="0" applyNumberFormat="1" applyFill="1" applyBorder="1" applyAlignment="1" applyProtection="1">
      <alignment horizontal="right"/>
      <protection hidden="1"/>
    </xf>
    <xf numFmtId="4" fontId="0" fillId="0" borderId="0" xfId="0" applyNumberFormat="1" applyAlignment="1" applyProtection="1">
      <alignment horizontal="right"/>
      <protection hidden="1"/>
    </xf>
    <xf numFmtId="0" fontId="3" fillId="29" borderId="54" xfId="0" applyFont="1" applyFill="1" applyBorder="1" applyProtection="1">
      <protection hidden="1"/>
    </xf>
    <xf numFmtId="4" fontId="3" fillId="29" borderId="54" xfId="0" applyNumberFormat="1" applyFont="1" applyFill="1" applyBorder="1" applyAlignment="1" applyProtection="1">
      <alignment horizontal="right"/>
      <protection hidden="1"/>
    </xf>
    <xf numFmtId="0" fontId="0" fillId="29" borderId="54" xfId="0" applyFill="1" applyBorder="1" applyProtection="1">
      <protection hidden="1"/>
    </xf>
    <xf numFmtId="0" fontId="3" fillId="0" borderId="0" xfId="0" applyFont="1" applyAlignment="1" applyProtection="1">
      <alignment horizontal="left"/>
      <protection hidden="1"/>
    </xf>
    <xf numFmtId="0" fontId="3" fillId="0" borderId="0" xfId="0" applyFont="1" applyProtection="1">
      <protection hidden="1"/>
    </xf>
    <xf numFmtId="4" fontId="3" fillId="0" borderId="0" xfId="0" applyNumberFormat="1" applyFont="1" applyAlignment="1" applyProtection="1">
      <alignment horizontal="right"/>
      <protection hidden="1"/>
    </xf>
    <xf numFmtId="0" fontId="2" fillId="40" borderId="50" xfId="0" applyFont="1" applyFill="1" applyBorder="1" applyProtection="1">
      <protection hidden="1"/>
    </xf>
    <xf numFmtId="0" fontId="71" fillId="40" borderId="0" xfId="0" applyFont="1" applyFill="1" applyProtection="1">
      <protection hidden="1"/>
    </xf>
    <xf numFmtId="0" fontId="2" fillId="51" borderId="79" xfId="6" applyAlignment="1" applyProtection="1">
      <alignment horizontal="center" vertical="center"/>
      <protection hidden="1"/>
    </xf>
    <xf numFmtId="0" fontId="0" fillId="0" borderId="15" xfId="0" applyBorder="1" applyProtection="1">
      <protection locked="0"/>
    </xf>
    <xf numFmtId="0" fontId="0" fillId="0" borderId="17" xfId="0" applyBorder="1" applyProtection="1">
      <protection locked="0"/>
    </xf>
    <xf numFmtId="0" fontId="0" fillId="0" borderId="16"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11" xfId="0" applyBorder="1" applyProtection="1">
      <protection locked="0"/>
    </xf>
    <xf numFmtId="0" fontId="0" fillId="14" borderId="0" xfId="0" applyFill="1" applyProtection="1">
      <protection hidden="1"/>
    </xf>
    <xf numFmtId="0" fontId="79" fillId="0" borderId="0" xfId="0" applyFont="1" applyProtection="1">
      <protection hidden="1"/>
    </xf>
    <xf numFmtId="167" fontId="0" fillId="0" borderId="0" xfId="0" applyNumberFormat="1" applyProtection="1">
      <protection hidden="1"/>
    </xf>
    <xf numFmtId="0" fontId="2" fillId="40" borderId="0" xfId="0" applyFont="1" applyFill="1" applyProtection="1">
      <protection hidden="1"/>
    </xf>
    <xf numFmtId="0" fontId="0" fillId="52" borderId="0" xfId="0" applyFill="1"/>
    <xf numFmtId="0" fontId="0" fillId="52" borderId="3" xfId="0" applyFill="1" applyBorder="1"/>
    <xf numFmtId="0" fontId="5" fillId="30" borderId="0" xfId="0" applyFont="1" applyFill="1"/>
    <xf numFmtId="0" fontId="5" fillId="53" borderId="0" xfId="0" applyFont="1" applyFill="1"/>
    <xf numFmtId="0" fontId="17" fillId="0" borderId="0" xfId="0" applyFont="1" applyAlignment="1">
      <alignment horizontal="justify" vertical="top" wrapText="1"/>
    </xf>
    <xf numFmtId="0" fontId="68" fillId="40" borderId="0" xfId="0" applyFont="1" applyFill="1" applyAlignment="1">
      <alignment horizontal="left" wrapText="1"/>
    </xf>
    <xf numFmtId="0" fontId="56" fillId="0" borderId="0" xfId="0" applyFont="1" applyAlignment="1">
      <alignment horizontal="left" vertical="top" wrapText="1"/>
    </xf>
    <xf numFmtId="0" fontId="55" fillId="0" borderId="0" xfId="0" applyFont="1" applyAlignment="1">
      <alignment horizontal="left" wrapText="1"/>
    </xf>
    <xf numFmtId="0" fontId="56" fillId="0" borderId="0" xfId="0" applyFont="1" applyAlignment="1">
      <alignment horizontal="justify" vertical="top" wrapText="1"/>
    </xf>
    <xf numFmtId="0" fontId="56" fillId="0" borderId="0" xfId="0" applyFont="1" applyAlignment="1">
      <alignment horizontal="justify" vertical="justify" wrapText="1"/>
    </xf>
    <xf numFmtId="0" fontId="0" fillId="0" borderId="0" xfId="0" applyAlignment="1">
      <alignment horizontal="center"/>
    </xf>
    <xf numFmtId="0" fontId="22" fillId="0" borderId="0" xfId="0" applyFont="1" applyAlignment="1" applyProtection="1">
      <alignment horizontal="center" vertical="center"/>
      <protection locked="0"/>
    </xf>
    <xf numFmtId="2" fontId="53" fillId="0" borderId="0" xfId="0" applyNumberFormat="1" applyFont="1" applyAlignment="1">
      <alignment horizontal="center" vertical="center"/>
    </xf>
    <xf numFmtId="0" fontId="53" fillId="0" borderId="0" xfId="0" applyFont="1" applyAlignment="1">
      <alignment horizontal="center" vertical="center"/>
    </xf>
    <xf numFmtId="0" fontId="69" fillId="40" borderId="0" xfId="0" applyFont="1" applyFill="1" applyAlignment="1">
      <alignment horizontal="justify" vertical="top" wrapText="1"/>
    </xf>
    <xf numFmtId="0" fontId="70" fillId="40" borderId="0" xfId="0" applyFont="1" applyFill="1" applyAlignment="1">
      <alignment horizontal="center" vertical="center" wrapText="1"/>
    </xf>
    <xf numFmtId="0" fontId="0" fillId="0" borderId="0" xfId="0" applyAlignment="1">
      <alignment horizontal="center" vertical="center"/>
    </xf>
    <xf numFmtId="0" fontId="22" fillId="0" borderId="0" xfId="0" applyFont="1" applyAlignment="1">
      <alignment horizontal="center" vertical="center"/>
    </xf>
    <xf numFmtId="0" fontId="2" fillId="40" borderId="0" xfId="0" applyFont="1" applyFill="1" applyAlignment="1">
      <alignment horizontal="center" wrapText="1"/>
    </xf>
    <xf numFmtId="0" fontId="60" fillId="0" borderId="0" xfId="0" applyFont="1" applyAlignment="1">
      <alignment horizontal="left" vertical="top" wrapText="1"/>
    </xf>
    <xf numFmtId="0" fontId="60" fillId="0" borderId="0" xfId="0" applyFont="1" applyAlignment="1">
      <alignment horizontal="left" wrapText="1"/>
    </xf>
    <xf numFmtId="0" fontId="19" fillId="0" borderId="0" xfId="0" applyFont="1" applyAlignment="1">
      <alignment horizontal="left" vertical="top" wrapText="1"/>
    </xf>
    <xf numFmtId="0" fontId="20" fillId="0" borderId="0" xfId="0" applyFont="1" applyAlignment="1">
      <alignment horizontal="center"/>
    </xf>
    <xf numFmtId="166" fontId="53" fillId="0" borderId="0" xfId="0" applyNumberFormat="1" applyFont="1" applyAlignment="1">
      <alignment horizontal="center" vertical="center"/>
    </xf>
    <xf numFmtId="0" fontId="3" fillId="27" borderId="40" xfId="0" applyFont="1" applyFill="1" applyBorder="1" applyAlignment="1">
      <alignment horizontal="center" vertical="center"/>
    </xf>
    <xf numFmtId="0" fontId="16" fillId="31" borderId="40" xfId="0" applyFont="1" applyFill="1" applyBorder="1" applyAlignment="1">
      <alignment horizontal="center" vertical="center"/>
    </xf>
    <xf numFmtId="0" fontId="3" fillId="31" borderId="40" xfId="0" applyFont="1" applyFill="1" applyBorder="1" applyAlignment="1">
      <alignment horizontal="center" vertical="center"/>
    </xf>
    <xf numFmtId="0" fontId="3" fillId="24" borderId="40" xfId="0" applyFont="1" applyFill="1" applyBorder="1" applyAlignment="1">
      <alignment horizontal="center" vertical="center"/>
    </xf>
    <xf numFmtId="0" fontId="16" fillId="20" borderId="40" xfId="0" applyFont="1" applyFill="1" applyBorder="1" applyAlignment="1">
      <alignment horizontal="center" vertical="center"/>
    </xf>
    <xf numFmtId="0" fontId="3" fillId="0" borderId="40" xfId="0" applyFont="1" applyBorder="1" applyAlignment="1">
      <alignment horizontal="center" vertical="center"/>
    </xf>
    <xf numFmtId="0" fontId="3" fillId="10" borderId="40" xfId="0" applyFont="1" applyFill="1" applyBorder="1" applyAlignment="1">
      <alignment horizontal="center" vertical="center" wrapText="1"/>
    </xf>
    <xf numFmtId="0" fontId="3" fillId="29" borderId="40" xfId="0" applyFont="1" applyFill="1" applyBorder="1" applyAlignment="1">
      <alignment horizontal="center" vertical="center" wrapText="1"/>
    </xf>
    <xf numFmtId="0" fontId="67" fillId="4" borderId="40" xfId="0" applyFont="1" applyFill="1" applyBorder="1" applyAlignment="1">
      <alignment horizontal="center" vertical="center"/>
    </xf>
    <xf numFmtId="0" fontId="3" fillId="6" borderId="40" xfId="0" applyFont="1" applyFill="1" applyBorder="1" applyAlignment="1">
      <alignment horizontal="center" vertical="center"/>
    </xf>
    <xf numFmtId="0" fontId="35" fillId="0" borderId="40" xfId="0" applyFont="1" applyBorder="1" applyAlignment="1">
      <alignment horizontal="center" vertical="center"/>
    </xf>
    <xf numFmtId="0" fontId="63" fillId="40" borderId="38" xfId="0" applyFont="1" applyFill="1" applyBorder="1" applyAlignment="1">
      <alignment horizontal="center" vertical="center"/>
    </xf>
    <xf numFmtId="0" fontId="63" fillId="40" borderId="39" xfId="0" applyFont="1" applyFill="1" applyBorder="1" applyAlignment="1">
      <alignment horizontal="center" vertical="center"/>
    </xf>
    <xf numFmtId="0" fontId="3" fillId="32" borderId="67" xfId="0" applyFont="1" applyFill="1" applyBorder="1" applyAlignment="1">
      <alignment horizontal="center" vertical="center"/>
    </xf>
    <xf numFmtId="0" fontId="3" fillId="32" borderId="68" xfId="0" applyFont="1" applyFill="1" applyBorder="1" applyAlignment="1">
      <alignment horizontal="center" vertical="center"/>
    </xf>
    <xf numFmtId="0" fontId="3" fillId="32" borderId="69" xfId="0" applyFont="1" applyFill="1" applyBorder="1" applyAlignment="1">
      <alignment horizontal="center" vertical="center"/>
    </xf>
    <xf numFmtId="0" fontId="3" fillId="29" borderId="66" xfId="0" applyFont="1" applyFill="1" applyBorder="1" applyAlignment="1">
      <alignment horizontal="center" vertical="center" wrapText="1"/>
    </xf>
    <xf numFmtId="0" fontId="3" fillId="29" borderId="40" xfId="0" applyFont="1" applyFill="1" applyBorder="1" applyAlignment="1">
      <alignment horizontal="center" vertical="center"/>
    </xf>
    <xf numFmtId="0" fontId="3" fillId="29" borderId="47" xfId="0" applyFont="1" applyFill="1" applyBorder="1" applyAlignment="1">
      <alignment horizontal="center" vertical="center"/>
    </xf>
    <xf numFmtId="0" fontId="52" fillId="0" borderId="0" xfId="0" applyFont="1" applyAlignment="1">
      <alignment horizontal="center" vertical="center" wrapText="1"/>
    </xf>
    <xf numFmtId="0" fontId="3" fillId="2" borderId="40" xfId="0" applyFont="1" applyFill="1" applyBorder="1" applyAlignment="1">
      <alignment horizontal="center" vertical="center"/>
    </xf>
    <xf numFmtId="0" fontId="3" fillId="6" borderId="40" xfId="0" applyFont="1" applyFill="1" applyBorder="1" applyAlignment="1">
      <alignment horizontal="center" vertical="center" wrapText="1"/>
    </xf>
    <xf numFmtId="0" fontId="3" fillId="41" borderId="40" xfId="0" applyFont="1" applyFill="1" applyBorder="1" applyAlignment="1">
      <alignment horizontal="center" vertical="center" wrapText="1"/>
    </xf>
    <xf numFmtId="0" fontId="56" fillId="0" borderId="50" xfId="0" applyFont="1" applyBorder="1" applyAlignment="1">
      <alignment horizontal="left" vertical="top" wrapText="1"/>
    </xf>
    <xf numFmtId="0" fontId="3" fillId="13" borderId="40" xfId="0" applyFont="1" applyFill="1" applyBorder="1" applyAlignment="1">
      <alignment horizontal="center" vertical="center" wrapText="1"/>
    </xf>
    <xf numFmtId="0" fontId="60" fillId="0" borderId="0" xfId="0" applyFont="1" applyAlignment="1">
      <alignment horizontal="left" vertical="center" wrapText="1"/>
    </xf>
    <xf numFmtId="0" fontId="60" fillId="0" borderId="0" xfId="0" applyFont="1" applyAlignment="1">
      <alignment horizontal="left" vertical="center"/>
    </xf>
    <xf numFmtId="0" fontId="60" fillId="0" borderId="41" xfId="0" applyFont="1" applyBorder="1" applyAlignment="1">
      <alignment horizontal="left" vertical="center"/>
    </xf>
    <xf numFmtId="0" fontId="0" fillId="0" borderId="41" xfId="0" applyBorder="1" applyAlignment="1">
      <alignment horizontal="center" vertical="center"/>
    </xf>
    <xf numFmtId="0" fontId="3" fillId="42" borderId="40" xfId="0" applyFont="1" applyFill="1" applyBorder="1" applyAlignment="1">
      <alignment horizontal="center" vertical="center" wrapText="1"/>
    </xf>
    <xf numFmtId="0" fontId="3" fillId="20" borderId="40" xfId="0" applyFont="1" applyFill="1" applyBorder="1" applyAlignment="1">
      <alignment horizontal="center" vertical="center" wrapText="1"/>
    </xf>
    <xf numFmtId="0" fontId="3" fillId="6" borderId="17" xfId="0" applyFont="1" applyFill="1" applyBorder="1" applyAlignment="1">
      <alignment horizontal="center"/>
    </xf>
    <xf numFmtId="0" fontId="3" fillId="13" borderId="7"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9"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17" xfId="0" applyFont="1" applyFill="1" applyBorder="1" applyAlignment="1">
      <alignment horizontal="center"/>
    </xf>
    <xf numFmtId="0" fontId="3" fillId="0" borderId="23" xfId="0" applyFont="1" applyBorder="1" applyAlignment="1">
      <alignment horizontal="center"/>
    </xf>
    <xf numFmtId="0" fontId="3" fillId="0" borderId="2" xfId="0" applyFont="1" applyBorder="1" applyAlignment="1">
      <alignment horizontal="center"/>
    </xf>
    <xf numFmtId="0" fontId="3" fillId="0" borderId="24" xfId="0" applyFont="1" applyBorder="1" applyAlignment="1">
      <alignment horizontal="center"/>
    </xf>
    <xf numFmtId="0" fontId="3" fillId="20" borderId="0" xfId="0" applyFont="1" applyFill="1" applyAlignment="1">
      <alignment horizontal="center"/>
    </xf>
    <xf numFmtId="0" fontId="2" fillId="15" borderId="17" xfId="0" applyFont="1" applyFill="1" applyBorder="1" applyAlignment="1">
      <alignment horizontal="center"/>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27" borderId="15" xfId="0" applyFont="1" applyFill="1" applyBorder="1" applyAlignment="1">
      <alignment horizontal="center" vertical="center" wrapText="1"/>
    </xf>
    <xf numFmtId="0" fontId="3" fillId="27" borderId="16" xfId="0" applyFont="1" applyFill="1" applyBorder="1" applyAlignment="1">
      <alignment horizontal="center" vertical="center" wrapText="1"/>
    </xf>
    <xf numFmtId="0" fontId="3" fillId="27" borderId="9" xfId="0" applyFont="1" applyFill="1" applyBorder="1" applyAlignment="1">
      <alignment horizontal="center" vertical="center" wrapText="1"/>
    </xf>
    <xf numFmtId="0" fontId="3" fillId="27" borderId="11" xfId="0" applyFont="1" applyFill="1" applyBorder="1" applyAlignment="1">
      <alignment horizontal="center" vertical="center" wrapText="1"/>
    </xf>
    <xf numFmtId="0" fontId="6" fillId="0" borderId="23" xfId="0" applyFont="1" applyBorder="1" applyAlignment="1">
      <alignment horizontal="center"/>
    </xf>
    <xf numFmtId="0" fontId="6" fillId="0" borderId="2" xfId="0" applyFont="1" applyBorder="1" applyAlignment="1">
      <alignment horizontal="center"/>
    </xf>
    <xf numFmtId="0" fontId="6" fillId="0" borderId="24" xfId="0" applyFont="1" applyBorder="1" applyAlignment="1">
      <alignment horizontal="center"/>
    </xf>
    <xf numFmtId="0" fontId="3" fillId="25" borderId="22" xfId="0" applyFont="1" applyFill="1" applyBorder="1" applyAlignment="1">
      <alignment horizontal="center" vertical="center" wrapText="1"/>
    </xf>
    <xf numFmtId="0" fontId="3" fillId="25" borderId="21" xfId="0" applyFont="1" applyFill="1" applyBorder="1" applyAlignment="1">
      <alignment horizontal="center" vertical="center" wrapText="1"/>
    </xf>
    <xf numFmtId="0" fontId="3" fillId="26" borderId="22" xfId="0" applyFont="1" applyFill="1" applyBorder="1" applyAlignment="1">
      <alignment horizontal="center" vertical="center" wrapText="1"/>
    </xf>
    <xf numFmtId="0" fontId="3" fillId="26" borderId="2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20" borderId="7" xfId="0" applyFont="1" applyFill="1" applyBorder="1" applyAlignment="1">
      <alignment horizontal="center" vertical="center" wrapText="1"/>
    </xf>
    <xf numFmtId="0" fontId="3" fillId="20" borderId="8" xfId="0" applyFont="1" applyFill="1" applyBorder="1" applyAlignment="1">
      <alignment horizontal="center" vertical="center" wrapText="1"/>
    </xf>
    <xf numFmtId="0" fontId="3" fillId="20" borderId="9" xfId="0" applyFont="1" applyFill="1" applyBorder="1" applyAlignment="1">
      <alignment horizontal="center" vertical="center" wrapText="1"/>
    </xf>
    <xf numFmtId="0" fontId="3" fillId="20" borderId="11" xfId="0" applyFont="1" applyFill="1" applyBorder="1" applyAlignment="1">
      <alignment horizontal="center" vertical="center" wrapText="1"/>
    </xf>
    <xf numFmtId="0" fontId="3" fillId="24" borderId="20" xfId="0" applyFont="1" applyFill="1" applyBorder="1" applyAlignment="1">
      <alignment horizontal="center" vertical="center" wrapText="1"/>
    </xf>
    <xf numFmtId="0" fontId="3" fillId="24" borderId="21" xfId="0" applyFont="1" applyFill="1" applyBorder="1" applyAlignment="1">
      <alignment horizontal="center" vertical="center" wrapText="1"/>
    </xf>
    <xf numFmtId="2" fontId="3" fillId="8" borderId="22" xfId="0" applyNumberFormat="1" applyFont="1" applyFill="1" applyBorder="1" applyAlignment="1">
      <alignment horizontal="center" vertical="center" wrapText="1"/>
    </xf>
    <xf numFmtId="2" fontId="3" fillId="8" borderId="21" xfId="0" applyNumberFormat="1" applyFont="1" applyFill="1" applyBorder="1" applyAlignment="1">
      <alignment horizontal="center" vertical="center" wrapText="1"/>
    </xf>
    <xf numFmtId="0" fontId="2" fillId="15" borderId="7" xfId="0" applyFont="1" applyFill="1" applyBorder="1" applyAlignment="1">
      <alignment horizontal="center" vertical="center" wrapText="1"/>
    </xf>
    <xf numFmtId="0" fontId="2" fillId="15" borderId="8"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1"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11" xfId="0" applyFont="1" applyFill="1" applyBorder="1" applyAlignment="1">
      <alignment horizontal="center" vertical="center" wrapText="1"/>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9" xfId="0" applyFont="1" applyBorder="1" applyAlignment="1">
      <alignment horizontal="center" vertical="center"/>
    </xf>
    <xf numFmtId="0" fontId="3" fillId="0" borderId="15"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Border="1" applyAlignment="1">
      <alignment horizontal="center" vertical="center"/>
    </xf>
    <xf numFmtId="0" fontId="3" fillId="4" borderId="17" xfId="0" applyFont="1" applyFill="1" applyBorder="1" applyAlignment="1">
      <alignment horizontal="center"/>
    </xf>
    <xf numFmtId="0" fontId="3" fillId="7" borderId="20" xfId="0" applyFont="1" applyFill="1" applyBorder="1" applyAlignment="1">
      <alignment horizontal="center" vertical="center" wrapText="1"/>
    </xf>
    <xf numFmtId="0" fontId="3" fillId="7" borderId="2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5" borderId="15" xfId="0" applyFont="1" applyFill="1" applyBorder="1" applyAlignment="1">
      <alignment horizontal="center" vertical="center"/>
    </xf>
    <xf numFmtId="0" fontId="3" fillId="5" borderId="16" xfId="0" applyFont="1" applyFill="1" applyBorder="1" applyAlignment="1">
      <alignment horizontal="center" vertical="center"/>
    </xf>
    <xf numFmtId="0" fontId="3" fillId="5" borderId="9" xfId="0" applyFont="1" applyFill="1" applyBorder="1" applyAlignment="1">
      <alignment horizontal="center" vertical="center"/>
    </xf>
    <xf numFmtId="0" fontId="3" fillId="5" borderId="11" xfId="0" applyFont="1" applyFill="1" applyBorder="1" applyAlignment="1">
      <alignment horizontal="center" vertical="center"/>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3" borderId="20" xfId="0" applyFont="1" applyFill="1" applyBorder="1" applyAlignment="1">
      <alignment horizontal="center" vertical="center" wrapText="1"/>
    </xf>
    <xf numFmtId="0" fontId="3" fillId="23" borderId="21" xfId="0" applyFont="1" applyFill="1" applyBorder="1" applyAlignment="1">
      <alignment horizontal="center" vertical="center" wrapText="1"/>
    </xf>
    <xf numFmtId="0" fontId="3" fillId="0" borderId="38" xfId="0" applyFont="1" applyBorder="1" applyAlignment="1">
      <alignment horizontal="center" vertical="center"/>
    </xf>
    <xf numFmtId="0" fontId="3" fillId="0" borderId="47" xfId="0" applyFont="1" applyBorder="1" applyAlignment="1">
      <alignment horizontal="center" vertical="center"/>
    </xf>
    <xf numFmtId="0" fontId="63" fillId="40" borderId="40" xfId="0"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3" fillId="32" borderId="66" xfId="0" applyFont="1" applyFill="1" applyBorder="1" applyAlignment="1">
      <alignment horizontal="center" vertical="center" wrapText="1"/>
    </xf>
    <xf numFmtId="0" fontId="3" fillId="32" borderId="40" xfId="0" applyFont="1" applyFill="1" applyBorder="1" applyAlignment="1">
      <alignment horizontal="center" vertical="center"/>
    </xf>
    <xf numFmtId="0" fontId="3" fillId="32" borderId="47" xfId="0" applyFont="1" applyFill="1" applyBorder="1" applyAlignment="1">
      <alignment horizontal="center" vertical="center"/>
    </xf>
    <xf numFmtId="0" fontId="52" fillId="0" borderId="0" xfId="0" applyFont="1" applyAlignment="1">
      <alignment horizontal="center" vertical="top" wrapText="1"/>
    </xf>
    <xf numFmtId="0" fontId="52" fillId="0" borderId="0" xfId="0" applyFont="1" applyAlignment="1">
      <alignment horizontal="center" vertical="top"/>
    </xf>
    <xf numFmtId="0" fontId="56" fillId="0" borderId="0" xfId="0" applyFont="1" applyAlignment="1">
      <alignment horizontal="left" vertical="center" wrapText="1"/>
    </xf>
    <xf numFmtId="0" fontId="56" fillId="0" borderId="50" xfId="0" applyFont="1" applyBorder="1" applyAlignment="1">
      <alignment horizontal="left" vertical="center" wrapText="1"/>
    </xf>
    <xf numFmtId="0" fontId="3" fillId="4" borderId="40" xfId="0" applyFont="1" applyFill="1" applyBorder="1" applyAlignment="1">
      <alignment horizontal="center" vertical="center"/>
    </xf>
    <xf numFmtId="0" fontId="52" fillId="0" borderId="0" xfId="0" applyFont="1" applyAlignment="1">
      <alignment horizontal="center"/>
    </xf>
    <xf numFmtId="4" fontId="2" fillId="40" borderId="50" xfId="0" applyNumberFormat="1" applyFont="1" applyFill="1" applyBorder="1" applyAlignment="1">
      <alignment horizontal="center"/>
    </xf>
    <xf numFmtId="0" fontId="2" fillId="40" borderId="50" xfId="0" applyFont="1" applyFill="1" applyBorder="1" applyAlignment="1" applyProtection="1">
      <alignment horizontal="left"/>
      <protection hidden="1"/>
    </xf>
    <xf numFmtId="9" fontId="2" fillId="40" borderId="0" xfId="7" applyFont="1" applyFill="1" applyBorder="1" applyAlignment="1" applyProtection="1">
      <alignment horizontal="left"/>
      <protection hidden="1"/>
    </xf>
    <xf numFmtId="0" fontId="24" fillId="0" borderId="0" xfId="0" applyFont="1" applyAlignment="1">
      <alignment horizontal="center"/>
    </xf>
    <xf numFmtId="0" fontId="24" fillId="0" borderId="0" xfId="0" applyFont="1" applyAlignment="1" applyProtection="1">
      <alignment horizontal="center"/>
      <protection hidden="1"/>
    </xf>
    <xf numFmtId="168" fontId="2" fillId="40" borderId="50" xfId="0" applyNumberFormat="1" applyFont="1" applyFill="1" applyBorder="1" applyAlignment="1" applyProtection="1">
      <alignment horizontal="center"/>
      <protection hidden="1"/>
    </xf>
    <xf numFmtId="0" fontId="2" fillId="40" borderId="50" xfId="0" applyFont="1" applyFill="1" applyBorder="1" applyAlignment="1">
      <alignment horizontal="left"/>
    </xf>
    <xf numFmtId="0" fontId="3" fillId="29" borderId="54" xfId="0" applyFont="1" applyFill="1" applyBorder="1" applyAlignment="1">
      <alignment horizontal="left"/>
    </xf>
    <xf numFmtId="0" fontId="0" fillId="0" borderId="0" xfId="0" applyAlignment="1" applyProtection="1">
      <alignment horizontal="left"/>
      <protection hidden="1"/>
    </xf>
    <xf numFmtId="0" fontId="0" fillId="14" borderId="50" xfId="0" applyFill="1" applyBorder="1" applyAlignment="1" applyProtection="1">
      <alignment horizontal="left"/>
      <protection hidden="1"/>
    </xf>
    <xf numFmtId="0" fontId="0" fillId="0" borderId="51" xfId="0" applyBorder="1" applyAlignment="1" applyProtection="1">
      <alignment horizontal="left"/>
      <protection hidden="1"/>
    </xf>
    <xf numFmtId="0" fontId="3" fillId="29" borderId="54" xfId="0" applyFont="1" applyFill="1" applyBorder="1" applyAlignment="1" applyProtection="1">
      <alignment horizontal="left"/>
      <protection hidden="1"/>
    </xf>
    <xf numFmtId="0" fontId="71" fillId="40" borderId="0" xfId="0" applyFont="1" applyFill="1" applyAlignment="1" applyProtection="1">
      <alignment horizontal="left"/>
      <protection locked="0" hidden="1"/>
    </xf>
    <xf numFmtId="168" fontId="0" fillId="14" borderId="51" xfId="0" applyNumberFormat="1" applyFill="1" applyBorder="1" applyAlignment="1" applyProtection="1">
      <alignment horizontal="center"/>
      <protection hidden="1"/>
    </xf>
    <xf numFmtId="0" fontId="66" fillId="0" borderId="0" xfId="0" applyFont="1" applyAlignment="1" applyProtection="1">
      <alignment horizontal="center" vertical="top"/>
      <protection hidden="1"/>
    </xf>
    <xf numFmtId="10" fontId="3" fillId="8" borderId="22" xfId="0" applyNumberFormat="1" applyFont="1" applyFill="1" applyBorder="1" applyAlignment="1">
      <alignment horizontal="center" vertical="center" wrapText="1"/>
    </xf>
    <xf numFmtId="10" fontId="3" fillId="8" borderId="21" xfId="0" applyNumberFormat="1" applyFont="1" applyFill="1" applyBorder="1" applyAlignment="1">
      <alignment horizontal="center" vertical="center" wrapText="1"/>
    </xf>
    <xf numFmtId="0" fontId="3" fillId="14" borderId="7" xfId="0" applyFont="1" applyFill="1" applyBorder="1" applyAlignment="1">
      <alignment horizontal="center" vertical="center" wrapText="1"/>
    </xf>
    <xf numFmtId="0" fontId="3" fillId="14" borderId="8" xfId="0" applyFont="1" applyFill="1" applyBorder="1" applyAlignment="1">
      <alignment horizontal="center" vertical="center" wrapText="1"/>
    </xf>
    <xf numFmtId="0" fontId="3" fillId="14" borderId="9"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5" borderId="20" xfId="0" applyFont="1" applyFill="1" applyBorder="1" applyAlignment="1">
      <alignment horizontal="center" vertical="center"/>
    </xf>
    <xf numFmtId="0" fontId="3" fillId="5" borderId="21" xfId="0" applyFont="1" applyFill="1" applyBorder="1" applyAlignment="1">
      <alignment horizontal="center" vertical="center"/>
    </xf>
    <xf numFmtId="0" fontId="3" fillId="20" borderId="17" xfId="0" applyFont="1" applyFill="1" applyBorder="1" applyAlignment="1">
      <alignment horizontal="center"/>
    </xf>
    <xf numFmtId="0" fontId="3" fillId="20" borderId="15" xfId="0" applyFont="1" applyFill="1" applyBorder="1" applyAlignment="1">
      <alignment horizontal="center" vertical="center" wrapText="1"/>
    </xf>
    <xf numFmtId="0" fontId="3" fillId="20" borderId="16" xfId="0" applyFont="1" applyFill="1" applyBorder="1" applyAlignment="1">
      <alignment horizontal="center" vertical="center" wrapText="1"/>
    </xf>
    <xf numFmtId="0" fontId="3" fillId="14" borderId="17" xfId="0" applyFont="1" applyFill="1" applyBorder="1" applyAlignment="1">
      <alignment horizontal="center"/>
    </xf>
    <xf numFmtId="0" fontId="13" fillId="0" borderId="0" xfId="0" applyFont="1" applyAlignment="1">
      <alignment horizontal="center" vertical="top"/>
    </xf>
    <xf numFmtId="0" fontId="3" fillId="37" borderId="22" xfId="0" applyFont="1" applyFill="1" applyBorder="1" applyAlignment="1">
      <alignment horizontal="center" vertical="center" wrapText="1"/>
    </xf>
    <xf numFmtId="0" fontId="3" fillId="37" borderId="21"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21" xfId="0" applyFont="1" applyFill="1" applyBorder="1" applyAlignment="1">
      <alignment horizontal="center" vertical="center" wrapText="1"/>
    </xf>
    <xf numFmtId="0" fontId="13" fillId="0" borderId="0" xfId="0" applyFont="1" applyAlignment="1">
      <alignment horizontal="center" vertical="top" wrapText="1"/>
    </xf>
    <xf numFmtId="0" fontId="3" fillId="0" borderId="17" xfId="0" applyFont="1" applyBorder="1" applyAlignment="1">
      <alignment horizontal="center" vertical="center" wrapText="1"/>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24" xfId="0" applyFont="1" applyBorder="1" applyAlignment="1">
      <alignment horizontal="center" vertical="center" wrapText="1"/>
    </xf>
    <xf numFmtId="0" fontId="3" fillId="8" borderId="17" xfId="0" applyFont="1" applyFill="1" applyBorder="1" applyAlignment="1">
      <alignment horizontal="center"/>
    </xf>
    <xf numFmtId="0" fontId="3" fillId="8" borderId="0" xfId="0" applyFont="1" applyFill="1" applyAlignment="1">
      <alignment horizontal="center"/>
    </xf>
    <xf numFmtId="0" fontId="3" fillId="8" borderId="7"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0" borderId="12" xfId="0" applyFont="1" applyBorder="1" applyAlignment="1">
      <alignment horizontal="center"/>
    </xf>
    <xf numFmtId="0" fontId="3" fillId="0" borderId="19" xfId="0" applyFont="1" applyBorder="1" applyAlignment="1">
      <alignment horizontal="center"/>
    </xf>
    <xf numFmtId="0" fontId="3" fillId="0" borderId="13" xfId="0" applyFont="1" applyBorder="1" applyAlignment="1">
      <alignment horizont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9"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0" fillId="0" borderId="7" xfId="0" applyBorder="1" applyAlignment="1">
      <alignment horizontal="right"/>
    </xf>
    <xf numFmtId="0" fontId="0" fillId="0" borderId="0" xfId="0" applyAlignment="1">
      <alignment horizontal="right"/>
    </xf>
    <xf numFmtId="0" fontId="0" fillId="0" borderId="9" xfId="0" applyBorder="1" applyAlignment="1">
      <alignment horizontal="right"/>
    </xf>
    <xf numFmtId="0" fontId="0" fillId="0" borderId="10" xfId="0" applyBorder="1" applyAlignment="1">
      <alignment horizontal="right"/>
    </xf>
    <xf numFmtId="0" fontId="3" fillId="4" borderId="31" xfId="0" applyFont="1" applyFill="1" applyBorder="1" applyAlignment="1">
      <alignment horizontal="center"/>
    </xf>
    <xf numFmtId="0" fontId="3" fillId="5" borderId="0" xfId="0" applyFont="1" applyFill="1" applyAlignment="1">
      <alignment horizontal="center"/>
    </xf>
    <xf numFmtId="0" fontId="3" fillId="5" borderId="19" xfId="0" applyFont="1" applyFill="1" applyBorder="1" applyAlignment="1">
      <alignment horizontal="center"/>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29" fillId="0" borderId="0" xfId="0" applyFont="1" applyAlignment="1">
      <alignment horizontal="left" vertical="top"/>
    </xf>
    <xf numFmtId="0" fontId="54" fillId="0" borderId="0" xfId="0" applyFont="1" applyAlignment="1">
      <alignment horizontal="center" vertical="center"/>
    </xf>
    <xf numFmtId="0" fontId="17" fillId="0" borderId="0" xfId="0" applyFont="1" applyAlignment="1">
      <alignment horizontal="left" vertical="top" wrapText="1"/>
    </xf>
    <xf numFmtId="0" fontId="74" fillId="0" borderId="0" xfId="0" applyFont="1" applyAlignment="1">
      <alignment horizontal="left"/>
    </xf>
    <xf numFmtId="0" fontId="17" fillId="0" borderId="0" xfId="0" applyFont="1" applyAlignment="1">
      <alignment horizontal="left" wrapText="1" indent="1"/>
    </xf>
    <xf numFmtId="0" fontId="22" fillId="0" borderId="0" xfId="0" applyFont="1" applyAlignment="1" applyProtection="1">
      <alignment horizontal="right" vertical="center"/>
      <protection locked="0"/>
    </xf>
    <xf numFmtId="0" fontId="17" fillId="0" borderId="0" xfId="0" applyFont="1" applyAlignment="1">
      <alignment horizontal="left" wrapText="1"/>
    </xf>
    <xf numFmtId="0" fontId="17" fillId="0" borderId="0" xfId="0" applyFont="1" applyAlignment="1">
      <alignment horizontal="justify" wrapText="1"/>
    </xf>
    <xf numFmtId="0" fontId="77" fillId="0" borderId="0" xfId="0" applyFont="1" applyAlignment="1">
      <alignment horizontal="left"/>
    </xf>
    <xf numFmtId="0" fontId="5" fillId="19" borderId="0" xfId="0" applyFont="1" applyFill="1"/>
    <xf numFmtId="0" fontId="5" fillId="17" borderId="37" xfId="0" applyFont="1" applyFill="1" applyBorder="1"/>
    <xf numFmtId="0" fontId="17" fillId="54" borderId="0" xfId="0" applyFont="1" applyFill="1"/>
    <xf numFmtId="0" fontId="17" fillId="54" borderId="3" xfId="0" applyFont="1" applyFill="1" applyBorder="1"/>
    <xf numFmtId="0" fontId="17" fillId="12" borderId="0" xfId="0" applyFont="1" applyFill="1"/>
    <xf numFmtId="0" fontId="17" fillId="12" borderId="37" xfId="0" applyFont="1" applyFill="1" applyBorder="1"/>
  </cellXfs>
  <cellStyles count="8">
    <cellStyle name="Check Cell" xfId="6" builtinId="23"/>
    <cellStyle name="Followed Hyperlink" xfId="1" builtinId="9" hidden="1"/>
    <cellStyle name="Followed Hyperlink" xfId="2" builtinId="9" hidden="1"/>
    <cellStyle name="Followed Hyperlink" xfId="3" builtinId="9" hidden="1"/>
    <cellStyle name="Followed Hyperlink" xfId="5" builtinId="9" hidden="1"/>
    <cellStyle name="Hyperlink" xfId="4" builtinId="8" hidden="1"/>
    <cellStyle name="Normal" xfId="0" builtinId="0"/>
    <cellStyle name="Percent" xfId="7" builtinId="5"/>
  </cellStyles>
  <dxfs count="14">
    <dxf>
      <font>
        <color theme="0"/>
      </font>
    </dxf>
    <dxf>
      <font>
        <color theme="0"/>
      </font>
    </dxf>
    <dxf>
      <font>
        <b/>
        <i val="0"/>
        <color theme="2" tint="-0.749992370372631"/>
      </font>
      <fill>
        <patternFill patternType="none">
          <fgColor indexed="64"/>
          <bgColor auto="1"/>
        </patternFill>
      </fill>
      <border>
        <bottom style="thin">
          <color rgb="FF92D050"/>
        </bottom>
      </border>
    </dxf>
    <dxf>
      <font>
        <b/>
        <i val="0"/>
        <strike val="0"/>
        <color theme="6" tint="-0.499984740745262"/>
      </font>
      <fill>
        <patternFill patternType="none">
          <fgColor indexed="64"/>
          <bgColor auto="1"/>
        </patternFill>
      </fill>
      <border>
        <bottom style="thin">
          <color rgb="FF92D050"/>
        </bottom>
      </border>
    </dxf>
    <dxf>
      <font>
        <b/>
        <i val="0"/>
        <strike val="0"/>
        <color theme="6" tint="-0.499984740745262"/>
      </font>
      <fill>
        <patternFill patternType="none">
          <fgColor indexed="64"/>
          <bgColor auto="1"/>
        </patternFill>
      </fill>
      <border>
        <bottom style="thin">
          <color rgb="FF92D050"/>
        </bottom>
      </border>
    </dxf>
    <dxf>
      <font>
        <b/>
        <i val="0"/>
        <strike val="0"/>
        <color theme="6" tint="-0.499984740745262"/>
      </font>
      <fill>
        <patternFill patternType="none">
          <fgColor indexed="64"/>
          <bgColor auto="1"/>
        </patternFill>
      </fill>
      <border>
        <bottom style="thin">
          <color rgb="FF92D050"/>
        </bottom>
      </border>
    </dxf>
    <dxf>
      <font>
        <b/>
        <i val="0"/>
        <strike val="0"/>
        <color theme="6" tint="-0.499984740745262"/>
      </font>
      <fill>
        <patternFill patternType="none">
          <fgColor indexed="64"/>
          <bgColor auto="1"/>
        </patternFill>
      </fill>
      <border>
        <bottom style="thin">
          <color rgb="FF92D050"/>
        </bottom>
      </border>
    </dxf>
    <dxf>
      <font>
        <b/>
        <i val="0"/>
        <color theme="6" tint="0.59999389629810485"/>
      </font>
      <fill>
        <patternFill patternType="none">
          <fgColor indexed="64"/>
          <bgColor auto="1"/>
        </patternFill>
      </fill>
    </dxf>
    <dxf>
      <font>
        <color theme="4" tint="-0.249977111117893"/>
      </font>
      <fill>
        <patternFill patternType="none">
          <fgColor indexed="64"/>
          <bgColor auto="1"/>
        </patternFill>
      </fill>
      <border>
        <bottom style="thin">
          <color theme="4" tint="-0.249977111117893"/>
        </bottom>
      </border>
    </dxf>
    <dxf>
      <font>
        <color theme="4" tint="-0.249977111117893"/>
      </font>
      <fill>
        <patternFill patternType="none">
          <fgColor indexed="64"/>
          <bgColor auto="1"/>
        </patternFill>
      </fill>
      <border>
        <bottom style="thin">
          <color theme="4" tint="-0.249977111117893"/>
        </bottom>
      </border>
    </dxf>
    <dxf>
      <font>
        <color theme="4" tint="-0.249977111117893"/>
      </font>
      <fill>
        <patternFill patternType="none">
          <fgColor indexed="64"/>
          <bgColor auto="1"/>
        </patternFill>
      </fill>
      <border>
        <bottom style="thin">
          <color theme="4" tint="-0.249977111117893"/>
        </bottom>
      </border>
    </dxf>
    <dxf>
      <font>
        <b/>
        <i val="0"/>
        <color theme="4" tint="-0.249977111117893"/>
      </font>
      <fill>
        <patternFill patternType="none">
          <fgColor indexed="64"/>
          <bgColor auto="1"/>
        </patternFill>
      </fill>
      <border>
        <bottom style="thin">
          <color theme="4" tint="-0.249977111117893"/>
        </bottom>
      </border>
    </dxf>
    <dxf>
      <font>
        <b/>
        <i val="0"/>
        <color theme="4" tint="-0.249977111117893"/>
      </font>
      <fill>
        <patternFill patternType="none">
          <fgColor indexed="64"/>
          <bgColor auto="1"/>
        </patternFill>
      </fill>
      <border>
        <bottom style="thin">
          <color theme="4" tint="-0.249977111117893"/>
        </bottom>
      </border>
    </dxf>
    <dxf>
      <font>
        <b/>
        <i val="0"/>
        <color theme="4" tint="0.59996337778862885"/>
      </font>
      <fill>
        <patternFill patternType="none">
          <bgColor auto="1"/>
        </patternFill>
      </fill>
    </dxf>
  </dxfs>
  <tableStyles count="0" defaultTableStyle="TableStyleMedium9" defaultPivotStyle="PivotStyleLight16"/>
  <colors>
    <mruColors>
      <color rgb="FFCCCCFF"/>
      <color rgb="FFD3B82D"/>
      <color rgb="FF0088C4"/>
      <color rgb="FFE0E4E9"/>
      <color rgb="FF2788C7"/>
      <color rgb="FFCCCC00"/>
      <color rgb="FFFAFA00"/>
      <color rgb="FFFFFFCC"/>
      <color rgb="FFFFFF75"/>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ELP!L3"/><Relationship Id="rId2" Type="http://schemas.openxmlformats.org/officeDocument/2006/relationships/image" Target="../media/image1.png"/><Relationship Id="rId1" Type="http://schemas.openxmlformats.org/officeDocument/2006/relationships/hyperlink" Target="#DATA_ENTRY!J2"/><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START!J2"/><Relationship Id="rId2" Type="http://schemas.openxmlformats.org/officeDocument/2006/relationships/image" Target="../media/image10.png"/><Relationship Id="rId1" Type="http://schemas.openxmlformats.org/officeDocument/2006/relationships/hyperlink" Target="#DATA_ENTRY!J2"/><Relationship Id="rId6" Type="http://schemas.microsoft.com/office/2007/relationships/hdphoto" Target="../media/hdphoto1.wdp"/><Relationship Id="rId5" Type="http://schemas.openxmlformats.org/officeDocument/2006/relationships/image" Target="../media/image3.png"/><Relationship Id="rId4"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hyperlink" Target="#HELP!L3"/><Relationship Id="rId3" Type="http://schemas.openxmlformats.org/officeDocument/2006/relationships/hyperlink" Target="#TOOLS!E35"/><Relationship Id="rId7" Type="http://schemas.openxmlformats.org/officeDocument/2006/relationships/hyperlink" Target="#'Hi-Z-INPUT'!A1"/><Relationship Id="rId2" Type="http://schemas.openxmlformats.org/officeDocument/2006/relationships/image" Target="../media/image4.png"/><Relationship Id="rId1" Type="http://schemas.openxmlformats.org/officeDocument/2006/relationships/hyperlink" Target="#START!J2"/><Relationship Id="rId6" Type="http://schemas.openxmlformats.org/officeDocument/2006/relationships/hyperlink" Target="#'Lo-Z-INPUT'!A1"/><Relationship Id="rId11" Type="http://schemas.microsoft.com/office/2007/relationships/hdphoto" Target="../media/hdphoto1.wdp"/><Relationship Id="rId5" Type="http://schemas.openxmlformats.org/officeDocument/2006/relationships/image" Target="../media/image6.svg"/><Relationship Id="rId10"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ELP!L3"/><Relationship Id="rId7" Type="http://schemas.openxmlformats.org/officeDocument/2006/relationships/hyperlink" Target="#'Lo-Z-OUTPUT'!A1"/><Relationship Id="rId2" Type="http://schemas.openxmlformats.org/officeDocument/2006/relationships/image" Target="../media/image4.png"/><Relationship Id="rId1" Type="http://schemas.openxmlformats.org/officeDocument/2006/relationships/hyperlink" Target="#DATA_ENTRY!E9"/><Relationship Id="rId6" Type="http://schemas.openxmlformats.org/officeDocument/2006/relationships/image" Target="../media/image1.png"/><Relationship Id="rId5" Type="http://schemas.openxmlformats.org/officeDocument/2006/relationships/hyperlink" Target="#'Lo-Z-OUTPUT'!J2"/><Relationship Id="rId4" Type="http://schemas.openxmlformats.org/officeDocument/2006/relationships/image" Target="../media/image7.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HELP!L3"/><Relationship Id="rId7" Type="http://schemas.openxmlformats.org/officeDocument/2006/relationships/hyperlink" Target="#'HI-Z-OUTPUT'!A1"/><Relationship Id="rId2" Type="http://schemas.openxmlformats.org/officeDocument/2006/relationships/image" Target="../media/image4.png"/><Relationship Id="rId1" Type="http://schemas.openxmlformats.org/officeDocument/2006/relationships/hyperlink" Target="#DATA_ENTRY!E9"/><Relationship Id="rId6" Type="http://schemas.openxmlformats.org/officeDocument/2006/relationships/image" Target="../media/image1.png"/><Relationship Id="rId5" Type="http://schemas.openxmlformats.org/officeDocument/2006/relationships/hyperlink" Target="#'HI-Z-OUTPUT'!J2"/><Relationship Id="rId4" Type="http://schemas.openxmlformats.org/officeDocument/2006/relationships/image" Target="../media/image7.png"/><Relationship Id="rId9" Type="http://schemas.microsoft.com/office/2007/relationships/hdphoto" Target="../media/hdphoto1.wdp"/></Relationships>
</file>

<file path=xl/drawings/_rels/drawing5.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PROJECT_COSTS!L2"/><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hyperlink" Target="#'Lo-Z-INPUT'!E7"/><Relationship Id="rId6" Type="http://schemas.openxmlformats.org/officeDocument/2006/relationships/image" Target="../media/image7.png"/><Relationship Id="rId5" Type="http://schemas.openxmlformats.org/officeDocument/2006/relationships/hyperlink" Target="#HELP!L3"/><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PROJECT_COSTS!L2"/><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hyperlink" Target="#'Hi-Z-INPUT'!E7"/><Relationship Id="rId6" Type="http://schemas.openxmlformats.org/officeDocument/2006/relationships/image" Target="../media/image7.png"/><Relationship Id="rId5" Type="http://schemas.openxmlformats.org/officeDocument/2006/relationships/hyperlink" Target="#HELP!L3"/><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ELP!L3"/><Relationship Id="rId2" Type="http://schemas.openxmlformats.org/officeDocument/2006/relationships/image" Target="../media/image10.png"/><Relationship Id="rId1" Type="http://schemas.openxmlformats.org/officeDocument/2006/relationships/hyperlink" Target="#DATA_ENTRY!J2"/><Relationship Id="rId6" Type="http://schemas.microsoft.com/office/2007/relationships/hdphoto" Target="../media/hdphoto1.wdp"/><Relationship Id="rId5" Type="http://schemas.openxmlformats.org/officeDocument/2006/relationships/image" Target="../media/image9.png"/><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INSTALLATION!M2"/><Relationship Id="rId7"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hyperlink" Target="#TOURING!M2"/><Relationship Id="rId6" Type="http://schemas.openxmlformats.org/officeDocument/2006/relationships/hyperlink" Target="#DATA_ENTRY!J2"/><Relationship Id="rId11" Type="http://schemas.openxmlformats.org/officeDocument/2006/relationships/hyperlink" Target="#'Hi-Z-INPUT'!A1"/><Relationship Id="rId5" Type="http://schemas.microsoft.com/office/2007/relationships/hdphoto" Target="../media/hdphoto2.wdp"/><Relationship Id="rId10" Type="http://schemas.openxmlformats.org/officeDocument/2006/relationships/hyperlink" Target="#'Lo-Z-INPUT'!A1"/><Relationship Id="rId4" Type="http://schemas.openxmlformats.org/officeDocument/2006/relationships/image" Target="../media/image19.png"/><Relationship Id="rId9"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14</xdr:col>
      <xdr:colOff>514350</xdr:colOff>
      <xdr:row>0</xdr:row>
      <xdr:rowOff>161925</xdr:rowOff>
    </xdr:from>
    <xdr:to>
      <xdr:col>18</xdr:col>
      <xdr:colOff>9287</xdr:colOff>
      <xdr:row>2</xdr:row>
      <xdr:rowOff>212662</xdr:rowOff>
    </xdr:to>
    <xdr:pic>
      <xdr:nvPicPr>
        <xdr:cNvPr id="8" name="Immagine 7" descr="20130523-GO.png">
          <a:hlinkClick xmlns:r="http://schemas.openxmlformats.org/officeDocument/2006/relationships" r:id="rId1"/>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9763125" y="161925"/>
          <a:ext cx="1819037" cy="507937"/>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13</xdr:col>
      <xdr:colOff>304800</xdr:colOff>
      <xdr:row>0</xdr:row>
      <xdr:rowOff>161925</xdr:rowOff>
    </xdr:from>
    <xdr:to>
      <xdr:col>14</xdr:col>
      <xdr:colOff>339646</xdr:colOff>
      <xdr:row>2</xdr:row>
      <xdr:rowOff>212661</xdr:rowOff>
    </xdr:to>
    <xdr:pic>
      <xdr:nvPicPr>
        <xdr:cNvPr id="9" name="Immagine 8">
          <a:hlinkClick xmlns:r="http://schemas.openxmlformats.org/officeDocument/2006/relationships" r:id="rId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72550" y="161925"/>
          <a:ext cx="615871" cy="507936"/>
        </a:xfrm>
        <a:prstGeom prst="rect">
          <a:avLst/>
        </a:prstGeom>
        <a:ln>
          <a:noFill/>
        </a:ln>
        <a:effectLst>
          <a:outerShdw blurRad="50800" dist="38100" dir="2700000" algn="tl" rotWithShape="0">
            <a:prstClr val="black">
              <a:alpha val="40000"/>
            </a:prstClr>
          </a:outerShdw>
        </a:effectLst>
      </xdr:spPr>
    </xdr:pic>
    <xdr:clientData/>
  </xdr:twoCellAnchor>
  <xdr:twoCellAnchor>
    <xdr:from>
      <xdr:col>1</xdr:col>
      <xdr:colOff>161925</xdr:colOff>
      <xdr:row>1</xdr:row>
      <xdr:rowOff>28575</xdr:rowOff>
    </xdr:from>
    <xdr:to>
      <xdr:col>2</xdr:col>
      <xdr:colOff>1028700</xdr:colOff>
      <xdr:row>4</xdr:row>
      <xdr:rowOff>29449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50000"/>
                  </a14:imgEffect>
                  <a14:imgEffect>
                    <a14:brightnessContrast bright="100000"/>
                  </a14:imgEffect>
                </a14:imgLayer>
              </a14:imgProps>
            </a:ext>
          </a:extLst>
        </a:blip>
        <a:stretch>
          <a:fillRect/>
        </a:stretch>
      </xdr:blipFill>
      <xdr:spPr bwMode="auto">
        <a:xfrm>
          <a:off x="276225" y="219075"/>
          <a:ext cx="2047875" cy="800974"/>
        </a:xfrm>
        <a:prstGeom prst="rect">
          <a:avLst/>
        </a:prstGeom>
        <a:noFill/>
        <a:ln w="9525" cap="flat">
          <a:noFill/>
          <a:round/>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342900</xdr:colOff>
      <xdr:row>0</xdr:row>
      <xdr:rowOff>163827</xdr:rowOff>
    </xdr:from>
    <xdr:to>
      <xdr:col>15</xdr:col>
      <xdr:colOff>431560</xdr:colOff>
      <xdr:row>2</xdr:row>
      <xdr:rowOff>222338</xdr:rowOff>
    </xdr:to>
    <xdr:pic>
      <xdr:nvPicPr>
        <xdr:cNvPr id="10" name="Immagine 9">
          <a:hlinkClick xmlns:r="http://schemas.openxmlformats.org/officeDocument/2006/relationships" r:id="rId1"/>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81900" y="163827"/>
          <a:ext cx="1831735" cy="515711"/>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9</xdr:col>
      <xdr:colOff>123825</xdr:colOff>
      <xdr:row>0</xdr:row>
      <xdr:rowOff>171450</xdr:rowOff>
    </xdr:from>
    <xdr:to>
      <xdr:col>12</xdr:col>
      <xdr:colOff>199787</xdr:colOff>
      <xdr:row>2</xdr:row>
      <xdr:rowOff>209488</xdr:rowOff>
    </xdr:to>
    <xdr:pic>
      <xdr:nvPicPr>
        <xdr:cNvPr id="11" name="Immagine 10">
          <a:hlinkClick xmlns:r="http://schemas.openxmlformats.org/officeDocument/2006/relationships" r:id="rId3"/>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619750" y="171450"/>
          <a:ext cx="1819037" cy="495238"/>
        </a:xfrm>
        <a:prstGeom prst="rect">
          <a:avLst/>
        </a:prstGeom>
        <a:ln>
          <a:noFill/>
        </a:ln>
        <a:effectLst>
          <a:outerShdw blurRad="50800" dist="38100" dir="2700000" algn="tl" rotWithShape="0">
            <a:prstClr val="black">
              <a:alpha val="40000"/>
            </a:prstClr>
          </a:outerShdw>
        </a:effectLst>
      </xdr:spPr>
    </xdr:pic>
    <xdr:clientData/>
  </xdr:twoCellAnchor>
  <xdr:twoCellAnchor>
    <xdr:from>
      <xdr:col>1</xdr:col>
      <xdr:colOff>161925</xdr:colOff>
      <xdr:row>1</xdr:row>
      <xdr:rowOff>28575</xdr:rowOff>
    </xdr:from>
    <xdr:to>
      <xdr:col>2</xdr:col>
      <xdr:colOff>1028700</xdr:colOff>
      <xdr:row>4</xdr:row>
      <xdr:rowOff>105649</xdr:rowOff>
    </xdr:to>
    <xdr:pic>
      <xdr:nvPicPr>
        <xdr:cNvPr id="6" name="Picture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50000"/>
                  </a14:imgEffect>
                  <a14:imgEffect>
                    <a14:brightnessContrast bright="100000"/>
                  </a14:imgEffect>
                </a14:imgLayer>
              </a14:imgProps>
            </a:ext>
          </a:extLst>
        </a:blip>
        <a:stretch>
          <a:fillRect/>
        </a:stretch>
      </xdr:blipFill>
      <xdr:spPr bwMode="auto">
        <a:xfrm>
          <a:off x="276225" y="219075"/>
          <a:ext cx="2047875" cy="800974"/>
        </a:xfrm>
        <a:prstGeom prst="rect">
          <a:avLst/>
        </a:prstGeom>
        <a:noFill/>
        <a:ln w="9525" cap="flat">
          <a:noFill/>
          <a:round/>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4</xdr:row>
      <xdr:rowOff>0</xdr:rowOff>
    </xdr:from>
    <xdr:to>
      <xdr:col>23</xdr:col>
      <xdr:colOff>47625</xdr:colOff>
      <xdr:row>24</xdr:row>
      <xdr:rowOff>95250</xdr:rowOff>
    </xdr:to>
    <xdr:sp macro="" textlink="">
      <xdr:nvSpPr>
        <xdr:cNvPr id="33" name="Rettangolo arrotondato 32">
          <a:extLst>
            <a:ext uri="{FF2B5EF4-FFF2-40B4-BE49-F238E27FC236}">
              <a16:creationId xmlns:a16="http://schemas.microsoft.com/office/drawing/2014/main" id="{00000000-0008-0000-0100-000021000000}"/>
            </a:ext>
          </a:extLst>
        </xdr:cNvPr>
        <xdr:cNvSpPr/>
      </xdr:nvSpPr>
      <xdr:spPr>
        <a:xfrm>
          <a:off x="3095625" y="1609725"/>
          <a:ext cx="9277350" cy="4124325"/>
        </a:xfrm>
        <a:prstGeom prst="roundRect">
          <a:avLst>
            <a:gd name="adj" fmla="val 5758"/>
          </a:avLst>
        </a:prstGeom>
        <a:noFill/>
        <a:ln>
          <a:solidFill>
            <a:srgbClr val="0088C4"/>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1</xdr:colOff>
      <xdr:row>5</xdr:row>
      <xdr:rowOff>25368</xdr:rowOff>
    </xdr:from>
    <xdr:to>
      <xdr:col>12</xdr:col>
      <xdr:colOff>285751</xdr:colOff>
      <xdr:row>7</xdr:row>
      <xdr:rowOff>63468</xdr:rowOff>
    </xdr:to>
    <xdr:sp macro="" textlink="">
      <xdr:nvSpPr>
        <xdr:cNvPr id="10" name="Rettangolo arrotondato 9">
          <a:extLst>
            <a:ext uri="{FF2B5EF4-FFF2-40B4-BE49-F238E27FC236}">
              <a16:creationId xmlns:a16="http://schemas.microsoft.com/office/drawing/2014/main" id="{00000000-0008-0000-0100-00000A000000}"/>
            </a:ext>
          </a:extLst>
        </xdr:cNvPr>
        <xdr:cNvSpPr/>
      </xdr:nvSpPr>
      <xdr:spPr>
        <a:xfrm>
          <a:off x="6162676" y="1206468"/>
          <a:ext cx="144780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13</xdr:row>
      <xdr:rowOff>25368</xdr:rowOff>
    </xdr:from>
    <xdr:to>
      <xdr:col>11</xdr:col>
      <xdr:colOff>571500</xdr:colOff>
      <xdr:row>15</xdr:row>
      <xdr:rowOff>63468</xdr:rowOff>
    </xdr:to>
    <xdr:sp macro="" textlink="">
      <xdr:nvSpPr>
        <xdr:cNvPr id="12" name="Rettangolo arrotondato 11">
          <a:extLst>
            <a:ext uri="{FF2B5EF4-FFF2-40B4-BE49-F238E27FC236}">
              <a16:creationId xmlns:a16="http://schemas.microsoft.com/office/drawing/2014/main" id="{00000000-0008-0000-0100-00000C000000}"/>
            </a:ext>
          </a:extLst>
        </xdr:cNvPr>
        <xdr:cNvSpPr/>
      </xdr:nvSpPr>
      <xdr:spPr>
        <a:xfrm>
          <a:off x="5667375" y="3111468"/>
          <a:ext cx="115252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9</xdr:row>
      <xdr:rowOff>25368</xdr:rowOff>
    </xdr:from>
    <xdr:to>
      <xdr:col>11</xdr:col>
      <xdr:colOff>571500</xdr:colOff>
      <xdr:row>11</xdr:row>
      <xdr:rowOff>63468</xdr:rowOff>
    </xdr:to>
    <xdr:sp macro="" textlink="">
      <xdr:nvSpPr>
        <xdr:cNvPr id="14" name="Rettangolo arrotondato 13">
          <a:extLst>
            <a:ext uri="{FF2B5EF4-FFF2-40B4-BE49-F238E27FC236}">
              <a16:creationId xmlns:a16="http://schemas.microsoft.com/office/drawing/2014/main" id="{00000000-0008-0000-0100-00000E000000}"/>
            </a:ext>
          </a:extLst>
        </xdr:cNvPr>
        <xdr:cNvSpPr/>
      </xdr:nvSpPr>
      <xdr:spPr>
        <a:xfrm>
          <a:off x="5667375" y="2311368"/>
          <a:ext cx="115252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17</xdr:row>
      <xdr:rowOff>25368</xdr:rowOff>
    </xdr:from>
    <xdr:to>
      <xdr:col>12</xdr:col>
      <xdr:colOff>0</xdr:colOff>
      <xdr:row>19</xdr:row>
      <xdr:rowOff>63468</xdr:rowOff>
    </xdr:to>
    <xdr:sp macro="" textlink="">
      <xdr:nvSpPr>
        <xdr:cNvPr id="18" name="Rettangolo arrotondato 17">
          <a:extLst>
            <a:ext uri="{FF2B5EF4-FFF2-40B4-BE49-F238E27FC236}">
              <a16:creationId xmlns:a16="http://schemas.microsoft.com/office/drawing/2014/main" id="{00000000-0008-0000-0100-000012000000}"/>
            </a:ext>
          </a:extLst>
        </xdr:cNvPr>
        <xdr:cNvSpPr/>
      </xdr:nvSpPr>
      <xdr:spPr>
        <a:xfrm>
          <a:off x="5667375" y="3911568"/>
          <a:ext cx="11620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18</xdr:col>
      <xdr:colOff>1</xdr:colOff>
      <xdr:row>5</xdr:row>
      <xdr:rowOff>25368</xdr:rowOff>
    </xdr:from>
    <xdr:to>
      <xdr:col>20</xdr:col>
      <xdr:colOff>38101</xdr:colOff>
      <xdr:row>7</xdr:row>
      <xdr:rowOff>38100</xdr:rowOff>
    </xdr:to>
    <xdr:sp macro="" textlink="">
      <xdr:nvSpPr>
        <xdr:cNvPr id="19" name="Rettangolo arrotondato 18">
          <a:extLst>
            <a:ext uri="{FF2B5EF4-FFF2-40B4-BE49-F238E27FC236}">
              <a16:creationId xmlns:a16="http://schemas.microsoft.com/office/drawing/2014/main" id="{00000000-0008-0000-0100-000013000000}"/>
            </a:ext>
          </a:extLst>
        </xdr:cNvPr>
        <xdr:cNvSpPr/>
      </xdr:nvSpPr>
      <xdr:spPr>
        <a:xfrm>
          <a:off x="10544176" y="1206468"/>
          <a:ext cx="1200150" cy="431832"/>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21</xdr:row>
      <xdr:rowOff>25368</xdr:rowOff>
    </xdr:from>
    <xdr:to>
      <xdr:col>11</xdr:col>
      <xdr:colOff>561975</xdr:colOff>
      <xdr:row>23</xdr:row>
      <xdr:rowOff>63468</xdr:rowOff>
    </xdr:to>
    <xdr:sp macro="" textlink="">
      <xdr:nvSpPr>
        <xdr:cNvPr id="20" name="Rettangolo arrotondato 19">
          <a:extLst>
            <a:ext uri="{FF2B5EF4-FFF2-40B4-BE49-F238E27FC236}">
              <a16:creationId xmlns:a16="http://schemas.microsoft.com/office/drawing/2014/main" id="{00000000-0008-0000-0100-000014000000}"/>
            </a:ext>
          </a:extLst>
        </xdr:cNvPr>
        <xdr:cNvSpPr/>
      </xdr:nvSpPr>
      <xdr:spPr>
        <a:xfrm>
          <a:off x="5667375" y="4711668"/>
          <a:ext cx="1143000" cy="457200"/>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18</xdr:col>
      <xdr:colOff>0</xdr:colOff>
      <xdr:row>9</xdr:row>
      <xdr:rowOff>25368</xdr:rowOff>
    </xdr:from>
    <xdr:to>
      <xdr:col>20</xdr:col>
      <xdr:colOff>28575</xdr:colOff>
      <xdr:row>11</xdr:row>
      <xdr:rowOff>63468</xdr:rowOff>
    </xdr:to>
    <xdr:sp macro="" textlink="">
      <xdr:nvSpPr>
        <xdr:cNvPr id="29" name="Rettangolo arrotondato 28">
          <a:extLst>
            <a:ext uri="{FF2B5EF4-FFF2-40B4-BE49-F238E27FC236}">
              <a16:creationId xmlns:a16="http://schemas.microsoft.com/office/drawing/2014/main" id="{00000000-0008-0000-0100-00001D000000}"/>
            </a:ext>
          </a:extLst>
        </xdr:cNvPr>
        <xdr:cNvSpPr/>
      </xdr:nvSpPr>
      <xdr:spPr>
        <a:xfrm>
          <a:off x="10077450" y="2311368"/>
          <a:ext cx="119062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18</xdr:col>
      <xdr:colOff>2380</xdr:colOff>
      <xdr:row>13</xdr:row>
      <xdr:rowOff>25368</xdr:rowOff>
    </xdr:from>
    <xdr:to>
      <xdr:col>20</xdr:col>
      <xdr:colOff>35717</xdr:colOff>
      <xdr:row>15</xdr:row>
      <xdr:rowOff>38100</xdr:rowOff>
    </xdr:to>
    <xdr:sp macro="" textlink="">
      <xdr:nvSpPr>
        <xdr:cNvPr id="30" name="Rettangolo arrotondato 29">
          <a:extLst>
            <a:ext uri="{FF2B5EF4-FFF2-40B4-BE49-F238E27FC236}">
              <a16:creationId xmlns:a16="http://schemas.microsoft.com/office/drawing/2014/main" id="{00000000-0008-0000-0100-00001E000000}"/>
            </a:ext>
          </a:extLst>
        </xdr:cNvPr>
        <xdr:cNvSpPr/>
      </xdr:nvSpPr>
      <xdr:spPr>
        <a:xfrm>
          <a:off x="10546555" y="2806668"/>
          <a:ext cx="1195387" cy="431832"/>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18</xdr:col>
      <xdr:colOff>0</xdr:colOff>
      <xdr:row>17</xdr:row>
      <xdr:rowOff>25368</xdr:rowOff>
    </xdr:from>
    <xdr:to>
      <xdr:col>20</xdr:col>
      <xdr:colOff>23812</xdr:colOff>
      <xdr:row>19</xdr:row>
      <xdr:rowOff>63468</xdr:rowOff>
    </xdr:to>
    <xdr:sp macro="" textlink="">
      <xdr:nvSpPr>
        <xdr:cNvPr id="31" name="Rettangolo arrotondato 30">
          <a:extLst>
            <a:ext uri="{FF2B5EF4-FFF2-40B4-BE49-F238E27FC236}">
              <a16:creationId xmlns:a16="http://schemas.microsoft.com/office/drawing/2014/main" id="{00000000-0008-0000-0100-00001F000000}"/>
            </a:ext>
          </a:extLst>
        </xdr:cNvPr>
        <xdr:cNvSpPr/>
      </xdr:nvSpPr>
      <xdr:spPr>
        <a:xfrm>
          <a:off x="10108406" y="3906806"/>
          <a:ext cx="1190625" cy="454818"/>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18</xdr:col>
      <xdr:colOff>1</xdr:colOff>
      <xdr:row>21</xdr:row>
      <xdr:rowOff>25368</xdr:rowOff>
    </xdr:from>
    <xdr:to>
      <xdr:col>20</xdr:col>
      <xdr:colOff>23812</xdr:colOff>
      <xdr:row>23</xdr:row>
      <xdr:rowOff>63468</xdr:rowOff>
    </xdr:to>
    <xdr:sp macro="" textlink="">
      <xdr:nvSpPr>
        <xdr:cNvPr id="32" name="Rettangolo arrotondato 31">
          <a:extLst>
            <a:ext uri="{FF2B5EF4-FFF2-40B4-BE49-F238E27FC236}">
              <a16:creationId xmlns:a16="http://schemas.microsoft.com/office/drawing/2014/main" id="{00000000-0008-0000-0100-000020000000}"/>
            </a:ext>
          </a:extLst>
        </xdr:cNvPr>
        <xdr:cNvSpPr/>
      </xdr:nvSpPr>
      <xdr:spPr>
        <a:xfrm>
          <a:off x="10108407" y="4704524"/>
          <a:ext cx="1190624" cy="454819"/>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editAs="oneCell">
    <xdr:from>
      <xdr:col>17</xdr:col>
      <xdr:colOff>228600</xdr:colOff>
      <xdr:row>0</xdr:row>
      <xdr:rowOff>171450</xdr:rowOff>
    </xdr:from>
    <xdr:to>
      <xdr:col>20</xdr:col>
      <xdr:colOff>321070</xdr:colOff>
      <xdr:row>2</xdr:row>
      <xdr:rowOff>225996</xdr:rowOff>
    </xdr:to>
    <xdr:pic>
      <xdr:nvPicPr>
        <xdr:cNvPr id="34" name="Immagine 33">
          <a:hlinkClick xmlns:r="http://schemas.openxmlformats.org/officeDocument/2006/relationships" r:id="rId1"/>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91750" y="171450"/>
          <a:ext cx="1835545" cy="511746"/>
        </a:xfrm>
        <a:prstGeom prst="rect">
          <a:avLst/>
        </a:prstGeom>
        <a:ln>
          <a:noFill/>
        </a:ln>
        <a:effectLst>
          <a:outerShdw blurRad="50800" dist="38100" dir="2700000" algn="tl" rotWithShape="0">
            <a:prstClr val="black">
              <a:alpha val="40000"/>
            </a:prstClr>
          </a:outerShdw>
        </a:effectLst>
      </xdr:spPr>
    </xdr:pic>
    <xdr:clientData/>
  </xdr:twoCellAnchor>
  <xdr:twoCellAnchor>
    <xdr:from>
      <xdr:col>15</xdr:col>
      <xdr:colOff>200025</xdr:colOff>
      <xdr:row>15</xdr:row>
      <xdr:rowOff>152401</xdr:rowOff>
    </xdr:from>
    <xdr:to>
      <xdr:col>15</xdr:col>
      <xdr:colOff>361949</xdr:colOff>
      <xdr:row>16</xdr:row>
      <xdr:rowOff>123825</xdr:rowOff>
    </xdr:to>
    <xdr:sp macro="" textlink="">
      <xdr:nvSpPr>
        <xdr:cNvPr id="4" name="Croce 3">
          <a:extLst>
            <a:ext uri="{FF2B5EF4-FFF2-40B4-BE49-F238E27FC236}">
              <a16:creationId xmlns:a16="http://schemas.microsoft.com/office/drawing/2014/main" id="{00000000-0008-0000-0100-000004000000}"/>
            </a:ext>
          </a:extLst>
        </xdr:cNvPr>
        <xdr:cNvSpPr/>
      </xdr:nvSpPr>
      <xdr:spPr>
        <a:xfrm>
          <a:off x="8858250" y="3638551"/>
          <a:ext cx="161924" cy="161924"/>
        </a:xfrm>
        <a:prstGeom prst="plus">
          <a:avLst>
            <a:gd name="adj" fmla="val 44480"/>
          </a:avLst>
        </a:prstGeom>
        <a:solidFill>
          <a:schemeClr val="tx1">
            <a:lumMod val="65000"/>
            <a:lumOff val="35000"/>
          </a:schemeClr>
        </a:solidFill>
        <a:ln>
          <a:solidFill>
            <a:schemeClr val="tx1">
              <a:lumMod val="65000"/>
              <a:lumOff val="3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effectLst/>
            <a:latin typeface="+mn-lt"/>
            <a:ea typeface="+mn-ea"/>
            <a:cs typeface="+mn-cs"/>
          </a:endParaRPr>
        </a:p>
      </xdr:txBody>
    </xdr:sp>
    <xdr:clientData/>
  </xdr:twoCellAnchor>
  <xdr:twoCellAnchor>
    <xdr:from>
      <xdr:col>13</xdr:col>
      <xdr:colOff>523875</xdr:colOff>
      <xdr:row>8</xdr:row>
      <xdr:rowOff>104774</xdr:rowOff>
    </xdr:from>
    <xdr:to>
      <xdr:col>22</xdr:col>
      <xdr:colOff>47625</xdr:colOff>
      <xdr:row>19</xdr:row>
      <xdr:rowOff>171449</xdr:rowOff>
    </xdr:to>
    <xdr:sp macro="" textlink="">
      <xdr:nvSpPr>
        <xdr:cNvPr id="38" name="Rettangolo arrotondato 37">
          <a:extLst>
            <a:ext uri="{FF2B5EF4-FFF2-40B4-BE49-F238E27FC236}">
              <a16:creationId xmlns:a16="http://schemas.microsoft.com/office/drawing/2014/main" id="{00000000-0008-0000-0100-000026000000}"/>
            </a:ext>
          </a:extLst>
        </xdr:cNvPr>
        <xdr:cNvSpPr/>
      </xdr:nvSpPr>
      <xdr:spPr>
        <a:xfrm>
          <a:off x="8001000" y="2181224"/>
          <a:ext cx="4838700" cy="2276475"/>
        </a:xfrm>
        <a:prstGeom prst="roundRect">
          <a:avLst>
            <a:gd name="adj" fmla="val 5758"/>
          </a:avLst>
        </a:prstGeom>
        <a:no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6</xdr:col>
      <xdr:colOff>9525</xdr:colOff>
      <xdr:row>5</xdr:row>
      <xdr:rowOff>28575</xdr:rowOff>
    </xdr:from>
    <xdr:to>
      <xdr:col>8</xdr:col>
      <xdr:colOff>561975</xdr:colOff>
      <xdr:row>7</xdr:row>
      <xdr:rowOff>95250</xdr:rowOff>
    </xdr:to>
    <xdr:sp macro="" textlink="">
      <xdr:nvSpPr>
        <xdr:cNvPr id="36" name="Rettangolo arrotondato 24">
          <a:extLst>
            <a:ext uri="{FF2B5EF4-FFF2-40B4-BE49-F238E27FC236}">
              <a16:creationId xmlns:a16="http://schemas.microsoft.com/office/drawing/2014/main" id="{00000000-0008-0000-0100-000024000000}"/>
            </a:ext>
          </a:extLst>
        </xdr:cNvPr>
        <xdr:cNvSpPr/>
      </xdr:nvSpPr>
      <xdr:spPr>
        <a:xfrm>
          <a:off x="3352800" y="1514475"/>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WEIGHT</a:t>
          </a:r>
          <a:r>
            <a:rPr lang="it-IT" sz="1400" b="1" baseline="0">
              <a:latin typeface="+mn-lt"/>
            </a:rPr>
            <a:t> UNITS</a:t>
          </a:r>
          <a:endParaRPr lang="it-IT" sz="1400" b="1">
            <a:latin typeface="+mn-lt"/>
          </a:endParaRPr>
        </a:p>
      </xdr:txBody>
    </xdr:sp>
    <xdr:clientData/>
  </xdr:twoCellAnchor>
  <xdr:twoCellAnchor>
    <xdr:from>
      <xdr:col>6</xdr:col>
      <xdr:colOff>9525</xdr:colOff>
      <xdr:row>9</xdr:row>
      <xdr:rowOff>9525</xdr:rowOff>
    </xdr:from>
    <xdr:to>
      <xdr:col>8</xdr:col>
      <xdr:colOff>561975</xdr:colOff>
      <xdr:row>11</xdr:row>
      <xdr:rowOff>76200</xdr:rowOff>
    </xdr:to>
    <xdr:sp macro="" textlink="">
      <xdr:nvSpPr>
        <xdr:cNvPr id="39" name="Rettangolo arrotondato 24">
          <a:extLst>
            <a:ext uri="{FF2B5EF4-FFF2-40B4-BE49-F238E27FC236}">
              <a16:creationId xmlns:a16="http://schemas.microsoft.com/office/drawing/2014/main" id="{00000000-0008-0000-0100-000027000000}"/>
            </a:ext>
          </a:extLst>
        </xdr:cNvPr>
        <xdr:cNvSpPr/>
      </xdr:nvSpPr>
      <xdr:spPr>
        <a:xfrm>
          <a:off x="3352800" y="2295525"/>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MAINS VOLTAGE</a:t>
          </a:r>
        </a:p>
      </xdr:txBody>
    </xdr:sp>
    <xdr:clientData/>
  </xdr:twoCellAnchor>
  <xdr:twoCellAnchor>
    <xdr:from>
      <xdr:col>6</xdr:col>
      <xdr:colOff>9525</xdr:colOff>
      <xdr:row>13</xdr:row>
      <xdr:rowOff>19050</xdr:rowOff>
    </xdr:from>
    <xdr:to>
      <xdr:col>8</xdr:col>
      <xdr:colOff>561975</xdr:colOff>
      <xdr:row>15</xdr:row>
      <xdr:rowOff>85725</xdr:rowOff>
    </xdr:to>
    <xdr:sp macro="" textlink="">
      <xdr:nvSpPr>
        <xdr:cNvPr id="40" name="Rettangolo arrotondato 24">
          <a:extLst>
            <a:ext uri="{FF2B5EF4-FFF2-40B4-BE49-F238E27FC236}">
              <a16:creationId xmlns:a16="http://schemas.microsoft.com/office/drawing/2014/main" id="{00000000-0008-0000-0100-000028000000}"/>
            </a:ext>
          </a:extLst>
        </xdr:cNvPr>
        <xdr:cNvSpPr/>
      </xdr:nvSpPr>
      <xdr:spPr>
        <a:xfrm>
          <a:off x="3352800" y="3105150"/>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CURRENCY</a:t>
          </a:r>
        </a:p>
      </xdr:txBody>
    </xdr:sp>
    <xdr:clientData/>
  </xdr:twoCellAnchor>
  <xdr:twoCellAnchor>
    <xdr:from>
      <xdr:col>6</xdr:col>
      <xdr:colOff>0</xdr:colOff>
      <xdr:row>17</xdr:row>
      <xdr:rowOff>19050</xdr:rowOff>
    </xdr:from>
    <xdr:to>
      <xdr:col>8</xdr:col>
      <xdr:colOff>552450</xdr:colOff>
      <xdr:row>19</xdr:row>
      <xdr:rowOff>85725</xdr:rowOff>
    </xdr:to>
    <xdr:sp macro="" textlink="">
      <xdr:nvSpPr>
        <xdr:cNvPr id="41" name="Rettangolo arrotondato 24">
          <a:extLst>
            <a:ext uri="{FF2B5EF4-FFF2-40B4-BE49-F238E27FC236}">
              <a16:creationId xmlns:a16="http://schemas.microsoft.com/office/drawing/2014/main" id="{00000000-0008-0000-0100-000029000000}"/>
            </a:ext>
          </a:extLst>
        </xdr:cNvPr>
        <xdr:cNvSpPr/>
      </xdr:nvSpPr>
      <xdr:spPr>
        <a:xfrm>
          <a:off x="3343275" y="3905250"/>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LOCAL</a:t>
          </a:r>
          <a:r>
            <a:rPr lang="it-IT" sz="1400" b="1" baseline="0">
              <a:latin typeface="+mn-lt"/>
            </a:rPr>
            <a:t> </a:t>
          </a:r>
          <a:r>
            <a:rPr lang="it-IT" sz="1400" b="1">
              <a:latin typeface="+mn-lt"/>
            </a:rPr>
            <a:t>PRICE</a:t>
          </a:r>
          <a:br>
            <a:rPr lang="it-IT" sz="1400" b="1">
              <a:latin typeface="+mn-lt"/>
            </a:rPr>
          </a:br>
          <a:r>
            <a:rPr lang="it-IT" sz="1400" b="1" baseline="0">
              <a:latin typeface="+mn-lt"/>
            </a:rPr>
            <a:t>PER</a:t>
          </a:r>
          <a:r>
            <a:rPr lang="it-IT" sz="1400" b="1">
              <a:latin typeface="+mn-lt"/>
            </a:rPr>
            <a:t> kWh</a:t>
          </a:r>
        </a:p>
      </xdr:txBody>
    </xdr:sp>
    <xdr:clientData/>
  </xdr:twoCellAnchor>
  <xdr:twoCellAnchor>
    <xdr:from>
      <xdr:col>6</xdr:col>
      <xdr:colOff>20293</xdr:colOff>
      <xdr:row>21</xdr:row>
      <xdr:rowOff>19463</xdr:rowOff>
    </xdr:from>
    <xdr:to>
      <xdr:col>8</xdr:col>
      <xdr:colOff>573571</xdr:colOff>
      <xdr:row>23</xdr:row>
      <xdr:rowOff>89038</xdr:rowOff>
    </xdr:to>
    <xdr:sp macro="" textlink="">
      <xdr:nvSpPr>
        <xdr:cNvPr id="42" name="Rettangolo arrotondato 24">
          <a:hlinkClick xmlns:r="http://schemas.openxmlformats.org/officeDocument/2006/relationships" r:id="rId3"/>
          <a:extLst>
            <a:ext uri="{FF2B5EF4-FFF2-40B4-BE49-F238E27FC236}">
              <a16:creationId xmlns:a16="http://schemas.microsoft.com/office/drawing/2014/main" id="{00000000-0008-0000-0100-00002A000000}"/>
            </a:ext>
          </a:extLst>
        </xdr:cNvPr>
        <xdr:cNvSpPr/>
      </xdr:nvSpPr>
      <xdr:spPr>
        <a:xfrm>
          <a:off x="3366467" y="4682572"/>
          <a:ext cx="1712843" cy="483705"/>
        </a:xfrm>
        <a:prstGeom prst="roundRect">
          <a:avLst/>
        </a:prstGeom>
        <a:solidFill>
          <a:schemeClr val="bg1">
            <a:lumMod val="8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tx1">
                  <a:lumMod val="65000"/>
                  <a:lumOff val="35000"/>
                </a:schemeClr>
              </a:solidFill>
              <a:latin typeface="+mn-lt"/>
            </a:rPr>
            <a:t>COOLING</a:t>
          </a:r>
          <a:r>
            <a:rPr lang="it-IT" sz="1400" b="1" baseline="0">
              <a:solidFill>
                <a:schemeClr val="tx1">
                  <a:lumMod val="65000"/>
                  <a:lumOff val="35000"/>
                </a:schemeClr>
              </a:solidFill>
              <a:latin typeface="+mn-lt"/>
            </a:rPr>
            <a:t> COST </a:t>
          </a:r>
          <a:br>
            <a:rPr lang="it-IT" sz="1400" b="1" baseline="0">
              <a:solidFill>
                <a:schemeClr val="tx1">
                  <a:lumMod val="65000"/>
                  <a:lumOff val="35000"/>
                </a:schemeClr>
              </a:solidFill>
              <a:latin typeface="+mn-lt"/>
            </a:rPr>
          </a:br>
          <a:r>
            <a:rPr lang="it-IT" sz="1400" b="1" baseline="0">
              <a:solidFill>
                <a:schemeClr val="tx1">
                  <a:lumMod val="65000"/>
                  <a:lumOff val="35000"/>
                </a:schemeClr>
              </a:solidFill>
              <a:latin typeface="+mn-lt"/>
            </a:rPr>
            <a:t>PER 1000 BTU*</a:t>
          </a:r>
          <a:endParaRPr lang="it-IT" sz="1400" b="1">
            <a:solidFill>
              <a:schemeClr val="tx1">
                <a:lumMod val="65000"/>
                <a:lumOff val="35000"/>
              </a:schemeClr>
            </a:solidFill>
            <a:latin typeface="+mn-lt"/>
          </a:endParaRPr>
        </a:p>
      </xdr:txBody>
    </xdr:sp>
    <xdr:clientData/>
  </xdr:twoCellAnchor>
  <xdr:twoCellAnchor>
    <xdr:from>
      <xdr:col>14</xdr:col>
      <xdr:colOff>9940</xdr:colOff>
      <xdr:row>21</xdr:row>
      <xdr:rowOff>9110</xdr:rowOff>
    </xdr:from>
    <xdr:to>
      <xdr:col>16</xdr:col>
      <xdr:colOff>563218</xdr:colOff>
      <xdr:row>23</xdr:row>
      <xdr:rowOff>78685</xdr:rowOff>
    </xdr:to>
    <xdr:sp macro="" textlink="">
      <xdr:nvSpPr>
        <xdr:cNvPr id="43" name="Rettangolo arrotondato 24">
          <a:extLst>
            <a:ext uri="{FF2B5EF4-FFF2-40B4-BE49-F238E27FC236}">
              <a16:creationId xmlns:a16="http://schemas.microsoft.com/office/drawing/2014/main" id="{00000000-0008-0000-0100-00002B000000}"/>
            </a:ext>
          </a:extLst>
        </xdr:cNvPr>
        <xdr:cNvSpPr/>
      </xdr:nvSpPr>
      <xdr:spPr>
        <a:xfrm>
          <a:off x="7754179" y="4672219"/>
          <a:ext cx="1712843" cy="483705"/>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tx1">
                  <a:lumMod val="65000"/>
                  <a:lumOff val="35000"/>
                </a:schemeClr>
              </a:solidFill>
              <a:latin typeface="+mn-lt"/>
            </a:rPr>
            <a:t>IN STANDBY </a:t>
          </a:r>
          <a:br>
            <a:rPr lang="it-IT" sz="1400" b="1">
              <a:solidFill>
                <a:schemeClr val="tx1">
                  <a:lumMod val="65000"/>
                  <a:lumOff val="35000"/>
                </a:schemeClr>
              </a:solidFill>
              <a:latin typeface="+mn-lt"/>
            </a:rPr>
          </a:br>
          <a:r>
            <a:rPr lang="it-IT" sz="1400" b="1">
              <a:solidFill>
                <a:schemeClr val="tx1">
                  <a:lumMod val="65000"/>
                  <a:lumOff val="35000"/>
                </a:schemeClr>
              </a:solidFill>
              <a:latin typeface="+mn-lt"/>
            </a:rPr>
            <a:t>OR OFF</a:t>
          </a:r>
        </a:p>
      </xdr:txBody>
    </xdr:sp>
    <xdr:clientData/>
  </xdr:twoCellAnchor>
  <xdr:twoCellAnchor>
    <xdr:from>
      <xdr:col>14</xdr:col>
      <xdr:colOff>10354</xdr:colOff>
      <xdr:row>5</xdr:row>
      <xdr:rowOff>14494</xdr:rowOff>
    </xdr:from>
    <xdr:to>
      <xdr:col>16</xdr:col>
      <xdr:colOff>563632</xdr:colOff>
      <xdr:row>7</xdr:row>
      <xdr:rowOff>84069</xdr:rowOff>
    </xdr:to>
    <xdr:sp macro="" textlink="">
      <xdr:nvSpPr>
        <xdr:cNvPr id="44" name="Rettangolo arrotondato 24">
          <a:extLst>
            <a:ext uri="{FF2B5EF4-FFF2-40B4-BE49-F238E27FC236}">
              <a16:creationId xmlns:a16="http://schemas.microsoft.com/office/drawing/2014/main" id="{00000000-0008-0000-0100-00002C000000}"/>
            </a:ext>
          </a:extLst>
        </xdr:cNvPr>
        <xdr:cNvSpPr/>
      </xdr:nvSpPr>
      <xdr:spPr>
        <a:xfrm>
          <a:off x="7763704" y="1500394"/>
          <a:ext cx="1715328" cy="488675"/>
        </a:xfrm>
        <a:prstGeom prst="roundRect">
          <a:avLst/>
        </a:prstGeom>
        <a:solidFill>
          <a:srgbClr val="0088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bg1"/>
              </a:solidFill>
              <a:latin typeface="+mn-lt"/>
            </a:rPr>
            <a:t>TOTAL DAYS OF OPERATION</a:t>
          </a:r>
        </a:p>
      </xdr:txBody>
    </xdr:sp>
    <xdr:clientData/>
  </xdr:twoCellAnchor>
  <xdr:twoCellAnchor>
    <xdr:from>
      <xdr:col>14</xdr:col>
      <xdr:colOff>9111</xdr:colOff>
      <xdr:row>17</xdr:row>
      <xdr:rowOff>39756</xdr:rowOff>
    </xdr:from>
    <xdr:to>
      <xdr:col>16</xdr:col>
      <xdr:colOff>559077</xdr:colOff>
      <xdr:row>19</xdr:row>
      <xdr:rowOff>114300</xdr:rowOff>
    </xdr:to>
    <xdr:sp macro="" textlink="">
      <xdr:nvSpPr>
        <xdr:cNvPr id="46" name="Rettangolo arrotondato 24">
          <a:extLst>
            <a:ext uri="{FF2B5EF4-FFF2-40B4-BE49-F238E27FC236}">
              <a16:creationId xmlns:a16="http://schemas.microsoft.com/office/drawing/2014/main" id="{00000000-0008-0000-0100-00002E000000}"/>
            </a:ext>
          </a:extLst>
        </xdr:cNvPr>
        <xdr:cNvSpPr/>
      </xdr:nvSpPr>
      <xdr:spPr>
        <a:xfrm>
          <a:off x="7753350" y="3907734"/>
          <a:ext cx="1709531" cy="488675"/>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36000" rIns="36000" rtlCol="0" anchor="ctr"/>
        <a:lstStyle/>
        <a:p>
          <a:pPr algn="ctr"/>
          <a:r>
            <a:rPr lang="it-IT" sz="1400" b="1">
              <a:solidFill>
                <a:schemeClr val="tx1">
                  <a:lumMod val="65000"/>
                  <a:lumOff val="35000"/>
                </a:schemeClr>
              </a:solidFill>
              <a:latin typeface="+mn-lt"/>
            </a:rPr>
            <a:t>OPERATING HOURS</a:t>
          </a:r>
          <a:r>
            <a:rPr lang="it-IT" sz="1400" b="1" baseline="0">
              <a:solidFill>
                <a:schemeClr val="tx1">
                  <a:lumMod val="65000"/>
                  <a:lumOff val="35000"/>
                </a:schemeClr>
              </a:solidFill>
              <a:latin typeface="+mn-lt"/>
            </a:rPr>
            <a:t> IN IDLE MODE</a:t>
          </a:r>
          <a:endParaRPr lang="it-IT" sz="1400" b="1">
            <a:solidFill>
              <a:schemeClr val="tx1">
                <a:lumMod val="65000"/>
                <a:lumOff val="35000"/>
              </a:schemeClr>
            </a:solidFill>
            <a:latin typeface="+mn-lt"/>
          </a:endParaRPr>
        </a:p>
      </xdr:txBody>
    </xdr:sp>
    <xdr:clientData/>
  </xdr:twoCellAnchor>
  <xdr:twoCellAnchor>
    <xdr:from>
      <xdr:col>14</xdr:col>
      <xdr:colOff>10354</xdr:colOff>
      <xdr:row>9</xdr:row>
      <xdr:rowOff>4969</xdr:rowOff>
    </xdr:from>
    <xdr:to>
      <xdr:col>16</xdr:col>
      <xdr:colOff>563632</xdr:colOff>
      <xdr:row>11</xdr:row>
      <xdr:rowOff>74544</xdr:rowOff>
    </xdr:to>
    <xdr:sp macro="" textlink="">
      <xdr:nvSpPr>
        <xdr:cNvPr id="47" name="Rettangolo arrotondato 24">
          <a:extLst>
            <a:ext uri="{FF2B5EF4-FFF2-40B4-BE49-F238E27FC236}">
              <a16:creationId xmlns:a16="http://schemas.microsoft.com/office/drawing/2014/main" id="{00000000-0008-0000-0100-00002F000000}"/>
            </a:ext>
          </a:extLst>
        </xdr:cNvPr>
        <xdr:cNvSpPr/>
      </xdr:nvSpPr>
      <xdr:spPr>
        <a:xfrm>
          <a:off x="7763704" y="2290969"/>
          <a:ext cx="1715328" cy="488675"/>
        </a:xfrm>
        <a:prstGeom prst="roundRect">
          <a:avLst/>
        </a:prstGeom>
        <a:solidFill>
          <a:srgbClr val="0088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bg1"/>
              </a:solidFill>
              <a:latin typeface="+mn-lt"/>
            </a:rPr>
            <a:t>OPERATING HOURS PER DAY</a:t>
          </a:r>
        </a:p>
      </xdr:txBody>
    </xdr:sp>
    <xdr:clientData/>
  </xdr:twoCellAnchor>
  <xdr:twoCellAnchor>
    <xdr:from>
      <xdr:col>14</xdr:col>
      <xdr:colOff>10354</xdr:colOff>
      <xdr:row>13</xdr:row>
      <xdr:rowOff>4969</xdr:rowOff>
    </xdr:from>
    <xdr:to>
      <xdr:col>16</xdr:col>
      <xdr:colOff>563632</xdr:colOff>
      <xdr:row>15</xdr:row>
      <xdr:rowOff>74544</xdr:rowOff>
    </xdr:to>
    <xdr:sp macro="" textlink="">
      <xdr:nvSpPr>
        <xdr:cNvPr id="48" name="Rettangolo arrotondato 24">
          <a:extLst>
            <a:ext uri="{FF2B5EF4-FFF2-40B4-BE49-F238E27FC236}">
              <a16:creationId xmlns:a16="http://schemas.microsoft.com/office/drawing/2014/main" id="{00000000-0008-0000-0100-000030000000}"/>
            </a:ext>
          </a:extLst>
        </xdr:cNvPr>
        <xdr:cNvSpPr/>
      </xdr:nvSpPr>
      <xdr:spPr>
        <a:xfrm>
          <a:off x="7763704" y="3091069"/>
          <a:ext cx="1715328" cy="488675"/>
        </a:xfrm>
        <a:prstGeom prst="roundRect">
          <a:avLst/>
        </a:prstGeom>
        <a:solidFill>
          <a:srgbClr val="0088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72000" rIns="72000" rtlCol="0" anchor="ctr"/>
        <a:lstStyle/>
        <a:p>
          <a:pPr algn="ctr"/>
          <a:r>
            <a:rPr lang="it-IT" sz="1400" b="1">
              <a:solidFill>
                <a:schemeClr val="bg1"/>
              </a:solidFill>
              <a:latin typeface="+mn-lt"/>
            </a:rPr>
            <a:t>OPERATING HOURS AT 1/8</a:t>
          </a:r>
          <a:r>
            <a:rPr lang="it-IT" sz="1400" b="1" baseline="0">
              <a:solidFill>
                <a:schemeClr val="bg1"/>
              </a:solidFill>
              <a:latin typeface="+mn-lt"/>
            </a:rPr>
            <a:t> MAX POWER</a:t>
          </a:r>
          <a:endParaRPr lang="it-IT" sz="1400" b="1">
            <a:solidFill>
              <a:schemeClr val="bg1"/>
            </a:solidFill>
            <a:latin typeface="+mn-lt"/>
          </a:endParaRPr>
        </a:p>
      </xdr:txBody>
    </xdr:sp>
    <xdr:clientData/>
  </xdr:twoCellAnchor>
  <xdr:twoCellAnchor editAs="oneCell">
    <xdr:from>
      <xdr:col>15</xdr:col>
      <xdr:colOff>147299</xdr:colOff>
      <xdr:row>11</xdr:row>
      <xdr:rowOff>89297</xdr:rowOff>
    </xdr:from>
    <xdr:to>
      <xdr:col>15</xdr:col>
      <xdr:colOff>415190</xdr:colOff>
      <xdr:row>12</xdr:row>
      <xdr:rowOff>164878</xdr:rowOff>
    </xdr:to>
    <xdr:pic>
      <xdr:nvPicPr>
        <xdr:cNvPr id="11" name="Graphic 10" descr="Pause">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rot="16200000">
          <a:off x="8497547" y="2793492"/>
          <a:ext cx="266081" cy="267891"/>
        </a:xfrm>
        <a:prstGeom prst="rect">
          <a:avLst/>
        </a:prstGeom>
      </xdr:spPr>
    </xdr:pic>
    <xdr:clientData/>
  </xdr:twoCellAnchor>
  <xdr:twoCellAnchor>
    <xdr:from>
      <xdr:col>10</xdr:col>
      <xdr:colOff>286579</xdr:colOff>
      <xdr:row>26</xdr:row>
      <xdr:rowOff>43069</xdr:rowOff>
    </xdr:from>
    <xdr:to>
      <xdr:col>13</xdr:col>
      <xdr:colOff>496957</xdr:colOff>
      <xdr:row>28</xdr:row>
      <xdr:rowOff>7869</xdr:rowOff>
    </xdr:to>
    <xdr:sp macro="" textlink="">
      <xdr:nvSpPr>
        <xdr:cNvPr id="50" name="Rettangolo arrotondato 24">
          <a:hlinkClick xmlns:r="http://schemas.openxmlformats.org/officeDocument/2006/relationships" r:id="rId6"/>
          <a:extLst>
            <a:ext uri="{FF2B5EF4-FFF2-40B4-BE49-F238E27FC236}">
              <a16:creationId xmlns:a16="http://schemas.microsoft.com/office/drawing/2014/main" id="{00000000-0008-0000-0100-000032000000}"/>
            </a:ext>
          </a:extLst>
        </xdr:cNvPr>
        <xdr:cNvSpPr/>
      </xdr:nvSpPr>
      <xdr:spPr>
        <a:xfrm>
          <a:off x="5953954" y="6100969"/>
          <a:ext cx="1715328" cy="488675"/>
        </a:xfrm>
        <a:custGeom>
          <a:avLst/>
          <a:gdLst>
            <a:gd name="connsiteX0" fmla="*/ 0 w 1706460"/>
            <a:gd name="connsiteY0" fmla="*/ 81666 h 489989"/>
            <a:gd name="connsiteX1" fmla="*/ 81666 w 1706460"/>
            <a:gd name="connsiteY1" fmla="*/ 0 h 489989"/>
            <a:gd name="connsiteX2" fmla="*/ 1624794 w 1706460"/>
            <a:gd name="connsiteY2" fmla="*/ 0 h 489989"/>
            <a:gd name="connsiteX3" fmla="*/ 1706460 w 1706460"/>
            <a:gd name="connsiteY3" fmla="*/ 81666 h 489989"/>
            <a:gd name="connsiteX4" fmla="*/ 1706460 w 1706460"/>
            <a:gd name="connsiteY4" fmla="*/ 408323 h 489989"/>
            <a:gd name="connsiteX5" fmla="*/ 1624794 w 1706460"/>
            <a:gd name="connsiteY5" fmla="*/ 489989 h 489989"/>
            <a:gd name="connsiteX6" fmla="*/ 81666 w 1706460"/>
            <a:gd name="connsiteY6" fmla="*/ 489989 h 489989"/>
            <a:gd name="connsiteX7" fmla="*/ 0 w 1706460"/>
            <a:gd name="connsiteY7" fmla="*/ 408323 h 489989"/>
            <a:gd name="connsiteX8" fmla="*/ 0 w 1706460"/>
            <a:gd name="connsiteY8" fmla="*/ 81666 h 489989"/>
            <a:gd name="connsiteX0" fmla="*/ 0 w 1706460"/>
            <a:gd name="connsiteY0" fmla="*/ 81666 h 489989"/>
            <a:gd name="connsiteX1" fmla="*/ 81666 w 1706460"/>
            <a:gd name="connsiteY1" fmla="*/ 0 h 489989"/>
            <a:gd name="connsiteX2" fmla="*/ 1624794 w 1706460"/>
            <a:gd name="connsiteY2" fmla="*/ 0 h 489989"/>
            <a:gd name="connsiteX3" fmla="*/ 1706460 w 1706460"/>
            <a:gd name="connsiteY3" fmla="*/ 81666 h 489989"/>
            <a:gd name="connsiteX4" fmla="*/ 1705460 w 1706460"/>
            <a:gd name="connsiteY4" fmla="*/ 244652 h 489989"/>
            <a:gd name="connsiteX5" fmla="*/ 1706460 w 1706460"/>
            <a:gd name="connsiteY5" fmla="*/ 408323 h 489989"/>
            <a:gd name="connsiteX6" fmla="*/ 1624794 w 1706460"/>
            <a:gd name="connsiteY6" fmla="*/ 489989 h 489989"/>
            <a:gd name="connsiteX7" fmla="*/ 81666 w 1706460"/>
            <a:gd name="connsiteY7" fmla="*/ 489989 h 489989"/>
            <a:gd name="connsiteX8" fmla="*/ 0 w 1706460"/>
            <a:gd name="connsiteY8" fmla="*/ 408323 h 489989"/>
            <a:gd name="connsiteX9" fmla="*/ 0 w 1706460"/>
            <a:gd name="connsiteY9" fmla="*/ 81666 h 48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706460" h="489989">
              <a:moveTo>
                <a:pt x="0" y="81666"/>
              </a:moveTo>
              <a:cubicBezTo>
                <a:pt x="0" y="36563"/>
                <a:pt x="36563" y="0"/>
                <a:pt x="81666" y="0"/>
              </a:cubicBezTo>
              <a:lnTo>
                <a:pt x="1624794" y="0"/>
              </a:lnTo>
              <a:cubicBezTo>
                <a:pt x="1669897" y="0"/>
                <a:pt x="1706460" y="36563"/>
                <a:pt x="1706460" y="81666"/>
              </a:cubicBezTo>
              <a:cubicBezTo>
                <a:pt x="1706127" y="135995"/>
                <a:pt x="1705793" y="190323"/>
                <a:pt x="1705460" y="244652"/>
              </a:cubicBezTo>
              <a:cubicBezTo>
                <a:pt x="1705793" y="299209"/>
                <a:pt x="1706127" y="353766"/>
                <a:pt x="1706460" y="408323"/>
              </a:cubicBezTo>
              <a:cubicBezTo>
                <a:pt x="1706460" y="453426"/>
                <a:pt x="1669897" y="489989"/>
                <a:pt x="1624794" y="489989"/>
              </a:cubicBezTo>
              <a:lnTo>
                <a:pt x="81666" y="489989"/>
              </a:lnTo>
              <a:cubicBezTo>
                <a:pt x="36563" y="489989"/>
                <a:pt x="0" y="453426"/>
                <a:pt x="0" y="408323"/>
              </a:cubicBezTo>
              <a:lnTo>
                <a:pt x="0" y="81666"/>
              </a:lnTo>
              <a:close/>
            </a:path>
          </a:pathLst>
        </a:custGeom>
        <a:solidFill>
          <a:srgbClr val="0088C4"/>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rIns="72000" rtlCol="0" anchor="ctr"/>
        <a:lstStyle/>
        <a:p>
          <a:pPr algn="ctr"/>
          <a:r>
            <a:rPr lang="it-IT" sz="1400" b="1">
              <a:solidFill>
                <a:schemeClr val="bg1"/>
              </a:solidFill>
              <a:latin typeface="+mn-lt"/>
            </a:rPr>
            <a:t>Lo-Z SPEAKERS</a:t>
          </a:r>
        </a:p>
      </xdr:txBody>
    </xdr:sp>
    <xdr:clientData/>
  </xdr:twoCellAnchor>
  <xdr:twoCellAnchor>
    <xdr:from>
      <xdr:col>14</xdr:col>
      <xdr:colOff>61920</xdr:colOff>
      <xdr:row>26</xdr:row>
      <xdr:rowOff>44054</xdr:rowOff>
    </xdr:from>
    <xdr:to>
      <xdr:col>17</xdr:col>
      <xdr:colOff>34173</xdr:colOff>
      <xdr:row>28</xdr:row>
      <xdr:rowOff>8854</xdr:rowOff>
    </xdr:to>
    <xdr:sp macro="" textlink="">
      <xdr:nvSpPr>
        <xdr:cNvPr id="52" name="Rettangolo arrotondato 24">
          <a:hlinkClick xmlns:r="http://schemas.openxmlformats.org/officeDocument/2006/relationships" r:id="rId7"/>
          <a:extLst>
            <a:ext uri="{FF2B5EF4-FFF2-40B4-BE49-F238E27FC236}">
              <a16:creationId xmlns:a16="http://schemas.microsoft.com/office/drawing/2014/main" id="{00000000-0008-0000-0100-000034000000}"/>
            </a:ext>
          </a:extLst>
        </xdr:cNvPr>
        <xdr:cNvSpPr/>
      </xdr:nvSpPr>
      <xdr:spPr>
        <a:xfrm>
          <a:off x="7815270" y="6101954"/>
          <a:ext cx="1715328" cy="488675"/>
        </a:xfrm>
        <a:custGeom>
          <a:avLst/>
          <a:gdLst>
            <a:gd name="connsiteX0" fmla="*/ 0 w 1706460"/>
            <a:gd name="connsiteY0" fmla="*/ 81666 h 489989"/>
            <a:gd name="connsiteX1" fmla="*/ 81666 w 1706460"/>
            <a:gd name="connsiteY1" fmla="*/ 0 h 489989"/>
            <a:gd name="connsiteX2" fmla="*/ 1624794 w 1706460"/>
            <a:gd name="connsiteY2" fmla="*/ 0 h 489989"/>
            <a:gd name="connsiteX3" fmla="*/ 1706460 w 1706460"/>
            <a:gd name="connsiteY3" fmla="*/ 81666 h 489989"/>
            <a:gd name="connsiteX4" fmla="*/ 1706460 w 1706460"/>
            <a:gd name="connsiteY4" fmla="*/ 408323 h 489989"/>
            <a:gd name="connsiteX5" fmla="*/ 1624794 w 1706460"/>
            <a:gd name="connsiteY5" fmla="*/ 489989 h 489989"/>
            <a:gd name="connsiteX6" fmla="*/ 81666 w 1706460"/>
            <a:gd name="connsiteY6" fmla="*/ 489989 h 489989"/>
            <a:gd name="connsiteX7" fmla="*/ 0 w 1706460"/>
            <a:gd name="connsiteY7" fmla="*/ 408323 h 489989"/>
            <a:gd name="connsiteX8" fmla="*/ 0 w 1706460"/>
            <a:gd name="connsiteY8" fmla="*/ 81666 h 489989"/>
            <a:gd name="connsiteX0" fmla="*/ 0 w 1706460"/>
            <a:gd name="connsiteY0" fmla="*/ 81666 h 489989"/>
            <a:gd name="connsiteX1" fmla="*/ 81666 w 1706460"/>
            <a:gd name="connsiteY1" fmla="*/ 0 h 489989"/>
            <a:gd name="connsiteX2" fmla="*/ 1624794 w 1706460"/>
            <a:gd name="connsiteY2" fmla="*/ 0 h 489989"/>
            <a:gd name="connsiteX3" fmla="*/ 1706460 w 1706460"/>
            <a:gd name="connsiteY3" fmla="*/ 81666 h 489989"/>
            <a:gd name="connsiteX4" fmla="*/ 1705460 w 1706460"/>
            <a:gd name="connsiteY4" fmla="*/ 244652 h 489989"/>
            <a:gd name="connsiteX5" fmla="*/ 1706460 w 1706460"/>
            <a:gd name="connsiteY5" fmla="*/ 408323 h 489989"/>
            <a:gd name="connsiteX6" fmla="*/ 1624794 w 1706460"/>
            <a:gd name="connsiteY6" fmla="*/ 489989 h 489989"/>
            <a:gd name="connsiteX7" fmla="*/ 81666 w 1706460"/>
            <a:gd name="connsiteY7" fmla="*/ 489989 h 489989"/>
            <a:gd name="connsiteX8" fmla="*/ 0 w 1706460"/>
            <a:gd name="connsiteY8" fmla="*/ 408323 h 489989"/>
            <a:gd name="connsiteX9" fmla="*/ 0 w 1706460"/>
            <a:gd name="connsiteY9" fmla="*/ 81666 h 4899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706460" h="489989">
              <a:moveTo>
                <a:pt x="0" y="81666"/>
              </a:moveTo>
              <a:cubicBezTo>
                <a:pt x="0" y="36563"/>
                <a:pt x="36563" y="0"/>
                <a:pt x="81666" y="0"/>
              </a:cubicBezTo>
              <a:lnTo>
                <a:pt x="1624794" y="0"/>
              </a:lnTo>
              <a:cubicBezTo>
                <a:pt x="1669897" y="0"/>
                <a:pt x="1706460" y="36563"/>
                <a:pt x="1706460" y="81666"/>
              </a:cubicBezTo>
              <a:cubicBezTo>
                <a:pt x="1706127" y="135995"/>
                <a:pt x="1705793" y="190323"/>
                <a:pt x="1705460" y="244652"/>
              </a:cubicBezTo>
              <a:cubicBezTo>
                <a:pt x="1705793" y="299209"/>
                <a:pt x="1706127" y="353766"/>
                <a:pt x="1706460" y="408323"/>
              </a:cubicBezTo>
              <a:cubicBezTo>
                <a:pt x="1706460" y="453426"/>
                <a:pt x="1669897" y="489989"/>
                <a:pt x="1624794" y="489989"/>
              </a:cubicBezTo>
              <a:lnTo>
                <a:pt x="81666" y="489989"/>
              </a:lnTo>
              <a:cubicBezTo>
                <a:pt x="36563" y="489989"/>
                <a:pt x="0" y="453426"/>
                <a:pt x="0" y="408323"/>
              </a:cubicBezTo>
              <a:lnTo>
                <a:pt x="0" y="81666"/>
              </a:lnTo>
              <a:close/>
            </a:path>
          </a:pathLst>
        </a:custGeom>
        <a:solidFill>
          <a:srgbClr val="0088C4"/>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72000" rIns="72000" rtlCol="0" anchor="ctr"/>
        <a:lstStyle/>
        <a:p>
          <a:pPr algn="ctr"/>
          <a:r>
            <a:rPr lang="it-IT" sz="1400" b="1">
              <a:solidFill>
                <a:schemeClr val="bg1"/>
              </a:solidFill>
              <a:latin typeface="+mn-lt"/>
            </a:rPr>
            <a:t>Hi-Z</a:t>
          </a:r>
          <a:r>
            <a:rPr lang="it-IT" sz="1400" b="1" baseline="0">
              <a:solidFill>
                <a:schemeClr val="bg1"/>
              </a:solidFill>
              <a:latin typeface="+mn-lt"/>
            </a:rPr>
            <a:t> SPEAKER LINES</a:t>
          </a:r>
          <a:endParaRPr lang="it-IT" sz="1400" b="1">
            <a:solidFill>
              <a:schemeClr val="bg1"/>
            </a:solidFill>
            <a:latin typeface="+mn-lt"/>
          </a:endParaRPr>
        </a:p>
      </xdr:txBody>
    </xdr:sp>
    <xdr:clientData/>
  </xdr:twoCellAnchor>
  <xdr:twoCellAnchor editAs="oneCell">
    <xdr:from>
      <xdr:col>21</xdr:col>
      <xdr:colOff>38100</xdr:colOff>
      <xdr:row>0</xdr:row>
      <xdr:rowOff>180975</xdr:rowOff>
    </xdr:from>
    <xdr:to>
      <xdr:col>23</xdr:col>
      <xdr:colOff>38656</xdr:colOff>
      <xdr:row>2</xdr:row>
      <xdr:rowOff>237650</xdr:rowOff>
    </xdr:to>
    <xdr:pic>
      <xdr:nvPicPr>
        <xdr:cNvPr id="54" name="Immagine 12">
          <a:hlinkClick xmlns:r="http://schemas.openxmlformats.org/officeDocument/2006/relationships" r:id="rId8"/>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192000" y="180975"/>
          <a:ext cx="629206" cy="513875"/>
        </a:xfrm>
        <a:prstGeom prst="rect">
          <a:avLst/>
        </a:prstGeom>
        <a:ln>
          <a:noFill/>
        </a:ln>
        <a:effectLst>
          <a:outerShdw blurRad="50800" dist="38100" dir="2700000" algn="tl" rotWithShape="0">
            <a:prstClr val="black">
              <a:alpha val="40000"/>
            </a:prstClr>
          </a:outerShdw>
        </a:effectLst>
      </xdr:spPr>
    </xdr:pic>
    <xdr:clientData/>
  </xdr:twoCellAnchor>
  <xdr:twoCellAnchor>
    <xdr:from>
      <xdr:col>1</xdr:col>
      <xdr:colOff>161925</xdr:colOff>
      <xdr:row>1</xdr:row>
      <xdr:rowOff>28575</xdr:rowOff>
    </xdr:from>
    <xdr:to>
      <xdr:col>2</xdr:col>
      <xdr:colOff>1028700</xdr:colOff>
      <xdr:row>4</xdr:row>
      <xdr:rowOff>29449</xdr:rowOff>
    </xdr:to>
    <xdr:pic>
      <xdr:nvPicPr>
        <xdr:cNvPr id="37" name="Picture 36">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0">
          <a:extLst>
            <a:ext uri="{BEBA8EAE-BF5A-486C-A8C5-ECC9F3942E4B}">
              <a14:imgProps xmlns:a14="http://schemas.microsoft.com/office/drawing/2010/main">
                <a14:imgLayer r:embed="rId11">
                  <a14:imgEffect>
                    <a14:saturation sat="50000"/>
                  </a14:imgEffect>
                  <a14:imgEffect>
                    <a14:brightnessContrast bright="100000"/>
                  </a14:imgEffect>
                </a14:imgLayer>
              </a14:imgProps>
            </a:ext>
          </a:extLst>
        </a:blip>
        <a:stretch>
          <a:fillRect/>
        </a:stretch>
      </xdr:blipFill>
      <xdr:spPr bwMode="auto">
        <a:xfrm>
          <a:off x="276225" y="219075"/>
          <a:ext cx="2047875" cy="800974"/>
        </a:xfrm>
        <a:prstGeom prst="rect">
          <a:avLst/>
        </a:prstGeom>
        <a:noFill/>
        <a:ln w="9525" cap="flat">
          <a:noFill/>
          <a:round/>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4</xdr:row>
      <xdr:rowOff>0</xdr:rowOff>
    </xdr:from>
    <xdr:to>
      <xdr:col>13</xdr:col>
      <xdr:colOff>342900</xdr:colOff>
      <xdr:row>20</xdr:row>
      <xdr:rowOff>85725</xdr:rowOff>
    </xdr:to>
    <xdr:sp macro="" textlink="">
      <xdr:nvSpPr>
        <xdr:cNvPr id="22" name="Rettangolo arrotondato 21">
          <a:extLst>
            <a:ext uri="{FF2B5EF4-FFF2-40B4-BE49-F238E27FC236}">
              <a16:creationId xmlns:a16="http://schemas.microsoft.com/office/drawing/2014/main" id="{00000000-0008-0000-0200-000016000000}"/>
            </a:ext>
          </a:extLst>
        </xdr:cNvPr>
        <xdr:cNvSpPr/>
      </xdr:nvSpPr>
      <xdr:spPr>
        <a:xfrm>
          <a:off x="2838450" y="990600"/>
          <a:ext cx="4391025" cy="3286125"/>
        </a:xfrm>
        <a:prstGeom prst="roundRect">
          <a:avLst>
            <a:gd name="adj" fmla="val 8440"/>
          </a:avLst>
        </a:prstGeom>
        <a:noFill/>
        <a:ln>
          <a:solidFill>
            <a:srgbClr val="0088C4"/>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1</xdr:colOff>
      <xdr:row>5</xdr:row>
      <xdr:rowOff>25368</xdr:rowOff>
    </xdr:from>
    <xdr:to>
      <xdr:col>12</xdr:col>
      <xdr:colOff>285751</xdr:colOff>
      <xdr:row>7</xdr:row>
      <xdr:rowOff>63468</xdr:rowOff>
    </xdr:to>
    <xdr:sp macro="" textlink="">
      <xdr:nvSpPr>
        <xdr:cNvPr id="23" name="Rettangolo arrotondato 22">
          <a:extLst>
            <a:ext uri="{FF2B5EF4-FFF2-40B4-BE49-F238E27FC236}">
              <a16:creationId xmlns:a16="http://schemas.microsoft.com/office/drawing/2014/main" id="{00000000-0008-0000-0200-000017000000}"/>
            </a:ext>
          </a:extLst>
        </xdr:cNvPr>
        <xdr:cNvSpPr/>
      </xdr:nvSpPr>
      <xdr:spPr>
        <a:xfrm>
          <a:off x="6162676" y="1206468"/>
          <a:ext cx="1447800" cy="485775"/>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17</xdr:row>
      <xdr:rowOff>15843</xdr:rowOff>
    </xdr:from>
    <xdr:to>
      <xdr:col>11</xdr:col>
      <xdr:colOff>571500</xdr:colOff>
      <xdr:row>19</xdr:row>
      <xdr:rowOff>53943</xdr:rowOff>
    </xdr:to>
    <xdr:sp macro="" textlink="">
      <xdr:nvSpPr>
        <xdr:cNvPr id="24" name="Rettangolo arrotondato 23">
          <a:extLst>
            <a:ext uri="{FF2B5EF4-FFF2-40B4-BE49-F238E27FC236}">
              <a16:creationId xmlns:a16="http://schemas.microsoft.com/office/drawing/2014/main" id="{00000000-0008-0000-0200-000018000000}"/>
            </a:ext>
          </a:extLst>
        </xdr:cNvPr>
        <xdr:cNvSpPr/>
      </xdr:nvSpPr>
      <xdr:spPr>
        <a:xfrm>
          <a:off x="5410200" y="3597243"/>
          <a:ext cx="115252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9525</xdr:colOff>
      <xdr:row>13</xdr:row>
      <xdr:rowOff>15843</xdr:rowOff>
    </xdr:from>
    <xdr:to>
      <xdr:col>11</xdr:col>
      <xdr:colOff>571500</xdr:colOff>
      <xdr:row>15</xdr:row>
      <xdr:rowOff>53943</xdr:rowOff>
    </xdr:to>
    <xdr:sp macro="" textlink="">
      <xdr:nvSpPr>
        <xdr:cNvPr id="25" name="Rettangolo arrotondato 24">
          <a:extLst>
            <a:ext uri="{FF2B5EF4-FFF2-40B4-BE49-F238E27FC236}">
              <a16:creationId xmlns:a16="http://schemas.microsoft.com/office/drawing/2014/main" id="{00000000-0008-0000-0200-000019000000}"/>
            </a:ext>
          </a:extLst>
        </xdr:cNvPr>
        <xdr:cNvSpPr/>
      </xdr:nvSpPr>
      <xdr:spPr>
        <a:xfrm>
          <a:off x="5419725" y="2797143"/>
          <a:ext cx="1143000" cy="457200"/>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editAs="oneCell">
    <xdr:from>
      <xdr:col>17</xdr:col>
      <xdr:colOff>228600</xdr:colOff>
      <xdr:row>0</xdr:row>
      <xdr:rowOff>171450</xdr:rowOff>
    </xdr:from>
    <xdr:to>
      <xdr:col>20</xdr:col>
      <xdr:colOff>313450</xdr:colOff>
      <xdr:row>2</xdr:row>
      <xdr:rowOff>228125</xdr:rowOff>
    </xdr:to>
    <xdr:pic>
      <xdr:nvPicPr>
        <xdr:cNvPr id="2" name="Immagin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91750" y="171450"/>
          <a:ext cx="1827925" cy="513875"/>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21</xdr:col>
      <xdr:colOff>28575</xdr:colOff>
      <xdr:row>0</xdr:row>
      <xdr:rowOff>171450</xdr:rowOff>
    </xdr:from>
    <xdr:to>
      <xdr:col>23</xdr:col>
      <xdr:colOff>29131</xdr:colOff>
      <xdr:row>2</xdr:row>
      <xdr:rowOff>228125</xdr:rowOff>
    </xdr:to>
    <xdr:pic>
      <xdr:nvPicPr>
        <xdr:cNvPr id="13" name="Immagine 12">
          <a:hlinkClick xmlns:r="http://schemas.openxmlformats.org/officeDocument/2006/relationships" r:id="rId3"/>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82475" y="171450"/>
          <a:ext cx="629206" cy="513875"/>
        </a:xfrm>
        <a:prstGeom prst="rect">
          <a:avLst/>
        </a:prstGeom>
        <a:ln>
          <a:noFill/>
        </a:ln>
        <a:effectLst>
          <a:outerShdw blurRad="50800" dist="38100" dir="2700000" algn="tl" rotWithShape="0">
            <a:prstClr val="black">
              <a:alpha val="40000"/>
            </a:prstClr>
          </a:outerShdw>
        </a:effectLst>
      </xdr:spPr>
    </xdr:pic>
    <xdr:clientData/>
  </xdr:twoCellAnchor>
  <xdr:twoCellAnchor>
    <xdr:from>
      <xdr:col>6</xdr:col>
      <xdr:colOff>28575</xdr:colOff>
      <xdr:row>17</xdr:row>
      <xdr:rowOff>4899</xdr:rowOff>
    </xdr:from>
    <xdr:to>
      <xdr:col>9</xdr:col>
      <xdr:colOff>0</xdr:colOff>
      <xdr:row>19</xdr:row>
      <xdr:rowOff>42999</xdr:rowOff>
    </xdr:to>
    <xdr:sp macro="" textlink="">
      <xdr:nvSpPr>
        <xdr:cNvPr id="15" name="Rettangolo arrotondato 24">
          <a:extLst>
            <a:ext uri="{FF2B5EF4-FFF2-40B4-BE49-F238E27FC236}">
              <a16:creationId xmlns:a16="http://schemas.microsoft.com/office/drawing/2014/main" id="{00000000-0008-0000-0200-00000F000000}"/>
            </a:ext>
          </a:extLst>
        </xdr:cNvPr>
        <xdr:cNvSpPr/>
      </xdr:nvSpPr>
      <xdr:spPr>
        <a:xfrm>
          <a:off x="3867150" y="2786199"/>
          <a:ext cx="1714500" cy="457200"/>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LOUDSPEAKER(S) TOTAL IMPEDANCE</a:t>
          </a:r>
        </a:p>
      </xdr:txBody>
    </xdr:sp>
    <xdr:clientData/>
  </xdr:twoCellAnchor>
  <xdr:twoCellAnchor>
    <xdr:from>
      <xdr:col>6</xdr:col>
      <xdr:colOff>9525</xdr:colOff>
      <xdr:row>13</xdr:row>
      <xdr:rowOff>30840</xdr:rowOff>
    </xdr:from>
    <xdr:to>
      <xdr:col>8</xdr:col>
      <xdr:colOff>561975</xdr:colOff>
      <xdr:row>15</xdr:row>
      <xdr:rowOff>68940</xdr:rowOff>
    </xdr:to>
    <xdr:sp macro="" textlink="">
      <xdr:nvSpPr>
        <xdr:cNvPr id="16" name="Rettangolo arrotondato 24">
          <a:extLst>
            <a:ext uri="{FF2B5EF4-FFF2-40B4-BE49-F238E27FC236}">
              <a16:creationId xmlns:a16="http://schemas.microsoft.com/office/drawing/2014/main" id="{00000000-0008-0000-0200-000010000000}"/>
            </a:ext>
          </a:extLst>
        </xdr:cNvPr>
        <xdr:cNvSpPr/>
      </xdr:nvSpPr>
      <xdr:spPr>
        <a:xfrm>
          <a:off x="3848100" y="2012040"/>
          <a:ext cx="1714500" cy="457200"/>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solidFill>
                <a:schemeClr val="tx1">
                  <a:lumMod val="65000"/>
                  <a:lumOff val="35000"/>
                </a:schemeClr>
              </a:solidFill>
              <a:latin typeface="+mn-lt"/>
            </a:rPr>
            <a:t>AMPLIFIER'S</a:t>
          </a:r>
        </a:p>
        <a:p>
          <a:pPr algn="ctr"/>
          <a:r>
            <a:rPr lang="it-IT" sz="1200" b="1" baseline="0">
              <a:solidFill>
                <a:schemeClr val="tx1">
                  <a:lumMod val="65000"/>
                  <a:lumOff val="35000"/>
                </a:schemeClr>
              </a:solidFill>
              <a:latin typeface="+mn-lt"/>
            </a:rPr>
            <a:t>OUTPUT POWER</a:t>
          </a:r>
          <a:endParaRPr lang="it-IT" sz="1200" b="1">
            <a:solidFill>
              <a:schemeClr val="tx1">
                <a:lumMod val="65000"/>
                <a:lumOff val="35000"/>
              </a:schemeClr>
            </a:solidFill>
            <a:latin typeface="+mn-lt"/>
          </a:endParaRPr>
        </a:p>
      </xdr:txBody>
    </xdr:sp>
    <xdr:clientData/>
  </xdr:twoCellAnchor>
  <xdr:twoCellAnchor>
    <xdr:from>
      <xdr:col>6</xdr:col>
      <xdr:colOff>9525</xdr:colOff>
      <xdr:row>5</xdr:row>
      <xdr:rowOff>28206</xdr:rowOff>
    </xdr:from>
    <xdr:to>
      <xdr:col>8</xdr:col>
      <xdr:colOff>561975</xdr:colOff>
      <xdr:row>7</xdr:row>
      <xdr:rowOff>66306</xdr:rowOff>
    </xdr:to>
    <xdr:sp macro="" textlink="">
      <xdr:nvSpPr>
        <xdr:cNvPr id="17" name="Rettangolo arrotondato 24">
          <a:extLst>
            <a:ext uri="{FF2B5EF4-FFF2-40B4-BE49-F238E27FC236}">
              <a16:creationId xmlns:a16="http://schemas.microsoft.com/office/drawing/2014/main" id="{00000000-0008-0000-0200-000011000000}"/>
            </a:ext>
          </a:extLst>
        </xdr:cNvPr>
        <xdr:cNvSpPr/>
      </xdr:nvSpPr>
      <xdr:spPr>
        <a:xfrm>
          <a:off x="3685770" y="1110408"/>
          <a:ext cx="1711662" cy="483951"/>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NUMBER OF LOUDSPEAKER(S)</a:t>
          </a:r>
          <a:r>
            <a:rPr lang="it-IT" sz="1200" b="1" baseline="0">
              <a:latin typeface="+mn-lt"/>
            </a:rPr>
            <a:t>*</a:t>
          </a:r>
          <a:endParaRPr lang="it-IT" sz="1200" b="1">
            <a:latin typeface="+mn-lt"/>
          </a:endParaRPr>
        </a:p>
      </xdr:txBody>
    </xdr:sp>
    <xdr:clientData/>
  </xdr:twoCellAnchor>
  <xdr:twoCellAnchor editAs="oneCell">
    <xdr:from>
      <xdr:col>7</xdr:col>
      <xdr:colOff>428625</xdr:colOff>
      <xdr:row>20</xdr:row>
      <xdr:rowOff>247650</xdr:rowOff>
    </xdr:from>
    <xdr:to>
      <xdr:col>10</xdr:col>
      <xdr:colOff>504587</xdr:colOff>
      <xdr:row>20</xdr:row>
      <xdr:rowOff>755587</xdr:rowOff>
    </xdr:to>
    <xdr:pic>
      <xdr:nvPicPr>
        <xdr:cNvPr id="14" name="Immagine 7" descr="20130523-GO.png">
          <a:hlinkClick xmlns:r="http://schemas.openxmlformats.org/officeDocument/2006/relationships" r:id="rId5"/>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6"/>
        <a:stretch>
          <a:fillRect/>
        </a:stretch>
      </xdr:blipFill>
      <xdr:spPr>
        <a:xfrm>
          <a:off x="4095750" y="4438650"/>
          <a:ext cx="1819037" cy="507937"/>
        </a:xfrm>
        <a:prstGeom prst="rect">
          <a:avLst/>
        </a:prstGeom>
        <a:ln>
          <a:noFill/>
        </a:ln>
        <a:effectLst>
          <a:outerShdw blurRad="50800" dist="38100" dir="2700000" algn="tl" rotWithShape="0">
            <a:prstClr val="black">
              <a:alpha val="40000"/>
            </a:prstClr>
          </a:outerShdw>
        </a:effectLst>
      </xdr:spPr>
    </xdr:pic>
    <xdr:clientData/>
  </xdr:twoCellAnchor>
  <xdr:twoCellAnchor>
    <xdr:from>
      <xdr:col>7</xdr:col>
      <xdr:colOff>457200</xdr:colOff>
      <xdr:row>20</xdr:row>
      <xdr:rowOff>276225</xdr:rowOff>
    </xdr:from>
    <xdr:to>
      <xdr:col>10</xdr:col>
      <xdr:colOff>488783</xdr:colOff>
      <xdr:row>20</xdr:row>
      <xdr:rowOff>731419</xdr:rowOff>
    </xdr:to>
    <xdr:sp macro="" textlink="">
      <xdr:nvSpPr>
        <xdr:cNvPr id="18" name="Arrow: Pentagon 17">
          <a:hlinkClick xmlns:r="http://schemas.openxmlformats.org/officeDocument/2006/relationships" r:id="rId7"/>
          <a:extLst>
            <a:ext uri="{FF2B5EF4-FFF2-40B4-BE49-F238E27FC236}">
              <a16:creationId xmlns:a16="http://schemas.microsoft.com/office/drawing/2014/main" id="{00000000-0008-0000-0200-000012000000}"/>
            </a:ext>
          </a:extLst>
        </xdr:cNvPr>
        <xdr:cNvSpPr/>
      </xdr:nvSpPr>
      <xdr:spPr>
        <a:xfrm>
          <a:off x="4124325" y="4467225"/>
          <a:ext cx="1774658" cy="455194"/>
        </a:xfrm>
        <a:prstGeom prst="homePlate">
          <a:avLst>
            <a:gd name="adj" fmla="val 27117"/>
          </a:avLst>
        </a:prstGeom>
        <a:solidFill>
          <a:srgbClr val="0088C4"/>
        </a:solidFill>
        <a:ln>
          <a:noFill/>
        </a:ln>
        <a:effectLst>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t>NEXT</a:t>
          </a:r>
        </a:p>
      </xdr:txBody>
    </xdr:sp>
    <xdr:clientData/>
  </xdr:twoCellAnchor>
  <xdr:twoCellAnchor>
    <xdr:from>
      <xdr:col>1</xdr:col>
      <xdr:colOff>161925</xdr:colOff>
      <xdr:row>1</xdr:row>
      <xdr:rowOff>28575</xdr:rowOff>
    </xdr:from>
    <xdr:to>
      <xdr:col>2</xdr:col>
      <xdr:colOff>1028700</xdr:colOff>
      <xdr:row>4</xdr:row>
      <xdr:rowOff>29449</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50000"/>
                  </a14:imgEffect>
                  <a14:imgEffect>
                    <a14:brightnessContrast bright="100000"/>
                  </a14:imgEffect>
                </a14:imgLayer>
              </a14:imgProps>
            </a:ext>
          </a:extLst>
        </a:blip>
        <a:stretch>
          <a:fillRect/>
        </a:stretch>
      </xdr:blipFill>
      <xdr:spPr bwMode="auto">
        <a:xfrm>
          <a:off x="276225" y="219075"/>
          <a:ext cx="2047875" cy="800974"/>
        </a:xfrm>
        <a:prstGeom prst="rect">
          <a:avLst/>
        </a:prstGeom>
        <a:noFill/>
        <a:ln w="9525" cap="flat">
          <a:noFill/>
          <a:round/>
          <a:headEnd/>
          <a:tailEnd/>
        </a:ln>
        <a:effectLst/>
      </xdr:spPr>
    </xdr:pic>
    <xdr:clientData/>
  </xdr:twoCellAnchor>
  <xdr:twoCellAnchor>
    <xdr:from>
      <xdr:col>10</xdr:col>
      <xdr:colOff>0</xdr:colOff>
      <xdr:row>9</xdr:row>
      <xdr:rowOff>15843</xdr:rowOff>
    </xdr:from>
    <xdr:to>
      <xdr:col>11</xdr:col>
      <xdr:colOff>561975</xdr:colOff>
      <xdr:row>11</xdr:row>
      <xdr:rowOff>53943</xdr:rowOff>
    </xdr:to>
    <xdr:sp macro="" textlink="">
      <xdr:nvSpPr>
        <xdr:cNvPr id="20" name="Rettangolo arrotondato 24">
          <a:extLst>
            <a:ext uri="{FF2B5EF4-FFF2-40B4-BE49-F238E27FC236}">
              <a16:creationId xmlns:a16="http://schemas.microsoft.com/office/drawing/2014/main" id="{00000000-0008-0000-0200-000014000000}"/>
            </a:ext>
          </a:extLst>
        </xdr:cNvPr>
        <xdr:cNvSpPr/>
      </xdr:nvSpPr>
      <xdr:spPr>
        <a:xfrm>
          <a:off x="5410200" y="1997043"/>
          <a:ext cx="114300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6</xdr:col>
      <xdr:colOff>0</xdr:colOff>
      <xdr:row>9</xdr:row>
      <xdr:rowOff>164190</xdr:rowOff>
    </xdr:from>
    <xdr:to>
      <xdr:col>8</xdr:col>
      <xdr:colOff>552450</xdr:colOff>
      <xdr:row>11</xdr:row>
      <xdr:rowOff>87990</xdr:rowOff>
    </xdr:to>
    <xdr:sp macro="" textlink="">
      <xdr:nvSpPr>
        <xdr:cNvPr id="26" name="Rettangolo arrotondato 24">
          <a:extLst>
            <a:ext uri="{FF2B5EF4-FFF2-40B4-BE49-F238E27FC236}">
              <a16:creationId xmlns:a16="http://schemas.microsoft.com/office/drawing/2014/main" id="{00000000-0008-0000-0200-00001A000000}"/>
            </a:ext>
          </a:extLst>
        </xdr:cNvPr>
        <xdr:cNvSpPr/>
      </xdr:nvSpPr>
      <xdr:spPr>
        <a:xfrm>
          <a:off x="3086100" y="1954890"/>
          <a:ext cx="1714500" cy="457200"/>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LOUDSPEAKER(S)</a:t>
          </a:r>
          <a:br>
            <a:rPr lang="it-IT" sz="1200" b="1">
              <a:latin typeface="+mn-lt"/>
            </a:rPr>
          </a:br>
          <a:r>
            <a:rPr lang="it-IT" sz="1200" b="1">
              <a:latin typeface="+mn-lt"/>
            </a:rPr>
            <a:t>AES POWER </a:t>
          </a:r>
          <a:r>
            <a:rPr lang="it-IT" sz="1200" b="1" baseline="30000">
              <a:latin typeface="+mn-lt"/>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247649</xdr:colOff>
      <xdr:row>4</xdr:row>
      <xdr:rowOff>0</xdr:rowOff>
    </xdr:from>
    <xdr:to>
      <xdr:col>13</xdr:col>
      <xdr:colOff>333375</xdr:colOff>
      <xdr:row>24</xdr:row>
      <xdr:rowOff>0</xdr:rowOff>
    </xdr:to>
    <xdr:sp macro="" textlink="">
      <xdr:nvSpPr>
        <xdr:cNvPr id="4" name="Rettangolo arrotondato 3">
          <a:extLst>
            <a:ext uri="{FF2B5EF4-FFF2-40B4-BE49-F238E27FC236}">
              <a16:creationId xmlns:a16="http://schemas.microsoft.com/office/drawing/2014/main" id="{00000000-0008-0000-0300-000004000000}"/>
            </a:ext>
          </a:extLst>
        </xdr:cNvPr>
        <xdr:cNvSpPr/>
      </xdr:nvSpPr>
      <xdr:spPr>
        <a:xfrm>
          <a:off x="2838449" y="990600"/>
          <a:ext cx="4381501" cy="4000500"/>
        </a:xfrm>
        <a:prstGeom prst="roundRect">
          <a:avLst>
            <a:gd name="adj" fmla="val 5758"/>
          </a:avLst>
        </a:prstGeom>
        <a:noFill/>
        <a:ln>
          <a:solidFill>
            <a:srgbClr val="0088C4"/>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5</xdr:row>
      <xdr:rowOff>25368</xdr:rowOff>
    </xdr:from>
    <xdr:to>
      <xdr:col>12</xdr:col>
      <xdr:colOff>552450</xdr:colOff>
      <xdr:row>7</xdr:row>
      <xdr:rowOff>63468</xdr:rowOff>
    </xdr:to>
    <xdr:sp macro="" textlink="">
      <xdr:nvSpPr>
        <xdr:cNvPr id="5" name="Rettangolo arrotondato 4">
          <a:extLst>
            <a:ext uri="{FF2B5EF4-FFF2-40B4-BE49-F238E27FC236}">
              <a16:creationId xmlns:a16="http://schemas.microsoft.com/office/drawing/2014/main" id="{00000000-0008-0000-0300-000005000000}"/>
            </a:ext>
          </a:extLst>
        </xdr:cNvPr>
        <xdr:cNvSpPr/>
      </xdr:nvSpPr>
      <xdr:spPr>
        <a:xfrm>
          <a:off x="6143625" y="1111218"/>
          <a:ext cx="1771650" cy="485775"/>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13</xdr:row>
      <xdr:rowOff>15843</xdr:rowOff>
    </xdr:from>
    <xdr:to>
      <xdr:col>13</xdr:col>
      <xdr:colOff>0</xdr:colOff>
      <xdr:row>15</xdr:row>
      <xdr:rowOff>53943</xdr:rowOff>
    </xdr:to>
    <xdr:sp macro="" textlink="">
      <xdr:nvSpPr>
        <xdr:cNvPr id="6" name="Rettangolo arrotondato 5">
          <a:extLst>
            <a:ext uri="{FF2B5EF4-FFF2-40B4-BE49-F238E27FC236}">
              <a16:creationId xmlns:a16="http://schemas.microsoft.com/office/drawing/2014/main" id="{00000000-0008-0000-0300-000006000000}"/>
            </a:ext>
          </a:extLst>
        </xdr:cNvPr>
        <xdr:cNvSpPr/>
      </xdr:nvSpPr>
      <xdr:spPr>
        <a:xfrm>
          <a:off x="6162675" y="2797143"/>
          <a:ext cx="147637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9</xdr:row>
      <xdr:rowOff>25368</xdr:rowOff>
    </xdr:from>
    <xdr:to>
      <xdr:col>12</xdr:col>
      <xdr:colOff>0</xdr:colOff>
      <xdr:row>11</xdr:row>
      <xdr:rowOff>63468</xdr:rowOff>
    </xdr:to>
    <xdr:sp macro="" textlink="">
      <xdr:nvSpPr>
        <xdr:cNvPr id="7" name="Rettangolo arrotondato 6">
          <a:extLst>
            <a:ext uri="{FF2B5EF4-FFF2-40B4-BE49-F238E27FC236}">
              <a16:creationId xmlns:a16="http://schemas.microsoft.com/office/drawing/2014/main" id="{00000000-0008-0000-0300-000007000000}"/>
            </a:ext>
          </a:extLst>
        </xdr:cNvPr>
        <xdr:cNvSpPr/>
      </xdr:nvSpPr>
      <xdr:spPr>
        <a:xfrm>
          <a:off x="6496050" y="1892268"/>
          <a:ext cx="1162050" cy="485775"/>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21</xdr:row>
      <xdr:rowOff>25368</xdr:rowOff>
    </xdr:from>
    <xdr:to>
      <xdr:col>12</xdr:col>
      <xdr:colOff>0</xdr:colOff>
      <xdr:row>23</xdr:row>
      <xdr:rowOff>63468</xdr:rowOff>
    </xdr:to>
    <xdr:sp macro="" textlink="">
      <xdr:nvSpPr>
        <xdr:cNvPr id="10" name="Rettangolo arrotondato 9">
          <a:extLst>
            <a:ext uri="{FF2B5EF4-FFF2-40B4-BE49-F238E27FC236}">
              <a16:creationId xmlns:a16="http://schemas.microsoft.com/office/drawing/2014/main" id="{00000000-0008-0000-0300-00000A000000}"/>
            </a:ext>
          </a:extLst>
        </xdr:cNvPr>
        <xdr:cNvSpPr/>
      </xdr:nvSpPr>
      <xdr:spPr>
        <a:xfrm>
          <a:off x="6496050" y="4378293"/>
          <a:ext cx="1162050" cy="485775"/>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17</xdr:row>
      <xdr:rowOff>25368</xdr:rowOff>
    </xdr:from>
    <xdr:to>
      <xdr:col>12</xdr:col>
      <xdr:colOff>9525</xdr:colOff>
      <xdr:row>19</xdr:row>
      <xdr:rowOff>63468</xdr:rowOff>
    </xdr:to>
    <xdr:sp macro="" textlink="">
      <xdr:nvSpPr>
        <xdr:cNvPr id="11" name="Rettangolo arrotondato 10">
          <a:extLst>
            <a:ext uri="{FF2B5EF4-FFF2-40B4-BE49-F238E27FC236}">
              <a16:creationId xmlns:a16="http://schemas.microsoft.com/office/drawing/2014/main" id="{00000000-0008-0000-0300-00000B000000}"/>
            </a:ext>
          </a:extLst>
        </xdr:cNvPr>
        <xdr:cNvSpPr/>
      </xdr:nvSpPr>
      <xdr:spPr>
        <a:xfrm>
          <a:off x="6496050" y="3549618"/>
          <a:ext cx="1171575" cy="485775"/>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editAs="oneCell">
    <xdr:from>
      <xdr:col>17</xdr:col>
      <xdr:colOff>209550</xdr:colOff>
      <xdr:row>0</xdr:row>
      <xdr:rowOff>161925</xdr:rowOff>
    </xdr:from>
    <xdr:to>
      <xdr:col>20</xdr:col>
      <xdr:colOff>294400</xdr:colOff>
      <xdr:row>2</xdr:row>
      <xdr:rowOff>220281</xdr:rowOff>
    </xdr:to>
    <xdr:pic>
      <xdr:nvPicPr>
        <xdr:cNvPr id="17" name="Immagine 16">
          <a:hlinkClick xmlns:r="http://schemas.openxmlformats.org/officeDocument/2006/relationships" r:id="rId1"/>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72700" y="161925"/>
          <a:ext cx="1827925" cy="515556"/>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21</xdr:col>
      <xdr:colOff>19050</xdr:colOff>
      <xdr:row>0</xdr:row>
      <xdr:rowOff>171450</xdr:rowOff>
    </xdr:from>
    <xdr:to>
      <xdr:col>23</xdr:col>
      <xdr:colOff>19606</xdr:colOff>
      <xdr:row>2</xdr:row>
      <xdr:rowOff>229806</xdr:rowOff>
    </xdr:to>
    <xdr:pic>
      <xdr:nvPicPr>
        <xdr:cNvPr id="18" name="Immagine 17">
          <a:hlinkClick xmlns:r="http://schemas.openxmlformats.org/officeDocument/2006/relationships" r:id="rId3"/>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72950" y="171450"/>
          <a:ext cx="629206" cy="515556"/>
        </a:xfrm>
        <a:prstGeom prst="rect">
          <a:avLst/>
        </a:prstGeom>
        <a:ln>
          <a:noFill/>
        </a:ln>
        <a:effectLst>
          <a:outerShdw blurRad="50800" dist="38100" dir="2700000" algn="tl" rotWithShape="0">
            <a:prstClr val="black">
              <a:alpha val="40000"/>
            </a:prstClr>
          </a:outerShdw>
        </a:effectLst>
      </xdr:spPr>
    </xdr:pic>
    <xdr:clientData/>
  </xdr:twoCellAnchor>
  <xdr:twoCellAnchor>
    <xdr:from>
      <xdr:col>6</xdr:col>
      <xdr:colOff>0</xdr:colOff>
      <xdr:row>5</xdr:row>
      <xdr:rowOff>28575</xdr:rowOff>
    </xdr:from>
    <xdr:to>
      <xdr:col>8</xdr:col>
      <xdr:colOff>552450</xdr:colOff>
      <xdr:row>7</xdr:row>
      <xdr:rowOff>95250</xdr:rowOff>
    </xdr:to>
    <xdr:sp macro="" textlink="">
      <xdr:nvSpPr>
        <xdr:cNvPr id="21" name="Rettangolo arrotondato 24">
          <a:extLst>
            <a:ext uri="{FF2B5EF4-FFF2-40B4-BE49-F238E27FC236}">
              <a16:creationId xmlns:a16="http://schemas.microsoft.com/office/drawing/2014/main" id="{00000000-0008-0000-0300-000015000000}"/>
            </a:ext>
          </a:extLst>
        </xdr:cNvPr>
        <xdr:cNvSpPr/>
      </xdr:nvSpPr>
      <xdr:spPr>
        <a:xfrm>
          <a:off x="4171950" y="1133475"/>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NUMBER OF LOUDSPEAKERS</a:t>
          </a:r>
        </a:p>
      </xdr:txBody>
    </xdr:sp>
    <xdr:clientData/>
  </xdr:twoCellAnchor>
  <xdr:twoCellAnchor>
    <xdr:from>
      <xdr:col>6</xdr:col>
      <xdr:colOff>0</xdr:colOff>
      <xdr:row>9</xdr:row>
      <xdr:rowOff>28575</xdr:rowOff>
    </xdr:from>
    <xdr:to>
      <xdr:col>8</xdr:col>
      <xdr:colOff>552450</xdr:colOff>
      <xdr:row>11</xdr:row>
      <xdr:rowOff>66675</xdr:rowOff>
    </xdr:to>
    <xdr:sp macro="" textlink="">
      <xdr:nvSpPr>
        <xdr:cNvPr id="22" name="Rettangolo arrotondato 24">
          <a:extLst>
            <a:ext uri="{FF2B5EF4-FFF2-40B4-BE49-F238E27FC236}">
              <a16:creationId xmlns:a16="http://schemas.microsoft.com/office/drawing/2014/main" id="{00000000-0008-0000-0300-000016000000}"/>
            </a:ext>
          </a:extLst>
        </xdr:cNvPr>
        <xdr:cNvSpPr/>
      </xdr:nvSpPr>
      <xdr:spPr>
        <a:xfrm>
          <a:off x="3086100" y="2009775"/>
          <a:ext cx="1714500" cy="457200"/>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POWER PER LOUDSPEAKER</a:t>
          </a:r>
        </a:p>
      </xdr:txBody>
    </xdr:sp>
    <xdr:clientData/>
  </xdr:twoCellAnchor>
  <xdr:twoCellAnchor>
    <xdr:from>
      <xdr:col>6</xdr:col>
      <xdr:colOff>9525</xdr:colOff>
      <xdr:row>13</xdr:row>
      <xdr:rowOff>28575</xdr:rowOff>
    </xdr:from>
    <xdr:to>
      <xdr:col>8</xdr:col>
      <xdr:colOff>561975</xdr:colOff>
      <xdr:row>15</xdr:row>
      <xdr:rowOff>66675</xdr:rowOff>
    </xdr:to>
    <xdr:sp macro="" textlink="">
      <xdr:nvSpPr>
        <xdr:cNvPr id="23" name="Rettangolo arrotondato 24">
          <a:extLst>
            <a:ext uri="{FF2B5EF4-FFF2-40B4-BE49-F238E27FC236}">
              <a16:creationId xmlns:a16="http://schemas.microsoft.com/office/drawing/2014/main" id="{00000000-0008-0000-0300-000017000000}"/>
            </a:ext>
          </a:extLst>
        </xdr:cNvPr>
        <xdr:cNvSpPr/>
      </xdr:nvSpPr>
      <xdr:spPr>
        <a:xfrm>
          <a:off x="3095625" y="2809875"/>
          <a:ext cx="1714500" cy="457200"/>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NUMBER OF LINES*</a:t>
          </a:r>
        </a:p>
      </xdr:txBody>
    </xdr:sp>
    <xdr:clientData/>
  </xdr:twoCellAnchor>
  <xdr:twoCellAnchor>
    <xdr:from>
      <xdr:col>6</xdr:col>
      <xdr:colOff>19050</xdr:colOff>
      <xdr:row>17</xdr:row>
      <xdr:rowOff>52387</xdr:rowOff>
    </xdr:from>
    <xdr:to>
      <xdr:col>8</xdr:col>
      <xdr:colOff>571500</xdr:colOff>
      <xdr:row>19</xdr:row>
      <xdr:rowOff>90487</xdr:rowOff>
    </xdr:to>
    <xdr:sp macro="" textlink="">
      <xdr:nvSpPr>
        <xdr:cNvPr id="25" name="Rettangolo arrotondato 24">
          <a:extLst>
            <a:ext uri="{FF2B5EF4-FFF2-40B4-BE49-F238E27FC236}">
              <a16:creationId xmlns:a16="http://schemas.microsoft.com/office/drawing/2014/main" id="{00000000-0008-0000-0300-000019000000}"/>
            </a:ext>
          </a:extLst>
        </xdr:cNvPr>
        <xdr:cNvSpPr/>
      </xdr:nvSpPr>
      <xdr:spPr>
        <a:xfrm>
          <a:off x="4191000" y="3614737"/>
          <a:ext cx="1714500" cy="485775"/>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200" b="1">
              <a:latin typeface="+mn-lt"/>
            </a:rPr>
            <a:t>NOMINAL VOLTAGE</a:t>
          </a:r>
        </a:p>
      </xdr:txBody>
    </xdr:sp>
    <xdr:clientData/>
  </xdr:twoCellAnchor>
  <xdr:twoCellAnchor>
    <xdr:from>
      <xdr:col>6</xdr:col>
      <xdr:colOff>28575</xdr:colOff>
      <xdr:row>21</xdr:row>
      <xdr:rowOff>28575</xdr:rowOff>
    </xdr:from>
    <xdr:to>
      <xdr:col>9</xdr:col>
      <xdr:colOff>828</xdr:colOff>
      <xdr:row>23</xdr:row>
      <xdr:rowOff>69575</xdr:rowOff>
    </xdr:to>
    <xdr:sp macro="" textlink="">
      <xdr:nvSpPr>
        <xdr:cNvPr id="26" name="Rettangolo arrotondato 24">
          <a:extLst>
            <a:ext uri="{FF2B5EF4-FFF2-40B4-BE49-F238E27FC236}">
              <a16:creationId xmlns:a16="http://schemas.microsoft.com/office/drawing/2014/main" id="{00000000-0008-0000-0300-00001A000000}"/>
            </a:ext>
          </a:extLst>
        </xdr:cNvPr>
        <xdr:cNvSpPr/>
      </xdr:nvSpPr>
      <xdr:spPr>
        <a:xfrm>
          <a:off x="4200525" y="4419600"/>
          <a:ext cx="1715328" cy="488675"/>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tx1">
                  <a:lumMod val="65000"/>
                  <a:lumOff val="35000"/>
                </a:schemeClr>
              </a:solidFill>
              <a:latin typeface="+mn-lt"/>
            </a:rPr>
            <a:t>IMPEDANCE </a:t>
          </a:r>
          <a:br>
            <a:rPr lang="it-IT" sz="1400" b="1">
              <a:solidFill>
                <a:schemeClr val="tx1">
                  <a:lumMod val="65000"/>
                  <a:lumOff val="35000"/>
                </a:schemeClr>
              </a:solidFill>
              <a:latin typeface="+mn-lt"/>
            </a:rPr>
          </a:br>
          <a:r>
            <a:rPr lang="it-IT" sz="1400" b="1">
              <a:solidFill>
                <a:schemeClr val="tx1">
                  <a:lumMod val="65000"/>
                  <a:lumOff val="35000"/>
                </a:schemeClr>
              </a:solidFill>
              <a:latin typeface="+mn-lt"/>
            </a:rPr>
            <a:t>OF THE LINE</a:t>
          </a:r>
        </a:p>
      </xdr:txBody>
    </xdr:sp>
    <xdr:clientData/>
  </xdr:twoCellAnchor>
  <xdr:twoCellAnchor editAs="oneCell">
    <xdr:from>
      <xdr:col>7</xdr:col>
      <xdr:colOff>390525</xdr:colOff>
      <xdr:row>25</xdr:row>
      <xdr:rowOff>123825</xdr:rowOff>
    </xdr:from>
    <xdr:to>
      <xdr:col>10</xdr:col>
      <xdr:colOff>473210</xdr:colOff>
      <xdr:row>25</xdr:row>
      <xdr:rowOff>631762</xdr:rowOff>
    </xdr:to>
    <xdr:pic>
      <xdr:nvPicPr>
        <xdr:cNvPr id="16" name="Immagine 7" descr="20130523-GO.png">
          <a:hlinkClick xmlns:r="http://schemas.openxmlformats.org/officeDocument/2006/relationships" r:id="rId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a:stretch>
          <a:fillRect/>
        </a:stretch>
      </xdr:blipFill>
      <xdr:spPr>
        <a:xfrm>
          <a:off x="4057650" y="5153025"/>
          <a:ext cx="1825760" cy="507937"/>
        </a:xfrm>
        <a:prstGeom prst="rect">
          <a:avLst/>
        </a:prstGeom>
        <a:ln>
          <a:noFill/>
        </a:ln>
        <a:effectLst>
          <a:outerShdw blurRad="50800" dist="38100" dir="2700000" algn="tl" rotWithShape="0">
            <a:prstClr val="black">
              <a:alpha val="40000"/>
            </a:prstClr>
          </a:outerShdw>
        </a:effectLst>
      </xdr:spPr>
    </xdr:pic>
    <xdr:clientData/>
  </xdr:twoCellAnchor>
  <xdr:twoCellAnchor>
    <xdr:from>
      <xdr:col>7</xdr:col>
      <xdr:colOff>419100</xdr:colOff>
      <xdr:row>25</xdr:row>
      <xdr:rowOff>147387</xdr:rowOff>
    </xdr:from>
    <xdr:to>
      <xdr:col>10</xdr:col>
      <xdr:colOff>449179</xdr:colOff>
      <xdr:row>25</xdr:row>
      <xdr:rowOff>602581</xdr:rowOff>
    </xdr:to>
    <xdr:sp macro="" textlink="">
      <xdr:nvSpPr>
        <xdr:cNvPr id="2" name="Arrow: Pentagon 1">
          <a:hlinkClick xmlns:r="http://schemas.openxmlformats.org/officeDocument/2006/relationships" r:id="rId7"/>
          <a:extLst>
            <a:ext uri="{FF2B5EF4-FFF2-40B4-BE49-F238E27FC236}">
              <a16:creationId xmlns:a16="http://schemas.microsoft.com/office/drawing/2014/main" id="{00000000-0008-0000-0300-000002000000}"/>
            </a:ext>
          </a:extLst>
        </xdr:cNvPr>
        <xdr:cNvSpPr/>
      </xdr:nvSpPr>
      <xdr:spPr>
        <a:xfrm>
          <a:off x="4086225" y="5176587"/>
          <a:ext cx="1773154" cy="455194"/>
        </a:xfrm>
        <a:prstGeom prst="homePlate">
          <a:avLst>
            <a:gd name="adj" fmla="val 27117"/>
          </a:avLst>
        </a:prstGeom>
        <a:solidFill>
          <a:srgbClr val="0088C4"/>
        </a:solidFill>
        <a:ln>
          <a:noFill/>
        </a:ln>
        <a:effectLst>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t>NEXT</a:t>
          </a:r>
        </a:p>
      </xdr:txBody>
    </xdr:sp>
    <xdr:clientData/>
  </xdr:twoCellAnchor>
  <xdr:twoCellAnchor>
    <xdr:from>
      <xdr:col>1</xdr:col>
      <xdr:colOff>161925</xdr:colOff>
      <xdr:row>1</xdr:row>
      <xdr:rowOff>28575</xdr:rowOff>
    </xdr:from>
    <xdr:to>
      <xdr:col>2</xdr:col>
      <xdr:colOff>1028700</xdr:colOff>
      <xdr:row>4</xdr:row>
      <xdr:rowOff>29449</xdr:rowOff>
    </xdr:to>
    <xdr:pic>
      <xdr:nvPicPr>
        <xdr:cNvPr id="29" name="Picture 28">
          <a:extLst>
            <a:ext uri="{FF2B5EF4-FFF2-40B4-BE49-F238E27FC236}">
              <a16:creationId xmlns:a16="http://schemas.microsoft.com/office/drawing/2014/main" id="{00000000-0008-0000-0300-00001D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50000"/>
                  </a14:imgEffect>
                  <a14:imgEffect>
                    <a14:brightnessContrast bright="100000"/>
                  </a14:imgEffect>
                </a14:imgLayer>
              </a14:imgProps>
            </a:ext>
          </a:extLst>
        </a:blip>
        <a:stretch>
          <a:fillRect/>
        </a:stretch>
      </xdr:blipFill>
      <xdr:spPr bwMode="auto">
        <a:xfrm>
          <a:off x="276225" y="219075"/>
          <a:ext cx="2047875" cy="800974"/>
        </a:xfrm>
        <a:prstGeom prst="rect">
          <a:avLst/>
        </a:prstGeom>
        <a:noFill/>
        <a:ln w="9525" cap="flat">
          <a:noFill/>
          <a:round/>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57150</xdr:colOff>
      <xdr:row>0</xdr:row>
      <xdr:rowOff>180975</xdr:rowOff>
    </xdr:from>
    <xdr:to>
      <xdr:col>30</xdr:col>
      <xdr:colOff>241059</xdr:colOff>
      <xdr:row>2</xdr:row>
      <xdr:rowOff>231711</xdr:rowOff>
    </xdr:to>
    <xdr:pic>
      <xdr:nvPicPr>
        <xdr:cNvPr id="2" name="Immagine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00675" y="180975"/>
          <a:ext cx="1917460" cy="507936"/>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32</xdr:col>
      <xdr:colOff>266700</xdr:colOff>
      <xdr:row>0</xdr:row>
      <xdr:rowOff>180975</xdr:rowOff>
    </xdr:from>
    <xdr:to>
      <xdr:col>40</xdr:col>
      <xdr:colOff>447437</xdr:colOff>
      <xdr:row>2</xdr:row>
      <xdr:rowOff>231711</xdr:rowOff>
    </xdr:to>
    <xdr:pic>
      <xdr:nvPicPr>
        <xdr:cNvPr id="4" name="Immagine 3">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96300" y="180975"/>
          <a:ext cx="1904762" cy="507936"/>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30</xdr:col>
      <xdr:colOff>314325</xdr:colOff>
      <xdr:row>0</xdr:row>
      <xdr:rowOff>180975</xdr:rowOff>
    </xdr:from>
    <xdr:to>
      <xdr:col>32</xdr:col>
      <xdr:colOff>187246</xdr:colOff>
      <xdr:row>2</xdr:row>
      <xdr:rowOff>231711</xdr:rowOff>
    </xdr:to>
    <xdr:pic>
      <xdr:nvPicPr>
        <xdr:cNvPr id="5" name="Immagine 4">
          <a:hlinkClick xmlns:r="http://schemas.openxmlformats.org/officeDocument/2006/relationships" r:id="rId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20075" y="180975"/>
          <a:ext cx="634921" cy="507936"/>
        </a:xfrm>
        <a:prstGeom prst="rect">
          <a:avLst/>
        </a:prstGeom>
        <a:ln>
          <a:noFill/>
        </a:ln>
        <a:effectLst>
          <a:outerShdw blurRad="50800" dist="38100" dir="2700000" algn="tl" rotWithShape="0">
            <a:prstClr val="black">
              <a:alpha val="40000"/>
            </a:prstClr>
          </a:outerShdw>
        </a:effectLst>
      </xdr:spPr>
    </xdr:pic>
    <xdr:clientData/>
  </xdr:twoCellAnchor>
  <xdr:twoCellAnchor>
    <xdr:from>
      <xdr:col>0</xdr:col>
      <xdr:colOff>228600</xdr:colOff>
      <xdr:row>1</xdr:row>
      <xdr:rowOff>28575</xdr:rowOff>
    </xdr:from>
    <xdr:to>
      <xdr:col>1</xdr:col>
      <xdr:colOff>1028700</xdr:colOff>
      <xdr:row>4</xdr:row>
      <xdr:rowOff>19924</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50000"/>
                  </a14:imgEffect>
                  <a14:imgEffect>
                    <a14:brightnessContrast bright="-100000"/>
                  </a14:imgEffect>
                </a14:imgLayer>
              </a14:imgProps>
            </a:ext>
          </a:extLst>
        </a:blip>
        <a:stretch>
          <a:fillRect/>
        </a:stretch>
      </xdr:blipFill>
      <xdr:spPr bwMode="auto">
        <a:xfrm>
          <a:off x="228600" y="219075"/>
          <a:ext cx="2047875" cy="715249"/>
        </a:xfrm>
        <a:prstGeom prst="rect">
          <a:avLst/>
        </a:prstGeom>
        <a:noFill/>
        <a:ln w="9525" cap="flat">
          <a:noFill/>
          <a:round/>
          <a:headEnd/>
          <a:tailEnd/>
        </a:ln>
        <a:effectLst/>
      </xdr:spPr>
    </xdr:pic>
    <xdr:clientData/>
  </xdr:twoCellAnchor>
  <xdr:twoCellAnchor>
    <xdr:from>
      <xdr:col>11</xdr:col>
      <xdr:colOff>9528</xdr:colOff>
      <xdr:row>3</xdr:row>
      <xdr:rowOff>114298</xdr:rowOff>
    </xdr:from>
    <xdr:to>
      <xdr:col>24</xdr:col>
      <xdr:colOff>1</xdr:colOff>
      <xdr:row>4</xdr:row>
      <xdr:rowOff>190497</xdr:rowOff>
    </xdr:to>
    <xdr:sp macro="" textlink="">
      <xdr:nvSpPr>
        <xdr:cNvPr id="6" name="Parentesi graffa chiusa 2">
          <a:extLst>
            <a:ext uri="{FF2B5EF4-FFF2-40B4-BE49-F238E27FC236}">
              <a16:creationId xmlns:a16="http://schemas.microsoft.com/office/drawing/2014/main" id="{00000000-0008-0000-0400-000006000000}"/>
            </a:ext>
          </a:extLst>
        </xdr:cNvPr>
        <xdr:cNvSpPr/>
      </xdr:nvSpPr>
      <xdr:spPr>
        <a:xfrm rot="16200000">
          <a:off x="5324477" y="314324"/>
          <a:ext cx="342899" cy="1390648"/>
        </a:xfrm>
        <a:prstGeom prst="rightBrace">
          <a:avLst>
            <a:gd name="adj1" fmla="val 0"/>
            <a:gd name="adj2" fmla="val 50000"/>
          </a:avLst>
        </a:prstGeom>
        <a:ln w="12700">
          <a:solidFill>
            <a:srgbClr val="0088C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it-IT"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66675</xdr:colOff>
      <xdr:row>0</xdr:row>
      <xdr:rowOff>180975</xdr:rowOff>
    </xdr:from>
    <xdr:to>
      <xdr:col>25</xdr:col>
      <xdr:colOff>260110</xdr:colOff>
      <xdr:row>2</xdr:row>
      <xdr:rowOff>239331</xdr:rowOff>
    </xdr:to>
    <xdr:pic>
      <xdr:nvPicPr>
        <xdr:cNvPr id="3" name="Immagin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91100" y="180975"/>
          <a:ext cx="1907935" cy="515556"/>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27</xdr:col>
      <xdr:colOff>266700</xdr:colOff>
      <xdr:row>0</xdr:row>
      <xdr:rowOff>180975</xdr:rowOff>
    </xdr:from>
    <xdr:to>
      <xdr:col>36</xdr:col>
      <xdr:colOff>18812</xdr:colOff>
      <xdr:row>2</xdr:row>
      <xdr:rowOff>239331</xdr:rowOff>
    </xdr:to>
    <xdr:pic>
      <xdr:nvPicPr>
        <xdr:cNvPr id="9" name="Immagine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96300" y="180975"/>
          <a:ext cx="1904762" cy="507936"/>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25</xdr:col>
      <xdr:colOff>314325</xdr:colOff>
      <xdr:row>0</xdr:row>
      <xdr:rowOff>180975</xdr:rowOff>
    </xdr:from>
    <xdr:to>
      <xdr:col>27</xdr:col>
      <xdr:colOff>196771</xdr:colOff>
      <xdr:row>2</xdr:row>
      <xdr:rowOff>239331</xdr:rowOff>
    </xdr:to>
    <xdr:pic>
      <xdr:nvPicPr>
        <xdr:cNvPr id="10" name="Immagine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220075" y="180975"/>
          <a:ext cx="634921" cy="507936"/>
        </a:xfrm>
        <a:prstGeom prst="rect">
          <a:avLst/>
        </a:prstGeom>
        <a:ln>
          <a:noFill/>
        </a:ln>
        <a:effectLst>
          <a:outerShdw blurRad="50800" dist="38100" dir="2700000" algn="tl" rotWithShape="0">
            <a:prstClr val="black">
              <a:alpha val="40000"/>
            </a:prstClr>
          </a:outerShdw>
        </a:effectLst>
      </xdr:spPr>
    </xdr:pic>
    <xdr:clientData/>
  </xdr:twoCellAnchor>
  <xdr:twoCellAnchor>
    <xdr:from>
      <xdr:col>0</xdr:col>
      <xdr:colOff>228600</xdr:colOff>
      <xdr:row>1</xdr:row>
      <xdr:rowOff>28575</xdr:rowOff>
    </xdr:from>
    <xdr:to>
      <xdr:col>1</xdr:col>
      <xdr:colOff>1028700</xdr:colOff>
      <xdr:row>4</xdr:row>
      <xdr:rowOff>29449</xdr:rowOff>
    </xdr:to>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7">
          <a:extLst>
            <a:ext uri="{BEBA8EAE-BF5A-486C-A8C5-ECC9F3942E4B}">
              <a14:imgProps xmlns:a14="http://schemas.microsoft.com/office/drawing/2010/main">
                <a14:imgLayer r:embed="rId8">
                  <a14:imgEffect>
                    <a14:saturation sat="50000"/>
                  </a14:imgEffect>
                  <a14:imgEffect>
                    <a14:brightnessContrast bright="-100000"/>
                  </a14:imgEffect>
                </a14:imgLayer>
              </a14:imgProps>
            </a:ext>
          </a:extLst>
        </a:blip>
        <a:stretch>
          <a:fillRect/>
        </a:stretch>
      </xdr:blipFill>
      <xdr:spPr bwMode="auto">
        <a:xfrm>
          <a:off x="228600" y="219075"/>
          <a:ext cx="2047875" cy="724774"/>
        </a:xfrm>
        <a:prstGeom prst="rect">
          <a:avLst/>
        </a:prstGeom>
        <a:noFill/>
        <a:ln w="9525" cap="flat">
          <a:noFill/>
          <a:round/>
          <a:headEnd/>
          <a:tailEnd/>
        </a:ln>
        <a:effectLst/>
      </xdr:spPr>
    </xdr:pic>
    <xdr:clientData/>
  </xdr:twoCellAnchor>
  <xdr:twoCellAnchor>
    <xdr:from>
      <xdr:col>10</xdr:col>
      <xdr:colOff>9527</xdr:colOff>
      <xdr:row>3</xdr:row>
      <xdr:rowOff>152399</xdr:rowOff>
    </xdr:from>
    <xdr:to>
      <xdr:col>19</xdr:col>
      <xdr:colOff>1</xdr:colOff>
      <xdr:row>4</xdr:row>
      <xdr:rowOff>180972</xdr:rowOff>
    </xdr:to>
    <xdr:sp macro="" textlink="">
      <xdr:nvSpPr>
        <xdr:cNvPr id="6" name="Parentesi graffa chiusa 2">
          <a:extLst>
            <a:ext uri="{FF2B5EF4-FFF2-40B4-BE49-F238E27FC236}">
              <a16:creationId xmlns:a16="http://schemas.microsoft.com/office/drawing/2014/main" id="{00000000-0008-0000-0600-000006000000}"/>
            </a:ext>
          </a:extLst>
        </xdr:cNvPr>
        <xdr:cNvSpPr/>
      </xdr:nvSpPr>
      <xdr:spPr>
        <a:xfrm rot="16200000">
          <a:off x="4943477" y="552449"/>
          <a:ext cx="295273" cy="942974"/>
        </a:xfrm>
        <a:prstGeom prst="rightBrace">
          <a:avLst>
            <a:gd name="adj1" fmla="val 0"/>
            <a:gd name="adj2" fmla="val 50000"/>
          </a:avLst>
        </a:prstGeom>
        <a:ln w="12700">
          <a:solidFill>
            <a:srgbClr val="0088C4"/>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it-IT"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331819</xdr:colOff>
      <xdr:row>0</xdr:row>
      <xdr:rowOff>155703</xdr:rowOff>
    </xdr:from>
    <xdr:to>
      <xdr:col>22</xdr:col>
      <xdr:colOff>229450</xdr:colOff>
      <xdr:row>2</xdr:row>
      <xdr:rowOff>239562</xdr:rowOff>
    </xdr:to>
    <xdr:pic>
      <xdr:nvPicPr>
        <xdr:cNvPr id="8" name="Immagine 7">
          <a:hlinkClick xmlns:r="http://schemas.openxmlformats.org/officeDocument/2006/relationships" r:id="rId1"/>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47494" y="155703"/>
          <a:ext cx="1974081" cy="541059"/>
        </a:xfrm>
        <a:prstGeom prst="rect">
          <a:avLst/>
        </a:prstGeom>
        <a:ln>
          <a:noFill/>
        </a:ln>
        <a:effectLst>
          <a:outerShdw blurRad="292100" dist="139700" dir="2700000" sx="80000" sy="80000" algn="tl" rotWithShape="0">
            <a:srgbClr val="333333">
              <a:alpha val="65000"/>
            </a:srgbClr>
          </a:outerShdw>
        </a:effectLst>
      </xdr:spPr>
    </xdr:pic>
    <xdr:clientData/>
  </xdr:twoCellAnchor>
  <xdr:twoCellAnchor editAs="oneCell">
    <xdr:from>
      <xdr:col>23</xdr:col>
      <xdr:colOff>596900</xdr:colOff>
      <xdr:row>0</xdr:row>
      <xdr:rowOff>167210</xdr:rowOff>
    </xdr:from>
    <xdr:to>
      <xdr:col>25</xdr:col>
      <xdr:colOff>77391</xdr:colOff>
      <xdr:row>2</xdr:row>
      <xdr:rowOff>228054</xdr:rowOff>
    </xdr:to>
    <xdr:pic>
      <xdr:nvPicPr>
        <xdr:cNvPr id="9" name="Immagine 8">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036675" y="167210"/>
          <a:ext cx="642541" cy="518044"/>
        </a:xfrm>
        <a:prstGeom prst="rect">
          <a:avLst/>
        </a:prstGeom>
        <a:ln>
          <a:noFill/>
        </a:ln>
        <a:effectLst>
          <a:outerShdw blurRad="292100" dist="139700" dir="2700000" sx="80000" sy="80000" algn="tl" rotWithShape="0">
            <a:srgbClr val="333333">
              <a:alpha val="65000"/>
            </a:srgbClr>
          </a:outerShdw>
        </a:effectLst>
      </xdr:spPr>
    </xdr:pic>
    <xdr:clientData/>
  </xdr:twoCellAnchor>
  <xdr:twoCellAnchor>
    <xdr:from>
      <xdr:col>1</xdr:col>
      <xdr:colOff>123825</xdr:colOff>
      <xdr:row>0</xdr:row>
      <xdr:rowOff>152400</xdr:rowOff>
    </xdr:from>
    <xdr:to>
      <xdr:col>2</xdr:col>
      <xdr:colOff>866775</xdr:colOff>
      <xdr:row>2</xdr:row>
      <xdr:rowOff>386639</xdr:rowOff>
    </xdr:to>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50000"/>
                  </a14:imgEffect>
                  <a14:imgEffect>
                    <a14:brightnessContrast bright="-100000"/>
                  </a14:imgEffect>
                </a14:imgLayer>
              </a14:imgProps>
            </a:ext>
          </a:extLst>
        </a:blip>
        <a:stretch>
          <a:fillRect/>
        </a:stretch>
      </xdr:blipFill>
      <xdr:spPr bwMode="auto">
        <a:xfrm>
          <a:off x="238125" y="152400"/>
          <a:ext cx="1924050" cy="691439"/>
        </a:xfrm>
        <a:prstGeom prst="rect">
          <a:avLst/>
        </a:prstGeom>
        <a:noFill/>
        <a:ln w="9525" cap="flat">
          <a:noFill/>
          <a:round/>
          <a:headEnd/>
          <a:tailEnd/>
        </a:ln>
        <a:effectLst/>
      </xdr:spPr>
    </xdr:pic>
    <xdr:clientData/>
  </xdr:twoCellAnchor>
  <xdr:twoCellAnchor>
    <xdr:from>
      <xdr:col>26</xdr:col>
      <xdr:colOff>161925</xdr:colOff>
      <xdr:row>4</xdr:row>
      <xdr:rowOff>141194</xdr:rowOff>
    </xdr:from>
    <xdr:to>
      <xdr:col>27</xdr:col>
      <xdr:colOff>1028700</xdr:colOff>
      <xdr:row>7</xdr:row>
      <xdr:rowOff>37293</xdr:rowOff>
    </xdr:to>
    <xdr:pic>
      <xdr:nvPicPr>
        <xdr:cNvPr id="15" name="Picture 14">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aturation sat="50000"/>
                  </a14:imgEffect>
                  <a14:imgEffect>
                    <a14:brightnessContrast bright="-100000"/>
                  </a14:imgEffect>
                </a14:imgLayer>
              </a14:imgProps>
            </a:ext>
          </a:extLst>
        </a:blip>
        <a:stretch>
          <a:fillRect/>
        </a:stretch>
      </xdr:blipFill>
      <xdr:spPr bwMode="auto">
        <a:xfrm>
          <a:off x="14886454" y="1160929"/>
          <a:ext cx="2043393" cy="803776"/>
        </a:xfrm>
        <a:prstGeom prst="rect">
          <a:avLst/>
        </a:prstGeom>
        <a:noFill/>
        <a:ln w="9525" cap="flat">
          <a:noFill/>
          <a:round/>
          <a:headEnd/>
          <a:tailEnd/>
        </a:ln>
        <a:effec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2</xdr:row>
          <xdr:rowOff>66675</xdr:rowOff>
        </xdr:from>
        <xdr:to>
          <xdr:col>9</xdr:col>
          <xdr:colOff>457200</xdr:colOff>
          <xdr:row>3</xdr:row>
          <xdr:rowOff>180975</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C00-000008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3</xdr:row>
          <xdr:rowOff>219075</xdr:rowOff>
        </xdr:from>
        <xdr:to>
          <xdr:col>9</xdr:col>
          <xdr:colOff>219075</xdr:colOff>
          <xdr:row>5</xdr:row>
          <xdr:rowOff>219075</xdr:rowOff>
        </xdr:to>
        <xdr:sp macro="" textlink="">
          <xdr:nvSpPr>
            <xdr:cNvPr id="1033" name="Object 3" hidden="1">
              <a:extLst>
                <a:ext uri="{63B3BB69-23CF-44E3-9099-C40C66FF867C}">
                  <a14:compatExt spid="_x0000_s1033"/>
                </a:ext>
                <a:ext uri="{FF2B5EF4-FFF2-40B4-BE49-F238E27FC236}">
                  <a16:creationId xmlns:a16="http://schemas.microsoft.com/office/drawing/2014/main" id="{00000000-0008-0000-0C00-000009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257175</xdr:colOff>
          <xdr:row>28</xdr:row>
          <xdr:rowOff>219075</xdr:rowOff>
        </xdr:from>
        <xdr:to>
          <xdr:col>8</xdr:col>
          <xdr:colOff>609600</xdr:colOff>
          <xdr:row>32</xdr:row>
          <xdr:rowOff>38100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C00-00000F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104775</xdr:colOff>
          <xdr:row>26</xdr:row>
          <xdr:rowOff>28575</xdr:rowOff>
        </xdr:from>
        <xdr:to>
          <xdr:col>11</xdr:col>
          <xdr:colOff>571500</xdr:colOff>
          <xdr:row>27</xdr:row>
          <xdr:rowOff>180975</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C00-000010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33</xdr:row>
          <xdr:rowOff>76200</xdr:rowOff>
        </xdr:from>
        <xdr:to>
          <xdr:col>8</xdr:col>
          <xdr:colOff>714375</xdr:colOff>
          <xdr:row>35</xdr:row>
          <xdr:rowOff>219075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C00-00001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685800</xdr:colOff>
          <xdr:row>12</xdr:row>
          <xdr:rowOff>76200</xdr:rowOff>
        </xdr:from>
        <xdr:to>
          <xdr:col>12</xdr:col>
          <xdr:colOff>104775</xdr:colOff>
          <xdr:row>15</xdr:row>
          <xdr:rowOff>66675</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C00-00001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685800</xdr:colOff>
          <xdr:row>9</xdr:row>
          <xdr:rowOff>180975</xdr:rowOff>
        </xdr:from>
        <xdr:to>
          <xdr:col>10</xdr:col>
          <xdr:colOff>28575</xdr:colOff>
          <xdr:row>12</xdr:row>
          <xdr:rowOff>104775</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C00-000013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5</xdr:col>
      <xdr:colOff>0</xdr:colOff>
      <xdr:row>6</xdr:row>
      <xdr:rowOff>76201</xdr:rowOff>
    </xdr:from>
    <xdr:to>
      <xdr:col>18</xdr:col>
      <xdr:colOff>0</xdr:colOff>
      <xdr:row>26</xdr:row>
      <xdr:rowOff>114300</xdr:rowOff>
    </xdr:to>
    <xdr:sp macro="" textlink="">
      <xdr:nvSpPr>
        <xdr:cNvPr id="7" name="Rettangolo arrotondato 6">
          <a:extLst>
            <a:ext uri="{FF2B5EF4-FFF2-40B4-BE49-F238E27FC236}">
              <a16:creationId xmlns:a16="http://schemas.microsoft.com/office/drawing/2014/main" id="{00000000-0008-0000-0D00-000007000000}"/>
            </a:ext>
          </a:extLst>
        </xdr:cNvPr>
        <xdr:cNvSpPr/>
      </xdr:nvSpPr>
      <xdr:spPr>
        <a:xfrm>
          <a:off x="2838450" y="1419226"/>
          <a:ext cx="7219950" cy="4162424"/>
        </a:xfrm>
        <a:prstGeom prst="roundRect">
          <a:avLst>
            <a:gd name="adj" fmla="val 5758"/>
          </a:avLst>
        </a:prstGeom>
        <a:noFill/>
        <a:ln>
          <a:solidFill>
            <a:srgbClr val="0088C4"/>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7</xdr:row>
      <xdr:rowOff>28575</xdr:rowOff>
    </xdr:from>
    <xdr:to>
      <xdr:col>12</xdr:col>
      <xdr:colOff>514350</xdr:colOff>
      <xdr:row>9</xdr:row>
      <xdr:rowOff>66675</xdr:rowOff>
    </xdr:to>
    <xdr:sp macro="" textlink="">
      <xdr:nvSpPr>
        <xdr:cNvPr id="36" name="Rettangolo arrotondato 35">
          <a:extLst>
            <a:ext uri="{FF2B5EF4-FFF2-40B4-BE49-F238E27FC236}">
              <a16:creationId xmlns:a16="http://schemas.microsoft.com/office/drawing/2014/main" id="{00000000-0008-0000-0D00-000024000000}"/>
            </a:ext>
          </a:extLst>
        </xdr:cNvPr>
        <xdr:cNvSpPr/>
      </xdr:nvSpPr>
      <xdr:spPr>
        <a:xfrm>
          <a:off x="6505575" y="1628775"/>
          <a:ext cx="17335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11</xdr:row>
      <xdr:rowOff>28575</xdr:rowOff>
    </xdr:from>
    <xdr:to>
      <xdr:col>12</xdr:col>
      <xdr:colOff>514350</xdr:colOff>
      <xdr:row>13</xdr:row>
      <xdr:rowOff>66675</xdr:rowOff>
    </xdr:to>
    <xdr:sp macro="" textlink="">
      <xdr:nvSpPr>
        <xdr:cNvPr id="37" name="Rettangolo arrotondato 36">
          <a:extLst>
            <a:ext uri="{FF2B5EF4-FFF2-40B4-BE49-F238E27FC236}">
              <a16:creationId xmlns:a16="http://schemas.microsoft.com/office/drawing/2014/main" id="{00000000-0008-0000-0D00-000025000000}"/>
            </a:ext>
          </a:extLst>
        </xdr:cNvPr>
        <xdr:cNvSpPr/>
      </xdr:nvSpPr>
      <xdr:spPr>
        <a:xfrm>
          <a:off x="6505575" y="2428875"/>
          <a:ext cx="17335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15</xdr:row>
      <xdr:rowOff>28575</xdr:rowOff>
    </xdr:from>
    <xdr:to>
      <xdr:col>12</xdr:col>
      <xdr:colOff>514350</xdr:colOff>
      <xdr:row>17</xdr:row>
      <xdr:rowOff>66675</xdr:rowOff>
    </xdr:to>
    <xdr:sp macro="" textlink="">
      <xdr:nvSpPr>
        <xdr:cNvPr id="38" name="Rettangolo arrotondato 37">
          <a:extLst>
            <a:ext uri="{FF2B5EF4-FFF2-40B4-BE49-F238E27FC236}">
              <a16:creationId xmlns:a16="http://schemas.microsoft.com/office/drawing/2014/main" id="{00000000-0008-0000-0D00-000026000000}"/>
            </a:ext>
          </a:extLst>
        </xdr:cNvPr>
        <xdr:cNvSpPr/>
      </xdr:nvSpPr>
      <xdr:spPr>
        <a:xfrm>
          <a:off x="6505575" y="3228975"/>
          <a:ext cx="17335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19</xdr:row>
      <xdr:rowOff>28575</xdr:rowOff>
    </xdr:from>
    <xdr:to>
      <xdr:col>12</xdr:col>
      <xdr:colOff>514350</xdr:colOff>
      <xdr:row>21</xdr:row>
      <xdr:rowOff>66675</xdr:rowOff>
    </xdr:to>
    <xdr:sp macro="" textlink="">
      <xdr:nvSpPr>
        <xdr:cNvPr id="39" name="Rettangolo arrotondato 38">
          <a:extLst>
            <a:ext uri="{FF2B5EF4-FFF2-40B4-BE49-F238E27FC236}">
              <a16:creationId xmlns:a16="http://schemas.microsoft.com/office/drawing/2014/main" id="{00000000-0008-0000-0D00-000027000000}"/>
            </a:ext>
          </a:extLst>
        </xdr:cNvPr>
        <xdr:cNvSpPr/>
      </xdr:nvSpPr>
      <xdr:spPr>
        <a:xfrm>
          <a:off x="6505575" y="4029075"/>
          <a:ext cx="17335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23</xdr:row>
      <xdr:rowOff>28575</xdr:rowOff>
    </xdr:from>
    <xdr:to>
      <xdr:col>11</xdr:col>
      <xdr:colOff>571500</xdr:colOff>
      <xdr:row>25</xdr:row>
      <xdr:rowOff>66675</xdr:rowOff>
    </xdr:to>
    <xdr:sp macro="" textlink="">
      <xdr:nvSpPr>
        <xdr:cNvPr id="40" name="Rettangolo arrotondato 39">
          <a:extLst>
            <a:ext uri="{FF2B5EF4-FFF2-40B4-BE49-F238E27FC236}">
              <a16:creationId xmlns:a16="http://schemas.microsoft.com/office/drawing/2014/main" id="{00000000-0008-0000-0D00-000028000000}"/>
            </a:ext>
          </a:extLst>
        </xdr:cNvPr>
        <xdr:cNvSpPr/>
      </xdr:nvSpPr>
      <xdr:spPr>
        <a:xfrm>
          <a:off x="5743575" y="4905375"/>
          <a:ext cx="1152525" cy="457200"/>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5</xdr:col>
      <xdr:colOff>0</xdr:colOff>
      <xdr:row>29</xdr:row>
      <xdr:rowOff>38101</xdr:rowOff>
    </xdr:from>
    <xdr:to>
      <xdr:col>18</xdr:col>
      <xdr:colOff>0</xdr:colOff>
      <xdr:row>50</xdr:row>
      <xdr:rowOff>123826</xdr:rowOff>
    </xdr:to>
    <xdr:sp macro="" textlink="">
      <xdr:nvSpPr>
        <xdr:cNvPr id="42" name="Rettangolo arrotondato 41">
          <a:extLst>
            <a:ext uri="{FF2B5EF4-FFF2-40B4-BE49-F238E27FC236}">
              <a16:creationId xmlns:a16="http://schemas.microsoft.com/office/drawing/2014/main" id="{00000000-0008-0000-0D00-00002A000000}"/>
            </a:ext>
          </a:extLst>
        </xdr:cNvPr>
        <xdr:cNvSpPr/>
      </xdr:nvSpPr>
      <xdr:spPr>
        <a:xfrm>
          <a:off x="2838450" y="6162676"/>
          <a:ext cx="7105650" cy="4343400"/>
        </a:xfrm>
        <a:prstGeom prst="roundRect">
          <a:avLst>
            <a:gd name="adj" fmla="val 5758"/>
          </a:avLst>
        </a:prstGeom>
        <a:noFill/>
        <a:ln>
          <a:solidFill>
            <a:srgbClr val="0088C4"/>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32</xdr:row>
      <xdr:rowOff>19050</xdr:rowOff>
    </xdr:from>
    <xdr:to>
      <xdr:col>11</xdr:col>
      <xdr:colOff>571500</xdr:colOff>
      <xdr:row>33</xdr:row>
      <xdr:rowOff>19050</xdr:rowOff>
    </xdr:to>
    <xdr:sp macro="" textlink="">
      <xdr:nvSpPr>
        <xdr:cNvPr id="48" name="Rettangolo arrotondato 47">
          <a:extLst>
            <a:ext uri="{FF2B5EF4-FFF2-40B4-BE49-F238E27FC236}">
              <a16:creationId xmlns:a16="http://schemas.microsoft.com/office/drawing/2014/main" id="{00000000-0008-0000-0D00-000030000000}"/>
            </a:ext>
          </a:extLst>
        </xdr:cNvPr>
        <xdr:cNvSpPr/>
      </xdr:nvSpPr>
      <xdr:spPr>
        <a:xfrm>
          <a:off x="5410200" y="6515100"/>
          <a:ext cx="1152525" cy="4953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35</xdr:row>
      <xdr:rowOff>28575</xdr:rowOff>
    </xdr:from>
    <xdr:to>
      <xdr:col>12</xdr:col>
      <xdr:colOff>9525</xdr:colOff>
      <xdr:row>37</xdr:row>
      <xdr:rowOff>66675</xdr:rowOff>
    </xdr:to>
    <xdr:sp macro="" textlink="">
      <xdr:nvSpPr>
        <xdr:cNvPr id="49" name="Rettangolo arrotondato 48">
          <a:extLst>
            <a:ext uri="{FF2B5EF4-FFF2-40B4-BE49-F238E27FC236}">
              <a16:creationId xmlns:a16="http://schemas.microsoft.com/office/drawing/2014/main" id="{00000000-0008-0000-0D00-000031000000}"/>
            </a:ext>
          </a:extLst>
        </xdr:cNvPr>
        <xdr:cNvSpPr/>
      </xdr:nvSpPr>
      <xdr:spPr>
        <a:xfrm>
          <a:off x="5410200" y="7239000"/>
          <a:ext cx="1171575"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39</xdr:row>
      <xdr:rowOff>28575</xdr:rowOff>
    </xdr:from>
    <xdr:to>
      <xdr:col>12</xdr:col>
      <xdr:colOff>0</xdr:colOff>
      <xdr:row>41</xdr:row>
      <xdr:rowOff>66675</xdr:rowOff>
    </xdr:to>
    <xdr:sp macro="" textlink="">
      <xdr:nvSpPr>
        <xdr:cNvPr id="50" name="Rettangolo arrotondato 49">
          <a:extLst>
            <a:ext uri="{FF2B5EF4-FFF2-40B4-BE49-F238E27FC236}">
              <a16:creationId xmlns:a16="http://schemas.microsoft.com/office/drawing/2014/main" id="{00000000-0008-0000-0D00-000032000000}"/>
            </a:ext>
          </a:extLst>
        </xdr:cNvPr>
        <xdr:cNvSpPr/>
      </xdr:nvSpPr>
      <xdr:spPr>
        <a:xfrm>
          <a:off x="5410200" y="8039100"/>
          <a:ext cx="1162050"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10</xdr:col>
      <xdr:colOff>0</xdr:colOff>
      <xdr:row>43</xdr:row>
      <xdr:rowOff>28575</xdr:rowOff>
    </xdr:from>
    <xdr:to>
      <xdr:col>12</xdr:col>
      <xdr:colOff>514350</xdr:colOff>
      <xdr:row>45</xdr:row>
      <xdr:rowOff>66675</xdr:rowOff>
    </xdr:to>
    <xdr:sp macro="" textlink="">
      <xdr:nvSpPr>
        <xdr:cNvPr id="51" name="Rettangolo arrotondato 50">
          <a:extLst>
            <a:ext uri="{FF2B5EF4-FFF2-40B4-BE49-F238E27FC236}">
              <a16:creationId xmlns:a16="http://schemas.microsoft.com/office/drawing/2014/main" id="{00000000-0008-0000-0D00-000033000000}"/>
            </a:ext>
          </a:extLst>
        </xdr:cNvPr>
        <xdr:cNvSpPr/>
      </xdr:nvSpPr>
      <xdr:spPr>
        <a:xfrm>
          <a:off x="6505575" y="4029075"/>
          <a:ext cx="1733550" cy="457200"/>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9</xdr:col>
      <xdr:colOff>581024</xdr:colOff>
      <xdr:row>47</xdr:row>
      <xdr:rowOff>28575</xdr:rowOff>
    </xdr:from>
    <xdr:to>
      <xdr:col>12</xdr:col>
      <xdr:colOff>9524</xdr:colOff>
      <xdr:row>49</xdr:row>
      <xdr:rowOff>66675</xdr:rowOff>
    </xdr:to>
    <xdr:sp macro="" textlink="">
      <xdr:nvSpPr>
        <xdr:cNvPr id="52" name="Rettangolo arrotondato 51">
          <a:extLst>
            <a:ext uri="{FF2B5EF4-FFF2-40B4-BE49-F238E27FC236}">
              <a16:creationId xmlns:a16="http://schemas.microsoft.com/office/drawing/2014/main" id="{00000000-0008-0000-0D00-000034000000}"/>
            </a:ext>
          </a:extLst>
        </xdr:cNvPr>
        <xdr:cNvSpPr/>
      </xdr:nvSpPr>
      <xdr:spPr>
        <a:xfrm>
          <a:off x="5410199" y="9639300"/>
          <a:ext cx="1171575" cy="457200"/>
        </a:xfrm>
        <a:prstGeom prst="roundRect">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5</xdr:col>
      <xdr:colOff>333375</xdr:colOff>
      <xdr:row>34</xdr:row>
      <xdr:rowOff>28575</xdr:rowOff>
    </xdr:from>
    <xdr:to>
      <xdr:col>14</xdr:col>
      <xdr:colOff>352425</xdr:colOff>
      <xdr:row>46</xdr:row>
      <xdr:rowOff>19050</xdr:rowOff>
    </xdr:to>
    <xdr:sp macro="" textlink="">
      <xdr:nvSpPr>
        <xdr:cNvPr id="60" name="Rettangolo arrotondato 59">
          <a:extLst>
            <a:ext uri="{FF2B5EF4-FFF2-40B4-BE49-F238E27FC236}">
              <a16:creationId xmlns:a16="http://schemas.microsoft.com/office/drawing/2014/main" id="{00000000-0008-0000-0D00-00003C000000}"/>
            </a:ext>
          </a:extLst>
        </xdr:cNvPr>
        <xdr:cNvSpPr/>
      </xdr:nvSpPr>
      <xdr:spPr>
        <a:xfrm>
          <a:off x="3790950" y="7515225"/>
          <a:ext cx="5505450" cy="2390775"/>
        </a:xfrm>
        <a:prstGeom prst="roundRect">
          <a:avLst>
            <a:gd name="adj" fmla="val 5758"/>
          </a:avLst>
        </a:prstGeom>
        <a:no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12</xdr:col>
      <xdr:colOff>161925</xdr:colOff>
      <xdr:row>35</xdr:row>
      <xdr:rowOff>28575</xdr:rowOff>
    </xdr:from>
    <xdr:to>
      <xdr:col>14</xdr:col>
      <xdr:colOff>76201</xdr:colOff>
      <xdr:row>37</xdr:row>
      <xdr:rowOff>66675</xdr:rowOff>
    </xdr:to>
    <xdr:sp macro="" textlink="">
      <xdr:nvSpPr>
        <xdr:cNvPr id="61" name="Rettangolo arrotondato 60">
          <a:extLst>
            <a:ext uri="{FF2B5EF4-FFF2-40B4-BE49-F238E27FC236}">
              <a16:creationId xmlns:a16="http://schemas.microsoft.com/office/drawing/2014/main" id="{00000000-0008-0000-0D00-00003D000000}"/>
            </a:ext>
          </a:extLst>
        </xdr:cNvPr>
        <xdr:cNvSpPr/>
      </xdr:nvSpPr>
      <xdr:spPr>
        <a:xfrm>
          <a:off x="6734175" y="7239000"/>
          <a:ext cx="933451" cy="457200"/>
        </a:xfrm>
        <a:prstGeom prst="roundRect">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xdr:from>
      <xdr:col>6</xdr:col>
      <xdr:colOff>0</xdr:colOff>
      <xdr:row>31</xdr:row>
      <xdr:rowOff>0</xdr:rowOff>
    </xdr:from>
    <xdr:to>
      <xdr:col>14</xdr:col>
      <xdr:colOff>352425</xdr:colOff>
      <xdr:row>33</xdr:row>
      <xdr:rowOff>95250</xdr:rowOff>
    </xdr:to>
    <xdr:sp macro="" textlink="">
      <xdr:nvSpPr>
        <xdr:cNvPr id="62" name="Rettangolo arrotondato 61">
          <a:extLst>
            <a:ext uri="{FF2B5EF4-FFF2-40B4-BE49-F238E27FC236}">
              <a16:creationId xmlns:a16="http://schemas.microsoft.com/office/drawing/2014/main" id="{00000000-0008-0000-0D00-00003E000000}"/>
            </a:ext>
          </a:extLst>
        </xdr:cNvPr>
        <xdr:cNvSpPr/>
      </xdr:nvSpPr>
      <xdr:spPr>
        <a:xfrm>
          <a:off x="3086100" y="6410325"/>
          <a:ext cx="4886325" cy="676275"/>
        </a:xfrm>
        <a:prstGeom prst="roundRect">
          <a:avLst>
            <a:gd name="adj" fmla="val 22681"/>
          </a:avLst>
        </a:prstGeom>
        <a:noFill/>
        <a:ln>
          <a:solidFill>
            <a:schemeClr val="bg1">
              <a:lumMod val="8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it-IT" sz="1100"/>
        </a:p>
      </xdr:txBody>
    </xdr:sp>
    <xdr:clientData/>
  </xdr:twoCellAnchor>
  <xdr:twoCellAnchor editAs="oneCell">
    <xdr:from>
      <xdr:col>12</xdr:col>
      <xdr:colOff>330199</xdr:colOff>
      <xdr:row>0</xdr:row>
      <xdr:rowOff>171450</xdr:rowOff>
    </xdr:from>
    <xdr:to>
      <xdr:col>15</xdr:col>
      <xdr:colOff>520461</xdr:colOff>
      <xdr:row>2</xdr:row>
      <xdr:rowOff>221408</xdr:rowOff>
    </xdr:to>
    <xdr:pic>
      <xdr:nvPicPr>
        <xdr:cNvPr id="63" name="Immagine 62">
          <a:hlinkClick xmlns:r="http://schemas.openxmlformats.org/officeDocument/2006/relationships" r:id="rId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2449" y="171450"/>
          <a:ext cx="1819037" cy="507158"/>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16</xdr:col>
      <xdr:colOff>161925</xdr:colOff>
      <xdr:row>0</xdr:row>
      <xdr:rowOff>171450</xdr:rowOff>
    </xdr:from>
    <xdr:to>
      <xdr:col>19</xdr:col>
      <xdr:colOff>225188</xdr:colOff>
      <xdr:row>2</xdr:row>
      <xdr:rowOff>229961</xdr:rowOff>
    </xdr:to>
    <xdr:pic>
      <xdr:nvPicPr>
        <xdr:cNvPr id="64" name="Immagine 63">
          <a:hlinkClick xmlns:r="http://schemas.openxmlformats.org/officeDocument/2006/relationships" r:id="rId3"/>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 uri="{28A0092B-C50C-407E-A947-70E740481C1C}">
              <a14:useLocalDpi xmlns:a14="http://schemas.microsoft.com/office/drawing/2010/main" val="0"/>
            </a:ext>
          </a:extLst>
        </a:blip>
        <a:stretch>
          <a:fillRect/>
        </a:stretch>
      </xdr:blipFill>
      <xdr:spPr>
        <a:xfrm>
          <a:off x="8943975" y="171450"/>
          <a:ext cx="1806338" cy="515711"/>
        </a:xfrm>
        <a:prstGeom prst="rect">
          <a:avLst/>
        </a:prstGeom>
        <a:ln>
          <a:noFill/>
        </a:ln>
        <a:effectLst>
          <a:outerShdw blurRad="50800" dist="38100" dir="2700000" algn="tl" rotWithShape="0">
            <a:prstClr val="black">
              <a:alpha val="40000"/>
            </a:prstClr>
          </a:outerShdw>
        </a:effectLst>
      </xdr:spPr>
    </xdr:pic>
    <xdr:clientData/>
  </xdr:twoCellAnchor>
  <xdr:twoCellAnchor editAs="oneCell">
    <xdr:from>
      <xdr:col>9</xdr:col>
      <xdr:colOff>57150</xdr:colOff>
      <xdr:row>0</xdr:row>
      <xdr:rowOff>171450</xdr:rowOff>
    </xdr:from>
    <xdr:to>
      <xdr:col>12</xdr:col>
      <xdr:colOff>145810</xdr:colOff>
      <xdr:row>2</xdr:row>
      <xdr:rowOff>229961</xdr:rowOff>
    </xdr:to>
    <xdr:pic>
      <xdr:nvPicPr>
        <xdr:cNvPr id="65" name="Immagine 64">
          <a:hlinkClick xmlns:r="http://schemas.openxmlformats.org/officeDocument/2006/relationships" r:id="rId6"/>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53125" y="171450"/>
          <a:ext cx="1917460" cy="515711"/>
        </a:xfrm>
        <a:prstGeom prst="rect">
          <a:avLst/>
        </a:prstGeom>
        <a:ln>
          <a:noFill/>
        </a:ln>
        <a:effectLst>
          <a:outerShdw blurRad="50800" dist="38100" dir="2700000" algn="tl" rotWithShape="0">
            <a:prstClr val="black">
              <a:alpha val="40000"/>
            </a:prstClr>
          </a:outerShdw>
        </a:effectLst>
      </xdr:spPr>
    </xdr:pic>
    <xdr:clientData/>
  </xdr:twoCellAnchor>
  <xdr:twoCellAnchor>
    <xdr:from>
      <xdr:col>5</xdr:col>
      <xdr:colOff>566057</xdr:colOff>
      <xdr:row>7</xdr:row>
      <xdr:rowOff>8638</xdr:rowOff>
    </xdr:from>
    <xdr:to>
      <xdr:col>8</xdr:col>
      <xdr:colOff>549728</xdr:colOff>
      <xdr:row>9</xdr:row>
      <xdr:rowOff>75314</xdr:rowOff>
    </xdr:to>
    <xdr:sp macro="" textlink="">
      <xdr:nvSpPr>
        <xdr:cNvPr id="35" name="Rettangolo arrotondato 24">
          <a:extLst>
            <a:ext uri="{FF2B5EF4-FFF2-40B4-BE49-F238E27FC236}">
              <a16:creationId xmlns:a16="http://schemas.microsoft.com/office/drawing/2014/main" id="{00000000-0008-0000-0D00-000023000000}"/>
            </a:ext>
          </a:extLst>
        </xdr:cNvPr>
        <xdr:cNvSpPr/>
      </xdr:nvSpPr>
      <xdr:spPr>
        <a:xfrm>
          <a:off x="3404507" y="1627888"/>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2 </a:t>
          </a:r>
          <a:r>
            <a:rPr lang="el-GR" sz="1400" b="1">
              <a:latin typeface="+mn-lt"/>
            </a:rPr>
            <a:t>Ω</a:t>
          </a:r>
          <a:r>
            <a:rPr lang="it-IT" sz="1400" b="1">
              <a:latin typeface="+mn-lt"/>
            </a:rPr>
            <a:t> LOUDSPEAKERS</a:t>
          </a:r>
        </a:p>
      </xdr:txBody>
    </xdr:sp>
    <xdr:clientData/>
  </xdr:twoCellAnchor>
  <xdr:twoCellAnchor>
    <xdr:from>
      <xdr:col>6</xdr:col>
      <xdr:colOff>1776</xdr:colOff>
      <xdr:row>22</xdr:row>
      <xdr:rowOff>183755</xdr:rowOff>
    </xdr:from>
    <xdr:to>
      <xdr:col>8</xdr:col>
      <xdr:colOff>567300</xdr:colOff>
      <xdr:row>25</xdr:row>
      <xdr:rowOff>58748</xdr:rowOff>
    </xdr:to>
    <xdr:sp macro="" textlink="">
      <xdr:nvSpPr>
        <xdr:cNvPr id="41" name="Rettangolo arrotondato 24">
          <a:extLst>
            <a:ext uri="{FF2B5EF4-FFF2-40B4-BE49-F238E27FC236}">
              <a16:creationId xmlns:a16="http://schemas.microsoft.com/office/drawing/2014/main" id="{00000000-0008-0000-0D00-000029000000}"/>
            </a:ext>
          </a:extLst>
        </xdr:cNvPr>
        <xdr:cNvSpPr/>
      </xdr:nvSpPr>
      <xdr:spPr>
        <a:xfrm>
          <a:off x="3421251" y="4870055"/>
          <a:ext cx="1727574" cy="484593"/>
        </a:xfrm>
        <a:prstGeom prst="roundRect">
          <a:avLst/>
        </a:prstGeom>
        <a:solidFill>
          <a:srgbClr val="0088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bg1"/>
              </a:solidFill>
              <a:latin typeface="+mn-lt"/>
            </a:rPr>
            <a:t>PARALLEL</a:t>
          </a:r>
          <a:r>
            <a:rPr lang="it-IT" sz="1400" b="1" baseline="0">
              <a:solidFill>
                <a:schemeClr val="bg1"/>
              </a:solidFill>
              <a:latin typeface="+mn-lt"/>
            </a:rPr>
            <a:t> IMPEDANCE</a:t>
          </a:r>
          <a:endParaRPr lang="it-IT" sz="1400" b="1">
            <a:solidFill>
              <a:schemeClr val="bg1"/>
            </a:solidFill>
            <a:latin typeface="+mn-lt"/>
          </a:endParaRPr>
        </a:p>
      </xdr:txBody>
    </xdr:sp>
    <xdr:clientData/>
  </xdr:twoCellAnchor>
  <xdr:twoCellAnchor>
    <xdr:from>
      <xdr:col>1</xdr:col>
      <xdr:colOff>161925</xdr:colOff>
      <xdr:row>1</xdr:row>
      <xdr:rowOff>9525</xdr:rowOff>
    </xdr:from>
    <xdr:to>
      <xdr:col>2</xdr:col>
      <xdr:colOff>1028700</xdr:colOff>
      <xdr:row>4</xdr:row>
      <xdr:rowOff>86599</xdr:rowOff>
    </xdr:to>
    <xdr:pic>
      <xdr:nvPicPr>
        <xdr:cNvPr id="44" name="Picture 43">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aturation sat="50000"/>
                  </a14:imgEffect>
                  <a14:imgEffect>
                    <a14:brightnessContrast bright="100000"/>
                  </a14:imgEffect>
                </a14:imgLayer>
              </a14:imgProps>
            </a:ext>
          </a:extLst>
        </a:blip>
        <a:stretch>
          <a:fillRect/>
        </a:stretch>
      </xdr:blipFill>
      <xdr:spPr bwMode="auto">
        <a:xfrm>
          <a:off x="276225" y="200025"/>
          <a:ext cx="2047875" cy="800974"/>
        </a:xfrm>
        <a:prstGeom prst="rect">
          <a:avLst/>
        </a:prstGeom>
        <a:noFill/>
        <a:ln w="9525" cap="flat">
          <a:noFill/>
          <a:round/>
          <a:headEnd/>
          <a:tailEnd/>
        </a:ln>
        <a:effectLst/>
      </xdr:spPr>
    </xdr:pic>
    <xdr:clientData/>
  </xdr:twoCellAnchor>
  <xdr:twoCellAnchor>
    <xdr:from>
      <xdr:col>5</xdr:col>
      <xdr:colOff>566057</xdr:colOff>
      <xdr:row>11</xdr:row>
      <xdr:rowOff>8638</xdr:rowOff>
    </xdr:from>
    <xdr:to>
      <xdr:col>8</xdr:col>
      <xdr:colOff>549728</xdr:colOff>
      <xdr:row>13</xdr:row>
      <xdr:rowOff>75314</xdr:rowOff>
    </xdr:to>
    <xdr:sp macro="" textlink="">
      <xdr:nvSpPr>
        <xdr:cNvPr id="45" name="Rettangolo arrotondato 24">
          <a:extLst>
            <a:ext uri="{FF2B5EF4-FFF2-40B4-BE49-F238E27FC236}">
              <a16:creationId xmlns:a16="http://schemas.microsoft.com/office/drawing/2014/main" id="{00000000-0008-0000-0D00-00002D000000}"/>
            </a:ext>
          </a:extLst>
        </xdr:cNvPr>
        <xdr:cNvSpPr/>
      </xdr:nvSpPr>
      <xdr:spPr>
        <a:xfrm>
          <a:off x="3404507" y="2427988"/>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4 </a:t>
          </a:r>
          <a:r>
            <a:rPr lang="el-GR" sz="1400" b="1">
              <a:latin typeface="+mn-lt"/>
            </a:rPr>
            <a:t>Ω</a:t>
          </a:r>
          <a:r>
            <a:rPr lang="it-IT" sz="1400" b="1">
              <a:latin typeface="+mn-lt"/>
            </a:rPr>
            <a:t> LOUDSPEAKERS</a:t>
          </a:r>
        </a:p>
      </xdr:txBody>
    </xdr:sp>
    <xdr:clientData/>
  </xdr:twoCellAnchor>
  <xdr:twoCellAnchor>
    <xdr:from>
      <xdr:col>5</xdr:col>
      <xdr:colOff>566057</xdr:colOff>
      <xdr:row>14</xdr:row>
      <xdr:rowOff>189613</xdr:rowOff>
    </xdr:from>
    <xdr:to>
      <xdr:col>8</xdr:col>
      <xdr:colOff>549728</xdr:colOff>
      <xdr:row>17</xdr:row>
      <xdr:rowOff>65789</xdr:rowOff>
    </xdr:to>
    <xdr:sp macro="" textlink="">
      <xdr:nvSpPr>
        <xdr:cNvPr id="46" name="Rettangolo arrotondato 24">
          <a:extLst>
            <a:ext uri="{FF2B5EF4-FFF2-40B4-BE49-F238E27FC236}">
              <a16:creationId xmlns:a16="http://schemas.microsoft.com/office/drawing/2014/main" id="{00000000-0008-0000-0D00-00002E000000}"/>
            </a:ext>
          </a:extLst>
        </xdr:cNvPr>
        <xdr:cNvSpPr/>
      </xdr:nvSpPr>
      <xdr:spPr>
        <a:xfrm>
          <a:off x="3404507" y="3218563"/>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latin typeface="+mn-lt"/>
            </a:rPr>
            <a:t>8 </a:t>
          </a:r>
          <a:r>
            <a:rPr lang="el-GR" sz="1400" b="1">
              <a:latin typeface="+mn-lt"/>
            </a:rPr>
            <a:t>Ω</a:t>
          </a:r>
          <a:r>
            <a:rPr lang="it-IT" sz="1400" b="1">
              <a:latin typeface="+mn-lt"/>
            </a:rPr>
            <a:t> LOUDSPEAKERS</a:t>
          </a:r>
        </a:p>
      </xdr:txBody>
    </xdr:sp>
    <xdr:clientData/>
  </xdr:twoCellAnchor>
  <xdr:twoCellAnchor>
    <xdr:from>
      <xdr:col>6</xdr:col>
      <xdr:colOff>9525</xdr:colOff>
      <xdr:row>19</xdr:row>
      <xdr:rowOff>19050</xdr:rowOff>
    </xdr:from>
    <xdr:to>
      <xdr:col>8</xdr:col>
      <xdr:colOff>574221</xdr:colOff>
      <xdr:row>21</xdr:row>
      <xdr:rowOff>85726</xdr:rowOff>
    </xdr:to>
    <xdr:sp macro="" textlink="">
      <xdr:nvSpPr>
        <xdr:cNvPr id="47" name="Rettangolo arrotondato 24">
          <a:extLst>
            <a:ext uri="{FF2B5EF4-FFF2-40B4-BE49-F238E27FC236}">
              <a16:creationId xmlns:a16="http://schemas.microsoft.com/office/drawing/2014/main" id="{00000000-0008-0000-0D00-00002F000000}"/>
            </a:ext>
          </a:extLst>
        </xdr:cNvPr>
        <xdr:cNvSpPr/>
      </xdr:nvSpPr>
      <xdr:spPr>
        <a:xfrm>
          <a:off x="3429000" y="4038600"/>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36000" rIns="36000" rtlCol="0" anchor="ctr"/>
        <a:lstStyle/>
        <a:p>
          <a:pPr algn="ctr"/>
          <a:r>
            <a:rPr lang="it-IT" sz="1400" b="1">
              <a:latin typeface="+mn-lt"/>
            </a:rPr>
            <a:t>16 </a:t>
          </a:r>
          <a:r>
            <a:rPr lang="el-GR" sz="1400" b="1">
              <a:latin typeface="+mn-lt"/>
            </a:rPr>
            <a:t>Ω</a:t>
          </a:r>
          <a:r>
            <a:rPr lang="it-IT" sz="1400" b="1">
              <a:latin typeface="+mn-lt"/>
            </a:rPr>
            <a:t> LOUDSPEAKERS</a:t>
          </a:r>
        </a:p>
      </xdr:txBody>
    </xdr:sp>
    <xdr:clientData/>
  </xdr:twoCellAnchor>
  <xdr:twoCellAnchor>
    <xdr:from>
      <xdr:col>6</xdr:col>
      <xdr:colOff>104775</xdr:colOff>
      <xdr:row>35</xdr:row>
      <xdr:rowOff>28575</xdr:rowOff>
    </xdr:from>
    <xdr:to>
      <xdr:col>9</xdr:col>
      <xdr:colOff>88446</xdr:colOff>
      <xdr:row>37</xdr:row>
      <xdr:rowOff>95251</xdr:rowOff>
    </xdr:to>
    <xdr:sp macro="" textlink="">
      <xdr:nvSpPr>
        <xdr:cNvPr id="53" name="Rettangolo arrotondato 24">
          <a:extLst>
            <a:ext uri="{FF2B5EF4-FFF2-40B4-BE49-F238E27FC236}">
              <a16:creationId xmlns:a16="http://schemas.microsoft.com/office/drawing/2014/main" id="{00000000-0008-0000-0D00-000035000000}"/>
            </a:ext>
          </a:extLst>
        </xdr:cNvPr>
        <xdr:cNvSpPr/>
      </xdr:nvSpPr>
      <xdr:spPr>
        <a:xfrm>
          <a:off x="3190875" y="7400925"/>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36000" rIns="36000" rtlCol="0" anchor="ctr"/>
        <a:lstStyle/>
        <a:p>
          <a:pPr algn="ctr"/>
          <a:r>
            <a:rPr lang="it-IT" sz="1400" b="1">
              <a:latin typeface="+mn-lt"/>
            </a:rPr>
            <a:t>COOLING CAPACITY</a:t>
          </a:r>
        </a:p>
      </xdr:txBody>
    </xdr:sp>
    <xdr:clientData/>
  </xdr:twoCellAnchor>
  <xdr:twoCellAnchor>
    <xdr:from>
      <xdr:col>6</xdr:col>
      <xdr:colOff>114300</xdr:colOff>
      <xdr:row>32</xdr:row>
      <xdr:rowOff>19050</xdr:rowOff>
    </xdr:from>
    <xdr:to>
      <xdr:col>9</xdr:col>
      <xdr:colOff>97971</xdr:colOff>
      <xdr:row>33</xdr:row>
      <xdr:rowOff>9526</xdr:rowOff>
    </xdr:to>
    <xdr:sp macro="" textlink="">
      <xdr:nvSpPr>
        <xdr:cNvPr id="54" name="Rettangolo arrotondato 24">
          <a:extLst>
            <a:ext uri="{FF2B5EF4-FFF2-40B4-BE49-F238E27FC236}">
              <a16:creationId xmlns:a16="http://schemas.microsoft.com/office/drawing/2014/main" id="{00000000-0008-0000-0D00-000036000000}"/>
            </a:ext>
          </a:extLst>
        </xdr:cNvPr>
        <xdr:cNvSpPr/>
      </xdr:nvSpPr>
      <xdr:spPr>
        <a:xfrm>
          <a:off x="3200400" y="6515100"/>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36000" rIns="36000" rtlCol="0" anchor="ctr"/>
        <a:lstStyle/>
        <a:p>
          <a:pPr algn="ctr"/>
          <a:r>
            <a:rPr lang="it-IT" sz="1400" b="1">
              <a:latin typeface="+mn-lt"/>
            </a:rPr>
            <a:t>COP *</a:t>
          </a:r>
        </a:p>
      </xdr:txBody>
    </xdr:sp>
    <xdr:clientData/>
  </xdr:twoCellAnchor>
  <xdr:twoCellAnchor>
    <xdr:from>
      <xdr:col>6</xdr:col>
      <xdr:colOff>104775</xdr:colOff>
      <xdr:row>39</xdr:row>
      <xdr:rowOff>9525</xdr:rowOff>
    </xdr:from>
    <xdr:to>
      <xdr:col>9</xdr:col>
      <xdr:colOff>88446</xdr:colOff>
      <xdr:row>41</xdr:row>
      <xdr:rowOff>76201</xdr:rowOff>
    </xdr:to>
    <xdr:sp macro="" textlink="">
      <xdr:nvSpPr>
        <xdr:cNvPr id="66" name="Rettangolo arrotondato 24">
          <a:extLst>
            <a:ext uri="{FF2B5EF4-FFF2-40B4-BE49-F238E27FC236}">
              <a16:creationId xmlns:a16="http://schemas.microsoft.com/office/drawing/2014/main" id="{00000000-0008-0000-0D00-000042000000}"/>
            </a:ext>
          </a:extLst>
        </xdr:cNvPr>
        <xdr:cNvSpPr/>
      </xdr:nvSpPr>
      <xdr:spPr>
        <a:xfrm>
          <a:off x="3190875" y="8181975"/>
          <a:ext cx="1726746" cy="485776"/>
        </a:xfrm>
        <a:prstGeom prst="roundRect">
          <a:avLst/>
        </a:prstGeom>
        <a:solidFill>
          <a:schemeClr val="tx1">
            <a:lumMod val="65000"/>
            <a:lumOff val="3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lIns="36000" rIns="36000" rtlCol="0" anchor="ctr"/>
        <a:lstStyle/>
        <a:p>
          <a:pPr algn="ctr"/>
          <a:r>
            <a:rPr lang="it-IT" sz="1400" b="1">
              <a:latin typeface="+mn-lt"/>
            </a:rPr>
            <a:t>POWER CONSUMPTION</a:t>
          </a:r>
        </a:p>
      </xdr:txBody>
    </xdr:sp>
    <xdr:clientData/>
  </xdr:twoCellAnchor>
  <xdr:twoCellAnchor>
    <xdr:from>
      <xdr:col>6</xdr:col>
      <xdr:colOff>97026</xdr:colOff>
      <xdr:row>43</xdr:row>
      <xdr:rowOff>2780</xdr:rowOff>
    </xdr:from>
    <xdr:to>
      <xdr:col>9</xdr:col>
      <xdr:colOff>81525</xdr:colOff>
      <xdr:row>45</xdr:row>
      <xdr:rowOff>68273</xdr:rowOff>
    </xdr:to>
    <xdr:sp macro="" textlink="">
      <xdr:nvSpPr>
        <xdr:cNvPr id="67" name="Rettangolo arrotondato 24">
          <a:extLst>
            <a:ext uri="{FF2B5EF4-FFF2-40B4-BE49-F238E27FC236}">
              <a16:creationId xmlns:a16="http://schemas.microsoft.com/office/drawing/2014/main" id="{00000000-0008-0000-0D00-000043000000}"/>
            </a:ext>
          </a:extLst>
        </xdr:cNvPr>
        <xdr:cNvSpPr/>
      </xdr:nvSpPr>
      <xdr:spPr>
        <a:xfrm>
          <a:off x="3183126" y="8975330"/>
          <a:ext cx="1727574" cy="484593"/>
        </a:xfrm>
        <a:prstGeom prst="round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tx1">
                  <a:lumMod val="65000"/>
                  <a:lumOff val="35000"/>
                </a:schemeClr>
              </a:solidFill>
              <a:latin typeface="+mn-lt"/>
            </a:rPr>
            <a:t>CALCULATED COP </a:t>
          </a:r>
          <a:r>
            <a:rPr lang="it-IT" sz="1400" b="1" baseline="30000">
              <a:solidFill>
                <a:schemeClr val="tx1">
                  <a:lumMod val="65000"/>
                  <a:lumOff val="35000"/>
                </a:schemeClr>
              </a:solidFill>
              <a:latin typeface="+mn-lt"/>
            </a:rPr>
            <a:t>†</a:t>
          </a:r>
        </a:p>
      </xdr:txBody>
    </xdr:sp>
    <xdr:clientData/>
  </xdr:twoCellAnchor>
  <xdr:twoCellAnchor>
    <xdr:from>
      <xdr:col>6</xdr:col>
      <xdr:colOff>106551</xdr:colOff>
      <xdr:row>47</xdr:row>
      <xdr:rowOff>12305</xdr:rowOff>
    </xdr:from>
    <xdr:to>
      <xdr:col>9</xdr:col>
      <xdr:colOff>91050</xdr:colOff>
      <xdr:row>49</xdr:row>
      <xdr:rowOff>77798</xdr:rowOff>
    </xdr:to>
    <xdr:sp macro="" textlink="">
      <xdr:nvSpPr>
        <xdr:cNvPr id="68" name="Rettangolo arrotondato 24">
          <a:extLst>
            <a:ext uri="{FF2B5EF4-FFF2-40B4-BE49-F238E27FC236}">
              <a16:creationId xmlns:a16="http://schemas.microsoft.com/office/drawing/2014/main" id="{00000000-0008-0000-0D00-000044000000}"/>
            </a:ext>
          </a:extLst>
        </xdr:cNvPr>
        <xdr:cNvSpPr/>
      </xdr:nvSpPr>
      <xdr:spPr>
        <a:xfrm>
          <a:off x="3192651" y="9784955"/>
          <a:ext cx="1727574" cy="484593"/>
        </a:xfrm>
        <a:prstGeom prst="roundRect">
          <a:avLst/>
        </a:prstGeom>
        <a:solidFill>
          <a:srgbClr val="0088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it-IT" sz="1400" b="1">
              <a:solidFill>
                <a:schemeClr val="bg1"/>
              </a:solidFill>
              <a:latin typeface="+mn-lt"/>
            </a:rPr>
            <a:t>COOLING COST PER 1000 BTU</a:t>
          </a:r>
        </a:p>
      </xdr:txBody>
    </xdr:sp>
    <xdr:clientData/>
  </xdr:twoCellAnchor>
  <xdr:twoCellAnchor>
    <xdr:from>
      <xdr:col>12</xdr:col>
      <xdr:colOff>342900</xdr:colOff>
      <xdr:row>1</xdr:row>
      <xdr:rowOff>0</xdr:rowOff>
    </xdr:from>
    <xdr:to>
      <xdr:col>15</xdr:col>
      <xdr:colOff>488783</xdr:colOff>
      <xdr:row>2</xdr:row>
      <xdr:rowOff>188494</xdr:rowOff>
    </xdr:to>
    <xdr:sp macro="" textlink="">
      <xdr:nvSpPr>
        <xdr:cNvPr id="70" name="Arrow: Pentagon 69">
          <a:hlinkClick xmlns:r="http://schemas.openxmlformats.org/officeDocument/2006/relationships" r:id="rId10"/>
          <a:extLst>
            <a:ext uri="{FF2B5EF4-FFF2-40B4-BE49-F238E27FC236}">
              <a16:creationId xmlns:a16="http://schemas.microsoft.com/office/drawing/2014/main" id="{00000000-0008-0000-0D00-000046000000}"/>
            </a:ext>
          </a:extLst>
        </xdr:cNvPr>
        <xdr:cNvSpPr/>
      </xdr:nvSpPr>
      <xdr:spPr>
        <a:xfrm flipH="1">
          <a:off x="6915150" y="190500"/>
          <a:ext cx="1774658" cy="455194"/>
        </a:xfrm>
        <a:prstGeom prst="homePlate">
          <a:avLst>
            <a:gd name="adj" fmla="val 27117"/>
          </a:avLst>
        </a:prstGeom>
        <a:solidFill>
          <a:srgbClr val="0088C4"/>
        </a:solidFill>
        <a:ln>
          <a:noFill/>
        </a:ln>
        <a:effectLst>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72000" tIns="0" rIns="72000" bIns="0" rtlCol="0" anchor="ctr"/>
        <a:lstStyle/>
        <a:p>
          <a:pPr algn="ctr"/>
          <a:r>
            <a:rPr lang="en-GB" sz="1400" b="1">
              <a:latin typeface="+mn-lt"/>
              <a:cs typeface="Calibri Light" panose="020F0302020204030204" pitchFamily="34" charset="0"/>
            </a:rPr>
            <a:t>BACK TO</a:t>
          </a:r>
          <a:br>
            <a:rPr lang="en-GB" sz="1400" b="1">
              <a:latin typeface="+mn-lt"/>
              <a:cs typeface="Calibri Light" panose="020F0302020204030204" pitchFamily="34" charset="0"/>
            </a:rPr>
          </a:br>
          <a:r>
            <a:rPr lang="en-GB" sz="1400" b="1">
              <a:latin typeface="+mn-lt"/>
              <a:cs typeface="Calibri Light" panose="020F0302020204030204" pitchFamily="34" charset="0"/>
            </a:rPr>
            <a:t>Lo-Z INPUT</a:t>
          </a:r>
        </a:p>
      </xdr:txBody>
    </xdr:sp>
    <xdr:clientData/>
  </xdr:twoCellAnchor>
  <xdr:twoCellAnchor>
    <xdr:from>
      <xdr:col>16</xdr:col>
      <xdr:colOff>180975</xdr:colOff>
      <xdr:row>1</xdr:row>
      <xdr:rowOff>9525</xdr:rowOff>
    </xdr:from>
    <xdr:to>
      <xdr:col>19</xdr:col>
      <xdr:colOff>212558</xdr:colOff>
      <xdr:row>2</xdr:row>
      <xdr:rowOff>198019</xdr:rowOff>
    </xdr:to>
    <xdr:sp macro="" textlink="">
      <xdr:nvSpPr>
        <xdr:cNvPr id="72" name="Arrow: Pentagon 71">
          <a:hlinkClick xmlns:r="http://schemas.openxmlformats.org/officeDocument/2006/relationships" r:id="rId11"/>
          <a:extLst>
            <a:ext uri="{FF2B5EF4-FFF2-40B4-BE49-F238E27FC236}">
              <a16:creationId xmlns:a16="http://schemas.microsoft.com/office/drawing/2014/main" id="{00000000-0008-0000-0D00-000048000000}"/>
            </a:ext>
          </a:extLst>
        </xdr:cNvPr>
        <xdr:cNvSpPr/>
      </xdr:nvSpPr>
      <xdr:spPr>
        <a:xfrm flipH="1">
          <a:off x="8963025" y="200025"/>
          <a:ext cx="1774658" cy="455194"/>
        </a:xfrm>
        <a:prstGeom prst="homePlate">
          <a:avLst>
            <a:gd name="adj" fmla="val 27117"/>
          </a:avLst>
        </a:prstGeom>
        <a:solidFill>
          <a:schemeClr val="bg1">
            <a:lumMod val="65000"/>
          </a:schemeClr>
        </a:solidFill>
        <a:ln>
          <a:noFill/>
        </a:ln>
        <a:effectLst>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lIns="72000" tIns="0" rIns="72000" bIns="0" rtlCol="0" anchor="ctr"/>
        <a:lstStyle/>
        <a:p>
          <a:pPr algn="ctr"/>
          <a:r>
            <a:rPr lang="en-GB" sz="1400" b="1">
              <a:solidFill>
                <a:schemeClr val="tx1">
                  <a:lumMod val="65000"/>
                  <a:lumOff val="35000"/>
                </a:schemeClr>
              </a:solidFill>
              <a:latin typeface="+mn-lt"/>
              <a:cs typeface="Calibri Light" panose="020F0302020204030204" pitchFamily="34" charset="0"/>
            </a:rPr>
            <a:t>BACK TO</a:t>
          </a:r>
          <a:br>
            <a:rPr lang="en-GB" sz="1400" b="1">
              <a:solidFill>
                <a:schemeClr val="tx1">
                  <a:lumMod val="65000"/>
                  <a:lumOff val="35000"/>
                </a:schemeClr>
              </a:solidFill>
              <a:latin typeface="+mn-lt"/>
              <a:cs typeface="Calibri Light" panose="020F0302020204030204" pitchFamily="34" charset="0"/>
            </a:rPr>
          </a:br>
          <a:r>
            <a:rPr lang="en-GB" sz="1400" b="1">
              <a:solidFill>
                <a:schemeClr val="tx1">
                  <a:lumMod val="65000"/>
                  <a:lumOff val="35000"/>
                </a:schemeClr>
              </a:solidFill>
              <a:latin typeface="+mn-lt"/>
              <a:cs typeface="Calibri Light" panose="020F0302020204030204" pitchFamily="34" charset="0"/>
            </a:rPr>
            <a:t>Hi-Z INPUT</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5.emf"/><Relationship Id="rId3" Type="http://schemas.openxmlformats.org/officeDocument/2006/relationships/vmlDrawing" Target="../drawings/vmlDrawing1.vml"/><Relationship Id="rId7" Type="http://schemas.openxmlformats.org/officeDocument/2006/relationships/image" Target="../media/image12.emf"/><Relationship Id="rId12" Type="http://schemas.openxmlformats.org/officeDocument/2006/relationships/oleObject" Target="../embeddings/oleObject5.bin"/><Relationship Id="rId17" Type="http://schemas.openxmlformats.org/officeDocument/2006/relationships/image" Target="../media/image17.emf"/><Relationship Id="rId2" Type="http://schemas.openxmlformats.org/officeDocument/2006/relationships/drawing" Target="../drawings/drawing8.xml"/><Relationship Id="rId16" Type="http://schemas.openxmlformats.org/officeDocument/2006/relationships/oleObject" Target="../embeddings/oleObject7.bin"/><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3.emf"/><Relationship Id="rId14" Type="http://schemas.openxmlformats.org/officeDocument/2006/relationships/oleObject" Target="../embeddings/oleObject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2:R16"/>
  <sheetViews>
    <sheetView showGridLines="0" showRowColHeaders="0" tabSelected="1" zoomScale="115" zoomScaleNormal="115" workbookViewId="0">
      <selection activeCell="F3" sqref="F3"/>
    </sheetView>
  </sheetViews>
  <sheetFormatPr defaultColWidth="8.7109375" defaultRowHeight="15"/>
  <cols>
    <col min="1" max="1" width="1.7109375" style="272" customWidth="1"/>
    <col min="2" max="3" width="17.7109375" style="272" customWidth="1"/>
    <col min="4" max="4" width="1.7109375" style="272" customWidth="1"/>
    <col min="5" max="5" width="3.7109375" customWidth="1"/>
    <col min="6" max="6" width="9.140625" customWidth="1"/>
    <col min="11" max="11" width="22.140625" customWidth="1"/>
  </cols>
  <sheetData>
    <row r="2" spans="2:18" ht="21">
      <c r="F2" s="275" t="s">
        <v>0</v>
      </c>
    </row>
    <row r="3" spans="2:18" ht="21">
      <c r="F3" s="276" t="s">
        <v>1</v>
      </c>
      <c r="G3" s="74"/>
      <c r="M3" s="111"/>
    </row>
    <row r="4" spans="2:18" ht="21" customHeight="1">
      <c r="F4" s="74"/>
      <c r="G4" s="74"/>
    </row>
    <row r="6" spans="2:18" ht="168" customHeight="1">
      <c r="B6" s="392"/>
      <c r="C6" s="392"/>
      <c r="F6" s="790" t="s">
        <v>2</v>
      </c>
      <c r="G6" s="790"/>
      <c r="H6" s="790"/>
      <c r="I6" s="790"/>
      <c r="J6" s="790"/>
      <c r="K6" s="790"/>
      <c r="L6" s="74"/>
      <c r="M6" s="74"/>
      <c r="N6" s="74"/>
      <c r="O6" s="74"/>
      <c r="P6" s="74"/>
      <c r="Q6" s="74"/>
      <c r="R6" s="74"/>
    </row>
    <row r="7" spans="2:18" ht="18" customHeight="1">
      <c r="B7" s="392"/>
      <c r="C7" s="392"/>
      <c r="F7" s="793" t="s">
        <v>3</v>
      </c>
      <c r="G7" s="793"/>
      <c r="H7" s="273"/>
      <c r="I7" s="273"/>
      <c r="J7" s="273"/>
      <c r="K7" s="273"/>
      <c r="L7" s="74"/>
      <c r="M7" s="74"/>
      <c r="N7" s="74"/>
      <c r="O7" s="74"/>
      <c r="P7" s="74"/>
      <c r="Q7" s="74"/>
      <c r="R7" s="74"/>
    </row>
    <row r="8" spans="2:18" ht="134.25" customHeight="1">
      <c r="B8" s="392"/>
      <c r="C8" s="392"/>
      <c r="F8" s="795" t="s">
        <v>4</v>
      </c>
      <c r="G8" s="795"/>
      <c r="H8" s="795"/>
      <c r="I8" s="795"/>
      <c r="J8" s="795"/>
      <c r="K8" s="795"/>
      <c r="L8" s="795"/>
      <c r="M8" s="795"/>
      <c r="N8" s="795"/>
      <c r="O8" s="795"/>
      <c r="P8" s="795"/>
      <c r="Q8" s="795"/>
      <c r="R8" s="795"/>
    </row>
    <row r="9" spans="2:18" ht="6" customHeight="1">
      <c r="B9" s="392"/>
      <c r="C9" s="392"/>
      <c r="F9" s="74"/>
      <c r="G9" s="74"/>
      <c r="H9" s="74"/>
      <c r="I9" s="74"/>
      <c r="J9" s="74"/>
      <c r="K9" s="74"/>
      <c r="L9" s="74"/>
      <c r="M9" s="74"/>
      <c r="N9" s="74"/>
      <c r="O9" s="74"/>
      <c r="P9" s="74"/>
      <c r="Q9" s="74"/>
      <c r="R9" s="74"/>
    </row>
    <row r="10" spans="2:18" ht="15.75" customHeight="1">
      <c r="B10" s="392"/>
      <c r="C10" s="392"/>
      <c r="F10" s="793" t="s">
        <v>5</v>
      </c>
      <c r="G10" s="793"/>
      <c r="H10" s="74"/>
      <c r="I10" s="74"/>
      <c r="J10" s="74"/>
      <c r="K10" s="74"/>
      <c r="L10" s="74"/>
      <c r="M10" s="74"/>
      <c r="N10" s="74"/>
      <c r="O10" s="74"/>
      <c r="P10" s="74"/>
      <c r="Q10" s="74"/>
      <c r="R10" s="74"/>
    </row>
    <row r="11" spans="2:18" ht="52.5" customHeight="1">
      <c r="B11" s="791"/>
      <c r="C11" s="791"/>
      <c r="F11" s="794" t="s">
        <v>6</v>
      </c>
      <c r="G11" s="794"/>
      <c r="H11" s="794"/>
      <c r="I11" s="794"/>
      <c r="J11" s="794"/>
      <c r="K11" s="794"/>
      <c r="L11" s="794"/>
      <c r="M11" s="794"/>
      <c r="N11" s="794"/>
      <c r="O11" s="794"/>
      <c r="P11" s="794"/>
      <c r="Q11" s="794"/>
      <c r="R11" s="794"/>
    </row>
    <row r="12" spans="2:18" ht="30" customHeight="1">
      <c r="F12" s="792"/>
      <c r="G12" s="792"/>
      <c r="H12" s="792"/>
      <c r="I12" s="792"/>
      <c r="J12" s="792"/>
      <c r="K12" s="792"/>
      <c r="L12" s="792"/>
      <c r="M12" s="792"/>
      <c r="N12" s="792"/>
      <c r="O12" s="792"/>
      <c r="P12" s="792"/>
      <c r="Q12" s="792"/>
      <c r="R12" s="792"/>
    </row>
    <row r="13" spans="2:18">
      <c r="F13" s="74"/>
      <c r="G13" s="74"/>
      <c r="H13" s="74"/>
      <c r="I13" s="74"/>
      <c r="J13" s="74"/>
      <c r="K13" s="74"/>
      <c r="L13" s="74"/>
      <c r="M13" s="74"/>
      <c r="N13" s="74"/>
      <c r="O13" s="74"/>
      <c r="P13" s="74"/>
      <c r="Q13" s="74"/>
      <c r="R13" s="74"/>
    </row>
    <row r="14" spans="2:18">
      <c r="F14" s="74"/>
      <c r="G14" s="74"/>
      <c r="H14" s="74"/>
      <c r="I14" s="74"/>
      <c r="J14" s="74"/>
      <c r="K14" s="74"/>
      <c r="L14" s="74"/>
      <c r="M14" s="74"/>
      <c r="N14" s="74"/>
      <c r="O14" s="74"/>
      <c r="P14" s="74"/>
      <c r="Q14" s="74"/>
      <c r="R14" s="74"/>
    </row>
    <row r="15" spans="2:18">
      <c r="F15" s="74"/>
      <c r="G15" s="74"/>
      <c r="H15" s="74"/>
      <c r="I15" s="74"/>
      <c r="J15" s="74"/>
      <c r="K15" s="74"/>
      <c r="L15" s="74"/>
      <c r="M15" s="74"/>
      <c r="N15" s="74"/>
      <c r="O15" s="74"/>
      <c r="P15" s="74"/>
      <c r="Q15" s="74"/>
      <c r="R15" s="74"/>
    </row>
    <row r="16" spans="2:18">
      <c r="F16" s="74"/>
      <c r="G16" s="74"/>
      <c r="H16" s="74"/>
      <c r="I16" s="74"/>
      <c r="J16" s="74"/>
      <c r="K16" s="74"/>
      <c r="L16" s="74"/>
      <c r="M16" s="74"/>
      <c r="N16" s="74"/>
      <c r="O16" s="74"/>
      <c r="P16" s="74"/>
      <c r="Q16" s="74"/>
      <c r="R16" s="74"/>
    </row>
  </sheetData>
  <sheetProtection algorithmName="SHA-512" hashValue="mfdaySwKcWeuO74MxHFR7FFV0lTAdJGEzsJ6rsam1ZKGXsa4A3pYZIAWLnoBaIOS2iNFxs6iw0XvBI5P/wqObg==" saltValue="wHx4d3/O0ThOqaxgyNMY2A==" spinCount="100000" sheet="1" objects="1" scenarios="1" selectLockedCells="1" selectUnlockedCells="1"/>
  <mergeCells count="7">
    <mergeCell ref="F6:K6"/>
    <mergeCell ref="B11:C11"/>
    <mergeCell ref="F12:R12"/>
    <mergeCell ref="F10:G10"/>
    <mergeCell ref="F11:R11"/>
    <mergeCell ref="F7:G7"/>
    <mergeCell ref="F8:R8"/>
  </mergeCells>
  <pageMargins left="0.7" right="0.7" top="0.75" bottom="0.75" header="0.3" footer="0.3"/>
  <pageSetup paperSize="9"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2"/>
  <dimension ref="A2:BJ315"/>
  <sheetViews>
    <sheetView zoomScaleNormal="100" workbookViewId="0">
      <pane xSplit="2" ySplit="7" topLeftCell="N221" activePane="bottomRight" state="frozen"/>
      <selection pane="topRight" activeCell="B108" sqref="B108"/>
      <selection pane="bottomLeft" activeCell="B108" sqref="B108"/>
      <selection pane="bottomRight" activeCell="AJ232" sqref="AJ232"/>
    </sheetView>
  </sheetViews>
  <sheetFormatPr defaultColWidth="8.7109375" defaultRowHeight="15"/>
  <cols>
    <col min="1" max="1" width="17.7109375" customWidth="1"/>
    <col min="2" max="2" width="17.7109375" style="11" customWidth="1"/>
    <col min="6" max="6" width="5.7109375" customWidth="1"/>
    <col min="7" max="7" width="9.7109375" bestFit="1" customWidth="1"/>
    <col min="9" max="9" width="5.7109375" customWidth="1"/>
    <col min="12" max="12" width="5.7109375" customWidth="1"/>
    <col min="13" max="13" width="9.7109375" customWidth="1"/>
    <col min="14" max="14" width="2.7109375" customWidth="1"/>
    <col min="15" max="15" width="8.7109375" customWidth="1"/>
    <col min="16" max="16" width="2.7109375" customWidth="1"/>
    <col min="17" max="17" width="6.7109375" style="9" customWidth="1"/>
    <col min="18" max="18" width="3" customWidth="1"/>
    <col min="19" max="19" width="5.7109375" customWidth="1"/>
    <col min="20" max="20" width="9" customWidth="1"/>
    <col min="21" max="21" width="2.7109375" customWidth="1"/>
    <col min="22" max="22" width="9.140625" customWidth="1"/>
    <col min="23" max="23" width="2.7109375" customWidth="1"/>
    <col min="24" max="24" width="8.7109375" customWidth="1"/>
    <col min="25" max="25" width="5.7109375" style="74" customWidth="1"/>
    <col min="26" max="26" width="8.7109375" style="74" customWidth="1"/>
    <col min="27" max="27" width="2.7109375" style="74" customWidth="1"/>
    <col min="28" max="28" width="8.7109375" style="74" customWidth="1"/>
    <col min="29" max="29" width="5.7109375" style="74" customWidth="1"/>
    <col min="30" max="30" width="8.7109375" style="74" customWidth="1"/>
    <col min="31" max="31" width="2.7109375" style="74" customWidth="1"/>
    <col min="32" max="32" width="8.7109375" style="74" customWidth="1"/>
    <col min="33" max="33" width="5.7109375" customWidth="1"/>
    <col min="34" max="34" width="9.7109375" style="221" customWidth="1"/>
    <col min="35" max="35" width="2.7109375" customWidth="1"/>
    <col min="36" max="36" width="10.7109375" customWidth="1"/>
    <col min="37" max="37" width="2.7109375" customWidth="1"/>
    <col min="38" max="38" width="10.7109375" customWidth="1"/>
    <col min="39" max="39" width="2.7109375" customWidth="1"/>
    <col min="40" max="40" width="10.7109375" customWidth="1"/>
    <col min="41" max="42" width="2.7109375" customWidth="1"/>
    <col min="43" max="43" width="10.7109375" customWidth="1"/>
    <col min="44" max="45" width="2.7109375" customWidth="1"/>
    <col min="46" max="46" width="10.7109375" customWidth="1"/>
    <col min="47" max="48" width="2.7109375" customWidth="1"/>
    <col min="49" max="49" width="10.7109375" style="9" customWidth="1"/>
    <col min="50" max="50" width="2.7109375" customWidth="1"/>
    <col min="51" max="51" width="5.7109375" customWidth="1"/>
    <col min="52" max="52" width="8.7109375" customWidth="1"/>
    <col min="53" max="53" width="2.7109375" customWidth="1"/>
    <col min="54" max="54" width="8.7109375" customWidth="1"/>
    <col min="55" max="55" width="2.7109375" customWidth="1"/>
    <col min="56" max="56" width="10.7109375" customWidth="1"/>
    <col min="57" max="57" width="2.7109375" customWidth="1"/>
    <col min="58" max="58" width="10.7109375" style="9" customWidth="1"/>
    <col min="59" max="59" width="2.7109375" customWidth="1"/>
    <col min="60" max="60" width="5.7109375" customWidth="1"/>
    <col min="61" max="61" width="6.7109375" customWidth="1"/>
    <col min="62" max="62" width="3" customWidth="1"/>
  </cols>
  <sheetData>
    <row r="2" spans="1:62" ht="60" customHeight="1">
      <c r="A2" s="15" t="s">
        <v>435</v>
      </c>
      <c r="AH2" s="220"/>
    </row>
    <row r="3" spans="1:62" ht="18" customHeight="1" thickBot="1">
      <c r="A3" s="15"/>
    </row>
    <row r="4" spans="1:62" ht="18" customHeight="1" thickBot="1">
      <c r="A4" s="15"/>
      <c r="Z4" s="858" t="s">
        <v>372</v>
      </c>
      <c r="AA4" s="859"/>
      <c r="AB4" s="860"/>
      <c r="AD4" s="858" t="s">
        <v>379</v>
      </c>
      <c r="AE4" s="859"/>
      <c r="AF4" s="860"/>
      <c r="AH4" s="847" t="str">
        <f>"Operating costs in "&amp;DAYS&amp;" days"</f>
        <v>Operating costs in 365 days</v>
      </c>
      <c r="AI4" s="848"/>
      <c r="AJ4" s="848"/>
      <c r="AK4" s="848"/>
      <c r="AL4" s="848"/>
      <c r="AM4" s="848"/>
      <c r="AN4" s="848"/>
      <c r="AO4" s="848"/>
      <c r="AP4" s="848"/>
      <c r="AQ4" s="848"/>
      <c r="AR4" s="848"/>
      <c r="AS4" s="848"/>
      <c r="AT4" s="848"/>
      <c r="AU4" s="848"/>
      <c r="AV4" s="848"/>
      <c r="AW4" s="848"/>
      <c r="AX4" s="849"/>
      <c r="AZ4" s="847" t="str">
        <f>"HEAT dissipation in "&amp;DAYS&amp;" days"</f>
        <v>HEAT dissipation in 365 days</v>
      </c>
      <c r="BA4" s="848"/>
      <c r="BB4" s="848"/>
      <c r="BC4" s="848"/>
      <c r="BD4" s="848"/>
      <c r="BE4" s="848"/>
      <c r="BF4" s="848"/>
      <c r="BG4" s="849"/>
    </row>
    <row r="5" spans="1:62" ht="30" customHeight="1">
      <c r="A5" s="15"/>
      <c r="D5" s="938" t="s">
        <v>436</v>
      </c>
      <c r="E5" s="939"/>
      <c r="G5" s="885" t="s">
        <v>388</v>
      </c>
      <c r="H5" s="887"/>
      <c r="J5" s="885" t="s">
        <v>390</v>
      </c>
      <c r="K5" s="887"/>
      <c r="M5" s="940" t="s">
        <v>391</v>
      </c>
      <c r="O5" s="889" t="s">
        <v>392</v>
      </c>
      <c r="Q5" s="891" t="s">
        <v>393</v>
      </c>
      <c r="R5" s="892"/>
      <c r="T5" s="852" t="s">
        <v>394</v>
      </c>
      <c r="V5" s="901" t="s">
        <v>395</v>
      </c>
      <c r="X5" s="899" t="s">
        <v>396</v>
      </c>
      <c r="Y5" s="75"/>
      <c r="Z5" s="861" t="s">
        <v>397</v>
      </c>
      <c r="AA5" s="75"/>
      <c r="AB5" s="863" t="s">
        <v>398</v>
      </c>
      <c r="AC5" s="75"/>
      <c r="AD5" s="861" t="s">
        <v>397</v>
      </c>
      <c r="AE5" s="75"/>
      <c r="AF5" s="863" t="s">
        <v>399</v>
      </c>
      <c r="AH5" s="932" t="s">
        <v>400</v>
      </c>
      <c r="AI5" s="95"/>
      <c r="AJ5" s="852" t="s">
        <v>44</v>
      </c>
      <c r="AK5" s="95"/>
      <c r="AL5" s="852" t="s">
        <v>401</v>
      </c>
      <c r="AM5" s="95"/>
      <c r="AN5" s="878" t="s">
        <v>402</v>
      </c>
      <c r="AO5" s="879"/>
      <c r="AQ5" s="934" t="s">
        <v>437</v>
      </c>
      <c r="AR5" s="935"/>
      <c r="AT5" s="934"/>
      <c r="AU5" s="935"/>
      <c r="AW5" s="874" t="s">
        <v>438</v>
      </c>
      <c r="AX5" s="875"/>
      <c r="AZ5" s="852" t="s">
        <v>57</v>
      </c>
      <c r="BA5" s="97"/>
      <c r="BB5" s="852" t="s">
        <v>405</v>
      </c>
      <c r="BC5" s="95"/>
      <c r="BD5" s="870" t="s">
        <v>406</v>
      </c>
      <c r="BE5" s="95"/>
      <c r="BF5" s="943" t="s">
        <v>45</v>
      </c>
      <c r="BG5" s="944"/>
      <c r="BI5" s="854" t="s">
        <v>407</v>
      </c>
      <c r="BJ5" s="855"/>
    </row>
    <row r="6" spans="1:62" s="14" customFormat="1" ht="30" customHeight="1" thickBot="1">
      <c r="A6" s="47"/>
      <c r="B6" s="35"/>
      <c r="D6" s="884" t="s">
        <v>439</v>
      </c>
      <c r="E6" s="883"/>
      <c r="G6" s="884"/>
      <c r="H6" s="883"/>
      <c r="I6" s="48"/>
      <c r="J6" s="884"/>
      <c r="K6" s="883"/>
      <c r="M6" s="941"/>
      <c r="O6" s="890"/>
      <c r="Q6" s="893"/>
      <c r="R6" s="894"/>
      <c r="T6" s="853"/>
      <c r="V6" s="902"/>
      <c r="X6" s="900"/>
      <c r="Y6" s="75"/>
      <c r="Z6" s="862"/>
      <c r="AA6" s="75"/>
      <c r="AB6" s="864"/>
      <c r="AC6" s="75"/>
      <c r="AD6" s="862"/>
      <c r="AE6" s="75"/>
      <c r="AF6" s="864"/>
      <c r="AH6" s="933"/>
      <c r="AI6" s="95"/>
      <c r="AJ6" s="853"/>
      <c r="AK6" s="95"/>
      <c r="AL6" s="853"/>
      <c r="AM6" s="95"/>
      <c r="AN6" s="880"/>
      <c r="AO6" s="881"/>
      <c r="AQ6" s="936"/>
      <c r="AR6" s="937"/>
      <c r="AT6" s="936"/>
      <c r="AU6" s="937"/>
      <c r="AW6" s="876"/>
      <c r="AX6" s="877"/>
      <c r="AZ6" s="853"/>
      <c r="BB6" s="853"/>
      <c r="BC6" s="95"/>
      <c r="BD6" s="871"/>
      <c r="BE6" s="95"/>
      <c r="BF6" s="868"/>
      <c r="BG6" s="869"/>
      <c r="BI6" s="856"/>
      <c r="BJ6" s="857"/>
    </row>
    <row r="7" spans="1:62">
      <c r="D7" s="13" t="s">
        <v>284</v>
      </c>
      <c r="E7" s="13" t="s">
        <v>287</v>
      </c>
      <c r="F7" s="23"/>
      <c r="G7" s="13" t="s">
        <v>284</v>
      </c>
      <c r="H7" s="13" t="s">
        <v>287</v>
      </c>
      <c r="J7" s="13" t="s">
        <v>284</v>
      </c>
      <c r="K7" s="13" t="s">
        <v>287</v>
      </c>
      <c r="M7" s="63" t="s">
        <v>414</v>
      </c>
      <c r="O7" s="79" t="s">
        <v>416</v>
      </c>
      <c r="Q7" s="888" t="s">
        <v>20</v>
      </c>
      <c r="R7" s="888"/>
      <c r="T7" s="13" t="s">
        <v>417</v>
      </c>
      <c r="U7" s="13"/>
      <c r="V7" s="69" t="s">
        <v>418</v>
      </c>
      <c r="X7" s="71" t="s">
        <v>419</v>
      </c>
      <c r="Y7" s="76"/>
      <c r="Z7" s="80" t="s">
        <v>420</v>
      </c>
      <c r="AA7" s="76"/>
      <c r="AB7" s="82" t="s">
        <v>421</v>
      </c>
      <c r="AC7" s="76"/>
      <c r="AD7" s="80" t="s">
        <v>422</v>
      </c>
      <c r="AE7" s="76"/>
      <c r="AF7" s="82" t="s">
        <v>423</v>
      </c>
      <c r="AH7" s="222" t="s">
        <v>424</v>
      </c>
      <c r="AI7" s="13"/>
      <c r="AJ7" s="13" t="s">
        <v>425</v>
      </c>
      <c r="AK7" s="13"/>
      <c r="AL7" s="13" t="s">
        <v>426</v>
      </c>
      <c r="AM7" s="13"/>
      <c r="AN7" s="841" t="s">
        <v>427</v>
      </c>
      <c r="AO7" s="841"/>
      <c r="AQ7" s="945" t="s">
        <v>440</v>
      </c>
      <c r="AR7" s="945"/>
      <c r="AT7" s="945"/>
      <c r="AU7" s="945"/>
      <c r="AW7" s="851" t="s">
        <v>429</v>
      </c>
      <c r="AX7" s="851"/>
      <c r="AZ7" s="13" t="s">
        <v>430</v>
      </c>
      <c r="BB7" s="13" t="s">
        <v>431</v>
      </c>
      <c r="BC7" s="13"/>
      <c r="BD7" s="73" t="s">
        <v>432</v>
      </c>
      <c r="BE7" s="13"/>
      <c r="BF7" s="942" t="s">
        <v>433</v>
      </c>
      <c r="BG7" s="942"/>
      <c r="BI7" s="84"/>
      <c r="BJ7" s="84"/>
    </row>
    <row r="8" spans="1:62">
      <c r="A8" s="43" t="str">
        <f>MATRIX!A8</f>
        <v>Powersoft</v>
      </c>
      <c r="B8" s="11" t="str">
        <f>IF(MATRIX!B8&lt;&gt;0,MATRIX!B8,"-")</f>
        <v>T302</v>
      </c>
      <c r="D8" t="b">
        <f>ISNUMBER(MATRIX!G8)</f>
        <v>0</v>
      </c>
      <c r="E8" t="b">
        <f>ISNUMBER(MATRIX!H8)</f>
        <v>0</v>
      </c>
      <c r="G8" t="b">
        <f>AND(WM&lt;=MATRIX!N8,MATRIX!N8&lt;=PIU*WM)</f>
        <v>0</v>
      </c>
      <c r="H8" t="b">
        <f>AND(WM&lt;=MATRIX!O8,MATRIX!O8&lt;=PIU*WM)</f>
        <v>0</v>
      </c>
      <c r="J8" s="1" t="str">
        <f>IF(AND(D8,G8),CEILING(ML/MATRIX!G8,1),"")</f>
        <v/>
      </c>
      <c r="K8" s="1" t="str">
        <f>IF(AND(E8,H8),CEILING(ML/MATRIX!H8,1),"")</f>
        <v/>
      </c>
      <c r="M8" s="64" t="str">
        <f t="shared" ref="M8:M39" si="0">IF(VI&lt;100,J8,K8)</f>
        <v/>
      </c>
      <c r="O8" s="62" t="str">
        <f>IF(ISNUMBER(M8),M8*MATRIX!E8,"-")</f>
        <v>-</v>
      </c>
      <c r="Q8" s="66" t="str">
        <f>IF(ISNUMBER($M8),IF(KP="kg",M8*MATRIX!CC8,M8*MATRIX!CC8*2.2),"-")</f>
        <v>-</v>
      </c>
      <c r="R8" s="65" t="str">
        <f t="shared" ref="R8:R71" si="1">IF(ISNUMBER(M8),KP,"")</f>
        <v/>
      </c>
      <c r="T8" s="1" t="str">
        <f>IF(AND(VI&lt;100,ISNUMBER(M8),D8),MATRIX!N8,IF(AND(VI&gt;=100,ISNUMBER(M8),E8),MATRIX!O8,""))</f>
        <v/>
      </c>
      <c r="V8" s="70" t="str">
        <f>IF(ISNUMBER(T8),IF(VI&lt;100,T8*M8*MATRIX!G8,T8*M8*MATRIX!H8),"")</f>
        <v/>
      </c>
      <c r="X8" s="40" t="str">
        <f>IF(ISNUMBER(M8),IF(ISNUMBER(MATRIX!U8),IF(MATRIX!U8-INT(MATRIX!U8)=0,MATRIX!U8,"("&amp;MATRIX!U8&amp;")"),"n/a"),"")</f>
        <v/>
      </c>
      <c r="Y8" s="77"/>
      <c r="Z8" s="81" t="str">
        <f>IF(ISNUMBER(M8), IF(ISNUMBER(MATRIX!AZ8),M8*MATRIX!AZ8,"n/a"),"")</f>
        <v/>
      </c>
      <c r="AA8" s="77"/>
      <c r="AB8" s="83" t="str">
        <f>IF(ISNUMBER($M8), IF(ISNUMBER(MATRIX!BB8),$M8*MATRIX!BB8,"n/a"),"")</f>
        <v/>
      </c>
      <c r="AC8" s="77"/>
      <c r="AD8" s="81" t="str">
        <f>IF(ISNUMBER($M8), IF(ISNUMBER(MATRIX!BJ8),M8*MATRIX!BJ8,"n/a"),"")</f>
        <v/>
      </c>
      <c r="AE8" s="77" t="s">
        <v>434</v>
      </c>
      <c r="AF8" s="83" t="str">
        <f>IF(ISNUMBER($M8), IF(ISNUMBER(MATRIX!BL8),$M8*MATRIX!BL8,"n/a"),"")</f>
        <v/>
      </c>
      <c r="AH8" s="223" t="str">
        <f>IF(ISNUMBER($M8), IF(MV&gt;200,IF(ISNUMBER(MATRIX!CL8),MATRIX!CL8,"n/a"),IF(ISNUMBER(MATRIX!CH8),MATRIX!CH8,"n/a")),"")</f>
        <v/>
      </c>
      <c r="AI8" s="1"/>
      <c r="AJ8" s="1" t="str">
        <f>IF(ISNUMBER(M8),IF(AND(ISNUMBER('HI-Z-OUTPUT'!AV8),'HI-Z-OUTPUT'!AV8&lt;&gt;0),'HI-Z-OUTPUT'!AV8,'Hi-Z-INPUT'!$K$7*'Hi-Z-INPUT'!$K$11),"")</f>
        <v/>
      </c>
      <c r="AK8" s="1"/>
      <c r="AL8" s="161" t="str">
        <f>IF(ISNUMBER($M8),IF(AJ8/V8&lt;1,AJ8/V8,1),"")</f>
        <v/>
      </c>
      <c r="AM8" s="1"/>
      <c r="AN8" s="124" t="str">
        <f>IF(ISNUMBER($M8),IF(MV&lt;200,IF(ISNUMBER(MATRIX!BA8),ROUND(MATRIX!BA8/1000*IDLE*CKWH,2),"-"),IF(ISNUMBER(MATRIX!BK8),ROUND(MATRIX!BK8/1000*IDLE*CKWH,2),"-")),"")</f>
        <v/>
      </c>
      <c r="AO8" s="125" t="str">
        <f t="shared" ref="AO8" si="2">IF(ISNUMBER(AN8),ES,"")</f>
        <v/>
      </c>
      <c r="AQ8" s="104" t="str">
        <f>IF(ISNUMBER($M8),IF(MV&lt;200,IF(ISNUMBER(MATRIX!BC8),ROUND(MATRIX!BC8/1000*RUNNING*CKWH,2),"-"),IF(ISNUMBER(MATRIX!BM8),ROUND(MATRIX!BM8/1000*RUNNING*CKWH,2),"-")),"")</f>
        <v/>
      </c>
      <c r="AR8" s="130" t="str">
        <f t="shared" ref="AR8" si="3">IF(ISNUMBER(AQ8),ES,"")</f>
        <v/>
      </c>
      <c r="AT8" s="104"/>
      <c r="AU8" s="130" t="str">
        <f t="shared" ref="AU8" si="4">IF(ISNUMBER(AT8),ES,"")</f>
        <v/>
      </c>
      <c r="AW8" s="129" t="str">
        <f t="shared" ref="AW8:AW71" si="5">IF(ISNUMBER($M8),IF(ISNUMBER(AN8*AQ8),ROUND($M8*(AN8+AQ8*AL8)*DAYS,2),"NO DATA"),"")</f>
        <v/>
      </c>
      <c r="AX8" s="127" t="str">
        <f t="shared" ref="AX8:AX71" si="6">IF(ISNUMBER(AW8),ES,"")</f>
        <v/>
      </c>
      <c r="AZ8" s="101" t="str">
        <f>IF(ISNUMBER(M8),IF(ISNUMBER(MATRIX!BU8),M8*MATRIX!BU8,"n/a"),"")</f>
        <v/>
      </c>
      <c r="BA8" s="72"/>
      <c r="BB8" s="72" t="str">
        <f>IF(ISNUMBER(M8),IF(ISNUMBER(MATRIX!BV8*AL8),M8*MATRIX!BV8*AL8,"n/a"),"")</f>
        <v/>
      </c>
      <c r="BC8" s="72"/>
      <c r="BD8" s="100" t="str">
        <f t="shared" ref="BD8:BD39" si="7">IF(AND(ISNUMBER(AZ8),ISNUMBER(BB8)),(AZ8*IDLE+BB8*RUNNING)*DAYS/1000,"")</f>
        <v/>
      </c>
      <c r="BE8" s="96"/>
      <c r="BF8" s="157" t="str">
        <f t="shared" ref="BF8:BF71" si="8">IF(ISNUMBER(M8),IF(ISNUMBER(BD8),BD8*CBTU,"NO DATA"),"")</f>
        <v/>
      </c>
      <c r="BG8" s="158" t="str">
        <f t="shared" ref="BG8" si="9">IF(ISNUMBER(BF8),ES,"")</f>
        <v/>
      </c>
      <c r="BI8" s="85" t="str">
        <f>IF(ISNUMBER(M8),IF(ISNUMBER(MATRIX!Y8),MATRIX!Y8,"n/a"),"")</f>
        <v/>
      </c>
      <c r="BJ8" s="86" t="str">
        <f>IF(ISNUMBER(BI8),"dB","")</f>
        <v/>
      </c>
    </row>
    <row r="9" spans="1:62">
      <c r="A9" s="43" t="str">
        <f>MATRIX!A9</f>
        <v>Powersoft</v>
      </c>
      <c r="B9" s="11" t="str">
        <f>IF(MATRIX!B9&lt;&gt;0,MATRIX!B9,"-")</f>
        <v>T602</v>
      </c>
      <c r="D9" t="b">
        <f>ISNUMBER(MATRIX!G9)</f>
        <v>0</v>
      </c>
      <c r="E9" t="b">
        <f>ISNUMBER(MATRIX!H9)</f>
        <v>0</v>
      </c>
      <c r="G9" t="b">
        <f>AND(WM&lt;=MATRIX!N9,MATRIX!N9&lt;=PIU*WM)</f>
        <v>0</v>
      </c>
      <c r="H9" t="b">
        <f>AND(WM&lt;=MATRIX!O9,MATRIX!O9&lt;=PIU*WM)</f>
        <v>0</v>
      </c>
      <c r="J9" s="1" t="str">
        <f>IF(AND(D9,G9),CEILING(ML/MATRIX!G9,1),"")</f>
        <v/>
      </c>
      <c r="K9" s="1" t="str">
        <f>IF(AND(E9,H9),CEILING(ML/MATRIX!H9,1),"")</f>
        <v/>
      </c>
      <c r="M9" s="64" t="str">
        <f t="shared" si="0"/>
        <v/>
      </c>
      <c r="O9" s="62" t="str">
        <f>IF(ISNUMBER(M9),M9*MATRIX!E9,"-")</f>
        <v>-</v>
      </c>
      <c r="Q9" s="66" t="str">
        <f>IF(ISNUMBER($M9),IF(KP="kg",M9*MATRIX!CC9,M9*MATRIX!CC9*2.2),"-")</f>
        <v>-</v>
      </c>
      <c r="R9" s="65" t="str">
        <f t="shared" si="1"/>
        <v/>
      </c>
      <c r="T9" s="1" t="str">
        <f>IF(AND(VI&lt;100,ISNUMBER(M9),D9),MATRIX!N9,IF(AND(VI&gt;=100,ISNUMBER(M9),E9),MATRIX!O9,""))</f>
        <v/>
      </c>
      <c r="V9" s="70" t="str">
        <f>IF(ISNUMBER(T9),IF(VI&lt;100,T9*M9*MATRIX!G9,T9*M9*MATRIX!H9),"")</f>
        <v/>
      </c>
      <c r="X9" s="40" t="str">
        <f>IF(ISNUMBER(M9),IF(ISNUMBER(MATRIX!U9),IF(MATRIX!U9-INT(MATRIX!U9)=0,MATRIX!U9,"("&amp;MATRIX!U9&amp;")"),"n/a"),"")</f>
        <v/>
      </c>
      <c r="Y9" s="77"/>
      <c r="Z9" s="81" t="str">
        <f>IF(ISNUMBER(M9), IF(ISNUMBER(MATRIX!AZ9),M9*MATRIX!AZ9,"n/a"),"")</f>
        <v/>
      </c>
      <c r="AA9" s="77"/>
      <c r="AB9" s="83" t="str">
        <f>IF(ISNUMBER($M9), IF(ISNUMBER(MATRIX!BB9),$M9*MATRIX!BB9,"n/a"),"")</f>
        <v/>
      </c>
      <c r="AC9" s="77"/>
      <c r="AD9" s="81" t="str">
        <f>IF(ISNUMBER($M9), IF(ISNUMBER(MATRIX!BJ9),M9*MATRIX!BJ9,"n/a"),"")</f>
        <v/>
      </c>
      <c r="AE9" s="77" t="s">
        <v>434</v>
      </c>
      <c r="AF9" s="83" t="str">
        <f>IF(ISNUMBER($M9), IF(ISNUMBER(MATRIX!BL9),$M9*MATRIX!BL9,"n/a"),"")</f>
        <v/>
      </c>
      <c r="AH9" s="223" t="str">
        <f>IF(ISNUMBER($M9), IF(MV&gt;200,IF(ISNUMBER(MATRIX!CL9),MATRIX!CL9,"n/a"),IF(ISNUMBER(MATRIX!CH9),MATRIX!CH9,"n/a")),"")</f>
        <v/>
      </c>
      <c r="AI9" s="1"/>
      <c r="AJ9" s="1" t="str">
        <f>IF(ISNUMBER(M9),IF(AND(ISNUMBER('HI-Z-OUTPUT'!AV9),'HI-Z-OUTPUT'!AV9&lt;&gt;0),'HI-Z-OUTPUT'!AV9,'Hi-Z-INPUT'!$K$7*'Hi-Z-INPUT'!$K$11),"")</f>
        <v/>
      </c>
      <c r="AK9" s="1"/>
      <c r="AL9" s="161" t="str">
        <f t="shared" ref="AL9:AL72" si="10">IF(ISNUMBER($M9),IF(AJ9/V9&lt;1,AJ9/V9,1),"")</f>
        <v/>
      </c>
      <c r="AM9" s="1"/>
      <c r="AN9" s="124" t="str">
        <f>IF(ISNUMBER($M9),IF(MV&lt;200,IF(ISNUMBER(MATRIX!BA9),ROUND(MATRIX!BA9/1000*IDLE*CKWH,2),"-"),IF(ISNUMBER(MATRIX!BK9),ROUND(MATRIX!BK9/1000*IDLE*CKWH,2),"-")),"")</f>
        <v/>
      </c>
      <c r="AO9" s="125" t="str">
        <f t="shared" ref="AO9:AO72" si="11">IF(ISNUMBER(AN9),ES,"")</f>
        <v/>
      </c>
      <c r="AQ9" s="104" t="str">
        <f>IF(ISNUMBER($M9),IF(MV&lt;200,IF(ISNUMBER(MATRIX!BC9),ROUND(MATRIX!BC9/1000*RUNNING*CKWH,2),"-"),IF(ISNUMBER(MATRIX!BM9),ROUND(MATRIX!BM9/1000*RUNNING*CKWH,2),"-")),"")</f>
        <v/>
      </c>
      <c r="AR9" s="130" t="str">
        <f t="shared" ref="AR9:AR72" si="12">IF(ISNUMBER(AQ9),ES,"")</f>
        <v/>
      </c>
      <c r="AT9" s="104"/>
      <c r="AU9" s="130" t="str">
        <f t="shared" ref="AU9:AU72" si="13">IF(ISNUMBER(AT9),ES,"")</f>
        <v/>
      </c>
      <c r="AW9" s="129" t="str">
        <f t="shared" si="5"/>
        <v/>
      </c>
      <c r="AX9" s="127" t="str">
        <f t="shared" si="6"/>
        <v/>
      </c>
      <c r="AZ9" s="101" t="str">
        <f>IF(ISNUMBER(M9),IF(ISNUMBER(MATRIX!BU9),M9*MATRIX!BU9,"n/a"),"")</f>
        <v/>
      </c>
      <c r="BA9" s="72"/>
      <c r="BB9" s="72" t="str">
        <f>IF(ISNUMBER(M9),IF(ISNUMBER(MATRIX!BV9*AL9),M9*MATRIX!BV9*AL9,"n/a"),"")</f>
        <v/>
      </c>
      <c r="BC9" s="72"/>
      <c r="BD9" s="100" t="str">
        <f t="shared" si="7"/>
        <v/>
      </c>
      <c r="BE9" s="96"/>
      <c r="BF9" s="157" t="str">
        <f t="shared" si="8"/>
        <v/>
      </c>
      <c r="BG9" s="158" t="str">
        <f t="shared" ref="BG9:BG72" si="14">IF(ISNUMBER(BF9),ES,"")</f>
        <v/>
      </c>
      <c r="BI9" s="85" t="str">
        <f>IF(ISNUMBER(M9),IF(ISNUMBER(MATRIX!Y9),MATRIX!Y9,"n/a"),"")</f>
        <v/>
      </c>
      <c r="BJ9" s="86" t="str">
        <f t="shared" ref="BJ9:BJ72" si="15">IF(ISNUMBER(BI9),"dB","")</f>
        <v/>
      </c>
    </row>
    <row r="10" spans="1:62">
      <c r="A10" s="43" t="str">
        <f>MATRIX!A10</f>
        <v>Powersoft</v>
      </c>
      <c r="B10" s="11" t="str">
        <f>IF(MATRIX!B10&lt;&gt;0,MATRIX!B10,"-")</f>
        <v>T304</v>
      </c>
      <c r="D10" t="b">
        <f>ISNUMBER(MATRIX!G10)</f>
        <v>0</v>
      </c>
      <c r="E10" t="b">
        <f>ISNUMBER(MATRIX!H10)</f>
        <v>0</v>
      </c>
      <c r="G10" t="b">
        <f>AND(WM&lt;=MATRIX!N10,MATRIX!N10&lt;=PIU*WM)</f>
        <v>0</v>
      </c>
      <c r="H10" t="b">
        <f>AND(WM&lt;=MATRIX!O10,MATRIX!O10&lt;=PIU*WM)</f>
        <v>0</v>
      </c>
      <c r="J10" s="1" t="str">
        <f>IF(AND(D10,G10),CEILING(ML/MATRIX!G10,1),"")</f>
        <v/>
      </c>
      <c r="K10" s="1" t="str">
        <f>IF(AND(E10,H10),CEILING(ML/MATRIX!H10,1),"")</f>
        <v/>
      </c>
      <c r="M10" s="64" t="str">
        <f t="shared" si="0"/>
        <v/>
      </c>
      <c r="O10" s="62" t="str">
        <f>IF(ISNUMBER(M10),M10*MATRIX!E10,"-")</f>
        <v>-</v>
      </c>
      <c r="Q10" s="66" t="str">
        <f>IF(ISNUMBER($M10),IF(KP="kg",M10*MATRIX!CC10,M10*MATRIX!CC10*2.2),"-")</f>
        <v>-</v>
      </c>
      <c r="R10" s="65" t="str">
        <f t="shared" si="1"/>
        <v/>
      </c>
      <c r="T10" s="1" t="str">
        <f>IF(AND(VI&lt;100,ISNUMBER(M10),D10),MATRIX!N10,IF(AND(VI&gt;=100,ISNUMBER(M10),E10),MATRIX!O10,""))</f>
        <v/>
      </c>
      <c r="V10" s="70" t="str">
        <f>IF(ISNUMBER(T10),IF(VI&lt;100,T10*M10*MATRIX!G10,T10*M10*MATRIX!H10),"")</f>
        <v/>
      </c>
      <c r="X10" s="40" t="str">
        <f>IF(ISNUMBER(M10),IF(ISNUMBER(MATRIX!U10),IF(MATRIX!U10-INT(MATRIX!U10)=0,MATRIX!U10,"("&amp;MATRIX!U10&amp;")"),"n/a"),"")</f>
        <v/>
      </c>
      <c r="Y10" s="77"/>
      <c r="Z10" s="81" t="str">
        <f>IF(ISNUMBER(M10), IF(ISNUMBER(MATRIX!AZ10),M10*MATRIX!AZ10,"n/a"),"")</f>
        <v/>
      </c>
      <c r="AA10" s="77"/>
      <c r="AB10" s="83" t="str">
        <f>IF(ISNUMBER($M10), IF(ISNUMBER(MATRIX!BB10),$M10*MATRIX!BB10,"n/a"),"")</f>
        <v/>
      </c>
      <c r="AC10" s="77"/>
      <c r="AD10" s="81" t="str">
        <f>IF(ISNUMBER($M10), IF(ISNUMBER(MATRIX!BJ10),M10*MATRIX!BJ10,"n/a"),"")</f>
        <v/>
      </c>
      <c r="AE10" s="77" t="s">
        <v>434</v>
      </c>
      <c r="AF10" s="83" t="str">
        <f>IF(ISNUMBER($M10), IF(ISNUMBER(MATRIX!BL10),$M10*MATRIX!BL10,"n/a"),"")</f>
        <v/>
      </c>
      <c r="AH10" s="223" t="str">
        <f>IF(ISNUMBER($M10), IF(MV&gt;200,IF(ISNUMBER(MATRIX!CL10),MATRIX!CL10,"n/a"),IF(ISNUMBER(MATRIX!CH10),MATRIX!CH10,"n/a")),"")</f>
        <v/>
      </c>
      <c r="AI10" s="1"/>
      <c r="AJ10" s="1" t="str">
        <f>IF(ISNUMBER(M10),IF(AND(ISNUMBER('HI-Z-OUTPUT'!AV10),'HI-Z-OUTPUT'!AV10&lt;&gt;0),'HI-Z-OUTPUT'!AV10,'Hi-Z-INPUT'!$K$7*'Hi-Z-INPUT'!$K$11),"")</f>
        <v/>
      </c>
      <c r="AK10" s="1"/>
      <c r="AL10" s="161" t="str">
        <f t="shared" si="10"/>
        <v/>
      </c>
      <c r="AM10" s="1"/>
      <c r="AN10" s="124" t="str">
        <f>IF(ISNUMBER($M10),IF(MV&lt;200,IF(ISNUMBER(MATRIX!BA10),ROUND(MATRIX!BA10/1000*IDLE*CKWH,2),"-"),IF(ISNUMBER(MATRIX!BK10),ROUND(MATRIX!BK10/1000*IDLE*CKWH,2),"-")),"")</f>
        <v/>
      </c>
      <c r="AO10" s="125" t="str">
        <f t="shared" si="11"/>
        <v/>
      </c>
      <c r="AQ10" s="104" t="str">
        <f>IF(ISNUMBER($M10),IF(MV&lt;200,IF(ISNUMBER(MATRIX!BC10),ROUND(MATRIX!BC10/1000*RUNNING*CKWH,2),"-"),IF(ISNUMBER(MATRIX!BM10),ROUND(MATRIX!BM10/1000*RUNNING*CKWH,2),"-")),"")</f>
        <v/>
      </c>
      <c r="AR10" s="130" t="str">
        <f t="shared" si="12"/>
        <v/>
      </c>
      <c r="AT10" s="104"/>
      <c r="AU10" s="130" t="str">
        <f t="shared" si="13"/>
        <v/>
      </c>
      <c r="AW10" s="129" t="str">
        <f t="shared" si="5"/>
        <v/>
      </c>
      <c r="AX10" s="127" t="str">
        <f t="shared" si="6"/>
        <v/>
      </c>
      <c r="AZ10" s="101" t="str">
        <f>IF(ISNUMBER(M10),IF(ISNUMBER(MATRIX!BU10),M10*MATRIX!BU10,"n/a"),"")</f>
        <v/>
      </c>
      <c r="BA10" s="72"/>
      <c r="BB10" s="72" t="str">
        <f>IF(ISNUMBER(M10),IF(ISNUMBER(MATRIX!BV10*AL10),M10*MATRIX!BV10*AL10,"n/a"),"")</f>
        <v/>
      </c>
      <c r="BC10" s="72"/>
      <c r="BD10" s="100" t="str">
        <f t="shared" si="7"/>
        <v/>
      </c>
      <c r="BE10" s="96"/>
      <c r="BF10" s="157" t="str">
        <f t="shared" si="8"/>
        <v/>
      </c>
      <c r="BG10" s="158" t="str">
        <f t="shared" si="14"/>
        <v/>
      </c>
      <c r="BI10" s="85" t="str">
        <f>IF(ISNUMBER(M10),IF(ISNUMBER(MATRIX!Y10),MATRIX!Y10,"n/a"),"")</f>
        <v/>
      </c>
      <c r="BJ10" s="86" t="str">
        <f t="shared" si="15"/>
        <v/>
      </c>
    </row>
    <row r="11" spans="1:62">
      <c r="A11" s="43" t="str">
        <f>MATRIX!A11</f>
        <v>Powersoft</v>
      </c>
      <c r="B11" s="11" t="str">
        <f>IF(MATRIX!B11&lt;&gt;0,MATRIX!B11,"-")</f>
        <v>T604</v>
      </c>
      <c r="D11" t="b">
        <f>ISNUMBER(MATRIX!G11)</f>
        <v>0</v>
      </c>
      <c r="E11" t="b">
        <f>ISNUMBER(MATRIX!H11)</f>
        <v>0</v>
      </c>
      <c r="G11" t="b">
        <f>AND(WM&lt;=MATRIX!N11,MATRIX!N11&lt;=PIU*WM)</f>
        <v>0</v>
      </c>
      <c r="H11" t="b">
        <f>AND(WM&lt;=MATRIX!O11,MATRIX!O11&lt;=PIU*WM)</f>
        <v>0</v>
      </c>
      <c r="J11" s="1" t="str">
        <f>IF(AND(D11,G11),CEILING(ML/MATRIX!G11,1),"")</f>
        <v/>
      </c>
      <c r="K11" s="1" t="str">
        <f>IF(AND(E11,H11),CEILING(ML/MATRIX!H11,1),"")</f>
        <v/>
      </c>
      <c r="M11" s="64" t="str">
        <f t="shared" si="0"/>
        <v/>
      </c>
      <c r="O11" s="62" t="str">
        <f>IF(ISNUMBER(M11),M11*MATRIX!E11,"-")</f>
        <v>-</v>
      </c>
      <c r="Q11" s="66" t="str">
        <f>IF(ISNUMBER($M11),IF(KP="kg",M11*MATRIX!CC11,M11*MATRIX!CC11*2.2),"-")</f>
        <v>-</v>
      </c>
      <c r="R11" s="65" t="str">
        <f t="shared" si="1"/>
        <v/>
      </c>
      <c r="T11" s="1" t="str">
        <f>IF(AND(VI&lt;100,ISNUMBER(M11),D11),MATRIX!N11,IF(AND(VI&gt;=100,ISNUMBER(M11),E11),MATRIX!O11,""))</f>
        <v/>
      </c>
      <c r="V11" s="70" t="str">
        <f>IF(ISNUMBER(T11),IF(VI&lt;100,T11*M11*MATRIX!G11,T11*M11*MATRIX!H11),"")</f>
        <v/>
      </c>
      <c r="X11" s="40" t="str">
        <f>IF(ISNUMBER(M11),IF(ISNUMBER(MATRIX!U11),IF(MATRIX!U11-INT(MATRIX!U11)=0,MATRIX!U11,"("&amp;MATRIX!U11&amp;")"),"n/a"),"")</f>
        <v/>
      </c>
      <c r="Y11" s="77"/>
      <c r="Z11" s="81" t="str">
        <f>IF(ISNUMBER(M11), IF(ISNUMBER(MATRIX!AZ11),M11*MATRIX!AZ11,"n/a"),"")</f>
        <v/>
      </c>
      <c r="AA11" s="77"/>
      <c r="AB11" s="83" t="str">
        <f>IF(ISNUMBER($M11), IF(ISNUMBER(MATRIX!BB11),$M11*MATRIX!BB11,"n/a"),"")</f>
        <v/>
      </c>
      <c r="AC11" s="77"/>
      <c r="AD11" s="81" t="str">
        <f>IF(ISNUMBER($M11), IF(ISNUMBER(MATRIX!BJ11),M11*MATRIX!BJ11,"n/a"),"")</f>
        <v/>
      </c>
      <c r="AE11" s="77" t="s">
        <v>434</v>
      </c>
      <c r="AF11" s="83" t="str">
        <f>IF(ISNUMBER($M11), IF(ISNUMBER(MATRIX!BL11),$M11*MATRIX!BL11,"n/a"),"")</f>
        <v/>
      </c>
      <c r="AH11" s="223" t="str">
        <f>IF(ISNUMBER($M11), IF(MV&gt;200,IF(ISNUMBER(MATRIX!CL11),MATRIX!CL11,"n/a"),IF(ISNUMBER(MATRIX!CH11),MATRIX!CH11,"n/a")),"")</f>
        <v/>
      </c>
      <c r="AI11" s="1"/>
      <c r="AJ11" s="1" t="str">
        <f>IF(ISNUMBER(M11),IF(AND(ISNUMBER('HI-Z-OUTPUT'!AV11),'HI-Z-OUTPUT'!AV11&lt;&gt;0),'HI-Z-OUTPUT'!AV11,'Hi-Z-INPUT'!$K$7*'Hi-Z-INPUT'!$K$11),"")</f>
        <v/>
      </c>
      <c r="AK11" s="1"/>
      <c r="AL11" s="161" t="str">
        <f t="shared" si="10"/>
        <v/>
      </c>
      <c r="AM11" s="1"/>
      <c r="AN11" s="124" t="str">
        <f>IF(ISNUMBER($M11),IF(MV&lt;200,IF(ISNUMBER(MATRIX!BA11),ROUND(MATRIX!BA11/1000*IDLE*CKWH,2),"-"),IF(ISNUMBER(MATRIX!BK11),ROUND(MATRIX!BK11/1000*IDLE*CKWH,2),"-")),"")</f>
        <v/>
      </c>
      <c r="AO11" s="125" t="str">
        <f t="shared" si="11"/>
        <v/>
      </c>
      <c r="AQ11" s="104" t="str">
        <f>IF(ISNUMBER($M11),IF(MV&lt;200,IF(ISNUMBER(MATRIX!BC11),ROUND(MATRIX!BC11/1000*RUNNING*CKWH,2),"-"),IF(ISNUMBER(MATRIX!BM11),ROUND(MATRIX!BM11/1000*RUNNING*CKWH,2),"-")),"")</f>
        <v/>
      </c>
      <c r="AR11" s="130" t="str">
        <f t="shared" si="12"/>
        <v/>
      </c>
      <c r="AT11" s="104"/>
      <c r="AU11" s="130" t="str">
        <f t="shared" si="13"/>
        <v/>
      </c>
      <c r="AW11" s="129" t="str">
        <f t="shared" si="5"/>
        <v/>
      </c>
      <c r="AX11" s="127" t="str">
        <f t="shared" si="6"/>
        <v/>
      </c>
      <c r="AZ11" s="101" t="str">
        <f>IF(ISNUMBER(M11),IF(ISNUMBER(MATRIX!BU11),M11*MATRIX!BU11,"n/a"),"")</f>
        <v/>
      </c>
      <c r="BA11" s="72"/>
      <c r="BB11" s="72" t="str">
        <f>IF(ISNUMBER(M11),IF(ISNUMBER(MATRIX!BV11*AL11),M11*MATRIX!BV11*AL11,"n/a"),"")</f>
        <v/>
      </c>
      <c r="BC11" s="72"/>
      <c r="BD11" s="100" t="str">
        <f t="shared" si="7"/>
        <v/>
      </c>
      <c r="BE11" s="96"/>
      <c r="BF11" s="157" t="str">
        <f t="shared" si="8"/>
        <v/>
      </c>
      <c r="BG11" s="158" t="str">
        <f t="shared" si="14"/>
        <v/>
      </c>
      <c r="BI11" s="85" t="str">
        <f>IF(ISNUMBER(M11),IF(ISNUMBER(MATRIX!Y11),MATRIX!Y11,"n/a"),"")</f>
        <v/>
      </c>
      <c r="BJ11" s="86" t="str">
        <f t="shared" si="15"/>
        <v/>
      </c>
    </row>
    <row r="12" spans="1:62">
      <c r="A12" s="43" t="str">
        <f>MATRIX!A12</f>
        <v>Powersoft</v>
      </c>
      <c r="B12" s="11" t="str">
        <f>IF(MATRIX!B12&lt;&gt;0,MATRIX!B12,"-")</f>
        <v>T902</v>
      </c>
      <c r="D12" t="b">
        <f>ISNUMBER(MATRIX!G12)</f>
        <v>0</v>
      </c>
      <c r="E12" t="b">
        <f>ISNUMBER(MATRIX!H12)</f>
        <v>0</v>
      </c>
      <c r="G12" t="b">
        <f>AND(WM&lt;=MATRIX!N12,MATRIX!N12&lt;=PIU*WM)</f>
        <v>0</v>
      </c>
      <c r="H12" t="b">
        <f>AND(WM&lt;=MATRIX!O12,MATRIX!O12&lt;=PIU*WM)</f>
        <v>0</v>
      </c>
      <c r="J12" s="1" t="str">
        <f>IF(AND(D12,G12),CEILING(ML/MATRIX!G12,1),"")</f>
        <v/>
      </c>
      <c r="K12" s="1" t="str">
        <f>IF(AND(E12,H12),CEILING(ML/MATRIX!H12,1),"")</f>
        <v/>
      </c>
      <c r="M12" s="64" t="str">
        <f t="shared" si="0"/>
        <v/>
      </c>
      <c r="O12" s="62" t="str">
        <f>IF(ISNUMBER(M12),M12*MATRIX!E12,"-")</f>
        <v>-</v>
      </c>
      <c r="Q12" s="66" t="str">
        <f>IF(ISNUMBER($M12),IF(KP="kg",M12*MATRIX!CC12,M12*MATRIX!CC12*2.2),"-")</f>
        <v>-</v>
      </c>
      <c r="R12" s="65" t="str">
        <f t="shared" si="1"/>
        <v/>
      </c>
      <c r="T12" s="1" t="str">
        <f>IF(AND(VI&lt;100,ISNUMBER(M12),D12),MATRIX!N12,IF(AND(VI&gt;=100,ISNUMBER(M12),E12),MATRIX!O12,""))</f>
        <v/>
      </c>
      <c r="V12" s="70" t="str">
        <f>IF(ISNUMBER(T12),IF(VI&lt;100,T12*M12*MATRIX!G12,T12*M12*MATRIX!H12),"")</f>
        <v/>
      </c>
      <c r="X12" s="40" t="str">
        <f>IF(ISNUMBER(M12),IF(ISNUMBER(MATRIX!U12),IF(MATRIX!U12-INT(MATRIX!U12)=0,MATRIX!U12,"("&amp;MATRIX!U12&amp;")"),"n/a"),"")</f>
        <v/>
      </c>
      <c r="Y12" s="77"/>
      <c r="Z12" s="81" t="str">
        <f>IF(ISNUMBER(M12), IF(ISNUMBER(MATRIX!AZ12),M12*MATRIX!AZ12,"n/a"),"")</f>
        <v/>
      </c>
      <c r="AA12" s="77"/>
      <c r="AB12" s="83" t="str">
        <f>IF(ISNUMBER($M12), IF(ISNUMBER(MATRIX!BB12),$M12*MATRIX!BB12,"n/a"),"")</f>
        <v/>
      </c>
      <c r="AC12" s="77"/>
      <c r="AD12" s="81" t="str">
        <f>IF(ISNUMBER($M12), IF(ISNUMBER(MATRIX!BJ12),M12*MATRIX!BJ12,"n/a"),"")</f>
        <v/>
      </c>
      <c r="AE12" s="77" t="s">
        <v>434</v>
      </c>
      <c r="AF12" s="83" t="str">
        <f>IF(ISNUMBER($M12), IF(ISNUMBER(MATRIX!BL12),$M12*MATRIX!BL12,"n/a"),"")</f>
        <v/>
      </c>
      <c r="AH12" s="223" t="str">
        <f>IF(ISNUMBER($M12), IF(MV&gt;200,IF(ISNUMBER(MATRIX!CL12),MATRIX!CL12,"n/a"),IF(ISNUMBER(MATRIX!CH12),MATRIX!CH12,"n/a")),"")</f>
        <v/>
      </c>
      <c r="AI12" s="1"/>
      <c r="AJ12" s="1" t="str">
        <f>IF(ISNUMBER(M12),IF(AND(ISNUMBER('HI-Z-OUTPUT'!AV12),'HI-Z-OUTPUT'!AV12&lt;&gt;0),'HI-Z-OUTPUT'!AV12,'Hi-Z-INPUT'!$K$7*'Hi-Z-INPUT'!$K$11),"")</f>
        <v/>
      </c>
      <c r="AK12" s="1"/>
      <c r="AL12" s="161" t="str">
        <f t="shared" si="10"/>
        <v/>
      </c>
      <c r="AM12" s="1"/>
      <c r="AN12" s="124" t="str">
        <f>IF(ISNUMBER($M12),IF(MV&lt;200,IF(ISNUMBER(MATRIX!BA12),ROUND(MATRIX!BA12/1000*IDLE*CKWH,2),"-"),IF(ISNUMBER(MATRIX!BK12),ROUND(MATRIX!BK12/1000*IDLE*CKWH,2),"-")),"")</f>
        <v/>
      </c>
      <c r="AO12" s="125" t="str">
        <f t="shared" si="11"/>
        <v/>
      </c>
      <c r="AQ12" s="104" t="str">
        <f>IF(ISNUMBER($M12),IF(MV&lt;200,IF(ISNUMBER(MATRIX!BC12),ROUND(MATRIX!BC12/1000*RUNNING*CKWH,2),"-"),IF(ISNUMBER(MATRIX!BM12),ROUND(MATRIX!BM12/1000*RUNNING*CKWH,2),"-")),"")</f>
        <v/>
      </c>
      <c r="AR12" s="130" t="str">
        <f t="shared" si="12"/>
        <v/>
      </c>
      <c r="AT12" s="104"/>
      <c r="AU12" s="130" t="str">
        <f t="shared" si="13"/>
        <v/>
      </c>
      <c r="AW12" s="129" t="str">
        <f t="shared" si="5"/>
        <v/>
      </c>
      <c r="AX12" s="127" t="str">
        <f t="shared" si="6"/>
        <v/>
      </c>
      <c r="AZ12" s="101" t="str">
        <f>IF(ISNUMBER(M12),IF(ISNUMBER(MATRIX!BU12),M12*MATRIX!BU12,"n/a"),"")</f>
        <v/>
      </c>
      <c r="BA12" s="72"/>
      <c r="BB12" s="72" t="str">
        <f>IF(ISNUMBER(M12),IF(ISNUMBER(MATRIX!BV12*AL12),M12*MATRIX!BV12*AL12,"n/a"),"")</f>
        <v/>
      </c>
      <c r="BC12" s="72"/>
      <c r="BD12" s="100" t="str">
        <f t="shared" si="7"/>
        <v/>
      </c>
      <c r="BE12" s="96"/>
      <c r="BF12" s="157" t="str">
        <f t="shared" si="8"/>
        <v/>
      </c>
      <c r="BG12" s="158" t="str">
        <f t="shared" si="14"/>
        <v/>
      </c>
      <c r="BI12" s="85" t="str">
        <f>IF(ISNUMBER(M12),IF(ISNUMBER(MATRIX!Y12),MATRIX!Y12,"n/a"),"")</f>
        <v/>
      </c>
      <c r="BJ12" s="86" t="str">
        <f t="shared" si="15"/>
        <v/>
      </c>
    </row>
    <row r="13" spans="1:62">
      <c r="A13" s="43" t="str">
        <f>MATRIX!A13</f>
        <v>Powersoft</v>
      </c>
      <c r="B13" s="11" t="str">
        <f>IF(MATRIX!B13&lt;&gt;0,MATRIX!B13,"-")</f>
        <v>T904</v>
      </c>
      <c r="D13" t="b">
        <f>ISNUMBER(MATRIX!G13)</f>
        <v>0</v>
      </c>
      <c r="E13" t="b">
        <f>ISNUMBER(MATRIX!H13)</f>
        <v>0</v>
      </c>
      <c r="G13" t="b">
        <f>AND(WM&lt;=MATRIX!N13,MATRIX!N13&lt;=PIU*WM)</f>
        <v>0</v>
      </c>
      <c r="H13" t="b">
        <f>AND(WM&lt;=MATRIX!O13,MATRIX!O13&lt;=PIU*WM)</f>
        <v>0</v>
      </c>
      <c r="J13" s="1" t="str">
        <f>IF(AND(D13,G13),CEILING(ML/MATRIX!G13,1),"")</f>
        <v/>
      </c>
      <c r="K13" s="1" t="str">
        <f>IF(AND(E13,H13),CEILING(ML/MATRIX!H13,1),"")</f>
        <v/>
      </c>
      <c r="M13" s="64" t="str">
        <f t="shared" si="0"/>
        <v/>
      </c>
      <c r="O13" s="62" t="str">
        <f>IF(ISNUMBER(M13),M13*MATRIX!E13,"-")</f>
        <v>-</v>
      </c>
      <c r="Q13" s="66" t="str">
        <f>IF(ISNUMBER($M13),IF(KP="kg",M13*MATRIX!CC13,M13*MATRIX!CC13*2.2),"-")</f>
        <v>-</v>
      </c>
      <c r="R13" s="65" t="str">
        <f t="shared" si="1"/>
        <v/>
      </c>
      <c r="T13" s="1" t="str">
        <f>IF(AND(VI&lt;100,ISNUMBER(M13),D13),MATRIX!N13,IF(AND(VI&gt;=100,ISNUMBER(M13),E13),MATRIX!O13,""))</f>
        <v/>
      </c>
      <c r="V13" s="70" t="str">
        <f>IF(ISNUMBER(T13),IF(VI&lt;100,T13*M13*MATRIX!G13,T13*M13*MATRIX!H13),"")</f>
        <v/>
      </c>
      <c r="X13" s="40" t="str">
        <f>IF(ISNUMBER(M13),IF(ISNUMBER(MATRIX!U13),IF(MATRIX!U13-INT(MATRIX!U13)=0,MATRIX!U13,"("&amp;MATRIX!U13&amp;")"),"n/a"),"")</f>
        <v/>
      </c>
      <c r="Y13" s="77"/>
      <c r="Z13" s="81" t="str">
        <f>IF(ISNUMBER(M13), IF(ISNUMBER(MATRIX!AZ13),M13*MATRIX!AZ13,"n/a"),"")</f>
        <v/>
      </c>
      <c r="AA13" s="77"/>
      <c r="AB13" s="83" t="str">
        <f>IF(ISNUMBER($M13), IF(ISNUMBER(MATRIX!BB13),$M13*MATRIX!BB13,"n/a"),"")</f>
        <v/>
      </c>
      <c r="AC13" s="77"/>
      <c r="AD13" s="81" t="str">
        <f>IF(ISNUMBER($M13), IF(ISNUMBER(MATRIX!BJ13),M13*MATRIX!BJ13,"n/a"),"")</f>
        <v/>
      </c>
      <c r="AE13" s="77" t="s">
        <v>434</v>
      </c>
      <c r="AF13" s="83" t="str">
        <f>IF(ISNUMBER($M13), IF(ISNUMBER(MATRIX!BL13),$M13*MATRIX!BL13,"n/a"),"")</f>
        <v/>
      </c>
      <c r="AH13" s="223" t="str">
        <f>IF(ISNUMBER($M13), IF(MV&gt;200,IF(ISNUMBER(MATRIX!CL13),MATRIX!CL13,"n/a"),IF(ISNUMBER(MATRIX!CH13),MATRIX!CH13,"n/a")),"")</f>
        <v/>
      </c>
      <c r="AI13" s="1"/>
      <c r="AJ13" s="1" t="str">
        <f>IF(ISNUMBER(M13),IF(AND(ISNUMBER('HI-Z-OUTPUT'!AV13),'HI-Z-OUTPUT'!AV13&lt;&gt;0),'HI-Z-OUTPUT'!AV13,'Hi-Z-INPUT'!$K$7*'Hi-Z-INPUT'!$K$11),"")</f>
        <v/>
      </c>
      <c r="AK13" s="1"/>
      <c r="AL13" s="161" t="str">
        <f t="shared" si="10"/>
        <v/>
      </c>
      <c r="AM13" s="1"/>
      <c r="AN13" s="124" t="str">
        <f>IF(ISNUMBER($M13),IF(MV&lt;200,IF(ISNUMBER(MATRIX!BA13),ROUND(MATRIX!BA13/1000*IDLE*CKWH,2),"-"),IF(ISNUMBER(MATRIX!BK13),ROUND(MATRIX!BK13/1000*IDLE*CKWH,2),"-")),"")</f>
        <v/>
      </c>
      <c r="AO13" s="125" t="str">
        <f t="shared" si="11"/>
        <v/>
      </c>
      <c r="AQ13" s="104" t="str">
        <f>IF(ISNUMBER($M13),IF(MV&lt;200,IF(ISNUMBER(MATRIX!BC13),ROUND(MATRIX!BC13/1000*RUNNING*CKWH,2),"-"),IF(ISNUMBER(MATRIX!BM13),ROUND(MATRIX!BM13/1000*RUNNING*CKWH,2),"-")),"")</f>
        <v/>
      </c>
      <c r="AR13" s="130" t="str">
        <f t="shared" si="12"/>
        <v/>
      </c>
      <c r="AT13" s="104"/>
      <c r="AU13" s="130" t="str">
        <f t="shared" si="13"/>
        <v/>
      </c>
      <c r="AW13" s="129" t="str">
        <f t="shared" si="5"/>
        <v/>
      </c>
      <c r="AX13" s="127" t="str">
        <f t="shared" si="6"/>
        <v/>
      </c>
      <c r="AZ13" s="101" t="str">
        <f>IF(ISNUMBER(M13),IF(ISNUMBER(MATRIX!BU13),M13*MATRIX!BU13,"n/a"),"")</f>
        <v/>
      </c>
      <c r="BA13" s="72"/>
      <c r="BB13" s="72" t="str">
        <f>IF(ISNUMBER(M13),IF(ISNUMBER(MATRIX!BV13*AL13),M13*MATRIX!BV13*AL13,"n/a"),"")</f>
        <v/>
      </c>
      <c r="BC13" s="72"/>
      <c r="BD13" s="100" t="str">
        <f t="shared" si="7"/>
        <v/>
      </c>
      <c r="BE13" s="96"/>
      <c r="BF13" s="157" t="str">
        <f t="shared" si="8"/>
        <v/>
      </c>
      <c r="BG13" s="158" t="str">
        <f t="shared" si="14"/>
        <v/>
      </c>
      <c r="BI13" s="85" t="str">
        <f>IF(ISNUMBER(M13),IF(ISNUMBER(MATRIX!Y13),MATRIX!Y13,"n/a"),"")</f>
        <v/>
      </c>
      <c r="BJ13" s="86" t="str">
        <f t="shared" si="15"/>
        <v/>
      </c>
    </row>
    <row r="14" spans="1:62">
      <c r="A14" s="43" t="str">
        <f>MATRIX!A14</f>
        <v>Powersoft</v>
      </c>
      <c r="B14" s="11" t="str">
        <f>IF(MATRIX!B14&lt;&gt;0,MATRIX!B14,"-")</f>
        <v>X4</v>
      </c>
      <c r="D14" t="b">
        <f>ISNUMBER(MATRIX!G14)</f>
        <v>0</v>
      </c>
      <c r="E14" t="b">
        <f>ISNUMBER(MATRIX!H14)</f>
        <v>0</v>
      </c>
      <c r="G14" t="b">
        <f>AND(WM&lt;=MATRIX!N14,MATRIX!N14&lt;=PIU*WM)</f>
        <v>0</v>
      </c>
      <c r="H14" t="b">
        <f>AND(WM&lt;=MATRIX!O14,MATRIX!O14&lt;=PIU*WM)</f>
        <v>0</v>
      </c>
      <c r="J14" s="1" t="str">
        <f>IF(AND(D14,G14),CEILING(ML/MATRIX!G14,1),"")</f>
        <v/>
      </c>
      <c r="K14" s="1" t="str">
        <f>IF(AND(E14,H14),CEILING(ML/MATRIX!H14,1),"")</f>
        <v/>
      </c>
      <c r="M14" s="64" t="str">
        <f t="shared" si="0"/>
        <v/>
      </c>
      <c r="O14" s="62" t="str">
        <f>IF(ISNUMBER(M14),M14*MATRIX!E14,"-")</f>
        <v>-</v>
      </c>
      <c r="Q14" s="66" t="str">
        <f>IF(ISNUMBER($M14),IF(KP="kg",M14*MATRIX!CC14,M14*MATRIX!CC14*2.2),"-")</f>
        <v>-</v>
      </c>
      <c r="R14" s="65" t="str">
        <f t="shared" si="1"/>
        <v/>
      </c>
      <c r="T14" s="1" t="str">
        <f>IF(AND(VI&lt;100,ISNUMBER(M14),D14),MATRIX!N14,IF(AND(VI&gt;=100,ISNUMBER(M14),E14),MATRIX!O14,""))</f>
        <v/>
      </c>
      <c r="V14" s="70" t="str">
        <f>IF(ISNUMBER(T14),IF(VI&lt;100,T14*M14*MATRIX!G14,T14*M14*MATRIX!H14),"")</f>
        <v/>
      </c>
      <c r="X14" s="40" t="str">
        <f>IF(ISNUMBER(M14),IF(ISNUMBER(MATRIX!U14),IF(MATRIX!U14-INT(MATRIX!U14)=0,MATRIX!U14,"("&amp;MATRIX!U14&amp;")"),"n/a"),"")</f>
        <v/>
      </c>
      <c r="Y14" s="77"/>
      <c r="Z14" s="81" t="str">
        <f>IF(ISNUMBER(M14), IF(ISNUMBER(MATRIX!AZ14),M14*MATRIX!AZ14,"n/a"),"")</f>
        <v/>
      </c>
      <c r="AA14" s="77"/>
      <c r="AB14" s="83" t="str">
        <f>IF(ISNUMBER($M14), IF(ISNUMBER(MATRIX!BB14),$M14*MATRIX!BB14,"n/a"),"")</f>
        <v/>
      </c>
      <c r="AC14" s="77"/>
      <c r="AD14" s="81" t="str">
        <f>IF(ISNUMBER($M14), IF(ISNUMBER(MATRIX!BJ14),M14*MATRIX!BJ14,"n/a"),"")</f>
        <v/>
      </c>
      <c r="AE14" s="77" t="s">
        <v>434</v>
      </c>
      <c r="AF14" s="83" t="str">
        <f>IF(ISNUMBER($M14), IF(ISNUMBER(MATRIX!BL14),$M14*MATRIX!BL14,"n/a"),"")</f>
        <v/>
      </c>
      <c r="AH14" s="223" t="str">
        <f>IF(ISNUMBER($M14), IF(MV&gt;200,IF(ISNUMBER(MATRIX!CL14),MATRIX!CL14,"n/a"),IF(ISNUMBER(MATRIX!CH14),MATRIX!CH14,"n/a")),"")</f>
        <v/>
      </c>
      <c r="AI14" s="1"/>
      <c r="AJ14" s="1" t="str">
        <f>IF(ISNUMBER(M14),IF(AND(ISNUMBER('HI-Z-OUTPUT'!AV14),'HI-Z-OUTPUT'!AV14&lt;&gt;0),'HI-Z-OUTPUT'!AV14,'Hi-Z-INPUT'!$K$7*'Hi-Z-INPUT'!$K$11),"")</f>
        <v/>
      </c>
      <c r="AK14" s="1"/>
      <c r="AL14" s="161" t="str">
        <f t="shared" si="10"/>
        <v/>
      </c>
      <c r="AM14" s="1"/>
      <c r="AN14" s="124" t="str">
        <f>IF(ISNUMBER($M14),IF(MV&lt;200,IF(ISNUMBER(MATRIX!BA14),ROUND(MATRIX!BA14/1000*IDLE*CKWH,2),"-"),IF(ISNUMBER(MATRIX!BK14),ROUND(MATRIX!BK14/1000*IDLE*CKWH,2),"-")),"")</f>
        <v/>
      </c>
      <c r="AO14" s="125" t="str">
        <f t="shared" si="11"/>
        <v/>
      </c>
      <c r="AQ14" s="104" t="str">
        <f>IF(ISNUMBER($M14),IF(MV&lt;200,IF(ISNUMBER(MATRIX!BC14),ROUND(MATRIX!BC14/1000*RUNNING*CKWH,2),"-"),IF(ISNUMBER(MATRIX!BM14),ROUND(MATRIX!BM14/1000*RUNNING*CKWH,2),"-")),"")</f>
        <v/>
      </c>
      <c r="AR14" s="130" t="str">
        <f t="shared" si="12"/>
        <v/>
      </c>
      <c r="AT14" s="104"/>
      <c r="AU14" s="130" t="str">
        <f t="shared" si="13"/>
        <v/>
      </c>
      <c r="AW14" s="129" t="str">
        <f t="shared" si="5"/>
        <v/>
      </c>
      <c r="AX14" s="127" t="str">
        <f t="shared" si="6"/>
        <v/>
      </c>
      <c r="AZ14" s="101" t="str">
        <f>IF(ISNUMBER(M14),IF(ISNUMBER(MATRIX!BU14),M14*MATRIX!BU14,"n/a"),"")</f>
        <v/>
      </c>
      <c r="BA14" s="72"/>
      <c r="BB14" s="72" t="str">
        <f>IF(ISNUMBER(M14),IF(ISNUMBER(MATRIX!BV14*AL14),M14*MATRIX!BV14*AL14,"n/a"),"")</f>
        <v/>
      </c>
      <c r="BC14" s="72"/>
      <c r="BD14" s="100" t="str">
        <f t="shared" si="7"/>
        <v/>
      </c>
      <c r="BE14" s="96"/>
      <c r="BF14" s="157" t="str">
        <f t="shared" si="8"/>
        <v/>
      </c>
      <c r="BG14" s="158" t="str">
        <f t="shared" si="14"/>
        <v/>
      </c>
      <c r="BI14" s="85" t="str">
        <f>IF(ISNUMBER(M14),IF(ISNUMBER(MATRIX!Y14),MATRIX!Y14,"n/a"),"")</f>
        <v/>
      </c>
      <c r="BJ14" s="86" t="str">
        <f t="shared" si="15"/>
        <v/>
      </c>
    </row>
    <row r="15" spans="1:62">
      <c r="A15" s="43" t="str">
        <f>MATRIX!A15</f>
        <v>Powersoft</v>
      </c>
      <c r="B15" s="11" t="str">
        <f>IF(MATRIX!B15&lt;&gt;0,MATRIX!B15,"-")</f>
        <v>X4L</v>
      </c>
      <c r="D15" t="b">
        <f>ISNUMBER(MATRIX!G15)</f>
        <v>0</v>
      </c>
      <c r="E15" t="b">
        <f>ISNUMBER(MATRIX!H15)</f>
        <v>0</v>
      </c>
      <c r="G15" t="b">
        <f>AND(WM&lt;=MATRIX!N15,MATRIX!N15&lt;=PIU*WM)</f>
        <v>0</v>
      </c>
      <c r="H15" t="b">
        <f>AND(WM&lt;=MATRIX!O15,MATRIX!O15&lt;=PIU*WM)</f>
        <v>0</v>
      </c>
      <c r="J15" s="1" t="str">
        <f>IF(AND(D15,G15),CEILING(ML/MATRIX!G15,1),"")</f>
        <v/>
      </c>
      <c r="K15" s="1" t="str">
        <f>IF(AND(E15,H15),CEILING(ML/MATRIX!H15,1),"")</f>
        <v/>
      </c>
      <c r="M15" s="64" t="str">
        <f t="shared" si="0"/>
        <v/>
      </c>
      <c r="O15" s="62" t="str">
        <f>IF(ISNUMBER(M15),M15*MATRIX!E15,"-")</f>
        <v>-</v>
      </c>
      <c r="Q15" s="66" t="str">
        <f>IF(ISNUMBER($M15),IF(KP="kg",M15*MATRIX!CC15,M15*MATRIX!CC15*2.2),"-")</f>
        <v>-</v>
      </c>
      <c r="R15" s="65" t="str">
        <f t="shared" si="1"/>
        <v/>
      </c>
      <c r="T15" s="1" t="str">
        <f>IF(AND(VI&lt;100,ISNUMBER(M15),D15),MATRIX!N15,IF(AND(VI&gt;=100,ISNUMBER(M15),E15),MATRIX!O15,""))</f>
        <v/>
      </c>
      <c r="V15" s="70" t="str">
        <f>IF(ISNUMBER(T15),IF(VI&lt;100,T15*M15*MATRIX!G15,T15*M15*MATRIX!H15),"")</f>
        <v/>
      </c>
      <c r="X15" s="40" t="str">
        <f>IF(ISNUMBER(M15),IF(ISNUMBER(MATRIX!U15),IF(MATRIX!U15-INT(MATRIX!U15)=0,MATRIX!U15,"("&amp;MATRIX!U15&amp;")"),"n/a"),"")</f>
        <v/>
      </c>
      <c r="Y15" s="77"/>
      <c r="Z15" s="81" t="str">
        <f>IF(ISNUMBER(M15), IF(ISNUMBER(MATRIX!AZ15),M15*MATRIX!AZ15,"n/a"),"")</f>
        <v/>
      </c>
      <c r="AA15" s="77"/>
      <c r="AB15" s="83" t="str">
        <f>IF(ISNUMBER($M15), IF(ISNUMBER(MATRIX!BB15),$M15*MATRIX!BB15,"n/a"),"")</f>
        <v/>
      </c>
      <c r="AC15" s="78"/>
      <c r="AD15" s="81" t="str">
        <f>IF(ISNUMBER($M15), IF(ISNUMBER(MATRIX!BJ15),M15*MATRIX!BJ15,"n/a"),"")</f>
        <v/>
      </c>
      <c r="AE15" s="77" t="s">
        <v>434</v>
      </c>
      <c r="AF15" s="83" t="str">
        <f>IF(ISNUMBER($M15), IF(ISNUMBER(MATRIX!BL15),$M15*MATRIX!BL15,"n/a"),"")</f>
        <v/>
      </c>
      <c r="AH15" s="223" t="str">
        <f>IF(ISNUMBER($M15), IF(MV&gt;200,IF(ISNUMBER(MATRIX!CL15),MATRIX!CL15,"n/a"),IF(ISNUMBER(MATRIX!CH15),MATRIX!CH15,"n/a")),"")</f>
        <v/>
      </c>
      <c r="AI15" s="1"/>
      <c r="AJ15" s="1" t="str">
        <f>IF(ISNUMBER(M15),IF(AND(ISNUMBER('HI-Z-OUTPUT'!AV15),'HI-Z-OUTPUT'!AV15&lt;&gt;0),'HI-Z-OUTPUT'!AV15,'Hi-Z-INPUT'!$K$7*'Hi-Z-INPUT'!$K$11),"")</f>
        <v/>
      </c>
      <c r="AK15" s="1"/>
      <c r="AL15" s="161" t="str">
        <f t="shared" si="10"/>
        <v/>
      </c>
      <c r="AM15" s="1"/>
      <c r="AN15" s="124" t="str">
        <f>IF(ISNUMBER($M15),IF(MV&lt;200,IF(ISNUMBER(MATRIX!BA15),ROUND(MATRIX!BA15/1000*IDLE*CKWH,2),"-"),IF(ISNUMBER(MATRIX!BK15),ROUND(MATRIX!BK15/1000*IDLE*CKWH,2),"-")),"")</f>
        <v/>
      </c>
      <c r="AO15" s="125" t="str">
        <f t="shared" si="11"/>
        <v/>
      </c>
      <c r="AQ15" s="104" t="str">
        <f>IF(ISNUMBER($M15),IF(MV&lt;200,IF(ISNUMBER(MATRIX!BC15),ROUND(MATRIX!BC15/1000*RUNNING*CKWH,2),"-"),IF(ISNUMBER(MATRIX!BM15),ROUND(MATRIX!BM15/1000*RUNNING*CKWH,2),"-")),"")</f>
        <v/>
      </c>
      <c r="AR15" s="130" t="str">
        <f t="shared" si="12"/>
        <v/>
      </c>
      <c r="AT15" s="104"/>
      <c r="AU15" s="130" t="str">
        <f t="shared" si="13"/>
        <v/>
      </c>
      <c r="AW15" s="129" t="str">
        <f t="shared" si="5"/>
        <v/>
      </c>
      <c r="AX15" s="127" t="str">
        <f t="shared" si="6"/>
        <v/>
      </c>
      <c r="AZ15" s="101" t="str">
        <f>IF(ISNUMBER(M15),IF(ISNUMBER(MATRIX!BU15),M15*MATRIX!BU15,"n/a"),"")</f>
        <v/>
      </c>
      <c r="BA15" s="72"/>
      <c r="BB15" s="72" t="str">
        <f>IF(ISNUMBER(M15),IF(ISNUMBER(MATRIX!BV15*AL15),M15*MATRIX!BV15*AL15,"n/a"),"")</f>
        <v/>
      </c>
      <c r="BC15" s="72"/>
      <c r="BD15" s="100" t="str">
        <f t="shared" si="7"/>
        <v/>
      </c>
      <c r="BE15" s="96"/>
      <c r="BF15" s="157" t="str">
        <f t="shared" si="8"/>
        <v/>
      </c>
      <c r="BG15" s="158" t="str">
        <f t="shared" si="14"/>
        <v/>
      </c>
      <c r="BI15" s="85" t="str">
        <f>IF(ISNUMBER(M15),IF(ISNUMBER(MATRIX!Y15),MATRIX!Y15,"n/a"),"")</f>
        <v/>
      </c>
      <c r="BJ15" s="86" t="str">
        <f t="shared" si="15"/>
        <v/>
      </c>
    </row>
    <row r="16" spans="1:62">
      <c r="A16" s="43" t="str">
        <f>MATRIX!A16</f>
        <v>Powersoft</v>
      </c>
      <c r="B16" s="11" t="str">
        <f>IF(MATRIX!B16&lt;&gt;0,MATRIX!B16,"-")</f>
        <v>X8</v>
      </c>
      <c r="D16" t="b">
        <f>ISNUMBER(MATRIX!G16)</f>
        <v>0</v>
      </c>
      <c r="E16" t="b">
        <f>ISNUMBER(MATRIX!H16)</f>
        <v>0</v>
      </c>
      <c r="G16" t="b">
        <f>AND(WM&lt;=MATRIX!N16,MATRIX!N16&lt;=PIU*WM)</f>
        <v>0</v>
      </c>
      <c r="H16" t="b">
        <f>AND(WM&lt;=MATRIX!O16,MATRIX!O16&lt;=PIU*WM)</f>
        <v>0</v>
      </c>
      <c r="J16" s="1" t="str">
        <f>IF(AND(D16,G16),CEILING(ML/MATRIX!G16,1),"")</f>
        <v/>
      </c>
      <c r="K16" s="1" t="str">
        <f>IF(AND(E16,H16),CEILING(ML/MATRIX!H16,1),"")</f>
        <v/>
      </c>
      <c r="M16" s="64" t="str">
        <f t="shared" si="0"/>
        <v/>
      </c>
      <c r="O16" s="62" t="str">
        <f>IF(ISNUMBER(M16),M16*MATRIX!E16,"-")</f>
        <v>-</v>
      </c>
      <c r="Q16" s="66" t="str">
        <f>IF(ISNUMBER($M16),IF(KP="kg",M16*MATRIX!CC16,M16*MATRIX!CC16*2.2),"-")</f>
        <v>-</v>
      </c>
      <c r="R16" s="65" t="str">
        <f t="shared" si="1"/>
        <v/>
      </c>
      <c r="T16" s="1" t="str">
        <f>IF(AND(VI&lt;100,ISNUMBER(M16),D16),MATRIX!N16,IF(AND(VI&gt;=100,ISNUMBER(M16),E16),MATRIX!O16,""))</f>
        <v/>
      </c>
      <c r="V16" s="70" t="str">
        <f>IF(ISNUMBER(T16),IF(VI&lt;100,T16*M16*MATRIX!G16,T16*M16*MATRIX!H16),"")</f>
        <v/>
      </c>
      <c r="X16" s="40" t="str">
        <f>IF(ISNUMBER(M16),IF(ISNUMBER(MATRIX!U16),IF(MATRIX!U16-INT(MATRIX!U16)=0,MATRIX!U16,"("&amp;MATRIX!U16&amp;")"),"n/a"),"")</f>
        <v/>
      </c>
      <c r="Y16" s="77"/>
      <c r="Z16" s="81" t="str">
        <f>IF(ISNUMBER(M16), IF(ISNUMBER(MATRIX!AZ16),M16*MATRIX!AZ16,"n/a"),"")</f>
        <v/>
      </c>
      <c r="AA16" s="77"/>
      <c r="AB16" s="83" t="str">
        <f>IF(ISNUMBER($M16), IF(ISNUMBER(MATRIX!BB16),$M16*MATRIX!BB16,"n/a"),"")</f>
        <v/>
      </c>
      <c r="AC16" s="77"/>
      <c r="AD16" s="81" t="str">
        <f>IF(ISNUMBER($M16), IF(ISNUMBER(MATRIX!BJ16),M16*MATRIX!BJ16,"n/a"),"")</f>
        <v/>
      </c>
      <c r="AE16" s="77" t="s">
        <v>434</v>
      </c>
      <c r="AF16" s="83" t="str">
        <f>IF(ISNUMBER($M16), IF(ISNUMBER(MATRIX!BL16),$M16*MATRIX!BL16,"n/a"),"")</f>
        <v/>
      </c>
      <c r="AH16" s="223" t="str">
        <f>IF(ISNUMBER($M16), IF(MV&gt;200,IF(ISNUMBER(MATRIX!CL16),MATRIX!CL16,"n/a"),IF(ISNUMBER(MATRIX!CH16),MATRIX!CH16,"n/a")),"")</f>
        <v/>
      </c>
      <c r="AI16" s="1"/>
      <c r="AJ16" s="1" t="str">
        <f>IF(ISNUMBER(M16),IF(AND(ISNUMBER('HI-Z-OUTPUT'!AV16),'HI-Z-OUTPUT'!AV16&lt;&gt;0),'HI-Z-OUTPUT'!AV16,'Hi-Z-INPUT'!$K$7*'Hi-Z-INPUT'!$K$11),"")</f>
        <v/>
      </c>
      <c r="AK16" s="1"/>
      <c r="AL16" s="161" t="str">
        <f t="shared" si="10"/>
        <v/>
      </c>
      <c r="AM16" s="1"/>
      <c r="AN16" s="124" t="str">
        <f>IF(ISNUMBER($M16),IF(MV&lt;200,IF(ISNUMBER(MATRIX!BA16),ROUND(MATRIX!BA16/1000*IDLE*CKWH,2),"-"),IF(ISNUMBER(MATRIX!BK16),ROUND(MATRIX!BK16/1000*IDLE*CKWH,2),"-")),"")</f>
        <v/>
      </c>
      <c r="AO16" s="125" t="str">
        <f t="shared" si="11"/>
        <v/>
      </c>
      <c r="AQ16" s="104" t="str">
        <f>IF(ISNUMBER($M16),IF(MV&lt;200,IF(ISNUMBER(MATRIX!BC16),ROUND(MATRIX!BC16/1000*RUNNING*CKWH,2),"-"),IF(ISNUMBER(MATRIX!BM16),ROUND(MATRIX!BM16/1000*RUNNING*CKWH,2),"-")),"")</f>
        <v/>
      </c>
      <c r="AR16" s="130" t="str">
        <f t="shared" si="12"/>
        <v/>
      </c>
      <c r="AT16" s="104"/>
      <c r="AU16" s="130" t="str">
        <f t="shared" si="13"/>
        <v/>
      </c>
      <c r="AW16" s="129" t="str">
        <f t="shared" si="5"/>
        <v/>
      </c>
      <c r="AX16" s="127" t="str">
        <f t="shared" si="6"/>
        <v/>
      </c>
      <c r="AZ16" s="101" t="str">
        <f>IF(ISNUMBER(M16),IF(ISNUMBER(MATRIX!BU16),M16*MATRIX!BU16,"n/a"),"")</f>
        <v/>
      </c>
      <c r="BA16" s="72"/>
      <c r="BB16" s="72" t="str">
        <f>IF(ISNUMBER(M16),IF(ISNUMBER(MATRIX!BV16*AL16),M16*MATRIX!BV16*AL16,"n/a"),"")</f>
        <v/>
      </c>
      <c r="BC16" s="72"/>
      <c r="BD16" s="100" t="str">
        <f t="shared" si="7"/>
        <v/>
      </c>
      <c r="BE16" s="96"/>
      <c r="BF16" s="157" t="str">
        <f t="shared" si="8"/>
        <v/>
      </c>
      <c r="BG16" s="158" t="str">
        <f t="shared" si="14"/>
        <v/>
      </c>
      <c r="BI16" s="85" t="str">
        <f>IF(ISNUMBER(M16),IF(ISNUMBER(MATRIX!Y16),MATRIX!Y16,"n/a"),"")</f>
        <v/>
      </c>
      <c r="BJ16" s="86" t="str">
        <f t="shared" si="15"/>
        <v/>
      </c>
    </row>
    <row r="17" spans="1:62">
      <c r="A17" s="43" t="str">
        <f>MATRIX!A17</f>
        <v>Powersoft</v>
      </c>
      <c r="B17" s="11" t="str">
        <f>IF(MATRIX!B17&lt;&gt;0,MATRIX!B17,"-")</f>
        <v>Unica 4L 5K4</v>
      </c>
      <c r="D17" t="b">
        <f>ISNUMBER(MATRIX!G17)</f>
        <v>1</v>
      </c>
      <c r="E17" t="b">
        <f>ISNUMBER(MATRIX!H17)</f>
        <v>1</v>
      </c>
      <c r="G17" t="b">
        <f>AND(WM&lt;=MATRIX!N17,MATRIX!N17&lt;=PIU*WM)</f>
        <v>0</v>
      </c>
      <c r="H17" t="b">
        <f>AND(WM&lt;=MATRIX!O17,MATRIX!O17&lt;=PIU*WM)</f>
        <v>0</v>
      </c>
      <c r="J17" s="1" t="str">
        <f>IF(AND(D17,G17),CEILING(ML/MATRIX!G17,1),"")</f>
        <v/>
      </c>
      <c r="K17" s="1" t="str">
        <f>IF(AND(E17,H17),CEILING(ML/MATRIX!H17,1),"")</f>
        <v/>
      </c>
      <c r="M17" s="64" t="str">
        <f t="shared" si="0"/>
        <v/>
      </c>
      <c r="O17" s="62" t="str">
        <f>IF(ISNUMBER(M17),M17*MATRIX!E17,"-")</f>
        <v>-</v>
      </c>
      <c r="Q17" s="66" t="str">
        <f>IF(ISNUMBER($M17),IF(KP="kg",M17*MATRIX!CC17,M17*MATRIX!CC17*2.2),"-")</f>
        <v>-</v>
      </c>
      <c r="R17" s="65" t="str">
        <f t="shared" si="1"/>
        <v/>
      </c>
      <c r="T17" s="1" t="str">
        <f>IF(AND(VI&lt;100,ISNUMBER(M17),D17),MATRIX!N17,IF(AND(VI&gt;=100,ISNUMBER(M17),E17),MATRIX!O17,""))</f>
        <v/>
      </c>
      <c r="V17" s="70" t="str">
        <f>IF(ISNUMBER(T17),IF(VI&lt;100,T17*M17*MATRIX!G17,T17*M17*MATRIX!H17),"")</f>
        <v/>
      </c>
      <c r="X17" s="40" t="str">
        <f>IF(ISNUMBER(M17),IF(ISNUMBER(MATRIX!U17),IF(MATRIX!U17-INT(MATRIX!U17)=0,MATRIX!U17,"("&amp;MATRIX!U17&amp;")"),"n/a"),"")</f>
        <v/>
      </c>
      <c r="Y17" s="77"/>
      <c r="Z17" s="81" t="str">
        <f>IF(ISNUMBER(M17), IF(ISNUMBER(MATRIX!AZ17),M17*MATRIX!AZ17,"n/a"),"")</f>
        <v/>
      </c>
      <c r="AA17" s="77"/>
      <c r="AB17" s="83" t="str">
        <f>IF(ISNUMBER($M17), IF(ISNUMBER(MATRIX!BB17),$M17*MATRIX!BB17,"n/a"),"")</f>
        <v/>
      </c>
      <c r="AC17" s="77"/>
      <c r="AD17" s="81" t="str">
        <f>IF(ISNUMBER($M17), IF(ISNUMBER(MATRIX!BJ17),M17*MATRIX!BJ17,"n/a"),"")</f>
        <v/>
      </c>
      <c r="AE17" s="77" t="s">
        <v>434</v>
      </c>
      <c r="AF17" s="83" t="str">
        <f>IF(ISNUMBER($M17), IF(ISNUMBER(MATRIX!BL17),$M17*MATRIX!BL17,"n/a"),"")</f>
        <v/>
      </c>
      <c r="AH17" s="223" t="str">
        <f>IF(ISNUMBER($M17), IF(MV&gt;200,IF(ISNUMBER(MATRIX!CL17),MATRIX!CL17,"n/a"),IF(ISNUMBER(MATRIX!CH17),MATRIX!CH17,"n/a")),"")</f>
        <v/>
      </c>
      <c r="AI17" s="1"/>
      <c r="AJ17" s="1" t="str">
        <f>IF(ISNUMBER(M17),IF(AND(ISNUMBER('HI-Z-OUTPUT'!AV17),'HI-Z-OUTPUT'!AV17&lt;&gt;0),'HI-Z-OUTPUT'!AV17,'Hi-Z-INPUT'!$K$7*'Hi-Z-INPUT'!$K$11),"")</f>
        <v/>
      </c>
      <c r="AK17" s="1"/>
      <c r="AL17" s="161" t="str">
        <f t="shared" si="10"/>
        <v/>
      </c>
      <c r="AM17" s="1"/>
      <c r="AN17" s="124" t="str">
        <f>IF(ISNUMBER($M17),IF(MV&lt;200,IF(ISNUMBER(MATRIX!BA17),ROUND(MATRIX!BA17/1000*IDLE*CKWH,2),"-"),IF(ISNUMBER(MATRIX!BK17),ROUND(MATRIX!BK17/1000*IDLE*CKWH,2),"-")),"")</f>
        <v/>
      </c>
      <c r="AO17" s="125" t="str">
        <f t="shared" si="11"/>
        <v/>
      </c>
      <c r="AQ17" s="104" t="str">
        <f>IF(ISNUMBER($M17),IF(MV&lt;200,IF(ISNUMBER(MATRIX!BC17),ROUND(MATRIX!BC17/1000*RUNNING*CKWH,2),"-"),IF(ISNUMBER(MATRIX!BM17),ROUND(MATRIX!BM17/1000*RUNNING*CKWH,2),"-")),"")</f>
        <v/>
      </c>
      <c r="AR17" s="130" t="str">
        <f t="shared" si="12"/>
        <v/>
      </c>
      <c r="AT17" s="104"/>
      <c r="AU17" s="130" t="str">
        <f t="shared" si="13"/>
        <v/>
      </c>
      <c r="AW17" s="129" t="str">
        <f t="shared" si="5"/>
        <v/>
      </c>
      <c r="AX17" s="127" t="str">
        <f t="shared" si="6"/>
        <v/>
      </c>
      <c r="AZ17" s="101" t="str">
        <f>IF(ISNUMBER(M17),IF(ISNUMBER(MATRIX!BU17),M17*MATRIX!BU17,"n/a"),"")</f>
        <v/>
      </c>
      <c r="BA17" s="72"/>
      <c r="BB17" s="72" t="str">
        <f>IF(ISNUMBER(M17),IF(ISNUMBER(MATRIX!BV17*AL17),M17*MATRIX!BV17*AL17,"n/a"),"")</f>
        <v/>
      </c>
      <c r="BC17" s="72"/>
      <c r="BD17" s="100" t="str">
        <f t="shared" si="7"/>
        <v/>
      </c>
      <c r="BE17" s="96"/>
      <c r="BF17" s="157" t="str">
        <f t="shared" si="8"/>
        <v/>
      </c>
      <c r="BG17" s="158" t="str">
        <f t="shared" si="14"/>
        <v/>
      </c>
      <c r="BI17" s="85" t="str">
        <f>IF(ISNUMBER(M17),IF(ISNUMBER(MATRIX!Y17),MATRIX!Y17,"n/a"),"")</f>
        <v/>
      </c>
      <c r="BJ17" s="86" t="str">
        <f t="shared" si="15"/>
        <v/>
      </c>
    </row>
    <row r="18" spans="1:62">
      <c r="A18" s="43" t="str">
        <f>MATRIX!A18</f>
        <v>Powersoft</v>
      </c>
      <c r="B18" s="11" t="str">
        <f>IF(MATRIX!B18&lt;&gt;0,MATRIX!B18,"-")</f>
        <v>Unica 4L 9K4</v>
      </c>
      <c r="D18" t="b">
        <f>ISNUMBER(MATRIX!G18)</f>
        <v>1</v>
      </c>
      <c r="E18" t="b">
        <f>ISNUMBER(MATRIX!H18)</f>
        <v>1</v>
      </c>
      <c r="G18" t="b">
        <f>AND(WM&lt;=MATRIX!N18,MATRIX!N18&lt;=PIU*WM)</f>
        <v>0</v>
      </c>
      <c r="H18" t="b">
        <f>AND(WM&lt;=MATRIX!O18,MATRIX!O18&lt;=PIU*WM)</f>
        <v>0</v>
      </c>
      <c r="J18" s="1" t="str">
        <f>IF(AND(D18,G18),CEILING(ML/MATRIX!G18,1),"")</f>
        <v/>
      </c>
      <c r="K18" s="1" t="str">
        <f>IF(AND(E18,H18),CEILING(ML/MATRIX!H18,1),"")</f>
        <v/>
      </c>
      <c r="M18" s="64" t="str">
        <f t="shared" si="0"/>
        <v/>
      </c>
      <c r="O18" s="62" t="str">
        <f>IF(ISNUMBER(M18),M18*MATRIX!E18,"-")</f>
        <v>-</v>
      </c>
      <c r="Q18" s="66" t="str">
        <f>IF(ISNUMBER($M18),IF(KP="kg",M18*MATRIX!CC18,M18*MATRIX!CC18*2.2),"-")</f>
        <v>-</v>
      </c>
      <c r="R18" s="65" t="str">
        <f t="shared" si="1"/>
        <v/>
      </c>
      <c r="T18" s="1" t="str">
        <f>IF(AND(VI&lt;100,ISNUMBER(M18),D18),MATRIX!N18,IF(AND(VI&gt;=100,ISNUMBER(M18),E18),MATRIX!O18,""))</f>
        <v/>
      </c>
      <c r="V18" s="70" t="str">
        <f>IF(ISNUMBER(T18),IF(VI&lt;100,T18*M18*MATRIX!G18,T18*M18*MATRIX!H18),"")</f>
        <v/>
      </c>
      <c r="X18" s="40" t="str">
        <f>IF(ISNUMBER(M18),IF(ISNUMBER(MATRIX!U18),IF(MATRIX!U18-INT(MATRIX!U18)=0,MATRIX!U18,"("&amp;MATRIX!U18&amp;")"),"n/a"),"")</f>
        <v/>
      </c>
      <c r="Y18" s="77"/>
      <c r="Z18" s="81" t="str">
        <f>IF(ISNUMBER(M18), IF(ISNUMBER(MATRIX!AZ18),M18*MATRIX!AZ18,"n/a"),"")</f>
        <v/>
      </c>
      <c r="AA18" s="77"/>
      <c r="AB18" s="83" t="str">
        <f>IF(ISNUMBER($M18), IF(ISNUMBER(MATRIX!BB18),$M18*MATRIX!BB18,"n/a"),"")</f>
        <v/>
      </c>
      <c r="AC18" s="77"/>
      <c r="AD18" s="81" t="str">
        <f>IF(ISNUMBER($M18), IF(ISNUMBER(MATRIX!BJ18),M18*MATRIX!BJ18,"n/a"),"")</f>
        <v/>
      </c>
      <c r="AE18" s="77" t="s">
        <v>434</v>
      </c>
      <c r="AF18" s="83" t="str">
        <f>IF(ISNUMBER($M18), IF(ISNUMBER(MATRIX!BL18),$M18*MATRIX!BL18,"n/a"),"")</f>
        <v/>
      </c>
      <c r="AH18" s="223" t="str">
        <f>IF(ISNUMBER($M18), IF(MV&gt;200,IF(ISNUMBER(MATRIX!CL18),MATRIX!CL18,"n/a"),IF(ISNUMBER(MATRIX!CH18),MATRIX!CH18,"n/a")),"")</f>
        <v/>
      </c>
      <c r="AI18" s="1"/>
      <c r="AJ18" s="1" t="str">
        <f>IF(ISNUMBER(M18),IF(AND(ISNUMBER('HI-Z-OUTPUT'!AV18),'HI-Z-OUTPUT'!AV18&lt;&gt;0),'HI-Z-OUTPUT'!AV18,'Hi-Z-INPUT'!$K$7*'Hi-Z-INPUT'!$K$11),"")</f>
        <v/>
      </c>
      <c r="AK18" s="1"/>
      <c r="AL18" s="161" t="str">
        <f t="shared" si="10"/>
        <v/>
      </c>
      <c r="AM18" s="1"/>
      <c r="AN18" s="124" t="str">
        <f>IF(ISNUMBER($M18),IF(MV&lt;200,IF(ISNUMBER(MATRIX!BA18),ROUND(MATRIX!BA18/1000*IDLE*CKWH,2),"-"),IF(ISNUMBER(MATRIX!BK18),ROUND(MATRIX!BK18/1000*IDLE*CKWH,2),"-")),"")</f>
        <v/>
      </c>
      <c r="AO18" s="125" t="str">
        <f t="shared" si="11"/>
        <v/>
      </c>
      <c r="AQ18" s="104" t="str">
        <f>IF(ISNUMBER($M18),IF(MV&lt;200,IF(ISNUMBER(MATRIX!BC18),ROUND(MATRIX!BC18/1000*RUNNING*CKWH,2),"-"),IF(ISNUMBER(MATRIX!BM18),ROUND(MATRIX!BM18/1000*RUNNING*CKWH,2),"-")),"")</f>
        <v/>
      </c>
      <c r="AR18" s="130" t="str">
        <f t="shared" si="12"/>
        <v/>
      </c>
      <c r="AT18" s="104"/>
      <c r="AU18" s="130" t="str">
        <f t="shared" si="13"/>
        <v/>
      </c>
      <c r="AW18" s="129" t="str">
        <f t="shared" si="5"/>
        <v/>
      </c>
      <c r="AX18" s="127" t="str">
        <f t="shared" si="6"/>
        <v/>
      </c>
      <c r="AZ18" s="101" t="str">
        <f>IF(ISNUMBER(M18),IF(ISNUMBER(MATRIX!BU18),M18*MATRIX!BU18,"n/a"),"")</f>
        <v/>
      </c>
      <c r="BA18" s="72"/>
      <c r="BB18" s="72" t="str">
        <f>IF(ISNUMBER(M18),IF(ISNUMBER(MATRIX!BV18*AL18),M18*MATRIX!BV18*AL18,"n/a"),"")</f>
        <v/>
      </c>
      <c r="BC18" s="72"/>
      <c r="BD18" s="100" t="str">
        <f t="shared" si="7"/>
        <v/>
      </c>
      <c r="BE18" s="96"/>
      <c r="BF18" s="157" t="str">
        <f t="shared" si="8"/>
        <v/>
      </c>
      <c r="BG18" s="158" t="str">
        <f t="shared" si="14"/>
        <v/>
      </c>
      <c r="BI18" s="85" t="str">
        <f>IF(ISNUMBER(M18),IF(ISNUMBER(MATRIX!Y18),MATRIX!Y18,"n/a"),"")</f>
        <v/>
      </c>
      <c r="BJ18" s="86" t="str">
        <f t="shared" si="15"/>
        <v/>
      </c>
    </row>
    <row r="19" spans="1:62">
      <c r="A19" s="43" t="str">
        <f>MATRIX!A19</f>
        <v>Powersoft</v>
      </c>
      <c r="B19" s="11" t="str">
        <f>IF(MATRIX!B19&lt;&gt;0,MATRIX!B19,"-")</f>
        <v>Unica 4L 12K4</v>
      </c>
      <c r="D19" t="b">
        <f>ISNUMBER(MATRIX!G19)</f>
        <v>1</v>
      </c>
      <c r="E19" t="b">
        <f>ISNUMBER(MATRIX!H19)</f>
        <v>1</v>
      </c>
      <c r="G19" t="b">
        <f>AND(WM&lt;=MATRIX!N19,MATRIX!N19&lt;=PIU*WM)</f>
        <v>0</v>
      </c>
      <c r="H19" t="b">
        <f>AND(WM&lt;=MATRIX!O19,MATRIX!O19&lt;=PIU*WM)</f>
        <v>0</v>
      </c>
      <c r="J19" s="1" t="str">
        <f>IF(AND(D19,G19),CEILING(ML/MATRIX!G19,1),"")</f>
        <v/>
      </c>
      <c r="K19" s="1" t="str">
        <f>IF(AND(E19,H19),CEILING(ML/MATRIX!H19,1),"")</f>
        <v/>
      </c>
      <c r="M19" s="64" t="str">
        <f t="shared" si="0"/>
        <v/>
      </c>
      <c r="O19" s="62" t="str">
        <f>IF(ISNUMBER(M19),M19*MATRIX!E19,"-")</f>
        <v>-</v>
      </c>
      <c r="Q19" s="66" t="str">
        <f>IF(ISNUMBER($M19),IF(KP="kg",M19*MATRIX!CC19,M19*MATRIX!CC19*2.2),"-")</f>
        <v>-</v>
      </c>
      <c r="R19" s="65" t="str">
        <f t="shared" si="1"/>
        <v/>
      </c>
      <c r="T19" s="1" t="str">
        <f>IF(AND(VI&lt;100,ISNUMBER(M19),D19),MATRIX!N19,IF(AND(VI&gt;=100,ISNUMBER(M19),E19),MATRIX!O19,""))</f>
        <v/>
      </c>
      <c r="V19" s="70" t="str">
        <f>IF(ISNUMBER(T19),IF(VI&lt;100,T19*M19*MATRIX!G19,T19*M19*MATRIX!H19),"")</f>
        <v/>
      </c>
      <c r="X19" s="40" t="str">
        <f>IF(ISNUMBER(M19),IF(ISNUMBER(MATRIX!U19),IF(MATRIX!U19-INT(MATRIX!U19)=0,MATRIX!U19,"("&amp;MATRIX!U19&amp;")"),"n/a"),"")</f>
        <v/>
      </c>
      <c r="Y19" s="77"/>
      <c r="Z19" s="81" t="str">
        <f>IF(ISNUMBER(M19), IF(ISNUMBER(MATRIX!AZ19),M19*MATRIX!AZ19,"n/a"),"")</f>
        <v/>
      </c>
      <c r="AA19" s="77"/>
      <c r="AB19" s="83" t="str">
        <f>IF(ISNUMBER($M19), IF(ISNUMBER(MATRIX!BB19),$M19*MATRIX!BB19,"n/a"),"")</f>
        <v/>
      </c>
      <c r="AC19" s="77"/>
      <c r="AD19" s="81" t="str">
        <f>IF(ISNUMBER($M19), IF(ISNUMBER(MATRIX!BJ19),M19*MATRIX!BJ19,"n/a"),"")</f>
        <v/>
      </c>
      <c r="AE19" s="77" t="s">
        <v>434</v>
      </c>
      <c r="AF19" s="83" t="str">
        <f>IF(ISNUMBER($M19), IF(ISNUMBER(MATRIX!BL19),$M19*MATRIX!BL19,"n/a"),"")</f>
        <v/>
      </c>
      <c r="AH19" s="223" t="str">
        <f>IF(ISNUMBER($M19), IF(MV&gt;200,IF(ISNUMBER(MATRIX!CL19),MATRIX!CL19,"n/a"),IF(ISNUMBER(MATRIX!CH19),MATRIX!CH19,"n/a")),"")</f>
        <v/>
      </c>
      <c r="AI19" s="1"/>
      <c r="AJ19" s="1" t="str">
        <f>IF(ISNUMBER(M19),IF(AND(ISNUMBER('HI-Z-OUTPUT'!AV19),'HI-Z-OUTPUT'!AV19&lt;&gt;0),'HI-Z-OUTPUT'!AV19,'Hi-Z-INPUT'!$K$7*'Hi-Z-INPUT'!$K$11),"")</f>
        <v/>
      </c>
      <c r="AK19" s="1"/>
      <c r="AL19" s="161" t="str">
        <f t="shared" si="10"/>
        <v/>
      </c>
      <c r="AM19" s="1"/>
      <c r="AN19" s="124" t="str">
        <f>IF(ISNUMBER($M19),IF(MV&lt;200,IF(ISNUMBER(MATRIX!BA19),ROUND(MATRIX!BA19/1000*IDLE*CKWH,2),"-"),IF(ISNUMBER(MATRIX!BK19),ROUND(MATRIX!BK19/1000*IDLE*CKWH,2),"-")),"")</f>
        <v/>
      </c>
      <c r="AO19" s="125" t="str">
        <f t="shared" si="11"/>
        <v/>
      </c>
      <c r="AQ19" s="104" t="str">
        <f>IF(ISNUMBER($M19),IF(MV&lt;200,IF(ISNUMBER(MATRIX!BC19),ROUND(MATRIX!BC19/1000*RUNNING*CKWH,2),"-"),IF(ISNUMBER(MATRIX!BM19),ROUND(MATRIX!BM19/1000*RUNNING*CKWH,2),"-")),"")</f>
        <v/>
      </c>
      <c r="AR19" s="130" t="str">
        <f t="shared" si="12"/>
        <v/>
      </c>
      <c r="AT19" s="104"/>
      <c r="AU19" s="130" t="str">
        <f t="shared" si="13"/>
        <v/>
      </c>
      <c r="AW19" s="129" t="str">
        <f t="shared" si="5"/>
        <v/>
      </c>
      <c r="AX19" s="127" t="str">
        <f t="shared" si="6"/>
        <v/>
      </c>
      <c r="AZ19" s="101" t="str">
        <f>IF(ISNUMBER(M19),IF(ISNUMBER(MATRIX!BU19),M19*MATRIX!BU19,"n/a"),"")</f>
        <v/>
      </c>
      <c r="BA19" s="72"/>
      <c r="BB19" s="72" t="str">
        <f>IF(ISNUMBER(M19),IF(ISNUMBER(MATRIX!BV19*AL19),M19*MATRIX!BV19*AL19,"n/a"),"")</f>
        <v/>
      </c>
      <c r="BC19" s="72"/>
      <c r="BD19" s="100" t="str">
        <f t="shared" si="7"/>
        <v/>
      </c>
      <c r="BE19" s="96"/>
      <c r="BF19" s="157" t="str">
        <f t="shared" si="8"/>
        <v/>
      </c>
      <c r="BG19" s="158" t="str">
        <f t="shared" si="14"/>
        <v/>
      </c>
      <c r="BI19" s="85" t="str">
        <f>IF(ISNUMBER(M19),IF(ISNUMBER(MATRIX!Y19),MATRIX!Y19,"n/a"),"")</f>
        <v/>
      </c>
      <c r="BJ19" s="86" t="str">
        <f t="shared" si="15"/>
        <v/>
      </c>
    </row>
    <row r="20" spans="1:62">
      <c r="A20" s="43" t="str">
        <f>MATRIX!A20</f>
        <v>Powersoft</v>
      </c>
      <c r="B20" s="11" t="str">
        <f>IF(MATRIX!B20&lt;&gt;0,MATRIX!B20,"-")</f>
        <v>Unica 4L 16K4</v>
      </c>
      <c r="D20" t="b">
        <f>ISNUMBER(MATRIX!G20)</f>
        <v>1</v>
      </c>
      <c r="E20" t="b">
        <f>ISNUMBER(MATRIX!H20)</f>
        <v>1</v>
      </c>
      <c r="G20" t="b">
        <f>AND(WM&lt;=MATRIX!N20,MATRIX!N20&lt;=PIU*WM)</f>
        <v>0</v>
      </c>
      <c r="H20" t="b">
        <f>AND(WM&lt;=MATRIX!O20,MATRIX!O20&lt;=PIU*WM)</f>
        <v>0</v>
      </c>
      <c r="J20" s="1" t="str">
        <f>IF(AND(D20,G20),CEILING(ML/MATRIX!G20,1),"")</f>
        <v/>
      </c>
      <c r="K20" s="1" t="str">
        <f>IF(AND(E20,H20),CEILING(ML/MATRIX!H20,1),"")</f>
        <v/>
      </c>
      <c r="M20" s="64" t="str">
        <f t="shared" si="0"/>
        <v/>
      </c>
      <c r="O20" s="62" t="str">
        <f>IF(ISNUMBER(M20),M20*MATRIX!E20,"-")</f>
        <v>-</v>
      </c>
      <c r="Q20" s="66" t="str">
        <f>IF(ISNUMBER($M20),IF(KP="kg",M20*MATRIX!CC20,M20*MATRIX!CC20*2.2),"-")</f>
        <v>-</v>
      </c>
      <c r="R20" s="65" t="str">
        <f t="shared" si="1"/>
        <v/>
      </c>
      <c r="T20" s="1" t="str">
        <f>IF(AND(VI&lt;100,ISNUMBER(M20),D20),MATRIX!N20,IF(AND(VI&gt;=100,ISNUMBER(M20),E20),MATRIX!O20,""))</f>
        <v/>
      </c>
      <c r="V20" s="70" t="str">
        <f>IF(ISNUMBER(T20),IF(VI&lt;100,T20*M20*MATRIX!G20,T20*M20*MATRIX!H20),"")</f>
        <v/>
      </c>
      <c r="X20" s="40" t="str">
        <f>IF(ISNUMBER(M20),IF(ISNUMBER(MATRIX!U20),IF(MATRIX!U20-INT(MATRIX!U20)=0,MATRIX!U20,"("&amp;MATRIX!U20&amp;")"),"n/a"),"")</f>
        <v/>
      </c>
      <c r="Y20" s="77"/>
      <c r="Z20" s="81" t="str">
        <f>IF(ISNUMBER(M20), IF(ISNUMBER(MATRIX!AZ20),M20*MATRIX!AZ20,"n/a"),"")</f>
        <v/>
      </c>
      <c r="AA20" s="77"/>
      <c r="AB20" s="83" t="str">
        <f>IF(ISNUMBER($M20), IF(ISNUMBER(MATRIX!BB20),$M20*MATRIX!BB20,"n/a"),"")</f>
        <v/>
      </c>
      <c r="AC20" s="77"/>
      <c r="AD20" s="81" t="str">
        <f>IF(ISNUMBER($M20), IF(ISNUMBER(MATRIX!BJ20),M20*MATRIX!BJ20,"n/a"),"")</f>
        <v/>
      </c>
      <c r="AE20" s="77" t="s">
        <v>434</v>
      </c>
      <c r="AF20" s="83" t="str">
        <f>IF(ISNUMBER($M20), IF(ISNUMBER(MATRIX!BL20),$M20*MATRIX!BL20,"n/a"),"")</f>
        <v/>
      </c>
      <c r="AH20" s="223" t="str">
        <f>IF(ISNUMBER($M20), IF(MV&gt;200,IF(ISNUMBER(MATRIX!CL20),MATRIX!CL20,"n/a"),IF(ISNUMBER(MATRIX!CH20),MATRIX!CH20,"n/a")),"")</f>
        <v/>
      </c>
      <c r="AI20" s="1"/>
      <c r="AJ20" s="1" t="str">
        <f>IF(ISNUMBER(M20),IF(AND(ISNUMBER('HI-Z-OUTPUT'!AV20),'HI-Z-OUTPUT'!AV20&lt;&gt;0),'HI-Z-OUTPUT'!AV20,'Hi-Z-INPUT'!$K$7*'Hi-Z-INPUT'!$K$11),"")</f>
        <v/>
      </c>
      <c r="AK20" s="1"/>
      <c r="AL20" s="161" t="str">
        <f t="shared" si="10"/>
        <v/>
      </c>
      <c r="AM20" s="1"/>
      <c r="AN20" s="124" t="str">
        <f>IF(ISNUMBER($M20),IF(MV&lt;200,IF(ISNUMBER(MATRIX!BA20),ROUND(MATRIX!BA20/1000*IDLE*CKWH,2),"-"),IF(ISNUMBER(MATRIX!BK20),ROUND(MATRIX!BK20/1000*IDLE*CKWH,2),"-")),"")</f>
        <v/>
      </c>
      <c r="AO20" s="125" t="str">
        <f t="shared" si="11"/>
        <v/>
      </c>
      <c r="AQ20" s="104" t="str">
        <f>IF(ISNUMBER($M20),IF(MV&lt;200,IF(ISNUMBER(MATRIX!BC20),ROUND(MATRIX!BC20/1000*RUNNING*CKWH,2),"-"),IF(ISNUMBER(MATRIX!BM20),ROUND(MATRIX!BM20/1000*RUNNING*CKWH,2),"-")),"")</f>
        <v/>
      </c>
      <c r="AR20" s="130" t="str">
        <f t="shared" si="12"/>
        <v/>
      </c>
      <c r="AT20" s="104"/>
      <c r="AU20" s="130" t="str">
        <f t="shared" si="13"/>
        <v/>
      </c>
      <c r="AW20" s="129" t="str">
        <f t="shared" si="5"/>
        <v/>
      </c>
      <c r="AX20" s="127" t="str">
        <f t="shared" si="6"/>
        <v/>
      </c>
      <c r="AZ20" s="101" t="str">
        <f>IF(ISNUMBER(M20),IF(ISNUMBER(MATRIX!BU20),M20*MATRIX!BU20,"n/a"),"")</f>
        <v/>
      </c>
      <c r="BA20" s="72"/>
      <c r="BB20" s="72" t="str">
        <f>IF(ISNUMBER(M20),IF(ISNUMBER(MATRIX!BV20*AL20),M20*MATRIX!BV20*AL20,"n/a"),"")</f>
        <v/>
      </c>
      <c r="BC20" s="72"/>
      <c r="BD20" s="100" t="str">
        <f t="shared" si="7"/>
        <v/>
      </c>
      <c r="BE20" s="96"/>
      <c r="BF20" s="157" t="str">
        <f t="shared" si="8"/>
        <v/>
      </c>
      <c r="BG20" s="158" t="str">
        <f t="shared" si="14"/>
        <v/>
      </c>
      <c r="BI20" s="85" t="str">
        <f>IF(ISNUMBER(M20),IF(ISNUMBER(MATRIX!Y20),MATRIX!Y20,"n/a"),"")</f>
        <v/>
      </c>
      <c r="BJ20" s="86" t="str">
        <f t="shared" si="15"/>
        <v/>
      </c>
    </row>
    <row r="21" spans="1:62">
      <c r="A21" s="43" t="str">
        <f>MATRIX!A21</f>
        <v>Powersoft</v>
      </c>
      <c r="B21" s="11" t="str">
        <f>IF(MATRIX!B21&lt;&gt;0,MATRIX!B21,"-")</f>
        <v>Unica 8M 1K8</v>
      </c>
      <c r="D21" t="b">
        <f>ISNUMBER(MATRIX!G21)</f>
        <v>1</v>
      </c>
      <c r="E21" t="b">
        <f>ISNUMBER(MATRIX!H21)</f>
        <v>1</v>
      </c>
      <c r="G21" t="b">
        <f>AND(WM&lt;=MATRIX!N21,MATRIX!N21&lt;=PIU*WM)</f>
        <v>0</v>
      </c>
      <c r="H21" t="b">
        <f>AND(WM&lt;=MATRIX!O21,MATRIX!O21&lt;=PIU*WM)</f>
        <v>0</v>
      </c>
      <c r="J21" s="1" t="str">
        <f>IF(AND(D21,G21),CEILING(ML/MATRIX!G21,1),"")</f>
        <v/>
      </c>
      <c r="K21" s="1" t="str">
        <f>IF(AND(E21,H21),CEILING(ML/MATRIX!H21,1),"")</f>
        <v/>
      </c>
      <c r="M21" s="64" t="str">
        <f t="shared" si="0"/>
        <v/>
      </c>
      <c r="O21" s="62" t="str">
        <f>IF(ISNUMBER(M21),M21*MATRIX!E21,"-")</f>
        <v>-</v>
      </c>
      <c r="Q21" s="66" t="str">
        <f>IF(ISNUMBER($M21),IF(KP="kg",M21*MATRIX!CC21,M21*MATRIX!CC21*2.2),"-")</f>
        <v>-</v>
      </c>
      <c r="R21" s="65" t="str">
        <f t="shared" si="1"/>
        <v/>
      </c>
      <c r="T21" s="1" t="str">
        <f>IF(AND(VI&lt;100,ISNUMBER(M21),D21),MATRIX!N21,IF(AND(VI&gt;=100,ISNUMBER(M21),E21),MATRIX!O21,""))</f>
        <v/>
      </c>
      <c r="V21" s="70" t="str">
        <f>IF(ISNUMBER(T21),IF(VI&lt;100,T21*M21*MATRIX!G21,T21*M21*MATRIX!H21),"")</f>
        <v/>
      </c>
      <c r="X21" s="40" t="str">
        <f>IF(ISNUMBER(M21),IF(ISNUMBER(MATRIX!U21),IF(MATRIX!U21-INT(MATRIX!U21)=0,MATRIX!U21,"("&amp;MATRIX!U21&amp;")"),"n/a"),"")</f>
        <v/>
      </c>
      <c r="Y21" s="77"/>
      <c r="Z21" s="81" t="str">
        <f>IF(ISNUMBER(M21), IF(ISNUMBER(MATRIX!AZ21),M21*MATRIX!AZ21,"n/a"),"")</f>
        <v/>
      </c>
      <c r="AA21" s="77"/>
      <c r="AB21" s="83" t="str">
        <f>IF(ISNUMBER($M21), IF(ISNUMBER(MATRIX!BB21),$M21*MATRIX!BB21,"n/a"),"")</f>
        <v/>
      </c>
      <c r="AC21" s="77"/>
      <c r="AD21" s="81" t="str">
        <f>IF(ISNUMBER($M21), IF(ISNUMBER(MATRIX!BJ21),M21*MATRIX!BJ21,"n/a"),"")</f>
        <v/>
      </c>
      <c r="AE21" s="77" t="s">
        <v>434</v>
      </c>
      <c r="AF21" s="83" t="str">
        <f>IF(ISNUMBER($M21), IF(ISNUMBER(MATRIX!BL21),$M21*MATRIX!BL21,"n/a"),"")</f>
        <v/>
      </c>
      <c r="AH21" s="223" t="str">
        <f>IF(ISNUMBER($M21), IF(MV&gt;200,IF(ISNUMBER(MATRIX!CL21),MATRIX!CL21,"n/a"),IF(ISNUMBER(MATRIX!CH21),MATRIX!CH21,"n/a")),"")</f>
        <v/>
      </c>
      <c r="AI21" s="1"/>
      <c r="AJ21" s="1" t="str">
        <f>IF(ISNUMBER(M21),IF(AND(ISNUMBER('HI-Z-OUTPUT'!AV21),'HI-Z-OUTPUT'!AV21&lt;&gt;0),'HI-Z-OUTPUT'!AV21,'Hi-Z-INPUT'!$K$7*'Hi-Z-INPUT'!$K$11),"")</f>
        <v/>
      </c>
      <c r="AK21" s="1"/>
      <c r="AL21" s="161" t="str">
        <f t="shared" si="10"/>
        <v/>
      </c>
      <c r="AM21" s="1"/>
      <c r="AN21" s="124" t="str">
        <f>IF(ISNUMBER($M21),IF(MV&lt;200,IF(ISNUMBER(MATRIX!BA21),ROUND(MATRIX!BA21/1000*IDLE*CKWH,2),"-"),IF(ISNUMBER(MATRIX!BK21),ROUND(MATRIX!BK21/1000*IDLE*CKWH,2),"-")),"")</f>
        <v/>
      </c>
      <c r="AO21" s="125" t="str">
        <f t="shared" si="11"/>
        <v/>
      </c>
      <c r="AQ21" s="104" t="str">
        <f>IF(ISNUMBER($M21),IF(MV&lt;200,IF(ISNUMBER(MATRIX!BC21),ROUND(MATRIX!BC21/1000*RUNNING*CKWH,2),"-"),IF(ISNUMBER(MATRIX!BM21),ROUND(MATRIX!BM21/1000*RUNNING*CKWH,2),"-")),"")</f>
        <v/>
      </c>
      <c r="AR21" s="130" t="str">
        <f t="shared" si="12"/>
        <v/>
      </c>
      <c r="AT21" s="104"/>
      <c r="AU21" s="130" t="str">
        <f t="shared" si="13"/>
        <v/>
      </c>
      <c r="AW21" s="129" t="str">
        <f t="shared" si="5"/>
        <v/>
      </c>
      <c r="AX21" s="127" t="str">
        <f t="shared" si="6"/>
        <v/>
      </c>
      <c r="AZ21" s="101" t="str">
        <f>IF(ISNUMBER(M21),IF(ISNUMBER(MATRIX!BU21),M21*MATRIX!BU21,"n/a"),"")</f>
        <v/>
      </c>
      <c r="BA21" s="72"/>
      <c r="BB21" s="72" t="str">
        <f>IF(ISNUMBER(M21),IF(ISNUMBER(MATRIX!BV21*AL21),M21*MATRIX!BV21*AL21,"n/a"),"")</f>
        <v/>
      </c>
      <c r="BC21" s="72"/>
      <c r="BD21" s="100" t="str">
        <f t="shared" si="7"/>
        <v/>
      </c>
      <c r="BE21" s="96"/>
      <c r="BF21" s="157" t="str">
        <f t="shared" si="8"/>
        <v/>
      </c>
      <c r="BG21" s="158" t="str">
        <f t="shared" si="14"/>
        <v/>
      </c>
      <c r="BI21" s="85" t="str">
        <f>IF(ISNUMBER(M21),IF(ISNUMBER(MATRIX!Y21),MATRIX!Y21,"n/a"),"")</f>
        <v/>
      </c>
      <c r="BJ21" s="86" t="str">
        <f t="shared" si="15"/>
        <v/>
      </c>
    </row>
    <row r="22" spans="1:62">
      <c r="A22" s="43" t="str">
        <f>MATRIX!A22</f>
        <v>Powersoft</v>
      </c>
      <c r="B22" s="11" t="str">
        <f>IF(MATRIX!B22&lt;&gt;0,MATRIX!B22,"-")</f>
        <v>Unica 8M 2K8</v>
      </c>
      <c r="D22" t="b">
        <f>ISNUMBER(MATRIX!G22)</f>
        <v>1</v>
      </c>
      <c r="E22" t="b">
        <f>ISNUMBER(MATRIX!H22)</f>
        <v>1</v>
      </c>
      <c r="G22" t="b">
        <f>AND(WM&lt;=MATRIX!N22,MATRIX!N22&lt;=PIU*WM)</f>
        <v>0</v>
      </c>
      <c r="H22" t="b">
        <f>AND(WM&lt;=MATRIX!O22,MATRIX!O22&lt;=PIU*WM)</f>
        <v>0</v>
      </c>
      <c r="J22" s="1" t="str">
        <f>IF(AND(D22,G22),CEILING(ML/MATRIX!G22,1),"")</f>
        <v/>
      </c>
      <c r="K22" s="1" t="str">
        <f>IF(AND(E22,H22),CEILING(ML/MATRIX!H22,1),"")</f>
        <v/>
      </c>
      <c r="M22" s="64" t="str">
        <f t="shared" si="0"/>
        <v/>
      </c>
      <c r="O22" s="62" t="str">
        <f>IF(ISNUMBER(M22),M22*MATRIX!E22,"-")</f>
        <v>-</v>
      </c>
      <c r="Q22" s="66" t="str">
        <f>IF(ISNUMBER($M22),IF(KP="kg",M22*MATRIX!CC22,M22*MATRIX!CC22*2.2),"-")</f>
        <v>-</v>
      </c>
      <c r="R22" s="65" t="str">
        <f t="shared" si="1"/>
        <v/>
      </c>
      <c r="T22" s="1" t="str">
        <f>IF(AND(VI&lt;100,ISNUMBER(M22),D22),MATRIX!N22,IF(AND(VI&gt;=100,ISNUMBER(M22),E22),MATRIX!O22,""))</f>
        <v/>
      </c>
      <c r="V22" s="70" t="str">
        <f>IF(ISNUMBER(T22),IF(VI&lt;100,T22*M22*MATRIX!G22,T22*M22*MATRIX!H22),"")</f>
        <v/>
      </c>
      <c r="X22" s="40" t="str">
        <f>IF(ISNUMBER(M22),IF(ISNUMBER(MATRIX!U22),IF(MATRIX!U22-INT(MATRIX!U22)=0,MATRIX!U22,"("&amp;MATRIX!U22&amp;")"),"n/a"),"")</f>
        <v/>
      </c>
      <c r="Y22" s="77"/>
      <c r="Z22" s="81" t="str">
        <f>IF(ISNUMBER(M22), IF(ISNUMBER(MATRIX!AZ22),M22*MATRIX!AZ22,"n/a"),"")</f>
        <v/>
      </c>
      <c r="AA22" s="77"/>
      <c r="AB22" s="83" t="str">
        <f>IF(ISNUMBER($M22), IF(ISNUMBER(MATRIX!BB22),$M22*MATRIX!BB22,"n/a"),"")</f>
        <v/>
      </c>
      <c r="AC22" s="77"/>
      <c r="AD22" s="81" t="str">
        <f>IF(ISNUMBER($M22), IF(ISNUMBER(MATRIX!BJ22),M22*MATRIX!BJ22,"n/a"),"")</f>
        <v/>
      </c>
      <c r="AE22" s="77" t="s">
        <v>434</v>
      </c>
      <c r="AF22" s="83" t="str">
        <f>IF(ISNUMBER($M22), IF(ISNUMBER(MATRIX!BL22),$M22*MATRIX!BL22,"n/a"),"")</f>
        <v/>
      </c>
      <c r="AH22" s="223" t="str">
        <f>IF(ISNUMBER($M22), IF(MV&gt;200,IF(ISNUMBER(MATRIX!CL22),MATRIX!CL22,"n/a"),IF(ISNUMBER(MATRIX!CH22),MATRIX!CH22,"n/a")),"")</f>
        <v/>
      </c>
      <c r="AI22" s="1"/>
      <c r="AJ22" s="1" t="str">
        <f>IF(ISNUMBER(M22),IF(AND(ISNUMBER('HI-Z-OUTPUT'!AV22),'HI-Z-OUTPUT'!AV22&lt;&gt;0),'HI-Z-OUTPUT'!AV22,'Hi-Z-INPUT'!$K$7*'Hi-Z-INPUT'!$K$11),"")</f>
        <v/>
      </c>
      <c r="AK22" s="1"/>
      <c r="AL22" s="161" t="str">
        <f t="shared" si="10"/>
        <v/>
      </c>
      <c r="AM22" s="1"/>
      <c r="AN22" s="124" t="str">
        <f>IF(ISNUMBER($M22),IF(MV&lt;200,IF(ISNUMBER(MATRIX!BA22),ROUND(MATRIX!BA22/1000*IDLE*CKWH,2),"-"),IF(ISNUMBER(MATRIX!BK22),ROUND(MATRIX!BK22/1000*IDLE*CKWH,2),"-")),"")</f>
        <v/>
      </c>
      <c r="AO22" s="125" t="str">
        <f t="shared" si="11"/>
        <v/>
      </c>
      <c r="AQ22" s="104" t="str">
        <f>IF(ISNUMBER($M22),IF(MV&lt;200,IF(ISNUMBER(MATRIX!BC22),ROUND(MATRIX!BC22/1000*RUNNING*CKWH,2),"-"),IF(ISNUMBER(MATRIX!BM22),ROUND(MATRIX!BM22/1000*RUNNING*CKWH,2),"-")),"")</f>
        <v/>
      </c>
      <c r="AR22" s="130" t="str">
        <f t="shared" si="12"/>
        <v/>
      </c>
      <c r="AT22" s="104"/>
      <c r="AU22" s="130" t="str">
        <f t="shared" si="13"/>
        <v/>
      </c>
      <c r="AW22" s="129" t="str">
        <f t="shared" si="5"/>
        <v/>
      </c>
      <c r="AX22" s="127" t="str">
        <f t="shared" si="6"/>
        <v/>
      </c>
      <c r="AZ22" s="101" t="str">
        <f>IF(ISNUMBER(M22),IF(ISNUMBER(MATRIX!BU22),M22*MATRIX!BU22,"n/a"),"")</f>
        <v/>
      </c>
      <c r="BA22" s="72"/>
      <c r="BB22" s="72" t="str">
        <f>IF(ISNUMBER(M22),IF(ISNUMBER(MATRIX!BV22*AL22),M22*MATRIX!BV22*AL22,"n/a"),"")</f>
        <v/>
      </c>
      <c r="BC22" s="72"/>
      <c r="BD22" s="100" t="str">
        <f t="shared" si="7"/>
        <v/>
      </c>
      <c r="BE22" s="96"/>
      <c r="BF22" s="157" t="str">
        <f t="shared" si="8"/>
        <v/>
      </c>
      <c r="BG22" s="158" t="str">
        <f t="shared" si="14"/>
        <v/>
      </c>
      <c r="BI22" s="85" t="str">
        <f>IF(ISNUMBER(M22),IF(ISNUMBER(MATRIX!Y22),MATRIX!Y22,"n/a"),"")</f>
        <v/>
      </c>
      <c r="BJ22" s="86" t="str">
        <f t="shared" si="15"/>
        <v/>
      </c>
    </row>
    <row r="23" spans="1:62">
      <c r="A23" s="43" t="str">
        <f>MATRIX!A23</f>
        <v>Powersoft</v>
      </c>
      <c r="B23" s="11" t="str">
        <f>IF(MATRIX!B23&lt;&gt;0,MATRIX!B23,"-")</f>
        <v>Unica 8M 4K8</v>
      </c>
      <c r="D23" t="b">
        <f>ISNUMBER(MATRIX!G23)</f>
        <v>1</v>
      </c>
      <c r="E23" t="b">
        <f>ISNUMBER(MATRIX!H23)</f>
        <v>1</v>
      </c>
      <c r="G23" t="b">
        <f>AND(WM&lt;=MATRIX!N23,MATRIX!N23&lt;=PIU*WM)</f>
        <v>0</v>
      </c>
      <c r="H23" t="b">
        <f>AND(WM&lt;=MATRIX!O23,MATRIX!O23&lt;=PIU*WM)</f>
        <v>0</v>
      </c>
      <c r="J23" s="1" t="str">
        <f>IF(AND(D23,G23),CEILING(ML/MATRIX!G23,1),"")</f>
        <v/>
      </c>
      <c r="K23" s="1" t="str">
        <f>IF(AND(E23,H23),CEILING(ML/MATRIX!H23,1),"")</f>
        <v/>
      </c>
      <c r="M23" s="64" t="str">
        <f t="shared" si="0"/>
        <v/>
      </c>
      <c r="O23" s="62" t="str">
        <f>IF(ISNUMBER(M23),M23*MATRIX!E23,"-")</f>
        <v>-</v>
      </c>
      <c r="Q23" s="66" t="str">
        <f>IF(ISNUMBER($M23),IF(KP="kg",M23*MATRIX!CC23,M23*MATRIX!CC23*2.2),"-")</f>
        <v>-</v>
      </c>
      <c r="R23" s="65" t="str">
        <f t="shared" si="1"/>
        <v/>
      </c>
      <c r="T23" s="1" t="str">
        <f>IF(AND(VI&lt;100,ISNUMBER(M23),D23),MATRIX!N23,IF(AND(VI&gt;=100,ISNUMBER(M23),E23),MATRIX!O23,""))</f>
        <v/>
      </c>
      <c r="V23" s="70" t="str">
        <f>IF(ISNUMBER(T23),IF(VI&lt;100,T23*M23*MATRIX!G23,T23*M23*MATRIX!H23),"")</f>
        <v/>
      </c>
      <c r="X23" s="40" t="str">
        <f>IF(ISNUMBER(M23),IF(ISNUMBER(MATRIX!U23),IF(MATRIX!U23-INT(MATRIX!U23)=0,MATRIX!U23,"("&amp;MATRIX!U23&amp;")"),"n/a"),"")</f>
        <v/>
      </c>
      <c r="Y23" s="77"/>
      <c r="Z23" s="81" t="str">
        <f>IF(ISNUMBER(M23), IF(ISNUMBER(MATRIX!AZ23),M23*MATRIX!AZ23,"n/a"),"")</f>
        <v/>
      </c>
      <c r="AA23" s="77"/>
      <c r="AB23" s="83" t="str">
        <f>IF(ISNUMBER($M23), IF(ISNUMBER(MATRIX!BB23),$M23*MATRIX!BB23,"n/a"),"")</f>
        <v/>
      </c>
      <c r="AC23" s="77"/>
      <c r="AD23" s="81" t="str">
        <f>IF(ISNUMBER($M23), IF(ISNUMBER(MATRIX!BJ23),M23*MATRIX!BJ23,"n/a"),"")</f>
        <v/>
      </c>
      <c r="AE23" s="77" t="s">
        <v>434</v>
      </c>
      <c r="AF23" s="83" t="str">
        <f>IF(ISNUMBER($M23), IF(ISNUMBER(MATRIX!BL23),$M23*MATRIX!BL23,"n/a"),"")</f>
        <v/>
      </c>
      <c r="AH23" s="223" t="str">
        <f>IF(ISNUMBER($M23), IF(MV&gt;200,IF(ISNUMBER(MATRIX!CL23),MATRIX!CL23,"n/a"),IF(ISNUMBER(MATRIX!CH23),MATRIX!CH23,"n/a")),"")</f>
        <v/>
      </c>
      <c r="AI23" s="1"/>
      <c r="AJ23" s="1" t="str">
        <f>IF(ISNUMBER(M23),IF(AND(ISNUMBER('HI-Z-OUTPUT'!AV23),'HI-Z-OUTPUT'!AV23&lt;&gt;0),'HI-Z-OUTPUT'!AV23,'Hi-Z-INPUT'!$K$7*'Hi-Z-INPUT'!$K$11),"")</f>
        <v/>
      </c>
      <c r="AK23" s="1"/>
      <c r="AL23" s="161" t="str">
        <f t="shared" si="10"/>
        <v/>
      </c>
      <c r="AM23" s="1"/>
      <c r="AN23" s="124" t="str">
        <f>IF(ISNUMBER($M23),IF(MV&lt;200,IF(ISNUMBER(MATRIX!BA23),ROUND(MATRIX!BA23/1000*IDLE*CKWH,2),"-"),IF(ISNUMBER(MATRIX!BK23),ROUND(MATRIX!BK23/1000*IDLE*CKWH,2),"-")),"")</f>
        <v/>
      </c>
      <c r="AO23" s="125" t="str">
        <f t="shared" si="11"/>
        <v/>
      </c>
      <c r="AQ23" s="104" t="str">
        <f>IF(ISNUMBER($M23),IF(MV&lt;200,IF(ISNUMBER(MATRIX!BC23),ROUND(MATRIX!BC23/1000*RUNNING*CKWH,2),"-"),IF(ISNUMBER(MATRIX!BM23),ROUND(MATRIX!BM23/1000*RUNNING*CKWH,2),"-")),"")</f>
        <v/>
      </c>
      <c r="AR23" s="130" t="str">
        <f t="shared" si="12"/>
        <v/>
      </c>
      <c r="AT23" s="104"/>
      <c r="AU23" s="130" t="str">
        <f t="shared" si="13"/>
        <v/>
      </c>
      <c r="AW23" s="129" t="str">
        <f t="shared" si="5"/>
        <v/>
      </c>
      <c r="AX23" s="127" t="str">
        <f t="shared" si="6"/>
        <v/>
      </c>
      <c r="AZ23" s="101" t="str">
        <f>IF(ISNUMBER(M23),IF(ISNUMBER(MATRIX!BU23),M23*MATRIX!BU23,"n/a"),"")</f>
        <v/>
      </c>
      <c r="BA23" s="72"/>
      <c r="BB23" s="72" t="str">
        <f>IF(ISNUMBER(M23),IF(ISNUMBER(MATRIX!BV23*AL23),M23*MATRIX!BV23*AL23,"n/a"),"")</f>
        <v/>
      </c>
      <c r="BC23" s="72"/>
      <c r="BD23" s="100" t="str">
        <f t="shared" si="7"/>
        <v/>
      </c>
      <c r="BE23" s="96"/>
      <c r="BF23" s="157" t="str">
        <f t="shared" si="8"/>
        <v/>
      </c>
      <c r="BG23" s="158" t="str">
        <f t="shared" si="14"/>
        <v/>
      </c>
      <c r="BI23" s="85" t="str">
        <f>IF(ISNUMBER(M23),IF(ISNUMBER(MATRIX!Y23),MATRIX!Y23,"n/a"),"")</f>
        <v/>
      </c>
      <c r="BJ23" s="86" t="str">
        <f t="shared" si="15"/>
        <v/>
      </c>
    </row>
    <row r="24" spans="1:62">
      <c r="A24" s="43" t="str">
        <f>MATRIX!A24</f>
        <v>Powersoft</v>
      </c>
      <c r="B24" s="11" t="str">
        <f>IF(MATRIX!B24&lt;&gt;0,MATRIX!B24,"-")</f>
        <v>Unica 8M 8K8</v>
      </c>
      <c r="D24" t="b">
        <f>ISNUMBER(MATRIX!G24)</f>
        <v>1</v>
      </c>
      <c r="E24" t="b">
        <f>ISNUMBER(MATRIX!H24)</f>
        <v>1</v>
      </c>
      <c r="G24" t="b">
        <f>AND(WM&lt;=MATRIX!N24,MATRIX!N24&lt;=PIU*WM)</f>
        <v>0</v>
      </c>
      <c r="H24" t="b">
        <f>AND(WM&lt;=MATRIX!O24,MATRIX!O24&lt;=PIU*WM)</f>
        <v>0</v>
      </c>
      <c r="J24" s="1" t="str">
        <f>IF(AND(D24,G24),CEILING(ML/MATRIX!G24,1),"")</f>
        <v/>
      </c>
      <c r="K24" s="1" t="str">
        <f>IF(AND(E24,H24),CEILING(ML/MATRIX!H24,1),"")</f>
        <v/>
      </c>
      <c r="M24" s="64" t="str">
        <f t="shared" si="0"/>
        <v/>
      </c>
      <c r="O24" s="62" t="str">
        <f>IF(ISNUMBER(M24),M24*MATRIX!E24,"-")</f>
        <v>-</v>
      </c>
      <c r="Q24" s="66" t="str">
        <f>IF(ISNUMBER($M24),IF(KP="kg",M24*MATRIX!CC24,M24*MATRIX!CC24*2.2),"-")</f>
        <v>-</v>
      </c>
      <c r="R24" s="65" t="str">
        <f t="shared" si="1"/>
        <v/>
      </c>
      <c r="T24" s="1" t="str">
        <f>IF(AND(VI&lt;100,ISNUMBER(M24),D24),MATRIX!N24,IF(AND(VI&gt;=100,ISNUMBER(M24),E24),MATRIX!O24,""))</f>
        <v/>
      </c>
      <c r="V24" s="70" t="str">
        <f>IF(ISNUMBER(T24),IF(VI&lt;100,T24*M24*MATRIX!G24,T24*M24*MATRIX!H24),"")</f>
        <v/>
      </c>
      <c r="X24" s="40" t="str">
        <f>IF(ISNUMBER(M24),IF(ISNUMBER(MATRIX!U24),IF(MATRIX!U24-INT(MATRIX!U24)=0,MATRIX!U24,"("&amp;MATRIX!U24&amp;")"),"n/a"),"")</f>
        <v/>
      </c>
      <c r="Y24" s="77"/>
      <c r="Z24" s="81" t="str">
        <f>IF(ISNUMBER(M24), IF(ISNUMBER(MATRIX!AZ24),M24*MATRIX!AZ24,"n/a"),"")</f>
        <v/>
      </c>
      <c r="AA24" s="77"/>
      <c r="AB24" s="83" t="str">
        <f>IF(ISNUMBER($M24), IF(ISNUMBER(MATRIX!BB24),$M24*MATRIX!BB24,"n/a"),"")</f>
        <v/>
      </c>
      <c r="AC24" s="77"/>
      <c r="AD24" s="81" t="str">
        <f>IF(ISNUMBER($M24), IF(ISNUMBER(MATRIX!BJ24),M24*MATRIX!BJ24,"n/a"),"")</f>
        <v/>
      </c>
      <c r="AE24" s="77" t="s">
        <v>434</v>
      </c>
      <c r="AF24" s="83" t="str">
        <f>IF(ISNUMBER($M24), IF(ISNUMBER(MATRIX!BL24),$M24*MATRIX!BL24,"n/a"),"")</f>
        <v/>
      </c>
      <c r="AH24" s="223" t="str">
        <f>IF(ISNUMBER($M24), IF(MV&gt;200,IF(ISNUMBER(MATRIX!CL24),MATRIX!CL24,"n/a"),IF(ISNUMBER(MATRIX!CH24),MATRIX!CH24,"n/a")),"")</f>
        <v/>
      </c>
      <c r="AI24" s="1"/>
      <c r="AJ24" s="1" t="str">
        <f>IF(ISNUMBER(M24),IF(AND(ISNUMBER('HI-Z-OUTPUT'!AV24),'HI-Z-OUTPUT'!AV24&lt;&gt;0),'HI-Z-OUTPUT'!AV24,'Hi-Z-INPUT'!$K$7*'Hi-Z-INPUT'!$K$11),"")</f>
        <v/>
      </c>
      <c r="AK24" s="1"/>
      <c r="AL24" s="161" t="str">
        <f t="shared" si="10"/>
        <v/>
      </c>
      <c r="AM24" s="1"/>
      <c r="AN24" s="124" t="str">
        <f>IF(ISNUMBER($M24),IF(MV&lt;200,IF(ISNUMBER(MATRIX!BA24),ROUND(MATRIX!BA24/1000*IDLE*CKWH,2),"-"),IF(ISNUMBER(MATRIX!BK24),ROUND(MATRIX!BK24/1000*IDLE*CKWH,2),"-")),"")</f>
        <v/>
      </c>
      <c r="AO24" s="125" t="str">
        <f t="shared" si="11"/>
        <v/>
      </c>
      <c r="AQ24" s="104" t="str">
        <f>IF(ISNUMBER($M24),IF(MV&lt;200,IF(ISNUMBER(MATRIX!BC24),ROUND(MATRIX!BC24/1000*RUNNING*CKWH,2),"-"),IF(ISNUMBER(MATRIX!BM24),ROUND(MATRIX!BM24/1000*RUNNING*CKWH,2),"-")),"")</f>
        <v/>
      </c>
      <c r="AR24" s="130" t="str">
        <f t="shared" si="12"/>
        <v/>
      </c>
      <c r="AT24" s="104"/>
      <c r="AU24" s="130" t="str">
        <f t="shared" si="13"/>
        <v/>
      </c>
      <c r="AW24" s="129" t="str">
        <f t="shared" si="5"/>
        <v/>
      </c>
      <c r="AX24" s="127" t="str">
        <f t="shared" si="6"/>
        <v/>
      </c>
      <c r="AZ24" s="101" t="str">
        <f>IF(ISNUMBER(M24),IF(ISNUMBER(MATRIX!BU24),M24*MATRIX!BU24,"n/a"),"")</f>
        <v/>
      </c>
      <c r="BA24" s="72"/>
      <c r="BB24" s="72" t="str">
        <f>IF(ISNUMBER(M24),IF(ISNUMBER(MATRIX!BV24*AL24),M24*MATRIX!BV24*AL24,"n/a"),"")</f>
        <v/>
      </c>
      <c r="BC24" s="72"/>
      <c r="BD24" s="100" t="str">
        <f t="shared" si="7"/>
        <v/>
      </c>
      <c r="BE24" s="96"/>
      <c r="BF24" s="157" t="str">
        <f t="shared" si="8"/>
        <v/>
      </c>
      <c r="BG24" s="158" t="str">
        <f t="shared" si="14"/>
        <v/>
      </c>
      <c r="BI24" s="85" t="str">
        <f>IF(ISNUMBER(M24),IF(ISNUMBER(MATRIX!Y24),MATRIX!Y24,"n/a"),"")</f>
        <v/>
      </c>
      <c r="BJ24" s="86" t="str">
        <f t="shared" si="15"/>
        <v/>
      </c>
    </row>
    <row r="25" spans="1:62">
      <c r="A25" s="43" t="str">
        <f>MATRIX!A25</f>
        <v>Powersoft</v>
      </c>
      <c r="B25" s="11" t="str">
        <f>IF(MATRIX!B25&lt;&gt;0,MATRIX!B25,"-")</f>
        <v>Mezzo 322</v>
      </c>
      <c r="D25" t="b">
        <f>ISNUMBER(MATRIX!G25)</f>
        <v>1</v>
      </c>
      <c r="E25" t="b">
        <f>ISNUMBER(MATRIX!H25)</f>
        <v>1</v>
      </c>
      <c r="G25" t="b">
        <f>AND(WM&lt;=MATRIX!N25,MATRIX!N25&lt;=PIU*WM)</f>
        <v>0</v>
      </c>
      <c r="H25" t="b">
        <f>AND(WM&lt;=MATRIX!O25,MATRIX!O25&lt;=PIU*WM)</f>
        <v>0</v>
      </c>
      <c r="J25" s="1" t="str">
        <f>IF(AND(D25,G25),CEILING(ML/MATRIX!G25,1),"")</f>
        <v/>
      </c>
      <c r="K25" s="1" t="str">
        <f>IF(AND(E25,H25),CEILING(ML/MATRIX!H25,1),"")</f>
        <v/>
      </c>
      <c r="M25" s="64" t="str">
        <f t="shared" si="0"/>
        <v/>
      </c>
      <c r="O25" s="62" t="str">
        <f>IF(ISNUMBER(M25),M25*MATRIX!E25,"-")</f>
        <v>-</v>
      </c>
      <c r="Q25" s="66" t="str">
        <f>IF(ISNUMBER($M25),IF(KP="kg",M25*MATRIX!CC25,M25*MATRIX!CC25*2.2),"-")</f>
        <v>-</v>
      </c>
      <c r="R25" s="65" t="str">
        <f t="shared" si="1"/>
        <v/>
      </c>
      <c r="T25" s="1" t="str">
        <f>IF(AND(VI&lt;100,ISNUMBER(M25),D25),MATRIX!N25,IF(AND(VI&gt;=100,ISNUMBER(M25),E25),MATRIX!O25,""))</f>
        <v/>
      </c>
      <c r="V25" s="70" t="str">
        <f>IF(ISNUMBER(T25),IF(VI&lt;100,T25*M25*MATRIX!G25,T25*M25*MATRIX!H25),"")</f>
        <v/>
      </c>
      <c r="X25" s="40" t="str">
        <f>IF(ISNUMBER(M25),IF(ISNUMBER(MATRIX!U25),IF(MATRIX!U25-INT(MATRIX!U25)=0,MATRIX!U25,"("&amp;MATRIX!U25&amp;")"),"n/a"),"")</f>
        <v/>
      </c>
      <c r="Y25" s="77"/>
      <c r="Z25" s="81" t="str">
        <f>IF(ISNUMBER(M25), IF(ISNUMBER(MATRIX!AZ25),M25*MATRIX!AZ25,"n/a"),"")</f>
        <v/>
      </c>
      <c r="AA25" s="77"/>
      <c r="AB25" s="83" t="str">
        <f>IF(ISNUMBER($M25), IF(ISNUMBER(MATRIX!BB25),$M25*MATRIX!BB25,"n/a"),"")</f>
        <v/>
      </c>
      <c r="AC25" s="77"/>
      <c r="AD25" s="81" t="str">
        <f>IF(ISNUMBER($M25), IF(ISNUMBER(MATRIX!BJ25),M25*MATRIX!BJ25,"n/a"),"")</f>
        <v/>
      </c>
      <c r="AE25" s="77" t="s">
        <v>434</v>
      </c>
      <c r="AF25" s="83" t="str">
        <f>IF(ISNUMBER($M25), IF(ISNUMBER(MATRIX!BL25),$M25*MATRIX!BL25,"n/a"),"")</f>
        <v/>
      </c>
      <c r="AH25" s="223" t="str">
        <f>IF(ISNUMBER($M25), IF(MV&gt;200,IF(ISNUMBER(MATRIX!CL25),MATRIX!CL25,"n/a"),IF(ISNUMBER(MATRIX!CH25),MATRIX!CH25,"n/a")),"")</f>
        <v/>
      </c>
      <c r="AI25" s="1"/>
      <c r="AJ25" s="1" t="str">
        <f>IF(ISNUMBER(M25),IF(AND(ISNUMBER('HI-Z-OUTPUT'!AV25),'HI-Z-OUTPUT'!AV25&lt;&gt;0),'HI-Z-OUTPUT'!AV25,'Hi-Z-INPUT'!$K$7*'Hi-Z-INPUT'!$K$11),"")</f>
        <v/>
      </c>
      <c r="AK25" s="1"/>
      <c r="AL25" s="161" t="str">
        <f t="shared" si="10"/>
        <v/>
      </c>
      <c r="AM25" s="1"/>
      <c r="AN25" s="124" t="str">
        <f>IF(ISNUMBER($M25),IF(MV&lt;200,IF(ISNUMBER(MATRIX!BA25),ROUND(MATRIX!BA25/1000*IDLE*CKWH,2),"-"),IF(ISNUMBER(MATRIX!BK25),ROUND(MATRIX!BK25/1000*IDLE*CKWH,2),"-")),"")</f>
        <v/>
      </c>
      <c r="AO25" s="125" t="str">
        <f t="shared" si="11"/>
        <v/>
      </c>
      <c r="AQ25" s="104" t="str">
        <f>IF(ISNUMBER($M25),IF(MV&lt;200,IF(ISNUMBER(MATRIX!BC25),ROUND(MATRIX!BC25/1000*RUNNING*CKWH,2),"-"),IF(ISNUMBER(MATRIX!BM25),ROUND(MATRIX!BM25/1000*RUNNING*CKWH,2),"-")),"")</f>
        <v/>
      </c>
      <c r="AR25" s="130" t="str">
        <f t="shared" si="12"/>
        <v/>
      </c>
      <c r="AT25" s="104"/>
      <c r="AU25" s="130" t="str">
        <f t="shared" si="13"/>
        <v/>
      </c>
      <c r="AW25" s="129" t="str">
        <f t="shared" si="5"/>
        <v/>
      </c>
      <c r="AX25" s="127" t="str">
        <f t="shared" si="6"/>
        <v/>
      </c>
      <c r="AZ25" s="101" t="str">
        <f>IF(ISNUMBER(M25),IF(ISNUMBER(MATRIX!BU25),M25*MATRIX!BU25,"n/a"),"")</f>
        <v/>
      </c>
      <c r="BA25" s="72"/>
      <c r="BB25" s="72" t="str">
        <f>IF(ISNUMBER(M25),IF(ISNUMBER(MATRIX!BV25*AL25),M25*MATRIX!BV25*AL25,"n/a"),"")</f>
        <v/>
      </c>
      <c r="BC25" s="72"/>
      <c r="BD25" s="100" t="str">
        <f t="shared" si="7"/>
        <v/>
      </c>
      <c r="BE25" s="96"/>
      <c r="BF25" s="157" t="str">
        <f t="shared" si="8"/>
        <v/>
      </c>
      <c r="BG25" s="158" t="str">
        <f t="shared" si="14"/>
        <v/>
      </c>
      <c r="BI25" s="85" t="str">
        <f>IF(ISNUMBER(M25),IF(ISNUMBER(MATRIX!Y25),MATRIX!Y25,"n/a"),"")</f>
        <v/>
      </c>
      <c r="BJ25" s="86" t="str">
        <f t="shared" si="15"/>
        <v/>
      </c>
    </row>
    <row r="26" spans="1:62">
      <c r="A26" s="43" t="str">
        <f>MATRIX!A26</f>
        <v>Powersoft</v>
      </c>
      <c r="B26" s="11" t="str">
        <f>IF(MATRIX!B26&lt;&gt;0,MATRIX!B26,"-")</f>
        <v>Mezzo 602</v>
      </c>
      <c r="D26" t="b">
        <f>ISNUMBER(MATRIX!G26)</f>
        <v>1</v>
      </c>
      <c r="E26" t="b">
        <f>ISNUMBER(MATRIX!H26)</f>
        <v>1</v>
      </c>
      <c r="G26" t="b">
        <f>AND(WM&lt;=MATRIX!N26,MATRIX!N26&lt;=PIU*WM)</f>
        <v>0</v>
      </c>
      <c r="H26" t="b">
        <f>AND(WM&lt;=MATRIX!O26,MATRIX!O26&lt;=PIU*WM)</f>
        <v>0</v>
      </c>
      <c r="J26" s="1" t="str">
        <f>IF(AND(D26,G26),CEILING(ML/MATRIX!G26,1),"")</f>
        <v/>
      </c>
      <c r="K26" s="1" t="str">
        <f>IF(AND(E26,H26),CEILING(ML/MATRIX!H26,1),"")</f>
        <v/>
      </c>
      <c r="M26" s="64" t="str">
        <f t="shared" si="0"/>
        <v/>
      </c>
      <c r="O26" s="62" t="str">
        <f>IF(ISNUMBER(M26),M26*MATRIX!E26,"-")</f>
        <v>-</v>
      </c>
      <c r="Q26" s="66" t="str">
        <f>IF(ISNUMBER($M26),IF(KP="kg",M26*MATRIX!CC26,M26*MATRIX!CC26*2.2),"-")</f>
        <v>-</v>
      </c>
      <c r="R26" s="65" t="str">
        <f t="shared" si="1"/>
        <v/>
      </c>
      <c r="T26" s="1" t="str">
        <f>IF(AND(VI&lt;100,ISNUMBER(M26),D26),MATRIX!N26,IF(AND(VI&gt;=100,ISNUMBER(M26),E26),MATRIX!O26,""))</f>
        <v/>
      </c>
      <c r="V26" s="70" t="str">
        <f>IF(ISNUMBER(T26),IF(VI&lt;100,T26*M26*MATRIX!G26,T26*M26*MATRIX!H26),"")</f>
        <v/>
      </c>
      <c r="X26" s="40" t="str">
        <f>IF(ISNUMBER(M26),IF(ISNUMBER(MATRIX!U26),IF(MATRIX!U26-INT(MATRIX!U26)=0,MATRIX!U26,"("&amp;MATRIX!U26&amp;")"),"n/a"),"")</f>
        <v/>
      </c>
      <c r="Y26" s="77"/>
      <c r="Z26" s="81" t="str">
        <f>IF(ISNUMBER(M26), IF(ISNUMBER(MATRIX!AZ26),M26*MATRIX!AZ26,"n/a"),"")</f>
        <v/>
      </c>
      <c r="AA26" s="77"/>
      <c r="AB26" s="83" t="str">
        <f>IF(ISNUMBER($M26), IF(ISNUMBER(MATRIX!BB26),$M26*MATRIX!BB26,"n/a"),"")</f>
        <v/>
      </c>
      <c r="AC26" s="77"/>
      <c r="AD26" s="81" t="str">
        <f>IF(ISNUMBER($M26), IF(ISNUMBER(MATRIX!BJ26),M26*MATRIX!BJ26,"n/a"),"")</f>
        <v/>
      </c>
      <c r="AE26" s="77" t="s">
        <v>434</v>
      </c>
      <c r="AF26" s="83" t="str">
        <f>IF(ISNUMBER($M26), IF(ISNUMBER(MATRIX!BL26),$M26*MATRIX!BL26,"n/a"),"")</f>
        <v/>
      </c>
      <c r="AH26" s="223" t="str">
        <f>IF(ISNUMBER($M26), IF(MV&gt;200,IF(ISNUMBER(MATRIX!CL26),MATRIX!CL26,"n/a"),IF(ISNUMBER(MATRIX!CH26),MATRIX!CH26,"n/a")),"")</f>
        <v/>
      </c>
      <c r="AI26" s="1"/>
      <c r="AJ26" s="1" t="str">
        <f>IF(ISNUMBER(M26),IF(AND(ISNUMBER('HI-Z-OUTPUT'!AV26),'HI-Z-OUTPUT'!AV26&lt;&gt;0),'HI-Z-OUTPUT'!AV26,'Hi-Z-INPUT'!$K$7*'Hi-Z-INPUT'!$K$11),"")</f>
        <v/>
      </c>
      <c r="AK26" s="1"/>
      <c r="AL26" s="161" t="str">
        <f t="shared" si="10"/>
        <v/>
      </c>
      <c r="AM26" s="1"/>
      <c r="AN26" s="124" t="str">
        <f>IF(ISNUMBER($M26),IF(MV&lt;200,IF(ISNUMBER(MATRIX!BA26),ROUND(MATRIX!BA26/1000*IDLE*CKWH,2),"-"),IF(ISNUMBER(MATRIX!BK26),ROUND(MATRIX!BK26/1000*IDLE*CKWH,2),"-")),"")</f>
        <v/>
      </c>
      <c r="AO26" s="125" t="str">
        <f t="shared" si="11"/>
        <v/>
      </c>
      <c r="AQ26" s="104" t="str">
        <f>IF(ISNUMBER($M26),IF(MV&lt;200,IF(ISNUMBER(MATRIX!BC26),ROUND(MATRIX!BC26/1000*RUNNING*CKWH,2),"-"),IF(ISNUMBER(MATRIX!BM26),ROUND(MATRIX!BM26/1000*RUNNING*CKWH,2),"-")),"")</f>
        <v/>
      </c>
      <c r="AR26" s="130" t="str">
        <f t="shared" si="12"/>
        <v/>
      </c>
      <c r="AT26" s="104"/>
      <c r="AU26" s="130" t="str">
        <f t="shared" si="13"/>
        <v/>
      </c>
      <c r="AW26" s="129" t="str">
        <f t="shared" si="5"/>
        <v/>
      </c>
      <c r="AX26" s="127" t="str">
        <f t="shared" si="6"/>
        <v/>
      </c>
      <c r="AZ26" s="101" t="str">
        <f>IF(ISNUMBER(M26),IF(ISNUMBER(MATRIX!BU26),M26*MATRIX!BU26,"n/a"),"")</f>
        <v/>
      </c>
      <c r="BA26" s="72"/>
      <c r="BB26" s="72" t="str">
        <f>IF(ISNUMBER(M26),IF(ISNUMBER(MATRIX!BV26*AL26),M26*MATRIX!BV26*AL26,"n/a"),"")</f>
        <v/>
      </c>
      <c r="BC26" s="72"/>
      <c r="BD26" s="100" t="str">
        <f t="shared" si="7"/>
        <v/>
      </c>
      <c r="BE26" s="96"/>
      <c r="BF26" s="157" t="str">
        <f t="shared" si="8"/>
        <v/>
      </c>
      <c r="BG26" s="158" t="str">
        <f t="shared" si="14"/>
        <v/>
      </c>
      <c r="BI26" s="85" t="str">
        <f>IF(ISNUMBER(M26),IF(ISNUMBER(MATRIX!Y26),MATRIX!Y26,"n/a"),"")</f>
        <v/>
      </c>
      <c r="BJ26" s="86" t="str">
        <f t="shared" si="15"/>
        <v/>
      </c>
    </row>
    <row r="27" spans="1:62">
      <c r="A27" s="43" t="str">
        <f>MATRIX!A27</f>
        <v>Powersoft</v>
      </c>
      <c r="B27" s="11" t="str">
        <f>IF(MATRIX!B27&lt;&gt;0,MATRIX!B27,"-")</f>
        <v>Mezzo 324</v>
      </c>
      <c r="D27" t="b">
        <f>ISNUMBER(MATRIX!G27)</f>
        <v>1</v>
      </c>
      <c r="E27" t="b">
        <f>ISNUMBER(MATRIX!H27)</f>
        <v>1</v>
      </c>
      <c r="G27" t="b">
        <f>AND(WM&lt;=MATRIX!N27,MATRIX!N27&lt;=PIU*WM)</f>
        <v>0</v>
      </c>
      <c r="H27" t="b">
        <f>AND(WM&lt;=MATRIX!O27,MATRIX!O27&lt;=PIU*WM)</f>
        <v>0</v>
      </c>
      <c r="J27" s="1" t="str">
        <f>IF(AND(D27,G27),CEILING(ML/MATRIX!G27,1),"")</f>
        <v/>
      </c>
      <c r="K27" s="1" t="str">
        <f>IF(AND(E27,H27),CEILING(ML/MATRIX!H27,1),"")</f>
        <v/>
      </c>
      <c r="M27" s="64" t="str">
        <f t="shared" si="0"/>
        <v/>
      </c>
      <c r="O27" s="62" t="str">
        <f>IF(ISNUMBER(M27),M27*MATRIX!E27,"-")</f>
        <v>-</v>
      </c>
      <c r="Q27" s="66" t="str">
        <f>IF(ISNUMBER($M27),IF(KP="kg",M27*MATRIX!CC27,M27*MATRIX!CC27*2.2),"-")</f>
        <v>-</v>
      </c>
      <c r="R27" s="65" t="str">
        <f t="shared" si="1"/>
        <v/>
      </c>
      <c r="T27" s="1" t="str">
        <f>IF(AND(VI&lt;100,ISNUMBER(M27),D27),MATRIX!N27,IF(AND(VI&gt;=100,ISNUMBER(M27),E27),MATRIX!O27,""))</f>
        <v/>
      </c>
      <c r="V27" s="70" t="str">
        <f>IF(ISNUMBER(T27),IF(VI&lt;100,T27*M27*MATRIX!G27,T27*M27*MATRIX!H27),"")</f>
        <v/>
      </c>
      <c r="X27" s="40" t="str">
        <f>IF(ISNUMBER(M27),IF(ISNUMBER(MATRIX!U27),IF(MATRIX!U27-INT(MATRIX!U27)=0,MATRIX!U27,"("&amp;MATRIX!U27&amp;")"),"n/a"),"")</f>
        <v/>
      </c>
      <c r="Y27" s="77"/>
      <c r="Z27" s="81" t="str">
        <f>IF(ISNUMBER(M27), IF(ISNUMBER(MATRIX!AZ27),M27*MATRIX!AZ27,"n/a"),"")</f>
        <v/>
      </c>
      <c r="AA27" s="77"/>
      <c r="AB27" s="83" t="str">
        <f>IF(ISNUMBER($M27), IF(ISNUMBER(MATRIX!BB27),$M27*MATRIX!BB27,"n/a"),"")</f>
        <v/>
      </c>
      <c r="AC27" s="77"/>
      <c r="AD27" s="81" t="str">
        <f>IF(ISNUMBER($M27), IF(ISNUMBER(MATRIX!BJ27),M27*MATRIX!BJ27,"n/a"),"")</f>
        <v/>
      </c>
      <c r="AE27" s="77" t="s">
        <v>434</v>
      </c>
      <c r="AF27" s="83" t="str">
        <f>IF(ISNUMBER($M27), IF(ISNUMBER(MATRIX!BL27),$M27*MATRIX!BL27,"n/a"),"")</f>
        <v/>
      </c>
      <c r="AH27" s="223" t="str">
        <f>IF(ISNUMBER($M27), IF(MV&gt;200,IF(ISNUMBER(MATRIX!CL27),MATRIX!CL27,"n/a"),IF(ISNUMBER(MATRIX!CH27),MATRIX!CH27,"n/a")),"")</f>
        <v/>
      </c>
      <c r="AI27" s="1"/>
      <c r="AJ27" s="1" t="str">
        <f>IF(ISNUMBER(M27),IF(AND(ISNUMBER('HI-Z-OUTPUT'!AV27),'HI-Z-OUTPUT'!AV27&lt;&gt;0),'HI-Z-OUTPUT'!AV27,'Hi-Z-INPUT'!$K$7*'Hi-Z-INPUT'!$K$11),"")</f>
        <v/>
      </c>
      <c r="AK27" s="1"/>
      <c r="AL27" s="161" t="str">
        <f t="shared" si="10"/>
        <v/>
      </c>
      <c r="AM27" s="1"/>
      <c r="AN27" s="124" t="str">
        <f>IF(ISNUMBER($M27),IF(MV&lt;200,IF(ISNUMBER(MATRIX!BA27),ROUND(MATRIX!BA27/1000*IDLE*CKWH,2),"-"),IF(ISNUMBER(MATRIX!BK27),ROUND(MATRIX!BK27/1000*IDLE*CKWH,2),"-")),"")</f>
        <v/>
      </c>
      <c r="AO27" s="125" t="str">
        <f t="shared" si="11"/>
        <v/>
      </c>
      <c r="AQ27" s="104" t="str">
        <f>IF(ISNUMBER($M27),IF(MV&lt;200,IF(ISNUMBER(MATRIX!BC27),ROUND(MATRIX!BC27/1000*RUNNING*CKWH,2),"-"),IF(ISNUMBER(MATRIX!BM27),ROUND(MATRIX!BM27/1000*RUNNING*CKWH,2),"-")),"")</f>
        <v/>
      </c>
      <c r="AR27" s="130" t="str">
        <f t="shared" si="12"/>
        <v/>
      </c>
      <c r="AT27" s="104"/>
      <c r="AU27" s="130" t="str">
        <f t="shared" si="13"/>
        <v/>
      </c>
      <c r="AW27" s="129" t="str">
        <f t="shared" si="5"/>
        <v/>
      </c>
      <c r="AX27" s="127" t="str">
        <f t="shared" si="6"/>
        <v/>
      </c>
      <c r="AZ27" s="101" t="str">
        <f>IF(ISNUMBER(M27),IF(ISNUMBER(MATRIX!BU27),M27*MATRIX!BU27,"n/a"),"")</f>
        <v/>
      </c>
      <c r="BA27" s="72"/>
      <c r="BB27" s="72" t="str">
        <f>IF(ISNUMBER(M27),IF(ISNUMBER(MATRIX!BV27*AL27),M27*MATRIX!BV27*AL27,"n/a"),"")</f>
        <v/>
      </c>
      <c r="BC27" s="72"/>
      <c r="BD27" s="100" t="str">
        <f t="shared" si="7"/>
        <v/>
      </c>
      <c r="BE27" s="96"/>
      <c r="BF27" s="157" t="str">
        <f t="shared" si="8"/>
        <v/>
      </c>
      <c r="BG27" s="158" t="str">
        <f t="shared" si="14"/>
        <v/>
      </c>
      <c r="BI27" s="85" t="str">
        <f>IF(ISNUMBER(M27),IF(ISNUMBER(MATRIX!Y27),MATRIX!Y27,"n/a"),"")</f>
        <v/>
      </c>
      <c r="BJ27" s="86" t="str">
        <f t="shared" si="15"/>
        <v/>
      </c>
    </row>
    <row r="28" spans="1:62">
      <c r="A28" s="43" t="str">
        <f>MATRIX!A28</f>
        <v>Powersoft</v>
      </c>
      <c r="B28" s="11" t="str">
        <f>IF(MATRIX!B28&lt;&gt;0,MATRIX!B28,"-")</f>
        <v>Mezzo 604</v>
      </c>
      <c r="D28" t="b">
        <f>ISNUMBER(MATRIX!G28)</f>
        <v>1</v>
      </c>
      <c r="E28" t="b">
        <f>ISNUMBER(MATRIX!H28)</f>
        <v>1</v>
      </c>
      <c r="G28" t="b">
        <f>AND(WM&lt;=MATRIX!N28,MATRIX!N28&lt;=PIU*WM)</f>
        <v>0</v>
      </c>
      <c r="H28" t="b">
        <f>AND(WM&lt;=MATRIX!O28,MATRIX!O28&lt;=PIU*WM)</f>
        <v>0</v>
      </c>
      <c r="J28" s="1" t="str">
        <f>IF(AND(D28,G28),CEILING(ML/MATRIX!G28,1),"")</f>
        <v/>
      </c>
      <c r="K28" s="1" t="str">
        <f>IF(AND(E28,H28),CEILING(ML/MATRIX!H28,1),"")</f>
        <v/>
      </c>
      <c r="M28" s="64" t="str">
        <f t="shared" si="0"/>
        <v/>
      </c>
      <c r="O28" s="62" t="str">
        <f>IF(ISNUMBER(M28),M28*MATRIX!E28,"-")</f>
        <v>-</v>
      </c>
      <c r="Q28" s="66" t="str">
        <f>IF(ISNUMBER($M28),IF(KP="kg",M28*MATRIX!CC28,M28*MATRIX!CC28*2.2),"-")</f>
        <v>-</v>
      </c>
      <c r="R28" s="65" t="str">
        <f t="shared" si="1"/>
        <v/>
      </c>
      <c r="T28" s="1" t="str">
        <f>IF(AND(VI&lt;100,ISNUMBER(M28),D28),MATRIX!N28,IF(AND(VI&gt;=100,ISNUMBER(M28),E28),MATRIX!O28,""))</f>
        <v/>
      </c>
      <c r="V28" s="70" t="str">
        <f>IF(ISNUMBER(T28),IF(VI&lt;100,T28*M28*MATRIX!G28,T28*M28*MATRIX!H28),"")</f>
        <v/>
      </c>
      <c r="X28" s="40" t="str">
        <f>IF(ISNUMBER(M28),IF(ISNUMBER(MATRIX!U28),IF(MATRIX!U28-INT(MATRIX!U28)=0,MATRIX!U28,"("&amp;MATRIX!U28&amp;")"),"n/a"),"")</f>
        <v/>
      </c>
      <c r="Y28" s="77"/>
      <c r="Z28" s="81" t="str">
        <f>IF(ISNUMBER(M28), IF(ISNUMBER(MATRIX!AZ28),M28*MATRIX!AZ28,"n/a"),"")</f>
        <v/>
      </c>
      <c r="AA28" s="77"/>
      <c r="AB28" s="83" t="str">
        <f>IF(ISNUMBER($M28), IF(ISNUMBER(MATRIX!BB28),$M28*MATRIX!BB28,"n/a"),"")</f>
        <v/>
      </c>
      <c r="AC28" s="77"/>
      <c r="AD28" s="81" t="str">
        <f>IF(ISNUMBER($M28), IF(ISNUMBER(MATRIX!BJ28),M28*MATRIX!BJ28,"n/a"),"")</f>
        <v/>
      </c>
      <c r="AE28" s="77" t="s">
        <v>434</v>
      </c>
      <c r="AF28" s="83" t="str">
        <f>IF(ISNUMBER($M28), IF(ISNUMBER(MATRIX!BL28),$M28*MATRIX!BL28,"n/a"),"")</f>
        <v/>
      </c>
      <c r="AH28" s="223" t="str">
        <f>IF(ISNUMBER($M28), IF(MV&gt;200,IF(ISNUMBER(MATRIX!CL28),MATRIX!CL28,"n/a"),IF(ISNUMBER(MATRIX!CH28),MATRIX!CH28,"n/a")),"")</f>
        <v/>
      </c>
      <c r="AI28" s="1"/>
      <c r="AJ28" s="1" t="str">
        <f>IF(ISNUMBER(M28),IF(AND(ISNUMBER('HI-Z-OUTPUT'!AV28),'HI-Z-OUTPUT'!AV28&lt;&gt;0),'HI-Z-OUTPUT'!AV28,'Hi-Z-INPUT'!$K$7*'Hi-Z-INPUT'!$K$11),"")</f>
        <v/>
      </c>
      <c r="AK28" s="1"/>
      <c r="AL28" s="161" t="str">
        <f t="shared" si="10"/>
        <v/>
      </c>
      <c r="AM28" s="1"/>
      <c r="AN28" s="124" t="str">
        <f>IF(ISNUMBER($M28),IF(MV&lt;200,IF(ISNUMBER(MATRIX!BA28),ROUND(MATRIX!BA28/1000*IDLE*CKWH,2),"-"),IF(ISNUMBER(MATRIX!BK28),ROUND(MATRIX!BK28/1000*IDLE*CKWH,2),"-")),"")</f>
        <v/>
      </c>
      <c r="AO28" s="125" t="str">
        <f t="shared" si="11"/>
        <v/>
      </c>
      <c r="AQ28" s="104" t="str">
        <f>IF(ISNUMBER($M28),IF(MV&lt;200,IF(ISNUMBER(MATRIX!BC28),ROUND(MATRIX!BC28/1000*RUNNING*CKWH,2),"-"),IF(ISNUMBER(MATRIX!BM28),ROUND(MATRIX!BM28/1000*RUNNING*CKWH,2),"-")),"")</f>
        <v/>
      </c>
      <c r="AR28" s="130" t="str">
        <f t="shared" si="12"/>
        <v/>
      </c>
      <c r="AT28" s="104"/>
      <c r="AU28" s="130" t="str">
        <f t="shared" si="13"/>
        <v/>
      </c>
      <c r="AW28" s="129" t="str">
        <f t="shared" si="5"/>
        <v/>
      </c>
      <c r="AX28" s="127" t="str">
        <f t="shared" si="6"/>
        <v/>
      </c>
      <c r="AZ28" s="101" t="str">
        <f>IF(ISNUMBER(M28),IF(ISNUMBER(MATRIX!BU28),M28*MATRIX!BU28,"n/a"),"")</f>
        <v/>
      </c>
      <c r="BA28" s="72"/>
      <c r="BB28" s="72" t="str">
        <f>IF(ISNUMBER(M28),IF(ISNUMBER(MATRIX!BV28*AL28),M28*MATRIX!BV28*AL28,"n/a"),"")</f>
        <v/>
      </c>
      <c r="BC28" s="72"/>
      <c r="BD28" s="100" t="str">
        <f t="shared" si="7"/>
        <v/>
      </c>
      <c r="BE28" s="96"/>
      <c r="BF28" s="157" t="str">
        <f t="shared" si="8"/>
        <v/>
      </c>
      <c r="BG28" s="158" t="str">
        <f t="shared" si="14"/>
        <v/>
      </c>
      <c r="BI28" s="85" t="str">
        <f>IF(ISNUMBER(M28),IF(ISNUMBER(MATRIX!Y28),MATRIX!Y28,"n/a"),"")</f>
        <v/>
      </c>
      <c r="BJ28" s="86" t="str">
        <f t="shared" si="15"/>
        <v/>
      </c>
    </row>
    <row r="29" spans="1:62">
      <c r="A29" s="43" t="str">
        <f>MATRIX!A29</f>
        <v>Powersoft</v>
      </c>
      <c r="B29" s="11" t="str">
        <f>IF(MATRIX!B29&lt;&gt;0,MATRIX!B29,"-")</f>
        <v>Quattrocanali 1204</v>
      </c>
      <c r="D29" t="b">
        <f>ISNUMBER(MATRIX!G29)</f>
        <v>1</v>
      </c>
      <c r="E29" t="b">
        <f>ISNUMBER(MATRIX!H29)</f>
        <v>1</v>
      </c>
      <c r="G29" t="b">
        <f>AND(WM&lt;=MATRIX!N29,MATRIX!N29&lt;=PIU*WM)</f>
        <v>0</v>
      </c>
      <c r="H29" t="b">
        <f>AND(WM&lt;=MATRIX!O29,MATRIX!O29&lt;=PIU*WM)</f>
        <v>0</v>
      </c>
      <c r="J29" s="1" t="str">
        <f>IF(AND(D29,G29),CEILING(ML/MATRIX!G29,1),"")</f>
        <v/>
      </c>
      <c r="K29" s="1" t="str">
        <f>IF(AND(E29,H29),CEILING(ML/MATRIX!H29,1),"")</f>
        <v/>
      </c>
      <c r="M29" s="64" t="str">
        <f t="shared" si="0"/>
        <v/>
      </c>
      <c r="O29" s="62" t="str">
        <f>IF(ISNUMBER(M29),M29*MATRIX!E29,"-")</f>
        <v>-</v>
      </c>
      <c r="Q29" s="66" t="str">
        <f>IF(ISNUMBER($M29),IF(KP="kg",M29*MATRIX!CC29,M29*MATRIX!CC29*2.2),"-")</f>
        <v>-</v>
      </c>
      <c r="R29" s="65" t="str">
        <f t="shared" si="1"/>
        <v/>
      </c>
      <c r="T29" s="1" t="str">
        <f>IF(AND(VI&lt;100,ISNUMBER(M29),D29),MATRIX!N29,IF(AND(VI&gt;=100,ISNUMBER(M29),E29),MATRIX!O29,""))</f>
        <v/>
      </c>
      <c r="V29" s="70" t="str">
        <f>IF(ISNUMBER(T29),IF(VI&lt;100,T29*M29*MATRIX!G29,T29*M29*MATRIX!H29),"")</f>
        <v/>
      </c>
      <c r="X29" s="40" t="str">
        <f>IF(ISNUMBER(M29),IF(ISNUMBER(MATRIX!U29),IF(MATRIX!U29-INT(MATRIX!U29)=0,MATRIX!U29,"("&amp;MATRIX!U29&amp;")"),"n/a"),"")</f>
        <v/>
      </c>
      <c r="Y29" s="77"/>
      <c r="Z29" s="81" t="str">
        <f>IF(ISNUMBER(M29), IF(ISNUMBER(MATRIX!AZ29),M29*MATRIX!AZ29,"n/a"),"")</f>
        <v/>
      </c>
      <c r="AA29" s="77"/>
      <c r="AB29" s="83" t="str">
        <f>IF(ISNUMBER($M29), IF(ISNUMBER(MATRIX!BB29),$M29*MATRIX!BB29,"n/a"),"")</f>
        <v/>
      </c>
      <c r="AC29" s="77"/>
      <c r="AD29" s="81" t="str">
        <f>IF(ISNUMBER($M29), IF(ISNUMBER(MATRIX!BJ29),M29*MATRIX!BJ29,"n/a"),"")</f>
        <v/>
      </c>
      <c r="AE29" s="77" t="s">
        <v>434</v>
      </c>
      <c r="AF29" s="83" t="str">
        <f>IF(ISNUMBER($M29), IF(ISNUMBER(MATRIX!BL29),$M29*MATRIX!BL29,"n/a"),"")</f>
        <v/>
      </c>
      <c r="AH29" s="223" t="str">
        <f>IF(ISNUMBER($M29), IF(MV&gt;200,IF(ISNUMBER(MATRIX!CL29),MATRIX!CL29,"n/a"),IF(ISNUMBER(MATRIX!CH29),MATRIX!CH29,"n/a")),"")</f>
        <v/>
      </c>
      <c r="AI29" s="1"/>
      <c r="AJ29" s="1" t="str">
        <f>IF(ISNUMBER(M29),IF(AND(ISNUMBER('HI-Z-OUTPUT'!AV29),'HI-Z-OUTPUT'!AV29&lt;&gt;0),'HI-Z-OUTPUT'!AV29,'Hi-Z-INPUT'!$K$7*'Hi-Z-INPUT'!$K$11),"")</f>
        <v/>
      </c>
      <c r="AK29" s="1"/>
      <c r="AL29" s="161" t="str">
        <f t="shared" si="10"/>
        <v/>
      </c>
      <c r="AM29" s="1"/>
      <c r="AN29" s="124" t="str">
        <f>IF(ISNUMBER($M29),IF(MV&lt;200,IF(ISNUMBER(MATRIX!BA29),ROUND(MATRIX!BA29/1000*IDLE*CKWH,2),"-"),IF(ISNUMBER(MATRIX!BK29),ROUND(MATRIX!BK29/1000*IDLE*CKWH,2),"-")),"")</f>
        <v/>
      </c>
      <c r="AO29" s="125" t="str">
        <f t="shared" si="11"/>
        <v/>
      </c>
      <c r="AQ29" s="104" t="str">
        <f>IF(ISNUMBER($M29),IF(MV&lt;200,IF(ISNUMBER(MATRIX!BC29),ROUND(MATRIX!BC29/1000*RUNNING*CKWH,2),"-"),IF(ISNUMBER(MATRIX!BM29),ROUND(MATRIX!BM29/1000*RUNNING*CKWH,2),"-")),"")</f>
        <v/>
      </c>
      <c r="AR29" s="130" t="str">
        <f t="shared" si="12"/>
        <v/>
      </c>
      <c r="AT29" s="104"/>
      <c r="AU29" s="130" t="str">
        <f t="shared" si="13"/>
        <v/>
      </c>
      <c r="AW29" s="129" t="str">
        <f t="shared" si="5"/>
        <v/>
      </c>
      <c r="AX29" s="127" t="str">
        <f t="shared" si="6"/>
        <v/>
      </c>
      <c r="AZ29" s="101" t="str">
        <f>IF(ISNUMBER(M29),IF(ISNUMBER(MATRIX!BU29),M29*MATRIX!BU29,"n/a"),"")</f>
        <v/>
      </c>
      <c r="BA29" s="72"/>
      <c r="BB29" s="72" t="str">
        <f>IF(ISNUMBER(M29),IF(ISNUMBER(MATRIX!BV29*AL29),M29*MATRIX!BV29*AL29,"n/a"),"")</f>
        <v/>
      </c>
      <c r="BC29" s="72"/>
      <c r="BD29" s="100" t="str">
        <f t="shared" si="7"/>
        <v/>
      </c>
      <c r="BE29" s="96"/>
      <c r="BF29" s="157" t="str">
        <f t="shared" si="8"/>
        <v/>
      </c>
      <c r="BG29" s="158" t="str">
        <f t="shared" si="14"/>
        <v/>
      </c>
      <c r="BI29" s="85" t="str">
        <f>IF(ISNUMBER(M29),IF(ISNUMBER(MATRIX!Y29),MATRIX!Y29,"n/a"),"")</f>
        <v/>
      </c>
      <c r="BJ29" s="86" t="str">
        <f t="shared" si="15"/>
        <v/>
      </c>
    </row>
    <row r="30" spans="1:62">
      <c r="A30" s="43" t="str">
        <f>MATRIX!A30</f>
        <v>Powersoft</v>
      </c>
      <c r="B30" s="11" t="str">
        <f>IF(MATRIX!B30&lt;&gt;0,MATRIX!B30,"-")</f>
        <v>Quattrocanali 2404</v>
      </c>
      <c r="D30" t="b">
        <f>ISNUMBER(MATRIX!G30)</f>
        <v>1</v>
      </c>
      <c r="E30" t="b">
        <f>ISNUMBER(MATRIX!H30)</f>
        <v>1</v>
      </c>
      <c r="G30" t="b">
        <f>AND(WM&lt;=MATRIX!N30,MATRIX!N30&lt;=PIU*WM)</f>
        <v>0</v>
      </c>
      <c r="H30" t="b">
        <f>AND(WM&lt;=MATRIX!O30,MATRIX!O30&lt;=PIU*WM)</f>
        <v>0</v>
      </c>
      <c r="J30" s="1" t="str">
        <f>IF(AND(D30,G30),CEILING(ML/MATRIX!G30,1),"")</f>
        <v/>
      </c>
      <c r="K30" s="1" t="str">
        <f>IF(AND(E30,H30),CEILING(ML/MATRIX!H30,1),"")</f>
        <v/>
      </c>
      <c r="M30" s="64" t="str">
        <f t="shared" si="0"/>
        <v/>
      </c>
      <c r="O30" s="62" t="str">
        <f>IF(ISNUMBER(M30),M30*MATRIX!E30,"-")</f>
        <v>-</v>
      </c>
      <c r="Q30" s="66" t="str">
        <f>IF(ISNUMBER($M30),IF(KP="kg",M30*MATRIX!CC30,M30*MATRIX!CC30*2.2),"-")</f>
        <v>-</v>
      </c>
      <c r="R30" s="65" t="str">
        <f t="shared" si="1"/>
        <v/>
      </c>
      <c r="T30" s="1" t="str">
        <f>IF(AND(VI&lt;100,ISNUMBER(M30),D30),MATRIX!N30,IF(AND(VI&gt;=100,ISNUMBER(M30),E30),MATRIX!O30,""))</f>
        <v/>
      </c>
      <c r="V30" s="70" t="str">
        <f>IF(ISNUMBER(T30),IF(VI&lt;100,T30*M30*MATRIX!G30,T30*M30*MATRIX!H30),"")</f>
        <v/>
      </c>
      <c r="X30" s="40" t="str">
        <f>IF(ISNUMBER(M30),IF(ISNUMBER(MATRIX!U30),IF(MATRIX!U30-INT(MATRIX!U30)=0,MATRIX!U30,"("&amp;MATRIX!U30&amp;")"),"n/a"),"")</f>
        <v/>
      </c>
      <c r="Y30" s="77"/>
      <c r="Z30" s="81" t="str">
        <f>IF(ISNUMBER(M30), IF(ISNUMBER(MATRIX!AZ30),M30*MATRIX!AZ30,"n/a"),"")</f>
        <v/>
      </c>
      <c r="AA30" s="77"/>
      <c r="AB30" s="83" t="str">
        <f>IF(ISNUMBER($M30), IF(ISNUMBER(MATRIX!BB30),$M30*MATRIX!BB30,"n/a"),"")</f>
        <v/>
      </c>
      <c r="AC30" s="77"/>
      <c r="AD30" s="81" t="str">
        <f>IF(ISNUMBER($M30), IF(ISNUMBER(MATRIX!BJ30),M30*MATRIX!BJ30,"n/a"),"")</f>
        <v/>
      </c>
      <c r="AE30" s="77" t="s">
        <v>434</v>
      </c>
      <c r="AF30" s="83" t="str">
        <f>IF(ISNUMBER($M30), IF(ISNUMBER(MATRIX!BL30),$M30*MATRIX!BL30,"n/a"),"")</f>
        <v/>
      </c>
      <c r="AH30" s="223" t="str">
        <f>IF(ISNUMBER($M30), IF(MV&gt;200,IF(ISNUMBER(MATRIX!CL30),MATRIX!CL30,"n/a"),IF(ISNUMBER(MATRIX!CH30),MATRIX!CH30,"n/a")),"")</f>
        <v/>
      </c>
      <c r="AI30" s="1"/>
      <c r="AJ30" s="1" t="str">
        <f>IF(ISNUMBER(M30),IF(AND(ISNUMBER('HI-Z-OUTPUT'!AV30),'HI-Z-OUTPUT'!AV30&lt;&gt;0),'HI-Z-OUTPUT'!AV30,'Hi-Z-INPUT'!$K$7*'Hi-Z-INPUT'!$K$11),"")</f>
        <v/>
      </c>
      <c r="AK30" s="1"/>
      <c r="AL30" s="161" t="str">
        <f t="shared" si="10"/>
        <v/>
      </c>
      <c r="AM30" s="1"/>
      <c r="AN30" s="124" t="str">
        <f>IF(ISNUMBER($M30),IF(MV&lt;200,IF(ISNUMBER(MATRIX!BA30),ROUND(MATRIX!BA30/1000*IDLE*CKWH,2),"-"),IF(ISNUMBER(MATRIX!BK30),ROUND(MATRIX!BK30/1000*IDLE*CKWH,2),"-")),"")</f>
        <v/>
      </c>
      <c r="AO30" s="125" t="str">
        <f t="shared" si="11"/>
        <v/>
      </c>
      <c r="AQ30" s="104" t="str">
        <f>IF(ISNUMBER($M30),IF(MV&lt;200,IF(ISNUMBER(MATRIX!BC30),ROUND(MATRIX!BC30/1000*RUNNING*CKWH,2),"-"),IF(ISNUMBER(MATRIX!BM30),ROUND(MATRIX!BM30/1000*RUNNING*CKWH,2),"-")),"")</f>
        <v/>
      </c>
      <c r="AR30" s="130" t="str">
        <f t="shared" si="12"/>
        <v/>
      </c>
      <c r="AT30" s="104"/>
      <c r="AU30" s="130" t="str">
        <f t="shared" si="13"/>
        <v/>
      </c>
      <c r="AW30" s="129" t="str">
        <f t="shared" si="5"/>
        <v/>
      </c>
      <c r="AX30" s="127" t="str">
        <f t="shared" si="6"/>
        <v/>
      </c>
      <c r="AZ30" s="101" t="str">
        <f>IF(ISNUMBER(M30),IF(ISNUMBER(MATRIX!BU30),M30*MATRIX!BU30,"n/a"),"")</f>
        <v/>
      </c>
      <c r="BA30" s="72"/>
      <c r="BB30" s="72" t="str">
        <f>IF(ISNUMBER(M30),IF(ISNUMBER(MATRIX!BV30*AL30),M30*MATRIX!BV30*AL30,"n/a"),"")</f>
        <v/>
      </c>
      <c r="BC30" s="72"/>
      <c r="BD30" s="100" t="str">
        <f t="shared" si="7"/>
        <v/>
      </c>
      <c r="BE30" s="96"/>
      <c r="BF30" s="157" t="str">
        <f t="shared" si="8"/>
        <v/>
      </c>
      <c r="BG30" s="158" t="str">
        <f t="shared" si="14"/>
        <v/>
      </c>
      <c r="BI30" s="85" t="str">
        <f>IF(ISNUMBER(M30),IF(ISNUMBER(MATRIX!Y30),MATRIX!Y30,"n/a"),"")</f>
        <v/>
      </c>
      <c r="BJ30" s="86" t="str">
        <f t="shared" si="15"/>
        <v/>
      </c>
    </row>
    <row r="31" spans="1:62">
      <c r="A31" s="43" t="str">
        <f>MATRIX!A31</f>
        <v>Powersoft</v>
      </c>
      <c r="B31" s="11" t="str">
        <f>IF(MATRIX!B31&lt;&gt;0,MATRIX!B31,"-")</f>
        <v>Quattrocanali 4804</v>
      </c>
      <c r="D31" t="b">
        <f>ISNUMBER(MATRIX!G31)</f>
        <v>1</v>
      </c>
      <c r="E31" t="b">
        <f>ISNUMBER(MATRIX!H31)</f>
        <v>1</v>
      </c>
      <c r="G31" t="b">
        <f>AND(WM&lt;=MATRIX!N31,MATRIX!N31&lt;=PIU*WM)</f>
        <v>0</v>
      </c>
      <c r="H31" t="b">
        <f>AND(WM&lt;=MATRIX!O31,MATRIX!O31&lt;=PIU*WM)</f>
        <v>0</v>
      </c>
      <c r="J31" s="1" t="str">
        <f>IF(AND(D31,G31),CEILING(ML/MATRIX!G31,1),"")</f>
        <v/>
      </c>
      <c r="K31" s="1" t="str">
        <f>IF(AND(E31,H31),CEILING(ML/MATRIX!H31,1),"")</f>
        <v/>
      </c>
      <c r="M31" s="64" t="str">
        <f t="shared" si="0"/>
        <v/>
      </c>
      <c r="O31" s="62" t="str">
        <f>IF(ISNUMBER(M31),M31*MATRIX!E31,"-")</f>
        <v>-</v>
      </c>
      <c r="Q31" s="66" t="str">
        <f>IF(ISNUMBER($M31),IF(KP="kg",M31*MATRIX!CC31,M31*MATRIX!CC31*2.2),"-")</f>
        <v>-</v>
      </c>
      <c r="R31" s="65" t="str">
        <f t="shared" si="1"/>
        <v/>
      </c>
      <c r="T31" s="1" t="str">
        <f>IF(AND(VI&lt;100,ISNUMBER(M31),D31),MATRIX!N31,IF(AND(VI&gt;=100,ISNUMBER(M31),E31),MATRIX!O31,""))</f>
        <v/>
      </c>
      <c r="V31" s="70" t="str">
        <f>IF(ISNUMBER(T31),IF(VI&lt;100,T31*M31*MATRIX!G31,T31*M31*MATRIX!H31),"")</f>
        <v/>
      </c>
      <c r="X31" s="40" t="str">
        <f>IF(ISNUMBER(M31),IF(ISNUMBER(MATRIX!U31),IF(MATRIX!U31-INT(MATRIX!U31)=0,MATRIX!U31,"("&amp;MATRIX!U31&amp;")"),"n/a"),"")</f>
        <v/>
      </c>
      <c r="Y31" s="77"/>
      <c r="Z31" s="81" t="str">
        <f>IF(ISNUMBER(M31), IF(ISNUMBER(MATRIX!AZ31),M31*MATRIX!AZ31,"n/a"),"")</f>
        <v/>
      </c>
      <c r="AA31" s="77"/>
      <c r="AB31" s="83" t="str">
        <f>IF(ISNUMBER($M31), IF(ISNUMBER(MATRIX!BB31),$M31*MATRIX!BB31,"n/a"),"")</f>
        <v/>
      </c>
      <c r="AC31" s="77"/>
      <c r="AD31" s="81" t="str">
        <f>IF(ISNUMBER($M31), IF(ISNUMBER(MATRIX!BJ31),M31*MATRIX!BJ31,"n/a"),"")</f>
        <v/>
      </c>
      <c r="AE31" s="77" t="s">
        <v>434</v>
      </c>
      <c r="AF31" s="83" t="str">
        <f>IF(ISNUMBER($M31), IF(ISNUMBER(MATRIX!BL31),$M31*MATRIX!BL31,"n/a"),"")</f>
        <v/>
      </c>
      <c r="AH31" s="223" t="str">
        <f>IF(ISNUMBER($M31), IF(MV&gt;200,IF(ISNUMBER(MATRIX!CL31),MATRIX!CL31,"n/a"),IF(ISNUMBER(MATRIX!CH31),MATRIX!CH31,"n/a")),"")</f>
        <v/>
      </c>
      <c r="AI31" s="1"/>
      <c r="AJ31" s="1" t="str">
        <f>IF(ISNUMBER(M31),IF(AND(ISNUMBER('HI-Z-OUTPUT'!AV31),'HI-Z-OUTPUT'!AV31&lt;&gt;0),'HI-Z-OUTPUT'!AV31,'Hi-Z-INPUT'!$K$7*'Hi-Z-INPUT'!$K$11),"")</f>
        <v/>
      </c>
      <c r="AK31" s="1"/>
      <c r="AL31" s="161" t="str">
        <f t="shared" si="10"/>
        <v/>
      </c>
      <c r="AM31" s="1"/>
      <c r="AN31" s="124" t="str">
        <f>IF(ISNUMBER($M31),IF(MV&lt;200,IF(ISNUMBER(MATRIX!BA31),ROUND(MATRIX!BA31/1000*IDLE*CKWH,2),"-"),IF(ISNUMBER(MATRIX!BK31),ROUND(MATRIX!BK31/1000*IDLE*CKWH,2),"-")),"")</f>
        <v/>
      </c>
      <c r="AO31" s="125" t="str">
        <f t="shared" si="11"/>
        <v/>
      </c>
      <c r="AQ31" s="104" t="str">
        <f>IF(ISNUMBER($M31),IF(MV&lt;200,IF(ISNUMBER(MATRIX!BC31),ROUND(MATRIX!BC31/1000*RUNNING*CKWH,2),"-"),IF(ISNUMBER(MATRIX!BM31),ROUND(MATRIX!BM31/1000*RUNNING*CKWH,2),"-")),"")</f>
        <v/>
      </c>
      <c r="AR31" s="130" t="str">
        <f t="shared" si="12"/>
        <v/>
      </c>
      <c r="AT31" s="104"/>
      <c r="AU31" s="130" t="str">
        <f t="shared" si="13"/>
        <v/>
      </c>
      <c r="AW31" s="129" t="str">
        <f t="shared" si="5"/>
        <v/>
      </c>
      <c r="AX31" s="127" t="str">
        <f t="shared" si="6"/>
        <v/>
      </c>
      <c r="AZ31" s="101" t="str">
        <f>IF(ISNUMBER(M31),IF(ISNUMBER(MATRIX!BU31),M31*MATRIX!BU31,"n/a"),"")</f>
        <v/>
      </c>
      <c r="BA31" s="72"/>
      <c r="BB31" s="72" t="str">
        <f>IF(ISNUMBER(M31),IF(ISNUMBER(MATRIX!BV31*AL31),M31*MATRIX!BV31*AL31,"n/a"),"")</f>
        <v/>
      </c>
      <c r="BC31" s="72"/>
      <c r="BD31" s="100" t="str">
        <f t="shared" si="7"/>
        <v/>
      </c>
      <c r="BE31" s="96"/>
      <c r="BF31" s="157" t="str">
        <f t="shared" si="8"/>
        <v/>
      </c>
      <c r="BG31" s="158" t="str">
        <f t="shared" si="14"/>
        <v/>
      </c>
      <c r="BI31" s="85" t="str">
        <f>IF(ISNUMBER(M31),IF(ISNUMBER(MATRIX!Y31),MATRIX!Y31,"n/a"),"")</f>
        <v/>
      </c>
      <c r="BJ31" s="86" t="str">
        <f t="shared" si="15"/>
        <v/>
      </c>
    </row>
    <row r="32" spans="1:62">
      <c r="A32" s="43" t="str">
        <f>MATRIX!A32</f>
        <v>Powersoft</v>
      </c>
      <c r="B32" s="11" t="str">
        <f>IF(MATRIX!B32&lt;&gt;0,MATRIX!B32,"-")</f>
        <v>Quattrocanali 8804</v>
      </c>
      <c r="D32" t="b">
        <f>ISNUMBER(MATRIX!G32)</f>
        <v>1</v>
      </c>
      <c r="E32" t="b">
        <f>ISNUMBER(MATRIX!H32)</f>
        <v>1</v>
      </c>
      <c r="G32" t="b">
        <f>AND(WM&lt;=MATRIX!N32,MATRIX!N32&lt;=PIU*WM)</f>
        <v>0</v>
      </c>
      <c r="H32" t="b">
        <f>AND(WM&lt;=MATRIX!O32,MATRIX!O32&lt;=PIU*WM)</f>
        <v>0</v>
      </c>
      <c r="J32" s="1" t="str">
        <f>IF(AND(D32,G32),CEILING(ML/MATRIX!G32,1),"")</f>
        <v/>
      </c>
      <c r="K32" s="1" t="str">
        <f>IF(AND(E32,H32),CEILING(ML/MATRIX!H32,1),"")</f>
        <v/>
      </c>
      <c r="M32" s="64" t="str">
        <f t="shared" si="0"/>
        <v/>
      </c>
      <c r="O32" s="62" t="str">
        <f>IF(ISNUMBER(M32),M32*MATRIX!E32,"-")</f>
        <v>-</v>
      </c>
      <c r="Q32" s="66" t="str">
        <f>IF(ISNUMBER($M32),IF(KP="kg",M32*MATRIX!CC32,M32*MATRIX!CC32*2.2),"-")</f>
        <v>-</v>
      </c>
      <c r="R32" s="65" t="str">
        <f t="shared" si="1"/>
        <v/>
      </c>
      <c r="T32" s="1" t="str">
        <f>IF(AND(VI&lt;100,ISNUMBER(M32),D32),MATRIX!N32,IF(AND(VI&gt;=100,ISNUMBER(M32),E32),MATRIX!O32,""))</f>
        <v/>
      </c>
      <c r="V32" s="70" t="str">
        <f>IF(ISNUMBER(T32),IF(VI&lt;100,T32*M32*MATRIX!G32,T32*M32*MATRIX!H32),"")</f>
        <v/>
      </c>
      <c r="X32" s="40" t="str">
        <f>IF(ISNUMBER(M32),IF(ISNUMBER(MATRIX!U32),IF(MATRIX!U32-INT(MATRIX!U32)=0,MATRIX!U32,"("&amp;MATRIX!U32&amp;")"),"n/a"),"")</f>
        <v/>
      </c>
      <c r="Y32" s="77"/>
      <c r="Z32" s="81" t="str">
        <f>IF(ISNUMBER(M32), IF(ISNUMBER(MATRIX!AZ32),M32*MATRIX!AZ32,"n/a"),"")</f>
        <v/>
      </c>
      <c r="AA32" s="77"/>
      <c r="AB32" s="83" t="str">
        <f>IF(ISNUMBER($M32), IF(ISNUMBER(MATRIX!BB32),$M32*MATRIX!BB32,"n/a"),"")</f>
        <v/>
      </c>
      <c r="AC32" s="77"/>
      <c r="AD32" s="81" t="str">
        <f>IF(ISNUMBER($M32), IF(ISNUMBER(MATRIX!BJ32),M32*MATRIX!BJ32,"n/a"),"")</f>
        <v/>
      </c>
      <c r="AE32" s="77" t="s">
        <v>434</v>
      </c>
      <c r="AF32" s="83" t="str">
        <f>IF(ISNUMBER($M32), IF(ISNUMBER(MATRIX!BL32),$M32*MATRIX!BL32,"n/a"),"")</f>
        <v/>
      </c>
      <c r="AH32" s="223" t="str">
        <f>IF(ISNUMBER($M32), IF(MV&gt;200,IF(ISNUMBER(MATRIX!CL32),MATRIX!CL32,"n/a"),IF(ISNUMBER(MATRIX!CH32),MATRIX!CH32,"n/a")),"")</f>
        <v/>
      </c>
      <c r="AI32" s="1"/>
      <c r="AJ32" s="1" t="str">
        <f>IF(ISNUMBER(M32),IF(AND(ISNUMBER('HI-Z-OUTPUT'!AV32),'HI-Z-OUTPUT'!AV32&lt;&gt;0),'HI-Z-OUTPUT'!AV32,'Hi-Z-INPUT'!$K$7*'Hi-Z-INPUT'!$K$11),"")</f>
        <v/>
      </c>
      <c r="AK32" s="1"/>
      <c r="AL32" s="161" t="str">
        <f t="shared" si="10"/>
        <v/>
      </c>
      <c r="AM32" s="1"/>
      <c r="AN32" s="124" t="str">
        <f>IF(ISNUMBER($M32),IF(MV&lt;200,IF(ISNUMBER(MATRIX!BA32),ROUND(MATRIX!BA32/1000*IDLE*CKWH,2),"-"),IF(ISNUMBER(MATRIX!BK32),ROUND(MATRIX!BK32/1000*IDLE*CKWH,2),"-")),"")</f>
        <v/>
      </c>
      <c r="AO32" s="125" t="str">
        <f t="shared" si="11"/>
        <v/>
      </c>
      <c r="AQ32" s="104" t="str">
        <f>IF(ISNUMBER($M32),IF(MV&lt;200,IF(ISNUMBER(MATRIX!BC32),ROUND(MATRIX!BC32/1000*RUNNING*CKWH,2),"-"),IF(ISNUMBER(MATRIX!BM32),ROUND(MATRIX!BM32/1000*RUNNING*CKWH,2),"-")),"")</f>
        <v/>
      </c>
      <c r="AR32" s="130" t="str">
        <f t="shared" si="12"/>
        <v/>
      </c>
      <c r="AT32" s="104"/>
      <c r="AU32" s="130" t="str">
        <f t="shared" si="13"/>
        <v/>
      </c>
      <c r="AW32" s="129" t="str">
        <f t="shared" si="5"/>
        <v/>
      </c>
      <c r="AX32" s="127" t="str">
        <f t="shared" si="6"/>
        <v/>
      </c>
      <c r="AZ32" s="101" t="str">
        <f>IF(ISNUMBER(M32),IF(ISNUMBER(MATRIX!BU32),M32*MATRIX!BU32,"n/a"),"")</f>
        <v/>
      </c>
      <c r="BA32" s="72"/>
      <c r="BB32" s="72" t="str">
        <f>IF(ISNUMBER(M32),IF(ISNUMBER(MATRIX!BV32*AL32),M32*MATRIX!BV32*AL32,"n/a"),"")</f>
        <v/>
      </c>
      <c r="BC32" s="72"/>
      <c r="BD32" s="100" t="str">
        <f t="shared" si="7"/>
        <v/>
      </c>
      <c r="BE32" s="96"/>
      <c r="BF32" s="157" t="str">
        <f t="shared" si="8"/>
        <v/>
      </c>
      <c r="BG32" s="158" t="str">
        <f t="shared" si="14"/>
        <v/>
      </c>
      <c r="BI32" s="85" t="str">
        <f>IF(ISNUMBER(M32),IF(ISNUMBER(MATRIX!Y32),MATRIX!Y32,"n/a"),"")</f>
        <v/>
      </c>
      <c r="BJ32" s="86" t="str">
        <f t="shared" si="15"/>
        <v/>
      </c>
    </row>
    <row r="33" spans="1:62">
      <c r="A33" s="43" t="str">
        <f>MATRIX!A33</f>
        <v>Powersoft</v>
      </c>
      <c r="B33" s="11" t="str">
        <f>IF(MATRIX!B33&lt;&gt;0,MATRIX!B33,"-")</f>
        <v>Duecanali 804</v>
      </c>
      <c r="D33" t="b">
        <f>ISNUMBER(MATRIX!G33)</f>
        <v>1</v>
      </c>
      <c r="E33" t="b">
        <f>ISNUMBER(MATRIX!H33)</f>
        <v>1</v>
      </c>
      <c r="G33" t="b">
        <f>AND(WM&lt;=MATRIX!N33,MATRIX!N33&lt;=PIU*WM)</f>
        <v>0</v>
      </c>
      <c r="H33" t="b">
        <f>AND(WM&lt;=MATRIX!O33,MATRIX!O33&lt;=PIU*WM)</f>
        <v>0</v>
      </c>
      <c r="J33" s="1" t="str">
        <f>IF(AND(D33,G33),CEILING(ML/MATRIX!G33,1),"")</f>
        <v/>
      </c>
      <c r="K33" s="1" t="str">
        <f>IF(AND(E33,H33),CEILING(ML/MATRIX!H33,1),"")</f>
        <v/>
      </c>
      <c r="M33" s="64" t="str">
        <f t="shared" si="0"/>
        <v/>
      </c>
      <c r="O33" s="62" t="str">
        <f>IF(ISNUMBER(M33),M33*MATRIX!E33,"-")</f>
        <v>-</v>
      </c>
      <c r="Q33" s="66" t="str">
        <f>IF(ISNUMBER($M33),IF(KP="kg",M33*MATRIX!CC33,M33*MATRIX!CC33*2.2),"-")</f>
        <v>-</v>
      </c>
      <c r="R33" s="65" t="str">
        <f t="shared" si="1"/>
        <v/>
      </c>
      <c r="T33" s="1" t="str">
        <f>IF(AND(VI&lt;100,ISNUMBER(M33),D33),MATRIX!N33,IF(AND(VI&gt;=100,ISNUMBER(M33),E33),MATRIX!O33,""))</f>
        <v/>
      </c>
      <c r="V33" s="70" t="str">
        <f>IF(ISNUMBER(T33),IF(VI&lt;100,T33*M33*MATRIX!G33,T33*M33*MATRIX!H33),"")</f>
        <v/>
      </c>
      <c r="X33" s="40" t="str">
        <f>IF(ISNUMBER(M33),IF(ISNUMBER(MATRIX!U33),IF(MATRIX!U33-INT(MATRIX!U33)=0,MATRIX!U33,"("&amp;MATRIX!U33&amp;")"),"n/a"),"")</f>
        <v/>
      </c>
      <c r="Y33" s="77"/>
      <c r="Z33" s="81" t="str">
        <f>IF(ISNUMBER(M33), IF(ISNUMBER(MATRIX!AZ33),M33*MATRIX!AZ33,"n/a"),"")</f>
        <v/>
      </c>
      <c r="AA33" s="77"/>
      <c r="AB33" s="83" t="str">
        <f>IF(ISNUMBER($M33), IF(ISNUMBER(MATRIX!BB33),$M33*MATRIX!BB33,"n/a"),"")</f>
        <v/>
      </c>
      <c r="AC33" s="77"/>
      <c r="AD33" s="81" t="str">
        <f>IF(ISNUMBER($M33), IF(ISNUMBER(MATRIX!BJ33),M33*MATRIX!BJ33,"n/a"),"")</f>
        <v/>
      </c>
      <c r="AE33" s="77" t="s">
        <v>434</v>
      </c>
      <c r="AF33" s="83" t="str">
        <f>IF(ISNUMBER($M33), IF(ISNUMBER(MATRIX!BL33),$M33*MATRIX!BL33,"n/a"),"")</f>
        <v/>
      </c>
      <c r="AH33" s="223" t="str">
        <f>IF(ISNUMBER($M33), IF(MV&gt;200,IF(ISNUMBER(MATRIX!CL33),MATRIX!CL33,"n/a"),IF(ISNUMBER(MATRIX!CH33),MATRIX!CH33,"n/a")),"")</f>
        <v/>
      </c>
      <c r="AI33" s="1"/>
      <c r="AJ33" s="1" t="str">
        <f>IF(ISNUMBER(M33),IF(AND(ISNUMBER('HI-Z-OUTPUT'!AV33),'HI-Z-OUTPUT'!AV33&lt;&gt;0),'HI-Z-OUTPUT'!AV33,'Hi-Z-INPUT'!$K$7*'Hi-Z-INPUT'!$K$11),"")</f>
        <v/>
      </c>
      <c r="AK33" s="1"/>
      <c r="AL33" s="161" t="str">
        <f t="shared" si="10"/>
        <v/>
      </c>
      <c r="AM33" s="1"/>
      <c r="AN33" s="124" t="str">
        <f>IF(ISNUMBER($M33),IF(MV&lt;200,IF(ISNUMBER(MATRIX!BA33),ROUND(MATRIX!BA33/1000*IDLE*CKWH,2),"-"),IF(ISNUMBER(MATRIX!BK33),ROUND(MATRIX!BK33/1000*IDLE*CKWH,2),"-")),"")</f>
        <v/>
      </c>
      <c r="AO33" s="125" t="str">
        <f t="shared" si="11"/>
        <v/>
      </c>
      <c r="AQ33" s="104" t="str">
        <f>IF(ISNUMBER($M33),IF(MV&lt;200,IF(ISNUMBER(MATRIX!BC33),ROUND(MATRIX!BC33/1000*RUNNING*CKWH,2),"-"),IF(ISNUMBER(MATRIX!BM33),ROUND(MATRIX!BM33/1000*RUNNING*CKWH,2),"-")),"")</f>
        <v/>
      </c>
      <c r="AR33" s="130" t="str">
        <f t="shared" si="12"/>
        <v/>
      </c>
      <c r="AT33" s="104"/>
      <c r="AU33" s="130" t="str">
        <f t="shared" si="13"/>
        <v/>
      </c>
      <c r="AW33" s="129" t="str">
        <f t="shared" si="5"/>
        <v/>
      </c>
      <c r="AX33" s="127" t="str">
        <f t="shared" si="6"/>
        <v/>
      </c>
      <c r="AZ33" s="101" t="str">
        <f>IF(ISNUMBER(M33),IF(ISNUMBER(MATRIX!BU33),M33*MATRIX!BU33,"n/a"),"")</f>
        <v/>
      </c>
      <c r="BA33" s="72"/>
      <c r="BB33" s="72" t="str">
        <f>IF(ISNUMBER(M33),IF(ISNUMBER(MATRIX!BV33*AL33),M33*MATRIX!BV33*AL33,"n/a"),"")</f>
        <v/>
      </c>
      <c r="BC33" s="72"/>
      <c r="BD33" s="100" t="str">
        <f t="shared" si="7"/>
        <v/>
      </c>
      <c r="BE33" s="96"/>
      <c r="BF33" s="157" t="str">
        <f t="shared" si="8"/>
        <v/>
      </c>
      <c r="BG33" s="158" t="str">
        <f t="shared" si="14"/>
        <v/>
      </c>
      <c r="BI33" s="85" t="str">
        <f>IF(ISNUMBER(M33),IF(ISNUMBER(MATRIX!Y33),MATRIX!Y33,"n/a"),"")</f>
        <v/>
      </c>
      <c r="BJ33" s="86" t="str">
        <f t="shared" si="15"/>
        <v/>
      </c>
    </row>
    <row r="34" spans="1:62">
      <c r="A34" s="43" t="str">
        <f>MATRIX!A34</f>
        <v>Powersoft</v>
      </c>
      <c r="B34" s="11" t="str">
        <f>IF(MATRIX!B34&lt;&gt;0,MATRIX!B34,"-")</f>
        <v>Duecanali 1604</v>
      </c>
      <c r="D34" t="b">
        <f>ISNUMBER(MATRIX!G34)</f>
        <v>1</v>
      </c>
      <c r="E34" t="b">
        <f>ISNUMBER(MATRIX!H34)</f>
        <v>1</v>
      </c>
      <c r="G34" t="b">
        <f>AND(WM&lt;=MATRIX!N34,MATRIX!N34&lt;=PIU*WM)</f>
        <v>0</v>
      </c>
      <c r="H34" t="b">
        <f>AND(WM&lt;=MATRIX!O34,MATRIX!O34&lt;=PIU*WM)</f>
        <v>0</v>
      </c>
      <c r="J34" s="1" t="str">
        <f>IF(AND(D34,G34),CEILING(ML/MATRIX!G34,1),"")</f>
        <v/>
      </c>
      <c r="K34" s="1" t="str">
        <f>IF(AND(E34,H34),CEILING(ML/MATRIX!H34,1),"")</f>
        <v/>
      </c>
      <c r="M34" s="64" t="str">
        <f t="shared" si="0"/>
        <v/>
      </c>
      <c r="O34" s="62" t="str">
        <f>IF(ISNUMBER(M34),M34*MATRIX!E34,"-")</f>
        <v>-</v>
      </c>
      <c r="Q34" s="66" t="str">
        <f>IF(ISNUMBER($M34),IF(KP="kg",M34*MATRIX!CC34,M34*MATRIX!CC34*2.2),"-")</f>
        <v>-</v>
      </c>
      <c r="R34" s="65" t="str">
        <f t="shared" si="1"/>
        <v/>
      </c>
      <c r="T34" s="1" t="str">
        <f>IF(AND(VI&lt;100,ISNUMBER(M34),D34),MATRIX!N34,IF(AND(VI&gt;=100,ISNUMBER(M34),E34),MATRIX!O34,""))</f>
        <v/>
      </c>
      <c r="V34" s="70" t="str">
        <f>IF(ISNUMBER(T34),IF(VI&lt;100,T34*M34*MATRIX!G34,T34*M34*MATRIX!H34),"")</f>
        <v/>
      </c>
      <c r="X34" s="40" t="str">
        <f>IF(ISNUMBER(M34),IF(ISNUMBER(MATRIX!U34),IF(MATRIX!U34-INT(MATRIX!U34)=0,MATRIX!U34,"("&amp;MATRIX!U34&amp;")"),"n/a"),"")</f>
        <v/>
      </c>
      <c r="Y34" s="77"/>
      <c r="Z34" s="81" t="str">
        <f>IF(ISNUMBER(M34), IF(ISNUMBER(MATRIX!AZ34),M34*MATRIX!AZ34,"n/a"),"")</f>
        <v/>
      </c>
      <c r="AA34" s="77"/>
      <c r="AB34" s="83" t="str">
        <f>IF(ISNUMBER($M34), IF(ISNUMBER(MATRIX!BB34),$M34*MATRIX!BB34,"n/a"),"")</f>
        <v/>
      </c>
      <c r="AC34" s="77"/>
      <c r="AD34" s="81" t="str">
        <f>IF(ISNUMBER($M34), IF(ISNUMBER(MATRIX!BJ34),M34*MATRIX!BJ34,"n/a"),"")</f>
        <v/>
      </c>
      <c r="AE34" s="77" t="s">
        <v>434</v>
      </c>
      <c r="AF34" s="83" t="str">
        <f>IF(ISNUMBER($M34), IF(ISNUMBER(MATRIX!BL34),$M34*MATRIX!BL34,"n/a"),"")</f>
        <v/>
      </c>
      <c r="AH34" s="223" t="str">
        <f>IF(ISNUMBER($M34), IF(MV&gt;200,IF(ISNUMBER(MATRIX!CL34),MATRIX!CL34,"n/a"),IF(ISNUMBER(MATRIX!CH34),MATRIX!CH34,"n/a")),"")</f>
        <v/>
      </c>
      <c r="AI34" s="1"/>
      <c r="AJ34" s="1" t="str">
        <f>IF(ISNUMBER(M34),IF(AND(ISNUMBER('HI-Z-OUTPUT'!AV34),'HI-Z-OUTPUT'!AV34&lt;&gt;0),'HI-Z-OUTPUT'!AV34,'Hi-Z-INPUT'!$K$7*'Hi-Z-INPUT'!$K$11),"")</f>
        <v/>
      </c>
      <c r="AK34" s="1"/>
      <c r="AL34" s="161" t="str">
        <f t="shared" si="10"/>
        <v/>
      </c>
      <c r="AM34" s="1"/>
      <c r="AN34" s="124" t="str">
        <f>IF(ISNUMBER($M34),IF(MV&lt;200,IF(ISNUMBER(MATRIX!BA34),ROUND(MATRIX!BA34/1000*IDLE*CKWH,2),"-"),IF(ISNUMBER(MATRIX!BK34),ROUND(MATRIX!BK34/1000*IDLE*CKWH,2),"-")),"")</f>
        <v/>
      </c>
      <c r="AO34" s="125" t="str">
        <f t="shared" si="11"/>
        <v/>
      </c>
      <c r="AQ34" s="104" t="str">
        <f>IF(ISNUMBER($M34),IF(MV&lt;200,IF(ISNUMBER(MATRIX!BC34),ROUND(MATRIX!BC34/1000*RUNNING*CKWH,2),"-"),IF(ISNUMBER(MATRIX!BM34),ROUND(MATRIX!BM34/1000*RUNNING*CKWH,2),"-")),"")</f>
        <v/>
      </c>
      <c r="AR34" s="130" t="str">
        <f t="shared" si="12"/>
        <v/>
      </c>
      <c r="AT34" s="104"/>
      <c r="AU34" s="130" t="str">
        <f t="shared" si="13"/>
        <v/>
      </c>
      <c r="AW34" s="129" t="str">
        <f t="shared" si="5"/>
        <v/>
      </c>
      <c r="AX34" s="127" t="str">
        <f t="shared" si="6"/>
        <v/>
      </c>
      <c r="AZ34" s="101" t="str">
        <f>IF(ISNUMBER(M34),IF(ISNUMBER(MATRIX!BU34),M34*MATRIX!BU34,"n/a"),"")</f>
        <v/>
      </c>
      <c r="BA34" s="72"/>
      <c r="BB34" s="72" t="str">
        <f>IF(ISNUMBER(M34),IF(ISNUMBER(MATRIX!BV34*AL34),M34*MATRIX!BV34*AL34,"n/a"),"")</f>
        <v/>
      </c>
      <c r="BC34" s="72"/>
      <c r="BD34" s="100" t="str">
        <f t="shared" si="7"/>
        <v/>
      </c>
      <c r="BE34" s="96"/>
      <c r="BF34" s="157" t="str">
        <f t="shared" si="8"/>
        <v/>
      </c>
      <c r="BG34" s="158" t="str">
        <f t="shared" si="14"/>
        <v/>
      </c>
      <c r="BI34" s="85" t="str">
        <f>IF(ISNUMBER(M34),IF(ISNUMBER(MATRIX!Y34),MATRIX!Y34,"n/a"),"")</f>
        <v/>
      </c>
      <c r="BJ34" s="86" t="str">
        <f t="shared" si="15"/>
        <v/>
      </c>
    </row>
    <row r="35" spans="1:62">
      <c r="A35" s="43" t="str">
        <f>MATRIX!A35</f>
        <v>Powersoft</v>
      </c>
      <c r="B35" s="11" t="str">
        <f>IF(MATRIX!B35&lt;&gt;0,MATRIX!B35,"-")</f>
        <v>Duecanali 4804</v>
      </c>
      <c r="D35" t="b">
        <f>ISNUMBER(MATRIX!G35)</f>
        <v>1</v>
      </c>
      <c r="E35" t="b">
        <f>ISNUMBER(MATRIX!H35)</f>
        <v>1</v>
      </c>
      <c r="G35" t="b">
        <f>AND(WM&lt;=MATRIX!N35,MATRIX!N35&lt;=PIU*WM)</f>
        <v>0</v>
      </c>
      <c r="H35" t="b">
        <f>AND(WM&lt;=MATRIX!O35,MATRIX!O35&lt;=PIU*WM)</f>
        <v>0</v>
      </c>
      <c r="J35" s="1" t="str">
        <f>IF(AND(D35,G35),CEILING(ML/MATRIX!G35,1),"")</f>
        <v/>
      </c>
      <c r="K35" s="1" t="str">
        <f>IF(AND(E35,H35),CEILING(ML/MATRIX!H35,1),"")</f>
        <v/>
      </c>
      <c r="M35" s="64" t="str">
        <f t="shared" si="0"/>
        <v/>
      </c>
      <c r="O35" s="62" t="str">
        <f>IF(ISNUMBER(M35),M35*MATRIX!E35,"-")</f>
        <v>-</v>
      </c>
      <c r="Q35" s="66" t="str">
        <f>IF(ISNUMBER($M35),IF(KP="kg",M35*MATRIX!CC35,M35*MATRIX!CC35*2.2),"-")</f>
        <v>-</v>
      </c>
      <c r="R35" s="65" t="str">
        <f t="shared" si="1"/>
        <v/>
      </c>
      <c r="T35" s="1" t="str">
        <f>IF(AND(VI&lt;100,ISNUMBER(M35),D35),MATRIX!N35,IF(AND(VI&gt;=100,ISNUMBER(M35),E35),MATRIX!O35,""))</f>
        <v/>
      </c>
      <c r="V35" s="70" t="str">
        <f>IF(ISNUMBER(T35),IF(VI&lt;100,T35*M35*MATRIX!G35,T35*M35*MATRIX!H35),"")</f>
        <v/>
      </c>
      <c r="X35" s="40" t="str">
        <f>IF(ISNUMBER(M35),IF(ISNUMBER(MATRIX!U35),IF(MATRIX!U35-INT(MATRIX!U35)=0,MATRIX!U35,"("&amp;MATRIX!U35&amp;")"),"n/a"),"")</f>
        <v/>
      </c>
      <c r="Y35" s="77"/>
      <c r="Z35" s="81" t="str">
        <f>IF(ISNUMBER(M35), IF(ISNUMBER(MATRIX!AZ35),M35*MATRIX!AZ35,"n/a"),"")</f>
        <v/>
      </c>
      <c r="AA35" s="77"/>
      <c r="AB35" s="83" t="str">
        <f>IF(ISNUMBER($M35), IF(ISNUMBER(MATRIX!BB35),$M35*MATRIX!BB35,"n/a"),"")</f>
        <v/>
      </c>
      <c r="AC35" s="77"/>
      <c r="AD35" s="81" t="str">
        <f>IF(ISNUMBER($M35), IF(ISNUMBER(MATRIX!BJ35),M35*MATRIX!BJ35,"n/a"),"")</f>
        <v/>
      </c>
      <c r="AE35" s="77" t="s">
        <v>434</v>
      </c>
      <c r="AF35" s="83" t="str">
        <f>IF(ISNUMBER($M35), IF(ISNUMBER(MATRIX!BL35),$M35*MATRIX!BL35,"n/a"),"")</f>
        <v/>
      </c>
      <c r="AH35" s="223" t="str">
        <f>IF(ISNUMBER($M35), IF(MV&gt;200,IF(ISNUMBER(MATRIX!CL35),MATRIX!CL35,"n/a"),IF(ISNUMBER(MATRIX!CH35),MATRIX!CH35,"n/a")),"")</f>
        <v/>
      </c>
      <c r="AI35" s="1"/>
      <c r="AJ35" s="1" t="str">
        <f>IF(ISNUMBER(M35),IF(AND(ISNUMBER('HI-Z-OUTPUT'!AV35),'HI-Z-OUTPUT'!AV35&lt;&gt;0),'HI-Z-OUTPUT'!AV35,'Hi-Z-INPUT'!$K$7*'Hi-Z-INPUT'!$K$11),"")</f>
        <v/>
      </c>
      <c r="AK35" s="1"/>
      <c r="AL35" s="161" t="str">
        <f t="shared" si="10"/>
        <v/>
      </c>
      <c r="AM35" s="1"/>
      <c r="AN35" s="124" t="str">
        <f>IF(ISNUMBER($M35),IF(MV&lt;200,IF(ISNUMBER(MATRIX!BA35),ROUND(MATRIX!BA35/1000*IDLE*CKWH,2),"-"),IF(ISNUMBER(MATRIX!BK35),ROUND(MATRIX!BK35/1000*IDLE*CKWH,2),"-")),"")</f>
        <v/>
      </c>
      <c r="AO35" s="125" t="str">
        <f t="shared" si="11"/>
        <v/>
      </c>
      <c r="AQ35" s="104" t="str">
        <f>IF(ISNUMBER($M35),IF(MV&lt;200,IF(ISNUMBER(MATRIX!BC35),ROUND(MATRIX!BC35/1000*RUNNING*CKWH,2),"-"),IF(ISNUMBER(MATRIX!BM35),ROUND(MATRIX!BM35/1000*RUNNING*CKWH,2),"-")),"")</f>
        <v/>
      </c>
      <c r="AR35" s="130" t="str">
        <f t="shared" si="12"/>
        <v/>
      </c>
      <c r="AT35" s="104"/>
      <c r="AU35" s="130" t="str">
        <f t="shared" si="13"/>
        <v/>
      </c>
      <c r="AW35" s="129" t="str">
        <f t="shared" si="5"/>
        <v/>
      </c>
      <c r="AX35" s="127" t="str">
        <f t="shared" si="6"/>
        <v/>
      </c>
      <c r="AZ35" s="101" t="str">
        <f>IF(ISNUMBER(M35),IF(ISNUMBER(MATRIX!BU35),M35*MATRIX!BU35,"n/a"),"")</f>
        <v/>
      </c>
      <c r="BA35" s="72"/>
      <c r="BB35" s="72" t="str">
        <f>IF(ISNUMBER(M35),IF(ISNUMBER(MATRIX!BV35*AL35),M35*MATRIX!BV35*AL35,"n/a"),"")</f>
        <v/>
      </c>
      <c r="BC35" s="72"/>
      <c r="BD35" s="100" t="str">
        <f t="shared" si="7"/>
        <v/>
      </c>
      <c r="BE35" s="96"/>
      <c r="BF35" s="157" t="str">
        <f t="shared" si="8"/>
        <v/>
      </c>
      <c r="BG35" s="158" t="str">
        <f t="shared" si="14"/>
        <v/>
      </c>
      <c r="BI35" s="85" t="str">
        <f>IF(ISNUMBER(M35),IF(ISNUMBER(MATRIX!Y35),MATRIX!Y35,"n/a"),"")</f>
        <v/>
      </c>
      <c r="BJ35" s="86" t="str">
        <f t="shared" si="15"/>
        <v/>
      </c>
    </row>
    <row r="36" spans="1:62">
      <c r="A36" s="43" t="str">
        <f>MATRIX!A36</f>
        <v>Powersoft</v>
      </c>
      <c r="B36" s="11" t="str">
        <f>IF(MATRIX!B36&lt;&gt;0,MATRIX!B36,"-")</f>
        <v>Duecanali 6404</v>
      </c>
      <c r="D36" t="b">
        <f>ISNUMBER(MATRIX!G36)</f>
        <v>1</v>
      </c>
      <c r="E36" t="b">
        <f>ISNUMBER(MATRIX!H36)</f>
        <v>1</v>
      </c>
      <c r="G36" t="b">
        <f>AND(WM&lt;=MATRIX!N36,MATRIX!N36&lt;=PIU*WM)</f>
        <v>0</v>
      </c>
      <c r="H36" t="b">
        <f>AND(WM&lt;=MATRIX!O36,MATRIX!O36&lt;=PIU*WM)</f>
        <v>0</v>
      </c>
      <c r="J36" s="1" t="str">
        <f>IF(AND(D36,G36),CEILING(ML/MATRIX!G36,1),"")</f>
        <v/>
      </c>
      <c r="K36" s="1" t="str">
        <f>IF(AND(E36,H36),CEILING(ML/MATRIX!H36,1),"")</f>
        <v/>
      </c>
      <c r="M36" s="64" t="str">
        <f t="shared" si="0"/>
        <v/>
      </c>
      <c r="O36" s="62" t="str">
        <f>IF(ISNUMBER(M36),M36*MATRIX!E36,"-")</f>
        <v>-</v>
      </c>
      <c r="Q36" s="66" t="str">
        <f>IF(ISNUMBER($M36),IF(KP="kg",M36*MATRIX!CC36,M36*MATRIX!CC36*2.2),"-")</f>
        <v>-</v>
      </c>
      <c r="R36" s="65" t="str">
        <f t="shared" si="1"/>
        <v/>
      </c>
      <c r="T36" s="1" t="str">
        <f>IF(AND(VI&lt;100,ISNUMBER(M36),D36),MATRIX!N36,IF(AND(VI&gt;=100,ISNUMBER(M36),E36),MATRIX!O36,""))</f>
        <v/>
      </c>
      <c r="V36" s="70" t="str">
        <f>IF(ISNUMBER(T36),IF(VI&lt;100,T36*M36*MATRIX!G36,T36*M36*MATRIX!H36),"")</f>
        <v/>
      </c>
      <c r="X36" s="40" t="str">
        <f>IF(ISNUMBER(M36),IF(ISNUMBER(MATRIX!U36),IF(MATRIX!U36-INT(MATRIX!U36)=0,MATRIX!U36,"("&amp;MATRIX!U36&amp;")"),"n/a"),"")</f>
        <v/>
      </c>
      <c r="Y36" s="77"/>
      <c r="Z36" s="81" t="str">
        <f>IF(ISNUMBER(M36), IF(ISNUMBER(MATRIX!AZ36),M36*MATRIX!AZ36,"n/a"),"")</f>
        <v/>
      </c>
      <c r="AA36" s="77"/>
      <c r="AB36" s="83" t="str">
        <f>IF(ISNUMBER($M36), IF(ISNUMBER(MATRIX!BB36),$M36*MATRIX!BB36,"n/a"),"")</f>
        <v/>
      </c>
      <c r="AC36" s="77"/>
      <c r="AD36" s="81" t="str">
        <f>IF(ISNUMBER($M36), IF(ISNUMBER(MATRIX!BJ36),M36*MATRIX!BJ36,"n/a"),"")</f>
        <v/>
      </c>
      <c r="AE36" s="77" t="s">
        <v>434</v>
      </c>
      <c r="AF36" s="83" t="str">
        <f>IF(ISNUMBER($M36), IF(ISNUMBER(MATRIX!BL36),$M36*MATRIX!BL36,"n/a"),"")</f>
        <v/>
      </c>
      <c r="AH36" s="223" t="str">
        <f>IF(ISNUMBER($M36), IF(MV&gt;200,IF(ISNUMBER(MATRIX!CL36),MATRIX!CL36,"n/a"),IF(ISNUMBER(MATRIX!CH36),MATRIX!CH36,"n/a")),"")</f>
        <v/>
      </c>
      <c r="AI36" s="1"/>
      <c r="AJ36" s="1" t="str">
        <f>IF(ISNUMBER(M36),IF(AND(ISNUMBER('HI-Z-OUTPUT'!AV36),'HI-Z-OUTPUT'!AV36&lt;&gt;0),'HI-Z-OUTPUT'!AV36,'Hi-Z-INPUT'!$K$7*'Hi-Z-INPUT'!$K$11),"")</f>
        <v/>
      </c>
      <c r="AK36" s="1"/>
      <c r="AL36" s="161" t="str">
        <f t="shared" si="10"/>
        <v/>
      </c>
      <c r="AM36" s="1"/>
      <c r="AN36" s="124" t="str">
        <f>IF(ISNUMBER($M36),IF(MV&lt;200,IF(ISNUMBER(MATRIX!BA36),ROUND(MATRIX!BA36/1000*IDLE*CKWH,2),"-"),IF(ISNUMBER(MATRIX!BK36),ROUND(MATRIX!BK36/1000*IDLE*CKWH,2),"-")),"")</f>
        <v/>
      </c>
      <c r="AO36" s="125" t="str">
        <f t="shared" si="11"/>
        <v/>
      </c>
      <c r="AQ36" s="104" t="str">
        <f>IF(ISNUMBER($M36),IF(MV&lt;200,IF(ISNUMBER(MATRIX!BC36),ROUND(MATRIX!BC36/1000*RUNNING*CKWH,2),"-"),IF(ISNUMBER(MATRIX!BM36),ROUND(MATRIX!BM36/1000*RUNNING*CKWH,2),"-")),"")</f>
        <v/>
      </c>
      <c r="AR36" s="130" t="str">
        <f t="shared" si="12"/>
        <v/>
      </c>
      <c r="AT36" s="104"/>
      <c r="AU36" s="130" t="str">
        <f t="shared" si="13"/>
        <v/>
      </c>
      <c r="AW36" s="129" t="str">
        <f t="shared" si="5"/>
        <v/>
      </c>
      <c r="AX36" s="127" t="str">
        <f t="shared" si="6"/>
        <v/>
      </c>
      <c r="AZ36" s="101" t="str">
        <f>IF(ISNUMBER(M36),IF(ISNUMBER(MATRIX!BU36),M36*MATRIX!BU36,"n/a"),"")</f>
        <v/>
      </c>
      <c r="BA36" s="72"/>
      <c r="BB36" s="72" t="str">
        <f>IF(ISNUMBER(M36),IF(ISNUMBER(MATRIX!BV36*AL36),M36*MATRIX!BV36*AL36,"n/a"),"")</f>
        <v/>
      </c>
      <c r="BC36" s="72"/>
      <c r="BD36" s="100" t="str">
        <f t="shared" si="7"/>
        <v/>
      </c>
      <c r="BE36" s="96"/>
      <c r="BF36" s="157" t="str">
        <f t="shared" si="8"/>
        <v/>
      </c>
      <c r="BG36" s="158" t="str">
        <f t="shared" si="14"/>
        <v/>
      </c>
      <c r="BI36" s="85" t="str">
        <f>IF(ISNUMBER(M36),IF(ISNUMBER(MATRIX!Y36),MATRIX!Y36,"n/a"),"")</f>
        <v/>
      </c>
      <c r="BJ36" s="86" t="str">
        <f t="shared" si="15"/>
        <v/>
      </c>
    </row>
    <row r="37" spans="1:62">
      <c r="A37" s="43" t="str">
        <f>MATRIX!A37</f>
        <v>LAB GRUPPEN</v>
      </c>
      <c r="B37" s="11" t="str">
        <f>IF(MATRIX!B37&lt;&gt;0,MATRIX!B37,"-")</f>
        <v>C5:4X</v>
      </c>
      <c r="D37" t="b">
        <f>ISNUMBER(MATRIX!G37)</f>
        <v>1</v>
      </c>
      <c r="E37" t="b">
        <f>ISNUMBER(MATRIX!H37)</f>
        <v>1</v>
      </c>
      <c r="G37" t="b">
        <f>AND(WM&lt;=MATRIX!N37,MATRIX!N37&lt;=PIU*WM)</f>
        <v>0</v>
      </c>
      <c r="H37" t="b">
        <f>AND(WM&lt;=MATRIX!O37,MATRIX!O37&lt;=PIU*WM)</f>
        <v>0</v>
      </c>
      <c r="J37" s="1" t="str">
        <f>IF(AND(D37,G37),CEILING(ML/MATRIX!G37,1),"")</f>
        <v/>
      </c>
      <c r="K37" s="1" t="str">
        <f>IF(AND(E37,H37),CEILING(ML/MATRIX!H37,1),"")</f>
        <v/>
      </c>
      <c r="M37" s="64" t="str">
        <f t="shared" si="0"/>
        <v/>
      </c>
      <c r="O37" s="62" t="str">
        <f>IF(ISNUMBER(M37),M37*MATRIX!E37,"-")</f>
        <v>-</v>
      </c>
      <c r="Q37" s="66" t="str">
        <f>IF(ISNUMBER($M37),IF(KP="kg",M37*MATRIX!CC37,M37*MATRIX!CC37*2.2),"-")</f>
        <v>-</v>
      </c>
      <c r="R37" s="65" t="str">
        <f t="shared" si="1"/>
        <v/>
      </c>
      <c r="T37" s="1" t="str">
        <f>IF(AND(VI&lt;100,ISNUMBER(M37),D37),MATRIX!N37,IF(AND(VI&gt;=100,ISNUMBER(M37),E37),MATRIX!O37,""))</f>
        <v/>
      </c>
      <c r="V37" s="70" t="str">
        <f>IF(ISNUMBER(T37),IF(VI&lt;100,T37*M37*MATRIX!G37,T37*M37*MATRIX!H37),"")</f>
        <v/>
      </c>
      <c r="X37" s="40" t="str">
        <f>IF(ISNUMBER(M37),IF(ISNUMBER(MATRIX!U37),IF(MATRIX!U37-INT(MATRIX!U37)=0,MATRIX!U37,"("&amp;MATRIX!U37&amp;")"),"n/a"),"")</f>
        <v/>
      </c>
      <c r="Y37" s="77"/>
      <c r="Z37" s="81" t="str">
        <f>IF(ISNUMBER(M37), IF(ISNUMBER(MATRIX!AZ37),M37*MATRIX!AZ37,"n/a"),"")</f>
        <v/>
      </c>
      <c r="AA37" s="77"/>
      <c r="AB37" s="83" t="str">
        <f>IF(ISNUMBER($M37), IF(ISNUMBER(MATRIX!BB37),$M37*MATRIX!BB37,"n/a"),"")</f>
        <v/>
      </c>
      <c r="AC37" s="77"/>
      <c r="AD37" s="81" t="str">
        <f>IF(ISNUMBER($M37), IF(ISNUMBER(MATRIX!BJ37),M37*MATRIX!BJ37,"n/a"),"")</f>
        <v/>
      </c>
      <c r="AE37" s="77" t="s">
        <v>434</v>
      </c>
      <c r="AF37" s="83" t="str">
        <f>IF(ISNUMBER($M37), IF(ISNUMBER(MATRIX!BL37),$M37*MATRIX!BL37,"n/a"),"")</f>
        <v/>
      </c>
      <c r="AH37" s="223" t="str">
        <f>IF(ISNUMBER($M37), IF(MV&gt;200,IF(ISNUMBER(MATRIX!CL37),MATRIX!CL37,"n/a"),IF(ISNUMBER(MATRIX!CH37),MATRIX!CH37,"n/a")),"")</f>
        <v/>
      </c>
      <c r="AI37" s="1"/>
      <c r="AJ37" s="1" t="str">
        <f>IF(ISNUMBER(M37),IF(AND(ISNUMBER('HI-Z-OUTPUT'!AV37),'HI-Z-OUTPUT'!AV37&lt;&gt;0),'HI-Z-OUTPUT'!AV37,'Hi-Z-INPUT'!$K$7*'Hi-Z-INPUT'!$K$11),"")</f>
        <v/>
      </c>
      <c r="AK37" s="1"/>
      <c r="AL37" s="161" t="str">
        <f t="shared" si="10"/>
        <v/>
      </c>
      <c r="AM37" s="1"/>
      <c r="AN37" s="124" t="str">
        <f>IF(ISNUMBER($M37),IF(MV&lt;200,IF(ISNUMBER(MATRIX!BA37),ROUND(MATRIX!BA37/1000*IDLE*CKWH,2),"-"),IF(ISNUMBER(MATRIX!BK37),ROUND(MATRIX!BK37/1000*IDLE*CKWH,2),"-")),"")</f>
        <v/>
      </c>
      <c r="AO37" s="125" t="str">
        <f t="shared" si="11"/>
        <v/>
      </c>
      <c r="AQ37" s="104" t="str">
        <f>IF(ISNUMBER($M37),IF(MV&lt;200,IF(ISNUMBER(MATRIX!BC37),ROUND(MATRIX!BC37/1000*RUNNING*CKWH,2),"-"),IF(ISNUMBER(MATRIX!BM37),ROUND(MATRIX!BM37/1000*RUNNING*CKWH,2),"-")),"")</f>
        <v/>
      </c>
      <c r="AR37" s="130" t="str">
        <f t="shared" si="12"/>
        <v/>
      </c>
      <c r="AT37" s="104"/>
      <c r="AU37" s="130" t="str">
        <f t="shared" si="13"/>
        <v/>
      </c>
      <c r="AW37" s="129" t="str">
        <f t="shared" si="5"/>
        <v/>
      </c>
      <c r="AX37" s="127" t="str">
        <f t="shared" si="6"/>
        <v/>
      </c>
      <c r="AZ37" s="101" t="str">
        <f>IF(ISNUMBER(M37),IF(ISNUMBER(MATRIX!BU37),M37*MATRIX!BU37,"n/a"),"")</f>
        <v/>
      </c>
      <c r="BA37" s="72"/>
      <c r="BB37" s="72" t="str">
        <f>IF(ISNUMBER(M37),IF(ISNUMBER(MATRIX!BV37*AL37),M37*MATRIX!BV37*AL37,"n/a"),"")</f>
        <v/>
      </c>
      <c r="BC37" s="72"/>
      <c r="BD37" s="100" t="str">
        <f t="shared" si="7"/>
        <v/>
      </c>
      <c r="BE37" s="96"/>
      <c r="BF37" s="157" t="str">
        <f t="shared" si="8"/>
        <v/>
      </c>
      <c r="BG37" s="158" t="str">
        <f t="shared" si="14"/>
        <v/>
      </c>
      <c r="BI37" s="85" t="str">
        <f>IF(ISNUMBER(M37),IF(ISNUMBER(MATRIX!Y37),MATRIX!Y37,"n/a"),"")</f>
        <v/>
      </c>
      <c r="BJ37" s="86" t="str">
        <f t="shared" si="15"/>
        <v/>
      </c>
    </row>
    <row r="38" spans="1:62">
      <c r="A38" s="43" t="str">
        <f>MATRIX!A38</f>
        <v>LAB GRUPPEN</v>
      </c>
      <c r="B38" s="11" t="str">
        <f>IF(MATRIX!B38&lt;&gt;0,MATRIX!B38,"-")</f>
        <v>C10:4X</v>
      </c>
      <c r="D38" t="b">
        <f>ISNUMBER(MATRIX!G38)</f>
        <v>1</v>
      </c>
      <c r="E38" t="b">
        <f>ISNUMBER(MATRIX!H38)</f>
        <v>1</v>
      </c>
      <c r="G38" t="b">
        <f>AND(WM&lt;=MATRIX!N38,MATRIX!N38&lt;=PIU*WM)</f>
        <v>0</v>
      </c>
      <c r="H38" t="b">
        <f>AND(WM&lt;=MATRIX!O38,MATRIX!O38&lt;=PIU*WM)</f>
        <v>0</v>
      </c>
      <c r="J38" s="1" t="str">
        <f>IF(AND(D38,G38),CEILING(ML/MATRIX!G38,1),"")</f>
        <v/>
      </c>
      <c r="K38" s="1" t="str">
        <f>IF(AND(E38,H38),CEILING(ML/MATRIX!H38,1),"")</f>
        <v/>
      </c>
      <c r="M38" s="64" t="str">
        <f t="shared" si="0"/>
        <v/>
      </c>
      <c r="O38" s="62" t="str">
        <f>IF(ISNUMBER(M38),M38*MATRIX!E38,"-")</f>
        <v>-</v>
      </c>
      <c r="Q38" s="66" t="str">
        <f>IF(ISNUMBER($M38),IF(KP="kg",M38*MATRIX!CC38,M38*MATRIX!CC38*2.2),"-")</f>
        <v>-</v>
      </c>
      <c r="R38" s="65" t="str">
        <f t="shared" si="1"/>
        <v/>
      </c>
      <c r="T38" s="1" t="str">
        <f>IF(AND(VI&lt;100,ISNUMBER(M38),D38),MATRIX!N38,IF(AND(VI&gt;=100,ISNUMBER(M38),E38),MATRIX!O38,""))</f>
        <v/>
      </c>
      <c r="V38" s="70" t="str">
        <f>IF(ISNUMBER(T38),IF(VI&lt;100,T38*M38*MATRIX!G38,T38*M38*MATRIX!H38),"")</f>
        <v/>
      </c>
      <c r="X38" s="40" t="str">
        <f>IF(ISNUMBER(M38),IF(ISNUMBER(MATRIX!U38),IF(MATRIX!U38-INT(MATRIX!U38)=0,MATRIX!U38,"("&amp;MATRIX!U38&amp;")"),"n/a"),"")</f>
        <v/>
      </c>
      <c r="Y38" s="77"/>
      <c r="Z38" s="81" t="str">
        <f>IF(ISNUMBER(M38), IF(ISNUMBER(MATRIX!AZ38),M38*MATRIX!AZ38,"n/a"),"")</f>
        <v/>
      </c>
      <c r="AA38" s="77"/>
      <c r="AB38" s="83" t="str">
        <f>IF(ISNUMBER($M38), IF(ISNUMBER(MATRIX!BB38),$M38*MATRIX!BB38,"n/a"),"")</f>
        <v/>
      </c>
      <c r="AC38" s="77"/>
      <c r="AD38" s="81" t="str">
        <f>IF(ISNUMBER($M38), IF(ISNUMBER(MATRIX!BJ38),M38*MATRIX!BJ38,"n/a"),"")</f>
        <v/>
      </c>
      <c r="AE38" s="77" t="s">
        <v>434</v>
      </c>
      <c r="AF38" s="83" t="str">
        <f>IF(ISNUMBER($M38), IF(ISNUMBER(MATRIX!BL38),$M38*MATRIX!BL38,"n/a"),"")</f>
        <v/>
      </c>
      <c r="AH38" s="223" t="str">
        <f>IF(ISNUMBER($M38), IF(MV&gt;200,IF(ISNUMBER(MATRIX!CL38),MATRIX!CL38,"n/a"),IF(ISNUMBER(MATRIX!CH38),MATRIX!CH38,"n/a")),"")</f>
        <v/>
      </c>
      <c r="AI38" s="1"/>
      <c r="AJ38" s="1" t="str">
        <f>IF(ISNUMBER(M38),IF(AND(ISNUMBER('HI-Z-OUTPUT'!AV38),'HI-Z-OUTPUT'!AV38&lt;&gt;0),'HI-Z-OUTPUT'!AV38,'Hi-Z-INPUT'!$K$7*'Hi-Z-INPUT'!$K$11),"")</f>
        <v/>
      </c>
      <c r="AK38" s="1"/>
      <c r="AL38" s="161" t="str">
        <f t="shared" si="10"/>
        <v/>
      </c>
      <c r="AM38" s="1"/>
      <c r="AN38" s="124" t="str">
        <f>IF(ISNUMBER($M38),IF(MV&lt;200,IF(ISNUMBER(MATRIX!BA38),ROUND(MATRIX!BA38/1000*IDLE*CKWH,2),"-"),IF(ISNUMBER(MATRIX!BK38),ROUND(MATRIX!BK38/1000*IDLE*CKWH,2),"-")),"")</f>
        <v/>
      </c>
      <c r="AO38" s="125" t="str">
        <f t="shared" si="11"/>
        <v/>
      </c>
      <c r="AQ38" s="104" t="str">
        <f>IF(ISNUMBER($M38),IF(MV&lt;200,IF(ISNUMBER(MATRIX!BC38),ROUND(MATRIX!BC38/1000*RUNNING*CKWH,2),"-"),IF(ISNUMBER(MATRIX!BM38),ROUND(MATRIX!BM38/1000*RUNNING*CKWH,2),"-")),"")</f>
        <v/>
      </c>
      <c r="AR38" s="130" t="str">
        <f t="shared" si="12"/>
        <v/>
      </c>
      <c r="AT38" s="104"/>
      <c r="AU38" s="130" t="str">
        <f t="shared" si="13"/>
        <v/>
      </c>
      <c r="AW38" s="129" t="str">
        <f t="shared" si="5"/>
        <v/>
      </c>
      <c r="AX38" s="127" t="str">
        <f t="shared" si="6"/>
        <v/>
      </c>
      <c r="AZ38" s="101" t="str">
        <f>IF(ISNUMBER(M38),IF(ISNUMBER(MATRIX!BU38),M38*MATRIX!BU38,"n/a"),"")</f>
        <v/>
      </c>
      <c r="BA38" s="72"/>
      <c r="BB38" s="72" t="str">
        <f>IF(ISNUMBER(M38),IF(ISNUMBER(MATRIX!BV38*AL38),M38*MATRIX!BV38*AL38,"n/a"),"")</f>
        <v/>
      </c>
      <c r="BC38" s="72"/>
      <c r="BD38" s="100" t="str">
        <f t="shared" si="7"/>
        <v/>
      </c>
      <c r="BE38" s="96"/>
      <c r="BF38" s="157" t="str">
        <f t="shared" si="8"/>
        <v/>
      </c>
      <c r="BG38" s="158" t="str">
        <f t="shared" si="14"/>
        <v/>
      </c>
      <c r="BI38" s="85" t="str">
        <f>IF(ISNUMBER(M38),IF(ISNUMBER(MATRIX!Y38),MATRIX!Y38,"n/a"),"")</f>
        <v/>
      </c>
      <c r="BJ38" s="86" t="str">
        <f t="shared" si="15"/>
        <v/>
      </c>
    </row>
    <row r="39" spans="1:62">
      <c r="A39" s="44" t="str">
        <f>MATRIX!A39</f>
        <v>LAB GRUPPEN</v>
      </c>
      <c r="B39" s="11" t="str">
        <f>IF(MATRIX!B39&lt;&gt;0,MATRIX!B39,"-")</f>
        <v>C10:8X</v>
      </c>
      <c r="D39" t="b">
        <f>ISNUMBER(MATRIX!G39)</f>
        <v>1</v>
      </c>
      <c r="E39" t="b">
        <f>ISNUMBER(MATRIX!H39)</f>
        <v>1</v>
      </c>
      <c r="G39" t="b">
        <f>AND(WM&lt;=MATRIX!N39,MATRIX!N39&lt;=PIU*WM)</f>
        <v>0</v>
      </c>
      <c r="H39" t="b">
        <f>AND(WM&lt;=MATRIX!O39,MATRIX!O39&lt;=PIU*WM)</f>
        <v>0</v>
      </c>
      <c r="J39" s="1" t="str">
        <f>IF(AND(D39,G39),CEILING(ML/MATRIX!G39,1),"")</f>
        <v/>
      </c>
      <c r="K39" s="1" t="str">
        <f>IF(AND(E39,H39),CEILING(ML/MATRIX!H39,1),"")</f>
        <v/>
      </c>
      <c r="M39" s="64" t="str">
        <f t="shared" si="0"/>
        <v/>
      </c>
      <c r="O39" s="62" t="str">
        <f>IF(ISNUMBER(M39),M39*MATRIX!E39,"-")</f>
        <v>-</v>
      </c>
      <c r="Q39" s="66" t="str">
        <f>IF(ISNUMBER($M39),IF(KP="kg",M39*MATRIX!CC39,M39*MATRIX!CC39*2.2),"-")</f>
        <v>-</v>
      </c>
      <c r="R39" s="65" t="str">
        <f t="shared" si="1"/>
        <v/>
      </c>
      <c r="T39" s="1" t="str">
        <f>IF(AND(VI&lt;100,ISNUMBER(M39),D39),MATRIX!N39,IF(AND(VI&gt;=100,ISNUMBER(M39),E39),MATRIX!O39,""))</f>
        <v/>
      </c>
      <c r="V39" s="70" t="str">
        <f>IF(ISNUMBER(T39),IF(VI&lt;100,T39*M39*MATRIX!G39,T39*M39*MATRIX!H39),"")</f>
        <v/>
      </c>
      <c r="X39" s="40" t="str">
        <f>IF(ISNUMBER(M39),IF(ISNUMBER(MATRIX!U39),IF(MATRIX!U39-INT(MATRIX!U39)=0,MATRIX!U39,"("&amp;MATRIX!U39&amp;")"),"n/a"),"")</f>
        <v/>
      </c>
      <c r="Y39" s="77"/>
      <c r="Z39" s="81" t="str">
        <f>IF(ISNUMBER(M39), IF(ISNUMBER(MATRIX!AZ39),M39*MATRIX!AZ39,"n/a"),"")</f>
        <v/>
      </c>
      <c r="AA39" s="77"/>
      <c r="AB39" s="83" t="str">
        <f>IF(ISNUMBER($M39), IF(ISNUMBER(MATRIX!BB39),$M39*MATRIX!BB39,"n/a"),"")</f>
        <v/>
      </c>
      <c r="AC39" s="77"/>
      <c r="AD39" s="81" t="str">
        <f>IF(ISNUMBER($M39), IF(ISNUMBER(MATRIX!BJ39),M39*MATRIX!BJ39,"n/a"),"")</f>
        <v/>
      </c>
      <c r="AE39" s="77" t="s">
        <v>434</v>
      </c>
      <c r="AF39" s="83" t="str">
        <f>IF(ISNUMBER($M39), IF(ISNUMBER(MATRIX!BL39),$M39*MATRIX!BL39,"n/a"),"")</f>
        <v/>
      </c>
      <c r="AH39" s="223" t="str">
        <f>IF(ISNUMBER($M39), IF(MV&gt;200,IF(ISNUMBER(MATRIX!CL39),MATRIX!CL39,"n/a"),IF(ISNUMBER(MATRIX!CH39),MATRIX!CH39,"n/a")),"")</f>
        <v/>
      </c>
      <c r="AI39" s="1"/>
      <c r="AJ39" s="1" t="str">
        <f>IF(ISNUMBER(M39),IF(AND(ISNUMBER('HI-Z-OUTPUT'!AV39),'HI-Z-OUTPUT'!AV39&lt;&gt;0),'HI-Z-OUTPUT'!AV39,'Hi-Z-INPUT'!$K$7*'Hi-Z-INPUT'!$K$11),"")</f>
        <v/>
      </c>
      <c r="AK39" s="1"/>
      <c r="AL39" s="161" t="str">
        <f t="shared" si="10"/>
        <v/>
      </c>
      <c r="AM39" s="1"/>
      <c r="AN39" s="124" t="str">
        <f>IF(ISNUMBER($M39),IF(MV&lt;200,IF(ISNUMBER(MATRIX!BA39),ROUND(MATRIX!BA39/1000*IDLE*CKWH,2),"-"),IF(ISNUMBER(MATRIX!BK39),ROUND(MATRIX!BK39/1000*IDLE*CKWH,2),"-")),"")</f>
        <v/>
      </c>
      <c r="AO39" s="125" t="str">
        <f t="shared" si="11"/>
        <v/>
      </c>
      <c r="AQ39" s="104" t="str">
        <f>IF(ISNUMBER($M39),IF(MV&lt;200,IF(ISNUMBER(MATRIX!BC39),ROUND(MATRIX!BC39/1000*RUNNING*CKWH,2),"-"),IF(ISNUMBER(MATRIX!BM39),ROUND(MATRIX!BM39/1000*RUNNING*CKWH,2),"-")),"")</f>
        <v/>
      </c>
      <c r="AR39" s="130" t="str">
        <f t="shared" si="12"/>
        <v/>
      </c>
      <c r="AT39" s="104"/>
      <c r="AU39" s="130" t="str">
        <f t="shared" si="13"/>
        <v/>
      </c>
      <c r="AW39" s="129" t="str">
        <f t="shared" si="5"/>
        <v/>
      </c>
      <c r="AX39" s="127" t="str">
        <f t="shared" si="6"/>
        <v/>
      </c>
      <c r="AZ39" s="101" t="str">
        <f>IF(ISNUMBER(M39),IF(ISNUMBER(MATRIX!BU39),M39*MATRIX!BU39,"n/a"),"")</f>
        <v/>
      </c>
      <c r="BA39" s="72"/>
      <c r="BB39" s="72" t="str">
        <f>IF(ISNUMBER(M39),IF(ISNUMBER(MATRIX!BV39*AL39),M39*MATRIX!BV39*AL39,"n/a"),"")</f>
        <v/>
      </c>
      <c r="BC39" s="72"/>
      <c r="BD39" s="100" t="str">
        <f t="shared" si="7"/>
        <v/>
      </c>
      <c r="BE39" s="96"/>
      <c r="BF39" s="157" t="str">
        <f t="shared" si="8"/>
        <v/>
      </c>
      <c r="BG39" s="158" t="str">
        <f t="shared" si="14"/>
        <v/>
      </c>
      <c r="BI39" s="85" t="str">
        <f>IF(ISNUMBER(M39),IF(ISNUMBER(MATRIX!Y39),MATRIX!Y39,"n/a"),"")</f>
        <v/>
      </c>
      <c r="BJ39" s="86" t="str">
        <f t="shared" si="15"/>
        <v/>
      </c>
    </row>
    <row r="40" spans="1:62">
      <c r="A40" s="44" t="str">
        <f>MATRIX!A40</f>
        <v>LAB GRUPPEN</v>
      </c>
      <c r="B40" s="11" t="str">
        <f>IF(MATRIX!B40&lt;&gt;0,MATRIX!B40,"-")</f>
        <v>C20:8X</v>
      </c>
      <c r="D40" t="b">
        <f>ISNUMBER(MATRIX!G40)</f>
        <v>1</v>
      </c>
      <c r="E40" t="b">
        <f>ISNUMBER(MATRIX!H40)</f>
        <v>1</v>
      </c>
      <c r="G40" t="b">
        <f>AND(WM&lt;=MATRIX!N40,MATRIX!N40&lt;=PIU*WM)</f>
        <v>0</v>
      </c>
      <c r="H40" t="b">
        <f>AND(WM&lt;=MATRIX!O40,MATRIX!O40&lt;=PIU*WM)</f>
        <v>0</v>
      </c>
      <c r="J40" s="1" t="str">
        <f>IF(AND(D40,G40),CEILING(ML/MATRIX!G40,1),"")</f>
        <v/>
      </c>
      <c r="K40" s="1" t="str">
        <f>IF(AND(E40,H40),CEILING(ML/MATRIX!H40,1),"")</f>
        <v/>
      </c>
      <c r="M40" s="64" t="str">
        <f t="shared" ref="M40:M71" si="16">IF(VI&lt;100,J40,K40)</f>
        <v/>
      </c>
      <c r="O40" s="62" t="str">
        <f>IF(ISNUMBER(M40),M40*MATRIX!E40,"-")</f>
        <v>-</v>
      </c>
      <c r="Q40" s="66" t="str">
        <f>IF(ISNUMBER($M40),IF(KP="kg",M40*MATRIX!CC40,M40*MATRIX!CC40*2.2),"-")</f>
        <v>-</v>
      </c>
      <c r="R40" s="65" t="str">
        <f t="shared" si="1"/>
        <v/>
      </c>
      <c r="T40" s="1" t="str">
        <f>IF(AND(VI&lt;100,ISNUMBER(M40),D40),MATRIX!N40,IF(AND(VI&gt;=100,ISNUMBER(M40),E40),MATRIX!O40,""))</f>
        <v/>
      </c>
      <c r="V40" s="70" t="str">
        <f>IF(ISNUMBER(T40),IF(VI&lt;100,T40*M40*MATRIX!G40,T40*M40*MATRIX!H40),"")</f>
        <v/>
      </c>
      <c r="X40" s="40" t="str">
        <f>IF(ISNUMBER(M40),IF(ISNUMBER(MATRIX!U40),IF(MATRIX!U40-INT(MATRIX!U40)=0,MATRIX!U40,"("&amp;MATRIX!U40&amp;")"),"n/a"),"")</f>
        <v/>
      </c>
      <c r="Y40" s="77"/>
      <c r="Z40" s="81" t="str">
        <f>IF(ISNUMBER(M40), IF(ISNUMBER(MATRIX!AZ40),M40*MATRIX!AZ40,"n/a"),"")</f>
        <v/>
      </c>
      <c r="AA40" s="77"/>
      <c r="AB40" s="83" t="str">
        <f>IF(ISNUMBER($M40), IF(ISNUMBER(MATRIX!BB40),$M40*MATRIX!BB40,"n/a"),"")</f>
        <v/>
      </c>
      <c r="AC40" s="77"/>
      <c r="AD40" s="81" t="str">
        <f>IF(ISNUMBER($M40), IF(ISNUMBER(MATRIX!BJ40),M40*MATRIX!BJ40,"n/a"),"")</f>
        <v/>
      </c>
      <c r="AE40" s="77" t="s">
        <v>434</v>
      </c>
      <c r="AF40" s="83" t="str">
        <f>IF(ISNUMBER($M40), IF(ISNUMBER(MATRIX!BL40),$M40*MATRIX!BL40,"n/a"),"")</f>
        <v/>
      </c>
      <c r="AH40" s="223" t="str">
        <f>IF(ISNUMBER($M40), IF(MV&gt;200,IF(ISNUMBER(MATRIX!CL40),MATRIX!CL40,"n/a"),IF(ISNUMBER(MATRIX!CH40),MATRIX!CH40,"n/a")),"")</f>
        <v/>
      </c>
      <c r="AI40" s="1"/>
      <c r="AJ40" s="1" t="str">
        <f>IF(ISNUMBER(M40),IF(AND(ISNUMBER('HI-Z-OUTPUT'!AV40),'HI-Z-OUTPUT'!AV40&lt;&gt;0),'HI-Z-OUTPUT'!AV40,'Hi-Z-INPUT'!$K$7*'Hi-Z-INPUT'!$K$11),"")</f>
        <v/>
      </c>
      <c r="AK40" s="1"/>
      <c r="AL40" s="161" t="str">
        <f t="shared" si="10"/>
        <v/>
      </c>
      <c r="AM40" s="1"/>
      <c r="AN40" s="124" t="str">
        <f>IF(ISNUMBER($M40),IF(MV&lt;200,IF(ISNUMBER(MATRIX!BA40),ROUND(MATRIX!BA40/1000*IDLE*CKWH,2),"-"),IF(ISNUMBER(MATRIX!BK40),ROUND(MATRIX!BK40/1000*IDLE*CKWH,2),"-")),"")</f>
        <v/>
      </c>
      <c r="AO40" s="125" t="str">
        <f t="shared" si="11"/>
        <v/>
      </c>
      <c r="AQ40" s="104" t="str">
        <f>IF(ISNUMBER($M40),IF(MV&lt;200,IF(ISNUMBER(MATRIX!BC40),ROUND(MATRIX!BC40/1000*RUNNING*CKWH,2),"-"),IF(ISNUMBER(MATRIX!BM40),ROUND(MATRIX!BM40/1000*RUNNING*CKWH,2),"-")),"")</f>
        <v/>
      </c>
      <c r="AR40" s="130" t="str">
        <f t="shared" si="12"/>
        <v/>
      </c>
      <c r="AT40" s="104"/>
      <c r="AU40" s="130" t="str">
        <f t="shared" si="13"/>
        <v/>
      </c>
      <c r="AW40" s="129" t="str">
        <f t="shared" si="5"/>
        <v/>
      </c>
      <c r="AX40" s="127" t="str">
        <f t="shared" si="6"/>
        <v/>
      </c>
      <c r="AZ40" s="101" t="str">
        <f>IF(ISNUMBER(M40),IF(ISNUMBER(MATRIX!BU40),M40*MATRIX!BU40,"n/a"),"")</f>
        <v/>
      </c>
      <c r="BA40" s="72"/>
      <c r="BB40" s="72" t="str">
        <f>IF(ISNUMBER(M40),IF(ISNUMBER(MATRIX!BV40*AL40),M40*MATRIX!BV40*AL40,"n/a"),"")</f>
        <v/>
      </c>
      <c r="BC40" s="72"/>
      <c r="BD40" s="100" t="str">
        <f t="shared" ref="BD40:BD71" si="17">IF(AND(ISNUMBER(AZ40),ISNUMBER(BB40)),(AZ40*IDLE+BB40*RUNNING)*DAYS/1000,"")</f>
        <v/>
      </c>
      <c r="BE40" s="96"/>
      <c r="BF40" s="157" t="str">
        <f t="shared" si="8"/>
        <v/>
      </c>
      <c r="BG40" s="158" t="str">
        <f t="shared" si="14"/>
        <v/>
      </c>
      <c r="BI40" s="85" t="str">
        <f>IF(ISNUMBER(M40),IF(ISNUMBER(MATRIX!Y40),MATRIX!Y40,"n/a"),"")</f>
        <v/>
      </c>
      <c r="BJ40" s="86" t="str">
        <f t="shared" si="15"/>
        <v/>
      </c>
    </row>
    <row r="41" spans="1:62">
      <c r="A41" s="44" t="str">
        <f>MATRIX!A41</f>
        <v>LAB GRUPPEN</v>
      </c>
      <c r="B41" s="11" t="str">
        <f>IF(MATRIX!B41&lt;&gt;0,MATRIX!B41,"-")</f>
        <v>C16:4</v>
      </c>
      <c r="D41" t="b">
        <f>ISNUMBER(MATRIX!G41)</f>
        <v>1</v>
      </c>
      <c r="E41" t="b">
        <f>ISNUMBER(MATRIX!H41)</f>
        <v>1</v>
      </c>
      <c r="G41" t="b">
        <f>AND(WM&lt;=MATRIX!N41,MATRIX!N41&lt;=PIU*WM)</f>
        <v>0</v>
      </c>
      <c r="H41" t="b">
        <f>AND(WM&lt;=MATRIX!O41,MATRIX!O41&lt;=PIU*WM)</f>
        <v>0</v>
      </c>
      <c r="J41" s="1" t="str">
        <f>IF(AND(D41,G41),CEILING(ML/MATRIX!G41,1),"")</f>
        <v/>
      </c>
      <c r="K41" s="1" t="str">
        <f>IF(AND(E41,H41),CEILING(ML/MATRIX!H41,1),"")</f>
        <v/>
      </c>
      <c r="M41" s="64" t="str">
        <f t="shared" si="16"/>
        <v/>
      </c>
      <c r="O41" s="62" t="str">
        <f>IF(ISNUMBER(M41),M41*MATRIX!E41,"-")</f>
        <v>-</v>
      </c>
      <c r="Q41" s="66" t="str">
        <f>IF(ISNUMBER($M41),IF(KP="kg",M41*MATRIX!CC41,M41*MATRIX!CC41*2.2),"-")</f>
        <v>-</v>
      </c>
      <c r="R41" s="65" t="str">
        <f t="shared" si="1"/>
        <v/>
      </c>
      <c r="T41" s="1" t="str">
        <f>IF(AND(VI&lt;100,ISNUMBER(M41),D41),MATRIX!N41,IF(AND(VI&gt;=100,ISNUMBER(M41),E41),MATRIX!O41,""))</f>
        <v/>
      </c>
      <c r="V41" s="70" t="str">
        <f>IF(ISNUMBER(T41),IF(VI&lt;100,T41*M41*MATRIX!G41,T41*M41*MATRIX!H41),"")</f>
        <v/>
      </c>
      <c r="X41" s="40" t="str">
        <f>IF(ISNUMBER(M41),IF(ISNUMBER(MATRIX!U41),IF(MATRIX!U41-INT(MATRIX!U41)=0,MATRIX!U41,"("&amp;MATRIX!U41&amp;")"),"n/a"),"")</f>
        <v/>
      </c>
      <c r="Y41" s="77"/>
      <c r="Z41" s="81" t="str">
        <f>IF(ISNUMBER(M41), IF(ISNUMBER(MATRIX!AZ41),M41*MATRIX!AZ41,"n/a"),"")</f>
        <v/>
      </c>
      <c r="AA41" s="77"/>
      <c r="AB41" s="83" t="str">
        <f>IF(ISNUMBER($M41), IF(ISNUMBER(MATRIX!BB41),$M41*MATRIX!BB41,"n/a"),"")</f>
        <v/>
      </c>
      <c r="AC41" s="77"/>
      <c r="AD41" s="81" t="str">
        <f>IF(ISNUMBER($M41), IF(ISNUMBER(MATRIX!BJ41),M41*MATRIX!BJ41,"n/a"),"")</f>
        <v/>
      </c>
      <c r="AE41" s="77" t="s">
        <v>434</v>
      </c>
      <c r="AF41" s="83" t="str">
        <f>IF(ISNUMBER($M41), IF(ISNUMBER(MATRIX!BL41),$M41*MATRIX!BL41,"n/a"),"")</f>
        <v/>
      </c>
      <c r="AH41" s="223" t="str">
        <f>IF(ISNUMBER($M41), IF(MV&gt;200,IF(ISNUMBER(MATRIX!CL41),MATRIX!CL41,"n/a"),IF(ISNUMBER(MATRIX!CH41),MATRIX!CH41,"n/a")),"")</f>
        <v/>
      </c>
      <c r="AI41" s="1"/>
      <c r="AJ41" s="1" t="str">
        <f>IF(ISNUMBER(M41),IF(AND(ISNUMBER('HI-Z-OUTPUT'!AV41),'HI-Z-OUTPUT'!AV41&lt;&gt;0),'HI-Z-OUTPUT'!AV41,'Hi-Z-INPUT'!$K$7*'Hi-Z-INPUT'!$K$11),"")</f>
        <v/>
      </c>
      <c r="AK41" s="1"/>
      <c r="AL41" s="161" t="str">
        <f t="shared" si="10"/>
        <v/>
      </c>
      <c r="AM41" s="1"/>
      <c r="AN41" s="124" t="str">
        <f>IF(ISNUMBER($M41),IF(MV&lt;200,IF(ISNUMBER(MATRIX!BA41),ROUND(MATRIX!BA41/1000*IDLE*CKWH,2),"-"),IF(ISNUMBER(MATRIX!BK41),ROUND(MATRIX!BK41/1000*IDLE*CKWH,2),"-")),"")</f>
        <v/>
      </c>
      <c r="AO41" s="125" t="str">
        <f t="shared" si="11"/>
        <v/>
      </c>
      <c r="AQ41" s="104" t="str">
        <f>IF(ISNUMBER($M41),IF(MV&lt;200,IF(ISNUMBER(MATRIX!BC41),ROUND(MATRIX!BC41/1000*RUNNING*CKWH,2),"-"),IF(ISNUMBER(MATRIX!BM41),ROUND(MATRIX!BM41/1000*RUNNING*CKWH,2),"-")),"")</f>
        <v/>
      </c>
      <c r="AR41" s="130" t="str">
        <f t="shared" si="12"/>
        <v/>
      </c>
      <c r="AT41" s="104"/>
      <c r="AU41" s="130" t="str">
        <f t="shared" si="13"/>
        <v/>
      </c>
      <c r="AW41" s="129" t="str">
        <f t="shared" si="5"/>
        <v/>
      </c>
      <c r="AX41" s="127" t="str">
        <f t="shared" si="6"/>
        <v/>
      </c>
      <c r="AZ41" s="101" t="str">
        <f>IF(ISNUMBER(M41),IF(ISNUMBER(MATRIX!BU41),M41*MATRIX!BU41,"n/a"),"")</f>
        <v/>
      </c>
      <c r="BA41" s="72"/>
      <c r="BB41" s="72" t="str">
        <f>IF(ISNUMBER(M41),IF(ISNUMBER(MATRIX!BV41*AL41),M41*MATRIX!BV41*AL41,"n/a"),"")</f>
        <v/>
      </c>
      <c r="BC41" s="72"/>
      <c r="BD41" s="100" t="str">
        <f t="shared" si="17"/>
        <v/>
      </c>
      <c r="BE41" s="96"/>
      <c r="BF41" s="157" t="str">
        <f t="shared" si="8"/>
        <v/>
      </c>
      <c r="BG41" s="158" t="str">
        <f t="shared" si="14"/>
        <v/>
      </c>
      <c r="BI41" s="85" t="str">
        <f>IF(ISNUMBER(M41),IF(ISNUMBER(MATRIX!Y41),MATRIX!Y41,"n/a"),"")</f>
        <v/>
      </c>
      <c r="BJ41" s="86" t="str">
        <f t="shared" si="15"/>
        <v/>
      </c>
    </row>
    <row r="42" spans="1:62">
      <c r="A42" s="44" t="str">
        <f>MATRIX!A42</f>
        <v>LAB GRUPPEN</v>
      </c>
      <c r="B42" s="11" t="str">
        <f>IF(MATRIX!B42&lt;&gt;0,MATRIX!B42,"-")</f>
        <v>C28:4</v>
      </c>
      <c r="D42" t="b">
        <f>ISNUMBER(MATRIX!G42)</f>
        <v>1</v>
      </c>
      <c r="E42" t="b">
        <f>ISNUMBER(MATRIX!H42)</f>
        <v>1</v>
      </c>
      <c r="G42" t="b">
        <f>AND(WM&lt;=MATRIX!N42,MATRIX!N42&lt;=PIU*WM)</f>
        <v>0</v>
      </c>
      <c r="H42" t="b">
        <f>AND(WM&lt;=MATRIX!O42,MATRIX!O42&lt;=PIU*WM)</f>
        <v>0</v>
      </c>
      <c r="J42" s="1" t="str">
        <f>IF(AND(D42,G42),CEILING(ML/MATRIX!G42,1),"")</f>
        <v/>
      </c>
      <c r="K42" s="1" t="str">
        <f>IF(AND(E42,H42),CEILING(ML/MATRIX!H42,1),"")</f>
        <v/>
      </c>
      <c r="M42" s="64" t="str">
        <f t="shared" si="16"/>
        <v/>
      </c>
      <c r="O42" s="62" t="str">
        <f>IF(ISNUMBER(M42),M42*MATRIX!E42,"-")</f>
        <v>-</v>
      </c>
      <c r="Q42" s="66" t="str">
        <f>IF(ISNUMBER($M42),IF(KP="kg",M42*MATRIX!CC42,M42*MATRIX!CC42*2.2),"-")</f>
        <v>-</v>
      </c>
      <c r="R42" s="65" t="str">
        <f t="shared" si="1"/>
        <v/>
      </c>
      <c r="T42" s="1" t="str">
        <f>IF(AND(VI&lt;100,ISNUMBER(M42),D42),MATRIX!N42,IF(AND(VI&gt;=100,ISNUMBER(M42),E42),MATRIX!O42,""))</f>
        <v/>
      </c>
      <c r="V42" s="70" t="str">
        <f>IF(ISNUMBER(T42),IF(VI&lt;100,T42*M42*MATRIX!G42,T42*M42*MATRIX!H42),"")</f>
        <v/>
      </c>
      <c r="X42" s="40" t="str">
        <f>IF(ISNUMBER(M42),IF(ISNUMBER(MATRIX!U42),IF(MATRIX!U42-INT(MATRIX!U42)=0,MATRIX!U42,"("&amp;MATRIX!U42&amp;")"),"n/a"),"")</f>
        <v/>
      </c>
      <c r="Y42" s="77"/>
      <c r="Z42" s="81" t="str">
        <f>IF(ISNUMBER(M42), IF(ISNUMBER(MATRIX!AZ42),M42*MATRIX!AZ42,"n/a"),"")</f>
        <v/>
      </c>
      <c r="AA42" s="77"/>
      <c r="AB42" s="83" t="str">
        <f>IF(ISNUMBER($M42), IF(ISNUMBER(MATRIX!BB42),$M42*MATRIX!BB42,"n/a"),"")</f>
        <v/>
      </c>
      <c r="AC42" s="77"/>
      <c r="AD42" s="81" t="str">
        <f>IF(ISNUMBER($M42), IF(ISNUMBER(MATRIX!BJ42),M42*MATRIX!BJ42,"n/a"),"")</f>
        <v/>
      </c>
      <c r="AE42" s="77" t="s">
        <v>434</v>
      </c>
      <c r="AF42" s="83" t="str">
        <f>IF(ISNUMBER($M42), IF(ISNUMBER(MATRIX!BL42),$M42*MATRIX!BL42,"n/a"),"")</f>
        <v/>
      </c>
      <c r="AH42" s="223" t="str">
        <f>IF(ISNUMBER($M42), IF(MV&gt;200,IF(ISNUMBER(MATRIX!CL42),MATRIX!CL42,"n/a"),IF(ISNUMBER(MATRIX!CH42),MATRIX!CH42,"n/a")),"")</f>
        <v/>
      </c>
      <c r="AI42" s="1"/>
      <c r="AJ42" s="1" t="str">
        <f>IF(ISNUMBER(M42),IF(AND(ISNUMBER('HI-Z-OUTPUT'!AV42),'HI-Z-OUTPUT'!AV42&lt;&gt;0),'HI-Z-OUTPUT'!AV42,'Hi-Z-INPUT'!$K$7*'Hi-Z-INPUT'!$K$11),"")</f>
        <v/>
      </c>
      <c r="AK42" s="1"/>
      <c r="AL42" s="161" t="str">
        <f t="shared" si="10"/>
        <v/>
      </c>
      <c r="AM42" s="1"/>
      <c r="AN42" s="124" t="str">
        <f>IF(ISNUMBER($M42),IF(MV&lt;200,IF(ISNUMBER(MATRIX!BA42),ROUND(MATRIX!BA42/1000*IDLE*CKWH,2),"-"),IF(ISNUMBER(MATRIX!BK42),ROUND(MATRIX!BK42/1000*IDLE*CKWH,2),"-")),"")</f>
        <v/>
      </c>
      <c r="AO42" s="125" t="str">
        <f t="shared" si="11"/>
        <v/>
      </c>
      <c r="AQ42" s="104" t="str">
        <f>IF(ISNUMBER($M42),IF(MV&lt;200,IF(ISNUMBER(MATRIX!BC42),ROUND(MATRIX!BC42/1000*RUNNING*CKWH,2),"-"),IF(ISNUMBER(MATRIX!BM42),ROUND(MATRIX!BM42/1000*RUNNING*CKWH,2),"-")),"")</f>
        <v/>
      </c>
      <c r="AR42" s="130" t="str">
        <f t="shared" si="12"/>
        <v/>
      </c>
      <c r="AT42" s="104"/>
      <c r="AU42" s="130" t="str">
        <f t="shared" si="13"/>
        <v/>
      </c>
      <c r="AW42" s="129" t="str">
        <f t="shared" si="5"/>
        <v/>
      </c>
      <c r="AX42" s="127" t="str">
        <f t="shared" si="6"/>
        <v/>
      </c>
      <c r="AZ42" s="101" t="str">
        <f>IF(ISNUMBER(M42),IF(ISNUMBER(MATRIX!BU42),M42*MATRIX!BU42,"n/a"),"")</f>
        <v/>
      </c>
      <c r="BA42" s="72"/>
      <c r="BB42" s="72" t="str">
        <f>IF(ISNUMBER(M42),IF(ISNUMBER(MATRIX!BV42*AL42),M42*MATRIX!BV42*AL42,"n/a"),"")</f>
        <v/>
      </c>
      <c r="BC42" s="72"/>
      <c r="BD42" s="100" t="str">
        <f t="shared" si="17"/>
        <v/>
      </c>
      <c r="BE42" s="96"/>
      <c r="BF42" s="157" t="str">
        <f t="shared" si="8"/>
        <v/>
      </c>
      <c r="BG42" s="158" t="str">
        <f t="shared" si="14"/>
        <v/>
      </c>
      <c r="BI42" s="85" t="str">
        <f>IF(ISNUMBER(M42),IF(ISNUMBER(MATRIX!Y42),MATRIX!Y42,"n/a"),"")</f>
        <v/>
      </c>
      <c r="BJ42" s="86" t="str">
        <f t="shared" si="15"/>
        <v/>
      </c>
    </row>
    <row r="43" spans="1:62">
      <c r="A43" s="44" t="str">
        <f>MATRIX!A43</f>
        <v>LAB GRUPPEN</v>
      </c>
      <c r="B43" s="11" t="str">
        <f>IF(MATRIX!B43&lt;&gt;0,MATRIX!B43,"-")</f>
        <v>C48:4</v>
      </c>
      <c r="D43" t="b">
        <f>ISNUMBER(MATRIX!G43)</f>
        <v>1</v>
      </c>
      <c r="E43" t="b">
        <f>ISNUMBER(MATRIX!H43)</f>
        <v>1</v>
      </c>
      <c r="G43" t="b">
        <f>AND(WM&lt;=MATRIX!N43,MATRIX!N43&lt;=PIU*WM)</f>
        <v>0</v>
      </c>
      <c r="H43" t="b">
        <f>AND(WM&lt;=MATRIX!O43,MATRIX!O43&lt;=PIU*WM)</f>
        <v>0</v>
      </c>
      <c r="J43" s="1" t="str">
        <f>IF(AND(D43,G43),CEILING(ML/MATRIX!G43,1),"")</f>
        <v/>
      </c>
      <c r="K43" s="1" t="str">
        <f>IF(AND(E43,H43),CEILING(ML/MATRIX!H43,1),"")</f>
        <v/>
      </c>
      <c r="M43" s="64" t="str">
        <f t="shared" si="16"/>
        <v/>
      </c>
      <c r="O43" s="62" t="str">
        <f>IF(ISNUMBER(M43),M43*MATRIX!E43,"-")</f>
        <v>-</v>
      </c>
      <c r="Q43" s="66" t="str">
        <f>IF(ISNUMBER($M43),IF(KP="kg",M43*MATRIX!CC43,M43*MATRIX!CC43*2.2),"-")</f>
        <v>-</v>
      </c>
      <c r="R43" s="65" t="str">
        <f t="shared" si="1"/>
        <v/>
      </c>
      <c r="T43" s="1" t="str">
        <f>IF(AND(VI&lt;100,ISNUMBER(M43),D43),MATRIX!N43,IF(AND(VI&gt;=100,ISNUMBER(M43),E43),MATRIX!O43,""))</f>
        <v/>
      </c>
      <c r="V43" s="70" t="str">
        <f>IF(ISNUMBER(T43),IF(VI&lt;100,T43*M43*MATRIX!G43,T43*M43*MATRIX!H43),"")</f>
        <v/>
      </c>
      <c r="X43" s="40" t="str">
        <f>IF(ISNUMBER(M43),IF(ISNUMBER(MATRIX!U43),IF(MATRIX!U43-INT(MATRIX!U43)=0,MATRIX!U43,"("&amp;MATRIX!U43&amp;")"),"n/a"),"")</f>
        <v/>
      </c>
      <c r="Y43" s="77"/>
      <c r="Z43" s="81" t="str">
        <f>IF(ISNUMBER(M43), IF(ISNUMBER(MATRIX!AZ43),M43*MATRIX!AZ43,"n/a"),"")</f>
        <v/>
      </c>
      <c r="AA43" s="77"/>
      <c r="AB43" s="83" t="str">
        <f>IF(ISNUMBER($M43), IF(ISNUMBER(MATRIX!BB43),$M43*MATRIX!BB43,"n/a"),"")</f>
        <v/>
      </c>
      <c r="AC43" s="77"/>
      <c r="AD43" s="81" t="str">
        <f>IF(ISNUMBER($M43), IF(ISNUMBER(MATRIX!BJ43),M43*MATRIX!BJ43,"n/a"),"")</f>
        <v/>
      </c>
      <c r="AE43" s="77" t="s">
        <v>434</v>
      </c>
      <c r="AF43" s="83" t="str">
        <f>IF(ISNUMBER($M43), IF(ISNUMBER(MATRIX!BL43),$M43*MATRIX!BL43,"n/a"),"")</f>
        <v/>
      </c>
      <c r="AH43" s="223" t="str">
        <f>IF(ISNUMBER($M43), IF(MV&gt;200,IF(ISNUMBER(MATRIX!CL43),MATRIX!CL43,"n/a"),IF(ISNUMBER(MATRIX!CH43),MATRIX!CH43,"n/a")),"")</f>
        <v/>
      </c>
      <c r="AI43" s="1"/>
      <c r="AJ43" s="1" t="str">
        <f>IF(ISNUMBER(M43),IF(AND(ISNUMBER('HI-Z-OUTPUT'!AV43),'HI-Z-OUTPUT'!AV43&lt;&gt;0),'HI-Z-OUTPUT'!AV43,'Hi-Z-INPUT'!$K$7*'Hi-Z-INPUT'!$K$11),"")</f>
        <v/>
      </c>
      <c r="AK43" s="1"/>
      <c r="AL43" s="161" t="str">
        <f t="shared" si="10"/>
        <v/>
      </c>
      <c r="AM43" s="1"/>
      <c r="AN43" s="124" t="str">
        <f>IF(ISNUMBER($M43),IF(MV&lt;200,IF(ISNUMBER(MATRIX!BA43),ROUND(MATRIX!BA43/1000*IDLE*CKWH,2),"-"),IF(ISNUMBER(MATRIX!BK43),ROUND(MATRIX!BK43/1000*IDLE*CKWH,2),"-")),"")</f>
        <v/>
      </c>
      <c r="AO43" s="125" t="str">
        <f t="shared" si="11"/>
        <v/>
      </c>
      <c r="AQ43" s="104" t="str">
        <f>IF(ISNUMBER($M43),IF(MV&lt;200,IF(ISNUMBER(MATRIX!BC43),ROUND(MATRIX!BC43/1000*RUNNING*CKWH,2),"-"),IF(ISNUMBER(MATRIX!BM43),ROUND(MATRIX!BM43/1000*RUNNING*CKWH,2),"-")),"")</f>
        <v/>
      </c>
      <c r="AR43" s="130" t="str">
        <f t="shared" si="12"/>
        <v/>
      </c>
      <c r="AT43" s="104"/>
      <c r="AU43" s="130" t="str">
        <f t="shared" si="13"/>
        <v/>
      </c>
      <c r="AW43" s="129" t="str">
        <f t="shared" si="5"/>
        <v/>
      </c>
      <c r="AX43" s="127" t="str">
        <f t="shared" si="6"/>
        <v/>
      </c>
      <c r="AZ43" s="101" t="str">
        <f>IF(ISNUMBER(M43),IF(ISNUMBER(MATRIX!BU43),M43*MATRIX!BU43,"n/a"),"")</f>
        <v/>
      </c>
      <c r="BA43" s="72"/>
      <c r="BB43" s="72" t="str">
        <f>IF(ISNUMBER(M43),IF(ISNUMBER(MATRIX!BV43*AL43),M43*MATRIX!BV43*AL43,"n/a"),"")</f>
        <v/>
      </c>
      <c r="BC43" s="72"/>
      <c r="BD43" s="100" t="str">
        <f t="shared" si="17"/>
        <v/>
      </c>
      <c r="BE43" s="96"/>
      <c r="BF43" s="157" t="str">
        <f t="shared" si="8"/>
        <v/>
      </c>
      <c r="BG43" s="158" t="str">
        <f t="shared" si="14"/>
        <v/>
      </c>
      <c r="BI43" s="85" t="str">
        <f>IF(ISNUMBER(M43),IF(ISNUMBER(MATRIX!Y43),MATRIX!Y43,"n/a"),"")</f>
        <v/>
      </c>
      <c r="BJ43" s="86" t="str">
        <f t="shared" si="15"/>
        <v/>
      </c>
    </row>
    <row r="44" spans="1:62">
      <c r="A44" s="44" t="str">
        <f>MATRIX!A44</f>
        <v>LAB GRUPPEN</v>
      </c>
      <c r="B44" s="11" t="str">
        <f>IF(MATRIX!B44&lt;&gt;0,MATRIX!B44,"-")</f>
        <v>C68:4</v>
      </c>
      <c r="D44" t="b">
        <f>ISNUMBER(MATRIX!G44)</f>
        <v>1</v>
      </c>
      <c r="E44" t="b">
        <f>ISNUMBER(MATRIX!H44)</f>
        <v>1</v>
      </c>
      <c r="G44" t="b">
        <f>AND(WM&lt;=MATRIX!N44,MATRIX!N44&lt;=PIU*WM)</f>
        <v>0</v>
      </c>
      <c r="H44" t="b">
        <f>AND(WM&lt;=MATRIX!O44,MATRIX!O44&lt;=PIU*WM)</f>
        <v>0</v>
      </c>
      <c r="J44" s="1" t="str">
        <f>IF(AND(D44,G44),CEILING(ML/MATRIX!G44,1),"")</f>
        <v/>
      </c>
      <c r="K44" s="1" t="str">
        <f>IF(AND(E44,H44),CEILING(ML/MATRIX!H44,1),"")</f>
        <v/>
      </c>
      <c r="M44" s="64" t="str">
        <f t="shared" si="16"/>
        <v/>
      </c>
      <c r="O44" s="62" t="str">
        <f>IF(ISNUMBER(M44),M44*MATRIX!E44,"-")</f>
        <v>-</v>
      </c>
      <c r="Q44" s="66" t="str">
        <f>IF(ISNUMBER($M44),IF(KP="kg",M44*MATRIX!CC44,M44*MATRIX!CC44*2.2),"-")</f>
        <v>-</v>
      </c>
      <c r="R44" s="65" t="str">
        <f t="shared" si="1"/>
        <v/>
      </c>
      <c r="T44" s="1" t="str">
        <f>IF(AND(VI&lt;100,ISNUMBER(M44),D44),MATRIX!N44,IF(AND(VI&gt;=100,ISNUMBER(M44),E44),MATRIX!O44,""))</f>
        <v/>
      </c>
      <c r="V44" s="70" t="str">
        <f>IF(ISNUMBER(T44),IF(VI&lt;100,T44*M44*MATRIX!G44,T44*M44*MATRIX!H44),"")</f>
        <v/>
      </c>
      <c r="X44" s="40" t="str">
        <f>IF(ISNUMBER(M44),IF(ISNUMBER(MATRIX!U44),IF(MATRIX!U44-INT(MATRIX!U44)=0,MATRIX!U44,"("&amp;MATRIX!U44&amp;")"),"n/a"),"")</f>
        <v/>
      </c>
      <c r="Y44" s="77"/>
      <c r="Z44" s="81" t="str">
        <f>IF(ISNUMBER(M44), IF(ISNUMBER(MATRIX!AZ44),M44*MATRIX!AZ44,"n/a"),"")</f>
        <v/>
      </c>
      <c r="AA44" s="77"/>
      <c r="AB44" s="83" t="str">
        <f>IF(ISNUMBER($M44), IF(ISNUMBER(MATRIX!BB44),$M44*MATRIX!BB44,"n/a"),"")</f>
        <v/>
      </c>
      <c r="AC44" s="77"/>
      <c r="AD44" s="81" t="str">
        <f>IF(ISNUMBER($M44), IF(ISNUMBER(MATRIX!BJ44),M44*MATRIX!BJ44,"n/a"),"")</f>
        <v/>
      </c>
      <c r="AE44" s="77" t="s">
        <v>434</v>
      </c>
      <c r="AF44" s="83" t="str">
        <f>IF(ISNUMBER($M44), IF(ISNUMBER(MATRIX!BL44),$M44*MATRIX!BL44,"n/a"),"")</f>
        <v/>
      </c>
      <c r="AH44" s="223" t="str">
        <f>IF(ISNUMBER($M44), IF(MV&gt;200,IF(ISNUMBER(MATRIX!CL44),MATRIX!CL44,"n/a"),IF(ISNUMBER(MATRIX!CH44),MATRIX!CH44,"n/a")),"")</f>
        <v/>
      </c>
      <c r="AI44" s="1"/>
      <c r="AJ44" s="1" t="str">
        <f>IF(ISNUMBER(M44),IF(AND(ISNUMBER('HI-Z-OUTPUT'!AV44),'HI-Z-OUTPUT'!AV44&lt;&gt;0),'HI-Z-OUTPUT'!AV44,'Hi-Z-INPUT'!$K$7*'Hi-Z-INPUT'!$K$11),"")</f>
        <v/>
      </c>
      <c r="AK44" s="1"/>
      <c r="AL44" s="161" t="str">
        <f t="shared" si="10"/>
        <v/>
      </c>
      <c r="AM44" s="1"/>
      <c r="AN44" s="124" t="str">
        <f>IF(ISNUMBER($M44),IF(MV&lt;200,IF(ISNUMBER(MATRIX!BA44),ROUND(MATRIX!BA44/1000*IDLE*CKWH,2),"-"),IF(ISNUMBER(MATRIX!BK44),ROUND(MATRIX!BK44/1000*IDLE*CKWH,2),"-")),"")</f>
        <v/>
      </c>
      <c r="AO44" s="125" t="str">
        <f t="shared" si="11"/>
        <v/>
      </c>
      <c r="AQ44" s="104" t="str">
        <f>IF(ISNUMBER($M44),IF(MV&lt;200,IF(ISNUMBER(MATRIX!BC44),ROUND(MATRIX!BC44/1000*RUNNING*CKWH,2),"-"),IF(ISNUMBER(MATRIX!BM44),ROUND(MATRIX!BM44/1000*RUNNING*CKWH,2),"-")),"")</f>
        <v/>
      </c>
      <c r="AR44" s="130" t="str">
        <f t="shared" si="12"/>
        <v/>
      </c>
      <c r="AT44" s="104"/>
      <c r="AU44" s="130" t="str">
        <f t="shared" si="13"/>
        <v/>
      </c>
      <c r="AW44" s="129" t="str">
        <f t="shared" si="5"/>
        <v/>
      </c>
      <c r="AX44" s="127" t="str">
        <f t="shared" si="6"/>
        <v/>
      </c>
      <c r="AZ44" s="101" t="str">
        <f>IF(ISNUMBER(M44),IF(ISNUMBER(MATRIX!BU44),M44*MATRIX!BU44,"n/a"),"")</f>
        <v/>
      </c>
      <c r="BA44" s="72"/>
      <c r="BB44" s="72" t="str">
        <f>IF(ISNUMBER(M44),IF(ISNUMBER(MATRIX!BV44*AL44),M44*MATRIX!BV44*AL44,"n/a"),"")</f>
        <v/>
      </c>
      <c r="BC44" s="72"/>
      <c r="BD44" s="100" t="str">
        <f t="shared" si="17"/>
        <v/>
      </c>
      <c r="BE44" s="96"/>
      <c r="BF44" s="157" t="str">
        <f t="shared" si="8"/>
        <v/>
      </c>
      <c r="BG44" s="158" t="str">
        <f t="shared" si="14"/>
        <v/>
      </c>
      <c r="BI44" s="85" t="str">
        <f>IF(ISNUMBER(M44),IF(ISNUMBER(MATRIX!Y44),MATRIX!Y44,"n/a"),"")</f>
        <v/>
      </c>
      <c r="BJ44" s="86" t="str">
        <f t="shared" si="15"/>
        <v/>
      </c>
    </row>
    <row r="45" spans="1:62">
      <c r="A45" s="44" t="str">
        <f>MATRIX!A45</f>
        <v>LAB GRUPPEN</v>
      </c>
      <c r="B45" s="11" t="str">
        <f>IF(MATRIX!B45&lt;&gt;0,MATRIX!B45,"-")</f>
        <v>C88:4</v>
      </c>
      <c r="D45" t="b">
        <f>ISNUMBER(MATRIX!G45)</f>
        <v>1</v>
      </c>
      <c r="E45" t="b">
        <f>ISNUMBER(MATRIX!H45)</f>
        <v>1</v>
      </c>
      <c r="G45" t="b">
        <f>AND(WM&lt;=MATRIX!N45,MATRIX!N45&lt;=PIU*WM)</f>
        <v>0</v>
      </c>
      <c r="H45" t="b">
        <f>AND(WM&lt;=MATRIX!O45,MATRIX!O45&lt;=PIU*WM)</f>
        <v>0</v>
      </c>
      <c r="J45" s="1" t="str">
        <f>IF(AND(D45,G45),CEILING(ML/MATRIX!G45,1),"")</f>
        <v/>
      </c>
      <c r="K45" s="1" t="str">
        <f>IF(AND(E45,H45),CEILING(ML/MATRIX!H45,1),"")</f>
        <v/>
      </c>
      <c r="M45" s="64" t="str">
        <f t="shared" si="16"/>
        <v/>
      </c>
      <c r="O45" s="62" t="str">
        <f>IF(ISNUMBER(M45),M45*MATRIX!E45,"-")</f>
        <v>-</v>
      </c>
      <c r="Q45" s="66" t="str">
        <f>IF(ISNUMBER($M45),IF(KP="kg",M45*MATRIX!CC45,M45*MATRIX!CC45*2.2),"-")</f>
        <v>-</v>
      </c>
      <c r="R45" s="65" t="str">
        <f t="shared" si="1"/>
        <v/>
      </c>
      <c r="T45" s="1" t="str">
        <f>IF(AND(VI&lt;100,ISNUMBER(M45),D45),MATRIX!N45,IF(AND(VI&gt;=100,ISNUMBER(M45),E45),MATRIX!O45,""))</f>
        <v/>
      </c>
      <c r="V45" s="70" t="str">
        <f>IF(ISNUMBER(T45),IF(VI&lt;100,T45*M45*MATRIX!G45,T45*M45*MATRIX!H45),"")</f>
        <v/>
      </c>
      <c r="X45" s="40" t="str">
        <f>IF(ISNUMBER(M45),IF(ISNUMBER(MATRIX!U45),IF(MATRIX!U45-INT(MATRIX!U45)=0,MATRIX!U45,"("&amp;MATRIX!U45&amp;")"),"n/a"),"")</f>
        <v/>
      </c>
      <c r="Y45" s="77"/>
      <c r="Z45" s="81" t="str">
        <f>IF(ISNUMBER(M45), IF(ISNUMBER(MATRIX!AZ45),M45*MATRIX!AZ45,"n/a"),"")</f>
        <v/>
      </c>
      <c r="AA45" s="77"/>
      <c r="AB45" s="83" t="str">
        <f>IF(ISNUMBER($M45), IF(ISNUMBER(MATRIX!BB45),$M45*MATRIX!BB45,"n/a"),"")</f>
        <v/>
      </c>
      <c r="AC45" s="77"/>
      <c r="AD45" s="81" t="str">
        <f>IF(ISNUMBER($M45), IF(ISNUMBER(MATRIX!BJ45),M45*MATRIX!BJ45,"n/a"),"")</f>
        <v/>
      </c>
      <c r="AE45" s="77" t="s">
        <v>434</v>
      </c>
      <c r="AF45" s="83" t="str">
        <f>IF(ISNUMBER($M45), IF(ISNUMBER(MATRIX!BL45),$M45*MATRIX!BL45,"n/a"),"")</f>
        <v/>
      </c>
      <c r="AH45" s="223" t="str">
        <f>IF(ISNUMBER($M45), IF(MV&gt;200,IF(ISNUMBER(MATRIX!CL45),MATRIX!CL45,"n/a"),IF(ISNUMBER(MATRIX!CH45),MATRIX!CH45,"n/a")),"")</f>
        <v/>
      </c>
      <c r="AI45" s="1"/>
      <c r="AJ45" s="1" t="str">
        <f>IF(ISNUMBER(M45),IF(AND(ISNUMBER('HI-Z-OUTPUT'!AV45),'HI-Z-OUTPUT'!AV45&lt;&gt;0),'HI-Z-OUTPUT'!AV45,'Hi-Z-INPUT'!$K$7*'Hi-Z-INPUT'!$K$11),"")</f>
        <v/>
      </c>
      <c r="AK45" s="1"/>
      <c r="AL45" s="161" t="str">
        <f t="shared" si="10"/>
        <v/>
      </c>
      <c r="AM45" s="1"/>
      <c r="AN45" s="124" t="str">
        <f>IF(ISNUMBER($M45),IF(MV&lt;200,IF(ISNUMBER(MATRIX!BA45),ROUND(MATRIX!BA45/1000*IDLE*CKWH,2),"-"),IF(ISNUMBER(MATRIX!BK45),ROUND(MATRIX!BK45/1000*IDLE*CKWH,2),"-")),"")</f>
        <v/>
      </c>
      <c r="AO45" s="125" t="str">
        <f t="shared" si="11"/>
        <v/>
      </c>
      <c r="AQ45" s="104" t="str">
        <f>IF(ISNUMBER($M45),IF(MV&lt;200,IF(ISNUMBER(MATRIX!BC45),ROUND(MATRIX!BC45/1000*RUNNING*CKWH,2),"-"),IF(ISNUMBER(MATRIX!BM45),ROUND(MATRIX!BM45/1000*RUNNING*CKWH,2),"-")),"")</f>
        <v/>
      </c>
      <c r="AR45" s="130" t="str">
        <f t="shared" si="12"/>
        <v/>
      </c>
      <c r="AT45" s="104"/>
      <c r="AU45" s="130" t="str">
        <f t="shared" si="13"/>
        <v/>
      </c>
      <c r="AW45" s="129" t="str">
        <f t="shared" si="5"/>
        <v/>
      </c>
      <c r="AX45" s="127" t="str">
        <f t="shared" si="6"/>
        <v/>
      </c>
      <c r="AZ45" s="101" t="str">
        <f>IF(ISNUMBER(M45),IF(ISNUMBER(MATRIX!BU45),M45*MATRIX!BU45,"n/a"),"")</f>
        <v/>
      </c>
      <c r="BA45" s="72"/>
      <c r="BB45" s="72" t="str">
        <f>IF(ISNUMBER(M45),IF(ISNUMBER(MATRIX!BV45*AL45),M45*MATRIX!BV45*AL45,"n/a"),"")</f>
        <v/>
      </c>
      <c r="BC45" s="72"/>
      <c r="BD45" s="100" t="str">
        <f t="shared" si="17"/>
        <v/>
      </c>
      <c r="BE45" s="96"/>
      <c r="BF45" s="157" t="str">
        <f t="shared" si="8"/>
        <v/>
      </c>
      <c r="BG45" s="158" t="str">
        <f t="shared" si="14"/>
        <v/>
      </c>
      <c r="BI45" s="85" t="str">
        <f>IF(ISNUMBER(M45),IF(ISNUMBER(MATRIX!Y45),MATRIX!Y45,"n/a"),"")</f>
        <v/>
      </c>
      <c r="BJ45" s="86" t="str">
        <f t="shared" si="15"/>
        <v/>
      </c>
    </row>
    <row r="46" spans="1:62">
      <c r="A46" s="44" t="str">
        <f>MATRIX!A46</f>
        <v>LAB GRUPPEN</v>
      </c>
      <c r="B46" s="11" t="str">
        <f>IF(MATRIX!B46&lt;&gt;0,MATRIX!B46,"-")</f>
        <v>FP 2400Q</v>
      </c>
      <c r="D46" t="b">
        <f>ISNUMBER(MATRIX!G46)</f>
        <v>0</v>
      </c>
      <c r="E46" t="b">
        <f>ISNUMBER(MATRIX!H46)</f>
        <v>0</v>
      </c>
      <c r="G46" t="b">
        <f>AND(WM&lt;=MATRIX!N46,MATRIX!N46&lt;=PIU*WM)</f>
        <v>0</v>
      </c>
      <c r="H46" t="b">
        <f>AND(WM&lt;=MATRIX!O46,MATRIX!O46&lt;=PIU*WM)</f>
        <v>0</v>
      </c>
      <c r="J46" s="1" t="str">
        <f>IF(AND(D46,G46),CEILING(ML/MATRIX!G46,1),"")</f>
        <v/>
      </c>
      <c r="K46" s="1" t="str">
        <f>IF(AND(E46,H46),CEILING(ML/MATRIX!H46,1),"")</f>
        <v/>
      </c>
      <c r="M46" s="64" t="str">
        <f t="shared" si="16"/>
        <v/>
      </c>
      <c r="O46" s="62" t="str">
        <f>IF(ISNUMBER(M46),M46*MATRIX!E46,"-")</f>
        <v>-</v>
      </c>
      <c r="Q46" s="66" t="str">
        <f>IF(ISNUMBER($M46),IF(KP="kg",M46*MATRIX!CC46,M46*MATRIX!CC46*2.2),"-")</f>
        <v>-</v>
      </c>
      <c r="R46" s="65" t="str">
        <f t="shared" si="1"/>
        <v/>
      </c>
      <c r="T46" s="1" t="str">
        <f>IF(AND(VI&lt;100,ISNUMBER(M46),D46),MATRIX!N46,IF(AND(VI&gt;=100,ISNUMBER(M46),E46),MATRIX!O46,""))</f>
        <v/>
      </c>
      <c r="V46" s="70" t="str">
        <f>IF(ISNUMBER(T46),IF(VI&lt;100,T46*M46*MATRIX!G46,T46*M46*MATRIX!H46),"")</f>
        <v/>
      </c>
      <c r="X46" s="40" t="str">
        <f>IF(ISNUMBER(M46),IF(ISNUMBER(MATRIX!U46),IF(MATRIX!U46-INT(MATRIX!U46)=0,MATRIX!U46,"("&amp;MATRIX!U46&amp;")"),"n/a"),"")</f>
        <v/>
      </c>
      <c r="Y46" s="77"/>
      <c r="Z46" s="81" t="str">
        <f>IF(ISNUMBER(M46), IF(ISNUMBER(MATRIX!AZ46),M46*MATRIX!AZ46,"n/a"),"")</f>
        <v/>
      </c>
      <c r="AA46" s="77"/>
      <c r="AB46" s="83" t="str">
        <f>IF(ISNUMBER($M46), IF(ISNUMBER(MATRIX!BB46),$M46*MATRIX!BB46,"n/a"),"")</f>
        <v/>
      </c>
      <c r="AC46" s="77"/>
      <c r="AD46" s="81" t="str">
        <f>IF(ISNUMBER($M46), IF(ISNUMBER(MATRIX!BJ46),M46*MATRIX!BJ46,"n/a"),"")</f>
        <v/>
      </c>
      <c r="AE46" s="77" t="s">
        <v>434</v>
      </c>
      <c r="AF46" s="83" t="str">
        <f>IF(ISNUMBER($M46), IF(ISNUMBER(MATRIX!BL46),$M46*MATRIX!BL46,"n/a"),"")</f>
        <v/>
      </c>
      <c r="AH46" s="223" t="str">
        <f>IF(ISNUMBER($M46), IF(MV&gt;200,IF(ISNUMBER(MATRIX!CL46),MATRIX!CL46,"n/a"),IF(ISNUMBER(MATRIX!CH46),MATRIX!CH46,"n/a")),"")</f>
        <v/>
      </c>
      <c r="AI46" s="1"/>
      <c r="AJ46" s="1" t="str">
        <f>IF(ISNUMBER(M46),IF(AND(ISNUMBER('HI-Z-OUTPUT'!AV46),'HI-Z-OUTPUT'!AV46&lt;&gt;0),'HI-Z-OUTPUT'!AV46,'Hi-Z-INPUT'!$K$7*'Hi-Z-INPUT'!$K$11),"")</f>
        <v/>
      </c>
      <c r="AK46" s="1"/>
      <c r="AL46" s="161" t="str">
        <f t="shared" si="10"/>
        <v/>
      </c>
      <c r="AM46" s="1"/>
      <c r="AN46" s="124" t="str">
        <f>IF(ISNUMBER($M46),IF(MV&lt;200,IF(ISNUMBER(MATRIX!BA46),ROUND(MATRIX!BA46/1000*IDLE*CKWH,2),"-"),IF(ISNUMBER(MATRIX!BK46),ROUND(MATRIX!BK46/1000*IDLE*CKWH,2),"-")),"")</f>
        <v/>
      </c>
      <c r="AO46" s="125" t="str">
        <f t="shared" si="11"/>
        <v/>
      </c>
      <c r="AQ46" s="104" t="str">
        <f>IF(ISNUMBER($M46),IF(MV&lt;200,IF(ISNUMBER(MATRIX!BC46),ROUND(MATRIX!BC46/1000*RUNNING*CKWH,2),"-"),IF(ISNUMBER(MATRIX!BM46),ROUND(MATRIX!BM46/1000*RUNNING*CKWH,2),"-")),"")</f>
        <v/>
      </c>
      <c r="AR46" s="130" t="str">
        <f t="shared" si="12"/>
        <v/>
      </c>
      <c r="AT46" s="104"/>
      <c r="AU46" s="130" t="str">
        <f t="shared" si="13"/>
        <v/>
      </c>
      <c r="AW46" s="129" t="str">
        <f t="shared" si="5"/>
        <v/>
      </c>
      <c r="AX46" s="127" t="str">
        <f t="shared" si="6"/>
        <v/>
      </c>
      <c r="AZ46" s="101" t="str">
        <f>IF(ISNUMBER(M46),IF(ISNUMBER(MATRIX!BU46),M46*MATRIX!BU46,"n/a"),"")</f>
        <v/>
      </c>
      <c r="BA46" s="72"/>
      <c r="BB46" s="72" t="str">
        <f>IF(ISNUMBER(M46),IF(ISNUMBER(MATRIX!BV46*AL46),M46*MATRIX!BV46*AL46,"n/a"),"")</f>
        <v/>
      </c>
      <c r="BC46" s="72"/>
      <c r="BD46" s="100" t="str">
        <f t="shared" si="17"/>
        <v/>
      </c>
      <c r="BE46" s="96"/>
      <c r="BF46" s="157" t="str">
        <f t="shared" si="8"/>
        <v/>
      </c>
      <c r="BG46" s="158" t="str">
        <f t="shared" si="14"/>
        <v/>
      </c>
      <c r="BI46" s="85" t="str">
        <f>IF(ISNUMBER(M46),IF(ISNUMBER(MATRIX!Y46),MATRIX!Y46,"n/a"),"")</f>
        <v/>
      </c>
      <c r="BJ46" s="86" t="str">
        <f t="shared" si="15"/>
        <v/>
      </c>
    </row>
    <row r="47" spans="1:62">
      <c r="A47" s="44" t="str">
        <f>MATRIX!A47</f>
        <v>LAB GRUPPEN</v>
      </c>
      <c r="B47" s="11" t="str">
        <f>IF(MATRIX!B47&lt;&gt;0,MATRIX!B47,"-")</f>
        <v>FP 3400</v>
      </c>
      <c r="D47" t="b">
        <f>ISNUMBER(MATRIX!G47)</f>
        <v>0</v>
      </c>
      <c r="E47" t="b">
        <f>ISNUMBER(MATRIX!H47)</f>
        <v>0</v>
      </c>
      <c r="G47" t="b">
        <f>AND(WM&lt;=MATRIX!N47,MATRIX!N47&lt;=PIU*WM)</f>
        <v>0</v>
      </c>
      <c r="H47" t="b">
        <f>AND(WM&lt;=MATRIX!O47,MATRIX!O47&lt;=PIU*WM)</f>
        <v>0</v>
      </c>
      <c r="J47" s="1" t="str">
        <f>IF(AND(D47,G47),CEILING(ML/MATRIX!G47,1),"")</f>
        <v/>
      </c>
      <c r="K47" s="1" t="str">
        <f>IF(AND(E47,H47),CEILING(ML/MATRIX!H47,1),"")</f>
        <v/>
      </c>
      <c r="M47" s="64" t="str">
        <f t="shared" si="16"/>
        <v/>
      </c>
      <c r="O47" s="62" t="str">
        <f>IF(ISNUMBER(M47),M47*MATRIX!E47,"-")</f>
        <v>-</v>
      </c>
      <c r="Q47" s="66" t="str">
        <f>IF(ISNUMBER($M47),IF(KP="kg",M47*MATRIX!CC47,M47*MATRIX!CC47*2.2),"-")</f>
        <v>-</v>
      </c>
      <c r="R47" s="65" t="str">
        <f t="shared" si="1"/>
        <v/>
      </c>
      <c r="T47" s="1" t="str">
        <f>IF(AND(VI&lt;100,ISNUMBER(M47),D47),MATRIX!N47,IF(AND(VI&gt;=100,ISNUMBER(M47),E47),MATRIX!O47,""))</f>
        <v/>
      </c>
      <c r="V47" s="70" t="str">
        <f>IF(ISNUMBER(T47),IF(VI&lt;100,T47*M47*MATRIX!G47,T47*M47*MATRIX!H47),"")</f>
        <v/>
      </c>
      <c r="X47" s="40" t="str">
        <f>IF(ISNUMBER(M47),IF(ISNUMBER(MATRIX!U47),IF(MATRIX!U47-INT(MATRIX!U47)=0,MATRIX!U47,"("&amp;MATRIX!U47&amp;")"),"n/a"),"")</f>
        <v/>
      </c>
      <c r="Y47" s="77"/>
      <c r="Z47" s="81" t="str">
        <f>IF(ISNUMBER(M47), IF(ISNUMBER(MATRIX!AZ47),M47*MATRIX!AZ47,"n/a"),"")</f>
        <v/>
      </c>
      <c r="AA47" s="77"/>
      <c r="AB47" s="83" t="str">
        <f>IF(ISNUMBER($M47), IF(ISNUMBER(MATRIX!BB47),$M47*MATRIX!BB47,"n/a"),"")</f>
        <v/>
      </c>
      <c r="AC47" s="77"/>
      <c r="AD47" s="81" t="str">
        <f>IF(ISNUMBER($M47), IF(ISNUMBER(MATRIX!BJ47),M47*MATRIX!BJ47,"n/a"),"")</f>
        <v/>
      </c>
      <c r="AE47" s="77" t="s">
        <v>434</v>
      </c>
      <c r="AF47" s="83" t="str">
        <f>IF(ISNUMBER($M47), IF(ISNUMBER(MATRIX!BL47),$M47*MATRIX!BL47,"n/a"),"")</f>
        <v/>
      </c>
      <c r="AH47" s="223" t="str">
        <f>IF(ISNUMBER($M47), IF(MV&gt;200,IF(ISNUMBER(MATRIX!CL47),MATRIX!CL47,"n/a"),IF(ISNUMBER(MATRIX!CH47),MATRIX!CH47,"n/a")),"")</f>
        <v/>
      </c>
      <c r="AI47" s="1"/>
      <c r="AJ47" s="1" t="str">
        <f>IF(ISNUMBER(M47),IF(AND(ISNUMBER('HI-Z-OUTPUT'!AV47),'HI-Z-OUTPUT'!AV47&lt;&gt;0),'HI-Z-OUTPUT'!AV47,'Hi-Z-INPUT'!$K$7*'Hi-Z-INPUT'!$K$11),"")</f>
        <v/>
      </c>
      <c r="AK47" s="1"/>
      <c r="AL47" s="161" t="str">
        <f t="shared" si="10"/>
        <v/>
      </c>
      <c r="AM47" s="1"/>
      <c r="AN47" s="124" t="str">
        <f>IF(ISNUMBER($M47),IF(MV&lt;200,IF(ISNUMBER(MATRIX!BA47),ROUND(MATRIX!BA47/1000*IDLE*CKWH,2),"-"),IF(ISNUMBER(MATRIX!BK47),ROUND(MATRIX!BK47/1000*IDLE*CKWH,2),"-")),"")</f>
        <v/>
      </c>
      <c r="AO47" s="125" t="str">
        <f t="shared" si="11"/>
        <v/>
      </c>
      <c r="AQ47" s="104" t="str">
        <f>IF(ISNUMBER($M47),IF(MV&lt;200,IF(ISNUMBER(MATRIX!BC47),ROUND(MATRIX!BC47/1000*RUNNING*CKWH,2),"-"),IF(ISNUMBER(MATRIX!BM47),ROUND(MATRIX!BM47/1000*RUNNING*CKWH,2),"-")),"")</f>
        <v/>
      </c>
      <c r="AR47" s="130" t="str">
        <f t="shared" si="12"/>
        <v/>
      </c>
      <c r="AT47" s="104"/>
      <c r="AU47" s="130" t="str">
        <f t="shared" si="13"/>
        <v/>
      </c>
      <c r="AW47" s="129" t="str">
        <f t="shared" si="5"/>
        <v/>
      </c>
      <c r="AX47" s="127" t="str">
        <f t="shared" si="6"/>
        <v/>
      </c>
      <c r="AZ47" s="101" t="str">
        <f>IF(ISNUMBER(M47),IF(ISNUMBER(MATRIX!BU47),M47*MATRIX!BU47,"n/a"),"")</f>
        <v/>
      </c>
      <c r="BA47" s="72"/>
      <c r="BB47" s="72" t="str">
        <f>IF(ISNUMBER(M47),IF(ISNUMBER(MATRIX!BV47*AL47),M47*MATRIX!BV47*AL47,"n/a"),"")</f>
        <v/>
      </c>
      <c r="BC47" s="72"/>
      <c r="BD47" s="100" t="str">
        <f t="shared" si="17"/>
        <v/>
      </c>
      <c r="BE47" s="96"/>
      <c r="BF47" s="157" t="str">
        <f t="shared" si="8"/>
        <v/>
      </c>
      <c r="BG47" s="158" t="str">
        <f t="shared" si="14"/>
        <v/>
      </c>
      <c r="BI47" s="85" t="str">
        <f>IF(ISNUMBER(M47),IF(ISNUMBER(MATRIX!Y47),MATRIX!Y47,"n/a"),"")</f>
        <v/>
      </c>
      <c r="BJ47" s="86" t="str">
        <f t="shared" si="15"/>
        <v/>
      </c>
    </row>
    <row r="48" spans="1:62">
      <c r="A48" s="44" t="str">
        <f>MATRIX!A48</f>
        <v>LAB GRUPPEN</v>
      </c>
      <c r="B48" s="11" t="str">
        <f>IF(MATRIX!B48&lt;&gt;0,MATRIX!B48,"-")</f>
        <v>FP 6400</v>
      </c>
      <c r="D48" t="b">
        <f>ISNUMBER(MATRIX!G48)</f>
        <v>0</v>
      </c>
      <c r="E48" t="b">
        <f>ISNUMBER(MATRIX!H48)</f>
        <v>0</v>
      </c>
      <c r="G48" t="b">
        <f>AND(WM&lt;=MATRIX!N48,MATRIX!N48&lt;=PIU*WM)</f>
        <v>0</v>
      </c>
      <c r="H48" t="b">
        <f>AND(WM&lt;=MATRIX!O48,MATRIX!O48&lt;=PIU*WM)</f>
        <v>0</v>
      </c>
      <c r="J48" s="1" t="str">
        <f>IF(AND(D48,G48),CEILING(ML/MATRIX!G48,1),"")</f>
        <v/>
      </c>
      <c r="K48" s="1" t="str">
        <f>IF(AND(E48,H48),CEILING(ML/MATRIX!H48,1),"")</f>
        <v/>
      </c>
      <c r="M48" s="64" t="str">
        <f t="shared" si="16"/>
        <v/>
      </c>
      <c r="O48" s="62" t="str">
        <f>IF(ISNUMBER(M48),M48*MATRIX!E48,"-")</f>
        <v>-</v>
      </c>
      <c r="Q48" s="66" t="str">
        <f>IF(ISNUMBER($M48),IF(KP="kg",M48*MATRIX!CC48,M48*MATRIX!CC48*2.2),"-")</f>
        <v>-</v>
      </c>
      <c r="R48" s="65" t="str">
        <f t="shared" si="1"/>
        <v/>
      </c>
      <c r="T48" s="1" t="str">
        <f>IF(AND(VI&lt;100,ISNUMBER(M48),D48),MATRIX!N48,IF(AND(VI&gt;=100,ISNUMBER(M48),E48),MATRIX!O48,""))</f>
        <v/>
      </c>
      <c r="V48" s="70" t="str">
        <f>IF(ISNUMBER(T48),IF(VI&lt;100,T48*M48*MATRIX!G48,T48*M48*MATRIX!H48),"")</f>
        <v/>
      </c>
      <c r="X48" s="40" t="str">
        <f>IF(ISNUMBER(M48),IF(ISNUMBER(MATRIX!U48),IF(MATRIX!U48-INT(MATRIX!U48)=0,MATRIX!U48,"("&amp;MATRIX!U48&amp;")"),"n/a"),"")</f>
        <v/>
      </c>
      <c r="Y48" s="77"/>
      <c r="Z48" s="81" t="str">
        <f>IF(ISNUMBER(M48), IF(ISNUMBER(MATRIX!AZ48),M48*MATRIX!AZ48,"n/a"),"")</f>
        <v/>
      </c>
      <c r="AA48" s="77"/>
      <c r="AB48" s="83" t="str">
        <f>IF(ISNUMBER($M48), IF(ISNUMBER(MATRIX!BB48),$M48*MATRIX!BB48,"n/a"),"")</f>
        <v/>
      </c>
      <c r="AC48" s="77"/>
      <c r="AD48" s="81" t="str">
        <f>IF(ISNUMBER($M48), IF(ISNUMBER(MATRIX!BJ48),M48*MATRIX!BJ48,"n/a"),"")</f>
        <v/>
      </c>
      <c r="AE48" s="77" t="s">
        <v>434</v>
      </c>
      <c r="AF48" s="83" t="str">
        <f>IF(ISNUMBER($M48), IF(ISNUMBER(MATRIX!BL48),$M48*MATRIX!BL48,"n/a"),"")</f>
        <v/>
      </c>
      <c r="AH48" s="223" t="str">
        <f>IF(ISNUMBER($M48), IF(MV&gt;200,IF(ISNUMBER(MATRIX!CL48),MATRIX!CL48,"n/a"),IF(ISNUMBER(MATRIX!CH48),MATRIX!CH48,"n/a")),"")</f>
        <v/>
      </c>
      <c r="AI48" s="1"/>
      <c r="AJ48" s="1" t="str">
        <f>IF(ISNUMBER(M48),IF(AND(ISNUMBER('HI-Z-OUTPUT'!AV48),'HI-Z-OUTPUT'!AV48&lt;&gt;0),'HI-Z-OUTPUT'!AV48,'Hi-Z-INPUT'!$K$7*'Hi-Z-INPUT'!$K$11),"")</f>
        <v/>
      </c>
      <c r="AK48" s="1"/>
      <c r="AL48" s="161" t="str">
        <f t="shared" si="10"/>
        <v/>
      </c>
      <c r="AM48" s="1"/>
      <c r="AN48" s="124" t="str">
        <f>IF(ISNUMBER($M48),IF(MV&lt;200,IF(ISNUMBER(MATRIX!BA48),ROUND(MATRIX!BA48/1000*IDLE*CKWH,2),"-"),IF(ISNUMBER(MATRIX!BK48),ROUND(MATRIX!BK48/1000*IDLE*CKWH,2),"-")),"")</f>
        <v/>
      </c>
      <c r="AO48" s="125" t="str">
        <f t="shared" si="11"/>
        <v/>
      </c>
      <c r="AQ48" s="104" t="str">
        <f>IF(ISNUMBER($M48),IF(MV&lt;200,IF(ISNUMBER(MATRIX!BC48),ROUND(MATRIX!BC48/1000*RUNNING*CKWH,2),"-"),IF(ISNUMBER(MATRIX!BM48),ROUND(MATRIX!BM48/1000*RUNNING*CKWH,2),"-")),"")</f>
        <v/>
      </c>
      <c r="AR48" s="130" t="str">
        <f t="shared" si="12"/>
        <v/>
      </c>
      <c r="AT48" s="104"/>
      <c r="AU48" s="130" t="str">
        <f t="shared" si="13"/>
        <v/>
      </c>
      <c r="AW48" s="129" t="str">
        <f t="shared" si="5"/>
        <v/>
      </c>
      <c r="AX48" s="127" t="str">
        <f t="shared" si="6"/>
        <v/>
      </c>
      <c r="AZ48" s="101" t="str">
        <f>IF(ISNUMBER(M48),IF(ISNUMBER(MATRIX!BU48),M48*MATRIX!BU48,"n/a"),"")</f>
        <v/>
      </c>
      <c r="BA48" s="72"/>
      <c r="BB48" s="72" t="str">
        <f>IF(ISNUMBER(M48),IF(ISNUMBER(MATRIX!BV48*AL48),M48*MATRIX!BV48*AL48,"n/a"),"")</f>
        <v/>
      </c>
      <c r="BC48" s="72"/>
      <c r="BD48" s="100" t="str">
        <f t="shared" si="17"/>
        <v/>
      </c>
      <c r="BE48" s="96"/>
      <c r="BF48" s="157" t="str">
        <f t="shared" si="8"/>
        <v/>
      </c>
      <c r="BG48" s="158" t="str">
        <f t="shared" si="14"/>
        <v/>
      </c>
      <c r="BI48" s="85" t="str">
        <f>IF(ISNUMBER(M48),IF(ISNUMBER(MATRIX!Y48),MATRIX!Y48,"n/a"),"")</f>
        <v/>
      </c>
      <c r="BJ48" s="86" t="str">
        <f t="shared" si="15"/>
        <v/>
      </c>
    </row>
    <row r="49" spans="1:62">
      <c r="A49" s="44" t="str">
        <f>MATRIX!A49</f>
        <v>LAB GRUPPEN</v>
      </c>
      <c r="B49" s="11" t="str">
        <f>IF(MATRIX!B49&lt;&gt;0,MATRIX!B49,"-")</f>
        <v>FP 4000</v>
      </c>
      <c r="D49" t="b">
        <f>ISNUMBER(MATRIX!G49)</f>
        <v>0</v>
      </c>
      <c r="E49" t="b">
        <f>ISNUMBER(MATRIX!H49)</f>
        <v>0</v>
      </c>
      <c r="G49" t="b">
        <f>AND(WM&lt;=MATRIX!N49,MATRIX!N49&lt;=PIU*WM)</f>
        <v>0</v>
      </c>
      <c r="H49" t="b">
        <f>AND(WM&lt;=MATRIX!O49,MATRIX!O49&lt;=PIU*WM)</f>
        <v>0</v>
      </c>
      <c r="J49" s="1" t="str">
        <f>IF(AND(D49,G49),CEILING(ML/MATRIX!G49,1),"")</f>
        <v/>
      </c>
      <c r="K49" s="1" t="str">
        <f>IF(AND(E49,H49),CEILING(ML/MATRIX!H49,1),"")</f>
        <v/>
      </c>
      <c r="M49" s="64" t="str">
        <f t="shared" si="16"/>
        <v/>
      </c>
      <c r="O49" s="62" t="str">
        <f>IF(ISNUMBER(M49),M49*MATRIX!E49,"-")</f>
        <v>-</v>
      </c>
      <c r="Q49" s="66" t="str">
        <f>IF(ISNUMBER($M49),IF(KP="kg",M49*MATRIX!CC49,M49*MATRIX!CC49*2.2),"-")</f>
        <v>-</v>
      </c>
      <c r="R49" s="65" t="str">
        <f t="shared" si="1"/>
        <v/>
      </c>
      <c r="T49" s="1" t="str">
        <f>IF(AND(VI&lt;100,ISNUMBER(M49),D49),MATRIX!N49,IF(AND(VI&gt;=100,ISNUMBER(M49),E49),MATRIX!O49,""))</f>
        <v/>
      </c>
      <c r="V49" s="70" t="str">
        <f>IF(ISNUMBER(T49),IF(VI&lt;100,T49*M49*MATRIX!G49,T49*M49*MATRIX!H49),"")</f>
        <v/>
      </c>
      <c r="X49" s="40" t="str">
        <f>IF(ISNUMBER(M49),IF(ISNUMBER(MATRIX!U49),IF(MATRIX!U49-INT(MATRIX!U49)=0,MATRIX!U49,"("&amp;MATRIX!U49&amp;")"),"n/a"),"")</f>
        <v/>
      </c>
      <c r="Y49" s="77"/>
      <c r="Z49" s="81" t="str">
        <f>IF(ISNUMBER(M49), IF(ISNUMBER(MATRIX!AZ49),M49*MATRIX!AZ49,"n/a"),"")</f>
        <v/>
      </c>
      <c r="AA49" s="77"/>
      <c r="AB49" s="83" t="str">
        <f>IF(ISNUMBER($M49), IF(ISNUMBER(MATRIX!BB49),$M49*MATRIX!BB49,"n/a"),"")</f>
        <v/>
      </c>
      <c r="AC49" s="77"/>
      <c r="AD49" s="81" t="str">
        <f>IF(ISNUMBER($M49), IF(ISNUMBER(MATRIX!BJ49),M49*MATRIX!BJ49,"n/a"),"")</f>
        <v/>
      </c>
      <c r="AE49" s="77" t="s">
        <v>434</v>
      </c>
      <c r="AF49" s="83" t="str">
        <f>IF(ISNUMBER($M49), IF(ISNUMBER(MATRIX!BL49),$M49*MATRIX!BL49,"n/a"),"")</f>
        <v/>
      </c>
      <c r="AH49" s="223" t="str">
        <f>IF(ISNUMBER($M49), IF(MV&gt;200,IF(ISNUMBER(MATRIX!CL49),MATRIX!CL49,"n/a"),IF(ISNUMBER(MATRIX!CH49),MATRIX!CH49,"n/a")),"")</f>
        <v/>
      </c>
      <c r="AI49" s="1"/>
      <c r="AJ49" s="1" t="str">
        <f>IF(ISNUMBER(M49),IF(AND(ISNUMBER('HI-Z-OUTPUT'!AV49),'HI-Z-OUTPUT'!AV49&lt;&gt;0),'HI-Z-OUTPUT'!AV49,'Hi-Z-INPUT'!$K$7*'Hi-Z-INPUT'!$K$11),"")</f>
        <v/>
      </c>
      <c r="AK49" s="1"/>
      <c r="AL49" s="161" t="str">
        <f t="shared" si="10"/>
        <v/>
      </c>
      <c r="AM49" s="1"/>
      <c r="AN49" s="124" t="str">
        <f>IF(ISNUMBER($M49),IF(MV&lt;200,IF(ISNUMBER(MATRIX!BA49),ROUND(MATRIX!BA49/1000*IDLE*CKWH,2),"-"),IF(ISNUMBER(MATRIX!BK49),ROUND(MATRIX!BK49/1000*IDLE*CKWH,2),"-")),"")</f>
        <v/>
      </c>
      <c r="AO49" s="125" t="str">
        <f t="shared" si="11"/>
        <v/>
      </c>
      <c r="AQ49" s="104" t="str">
        <f>IF(ISNUMBER($M49),IF(MV&lt;200,IF(ISNUMBER(MATRIX!BC49),ROUND(MATRIX!BC49/1000*RUNNING*CKWH,2),"-"),IF(ISNUMBER(MATRIX!BM49),ROUND(MATRIX!BM49/1000*RUNNING*CKWH,2),"-")),"")</f>
        <v/>
      </c>
      <c r="AR49" s="130" t="str">
        <f t="shared" si="12"/>
        <v/>
      </c>
      <c r="AT49" s="104"/>
      <c r="AU49" s="130" t="str">
        <f t="shared" si="13"/>
        <v/>
      </c>
      <c r="AW49" s="129" t="str">
        <f t="shared" si="5"/>
        <v/>
      </c>
      <c r="AX49" s="127" t="str">
        <f t="shared" si="6"/>
        <v/>
      </c>
      <c r="AZ49" s="101" t="str">
        <f>IF(ISNUMBER(M49),IF(ISNUMBER(MATRIX!BU49),M49*MATRIX!BU49,"n/a"),"")</f>
        <v/>
      </c>
      <c r="BA49" s="72"/>
      <c r="BB49" s="72" t="str">
        <f>IF(ISNUMBER(M49),IF(ISNUMBER(MATRIX!BV49*AL49),M49*MATRIX!BV49*AL49,"n/a"),"")</f>
        <v/>
      </c>
      <c r="BC49" s="72"/>
      <c r="BD49" s="100" t="str">
        <f t="shared" si="17"/>
        <v/>
      </c>
      <c r="BE49" s="96"/>
      <c r="BF49" s="157" t="str">
        <f t="shared" si="8"/>
        <v/>
      </c>
      <c r="BG49" s="158" t="str">
        <f t="shared" si="14"/>
        <v/>
      </c>
      <c r="BI49" s="85" t="str">
        <f>IF(ISNUMBER(M49),IF(ISNUMBER(MATRIX!Y49),MATRIX!Y49,"n/a"),"")</f>
        <v/>
      </c>
      <c r="BJ49" s="86" t="str">
        <f t="shared" si="15"/>
        <v/>
      </c>
    </row>
    <row r="50" spans="1:62">
      <c r="A50" s="44" t="str">
        <f>MATRIX!A50</f>
        <v>LAB GRUPPEN</v>
      </c>
      <c r="B50" s="11" t="str">
        <f>IF(MATRIX!B50&lt;&gt;0,MATRIX!B50,"-")</f>
        <v>FP 6000Q</v>
      </c>
      <c r="D50" t="b">
        <f>ISNUMBER(MATRIX!G50)</f>
        <v>0</v>
      </c>
      <c r="E50" t="b">
        <f>ISNUMBER(MATRIX!H50)</f>
        <v>0</v>
      </c>
      <c r="G50" t="b">
        <f>AND(WM&lt;=MATRIX!N50,MATRIX!N50&lt;=PIU*WM)</f>
        <v>0</v>
      </c>
      <c r="H50" t="b">
        <f>AND(WM&lt;=MATRIX!O50,MATRIX!O50&lt;=PIU*WM)</f>
        <v>0</v>
      </c>
      <c r="J50" s="1" t="str">
        <f>IF(AND(D50,G50),CEILING(ML/MATRIX!G50,1),"")</f>
        <v/>
      </c>
      <c r="K50" s="1" t="str">
        <f>IF(AND(E50,H50),CEILING(ML/MATRIX!H50,1),"")</f>
        <v/>
      </c>
      <c r="M50" s="64" t="str">
        <f t="shared" si="16"/>
        <v/>
      </c>
      <c r="O50" s="62" t="str">
        <f>IF(ISNUMBER(M50),M50*MATRIX!E50,"-")</f>
        <v>-</v>
      </c>
      <c r="Q50" s="66" t="str">
        <f>IF(ISNUMBER($M50),IF(KP="kg",M50*MATRIX!CC50,M50*MATRIX!CC50*2.2),"-")</f>
        <v>-</v>
      </c>
      <c r="R50" s="65" t="str">
        <f t="shared" si="1"/>
        <v/>
      </c>
      <c r="T50" s="1" t="str">
        <f>IF(AND(VI&lt;100,ISNUMBER(M50),D50),MATRIX!N50,IF(AND(VI&gt;=100,ISNUMBER(M50),E50),MATRIX!O50,""))</f>
        <v/>
      </c>
      <c r="V50" s="70" t="str">
        <f>IF(ISNUMBER(T50),IF(VI&lt;100,T50*M50*MATRIX!G50,T50*M50*MATRIX!H50),"")</f>
        <v/>
      </c>
      <c r="X50" s="40" t="str">
        <f>IF(ISNUMBER(M50),IF(ISNUMBER(MATRIX!U50),IF(MATRIX!U50-INT(MATRIX!U50)=0,MATRIX!U50,"("&amp;MATRIX!U50&amp;")"),"n/a"),"")</f>
        <v/>
      </c>
      <c r="Y50" s="77"/>
      <c r="Z50" s="81" t="str">
        <f>IF(ISNUMBER(M50), IF(ISNUMBER(MATRIX!AZ50),M50*MATRIX!AZ50,"n/a"),"")</f>
        <v/>
      </c>
      <c r="AA50" s="77"/>
      <c r="AB50" s="83" t="str">
        <f>IF(ISNUMBER($M50), IF(ISNUMBER(MATRIX!BB50),$M50*MATRIX!BB50,"n/a"),"")</f>
        <v/>
      </c>
      <c r="AC50" s="77"/>
      <c r="AD50" s="81" t="str">
        <f>IF(ISNUMBER($M50), IF(ISNUMBER(MATRIX!BJ50),M50*MATRIX!BJ50,"n/a"),"")</f>
        <v/>
      </c>
      <c r="AE50" s="77" t="s">
        <v>434</v>
      </c>
      <c r="AF50" s="83" t="str">
        <f>IF(ISNUMBER($M50), IF(ISNUMBER(MATRIX!BL50),$M50*MATRIX!BL50,"n/a"),"")</f>
        <v/>
      </c>
      <c r="AH50" s="223" t="str">
        <f>IF(ISNUMBER($M50), IF(MV&gt;200,IF(ISNUMBER(MATRIX!CL50),MATRIX!CL50,"n/a"),IF(ISNUMBER(MATRIX!CH50),MATRIX!CH50,"n/a")),"")</f>
        <v/>
      </c>
      <c r="AI50" s="1"/>
      <c r="AJ50" s="1" t="str">
        <f>IF(ISNUMBER(M50),IF(AND(ISNUMBER('HI-Z-OUTPUT'!AV50),'HI-Z-OUTPUT'!AV50&lt;&gt;0),'HI-Z-OUTPUT'!AV50,'Hi-Z-INPUT'!$K$7*'Hi-Z-INPUT'!$K$11),"")</f>
        <v/>
      </c>
      <c r="AK50" s="1"/>
      <c r="AL50" s="161" t="str">
        <f t="shared" si="10"/>
        <v/>
      </c>
      <c r="AM50" s="1"/>
      <c r="AN50" s="124" t="str">
        <f>IF(ISNUMBER($M50),IF(MV&lt;200,IF(ISNUMBER(MATRIX!BA50),ROUND(MATRIX!BA50/1000*IDLE*CKWH,2),"-"),IF(ISNUMBER(MATRIX!BK50),ROUND(MATRIX!BK50/1000*IDLE*CKWH,2),"-")),"")</f>
        <v/>
      </c>
      <c r="AO50" s="125" t="str">
        <f t="shared" si="11"/>
        <v/>
      </c>
      <c r="AQ50" s="104" t="str">
        <f>IF(ISNUMBER($M50),IF(MV&lt;200,IF(ISNUMBER(MATRIX!BC50),ROUND(MATRIX!BC50/1000*RUNNING*CKWH,2),"-"),IF(ISNUMBER(MATRIX!BM50),ROUND(MATRIX!BM50/1000*RUNNING*CKWH,2),"-")),"")</f>
        <v/>
      </c>
      <c r="AR50" s="130" t="str">
        <f t="shared" si="12"/>
        <v/>
      </c>
      <c r="AT50" s="104"/>
      <c r="AU50" s="130" t="str">
        <f t="shared" si="13"/>
        <v/>
      </c>
      <c r="AW50" s="129" t="str">
        <f t="shared" si="5"/>
        <v/>
      </c>
      <c r="AX50" s="127" t="str">
        <f t="shared" si="6"/>
        <v/>
      </c>
      <c r="AZ50" s="101" t="str">
        <f>IF(ISNUMBER(M50),IF(ISNUMBER(MATRIX!BU50),M50*MATRIX!BU50,"n/a"),"")</f>
        <v/>
      </c>
      <c r="BA50" s="72"/>
      <c r="BB50" s="72" t="str">
        <f>IF(ISNUMBER(M50),IF(ISNUMBER(MATRIX!BV50*AL50),M50*MATRIX!BV50*AL50,"n/a"),"")</f>
        <v/>
      </c>
      <c r="BC50" s="72"/>
      <c r="BD50" s="100" t="str">
        <f t="shared" si="17"/>
        <v/>
      </c>
      <c r="BE50" s="96"/>
      <c r="BF50" s="157" t="str">
        <f t="shared" si="8"/>
        <v/>
      </c>
      <c r="BG50" s="158" t="str">
        <f t="shared" si="14"/>
        <v/>
      </c>
      <c r="BI50" s="85" t="str">
        <f>IF(ISNUMBER(M50),IF(ISNUMBER(MATRIX!Y50),MATRIX!Y50,"n/a"),"")</f>
        <v/>
      </c>
      <c r="BJ50" s="86" t="str">
        <f t="shared" si="15"/>
        <v/>
      </c>
    </row>
    <row r="51" spans="1:62">
      <c r="A51" s="44" t="str">
        <f>MATRIX!A51</f>
        <v>LAB GRUPPEN</v>
      </c>
      <c r="B51" s="11" t="str">
        <f>IF(MATRIX!B51&lt;&gt;0,MATRIX!B51,"-")</f>
        <v>FP 7000</v>
      </c>
      <c r="D51" t="b">
        <f>ISNUMBER(MATRIX!G51)</f>
        <v>0</v>
      </c>
      <c r="E51" t="b">
        <f>ISNUMBER(MATRIX!H51)</f>
        <v>0</v>
      </c>
      <c r="G51" t="b">
        <f>AND(WM&lt;=MATRIX!N51,MATRIX!N51&lt;=PIU*WM)</f>
        <v>0</v>
      </c>
      <c r="H51" t="b">
        <f>AND(WM&lt;=MATRIX!O51,MATRIX!O51&lt;=PIU*WM)</f>
        <v>0</v>
      </c>
      <c r="J51" s="1" t="str">
        <f>IF(AND(D51,G51),CEILING(ML/MATRIX!G51,1),"")</f>
        <v/>
      </c>
      <c r="K51" s="1" t="str">
        <f>IF(AND(E51,H51),CEILING(ML/MATRIX!H51,1),"")</f>
        <v/>
      </c>
      <c r="M51" s="64" t="str">
        <f t="shared" si="16"/>
        <v/>
      </c>
      <c r="O51" s="62" t="str">
        <f>IF(ISNUMBER(M51),M51*MATRIX!E51,"-")</f>
        <v>-</v>
      </c>
      <c r="Q51" s="66" t="str">
        <f>IF(ISNUMBER($M51),IF(KP="kg",M51*MATRIX!CC51,M51*MATRIX!CC51*2.2),"-")</f>
        <v>-</v>
      </c>
      <c r="R51" s="65" t="str">
        <f t="shared" si="1"/>
        <v/>
      </c>
      <c r="T51" s="1" t="str">
        <f>IF(AND(VI&lt;100,ISNUMBER(M51),D51),MATRIX!N51,IF(AND(VI&gt;=100,ISNUMBER(M51),E51),MATRIX!O51,""))</f>
        <v/>
      </c>
      <c r="V51" s="70" t="str">
        <f>IF(ISNUMBER(T51),IF(VI&lt;100,T51*M51*MATRIX!G51,T51*M51*MATRIX!H51),"")</f>
        <v/>
      </c>
      <c r="X51" s="40" t="str">
        <f>IF(ISNUMBER(M51),IF(ISNUMBER(MATRIX!U51),IF(MATRIX!U51-INT(MATRIX!U51)=0,MATRIX!U51,"("&amp;MATRIX!U51&amp;")"),"n/a"),"")</f>
        <v/>
      </c>
      <c r="Y51" s="77"/>
      <c r="Z51" s="81" t="str">
        <f>IF(ISNUMBER(M51), IF(ISNUMBER(MATRIX!AZ51),M51*MATRIX!AZ51,"n/a"),"")</f>
        <v/>
      </c>
      <c r="AA51" s="77"/>
      <c r="AB51" s="83" t="str">
        <f>IF(ISNUMBER($M51), IF(ISNUMBER(MATRIX!BB51),$M51*MATRIX!BB51,"n/a"),"")</f>
        <v/>
      </c>
      <c r="AC51" s="77"/>
      <c r="AD51" s="81" t="str">
        <f>IF(ISNUMBER($M51), IF(ISNUMBER(MATRIX!BJ51),M51*MATRIX!BJ51,"n/a"),"")</f>
        <v/>
      </c>
      <c r="AE51" s="77" t="s">
        <v>434</v>
      </c>
      <c r="AF51" s="83" t="str">
        <f>IF(ISNUMBER($M51), IF(ISNUMBER(MATRIX!BL51),$M51*MATRIX!BL51,"n/a"),"")</f>
        <v/>
      </c>
      <c r="AH51" s="223" t="str">
        <f>IF(ISNUMBER($M51), IF(MV&gt;200,IF(ISNUMBER(MATRIX!CL51),MATRIX!CL51,"n/a"),IF(ISNUMBER(MATRIX!CH51),MATRIX!CH51,"n/a")),"")</f>
        <v/>
      </c>
      <c r="AI51" s="1"/>
      <c r="AJ51" s="1" t="str">
        <f>IF(ISNUMBER(M51),IF(AND(ISNUMBER('HI-Z-OUTPUT'!AV51),'HI-Z-OUTPUT'!AV51&lt;&gt;0),'HI-Z-OUTPUT'!AV51,'Hi-Z-INPUT'!$K$7*'Hi-Z-INPUT'!$K$11),"")</f>
        <v/>
      </c>
      <c r="AK51" s="1"/>
      <c r="AL51" s="161" t="str">
        <f t="shared" si="10"/>
        <v/>
      </c>
      <c r="AM51" s="1"/>
      <c r="AN51" s="124" t="str">
        <f>IF(ISNUMBER($M51),IF(MV&lt;200,IF(ISNUMBER(MATRIX!BA51),ROUND(MATRIX!BA51/1000*IDLE*CKWH,2),"-"),IF(ISNUMBER(MATRIX!BK51),ROUND(MATRIX!BK51/1000*IDLE*CKWH,2),"-")),"")</f>
        <v/>
      </c>
      <c r="AO51" s="125" t="str">
        <f t="shared" si="11"/>
        <v/>
      </c>
      <c r="AQ51" s="104" t="str">
        <f>IF(ISNUMBER($M51),IF(MV&lt;200,IF(ISNUMBER(MATRIX!BC51),ROUND(MATRIX!BC51/1000*RUNNING*CKWH,2),"-"),IF(ISNUMBER(MATRIX!BM51),ROUND(MATRIX!BM51/1000*RUNNING*CKWH,2),"-")),"")</f>
        <v/>
      </c>
      <c r="AR51" s="130" t="str">
        <f t="shared" si="12"/>
        <v/>
      </c>
      <c r="AT51" s="104"/>
      <c r="AU51" s="130" t="str">
        <f t="shared" si="13"/>
        <v/>
      </c>
      <c r="AW51" s="129" t="str">
        <f t="shared" si="5"/>
        <v/>
      </c>
      <c r="AX51" s="127" t="str">
        <f t="shared" si="6"/>
        <v/>
      </c>
      <c r="AZ51" s="101" t="str">
        <f>IF(ISNUMBER(M51),IF(ISNUMBER(MATRIX!BU51),M51*MATRIX!BU51,"n/a"),"")</f>
        <v/>
      </c>
      <c r="BA51" s="72"/>
      <c r="BB51" s="72" t="str">
        <f>IF(ISNUMBER(M51),IF(ISNUMBER(MATRIX!BV51*AL51),M51*MATRIX!BV51*AL51,"n/a"),"")</f>
        <v/>
      </c>
      <c r="BC51" s="72"/>
      <c r="BD51" s="100" t="str">
        <f t="shared" si="17"/>
        <v/>
      </c>
      <c r="BE51" s="96"/>
      <c r="BF51" s="157" t="str">
        <f t="shared" si="8"/>
        <v/>
      </c>
      <c r="BG51" s="158" t="str">
        <f t="shared" si="14"/>
        <v/>
      </c>
      <c r="BI51" s="85" t="str">
        <f>IF(ISNUMBER(M51),IF(ISNUMBER(MATRIX!Y51),MATRIX!Y51,"n/a"),"")</f>
        <v/>
      </c>
      <c r="BJ51" s="86" t="str">
        <f t="shared" si="15"/>
        <v/>
      </c>
    </row>
    <row r="52" spans="1:62">
      <c r="A52" s="44" t="str">
        <f>MATRIX!A52</f>
        <v>LAB GRUPPEN</v>
      </c>
      <c r="B52" s="11" t="str">
        <f>IF(MATRIX!B52&lt;&gt;0,MATRIX!B52,"-")</f>
        <v>FP 9000</v>
      </c>
      <c r="D52" t="b">
        <f>ISNUMBER(MATRIX!G52)</f>
        <v>0</v>
      </c>
      <c r="E52" t="b">
        <f>ISNUMBER(MATRIX!H52)</f>
        <v>0</v>
      </c>
      <c r="G52" t="b">
        <f>AND(WM&lt;=MATRIX!N52,MATRIX!N52&lt;=PIU*WM)</f>
        <v>0</v>
      </c>
      <c r="H52" t="b">
        <f>AND(WM&lt;=MATRIX!O52,MATRIX!O52&lt;=PIU*WM)</f>
        <v>0</v>
      </c>
      <c r="J52" s="1" t="str">
        <f>IF(AND(D52,G52),CEILING(ML/MATRIX!G52,1),"")</f>
        <v/>
      </c>
      <c r="K52" s="1" t="str">
        <f>IF(AND(E52,H52),CEILING(ML/MATRIX!H52,1),"")</f>
        <v/>
      </c>
      <c r="M52" s="64" t="str">
        <f t="shared" si="16"/>
        <v/>
      </c>
      <c r="O52" s="62" t="str">
        <f>IF(ISNUMBER(M52),M52*MATRIX!E52,"-")</f>
        <v>-</v>
      </c>
      <c r="Q52" s="66" t="str">
        <f>IF(ISNUMBER($M52),IF(KP="kg",M52*MATRIX!CC52,M52*MATRIX!CC52*2.2),"-")</f>
        <v>-</v>
      </c>
      <c r="R52" s="65" t="str">
        <f t="shared" si="1"/>
        <v/>
      </c>
      <c r="T52" s="1" t="str">
        <f>IF(AND(VI&lt;100,ISNUMBER(M52),D52),MATRIX!N52,IF(AND(VI&gt;=100,ISNUMBER(M52),E52),MATRIX!O52,""))</f>
        <v/>
      </c>
      <c r="V52" s="70" t="str">
        <f>IF(ISNUMBER(T52),IF(VI&lt;100,T52*M52*MATRIX!G52,T52*M52*MATRIX!H52),"")</f>
        <v/>
      </c>
      <c r="X52" s="40" t="str">
        <f>IF(ISNUMBER(M52),IF(ISNUMBER(MATRIX!U52),IF(MATRIX!U52-INT(MATRIX!U52)=0,MATRIX!U52,"("&amp;MATRIX!U52&amp;")"),"n/a"),"")</f>
        <v/>
      </c>
      <c r="Y52" s="77"/>
      <c r="Z52" s="81" t="str">
        <f>IF(ISNUMBER(M52), IF(ISNUMBER(MATRIX!AZ52),M52*MATRIX!AZ52,"n/a"),"")</f>
        <v/>
      </c>
      <c r="AA52" s="77"/>
      <c r="AB52" s="83" t="str">
        <f>IF(ISNUMBER($M52), IF(ISNUMBER(MATRIX!BB52),$M52*MATRIX!BB52,"n/a"),"")</f>
        <v/>
      </c>
      <c r="AC52" s="77"/>
      <c r="AD52" s="81" t="str">
        <f>IF(ISNUMBER($M52), IF(ISNUMBER(MATRIX!BJ52),M52*MATRIX!BJ52,"n/a"),"")</f>
        <v/>
      </c>
      <c r="AE52" s="77" t="s">
        <v>434</v>
      </c>
      <c r="AF52" s="83" t="str">
        <f>IF(ISNUMBER($M52), IF(ISNUMBER(MATRIX!BL52),$M52*MATRIX!BL52,"n/a"),"")</f>
        <v/>
      </c>
      <c r="AH52" s="223" t="str">
        <f>IF(ISNUMBER($M52), IF(MV&gt;200,IF(ISNUMBER(MATRIX!CL52),MATRIX!CL52,"n/a"),IF(ISNUMBER(MATRIX!CH52),MATRIX!CH52,"n/a")),"")</f>
        <v/>
      </c>
      <c r="AI52" s="1"/>
      <c r="AJ52" s="1" t="str">
        <f>IF(ISNUMBER(M52),IF(AND(ISNUMBER('HI-Z-OUTPUT'!AV52),'HI-Z-OUTPUT'!AV52&lt;&gt;0),'HI-Z-OUTPUT'!AV52,'Hi-Z-INPUT'!$K$7*'Hi-Z-INPUT'!$K$11),"")</f>
        <v/>
      </c>
      <c r="AK52" s="1"/>
      <c r="AL52" s="161" t="str">
        <f t="shared" si="10"/>
        <v/>
      </c>
      <c r="AM52" s="1"/>
      <c r="AN52" s="124" t="str">
        <f>IF(ISNUMBER($M52),IF(MV&lt;200,IF(ISNUMBER(MATRIX!BA52),ROUND(MATRIX!BA52/1000*IDLE*CKWH,2),"-"),IF(ISNUMBER(MATRIX!BK52),ROUND(MATRIX!BK52/1000*IDLE*CKWH,2),"-")),"")</f>
        <v/>
      </c>
      <c r="AO52" s="125" t="str">
        <f t="shared" si="11"/>
        <v/>
      </c>
      <c r="AQ52" s="104" t="str">
        <f>IF(ISNUMBER($M52),IF(MV&lt;200,IF(ISNUMBER(MATRIX!BC52),ROUND(MATRIX!BC52/1000*RUNNING*CKWH,2),"-"),IF(ISNUMBER(MATRIX!BM52),ROUND(MATRIX!BM52/1000*RUNNING*CKWH,2),"-")),"")</f>
        <v/>
      </c>
      <c r="AR52" s="130" t="str">
        <f t="shared" si="12"/>
        <v/>
      </c>
      <c r="AT52" s="104"/>
      <c r="AU52" s="130" t="str">
        <f t="shared" si="13"/>
        <v/>
      </c>
      <c r="AW52" s="129" t="str">
        <f t="shared" si="5"/>
        <v/>
      </c>
      <c r="AX52" s="127" t="str">
        <f t="shared" si="6"/>
        <v/>
      </c>
      <c r="AZ52" s="101" t="str">
        <f>IF(ISNUMBER(M52),IF(ISNUMBER(MATRIX!BU52),M52*MATRIX!BU52,"n/a"),"")</f>
        <v/>
      </c>
      <c r="BA52" s="72"/>
      <c r="BB52" s="72" t="str">
        <f>IF(ISNUMBER(M52),IF(ISNUMBER(MATRIX!BV52*AL52),M52*MATRIX!BV52*AL52,"n/a"),"")</f>
        <v/>
      </c>
      <c r="BC52" s="72"/>
      <c r="BD52" s="100" t="str">
        <f t="shared" si="17"/>
        <v/>
      </c>
      <c r="BE52" s="96"/>
      <c r="BF52" s="157" t="str">
        <f t="shared" si="8"/>
        <v/>
      </c>
      <c r="BG52" s="158" t="str">
        <f t="shared" si="14"/>
        <v/>
      </c>
      <c r="BI52" s="85" t="str">
        <f>IF(ISNUMBER(M52),IF(ISNUMBER(MATRIX!Y52),MATRIX!Y52,"n/a"),"")</f>
        <v/>
      </c>
      <c r="BJ52" s="86" t="str">
        <f t="shared" si="15"/>
        <v/>
      </c>
    </row>
    <row r="53" spans="1:62">
      <c r="A53" s="44" t="str">
        <f>MATRIX!A53</f>
        <v>LAB GRUPPEN</v>
      </c>
      <c r="B53" s="11" t="str">
        <f>IF(MATRIX!B53&lt;&gt;0,MATRIX!B53,"-")</f>
        <v>FP 10000Q</v>
      </c>
      <c r="D53" t="b">
        <f>ISNUMBER(MATRIX!G53)</f>
        <v>0</v>
      </c>
      <c r="E53" t="b">
        <f>ISNUMBER(MATRIX!H53)</f>
        <v>0</v>
      </c>
      <c r="G53" t="b">
        <f>AND(WM&lt;=MATRIX!N53,MATRIX!N53&lt;=PIU*WM)</f>
        <v>0</v>
      </c>
      <c r="H53" t="b">
        <f>AND(WM&lt;=MATRIX!O53,MATRIX!O53&lt;=PIU*WM)</f>
        <v>0</v>
      </c>
      <c r="J53" s="1" t="str">
        <f>IF(AND(D53,G53),CEILING(ML/MATRIX!G53,1),"")</f>
        <v/>
      </c>
      <c r="K53" s="1" t="str">
        <f>IF(AND(E53,H53),CEILING(ML/MATRIX!H53,1),"")</f>
        <v/>
      </c>
      <c r="M53" s="64" t="str">
        <f t="shared" si="16"/>
        <v/>
      </c>
      <c r="O53" s="62" t="str">
        <f>IF(ISNUMBER(M53),M53*MATRIX!E53,"-")</f>
        <v>-</v>
      </c>
      <c r="Q53" s="66" t="str">
        <f>IF(ISNUMBER($M53),IF(KP="kg",M53*MATRIX!CC53,M53*MATRIX!CC53*2.2),"-")</f>
        <v>-</v>
      </c>
      <c r="R53" s="65" t="str">
        <f t="shared" si="1"/>
        <v/>
      </c>
      <c r="T53" s="1" t="str">
        <f>IF(AND(VI&lt;100,ISNUMBER(M53),D53),MATRIX!N53,IF(AND(VI&gt;=100,ISNUMBER(M53),E53),MATRIX!O53,""))</f>
        <v/>
      </c>
      <c r="V53" s="70" t="str">
        <f>IF(ISNUMBER(T53),IF(VI&lt;100,T53*M53*MATRIX!G53,T53*M53*MATRIX!H53),"")</f>
        <v/>
      </c>
      <c r="X53" s="40" t="str">
        <f>IF(ISNUMBER(M53),IF(ISNUMBER(MATRIX!U53),IF(MATRIX!U53-INT(MATRIX!U53)=0,MATRIX!U53,"("&amp;MATRIX!U53&amp;")"),"n/a"),"")</f>
        <v/>
      </c>
      <c r="Y53" s="77"/>
      <c r="Z53" s="81" t="str">
        <f>IF(ISNUMBER(M53), IF(ISNUMBER(MATRIX!AZ53),M53*MATRIX!AZ53,"n/a"),"")</f>
        <v/>
      </c>
      <c r="AA53" s="77"/>
      <c r="AB53" s="83" t="str">
        <f>IF(ISNUMBER($M53), IF(ISNUMBER(MATRIX!BB53),$M53*MATRIX!BB53,"n/a"),"")</f>
        <v/>
      </c>
      <c r="AC53" s="77"/>
      <c r="AD53" s="81" t="str">
        <f>IF(ISNUMBER($M53), IF(ISNUMBER(MATRIX!BJ53),M53*MATRIX!BJ53,"n/a"),"")</f>
        <v/>
      </c>
      <c r="AE53" s="77" t="s">
        <v>434</v>
      </c>
      <c r="AF53" s="83" t="str">
        <f>IF(ISNUMBER($M53), IF(ISNUMBER(MATRIX!BL53),$M53*MATRIX!BL53,"n/a"),"")</f>
        <v/>
      </c>
      <c r="AH53" s="223" t="str">
        <f>IF(ISNUMBER($M53), IF(MV&gt;200,IF(ISNUMBER(MATRIX!CL53),MATRIX!CL53,"n/a"),IF(ISNUMBER(MATRIX!CH53),MATRIX!CH53,"n/a")),"")</f>
        <v/>
      </c>
      <c r="AI53" s="1"/>
      <c r="AJ53" s="1" t="str">
        <f>IF(ISNUMBER(M53),IF(AND(ISNUMBER('HI-Z-OUTPUT'!AV53),'HI-Z-OUTPUT'!AV53&lt;&gt;0),'HI-Z-OUTPUT'!AV53,'Hi-Z-INPUT'!$K$7*'Hi-Z-INPUT'!$K$11),"")</f>
        <v/>
      </c>
      <c r="AK53" s="1"/>
      <c r="AL53" s="161" t="str">
        <f t="shared" si="10"/>
        <v/>
      </c>
      <c r="AM53" s="1"/>
      <c r="AN53" s="124" t="str">
        <f>IF(ISNUMBER($M53),IF(MV&lt;200,IF(ISNUMBER(MATRIX!BA53),ROUND(MATRIX!BA53/1000*IDLE*CKWH,2),"-"),IF(ISNUMBER(MATRIX!BK53),ROUND(MATRIX!BK53/1000*IDLE*CKWH,2),"-")),"")</f>
        <v/>
      </c>
      <c r="AO53" s="125" t="str">
        <f t="shared" si="11"/>
        <v/>
      </c>
      <c r="AQ53" s="104" t="str">
        <f>IF(ISNUMBER($M53),IF(MV&lt;200,IF(ISNUMBER(MATRIX!BC53),ROUND(MATRIX!BC53/1000*RUNNING*CKWH,2),"-"),IF(ISNUMBER(MATRIX!BM53),ROUND(MATRIX!BM53/1000*RUNNING*CKWH,2),"-")),"")</f>
        <v/>
      </c>
      <c r="AR53" s="130" t="str">
        <f t="shared" si="12"/>
        <v/>
      </c>
      <c r="AT53" s="104"/>
      <c r="AU53" s="130" t="str">
        <f t="shared" si="13"/>
        <v/>
      </c>
      <c r="AW53" s="129" t="str">
        <f t="shared" si="5"/>
        <v/>
      </c>
      <c r="AX53" s="127" t="str">
        <f t="shared" si="6"/>
        <v/>
      </c>
      <c r="AZ53" s="101" t="str">
        <f>IF(ISNUMBER(M53),IF(ISNUMBER(MATRIX!BU53),M53*MATRIX!BU53,"n/a"),"")</f>
        <v/>
      </c>
      <c r="BA53" s="72"/>
      <c r="BB53" s="72" t="str">
        <f>IF(ISNUMBER(M53),IF(ISNUMBER(MATRIX!BV53*AL53),M53*MATRIX!BV53*AL53,"n/a"),"")</f>
        <v/>
      </c>
      <c r="BC53" s="72"/>
      <c r="BD53" s="100" t="str">
        <f t="shared" si="17"/>
        <v/>
      </c>
      <c r="BE53" s="96"/>
      <c r="BF53" s="157" t="str">
        <f t="shared" si="8"/>
        <v/>
      </c>
      <c r="BG53" s="158" t="str">
        <f t="shared" si="14"/>
        <v/>
      </c>
      <c r="BI53" s="85" t="str">
        <f>IF(ISNUMBER(M53),IF(ISNUMBER(MATRIX!Y53),MATRIX!Y53,"n/a"),"")</f>
        <v/>
      </c>
      <c r="BJ53" s="86" t="str">
        <f t="shared" si="15"/>
        <v/>
      </c>
    </row>
    <row r="54" spans="1:62">
      <c r="A54" s="44" t="str">
        <f>MATRIX!A54</f>
        <v>LAB GRUPPEN</v>
      </c>
      <c r="B54" s="11" t="str">
        <f>IF(MATRIX!B54&lt;&gt;0,MATRIX!B54,"-")</f>
        <v>FP 14000</v>
      </c>
      <c r="D54" t="b">
        <f>ISNUMBER(MATRIX!G54)</f>
        <v>0</v>
      </c>
      <c r="E54" t="b">
        <f>ISNUMBER(MATRIX!H54)</f>
        <v>0</v>
      </c>
      <c r="G54" t="b">
        <f>AND(WM&lt;=MATRIX!N54,MATRIX!N54&lt;=PIU*WM)</f>
        <v>0</v>
      </c>
      <c r="H54" t="b">
        <f>AND(WM&lt;=MATRIX!O54,MATRIX!O54&lt;=PIU*WM)</f>
        <v>0</v>
      </c>
      <c r="J54" s="1" t="str">
        <f>IF(AND(D54,G54),CEILING(ML/MATRIX!G54,1),"")</f>
        <v/>
      </c>
      <c r="K54" s="1" t="str">
        <f>IF(AND(E54,H54),CEILING(ML/MATRIX!H54,1),"")</f>
        <v/>
      </c>
      <c r="M54" s="64" t="str">
        <f t="shared" si="16"/>
        <v/>
      </c>
      <c r="O54" s="62" t="str">
        <f>IF(ISNUMBER(M54),M54*MATRIX!E54,"-")</f>
        <v>-</v>
      </c>
      <c r="Q54" s="66" t="str">
        <f>IF(ISNUMBER($M54),IF(KP="kg",M54*MATRIX!CC54,M54*MATRIX!CC54*2.2),"-")</f>
        <v>-</v>
      </c>
      <c r="R54" s="65" t="str">
        <f t="shared" si="1"/>
        <v/>
      </c>
      <c r="T54" s="1" t="str">
        <f>IF(AND(VI&lt;100,ISNUMBER(M54),D54),MATRIX!N54,IF(AND(VI&gt;=100,ISNUMBER(M54),E54),MATRIX!O54,""))</f>
        <v/>
      </c>
      <c r="V54" s="70" t="str">
        <f>IF(ISNUMBER(T54),IF(VI&lt;100,T54*M54*MATRIX!G54,T54*M54*MATRIX!H54),"")</f>
        <v/>
      </c>
      <c r="X54" s="40" t="str">
        <f>IF(ISNUMBER(M54),IF(ISNUMBER(MATRIX!U54),IF(MATRIX!U54-INT(MATRIX!U54)=0,MATRIX!U54,"("&amp;MATRIX!U54&amp;")"),"n/a"),"")</f>
        <v/>
      </c>
      <c r="Y54" s="77"/>
      <c r="Z54" s="81" t="str">
        <f>IF(ISNUMBER(M54), IF(ISNUMBER(MATRIX!AZ54),M54*MATRIX!AZ54,"n/a"),"")</f>
        <v/>
      </c>
      <c r="AA54" s="77"/>
      <c r="AB54" s="83" t="str">
        <f>IF(ISNUMBER($M54), IF(ISNUMBER(MATRIX!BB54),$M54*MATRIX!BB54,"n/a"),"")</f>
        <v/>
      </c>
      <c r="AC54" s="77"/>
      <c r="AD54" s="81" t="str">
        <f>IF(ISNUMBER($M54), IF(ISNUMBER(MATRIX!BJ54),M54*MATRIX!BJ54,"n/a"),"")</f>
        <v/>
      </c>
      <c r="AE54" s="77" t="s">
        <v>434</v>
      </c>
      <c r="AF54" s="83" t="str">
        <f>IF(ISNUMBER($M54), IF(ISNUMBER(MATRIX!BL54),$M54*MATRIX!BL54,"n/a"),"")</f>
        <v/>
      </c>
      <c r="AH54" s="223" t="str">
        <f>IF(ISNUMBER($M54), IF(MV&gt;200,IF(ISNUMBER(MATRIX!CL54),MATRIX!CL54,"n/a"),IF(ISNUMBER(MATRIX!CH54),MATRIX!CH54,"n/a")),"")</f>
        <v/>
      </c>
      <c r="AI54" s="1"/>
      <c r="AJ54" s="1" t="str">
        <f>IF(ISNUMBER(M54),IF(AND(ISNUMBER('HI-Z-OUTPUT'!AV54),'HI-Z-OUTPUT'!AV54&lt;&gt;0),'HI-Z-OUTPUT'!AV54,'Hi-Z-INPUT'!$K$7*'Hi-Z-INPUT'!$K$11),"")</f>
        <v/>
      </c>
      <c r="AK54" s="1"/>
      <c r="AL54" s="161" t="str">
        <f t="shared" si="10"/>
        <v/>
      </c>
      <c r="AM54" s="1"/>
      <c r="AN54" s="124" t="str">
        <f>IF(ISNUMBER($M54),IF(MV&lt;200,IF(ISNUMBER(MATRIX!BA54),ROUND(MATRIX!BA54/1000*IDLE*CKWH,2),"-"),IF(ISNUMBER(MATRIX!BK54),ROUND(MATRIX!BK54/1000*IDLE*CKWH,2),"-")),"")</f>
        <v/>
      </c>
      <c r="AO54" s="125" t="str">
        <f t="shared" si="11"/>
        <v/>
      </c>
      <c r="AQ54" s="104" t="str">
        <f>IF(ISNUMBER($M54),IF(MV&lt;200,IF(ISNUMBER(MATRIX!BC54),ROUND(MATRIX!BC54/1000*RUNNING*CKWH,2),"-"),IF(ISNUMBER(MATRIX!BM54),ROUND(MATRIX!BM54/1000*RUNNING*CKWH,2),"-")),"")</f>
        <v/>
      </c>
      <c r="AR54" s="130" t="str">
        <f t="shared" si="12"/>
        <v/>
      </c>
      <c r="AT54" s="104"/>
      <c r="AU54" s="130" t="str">
        <f t="shared" si="13"/>
        <v/>
      </c>
      <c r="AW54" s="129" t="str">
        <f t="shared" si="5"/>
        <v/>
      </c>
      <c r="AX54" s="127" t="str">
        <f t="shared" si="6"/>
        <v/>
      </c>
      <c r="AZ54" s="101" t="str">
        <f>IF(ISNUMBER(M54),IF(ISNUMBER(MATRIX!BU54),M54*MATRIX!BU54,"n/a"),"")</f>
        <v/>
      </c>
      <c r="BA54" s="72"/>
      <c r="BB54" s="72" t="str">
        <f>IF(ISNUMBER(M54),IF(ISNUMBER(MATRIX!BV54*AL54),M54*MATRIX!BV54*AL54,"n/a"),"")</f>
        <v/>
      </c>
      <c r="BC54" s="72"/>
      <c r="BD54" s="100" t="str">
        <f t="shared" si="17"/>
        <v/>
      </c>
      <c r="BE54" s="96"/>
      <c r="BF54" s="157" t="str">
        <f t="shared" si="8"/>
        <v/>
      </c>
      <c r="BG54" s="158" t="str">
        <f t="shared" si="14"/>
        <v/>
      </c>
      <c r="BI54" s="85" t="str">
        <f>IF(ISNUMBER(M54),IF(ISNUMBER(MATRIX!Y54),MATRIX!Y54,"n/a"),"")</f>
        <v/>
      </c>
      <c r="BJ54" s="86" t="str">
        <f t="shared" si="15"/>
        <v/>
      </c>
    </row>
    <row r="55" spans="1:62">
      <c r="A55" s="44" t="str">
        <f>MATRIX!A55</f>
        <v>LAB GRUPPEN</v>
      </c>
      <c r="B55" s="11" t="str">
        <f>IF(MATRIX!B55&lt;&gt;0,MATRIX!B55,"-")</f>
        <v>PLM10000Q</v>
      </c>
      <c r="D55" t="b">
        <f>ISNUMBER(MATRIX!G55)</f>
        <v>0</v>
      </c>
      <c r="E55" t="b">
        <f>ISNUMBER(MATRIX!H55)</f>
        <v>0</v>
      </c>
      <c r="G55" t="b">
        <f>AND(WM&lt;=MATRIX!N55,MATRIX!N55&lt;=PIU*WM)</f>
        <v>0</v>
      </c>
      <c r="H55" t="b">
        <f>AND(WM&lt;=MATRIX!O55,MATRIX!O55&lt;=PIU*WM)</f>
        <v>0</v>
      </c>
      <c r="J55" s="1" t="str">
        <f>IF(AND(D55,G55),CEILING(ML/MATRIX!G55,1),"")</f>
        <v/>
      </c>
      <c r="K55" s="1" t="str">
        <f>IF(AND(E55,H55),CEILING(ML/MATRIX!H55,1),"")</f>
        <v/>
      </c>
      <c r="M55" s="64" t="str">
        <f t="shared" si="16"/>
        <v/>
      </c>
      <c r="O55" s="62" t="str">
        <f>IF(ISNUMBER(M55),M55*MATRIX!E55,"-")</f>
        <v>-</v>
      </c>
      <c r="Q55" s="66" t="str">
        <f>IF(ISNUMBER($M55),IF(KP="kg",M55*MATRIX!CC55,M55*MATRIX!CC55*2.2),"-")</f>
        <v>-</v>
      </c>
      <c r="R55" s="65" t="str">
        <f t="shared" si="1"/>
        <v/>
      </c>
      <c r="T55" s="1" t="str">
        <f>IF(AND(VI&lt;100,ISNUMBER(M55),D55),MATRIX!N55,IF(AND(VI&gt;=100,ISNUMBER(M55),E55),MATRIX!O55,""))</f>
        <v/>
      </c>
      <c r="V55" s="70" t="str">
        <f>IF(ISNUMBER(T55),IF(VI&lt;100,T55*M55*MATRIX!G55,T55*M55*MATRIX!H55),"")</f>
        <v/>
      </c>
      <c r="X55" s="40" t="str">
        <f>IF(ISNUMBER(M55),IF(ISNUMBER(MATRIX!U55),IF(MATRIX!U55-INT(MATRIX!U55)=0,MATRIX!U55,"("&amp;MATRIX!U55&amp;")"),"n/a"),"")</f>
        <v/>
      </c>
      <c r="Y55" s="77"/>
      <c r="Z55" s="81" t="str">
        <f>IF(ISNUMBER(M55), IF(ISNUMBER(MATRIX!AZ55),M55*MATRIX!AZ55,"n/a"),"")</f>
        <v/>
      </c>
      <c r="AA55" s="77"/>
      <c r="AB55" s="83" t="str">
        <f>IF(ISNUMBER($M55), IF(ISNUMBER(MATRIX!BB55),$M55*MATRIX!BB55,"n/a"),"")</f>
        <v/>
      </c>
      <c r="AC55" s="77"/>
      <c r="AD55" s="81" t="str">
        <f>IF(ISNUMBER($M55), IF(ISNUMBER(MATRIX!BJ55),M55*MATRIX!BJ55,"n/a"),"")</f>
        <v/>
      </c>
      <c r="AE55" s="77" t="s">
        <v>434</v>
      </c>
      <c r="AF55" s="83" t="str">
        <f>IF(ISNUMBER($M55), IF(ISNUMBER(MATRIX!BL55),$M55*MATRIX!BL55,"n/a"),"")</f>
        <v/>
      </c>
      <c r="AH55" s="223" t="str">
        <f>IF(ISNUMBER($M55), IF(MV&gt;200,IF(ISNUMBER(MATRIX!CL55),MATRIX!CL55,"n/a"),IF(ISNUMBER(MATRIX!CH55),MATRIX!CH55,"n/a")),"")</f>
        <v/>
      </c>
      <c r="AI55" s="1"/>
      <c r="AJ55" s="1" t="str">
        <f>IF(ISNUMBER(M55),IF(AND(ISNUMBER('HI-Z-OUTPUT'!AV55),'HI-Z-OUTPUT'!AV55&lt;&gt;0),'HI-Z-OUTPUT'!AV55,'Hi-Z-INPUT'!$K$7*'Hi-Z-INPUT'!$K$11),"")</f>
        <v/>
      </c>
      <c r="AK55" s="1"/>
      <c r="AL55" s="161" t="str">
        <f t="shared" si="10"/>
        <v/>
      </c>
      <c r="AM55" s="1"/>
      <c r="AN55" s="124" t="str">
        <f>IF(ISNUMBER($M55),IF(MV&lt;200,IF(ISNUMBER(MATRIX!BA55),ROUND(MATRIX!BA55/1000*IDLE*CKWH,2),"-"),IF(ISNUMBER(MATRIX!BK55),ROUND(MATRIX!BK55/1000*IDLE*CKWH,2),"-")),"")</f>
        <v/>
      </c>
      <c r="AO55" s="125" t="str">
        <f t="shared" si="11"/>
        <v/>
      </c>
      <c r="AQ55" s="104" t="str">
        <f>IF(ISNUMBER($M55),IF(MV&lt;200,IF(ISNUMBER(MATRIX!BC55),ROUND(MATRIX!BC55/1000*RUNNING*CKWH,2),"-"),IF(ISNUMBER(MATRIX!BM55),ROUND(MATRIX!BM55/1000*RUNNING*CKWH,2),"-")),"")</f>
        <v/>
      </c>
      <c r="AR55" s="130" t="str">
        <f t="shared" si="12"/>
        <v/>
      </c>
      <c r="AT55" s="104"/>
      <c r="AU55" s="130" t="str">
        <f t="shared" si="13"/>
        <v/>
      </c>
      <c r="AW55" s="129" t="str">
        <f t="shared" si="5"/>
        <v/>
      </c>
      <c r="AX55" s="127" t="str">
        <f t="shared" si="6"/>
        <v/>
      </c>
      <c r="AZ55" s="101" t="str">
        <f>IF(ISNUMBER(M55),IF(ISNUMBER(MATRIX!BU55),M55*MATRIX!BU55,"n/a"),"")</f>
        <v/>
      </c>
      <c r="BA55" s="72"/>
      <c r="BB55" s="72" t="str">
        <f>IF(ISNUMBER(M55),IF(ISNUMBER(MATRIX!BV55*AL55),M55*MATRIX!BV55*AL55,"n/a"),"")</f>
        <v/>
      </c>
      <c r="BC55" s="72"/>
      <c r="BD55" s="100" t="str">
        <f t="shared" si="17"/>
        <v/>
      </c>
      <c r="BE55" s="96"/>
      <c r="BF55" s="157" t="str">
        <f t="shared" si="8"/>
        <v/>
      </c>
      <c r="BG55" s="158" t="str">
        <f t="shared" si="14"/>
        <v/>
      </c>
      <c r="BI55" s="85" t="str">
        <f>IF(ISNUMBER(M55),IF(ISNUMBER(MATRIX!Y55),MATRIX!Y55,"n/a"),"")</f>
        <v/>
      </c>
      <c r="BJ55" s="86" t="str">
        <f t="shared" si="15"/>
        <v/>
      </c>
    </row>
    <row r="56" spans="1:62">
      <c r="A56" s="44" t="str">
        <f>MATRIX!A56</f>
        <v>LAB GRUPPEN</v>
      </c>
      <c r="B56" s="11" t="str">
        <f>IF(MATRIX!B56&lt;&gt;0,MATRIX!B56,"-")</f>
        <v>PLM 14000</v>
      </c>
      <c r="D56" t="b">
        <f>ISNUMBER(MATRIX!G56)</f>
        <v>0</v>
      </c>
      <c r="E56" t="b">
        <f>ISNUMBER(MATRIX!H56)</f>
        <v>0</v>
      </c>
      <c r="G56" t="b">
        <f>AND(WM&lt;=MATRIX!N56,MATRIX!N56&lt;=PIU*WM)</f>
        <v>0</v>
      </c>
      <c r="H56" t="b">
        <f>AND(WM&lt;=MATRIX!O56,MATRIX!O56&lt;=PIU*WM)</f>
        <v>0</v>
      </c>
      <c r="J56" s="1" t="str">
        <f>IF(AND(D56,G56),CEILING(ML/MATRIX!G56,1),"")</f>
        <v/>
      </c>
      <c r="K56" s="1" t="str">
        <f>IF(AND(E56,H56),CEILING(ML/MATRIX!H56,1),"")</f>
        <v/>
      </c>
      <c r="M56" s="64" t="str">
        <f t="shared" si="16"/>
        <v/>
      </c>
      <c r="O56" s="62" t="str">
        <f>IF(ISNUMBER(M56),M56*MATRIX!E56,"-")</f>
        <v>-</v>
      </c>
      <c r="Q56" s="66" t="str">
        <f>IF(ISNUMBER($M56),IF(KP="kg",M56*MATRIX!CC56,M56*MATRIX!CC56*2.2),"-")</f>
        <v>-</v>
      </c>
      <c r="R56" s="65" t="str">
        <f t="shared" si="1"/>
        <v/>
      </c>
      <c r="T56" s="1" t="str">
        <f>IF(AND(VI&lt;100,ISNUMBER(M56),D56),MATRIX!N56,IF(AND(VI&gt;=100,ISNUMBER(M56),E56),MATRIX!O56,""))</f>
        <v/>
      </c>
      <c r="V56" s="70" t="str">
        <f>IF(ISNUMBER(T56),IF(VI&lt;100,T56*M56*MATRIX!G56,T56*M56*MATRIX!H56),"")</f>
        <v/>
      </c>
      <c r="X56" s="40" t="str">
        <f>IF(ISNUMBER(M56),IF(ISNUMBER(MATRIX!U56),IF(MATRIX!U56-INT(MATRIX!U56)=0,MATRIX!U56,"("&amp;MATRIX!U56&amp;")"),"n/a"),"")</f>
        <v/>
      </c>
      <c r="Y56" s="77"/>
      <c r="Z56" s="81" t="str">
        <f>IF(ISNUMBER(M56), IF(ISNUMBER(MATRIX!AZ56),M56*MATRIX!AZ56,"n/a"),"")</f>
        <v/>
      </c>
      <c r="AA56" s="77"/>
      <c r="AB56" s="83" t="str">
        <f>IF(ISNUMBER($M56), IF(ISNUMBER(MATRIX!BB56),$M56*MATRIX!BB56,"n/a"),"")</f>
        <v/>
      </c>
      <c r="AC56" s="77"/>
      <c r="AD56" s="81" t="str">
        <f>IF(ISNUMBER($M56), IF(ISNUMBER(MATRIX!BJ56),M56*MATRIX!BJ56,"n/a"),"")</f>
        <v/>
      </c>
      <c r="AE56" s="77" t="s">
        <v>434</v>
      </c>
      <c r="AF56" s="83" t="str">
        <f>IF(ISNUMBER($M56), IF(ISNUMBER(MATRIX!BL56),$M56*MATRIX!BL56,"n/a"),"")</f>
        <v/>
      </c>
      <c r="AH56" s="223" t="str">
        <f>IF(ISNUMBER($M56), IF(MV&gt;200,IF(ISNUMBER(MATRIX!CL56),MATRIX!CL56,"n/a"),IF(ISNUMBER(MATRIX!CH56),MATRIX!CH56,"n/a")),"")</f>
        <v/>
      </c>
      <c r="AI56" s="1"/>
      <c r="AJ56" s="1" t="str">
        <f>IF(ISNUMBER(M56),IF(AND(ISNUMBER('HI-Z-OUTPUT'!AV56),'HI-Z-OUTPUT'!AV56&lt;&gt;0),'HI-Z-OUTPUT'!AV56,'Hi-Z-INPUT'!$K$7*'Hi-Z-INPUT'!$K$11),"")</f>
        <v/>
      </c>
      <c r="AK56" s="1"/>
      <c r="AL56" s="161" t="str">
        <f t="shared" si="10"/>
        <v/>
      </c>
      <c r="AM56" s="1"/>
      <c r="AN56" s="124" t="str">
        <f>IF(ISNUMBER($M56),IF(MV&lt;200,IF(ISNUMBER(MATRIX!BA56),ROUND(MATRIX!BA56/1000*IDLE*CKWH,2),"-"),IF(ISNUMBER(MATRIX!BK56),ROUND(MATRIX!BK56/1000*IDLE*CKWH,2),"-")),"")</f>
        <v/>
      </c>
      <c r="AO56" s="125" t="str">
        <f t="shared" si="11"/>
        <v/>
      </c>
      <c r="AQ56" s="104" t="str">
        <f>IF(ISNUMBER($M56),IF(MV&lt;200,IF(ISNUMBER(MATRIX!BC56),ROUND(MATRIX!BC56/1000*RUNNING*CKWH,2),"-"),IF(ISNUMBER(MATRIX!BM56),ROUND(MATRIX!BM56/1000*RUNNING*CKWH,2),"-")),"")</f>
        <v/>
      </c>
      <c r="AR56" s="130" t="str">
        <f t="shared" si="12"/>
        <v/>
      </c>
      <c r="AT56" s="104"/>
      <c r="AU56" s="130" t="str">
        <f t="shared" si="13"/>
        <v/>
      </c>
      <c r="AW56" s="129" t="str">
        <f t="shared" si="5"/>
        <v/>
      </c>
      <c r="AX56" s="127" t="str">
        <f t="shared" si="6"/>
        <v/>
      </c>
      <c r="AZ56" s="101" t="str">
        <f>IF(ISNUMBER(M56),IF(ISNUMBER(MATRIX!BU56),M56*MATRIX!BU56,"n/a"),"")</f>
        <v/>
      </c>
      <c r="BA56" s="72"/>
      <c r="BB56" s="72" t="str">
        <f>IF(ISNUMBER(M56),IF(ISNUMBER(MATRIX!BV56*AL56),M56*MATRIX!BV56*AL56,"n/a"),"")</f>
        <v/>
      </c>
      <c r="BC56" s="72"/>
      <c r="BD56" s="100" t="str">
        <f t="shared" si="17"/>
        <v/>
      </c>
      <c r="BE56" s="96"/>
      <c r="BF56" s="157" t="str">
        <f t="shared" si="8"/>
        <v/>
      </c>
      <c r="BG56" s="158" t="str">
        <f t="shared" si="14"/>
        <v/>
      </c>
      <c r="BI56" s="85" t="str">
        <f>IF(ISNUMBER(M56),IF(ISNUMBER(MATRIX!Y56),MATRIX!Y56,"n/a"),"")</f>
        <v/>
      </c>
      <c r="BJ56" s="86" t="str">
        <f t="shared" si="15"/>
        <v/>
      </c>
    </row>
    <row r="57" spans="1:62">
      <c r="A57" s="44" t="str">
        <f>MATRIX!A57</f>
        <v>LAB GRUPPEN</v>
      </c>
      <c r="B57" s="11" t="str">
        <f>IF(MATRIX!B57&lt;&gt;0,MATRIX!B57,"-")</f>
        <v>PLM 20000Q</v>
      </c>
      <c r="D57" t="b">
        <f>ISNUMBER(MATRIX!G57)</f>
        <v>0</v>
      </c>
      <c r="E57" t="b">
        <f>ISNUMBER(MATRIX!H57)</f>
        <v>0</v>
      </c>
      <c r="G57" t="b">
        <f>AND(WM&lt;=MATRIX!N57,MATRIX!N57&lt;=PIU*WM)</f>
        <v>0</v>
      </c>
      <c r="H57" t="b">
        <f>AND(WM&lt;=MATRIX!O57,MATRIX!O57&lt;=PIU*WM)</f>
        <v>0</v>
      </c>
      <c r="J57" s="1" t="str">
        <f>IF(AND(D57,G57),CEILING(ML/MATRIX!G57,1),"")</f>
        <v/>
      </c>
      <c r="K57" s="1" t="str">
        <f>IF(AND(E57,H57),CEILING(ML/MATRIX!H57,1),"")</f>
        <v/>
      </c>
      <c r="M57" s="64" t="str">
        <f t="shared" si="16"/>
        <v/>
      </c>
      <c r="O57" s="62" t="str">
        <f>IF(ISNUMBER(M57),M57*MATRIX!E57,"-")</f>
        <v>-</v>
      </c>
      <c r="Q57" s="66" t="str">
        <f>IF(ISNUMBER($M57),IF(KP="kg",M57*MATRIX!CC57,M57*MATRIX!CC57*2.2),"-")</f>
        <v>-</v>
      </c>
      <c r="R57" s="65" t="str">
        <f t="shared" si="1"/>
        <v/>
      </c>
      <c r="T57" s="1" t="str">
        <f>IF(AND(VI&lt;100,ISNUMBER(M57),D57),MATRIX!N57,IF(AND(VI&gt;=100,ISNUMBER(M57),E57),MATRIX!O57,""))</f>
        <v/>
      </c>
      <c r="V57" s="70" t="str">
        <f>IF(ISNUMBER(T57),IF(VI&lt;100,T57*M57*MATRIX!G57,T57*M57*MATRIX!H57),"")</f>
        <v/>
      </c>
      <c r="X57" s="40" t="str">
        <f>IF(ISNUMBER(M57),IF(ISNUMBER(MATRIX!U57),IF(MATRIX!U57-INT(MATRIX!U57)=0,MATRIX!U57,"("&amp;MATRIX!U57&amp;")"),"n/a"),"")</f>
        <v/>
      </c>
      <c r="Y57" s="77"/>
      <c r="Z57" s="81" t="str">
        <f>IF(ISNUMBER(M57), IF(ISNUMBER(MATRIX!AZ57),M57*MATRIX!AZ57,"n/a"),"")</f>
        <v/>
      </c>
      <c r="AA57" s="77"/>
      <c r="AB57" s="83" t="str">
        <f>IF(ISNUMBER($M57), IF(ISNUMBER(MATRIX!BB57),$M57*MATRIX!BB57,"n/a"),"")</f>
        <v/>
      </c>
      <c r="AC57" s="77"/>
      <c r="AD57" s="81" t="str">
        <f>IF(ISNUMBER($M57), IF(ISNUMBER(MATRIX!BJ57),M57*MATRIX!BJ57,"n/a"),"")</f>
        <v/>
      </c>
      <c r="AE57" s="77" t="s">
        <v>434</v>
      </c>
      <c r="AF57" s="83" t="str">
        <f>IF(ISNUMBER($M57), IF(ISNUMBER(MATRIX!BL57),$M57*MATRIX!BL57,"n/a"),"")</f>
        <v/>
      </c>
      <c r="AH57" s="223" t="str">
        <f>IF(ISNUMBER($M57), IF(MV&gt;200,IF(ISNUMBER(MATRIX!CL57),MATRIX!CL57,"n/a"),IF(ISNUMBER(MATRIX!CH57),MATRIX!CH57,"n/a")),"")</f>
        <v/>
      </c>
      <c r="AI57" s="1"/>
      <c r="AJ57" s="1" t="str">
        <f>IF(ISNUMBER(M57),IF(AND(ISNUMBER('HI-Z-OUTPUT'!AV57),'HI-Z-OUTPUT'!AV57&lt;&gt;0),'HI-Z-OUTPUT'!AV57,'Hi-Z-INPUT'!$K$7*'Hi-Z-INPUT'!$K$11),"")</f>
        <v/>
      </c>
      <c r="AK57" s="1"/>
      <c r="AL57" s="161" t="str">
        <f t="shared" si="10"/>
        <v/>
      </c>
      <c r="AM57" s="1"/>
      <c r="AN57" s="124" t="str">
        <f>IF(ISNUMBER($M57),IF(MV&lt;200,IF(ISNUMBER(MATRIX!BA57),ROUND(MATRIX!BA57/1000*IDLE*CKWH,2),"-"),IF(ISNUMBER(MATRIX!BK57),ROUND(MATRIX!BK57/1000*IDLE*CKWH,2),"-")),"")</f>
        <v/>
      </c>
      <c r="AO57" s="125" t="str">
        <f t="shared" si="11"/>
        <v/>
      </c>
      <c r="AQ57" s="104" t="str">
        <f>IF(ISNUMBER($M57),IF(MV&lt;200,IF(ISNUMBER(MATRIX!BC57),ROUND(MATRIX!BC57/1000*RUNNING*CKWH,2),"-"),IF(ISNUMBER(MATRIX!BM57),ROUND(MATRIX!BM57/1000*RUNNING*CKWH,2),"-")),"")</f>
        <v/>
      </c>
      <c r="AR57" s="130" t="str">
        <f t="shared" si="12"/>
        <v/>
      </c>
      <c r="AT57" s="104"/>
      <c r="AU57" s="130" t="str">
        <f t="shared" si="13"/>
        <v/>
      </c>
      <c r="AW57" s="129" t="str">
        <f t="shared" si="5"/>
        <v/>
      </c>
      <c r="AX57" s="127" t="str">
        <f t="shared" si="6"/>
        <v/>
      </c>
      <c r="AZ57" s="101" t="str">
        <f>IF(ISNUMBER(M57),IF(ISNUMBER(MATRIX!BU57),M57*MATRIX!BU57,"n/a"),"")</f>
        <v/>
      </c>
      <c r="BA57" s="72"/>
      <c r="BB57" s="72" t="str">
        <f>IF(ISNUMBER(M57),IF(ISNUMBER(MATRIX!BV57*AL57),M57*MATRIX!BV57*AL57,"n/a"),"")</f>
        <v/>
      </c>
      <c r="BC57" s="72"/>
      <c r="BD57" s="100" t="str">
        <f t="shared" si="17"/>
        <v/>
      </c>
      <c r="BE57" s="96"/>
      <c r="BF57" s="157" t="str">
        <f t="shared" si="8"/>
        <v/>
      </c>
      <c r="BG57" s="158" t="str">
        <f t="shared" si="14"/>
        <v/>
      </c>
      <c r="BI57" s="85" t="str">
        <f>IF(ISNUMBER(M57),IF(ISNUMBER(MATRIX!Y57),MATRIX!Y57,"n/a"),"")</f>
        <v/>
      </c>
      <c r="BJ57" s="86" t="str">
        <f t="shared" si="15"/>
        <v/>
      </c>
    </row>
    <row r="58" spans="1:62">
      <c r="A58" s="44" t="str">
        <f>MATRIX!A58</f>
        <v>LAB GRUPPEN</v>
      </c>
      <c r="B58" s="11" t="str">
        <f>IF(MATRIX!B58&lt;&gt;0,MATRIX!B58,"-")</f>
        <v>PLM 5K44</v>
      </c>
      <c r="D58" t="b">
        <f>ISNUMBER(MATRIX!G58)</f>
        <v>1</v>
      </c>
      <c r="E58" t="b">
        <f>ISNUMBER(MATRIX!H58)</f>
        <v>1</v>
      </c>
      <c r="G58" t="b">
        <f>AND(WM&lt;=MATRIX!N58,MATRIX!N58&lt;=PIU*WM)</f>
        <v>0</v>
      </c>
      <c r="H58" t="b">
        <f>AND(WM&lt;=MATRIX!O58,MATRIX!O58&lt;=PIU*WM)</f>
        <v>0</v>
      </c>
      <c r="J58" s="1" t="str">
        <f>IF(AND(D58,G58),CEILING(ML/MATRIX!G58,1),"")</f>
        <v/>
      </c>
      <c r="K58" s="1" t="str">
        <f>IF(AND(E58,H58),CEILING(ML/MATRIX!H58,1),"")</f>
        <v/>
      </c>
      <c r="M58" s="64" t="str">
        <f t="shared" si="16"/>
        <v/>
      </c>
      <c r="O58" s="62" t="str">
        <f>IF(ISNUMBER(M58),M58*MATRIX!E58,"-")</f>
        <v>-</v>
      </c>
      <c r="Q58" s="66" t="str">
        <f>IF(ISNUMBER($M58),IF(KP="kg",M58*MATRIX!CC58,M58*MATRIX!CC58*2.2),"-")</f>
        <v>-</v>
      </c>
      <c r="R58" s="65" t="str">
        <f t="shared" si="1"/>
        <v/>
      </c>
      <c r="T58" s="1" t="str">
        <f>IF(AND(VI&lt;100,ISNUMBER(M58),D58),MATRIX!N58,IF(AND(VI&gt;=100,ISNUMBER(M58),E58),MATRIX!O58,""))</f>
        <v/>
      </c>
      <c r="V58" s="70" t="str">
        <f>IF(ISNUMBER(T58),IF(VI&lt;100,T58*M58*MATRIX!G58,T58*M58*MATRIX!H58),"")</f>
        <v/>
      </c>
      <c r="X58" s="40" t="str">
        <f>IF(ISNUMBER(M58),IF(ISNUMBER(MATRIX!U58),IF(MATRIX!U58-INT(MATRIX!U58)=0,MATRIX!U58,"("&amp;MATRIX!U58&amp;")"),"n/a"),"")</f>
        <v/>
      </c>
      <c r="Y58" s="77"/>
      <c r="Z58" s="81" t="str">
        <f>IF(ISNUMBER(M58), IF(ISNUMBER(MATRIX!AZ58),M58*MATRIX!AZ58,"n/a"),"")</f>
        <v/>
      </c>
      <c r="AA58" s="77"/>
      <c r="AB58" s="83" t="str">
        <f>IF(ISNUMBER($M58), IF(ISNUMBER(MATRIX!BB58),$M58*MATRIX!BB58,"n/a"),"")</f>
        <v/>
      </c>
      <c r="AC58" s="77"/>
      <c r="AD58" s="81" t="str">
        <f>IF(ISNUMBER($M58), IF(ISNUMBER(MATRIX!BJ58),M58*MATRIX!BJ58,"n/a"),"")</f>
        <v/>
      </c>
      <c r="AE58" s="77" t="s">
        <v>434</v>
      </c>
      <c r="AF58" s="83" t="str">
        <f>IF(ISNUMBER($M58), IF(ISNUMBER(MATRIX!BL58),$M58*MATRIX!BL58,"n/a"),"")</f>
        <v/>
      </c>
      <c r="AH58" s="223" t="str">
        <f>IF(ISNUMBER($M58), IF(MV&gt;200,IF(ISNUMBER(MATRIX!CL58),MATRIX!CL58,"n/a"),IF(ISNUMBER(MATRIX!CH58),MATRIX!CH58,"n/a")),"")</f>
        <v/>
      </c>
      <c r="AI58" s="1"/>
      <c r="AJ58" s="1" t="str">
        <f>IF(ISNUMBER(M58),IF(AND(ISNUMBER('HI-Z-OUTPUT'!AV58),'HI-Z-OUTPUT'!AV58&lt;&gt;0),'HI-Z-OUTPUT'!AV58,'Hi-Z-INPUT'!$K$7*'Hi-Z-INPUT'!$K$11),"")</f>
        <v/>
      </c>
      <c r="AK58" s="1"/>
      <c r="AL58" s="161" t="str">
        <f t="shared" si="10"/>
        <v/>
      </c>
      <c r="AM58" s="1"/>
      <c r="AN58" s="124" t="str">
        <f>IF(ISNUMBER($M58),IF(MV&lt;200,IF(ISNUMBER(MATRIX!BA58),ROUND(MATRIX!BA58/1000*IDLE*CKWH,2),"-"),IF(ISNUMBER(MATRIX!BK58),ROUND(MATRIX!BK58/1000*IDLE*CKWH,2),"-")),"")</f>
        <v/>
      </c>
      <c r="AO58" s="125" t="str">
        <f t="shared" si="11"/>
        <v/>
      </c>
      <c r="AQ58" s="104" t="str">
        <f>IF(ISNUMBER($M58),IF(MV&lt;200,IF(ISNUMBER(MATRIX!BC58),ROUND(MATRIX!BC58/1000*RUNNING*CKWH,2),"-"),IF(ISNUMBER(MATRIX!BM58),ROUND(MATRIX!BM58/1000*RUNNING*CKWH,2),"-")),"")</f>
        <v/>
      </c>
      <c r="AR58" s="130" t="str">
        <f t="shared" si="12"/>
        <v/>
      </c>
      <c r="AT58" s="104"/>
      <c r="AU58" s="130" t="str">
        <f t="shared" si="13"/>
        <v/>
      </c>
      <c r="AW58" s="129" t="str">
        <f t="shared" si="5"/>
        <v/>
      </c>
      <c r="AX58" s="127" t="str">
        <f t="shared" si="6"/>
        <v/>
      </c>
      <c r="AZ58" s="101" t="str">
        <f>IF(ISNUMBER(M58),IF(ISNUMBER(MATRIX!BU58),M58*MATRIX!BU58,"n/a"),"")</f>
        <v/>
      </c>
      <c r="BA58" s="72"/>
      <c r="BB58" s="72" t="str">
        <f>IF(ISNUMBER(M58),IF(ISNUMBER(MATRIX!BV58*AL58),M58*MATRIX!BV58*AL58,"n/a"),"")</f>
        <v/>
      </c>
      <c r="BC58" s="72"/>
      <c r="BD58" s="100" t="str">
        <f t="shared" si="17"/>
        <v/>
      </c>
      <c r="BE58" s="96"/>
      <c r="BF58" s="157" t="str">
        <f t="shared" si="8"/>
        <v/>
      </c>
      <c r="BG58" s="158" t="str">
        <f t="shared" si="14"/>
        <v/>
      </c>
      <c r="BI58" s="85" t="str">
        <f>IF(ISNUMBER(M58),IF(ISNUMBER(MATRIX!Y58),MATRIX!Y58,"n/a"),"")</f>
        <v/>
      </c>
      <c r="BJ58" s="86" t="str">
        <f t="shared" si="15"/>
        <v/>
      </c>
    </row>
    <row r="59" spans="1:62">
      <c r="A59" s="44" t="str">
        <f>MATRIX!A59</f>
        <v>LAB GRUPPEN</v>
      </c>
      <c r="B59" s="11" t="str">
        <f>IF(MATRIX!B59&lt;&gt;0,MATRIX!B59,"-")</f>
        <v>PLM 12K44</v>
      </c>
      <c r="D59" t="b">
        <f>ISNUMBER(MATRIX!G59)</f>
        <v>1</v>
      </c>
      <c r="E59" t="b">
        <f>ISNUMBER(MATRIX!H59)</f>
        <v>1</v>
      </c>
      <c r="G59" t="b">
        <f>AND(WM&lt;=MATRIX!N59,MATRIX!N59&lt;=PIU*WM)</f>
        <v>0</v>
      </c>
      <c r="H59" t="b">
        <f>AND(WM&lt;=MATRIX!O59,MATRIX!O59&lt;=PIU*WM)</f>
        <v>0</v>
      </c>
      <c r="J59" s="1" t="str">
        <f>IF(AND(D59,G59),CEILING(ML/MATRIX!G59,1),"")</f>
        <v/>
      </c>
      <c r="K59" s="1" t="str">
        <f>IF(AND(E59,H59),CEILING(ML/MATRIX!H59,1),"")</f>
        <v/>
      </c>
      <c r="M59" s="64" t="str">
        <f t="shared" si="16"/>
        <v/>
      </c>
      <c r="O59" s="62" t="str">
        <f>IF(ISNUMBER(M59),M59*MATRIX!E59,"-")</f>
        <v>-</v>
      </c>
      <c r="Q59" s="66" t="str">
        <f>IF(ISNUMBER($M59),IF(KP="kg",M59*MATRIX!CC59,M59*MATRIX!CC59*2.2),"-")</f>
        <v>-</v>
      </c>
      <c r="R59" s="65" t="str">
        <f t="shared" si="1"/>
        <v/>
      </c>
      <c r="T59" s="1" t="str">
        <f>IF(AND(VI&lt;100,ISNUMBER(M59),D59),MATRIX!N59,IF(AND(VI&gt;=100,ISNUMBER(M59),E59),MATRIX!O59,""))</f>
        <v/>
      </c>
      <c r="V59" s="70" t="str">
        <f>IF(ISNUMBER(T59),IF(VI&lt;100,T59*M59*MATRIX!G59,T59*M59*MATRIX!H59),"")</f>
        <v/>
      </c>
      <c r="X59" s="40" t="str">
        <f>IF(ISNUMBER(M59),IF(ISNUMBER(MATRIX!U59),IF(MATRIX!U59-INT(MATRIX!U59)=0,MATRIX!U59,"("&amp;MATRIX!U59&amp;")"),"n/a"),"")</f>
        <v/>
      </c>
      <c r="Y59" s="77"/>
      <c r="Z59" s="81" t="str">
        <f>IF(ISNUMBER(M59), IF(ISNUMBER(MATRIX!AZ59),M59*MATRIX!AZ59,"n/a"),"")</f>
        <v/>
      </c>
      <c r="AA59" s="77"/>
      <c r="AB59" s="83" t="str">
        <f>IF(ISNUMBER($M59), IF(ISNUMBER(MATRIX!BB59),$M59*MATRIX!BB59,"n/a"),"")</f>
        <v/>
      </c>
      <c r="AC59" s="77"/>
      <c r="AD59" s="81" t="str">
        <f>IF(ISNUMBER($M59), IF(ISNUMBER(MATRIX!BJ59),M59*MATRIX!BJ59,"n/a"),"")</f>
        <v/>
      </c>
      <c r="AE59" s="77" t="s">
        <v>434</v>
      </c>
      <c r="AF59" s="83" t="str">
        <f>IF(ISNUMBER($M59), IF(ISNUMBER(MATRIX!BL59),$M59*MATRIX!BL59,"n/a"),"")</f>
        <v/>
      </c>
      <c r="AH59" s="223" t="str">
        <f>IF(ISNUMBER($M59), IF(MV&gt;200,IF(ISNUMBER(MATRIX!CL59),MATRIX!CL59,"n/a"),IF(ISNUMBER(MATRIX!CH59),MATRIX!CH59,"n/a")),"")</f>
        <v/>
      </c>
      <c r="AI59" s="1"/>
      <c r="AJ59" s="1" t="str">
        <f>IF(ISNUMBER(M59),IF(AND(ISNUMBER('HI-Z-OUTPUT'!AV59),'HI-Z-OUTPUT'!AV59&lt;&gt;0),'HI-Z-OUTPUT'!AV59,'Hi-Z-INPUT'!$K$7*'Hi-Z-INPUT'!$K$11),"")</f>
        <v/>
      </c>
      <c r="AK59" s="1"/>
      <c r="AL59" s="161" t="str">
        <f t="shared" si="10"/>
        <v/>
      </c>
      <c r="AM59" s="1"/>
      <c r="AN59" s="124" t="str">
        <f>IF(ISNUMBER($M59),IF(MV&lt;200,IF(ISNUMBER(MATRIX!BA59),ROUND(MATRIX!BA59/1000*IDLE*CKWH,2),"-"),IF(ISNUMBER(MATRIX!BK59),ROUND(MATRIX!BK59/1000*IDLE*CKWH,2),"-")),"")</f>
        <v/>
      </c>
      <c r="AO59" s="125" t="str">
        <f t="shared" si="11"/>
        <v/>
      </c>
      <c r="AQ59" s="104" t="str">
        <f>IF(ISNUMBER($M59),IF(MV&lt;200,IF(ISNUMBER(MATRIX!BC59),ROUND(MATRIX!BC59/1000*RUNNING*CKWH,2),"-"),IF(ISNUMBER(MATRIX!BM59),ROUND(MATRIX!BM59/1000*RUNNING*CKWH,2),"-")),"")</f>
        <v/>
      </c>
      <c r="AR59" s="130" t="str">
        <f t="shared" si="12"/>
        <v/>
      </c>
      <c r="AT59" s="104"/>
      <c r="AU59" s="130" t="str">
        <f t="shared" si="13"/>
        <v/>
      </c>
      <c r="AW59" s="129" t="str">
        <f t="shared" si="5"/>
        <v/>
      </c>
      <c r="AX59" s="127" t="str">
        <f t="shared" si="6"/>
        <v/>
      </c>
      <c r="AZ59" s="101" t="str">
        <f>IF(ISNUMBER(M59),IF(ISNUMBER(MATRIX!BU59),M59*MATRIX!BU59,"n/a"),"")</f>
        <v/>
      </c>
      <c r="BA59" s="72"/>
      <c r="BB59" s="72" t="str">
        <f>IF(ISNUMBER(M59),IF(ISNUMBER(MATRIX!BV59*AL59),M59*MATRIX!BV59*AL59,"n/a"),"")</f>
        <v/>
      </c>
      <c r="BC59" s="72"/>
      <c r="BD59" s="100" t="str">
        <f t="shared" si="17"/>
        <v/>
      </c>
      <c r="BE59" s="96"/>
      <c r="BF59" s="157" t="str">
        <f t="shared" si="8"/>
        <v/>
      </c>
      <c r="BG59" s="158" t="str">
        <f t="shared" si="14"/>
        <v/>
      </c>
      <c r="BI59" s="85" t="str">
        <f>IF(ISNUMBER(M59),IF(ISNUMBER(MATRIX!Y59),MATRIX!Y59,"n/a"),"")</f>
        <v/>
      </c>
      <c r="BJ59" s="86" t="str">
        <f t="shared" si="15"/>
        <v/>
      </c>
    </row>
    <row r="60" spans="1:62">
      <c r="A60" s="44" t="str">
        <f>MATRIX!A60</f>
        <v>LAB GRUPPEN</v>
      </c>
      <c r="B60" s="11" t="str">
        <f>IF(MATRIX!B60&lt;&gt;0,MATRIX!B60,"-")</f>
        <v>PLM 20K44</v>
      </c>
      <c r="D60" t="b">
        <f>ISNUMBER(MATRIX!G60)</f>
        <v>1</v>
      </c>
      <c r="E60" t="b">
        <f>ISNUMBER(MATRIX!H60)</f>
        <v>1</v>
      </c>
      <c r="G60" t="b">
        <f>AND(WM&lt;=MATRIX!N60,MATRIX!N60&lt;=PIU*WM)</f>
        <v>0</v>
      </c>
      <c r="H60" t="b">
        <f>AND(WM&lt;=MATRIX!O60,MATRIX!O60&lt;=PIU*WM)</f>
        <v>0</v>
      </c>
      <c r="J60" s="1" t="str">
        <f>IF(AND(D60,G60),CEILING(ML/MATRIX!G60,1),"")</f>
        <v/>
      </c>
      <c r="K60" s="1" t="str">
        <f>IF(AND(E60,H60),CEILING(ML/MATRIX!H60,1),"")</f>
        <v/>
      </c>
      <c r="M60" s="64" t="str">
        <f t="shared" si="16"/>
        <v/>
      </c>
      <c r="O60" s="62" t="str">
        <f>IF(ISNUMBER(M60),M60*MATRIX!E60,"-")</f>
        <v>-</v>
      </c>
      <c r="Q60" s="66" t="str">
        <f>IF(ISNUMBER($M60),IF(KP="kg",M60*MATRIX!CC60,M60*MATRIX!CC60*2.2),"-")</f>
        <v>-</v>
      </c>
      <c r="R60" s="65" t="str">
        <f t="shared" si="1"/>
        <v/>
      </c>
      <c r="T60" s="1" t="str">
        <f>IF(AND(VI&lt;100,ISNUMBER(M60),D60),MATRIX!N60,IF(AND(VI&gt;=100,ISNUMBER(M60),E60),MATRIX!O60,""))</f>
        <v/>
      </c>
      <c r="V60" s="70" t="str">
        <f>IF(ISNUMBER(T60),IF(VI&lt;100,T60*M60*MATRIX!G60,T60*M60*MATRIX!H60),"")</f>
        <v/>
      </c>
      <c r="X60" s="40" t="str">
        <f>IF(ISNUMBER(M60),IF(ISNUMBER(MATRIX!U60),IF(MATRIX!U60-INT(MATRIX!U60)=0,MATRIX!U60,"("&amp;MATRIX!U60&amp;")"),"n/a"),"")</f>
        <v/>
      </c>
      <c r="Y60" s="77"/>
      <c r="Z60" s="81" t="str">
        <f>IF(ISNUMBER(M60), IF(ISNUMBER(MATRIX!AZ60),M60*MATRIX!AZ60,"n/a"),"")</f>
        <v/>
      </c>
      <c r="AA60" s="77"/>
      <c r="AB60" s="83" t="str">
        <f>IF(ISNUMBER($M60), IF(ISNUMBER(MATRIX!BB60),$M60*MATRIX!BB60,"n/a"),"")</f>
        <v/>
      </c>
      <c r="AC60" s="77"/>
      <c r="AD60" s="81" t="str">
        <f>IF(ISNUMBER($M60), IF(ISNUMBER(MATRIX!BJ60),M60*MATRIX!BJ60,"n/a"),"")</f>
        <v/>
      </c>
      <c r="AE60" s="77" t="s">
        <v>434</v>
      </c>
      <c r="AF60" s="83" t="str">
        <f>IF(ISNUMBER($M60), IF(ISNUMBER(MATRIX!BL60),$M60*MATRIX!BL60,"n/a"),"")</f>
        <v/>
      </c>
      <c r="AH60" s="223" t="str">
        <f>IF(ISNUMBER($M60), IF(MV&gt;200,IF(ISNUMBER(MATRIX!CL60),MATRIX!CL60,"n/a"),IF(ISNUMBER(MATRIX!CH60),MATRIX!CH60,"n/a")),"")</f>
        <v/>
      </c>
      <c r="AI60" s="1"/>
      <c r="AJ60" s="1" t="str">
        <f>IF(ISNUMBER(M60),IF(AND(ISNUMBER('HI-Z-OUTPUT'!AV60),'HI-Z-OUTPUT'!AV60&lt;&gt;0),'HI-Z-OUTPUT'!AV60,'Hi-Z-INPUT'!$K$7*'Hi-Z-INPUT'!$K$11),"")</f>
        <v/>
      </c>
      <c r="AK60" s="1"/>
      <c r="AL60" s="161" t="str">
        <f t="shared" si="10"/>
        <v/>
      </c>
      <c r="AM60" s="1"/>
      <c r="AN60" s="124" t="str">
        <f>IF(ISNUMBER($M60),IF(MV&lt;200,IF(ISNUMBER(MATRIX!BA60),ROUND(MATRIX!BA60/1000*IDLE*CKWH,2),"-"),IF(ISNUMBER(MATRIX!BK60),ROUND(MATRIX!BK60/1000*IDLE*CKWH,2),"-")),"")</f>
        <v/>
      </c>
      <c r="AO60" s="125" t="str">
        <f t="shared" si="11"/>
        <v/>
      </c>
      <c r="AQ60" s="104" t="str">
        <f>IF(ISNUMBER($M60),IF(MV&lt;200,IF(ISNUMBER(MATRIX!BC60),ROUND(MATRIX!BC60/1000*RUNNING*CKWH,2),"-"),IF(ISNUMBER(MATRIX!BM60),ROUND(MATRIX!BM60/1000*RUNNING*CKWH,2),"-")),"")</f>
        <v/>
      </c>
      <c r="AR60" s="130" t="str">
        <f t="shared" si="12"/>
        <v/>
      </c>
      <c r="AT60" s="104"/>
      <c r="AU60" s="130" t="str">
        <f t="shared" si="13"/>
        <v/>
      </c>
      <c r="AW60" s="129" t="str">
        <f t="shared" si="5"/>
        <v/>
      </c>
      <c r="AX60" s="127" t="str">
        <f t="shared" si="6"/>
        <v/>
      </c>
      <c r="AZ60" s="101" t="str">
        <f>IF(ISNUMBER(M60),IF(ISNUMBER(MATRIX!BU60),M60*MATRIX!BU60,"n/a"),"")</f>
        <v/>
      </c>
      <c r="BA60" s="72"/>
      <c r="BB60" s="72" t="str">
        <f>IF(ISNUMBER(M60),IF(ISNUMBER(MATRIX!BV60*AL60),M60*MATRIX!BV60*AL60,"n/a"),"")</f>
        <v/>
      </c>
      <c r="BC60" s="72"/>
      <c r="BD60" s="100" t="str">
        <f t="shared" si="17"/>
        <v/>
      </c>
      <c r="BE60" s="96"/>
      <c r="BF60" s="157" t="str">
        <f t="shared" si="8"/>
        <v/>
      </c>
      <c r="BG60" s="158" t="str">
        <f t="shared" si="14"/>
        <v/>
      </c>
      <c r="BI60" s="85" t="str">
        <f>IF(ISNUMBER(M60),IF(ISNUMBER(MATRIX!Y60),MATRIX!Y60,"n/a"),"")</f>
        <v/>
      </c>
      <c r="BJ60" s="86" t="str">
        <f t="shared" si="15"/>
        <v/>
      </c>
    </row>
    <row r="61" spans="1:62">
      <c r="A61" s="44" t="str">
        <f>MATRIX!A61</f>
        <v>LAB GRUPPEN</v>
      </c>
      <c r="B61" s="11" t="str">
        <f>IF(MATRIX!B61&lt;&gt;0,MATRIX!B61,"-")</f>
        <v>IPD 2400</v>
      </c>
      <c r="D61" t="b">
        <f>ISNUMBER(MATRIX!G61)</f>
        <v>1</v>
      </c>
      <c r="E61" t="b">
        <f>ISNUMBER(MATRIX!H61)</f>
        <v>0</v>
      </c>
      <c r="G61" t="b">
        <f>AND(WM&lt;=MATRIX!N61,MATRIX!N61&lt;=PIU*WM)</f>
        <v>0</v>
      </c>
      <c r="H61" t="b">
        <f>AND(WM&lt;=MATRIX!O61,MATRIX!O61&lt;=PIU*WM)</f>
        <v>0</v>
      </c>
      <c r="J61" s="1" t="str">
        <f>IF(AND(D61,G61),CEILING(ML/MATRIX!G61,1),"")</f>
        <v/>
      </c>
      <c r="K61" s="1" t="str">
        <f>IF(AND(E61,H61),CEILING(ML/MATRIX!H61,1),"")</f>
        <v/>
      </c>
      <c r="M61" s="64" t="str">
        <f t="shared" si="16"/>
        <v/>
      </c>
      <c r="O61" s="62" t="str">
        <f>IF(ISNUMBER(M61),M61*MATRIX!E61,"-")</f>
        <v>-</v>
      </c>
      <c r="Q61" s="66" t="str">
        <f>IF(ISNUMBER($M61),IF(KP="kg",M61*MATRIX!CC61,M61*MATRIX!CC61*2.2),"-")</f>
        <v>-</v>
      </c>
      <c r="R61" s="65" t="str">
        <f t="shared" si="1"/>
        <v/>
      </c>
      <c r="T61" s="1" t="str">
        <f>IF(AND(VI&lt;100,ISNUMBER(M61),D61),MATRIX!N61,IF(AND(VI&gt;=100,ISNUMBER(M61),E61),MATRIX!O61,""))</f>
        <v/>
      </c>
      <c r="V61" s="70" t="str">
        <f>IF(ISNUMBER(T61),IF(VI&lt;100,T61*M61*MATRIX!G61,T61*M61*MATRIX!H61),"")</f>
        <v/>
      </c>
      <c r="X61" s="40" t="str">
        <f>IF(ISNUMBER(M61),IF(ISNUMBER(MATRIX!U61),IF(MATRIX!U61-INT(MATRIX!U61)=0,MATRIX!U61,"("&amp;MATRIX!U61&amp;")"),"n/a"),"")</f>
        <v/>
      </c>
      <c r="Y61" s="77"/>
      <c r="Z61" s="81" t="str">
        <f>IF(ISNUMBER(M61), IF(ISNUMBER(MATRIX!AZ61),M61*MATRIX!AZ61,"n/a"),"")</f>
        <v/>
      </c>
      <c r="AA61" s="77"/>
      <c r="AB61" s="83" t="str">
        <f>IF(ISNUMBER($M61), IF(ISNUMBER(MATRIX!BB61),$M61*MATRIX!BB61,"n/a"),"")</f>
        <v/>
      </c>
      <c r="AC61" s="77"/>
      <c r="AD61" s="81" t="str">
        <f>IF(ISNUMBER($M61), IF(ISNUMBER(MATRIX!BJ61),M61*MATRIX!BJ61,"n/a"),"")</f>
        <v/>
      </c>
      <c r="AE61" s="77" t="s">
        <v>434</v>
      </c>
      <c r="AF61" s="83" t="str">
        <f>IF(ISNUMBER($M61), IF(ISNUMBER(MATRIX!BL61),$M61*MATRIX!BL61,"n/a"),"")</f>
        <v/>
      </c>
      <c r="AH61" s="223" t="str">
        <f>IF(ISNUMBER($M61), IF(MV&gt;200,IF(ISNUMBER(MATRIX!CL61),MATRIX!CL61,"n/a"),IF(ISNUMBER(MATRIX!CH61),MATRIX!CH61,"n/a")),"")</f>
        <v/>
      </c>
      <c r="AI61" s="1"/>
      <c r="AJ61" s="1" t="str">
        <f>IF(ISNUMBER(M61),IF(AND(ISNUMBER('HI-Z-OUTPUT'!AV61),'HI-Z-OUTPUT'!AV61&lt;&gt;0),'HI-Z-OUTPUT'!AV61,'Hi-Z-INPUT'!$K$7*'Hi-Z-INPUT'!$K$11),"")</f>
        <v/>
      </c>
      <c r="AK61" s="1"/>
      <c r="AL61" s="161" t="str">
        <f t="shared" si="10"/>
        <v/>
      </c>
      <c r="AM61" s="1"/>
      <c r="AN61" s="124" t="str">
        <f>IF(ISNUMBER($M61),IF(MV&lt;200,IF(ISNUMBER(MATRIX!BA61),ROUND(MATRIX!BA61/1000*IDLE*CKWH,2),"-"),IF(ISNUMBER(MATRIX!BK61),ROUND(MATRIX!BK61/1000*IDLE*CKWH,2),"-")),"")</f>
        <v/>
      </c>
      <c r="AO61" s="125" t="str">
        <f t="shared" si="11"/>
        <v/>
      </c>
      <c r="AQ61" s="104" t="str">
        <f>IF(ISNUMBER($M61),IF(MV&lt;200,IF(ISNUMBER(MATRIX!BC61),ROUND(MATRIX!BC61/1000*RUNNING*CKWH,2),"-"),IF(ISNUMBER(MATRIX!BM61),ROUND(MATRIX!BM61/1000*RUNNING*CKWH,2),"-")),"")</f>
        <v/>
      </c>
      <c r="AR61" s="130" t="str">
        <f t="shared" si="12"/>
        <v/>
      </c>
      <c r="AT61" s="104"/>
      <c r="AU61" s="130" t="str">
        <f t="shared" si="13"/>
        <v/>
      </c>
      <c r="AW61" s="129" t="str">
        <f t="shared" si="5"/>
        <v/>
      </c>
      <c r="AX61" s="127" t="str">
        <f t="shared" si="6"/>
        <v/>
      </c>
      <c r="AZ61" s="101" t="str">
        <f>IF(ISNUMBER(M61),IF(ISNUMBER(MATRIX!BU61),M61*MATRIX!BU61,"n/a"),"")</f>
        <v/>
      </c>
      <c r="BA61" s="72"/>
      <c r="BB61" s="72" t="str">
        <f>IF(ISNUMBER(M61),IF(ISNUMBER(MATRIX!BV61*AL61),M61*MATRIX!BV61*AL61,"n/a"),"")</f>
        <v/>
      </c>
      <c r="BC61" s="72"/>
      <c r="BD61" s="100" t="str">
        <f t="shared" si="17"/>
        <v/>
      </c>
      <c r="BE61" s="96"/>
      <c r="BF61" s="157" t="str">
        <f t="shared" si="8"/>
        <v/>
      </c>
      <c r="BG61" s="158" t="str">
        <f t="shared" si="14"/>
        <v/>
      </c>
      <c r="BI61" s="85" t="str">
        <f>IF(ISNUMBER(M61),IF(ISNUMBER(MATRIX!Y61),MATRIX!Y61,"n/a"),"")</f>
        <v/>
      </c>
      <c r="BJ61" s="86" t="str">
        <f t="shared" si="15"/>
        <v/>
      </c>
    </row>
    <row r="62" spans="1:62">
      <c r="A62" s="44" t="str">
        <f>MATRIX!A62</f>
        <v>LAB GRUPPEN</v>
      </c>
      <c r="B62" s="11" t="str">
        <f>IF(MATRIX!B62&lt;&gt;0,MATRIX!B62,"-")</f>
        <v>IPD 1200</v>
      </c>
      <c r="D62" t="b">
        <f>ISNUMBER(MATRIX!G62)</f>
        <v>1</v>
      </c>
      <c r="E62" t="b">
        <f>ISNUMBER(MATRIX!H62)</f>
        <v>0</v>
      </c>
      <c r="G62" t="b">
        <f>AND(WM&lt;=MATRIX!N62,MATRIX!N62&lt;=PIU*WM)</f>
        <v>0</v>
      </c>
      <c r="H62" t="b">
        <f>AND(WM&lt;=MATRIX!O62,MATRIX!O62&lt;=PIU*WM)</f>
        <v>0</v>
      </c>
      <c r="J62" s="1" t="str">
        <f>IF(AND(D62,G62),CEILING(ML/MATRIX!G62,1),"")</f>
        <v/>
      </c>
      <c r="K62" s="1" t="str">
        <f>IF(AND(E62,H62),CEILING(ML/MATRIX!H62,1),"")</f>
        <v/>
      </c>
      <c r="M62" s="64" t="str">
        <f t="shared" si="16"/>
        <v/>
      </c>
      <c r="O62" s="62" t="str">
        <f>IF(ISNUMBER(M62),M62*MATRIX!E62,"-")</f>
        <v>-</v>
      </c>
      <c r="Q62" s="66" t="str">
        <f>IF(ISNUMBER($M62),IF(KP="kg",M62*MATRIX!CC62,M62*MATRIX!CC62*2.2),"-")</f>
        <v>-</v>
      </c>
      <c r="R62" s="65" t="str">
        <f t="shared" si="1"/>
        <v/>
      </c>
      <c r="T62" s="1" t="str">
        <f>IF(AND(VI&lt;100,ISNUMBER(M62),D62),MATRIX!N62,IF(AND(VI&gt;=100,ISNUMBER(M62),E62),MATRIX!O62,""))</f>
        <v/>
      </c>
      <c r="V62" s="70" t="str">
        <f>IF(ISNUMBER(T62),IF(VI&lt;100,T62*M62*MATRIX!G62,T62*M62*MATRIX!H62),"")</f>
        <v/>
      </c>
      <c r="X62" s="40" t="str">
        <f>IF(ISNUMBER(M62),IF(ISNUMBER(MATRIX!U62),IF(MATRIX!U62-INT(MATRIX!U62)=0,MATRIX!U62,"("&amp;MATRIX!U62&amp;")"),"n/a"),"")</f>
        <v/>
      </c>
      <c r="Y62" s="77"/>
      <c r="Z62" s="81" t="str">
        <f>IF(ISNUMBER(M62), IF(ISNUMBER(MATRIX!AZ62),M62*MATRIX!AZ62,"n/a"),"")</f>
        <v/>
      </c>
      <c r="AA62" s="77"/>
      <c r="AB62" s="83" t="str">
        <f>IF(ISNUMBER($M62), IF(ISNUMBER(MATRIX!BB62),$M62*MATRIX!BB62,"n/a"),"")</f>
        <v/>
      </c>
      <c r="AC62" s="77"/>
      <c r="AD62" s="81" t="str">
        <f>IF(ISNUMBER($M62), IF(ISNUMBER(MATRIX!BJ62),M62*MATRIX!BJ62,"n/a"),"")</f>
        <v/>
      </c>
      <c r="AE62" s="77" t="s">
        <v>434</v>
      </c>
      <c r="AF62" s="83" t="str">
        <f>IF(ISNUMBER($M62), IF(ISNUMBER(MATRIX!BL62),$M62*MATRIX!BL62,"n/a"),"")</f>
        <v/>
      </c>
      <c r="AH62" s="223" t="str">
        <f>IF(ISNUMBER($M62), IF(MV&gt;200,IF(ISNUMBER(MATRIX!CL62),MATRIX!CL62,"n/a"),IF(ISNUMBER(MATRIX!CH62),MATRIX!CH62,"n/a")),"")</f>
        <v/>
      </c>
      <c r="AI62" s="1"/>
      <c r="AJ62" s="1" t="str">
        <f>IF(ISNUMBER(M62),IF(AND(ISNUMBER('HI-Z-OUTPUT'!AV62),'HI-Z-OUTPUT'!AV62&lt;&gt;0),'HI-Z-OUTPUT'!AV62,'Hi-Z-INPUT'!$K$7*'Hi-Z-INPUT'!$K$11),"")</f>
        <v/>
      </c>
      <c r="AK62" s="1"/>
      <c r="AL62" s="161" t="str">
        <f t="shared" si="10"/>
        <v/>
      </c>
      <c r="AM62" s="1"/>
      <c r="AN62" s="124" t="str">
        <f>IF(ISNUMBER($M62),IF(MV&lt;200,IF(ISNUMBER(MATRIX!BA62),ROUND(MATRIX!BA62/1000*IDLE*CKWH,2),"-"),IF(ISNUMBER(MATRIX!BK62),ROUND(MATRIX!BK62/1000*IDLE*CKWH,2),"-")),"")</f>
        <v/>
      </c>
      <c r="AO62" s="125" t="str">
        <f t="shared" si="11"/>
        <v/>
      </c>
      <c r="AQ62" s="104" t="str">
        <f>IF(ISNUMBER($M62),IF(MV&lt;200,IF(ISNUMBER(MATRIX!BC62),ROUND(MATRIX!BC62/1000*RUNNING*CKWH,2),"-"),IF(ISNUMBER(MATRIX!BM62),ROUND(MATRIX!BM62/1000*RUNNING*CKWH,2),"-")),"")</f>
        <v/>
      </c>
      <c r="AR62" s="130" t="str">
        <f t="shared" si="12"/>
        <v/>
      </c>
      <c r="AT62" s="104"/>
      <c r="AU62" s="130" t="str">
        <f t="shared" si="13"/>
        <v/>
      </c>
      <c r="AW62" s="129" t="str">
        <f t="shared" si="5"/>
        <v/>
      </c>
      <c r="AX62" s="127" t="str">
        <f t="shared" si="6"/>
        <v/>
      </c>
      <c r="AZ62" s="101" t="str">
        <f>IF(ISNUMBER(M62),IF(ISNUMBER(MATRIX!BU62),M62*MATRIX!BU62,"n/a"),"")</f>
        <v/>
      </c>
      <c r="BA62" s="72"/>
      <c r="BB62" s="72" t="str">
        <f>IF(ISNUMBER(M62),IF(ISNUMBER(MATRIX!BV62*AL62),M62*MATRIX!BV62*AL62,"n/a"),"")</f>
        <v/>
      </c>
      <c r="BC62" s="72"/>
      <c r="BD62" s="100" t="str">
        <f t="shared" si="17"/>
        <v/>
      </c>
      <c r="BE62" s="96"/>
      <c r="BF62" s="157" t="str">
        <f t="shared" si="8"/>
        <v/>
      </c>
      <c r="BG62" s="158" t="str">
        <f t="shared" si="14"/>
        <v/>
      </c>
      <c r="BI62" s="85" t="str">
        <f>IF(ISNUMBER(M62),IF(ISNUMBER(MATRIX!Y62),MATRIX!Y62,"n/a"),"")</f>
        <v/>
      </c>
      <c r="BJ62" s="86" t="str">
        <f t="shared" si="15"/>
        <v/>
      </c>
    </row>
    <row r="63" spans="1:62">
      <c r="A63" s="44" t="str">
        <f>MATRIX!A63</f>
        <v>LAB GRUPPEN</v>
      </c>
      <c r="B63" s="11" t="str">
        <f>IF(MATRIX!B63&lt;&gt;0,MATRIX!B63,"-")</f>
        <v xml:space="preserve">E 12:2 </v>
      </c>
      <c r="D63" t="b">
        <f>ISNUMBER(MATRIX!G63)</f>
        <v>1</v>
      </c>
      <c r="E63" t="b">
        <f>ISNUMBER(MATRIX!H63)</f>
        <v>1</v>
      </c>
      <c r="G63" t="b">
        <f>AND(WM&lt;=MATRIX!N63,MATRIX!N63&lt;=PIU*WM)</f>
        <v>0</v>
      </c>
      <c r="H63" t="b">
        <f>AND(WM&lt;=MATRIX!O63,MATRIX!O63&lt;=PIU*WM)</f>
        <v>0</v>
      </c>
      <c r="J63" s="1" t="str">
        <f>IF(AND(D63,G63),CEILING(ML/MATRIX!G63,1),"")</f>
        <v/>
      </c>
      <c r="K63" s="1" t="str">
        <f>IF(AND(E63,H63),CEILING(ML/MATRIX!H63,1),"")</f>
        <v/>
      </c>
      <c r="M63" s="64" t="str">
        <f t="shared" si="16"/>
        <v/>
      </c>
      <c r="O63" s="62" t="str">
        <f>IF(ISNUMBER(M63),M63*MATRIX!E63,"-")</f>
        <v>-</v>
      </c>
      <c r="Q63" s="66" t="str">
        <f>IF(ISNUMBER($M63),IF(KP="kg",M63*MATRIX!CC63,M63*MATRIX!CC63*2.2),"-")</f>
        <v>-</v>
      </c>
      <c r="R63" s="65" t="str">
        <f t="shared" si="1"/>
        <v/>
      </c>
      <c r="T63" s="1" t="str">
        <f>IF(AND(VI&lt;100,ISNUMBER(M63),D63),MATRIX!N63,IF(AND(VI&gt;=100,ISNUMBER(M63),E63),MATRIX!O63,""))</f>
        <v/>
      </c>
      <c r="V63" s="70" t="str">
        <f>IF(ISNUMBER(T63),IF(VI&lt;100,T63*M63*MATRIX!G63,T63*M63*MATRIX!H63),"")</f>
        <v/>
      </c>
      <c r="X63" s="40" t="str">
        <f>IF(ISNUMBER(M63),IF(ISNUMBER(MATRIX!U63),IF(MATRIX!U63-INT(MATRIX!U63)=0,MATRIX!U63,"("&amp;MATRIX!U63&amp;")"),"n/a"),"")</f>
        <v/>
      </c>
      <c r="Y63" s="77"/>
      <c r="Z63" s="81" t="str">
        <f>IF(ISNUMBER(M63), IF(ISNUMBER(MATRIX!AZ63),M63*MATRIX!AZ63,"n/a"),"")</f>
        <v/>
      </c>
      <c r="AA63" s="77"/>
      <c r="AB63" s="83" t="str">
        <f>IF(ISNUMBER($M63), IF(ISNUMBER(MATRIX!BB63),$M63*MATRIX!BB63,"n/a"),"")</f>
        <v/>
      </c>
      <c r="AC63" s="77"/>
      <c r="AD63" s="81" t="str">
        <f>IF(ISNUMBER($M63), IF(ISNUMBER(MATRIX!BJ63),M63*MATRIX!BJ63,"n/a"),"")</f>
        <v/>
      </c>
      <c r="AE63" s="77" t="s">
        <v>434</v>
      </c>
      <c r="AF63" s="83" t="str">
        <f>IF(ISNUMBER($M63), IF(ISNUMBER(MATRIX!BL63),$M63*MATRIX!BL63,"n/a"),"")</f>
        <v/>
      </c>
      <c r="AH63" s="223" t="str">
        <f>IF(ISNUMBER($M63), IF(MV&gt;200,IF(ISNUMBER(MATRIX!CL63),MATRIX!CL63,"n/a"),IF(ISNUMBER(MATRIX!CH63),MATRIX!CH63,"n/a")),"")</f>
        <v/>
      </c>
      <c r="AI63" s="1"/>
      <c r="AJ63" s="1" t="str">
        <f>IF(ISNUMBER(M63),IF(AND(ISNUMBER('HI-Z-OUTPUT'!AV63),'HI-Z-OUTPUT'!AV63&lt;&gt;0),'HI-Z-OUTPUT'!AV63,'Hi-Z-INPUT'!$K$7*'Hi-Z-INPUT'!$K$11),"")</f>
        <v/>
      </c>
      <c r="AK63" s="1"/>
      <c r="AL63" s="161" t="str">
        <f t="shared" si="10"/>
        <v/>
      </c>
      <c r="AM63" s="1"/>
      <c r="AN63" s="124" t="str">
        <f>IF(ISNUMBER($M63),IF(MV&lt;200,IF(ISNUMBER(MATRIX!BA63),ROUND(MATRIX!BA63/1000*IDLE*CKWH,2),"-"),IF(ISNUMBER(MATRIX!BK63),ROUND(MATRIX!BK63/1000*IDLE*CKWH,2),"-")),"")</f>
        <v/>
      </c>
      <c r="AO63" s="125" t="str">
        <f t="shared" si="11"/>
        <v/>
      </c>
      <c r="AQ63" s="104" t="str">
        <f>IF(ISNUMBER($M63),IF(MV&lt;200,IF(ISNUMBER(MATRIX!BC63),ROUND(MATRIX!BC63/1000*RUNNING*CKWH,2),"-"),IF(ISNUMBER(MATRIX!BM63),ROUND(MATRIX!BM63/1000*RUNNING*CKWH,2),"-")),"")</f>
        <v/>
      </c>
      <c r="AR63" s="130" t="str">
        <f t="shared" si="12"/>
        <v/>
      </c>
      <c r="AT63" s="104"/>
      <c r="AU63" s="130" t="str">
        <f t="shared" si="13"/>
        <v/>
      </c>
      <c r="AW63" s="129" t="str">
        <f t="shared" si="5"/>
        <v/>
      </c>
      <c r="AX63" s="127" t="str">
        <f t="shared" si="6"/>
        <v/>
      </c>
      <c r="AZ63" s="101" t="str">
        <f>IF(ISNUMBER(M63),IF(ISNUMBER(MATRIX!BU63),M63*MATRIX!BU63,"n/a"),"")</f>
        <v/>
      </c>
      <c r="BA63" s="72"/>
      <c r="BB63" s="72" t="str">
        <f>IF(ISNUMBER(M63),IF(ISNUMBER(MATRIX!BV63*AL63),M63*MATRIX!BV63*AL63,"n/a"),"")</f>
        <v/>
      </c>
      <c r="BC63" s="72"/>
      <c r="BD63" s="100" t="str">
        <f t="shared" si="17"/>
        <v/>
      </c>
      <c r="BE63" s="96"/>
      <c r="BF63" s="157" t="str">
        <f t="shared" si="8"/>
        <v/>
      </c>
      <c r="BG63" s="158" t="str">
        <f t="shared" si="14"/>
        <v/>
      </c>
      <c r="BI63" s="85" t="str">
        <f>IF(ISNUMBER(M63),IF(ISNUMBER(MATRIX!Y63),MATRIX!Y63,"n/a"),"")</f>
        <v/>
      </c>
      <c r="BJ63" s="86" t="str">
        <f t="shared" si="15"/>
        <v/>
      </c>
    </row>
    <row r="64" spans="1:62">
      <c r="A64" s="44" t="str">
        <f>MATRIX!A64</f>
        <v>LAB GRUPPEN</v>
      </c>
      <c r="B64" s="11" t="str">
        <f>IF(MATRIX!B64&lt;&gt;0,MATRIX!B64,"-")</f>
        <v xml:space="preserve">E 8:2 </v>
      </c>
      <c r="D64" t="b">
        <f>ISNUMBER(MATRIX!G64)</f>
        <v>1</v>
      </c>
      <c r="E64" t="b">
        <f>ISNUMBER(MATRIX!H64)</f>
        <v>1</v>
      </c>
      <c r="G64" t="b">
        <f>AND(WM&lt;=MATRIX!N64,MATRIX!N64&lt;=PIU*WM)</f>
        <v>0</v>
      </c>
      <c r="H64" t="b">
        <f>AND(WM&lt;=MATRIX!O64,MATRIX!O64&lt;=PIU*WM)</f>
        <v>0</v>
      </c>
      <c r="J64" s="1" t="str">
        <f>IF(AND(D64,G64),CEILING(ML/MATRIX!G64,1),"")</f>
        <v/>
      </c>
      <c r="K64" s="1" t="str">
        <f>IF(AND(E64,H64),CEILING(ML/MATRIX!H64,1),"")</f>
        <v/>
      </c>
      <c r="M64" s="64" t="str">
        <f t="shared" si="16"/>
        <v/>
      </c>
      <c r="O64" s="62" t="str">
        <f>IF(ISNUMBER(M64),M64*MATRIX!E64,"-")</f>
        <v>-</v>
      </c>
      <c r="Q64" s="66" t="str">
        <f>IF(ISNUMBER($M64),IF(KP="kg",M64*MATRIX!CC64,M64*MATRIX!CC64*2.2),"-")</f>
        <v>-</v>
      </c>
      <c r="R64" s="65" t="str">
        <f t="shared" si="1"/>
        <v/>
      </c>
      <c r="T64" s="1" t="str">
        <f>IF(AND(VI&lt;100,ISNUMBER(M64),D64),MATRIX!N64,IF(AND(VI&gt;=100,ISNUMBER(M64),E64),MATRIX!O64,""))</f>
        <v/>
      </c>
      <c r="V64" s="70" t="str">
        <f>IF(ISNUMBER(T64),IF(VI&lt;100,T64*M64*MATRIX!G64,T64*M64*MATRIX!H64),"")</f>
        <v/>
      </c>
      <c r="X64" s="40" t="str">
        <f>IF(ISNUMBER(M64),IF(ISNUMBER(MATRIX!U64),IF(MATRIX!U64-INT(MATRIX!U64)=0,MATRIX!U64,"("&amp;MATRIX!U64&amp;")"),"n/a"),"")</f>
        <v/>
      </c>
      <c r="Y64" s="77"/>
      <c r="Z64" s="81" t="str">
        <f>IF(ISNUMBER(M64), IF(ISNUMBER(MATRIX!AZ64),M64*MATRIX!AZ64,"n/a"),"")</f>
        <v/>
      </c>
      <c r="AA64" s="77"/>
      <c r="AB64" s="83" t="str">
        <f>IF(ISNUMBER($M64), IF(ISNUMBER(MATRIX!BB64),$M64*MATRIX!BB64,"n/a"),"")</f>
        <v/>
      </c>
      <c r="AC64" s="77"/>
      <c r="AD64" s="81" t="str">
        <f>IF(ISNUMBER($M64), IF(ISNUMBER(MATRIX!BJ64),M64*MATRIX!BJ64,"n/a"),"")</f>
        <v/>
      </c>
      <c r="AE64" s="77" t="s">
        <v>434</v>
      </c>
      <c r="AF64" s="83" t="str">
        <f>IF(ISNUMBER($M64), IF(ISNUMBER(MATRIX!BL64),$M64*MATRIX!BL64,"n/a"),"")</f>
        <v/>
      </c>
      <c r="AH64" s="223" t="str">
        <f>IF(ISNUMBER($M64), IF(MV&gt;200,IF(ISNUMBER(MATRIX!CL64),MATRIX!CL64,"n/a"),IF(ISNUMBER(MATRIX!CH64),MATRIX!CH64,"n/a")),"")</f>
        <v/>
      </c>
      <c r="AI64" s="1"/>
      <c r="AJ64" s="1" t="str">
        <f>IF(ISNUMBER(M64),IF(AND(ISNUMBER('HI-Z-OUTPUT'!AV64),'HI-Z-OUTPUT'!AV64&lt;&gt;0),'HI-Z-OUTPUT'!AV64,'Hi-Z-INPUT'!$K$7*'Hi-Z-INPUT'!$K$11),"")</f>
        <v/>
      </c>
      <c r="AK64" s="1"/>
      <c r="AL64" s="161" t="str">
        <f t="shared" si="10"/>
        <v/>
      </c>
      <c r="AM64" s="1"/>
      <c r="AN64" s="124" t="str">
        <f>IF(ISNUMBER($M64),IF(MV&lt;200,IF(ISNUMBER(MATRIX!BA64),ROUND(MATRIX!BA64/1000*IDLE*CKWH,2),"-"),IF(ISNUMBER(MATRIX!BK64),ROUND(MATRIX!BK64/1000*IDLE*CKWH,2),"-")),"")</f>
        <v/>
      </c>
      <c r="AO64" s="125" t="str">
        <f t="shared" si="11"/>
        <v/>
      </c>
      <c r="AQ64" s="104" t="str">
        <f>IF(ISNUMBER($M64),IF(MV&lt;200,IF(ISNUMBER(MATRIX!BC64),ROUND(MATRIX!BC64/1000*RUNNING*CKWH,2),"-"),IF(ISNUMBER(MATRIX!BM64),ROUND(MATRIX!BM64/1000*RUNNING*CKWH,2),"-")),"")</f>
        <v/>
      </c>
      <c r="AR64" s="130" t="str">
        <f t="shared" si="12"/>
        <v/>
      </c>
      <c r="AT64" s="104"/>
      <c r="AU64" s="130" t="str">
        <f t="shared" si="13"/>
        <v/>
      </c>
      <c r="AW64" s="129" t="str">
        <f t="shared" si="5"/>
        <v/>
      </c>
      <c r="AX64" s="127" t="str">
        <f t="shared" si="6"/>
        <v/>
      </c>
      <c r="AZ64" s="101" t="str">
        <f>IF(ISNUMBER(M64),IF(ISNUMBER(MATRIX!BU64),M64*MATRIX!BU64,"n/a"),"")</f>
        <v/>
      </c>
      <c r="BA64" s="72"/>
      <c r="BB64" s="72" t="str">
        <f>IF(ISNUMBER(M64),IF(ISNUMBER(MATRIX!BV64*AL64),M64*MATRIX!BV64*AL64,"n/a"),"")</f>
        <v/>
      </c>
      <c r="BC64" s="72"/>
      <c r="BD64" s="100" t="str">
        <f t="shared" si="17"/>
        <v/>
      </c>
      <c r="BE64" s="96"/>
      <c r="BF64" s="157" t="str">
        <f t="shared" si="8"/>
        <v/>
      </c>
      <c r="BG64" s="158" t="str">
        <f t="shared" si="14"/>
        <v/>
      </c>
      <c r="BI64" s="85" t="str">
        <f>IF(ISNUMBER(M64),IF(ISNUMBER(MATRIX!Y64),MATRIX!Y64,"n/a"),"")</f>
        <v/>
      </c>
      <c r="BJ64" s="86" t="str">
        <f t="shared" si="15"/>
        <v/>
      </c>
    </row>
    <row r="65" spans="1:62">
      <c r="A65" s="44" t="str">
        <f>MATRIX!A65</f>
        <v>LAB GRUPPEN</v>
      </c>
      <c r="B65" s="11" t="str">
        <f>IF(MATRIX!B65&lt;&gt;0,MATRIX!B65,"-")</f>
        <v>E 4:2</v>
      </c>
      <c r="D65" t="b">
        <f>ISNUMBER(MATRIX!G65)</f>
        <v>1</v>
      </c>
      <c r="E65" t="b">
        <f>ISNUMBER(MATRIX!H65)</f>
        <v>1</v>
      </c>
      <c r="G65" t="b">
        <f>AND(WM&lt;=MATRIX!N65,MATRIX!N65&lt;=PIU*WM)</f>
        <v>0</v>
      </c>
      <c r="H65" t="b">
        <f>AND(WM&lt;=MATRIX!O65,MATRIX!O65&lt;=PIU*WM)</f>
        <v>0</v>
      </c>
      <c r="J65" s="1" t="str">
        <f>IF(AND(D65,G65),CEILING(ML/MATRIX!G65,1),"")</f>
        <v/>
      </c>
      <c r="K65" s="1" t="str">
        <f>IF(AND(E65,H65),CEILING(ML/MATRIX!H65,1),"")</f>
        <v/>
      </c>
      <c r="M65" s="64" t="str">
        <f t="shared" si="16"/>
        <v/>
      </c>
      <c r="O65" s="62" t="str">
        <f>IF(ISNUMBER(M65),M65*MATRIX!E65,"-")</f>
        <v>-</v>
      </c>
      <c r="Q65" s="66" t="str">
        <f>IF(ISNUMBER($M65),IF(KP="kg",M65*MATRIX!CC65,M65*MATRIX!CC65*2.2),"-")</f>
        <v>-</v>
      </c>
      <c r="R65" s="65" t="str">
        <f t="shared" si="1"/>
        <v/>
      </c>
      <c r="T65" s="1" t="str">
        <f>IF(AND(VI&lt;100,ISNUMBER(M65),D65),MATRIX!N65,IF(AND(VI&gt;=100,ISNUMBER(M65),E65),MATRIX!O65,""))</f>
        <v/>
      </c>
      <c r="V65" s="70" t="str">
        <f>IF(ISNUMBER(T65),IF(VI&lt;100,T65*M65*MATRIX!G65,T65*M65*MATRIX!H65),"")</f>
        <v/>
      </c>
      <c r="X65" s="40" t="str">
        <f>IF(ISNUMBER(M65),IF(ISNUMBER(MATRIX!U65),IF(MATRIX!U65-INT(MATRIX!U65)=0,MATRIX!U65,"("&amp;MATRIX!U65&amp;")"),"n/a"),"")</f>
        <v/>
      </c>
      <c r="Y65" s="77"/>
      <c r="Z65" s="81" t="str">
        <f>IF(ISNUMBER(M65), IF(ISNUMBER(MATRIX!AZ65),M65*MATRIX!AZ65,"n/a"),"")</f>
        <v/>
      </c>
      <c r="AA65" s="77"/>
      <c r="AB65" s="83" t="str">
        <f>IF(ISNUMBER($M65), IF(ISNUMBER(MATRIX!BB65),$M65*MATRIX!BB65,"n/a"),"")</f>
        <v/>
      </c>
      <c r="AC65" s="77"/>
      <c r="AD65" s="81" t="str">
        <f>IF(ISNUMBER($M65), IF(ISNUMBER(MATRIX!BJ65),M65*MATRIX!BJ65,"n/a"),"")</f>
        <v/>
      </c>
      <c r="AE65" s="77" t="s">
        <v>434</v>
      </c>
      <c r="AF65" s="83" t="str">
        <f>IF(ISNUMBER($M65), IF(ISNUMBER(MATRIX!BL65),$M65*MATRIX!BL65,"n/a"),"")</f>
        <v/>
      </c>
      <c r="AH65" s="223" t="str">
        <f>IF(ISNUMBER($M65), IF(MV&gt;200,IF(ISNUMBER(MATRIX!CL65),MATRIX!CL65,"n/a"),IF(ISNUMBER(MATRIX!CH65),MATRIX!CH65,"n/a")),"")</f>
        <v/>
      </c>
      <c r="AI65" s="1"/>
      <c r="AJ65" s="1" t="str">
        <f>IF(ISNUMBER(M65),IF(AND(ISNUMBER('HI-Z-OUTPUT'!AV65),'HI-Z-OUTPUT'!AV65&lt;&gt;0),'HI-Z-OUTPUT'!AV65,'Hi-Z-INPUT'!$K$7*'Hi-Z-INPUT'!$K$11),"")</f>
        <v/>
      </c>
      <c r="AK65" s="1"/>
      <c r="AL65" s="161" t="str">
        <f t="shared" si="10"/>
        <v/>
      </c>
      <c r="AM65" s="1"/>
      <c r="AN65" s="124" t="str">
        <f>IF(ISNUMBER($M65),IF(MV&lt;200,IF(ISNUMBER(MATRIX!BA65),ROUND(MATRIX!BA65/1000*IDLE*CKWH,2),"-"),IF(ISNUMBER(MATRIX!BK65),ROUND(MATRIX!BK65/1000*IDLE*CKWH,2),"-")),"")</f>
        <v/>
      </c>
      <c r="AO65" s="125" t="str">
        <f t="shared" si="11"/>
        <v/>
      </c>
      <c r="AQ65" s="104" t="str">
        <f>IF(ISNUMBER($M65),IF(MV&lt;200,IF(ISNUMBER(MATRIX!BC65),ROUND(MATRIX!BC65/1000*RUNNING*CKWH,2),"-"),IF(ISNUMBER(MATRIX!BM65),ROUND(MATRIX!BM65/1000*RUNNING*CKWH,2),"-")),"")</f>
        <v/>
      </c>
      <c r="AR65" s="130" t="str">
        <f t="shared" si="12"/>
        <v/>
      </c>
      <c r="AT65" s="104"/>
      <c r="AU65" s="130" t="str">
        <f t="shared" si="13"/>
        <v/>
      </c>
      <c r="AW65" s="129" t="str">
        <f t="shared" si="5"/>
        <v/>
      </c>
      <c r="AX65" s="127" t="str">
        <f t="shared" si="6"/>
        <v/>
      </c>
      <c r="AZ65" s="101" t="str">
        <f>IF(ISNUMBER(M65),IF(ISNUMBER(MATRIX!BU65),M65*MATRIX!BU65,"n/a"),"")</f>
        <v/>
      </c>
      <c r="BA65" s="72"/>
      <c r="BB65" s="72" t="str">
        <f>IF(ISNUMBER(M65),IF(ISNUMBER(MATRIX!BV65*AL65),M65*MATRIX!BV65*AL65,"n/a"),"")</f>
        <v/>
      </c>
      <c r="BC65" s="72"/>
      <c r="BD65" s="100" t="str">
        <f t="shared" si="17"/>
        <v/>
      </c>
      <c r="BE65" s="96"/>
      <c r="BF65" s="157" t="str">
        <f t="shared" si="8"/>
        <v/>
      </c>
      <c r="BG65" s="158" t="str">
        <f t="shared" si="14"/>
        <v/>
      </c>
      <c r="BI65" s="85" t="str">
        <f>IF(ISNUMBER(M65),IF(ISNUMBER(MATRIX!Y65),MATRIX!Y65,"n/a"),"")</f>
        <v/>
      </c>
      <c r="BJ65" s="86" t="str">
        <f t="shared" si="15"/>
        <v/>
      </c>
    </row>
    <row r="66" spans="1:62">
      <c r="A66" s="44" t="str">
        <f>MATRIX!A66</f>
        <v>LAB GRUPPEN</v>
      </c>
      <c r="B66" s="11" t="str">
        <f>IF(MATRIX!B66&lt;&gt;0,MATRIX!B66,"-")</f>
        <v>D 200:4L</v>
      </c>
      <c r="D66" t="b">
        <f>ISNUMBER(MATRIX!G66)</f>
        <v>1</v>
      </c>
      <c r="E66" t="b">
        <f>ISNUMBER(MATRIX!H66)</f>
        <v>1</v>
      </c>
      <c r="G66" t="b">
        <f>AND(WM&lt;=MATRIX!N66,MATRIX!N66&lt;=PIU*WM)</f>
        <v>0</v>
      </c>
      <c r="H66" t="b">
        <f>AND(WM&lt;=MATRIX!O66,MATRIX!O66&lt;=PIU*WM)</f>
        <v>0</v>
      </c>
      <c r="J66" s="1" t="str">
        <f>IF(AND(D66,G66),CEILING(ML/MATRIX!G66,1),"")</f>
        <v/>
      </c>
      <c r="K66" s="1" t="str">
        <f>IF(AND(E66,H66),CEILING(ML/MATRIX!H66,1),"")</f>
        <v/>
      </c>
      <c r="M66" s="64" t="str">
        <f t="shared" si="16"/>
        <v/>
      </c>
      <c r="O66" s="62" t="str">
        <f>IF(ISNUMBER(M66),M66*MATRIX!E66,"-")</f>
        <v>-</v>
      </c>
      <c r="Q66" s="66" t="str">
        <f>IF(ISNUMBER($M66),IF(KP="kg",M66*MATRIX!CC66,M66*MATRIX!CC66*2.2),"-")</f>
        <v>-</v>
      </c>
      <c r="R66" s="65" t="str">
        <f t="shared" si="1"/>
        <v/>
      </c>
      <c r="T66" s="1" t="str">
        <f>IF(AND(VI&lt;100,ISNUMBER(M66),D66),MATRIX!N66,IF(AND(VI&gt;=100,ISNUMBER(M66),E66),MATRIX!O66,""))</f>
        <v/>
      </c>
      <c r="V66" s="70" t="str">
        <f>IF(ISNUMBER(T66),IF(VI&lt;100,T66*M66*MATRIX!G66,T66*M66*MATRIX!H66),"")</f>
        <v/>
      </c>
      <c r="X66" s="40" t="str">
        <f>IF(ISNUMBER(M66),IF(ISNUMBER(MATRIX!U66),IF(MATRIX!U66-INT(MATRIX!U66)=0,MATRIX!U66,"("&amp;MATRIX!U66&amp;")"),"n/a"),"")</f>
        <v/>
      </c>
      <c r="Y66" s="77"/>
      <c r="Z66" s="81" t="str">
        <f>IF(ISNUMBER(M66), IF(ISNUMBER(MATRIX!AZ66),M66*MATRIX!AZ66,"n/a"),"")</f>
        <v/>
      </c>
      <c r="AA66" s="77"/>
      <c r="AB66" s="83" t="str">
        <f>IF(ISNUMBER($M66), IF(ISNUMBER(MATRIX!BB66),$M66*MATRIX!BB66,"n/a"),"")</f>
        <v/>
      </c>
      <c r="AC66" s="77"/>
      <c r="AD66" s="81" t="str">
        <f>IF(ISNUMBER($M66), IF(ISNUMBER(MATRIX!BJ66),M66*MATRIX!BJ66,"n/a"),"")</f>
        <v/>
      </c>
      <c r="AE66" s="77" t="s">
        <v>434</v>
      </c>
      <c r="AF66" s="83" t="str">
        <f>IF(ISNUMBER($M66), IF(ISNUMBER(MATRIX!BL66),$M66*MATRIX!BL66,"n/a"),"")</f>
        <v/>
      </c>
      <c r="AH66" s="223" t="str">
        <f>IF(ISNUMBER($M66), IF(MV&gt;200,IF(ISNUMBER(MATRIX!CL66),MATRIX!CL66,"n/a"),IF(ISNUMBER(MATRIX!CH66),MATRIX!CH66,"n/a")),"")</f>
        <v/>
      </c>
      <c r="AI66" s="1"/>
      <c r="AJ66" s="1" t="str">
        <f>IF(ISNUMBER(M66),IF(AND(ISNUMBER('HI-Z-OUTPUT'!AV66),'HI-Z-OUTPUT'!AV66&lt;&gt;0),'HI-Z-OUTPUT'!AV66,'Hi-Z-INPUT'!$K$7*'Hi-Z-INPUT'!$K$11),"")</f>
        <v/>
      </c>
      <c r="AK66" s="1"/>
      <c r="AL66" s="161" t="str">
        <f t="shared" si="10"/>
        <v/>
      </c>
      <c r="AM66" s="1"/>
      <c r="AN66" s="124" t="str">
        <f>IF(ISNUMBER($M66),IF(MV&lt;200,IF(ISNUMBER(MATRIX!BA66),ROUND(MATRIX!BA66/1000*IDLE*CKWH,2),"-"),IF(ISNUMBER(MATRIX!BK66),ROUND(MATRIX!BK66/1000*IDLE*CKWH,2),"-")),"")</f>
        <v/>
      </c>
      <c r="AO66" s="125" t="str">
        <f t="shared" si="11"/>
        <v/>
      </c>
      <c r="AQ66" s="104" t="str">
        <f>IF(ISNUMBER($M66),IF(MV&lt;200,IF(ISNUMBER(MATRIX!BC66),ROUND(MATRIX!BC66/1000*RUNNING*CKWH,2),"-"),IF(ISNUMBER(MATRIX!BM66),ROUND(MATRIX!BM66/1000*RUNNING*CKWH,2),"-")),"")</f>
        <v/>
      </c>
      <c r="AR66" s="130" t="str">
        <f t="shared" si="12"/>
        <v/>
      </c>
      <c r="AT66" s="104"/>
      <c r="AU66" s="130" t="str">
        <f t="shared" si="13"/>
        <v/>
      </c>
      <c r="AW66" s="129" t="str">
        <f t="shared" si="5"/>
        <v/>
      </c>
      <c r="AX66" s="127" t="str">
        <f t="shared" si="6"/>
        <v/>
      </c>
      <c r="AZ66" s="101" t="str">
        <f>IF(ISNUMBER(M66),IF(ISNUMBER(MATRIX!BU66),M66*MATRIX!BU66,"n/a"),"")</f>
        <v/>
      </c>
      <c r="BA66" s="72"/>
      <c r="BB66" s="72" t="str">
        <f>IF(ISNUMBER(M66),IF(ISNUMBER(MATRIX!BV66*AL66),M66*MATRIX!BV66*AL66,"n/a"),"")</f>
        <v/>
      </c>
      <c r="BC66" s="72"/>
      <c r="BD66" s="100" t="str">
        <f t="shared" si="17"/>
        <v/>
      </c>
      <c r="BE66" s="96"/>
      <c r="BF66" s="157" t="str">
        <f t="shared" si="8"/>
        <v/>
      </c>
      <c r="BG66" s="158" t="str">
        <f t="shared" si="14"/>
        <v/>
      </c>
      <c r="BI66" s="85" t="str">
        <f>IF(ISNUMBER(M66),IF(ISNUMBER(MATRIX!Y66),MATRIX!Y66,"n/a"),"")</f>
        <v/>
      </c>
      <c r="BJ66" s="86" t="str">
        <f t="shared" si="15"/>
        <v/>
      </c>
    </row>
    <row r="67" spans="1:62">
      <c r="A67" s="44" t="str">
        <f>MATRIX!A67</f>
        <v>LAB GRUPPEN</v>
      </c>
      <c r="B67" s="11" t="str">
        <f>IF(MATRIX!B67&lt;&gt;0,MATRIX!B67,"-")</f>
        <v>D 120:4L</v>
      </c>
      <c r="D67" t="b">
        <f>ISNUMBER(MATRIX!G67)</f>
        <v>1</v>
      </c>
      <c r="E67" t="b">
        <f>ISNUMBER(MATRIX!H67)</f>
        <v>1</v>
      </c>
      <c r="G67" t="b">
        <f>AND(WM&lt;=MATRIX!N67,MATRIX!N67&lt;=PIU*WM)</f>
        <v>0</v>
      </c>
      <c r="H67" t="b">
        <f>AND(WM&lt;=MATRIX!O67,MATRIX!O67&lt;=PIU*WM)</f>
        <v>0</v>
      </c>
      <c r="J67" s="1" t="str">
        <f>IF(AND(D67,G67),CEILING(ML/MATRIX!G67,1),"")</f>
        <v/>
      </c>
      <c r="K67" s="1" t="str">
        <f>IF(AND(E67,H67),CEILING(ML/MATRIX!H67,1),"")</f>
        <v/>
      </c>
      <c r="M67" s="64" t="str">
        <f t="shared" si="16"/>
        <v/>
      </c>
      <c r="O67" s="62" t="str">
        <f>IF(ISNUMBER(M67),M67*MATRIX!E67,"-")</f>
        <v>-</v>
      </c>
      <c r="Q67" s="66" t="str">
        <f>IF(ISNUMBER($M67),IF(KP="kg",M67*MATRIX!CC67,M67*MATRIX!CC67*2.2),"-")</f>
        <v>-</v>
      </c>
      <c r="R67" s="65" t="str">
        <f t="shared" si="1"/>
        <v/>
      </c>
      <c r="T67" s="1" t="str">
        <f>IF(AND(VI&lt;100,ISNUMBER(M67),D67),MATRIX!N67,IF(AND(VI&gt;=100,ISNUMBER(M67),E67),MATRIX!O67,""))</f>
        <v/>
      </c>
      <c r="V67" s="70" t="str">
        <f>IF(ISNUMBER(T67),IF(VI&lt;100,T67*M67*MATRIX!G67,T67*M67*MATRIX!H67),"")</f>
        <v/>
      </c>
      <c r="X67" s="40" t="str">
        <f>IF(ISNUMBER(M67),IF(ISNUMBER(MATRIX!U67),IF(MATRIX!U67-INT(MATRIX!U67)=0,MATRIX!U67,"("&amp;MATRIX!U67&amp;")"),"n/a"),"")</f>
        <v/>
      </c>
      <c r="Y67" s="77"/>
      <c r="Z67" s="81" t="str">
        <f>IF(ISNUMBER(M67), IF(ISNUMBER(MATRIX!AZ67),M67*MATRIX!AZ67,"n/a"),"")</f>
        <v/>
      </c>
      <c r="AA67" s="77"/>
      <c r="AB67" s="83" t="str">
        <f>IF(ISNUMBER($M67), IF(ISNUMBER(MATRIX!BB67),$M67*MATRIX!BB67,"n/a"),"")</f>
        <v/>
      </c>
      <c r="AC67" s="77"/>
      <c r="AD67" s="81" t="str">
        <f>IF(ISNUMBER($M67), IF(ISNUMBER(MATRIX!BJ67),M67*MATRIX!BJ67,"n/a"),"")</f>
        <v/>
      </c>
      <c r="AE67" s="77" t="s">
        <v>434</v>
      </c>
      <c r="AF67" s="83" t="str">
        <f>IF(ISNUMBER($M67), IF(ISNUMBER(MATRIX!BL67),$M67*MATRIX!BL67,"n/a"),"")</f>
        <v/>
      </c>
      <c r="AH67" s="223" t="str">
        <f>IF(ISNUMBER($M67), IF(MV&gt;200,IF(ISNUMBER(MATRIX!CL67),MATRIX!CL67,"n/a"),IF(ISNUMBER(MATRIX!CH67),MATRIX!CH67,"n/a")),"")</f>
        <v/>
      </c>
      <c r="AI67" s="1"/>
      <c r="AJ67" s="1" t="str">
        <f>IF(ISNUMBER(M67),IF(AND(ISNUMBER('HI-Z-OUTPUT'!AV67),'HI-Z-OUTPUT'!AV67&lt;&gt;0),'HI-Z-OUTPUT'!AV67,'Hi-Z-INPUT'!$K$7*'Hi-Z-INPUT'!$K$11),"")</f>
        <v/>
      </c>
      <c r="AK67" s="1"/>
      <c r="AL67" s="161" t="str">
        <f t="shared" si="10"/>
        <v/>
      </c>
      <c r="AM67" s="1"/>
      <c r="AN67" s="124" t="str">
        <f>IF(ISNUMBER($M67),IF(MV&lt;200,IF(ISNUMBER(MATRIX!BA67),ROUND(MATRIX!BA67/1000*IDLE*CKWH,2),"-"),IF(ISNUMBER(MATRIX!BK67),ROUND(MATRIX!BK67/1000*IDLE*CKWH,2),"-")),"")</f>
        <v/>
      </c>
      <c r="AO67" s="125" t="str">
        <f t="shared" si="11"/>
        <v/>
      </c>
      <c r="AQ67" s="104" t="str">
        <f>IF(ISNUMBER($M67),IF(MV&lt;200,IF(ISNUMBER(MATRIX!BC67),ROUND(MATRIX!BC67/1000*RUNNING*CKWH,2),"-"),IF(ISNUMBER(MATRIX!BM67),ROUND(MATRIX!BM67/1000*RUNNING*CKWH,2),"-")),"")</f>
        <v/>
      </c>
      <c r="AR67" s="130" t="str">
        <f t="shared" si="12"/>
        <v/>
      </c>
      <c r="AT67" s="104"/>
      <c r="AU67" s="130" t="str">
        <f t="shared" si="13"/>
        <v/>
      </c>
      <c r="AW67" s="129" t="str">
        <f t="shared" si="5"/>
        <v/>
      </c>
      <c r="AX67" s="127" t="str">
        <f t="shared" si="6"/>
        <v/>
      </c>
      <c r="AZ67" s="101" t="str">
        <f>IF(ISNUMBER(M67),IF(ISNUMBER(MATRIX!BU67),M67*MATRIX!BU67,"n/a"),"")</f>
        <v/>
      </c>
      <c r="BA67" s="72"/>
      <c r="BB67" s="72" t="str">
        <f>IF(ISNUMBER(M67),IF(ISNUMBER(MATRIX!BV67*AL67),M67*MATRIX!BV67*AL67,"n/a"),"")</f>
        <v/>
      </c>
      <c r="BC67" s="72"/>
      <c r="BD67" s="100" t="str">
        <f t="shared" si="17"/>
        <v/>
      </c>
      <c r="BE67" s="96"/>
      <c r="BF67" s="157" t="str">
        <f t="shared" si="8"/>
        <v/>
      </c>
      <c r="BG67" s="158" t="str">
        <f t="shared" si="14"/>
        <v/>
      </c>
      <c r="BI67" s="85" t="str">
        <f>IF(ISNUMBER(M67),IF(ISNUMBER(MATRIX!Y67),MATRIX!Y67,"n/a"),"")</f>
        <v/>
      </c>
      <c r="BJ67" s="86" t="str">
        <f t="shared" si="15"/>
        <v/>
      </c>
    </row>
    <row r="68" spans="1:62">
      <c r="A68" s="44" t="str">
        <f>MATRIX!A68</f>
        <v>LAB GRUPPEN</v>
      </c>
      <c r="B68" s="11" t="str">
        <f>IF(MATRIX!B68&lt;&gt;0,MATRIX!B68,"-")</f>
        <v>D 80:4L</v>
      </c>
      <c r="D68" t="b">
        <f>ISNUMBER(MATRIX!G68)</f>
        <v>1</v>
      </c>
      <c r="E68" t="b">
        <f>ISNUMBER(MATRIX!H68)</f>
        <v>1</v>
      </c>
      <c r="G68" t="b">
        <f>AND(WM&lt;=MATRIX!N68,MATRIX!N68&lt;=PIU*WM)</f>
        <v>0</v>
      </c>
      <c r="H68" t="b">
        <f>AND(WM&lt;=MATRIX!O68,MATRIX!O68&lt;=PIU*WM)</f>
        <v>0</v>
      </c>
      <c r="J68" s="1" t="str">
        <f>IF(AND(D68,G68),CEILING(ML/MATRIX!G68,1),"")</f>
        <v/>
      </c>
      <c r="K68" s="1" t="str">
        <f>IF(AND(E68,H68),CEILING(ML/MATRIX!H68,1),"")</f>
        <v/>
      </c>
      <c r="M68" s="64" t="str">
        <f t="shared" si="16"/>
        <v/>
      </c>
      <c r="O68" s="62" t="str">
        <f>IF(ISNUMBER(M68),M68*MATRIX!E68,"-")</f>
        <v>-</v>
      </c>
      <c r="Q68" s="66" t="str">
        <f>IF(ISNUMBER($M68),IF(KP="kg",M68*MATRIX!CC68,M68*MATRIX!CC68*2.2),"-")</f>
        <v>-</v>
      </c>
      <c r="R68" s="65" t="str">
        <f t="shared" si="1"/>
        <v/>
      </c>
      <c r="T68" s="1" t="str">
        <f>IF(AND(VI&lt;100,ISNUMBER(M68),D68),MATRIX!N68,IF(AND(VI&gt;=100,ISNUMBER(M68),E68),MATRIX!O68,""))</f>
        <v/>
      </c>
      <c r="V68" s="70" t="str">
        <f>IF(ISNUMBER(T68),IF(VI&lt;100,T68*M68*MATRIX!G68,T68*M68*MATRIX!H68),"")</f>
        <v/>
      </c>
      <c r="X68" s="40" t="str">
        <f>IF(ISNUMBER(M68),IF(ISNUMBER(MATRIX!U68),IF(MATRIX!U68-INT(MATRIX!U68)=0,MATRIX!U68,"("&amp;MATRIX!U68&amp;")"),"n/a"),"")</f>
        <v/>
      </c>
      <c r="Y68" s="77"/>
      <c r="Z68" s="81" t="str">
        <f>IF(ISNUMBER(M68), IF(ISNUMBER(MATRIX!AZ68),M68*MATRIX!AZ68,"n/a"),"")</f>
        <v/>
      </c>
      <c r="AA68" s="77"/>
      <c r="AB68" s="83" t="str">
        <f>IF(ISNUMBER($M68), IF(ISNUMBER(MATRIX!BB68),$M68*MATRIX!BB68,"n/a"),"")</f>
        <v/>
      </c>
      <c r="AC68" s="77"/>
      <c r="AD68" s="81" t="str">
        <f>IF(ISNUMBER($M68), IF(ISNUMBER(MATRIX!BJ68),M68*MATRIX!BJ68,"n/a"),"")</f>
        <v/>
      </c>
      <c r="AE68" s="77" t="s">
        <v>434</v>
      </c>
      <c r="AF68" s="83" t="str">
        <f>IF(ISNUMBER($M68), IF(ISNUMBER(MATRIX!BL68),$M68*MATRIX!BL68,"n/a"),"")</f>
        <v/>
      </c>
      <c r="AH68" s="223" t="str">
        <f>IF(ISNUMBER($M68), IF(MV&gt;200,IF(ISNUMBER(MATRIX!CL68),MATRIX!CL68,"n/a"),IF(ISNUMBER(MATRIX!CH68),MATRIX!CH68,"n/a")),"")</f>
        <v/>
      </c>
      <c r="AI68" s="1"/>
      <c r="AJ68" s="1" t="str">
        <f>IF(ISNUMBER(M68),IF(AND(ISNUMBER('HI-Z-OUTPUT'!AV68),'HI-Z-OUTPUT'!AV68&lt;&gt;0),'HI-Z-OUTPUT'!AV68,'Hi-Z-INPUT'!$K$7*'Hi-Z-INPUT'!$K$11),"")</f>
        <v/>
      </c>
      <c r="AK68" s="1"/>
      <c r="AL68" s="161" t="str">
        <f t="shared" si="10"/>
        <v/>
      </c>
      <c r="AM68" s="1"/>
      <c r="AN68" s="124" t="str">
        <f>IF(ISNUMBER($M68),IF(MV&lt;200,IF(ISNUMBER(MATRIX!BA68),ROUND(MATRIX!BA68/1000*IDLE*CKWH,2),"-"),IF(ISNUMBER(MATRIX!BK68),ROUND(MATRIX!BK68/1000*IDLE*CKWH,2),"-")),"")</f>
        <v/>
      </c>
      <c r="AO68" s="125" t="str">
        <f t="shared" si="11"/>
        <v/>
      </c>
      <c r="AQ68" s="104" t="str">
        <f>IF(ISNUMBER($M68),IF(MV&lt;200,IF(ISNUMBER(MATRIX!BC68),ROUND(MATRIX!BC68/1000*RUNNING*CKWH,2),"-"),IF(ISNUMBER(MATRIX!BM68),ROUND(MATRIX!BM68/1000*RUNNING*CKWH,2),"-")),"")</f>
        <v/>
      </c>
      <c r="AR68" s="130" t="str">
        <f t="shared" si="12"/>
        <v/>
      </c>
      <c r="AT68" s="104"/>
      <c r="AU68" s="130" t="str">
        <f t="shared" si="13"/>
        <v/>
      </c>
      <c r="AW68" s="129" t="str">
        <f t="shared" si="5"/>
        <v/>
      </c>
      <c r="AX68" s="127" t="str">
        <f t="shared" si="6"/>
        <v/>
      </c>
      <c r="AZ68" s="101" t="str">
        <f>IF(ISNUMBER(M68),IF(ISNUMBER(MATRIX!BU68),M68*MATRIX!BU68,"n/a"),"")</f>
        <v/>
      </c>
      <c r="BA68" s="72"/>
      <c r="BB68" s="72" t="str">
        <f>IF(ISNUMBER(M68),IF(ISNUMBER(MATRIX!BV68*AL68),M68*MATRIX!BV68*AL68,"n/a"),"")</f>
        <v/>
      </c>
      <c r="BC68" s="72"/>
      <c r="BD68" s="100" t="str">
        <f t="shared" si="17"/>
        <v/>
      </c>
      <c r="BE68" s="96"/>
      <c r="BF68" s="157" t="str">
        <f t="shared" si="8"/>
        <v/>
      </c>
      <c r="BG68" s="158" t="str">
        <f t="shared" si="14"/>
        <v/>
      </c>
      <c r="BI68" s="85" t="str">
        <f>IF(ISNUMBER(M68),IF(ISNUMBER(MATRIX!Y68),MATRIX!Y68,"n/a"),"")</f>
        <v/>
      </c>
      <c r="BJ68" s="86" t="str">
        <f t="shared" si="15"/>
        <v/>
      </c>
    </row>
    <row r="69" spans="1:62">
      <c r="A69" s="44" t="str">
        <f>MATRIX!A69</f>
        <v>LAB GRUPPEN</v>
      </c>
      <c r="B69" s="11" t="str">
        <f>IF(MATRIX!B69&lt;&gt;0,MATRIX!B69,"-")</f>
        <v>D 40:4L</v>
      </c>
      <c r="D69" t="b">
        <f>ISNUMBER(MATRIX!G69)</f>
        <v>1</v>
      </c>
      <c r="E69" t="b">
        <f>ISNUMBER(MATRIX!H69)</f>
        <v>1</v>
      </c>
      <c r="G69" t="b">
        <f>AND(WM&lt;=MATRIX!N69,MATRIX!N69&lt;=PIU*WM)</f>
        <v>0</v>
      </c>
      <c r="H69" t="b">
        <f>AND(WM&lt;=MATRIX!O69,MATRIX!O69&lt;=PIU*WM)</f>
        <v>0</v>
      </c>
      <c r="J69" s="1" t="str">
        <f>IF(AND(D69,G69),CEILING(ML/MATRIX!G69,1),"")</f>
        <v/>
      </c>
      <c r="K69" s="1" t="str">
        <f>IF(AND(E69,H69),CEILING(ML/MATRIX!H69,1),"")</f>
        <v/>
      </c>
      <c r="M69" s="64" t="str">
        <f t="shared" si="16"/>
        <v/>
      </c>
      <c r="O69" s="62" t="str">
        <f>IF(ISNUMBER(M69),M69*MATRIX!E69,"-")</f>
        <v>-</v>
      </c>
      <c r="Q69" s="66" t="str">
        <f>IF(ISNUMBER($M69),IF(KP="kg",M69*MATRIX!CC69,M69*MATRIX!CC69*2.2),"-")</f>
        <v>-</v>
      </c>
      <c r="R69" s="65" t="str">
        <f t="shared" si="1"/>
        <v/>
      </c>
      <c r="T69" s="1" t="str">
        <f>IF(AND(VI&lt;100,ISNUMBER(M69),D69),MATRIX!N69,IF(AND(VI&gt;=100,ISNUMBER(M69),E69),MATRIX!O69,""))</f>
        <v/>
      </c>
      <c r="V69" s="70" t="str">
        <f>IF(ISNUMBER(T69),IF(VI&lt;100,T69*M69*MATRIX!G69,T69*M69*MATRIX!H69),"")</f>
        <v/>
      </c>
      <c r="X69" s="40" t="str">
        <f>IF(ISNUMBER(M69),IF(ISNUMBER(MATRIX!U69),IF(MATRIX!U69-INT(MATRIX!U69)=0,MATRIX!U69,"("&amp;MATRIX!U69&amp;")"),"n/a"),"")</f>
        <v/>
      </c>
      <c r="Y69" s="77"/>
      <c r="Z69" s="81" t="str">
        <f>IF(ISNUMBER(M69), IF(ISNUMBER(MATRIX!AZ69),M69*MATRIX!AZ69,"n/a"),"")</f>
        <v/>
      </c>
      <c r="AA69" s="77"/>
      <c r="AB69" s="83" t="str">
        <f>IF(ISNUMBER($M69), IF(ISNUMBER(MATRIX!BB69),$M69*MATRIX!BB69,"n/a"),"")</f>
        <v/>
      </c>
      <c r="AC69" s="77"/>
      <c r="AD69" s="81" t="str">
        <f>IF(ISNUMBER($M69), IF(ISNUMBER(MATRIX!BJ69),M69*MATRIX!BJ69,"n/a"),"")</f>
        <v/>
      </c>
      <c r="AE69" s="77" t="s">
        <v>434</v>
      </c>
      <c r="AF69" s="83" t="str">
        <f>IF(ISNUMBER($M69), IF(ISNUMBER(MATRIX!BL69),$M69*MATRIX!BL69,"n/a"),"")</f>
        <v/>
      </c>
      <c r="AH69" s="223" t="str">
        <f>IF(ISNUMBER($M69), IF(MV&gt;200,IF(ISNUMBER(MATRIX!CL69),MATRIX!CL69,"n/a"),IF(ISNUMBER(MATRIX!CH69),MATRIX!CH69,"n/a")),"")</f>
        <v/>
      </c>
      <c r="AI69" s="1"/>
      <c r="AJ69" s="1" t="str">
        <f>IF(ISNUMBER(M69),IF(AND(ISNUMBER('HI-Z-OUTPUT'!AV69),'HI-Z-OUTPUT'!AV69&lt;&gt;0),'HI-Z-OUTPUT'!AV69,'Hi-Z-INPUT'!$K$7*'Hi-Z-INPUT'!$K$11),"")</f>
        <v/>
      </c>
      <c r="AK69" s="1"/>
      <c r="AL69" s="161" t="str">
        <f t="shared" si="10"/>
        <v/>
      </c>
      <c r="AM69" s="1"/>
      <c r="AN69" s="124" t="str">
        <f>IF(ISNUMBER($M69),IF(MV&lt;200,IF(ISNUMBER(MATRIX!BA69),ROUND(MATRIX!BA69/1000*IDLE*CKWH,2),"-"),IF(ISNUMBER(MATRIX!BK69),ROUND(MATRIX!BK69/1000*IDLE*CKWH,2),"-")),"")</f>
        <v/>
      </c>
      <c r="AO69" s="125" t="str">
        <f t="shared" si="11"/>
        <v/>
      </c>
      <c r="AQ69" s="104" t="str">
        <f>IF(ISNUMBER($M69),IF(MV&lt;200,IF(ISNUMBER(MATRIX!BC69),ROUND(MATRIX!BC69/1000*RUNNING*CKWH,2),"-"),IF(ISNUMBER(MATRIX!BM69),ROUND(MATRIX!BM69/1000*RUNNING*CKWH,2),"-")),"")</f>
        <v/>
      </c>
      <c r="AR69" s="130" t="str">
        <f t="shared" si="12"/>
        <v/>
      </c>
      <c r="AT69" s="104"/>
      <c r="AU69" s="130" t="str">
        <f t="shared" si="13"/>
        <v/>
      </c>
      <c r="AW69" s="129" t="str">
        <f t="shared" si="5"/>
        <v/>
      </c>
      <c r="AX69" s="127" t="str">
        <f t="shared" si="6"/>
        <v/>
      </c>
      <c r="AZ69" s="101" t="str">
        <f>IF(ISNUMBER(M69),IF(ISNUMBER(MATRIX!BU69),M69*MATRIX!BU69,"n/a"),"")</f>
        <v/>
      </c>
      <c r="BA69" s="72"/>
      <c r="BB69" s="72" t="str">
        <f>IF(ISNUMBER(M69),IF(ISNUMBER(MATRIX!BV69*AL69),M69*MATRIX!BV69*AL69,"n/a"),"")</f>
        <v/>
      </c>
      <c r="BC69" s="72"/>
      <c r="BD69" s="100" t="str">
        <f t="shared" si="17"/>
        <v/>
      </c>
      <c r="BE69" s="96"/>
      <c r="BF69" s="157" t="str">
        <f t="shared" si="8"/>
        <v/>
      </c>
      <c r="BG69" s="158" t="str">
        <f t="shared" si="14"/>
        <v/>
      </c>
      <c r="BI69" s="85" t="str">
        <f>IF(ISNUMBER(M69),IF(ISNUMBER(MATRIX!Y69),MATRIX!Y69,"n/a"),"")</f>
        <v/>
      </c>
      <c r="BJ69" s="86" t="str">
        <f t="shared" si="15"/>
        <v/>
      </c>
    </row>
    <row r="70" spans="1:62">
      <c r="A70" s="44" t="str">
        <f>MATRIX!A70</f>
        <v>LAB GRUPPEN</v>
      </c>
      <c r="B70" s="11" t="str">
        <f>IF(MATRIX!B70&lt;&gt;0,MATRIX!B70,"-")</f>
        <v>D 20:4L</v>
      </c>
      <c r="D70" t="b">
        <f>ISNUMBER(MATRIX!G70)</f>
        <v>1</v>
      </c>
      <c r="E70" t="b">
        <f>ISNUMBER(MATRIX!H70)</f>
        <v>1</v>
      </c>
      <c r="G70" t="b">
        <f>AND(WM&lt;=MATRIX!N70,MATRIX!N70&lt;=PIU*WM)</f>
        <v>0</v>
      </c>
      <c r="H70" t="b">
        <f>AND(WM&lt;=MATRIX!O70,MATRIX!O70&lt;=PIU*WM)</f>
        <v>0</v>
      </c>
      <c r="J70" s="1" t="str">
        <f>IF(AND(D70,G70),CEILING(ML/MATRIX!G70,1),"")</f>
        <v/>
      </c>
      <c r="K70" s="1" t="str">
        <f>IF(AND(E70,H70),CEILING(ML/MATRIX!H70,1),"")</f>
        <v/>
      </c>
      <c r="M70" s="64" t="str">
        <f t="shared" si="16"/>
        <v/>
      </c>
      <c r="O70" s="62" t="str">
        <f>IF(ISNUMBER(M70),M70*MATRIX!E70,"-")</f>
        <v>-</v>
      </c>
      <c r="Q70" s="66" t="str">
        <f>IF(ISNUMBER($M70),IF(KP="kg",M70*MATRIX!CC70,M70*MATRIX!CC70*2.2),"-")</f>
        <v>-</v>
      </c>
      <c r="R70" s="65" t="str">
        <f t="shared" si="1"/>
        <v/>
      </c>
      <c r="T70" s="1" t="str">
        <f>IF(AND(VI&lt;100,ISNUMBER(M70),D70),MATRIX!N70,IF(AND(VI&gt;=100,ISNUMBER(M70),E70),MATRIX!O70,""))</f>
        <v/>
      </c>
      <c r="V70" s="70" t="str">
        <f>IF(ISNUMBER(T70),IF(VI&lt;100,T70*M70*MATRIX!G70,T70*M70*MATRIX!H70),"")</f>
        <v/>
      </c>
      <c r="X70" s="40" t="str">
        <f>IF(ISNUMBER(M70),IF(ISNUMBER(MATRIX!U70),IF(MATRIX!U70-INT(MATRIX!U70)=0,MATRIX!U70,"("&amp;MATRIX!U70&amp;")"),"n/a"),"")</f>
        <v/>
      </c>
      <c r="Y70" s="77"/>
      <c r="Z70" s="81" t="str">
        <f>IF(ISNUMBER(M70), IF(ISNUMBER(MATRIX!AZ70),M70*MATRIX!AZ70,"n/a"),"")</f>
        <v/>
      </c>
      <c r="AA70" s="77"/>
      <c r="AB70" s="83" t="str">
        <f>IF(ISNUMBER($M70), IF(ISNUMBER(MATRIX!BB70),$M70*MATRIX!BB70,"n/a"),"")</f>
        <v/>
      </c>
      <c r="AC70" s="77"/>
      <c r="AD70" s="81" t="str">
        <f>IF(ISNUMBER($M70), IF(ISNUMBER(MATRIX!BJ70),M70*MATRIX!BJ70,"n/a"),"")</f>
        <v/>
      </c>
      <c r="AE70" s="77" t="s">
        <v>434</v>
      </c>
      <c r="AF70" s="83" t="str">
        <f>IF(ISNUMBER($M70), IF(ISNUMBER(MATRIX!BL70),$M70*MATRIX!BL70,"n/a"),"")</f>
        <v/>
      </c>
      <c r="AH70" s="223" t="str">
        <f>IF(ISNUMBER($M70), IF(MV&gt;200,IF(ISNUMBER(MATRIX!CL70),MATRIX!CL70,"n/a"),IF(ISNUMBER(MATRIX!CH70),MATRIX!CH70,"n/a")),"")</f>
        <v/>
      </c>
      <c r="AI70" s="1"/>
      <c r="AJ70" s="1" t="str">
        <f>IF(ISNUMBER(M70),IF(AND(ISNUMBER('HI-Z-OUTPUT'!AV70),'HI-Z-OUTPUT'!AV70&lt;&gt;0),'HI-Z-OUTPUT'!AV70,'Hi-Z-INPUT'!$K$7*'Hi-Z-INPUT'!$K$11),"")</f>
        <v/>
      </c>
      <c r="AK70" s="1"/>
      <c r="AL70" s="161" t="str">
        <f t="shared" si="10"/>
        <v/>
      </c>
      <c r="AM70" s="1"/>
      <c r="AN70" s="124" t="str">
        <f>IF(ISNUMBER($M70),IF(MV&lt;200,IF(ISNUMBER(MATRIX!BA70),ROUND(MATRIX!BA70/1000*IDLE*CKWH,2),"-"),IF(ISNUMBER(MATRIX!BK70),ROUND(MATRIX!BK70/1000*IDLE*CKWH,2),"-")),"")</f>
        <v/>
      </c>
      <c r="AO70" s="125" t="str">
        <f t="shared" si="11"/>
        <v/>
      </c>
      <c r="AQ70" s="104" t="str">
        <f>IF(ISNUMBER($M70),IF(MV&lt;200,IF(ISNUMBER(MATRIX!BC70),ROUND(MATRIX!BC70/1000*RUNNING*CKWH,2),"-"),IF(ISNUMBER(MATRIX!BM70),ROUND(MATRIX!BM70/1000*RUNNING*CKWH,2),"-")),"")</f>
        <v/>
      </c>
      <c r="AR70" s="130" t="str">
        <f t="shared" si="12"/>
        <v/>
      </c>
      <c r="AT70" s="104"/>
      <c r="AU70" s="130" t="str">
        <f t="shared" si="13"/>
        <v/>
      </c>
      <c r="AW70" s="129" t="str">
        <f t="shared" si="5"/>
        <v/>
      </c>
      <c r="AX70" s="127" t="str">
        <f t="shared" si="6"/>
        <v/>
      </c>
      <c r="AZ70" s="101" t="str">
        <f>IF(ISNUMBER(M70),IF(ISNUMBER(MATRIX!BU70),M70*MATRIX!BU70,"n/a"),"")</f>
        <v/>
      </c>
      <c r="BA70" s="72"/>
      <c r="BB70" s="72" t="str">
        <f>IF(ISNUMBER(M70),IF(ISNUMBER(MATRIX!BV70*AL70),M70*MATRIX!BV70*AL70,"n/a"),"")</f>
        <v/>
      </c>
      <c r="BC70" s="72"/>
      <c r="BD70" s="100" t="str">
        <f t="shared" si="17"/>
        <v/>
      </c>
      <c r="BE70" s="96"/>
      <c r="BF70" s="157" t="str">
        <f t="shared" si="8"/>
        <v/>
      </c>
      <c r="BG70" s="158" t="str">
        <f t="shared" si="14"/>
        <v/>
      </c>
      <c r="BI70" s="85" t="str">
        <f>IF(ISNUMBER(M70),IF(ISNUMBER(MATRIX!Y70),MATRIX!Y70,"n/a"),"")</f>
        <v/>
      </c>
      <c r="BJ70" s="86" t="str">
        <f t="shared" si="15"/>
        <v/>
      </c>
    </row>
    <row r="71" spans="1:62">
      <c r="A71" s="44" t="str">
        <f>MATRIX!A71</f>
        <v>LAB GRUPPEN</v>
      </c>
      <c r="B71" s="11" t="str">
        <f>IF(MATRIX!B71&lt;&gt;0,MATRIX!B71,"-")</f>
        <v xml:space="preserve"> D 10:4L</v>
      </c>
      <c r="D71" t="b">
        <f>ISNUMBER(MATRIX!G71)</f>
        <v>1</v>
      </c>
      <c r="E71" t="b">
        <f>ISNUMBER(MATRIX!H71)</f>
        <v>1</v>
      </c>
      <c r="G71" t="b">
        <f>AND(WM&lt;=MATRIX!N71,MATRIX!N71&lt;=PIU*WM)</f>
        <v>0</v>
      </c>
      <c r="H71" t="b">
        <f>AND(WM&lt;=MATRIX!O71,MATRIX!O71&lt;=PIU*WM)</f>
        <v>0</v>
      </c>
      <c r="J71" s="1" t="str">
        <f>IF(AND(D71,G71),CEILING(ML/MATRIX!G71,1),"")</f>
        <v/>
      </c>
      <c r="K71" s="1" t="str">
        <f>IF(AND(E71,H71),CEILING(ML/MATRIX!H71,1),"")</f>
        <v/>
      </c>
      <c r="M71" s="64" t="str">
        <f t="shared" si="16"/>
        <v/>
      </c>
      <c r="O71" s="62" t="str">
        <f>IF(ISNUMBER(M71),M71*MATRIX!E71,"-")</f>
        <v>-</v>
      </c>
      <c r="Q71" s="66" t="str">
        <f>IF(ISNUMBER($M71),IF(KP="kg",M71*MATRIX!CC71,M71*MATRIX!CC71*2.2),"-")</f>
        <v>-</v>
      </c>
      <c r="R71" s="65" t="str">
        <f t="shared" si="1"/>
        <v/>
      </c>
      <c r="T71" s="1" t="str">
        <f>IF(AND(VI&lt;100,ISNUMBER(M71),D71),MATRIX!N71,IF(AND(VI&gt;=100,ISNUMBER(M71),E71),MATRIX!O71,""))</f>
        <v/>
      </c>
      <c r="V71" s="70" t="str">
        <f>IF(ISNUMBER(T71),IF(VI&lt;100,T71*M71*MATRIX!G71,T71*M71*MATRIX!H71),"")</f>
        <v/>
      </c>
      <c r="X71" s="40" t="str">
        <f>IF(ISNUMBER(M71),IF(ISNUMBER(MATRIX!U71),IF(MATRIX!U71-INT(MATRIX!U71)=0,MATRIX!U71,"("&amp;MATRIX!U71&amp;")"),"n/a"),"")</f>
        <v/>
      </c>
      <c r="Y71" s="77"/>
      <c r="Z71" s="81" t="str">
        <f>IF(ISNUMBER(M71), IF(ISNUMBER(MATRIX!AZ71),M71*MATRIX!AZ71,"n/a"),"")</f>
        <v/>
      </c>
      <c r="AA71" s="77"/>
      <c r="AB71" s="83" t="str">
        <f>IF(ISNUMBER($M71), IF(ISNUMBER(MATRIX!BB71),$M71*MATRIX!BB71,"n/a"),"")</f>
        <v/>
      </c>
      <c r="AC71" s="77"/>
      <c r="AD71" s="81" t="str">
        <f>IF(ISNUMBER($M71), IF(ISNUMBER(MATRIX!BJ71),M71*MATRIX!BJ71,"n/a"),"")</f>
        <v/>
      </c>
      <c r="AE71" s="77" t="s">
        <v>434</v>
      </c>
      <c r="AF71" s="83" t="str">
        <f>IF(ISNUMBER($M71), IF(ISNUMBER(MATRIX!BL71),$M71*MATRIX!BL71,"n/a"),"")</f>
        <v/>
      </c>
      <c r="AH71" s="223" t="str">
        <f>IF(ISNUMBER($M71), IF(MV&gt;200,IF(ISNUMBER(MATRIX!CL71),MATRIX!CL71,"n/a"),IF(ISNUMBER(MATRIX!CH71),MATRIX!CH71,"n/a")),"")</f>
        <v/>
      </c>
      <c r="AI71" s="1"/>
      <c r="AJ71" s="1" t="str">
        <f>IF(ISNUMBER(M71),IF(AND(ISNUMBER('HI-Z-OUTPUT'!AV71),'HI-Z-OUTPUT'!AV71&lt;&gt;0),'HI-Z-OUTPUT'!AV71,'Hi-Z-INPUT'!$K$7*'Hi-Z-INPUT'!$K$11),"")</f>
        <v/>
      </c>
      <c r="AK71" s="1"/>
      <c r="AL71" s="161" t="str">
        <f t="shared" si="10"/>
        <v/>
      </c>
      <c r="AM71" s="1"/>
      <c r="AN71" s="124" t="str">
        <f>IF(ISNUMBER($M71),IF(MV&lt;200,IF(ISNUMBER(MATRIX!BA71),ROUND(MATRIX!BA71/1000*IDLE*CKWH,2),"-"),IF(ISNUMBER(MATRIX!BK71),ROUND(MATRIX!BK71/1000*IDLE*CKWH,2),"-")),"")</f>
        <v/>
      </c>
      <c r="AO71" s="125" t="str">
        <f t="shared" si="11"/>
        <v/>
      </c>
      <c r="AQ71" s="104" t="str">
        <f>IF(ISNUMBER($M71),IF(MV&lt;200,IF(ISNUMBER(MATRIX!BC71),ROUND(MATRIX!BC71/1000*RUNNING*CKWH,2),"-"),IF(ISNUMBER(MATRIX!BM71),ROUND(MATRIX!BM71/1000*RUNNING*CKWH,2),"-")),"")</f>
        <v/>
      </c>
      <c r="AR71" s="130" t="str">
        <f t="shared" si="12"/>
        <v/>
      </c>
      <c r="AT71" s="104"/>
      <c r="AU71" s="130" t="str">
        <f t="shared" si="13"/>
        <v/>
      </c>
      <c r="AW71" s="129" t="str">
        <f t="shared" si="5"/>
        <v/>
      </c>
      <c r="AX71" s="127" t="str">
        <f t="shared" si="6"/>
        <v/>
      </c>
      <c r="AZ71" s="101" t="str">
        <f>IF(ISNUMBER(M71),IF(ISNUMBER(MATRIX!BU71),M71*MATRIX!BU71,"n/a"),"")</f>
        <v/>
      </c>
      <c r="BA71" s="72"/>
      <c r="BB71" s="72" t="str">
        <f>IF(ISNUMBER(M71),IF(ISNUMBER(MATRIX!BV71*AL71),M71*MATRIX!BV71*AL71,"n/a"),"")</f>
        <v/>
      </c>
      <c r="BC71" s="72"/>
      <c r="BD71" s="100" t="str">
        <f t="shared" si="17"/>
        <v/>
      </c>
      <c r="BE71" s="96"/>
      <c r="BF71" s="157" t="str">
        <f t="shared" si="8"/>
        <v/>
      </c>
      <c r="BG71" s="158" t="str">
        <f t="shared" si="14"/>
        <v/>
      </c>
      <c r="BI71" s="85" t="str">
        <f>IF(ISNUMBER(M71),IF(ISNUMBER(MATRIX!Y71),MATRIX!Y71,"n/a"),"")</f>
        <v/>
      </c>
      <c r="BJ71" s="86" t="str">
        <f t="shared" si="15"/>
        <v/>
      </c>
    </row>
    <row r="72" spans="1:62">
      <c r="A72" s="44" t="str">
        <f>MATRIX!A72</f>
        <v>LAB GRUPPEN</v>
      </c>
      <c r="B72" s="11" t="str">
        <f>IF(MATRIX!B72&lt;&gt;0,MATRIX!B72,"-")</f>
        <v>Lucia 60/2</v>
      </c>
      <c r="D72" t="b">
        <f>ISNUMBER(MATRIX!G72)</f>
        <v>0</v>
      </c>
      <c r="E72" t="b">
        <f>ISNUMBER(MATRIX!H72)</f>
        <v>0</v>
      </c>
      <c r="G72" t="b">
        <f>AND(WM&lt;=MATRIX!N72,MATRIX!N72&lt;=PIU*WM)</f>
        <v>0</v>
      </c>
      <c r="H72" t="b">
        <f>AND(WM&lt;=MATRIX!O72,MATRIX!O72&lt;=PIU*WM)</f>
        <v>0</v>
      </c>
      <c r="J72" s="1" t="str">
        <f>IF(AND(D72,G72),CEILING(ML/MATRIX!G72,1),"")</f>
        <v/>
      </c>
      <c r="K72" s="1" t="str">
        <f>IF(AND(E72,H72),CEILING(ML/MATRIX!H72,1),"")</f>
        <v/>
      </c>
      <c r="M72" s="64" t="str">
        <f t="shared" ref="M72:M103" si="18">IF(VI&lt;100,J72,K72)</f>
        <v/>
      </c>
      <c r="O72" s="62" t="str">
        <f>IF(ISNUMBER(M72),M72*MATRIX!E72,"-")</f>
        <v>-</v>
      </c>
      <c r="Q72" s="66" t="str">
        <f>IF(ISNUMBER($M72),IF(KP="kg",M72*MATRIX!CC72,M72*MATRIX!CC72*2.2),"-")</f>
        <v>-</v>
      </c>
      <c r="R72" s="65" t="str">
        <f t="shared" ref="R72:R110" si="19">IF(ISNUMBER(M72),KP,"")</f>
        <v/>
      </c>
      <c r="T72" s="1" t="str">
        <f>IF(AND(VI&lt;100,ISNUMBER(M72),D72),MATRIX!N72,IF(AND(VI&gt;=100,ISNUMBER(M72),E72),MATRIX!O72,""))</f>
        <v/>
      </c>
      <c r="V72" s="70" t="str">
        <f>IF(ISNUMBER(T72),IF(VI&lt;100,T72*M72*MATRIX!G72,T72*M72*MATRIX!H72),"")</f>
        <v/>
      </c>
      <c r="X72" s="40" t="str">
        <f>IF(ISNUMBER(M72),IF(ISNUMBER(MATRIX!U72),IF(MATRIX!U72-INT(MATRIX!U72)=0,MATRIX!U72,"("&amp;MATRIX!U72&amp;")"),"n/a"),"")</f>
        <v/>
      </c>
      <c r="Y72" s="77"/>
      <c r="Z72" s="81" t="str">
        <f>IF(ISNUMBER(M72), IF(ISNUMBER(MATRIX!AZ72),M72*MATRIX!AZ72,"n/a"),"")</f>
        <v/>
      </c>
      <c r="AA72" s="77"/>
      <c r="AB72" s="83" t="str">
        <f>IF(ISNUMBER($M72), IF(ISNUMBER(MATRIX!BB72),$M72*MATRIX!BB72,"n/a"),"")</f>
        <v/>
      </c>
      <c r="AC72" s="77"/>
      <c r="AD72" s="81" t="str">
        <f>IF(ISNUMBER($M72), IF(ISNUMBER(MATRIX!BJ72),M72*MATRIX!BJ72,"n/a"),"")</f>
        <v/>
      </c>
      <c r="AE72" s="77" t="s">
        <v>434</v>
      </c>
      <c r="AF72" s="83" t="str">
        <f>IF(ISNUMBER($M72), IF(ISNUMBER(MATRIX!BL72),$M72*MATRIX!BL72,"n/a"),"")</f>
        <v/>
      </c>
      <c r="AH72" s="223" t="str">
        <f>IF(ISNUMBER($M72), IF(MV&gt;200,IF(ISNUMBER(MATRIX!CL72),MATRIX!CL72,"n/a"),IF(ISNUMBER(MATRIX!CH72),MATRIX!CH72,"n/a")),"")</f>
        <v/>
      </c>
      <c r="AI72" s="1"/>
      <c r="AJ72" s="1" t="str">
        <f>IF(ISNUMBER(M72),IF(AND(ISNUMBER('HI-Z-OUTPUT'!AV72),'HI-Z-OUTPUT'!AV72&lt;&gt;0),'HI-Z-OUTPUT'!AV72,'Hi-Z-INPUT'!$K$7*'Hi-Z-INPUT'!$K$11),"")</f>
        <v/>
      </c>
      <c r="AK72" s="1"/>
      <c r="AL72" s="161" t="str">
        <f t="shared" si="10"/>
        <v/>
      </c>
      <c r="AM72" s="1"/>
      <c r="AN72" s="124" t="str">
        <f>IF(ISNUMBER($M72),IF(MV&lt;200,IF(ISNUMBER(MATRIX!BA72),ROUND(MATRIX!BA72/1000*IDLE*CKWH,2),"-"),IF(ISNUMBER(MATRIX!BK72),ROUND(MATRIX!BK72/1000*IDLE*CKWH,2),"-")),"")</f>
        <v/>
      </c>
      <c r="AO72" s="125" t="str">
        <f t="shared" si="11"/>
        <v/>
      </c>
      <c r="AQ72" s="104" t="str">
        <f>IF(ISNUMBER($M72),IF(MV&lt;200,IF(ISNUMBER(MATRIX!BC72),ROUND(MATRIX!BC72/1000*RUNNING*CKWH,2),"-"),IF(ISNUMBER(MATRIX!BM72),ROUND(MATRIX!BM72/1000*RUNNING*CKWH,2),"-")),"")</f>
        <v/>
      </c>
      <c r="AR72" s="130" t="str">
        <f t="shared" si="12"/>
        <v/>
      </c>
      <c r="AT72" s="104"/>
      <c r="AU72" s="130" t="str">
        <f t="shared" si="13"/>
        <v/>
      </c>
      <c r="AW72" s="129" t="str">
        <f t="shared" ref="AW72:AW135" si="20">IF(ISNUMBER($M72),IF(ISNUMBER(AN72*AQ72),ROUND($M72*(AN72+AQ72*AL72)*DAYS,2),"NO DATA"),"")</f>
        <v/>
      </c>
      <c r="AX72" s="127" t="str">
        <f t="shared" ref="AX72:AX132" si="21">IF(ISNUMBER(AW72),ES,"")</f>
        <v/>
      </c>
      <c r="AZ72" s="101" t="str">
        <f>IF(ISNUMBER(M72),IF(ISNUMBER(MATRIX!BU72),M72*MATRIX!BU72,"n/a"),"")</f>
        <v/>
      </c>
      <c r="BA72" s="72"/>
      <c r="BB72" s="72" t="str">
        <f>IF(ISNUMBER(M72),IF(ISNUMBER(MATRIX!BV72*AL72),M72*MATRIX!BV72*AL72,"n/a"),"")</f>
        <v/>
      </c>
      <c r="BC72" s="72"/>
      <c r="BD72" s="100" t="str">
        <f t="shared" ref="BD72:BD103" si="22">IF(AND(ISNUMBER(AZ72),ISNUMBER(BB72)),(AZ72*IDLE+BB72*RUNNING)*DAYS/1000,"")</f>
        <v/>
      </c>
      <c r="BE72" s="96"/>
      <c r="BF72" s="157" t="str">
        <f t="shared" ref="BF72:BF135" si="23">IF(ISNUMBER(M72),IF(ISNUMBER(BD72),BD72*CBTU,"NO DATA"),"")</f>
        <v/>
      </c>
      <c r="BG72" s="158" t="str">
        <f t="shared" si="14"/>
        <v/>
      </c>
      <c r="BI72" s="85" t="str">
        <f>IF(ISNUMBER(M72),IF(ISNUMBER(MATRIX!Y72),MATRIX!Y72,"n/a"),"")</f>
        <v/>
      </c>
      <c r="BJ72" s="86" t="str">
        <f t="shared" si="15"/>
        <v/>
      </c>
    </row>
    <row r="73" spans="1:62">
      <c r="A73" s="44" t="str">
        <f>MATRIX!A73</f>
        <v>LAB GRUPPEN</v>
      </c>
      <c r="B73" s="11" t="str">
        <f>IF(MATRIX!B73&lt;&gt;0,MATRIX!B73,"-")</f>
        <v>Lucia 120/2</v>
      </c>
      <c r="D73" t="b">
        <f>ISNUMBER(MATRIX!G73)</f>
        <v>0</v>
      </c>
      <c r="E73" t="b">
        <f>ISNUMBER(MATRIX!H73)</f>
        <v>0</v>
      </c>
      <c r="G73" t="b">
        <f>AND(WM&lt;=MATRIX!N73,MATRIX!N73&lt;=PIU*WM)</f>
        <v>0</v>
      </c>
      <c r="H73" t="b">
        <f>AND(WM&lt;=MATRIX!O73,MATRIX!O73&lt;=PIU*WM)</f>
        <v>0</v>
      </c>
      <c r="J73" s="1" t="str">
        <f>IF(AND(D73,G73),CEILING(ML/MATRIX!G73,1),"")</f>
        <v/>
      </c>
      <c r="K73" s="1" t="str">
        <f>IF(AND(E73,H73),CEILING(ML/MATRIX!H73,1),"")</f>
        <v/>
      </c>
      <c r="M73" s="64" t="str">
        <f t="shared" si="18"/>
        <v/>
      </c>
      <c r="O73" s="62" t="str">
        <f>IF(ISNUMBER(M73),M73*MATRIX!E73,"-")</f>
        <v>-</v>
      </c>
      <c r="Q73" s="66" t="str">
        <f>IF(ISNUMBER($M73),IF(KP="kg",M73*MATRIX!CC73,M73*MATRIX!CC73*2.2),"-")</f>
        <v>-</v>
      </c>
      <c r="R73" s="65" t="str">
        <f t="shared" si="19"/>
        <v/>
      </c>
      <c r="T73" s="1" t="str">
        <f>IF(AND(VI&lt;100,ISNUMBER(M73),D73),MATRIX!N73,IF(AND(VI&gt;=100,ISNUMBER(M73),E73),MATRIX!O73,""))</f>
        <v/>
      </c>
      <c r="V73" s="70" t="str">
        <f>IF(ISNUMBER(T73),IF(VI&lt;100,T73*M73*MATRIX!G73,T73*M73*MATRIX!H73),"")</f>
        <v/>
      </c>
      <c r="X73" s="40" t="str">
        <f>IF(ISNUMBER(M73),IF(ISNUMBER(MATRIX!U73),IF(MATRIX!U73-INT(MATRIX!U73)=0,MATRIX!U73,"("&amp;MATRIX!U73&amp;")"),"n/a"),"")</f>
        <v/>
      </c>
      <c r="Y73" s="77"/>
      <c r="Z73" s="81" t="str">
        <f>IF(ISNUMBER(M73), IF(ISNUMBER(MATRIX!AZ73),M73*MATRIX!AZ73,"n/a"),"")</f>
        <v/>
      </c>
      <c r="AA73" s="77"/>
      <c r="AB73" s="83" t="str">
        <f>IF(ISNUMBER($M73), IF(ISNUMBER(MATRIX!BB73),$M73*MATRIX!BB73,"n/a"),"")</f>
        <v/>
      </c>
      <c r="AC73" s="77"/>
      <c r="AD73" s="81" t="str">
        <f>IF(ISNUMBER($M73), IF(ISNUMBER(MATRIX!BJ73),M73*MATRIX!BJ73,"n/a"),"")</f>
        <v/>
      </c>
      <c r="AE73" s="77" t="s">
        <v>434</v>
      </c>
      <c r="AF73" s="83" t="str">
        <f>IF(ISNUMBER($M73), IF(ISNUMBER(MATRIX!BL73),$M73*MATRIX!BL73,"n/a"),"")</f>
        <v/>
      </c>
      <c r="AH73" s="223" t="str">
        <f>IF(ISNUMBER($M73), IF(MV&gt;200,IF(ISNUMBER(MATRIX!CL73),MATRIX!CL73,"n/a"),IF(ISNUMBER(MATRIX!CH73),MATRIX!CH73,"n/a")),"")</f>
        <v/>
      </c>
      <c r="AI73" s="1"/>
      <c r="AJ73" s="1" t="str">
        <f>IF(ISNUMBER(M73),IF(AND(ISNUMBER('HI-Z-OUTPUT'!AV73),'HI-Z-OUTPUT'!AV73&lt;&gt;0),'HI-Z-OUTPUT'!AV73,'Hi-Z-INPUT'!$K$7*'Hi-Z-INPUT'!$K$11),"")</f>
        <v/>
      </c>
      <c r="AK73" s="1"/>
      <c r="AL73" s="161" t="str">
        <f t="shared" ref="AL73:AL132" si="24">IF(ISNUMBER($M73),IF(AJ73/V73&lt;1,AJ73/V73,1),"")</f>
        <v/>
      </c>
      <c r="AM73" s="1"/>
      <c r="AN73" s="124" t="str">
        <f>IF(ISNUMBER($M73),IF(MV&lt;200,IF(ISNUMBER(MATRIX!BA73),ROUND(MATRIX!BA73/1000*IDLE*CKWH,2),"-"),IF(ISNUMBER(MATRIX!BK73),ROUND(MATRIX!BK73/1000*IDLE*CKWH,2),"-")),"")</f>
        <v/>
      </c>
      <c r="AO73" s="125" t="str">
        <f t="shared" ref="AO73:AO132" si="25">IF(ISNUMBER(AN73),ES,"")</f>
        <v/>
      </c>
      <c r="AQ73" s="104" t="str">
        <f>IF(ISNUMBER($M73),IF(MV&lt;200,IF(ISNUMBER(MATRIX!BC73),ROUND(MATRIX!BC73/1000*RUNNING*CKWH,2),"-"),IF(ISNUMBER(MATRIX!BM73),ROUND(MATRIX!BM73/1000*RUNNING*CKWH,2),"-")),"")</f>
        <v/>
      </c>
      <c r="AR73" s="130" t="str">
        <f t="shared" ref="AR73:AR132" si="26">IF(ISNUMBER(AQ73),ES,"")</f>
        <v/>
      </c>
      <c r="AT73" s="104"/>
      <c r="AU73" s="130" t="str">
        <f t="shared" ref="AU73:AU132" si="27">IF(ISNUMBER(AT73),ES,"")</f>
        <v/>
      </c>
      <c r="AW73" s="129" t="str">
        <f t="shared" si="20"/>
        <v/>
      </c>
      <c r="AX73" s="127" t="str">
        <f t="shared" si="21"/>
        <v/>
      </c>
      <c r="AZ73" s="101" t="str">
        <f>IF(ISNUMBER(M73),IF(ISNUMBER(MATRIX!BU73),M73*MATRIX!BU73,"n/a"),"")</f>
        <v/>
      </c>
      <c r="BA73" s="72"/>
      <c r="BB73" s="72" t="str">
        <f>IF(ISNUMBER(M73),IF(ISNUMBER(MATRIX!BV73*AL73),M73*MATRIX!BV73*AL73,"n/a"),"")</f>
        <v/>
      </c>
      <c r="BC73" s="72"/>
      <c r="BD73" s="100" t="str">
        <f t="shared" si="22"/>
        <v/>
      </c>
      <c r="BE73" s="96"/>
      <c r="BF73" s="157" t="str">
        <f t="shared" si="23"/>
        <v/>
      </c>
      <c r="BG73" s="158" t="str">
        <f t="shared" ref="BG73:BG132" si="28">IF(ISNUMBER(BF73),ES,"")</f>
        <v/>
      </c>
      <c r="BI73" s="85" t="str">
        <f>IF(ISNUMBER(M73),IF(ISNUMBER(MATRIX!Y73),MATRIX!Y73,"n/a"),"")</f>
        <v/>
      </c>
      <c r="BJ73" s="86" t="str">
        <f t="shared" ref="BJ73:BJ110" si="29">IF(ISNUMBER(BI73),"dB","")</f>
        <v/>
      </c>
    </row>
    <row r="74" spans="1:62">
      <c r="A74" s="44" t="str">
        <f>MATRIX!A74</f>
        <v>LAB GRUPPEN</v>
      </c>
      <c r="B74" s="11" t="str">
        <f>IF(MATRIX!B74&lt;&gt;0,MATRIX!B74,"-")</f>
        <v>Lucia 240/2</v>
      </c>
      <c r="D74" t="b">
        <f>ISNUMBER(MATRIX!G74)</f>
        <v>0</v>
      </c>
      <c r="E74" t="b">
        <f>ISNUMBER(MATRIX!H74)</f>
        <v>0</v>
      </c>
      <c r="G74" t="b">
        <f>AND(WM&lt;=MATRIX!N74,MATRIX!N74&lt;=PIU*WM)</f>
        <v>0</v>
      </c>
      <c r="H74" t="b">
        <f>AND(WM&lt;=MATRIX!O74,MATRIX!O74&lt;=PIU*WM)</f>
        <v>0</v>
      </c>
      <c r="J74" s="1" t="str">
        <f>IF(AND(D74,G74),CEILING(ML/MATRIX!G74,1),"")</f>
        <v/>
      </c>
      <c r="K74" s="1" t="str">
        <f>IF(AND(E74,H74),CEILING(ML/MATRIX!H74,1),"")</f>
        <v/>
      </c>
      <c r="M74" s="64" t="str">
        <f t="shared" si="18"/>
        <v/>
      </c>
      <c r="O74" s="62" t="str">
        <f>IF(ISNUMBER(M74),M74*MATRIX!E74,"-")</f>
        <v>-</v>
      </c>
      <c r="Q74" s="66" t="str">
        <f>IF(ISNUMBER($M74),IF(KP="kg",M74*MATRIX!CC74,M74*MATRIX!CC74*2.2),"-")</f>
        <v>-</v>
      </c>
      <c r="R74" s="65" t="str">
        <f t="shared" si="19"/>
        <v/>
      </c>
      <c r="T74" s="1" t="str">
        <f>IF(AND(VI&lt;100,ISNUMBER(M74),D74),MATRIX!N74,IF(AND(VI&gt;=100,ISNUMBER(M74),E74),MATRIX!O74,""))</f>
        <v/>
      </c>
      <c r="V74" s="70" t="str">
        <f>IF(ISNUMBER(T74),IF(VI&lt;100,T74*M74*MATRIX!G74,T74*M74*MATRIX!H74),"")</f>
        <v/>
      </c>
      <c r="X74" s="40" t="str">
        <f>IF(ISNUMBER(M74),IF(ISNUMBER(MATRIX!U74),IF(MATRIX!U74-INT(MATRIX!U74)=0,MATRIX!U74,"("&amp;MATRIX!U74&amp;")"),"n/a"),"")</f>
        <v/>
      </c>
      <c r="Y74" s="77"/>
      <c r="Z74" s="81" t="str">
        <f>IF(ISNUMBER(M74), IF(ISNUMBER(MATRIX!AZ74),M74*MATRIX!AZ74,"n/a"),"")</f>
        <v/>
      </c>
      <c r="AA74" s="77"/>
      <c r="AB74" s="83" t="str">
        <f>IF(ISNUMBER($M74), IF(ISNUMBER(MATRIX!BB74),$M74*MATRIX!BB74,"n/a"),"")</f>
        <v/>
      </c>
      <c r="AC74" s="77"/>
      <c r="AD74" s="81" t="str">
        <f>IF(ISNUMBER($M74), IF(ISNUMBER(MATRIX!BJ74),M74*MATRIX!BJ74,"n/a"),"")</f>
        <v/>
      </c>
      <c r="AE74" s="77" t="s">
        <v>434</v>
      </c>
      <c r="AF74" s="83" t="str">
        <f>IF(ISNUMBER($M74), IF(ISNUMBER(MATRIX!BL74),$M74*MATRIX!BL74,"n/a"),"")</f>
        <v/>
      </c>
      <c r="AH74" s="223" t="str">
        <f>IF(ISNUMBER($M74), IF(MV&gt;200,IF(ISNUMBER(MATRIX!CL74),MATRIX!CL74,"n/a"),IF(ISNUMBER(MATRIX!CH74),MATRIX!CH74,"n/a")),"")</f>
        <v/>
      </c>
      <c r="AI74" s="1"/>
      <c r="AJ74" s="1" t="str">
        <f>IF(ISNUMBER(M74),IF(AND(ISNUMBER('HI-Z-OUTPUT'!AV74),'HI-Z-OUTPUT'!AV74&lt;&gt;0),'HI-Z-OUTPUT'!AV74,'Hi-Z-INPUT'!$K$7*'Hi-Z-INPUT'!$K$11),"")</f>
        <v/>
      </c>
      <c r="AK74" s="1"/>
      <c r="AL74" s="161" t="str">
        <f t="shared" si="24"/>
        <v/>
      </c>
      <c r="AM74" s="1"/>
      <c r="AN74" s="124" t="str">
        <f>IF(ISNUMBER($M74),IF(MV&lt;200,IF(ISNUMBER(MATRIX!BA74),ROUND(MATRIX!BA74/1000*IDLE*CKWH,2),"-"),IF(ISNUMBER(MATRIX!BK74),ROUND(MATRIX!BK74/1000*IDLE*CKWH,2),"-")),"")</f>
        <v/>
      </c>
      <c r="AO74" s="125" t="str">
        <f t="shared" si="25"/>
        <v/>
      </c>
      <c r="AQ74" s="104" t="str">
        <f>IF(ISNUMBER($M74),IF(MV&lt;200,IF(ISNUMBER(MATRIX!BC74),ROUND(MATRIX!BC74/1000*RUNNING*CKWH,2),"-"),IF(ISNUMBER(MATRIX!BM74),ROUND(MATRIX!BM74/1000*RUNNING*CKWH,2),"-")),"")</f>
        <v/>
      </c>
      <c r="AR74" s="130" t="str">
        <f t="shared" si="26"/>
        <v/>
      </c>
      <c r="AT74" s="104"/>
      <c r="AU74" s="130" t="str">
        <f t="shared" si="27"/>
        <v/>
      </c>
      <c r="AW74" s="129" t="str">
        <f t="shared" si="20"/>
        <v/>
      </c>
      <c r="AX74" s="127" t="str">
        <f t="shared" si="21"/>
        <v/>
      </c>
      <c r="AZ74" s="101" t="str">
        <f>IF(ISNUMBER(M74),IF(ISNUMBER(MATRIX!BU74),M74*MATRIX!BU74,"n/a"),"")</f>
        <v/>
      </c>
      <c r="BA74" s="72"/>
      <c r="BB74" s="72" t="str">
        <f>IF(ISNUMBER(M74),IF(ISNUMBER(MATRIX!BV74*AL74),M74*MATRIX!BV74*AL74,"n/a"),"")</f>
        <v/>
      </c>
      <c r="BC74" s="72"/>
      <c r="BD74" s="100" t="str">
        <f t="shared" si="22"/>
        <v/>
      </c>
      <c r="BE74" s="96"/>
      <c r="BF74" s="157" t="str">
        <f t="shared" si="23"/>
        <v/>
      </c>
      <c r="BG74" s="158" t="str">
        <f t="shared" si="28"/>
        <v/>
      </c>
      <c r="BI74" s="85" t="str">
        <f>IF(ISNUMBER(M74),IF(ISNUMBER(MATRIX!Y74),MATRIX!Y74,"n/a"),"")</f>
        <v/>
      </c>
      <c r="BJ74" s="86" t="str">
        <f t="shared" si="29"/>
        <v/>
      </c>
    </row>
    <row r="75" spans="1:62">
      <c r="A75" s="44" t="str">
        <f>MATRIX!A75</f>
        <v>LAB GRUPPEN</v>
      </c>
      <c r="B75" s="11" t="str">
        <f>IF(MATRIX!B75&lt;&gt;0,MATRIX!B75,"-")</f>
        <v>Lucia 
60/1-70</v>
      </c>
      <c r="D75" t="b">
        <f>ISNUMBER(MATRIX!G75)</f>
        <v>1</v>
      </c>
      <c r="E75" t="b">
        <f>ISNUMBER(MATRIX!H75)</f>
        <v>1</v>
      </c>
      <c r="G75" t="b">
        <f>AND(WM&lt;=MATRIX!N75,MATRIX!N75&lt;=PIU*WM)</f>
        <v>0</v>
      </c>
      <c r="H75" t="b">
        <f>AND(WM&lt;=MATRIX!O75,MATRIX!O75&lt;=PIU*WM)</f>
        <v>0</v>
      </c>
      <c r="J75" s="1" t="str">
        <f>IF(AND(D75,G75),CEILING(ML/MATRIX!G75,1),"")</f>
        <v/>
      </c>
      <c r="K75" s="1" t="str">
        <f>IF(AND(E75,H75),CEILING(ML/MATRIX!H75,1),"")</f>
        <v/>
      </c>
      <c r="M75" s="64" t="str">
        <f t="shared" si="18"/>
        <v/>
      </c>
      <c r="O75" s="62" t="str">
        <f>IF(ISNUMBER(M75),M75*MATRIX!E75,"-")</f>
        <v>-</v>
      </c>
      <c r="Q75" s="66" t="str">
        <f>IF(ISNUMBER($M75),IF(KP="kg",M75*MATRIX!CC75,M75*MATRIX!CC75*2.2),"-")</f>
        <v>-</v>
      </c>
      <c r="R75" s="65" t="str">
        <f t="shared" si="19"/>
        <v/>
      </c>
      <c r="T75" s="1" t="str">
        <f>IF(AND(VI&lt;100,ISNUMBER(M75),D75),MATRIX!N75,IF(AND(VI&gt;=100,ISNUMBER(M75),E75),MATRIX!O75,""))</f>
        <v/>
      </c>
      <c r="V75" s="70" t="str">
        <f>IF(ISNUMBER(T75),IF(VI&lt;100,T75*M75*MATRIX!G75,T75*M75*MATRIX!H75),"")</f>
        <v/>
      </c>
      <c r="X75" s="40" t="str">
        <f>IF(ISNUMBER(M75),IF(ISNUMBER(MATRIX!U75),IF(MATRIX!U75-INT(MATRIX!U75)=0,MATRIX!U75,"("&amp;MATRIX!U75&amp;")"),"n/a"),"")</f>
        <v/>
      </c>
      <c r="Y75" s="77"/>
      <c r="Z75" s="81" t="str">
        <f>IF(ISNUMBER(M75), IF(ISNUMBER(MATRIX!AZ75),M75*MATRIX!AZ75,"n/a"),"")</f>
        <v/>
      </c>
      <c r="AA75" s="77"/>
      <c r="AB75" s="83" t="str">
        <f>IF(ISNUMBER($M75), IF(ISNUMBER(MATRIX!BB75),$M75*MATRIX!BB75,"n/a"),"")</f>
        <v/>
      </c>
      <c r="AC75" s="77"/>
      <c r="AD75" s="81" t="str">
        <f>IF(ISNUMBER($M75), IF(ISNUMBER(MATRIX!BJ75),M75*MATRIX!BJ75,"n/a"),"")</f>
        <v/>
      </c>
      <c r="AE75" s="77" t="s">
        <v>434</v>
      </c>
      <c r="AF75" s="83" t="str">
        <f>IF(ISNUMBER($M75), IF(ISNUMBER(MATRIX!BL75),$M75*MATRIX!BL75,"n/a"),"")</f>
        <v/>
      </c>
      <c r="AH75" s="223" t="str">
        <f>IF(ISNUMBER($M75), IF(MV&gt;200,IF(ISNUMBER(MATRIX!CL75),MATRIX!CL75,"n/a"),IF(ISNUMBER(MATRIX!CH75),MATRIX!CH75,"n/a")),"")</f>
        <v/>
      </c>
      <c r="AI75" s="1"/>
      <c r="AJ75" s="1" t="str">
        <f>IF(ISNUMBER(M75),IF(AND(ISNUMBER('HI-Z-OUTPUT'!AV75),'HI-Z-OUTPUT'!AV75&lt;&gt;0),'HI-Z-OUTPUT'!AV75,'Hi-Z-INPUT'!$K$7*'Hi-Z-INPUT'!$K$11),"")</f>
        <v/>
      </c>
      <c r="AK75" s="1"/>
      <c r="AL75" s="161" t="str">
        <f t="shared" si="24"/>
        <v/>
      </c>
      <c r="AM75" s="1"/>
      <c r="AN75" s="124" t="str">
        <f>IF(ISNUMBER($M75),IF(MV&lt;200,IF(ISNUMBER(MATRIX!BA75),ROUND(MATRIX!BA75/1000*IDLE*CKWH,2),"-"),IF(ISNUMBER(MATRIX!BK75),ROUND(MATRIX!BK75/1000*IDLE*CKWH,2),"-")),"")</f>
        <v/>
      </c>
      <c r="AO75" s="125" t="str">
        <f t="shared" si="25"/>
        <v/>
      </c>
      <c r="AQ75" s="104" t="str">
        <f>IF(ISNUMBER($M75),IF(MV&lt;200,IF(ISNUMBER(MATRIX!BC75),ROUND(MATRIX!BC75/1000*RUNNING*CKWH,2),"-"),IF(ISNUMBER(MATRIX!BM75),ROUND(MATRIX!BM75/1000*RUNNING*CKWH,2),"-")),"")</f>
        <v/>
      </c>
      <c r="AR75" s="130" t="str">
        <f t="shared" si="26"/>
        <v/>
      </c>
      <c r="AT75" s="104"/>
      <c r="AU75" s="130" t="str">
        <f t="shared" si="27"/>
        <v/>
      </c>
      <c r="AW75" s="129" t="str">
        <f t="shared" si="20"/>
        <v/>
      </c>
      <c r="AX75" s="127" t="str">
        <f t="shared" si="21"/>
        <v/>
      </c>
      <c r="AZ75" s="101" t="str">
        <f>IF(ISNUMBER(M75),IF(ISNUMBER(MATRIX!BU75),M75*MATRIX!BU75,"n/a"),"")</f>
        <v/>
      </c>
      <c r="BA75" s="72"/>
      <c r="BB75" s="72" t="str">
        <f>IF(ISNUMBER(M75),IF(ISNUMBER(MATRIX!BV75*AL75),M75*MATRIX!BV75*AL75,"n/a"),"")</f>
        <v/>
      </c>
      <c r="BC75" s="72"/>
      <c r="BD75" s="100" t="str">
        <f t="shared" si="22"/>
        <v/>
      </c>
      <c r="BE75" s="96"/>
      <c r="BF75" s="157" t="str">
        <f t="shared" si="23"/>
        <v/>
      </c>
      <c r="BG75" s="158" t="str">
        <f t="shared" si="28"/>
        <v/>
      </c>
      <c r="BI75" s="85" t="str">
        <f>IF(ISNUMBER(M75),IF(ISNUMBER(MATRIX!Y75),MATRIX!Y75,"n/a"),"")</f>
        <v/>
      </c>
      <c r="BJ75" s="86" t="str">
        <f t="shared" si="29"/>
        <v/>
      </c>
    </row>
    <row r="76" spans="1:62">
      <c r="A76" s="44" t="str">
        <f>MATRIX!A76</f>
        <v>LAB GRUPPEN</v>
      </c>
      <c r="B76" s="11" t="str">
        <f>IF(MATRIX!B76&lt;&gt;0,MATRIX!B76,"-")</f>
        <v>Lucia 
120/1-70</v>
      </c>
      <c r="D76" t="b">
        <f>ISNUMBER(MATRIX!G76)</f>
        <v>1</v>
      </c>
      <c r="E76" t="b">
        <f>ISNUMBER(MATRIX!H76)</f>
        <v>1</v>
      </c>
      <c r="G76" t="b">
        <f>AND(WM&lt;=MATRIX!N76,MATRIX!N76&lt;=PIU*WM)</f>
        <v>0</v>
      </c>
      <c r="H76" t="b">
        <f>AND(WM&lt;=MATRIX!O76,MATRIX!O76&lt;=PIU*WM)</f>
        <v>0</v>
      </c>
      <c r="J76" s="1" t="str">
        <f>IF(AND(D76,G76),CEILING(ML/MATRIX!G76,1),"")</f>
        <v/>
      </c>
      <c r="K76" s="1" t="str">
        <f>IF(AND(E76,H76),CEILING(ML/MATRIX!H76,1),"")</f>
        <v/>
      </c>
      <c r="M76" s="64" t="str">
        <f t="shared" si="18"/>
        <v/>
      </c>
      <c r="O76" s="62" t="str">
        <f>IF(ISNUMBER(M76),M76*MATRIX!E76,"-")</f>
        <v>-</v>
      </c>
      <c r="Q76" s="66" t="str">
        <f>IF(ISNUMBER($M76),IF(KP="kg",M76*MATRIX!CC76,M76*MATRIX!CC76*2.2),"-")</f>
        <v>-</v>
      </c>
      <c r="R76" s="65" t="str">
        <f t="shared" si="19"/>
        <v/>
      </c>
      <c r="T76" s="1" t="str">
        <f>IF(AND(VI&lt;100,ISNUMBER(M76),D76),MATRIX!N76,IF(AND(VI&gt;=100,ISNUMBER(M76),E76),MATRIX!O76,""))</f>
        <v/>
      </c>
      <c r="V76" s="70" t="str">
        <f>IF(ISNUMBER(T76),IF(VI&lt;100,T76*M76*MATRIX!G76,T76*M76*MATRIX!H76),"")</f>
        <v/>
      </c>
      <c r="X76" s="40" t="str">
        <f>IF(ISNUMBER(M76),IF(ISNUMBER(MATRIX!U76),IF(MATRIX!U76-INT(MATRIX!U76)=0,MATRIX!U76,"("&amp;MATRIX!U76&amp;")"),"n/a"),"")</f>
        <v/>
      </c>
      <c r="Y76" s="77"/>
      <c r="Z76" s="81" t="str">
        <f>IF(ISNUMBER(M76), IF(ISNUMBER(MATRIX!AZ76),M76*MATRIX!AZ76,"n/a"),"")</f>
        <v/>
      </c>
      <c r="AA76" s="77"/>
      <c r="AB76" s="83" t="str">
        <f>IF(ISNUMBER($M76), IF(ISNUMBER(MATRIX!BB76),$M76*MATRIX!BB76,"n/a"),"")</f>
        <v/>
      </c>
      <c r="AC76" s="77"/>
      <c r="AD76" s="81" t="str">
        <f>IF(ISNUMBER($M76), IF(ISNUMBER(MATRIX!BJ76),M76*MATRIX!BJ76,"n/a"),"")</f>
        <v/>
      </c>
      <c r="AE76" s="77" t="s">
        <v>434</v>
      </c>
      <c r="AF76" s="83" t="str">
        <f>IF(ISNUMBER($M76), IF(ISNUMBER(MATRIX!BL76),$M76*MATRIX!BL76,"n/a"),"")</f>
        <v/>
      </c>
      <c r="AH76" s="223" t="str">
        <f>IF(ISNUMBER($M76), IF(MV&gt;200,IF(ISNUMBER(MATRIX!CL76),MATRIX!CL76,"n/a"),IF(ISNUMBER(MATRIX!CH76),MATRIX!CH76,"n/a")),"")</f>
        <v/>
      </c>
      <c r="AI76" s="1"/>
      <c r="AJ76" s="1" t="str">
        <f>IF(ISNUMBER(M76),IF(AND(ISNUMBER('HI-Z-OUTPUT'!AV76),'HI-Z-OUTPUT'!AV76&lt;&gt;0),'HI-Z-OUTPUT'!AV76,'Hi-Z-INPUT'!$K$7*'Hi-Z-INPUT'!$K$11),"")</f>
        <v/>
      </c>
      <c r="AK76" s="1"/>
      <c r="AL76" s="161" t="str">
        <f t="shared" si="24"/>
        <v/>
      </c>
      <c r="AM76" s="1"/>
      <c r="AN76" s="124" t="str">
        <f>IF(ISNUMBER($M76),IF(MV&lt;200,IF(ISNUMBER(MATRIX!BA76),ROUND(MATRIX!BA76/1000*IDLE*CKWH,2),"-"),IF(ISNUMBER(MATRIX!BK76),ROUND(MATRIX!BK76/1000*IDLE*CKWH,2),"-")),"")</f>
        <v/>
      </c>
      <c r="AO76" s="125" t="str">
        <f t="shared" si="25"/>
        <v/>
      </c>
      <c r="AQ76" s="104" t="str">
        <f>IF(ISNUMBER($M76),IF(MV&lt;200,IF(ISNUMBER(MATRIX!BC76),ROUND(MATRIX!BC76/1000*RUNNING*CKWH,2),"-"),IF(ISNUMBER(MATRIX!BM76),ROUND(MATRIX!BM76/1000*RUNNING*CKWH,2),"-")),"")</f>
        <v/>
      </c>
      <c r="AR76" s="130" t="str">
        <f t="shared" si="26"/>
        <v/>
      </c>
      <c r="AT76" s="104"/>
      <c r="AU76" s="130" t="str">
        <f t="shared" si="27"/>
        <v/>
      </c>
      <c r="AW76" s="129" t="str">
        <f t="shared" si="20"/>
        <v/>
      </c>
      <c r="AX76" s="127" t="str">
        <f t="shared" si="21"/>
        <v/>
      </c>
      <c r="AZ76" s="101" t="str">
        <f>IF(ISNUMBER(M76),IF(ISNUMBER(MATRIX!BU76),M76*MATRIX!BU76,"n/a"),"")</f>
        <v/>
      </c>
      <c r="BA76" s="72"/>
      <c r="BB76" s="72" t="str">
        <f>IF(ISNUMBER(M76),IF(ISNUMBER(MATRIX!BV76*AL76),M76*MATRIX!BV76*AL76,"n/a"),"")</f>
        <v/>
      </c>
      <c r="BC76" s="72"/>
      <c r="BD76" s="100" t="str">
        <f t="shared" si="22"/>
        <v/>
      </c>
      <c r="BE76" s="96"/>
      <c r="BF76" s="157" t="str">
        <f t="shared" si="23"/>
        <v/>
      </c>
      <c r="BG76" s="158" t="str">
        <f t="shared" si="28"/>
        <v/>
      </c>
      <c r="BI76" s="85" t="str">
        <f>IF(ISNUMBER(M76),IF(ISNUMBER(MATRIX!Y76),MATRIX!Y76,"n/a"),"")</f>
        <v/>
      </c>
      <c r="BJ76" s="86" t="str">
        <f t="shared" si="29"/>
        <v/>
      </c>
    </row>
    <row r="77" spans="1:62">
      <c r="A77" s="45" t="str">
        <f>MATRIX!A77</f>
        <v>LAB GRUPPEN</v>
      </c>
      <c r="B77" s="11" t="str">
        <f>IF(MATRIX!B77&lt;&gt;0,MATRIX!B77,"-")</f>
        <v>Lucia 
240/1-70</v>
      </c>
      <c r="D77" t="b">
        <f>ISNUMBER(MATRIX!G77)</f>
        <v>1</v>
      </c>
      <c r="E77" t="b">
        <f>ISNUMBER(MATRIX!H77)</f>
        <v>1</v>
      </c>
      <c r="G77" t="b">
        <f>AND(WM&lt;=MATRIX!N77,MATRIX!N77&lt;=PIU*WM)</f>
        <v>0</v>
      </c>
      <c r="H77" t="b">
        <f>AND(WM&lt;=MATRIX!O77,MATRIX!O77&lt;=PIU*WM)</f>
        <v>0</v>
      </c>
      <c r="J77" s="1" t="str">
        <f>IF(AND(D77,G77),CEILING(ML/MATRIX!G77,1),"")</f>
        <v/>
      </c>
      <c r="K77" s="1" t="str">
        <f>IF(AND(E77,H77),CEILING(ML/MATRIX!H77,1),"")</f>
        <v/>
      </c>
      <c r="M77" s="64" t="str">
        <f t="shared" si="18"/>
        <v/>
      </c>
      <c r="O77" s="62" t="str">
        <f>IF(ISNUMBER(M77),M77*MATRIX!E77,"-")</f>
        <v>-</v>
      </c>
      <c r="Q77" s="66" t="str">
        <f>IF(ISNUMBER($M77),IF(KP="kg",M77*MATRIX!CC77,M77*MATRIX!CC77*2.2),"-")</f>
        <v>-</v>
      </c>
      <c r="R77" s="65" t="str">
        <f t="shared" si="19"/>
        <v/>
      </c>
      <c r="T77" s="1" t="str">
        <f>IF(AND(VI&lt;100,ISNUMBER(M77),D77),MATRIX!N77,IF(AND(VI&gt;=100,ISNUMBER(M77),E77),MATRIX!O77,""))</f>
        <v/>
      </c>
      <c r="V77" s="70" t="str">
        <f>IF(ISNUMBER(T77),IF(VI&lt;100,T77*M77*MATRIX!G77,T77*M77*MATRIX!H77),"")</f>
        <v/>
      </c>
      <c r="X77" s="40" t="str">
        <f>IF(ISNUMBER(M77),IF(ISNUMBER(MATRIX!U77),IF(MATRIX!U77-INT(MATRIX!U77)=0,MATRIX!U77,"("&amp;MATRIX!U77&amp;")"),"n/a"),"")</f>
        <v/>
      </c>
      <c r="Y77" s="77"/>
      <c r="Z77" s="81" t="str">
        <f>IF(ISNUMBER(M77), IF(ISNUMBER(MATRIX!AZ77),M77*MATRIX!AZ77,"n/a"),"")</f>
        <v/>
      </c>
      <c r="AA77" s="77"/>
      <c r="AB77" s="83" t="str">
        <f>IF(ISNUMBER($M77), IF(ISNUMBER(MATRIX!BB77),$M77*MATRIX!BB77,"n/a"),"")</f>
        <v/>
      </c>
      <c r="AC77" s="77"/>
      <c r="AD77" s="81" t="str">
        <f>IF(ISNUMBER($M77), IF(ISNUMBER(MATRIX!BJ77),M77*MATRIX!BJ77,"n/a"),"")</f>
        <v/>
      </c>
      <c r="AE77" s="77" t="s">
        <v>434</v>
      </c>
      <c r="AF77" s="83" t="str">
        <f>IF(ISNUMBER($M77), IF(ISNUMBER(MATRIX!BL77),$M77*MATRIX!BL77,"n/a"),"")</f>
        <v/>
      </c>
      <c r="AH77" s="223" t="str">
        <f>IF(ISNUMBER($M77), IF(MV&gt;200,IF(ISNUMBER(MATRIX!CL77),MATRIX!CL77,"n/a"),IF(ISNUMBER(MATRIX!CH77),MATRIX!CH77,"n/a")),"")</f>
        <v/>
      </c>
      <c r="AI77" s="1"/>
      <c r="AJ77" s="1" t="str">
        <f>IF(ISNUMBER(M77),IF(AND(ISNUMBER('HI-Z-OUTPUT'!AV77),'HI-Z-OUTPUT'!AV77&lt;&gt;0),'HI-Z-OUTPUT'!AV77,'Hi-Z-INPUT'!$K$7*'Hi-Z-INPUT'!$K$11),"")</f>
        <v/>
      </c>
      <c r="AK77" s="1"/>
      <c r="AL77" s="161" t="str">
        <f t="shared" si="24"/>
        <v/>
      </c>
      <c r="AM77" s="1"/>
      <c r="AN77" s="124" t="str">
        <f>IF(ISNUMBER($M77),IF(MV&lt;200,IF(ISNUMBER(MATRIX!BA77),ROUND(MATRIX!BA77/1000*IDLE*CKWH,2),"-"),IF(ISNUMBER(MATRIX!BK77),ROUND(MATRIX!BK77/1000*IDLE*CKWH,2),"-")),"")</f>
        <v/>
      </c>
      <c r="AO77" s="125" t="str">
        <f t="shared" si="25"/>
        <v/>
      </c>
      <c r="AQ77" s="104" t="str">
        <f>IF(ISNUMBER($M77),IF(MV&lt;200,IF(ISNUMBER(MATRIX!BC77),ROUND(MATRIX!BC77/1000*RUNNING*CKWH,2),"-"),IF(ISNUMBER(MATRIX!BM77),ROUND(MATRIX!BM77/1000*RUNNING*CKWH,2),"-")),"")</f>
        <v/>
      </c>
      <c r="AR77" s="130" t="str">
        <f t="shared" si="26"/>
        <v/>
      </c>
      <c r="AT77" s="104"/>
      <c r="AU77" s="130" t="str">
        <f t="shared" si="27"/>
        <v/>
      </c>
      <c r="AW77" s="129" t="str">
        <f t="shared" si="20"/>
        <v/>
      </c>
      <c r="AX77" s="127" t="str">
        <f t="shared" si="21"/>
        <v/>
      </c>
      <c r="AZ77" s="101" t="str">
        <f>IF(ISNUMBER(M77),IF(ISNUMBER(MATRIX!BU77),M77*MATRIX!BU77,"n/a"),"")</f>
        <v/>
      </c>
      <c r="BA77" s="72"/>
      <c r="BB77" s="72" t="str">
        <f>IF(ISNUMBER(M77),IF(ISNUMBER(MATRIX!BV77*AL77),M77*MATRIX!BV77*AL77,"n/a"),"")</f>
        <v/>
      </c>
      <c r="BC77" s="72"/>
      <c r="BD77" s="100" t="str">
        <f t="shared" si="22"/>
        <v/>
      </c>
      <c r="BE77" s="96"/>
      <c r="BF77" s="157" t="str">
        <f t="shared" si="23"/>
        <v/>
      </c>
      <c r="BG77" s="158" t="str">
        <f t="shared" si="28"/>
        <v/>
      </c>
      <c r="BI77" s="85" t="str">
        <f>IF(ISNUMBER(M77),IF(ISNUMBER(MATRIX!Y77),MATRIX!Y77,"n/a"),"")</f>
        <v/>
      </c>
      <c r="BJ77" s="86" t="str">
        <f t="shared" si="29"/>
        <v/>
      </c>
    </row>
    <row r="78" spans="1:62">
      <c r="A78" s="45" t="str">
        <f>MATRIX!A78</f>
        <v>CROWN</v>
      </c>
      <c r="B78" s="11" t="str">
        <f>IF(MATRIX!B78&lt;&gt;0,MATRIX!B78,"-")</f>
        <v>CTs 600</v>
      </c>
      <c r="D78" t="b">
        <f>ISNUMBER(MATRIX!G78)</f>
        <v>1</v>
      </c>
      <c r="E78" t="b">
        <f>ISNUMBER(MATRIX!H78)</f>
        <v>1</v>
      </c>
      <c r="G78" t="b">
        <f>AND(WM&lt;=MATRIX!N78,MATRIX!N78&lt;=PIU*WM)</f>
        <v>0</v>
      </c>
      <c r="H78" t="b">
        <f>AND(WM&lt;=MATRIX!O78,MATRIX!O78&lt;=PIU*WM)</f>
        <v>0</v>
      </c>
      <c r="J78" s="1" t="str">
        <f>IF(AND(D78,G78),CEILING(ML/MATRIX!G78,1),"")</f>
        <v/>
      </c>
      <c r="K78" s="1" t="str">
        <f>IF(AND(E78,H78),CEILING(ML/MATRIX!H78,1),"")</f>
        <v/>
      </c>
      <c r="M78" s="64" t="str">
        <f t="shared" si="18"/>
        <v/>
      </c>
      <c r="O78" s="62" t="str">
        <f>IF(ISNUMBER(M78),M78*MATRIX!E78,"-")</f>
        <v>-</v>
      </c>
      <c r="Q78" s="66" t="str">
        <f>IF(ISNUMBER($M78),IF(KP="kg",M78*MATRIX!CC78,M78*MATRIX!CC78*2.2),"-")</f>
        <v>-</v>
      </c>
      <c r="R78" s="65" t="str">
        <f t="shared" si="19"/>
        <v/>
      </c>
      <c r="T78" s="1" t="str">
        <f>IF(AND(VI&lt;100,ISNUMBER(M78),D78),MATRIX!N78,IF(AND(VI&gt;=100,ISNUMBER(M78),E78),MATRIX!O78,""))</f>
        <v/>
      </c>
      <c r="V78" s="70" t="str">
        <f>IF(ISNUMBER(T78),IF(VI&lt;100,T78*M78*MATRIX!G78,T78*M78*MATRIX!H78),"")</f>
        <v/>
      </c>
      <c r="X78" s="40" t="str">
        <f>IF(ISNUMBER(M78),IF(ISNUMBER(MATRIX!U78),IF(MATRIX!U78-INT(MATRIX!U78)=0,MATRIX!U78,"("&amp;MATRIX!U78&amp;")"),"n/a"),"")</f>
        <v/>
      </c>
      <c r="Y78" s="77"/>
      <c r="Z78" s="81" t="str">
        <f>IF(ISNUMBER(M78), IF(ISNUMBER(MATRIX!AZ78),M78*MATRIX!AZ78,"n/a"),"")</f>
        <v/>
      </c>
      <c r="AA78" s="77"/>
      <c r="AB78" s="83" t="str">
        <f>IF(ISNUMBER($M78), IF(ISNUMBER(MATRIX!BB78),$M78*MATRIX!BB78,"n/a"),"")</f>
        <v/>
      </c>
      <c r="AC78" s="77"/>
      <c r="AD78" s="81" t="str">
        <f>IF(ISNUMBER($M78), IF(ISNUMBER(MATRIX!BJ78),M78*MATRIX!BJ78,"n/a"),"")</f>
        <v/>
      </c>
      <c r="AE78" s="77" t="s">
        <v>434</v>
      </c>
      <c r="AF78" s="83" t="str">
        <f>IF(ISNUMBER($M78), IF(ISNUMBER(MATRIX!BL78),$M78*MATRIX!BL78,"n/a"),"")</f>
        <v/>
      </c>
      <c r="AH78" s="223" t="str">
        <f>IF(ISNUMBER($M78), IF(MV&gt;200,IF(ISNUMBER(MATRIX!CL78),MATRIX!CL78,"n/a"),IF(ISNUMBER(MATRIX!CH78),MATRIX!CH78,"n/a")),"")</f>
        <v/>
      </c>
      <c r="AI78" s="1"/>
      <c r="AJ78" s="1" t="str">
        <f>IF(ISNUMBER(M78),IF(AND(ISNUMBER('HI-Z-OUTPUT'!AV78),'HI-Z-OUTPUT'!AV78&lt;&gt;0),'HI-Z-OUTPUT'!AV78,'Hi-Z-INPUT'!$K$7*'Hi-Z-INPUT'!$K$11),"")</f>
        <v/>
      </c>
      <c r="AK78" s="1"/>
      <c r="AL78" s="161" t="str">
        <f t="shared" si="24"/>
        <v/>
      </c>
      <c r="AM78" s="1"/>
      <c r="AN78" s="124" t="str">
        <f>IF(ISNUMBER($M78),IF(MV&lt;200,IF(ISNUMBER(MATRIX!BA78),ROUND(MATRIX!BA78/1000*IDLE*CKWH,2),"-"),IF(ISNUMBER(MATRIX!BK78),ROUND(MATRIX!BK78/1000*IDLE*CKWH,2),"-")),"")</f>
        <v/>
      </c>
      <c r="AO78" s="125" t="str">
        <f t="shared" si="25"/>
        <v/>
      </c>
      <c r="AQ78" s="104" t="str">
        <f>IF(ISNUMBER($M78),IF(MV&lt;200,IF(ISNUMBER(MATRIX!BC78),ROUND(MATRIX!BC78/1000*RUNNING*CKWH,2),"-"),IF(ISNUMBER(MATRIX!BM78),ROUND(MATRIX!BM78/1000*RUNNING*CKWH,2),"-")),"")</f>
        <v/>
      </c>
      <c r="AR78" s="130" t="str">
        <f t="shared" si="26"/>
        <v/>
      </c>
      <c r="AT78" s="104"/>
      <c r="AU78" s="130" t="str">
        <f t="shared" si="27"/>
        <v/>
      </c>
      <c r="AW78" s="129" t="str">
        <f t="shared" si="20"/>
        <v/>
      </c>
      <c r="AX78" s="127" t="str">
        <f t="shared" si="21"/>
        <v/>
      </c>
      <c r="AZ78" s="101" t="str">
        <f>IF(ISNUMBER(M78),IF(ISNUMBER(MATRIX!BU78),M78*MATRIX!BU78,"n/a"),"")</f>
        <v/>
      </c>
      <c r="BA78" s="72"/>
      <c r="BB78" s="72" t="str">
        <f>IF(ISNUMBER(M78),IF(ISNUMBER(MATRIX!BV78*AL78),M78*MATRIX!BV78*AL78,"n/a"),"")</f>
        <v/>
      </c>
      <c r="BC78" s="72"/>
      <c r="BD78" s="100" t="str">
        <f t="shared" si="22"/>
        <v/>
      </c>
      <c r="BE78" s="96"/>
      <c r="BF78" s="157" t="str">
        <f t="shared" si="23"/>
        <v/>
      </c>
      <c r="BG78" s="158" t="str">
        <f t="shared" si="28"/>
        <v/>
      </c>
      <c r="BI78" s="85" t="str">
        <f>IF(ISNUMBER(M78),IF(ISNUMBER(MATRIX!Y78),MATRIX!Y78,"n/a"),"")</f>
        <v/>
      </c>
      <c r="BJ78" s="86" t="str">
        <f t="shared" si="29"/>
        <v/>
      </c>
    </row>
    <row r="79" spans="1:62">
      <c r="A79" s="45" t="str">
        <f>MATRIX!A79</f>
        <v>CROWN</v>
      </c>
      <c r="B79" s="11" t="str">
        <f>IF(MATRIX!B79&lt;&gt;0,MATRIX!B79,"-")</f>
        <v>CTs 1200</v>
      </c>
      <c r="D79" t="b">
        <f>ISNUMBER(MATRIX!G79)</f>
        <v>1</v>
      </c>
      <c r="E79" t="b">
        <f>ISNUMBER(MATRIX!H79)</f>
        <v>1</v>
      </c>
      <c r="G79" t="b">
        <f>AND(WM&lt;=MATRIX!N79,MATRIX!N79&lt;=PIU*WM)</f>
        <v>0</v>
      </c>
      <c r="H79" t="b">
        <f>AND(WM&lt;=MATRIX!O79,MATRIX!O79&lt;=PIU*WM)</f>
        <v>0</v>
      </c>
      <c r="J79" s="1" t="str">
        <f>IF(AND(D79,G79),CEILING(ML/MATRIX!G79,1),"")</f>
        <v/>
      </c>
      <c r="K79" s="1" t="str">
        <f>IF(AND(E79,H79),CEILING(ML/MATRIX!H79,1),"")</f>
        <v/>
      </c>
      <c r="M79" s="64" t="str">
        <f t="shared" si="18"/>
        <v/>
      </c>
      <c r="O79" s="62" t="str">
        <f>IF(ISNUMBER(M79),M79*MATRIX!E79,"-")</f>
        <v>-</v>
      </c>
      <c r="Q79" s="66" t="str">
        <f>IF(ISNUMBER($M79),IF(KP="kg",M79*MATRIX!CC79,M79*MATRIX!CC79*2.2),"-")</f>
        <v>-</v>
      </c>
      <c r="R79" s="65" t="str">
        <f t="shared" si="19"/>
        <v/>
      </c>
      <c r="T79" s="1" t="str">
        <f>IF(AND(VI&lt;100,ISNUMBER(M79),D79),MATRIX!N79,IF(AND(VI&gt;=100,ISNUMBER(M79),E79),MATRIX!O79,""))</f>
        <v/>
      </c>
      <c r="V79" s="70" t="str">
        <f>IF(ISNUMBER(T79),IF(VI&lt;100,T79*M79*MATRIX!G79,T79*M79*MATRIX!H79),"")</f>
        <v/>
      </c>
      <c r="X79" s="40" t="str">
        <f>IF(ISNUMBER(M79),IF(ISNUMBER(MATRIX!U79),IF(MATRIX!U79-INT(MATRIX!U79)=0,MATRIX!U79,"("&amp;MATRIX!U79&amp;")"),"n/a"),"")</f>
        <v/>
      </c>
      <c r="Y79" s="77"/>
      <c r="Z79" s="81" t="str">
        <f>IF(ISNUMBER(M79), IF(ISNUMBER(MATRIX!AZ79),M79*MATRIX!AZ79,"n/a"),"")</f>
        <v/>
      </c>
      <c r="AA79" s="77"/>
      <c r="AB79" s="83" t="str">
        <f>IF(ISNUMBER($M79), IF(ISNUMBER(MATRIX!BB79),$M79*MATRIX!BB79,"n/a"),"")</f>
        <v/>
      </c>
      <c r="AC79" s="77"/>
      <c r="AD79" s="81" t="str">
        <f>IF(ISNUMBER($M79), IF(ISNUMBER(MATRIX!BJ79),M79*MATRIX!BJ79,"n/a"),"")</f>
        <v/>
      </c>
      <c r="AE79" s="77" t="s">
        <v>434</v>
      </c>
      <c r="AF79" s="83" t="str">
        <f>IF(ISNUMBER($M79), IF(ISNUMBER(MATRIX!BL79),$M79*MATRIX!BL79,"n/a"),"")</f>
        <v/>
      </c>
      <c r="AH79" s="223" t="str">
        <f>IF(ISNUMBER($M79), IF(MV&gt;200,IF(ISNUMBER(MATRIX!CL79),MATRIX!CL79,"n/a"),IF(ISNUMBER(MATRIX!CH79),MATRIX!CH79,"n/a")),"")</f>
        <v/>
      </c>
      <c r="AI79" s="1"/>
      <c r="AJ79" s="1" t="str">
        <f>IF(ISNUMBER(M79),IF(AND(ISNUMBER('HI-Z-OUTPUT'!AV79),'HI-Z-OUTPUT'!AV79&lt;&gt;0),'HI-Z-OUTPUT'!AV79,'Hi-Z-INPUT'!$K$7*'Hi-Z-INPUT'!$K$11),"")</f>
        <v/>
      </c>
      <c r="AK79" s="1"/>
      <c r="AL79" s="161" t="str">
        <f t="shared" si="24"/>
        <v/>
      </c>
      <c r="AM79" s="1"/>
      <c r="AN79" s="124" t="str">
        <f>IF(ISNUMBER($M79),IF(MV&lt;200,IF(ISNUMBER(MATRIX!BA79),ROUND(MATRIX!BA79/1000*IDLE*CKWH,2),"-"),IF(ISNUMBER(MATRIX!BK79),ROUND(MATRIX!BK79/1000*IDLE*CKWH,2),"-")),"")</f>
        <v/>
      </c>
      <c r="AO79" s="125" t="str">
        <f t="shared" si="25"/>
        <v/>
      </c>
      <c r="AQ79" s="104" t="str">
        <f>IF(ISNUMBER($M79),IF(MV&lt;200,IF(ISNUMBER(MATRIX!BC79),ROUND(MATRIX!BC79/1000*RUNNING*CKWH,2),"-"),IF(ISNUMBER(MATRIX!BM79),ROUND(MATRIX!BM79/1000*RUNNING*CKWH,2),"-")),"")</f>
        <v/>
      </c>
      <c r="AR79" s="130" t="str">
        <f t="shared" si="26"/>
        <v/>
      </c>
      <c r="AT79" s="104"/>
      <c r="AU79" s="130" t="str">
        <f t="shared" si="27"/>
        <v/>
      </c>
      <c r="AW79" s="129" t="str">
        <f t="shared" si="20"/>
        <v/>
      </c>
      <c r="AX79" s="127" t="str">
        <f t="shared" si="21"/>
        <v/>
      </c>
      <c r="AZ79" s="101" t="str">
        <f>IF(ISNUMBER(M79),IF(ISNUMBER(MATRIX!BU79),M79*MATRIX!BU79,"n/a"),"")</f>
        <v/>
      </c>
      <c r="BA79" s="72"/>
      <c r="BB79" s="72" t="str">
        <f>IF(ISNUMBER(M79),IF(ISNUMBER(MATRIX!BV79*AL79),M79*MATRIX!BV79*AL79,"n/a"),"")</f>
        <v/>
      </c>
      <c r="BC79" s="72"/>
      <c r="BD79" s="100" t="str">
        <f t="shared" si="22"/>
        <v/>
      </c>
      <c r="BE79" s="96"/>
      <c r="BF79" s="157" t="str">
        <f t="shared" si="23"/>
        <v/>
      </c>
      <c r="BG79" s="158" t="str">
        <f t="shared" si="28"/>
        <v/>
      </c>
      <c r="BI79" s="85" t="str">
        <f>IF(ISNUMBER(M79),IF(ISNUMBER(MATRIX!Y79),MATRIX!Y79,"n/a"),"")</f>
        <v/>
      </c>
      <c r="BJ79" s="86" t="str">
        <f t="shared" si="29"/>
        <v/>
      </c>
    </row>
    <row r="80" spans="1:62">
      <c r="A80" s="45" t="str">
        <f>MATRIX!A80</f>
        <v>CROWN</v>
      </c>
      <c r="B80" s="11" t="str">
        <f>IF(MATRIX!B80&lt;&gt;0,MATRIX!B80,"-")</f>
        <v>CTs 2000</v>
      </c>
      <c r="D80" t="b">
        <f>ISNUMBER(MATRIX!G80)</f>
        <v>1</v>
      </c>
      <c r="E80" t="b">
        <f>ISNUMBER(MATRIX!H80)</f>
        <v>1</v>
      </c>
      <c r="G80" t="b">
        <f>AND(WM&lt;=MATRIX!N80,MATRIX!N80&lt;=PIU*WM)</f>
        <v>0</v>
      </c>
      <c r="H80" t="b">
        <f>AND(WM&lt;=MATRIX!O80,MATRIX!O80&lt;=PIU*WM)</f>
        <v>0</v>
      </c>
      <c r="J80" s="1" t="str">
        <f>IF(AND(D80,G80),CEILING(ML/MATRIX!G80,1),"")</f>
        <v/>
      </c>
      <c r="K80" s="1" t="str">
        <f>IF(AND(E80,H80),CEILING(ML/MATRIX!H80,1),"")</f>
        <v/>
      </c>
      <c r="M80" s="64" t="str">
        <f t="shared" si="18"/>
        <v/>
      </c>
      <c r="O80" s="62" t="str">
        <f>IF(ISNUMBER(M80),M80*MATRIX!E80,"-")</f>
        <v>-</v>
      </c>
      <c r="Q80" s="66" t="str">
        <f>IF(ISNUMBER($M80),IF(KP="kg",M80*MATRIX!CC80,M80*MATRIX!CC80*2.2),"-")</f>
        <v>-</v>
      </c>
      <c r="R80" s="65" t="str">
        <f t="shared" si="19"/>
        <v/>
      </c>
      <c r="T80" s="1" t="str">
        <f>IF(AND(VI&lt;100,ISNUMBER(M80),D80),MATRIX!N80,IF(AND(VI&gt;=100,ISNUMBER(M80),E80),MATRIX!O80,""))</f>
        <v/>
      </c>
      <c r="V80" s="70" t="str">
        <f>IF(ISNUMBER(T80),IF(VI&lt;100,T80*M80*MATRIX!G80,T80*M80*MATRIX!H80),"")</f>
        <v/>
      </c>
      <c r="X80" s="40" t="str">
        <f>IF(ISNUMBER(M80),IF(ISNUMBER(MATRIX!U80),IF(MATRIX!U80-INT(MATRIX!U80)=0,MATRIX!U80,"("&amp;MATRIX!U80&amp;")"),"n/a"),"")</f>
        <v/>
      </c>
      <c r="Y80" s="77"/>
      <c r="Z80" s="81" t="str">
        <f>IF(ISNUMBER(M80), IF(ISNUMBER(MATRIX!AZ80),M80*MATRIX!AZ80,"n/a"),"")</f>
        <v/>
      </c>
      <c r="AA80" s="77"/>
      <c r="AB80" s="83" t="str">
        <f>IF(ISNUMBER($M80), IF(ISNUMBER(MATRIX!BB80),$M80*MATRIX!BB80,"n/a"),"")</f>
        <v/>
      </c>
      <c r="AC80" s="77"/>
      <c r="AD80" s="81" t="str">
        <f>IF(ISNUMBER($M80), IF(ISNUMBER(MATRIX!BJ80),M80*MATRIX!BJ80,"n/a"),"")</f>
        <v/>
      </c>
      <c r="AE80" s="77" t="s">
        <v>434</v>
      </c>
      <c r="AF80" s="83" t="str">
        <f>IF(ISNUMBER($M80), IF(ISNUMBER(MATRIX!BL80),$M80*MATRIX!BL80,"n/a"),"")</f>
        <v/>
      </c>
      <c r="AH80" s="223" t="str">
        <f>IF(ISNUMBER($M80), IF(MV&gt;200,IF(ISNUMBER(MATRIX!CL80),MATRIX!CL80,"n/a"),IF(ISNUMBER(MATRIX!CH80),MATRIX!CH80,"n/a")),"")</f>
        <v/>
      </c>
      <c r="AI80" s="1"/>
      <c r="AJ80" s="1" t="str">
        <f>IF(ISNUMBER(M80),IF(AND(ISNUMBER('HI-Z-OUTPUT'!AV80),'HI-Z-OUTPUT'!AV80&lt;&gt;0),'HI-Z-OUTPUT'!AV80,'Hi-Z-INPUT'!$K$7*'Hi-Z-INPUT'!$K$11),"")</f>
        <v/>
      </c>
      <c r="AK80" s="1"/>
      <c r="AL80" s="161" t="str">
        <f t="shared" si="24"/>
        <v/>
      </c>
      <c r="AM80" s="1"/>
      <c r="AN80" s="124" t="str">
        <f>IF(ISNUMBER($M80),IF(MV&lt;200,IF(ISNUMBER(MATRIX!BA80),ROUND(MATRIX!BA80/1000*IDLE*CKWH,2),"-"),IF(ISNUMBER(MATRIX!BK80),ROUND(MATRIX!BK80/1000*IDLE*CKWH,2),"-")),"")</f>
        <v/>
      </c>
      <c r="AO80" s="125" t="str">
        <f t="shared" si="25"/>
        <v/>
      </c>
      <c r="AQ80" s="104" t="str">
        <f>IF(ISNUMBER($M80),IF(MV&lt;200,IF(ISNUMBER(MATRIX!BC80),ROUND(MATRIX!BC80/1000*RUNNING*CKWH,2),"-"),IF(ISNUMBER(MATRIX!BM80),ROUND(MATRIX!BM80/1000*RUNNING*CKWH,2),"-")),"")</f>
        <v/>
      </c>
      <c r="AR80" s="130" t="str">
        <f t="shared" si="26"/>
        <v/>
      </c>
      <c r="AT80" s="104"/>
      <c r="AU80" s="130" t="str">
        <f t="shared" si="27"/>
        <v/>
      </c>
      <c r="AW80" s="129" t="str">
        <f t="shared" si="20"/>
        <v/>
      </c>
      <c r="AX80" s="127" t="str">
        <f t="shared" si="21"/>
        <v/>
      </c>
      <c r="AZ80" s="101" t="str">
        <f>IF(ISNUMBER(M80),IF(ISNUMBER(MATRIX!BU80),M80*MATRIX!BU80,"n/a"),"")</f>
        <v/>
      </c>
      <c r="BA80" s="72"/>
      <c r="BB80" s="72" t="str">
        <f>IF(ISNUMBER(M80),IF(ISNUMBER(MATRIX!BV80*AL80),M80*MATRIX!BV80*AL80,"n/a"),"")</f>
        <v/>
      </c>
      <c r="BC80" s="72"/>
      <c r="BD80" s="100" t="str">
        <f t="shared" si="22"/>
        <v/>
      </c>
      <c r="BE80" s="96"/>
      <c r="BF80" s="157" t="str">
        <f t="shared" si="23"/>
        <v/>
      </c>
      <c r="BG80" s="158" t="str">
        <f t="shared" si="28"/>
        <v/>
      </c>
      <c r="BI80" s="85" t="str">
        <f>IF(ISNUMBER(M80),IF(ISNUMBER(MATRIX!Y80),MATRIX!Y80,"n/a"),"")</f>
        <v/>
      </c>
      <c r="BJ80" s="86" t="str">
        <f t="shared" si="29"/>
        <v/>
      </c>
    </row>
    <row r="81" spans="1:62">
      <c r="A81" s="45" t="str">
        <f>MATRIX!A81</f>
        <v>CROWN</v>
      </c>
      <c r="B81" s="11" t="str">
        <f>IF(MATRIX!B81&lt;&gt;0,MATRIX!B81,"-")</f>
        <v>CTs 3000</v>
      </c>
      <c r="D81" t="b">
        <f>ISNUMBER(MATRIX!G81)</f>
        <v>1</v>
      </c>
      <c r="E81" t="b">
        <f>ISNUMBER(MATRIX!H81)</f>
        <v>1</v>
      </c>
      <c r="G81" t="b">
        <f>AND(WM&lt;=MATRIX!N81,MATRIX!N81&lt;=PIU*WM)</f>
        <v>0</v>
      </c>
      <c r="H81" t="b">
        <f>AND(WM&lt;=MATRIX!O81,MATRIX!O81&lt;=PIU*WM)</f>
        <v>0</v>
      </c>
      <c r="J81" s="1" t="str">
        <f>IF(AND(D81,G81),CEILING(ML/MATRIX!G81,1),"")</f>
        <v/>
      </c>
      <c r="K81" s="1" t="str">
        <f>IF(AND(E81,H81),CEILING(ML/MATRIX!H81,1),"")</f>
        <v/>
      </c>
      <c r="M81" s="64" t="str">
        <f t="shared" si="18"/>
        <v/>
      </c>
      <c r="O81" s="62" t="str">
        <f>IF(ISNUMBER(M81),M81*MATRIX!E81,"-")</f>
        <v>-</v>
      </c>
      <c r="Q81" s="66" t="str">
        <f>IF(ISNUMBER($M81),IF(KP="kg",M81*MATRIX!CC81,M81*MATRIX!CC81*2.2),"-")</f>
        <v>-</v>
      </c>
      <c r="R81" s="65" t="str">
        <f t="shared" si="19"/>
        <v/>
      </c>
      <c r="T81" s="1" t="str">
        <f>IF(AND(VI&lt;100,ISNUMBER(M81),D81),MATRIX!N81,IF(AND(VI&gt;=100,ISNUMBER(M81),E81),MATRIX!O81,""))</f>
        <v/>
      </c>
      <c r="V81" s="70" t="str">
        <f>IF(ISNUMBER(T81),IF(VI&lt;100,T81*M81*MATRIX!G81,T81*M81*MATRIX!H81),"")</f>
        <v/>
      </c>
      <c r="X81" s="40" t="str">
        <f>IF(ISNUMBER(M81),IF(ISNUMBER(MATRIX!U81),IF(MATRIX!U81-INT(MATRIX!U81)=0,MATRIX!U81,"("&amp;MATRIX!U81&amp;")"),"n/a"),"")</f>
        <v/>
      </c>
      <c r="Y81" s="77"/>
      <c r="Z81" s="81" t="str">
        <f>IF(ISNUMBER(M81), IF(ISNUMBER(MATRIX!AZ81),M81*MATRIX!AZ81,"n/a"),"")</f>
        <v/>
      </c>
      <c r="AA81" s="77"/>
      <c r="AB81" s="83" t="str">
        <f>IF(ISNUMBER($M81), IF(ISNUMBER(MATRIX!BB81),$M81*MATRIX!BB81,"n/a"),"")</f>
        <v/>
      </c>
      <c r="AC81" s="77"/>
      <c r="AD81" s="81" t="str">
        <f>IF(ISNUMBER($M81), IF(ISNUMBER(MATRIX!BJ81),M81*MATRIX!BJ81,"n/a"),"")</f>
        <v/>
      </c>
      <c r="AE81" s="77" t="s">
        <v>434</v>
      </c>
      <c r="AF81" s="83" t="str">
        <f>IF(ISNUMBER($M81), IF(ISNUMBER(MATRIX!BL81),$M81*MATRIX!BL81,"n/a"),"")</f>
        <v/>
      </c>
      <c r="AH81" s="223" t="str">
        <f>IF(ISNUMBER($M81), IF(MV&gt;200,IF(ISNUMBER(MATRIX!CL81),MATRIX!CL81,"n/a"),IF(ISNUMBER(MATRIX!CH81),MATRIX!CH81,"n/a")),"")</f>
        <v/>
      </c>
      <c r="AI81" s="1"/>
      <c r="AJ81" s="1" t="str">
        <f>IF(ISNUMBER(M81),IF(AND(ISNUMBER('HI-Z-OUTPUT'!AV81),'HI-Z-OUTPUT'!AV81&lt;&gt;0),'HI-Z-OUTPUT'!AV81,'Hi-Z-INPUT'!$K$7*'Hi-Z-INPUT'!$K$11),"")</f>
        <v/>
      </c>
      <c r="AK81" s="1"/>
      <c r="AL81" s="161" t="str">
        <f t="shared" si="24"/>
        <v/>
      </c>
      <c r="AM81" s="1"/>
      <c r="AN81" s="124" t="str">
        <f>IF(ISNUMBER($M81),IF(MV&lt;200,IF(ISNUMBER(MATRIX!BA81),ROUND(MATRIX!BA81/1000*IDLE*CKWH,2),"-"),IF(ISNUMBER(MATRIX!BK81),ROUND(MATRIX!BK81/1000*IDLE*CKWH,2),"-")),"")</f>
        <v/>
      </c>
      <c r="AO81" s="125" t="str">
        <f t="shared" si="25"/>
        <v/>
      </c>
      <c r="AQ81" s="104" t="str">
        <f>IF(ISNUMBER($M81),IF(MV&lt;200,IF(ISNUMBER(MATRIX!BC81),ROUND(MATRIX!BC81/1000*RUNNING*CKWH,2),"-"),IF(ISNUMBER(MATRIX!BM81),ROUND(MATRIX!BM81/1000*RUNNING*CKWH,2),"-")),"")</f>
        <v/>
      </c>
      <c r="AR81" s="130" t="str">
        <f t="shared" si="26"/>
        <v/>
      </c>
      <c r="AT81" s="104"/>
      <c r="AU81" s="130" t="str">
        <f t="shared" si="27"/>
        <v/>
      </c>
      <c r="AW81" s="129" t="str">
        <f t="shared" si="20"/>
        <v/>
      </c>
      <c r="AX81" s="127" t="str">
        <f t="shared" si="21"/>
        <v/>
      </c>
      <c r="AZ81" s="101" t="str">
        <f>IF(ISNUMBER(M81),IF(ISNUMBER(MATRIX!BU81),M81*MATRIX!BU81,"n/a"),"")</f>
        <v/>
      </c>
      <c r="BA81" s="72"/>
      <c r="BB81" s="72" t="str">
        <f>IF(ISNUMBER(M81),IF(ISNUMBER(MATRIX!BV81*AL81),M81*MATRIX!BV81*AL81,"n/a"),"")</f>
        <v/>
      </c>
      <c r="BC81" s="72"/>
      <c r="BD81" s="100" t="str">
        <f t="shared" si="22"/>
        <v/>
      </c>
      <c r="BE81" s="96"/>
      <c r="BF81" s="157" t="str">
        <f t="shared" si="23"/>
        <v/>
      </c>
      <c r="BG81" s="158" t="str">
        <f t="shared" si="28"/>
        <v/>
      </c>
      <c r="BI81" s="85" t="str">
        <f>IF(ISNUMBER(M81),IF(ISNUMBER(MATRIX!Y81),MATRIX!Y81,"n/a"),"")</f>
        <v/>
      </c>
      <c r="BJ81" s="86" t="str">
        <f t="shared" si="29"/>
        <v/>
      </c>
    </row>
    <row r="82" spans="1:62">
      <c r="A82" s="45" t="str">
        <f>MATRIX!A82</f>
        <v>CROWN</v>
      </c>
      <c r="B82" s="11" t="str">
        <f>IF(MATRIX!B82&lt;&gt;0,MATRIX!B82,"-")</f>
        <v>CTs 4200</v>
      </c>
      <c r="D82" t="b">
        <f>ISNUMBER(MATRIX!G82)</f>
        <v>1</v>
      </c>
      <c r="E82" t="b">
        <f>ISNUMBER(MATRIX!H82)</f>
        <v>1</v>
      </c>
      <c r="G82" t="b">
        <f>AND(WM&lt;=MATRIX!N82,MATRIX!N82&lt;=PIU*WM)</f>
        <v>0</v>
      </c>
      <c r="H82" t="b">
        <f>AND(WM&lt;=MATRIX!O82,MATRIX!O82&lt;=PIU*WM)</f>
        <v>0</v>
      </c>
      <c r="J82" s="1" t="str">
        <f>IF(AND(D82,G82),CEILING(ML/MATRIX!G82,1),"")</f>
        <v/>
      </c>
      <c r="K82" s="1" t="str">
        <f>IF(AND(E82,H82),CEILING(ML/MATRIX!H82,1),"")</f>
        <v/>
      </c>
      <c r="M82" s="64" t="str">
        <f t="shared" si="18"/>
        <v/>
      </c>
      <c r="O82" s="62" t="str">
        <f>IF(ISNUMBER(M82),M82*MATRIX!E82,"-")</f>
        <v>-</v>
      </c>
      <c r="Q82" s="66" t="str">
        <f>IF(ISNUMBER($M82),IF(KP="kg",M82*MATRIX!CC82,M82*MATRIX!CC82*2.2),"-")</f>
        <v>-</v>
      </c>
      <c r="R82" s="65" t="str">
        <f t="shared" si="19"/>
        <v/>
      </c>
      <c r="T82" s="1" t="str">
        <f>IF(AND(VI&lt;100,ISNUMBER(M82),D82),MATRIX!N82,IF(AND(VI&gt;=100,ISNUMBER(M82),E82),MATRIX!O82,""))</f>
        <v/>
      </c>
      <c r="V82" s="70" t="str">
        <f>IF(ISNUMBER(T82),IF(VI&lt;100,T82*M82*MATRIX!G82,T82*M82*MATRIX!H82),"")</f>
        <v/>
      </c>
      <c r="X82" s="40" t="str">
        <f>IF(ISNUMBER(M82),IF(ISNUMBER(MATRIX!U82),IF(MATRIX!U82-INT(MATRIX!U82)=0,MATRIX!U82,"("&amp;MATRIX!U82&amp;")"),"n/a"),"")</f>
        <v/>
      </c>
      <c r="Y82" s="77"/>
      <c r="Z82" s="81" t="str">
        <f>IF(ISNUMBER(M82), IF(ISNUMBER(MATRIX!AZ82),M82*MATRIX!AZ82,"n/a"),"")</f>
        <v/>
      </c>
      <c r="AA82" s="77"/>
      <c r="AB82" s="83" t="str">
        <f>IF(ISNUMBER($M82), IF(ISNUMBER(MATRIX!BB82),$M82*MATRIX!BB82,"n/a"),"")</f>
        <v/>
      </c>
      <c r="AC82" s="77"/>
      <c r="AD82" s="81" t="str">
        <f>IF(ISNUMBER($M82), IF(ISNUMBER(MATRIX!BJ82),M82*MATRIX!BJ82,"n/a"),"")</f>
        <v/>
      </c>
      <c r="AE82" s="77" t="s">
        <v>434</v>
      </c>
      <c r="AF82" s="83" t="str">
        <f>IF(ISNUMBER($M82), IF(ISNUMBER(MATRIX!BL82),$M82*MATRIX!BL82,"n/a"),"")</f>
        <v/>
      </c>
      <c r="AH82" s="223" t="str">
        <f>IF(ISNUMBER($M82), IF(MV&gt;200,IF(ISNUMBER(MATRIX!CL82),MATRIX!CL82,"n/a"),IF(ISNUMBER(MATRIX!CH82),MATRIX!CH82,"n/a")),"")</f>
        <v/>
      </c>
      <c r="AI82" s="1"/>
      <c r="AJ82" s="1" t="str">
        <f>IF(ISNUMBER(M82),IF(AND(ISNUMBER('HI-Z-OUTPUT'!AV82),'HI-Z-OUTPUT'!AV82&lt;&gt;0),'HI-Z-OUTPUT'!AV82,'Hi-Z-INPUT'!$K$7*'Hi-Z-INPUT'!$K$11),"")</f>
        <v/>
      </c>
      <c r="AK82" s="1"/>
      <c r="AL82" s="161" t="str">
        <f t="shared" si="24"/>
        <v/>
      </c>
      <c r="AM82" s="1"/>
      <c r="AN82" s="124" t="str">
        <f>IF(ISNUMBER($M82),IF(MV&lt;200,IF(ISNUMBER(MATRIX!BA82),ROUND(MATRIX!BA82/1000*IDLE*CKWH,2),"-"),IF(ISNUMBER(MATRIX!BK82),ROUND(MATRIX!BK82/1000*IDLE*CKWH,2),"-")),"")</f>
        <v/>
      </c>
      <c r="AO82" s="125" t="str">
        <f t="shared" si="25"/>
        <v/>
      </c>
      <c r="AQ82" s="104" t="str">
        <f>IF(ISNUMBER($M82),IF(MV&lt;200,IF(ISNUMBER(MATRIX!BC82),ROUND(MATRIX!BC82/1000*RUNNING*CKWH,2),"-"),IF(ISNUMBER(MATRIX!BM82),ROUND(MATRIX!BM82/1000*RUNNING*CKWH,2),"-")),"")</f>
        <v/>
      </c>
      <c r="AR82" s="130" t="str">
        <f t="shared" si="26"/>
        <v/>
      </c>
      <c r="AT82" s="104"/>
      <c r="AU82" s="130" t="str">
        <f t="shared" si="27"/>
        <v/>
      </c>
      <c r="AW82" s="129" t="str">
        <f t="shared" si="20"/>
        <v/>
      </c>
      <c r="AX82" s="127" t="str">
        <f t="shared" si="21"/>
        <v/>
      </c>
      <c r="AZ82" s="101" t="str">
        <f>IF(ISNUMBER(M82),IF(ISNUMBER(MATRIX!BU82),M82*MATRIX!BU82,"n/a"),"")</f>
        <v/>
      </c>
      <c r="BA82" s="72"/>
      <c r="BB82" s="72" t="str">
        <f>IF(ISNUMBER(M82),IF(ISNUMBER(MATRIX!BV82*AL82),M82*MATRIX!BV82*AL82,"n/a"),"")</f>
        <v/>
      </c>
      <c r="BC82" s="72"/>
      <c r="BD82" s="100" t="str">
        <f t="shared" si="22"/>
        <v/>
      </c>
      <c r="BE82" s="96"/>
      <c r="BF82" s="157" t="str">
        <f t="shared" si="23"/>
        <v/>
      </c>
      <c r="BG82" s="158" t="str">
        <f t="shared" si="28"/>
        <v/>
      </c>
      <c r="BI82" s="85" t="str">
        <f>IF(ISNUMBER(M82),IF(ISNUMBER(MATRIX!Y82),MATRIX!Y82,"n/a"),"")</f>
        <v/>
      </c>
      <c r="BJ82" s="86" t="str">
        <f t="shared" si="29"/>
        <v/>
      </c>
    </row>
    <row r="83" spans="1:62">
      <c r="A83" s="45" t="str">
        <f>MATRIX!A83</f>
        <v>CROWN</v>
      </c>
      <c r="B83" s="11" t="str">
        <f>IF(MATRIX!B83&lt;&gt;0,MATRIX!B83,"-")</f>
        <v>CTs 8200</v>
      </c>
      <c r="D83" t="b">
        <f>ISNUMBER(MATRIX!G83)</f>
        <v>1</v>
      </c>
      <c r="E83" t="b">
        <f>ISNUMBER(MATRIX!H83)</f>
        <v>1</v>
      </c>
      <c r="G83" t="b">
        <f>AND(WM&lt;=MATRIX!N83,MATRIX!N83&lt;=PIU*WM)</f>
        <v>0</v>
      </c>
      <c r="H83" t="b">
        <f>AND(WM&lt;=MATRIX!O83,MATRIX!O83&lt;=PIU*WM)</f>
        <v>0</v>
      </c>
      <c r="J83" s="1" t="str">
        <f>IF(AND(D83,G83),CEILING(ML/MATRIX!G83,1),"")</f>
        <v/>
      </c>
      <c r="K83" s="1" t="str">
        <f>IF(AND(E83,H83),CEILING(ML/MATRIX!H83,1),"")</f>
        <v/>
      </c>
      <c r="M83" s="64" t="str">
        <f t="shared" si="18"/>
        <v/>
      </c>
      <c r="O83" s="62" t="str">
        <f>IF(ISNUMBER(M83),M83*MATRIX!E83,"-")</f>
        <v>-</v>
      </c>
      <c r="Q83" s="66" t="str">
        <f>IF(ISNUMBER($M83),IF(KP="kg",M83*MATRIX!CC83,M83*MATRIX!CC83*2.2),"-")</f>
        <v>-</v>
      </c>
      <c r="R83" s="65" t="str">
        <f t="shared" si="19"/>
        <v/>
      </c>
      <c r="T83" s="1" t="str">
        <f>IF(AND(VI&lt;100,ISNUMBER(M83),D83),MATRIX!N83,IF(AND(VI&gt;=100,ISNUMBER(M83),E83),MATRIX!O83,""))</f>
        <v/>
      </c>
      <c r="V83" s="70" t="str">
        <f>IF(ISNUMBER(T83),IF(VI&lt;100,T83*M83*MATRIX!G83,T83*M83*MATRIX!H83),"")</f>
        <v/>
      </c>
      <c r="X83" s="40" t="str">
        <f>IF(ISNUMBER(M83),IF(ISNUMBER(MATRIX!U83),IF(MATRIX!U83-INT(MATRIX!U83)=0,MATRIX!U83,"("&amp;MATRIX!U83&amp;")"),"n/a"),"")</f>
        <v/>
      </c>
      <c r="Y83" s="77"/>
      <c r="Z83" s="81" t="str">
        <f>IF(ISNUMBER(M83), IF(ISNUMBER(MATRIX!AZ83),M83*MATRIX!AZ83,"n/a"),"")</f>
        <v/>
      </c>
      <c r="AA83" s="77"/>
      <c r="AB83" s="83" t="str">
        <f>IF(ISNUMBER($M83), IF(ISNUMBER(MATRIX!BB83),$M83*MATRIX!BB83,"n/a"),"")</f>
        <v/>
      </c>
      <c r="AC83" s="77"/>
      <c r="AD83" s="81" t="str">
        <f>IF(ISNUMBER($M83), IF(ISNUMBER(MATRIX!BJ83),M83*MATRIX!BJ83,"n/a"),"")</f>
        <v/>
      </c>
      <c r="AE83" s="77" t="s">
        <v>434</v>
      </c>
      <c r="AF83" s="83" t="str">
        <f>IF(ISNUMBER($M83), IF(ISNUMBER(MATRIX!BL83),$M83*MATRIX!BL83,"n/a"),"")</f>
        <v/>
      </c>
      <c r="AH83" s="223" t="str">
        <f>IF(ISNUMBER($M83), IF(MV&gt;200,IF(ISNUMBER(MATRIX!CL83),MATRIX!CL83,"n/a"),IF(ISNUMBER(MATRIX!CH83),MATRIX!CH83,"n/a")),"")</f>
        <v/>
      </c>
      <c r="AI83" s="1"/>
      <c r="AJ83" s="1" t="str">
        <f>IF(ISNUMBER(M83),IF(AND(ISNUMBER('HI-Z-OUTPUT'!AV83),'HI-Z-OUTPUT'!AV83&lt;&gt;0),'HI-Z-OUTPUT'!AV83,'Hi-Z-INPUT'!$K$7*'Hi-Z-INPUT'!$K$11),"")</f>
        <v/>
      </c>
      <c r="AK83" s="1"/>
      <c r="AL83" s="161" t="str">
        <f t="shared" si="24"/>
        <v/>
      </c>
      <c r="AM83" s="1"/>
      <c r="AN83" s="124" t="str">
        <f>IF(ISNUMBER($M83),IF(MV&lt;200,IF(ISNUMBER(MATRIX!BA83),ROUND(MATRIX!BA83/1000*IDLE*CKWH,2),"-"),IF(ISNUMBER(MATRIX!BK83),ROUND(MATRIX!BK83/1000*IDLE*CKWH,2),"-")),"")</f>
        <v/>
      </c>
      <c r="AO83" s="125" t="str">
        <f t="shared" si="25"/>
        <v/>
      </c>
      <c r="AQ83" s="104" t="str">
        <f>IF(ISNUMBER($M83),IF(MV&lt;200,IF(ISNUMBER(MATRIX!BC83),ROUND(MATRIX!BC83/1000*RUNNING*CKWH,2),"-"),IF(ISNUMBER(MATRIX!BM83),ROUND(MATRIX!BM83/1000*RUNNING*CKWH,2),"-")),"")</f>
        <v/>
      </c>
      <c r="AR83" s="130" t="str">
        <f t="shared" si="26"/>
        <v/>
      </c>
      <c r="AT83" s="104"/>
      <c r="AU83" s="130" t="str">
        <f t="shared" si="27"/>
        <v/>
      </c>
      <c r="AW83" s="129" t="str">
        <f t="shared" si="20"/>
        <v/>
      </c>
      <c r="AX83" s="127" t="str">
        <f t="shared" si="21"/>
        <v/>
      </c>
      <c r="AZ83" s="101" t="str">
        <f>IF(ISNUMBER(M83),IF(ISNUMBER(MATRIX!BU83),M83*MATRIX!BU83,"n/a"),"")</f>
        <v/>
      </c>
      <c r="BA83" s="72"/>
      <c r="BB83" s="72" t="str">
        <f>IF(ISNUMBER(M83),IF(ISNUMBER(MATRIX!BV83*AL83),M83*MATRIX!BV83*AL83,"n/a"),"")</f>
        <v/>
      </c>
      <c r="BC83" s="72"/>
      <c r="BD83" s="100" t="str">
        <f t="shared" si="22"/>
        <v/>
      </c>
      <c r="BE83" s="96"/>
      <c r="BF83" s="157" t="str">
        <f t="shared" si="23"/>
        <v/>
      </c>
      <c r="BG83" s="158" t="str">
        <f t="shared" si="28"/>
        <v/>
      </c>
      <c r="BI83" s="85" t="str">
        <f>IF(ISNUMBER(M83),IF(ISNUMBER(MATRIX!Y83),MATRIX!Y83,"n/a"),"")</f>
        <v/>
      </c>
      <c r="BJ83" s="86" t="str">
        <f t="shared" si="29"/>
        <v/>
      </c>
    </row>
    <row r="84" spans="1:62">
      <c r="A84" s="45" t="str">
        <f>MATRIX!A84</f>
        <v>CROWN</v>
      </c>
      <c r="B84" s="11" t="str">
        <f>IF(MATRIX!B84&lt;&gt;0,MATRIX!B84,"-")</f>
        <v>CT 475</v>
      </c>
      <c r="D84" t="b">
        <f>ISNUMBER(MATRIX!G84)</f>
        <v>0</v>
      </c>
      <c r="E84" t="b">
        <f>ISNUMBER(MATRIX!H84)</f>
        <v>0</v>
      </c>
      <c r="G84" t="b">
        <f>AND(WM&lt;=MATRIX!N84,MATRIX!N84&lt;=PIU*WM)</f>
        <v>0</v>
      </c>
      <c r="H84" t="b">
        <f>AND(WM&lt;=MATRIX!O84,MATRIX!O84&lt;=PIU*WM)</f>
        <v>0</v>
      </c>
      <c r="J84" s="1" t="str">
        <f>IF(AND(D84,G84),CEILING(ML/MATRIX!G84,1),"")</f>
        <v/>
      </c>
      <c r="K84" s="1" t="str">
        <f>IF(AND(E84,H84),CEILING(ML/MATRIX!H84,1),"")</f>
        <v/>
      </c>
      <c r="M84" s="64" t="str">
        <f t="shared" si="18"/>
        <v/>
      </c>
      <c r="O84" s="62" t="str">
        <f>IF(ISNUMBER(M84),M84*MATRIX!E84,"-")</f>
        <v>-</v>
      </c>
      <c r="Q84" s="66" t="str">
        <f>IF(ISNUMBER($M84),IF(KP="kg",M84*MATRIX!CC84,M84*MATRIX!CC84*2.2),"-")</f>
        <v>-</v>
      </c>
      <c r="R84" s="65" t="str">
        <f t="shared" si="19"/>
        <v/>
      </c>
      <c r="T84" s="1" t="str">
        <f>IF(AND(VI&lt;100,ISNUMBER(M84),D84),MATRIX!N84,IF(AND(VI&gt;=100,ISNUMBER(M84),E84),MATRIX!O84,""))</f>
        <v/>
      </c>
      <c r="V84" s="70" t="str">
        <f>IF(ISNUMBER(T84),IF(VI&lt;100,T84*M84*MATRIX!G84,T84*M84*MATRIX!H84),"")</f>
        <v/>
      </c>
      <c r="X84" s="40" t="str">
        <f>IF(ISNUMBER(M84),IF(ISNUMBER(MATRIX!U84),IF(MATRIX!U84-INT(MATRIX!U84)=0,MATRIX!U84,"("&amp;MATRIX!U84&amp;")"),"n/a"),"")</f>
        <v/>
      </c>
      <c r="Y84" s="77"/>
      <c r="Z84" s="81" t="str">
        <f>IF(ISNUMBER(M84), IF(ISNUMBER(MATRIX!AZ84),M84*MATRIX!AZ84,"n/a"),"")</f>
        <v/>
      </c>
      <c r="AA84" s="77"/>
      <c r="AB84" s="83" t="str">
        <f>IF(ISNUMBER($M84), IF(ISNUMBER(MATRIX!BB84),$M84*MATRIX!BB84,"n/a"),"")</f>
        <v/>
      </c>
      <c r="AC84" s="77"/>
      <c r="AD84" s="81" t="str">
        <f>IF(ISNUMBER($M84), IF(ISNUMBER(MATRIX!BJ84),M84*MATRIX!BJ84,"n/a"),"")</f>
        <v/>
      </c>
      <c r="AE84" s="77" t="s">
        <v>434</v>
      </c>
      <c r="AF84" s="83" t="str">
        <f>IF(ISNUMBER($M84), IF(ISNUMBER(MATRIX!BL84),$M84*MATRIX!BL84,"n/a"),"")</f>
        <v/>
      </c>
      <c r="AH84" s="223" t="str">
        <f>IF(ISNUMBER($M84), IF(MV&gt;200,IF(ISNUMBER(MATRIX!CL84),MATRIX!CL84,"n/a"),IF(ISNUMBER(MATRIX!CH84),MATRIX!CH84,"n/a")),"")</f>
        <v/>
      </c>
      <c r="AI84" s="1"/>
      <c r="AJ84" s="1" t="str">
        <f>IF(ISNUMBER(M84),IF(AND(ISNUMBER('HI-Z-OUTPUT'!AV84),'HI-Z-OUTPUT'!AV84&lt;&gt;0),'HI-Z-OUTPUT'!AV84,'Hi-Z-INPUT'!$K$7*'Hi-Z-INPUT'!$K$11),"")</f>
        <v/>
      </c>
      <c r="AK84" s="1"/>
      <c r="AL84" s="161" t="str">
        <f t="shared" si="24"/>
        <v/>
      </c>
      <c r="AM84" s="1"/>
      <c r="AN84" s="124" t="str">
        <f>IF(ISNUMBER($M84),IF(MV&lt;200,IF(ISNUMBER(MATRIX!BA84),ROUND(MATRIX!BA84/1000*IDLE*CKWH,2),"-"),IF(ISNUMBER(MATRIX!BK84),ROUND(MATRIX!BK84/1000*IDLE*CKWH,2),"-")),"")</f>
        <v/>
      </c>
      <c r="AO84" s="125" t="str">
        <f t="shared" si="25"/>
        <v/>
      </c>
      <c r="AQ84" s="104" t="str">
        <f>IF(ISNUMBER($M84),IF(MV&lt;200,IF(ISNUMBER(MATRIX!BC84),ROUND(MATRIX!BC84/1000*RUNNING*CKWH,2),"-"),IF(ISNUMBER(MATRIX!BM84),ROUND(MATRIX!BM84/1000*RUNNING*CKWH,2),"-")),"")</f>
        <v/>
      </c>
      <c r="AR84" s="130" t="str">
        <f t="shared" si="26"/>
        <v/>
      </c>
      <c r="AT84" s="104"/>
      <c r="AU84" s="130" t="str">
        <f t="shared" si="27"/>
        <v/>
      </c>
      <c r="AW84" s="129" t="str">
        <f t="shared" si="20"/>
        <v/>
      </c>
      <c r="AX84" s="127" t="str">
        <f t="shared" si="21"/>
        <v/>
      </c>
      <c r="AZ84" s="101" t="str">
        <f>IF(ISNUMBER(M84),IF(ISNUMBER(MATRIX!BU84),M84*MATRIX!BU84,"n/a"),"")</f>
        <v/>
      </c>
      <c r="BA84" s="72"/>
      <c r="BB84" s="72" t="str">
        <f>IF(ISNUMBER(M84),IF(ISNUMBER(MATRIX!BV84*AL84),M84*MATRIX!BV84*AL84,"n/a"),"")</f>
        <v/>
      </c>
      <c r="BC84" s="72"/>
      <c r="BD84" s="100" t="str">
        <f t="shared" si="22"/>
        <v/>
      </c>
      <c r="BE84" s="96"/>
      <c r="BF84" s="157" t="str">
        <f t="shared" si="23"/>
        <v/>
      </c>
      <c r="BG84" s="158" t="str">
        <f t="shared" si="28"/>
        <v/>
      </c>
      <c r="BI84" s="85" t="str">
        <f>IF(ISNUMBER(M84),IF(ISNUMBER(MATRIX!Y84),MATRIX!Y84,"n/a"),"")</f>
        <v/>
      </c>
      <c r="BJ84" s="86" t="str">
        <f t="shared" si="29"/>
        <v/>
      </c>
    </row>
    <row r="85" spans="1:62">
      <c r="A85" s="45" t="str">
        <f>MATRIX!A85</f>
        <v>CROWN</v>
      </c>
      <c r="B85" s="11" t="str">
        <f>IF(MATRIX!B85&lt;&gt;0,MATRIX!B85,"-")</f>
        <v>CT 4150</v>
      </c>
      <c r="D85" t="b">
        <f>ISNUMBER(MATRIX!G85)</f>
        <v>0</v>
      </c>
      <c r="E85" t="b">
        <f>ISNUMBER(MATRIX!H85)</f>
        <v>0</v>
      </c>
      <c r="G85" t="b">
        <f>AND(WM&lt;=MATRIX!N85,MATRIX!N85&lt;=PIU*WM)</f>
        <v>0</v>
      </c>
      <c r="H85" t="b">
        <f>AND(WM&lt;=MATRIX!O85,MATRIX!O85&lt;=PIU*WM)</f>
        <v>0</v>
      </c>
      <c r="J85" s="1" t="str">
        <f>IF(AND(D85,G85),CEILING(ML/MATRIX!G85,1),"")</f>
        <v/>
      </c>
      <c r="K85" s="1" t="str">
        <f>IF(AND(E85,H85),CEILING(ML/MATRIX!H85,1),"")</f>
        <v/>
      </c>
      <c r="M85" s="64" t="str">
        <f t="shared" si="18"/>
        <v/>
      </c>
      <c r="O85" s="62" t="str">
        <f>IF(ISNUMBER(M85),M85*MATRIX!E85,"-")</f>
        <v>-</v>
      </c>
      <c r="Q85" s="66" t="str">
        <f>IF(ISNUMBER($M85),IF(KP="kg",M85*MATRIX!CC85,M85*MATRIX!CC85*2.2),"-")</f>
        <v>-</v>
      </c>
      <c r="R85" s="65" t="str">
        <f t="shared" si="19"/>
        <v/>
      </c>
      <c r="T85" s="1" t="str">
        <f>IF(AND(VI&lt;100,ISNUMBER(M85),D85),MATRIX!N85,IF(AND(VI&gt;=100,ISNUMBER(M85),E85),MATRIX!O85,""))</f>
        <v/>
      </c>
      <c r="V85" s="70" t="str">
        <f>IF(ISNUMBER(T85),IF(VI&lt;100,T85*M85*MATRIX!G85,T85*M85*MATRIX!H85),"")</f>
        <v/>
      </c>
      <c r="X85" s="40" t="str">
        <f>IF(ISNUMBER(M85),IF(ISNUMBER(MATRIX!U85),IF(MATRIX!U85-INT(MATRIX!U85)=0,MATRIX!U85,"("&amp;MATRIX!U85&amp;")"),"n/a"),"")</f>
        <v/>
      </c>
      <c r="Y85" s="77"/>
      <c r="Z85" s="81" t="str">
        <f>IF(ISNUMBER(M85), IF(ISNUMBER(MATRIX!AZ85),M85*MATRIX!AZ85,"n/a"),"")</f>
        <v/>
      </c>
      <c r="AA85" s="77"/>
      <c r="AB85" s="83" t="str">
        <f>IF(ISNUMBER($M85), IF(ISNUMBER(MATRIX!BB85),$M85*MATRIX!BB85,"n/a"),"")</f>
        <v/>
      </c>
      <c r="AC85" s="77"/>
      <c r="AD85" s="81" t="str">
        <f>IF(ISNUMBER($M85), IF(ISNUMBER(MATRIX!BJ85),M85*MATRIX!BJ85,"n/a"),"")</f>
        <v/>
      </c>
      <c r="AE85" s="77" t="s">
        <v>434</v>
      </c>
      <c r="AF85" s="83" t="str">
        <f>IF(ISNUMBER($M85), IF(ISNUMBER(MATRIX!BL85),$M85*MATRIX!BL85,"n/a"),"")</f>
        <v/>
      </c>
      <c r="AH85" s="223" t="str">
        <f>IF(ISNUMBER($M85), IF(MV&gt;200,IF(ISNUMBER(MATRIX!CL85),MATRIX!CL85,"n/a"),IF(ISNUMBER(MATRIX!CH85),MATRIX!CH85,"n/a")),"")</f>
        <v/>
      </c>
      <c r="AI85" s="1"/>
      <c r="AJ85" s="1" t="str">
        <f>IF(ISNUMBER(M85),IF(AND(ISNUMBER('HI-Z-OUTPUT'!AV85),'HI-Z-OUTPUT'!AV85&lt;&gt;0),'HI-Z-OUTPUT'!AV85,'Hi-Z-INPUT'!$K$7*'Hi-Z-INPUT'!$K$11),"")</f>
        <v/>
      </c>
      <c r="AK85" s="1"/>
      <c r="AL85" s="161" t="str">
        <f t="shared" si="24"/>
        <v/>
      </c>
      <c r="AM85" s="1"/>
      <c r="AN85" s="124" t="str">
        <f>IF(ISNUMBER($M85),IF(MV&lt;200,IF(ISNUMBER(MATRIX!BA85),ROUND(MATRIX!BA85/1000*IDLE*CKWH,2),"-"),IF(ISNUMBER(MATRIX!BK85),ROUND(MATRIX!BK85/1000*IDLE*CKWH,2),"-")),"")</f>
        <v/>
      </c>
      <c r="AO85" s="125" t="str">
        <f t="shared" si="25"/>
        <v/>
      </c>
      <c r="AQ85" s="104" t="str">
        <f>IF(ISNUMBER($M85),IF(MV&lt;200,IF(ISNUMBER(MATRIX!BC85),ROUND(MATRIX!BC85/1000*RUNNING*CKWH,2),"-"),IF(ISNUMBER(MATRIX!BM85),ROUND(MATRIX!BM85/1000*RUNNING*CKWH,2),"-")),"")</f>
        <v/>
      </c>
      <c r="AR85" s="130" t="str">
        <f t="shared" si="26"/>
        <v/>
      </c>
      <c r="AT85" s="104"/>
      <c r="AU85" s="130" t="str">
        <f t="shared" si="27"/>
        <v/>
      </c>
      <c r="AW85" s="129" t="str">
        <f t="shared" si="20"/>
        <v/>
      </c>
      <c r="AX85" s="127" t="str">
        <f t="shared" si="21"/>
        <v/>
      </c>
      <c r="AZ85" s="101" t="str">
        <f>IF(ISNUMBER(M85),IF(ISNUMBER(MATRIX!BU85),M85*MATRIX!BU85,"n/a"),"")</f>
        <v/>
      </c>
      <c r="BA85" s="72"/>
      <c r="BB85" s="72" t="str">
        <f>IF(ISNUMBER(M85),IF(ISNUMBER(MATRIX!BV85*AL85),M85*MATRIX!BV85*AL85,"n/a"),"")</f>
        <v/>
      </c>
      <c r="BC85" s="72"/>
      <c r="BD85" s="100" t="str">
        <f t="shared" si="22"/>
        <v/>
      </c>
      <c r="BE85" s="96"/>
      <c r="BF85" s="157" t="str">
        <f t="shared" si="23"/>
        <v/>
      </c>
      <c r="BG85" s="158" t="str">
        <f t="shared" si="28"/>
        <v/>
      </c>
      <c r="BI85" s="85" t="str">
        <f>IF(ISNUMBER(M85),IF(ISNUMBER(MATRIX!Y85),MATRIX!Y85,"n/a"),"")</f>
        <v/>
      </c>
      <c r="BJ85" s="86" t="str">
        <f t="shared" si="29"/>
        <v/>
      </c>
    </row>
    <row r="86" spans="1:62">
      <c r="A86" s="45" t="str">
        <f>MATRIX!A86</f>
        <v>CROWN</v>
      </c>
      <c r="B86" s="11" t="str">
        <f>IF(MATRIX!B86&lt;&gt;0,MATRIX!B86,"-")</f>
        <v>CT 875</v>
      </c>
      <c r="D86" t="b">
        <f>ISNUMBER(MATRIX!G86)</f>
        <v>0</v>
      </c>
      <c r="E86" t="b">
        <f>ISNUMBER(MATRIX!H86)</f>
        <v>0</v>
      </c>
      <c r="G86" t="b">
        <f>AND(WM&lt;=MATRIX!N86,MATRIX!N86&lt;=PIU*WM)</f>
        <v>0</v>
      </c>
      <c r="H86" t="b">
        <f>AND(WM&lt;=MATRIX!O86,MATRIX!O86&lt;=PIU*WM)</f>
        <v>0</v>
      </c>
      <c r="J86" s="1" t="str">
        <f>IF(AND(D86,G86),CEILING(ML/MATRIX!G86,1),"")</f>
        <v/>
      </c>
      <c r="K86" s="1" t="str">
        <f>IF(AND(E86,H86),CEILING(ML/MATRIX!H86,1),"")</f>
        <v/>
      </c>
      <c r="M86" s="64" t="str">
        <f t="shared" si="18"/>
        <v/>
      </c>
      <c r="O86" s="62" t="str">
        <f>IF(ISNUMBER(M86),M86*MATRIX!E86,"-")</f>
        <v>-</v>
      </c>
      <c r="Q86" s="66" t="str">
        <f>IF(ISNUMBER($M86),IF(KP="kg",M86*MATRIX!CC86,M86*MATRIX!CC86*2.2),"-")</f>
        <v>-</v>
      </c>
      <c r="R86" s="65" t="str">
        <f t="shared" si="19"/>
        <v/>
      </c>
      <c r="T86" s="1" t="str">
        <f>IF(AND(VI&lt;100,ISNUMBER(M86),D86),MATRIX!N86,IF(AND(VI&gt;=100,ISNUMBER(M86),E86),MATRIX!O86,""))</f>
        <v/>
      </c>
      <c r="V86" s="70" t="str">
        <f>IF(ISNUMBER(T86),IF(VI&lt;100,T86*M86*MATRIX!G86,T86*M86*MATRIX!H86),"")</f>
        <v/>
      </c>
      <c r="X86" s="40" t="str">
        <f>IF(ISNUMBER(M86),IF(ISNUMBER(MATRIX!U86),IF(MATRIX!U86-INT(MATRIX!U86)=0,MATRIX!U86,"("&amp;MATRIX!U86&amp;")"),"n/a"),"")</f>
        <v/>
      </c>
      <c r="Y86" s="77"/>
      <c r="Z86" s="81" t="str">
        <f>IF(ISNUMBER(M86), IF(ISNUMBER(MATRIX!AZ86),M86*MATRIX!AZ86,"n/a"),"")</f>
        <v/>
      </c>
      <c r="AA86" s="77"/>
      <c r="AB86" s="83" t="str">
        <f>IF(ISNUMBER($M86), IF(ISNUMBER(MATRIX!BB86),$M86*MATRIX!BB86,"n/a"),"")</f>
        <v/>
      </c>
      <c r="AC86" s="77"/>
      <c r="AD86" s="81" t="str">
        <f>IF(ISNUMBER($M86), IF(ISNUMBER(MATRIX!BJ86),M86*MATRIX!BJ86,"n/a"),"")</f>
        <v/>
      </c>
      <c r="AE86" s="77" t="s">
        <v>434</v>
      </c>
      <c r="AF86" s="83" t="str">
        <f>IF(ISNUMBER($M86), IF(ISNUMBER(MATRIX!BL86),$M86*MATRIX!BL86,"n/a"),"")</f>
        <v/>
      </c>
      <c r="AH86" s="223" t="str">
        <f>IF(ISNUMBER($M86), IF(MV&gt;200,IF(ISNUMBER(MATRIX!CL86),MATRIX!CL86,"n/a"),IF(ISNUMBER(MATRIX!CH86),MATRIX!CH86,"n/a")),"")</f>
        <v/>
      </c>
      <c r="AI86" s="1"/>
      <c r="AJ86" s="1" t="str">
        <f>IF(ISNUMBER(M86),IF(AND(ISNUMBER('HI-Z-OUTPUT'!AV86),'HI-Z-OUTPUT'!AV86&lt;&gt;0),'HI-Z-OUTPUT'!AV86,'Hi-Z-INPUT'!$K$7*'Hi-Z-INPUT'!$K$11),"")</f>
        <v/>
      </c>
      <c r="AK86" s="1"/>
      <c r="AL86" s="161" t="str">
        <f t="shared" si="24"/>
        <v/>
      </c>
      <c r="AM86" s="1"/>
      <c r="AN86" s="124" t="str">
        <f>IF(ISNUMBER($M86),IF(MV&lt;200,IF(ISNUMBER(MATRIX!BA86),ROUND(MATRIX!BA86/1000*IDLE*CKWH,2),"-"),IF(ISNUMBER(MATRIX!BK86),ROUND(MATRIX!BK86/1000*IDLE*CKWH,2),"-")),"")</f>
        <v/>
      </c>
      <c r="AO86" s="125" t="str">
        <f t="shared" si="25"/>
        <v/>
      </c>
      <c r="AQ86" s="104" t="str">
        <f>IF(ISNUMBER($M86),IF(MV&lt;200,IF(ISNUMBER(MATRIX!BC86),ROUND(MATRIX!BC86/1000*RUNNING*CKWH,2),"-"),IF(ISNUMBER(MATRIX!BM86),ROUND(MATRIX!BM86/1000*RUNNING*CKWH,2),"-")),"")</f>
        <v/>
      </c>
      <c r="AR86" s="130" t="str">
        <f t="shared" si="26"/>
        <v/>
      </c>
      <c r="AT86" s="104"/>
      <c r="AU86" s="130" t="str">
        <f t="shared" si="27"/>
        <v/>
      </c>
      <c r="AW86" s="129" t="str">
        <f t="shared" si="20"/>
        <v/>
      </c>
      <c r="AX86" s="127" t="str">
        <f t="shared" si="21"/>
        <v/>
      </c>
      <c r="AZ86" s="101" t="str">
        <f>IF(ISNUMBER(M86),IF(ISNUMBER(MATRIX!BU86),M86*MATRIX!BU86,"n/a"),"")</f>
        <v/>
      </c>
      <c r="BA86" s="72"/>
      <c r="BB86" s="72" t="str">
        <f>IF(ISNUMBER(M86),IF(ISNUMBER(MATRIX!BV86*AL86),M86*MATRIX!BV86*AL86,"n/a"),"")</f>
        <v/>
      </c>
      <c r="BC86" s="72"/>
      <c r="BD86" s="100" t="str">
        <f t="shared" si="22"/>
        <v/>
      </c>
      <c r="BE86" s="96"/>
      <c r="BF86" s="157" t="str">
        <f t="shared" si="23"/>
        <v/>
      </c>
      <c r="BG86" s="158" t="str">
        <f t="shared" si="28"/>
        <v/>
      </c>
      <c r="BI86" s="85" t="str">
        <f>IF(ISNUMBER(M86),IF(ISNUMBER(MATRIX!Y86),MATRIX!Y86,"n/a"),"")</f>
        <v/>
      </c>
      <c r="BJ86" s="86" t="str">
        <f t="shared" si="29"/>
        <v/>
      </c>
    </row>
    <row r="87" spans="1:62">
      <c r="A87" s="45" t="str">
        <f>MATRIX!A87</f>
        <v>CROWN</v>
      </c>
      <c r="B87" s="11" t="str">
        <f>IF(MATRIX!B87&lt;&gt;0,MATRIX!B87,"-")</f>
        <v>CT 8150</v>
      </c>
      <c r="D87" t="b">
        <f>ISNUMBER(MATRIX!G87)</f>
        <v>0</v>
      </c>
      <c r="E87" t="b">
        <f>ISNUMBER(MATRIX!H87)</f>
        <v>0</v>
      </c>
      <c r="G87" t="b">
        <f>AND(WM&lt;=MATRIX!N87,MATRIX!N87&lt;=PIU*WM)</f>
        <v>0</v>
      </c>
      <c r="H87" t="b">
        <f>AND(WM&lt;=MATRIX!O87,MATRIX!O87&lt;=PIU*WM)</f>
        <v>0</v>
      </c>
      <c r="J87" s="1" t="str">
        <f>IF(AND(D87,G87),CEILING(ML/MATRIX!G87,1),"")</f>
        <v/>
      </c>
      <c r="K87" s="1" t="str">
        <f>IF(AND(E87,H87),CEILING(ML/MATRIX!H87,1),"")</f>
        <v/>
      </c>
      <c r="M87" s="64" t="str">
        <f t="shared" si="18"/>
        <v/>
      </c>
      <c r="O87" s="62" t="str">
        <f>IF(ISNUMBER(M87),M87*MATRIX!E87,"-")</f>
        <v>-</v>
      </c>
      <c r="Q87" s="66" t="str">
        <f>IF(ISNUMBER($M87),IF(KP="kg",M87*MATRIX!CC87,M87*MATRIX!CC87*2.2),"-")</f>
        <v>-</v>
      </c>
      <c r="R87" s="65" t="str">
        <f t="shared" si="19"/>
        <v/>
      </c>
      <c r="T87" s="1" t="str">
        <f>IF(AND(VI&lt;100,ISNUMBER(M87),D87),MATRIX!N87,IF(AND(VI&gt;=100,ISNUMBER(M87),E87),MATRIX!O87,""))</f>
        <v/>
      </c>
      <c r="V87" s="70" t="str">
        <f>IF(ISNUMBER(T87),IF(VI&lt;100,T87*M87*MATRIX!G87,T87*M87*MATRIX!H87),"")</f>
        <v/>
      </c>
      <c r="X87" s="40" t="str">
        <f>IF(ISNUMBER(M87),IF(ISNUMBER(MATRIX!U87),IF(MATRIX!U87-INT(MATRIX!U87)=0,MATRIX!U87,"("&amp;MATRIX!U87&amp;")"),"n/a"),"")</f>
        <v/>
      </c>
      <c r="Y87" s="77"/>
      <c r="Z87" s="81" t="str">
        <f>IF(ISNUMBER(M87), IF(ISNUMBER(MATRIX!AZ87),M87*MATRIX!AZ87,"n/a"),"")</f>
        <v/>
      </c>
      <c r="AA87" s="77"/>
      <c r="AB87" s="83" t="str">
        <f>IF(ISNUMBER($M87), IF(ISNUMBER(MATRIX!BB87),$M87*MATRIX!BB87,"n/a"),"")</f>
        <v/>
      </c>
      <c r="AC87" s="77"/>
      <c r="AD87" s="81" t="str">
        <f>IF(ISNUMBER($M87), IF(ISNUMBER(MATRIX!BJ87),M87*MATRIX!BJ87,"n/a"),"")</f>
        <v/>
      </c>
      <c r="AE87" s="77" t="s">
        <v>434</v>
      </c>
      <c r="AF87" s="83" t="str">
        <f>IF(ISNUMBER($M87), IF(ISNUMBER(MATRIX!BL87),$M87*MATRIX!BL87,"n/a"),"")</f>
        <v/>
      </c>
      <c r="AH87" s="223" t="str">
        <f>IF(ISNUMBER($M87), IF(MV&gt;200,IF(ISNUMBER(MATRIX!CL87),MATRIX!CL87,"n/a"),IF(ISNUMBER(MATRIX!CH87),MATRIX!CH87,"n/a")),"")</f>
        <v/>
      </c>
      <c r="AI87" s="1"/>
      <c r="AJ87" s="1" t="str">
        <f>IF(ISNUMBER(M87),IF(AND(ISNUMBER('HI-Z-OUTPUT'!AV87),'HI-Z-OUTPUT'!AV87&lt;&gt;0),'HI-Z-OUTPUT'!AV87,'Hi-Z-INPUT'!$K$7*'Hi-Z-INPUT'!$K$11),"")</f>
        <v/>
      </c>
      <c r="AK87" s="1"/>
      <c r="AL87" s="161" t="str">
        <f t="shared" si="24"/>
        <v/>
      </c>
      <c r="AM87" s="1"/>
      <c r="AN87" s="124" t="str">
        <f>IF(ISNUMBER($M87),IF(MV&lt;200,IF(ISNUMBER(MATRIX!BA87),ROUND(MATRIX!BA87/1000*IDLE*CKWH,2),"-"),IF(ISNUMBER(MATRIX!BK87),ROUND(MATRIX!BK87/1000*IDLE*CKWH,2),"-")),"")</f>
        <v/>
      </c>
      <c r="AO87" s="125" t="str">
        <f t="shared" si="25"/>
        <v/>
      </c>
      <c r="AQ87" s="104" t="str">
        <f>IF(ISNUMBER($M87),IF(MV&lt;200,IF(ISNUMBER(MATRIX!BC87),ROUND(MATRIX!BC87/1000*RUNNING*CKWH,2),"-"),IF(ISNUMBER(MATRIX!BM87),ROUND(MATRIX!BM87/1000*RUNNING*CKWH,2),"-")),"")</f>
        <v/>
      </c>
      <c r="AR87" s="130" t="str">
        <f t="shared" si="26"/>
        <v/>
      </c>
      <c r="AT87" s="104"/>
      <c r="AU87" s="130" t="str">
        <f t="shared" si="27"/>
        <v/>
      </c>
      <c r="AW87" s="129" t="str">
        <f t="shared" si="20"/>
        <v/>
      </c>
      <c r="AX87" s="127" t="str">
        <f t="shared" si="21"/>
        <v/>
      </c>
      <c r="AZ87" s="101" t="str">
        <f>IF(ISNUMBER(M87),IF(ISNUMBER(MATRIX!BU87),M87*MATRIX!BU87,"n/a"),"")</f>
        <v/>
      </c>
      <c r="BA87" s="72"/>
      <c r="BB87" s="72" t="str">
        <f>IF(ISNUMBER(M87),IF(ISNUMBER(MATRIX!BV87*AL87),M87*MATRIX!BV87*AL87,"n/a"),"")</f>
        <v/>
      </c>
      <c r="BC87" s="72"/>
      <c r="BD87" s="100" t="str">
        <f t="shared" si="22"/>
        <v/>
      </c>
      <c r="BE87" s="96"/>
      <c r="BF87" s="157" t="str">
        <f t="shared" si="23"/>
        <v/>
      </c>
      <c r="BG87" s="158" t="str">
        <f t="shared" si="28"/>
        <v/>
      </c>
      <c r="BI87" s="85" t="str">
        <f>IF(ISNUMBER(M87),IF(ISNUMBER(MATRIX!Y87),MATRIX!Y87,"n/a"),"")</f>
        <v/>
      </c>
      <c r="BJ87" s="86" t="str">
        <f t="shared" si="29"/>
        <v/>
      </c>
    </row>
    <row r="88" spans="1:62">
      <c r="A88" s="45" t="str">
        <f>MATRIX!A88</f>
        <v>CROWN</v>
      </c>
      <c r="B88" s="11" t="str">
        <f>IF(MATRIX!B88&lt;&gt;0,MATRIX!B88,"-")</f>
        <v>XTi 1002</v>
      </c>
      <c r="D88" t="b">
        <f>ISNUMBER(MATRIX!G88)</f>
        <v>0</v>
      </c>
      <c r="E88" t="b">
        <f>ISNUMBER(MATRIX!H88)</f>
        <v>0</v>
      </c>
      <c r="G88" t="b">
        <f>AND(WM&lt;=MATRIX!N88,MATRIX!N88&lt;=PIU*WM)</f>
        <v>0</v>
      </c>
      <c r="H88" t="b">
        <f>AND(WM&lt;=MATRIX!O88,MATRIX!O88&lt;=PIU*WM)</f>
        <v>0</v>
      </c>
      <c r="J88" s="1" t="str">
        <f>IF(AND(D88,G88),CEILING(ML/MATRIX!G88,1),"")</f>
        <v/>
      </c>
      <c r="K88" s="1" t="str">
        <f>IF(AND(E88,H88),CEILING(ML/MATRIX!H88,1),"")</f>
        <v/>
      </c>
      <c r="M88" s="64" t="str">
        <f t="shared" si="18"/>
        <v/>
      </c>
      <c r="O88" s="62" t="str">
        <f>IF(ISNUMBER(M88),M88*MATRIX!E88,"-")</f>
        <v>-</v>
      </c>
      <c r="Q88" s="66" t="str">
        <f>IF(ISNUMBER($M88),IF(KP="kg",M88*MATRIX!CC88,M88*MATRIX!CC88*2.2),"-")</f>
        <v>-</v>
      </c>
      <c r="R88" s="65" t="str">
        <f t="shared" si="19"/>
        <v/>
      </c>
      <c r="T88" s="1" t="str">
        <f>IF(AND(VI&lt;100,ISNUMBER(M88),D88),MATRIX!N88,IF(AND(VI&gt;=100,ISNUMBER(M88),E88),MATRIX!O88,""))</f>
        <v/>
      </c>
      <c r="V88" s="70" t="str">
        <f>IF(ISNUMBER(T88),IF(VI&lt;100,T88*M88*MATRIX!G88,T88*M88*MATRIX!H88),"")</f>
        <v/>
      </c>
      <c r="X88" s="40" t="str">
        <f>IF(ISNUMBER(M88),IF(ISNUMBER(MATRIX!U88),IF(MATRIX!U88-INT(MATRIX!U88)=0,MATRIX!U88,"("&amp;MATRIX!U88&amp;")"),"n/a"),"")</f>
        <v/>
      </c>
      <c r="Y88" s="77"/>
      <c r="Z88" s="81" t="str">
        <f>IF(ISNUMBER(M88), IF(ISNUMBER(MATRIX!AZ88),M88*MATRIX!AZ88,"n/a"),"")</f>
        <v/>
      </c>
      <c r="AA88" s="77"/>
      <c r="AB88" s="83" t="str">
        <f>IF(ISNUMBER($M88), IF(ISNUMBER(MATRIX!BB88),$M88*MATRIX!BB88,"n/a"),"")</f>
        <v/>
      </c>
      <c r="AC88" s="77"/>
      <c r="AD88" s="81" t="str">
        <f>IF(ISNUMBER($M88), IF(ISNUMBER(MATRIX!BJ88),M88*MATRIX!BJ88,"n/a"),"")</f>
        <v/>
      </c>
      <c r="AE88" s="77" t="s">
        <v>434</v>
      </c>
      <c r="AF88" s="83" t="str">
        <f>IF(ISNUMBER($M88), IF(ISNUMBER(MATRIX!BL88),$M88*MATRIX!BL88,"n/a"),"")</f>
        <v/>
      </c>
      <c r="AH88" s="223" t="str">
        <f>IF(ISNUMBER($M88), IF(MV&gt;200,IF(ISNUMBER(MATRIX!CL88),MATRIX!CL88,"n/a"),IF(ISNUMBER(MATRIX!CH88),MATRIX!CH88,"n/a")),"")</f>
        <v/>
      </c>
      <c r="AI88" s="1"/>
      <c r="AJ88" s="1" t="str">
        <f>IF(ISNUMBER(M88),IF(AND(ISNUMBER('HI-Z-OUTPUT'!AV88),'HI-Z-OUTPUT'!AV88&lt;&gt;0),'HI-Z-OUTPUT'!AV88,'Hi-Z-INPUT'!$K$7*'Hi-Z-INPUT'!$K$11),"")</f>
        <v/>
      </c>
      <c r="AK88" s="1"/>
      <c r="AL88" s="161" t="str">
        <f t="shared" si="24"/>
        <v/>
      </c>
      <c r="AM88" s="1"/>
      <c r="AN88" s="124" t="str">
        <f>IF(ISNUMBER($M88),IF(MV&lt;200,IF(ISNUMBER(MATRIX!BA88),ROUND(MATRIX!BA88/1000*IDLE*CKWH,2),"-"),IF(ISNUMBER(MATRIX!BK88),ROUND(MATRIX!BK88/1000*IDLE*CKWH,2),"-")),"")</f>
        <v/>
      </c>
      <c r="AO88" s="125" t="str">
        <f t="shared" si="25"/>
        <v/>
      </c>
      <c r="AQ88" s="104" t="str">
        <f>IF(ISNUMBER($M88),IF(MV&lt;200,IF(ISNUMBER(MATRIX!BC88),ROUND(MATRIX!BC88/1000*RUNNING*CKWH,2),"-"),IF(ISNUMBER(MATRIX!BM88),ROUND(MATRIX!BM88/1000*RUNNING*CKWH,2),"-")),"")</f>
        <v/>
      </c>
      <c r="AR88" s="130" t="str">
        <f t="shared" si="26"/>
        <v/>
      </c>
      <c r="AT88" s="104"/>
      <c r="AU88" s="130" t="str">
        <f t="shared" si="27"/>
        <v/>
      </c>
      <c r="AW88" s="129" t="str">
        <f t="shared" si="20"/>
        <v/>
      </c>
      <c r="AX88" s="127" t="str">
        <f t="shared" si="21"/>
        <v/>
      </c>
      <c r="AZ88" s="101" t="str">
        <f>IF(ISNUMBER(M88),IF(ISNUMBER(MATRIX!BU88),M88*MATRIX!BU88,"n/a"),"")</f>
        <v/>
      </c>
      <c r="BA88" s="72"/>
      <c r="BB88" s="72" t="str">
        <f>IF(ISNUMBER(M88),IF(ISNUMBER(MATRIX!BV88*AL88),M88*MATRIX!BV88*AL88,"n/a"),"")</f>
        <v/>
      </c>
      <c r="BC88" s="72"/>
      <c r="BD88" s="100" t="str">
        <f t="shared" si="22"/>
        <v/>
      </c>
      <c r="BE88" s="96"/>
      <c r="BF88" s="157" t="str">
        <f t="shared" si="23"/>
        <v/>
      </c>
      <c r="BG88" s="158" t="str">
        <f t="shared" si="28"/>
        <v/>
      </c>
      <c r="BI88" s="85" t="str">
        <f>IF(ISNUMBER(M88),IF(ISNUMBER(MATRIX!Y88),MATRIX!Y88,"n/a"),"")</f>
        <v/>
      </c>
      <c r="BJ88" s="86" t="str">
        <f t="shared" si="29"/>
        <v/>
      </c>
    </row>
    <row r="89" spans="1:62">
      <c r="A89" s="45" t="str">
        <f>MATRIX!A89</f>
        <v>CROWN</v>
      </c>
      <c r="B89" s="11" t="str">
        <f>IF(MATRIX!B89&lt;&gt;0,MATRIX!B89,"-")</f>
        <v>XTi 2002</v>
      </c>
      <c r="D89" t="b">
        <f>ISNUMBER(MATRIX!G89)</f>
        <v>0</v>
      </c>
      <c r="E89" t="b">
        <f>ISNUMBER(MATRIX!H89)</f>
        <v>0</v>
      </c>
      <c r="G89" t="b">
        <f>AND(WM&lt;=MATRIX!N89,MATRIX!N89&lt;=PIU*WM)</f>
        <v>0</v>
      </c>
      <c r="H89" t="b">
        <f>AND(WM&lt;=MATRIX!O89,MATRIX!O89&lt;=PIU*WM)</f>
        <v>0</v>
      </c>
      <c r="J89" s="1" t="str">
        <f>IF(AND(D89,G89),CEILING(ML/MATRIX!G89,1),"")</f>
        <v/>
      </c>
      <c r="K89" s="1" t="str">
        <f>IF(AND(E89,H89),CEILING(ML/MATRIX!H89,1),"")</f>
        <v/>
      </c>
      <c r="M89" s="64" t="str">
        <f t="shared" si="18"/>
        <v/>
      </c>
      <c r="O89" s="62" t="str">
        <f>IF(ISNUMBER(M89),M89*MATRIX!E89,"-")</f>
        <v>-</v>
      </c>
      <c r="Q89" s="66" t="str">
        <f>IF(ISNUMBER($M89),IF(KP="kg",M89*MATRIX!CC89,M89*MATRIX!CC89*2.2),"-")</f>
        <v>-</v>
      </c>
      <c r="R89" s="65" t="str">
        <f t="shared" si="19"/>
        <v/>
      </c>
      <c r="T89" s="1" t="str">
        <f>IF(AND(VI&lt;100,ISNUMBER(M89),D89),MATRIX!N89,IF(AND(VI&gt;=100,ISNUMBER(M89),E89),MATRIX!O89,""))</f>
        <v/>
      </c>
      <c r="V89" s="70" t="str">
        <f>IF(ISNUMBER(T89),IF(VI&lt;100,T89*M89*MATRIX!G89,T89*M89*MATRIX!H89),"")</f>
        <v/>
      </c>
      <c r="X89" s="40" t="str">
        <f>IF(ISNUMBER(M89),IF(ISNUMBER(MATRIX!U89),IF(MATRIX!U89-INT(MATRIX!U89)=0,MATRIX!U89,"("&amp;MATRIX!U89&amp;")"),"n/a"),"")</f>
        <v/>
      </c>
      <c r="Y89" s="77"/>
      <c r="Z89" s="81" t="str">
        <f>IF(ISNUMBER(M89), IF(ISNUMBER(MATRIX!AZ89),M89*MATRIX!AZ89,"n/a"),"")</f>
        <v/>
      </c>
      <c r="AA89" s="77"/>
      <c r="AB89" s="83" t="str">
        <f>IF(ISNUMBER($M89), IF(ISNUMBER(MATRIX!BB89),$M89*MATRIX!BB89,"n/a"),"")</f>
        <v/>
      </c>
      <c r="AC89" s="77"/>
      <c r="AD89" s="81" t="str">
        <f>IF(ISNUMBER($M89), IF(ISNUMBER(MATRIX!BJ89),M89*MATRIX!BJ89,"n/a"),"")</f>
        <v/>
      </c>
      <c r="AE89" s="77" t="s">
        <v>434</v>
      </c>
      <c r="AF89" s="83" t="str">
        <f>IF(ISNUMBER($M89), IF(ISNUMBER(MATRIX!BL89),$M89*MATRIX!BL89,"n/a"),"")</f>
        <v/>
      </c>
      <c r="AH89" s="223" t="str">
        <f>IF(ISNUMBER($M89), IF(MV&gt;200,IF(ISNUMBER(MATRIX!CL89),MATRIX!CL89,"n/a"),IF(ISNUMBER(MATRIX!CH89),MATRIX!CH89,"n/a")),"")</f>
        <v/>
      </c>
      <c r="AI89" s="1"/>
      <c r="AJ89" s="1" t="str">
        <f>IF(ISNUMBER(M89),IF(AND(ISNUMBER('HI-Z-OUTPUT'!AV89),'HI-Z-OUTPUT'!AV89&lt;&gt;0),'HI-Z-OUTPUT'!AV89,'Hi-Z-INPUT'!$K$7*'Hi-Z-INPUT'!$K$11),"")</f>
        <v/>
      </c>
      <c r="AK89" s="1"/>
      <c r="AL89" s="161" t="str">
        <f t="shared" si="24"/>
        <v/>
      </c>
      <c r="AM89" s="1"/>
      <c r="AN89" s="124" t="str">
        <f>IF(ISNUMBER($M89),IF(MV&lt;200,IF(ISNUMBER(MATRIX!BA89),ROUND(MATRIX!BA89/1000*IDLE*CKWH,2),"-"),IF(ISNUMBER(MATRIX!BK89),ROUND(MATRIX!BK89/1000*IDLE*CKWH,2),"-")),"")</f>
        <v/>
      </c>
      <c r="AO89" s="125" t="str">
        <f t="shared" si="25"/>
        <v/>
      </c>
      <c r="AQ89" s="104" t="str">
        <f>IF(ISNUMBER($M89),IF(MV&lt;200,IF(ISNUMBER(MATRIX!BC89),ROUND(MATRIX!BC89/1000*RUNNING*CKWH,2),"-"),IF(ISNUMBER(MATRIX!BM89),ROUND(MATRIX!BM89/1000*RUNNING*CKWH,2),"-")),"")</f>
        <v/>
      </c>
      <c r="AR89" s="130" t="str">
        <f t="shared" si="26"/>
        <v/>
      </c>
      <c r="AT89" s="104"/>
      <c r="AU89" s="130" t="str">
        <f t="shared" si="27"/>
        <v/>
      </c>
      <c r="AW89" s="129" t="str">
        <f t="shared" si="20"/>
        <v/>
      </c>
      <c r="AX89" s="127" t="str">
        <f t="shared" si="21"/>
        <v/>
      </c>
      <c r="AZ89" s="101" t="str">
        <f>IF(ISNUMBER(M89),IF(ISNUMBER(MATRIX!BU89),M89*MATRIX!BU89,"n/a"),"")</f>
        <v/>
      </c>
      <c r="BA89" s="72"/>
      <c r="BB89" s="72" t="str">
        <f>IF(ISNUMBER(M89),IF(ISNUMBER(MATRIX!BV89*AL89),M89*MATRIX!BV89*AL89,"n/a"),"")</f>
        <v/>
      </c>
      <c r="BC89" s="72"/>
      <c r="BD89" s="100" t="str">
        <f t="shared" si="22"/>
        <v/>
      </c>
      <c r="BE89" s="96"/>
      <c r="BF89" s="157" t="str">
        <f t="shared" si="23"/>
        <v/>
      </c>
      <c r="BG89" s="158" t="str">
        <f t="shared" si="28"/>
        <v/>
      </c>
      <c r="BI89" s="85" t="str">
        <f>IF(ISNUMBER(M89),IF(ISNUMBER(MATRIX!Y89),MATRIX!Y89,"n/a"),"")</f>
        <v/>
      </c>
      <c r="BJ89" s="86" t="str">
        <f t="shared" si="29"/>
        <v/>
      </c>
    </row>
    <row r="90" spans="1:62">
      <c r="A90" s="45" t="str">
        <f>MATRIX!A90</f>
        <v>CROWN</v>
      </c>
      <c r="B90" s="11" t="str">
        <f>IF(MATRIX!B90&lt;&gt;0,MATRIX!B90,"-")</f>
        <v>XTi 4002</v>
      </c>
      <c r="D90" t="b">
        <f>ISNUMBER(MATRIX!G90)</f>
        <v>0</v>
      </c>
      <c r="E90" t="b">
        <f>ISNUMBER(MATRIX!H90)</f>
        <v>0</v>
      </c>
      <c r="G90" t="b">
        <f>AND(WM&lt;=MATRIX!N90,MATRIX!N90&lt;=PIU*WM)</f>
        <v>0</v>
      </c>
      <c r="H90" t="b">
        <f>AND(WM&lt;=MATRIX!O90,MATRIX!O90&lt;=PIU*WM)</f>
        <v>0</v>
      </c>
      <c r="J90" s="1" t="str">
        <f>IF(AND(D90,G90),CEILING(ML/MATRIX!G90,1),"")</f>
        <v/>
      </c>
      <c r="K90" s="1" t="str">
        <f>IF(AND(E90,H90),CEILING(ML/MATRIX!H90,1),"")</f>
        <v/>
      </c>
      <c r="M90" s="64" t="str">
        <f t="shared" si="18"/>
        <v/>
      </c>
      <c r="O90" s="62" t="str">
        <f>IF(ISNUMBER(M90),M90*MATRIX!E90,"-")</f>
        <v>-</v>
      </c>
      <c r="Q90" s="66" t="str">
        <f>IF(ISNUMBER($M90),IF(KP="kg",M90*MATRIX!CC90,M90*MATRIX!CC90*2.2),"-")</f>
        <v>-</v>
      </c>
      <c r="R90" s="65" t="str">
        <f t="shared" si="19"/>
        <v/>
      </c>
      <c r="T90" s="1" t="str">
        <f>IF(AND(VI&lt;100,ISNUMBER(M90),D90),MATRIX!N90,IF(AND(VI&gt;=100,ISNUMBER(M90),E90),MATRIX!O90,""))</f>
        <v/>
      </c>
      <c r="V90" s="70" t="str">
        <f>IF(ISNUMBER(T90),IF(VI&lt;100,T90*M90*MATRIX!G90,T90*M90*MATRIX!H90),"")</f>
        <v/>
      </c>
      <c r="X90" s="40" t="str">
        <f>IF(ISNUMBER(M90),IF(ISNUMBER(MATRIX!U90),IF(MATRIX!U90-INT(MATRIX!U90)=0,MATRIX!U90,"("&amp;MATRIX!U90&amp;")"),"n/a"),"")</f>
        <v/>
      </c>
      <c r="Y90" s="77"/>
      <c r="Z90" s="81" t="str">
        <f>IF(ISNUMBER(M90), IF(ISNUMBER(MATRIX!AZ90),M90*MATRIX!AZ90,"n/a"),"")</f>
        <v/>
      </c>
      <c r="AA90" s="77"/>
      <c r="AB90" s="83" t="str">
        <f>IF(ISNUMBER($M90), IF(ISNUMBER(MATRIX!BB90),$M90*MATRIX!BB90,"n/a"),"")</f>
        <v/>
      </c>
      <c r="AC90" s="77"/>
      <c r="AD90" s="81" t="str">
        <f>IF(ISNUMBER($M90), IF(ISNUMBER(MATRIX!BJ90),M90*MATRIX!BJ90,"n/a"),"")</f>
        <v/>
      </c>
      <c r="AE90" s="77" t="s">
        <v>434</v>
      </c>
      <c r="AF90" s="83" t="str">
        <f>IF(ISNUMBER($M90), IF(ISNUMBER(MATRIX!BL90),$M90*MATRIX!BL90,"n/a"),"")</f>
        <v/>
      </c>
      <c r="AH90" s="223" t="str">
        <f>IF(ISNUMBER($M90), IF(MV&gt;200,IF(ISNUMBER(MATRIX!CL90),MATRIX!CL90,"n/a"),IF(ISNUMBER(MATRIX!CH90),MATRIX!CH90,"n/a")),"")</f>
        <v/>
      </c>
      <c r="AI90" s="1"/>
      <c r="AJ90" s="1" t="str">
        <f>IF(ISNUMBER(M90),IF(AND(ISNUMBER('HI-Z-OUTPUT'!AV90),'HI-Z-OUTPUT'!AV90&lt;&gt;0),'HI-Z-OUTPUT'!AV90,'Hi-Z-INPUT'!$K$7*'Hi-Z-INPUT'!$K$11),"")</f>
        <v/>
      </c>
      <c r="AK90" s="1"/>
      <c r="AL90" s="161" t="str">
        <f t="shared" si="24"/>
        <v/>
      </c>
      <c r="AM90" s="1"/>
      <c r="AN90" s="124" t="str">
        <f>IF(ISNUMBER($M90),IF(MV&lt;200,IF(ISNUMBER(MATRIX!BA90),ROUND(MATRIX!BA90/1000*IDLE*CKWH,2),"-"),IF(ISNUMBER(MATRIX!BK90),ROUND(MATRIX!BK90/1000*IDLE*CKWH,2),"-")),"")</f>
        <v/>
      </c>
      <c r="AO90" s="125" t="str">
        <f t="shared" si="25"/>
        <v/>
      </c>
      <c r="AQ90" s="104" t="str">
        <f>IF(ISNUMBER($M90),IF(MV&lt;200,IF(ISNUMBER(MATRIX!BC90),ROUND(MATRIX!BC90/1000*RUNNING*CKWH,2),"-"),IF(ISNUMBER(MATRIX!BM90),ROUND(MATRIX!BM90/1000*RUNNING*CKWH,2),"-")),"")</f>
        <v/>
      </c>
      <c r="AR90" s="130" t="str">
        <f t="shared" si="26"/>
        <v/>
      </c>
      <c r="AT90" s="104"/>
      <c r="AU90" s="130" t="str">
        <f t="shared" si="27"/>
        <v/>
      </c>
      <c r="AW90" s="129" t="str">
        <f t="shared" si="20"/>
        <v/>
      </c>
      <c r="AX90" s="127" t="str">
        <f t="shared" si="21"/>
        <v/>
      </c>
      <c r="AZ90" s="101" t="str">
        <f>IF(ISNUMBER(M90),IF(ISNUMBER(MATRIX!BU90),M90*MATRIX!BU90,"n/a"),"")</f>
        <v/>
      </c>
      <c r="BA90" s="72"/>
      <c r="BB90" s="72" t="str">
        <f>IF(ISNUMBER(M90),IF(ISNUMBER(MATRIX!BV90*AL90),M90*MATRIX!BV90*AL90,"n/a"),"")</f>
        <v/>
      </c>
      <c r="BC90" s="72"/>
      <c r="BD90" s="100" t="str">
        <f t="shared" si="22"/>
        <v/>
      </c>
      <c r="BE90" s="96"/>
      <c r="BF90" s="157" t="str">
        <f t="shared" si="23"/>
        <v/>
      </c>
      <c r="BG90" s="158" t="str">
        <f t="shared" si="28"/>
        <v/>
      </c>
      <c r="BI90" s="85" t="str">
        <f>IF(ISNUMBER(M90),IF(ISNUMBER(MATRIX!Y90),MATRIX!Y90,"n/a"),"")</f>
        <v/>
      </c>
      <c r="BJ90" s="86" t="str">
        <f t="shared" si="29"/>
        <v/>
      </c>
    </row>
    <row r="91" spans="1:62">
      <c r="A91" s="45" t="str">
        <f>MATRIX!A91</f>
        <v>CROWN</v>
      </c>
      <c r="B91" s="11" t="str">
        <f>IF(MATRIX!B91&lt;&gt;0,MATRIX!B91,"-")</f>
        <v>XTi 6002</v>
      </c>
      <c r="D91" t="b">
        <f>ISNUMBER(MATRIX!G91)</f>
        <v>0</v>
      </c>
      <c r="E91" t="b">
        <f>ISNUMBER(MATRIX!H91)</f>
        <v>0</v>
      </c>
      <c r="G91" t="b">
        <f>AND(WM&lt;=MATRIX!N91,MATRIX!N91&lt;=PIU*WM)</f>
        <v>0</v>
      </c>
      <c r="H91" t="b">
        <f>AND(WM&lt;=MATRIX!O91,MATRIX!O91&lt;=PIU*WM)</f>
        <v>0</v>
      </c>
      <c r="J91" s="1" t="str">
        <f>IF(AND(D91,G91),CEILING(ML/MATRIX!G91,1),"")</f>
        <v/>
      </c>
      <c r="K91" s="1" t="str">
        <f>IF(AND(E91,H91),CEILING(ML/MATRIX!H91,1),"")</f>
        <v/>
      </c>
      <c r="M91" s="64" t="str">
        <f t="shared" si="18"/>
        <v/>
      </c>
      <c r="O91" s="62" t="str">
        <f>IF(ISNUMBER(M91),M91*MATRIX!E91,"-")</f>
        <v>-</v>
      </c>
      <c r="Q91" s="66" t="str">
        <f>IF(ISNUMBER($M91),IF(KP="kg",M91*MATRIX!CC91,M91*MATRIX!CC91*2.2),"-")</f>
        <v>-</v>
      </c>
      <c r="R91" s="65" t="str">
        <f t="shared" si="19"/>
        <v/>
      </c>
      <c r="T91" s="1" t="str">
        <f>IF(AND(VI&lt;100,ISNUMBER(M91),D91),MATRIX!N91,IF(AND(VI&gt;=100,ISNUMBER(M91),E91),MATRIX!O91,""))</f>
        <v/>
      </c>
      <c r="V91" s="70" t="str">
        <f>IF(ISNUMBER(T91),IF(VI&lt;100,T91*M91*MATRIX!G91,T91*M91*MATRIX!H91),"")</f>
        <v/>
      </c>
      <c r="X91" s="40" t="str">
        <f>IF(ISNUMBER(M91),IF(ISNUMBER(MATRIX!U91),IF(MATRIX!U91-INT(MATRIX!U91)=0,MATRIX!U91,"("&amp;MATRIX!U91&amp;")"),"n/a"),"")</f>
        <v/>
      </c>
      <c r="Y91" s="77"/>
      <c r="Z91" s="81" t="str">
        <f>IF(ISNUMBER(M91), IF(ISNUMBER(MATRIX!AZ91),M91*MATRIX!AZ91,"n/a"),"")</f>
        <v/>
      </c>
      <c r="AA91" s="77"/>
      <c r="AB91" s="83" t="str">
        <f>IF(ISNUMBER($M91), IF(ISNUMBER(MATRIX!BB91),$M91*MATRIX!BB91,"n/a"),"")</f>
        <v/>
      </c>
      <c r="AC91" s="77"/>
      <c r="AD91" s="81" t="str">
        <f>IF(ISNUMBER($M91), IF(ISNUMBER(MATRIX!BJ91),M91*MATRIX!BJ91,"n/a"),"")</f>
        <v/>
      </c>
      <c r="AE91" s="77" t="s">
        <v>434</v>
      </c>
      <c r="AF91" s="83" t="str">
        <f>IF(ISNUMBER($M91), IF(ISNUMBER(MATRIX!BL91),$M91*MATRIX!BL91,"n/a"),"")</f>
        <v/>
      </c>
      <c r="AH91" s="223" t="str">
        <f>IF(ISNUMBER($M91), IF(MV&gt;200,IF(ISNUMBER(MATRIX!CL91),MATRIX!CL91,"n/a"),IF(ISNUMBER(MATRIX!CH91),MATRIX!CH91,"n/a")),"")</f>
        <v/>
      </c>
      <c r="AI91" s="1"/>
      <c r="AJ91" s="1" t="str">
        <f>IF(ISNUMBER(M91),IF(AND(ISNUMBER('HI-Z-OUTPUT'!AV91),'HI-Z-OUTPUT'!AV91&lt;&gt;0),'HI-Z-OUTPUT'!AV91,'Hi-Z-INPUT'!$K$7*'Hi-Z-INPUT'!$K$11),"")</f>
        <v/>
      </c>
      <c r="AK91" s="1"/>
      <c r="AL91" s="161" t="str">
        <f t="shared" si="24"/>
        <v/>
      </c>
      <c r="AM91" s="1"/>
      <c r="AN91" s="124" t="str">
        <f>IF(ISNUMBER($M91),IF(MV&lt;200,IF(ISNUMBER(MATRIX!BA91),ROUND(MATRIX!BA91/1000*IDLE*CKWH,2),"-"),IF(ISNUMBER(MATRIX!BK91),ROUND(MATRIX!BK91/1000*IDLE*CKWH,2),"-")),"")</f>
        <v/>
      </c>
      <c r="AO91" s="125" t="str">
        <f t="shared" si="25"/>
        <v/>
      </c>
      <c r="AQ91" s="104" t="str">
        <f>IF(ISNUMBER($M91),IF(MV&lt;200,IF(ISNUMBER(MATRIX!BC91),ROUND(MATRIX!BC91/1000*RUNNING*CKWH,2),"-"),IF(ISNUMBER(MATRIX!BM91),ROUND(MATRIX!BM91/1000*RUNNING*CKWH,2),"-")),"")</f>
        <v/>
      </c>
      <c r="AR91" s="130" t="str">
        <f t="shared" si="26"/>
        <v/>
      </c>
      <c r="AT91" s="104"/>
      <c r="AU91" s="130" t="str">
        <f t="shared" si="27"/>
        <v/>
      </c>
      <c r="AW91" s="129" t="str">
        <f t="shared" si="20"/>
        <v/>
      </c>
      <c r="AX91" s="127" t="str">
        <f t="shared" si="21"/>
        <v/>
      </c>
      <c r="AZ91" s="101" t="str">
        <f>IF(ISNUMBER(M91),IF(ISNUMBER(MATRIX!BU91),M91*MATRIX!BU91,"n/a"),"")</f>
        <v/>
      </c>
      <c r="BA91" s="72"/>
      <c r="BB91" s="72" t="str">
        <f>IF(ISNUMBER(M91),IF(ISNUMBER(MATRIX!BV91*AL91),M91*MATRIX!BV91*AL91,"n/a"),"")</f>
        <v/>
      </c>
      <c r="BC91" s="72"/>
      <c r="BD91" s="100" t="str">
        <f t="shared" si="22"/>
        <v/>
      </c>
      <c r="BE91" s="96"/>
      <c r="BF91" s="157" t="str">
        <f t="shared" si="23"/>
        <v/>
      </c>
      <c r="BG91" s="158" t="str">
        <f t="shared" si="28"/>
        <v/>
      </c>
      <c r="BI91" s="85" t="str">
        <f>IF(ISNUMBER(M91),IF(ISNUMBER(MATRIX!Y91),MATRIX!Y91,"n/a"),"")</f>
        <v/>
      </c>
      <c r="BJ91" s="86" t="str">
        <f t="shared" si="29"/>
        <v/>
      </c>
    </row>
    <row r="92" spans="1:62">
      <c r="A92" s="45" t="str">
        <f>MATRIX!A92</f>
        <v>CROWN</v>
      </c>
      <c r="B92" s="11" t="str">
        <f>IF(MATRIX!B92&lt;&gt;0,MATRIX!B92,"-")</f>
        <v>I-TECH 4x3500HD</v>
      </c>
      <c r="D92" t="b">
        <f>ISNUMBER(MATRIX!G92)</f>
        <v>1</v>
      </c>
      <c r="E92" t="b">
        <f>ISNUMBER(MATRIX!H92)</f>
        <v>1</v>
      </c>
      <c r="G92" t="b">
        <f>AND(WM&lt;=MATRIX!N92,MATRIX!N92&lt;=PIU*WM)</f>
        <v>0</v>
      </c>
      <c r="H92" t="b">
        <f>AND(WM&lt;=MATRIX!O92,MATRIX!O92&lt;=PIU*WM)</f>
        <v>0</v>
      </c>
      <c r="J92" s="1" t="str">
        <f>IF(AND(D92,G92),CEILING(ML/MATRIX!G92,1),"")</f>
        <v/>
      </c>
      <c r="K92" s="1" t="str">
        <f>IF(AND(E92,H92),CEILING(ML/MATRIX!H92,1),"")</f>
        <v/>
      </c>
      <c r="M92" s="64" t="str">
        <f t="shared" si="18"/>
        <v/>
      </c>
      <c r="O92" s="62" t="str">
        <f>IF(ISNUMBER(M92),M92*MATRIX!E92,"-")</f>
        <v>-</v>
      </c>
      <c r="Q92" s="66" t="str">
        <f>IF(ISNUMBER($M92),IF(KP="kg",M92*MATRIX!CC92,M92*MATRIX!CC92*2.2),"-")</f>
        <v>-</v>
      </c>
      <c r="R92" s="65" t="str">
        <f t="shared" si="19"/>
        <v/>
      </c>
      <c r="T92" s="1" t="str">
        <f>IF(AND(VI&lt;100,ISNUMBER(M92),D92),MATRIX!N92,IF(AND(VI&gt;=100,ISNUMBER(M92),E92),MATRIX!O92,""))</f>
        <v/>
      </c>
      <c r="V92" s="70" t="str">
        <f>IF(ISNUMBER(T92),IF(VI&lt;100,T92*M92*MATRIX!G92,T92*M92*MATRIX!H92),"")</f>
        <v/>
      </c>
      <c r="X92" s="40" t="str">
        <f>IF(ISNUMBER(M92),IF(ISNUMBER(MATRIX!U92),IF(MATRIX!U92-INT(MATRIX!U92)=0,MATRIX!U92,"("&amp;MATRIX!U92&amp;")"),"n/a"),"")</f>
        <v/>
      </c>
      <c r="Y92" s="77"/>
      <c r="Z92" s="81" t="str">
        <f>IF(ISNUMBER(M92), IF(ISNUMBER(MATRIX!AZ92),M92*MATRIX!AZ92,"n/a"),"")</f>
        <v/>
      </c>
      <c r="AA92" s="77"/>
      <c r="AB92" s="83" t="str">
        <f>IF(ISNUMBER($M92), IF(ISNUMBER(MATRIX!BB92),$M92*MATRIX!BB92,"n/a"),"")</f>
        <v/>
      </c>
      <c r="AC92" s="77"/>
      <c r="AD92" s="81" t="str">
        <f>IF(ISNUMBER($M92), IF(ISNUMBER(MATRIX!BJ92),M92*MATRIX!BJ92,"n/a"),"")</f>
        <v/>
      </c>
      <c r="AE92" s="77" t="s">
        <v>434</v>
      </c>
      <c r="AF92" s="83" t="str">
        <f>IF(ISNUMBER($M92), IF(ISNUMBER(MATRIX!BL92),$M92*MATRIX!BL92,"n/a"),"")</f>
        <v/>
      </c>
      <c r="AH92" s="223" t="str">
        <f>IF(ISNUMBER($M92), IF(MV&gt;200,IF(ISNUMBER(MATRIX!CL92),MATRIX!CL92,"n/a"),IF(ISNUMBER(MATRIX!CH92),MATRIX!CH92,"n/a")),"")</f>
        <v/>
      </c>
      <c r="AI92" s="1"/>
      <c r="AJ92" s="1" t="str">
        <f>IF(ISNUMBER(M92),IF(AND(ISNUMBER('HI-Z-OUTPUT'!AV92),'HI-Z-OUTPUT'!AV92&lt;&gt;0),'HI-Z-OUTPUT'!AV92,'Hi-Z-INPUT'!$K$7*'Hi-Z-INPUT'!$K$11),"")</f>
        <v/>
      </c>
      <c r="AK92" s="1"/>
      <c r="AL92" s="161" t="str">
        <f t="shared" si="24"/>
        <v/>
      </c>
      <c r="AM92" s="1"/>
      <c r="AN92" s="124" t="str">
        <f>IF(ISNUMBER($M92),IF(MV&lt;200,IF(ISNUMBER(MATRIX!BA92),ROUND(MATRIX!BA92/1000*IDLE*CKWH,2),"-"),IF(ISNUMBER(MATRIX!BK92),ROUND(MATRIX!BK92/1000*IDLE*CKWH,2),"-")),"")</f>
        <v/>
      </c>
      <c r="AO92" s="125" t="str">
        <f t="shared" si="25"/>
        <v/>
      </c>
      <c r="AQ92" s="104" t="str">
        <f>IF(ISNUMBER($M92),IF(MV&lt;200,IF(ISNUMBER(MATRIX!BC92),ROUND(MATRIX!BC92/1000*RUNNING*CKWH,2),"-"),IF(ISNUMBER(MATRIX!BM92),ROUND(MATRIX!BM92/1000*RUNNING*CKWH,2),"-")),"")</f>
        <v/>
      </c>
      <c r="AR92" s="130" t="str">
        <f t="shared" si="26"/>
        <v/>
      </c>
      <c r="AT92" s="104"/>
      <c r="AU92" s="130" t="str">
        <f t="shared" si="27"/>
        <v/>
      </c>
      <c r="AW92" s="129" t="str">
        <f t="shared" si="20"/>
        <v/>
      </c>
      <c r="AX92" s="127" t="str">
        <f t="shared" si="21"/>
        <v/>
      </c>
      <c r="AZ92" s="101" t="str">
        <f>IF(ISNUMBER(M92),IF(ISNUMBER(MATRIX!BU92),M92*MATRIX!BU92,"n/a"),"")</f>
        <v/>
      </c>
      <c r="BA92" s="72"/>
      <c r="BB92" s="72" t="str">
        <f>IF(ISNUMBER(M92),IF(ISNUMBER(MATRIX!BV92*AL92),M92*MATRIX!BV92*AL92,"n/a"),"")</f>
        <v/>
      </c>
      <c r="BC92" s="72"/>
      <c r="BD92" s="100" t="str">
        <f t="shared" si="22"/>
        <v/>
      </c>
      <c r="BE92" s="96"/>
      <c r="BF92" s="157" t="str">
        <f t="shared" si="23"/>
        <v/>
      </c>
      <c r="BG92" s="158" t="str">
        <f t="shared" si="28"/>
        <v/>
      </c>
      <c r="BI92" s="85" t="str">
        <f>IF(ISNUMBER(M92),IF(ISNUMBER(MATRIX!Y92),MATRIX!Y92,"n/a"),"")</f>
        <v/>
      </c>
      <c r="BJ92" s="86" t="str">
        <f t="shared" si="29"/>
        <v/>
      </c>
    </row>
    <row r="93" spans="1:62">
      <c r="A93" s="45" t="str">
        <f>MATRIX!A93</f>
        <v>CROWN</v>
      </c>
      <c r="B93" s="11" t="str">
        <f>IF(MATRIX!B93&lt;&gt;0,MATRIX!B93,"-")</f>
        <v>I-T5000HD</v>
      </c>
      <c r="D93" t="b">
        <f>ISNUMBER(MATRIX!G93)</f>
        <v>0</v>
      </c>
      <c r="E93" t="b">
        <f>ISNUMBER(MATRIX!H93)</f>
        <v>0</v>
      </c>
      <c r="G93" t="b">
        <f>AND(WM&lt;=MATRIX!N93,MATRIX!N93&lt;=PIU*WM)</f>
        <v>0</v>
      </c>
      <c r="H93" t="b">
        <f>AND(WM&lt;=MATRIX!O93,MATRIX!O93&lt;=PIU*WM)</f>
        <v>0</v>
      </c>
      <c r="J93" s="1" t="str">
        <f>IF(AND(D93,G93),CEILING(ML/MATRIX!G93,1),"")</f>
        <v/>
      </c>
      <c r="K93" s="1" t="str">
        <f>IF(AND(E93,H93),CEILING(ML/MATRIX!H93,1),"")</f>
        <v/>
      </c>
      <c r="M93" s="64" t="str">
        <f t="shared" si="18"/>
        <v/>
      </c>
      <c r="O93" s="62" t="str">
        <f>IF(ISNUMBER(M93),M93*MATRIX!E93,"-")</f>
        <v>-</v>
      </c>
      <c r="Q93" s="66" t="str">
        <f>IF(ISNUMBER($M93),IF(KP="kg",M93*MATRIX!CC93,M93*MATRIX!CC93*2.2),"-")</f>
        <v>-</v>
      </c>
      <c r="R93" s="65" t="str">
        <f t="shared" si="19"/>
        <v/>
      </c>
      <c r="T93" s="1" t="str">
        <f>IF(AND(VI&lt;100,ISNUMBER(M93),D93),MATRIX!N93,IF(AND(VI&gt;=100,ISNUMBER(M93),E93),MATRIX!O93,""))</f>
        <v/>
      </c>
      <c r="V93" s="70" t="str">
        <f>IF(ISNUMBER(T93),IF(VI&lt;100,T93*M93*MATRIX!G93,T93*M93*MATRIX!H93),"")</f>
        <v/>
      </c>
      <c r="X93" s="40" t="str">
        <f>IF(ISNUMBER(M93),IF(ISNUMBER(MATRIX!U93),IF(MATRIX!U93-INT(MATRIX!U93)=0,MATRIX!U93,"("&amp;MATRIX!U93&amp;")"),"n/a"),"")</f>
        <v/>
      </c>
      <c r="Y93" s="77"/>
      <c r="Z93" s="81" t="str">
        <f>IF(ISNUMBER(M93), IF(ISNUMBER(MATRIX!AZ93),M93*MATRIX!AZ93,"n/a"),"")</f>
        <v/>
      </c>
      <c r="AA93" s="77"/>
      <c r="AB93" s="83" t="str">
        <f>IF(ISNUMBER($M93), IF(ISNUMBER(MATRIX!BB93),$M93*MATRIX!BB93,"n/a"),"")</f>
        <v/>
      </c>
      <c r="AC93" s="77"/>
      <c r="AD93" s="81" t="str">
        <f>IF(ISNUMBER($M93), IF(ISNUMBER(MATRIX!BJ93),M93*MATRIX!BJ93,"n/a"),"")</f>
        <v/>
      </c>
      <c r="AE93" s="77" t="s">
        <v>434</v>
      </c>
      <c r="AF93" s="83" t="str">
        <f>IF(ISNUMBER($M93), IF(ISNUMBER(MATRIX!BL93),$M93*MATRIX!BL93,"n/a"),"")</f>
        <v/>
      </c>
      <c r="AH93" s="223" t="str">
        <f>IF(ISNUMBER($M93), IF(MV&gt;200,IF(ISNUMBER(MATRIX!CL93),MATRIX!CL93,"n/a"),IF(ISNUMBER(MATRIX!CH93),MATRIX!CH93,"n/a")),"")</f>
        <v/>
      </c>
      <c r="AI93" s="1"/>
      <c r="AJ93" s="1" t="str">
        <f>IF(ISNUMBER(M93),IF(AND(ISNUMBER('HI-Z-OUTPUT'!AV93),'HI-Z-OUTPUT'!AV93&lt;&gt;0),'HI-Z-OUTPUT'!AV93,'Hi-Z-INPUT'!$K$7*'Hi-Z-INPUT'!$K$11),"")</f>
        <v/>
      </c>
      <c r="AK93" s="1"/>
      <c r="AL93" s="161" t="str">
        <f t="shared" si="24"/>
        <v/>
      </c>
      <c r="AM93" s="1"/>
      <c r="AN93" s="124" t="str">
        <f>IF(ISNUMBER($M93),IF(MV&lt;200,IF(ISNUMBER(MATRIX!BA93),ROUND(MATRIX!BA93/1000*IDLE*CKWH,2),"-"),IF(ISNUMBER(MATRIX!BK93),ROUND(MATRIX!BK93/1000*IDLE*CKWH,2),"-")),"")</f>
        <v/>
      </c>
      <c r="AO93" s="125" t="str">
        <f t="shared" si="25"/>
        <v/>
      </c>
      <c r="AQ93" s="104" t="str">
        <f>IF(ISNUMBER($M93),IF(MV&lt;200,IF(ISNUMBER(MATRIX!BC93),ROUND(MATRIX!BC93/1000*RUNNING*CKWH,2),"-"),IF(ISNUMBER(MATRIX!BM93),ROUND(MATRIX!BM93/1000*RUNNING*CKWH,2),"-")),"")</f>
        <v/>
      </c>
      <c r="AR93" s="130" t="str">
        <f t="shared" si="26"/>
        <v/>
      </c>
      <c r="AT93" s="104"/>
      <c r="AU93" s="130" t="str">
        <f t="shared" si="27"/>
        <v/>
      </c>
      <c r="AW93" s="129" t="str">
        <f t="shared" si="20"/>
        <v/>
      </c>
      <c r="AX93" s="127" t="str">
        <f t="shared" si="21"/>
        <v/>
      </c>
      <c r="AZ93" s="101" t="str">
        <f>IF(ISNUMBER(M93),IF(ISNUMBER(MATRIX!BU93),M93*MATRIX!BU93,"n/a"),"")</f>
        <v/>
      </c>
      <c r="BA93" s="72"/>
      <c r="BB93" s="72" t="str">
        <f>IF(ISNUMBER(M93),IF(ISNUMBER(MATRIX!BV93*AL93),M93*MATRIX!BV93*AL93,"n/a"),"")</f>
        <v/>
      </c>
      <c r="BC93" s="72"/>
      <c r="BD93" s="100" t="str">
        <f t="shared" si="22"/>
        <v/>
      </c>
      <c r="BE93" s="96"/>
      <c r="BF93" s="157" t="str">
        <f t="shared" si="23"/>
        <v/>
      </c>
      <c r="BG93" s="158" t="str">
        <f t="shared" si="28"/>
        <v/>
      </c>
      <c r="BI93" s="85" t="str">
        <f>IF(ISNUMBER(M93),IF(ISNUMBER(MATRIX!Y93),MATRIX!Y93,"n/a"),"")</f>
        <v/>
      </c>
      <c r="BJ93" s="86" t="str">
        <f t="shared" si="29"/>
        <v/>
      </c>
    </row>
    <row r="94" spans="1:62">
      <c r="A94" s="45" t="str">
        <f>MATRIX!A94</f>
        <v>CROWN</v>
      </c>
      <c r="B94" s="11" t="str">
        <f>IF(MATRIX!B94&lt;&gt;0,MATRIX!B94,"-")</f>
        <v>I-T9000HD</v>
      </c>
      <c r="D94" t="b">
        <f>ISNUMBER(MATRIX!G94)</f>
        <v>0</v>
      </c>
      <c r="E94" t="b">
        <f>ISNUMBER(MATRIX!H94)</f>
        <v>0</v>
      </c>
      <c r="G94" t="b">
        <f>AND(WM&lt;=MATRIX!N94,MATRIX!N94&lt;=PIU*WM)</f>
        <v>0</v>
      </c>
      <c r="H94" t="b">
        <f>AND(WM&lt;=MATRIX!O94,MATRIX!O94&lt;=PIU*WM)</f>
        <v>0</v>
      </c>
      <c r="J94" s="1" t="str">
        <f>IF(AND(D94,G94),CEILING(ML/MATRIX!G94,1),"")</f>
        <v/>
      </c>
      <c r="K94" s="1" t="str">
        <f>IF(AND(E94,H94),CEILING(ML/MATRIX!H94,1),"")</f>
        <v/>
      </c>
      <c r="M94" s="64" t="str">
        <f t="shared" si="18"/>
        <v/>
      </c>
      <c r="O94" s="62" t="str">
        <f>IF(ISNUMBER(M94),M94*MATRIX!E94,"-")</f>
        <v>-</v>
      </c>
      <c r="Q94" s="66" t="str">
        <f>IF(ISNUMBER($M94),IF(KP="kg",M94*MATRIX!CC94,M94*MATRIX!CC94*2.2),"-")</f>
        <v>-</v>
      </c>
      <c r="R94" s="65" t="str">
        <f t="shared" si="19"/>
        <v/>
      </c>
      <c r="T94" s="1" t="str">
        <f>IF(AND(VI&lt;100,ISNUMBER(M94),D94),MATRIX!N94,IF(AND(VI&gt;=100,ISNUMBER(M94),E94),MATRIX!O94,""))</f>
        <v/>
      </c>
      <c r="V94" s="70" t="str">
        <f>IF(ISNUMBER(T94),IF(VI&lt;100,T94*M94*MATRIX!G94,T94*M94*MATRIX!H94),"")</f>
        <v/>
      </c>
      <c r="X94" s="40" t="str">
        <f>IF(ISNUMBER(M94),IF(ISNUMBER(MATRIX!U94),IF(MATRIX!U94-INT(MATRIX!U94)=0,MATRIX!U94,"("&amp;MATRIX!U94&amp;")"),"n/a"),"")</f>
        <v/>
      </c>
      <c r="Y94" s="77"/>
      <c r="Z94" s="81" t="str">
        <f>IF(ISNUMBER(M94), IF(ISNUMBER(MATRIX!AZ94),M94*MATRIX!AZ94,"n/a"),"")</f>
        <v/>
      </c>
      <c r="AA94" s="77"/>
      <c r="AB94" s="83" t="str">
        <f>IF(ISNUMBER($M94), IF(ISNUMBER(MATRIX!BB94),$M94*MATRIX!BB94,"n/a"),"")</f>
        <v/>
      </c>
      <c r="AC94" s="77"/>
      <c r="AD94" s="81" t="str">
        <f>IF(ISNUMBER($M94), IF(ISNUMBER(MATRIX!BJ94),M94*MATRIX!BJ94,"n/a"),"")</f>
        <v/>
      </c>
      <c r="AE94" s="77" t="s">
        <v>434</v>
      </c>
      <c r="AF94" s="83" t="str">
        <f>IF(ISNUMBER($M94), IF(ISNUMBER(MATRIX!BL94),$M94*MATRIX!BL94,"n/a"),"")</f>
        <v/>
      </c>
      <c r="AH94" s="223" t="str">
        <f>IF(ISNUMBER($M94), IF(MV&gt;200,IF(ISNUMBER(MATRIX!CL94),MATRIX!CL94,"n/a"),IF(ISNUMBER(MATRIX!CH94),MATRIX!CH94,"n/a")),"")</f>
        <v/>
      </c>
      <c r="AI94" s="1"/>
      <c r="AJ94" s="1" t="str">
        <f>IF(ISNUMBER(M94),IF(AND(ISNUMBER('HI-Z-OUTPUT'!AV94),'HI-Z-OUTPUT'!AV94&lt;&gt;0),'HI-Z-OUTPUT'!AV94,'Hi-Z-INPUT'!$K$7*'Hi-Z-INPUT'!$K$11),"")</f>
        <v/>
      </c>
      <c r="AK94" s="1"/>
      <c r="AL94" s="161" t="str">
        <f t="shared" si="24"/>
        <v/>
      </c>
      <c r="AM94" s="1"/>
      <c r="AN94" s="124" t="str">
        <f>IF(ISNUMBER($M94),IF(MV&lt;200,IF(ISNUMBER(MATRIX!BA94),ROUND(MATRIX!BA94/1000*IDLE*CKWH,2),"-"),IF(ISNUMBER(MATRIX!BK94),ROUND(MATRIX!BK94/1000*IDLE*CKWH,2),"-")),"")</f>
        <v/>
      </c>
      <c r="AO94" s="125" t="str">
        <f t="shared" si="25"/>
        <v/>
      </c>
      <c r="AQ94" s="104" t="str">
        <f>IF(ISNUMBER($M94),IF(MV&lt;200,IF(ISNUMBER(MATRIX!BC94),ROUND(MATRIX!BC94/1000*RUNNING*CKWH,2),"-"),IF(ISNUMBER(MATRIX!BM94),ROUND(MATRIX!BM94/1000*RUNNING*CKWH,2),"-")),"")</f>
        <v/>
      </c>
      <c r="AR94" s="130" t="str">
        <f t="shared" si="26"/>
        <v/>
      </c>
      <c r="AT94" s="104"/>
      <c r="AU94" s="130" t="str">
        <f t="shared" si="27"/>
        <v/>
      </c>
      <c r="AW94" s="129" t="str">
        <f t="shared" si="20"/>
        <v/>
      </c>
      <c r="AX94" s="127" t="str">
        <f t="shared" si="21"/>
        <v/>
      </c>
      <c r="AZ94" s="101" t="str">
        <f>IF(ISNUMBER(M94),IF(ISNUMBER(MATRIX!BU94),M94*MATRIX!BU94,"n/a"),"")</f>
        <v/>
      </c>
      <c r="BA94" s="72"/>
      <c r="BB94" s="72" t="str">
        <f>IF(ISNUMBER(M94),IF(ISNUMBER(MATRIX!BV94*AL94),M94*MATRIX!BV94*AL94,"n/a"),"")</f>
        <v/>
      </c>
      <c r="BC94" s="72"/>
      <c r="BD94" s="100" t="str">
        <f t="shared" si="22"/>
        <v/>
      </c>
      <c r="BE94" s="96"/>
      <c r="BF94" s="157" t="str">
        <f t="shared" si="23"/>
        <v/>
      </c>
      <c r="BG94" s="158" t="str">
        <f t="shared" si="28"/>
        <v/>
      </c>
      <c r="BI94" s="85" t="str">
        <f>IF(ISNUMBER(M94),IF(ISNUMBER(MATRIX!Y94),MATRIX!Y94,"n/a"),"")</f>
        <v/>
      </c>
      <c r="BJ94" s="86" t="str">
        <f t="shared" si="29"/>
        <v/>
      </c>
    </row>
    <row r="95" spans="1:62">
      <c r="A95" s="45" t="str">
        <f>MATRIX!A95</f>
        <v>CROWN</v>
      </c>
      <c r="B95" s="11" t="str">
        <f>IF(MATRIX!B95&lt;&gt;0,MATRIX!B95,"-")</f>
        <v>I-T12000HD</v>
      </c>
      <c r="D95" t="b">
        <f>ISNUMBER(MATRIX!G95)</f>
        <v>0</v>
      </c>
      <c r="E95" t="b">
        <f>ISNUMBER(MATRIX!H95)</f>
        <v>0</v>
      </c>
      <c r="G95" t="b">
        <f>AND(WM&lt;=MATRIX!N95,MATRIX!N95&lt;=PIU*WM)</f>
        <v>0</v>
      </c>
      <c r="H95" t="b">
        <f>AND(WM&lt;=MATRIX!O95,MATRIX!O95&lt;=PIU*WM)</f>
        <v>0</v>
      </c>
      <c r="J95" s="1" t="str">
        <f>IF(AND(D95,G95),CEILING(ML/MATRIX!G95,1),"")</f>
        <v/>
      </c>
      <c r="K95" s="1" t="str">
        <f>IF(AND(E95,H95),CEILING(ML/MATRIX!H95,1),"")</f>
        <v/>
      </c>
      <c r="M95" s="64" t="str">
        <f t="shared" si="18"/>
        <v/>
      </c>
      <c r="O95" s="62" t="str">
        <f>IF(ISNUMBER(M95),M95*MATRIX!E95,"-")</f>
        <v>-</v>
      </c>
      <c r="Q95" s="66" t="str">
        <f>IF(ISNUMBER($M95),IF(KP="kg",M95*MATRIX!CC95,M95*MATRIX!CC95*2.2),"-")</f>
        <v>-</v>
      </c>
      <c r="R95" s="65" t="str">
        <f t="shared" si="19"/>
        <v/>
      </c>
      <c r="T95" s="1" t="str">
        <f>IF(AND(VI&lt;100,ISNUMBER(M95),D95),MATRIX!N95,IF(AND(VI&gt;=100,ISNUMBER(M95),E95),MATRIX!O95,""))</f>
        <v/>
      </c>
      <c r="V95" s="70" t="str">
        <f>IF(ISNUMBER(T95),IF(VI&lt;100,T95*M95*MATRIX!G95,T95*M95*MATRIX!H95),"")</f>
        <v/>
      </c>
      <c r="X95" s="40" t="str">
        <f>IF(ISNUMBER(M95),IF(ISNUMBER(MATRIX!U95),IF(MATRIX!U95-INT(MATRIX!U95)=0,MATRIX!U95,"("&amp;MATRIX!U95&amp;")"),"n/a"),"")</f>
        <v/>
      </c>
      <c r="Y95" s="77"/>
      <c r="Z95" s="81" t="str">
        <f>IF(ISNUMBER(M95), IF(ISNUMBER(MATRIX!AZ95),M95*MATRIX!AZ95,"n/a"),"")</f>
        <v/>
      </c>
      <c r="AA95" s="77"/>
      <c r="AB95" s="83" t="str">
        <f>IF(ISNUMBER($M95), IF(ISNUMBER(MATRIX!BB95),$M95*MATRIX!BB95,"n/a"),"")</f>
        <v/>
      </c>
      <c r="AC95" s="77"/>
      <c r="AD95" s="81" t="str">
        <f>IF(ISNUMBER($M95), IF(ISNUMBER(MATRIX!BJ95),M95*MATRIX!BJ95,"n/a"),"")</f>
        <v/>
      </c>
      <c r="AE95" s="77" t="s">
        <v>434</v>
      </c>
      <c r="AF95" s="83" t="str">
        <f>IF(ISNUMBER($M95), IF(ISNUMBER(MATRIX!BL95),$M95*MATRIX!BL95,"n/a"),"")</f>
        <v/>
      </c>
      <c r="AH95" s="223" t="str">
        <f>IF(ISNUMBER($M95), IF(MV&gt;200,IF(ISNUMBER(MATRIX!CL95),MATRIX!CL95,"n/a"),IF(ISNUMBER(MATRIX!CH95),MATRIX!CH95,"n/a")),"")</f>
        <v/>
      </c>
      <c r="AI95" s="1"/>
      <c r="AJ95" s="1" t="str">
        <f>IF(ISNUMBER(M95),IF(AND(ISNUMBER('HI-Z-OUTPUT'!AV95),'HI-Z-OUTPUT'!AV95&lt;&gt;0),'HI-Z-OUTPUT'!AV95,'Hi-Z-INPUT'!$K$7*'Hi-Z-INPUT'!$K$11),"")</f>
        <v/>
      </c>
      <c r="AK95" s="1"/>
      <c r="AL95" s="161" t="str">
        <f t="shared" si="24"/>
        <v/>
      </c>
      <c r="AM95" s="1"/>
      <c r="AN95" s="124" t="str">
        <f>IF(ISNUMBER($M95),IF(MV&lt;200,IF(ISNUMBER(MATRIX!BA95),ROUND(MATRIX!BA95/1000*IDLE*CKWH,2),"-"),IF(ISNUMBER(MATRIX!BK95),ROUND(MATRIX!BK95/1000*IDLE*CKWH,2),"-")),"")</f>
        <v/>
      </c>
      <c r="AO95" s="125" t="str">
        <f t="shared" si="25"/>
        <v/>
      </c>
      <c r="AQ95" s="104" t="str">
        <f>IF(ISNUMBER($M95),IF(MV&lt;200,IF(ISNUMBER(MATRIX!BC95),ROUND(MATRIX!BC95/1000*RUNNING*CKWH,2),"-"),IF(ISNUMBER(MATRIX!BM95),ROUND(MATRIX!BM95/1000*RUNNING*CKWH,2),"-")),"")</f>
        <v/>
      </c>
      <c r="AR95" s="130" t="str">
        <f t="shared" si="26"/>
        <v/>
      </c>
      <c r="AT95" s="104"/>
      <c r="AU95" s="130" t="str">
        <f t="shared" si="27"/>
        <v/>
      </c>
      <c r="AW95" s="129" t="str">
        <f t="shared" si="20"/>
        <v/>
      </c>
      <c r="AX95" s="127" t="str">
        <f t="shared" si="21"/>
        <v/>
      </c>
      <c r="AZ95" s="101" t="str">
        <f>IF(ISNUMBER(M95),IF(ISNUMBER(MATRIX!BU95),M95*MATRIX!BU95,"n/a"),"")</f>
        <v/>
      </c>
      <c r="BA95" s="72"/>
      <c r="BB95" s="72" t="str">
        <f>IF(ISNUMBER(M95),IF(ISNUMBER(MATRIX!BV95*AL95),M95*MATRIX!BV95*AL95,"n/a"),"")</f>
        <v/>
      </c>
      <c r="BC95" s="72"/>
      <c r="BD95" s="100" t="str">
        <f t="shared" si="22"/>
        <v/>
      </c>
      <c r="BE95" s="96"/>
      <c r="BF95" s="157" t="str">
        <f t="shared" si="23"/>
        <v/>
      </c>
      <c r="BG95" s="158" t="str">
        <f t="shared" si="28"/>
        <v/>
      </c>
      <c r="BI95" s="85" t="str">
        <f>IF(ISNUMBER(M95),IF(ISNUMBER(MATRIX!Y95),MATRIX!Y95,"n/a"),"")</f>
        <v/>
      </c>
      <c r="BJ95" s="86" t="str">
        <f t="shared" si="29"/>
        <v/>
      </c>
    </row>
    <row r="96" spans="1:62">
      <c r="A96" s="45" t="str">
        <f>MATRIX!A96</f>
        <v>CROWN</v>
      </c>
      <c r="B96" s="11" t="str">
        <f>IF(MATRIX!B96&lt;&gt;0,MATRIX!B96,"-")</f>
        <v>Xti 6002</v>
      </c>
      <c r="D96" t="b">
        <f>ISNUMBER(MATRIX!G96)</f>
        <v>0</v>
      </c>
      <c r="E96" t="b">
        <f>ISNUMBER(MATRIX!H96)</f>
        <v>0</v>
      </c>
      <c r="G96" t="b">
        <f>AND(WM&lt;=MATRIX!N96,MATRIX!N96&lt;=PIU*WM)</f>
        <v>0</v>
      </c>
      <c r="H96" t="b">
        <f>AND(WM&lt;=MATRIX!O96,MATRIX!O96&lt;=PIU*WM)</f>
        <v>0</v>
      </c>
      <c r="J96" s="1" t="str">
        <f>IF(AND(D96,G96),CEILING(ML/MATRIX!G96,1),"")</f>
        <v/>
      </c>
      <c r="K96" s="1" t="str">
        <f>IF(AND(E96,H96),CEILING(ML/MATRIX!H96,1),"")</f>
        <v/>
      </c>
      <c r="M96" s="64" t="str">
        <f t="shared" si="18"/>
        <v/>
      </c>
      <c r="O96" s="62" t="str">
        <f>IF(ISNUMBER(M96),M96*MATRIX!E96,"-")</f>
        <v>-</v>
      </c>
      <c r="Q96" s="66" t="str">
        <f>IF(ISNUMBER($M96),IF(KP="kg",M96*MATRIX!CC96,M96*MATRIX!CC96*2.2),"-")</f>
        <v>-</v>
      </c>
      <c r="R96" s="65" t="str">
        <f t="shared" si="19"/>
        <v/>
      </c>
      <c r="T96" s="1" t="str">
        <f>IF(AND(VI&lt;100,ISNUMBER(M96),D96),MATRIX!N96,IF(AND(VI&gt;=100,ISNUMBER(M96),E96),MATRIX!O96,""))</f>
        <v/>
      </c>
      <c r="V96" s="70" t="str">
        <f>IF(ISNUMBER(T96),IF(VI&lt;100,T96*M96*MATRIX!G96,T96*M96*MATRIX!H96),"")</f>
        <v/>
      </c>
      <c r="X96" s="40" t="str">
        <f>IF(ISNUMBER(M96),IF(ISNUMBER(MATRIX!U96),IF(MATRIX!U96-INT(MATRIX!U96)=0,MATRIX!U96,"("&amp;MATRIX!U96&amp;")"),"n/a"),"")</f>
        <v/>
      </c>
      <c r="Y96" s="77"/>
      <c r="Z96" s="81" t="str">
        <f>IF(ISNUMBER(M96), IF(ISNUMBER(MATRIX!AZ96),M96*MATRIX!AZ96,"n/a"),"")</f>
        <v/>
      </c>
      <c r="AA96" s="77"/>
      <c r="AB96" s="83" t="str">
        <f>IF(ISNUMBER($M96), IF(ISNUMBER(MATRIX!BB96),$M96*MATRIX!BB96,"n/a"),"")</f>
        <v/>
      </c>
      <c r="AC96" s="77"/>
      <c r="AD96" s="81" t="str">
        <f>IF(ISNUMBER($M96), IF(ISNUMBER(MATRIX!BJ96),M96*MATRIX!BJ96,"n/a"),"")</f>
        <v/>
      </c>
      <c r="AE96" s="77" t="s">
        <v>434</v>
      </c>
      <c r="AF96" s="83" t="str">
        <f>IF(ISNUMBER($M96), IF(ISNUMBER(MATRIX!BL96),$M96*MATRIX!BL96,"n/a"),"")</f>
        <v/>
      </c>
      <c r="AH96" s="223" t="str">
        <f>IF(ISNUMBER($M96), IF(MV&gt;200,IF(ISNUMBER(MATRIX!CL96),MATRIX!CL96,"n/a"),IF(ISNUMBER(MATRIX!CH96),MATRIX!CH96,"n/a")),"")</f>
        <v/>
      </c>
      <c r="AI96" s="1"/>
      <c r="AJ96" s="1" t="str">
        <f>IF(ISNUMBER(M96),IF(AND(ISNUMBER('HI-Z-OUTPUT'!AV96),'HI-Z-OUTPUT'!AV96&lt;&gt;0),'HI-Z-OUTPUT'!AV96,'Hi-Z-INPUT'!$K$7*'Hi-Z-INPUT'!$K$11),"")</f>
        <v/>
      </c>
      <c r="AK96" s="1"/>
      <c r="AL96" s="161" t="str">
        <f t="shared" si="24"/>
        <v/>
      </c>
      <c r="AM96" s="1"/>
      <c r="AN96" s="124" t="str">
        <f>IF(ISNUMBER($M96),IF(MV&lt;200,IF(ISNUMBER(MATRIX!BA96),ROUND(MATRIX!BA96/1000*IDLE*CKWH,2),"-"),IF(ISNUMBER(MATRIX!BK96),ROUND(MATRIX!BK96/1000*IDLE*CKWH,2),"-")),"")</f>
        <v/>
      </c>
      <c r="AO96" s="125" t="str">
        <f t="shared" si="25"/>
        <v/>
      </c>
      <c r="AQ96" s="104" t="str">
        <f>IF(ISNUMBER($M96),IF(MV&lt;200,IF(ISNUMBER(MATRIX!BC96),ROUND(MATRIX!BC96/1000*RUNNING*CKWH,2),"-"),IF(ISNUMBER(MATRIX!BM96),ROUND(MATRIX!BM96/1000*RUNNING*CKWH,2),"-")),"")</f>
        <v/>
      </c>
      <c r="AR96" s="130" t="str">
        <f t="shared" si="26"/>
        <v/>
      </c>
      <c r="AT96" s="104"/>
      <c r="AU96" s="130" t="str">
        <f t="shared" si="27"/>
        <v/>
      </c>
      <c r="AW96" s="129" t="str">
        <f t="shared" si="20"/>
        <v/>
      </c>
      <c r="AX96" s="127" t="str">
        <f t="shared" si="21"/>
        <v/>
      </c>
      <c r="AZ96" s="101" t="str">
        <f>IF(ISNUMBER(M96),IF(ISNUMBER(MATRIX!BU96),M96*MATRIX!BU96,"n/a"),"")</f>
        <v/>
      </c>
      <c r="BA96" s="72"/>
      <c r="BB96" s="72" t="str">
        <f>IF(ISNUMBER(M96),IF(ISNUMBER(MATRIX!BV96*AL96),M96*MATRIX!BV96*AL96,"n/a"),"")</f>
        <v/>
      </c>
      <c r="BC96" s="72"/>
      <c r="BD96" s="100" t="str">
        <f t="shared" si="22"/>
        <v/>
      </c>
      <c r="BE96" s="96"/>
      <c r="BF96" s="157" t="str">
        <f t="shared" si="23"/>
        <v/>
      </c>
      <c r="BG96" s="158" t="str">
        <f t="shared" si="28"/>
        <v/>
      </c>
      <c r="BI96" s="85" t="str">
        <f>IF(ISNUMBER(M96),IF(ISNUMBER(MATRIX!Y96),MATRIX!Y96,"n/a"),"")</f>
        <v/>
      </c>
      <c r="BJ96" s="86" t="str">
        <f t="shared" si="29"/>
        <v/>
      </c>
    </row>
    <row r="97" spans="1:62">
      <c r="A97" s="45" t="str">
        <f>MATRIX!A97</f>
        <v>CROWN</v>
      </c>
      <c r="B97" s="11" t="str">
        <f>IF(MATRIX!B97&lt;&gt;0,MATRIX!B97,"-")</f>
        <v>Dci 2|300N</v>
      </c>
      <c r="D97" t="b">
        <f>ISNUMBER(MATRIX!G97)</f>
        <v>1</v>
      </c>
      <c r="E97" t="b">
        <f>ISNUMBER(MATRIX!H97)</f>
        <v>1</v>
      </c>
      <c r="G97" t="b">
        <f>AND(WM&lt;=MATRIX!N97,MATRIX!N97&lt;=PIU*WM)</f>
        <v>0</v>
      </c>
      <c r="H97" t="b">
        <f>AND(WM&lt;=MATRIX!O97,MATRIX!O97&lt;=PIU*WM)</f>
        <v>0</v>
      </c>
      <c r="J97" s="1" t="str">
        <f>IF(AND(D97,G97),CEILING(ML/MATRIX!G97,1),"")</f>
        <v/>
      </c>
      <c r="K97" s="1" t="str">
        <f>IF(AND(E97,H97),CEILING(ML/MATRIX!H97,1),"")</f>
        <v/>
      </c>
      <c r="M97" s="64" t="str">
        <f t="shared" si="18"/>
        <v/>
      </c>
      <c r="O97" s="62" t="str">
        <f>IF(ISNUMBER(M97),M97*MATRIX!E97,"-")</f>
        <v>-</v>
      </c>
      <c r="Q97" s="66" t="str">
        <f>IF(ISNUMBER($M97),IF(KP="kg",M97*MATRIX!CC97,M97*MATRIX!CC97*2.2),"-")</f>
        <v>-</v>
      </c>
      <c r="R97" s="65" t="str">
        <f t="shared" si="19"/>
        <v/>
      </c>
      <c r="T97" s="1" t="str">
        <f>IF(AND(VI&lt;100,ISNUMBER(M97),D97),MATRIX!N97,IF(AND(VI&gt;=100,ISNUMBER(M97),E97),MATRIX!O97,""))</f>
        <v/>
      </c>
      <c r="V97" s="70" t="str">
        <f>IF(ISNUMBER(T97),IF(VI&lt;100,T97*M97*MATRIX!G97,T97*M97*MATRIX!H97),"")</f>
        <v/>
      </c>
      <c r="X97" s="40" t="str">
        <f>IF(ISNUMBER(M97),IF(ISNUMBER(MATRIX!U97),IF(MATRIX!U97-INT(MATRIX!U97)=0,MATRIX!U97,"("&amp;MATRIX!U97&amp;")"),"n/a"),"")</f>
        <v/>
      </c>
      <c r="Y97" s="77"/>
      <c r="Z97" s="81" t="str">
        <f>IF(ISNUMBER(M97), IF(ISNUMBER(MATRIX!AZ97),M97*MATRIX!AZ97,"n/a"),"")</f>
        <v/>
      </c>
      <c r="AA97" s="77"/>
      <c r="AB97" s="83" t="str">
        <f>IF(ISNUMBER($M97), IF(ISNUMBER(MATRIX!BB97),$M97*MATRIX!BB97,"n/a"),"")</f>
        <v/>
      </c>
      <c r="AC97" s="77"/>
      <c r="AD97" s="81" t="str">
        <f>IF(ISNUMBER($M97), IF(ISNUMBER(MATRIX!BJ97),M97*MATRIX!BJ97,"n/a"),"")</f>
        <v/>
      </c>
      <c r="AE97" s="77" t="s">
        <v>434</v>
      </c>
      <c r="AF97" s="83" t="str">
        <f>IF(ISNUMBER($M97), IF(ISNUMBER(MATRIX!BL97),$M97*MATRIX!BL97,"n/a"),"")</f>
        <v/>
      </c>
      <c r="AH97" s="223" t="str">
        <f>IF(ISNUMBER($M97), IF(MV&gt;200,IF(ISNUMBER(MATRIX!CL97),MATRIX!CL97,"n/a"),IF(ISNUMBER(MATRIX!CH97),MATRIX!CH97,"n/a")),"")</f>
        <v/>
      </c>
      <c r="AI97" s="1"/>
      <c r="AJ97" s="1" t="str">
        <f>IF(ISNUMBER(M97),IF(AND(ISNUMBER('HI-Z-OUTPUT'!AV97),'HI-Z-OUTPUT'!AV97&lt;&gt;0),'HI-Z-OUTPUT'!AV97,'Hi-Z-INPUT'!$K$7*'Hi-Z-INPUT'!$K$11),"")</f>
        <v/>
      </c>
      <c r="AK97" s="1"/>
      <c r="AL97" s="161" t="str">
        <f t="shared" si="24"/>
        <v/>
      </c>
      <c r="AM97" s="1"/>
      <c r="AN97" s="124" t="str">
        <f>IF(ISNUMBER($M97),IF(MV&lt;200,IF(ISNUMBER(MATRIX!BA97),ROUND(MATRIX!BA97/1000*IDLE*CKWH,2),"-"),IF(ISNUMBER(MATRIX!BK97),ROUND(MATRIX!BK97/1000*IDLE*CKWH,2),"-")),"")</f>
        <v/>
      </c>
      <c r="AO97" s="125" t="str">
        <f t="shared" si="25"/>
        <v/>
      </c>
      <c r="AQ97" s="104" t="str">
        <f>IF(ISNUMBER($M97),IF(MV&lt;200,IF(ISNUMBER(MATRIX!BC97),ROUND(MATRIX!BC97/1000*RUNNING*CKWH,2),"-"),IF(ISNUMBER(MATRIX!BM97),ROUND(MATRIX!BM97/1000*RUNNING*CKWH,2),"-")),"")</f>
        <v/>
      </c>
      <c r="AR97" s="130" t="str">
        <f t="shared" si="26"/>
        <v/>
      </c>
      <c r="AT97" s="104"/>
      <c r="AU97" s="130" t="str">
        <f t="shared" si="27"/>
        <v/>
      </c>
      <c r="AW97" s="129" t="str">
        <f t="shared" si="20"/>
        <v/>
      </c>
      <c r="AX97" s="127" t="str">
        <f t="shared" si="21"/>
        <v/>
      </c>
      <c r="AZ97" s="101" t="str">
        <f>IF(ISNUMBER(M97),IF(ISNUMBER(MATRIX!BU97),M97*MATRIX!BU97,"n/a"),"")</f>
        <v/>
      </c>
      <c r="BA97" s="72"/>
      <c r="BB97" s="72" t="str">
        <f>IF(ISNUMBER(M97),IF(ISNUMBER(MATRIX!BV97*AL97),M97*MATRIX!BV97*AL97,"n/a"),"")</f>
        <v/>
      </c>
      <c r="BC97" s="72"/>
      <c r="BD97" s="100" t="str">
        <f t="shared" si="22"/>
        <v/>
      </c>
      <c r="BE97" s="96"/>
      <c r="BF97" s="157" t="str">
        <f t="shared" si="23"/>
        <v/>
      </c>
      <c r="BG97" s="158" t="str">
        <f t="shared" si="28"/>
        <v/>
      </c>
      <c r="BI97" s="85" t="str">
        <f>IF(ISNUMBER(M97),IF(ISNUMBER(MATRIX!Y97),MATRIX!Y97,"n/a"),"")</f>
        <v/>
      </c>
      <c r="BJ97" s="86" t="str">
        <f t="shared" si="29"/>
        <v/>
      </c>
    </row>
    <row r="98" spans="1:62">
      <c r="A98" s="45" t="str">
        <f>MATRIX!A98</f>
        <v>CROWN</v>
      </c>
      <c r="B98" s="11" t="str">
        <f>IF(MATRIX!B98&lt;&gt;0,MATRIX!B98,"-")</f>
        <v>Dci 2|600N</v>
      </c>
      <c r="D98" t="b">
        <f>ISNUMBER(MATRIX!G98)</f>
        <v>1</v>
      </c>
      <c r="E98" t="b">
        <f>ISNUMBER(MATRIX!H98)</f>
        <v>1</v>
      </c>
      <c r="G98" t="b">
        <f>AND(WM&lt;=MATRIX!N98,MATRIX!N98&lt;=PIU*WM)</f>
        <v>0</v>
      </c>
      <c r="H98" t="b">
        <f>AND(WM&lt;=MATRIX!O98,MATRIX!O98&lt;=PIU*WM)</f>
        <v>0</v>
      </c>
      <c r="J98" s="1" t="str">
        <f>IF(AND(D98,G98),CEILING(ML/MATRIX!G98,1),"")</f>
        <v/>
      </c>
      <c r="K98" s="1" t="str">
        <f>IF(AND(E98,H98),CEILING(ML/MATRIX!H98,1),"")</f>
        <v/>
      </c>
      <c r="M98" s="64" t="str">
        <f t="shared" si="18"/>
        <v/>
      </c>
      <c r="O98" s="62" t="str">
        <f>IF(ISNUMBER(M98),M98*MATRIX!E98,"-")</f>
        <v>-</v>
      </c>
      <c r="Q98" s="66" t="str">
        <f>IF(ISNUMBER($M98),IF(KP="kg",M98*MATRIX!CC98,M98*MATRIX!CC98*2.2),"-")</f>
        <v>-</v>
      </c>
      <c r="R98" s="65" t="str">
        <f t="shared" si="19"/>
        <v/>
      </c>
      <c r="T98" s="1" t="str">
        <f>IF(AND(VI&lt;100,ISNUMBER(M98),D98),MATRIX!N98,IF(AND(VI&gt;=100,ISNUMBER(M98),E98),MATRIX!O98,""))</f>
        <v/>
      </c>
      <c r="V98" s="70" t="str">
        <f>IF(ISNUMBER(T98),IF(VI&lt;100,T98*M98*MATRIX!G98,T98*M98*MATRIX!H98),"")</f>
        <v/>
      </c>
      <c r="X98" s="40" t="str">
        <f>IF(ISNUMBER(M98),IF(ISNUMBER(MATRIX!U98),IF(MATRIX!U98-INT(MATRIX!U98)=0,MATRIX!U98,"("&amp;MATRIX!U98&amp;")"),"n/a"),"")</f>
        <v/>
      </c>
      <c r="Y98" s="77"/>
      <c r="Z98" s="81" t="str">
        <f>IF(ISNUMBER(M98), IF(ISNUMBER(MATRIX!AZ98),M98*MATRIX!AZ98,"n/a"),"")</f>
        <v/>
      </c>
      <c r="AA98" s="77"/>
      <c r="AB98" s="83" t="str">
        <f>IF(ISNUMBER($M98), IF(ISNUMBER(MATRIX!BB98),$M98*MATRIX!BB98,"n/a"),"")</f>
        <v/>
      </c>
      <c r="AC98" s="77"/>
      <c r="AD98" s="81" t="str">
        <f>IF(ISNUMBER($M98), IF(ISNUMBER(MATRIX!BJ98),M98*MATRIX!BJ98,"n/a"),"")</f>
        <v/>
      </c>
      <c r="AE98" s="77" t="s">
        <v>434</v>
      </c>
      <c r="AF98" s="83" t="str">
        <f>IF(ISNUMBER($M98), IF(ISNUMBER(MATRIX!BL98),$M98*MATRIX!BL98,"n/a"),"")</f>
        <v/>
      </c>
      <c r="AH98" s="223" t="str">
        <f>IF(ISNUMBER($M98), IF(MV&gt;200,IF(ISNUMBER(MATRIX!CL98),MATRIX!CL98,"n/a"),IF(ISNUMBER(MATRIX!CH98),MATRIX!CH98,"n/a")),"")</f>
        <v/>
      </c>
      <c r="AI98" s="1"/>
      <c r="AJ98" s="1" t="str">
        <f>IF(ISNUMBER(M98),IF(AND(ISNUMBER('HI-Z-OUTPUT'!AV98),'HI-Z-OUTPUT'!AV98&lt;&gt;0),'HI-Z-OUTPUT'!AV98,'Hi-Z-INPUT'!$K$7*'Hi-Z-INPUT'!$K$11),"")</f>
        <v/>
      </c>
      <c r="AK98" s="1"/>
      <c r="AL98" s="161" t="str">
        <f t="shared" si="24"/>
        <v/>
      </c>
      <c r="AM98" s="1"/>
      <c r="AN98" s="124" t="str">
        <f>IF(ISNUMBER($M98),IF(MV&lt;200,IF(ISNUMBER(MATRIX!BA98),ROUND(MATRIX!BA98/1000*IDLE*CKWH,2),"-"),IF(ISNUMBER(MATRIX!BK98),ROUND(MATRIX!BK98/1000*IDLE*CKWH,2),"-")),"")</f>
        <v/>
      </c>
      <c r="AO98" s="125" t="str">
        <f t="shared" si="25"/>
        <v/>
      </c>
      <c r="AQ98" s="104" t="str">
        <f>IF(ISNUMBER($M98),IF(MV&lt;200,IF(ISNUMBER(MATRIX!BC98),ROUND(MATRIX!BC98/1000*RUNNING*CKWH,2),"-"),IF(ISNUMBER(MATRIX!BM98),ROUND(MATRIX!BM98/1000*RUNNING*CKWH,2),"-")),"")</f>
        <v/>
      </c>
      <c r="AR98" s="130" t="str">
        <f t="shared" si="26"/>
        <v/>
      </c>
      <c r="AT98" s="104"/>
      <c r="AU98" s="130" t="str">
        <f t="shared" si="27"/>
        <v/>
      </c>
      <c r="AW98" s="129" t="str">
        <f t="shared" si="20"/>
        <v/>
      </c>
      <c r="AX98" s="127" t="str">
        <f t="shared" si="21"/>
        <v/>
      </c>
      <c r="AZ98" s="101" t="str">
        <f>IF(ISNUMBER(M98),IF(ISNUMBER(MATRIX!BU98),M98*MATRIX!BU98,"n/a"),"")</f>
        <v/>
      </c>
      <c r="BA98" s="72"/>
      <c r="BB98" s="72" t="str">
        <f>IF(ISNUMBER(M98),IF(ISNUMBER(MATRIX!BV98*AL98),M98*MATRIX!BV98*AL98,"n/a"),"")</f>
        <v/>
      </c>
      <c r="BC98" s="72"/>
      <c r="BD98" s="100" t="str">
        <f t="shared" si="22"/>
        <v/>
      </c>
      <c r="BE98" s="96"/>
      <c r="BF98" s="157" t="str">
        <f t="shared" si="23"/>
        <v/>
      </c>
      <c r="BG98" s="158" t="str">
        <f t="shared" si="28"/>
        <v/>
      </c>
      <c r="BI98" s="85" t="str">
        <f>IF(ISNUMBER(M98),IF(ISNUMBER(MATRIX!Y98),MATRIX!Y98,"n/a"),"")</f>
        <v/>
      </c>
      <c r="BJ98" s="86" t="str">
        <f t="shared" si="29"/>
        <v/>
      </c>
    </row>
    <row r="99" spans="1:62">
      <c r="A99" s="45" t="str">
        <f>MATRIX!A99</f>
        <v>CROWN</v>
      </c>
      <c r="B99" s="11" t="str">
        <f>IF(MATRIX!B99&lt;&gt;0,MATRIX!B99,"-")</f>
        <v>Dci 4|300N</v>
      </c>
      <c r="D99" t="b">
        <f>ISNUMBER(MATRIX!G99)</f>
        <v>1</v>
      </c>
      <c r="E99" t="b">
        <f>ISNUMBER(MATRIX!H99)</f>
        <v>1</v>
      </c>
      <c r="G99" t="b">
        <f>AND(WM&lt;=MATRIX!N99,MATRIX!N99&lt;=PIU*WM)</f>
        <v>0</v>
      </c>
      <c r="H99" t="b">
        <f>AND(WM&lt;=MATRIX!O99,MATRIX!O99&lt;=PIU*WM)</f>
        <v>0</v>
      </c>
      <c r="J99" s="1" t="str">
        <f>IF(AND(D99,G99),CEILING(ML/MATRIX!G99,1),"")</f>
        <v/>
      </c>
      <c r="K99" s="1" t="str">
        <f>IF(AND(E99,H99),CEILING(ML/MATRIX!H99,1),"")</f>
        <v/>
      </c>
      <c r="M99" s="64" t="str">
        <f t="shared" si="18"/>
        <v/>
      </c>
      <c r="O99" s="62" t="str">
        <f>IF(ISNUMBER(M99),M99*MATRIX!E99,"-")</f>
        <v>-</v>
      </c>
      <c r="Q99" s="66" t="str">
        <f>IF(ISNUMBER($M99),IF(KP="kg",M99*MATRIX!CC99,M99*MATRIX!CC99*2.2),"-")</f>
        <v>-</v>
      </c>
      <c r="R99" s="65" t="str">
        <f t="shared" si="19"/>
        <v/>
      </c>
      <c r="T99" s="1" t="str">
        <f>IF(AND(VI&lt;100,ISNUMBER(M99),D99),MATRIX!N99,IF(AND(VI&gt;=100,ISNUMBER(M99),E99),MATRIX!O99,""))</f>
        <v/>
      </c>
      <c r="V99" s="70" t="str">
        <f>IF(ISNUMBER(T99),IF(VI&lt;100,T99*M99*MATRIX!G99,T99*M99*MATRIX!H99),"")</f>
        <v/>
      </c>
      <c r="X99" s="40" t="str">
        <f>IF(ISNUMBER(M99),IF(ISNUMBER(MATRIX!U99),IF(MATRIX!U99-INT(MATRIX!U99)=0,MATRIX!U99,"("&amp;MATRIX!U99&amp;")"),"n/a"),"")</f>
        <v/>
      </c>
      <c r="Y99" s="77"/>
      <c r="Z99" s="81" t="str">
        <f>IF(ISNUMBER(M99), IF(ISNUMBER(MATRIX!AZ99),M99*MATRIX!AZ99,"n/a"),"")</f>
        <v/>
      </c>
      <c r="AA99" s="77"/>
      <c r="AB99" s="83" t="str">
        <f>IF(ISNUMBER($M99), IF(ISNUMBER(MATRIX!BB99),$M99*MATRIX!BB99,"n/a"),"")</f>
        <v/>
      </c>
      <c r="AC99" s="77"/>
      <c r="AD99" s="81" t="str">
        <f>IF(ISNUMBER($M99), IF(ISNUMBER(MATRIX!BJ99),M99*MATRIX!BJ99,"n/a"),"")</f>
        <v/>
      </c>
      <c r="AE99" s="77" t="s">
        <v>434</v>
      </c>
      <c r="AF99" s="83" t="str">
        <f>IF(ISNUMBER($M99), IF(ISNUMBER(MATRIX!BL99),$M99*MATRIX!BL99,"n/a"),"")</f>
        <v/>
      </c>
      <c r="AH99" s="223" t="str">
        <f>IF(ISNUMBER($M99), IF(MV&gt;200,IF(ISNUMBER(MATRIX!CL99),MATRIX!CL99,"n/a"),IF(ISNUMBER(MATRIX!CH99),MATRIX!CH99,"n/a")),"")</f>
        <v/>
      </c>
      <c r="AI99" s="1"/>
      <c r="AJ99" s="1" t="str">
        <f>IF(ISNUMBER(M99),IF(AND(ISNUMBER('HI-Z-OUTPUT'!AV99),'HI-Z-OUTPUT'!AV99&lt;&gt;0),'HI-Z-OUTPUT'!AV99,'Hi-Z-INPUT'!$K$7*'Hi-Z-INPUT'!$K$11),"")</f>
        <v/>
      </c>
      <c r="AK99" s="1"/>
      <c r="AL99" s="161" t="str">
        <f t="shared" si="24"/>
        <v/>
      </c>
      <c r="AM99" s="1"/>
      <c r="AN99" s="124" t="str">
        <f>IF(ISNUMBER($M99),IF(MV&lt;200,IF(ISNUMBER(MATRIX!BA99),ROUND(MATRIX!BA99/1000*IDLE*CKWH,2),"-"),IF(ISNUMBER(MATRIX!BK99),ROUND(MATRIX!BK99/1000*IDLE*CKWH,2),"-")),"")</f>
        <v/>
      </c>
      <c r="AO99" s="125" t="str">
        <f t="shared" si="25"/>
        <v/>
      </c>
      <c r="AQ99" s="104" t="str">
        <f>IF(ISNUMBER($M99),IF(MV&lt;200,IF(ISNUMBER(MATRIX!BC99),ROUND(MATRIX!BC99/1000*RUNNING*CKWH,2),"-"),IF(ISNUMBER(MATRIX!BM99),ROUND(MATRIX!BM99/1000*RUNNING*CKWH,2),"-")),"")</f>
        <v/>
      </c>
      <c r="AR99" s="130" t="str">
        <f t="shared" si="26"/>
        <v/>
      </c>
      <c r="AT99" s="104"/>
      <c r="AU99" s="130" t="str">
        <f t="shared" si="27"/>
        <v/>
      </c>
      <c r="AW99" s="129" t="str">
        <f t="shared" si="20"/>
        <v/>
      </c>
      <c r="AX99" s="127" t="str">
        <f t="shared" si="21"/>
        <v/>
      </c>
      <c r="AZ99" s="101" t="str">
        <f>IF(ISNUMBER(M99),IF(ISNUMBER(MATRIX!BU99),M99*MATRIX!BU99,"n/a"),"")</f>
        <v/>
      </c>
      <c r="BA99" s="72"/>
      <c r="BB99" s="72" t="str">
        <f>IF(ISNUMBER(M99),IF(ISNUMBER(MATRIX!BV99*AL99),M99*MATRIX!BV99*AL99,"n/a"),"")</f>
        <v/>
      </c>
      <c r="BC99" s="72"/>
      <c r="BD99" s="100" t="str">
        <f t="shared" si="22"/>
        <v/>
      </c>
      <c r="BE99" s="96"/>
      <c r="BF99" s="157" t="str">
        <f t="shared" si="23"/>
        <v/>
      </c>
      <c r="BG99" s="158" t="str">
        <f t="shared" si="28"/>
        <v/>
      </c>
      <c r="BI99" s="85" t="str">
        <f>IF(ISNUMBER(M99),IF(ISNUMBER(MATRIX!Y99),MATRIX!Y99,"n/a"),"")</f>
        <v/>
      </c>
      <c r="BJ99" s="86" t="str">
        <f t="shared" si="29"/>
        <v/>
      </c>
    </row>
    <row r="100" spans="1:62">
      <c r="A100" s="45" t="str">
        <f>MATRIX!A100</f>
        <v>CROWN</v>
      </c>
      <c r="B100" s="11" t="str">
        <f>IF(MATRIX!B100&lt;&gt;0,MATRIX!B100,"-")</f>
        <v>Dci 4|600N</v>
      </c>
      <c r="D100" t="b">
        <f>ISNUMBER(MATRIX!G100)</f>
        <v>1</v>
      </c>
      <c r="E100" t="b">
        <f>ISNUMBER(MATRIX!H100)</f>
        <v>1</v>
      </c>
      <c r="G100" t="b">
        <f>AND(WM&lt;=MATRIX!N100,MATRIX!N100&lt;=PIU*WM)</f>
        <v>0</v>
      </c>
      <c r="H100" t="b">
        <f>AND(WM&lt;=MATRIX!O100,MATRIX!O100&lt;=PIU*WM)</f>
        <v>0</v>
      </c>
      <c r="J100" s="1" t="str">
        <f>IF(AND(D100,G100),CEILING(ML/MATRIX!G100,1),"")</f>
        <v/>
      </c>
      <c r="K100" s="1" t="str">
        <f>IF(AND(E100,H100),CEILING(ML/MATRIX!H100,1),"")</f>
        <v/>
      </c>
      <c r="M100" s="64" t="str">
        <f t="shared" si="18"/>
        <v/>
      </c>
      <c r="O100" s="62" t="str">
        <f>IF(ISNUMBER(M100),M100*MATRIX!E100,"-")</f>
        <v>-</v>
      </c>
      <c r="Q100" s="66" t="str">
        <f>IF(ISNUMBER($M100),IF(KP="kg",M100*MATRIX!CC100,M100*MATRIX!CC100*2.2),"-")</f>
        <v>-</v>
      </c>
      <c r="R100" s="65" t="str">
        <f t="shared" si="19"/>
        <v/>
      </c>
      <c r="T100" s="1" t="str">
        <f>IF(AND(VI&lt;100,ISNUMBER(M100),D100),MATRIX!N100,IF(AND(VI&gt;=100,ISNUMBER(M100),E100),MATRIX!O100,""))</f>
        <v/>
      </c>
      <c r="V100" s="70" t="str">
        <f>IF(ISNUMBER(T100),IF(VI&lt;100,T100*M100*MATRIX!G100,T100*M100*MATRIX!H100),"")</f>
        <v/>
      </c>
      <c r="X100" s="40" t="str">
        <f>IF(ISNUMBER(M100),IF(ISNUMBER(MATRIX!U100),IF(MATRIX!U100-INT(MATRIX!U100)=0,MATRIX!U100,"("&amp;MATRIX!U100&amp;")"),"n/a"),"")</f>
        <v/>
      </c>
      <c r="Y100" s="77"/>
      <c r="Z100" s="81" t="str">
        <f>IF(ISNUMBER(M100), IF(ISNUMBER(MATRIX!AZ100),M100*MATRIX!AZ100,"n/a"),"")</f>
        <v/>
      </c>
      <c r="AA100" s="77"/>
      <c r="AB100" s="83" t="str">
        <f>IF(ISNUMBER($M100), IF(ISNUMBER(MATRIX!BB100),$M100*MATRIX!BB100,"n/a"),"")</f>
        <v/>
      </c>
      <c r="AC100" s="77"/>
      <c r="AD100" s="81" t="str">
        <f>IF(ISNUMBER($M100), IF(ISNUMBER(MATRIX!BJ100),M100*MATRIX!BJ100,"n/a"),"")</f>
        <v/>
      </c>
      <c r="AE100" s="77" t="s">
        <v>434</v>
      </c>
      <c r="AF100" s="83" t="str">
        <f>IF(ISNUMBER($M100), IF(ISNUMBER(MATRIX!BL100),$M100*MATRIX!BL100,"n/a"),"")</f>
        <v/>
      </c>
      <c r="AH100" s="223" t="str">
        <f>IF(ISNUMBER($M100), IF(MV&gt;200,IF(ISNUMBER(MATRIX!CL100),MATRIX!CL100,"n/a"),IF(ISNUMBER(MATRIX!CH100),MATRIX!CH100,"n/a")),"")</f>
        <v/>
      </c>
      <c r="AI100" s="1"/>
      <c r="AJ100" s="1" t="str">
        <f>IF(ISNUMBER(M100),IF(AND(ISNUMBER('HI-Z-OUTPUT'!AV100),'HI-Z-OUTPUT'!AV100&lt;&gt;0),'HI-Z-OUTPUT'!AV100,'Hi-Z-INPUT'!$K$7*'Hi-Z-INPUT'!$K$11),"")</f>
        <v/>
      </c>
      <c r="AK100" s="1"/>
      <c r="AL100" s="161" t="str">
        <f t="shared" si="24"/>
        <v/>
      </c>
      <c r="AM100" s="1"/>
      <c r="AN100" s="124" t="str">
        <f>IF(ISNUMBER($M100),IF(MV&lt;200,IF(ISNUMBER(MATRIX!BA100),ROUND(MATRIX!BA100/1000*IDLE*CKWH,2),"-"),IF(ISNUMBER(MATRIX!BK100),ROUND(MATRIX!BK100/1000*IDLE*CKWH,2),"-")),"")</f>
        <v/>
      </c>
      <c r="AO100" s="125" t="str">
        <f t="shared" si="25"/>
        <v/>
      </c>
      <c r="AQ100" s="104" t="str">
        <f>IF(ISNUMBER($M100),IF(MV&lt;200,IF(ISNUMBER(MATRIX!BC100),ROUND(MATRIX!BC100/1000*RUNNING*CKWH,2),"-"),IF(ISNUMBER(MATRIX!BM100),ROUND(MATRIX!BM100/1000*RUNNING*CKWH,2),"-")),"")</f>
        <v/>
      </c>
      <c r="AR100" s="130" t="str">
        <f t="shared" si="26"/>
        <v/>
      </c>
      <c r="AT100" s="104"/>
      <c r="AU100" s="130" t="str">
        <f t="shared" si="27"/>
        <v/>
      </c>
      <c r="AW100" s="129" t="str">
        <f t="shared" si="20"/>
        <v/>
      </c>
      <c r="AX100" s="127" t="str">
        <f t="shared" si="21"/>
        <v/>
      </c>
      <c r="AZ100" s="101" t="str">
        <f>IF(ISNUMBER(M100),IF(ISNUMBER(MATRIX!BU100),M100*MATRIX!BU100,"n/a"),"")</f>
        <v/>
      </c>
      <c r="BA100" s="72"/>
      <c r="BB100" s="72" t="str">
        <f>IF(ISNUMBER(M100),IF(ISNUMBER(MATRIX!BV100*AL100),M100*MATRIX!BV100*AL100,"n/a"),"")</f>
        <v/>
      </c>
      <c r="BC100" s="72"/>
      <c r="BD100" s="100" t="str">
        <f t="shared" si="22"/>
        <v/>
      </c>
      <c r="BE100" s="96"/>
      <c r="BF100" s="157" t="str">
        <f t="shared" si="23"/>
        <v/>
      </c>
      <c r="BG100" s="158" t="str">
        <f t="shared" si="28"/>
        <v/>
      </c>
      <c r="BI100" s="85" t="str">
        <f>IF(ISNUMBER(M100),IF(ISNUMBER(MATRIX!Y100),MATRIX!Y100,"n/a"),"")</f>
        <v/>
      </c>
      <c r="BJ100" s="86" t="str">
        <f t="shared" si="29"/>
        <v/>
      </c>
    </row>
    <row r="101" spans="1:62">
      <c r="A101" s="45" t="str">
        <f>MATRIX!A101</f>
        <v>CROWN</v>
      </c>
      <c r="B101" s="11" t="str">
        <f>IF(MATRIX!B101&lt;&gt;0,MATRIX!B101,"-")</f>
        <v>Dci 8|300N</v>
      </c>
      <c r="D101" t="b">
        <f>ISNUMBER(MATRIX!G101)</f>
        <v>1</v>
      </c>
      <c r="E101" t="b">
        <f>ISNUMBER(MATRIX!H101)</f>
        <v>1</v>
      </c>
      <c r="G101" t="b">
        <f>AND(WM&lt;=MATRIX!N101,MATRIX!N101&lt;=PIU*WM)</f>
        <v>0</v>
      </c>
      <c r="H101" t="b">
        <f>AND(WM&lt;=MATRIX!O101,MATRIX!O101&lt;=PIU*WM)</f>
        <v>0</v>
      </c>
      <c r="J101" s="1" t="str">
        <f>IF(AND(D101,G101),CEILING(ML/MATRIX!G101,1),"")</f>
        <v/>
      </c>
      <c r="K101" s="1" t="str">
        <f>IF(AND(E101,H101),CEILING(ML/MATRIX!H101,1),"")</f>
        <v/>
      </c>
      <c r="M101" s="64" t="str">
        <f t="shared" si="18"/>
        <v/>
      </c>
      <c r="O101" s="62" t="str">
        <f>IF(ISNUMBER(M101),M101*MATRIX!E101,"-")</f>
        <v>-</v>
      </c>
      <c r="Q101" s="66" t="str">
        <f>IF(ISNUMBER($M101),IF(KP="kg",M101*MATRIX!CC101,M101*MATRIX!CC101*2.2),"-")</f>
        <v>-</v>
      </c>
      <c r="R101" s="65" t="str">
        <f t="shared" si="19"/>
        <v/>
      </c>
      <c r="T101" s="1" t="str">
        <f>IF(AND(VI&lt;100,ISNUMBER(M101),D101),MATRIX!N101,IF(AND(VI&gt;=100,ISNUMBER(M101),E101),MATRIX!O101,""))</f>
        <v/>
      </c>
      <c r="V101" s="70" t="str">
        <f>IF(ISNUMBER(T101),IF(VI&lt;100,T101*M101*MATRIX!G101,T101*M101*MATRIX!H101),"")</f>
        <v/>
      </c>
      <c r="X101" s="40" t="str">
        <f>IF(ISNUMBER(M101),IF(ISNUMBER(MATRIX!U101),IF(MATRIX!U101-INT(MATRIX!U101)=0,MATRIX!U101,"("&amp;MATRIX!U101&amp;")"),"n/a"),"")</f>
        <v/>
      </c>
      <c r="Y101" s="77"/>
      <c r="Z101" s="81" t="str">
        <f>IF(ISNUMBER(M101), IF(ISNUMBER(MATRIX!AZ101),M101*MATRIX!AZ101,"n/a"),"")</f>
        <v/>
      </c>
      <c r="AA101" s="77"/>
      <c r="AB101" s="83" t="str">
        <f>IF(ISNUMBER($M101), IF(ISNUMBER(MATRIX!BB101),$M101*MATRIX!BB101,"n/a"),"")</f>
        <v/>
      </c>
      <c r="AC101" s="77"/>
      <c r="AD101" s="81" t="str">
        <f>IF(ISNUMBER($M101), IF(ISNUMBER(MATRIX!BJ101),M101*MATRIX!BJ101,"n/a"),"")</f>
        <v/>
      </c>
      <c r="AE101" s="77" t="s">
        <v>434</v>
      </c>
      <c r="AF101" s="83" t="str">
        <f>IF(ISNUMBER($M101), IF(ISNUMBER(MATRIX!BL101),$M101*MATRIX!BL101,"n/a"),"")</f>
        <v/>
      </c>
      <c r="AH101" s="223" t="str">
        <f>IF(ISNUMBER($M101), IF(MV&gt;200,IF(ISNUMBER(MATRIX!CL101),MATRIX!CL101,"n/a"),IF(ISNUMBER(MATRIX!CH101),MATRIX!CH101,"n/a")),"")</f>
        <v/>
      </c>
      <c r="AI101" s="1"/>
      <c r="AJ101" s="1" t="str">
        <f>IF(ISNUMBER(M101),IF(AND(ISNUMBER('HI-Z-OUTPUT'!AV101),'HI-Z-OUTPUT'!AV101&lt;&gt;0),'HI-Z-OUTPUT'!AV101,'Hi-Z-INPUT'!$K$7*'Hi-Z-INPUT'!$K$11),"")</f>
        <v/>
      </c>
      <c r="AK101" s="1"/>
      <c r="AL101" s="161" t="str">
        <f t="shared" si="24"/>
        <v/>
      </c>
      <c r="AM101" s="1"/>
      <c r="AN101" s="124" t="str">
        <f>IF(ISNUMBER($M101),IF(MV&lt;200,IF(ISNUMBER(MATRIX!BA101),ROUND(MATRIX!BA101/1000*IDLE*CKWH,2),"-"),IF(ISNUMBER(MATRIX!BK101),ROUND(MATRIX!BK101/1000*IDLE*CKWH,2),"-")),"")</f>
        <v/>
      </c>
      <c r="AO101" s="125" t="str">
        <f t="shared" si="25"/>
        <v/>
      </c>
      <c r="AQ101" s="104" t="str">
        <f>IF(ISNUMBER($M101),IF(MV&lt;200,IF(ISNUMBER(MATRIX!BC101),ROUND(MATRIX!BC101/1000*RUNNING*CKWH,2),"-"),IF(ISNUMBER(MATRIX!BM101),ROUND(MATRIX!BM101/1000*RUNNING*CKWH,2),"-")),"")</f>
        <v/>
      </c>
      <c r="AR101" s="130" t="str">
        <f t="shared" si="26"/>
        <v/>
      </c>
      <c r="AT101" s="104"/>
      <c r="AU101" s="130" t="str">
        <f t="shared" si="27"/>
        <v/>
      </c>
      <c r="AW101" s="129" t="str">
        <f t="shared" si="20"/>
        <v/>
      </c>
      <c r="AX101" s="127" t="str">
        <f t="shared" si="21"/>
        <v/>
      </c>
      <c r="AZ101" s="101" t="str">
        <f>IF(ISNUMBER(M101),IF(ISNUMBER(MATRIX!BU101),M101*MATRIX!BU101,"n/a"),"")</f>
        <v/>
      </c>
      <c r="BA101" s="72"/>
      <c r="BB101" s="72" t="str">
        <f>IF(ISNUMBER(M101),IF(ISNUMBER(MATRIX!BV101*AL101),M101*MATRIX!BV101*AL101,"n/a"),"")</f>
        <v/>
      </c>
      <c r="BC101" s="72"/>
      <c r="BD101" s="100" t="str">
        <f t="shared" si="22"/>
        <v/>
      </c>
      <c r="BE101" s="96"/>
      <c r="BF101" s="157" t="str">
        <f t="shared" si="23"/>
        <v/>
      </c>
      <c r="BG101" s="158" t="str">
        <f t="shared" si="28"/>
        <v/>
      </c>
      <c r="BI101" s="85" t="str">
        <f>IF(ISNUMBER(M101),IF(ISNUMBER(MATRIX!Y101),MATRIX!Y101,"n/a"),"")</f>
        <v/>
      </c>
      <c r="BJ101" s="86" t="str">
        <f t="shared" si="29"/>
        <v/>
      </c>
    </row>
    <row r="102" spans="1:62">
      <c r="A102" s="45" t="str">
        <f>MATRIX!A102</f>
        <v>CROWN</v>
      </c>
      <c r="B102" s="11" t="str">
        <f>IF(MATRIX!B102&lt;&gt;0,MATRIX!B102,"-")</f>
        <v>Dci 8|600N</v>
      </c>
      <c r="D102" t="b">
        <f>ISNUMBER(MATRIX!G102)</f>
        <v>1</v>
      </c>
      <c r="E102" t="b">
        <f>ISNUMBER(MATRIX!H102)</f>
        <v>1</v>
      </c>
      <c r="G102" t="b">
        <f>AND(WM&lt;=MATRIX!N102,MATRIX!N102&lt;=PIU*WM)</f>
        <v>0</v>
      </c>
      <c r="H102" t="b">
        <f>AND(WM&lt;=MATRIX!O102,MATRIX!O102&lt;=PIU*WM)</f>
        <v>0</v>
      </c>
      <c r="J102" s="1" t="str">
        <f>IF(AND(D102,G102),CEILING(ML/MATRIX!G102,1),"")</f>
        <v/>
      </c>
      <c r="K102" s="1" t="str">
        <f>IF(AND(E102,H102),CEILING(ML/MATRIX!H102,1),"")</f>
        <v/>
      </c>
      <c r="M102" s="64" t="str">
        <f t="shared" si="18"/>
        <v/>
      </c>
      <c r="O102" s="62" t="str">
        <f>IF(ISNUMBER(M102),M102*MATRIX!E102,"-")</f>
        <v>-</v>
      </c>
      <c r="Q102" s="66" t="str">
        <f>IF(ISNUMBER($M102),IF(KP="kg",M102*MATRIX!CC102,M102*MATRIX!CC102*2.2),"-")</f>
        <v>-</v>
      </c>
      <c r="R102" s="65" t="str">
        <f t="shared" si="19"/>
        <v/>
      </c>
      <c r="T102" s="1" t="str">
        <f>IF(AND(VI&lt;100,ISNUMBER(M102),D102),MATRIX!N102,IF(AND(VI&gt;=100,ISNUMBER(M102),E102),MATRIX!O102,""))</f>
        <v/>
      </c>
      <c r="V102" s="70" t="str">
        <f>IF(ISNUMBER(T102),IF(VI&lt;100,T102*M102*MATRIX!G102,T102*M102*MATRIX!H102),"")</f>
        <v/>
      </c>
      <c r="X102" s="40" t="str">
        <f>IF(ISNUMBER(M102),IF(ISNUMBER(MATRIX!U102),IF(MATRIX!U102-INT(MATRIX!U102)=0,MATRIX!U102,"("&amp;MATRIX!U102&amp;")"),"n/a"),"")</f>
        <v/>
      </c>
      <c r="Y102" s="77"/>
      <c r="Z102" s="81" t="str">
        <f>IF(ISNUMBER(M102), IF(ISNUMBER(MATRIX!AZ102),M102*MATRIX!AZ102,"n/a"),"")</f>
        <v/>
      </c>
      <c r="AA102" s="77"/>
      <c r="AB102" s="83" t="str">
        <f>IF(ISNUMBER($M102), IF(ISNUMBER(MATRIX!BB102),$M102*MATRIX!BB102,"n/a"),"")</f>
        <v/>
      </c>
      <c r="AC102" s="77"/>
      <c r="AD102" s="81" t="str">
        <f>IF(ISNUMBER($M102), IF(ISNUMBER(MATRIX!BJ102),M102*MATRIX!BJ102,"n/a"),"")</f>
        <v/>
      </c>
      <c r="AE102" s="77" t="s">
        <v>434</v>
      </c>
      <c r="AF102" s="83" t="str">
        <f>IF(ISNUMBER($M102), IF(ISNUMBER(MATRIX!BL102),$M102*MATRIX!BL102,"n/a"),"")</f>
        <v/>
      </c>
      <c r="AH102" s="223" t="str">
        <f>IF(ISNUMBER($M102), IF(MV&gt;200,IF(ISNUMBER(MATRIX!CL102),MATRIX!CL102,"n/a"),IF(ISNUMBER(MATRIX!CH102),MATRIX!CH102,"n/a")),"")</f>
        <v/>
      </c>
      <c r="AI102" s="1"/>
      <c r="AJ102" s="1" t="str">
        <f>IF(ISNUMBER(M102),IF(AND(ISNUMBER('HI-Z-OUTPUT'!AV102),'HI-Z-OUTPUT'!AV102&lt;&gt;0),'HI-Z-OUTPUT'!AV102,'Hi-Z-INPUT'!$K$7*'Hi-Z-INPUT'!$K$11),"")</f>
        <v/>
      </c>
      <c r="AK102" s="1"/>
      <c r="AL102" s="161" t="str">
        <f t="shared" si="24"/>
        <v/>
      </c>
      <c r="AM102" s="1"/>
      <c r="AN102" s="124" t="str">
        <f>IF(ISNUMBER($M102),IF(MV&lt;200,IF(ISNUMBER(MATRIX!BA102),ROUND(MATRIX!BA102/1000*IDLE*CKWH,2),"-"),IF(ISNUMBER(MATRIX!BK102),ROUND(MATRIX!BK102/1000*IDLE*CKWH,2),"-")),"")</f>
        <v/>
      </c>
      <c r="AO102" s="125" t="str">
        <f t="shared" si="25"/>
        <v/>
      </c>
      <c r="AQ102" s="104" t="str">
        <f>IF(ISNUMBER($M102),IF(MV&lt;200,IF(ISNUMBER(MATRIX!BC102),ROUND(MATRIX!BC102/1000*RUNNING*CKWH,2),"-"),IF(ISNUMBER(MATRIX!BM102),ROUND(MATRIX!BM102/1000*RUNNING*CKWH,2),"-")),"")</f>
        <v/>
      </c>
      <c r="AR102" s="130" t="str">
        <f t="shared" si="26"/>
        <v/>
      </c>
      <c r="AT102" s="104"/>
      <c r="AU102" s="130" t="str">
        <f t="shared" si="27"/>
        <v/>
      </c>
      <c r="AW102" s="129" t="str">
        <f t="shared" si="20"/>
        <v/>
      </c>
      <c r="AX102" s="127" t="str">
        <f t="shared" si="21"/>
        <v/>
      </c>
      <c r="AZ102" s="101" t="str">
        <f>IF(ISNUMBER(M102),IF(ISNUMBER(MATRIX!BU102),M102*MATRIX!BU102,"n/a"),"")</f>
        <v/>
      </c>
      <c r="BA102" s="72"/>
      <c r="BB102" s="72" t="str">
        <f>IF(ISNUMBER(M102),IF(ISNUMBER(MATRIX!BV102*AL102),M102*MATRIX!BV102*AL102,"n/a"),"")</f>
        <v/>
      </c>
      <c r="BC102" s="72"/>
      <c r="BD102" s="100" t="str">
        <f t="shared" si="22"/>
        <v/>
      </c>
      <c r="BE102" s="96"/>
      <c r="BF102" s="157" t="str">
        <f t="shared" si="23"/>
        <v/>
      </c>
      <c r="BG102" s="158" t="str">
        <f t="shared" si="28"/>
        <v/>
      </c>
      <c r="BI102" s="85" t="str">
        <f>IF(ISNUMBER(M102),IF(ISNUMBER(MATRIX!Y102),MATRIX!Y102,"n/a"),"")</f>
        <v/>
      </c>
      <c r="BJ102" s="86" t="str">
        <f t="shared" si="29"/>
        <v/>
      </c>
    </row>
    <row r="103" spans="1:62">
      <c r="A103" s="45" t="str">
        <f>MATRIX!A103</f>
        <v>CROWN</v>
      </c>
      <c r="B103" s="11" t="str">
        <f>IF(MATRIX!B103&lt;&gt;0,MATRIX!B103,"-")</f>
        <v>Dci 2|1250N</v>
      </c>
      <c r="D103" t="b">
        <f>ISNUMBER(MATRIX!G103)</f>
        <v>1</v>
      </c>
      <c r="E103" t="b">
        <f>ISNUMBER(MATRIX!H103)</f>
        <v>1</v>
      </c>
      <c r="G103" t="b">
        <f>AND(WM&lt;=MATRIX!N103,MATRIX!N103&lt;=PIU*WM)</f>
        <v>0</v>
      </c>
      <c r="H103" t="b">
        <f>AND(WM&lt;=MATRIX!O103,MATRIX!O103&lt;=PIU*WM)</f>
        <v>0</v>
      </c>
      <c r="J103" s="1" t="str">
        <f>IF(AND(D103,G103),CEILING(ML/MATRIX!G103,1),"")</f>
        <v/>
      </c>
      <c r="K103" s="1" t="str">
        <f>IF(AND(E103,H103),CEILING(ML/MATRIX!H103,1),"")</f>
        <v/>
      </c>
      <c r="M103" s="64" t="str">
        <f t="shared" si="18"/>
        <v/>
      </c>
      <c r="O103" s="62" t="str">
        <f>IF(ISNUMBER(M103),M103*MATRIX!E103,"-")</f>
        <v>-</v>
      </c>
      <c r="Q103" s="66" t="str">
        <f>IF(ISNUMBER($M103),IF(KP="kg",M103*MATRIX!CC103,M103*MATRIX!CC103*2.2),"-")</f>
        <v>-</v>
      </c>
      <c r="R103" s="65" t="str">
        <f t="shared" si="19"/>
        <v/>
      </c>
      <c r="T103" s="1" t="str">
        <f>IF(AND(VI&lt;100,ISNUMBER(M103),D103),MATRIX!N103,IF(AND(VI&gt;=100,ISNUMBER(M103),E103),MATRIX!O103,""))</f>
        <v/>
      </c>
      <c r="V103" s="70" t="str">
        <f>IF(ISNUMBER(T103),IF(VI&lt;100,T103*M103*MATRIX!G103,T103*M103*MATRIX!H103),"")</f>
        <v/>
      </c>
      <c r="X103" s="40" t="str">
        <f>IF(ISNUMBER(M103),IF(ISNUMBER(MATRIX!U103),IF(MATRIX!U103-INT(MATRIX!U103)=0,MATRIX!U103,"("&amp;MATRIX!U103&amp;")"),"n/a"),"")</f>
        <v/>
      </c>
      <c r="Y103" s="77"/>
      <c r="Z103" s="81" t="str">
        <f>IF(ISNUMBER(M103), IF(ISNUMBER(MATRIX!AZ103),M103*MATRIX!AZ103,"n/a"),"")</f>
        <v/>
      </c>
      <c r="AA103" s="77"/>
      <c r="AB103" s="83" t="str">
        <f>IF(ISNUMBER($M103), IF(ISNUMBER(MATRIX!BB103),$M103*MATRIX!BB103,"n/a"),"")</f>
        <v/>
      </c>
      <c r="AC103" s="77"/>
      <c r="AD103" s="81" t="str">
        <f>IF(ISNUMBER($M103), IF(ISNUMBER(MATRIX!BJ103),M103*MATRIX!BJ103,"n/a"),"")</f>
        <v/>
      </c>
      <c r="AE103" s="77" t="s">
        <v>434</v>
      </c>
      <c r="AF103" s="83" t="str">
        <f>IF(ISNUMBER($M103), IF(ISNUMBER(MATRIX!BL103),$M103*MATRIX!BL103,"n/a"),"")</f>
        <v/>
      </c>
      <c r="AH103" s="223" t="str">
        <f>IF(ISNUMBER($M103), IF(MV&gt;200,IF(ISNUMBER(MATRIX!CL103),MATRIX!CL103,"n/a"),IF(ISNUMBER(MATRIX!CH103),MATRIX!CH103,"n/a")),"")</f>
        <v/>
      </c>
      <c r="AI103" s="1"/>
      <c r="AJ103" s="1" t="str">
        <f>IF(ISNUMBER(M103),IF(AND(ISNUMBER('HI-Z-OUTPUT'!AV103),'HI-Z-OUTPUT'!AV103&lt;&gt;0),'HI-Z-OUTPUT'!AV103,'Hi-Z-INPUT'!$K$7*'Hi-Z-INPUT'!$K$11),"")</f>
        <v/>
      </c>
      <c r="AK103" s="1"/>
      <c r="AL103" s="161" t="str">
        <f t="shared" si="24"/>
        <v/>
      </c>
      <c r="AM103" s="1"/>
      <c r="AN103" s="124" t="str">
        <f>IF(ISNUMBER($M103),IF(MV&lt;200,IF(ISNUMBER(MATRIX!BA103),ROUND(MATRIX!BA103/1000*IDLE*CKWH,2),"-"),IF(ISNUMBER(MATRIX!BK103),ROUND(MATRIX!BK103/1000*IDLE*CKWH,2),"-")),"")</f>
        <v/>
      </c>
      <c r="AO103" s="125" t="str">
        <f t="shared" si="25"/>
        <v/>
      </c>
      <c r="AQ103" s="104" t="str">
        <f>IF(ISNUMBER($M103),IF(MV&lt;200,IF(ISNUMBER(MATRIX!BC103),ROUND(MATRIX!BC103/1000*RUNNING*CKWH,2),"-"),IF(ISNUMBER(MATRIX!BM103),ROUND(MATRIX!BM103/1000*RUNNING*CKWH,2),"-")),"")</f>
        <v/>
      </c>
      <c r="AR103" s="130" t="str">
        <f t="shared" si="26"/>
        <v/>
      </c>
      <c r="AT103" s="104"/>
      <c r="AU103" s="130" t="str">
        <f t="shared" si="27"/>
        <v/>
      </c>
      <c r="AW103" s="129" t="str">
        <f t="shared" si="20"/>
        <v/>
      </c>
      <c r="AX103" s="127" t="str">
        <f t="shared" si="21"/>
        <v/>
      </c>
      <c r="AZ103" s="101" t="str">
        <f>IF(ISNUMBER(M103),IF(ISNUMBER(MATRIX!BU103),M103*MATRIX!BU103,"n/a"),"")</f>
        <v/>
      </c>
      <c r="BA103" s="72"/>
      <c r="BB103" s="72" t="str">
        <f>IF(ISNUMBER(M103),IF(ISNUMBER(MATRIX!BV103*AL103),M103*MATRIX!BV103*AL103,"n/a"),"")</f>
        <v/>
      </c>
      <c r="BC103" s="72"/>
      <c r="BD103" s="100" t="str">
        <f t="shared" si="22"/>
        <v/>
      </c>
      <c r="BE103" s="96"/>
      <c r="BF103" s="157" t="str">
        <f t="shared" si="23"/>
        <v/>
      </c>
      <c r="BG103" s="158" t="str">
        <f t="shared" si="28"/>
        <v/>
      </c>
      <c r="BI103" s="85" t="str">
        <f>IF(ISNUMBER(M103),IF(ISNUMBER(MATRIX!Y103),MATRIX!Y103,"n/a"),"")</f>
        <v/>
      </c>
      <c r="BJ103" s="86" t="str">
        <f t="shared" si="29"/>
        <v/>
      </c>
    </row>
    <row r="104" spans="1:62">
      <c r="A104" s="45" t="str">
        <f>MATRIX!A104</f>
        <v>CROWN</v>
      </c>
      <c r="B104" s="11" t="str">
        <f>IF(MATRIX!B104&lt;&gt;0,MATRIX!B104,"-")</f>
        <v>Dci 4|1250N</v>
      </c>
      <c r="D104" t="b">
        <f>ISNUMBER(MATRIX!G104)</f>
        <v>1</v>
      </c>
      <c r="E104" t="b">
        <f>ISNUMBER(MATRIX!H104)</f>
        <v>1</v>
      </c>
      <c r="G104" t="b">
        <f>AND(WM&lt;=MATRIX!N104,MATRIX!N104&lt;=PIU*WM)</f>
        <v>0</v>
      </c>
      <c r="H104" t="b">
        <f>AND(WM&lt;=MATRIX!O104,MATRIX!O104&lt;=PIU*WM)</f>
        <v>0</v>
      </c>
      <c r="J104" s="1" t="str">
        <f>IF(AND(D104,G104),CEILING(ML/MATRIX!G104,1),"")</f>
        <v/>
      </c>
      <c r="K104" s="1" t="str">
        <f>IF(AND(E104,H104),CEILING(ML/MATRIX!H104,1),"")</f>
        <v/>
      </c>
      <c r="M104" s="64" t="str">
        <f t="shared" ref="M104:M110" si="30">IF(VI&lt;100,J104,K104)</f>
        <v/>
      </c>
      <c r="O104" s="62" t="str">
        <f>IF(ISNUMBER(M104),M104*MATRIX!E104,"-")</f>
        <v>-</v>
      </c>
      <c r="Q104" s="66" t="str">
        <f>IF(ISNUMBER($M104),IF(KP="kg",M104*MATRIX!CC104,M104*MATRIX!CC104*2.2),"-")</f>
        <v>-</v>
      </c>
      <c r="R104" s="65" t="str">
        <f t="shared" si="19"/>
        <v/>
      </c>
      <c r="T104" s="1" t="str">
        <f>IF(AND(VI&lt;100,ISNUMBER(M104),D104),MATRIX!N104,IF(AND(VI&gt;=100,ISNUMBER(M104),E104),MATRIX!O104,""))</f>
        <v/>
      </c>
      <c r="V104" s="70" t="str">
        <f>IF(ISNUMBER(T104),IF(VI&lt;100,T104*M104*MATRIX!G104,T104*M104*MATRIX!H104),"")</f>
        <v/>
      </c>
      <c r="X104" s="40" t="str">
        <f>IF(ISNUMBER(M104),IF(ISNUMBER(MATRIX!U104),IF(MATRIX!U104-INT(MATRIX!U104)=0,MATRIX!U104,"("&amp;MATRIX!U104&amp;")"),"n/a"),"")</f>
        <v/>
      </c>
      <c r="Y104" s="77"/>
      <c r="Z104" s="81" t="str">
        <f>IF(ISNUMBER(M104), IF(ISNUMBER(MATRIX!AZ104),M104*MATRIX!AZ104,"n/a"),"")</f>
        <v/>
      </c>
      <c r="AA104" s="77"/>
      <c r="AB104" s="83" t="str">
        <f>IF(ISNUMBER($M104), IF(ISNUMBER(MATRIX!BB104),$M104*MATRIX!BB104,"n/a"),"")</f>
        <v/>
      </c>
      <c r="AC104" s="77"/>
      <c r="AD104" s="81" t="str">
        <f>IF(ISNUMBER($M104), IF(ISNUMBER(MATRIX!BJ104),M104*MATRIX!BJ104,"n/a"),"")</f>
        <v/>
      </c>
      <c r="AE104" s="77" t="s">
        <v>434</v>
      </c>
      <c r="AF104" s="83" t="str">
        <f>IF(ISNUMBER($M104), IF(ISNUMBER(MATRIX!BL104),$M104*MATRIX!BL104,"n/a"),"")</f>
        <v/>
      </c>
      <c r="AH104" s="223" t="str">
        <f>IF(ISNUMBER($M104), IF(MV&gt;200,IF(ISNUMBER(MATRIX!CL104),MATRIX!CL104,"n/a"),IF(ISNUMBER(MATRIX!CH104),MATRIX!CH104,"n/a")),"")</f>
        <v/>
      </c>
      <c r="AI104" s="1"/>
      <c r="AJ104" s="1" t="str">
        <f>IF(ISNUMBER(M104),IF(AND(ISNUMBER('HI-Z-OUTPUT'!AV104),'HI-Z-OUTPUT'!AV104&lt;&gt;0),'HI-Z-OUTPUT'!AV104,'Hi-Z-INPUT'!$K$7*'Hi-Z-INPUT'!$K$11),"")</f>
        <v/>
      </c>
      <c r="AK104" s="1"/>
      <c r="AL104" s="161" t="str">
        <f t="shared" si="24"/>
        <v/>
      </c>
      <c r="AM104" s="1"/>
      <c r="AN104" s="124" t="str">
        <f>IF(ISNUMBER($M104),IF(MV&lt;200,IF(ISNUMBER(MATRIX!BA104),ROUND(MATRIX!BA104/1000*IDLE*CKWH,2),"-"),IF(ISNUMBER(MATRIX!BK104),ROUND(MATRIX!BK104/1000*IDLE*CKWH,2),"-")),"")</f>
        <v/>
      </c>
      <c r="AO104" s="125" t="str">
        <f t="shared" si="25"/>
        <v/>
      </c>
      <c r="AQ104" s="104" t="str">
        <f>IF(ISNUMBER($M104),IF(MV&lt;200,IF(ISNUMBER(MATRIX!BC104),ROUND(MATRIX!BC104/1000*RUNNING*CKWH,2),"-"),IF(ISNUMBER(MATRIX!BM104),ROUND(MATRIX!BM104/1000*RUNNING*CKWH,2),"-")),"")</f>
        <v/>
      </c>
      <c r="AR104" s="130" t="str">
        <f t="shared" si="26"/>
        <v/>
      </c>
      <c r="AT104" s="104"/>
      <c r="AU104" s="130" t="str">
        <f t="shared" si="27"/>
        <v/>
      </c>
      <c r="AW104" s="129" t="str">
        <f t="shared" si="20"/>
        <v/>
      </c>
      <c r="AX104" s="127" t="str">
        <f t="shared" si="21"/>
        <v/>
      </c>
      <c r="AZ104" s="101" t="str">
        <f>IF(ISNUMBER(M104),IF(ISNUMBER(MATRIX!BU104),M104*MATRIX!BU104,"n/a"),"")</f>
        <v/>
      </c>
      <c r="BA104" s="72"/>
      <c r="BB104" s="72" t="str">
        <f>IF(ISNUMBER(M104),IF(ISNUMBER(MATRIX!BV104*AL104),M104*MATRIX!BV104*AL104,"n/a"),"")</f>
        <v/>
      </c>
      <c r="BC104" s="72"/>
      <c r="BD104" s="100" t="str">
        <f t="shared" ref="BD104:BD132" si="31">IF(AND(ISNUMBER(AZ104),ISNUMBER(BB104)),(AZ104*IDLE+BB104*RUNNING)*DAYS/1000,"")</f>
        <v/>
      </c>
      <c r="BE104" s="96"/>
      <c r="BF104" s="157" t="str">
        <f t="shared" si="23"/>
        <v/>
      </c>
      <c r="BG104" s="158" t="str">
        <f t="shared" si="28"/>
        <v/>
      </c>
      <c r="BI104" s="85" t="str">
        <f>IF(ISNUMBER(M104),IF(ISNUMBER(MATRIX!Y104),MATRIX!Y104,"n/a"),"")</f>
        <v/>
      </c>
      <c r="BJ104" s="86" t="str">
        <f t="shared" si="29"/>
        <v/>
      </c>
    </row>
    <row r="105" spans="1:62">
      <c r="A105" s="45" t="str">
        <f>MATRIX!A105</f>
        <v>CROWN</v>
      </c>
      <c r="B105" s="11" t="str">
        <f>IF(MATRIX!B105&lt;&gt;0,MATRIX!B105,"-")</f>
        <v>CDi 2|300</v>
      </c>
      <c r="D105" t="b">
        <f>ISNUMBER(MATRIX!G105)</f>
        <v>1</v>
      </c>
      <c r="E105" t="b">
        <f>ISNUMBER(MATRIX!H105)</f>
        <v>1</v>
      </c>
      <c r="G105" t="b">
        <f>AND(WM&lt;=MATRIX!N105,MATRIX!N105&lt;=PIU*WM)</f>
        <v>0</v>
      </c>
      <c r="H105" t="b">
        <f>AND(WM&lt;=MATRIX!O105,MATRIX!O105&lt;=PIU*WM)</f>
        <v>0</v>
      </c>
      <c r="J105" s="1" t="str">
        <f>IF(AND(D105,G105),CEILING(ML/MATRIX!G105,1),"")</f>
        <v/>
      </c>
      <c r="K105" s="1" t="str">
        <f>IF(AND(E105,H105),CEILING(ML/MATRIX!H105,1),"")</f>
        <v/>
      </c>
      <c r="M105" s="64" t="str">
        <f t="shared" si="30"/>
        <v/>
      </c>
      <c r="O105" s="62" t="str">
        <f>IF(ISNUMBER(M105),M105*MATRIX!E105,"-")</f>
        <v>-</v>
      </c>
      <c r="Q105" s="66" t="str">
        <f>IF(ISNUMBER($M105),IF(KP="kg",M105*MATRIX!CC105,M105*MATRIX!CC105*2.2),"-")</f>
        <v>-</v>
      </c>
      <c r="R105" s="65" t="str">
        <f t="shared" si="19"/>
        <v/>
      </c>
      <c r="T105" s="1" t="str">
        <f>IF(AND(VI&lt;100,ISNUMBER(M105),D105),MATRIX!N105,IF(AND(VI&gt;=100,ISNUMBER(M105),E105),MATRIX!O105,""))</f>
        <v/>
      </c>
      <c r="V105" s="70" t="str">
        <f>IF(ISNUMBER(T105),IF(VI&lt;100,T105*M105*MATRIX!G105,T105*M105*MATRIX!H105),"")</f>
        <v/>
      </c>
      <c r="X105" s="40" t="str">
        <f>IF(ISNUMBER(M105),IF(ISNUMBER(MATRIX!U105),IF(MATRIX!U105-INT(MATRIX!U105)=0,MATRIX!U105,"("&amp;MATRIX!U105&amp;")"),"n/a"),"")</f>
        <v/>
      </c>
      <c r="Y105" s="77"/>
      <c r="Z105" s="81" t="str">
        <f>IF(ISNUMBER(M105), IF(ISNUMBER(MATRIX!AZ105),M105*MATRIX!AZ105,"n/a"),"")</f>
        <v/>
      </c>
      <c r="AA105" s="77"/>
      <c r="AB105" s="83" t="str">
        <f>IF(ISNUMBER($M105), IF(ISNUMBER(MATRIX!BB105),$M105*MATRIX!BB105,"n/a"),"")</f>
        <v/>
      </c>
      <c r="AC105" s="77"/>
      <c r="AD105" s="81" t="str">
        <f>IF(ISNUMBER($M105), IF(ISNUMBER(MATRIX!BJ105),M105*MATRIX!BJ105,"n/a"),"")</f>
        <v/>
      </c>
      <c r="AE105" s="77" t="s">
        <v>434</v>
      </c>
      <c r="AF105" s="83" t="str">
        <f>IF(ISNUMBER($M105), IF(ISNUMBER(MATRIX!BL105),$M105*MATRIX!BL105,"n/a"),"")</f>
        <v/>
      </c>
      <c r="AH105" s="223" t="str">
        <f>IF(ISNUMBER($M105), IF(MV&gt;200,IF(ISNUMBER(MATRIX!CL105),MATRIX!CL105,"n/a"),IF(ISNUMBER(MATRIX!CH105),MATRIX!CH105,"n/a")),"")</f>
        <v/>
      </c>
      <c r="AI105" s="1"/>
      <c r="AJ105" s="1" t="str">
        <f>IF(ISNUMBER(M105),IF(AND(ISNUMBER('HI-Z-OUTPUT'!AV105),'HI-Z-OUTPUT'!AV105&lt;&gt;0),'HI-Z-OUTPUT'!AV105,'Hi-Z-INPUT'!$K$7*'Hi-Z-INPUT'!$K$11),"")</f>
        <v/>
      </c>
      <c r="AK105" s="1"/>
      <c r="AL105" s="161" t="str">
        <f t="shared" si="24"/>
        <v/>
      </c>
      <c r="AM105" s="1"/>
      <c r="AN105" s="124" t="str">
        <f>IF(ISNUMBER($M105),IF(MV&lt;200,IF(ISNUMBER(MATRIX!BA105),ROUND(MATRIX!BA105/1000*IDLE*CKWH,2),"-"),IF(ISNUMBER(MATRIX!BK105),ROUND(MATRIX!BK105/1000*IDLE*CKWH,2),"-")),"")</f>
        <v/>
      </c>
      <c r="AO105" s="125" t="str">
        <f t="shared" si="25"/>
        <v/>
      </c>
      <c r="AQ105" s="104" t="str">
        <f>IF(ISNUMBER($M105),IF(MV&lt;200,IF(ISNUMBER(MATRIX!BC105),ROUND(MATRIX!BC105/1000*RUNNING*CKWH,2),"-"),IF(ISNUMBER(MATRIX!BM105),ROUND(MATRIX!BM105/1000*RUNNING*CKWH,2),"-")),"")</f>
        <v/>
      </c>
      <c r="AR105" s="130" t="str">
        <f t="shared" si="26"/>
        <v/>
      </c>
      <c r="AT105" s="104"/>
      <c r="AU105" s="130" t="str">
        <f t="shared" si="27"/>
        <v/>
      </c>
      <c r="AW105" s="129" t="str">
        <f t="shared" si="20"/>
        <v/>
      </c>
      <c r="AX105" s="127" t="str">
        <f t="shared" si="21"/>
        <v/>
      </c>
      <c r="AZ105" s="101" t="str">
        <f>IF(ISNUMBER(M105),IF(ISNUMBER(MATRIX!BU105),M105*MATRIX!BU105,"n/a"),"")</f>
        <v/>
      </c>
      <c r="BA105" s="72"/>
      <c r="BB105" s="72" t="str">
        <f>IF(ISNUMBER(M105),IF(ISNUMBER(MATRIX!BV105*AL105),M105*MATRIX!BV105*AL105,"n/a"),"")</f>
        <v/>
      </c>
      <c r="BC105" s="72"/>
      <c r="BD105" s="100" t="str">
        <f t="shared" si="31"/>
        <v/>
      </c>
      <c r="BE105" s="96"/>
      <c r="BF105" s="157" t="str">
        <f t="shared" si="23"/>
        <v/>
      </c>
      <c r="BG105" s="158" t="str">
        <f t="shared" si="28"/>
        <v/>
      </c>
      <c r="BI105" s="85" t="str">
        <f>IF(ISNUMBER(M105),IF(ISNUMBER(MATRIX!Y105),MATRIX!Y105,"n/a"),"")</f>
        <v/>
      </c>
      <c r="BJ105" s="86" t="str">
        <f t="shared" si="29"/>
        <v/>
      </c>
    </row>
    <row r="106" spans="1:62">
      <c r="A106" s="45" t="str">
        <f>MATRIX!A106</f>
        <v>CROWN</v>
      </c>
      <c r="B106" s="11" t="str">
        <f>IF(MATRIX!B106&lt;&gt;0,MATRIX!B106,"-")</f>
        <v>CDi 4|300</v>
      </c>
      <c r="D106" t="b">
        <f>ISNUMBER(MATRIX!G106)</f>
        <v>1</v>
      </c>
      <c r="E106" t="b">
        <f>ISNUMBER(MATRIX!H106)</f>
        <v>1</v>
      </c>
      <c r="G106" t="b">
        <f>AND(WM&lt;=MATRIX!N106,MATRIX!N106&lt;=PIU*WM)</f>
        <v>0</v>
      </c>
      <c r="H106" t="b">
        <f>AND(WM&lt;=MATRIX!O106,MATRIX!O106&lt;=PIU*WM)</f>
        <v>0</v>
      </c>
      <c r="J106" s="1" t="str">
        <f>IF(AND(D106,G106),CEILING(ML/MATRIX!G106,1),"")</f>
        <v/>
      </c>
      <c r="K106" s="1" t="str">
        <f>IF(AND(E106,H106),CEILING(ML/MATRIX!H106,1),"")</f>
        <v/>
      </c>
      <c r="M106" s="64" t="str">
        <f t="shared" si="30"/>
        <v/>
      </c>
      <c r="O106" s="62" t="str">
        <f>IF(ISNUMBER(M106),M106*MATRIX!E106,"-")</f>
        <v>-</v>
      </c>
      <c r="Q106" s="66" t="str">
        <f>IF(ISNUMBER($M106),IF(KP="kg",M106*MATRIX!CC106,M106*MATRIX!CC106*2.2),"-")</f>
        <v>-</v>
      </c>
      <c r="R106" s="65" t="str">
        <f t="shared" si="19"/>
        <v/>
      </c>
      <c r="T106" s="1" t="str">
        <f>IF(AND(VI&lt;100,ISNUMBER(M106),D106),MATRIX!N106,IF(AND(VI&gt;=100,ISNUMBER(M106),E106),MATRIX!O106,""))</f>
        <v/>
      </c>
      <c r="V106" s="70" t="str">
        <f>IF(ISNUMBER(T106),IF(VI&lt;100,T106*M106*MATRIX!G106,T106*M106*MATRIX!H106),"")</f>
        <v/>
      </c>
      <c r="X106" s="40" t="str">
        <f>IF(ISNUMBER(M106),IF(ISNUMBER(MATRIX!U106),IF(MATRIX!U106-INT(MATRIX!U106)=0,MATRIX!U106,"("&amp;MATRIX!U106&amp;")"),"n/a"),"")</f>
        <v/>
      </c>
      <c r="Y106" s="77"/>
      <c r="Z106" s="81" t="str">
        <f>IF(ISNUMBER(M106), IF(ISNUMBER(MATRIX!AZ106),M106*MATRIX!AZ106,"n/a"),"")</f>
        <v/>
      </c>
      <c r="AA106" s="77"/>
      <c r="AB106" s="83" t="str">
        <f>IF(ISNUMBER($M106), IF(ISNUMBER(MATRIX!BB106),$M106*MATRIX!BB106,"n/a"),"")</f>
        <v/>
      </c>
      <c r="AC106" s="77"/>
      <c r="AD106" s="81" t="str">
        <f>IF(ISNUMBER($M106), IF(ISNUMBER(MATRIX!BJ106),M106*MATRIX!BJ106,"n/a"),"")</f>
        <v/>
      </c>
      <c r="AE106" s="77" t="s">
        <v>434</v>
      </c>
      <c r="AF106" s="83" t="str">
        <f>IF(ISNUMBER($M106), IF(ISNUMBER(MATRIX!BL106),$M106*MATRIX!BL106,"n/a"),"")</f>
        <v/>
      </c>
      <c r="AH106" s="223" t="str">
        <f>IF(ISNUMBER($M106), IF(MV&gt;200,IF(ISNUMBER(MATRIX!CL106),MATRIX!CL106,"n/a"),IF(ISNUMBER(MATRIX!CH106),MATRIX!CH106,"n/a")),"")</f>
        <v/>
      </c>
      <c r="AI106" s="1"/>
      <c r="AJ106" s="1" t="str">
        <f>IF(ISNUMBER(M106),IF(AND(ISNUMBER('HI-Z-OUTPUT'!AV106),'HI-Z-OUTPUT'!AV106&lt;&gt;0),'HI-Z-OUTPUT'!AV106,'Hi-Z-INPUT'!$K$7*'Hi-Z-INPUT'!$K$11),"")</f>
        <v/>
      </c>
      <c r="AK106" s="1"/>
      <c r="AL106" s="161" t="str">
        <f t="shared" si="24"/>
        <v/>
      </c>
      <c r="AM106" s="1"/>
      <c r="AN106" s="124" t="str">
        <f>IF(ISNUMBER($M106),IF(MV&lt;200,IF(ISNUMBER(MATRIX!BA106),ROUND(MATRIX!BA106/1000*IDLE*CKWH,2),"-"),IF(ISNUMBER(MATRIX!BK106),ROUND(MATRIX!BK106/1000*IDLE*CKWH,2),"-")),"")</f>
        <v/>
      </c>
      <c r="AO106" s="125" t="str">
        <f t="shared" si="25"/>
        <v/>
      </c>
      <c r="AQ106" s="104" t="str">
        <f>IF(ISNUMBER($M106),IF(MV&lt;200,IF(ISNUMBER(MATRIX!BC106),ROUND(MATRIX!BC106/1000*RUNNING*CKWH,2),"-"),IF(ISNUMBER(MATRIX!BM106),ROUND(MATRIX!BM106/1000*RUNNING*CKWH,2),"-")),"")</f>
        <v/>
      </c>
      <c r="AR106" s="130" t="str">
        <f t="shared" si="26"/>
        <v/>
      </c>
      <c r="AT106" s="104"/>
      <c r="AU106" s="130" t="str">
        <f t="shared" si="27"/>
        <v/>
      </c>
      <c r="AW106" s="129" t="str">
        <f t="shared" si="20"/>
        <v/>
      </c>
      <c r="AX106" s="127" t="str">
        <f t="shared" si="21"/>
        <v/>
      </c>
      <c r="AZ106" s="101" t="str">
        <f>IF(ISNUMBER(M106),IF(ISNUMBER(MATRIX!BU106),M106*MATRIX!BU106,"n/a"),"")</f>
        <v/>
      </c>
      <c r="BA106" s="72"/>
      <c r="BB106" s="72" t="str">
        <f>IF(ISNUMBER(M106),IF(ISNUMBER(MATRIX!BV106*AL106),M106*MATRIX!BV106*AL106,"n/a"),"")</f>
        <v/>
      </c>
      <c r="BC106" s="72"/>
      <c r="BD106" s="100" t="str">
        <f t="shared" si="31"/>
        <v/>
      </c>
      <c r="BE106" s="96"/>
      <c r="BF106" s="157" t="str">
        <f t="shared" si="23"/>
        <v/>
      </c>
      <c r="BG106" s="158" t="str">
        <f t="shared" si="28"/>
        <v/>
      </c>
      <c r="BI106" s="85" t="str">
        <f>IF(ISNUMBER(M106),IF(ISNUMBER(MATRIX!Y106),MATRIX!Y106,"n/a"),"")</f>
        <v/>
      </c>
      <c r="BJ106" s="86" t="str">
        <f t="shared" si="29"/>
        <v/>
      </c>
    </row>
    <row r="107" spans="1:62">
      <c r="A107" s="45" t="str">
        <f>MATRIX!A107</f>
        <v>CROWN</v>
      </c>
      <c r="B107" s="11" t="str">
        <f>IF(MATRIX!B107&lt;&gt;0,MATRIX!B107,"-")</f>
        <v>CDi 2|600</v>
      </c>
      <c r="D107" t="b">
        <f>ISNUMBER(MATRIX!G107)</f>
        <v>1</v>
      </c>
      <c r="E107" t="b">
        <f>ISNUMBER(MATRIX!H107)</f>
        <v>1</v>
      </c>
      <c r="G107" t="b">
        <f>AND(WM&lt;=MATRIX!N107,MATRIX!N107&lt;=PIU*WM)</f>
        <v>0</v>
      </c>
      <c r="H107" t="b">
        <f>AND(WM&lt;=MATRIX!O107,MATRIX!O107&lt;=PIU*WM)</f>
        <v>0</v>
      </c>
      <c r="J107" s="1" t="str">
        <f>IF(AND(D107,G107),CEILING(ML/MATRIX!G107,1),"")</f>
        <v/>
      </c>
      <c r="K107" s="1" t="str">
        <f>IF(AND(E107,H107),CEILING(ML/MATRIX!H107,1),"")</f>
        <v/>
      </c>
      <c r="M107" s="64" t="str">
        <f t="shared" si="30"/>
        <v/>
      </c>
      <c r="O107" s="62" t="str">
        <f>IF(ISNUMBER(M107),M107*MATRIX!E107,"-")</f>
        <v>-</v>
      </c>
      <c r="Q107" s="66" t="str">
        <f>IF(ISNUMBER($M107),IF(KP="kg",M107*MATRIX!CC107,M107*MATRIX!CC107*2.2),"-")</f>
        <v>-</v>
      </c>
      <c r="R107" s="65" t="str">
        <f t="shared" si="19"/>
        <v/>
      </c>
      <c r="T107" s="1" t="str">
        <f>IF(AND(VI&lt;100,ISNUMBER(M107),D107),MATRIX!N107,IF(AND(VI&gt;=100,ISNUMBER(M107),E107),MATRIX!O107,""))</f>
        <v/>
      </c>
      <c r="V107" s="70" t="str">
        <f>IF(ISNUMBER(T107),IF(VI&lt;100,T107*M107*MATRIX!G107,T107*M107*MATRIX!H107),"")</f>
        <v/>
      </c>
      <c r="X107" s="40" t="str">
        <f>IF(ISNUMBER(M107),IF(ISNUMBER(MATRIX!U107),IF(MATRIX!U107-INT(MATRIX!U107)=0,MATRIX!U107,"("&amp;MATRIX!U107&amp;")"),"n/a"),"")</f>
        <v/>
      </c>
      <c r="Y107" s="77"/>
      <c r="Z107" s="81" t="str">
        <f>IF(ISNUMBER(M107), IF(ISNUMBER(MATRIX!AZ107),M107*MATRIX!AZ107,"n/a"),"")</f>
        <v/>
      </c>
      <c r="AA107" s="77"/>
      <c r="AB107" s="83" t="str">
        <f>IF(ISNUMBER($M107), IF(ISNUMBER(MATRIX!BB107),$M107*MATRIX!BB107,"n/a"),"")</f>
        <v/>
      </c>
      <c r="AC107" s="77"/>
      <c r="AD107" s="81" t="str">
        <f>IF(ISNUMBER($M107), IF(ISNUMBER(MATRIX!BJ107),M107*MATRIX!BJ107,"n/a"),"")</f>
        <v/>
      </c>
      <c r="AE107" s="77" t="s">
        <v>434</v>
      </c>
      <c r="AF107" s="83" t="str">
        <f>IF(ISNUMBER($M107), IF(ISNUMBER(MATRIX!BL107),$M107*MATRIX!BL107,"n/a"),"")</f>
        <v/>
      </c>
      <c r="AH107" s="223" t="str">
        <f>IF(ISNUMBER($M107), IF(MV&gt;200,IF(ISNUMBER(MATRIX!CL107),MATRIX!CL107,"n/a"),IF(ISNUMBER(MATRIX!CH107),MATRIX!CH107,"n/a")),"")</f>
        <v/>
      </c>
      <c r="AI107" s="1"/>
      <c r="AJ107" s="1" t="str">
        <f>IF(ISNUMBER(M107),IF(AND(ISNUMBER('HI-Z-OUTPUT'!AV107),'HI-Z-OUTPUT'!AV107&lt;&gt;0),'HI-Z-OUTPUT'!AV107,'Hi-Z-INPUT'!$K$7*'Hi-Z-INPUT'!$K$11),"")</f>
        <v/>
      </c>
      <c r="AK107" s="1"/>
      <c r="AL107" s="161" t="str">
        <f t="shared" si="24"/>
        <v/>
      </c>
      <c r="AM107" s="1"/>
      <c r="AN107" s="124" t="str">
        <f>IF(ISNUMBER($M107),IF(MV&lt;200,IF(ISNUMBER(MATRIX!BA107),ROUND(MATRIX!BA107/1000*IDLE*CKWH,2),"-"),IF(ISNUMBER(MATRIX!BK107),ROUND(MATRIX!BK107/1000*IDLE*CKWH,2),"-")),"")</f>
        <v/>
      </c>
      <c r="AO107" s="125" t="str">
        <f t="shared" si="25"/>
        <v/>
      </c>
      <c r="AQ107" s="104" t="str">
        <f>IF(ISNUMBER($M107),IF(MV&lt;200,IF(ISNUMBER(MATRIX!BC107),ROUND(MATRIX!BC107/1000*RUNNING*CKWH,2),"-"),IF(ISNUMBER(MATRIX!BM107),ROUND(MATRIX!BM107/1000*RUNNING*CKWH,2),"-")),"")</f>
        <v/>
      </c>
      <c r="AR107" s="130" t="str">
        <f t="shared" si="26"/>
        <v/>
      </c>
      <c r="AT107" s="104"/>
      <c r="AU107" s="130" t="str">
        <f t="shared" si="27"/>
        <v/>
      </c>
      <c r="AW107" s="129" t="str">
        <f t="shared" si="20"/>
        <v/>
      </c>
      <c r="AX107" s="127" t="str">
        <f t="shared" si="21"/>
        <v/>
      </c>
      <c r="AZ107" s="101" t="str">
        <f>IF(ISNUMBER(M107),IF(ISNUMBER(MATRIX!BU107),M107*MATRIX!BU107,"n/a"),"")</f>
        <v/>
      </c>
      <c r="BA107" s="72"/>
      <c r="BB107" s="72" t="str">
        <f>IF(ISNUMBER(M107),IF(ISNUMBER(MATRIX!BV107*AL107),M107*MATRIX!BV107*AL107,"n/a"),"")</f>
        <v/>
      </c>
      <c r="BC107" s="72"/>
      <c r="BD107" s="100" t="str">
        <f t="shared" si="31"/>
        <v/>
      </c>
      <c r="BE107" s="96"/>
      <c r="BF107" s="157" t="str">
        <f t="shared" si="23"/>
        <v/>
      </c>
      <c r="BG107" s="158" t="str">
        <f t="shared" si="28"/>
        <v/>
      </c>
      <c r="BI107" s="85" t="str">
        <f>IF(ISNUMBER(M107),IF(ISNUMBER(MATRIX!Y107),MATRIX!Y107,"n/a"),"")</f>
        <v/>
      </c>
      <c r="BJ107" s="86" t="str">
        <f t="shared" si="29"/>
        <v/>
      </c>
    </row>
    <row r="108" spans="1:62">
      <c r="A108" s="45" t="str">
        <f>MATRIX!A108</f>
        <v>CROWN</v>
      </c>
      <c r="B108" s="11" t="str">
        <f>IF(MATRIX!B108&lt;&gt;0,MATRIX!B108,"-")</f>
        <v>CDi 4|600</v>
      </c>
      <c r="D108" t="b">
        <f>ISNUMBER(MATRIX!G108)</f>
        <v>1</v>
      </c>
      <c r="E108" t="b">
        <f>ISNUMBER(MATRIX!H108)</f>
        <v>1</v>
      </c>
      <c r="G108" t="b">
        <f>AND(WM&lt;=MATRIX!N108,MATRIX!N108&lt;=PIU*WM)</f>
        <v>0</v>
      </c>
      <c r="H108" t="b">
        <f>AND(WM&lt;=MATRIX!O108,MATRIX!O108&lt;=PIU*WM)</f>
        <v>0</v>
      </c>
      <c r="J108" s="1" t="str">
        <f>IF(AND(D108,G108),CEILING(ML/MATRIX!G108,1),"")</f>
        <v/>
      </c>
      <c r="K108" s="1" t="str">
        <f>IF(AND(E108,H108),CEILING(ML/MATRIX!H108,1),"")</f>
        <v/>
      </c>
      <c r="M108" s="64" t="str">
        <f t="shared" si="30"/>
        <v/>
      </c>
      <c r="O108" s="62" t="str">
        <f>IF(ISNUMBER(M108),M108*MATRIX!E108,"-")</f>
        <v>-</v>
      </c>
      <c r="Q108" s="66" t="str">
        <f>IF(ISNUMBER($M108),IF(KP="kg",M108*MATRIX!CC108,M108*MATRIX!CC108*2.2),"-")</f>
        <v>-</v>
      </c>
      <c r="R108" s="65" t="str">
        <f t="shared" si="19"/>
        <v/>
      </c>
      <c r="T108" s="1" t="str">
        <f>IF(AND(VI&lt;100,ISNUMBER(M108),D108),MATRIX!N108,IF(AND(VI&gt;=100,ISNUMBER(M108),E108),MATRIX!O108,""))</f>
        <v/>
      </c>
      <c r="V108" s="70" t="str">
        <f>IF(ISNUMBER(T108),IF(VI&lt;100,T108*M108*MATRIX!G108,T108*M108*MATRIX!H108),"")</f>
        <v/>
      </c>
      <c r="X108" s="40" t="str">
        <f>IF(ISNUMBER(M108),IF(ISNUMBER(MATRIX!U108),IF(MATRIX!U108-INT(MATRIX!U108)=0,MATRIX!U108,"("&amp;MATRIX!U108&amp;")"),"n/a"),"")</f>
        <v/>
      </c>
      <c r="Y108" s="77"/>
      <c r="Z108" s="81" t="str">
        <f>IF(ISNUMBER(M108), IF(ISNUMBER(MATRIX!AZ108),M108*MATRIX!AZ108,"n/a"),"")</f>
        <v/>
      </c>
      <c r="AA108" s="77"/>
      <c r="AB108" s="83" t="str">
        <f>IF(ISNUMBER($M108), IF(ISNUMBER(MATRIX!BB108),$M108*MATRIX!BB108,"n/a"),"")</f>
        <v/>
      </c>
      <c r="AC108" s="77"/>
      <c r="AD108" s="81" t="str">
        <f>IF(ISNUMBER($M108), IF(ISNUMBER(MATRIX!BJ108),M108*MATRIX!BJ108,"n/a"),"")</f>
        <v/>
      </c>
      <c r="AE108" s="77" t="s">
        <v>434</v>
      </c>
      <c r="AF108" s="83" t="str">
        <f>IF(ISNUMBER($M108), IF(ISNUMBER(MATRIX!BL108),$M108*MATRIX!BL108,"n/a"),"")</f>
        <v/>
      </c>
      <c r="AH108" s="223" t="str">
        <f>IF(ISNUMBER($M108), IF(MV&gt;200,IF(ISNUMBER(MATRIX!CL108),MATRIX!CL108,"n/a"),IF(ISNUMBER(MATRIX!CH108),MATRIX!CH108,"n/a")),"")</f>
        <v/>
      </c>
      <c r="AI108" s="1"/>
      <c r="AJ108" s="1" t="str">
        <f>IF(ISNUMBER(M108),IF(AND(ISNUMBER('HI-Z-OUTPUT'!AV108),'HI-Z-OUTPUT'!AV108&lt;&gt;0),'HI-Z-OUTPUT'!AV108,'Hi-Z-INPUT'!$K$7*'Hi-Z-INPUT'!$K$11),"")</f>
        <v/>
      </c>
      <c r="AK108" s="1"/>
      <c r="AL108" s="161" t="str">
        <f t="shared" si="24"/>
        <v/>
      </c>
      <c r="AM108" s="1"/>
      <c r="AN108" s="124" t="str">
        <f>IF(ISNUMBER($M108),IF(MV&lt;200,IF(ISNUMBER(MATRIX!BA108),ROUND(MATRIX!BA108/1000*IDLE*CKWH,2),"-"),IF(ISNUMBER(MATRIX!BK108),ROUND(MATRIX!BK108/1000*IDLE*CKWH,2),"-")),"")</f>
        <v/>
      </c>
      <c r="AO108" s="125" t="str">
        <f t="shared" si="25"/>
        <v/>
      </c>
      <c r="AQ108" s="104" t="str">
        <f>IF(ISNUMBER($M108),IF(MV&lt;200,IF(ISNUMBER(MATRIX!BC108),ROUND(MATRIX!BC108/1000*RUNNING*CKWH,2),"-"),IF(ISNUMBER(MATRIX!BM108),ROUND(MATRIX!BM108/1000*RUNNING*CKWH,2),"-")),"")</f>
        <v/>
      </c>
      <c r="AR108" s="130" t="str">
        <f t="shared" si="26"/>
        <v/>
      </c>
      <c r="AT108" s="104"/>
      <c r="AU108" s="130" t="str">
        <f t="shared" si="27"/>
        <v/>
      </c>
      <c r="AW108" s="129" t="str">
        <f t="shared" si="20"/>
        <v/>
      </c>
      <c r="AX108" s="127" t="str">
        <f t="shared" si="21"/>
        <v/>
      </c>
      <c r="AZ108" s="101" t="str">
        <f>IF(ISNUMBER(M108),IF(ISNUMBER(MATRIX!BU108),M108*MATRIX!BU108,"n/a"),"")</f>
        <v/>
      </c>
      <c r="BA108" s="72"/>
      <c r="BB108" s="72" t="str">
        <f>IF(ISNUMBER(M108),IF(ISNUMBER(MATRIX!BV108*AL108),M108*MATRIX!BV108*AL108,"n/a"),"")</f>
        <v/>
      </c>
      <c r="BC108" s="72"/>
      <c r="BD108" s="100" t="str">
        <f t="shared" si="31"/>
        <v/>
      </c>
      <c r="BE108" s="96"/>
      <c r="BF108" s="157" t="str">
        <f t="shared" si="23"/>
        <v/>
      </c>
      <c r="BG108" s="158" t="str">
        <f t="shared" si="28"/>
        <v/>
      </c>
      <c r="BI108" s="85" t="str">
        <f>IF(ISNUMBER(M108),IF(ISNUMBER(MATRIX!Y108),MATRIX!Y108,"n/a"),"")</f>
        <v/>
      </c>
      <c r="BJ108" s="86" t="str">
        <f t="shared" si="29"/>
        <v/>
      </c>
    </row>
    <row r="109" spans="1:62">
      <c r="A109" s="45" t="str">
        <f>MATRIX!A109</f>
        <v>CROWN</v>
      </c>
      <c r="B109" s="11" t="str">
        <f>IF(MATRIX!B109&lt;&gt;0,MATRIX!B109,"-")</f>
        <v>CDi 2|1200</v>
      </c>
      <c r="D109" t="b">
        <f>ISNUMBER(MATRIX!G109)</f>
        <v>1</v>
      </c>
      <c r="E109" t="b">
        <f>ISNUMBER(MATRIX!H109)</f>
        <v>1</v>
      </c>
      <c r="G109" t="b">
        <f>AND(WM&lt;=MATRIX!N109,MATRIX!N109&lt;=PIU*WM)</f>
        <v>0</v>
      </c>
      <c r="H109" t="b">
        <f>AND(WM&lt;=MATRIX!O109,MATRIX!O109&lt;=PIU*WM)</f>
        <v>0</v>
      </c>
      <c r="J109" s="1" t="str">
        <f>IF(AND(D109,G109),CEILING(ML/MATRIX!G109,1),"")</f>
        <v/>
      </c>
      <c r="K109" s="1" t="str">
        <f>IF(AND(E109,H109),CEILING(ML/MATRIX!H109,1),"")</f>
        <v/>
      </c>
      <c r="M109" s="64" t="str">
        <f t="shared" si="30"/>
        <v/>
      </c>
      <c r="O109" s="62" t="str">
        <f>IF(ISNUMBER(M109),M109*MATRIX!E109,"-")</f>
        <v>-</v>
      </c>
      <c r="Q109" s="66" t="str">
        <f>IF(ISNUMBER($M109),IF(KP="kg",M109*MATRIX!CC109,M109*MATRIX!CC109*2.2),"-")</f>
        <v>-</v>
      </c>
      <c r="R109" s="65" t="str">
        <f t="shared" si="19"/>
        <v/>
      </c>
      <c r="T109" s="1" t="str">
        <f>IF(AND(VI&lt;100,ISNUMBER(M109),D109),MATRIX!N109,IF(AND(VI&gt;=100,ISNUMBER(M109),E109),MATRIX!O109,""))</f>
        <v/>
      </c>
      <c r="V109" s="70" t="str">
        <f>IF(ISNUMBER(T109),IF(VI&lt;100,T109*M109*MATRIX!G109,T109*M109*MATRIX!H109),"")</f>
        <v/>
      </c>
      <c r="X109" s="40" t="str">
        <f>IF(ISNUMBER(M109),IF(ISNUMBER(MATRIX!U109),IF(MATRIX!U109-INT(MATRIX!U109)=0,MATRIX!U109,"("&amp;MATRIX!U109&amp;")"),"n/a"),"")</f>
        <v/>
      </c>
      <c r="Y109" s="77"/>
      <c r="Z109" s="81" t="str">
        <f>IF(ISNUMBER(M109), IF(ISNUMBER(MATRIX!AZ109),M109*MATRIX!AZ109,"n/a"),"")</f>
        <v/>
      </c>
      <c r="AA109" s="77"/>
      <c r="AB109" s="83" t="str">
        <f>IF(ISNUMBER($M109), IF(ISNUMBER(MATRIX!BB109),$M109*MATRIX!BB109,"n/a"),"")</f>
        <v/>
      </c>
      <c r="AC109" s="77"/>
      <c r="AD109" s="81" t="str">
        <f>IF(ISNUMBER($M109), IF(ISNUMBER(MATRIX!BJ109),M109*MATRIX!BJ109,"n/a"),"")</f>
        <v/>
      </c>
      <c r="AE109" s="77" t="s">
        <v>434</v>
      </c>
      <c r="AF109" s="83" t="str">
        <f>IF(ISNUMBER($M109), IF(ISNUMBER(MATRIX!BL109),$M109*MATRIX!BL109,"n/a"),"")</f>
        <v/>
      </c>
      <c r="AH109" s="223" t="str">
        <f>IF(ISNUMBER($M109), IF(MV&gt;200,IF(ISNUMBER(MATRIX!CL109),MATRIX!CL109,"n/a"),IF(ISNUMBER(MATRIX!CH109),MATRIX!CH109,"n/a")),"")</f>
        <v/>
      </c>
      <c r="AI109" s="1"/>
      <c r="AJ109" s="1" t="str">
        <f>IF(ISNUMBER(M109),IF(AND(ISNUMBER('HI-Z-OUTPUT'!AV109),'HI-Z-OUTPUT'!AV109&lt;&gt;0),'HI-Z-OUTPUT'!AV109,'Hi-Z-INPUT'!$K$7*'Hi-Z-INPUT'!$K$11),"")</f>
        <v/>
      </c>
      <c r="AK109" s="1"/>
      <c r="AL109" s="161" t="str">
        <f t="shared" si="24"/>
        <v/>
      </c>
      <c r="AM109" s="1"/>
      <c r="AN109" s="124" t="str">
        <f>IF(ISNUMBER($M109),IF(MV&lt;200,IF(ISNUMBER(MATRIX!BA109),ROUND(MATRIX!BA109/1000*IDLE*CKWH,2),"-"),IF(ISNUMBER(MATRIX!BK109),ROUND(MATRIX!BK109/1000*IDLE*CKWH,2),"-")),"")</f>
        <v/>
      </c>
      <c r="AO109" s="125" t="str">
        <f t="shared" si="25"/>
        <v/>
      </c>
      <c r="AQ109" s="104" t="str">
        <f>IF(ISNUMBER($M109),IF(MV&lt;200,IF(ISNUMBER(MATRIX!BC109),ROUND(MATRIX!BC109/1000*RUNNING*CKWH,2),"-"),IF(ISNUMBER(MATRIX!BM109),ROUND(MATRIX!BM109/1000*RUNNING*CKWH,2),"-")),"")</f>
        <v/>
      </c>
      <c r="AR109" s="130" t="str">
        <f t="shared" si="26"/>
        <v/>
      </c>
      <c r="AT109" s="104"/>
      <c r="AU109" s="130" t="str">
        <f t="shared" si="27"/>
        <v/>
      </c>
      <c r="AW109" s="129" t="str">
        <f t="shared" si="20"/>
        <v/>
      </c>
      <c r="AX109" s="127" t="str">
        <f t="shared" si="21"/>
        <v/>
      </c>
      <c r="AZ109" s="101" t="str">
        <f>IF(ISNUMBER(M109),IF(ISNUMBER(MATRIX!BU109),M109*MATRIX!BU109,"n/a"),"")</f>
        <v/>
      </c>
      <c r="BA109" s="72"/>
      <c r="BB109" s="72" t="str">
        <f>IF(ISNUMBER(M109),IF(ISNUMBER(MATRIX!BV109*AL109),M109*MATRIX!BV109*AL109,"n/a"),"")</f>
        <v/>
      </c>
      <c r="BC109" s="72"/>
      <c r="BD109" s="100" t="str">
        <f t="shared" si="31"/>
        <v/>
      </c>
      <c r="BE109" s="96"/>
      <c r="BF109" s="157" t="str">
        <f t="shared" si="23"/>
        <v/>
      </c>
      <c r="BG109" s="158" t="str">
        <f t="shared" si="28"/>
        <v/>
      </c>
      <c r="BI109" s="85" t="str">
        <f>IF(ISNUMBER(M109),IF(ISNUMBER(MATRIX!Y109),MATRIX!Y109,"n/a"),"")</f>
        <v/>
      </c>
      <c r="BJ109" s="86" t="str">
        <f t="shared" si="29"/>
        <v/>
      </c>
    </row>
    <row r="110" spans="1:62">
      <c r="A110" s="45" t="str">
        <f>MATRIX!A110</f>
        <v>CROWN</v>
      </c>
      <c r="B110" s="11" t="str">
        <f>IF(MATRIX!B110&lt;&gt;0,MATRIX!B110,"-")</f>
        <v>CDi 4|1200</v>
      </c>
      <c r="D110" t="b">
        <f>ISNUMBER(MATRIX!G110)</f>
        <v>1</v>
      </c>
      <c r="E110" t="b">
        <f>ISNUMBER(MATRIX!H110)</f>
        <v>1</v>
      </c>
      <c r="G110" t="b">
        <f>AND(WM&lt;=MATRIX!N110,MATRIX!N110&lt;=PIU*WM)</f>
        <v>0</v>
      </c>
      <c r="H110" t="b">
        <f>AND(WM&lt;=MATRIX!O110,MATRIX!O110&lt;=PIU*WM)</f>
        <v>0</v>
      </c>
      <c r="J110" s="1" t="str">
        <f>IF(AND(D110,G110),CEILING(ML/MATRIX!G110,1),"")</f>
        <v/>
      </c>
      <c r="K110" s="1" t="str">
        <f>IF(AND(E110,H110),CEILING(ML/MATRIX!H110,1),"")</f>
        <v/>
      </c>
      <c r="M110" s="64" t="str">
        <f t="shared" si="30"/>
        <v/>
      </c>
      <c r="O110" s="62" t="str">
        <f>IF(ISNUMBER(M110),M110*MATRIX!E110,"-")</f>
        <v>-</v>
      </c>
      <c r="Q110" s="66" t="str">
        <f>IF(ISNUMBER($M110),IF(KP="kg",M110*MATRIX!CC110,M110*MATRIX!CC110*2.2),"-")</f>
        <v>-</v>
      </c>
      <c r="R110" s="65" t="str">
        <f t="shared" si="19"/>
        <v/>
      </c>
      <c r="T110" s="1" t="str">
        <f>IF(AND(VI&lt;100,ISNUMBER(M110),D110),MATRIX!N110,IF(AND(VI&gt;=100,ISNUMBER(M110),E110),MATRIX!O110,""))</f>
        <v/>
      </c>
      <c r="V110" s="70" t="str">
        <f>IF(ISNUMBER(T110),IF(VI&lt;100,T110*M110*MATRIX!G110,T110*M110*MATRIX!H110),"")</f>
        <v/>
      </c>
      <c r="X110" s="40" t="str">
        <f>IF(ISNUMBER(M110),IF(ISNUMBER(MATRIX!U110),IF(MATRIX!U110-INT(MATRIX!U110)=0,MATRIX!U110,"("&amp;MATRIX!U110&amp;")"),"n/a"),"")</f>
        <v/>
      </c>
      <c r="Y110" s="77"/>
      <c r="Z110" s="81" t="str">
        <f>IF(ISNUMBER(M110), IF(ISNUMBER(MATRIX!AZ110),M110*MATRIX!AZ110,"n/a"),"")</f>
        <v/>
      </c>
      <c r="AA110" s="77"/>
      <c r="AB110" s="83" t="str">
        <f>IF(ISNUMBER($M110), IF(ISNUMBER(MATRIX!BB110),$M110*MATRIX!BB110,"n/a"),"")</f>
        <v/>
      </c>
      <c r="AC110" s="77"/>
      <c r="AD110" s="81" t="str">
        <f>IF(ISNUMBER($M110), IF(ISNUMBER(MATRIX!BJ110),M110*MATRIX!BJ110,"n/a"),"")</f>
        <v/>
      </c>
      <c r="AE110" s="77" t="s">
        <v>434</v>
      </c>
      <c r="AF110" s="83" t="str">
        <f>IF(ISNUMBER($M110), IF(ISNUMBER(MATRIX!BL110),$M110*MATRIX!BL110,"n/a"),"")</f>
        <v/>
      </c>
      <c r="AH110" s="223" t="str">
        <f>IF(ISNUMBER($M110), IF(MV&gt;200,IF(ISNUMBER(MATRIX!CL110),MATRIX!CL110,"n/a"),IF(ISNUMBER(MATRIX!CH110),MATRIX!CH110,"n/a")),"")</f>
        <v/>
      </c>
      <c r="AI110" s="1"/>
      <c r="AJ110" s="1" t="str">
        <f>IF(ISNUMBER(M110),IF(AND(ISNUMBER('HI-Z-OUTPUT'!AV110),'HI-Z-OUTPUT'!AV110&lt;&gt;0),'HI-Z-OUTPUT'!AV110,'Hi-Z-INPUT'!$K$7*'Hi-Z-INPUT'!$K$11),"")</f>
        <v/>
      </c>
      <c r="AK110" s="1"/>
      <c r="AL110" s="161" t="str">
        <f t="shared" si="24"/>
        <v/>
      </c>
      <c r="AM110" s="1"/>
      <c r="AN110" s="124" t="str">
        <f>IF(ISNUMBER($M110),IF(MV&lt;200,IF(ISNUMBER(MATRIX!BA110),ROUND(MATRIX!BA110/1000*IDLE*CKWH,2),"-"),IF(ISNUMBER(MATRIX!BK110),ROUND(MATRIX!BK110/1000*IDLE*CKWH,2),"-")),"")</f>
        <v/>
      </c>
      <c r="AO110" s="125" t="str">
        <f t="shared" si="25"/>
        <v/>
      </c>
      <c r="AQ110" s="104" t="str">
        <f>IF(ISNUMBER($M110),IF(MV&lt;200,IF(ISNUMBER(MATRIX!BC110),ROUND(MATRIX!BC110/1000*RUNNING*CKWH,2),"-"),IF(ISNUMBER(MATRIX!BM110),ROUND(MATRIX!BM110/1000*RUNNING*CKWH,2),"-")),"")</f>
        <v/>
      </c>
      <c r="AR110" s="130" t="str">
        <f t="shared" si="26"/>
        <v/>
      </c>
      <c r="AT110" s="104"/>
      <c r="AU110" s="130" t="str">
        <f t="shared" si="27"/>
        <v/>
      </c>
      <c r="AW110" s="129" t="str">
        <f t="shared" si="20"/>
        <v/>
      </c>
      <c r="AX110" s="127" t="str">
        <f t="shared" si="21"/>
        <v/>
      </c>
      <c r="AZ110" s="101" t="str">
        <f>IF(ISNUMBER(M110),IF(ISNUMBER(MATRIX!BU110),M110*MATRIX!BU110,"n/a"),"")</f>
        <v/>
      </c>
      <c r="BA110" s="72"/>
      <c r="BB110" s="72" t="str">
        <f>IF(ISNUMBER(M110),IF(ISNUMBER(MATRIX!BV110*AL110),M110*MATRIX!BV110*AL110,"n/a"),"")</f>
        <v/>
      </c>
      <c r="BC110" s="72"/>
      <c r="BD110" s="100" t="str">
        <f t="shared" si="31"/>
        <v/>
      </c>
      <c r="BE110" s="96"/>
      <c r="BF110" s="157" t="str">
        <f t="shared" si="23"/>
        <v/>
      </c>
      <c r="BG110" s="158" t="str">
        <f t="shared" si="28"/>
        <v/>
      </c>
      <c r="BI110" s="85" t="str">
        <f>IF(ISNUMBER(M110),IF(ISNUMBER(MATRIX!Y110),MATRIX!Y110,"n/a"),"")</f>
        <v/>
      </c>
      <c r="BJ110" s="86" t="str">
        <f t="shared" si="29"/>
        <v/>
      </c>
    </row>
    <row r="111" spans="1:62">
      <c r="A111" s="45" t="str">
        <f>MATRIX!A111</f>
        <v>CROWN</v>
      </c>
      <c r="B111" s="11" t="str">
        <f>IF(MATRIX!B111&lt;&gt;0,MATRIX!B111,"-")</f>
        <v>XLC 2500</v>
      </c>
      <c r="D111" t="b">
        <f>ISNUMBER(MATRIX!G111)</f>
        <v>0</v>
      </c>
      <c r="E111" t="b">
        <f>ISNUMBER(MATRIX!H111)</f>
        <v>0</v>
      </c>
      <c r="G111" t="b">
        <f>AND(WM&lt;=MATRIX!N111,MATRIX!N111&lt;=PIU*WM)</f>
        <v>0</v>
      </c>
      <c r="H111" t="b">
        <f>AND(WM&lt;=MATRIX!O111,MATRIX!O111&lt;=PIU*WM)</f>
        <v>0</v>
      </c>
      <c r="J111" s="1" t="str">
        <f>IF(AND(D111,G111),CEILING(ML/MATRIX!G111,1),"")</f>
        <v/>
      </c>
      <c r="K111" s="1" t="str">
        <f>IF(AND(E111,H111),CEILING(ML/MATRIX!H111,1),"")</f>
        <v/>
      </c>
      <c r="M111" s="64" t="str">
        <f t="shared" ref="M111:M132" si="32">IF(VI&lt;100,J111,K111)</f>
        <v/>
      </c>
      <c r="O111" s="62" t="str">
        <f>IF(ISNUMBER(M111),M111*MATRIX!E111,"-")</f>
        <v>-</v>
      </c>
      <c r="Q111" s="66" t="str">
        <f>IF(ISNUMBER($M111),IF(KP="kg",M111*MATRIX!CC111,M111*MATRIX!CC111*2.2),"-")</f>
        <v>-</v>
      </c>
      <c r="R111" s="65" t="str">
        <f t="shared" ref="R111:R132" si="33">IF(ISNUMBER(M111),KP,"")</f>
        <v/>
      </c>
      <c r="T111" s="1" t="str">
        <f>IF(AND(VI&lt;100,ISNUMBER(M111),D111),MATRIX!N111,IF(AND(VI&gt;=100,ISNUMBER(M111),E111),MATRIX!O111,""))</f>
        <v/>
      </c>
      <c r="V111" s="70" t="str">
        <f>IF(ISNUMBER(T111),IF(VI&lt;100,T111*M111*MATRIX!G111,T111*M111*MATRIX!H111),"")</f>
        <v/>
      </c>
      <c r="X111" s="40" t="str">
        <f>IF(ISNUMBER(M111),IF(ISNUMBER(MATRIX!U111),IF(MATRIX!U111-INT(MATRIX!U111)=0,MATRIX!U111,"("&amp;MATRIX!U111&amp;")"),"n/a"),"")</f>
        <v/>
      </c>
      <c r="Y111" s="77"/>
      <c r="Z111" s="81" t="str">
        <f>IF(ISNUMBER(M111), IF(ISNUMBER(MATRIX!AZ111),M111*MATRIX!AZ111,"n/a"),"")</f>
        <v/>
      </c>
      <c r="AA111" s="77"/>
      <c r="AB111" s="83" t="str">
        <f>IF(ISNUMBER($M111), IF(ISNUMBER(MATRIX!BB111),$M111*MATRIX!BB111,"n/a"),"")</f>
        <v/>
      </c>
      <c r="AC111" s="77"/>
      <c r="AD111" s="81" t="str">
        <f>IF(ISNUMBER($M111), IF(ISNUMBER(MATRIX!BJ111),M111*MATRIX!BJ111,"n/a"),"")</f>
        <v/>
      </c>
      <c r="AE111" s="77" t="s">
        <v>434</v>
      </c>
      <c r="AF111" s="83" t="str">
        <f>IF(ISNUMBER($M111), IF(ISNUMBER(MATRIX!BL111),$M111*MATRIX!BL111,"n/a"),"")</f>
        <v/>
      </c>
      <c r="AH111" s="223" t="str">
        <f>IF(ISNUMBER($M111), IF(MV&gt;200,IF(ISNUMBER(MATRIX!CL111),MATRIX!CL111,"n/a"),IF(ISNUMBER(MATRIX!CH111),MATRIX!CH111,"n/a")),"")</f>
        <v/>
      </c>
      <c r="AI111" s="1"/>
      <c r="AJ111" s="1" t="str">
        <f>IF(ISNUMBER(M111),IF(AND(ISNUMBER('HI-Z-OUTPUT'!AV111),'HI-Z-OUTPUT'!AV111&lt;&gt;0),'HI-Z-OUTPUT'!AV111,'Hi-Z-INPUT'!$K$7*'Hi-Z-INPUT'!$K$11),"")</f>
        <v/>
      </c>
      <c r="AK111" s="1"/>
      <c r="AL111" s="161" t="str">
        <f t="shared" si="24"/>
        <v/>
      </c>
      <c r="AM111" s="1"/>
      <c r="AN111" s="124" t="str">
        <f>IF(ISNUMBER($M111),IF(MV&lt;200,IF(ISNUMBER(MATRIX!BA111),ROUND(MATRIX!BA111/1000*IDLE*CKWH,2),"-"),IF(ISNUMBER(MATRIX!BK111),ROUND(MATRIX!BK111/1000*IDLE*CKWH,2),"-")),"")</f>
        <v/>
      </c>
      <c r="AO111" s="125" t="str">
        <f t="shared" si="25"/>
        <v/>
      </c>
      <c r="AQ111" s="104" t="str">
        <f>IF(ISNUMBER($M111),IF(MV&lt;200,IF(ISNUMBER(MATRIX!BC111),ROUND(MATRIX!BC111/1000*RUNNING*CKWH,2),"-"),IF(ISNUMBER(MATRIX!BM111),ROUND(MATRIX!BM111/1000*RUNNING*CKWH,2),"-")),"")</f>
        <v/>
      </c>
      <c r="AR111" s="130" t="str">
        <f t="shared" si="26"/>
        <v/>
      </c>
      <c r="AT111" s="104"/>
      <c r="AU111" s="130" t="str">
        <f t="shared" si="27"/>
        <v/>
      </c>
      <c r="AW111" s="129" t="str">
        <f t="shared" si="20"/>
        <v/>
      </c>
      <c r="AX111" s="127" t="str">
        <f t="shared" si="21"/>
        <v/>
      </c>
      <c r="AZ111" s="101" t="str">
        <f>IF(ISNUMBER(M111),IF(ISNUMBER(MATRIX!BU111),M111*MATRIX!BU111,"n/a"),"")</f>
        <v/>
      </c>
      <c r="BA111" s="72"/>
      <c r="BB111" s="72" t="str">
        <f>IF(ISNUMBER(M111),IF(ISNUMBER(MATRIX!BV111*AL111),M111*MATRIX!BV111*AL111,"n/a"),"")</f>
        <v/>
      </c>
      <c r="BC111" s="72"/>
      <c r="BD111" s="100" t="str">
        <f t="shared" si="31"/>
        <v/>
      </c>
      <c r="BE111" s="96"/>
      <c r="BF111" s="157" t="str">
        <f t="shared" si="23"/>
        <v/>
      </c>
      <c r="BG111" s="158" t="str">
        <f t="shared" si="28"/>
        <v/>
      </c>
      <c r="BI111" s="85" t="str">
        <f>IF(ISNUMBER(M111),IF(ISNUMBER(MATRIX!Y111),MATRIX!Y111,"n/a"),"")</f>
        <v/>
      </c>
      <c r="BJ111" s="86" t="str">
        <f t="shared" ref="BJ111:BJ132" si="34">IF(ISNUMBER(BI111),"dB","")</f>
        <v/>
      </c>
    </row>
    <row r="112" spans="1:62">
      <c r="A112" s="45" t="str">
        <f>MATRIX!A112</f>
        <v>CROWN</v>
      </c>
      <c r="B112" s="11" t="str">
        <f>IF(MATRIX!B112&lt;&gt;0,MATRIX!B112,"-")</f>
        <v>XLC 2800</v>
      </c>
      <c r="D112" t="b">
        <f>ISNUMBER(MATRIX!G112)</f>
        <v>0</v>
      </c>
      <c r="E112" t="b">
        <f>ISNUMBER(MATRIX!H112)</f>
        <v>0</v>
      </c>
      <c r="G112" t="b">
        <f>AND(WM&lt;=MATRIX!N112,MATRIX!N112&lt;=PIU*WM)</f>
        <v>0</v>
      </c>
      <c r="H112" t="b">
        <f>AND(WM&lt;=MATRIX!O112,MATRIX!O112&lt;=PIU*WM)</f>
        <v>0</v>
      </c>
      <c r="J112" s="1" t="str">
        <f>IF(AND(D112,G112),CEILING(ML/MATRIX!G112,1),"")</f>
        <v/>
      </c>
      <c r="K112" s="1" t="str">
        <f>IF(AND(E112,H112),CEILING(ML/MATRIX!H112,1),"")</f>
        <v/>
      </c>
      <c r="M112" s="64" t="str">
        <f t="shared" si="32"/>
        <v/>
      </c>
      <c r="O112" s="62" t="str">
        <f>IF(ISNUMBER(M112),M112*MATRIX!E112,"-")</f>
        <v>-</v>
      </c>
      <c r="Q112" s="66" t="str">
        <f>IF(ISNUMBER($M112),IF(KP="kg",M112*MATRIX!CC112,M112*MATRIX!CC112*2.2),"-")</f>
        <v>-</v>
      </c>
      <c r="R112" s="65" t="str">
        <f t="shared" si="33"/>
        <v/>
      </c>
      <c r="T112" s="1" t="str">
        <f>IF(AND(VI&lt;100,ISNUMBER(M112),D112),MATRIX!N112,IF(AND(VI&gt;=100,ISNUMBER(M112),E112),MATRIX!O112,""))</f>
        <v/>
      </c>
      <c r="V112" s="70" t="str">
        <f>IF(ISNUMBER(T112),IF(VI&lt;100,T112*M112*MATRIX!G112,T112*M112*MATRIX!H112),"")</f>
        <v/>
      </c>
      <c r="X112" s="40" t="str">
        <f>IF(ISNUMBER(M112),IF(ISNUMBER(MATRIX!U112),IF(MATRIX!U112-INT(MATRIX!U112)=0,MATRIX!U112,"("&amp;MATRIX!U112&amp;")"),"n/a"),"")</f>
        <v/>
      </c>
      <c r="Y112" s="77"/>
      <c r="Z112" s="81" t="str">
        <f>IF(ISNUMBER(M112), IF(ISNUMBER(MATRIX!AZ112),M112*MATRIX!AZ112,"n/a"),"")</f>
        <v/>
      </c>
      <c r="AA112" s="77"/>
      <c r="AB112" s="83" t="str">
        <f>IF(ISNUMBER($M112), IF(ISNUMBER(MATRIX!BB112),$M112*MATRIX!BB112,"n/a"),"")</f>
        <v/>
      </c>
      <c r="AC112" s="77"/>
      <c r="AD112" s="81" t="str">
        <f>IF(ISNUMBER($M112), IF(ISNUMBER(MATRIX!BJ112),M112*MATRIX!BJ112,"n/a"),"")</f>
        <v/>
      </c>
      <c r="AE112" s="77" t="s">
        <v>434</v>
      </c>
      <c r="AF112" s="83" t="str">
        <f>IF(ISNUMBER($M112), IF(ISNUMBER(MATRIX!BL112),$M112*MATRIX!BL112,"n/a"),"")</f>
        <v/>
      </c>
      <c r="AH112" s="223" t="str">
        <f>IF(ISNUMBER($M112), IF(MV&gt;200,IF(ISNUMBER(MATRIX!CL112),MATRIX!CL112,"n/a"),IF(ISNUMBER(MATRIX!CH112),MATRIX!CH112,"n/a")),"")</f>
        <v/>
      </c>
      <c r="AI112" s="1"/>
      <c r="AJ112" s="1" t="str">
        <f>IF(ISNUMBER(M112),IF(AND(ISNUMBER('HI-Z-OUTPUT'!AV112),'HI-Z-OUTPUT'!AV112&lt;&gt;0),'HI-Z-OUTPUT'!AV112,'Hi-Z-INPUT'!$K$7*'Hi-Z-INPUT'!$K$11),"")</f>
        <v/>
      </c>
      <c r="AK112" s="1"/>
      <c r="AL112" s="161" t="str">
        <f t="shared" si="24"/>
        <v/>
      </c>
      <c r="AM112" s="1"/>
      <c r="AN112" s="124" t="str">
        <f>IF(ISNUMBER($M112),IF(MV&lt;200,IF(ISNUMBER(MATRIX!BA112),ROUND(MATRIX!BA112/1000*IDLE*CKWH,2),"-"),IF(ISNUMBER(MATRIX!BK112),ROUND(MATRIX!BK112/1000*IDLE*CKWH,2),"-")),"")</f>
        <v/>
      </c>
      <c r="AO112" s="125" t="str">
        <f t="shared" si="25"/>
        <v/>
      </c>
      <c r="AQ112" s="104" t="str">
        <f>IF(ISNUMBER($M112),IF(MV&lt;200,IF(ISNUMBER(MATRIX!BC112),ROUND(MATRIX!BC112/1000*RUNNING*CKWH,2),"-"),IF(ISNUMBER(MATRIX!BM112),ROUND(MATRIX!BM112/1000*RUNNING*CKWH,2),"-")),"")</f>
        <v/>
      </c>
      <c r="AR112" s="130" t="str">
        <f t="shared" si="26"/>
        <v/>
      </c>
      <c r="AT112" s="104"/>
      <c r="AU112" s="130" t="str">
        <f t="shared" si="27"/>
        <v/>
      </c>
      <c r="AW112" s="129" t="str">
        <f t="shared" si="20"/>
        <v/>
      </c>
      <c r="AX112" s="127" t="str">
        <f t="shared" si="21"/>
        <v/>
      </c>
      <c r="AZ112" s="101" t="str">
        <f>IF(ISNUMBER(M112),IF(ISNUMBER(MATRIX!BU112),M112*MATRIX!BU112,"n/a"),"")</f>
        <v/>
      </c>
      <c r="BA112" s="72"/>
      <c r="BB112" s="72" t="str">
        <f>IF(ISNUMBER(M112),IF(ISNUMBER(MATRIX!BV112*AL112),M112*MATRIX!BV112*AL112,"n/a"),"")</f>
        <v/>
      </c>
      <c r="BC112" s="72"/>
      <c r="BD112" s="100" t="str">
        <f t="shared" si="31"/>
        <v/>
      </c>
      <c r="BE112" s="96"/>
      <c r="BF112" s="157" t="str">
        <f t="shared" si="23"/>
        <v/>
      </c>
      <c r="BG112" s="158" t="str">
        <f t="shared" si="28"/>
        <v/>
      </c>
      <c r="BI112" s="85" t="str">
        <f>IF(ISNUMBER(M112),IF(ISNUMBER(MATRIX!Y112),MATRIX!Y112,"n/a"),"")</f>
        <v/>
      </c>
      <c r="BJ112" s="86" t="str">
        <f t="shared" si="34"/>
        <v/>
      </c>
    </row>
    <row r="113" spans="1:62">
      <c r="A113" s="45" t="str">
        <f>MATRIX!A113</f>
        <v>QSC</v>
      </c>
      <c r="B113" s="11" t="str">
        <f>IF(MATRIX!B113&lt;&gt;0,MATRIX!B113,"-")</f>
        <v>GX3</v>
      </c>
      <c r="D113" t="b">
        <f>ISNUMBER(MATRIX!G113)</f>
        <v>0</v>
      </c>
      <c r="E113" t="b">
        <f>ISNUMBER(MATRIX!H113)</f>
        <v>0</v>
      </c>
      <c r="G113" t="b">
        <f>AND(WM&lt;=MATRIX!N113,MATRIX!N113&lt;=PIU*WM)</f>
        <v>0</v>
      </c>
      <c r="H113" t="b">
        <f>AND(WM&lt;=MATRIX!O113,MATRIX!O113&lt;=PIU*WM)</f>
        <v>0</v>
      </c>
      <c r="J113" s="1" t="str">
        <f>IF(AND(D113,G113),CEILING(ML/MATRIX!G113,1),"")</f>
        <v/>
      </c>
      <c r="K113" s="1" t="str">
        <f>IF(AND(E113,H113),CEILING(ML/MATRIX!H113,1),"")</f>
        <v/>
      </c>
      <c r="M113" s="64" t="str">
        <f t="shared" si="32"/>
        <v/>
      </c>
      <c r="O113" s="62" t="str">
        <f>IF(ISNUMBER(M113),M113*MATRIX!E113,"-")</f>
        <v>-</v>
      </c>
      <c r="Q113" s="66" t="str">
        <f>IF(ISNUMBER($M113),IF(KP="kg",M113*MATRIX!CC113,M113*MATRIX!CC113*2.2),"-")</f>
        <v>-</v>
      </c>
      <c r="R113" s="65" t="str">
        <f t="shared" si="33"/>
        <v/>
      </c>
      <c r="T113" s="1" t="str">
        <f>IF(AND(VI&lt;100,ISNUMBER(M113),D113),MATRIX!N113,IF(AND(VI&gt;=100,ISNUMBER(M113),E113),MATRIX!O113,""))</f>
        <v/>
      </c>
      <c r="V113" s="70" t="str">
        <f>IF(ISNUMBER(T113),IF(VI&lt;100,T113*M113*MATRIX!G113,T113*M113*MATRIX!H113),"")</f>
        <v/>
      </c>
      <c r="X113" s="40" t="str">
        <f>IF(ISNUMBER(M113),IF(ISNUMBER(MATRIX!U113),IF(MATRIX!U113-INT(MATRIX!U113)=0,MATRIX!U113,"("&amp;MATRIX!U113&amp;")"),"n/a"),"")</f>
        <v/>
      </c>
      <c r="Y113" s="77"/>
      <c r="Z113" s="81" t="str">
        <f>IF(ISNUMBER(M113), IF(ISNUMBER(MATRIX!AZ113),M113*MATRIX!AZ113,"n/a"),"")</f>
        <v/>
      </c>
      <c r="AA113" s="77"/>
      <c r="AB113" s="83" t="str">
        <f>IF(ISNUMBER($M113), IF(ISNUMBER(MATRIX!BB113),$M113*MATRIX!BB113,"n/a"),"")</f>
        <v/>
      </c>
      <c r="AC113" s="77"/>
      <c r="AD113" s="81" t="str">
        <f>IF(ISNUMBER($M113), IF(ISNUMBER(MATRIX!BJ113),M113*MATRIX!BJ113,"n/a"),"")</f>
        <v/>
      </c>
      <c r="AE113" s="77" t="s">
        <v>434</v>
      </c>
      <c r="AF113" s="83" t="str">
        <f>IF(ISNUMBER($M113), IF(ISNUMBER(MATRIX!BL113),$M113*MATRIX!BL113,"n/a"),"")</f>
        <v/>
      </c>
      <c r="AH113" s="223" t="str">
        <f>IF(ISNUMBER($M113), IF(MV&gt;200,IF(ISNUMBER(MATRIX!CL113),MATRIX!CL113,"n/a"),IF(ISNUMBER(MATRIX!CH113),MATRIX!CH113,"n/a")),"")</f>
        <v/>
      </c>
      <c r="AI113" s="1"/>
      <c r="AJ113" s="1" t="str">
        <f>IF(ISNUMBER(M113),IF(AND(ISNUMBER('HI-Z-OUTPUT'!AV113),'HI-Z-OUTPUT'!AV113&lt;&gt;0),'HI-Z-OUTPUT'!AV113,'Hi-Z-INPUT'!$K$7*'Hi-Z-INPUT'!$K$11),"")</f>
        <v/>
      </c>
      <c r="AK113" s="1"/>
      <c r="AL113" s="161" t="str">
        <f t="shared" si="24"/>
        <v/>
      </c>
      <c r="AM113" s="1"/>
      <c r="AN113" s="124" t="str">
        <f>IF(ISNUMBER($M113),IF(MV&lt;200,IF(ISNUMBER(MATRIX!BA113),ROUND(MATRIX!BA113/1000*IDLE*CKWH,2),"-"),IF(ISNUMBER(MATRIX!BK113),ROUND(MATRIX!BK113/1000*IDLE*CKWH,2),"-")),"")</f>
        <v/>
      </c>
      <c r="AO113" s="125" t="str">
        <f t="shared" si="25"/>
        <v/>
      </c>
      <c r="AQ113" s="104" t="str">
        <f>IF(ISNUMBER($M113),IF(MV&lt;200,IF(ISNUMBER(MATRIX!BC113),ROUND(MATRIX!BC113/1000*RUNNING*CKWH,2),"-"),IF(ISNUMBER(MATRIX!BM113),ROUND(MATRIX!BM113/1000*RUNNING*CKWH,2),"-")),"")</f>
        <v/>
      </c>
      <c r="AR113" s="130" t="str">
        <f t="shared" si="26"/>
        <v/>
      </c>
      <c r="AT113" s="104"/>
      <c r="AU113" s="130" t="str">
        <f t="shared" si="27"/>
        <v/>
      </c>
      <c r="AW113" s="129" t="str">
        <f t="shared" si="20"/>
        <v/>
      </c>
      <c r="AX113" s="127" t="str">
        <f t="shared" si="21"/>
        <v/>
      </c>
      <c r="AZ113" s="101" t="str">
        <f>IF(ISNUMBER(M113),IF(ISNUMBER(MATRIX!BU113),M113*MATRIX!BU113,"n/a"),"")</f>
        <v/>
      </c>
      <c r="BA113" s="72"/>
      <c r="BB113" s="72" t="str">
        <f>IF(ISNUMBER(M113),IF(ISNUMBER(MATRIX!BV113*AL113),M113*MATRIX!BV113*AL113,"n/a"),"")</f>
        <v/>
      </c>
      <c r="BC113" s="72"/>
      <c r="BD113" s="100" t="str">
        <f t="shared" si="31"/>
        <v/>
      </c>
      <c r="BE113" s="96"/>
      <c r="BF113" s="157" t="str">
        <f t="shared" si="23"/>
        <v/>
      </c>
      <c r="BG113" s="158" t="str">
        <f t="shared" si="28"/>
        <v/>
      </c>
      <c r="BI113" s="85" t="str">
        <f>IF(ISNUMBER(M113),IF(ISNUMBER(MATRIX!Y113),MATRIX!Y113,"n/a"),"")</f>
        <v/>
      </c>
      <c r="BJ113" s="86" t="str">
        <f t="shared" si="34"/>
        <v/>
      </c>
    </row>
    <row r="114" spans="1:62">
      <c r="A114" s="45" t="str">
        <f>MATRIX!A114</f>
        <v>QSC</v>
      </c>
      <c r="B114" s="11" t="str">
        <f>IF(MATRIX!B114&lt;&gt;0,MATRIX!B114,"-")</f>
        <v>GX5</v>
      </c>
      <c r="D114" t="b">
        <f>ISNUMBER(MATRIX!G114)</f>
        <v>0</v>
      </c>
      <c r="E114" t="b">
        <f>ISNUMBER(MATRIX!H114)</f>
        <v>0</v>
      </c>
      <c r="G114" t="b">
        <f>AND(WM&lt;=MATRIX!N114,MATRIX!N114&lt;=PIU*WM)</f>
        <v>0</v>
      </c>
      <c r="H114" t="b">
        <f>AND(WM&lt;=MATRIX!O114,MATRIX!O114&lt;=PIU*WM)</f>
        <v>0</v>
      </c>
      <c r="J114" s="1" t="str">
        <f>IF(AND(D114,G114),CEILING(ML/MATRIX!G114,1),"")</f>
        <v/>
      </c>
      <c r="K114" s="1" t="str">
        <f>IF(AND(E114,H114),CEILING(ML/MATRIX!H114,1),"")</f>
        <v/>
      </c>
      <c r="M114" s="64" t="str">
        <f t="shared" si="32"/>
        <v/>
      </c>
      <c r="O114" s="62" t="str">
        <f>IF(ISNUMBER(M114),M114*MATRIX!E114,"-")</f>
        <v>-</v>
      </c>
      <c r="Q114" s="66" t="str">
        <f>IF(ISNUMBER($M114),IF(KP="kg",M114*MATRIX!CC114,M114*MATRIX!CC114*2.2),"-")</f>
        <v>-</v>
      </c>
      <c r="R114" s="65" t="str">
        <f t="shared" si="33"/>
        <v/>
      </c>
      <c r="T114" s="1" t="str">
        <f>IF(AND(VI&lt;100,ISNUMBER(M114),D114),MATRIX!N114,IF(AND(VI&gt;=100,ISNUMBER(M114),E114),MATRIX!O114,""))</f>
        <v/>
      </c>
      <c r="V114" s="70" t="str">
        <f>IF(ISNUMBER(T114),IF(VI&lt;100,T114*M114*MATRIX!G114,T114*M114*MATRIX!H114),"")</f>
        <v/>
      </c>
      <c r="X114" s="40" t="str">
        <f>IF(ISNUMBER(M114),IF(ISNUMBER(MATRIX!U114),IF(MATRIX!U114-INT(MATRIX!U114)=0,MATRIX!U114,"("&amp;MATRIX!U114&amp;")"),"n/a"),"")</f>
        <v/>
      </c>
      <c r="Y114" s="77"/>
      <c r="Z114" s="81" t="str">
        <f>IF(ISNUMBER(M114), IF(ISNUMBER(MATRIX!AZ114),M114*MATRIX!AZ114,"n/a"),"")</f>
        <v/>
      </c>
      <c r="AA114" s="77"/>
      <c r="AB114" s="83" t="str">
        <f>IF(ISNUMBER($M114), IF(ISNUMBER(MATRIX!BB114),$M114*MATRIX!BB114,"n/a"),"")</f>
        <v/>
      </c>
      <c r="AC114" s="77"/>
      <c r="AD114" s="81" t="str">
        <f>IF(ISNUMBER($M114), IF(ISNUMBER(MATRIX!BJ114),M114*MATRIX!BJ114,"n/a"),"")</f>
        <v/>
      </c>
      <c r="AE114" s="77" t="s">
        <v>434</v>
      </c>
      <c r="AF114" s="83" t="str">
        <f>IF(ISNUMBER($M114), IF(ISNUMBER(MATRIX!BL114),$M114*MATRIX!BL114,"n/a"),"")</f>
        <v/>
      </c>
      <c r="AH114" s="223" t="str">
        <f>IF(ISNUMBER($M114), IF(MV&gt;200,IF(ISNUMBER(MATRIX!CL114),MATRIX!CL114,"n/a"),IF(ISNUMBER(MATRIX!CH114),MATRIX!CH114,"n/a")),"")</f>
        <v/>
      </c>
      <c r="AI114" s="1"/>
      <c r="AJ114" s="1" t="str">
        <f>IF(ISNUMBER(M114),IF(AND(ISNUMBER('HI-Z-OUTPUT'!AV114),'HI-Z-OUTPUT'!AV114&lt;&gt;0),'HI-Z-OUTPUT'!AV114,'Hi-Z-INPUT'!$K$7*'Hi-Z-INPUT'!$K$11),"")</f>
        <v/>
      </c>
      <c r="AK114" s="1"/>
      <c r="AL114" s="161" t="str">
        <f t="shared" si="24"/>
        <v/>
      </c>
      <c r="AM114" s="1"/>
      <c r="AN114" s="124" t="str">
        <f>IF(ISNUMBER($M114),IF(MV&lt;200,IF(ISNUMBER(MATRIX!BA114),ROUND(MATRIX!BA114/1000*IDLE*CKWH,2),"-"),IF(ISNUMBER(MATRIX!BK114),ROUND(MATRIX!BK114/1000*IDLE*CKWH,2),"-")),"")</f>
        <v/>
      </c>
      <c r="AO114" s="125" t="str">
        <f t="shared" si="25"/>
        <v/>
      </c>
      <c r="AQ114" s="104" t="str">
        <f>IF(ISNUMBER($M114),IF(MV&lt;200,IF(ISNUMBER(MATRIX!BC114),ROUND(MATRIX!BC114/1000*RUNNING*CKWH,2),"-"),IF(ISNUMBER(MATRIX!BM114),ROUND(MATRIX!BM114/1000*RUNNING*CKWH,2),"-")),"")</f>
        <v/>
      </c>
      <c r="AR114" s="130" t="str">
        <f t="shared" si="26"/>
        <v/>
      </c>
      <c r="AT114" s="104"/>
      <c r="AU114" s="130" t="str">
        <f t="shared" si="27"/>
        <v/>
      </c>
      <c r="AW114" s="129" t="str">
        <f t="shared" si="20"/>
        <v/>
      </c>
      <c r="AX114" s="127" t="str">
        <f t="shared" si="21"/>
        <v/>
      </c>
      <c r="AZ114" s="101" t="str">
        <f>IF(ISNUMBER(M114),IF(ISNUMBER(MATRIX!BU114),M114*MATRIX!BU114,"n/a"),"")</f>
        <v/>
      </c>
      <c r="BA114" s="72"/>
      <c r="BB114" s="72" t="str">
        <f>IF(ISNUMBER(M114),IF(ISNUMBER(MATRIX!BV114*AL114),M114*MATRIX!BV114*AL114,"n/a"),"")</f>
        <v/>
      </c>
      <c r="BC114" s="72"/>
      <c r="BD114" s="100" t="str">
        <f t="shared" si="31"/>
        <v/>
      </c>
      <c r="BE114" s="96"/>
      <c r="BF114" s="157" t="str">
        <f t="shared" si="23"/>
        <v/>
      </c>
      <c r="BG114" s="158" t="str">
        <f t="shared" si="28"/>
        <v/>
      </c>
      <c r="BI114" s="85" t="str">
        <f>IF(ISNUMBER(M114),IF(ISNUMBER(MATRIX!Y114),MATRIX!Y114,"n/a"),"")</f>
        <v/>
      </c>
      <c r="BJ114" s="86" t="str">
        <f t="shared" si="34"/>
        <v/>
      </c>
    </row>
    <row r="115" spans="1:62">
      <c r="A115" s="45" t="str">
        <f>MATRIX!A115</f>
        <v>QSC</v>
      </c>
      <c r="B115" s="11" t="str">
        <f>IF(MATRIX!B115&lt;&gt;0,MATRIX!B115,"-")</f>
        <v>SPA-Qf 60x2</v>
      </c>
      <c r="D115" t="b">
        <f>ISNUMBER(MATRIX!G115)</f>
        <v>1</v>
      </c>
      <c r="E115" t="b">
        <f>ISNUMBER(MATRIX!H115)</f>
        <v>1</v>
      </c>
      <c r="G115" t="b">
        <f>AND(WM&lt;=MATRIX!N115,MATRIX!N115&lt;=PIU*WM)</f>
        <v>0</v>
      </c>
      <c r="H115" t="b">
        <f>AND(WM&lt;=MATRIX!O115,MATRIX!O115&lt;=PIU*WM)</f>
        <v>0</v>
      </c>
      <c r="J115" s="1" t="str">
        <f>IF(AND(D115,G115),CEILING(ML/MATRIX!G115,1),"")</f>
        <v/>
      </c>
      <c r="K115" s="1" t="str">
        <f>IF(AND(E115,H115),CEILING(ML/MATRIX!H115,1),"")</f>
        <v/>
      </c>
      <c r="M115" s="64" t="str">
        <f t="shared" si="32"/>
        <v/>
      </c>
      <c r="O115" s="62" t="str">
        <f>IF(ISNUMBER(M115),M115*MATRIX!E115,"-")</f>
        <v>-</v>
      </c>
      <c r="Q115" s="66" t="str">
        <f>IF(ISNUMBER($M115),IF(KP="kg",M115*MATRIX!CC115,M115*MATRIX!CC115*2.2),"-")</f>
        <v>-</v>
      </c>
      <c r="R115" s="65" t="str">
        <f t="shared" si="33"/>
        <v/>
      </c>
      <c r="T115" s="1" t="str">
        <f>IF(AND(VI&lt;100,ISNUMBER(M115),D115),MATRIX!N115,IF(AND(VI&gt;=100,ISNUMBER(M115),E115),MATRIX!O115,""))</f>
        <v/>
      </c>
      <c r="V115" s="70" t="str">
        <f>IF(ISNUMBER(T115),IF(VI&lt;100,T115*M115*MATRIX!G115,T115*M115*MATRIX!H115),"")</f>
        <v/>
      </c>
      <c r="X115" s="40" t="str">
        <f>IF(ISNUMBER(M115),IF(ISNUMBER(MATRIX!U115),IF(MATRIX!U115-INT(MATRIX!U115)=0,MATRIX!U115,"("&amp;MATRIX!U115&amp;")"),"n/a"),"")</f>
        <v/>
      </c>
      <c r="Y115" s="77"/>
      <c r="Z115" s="81" t="str">
        <f>IF(ISNUMBER(M115), IF(ISNUMBER(MATRIX!AZ115),M115*MATRIX!AZ115,"n/a"),"")</f>
        <v/>
      </c>
      <c r="AA115" s="77"/>
      <c r="AB115" s="83" t="str">
        <f>IF(ISNUMBER($M115), IF(ISNUMBER(MATRIX!BB115),$M115*MATRIX!BB115,"n/a"),"")</f>
        <v/>
      </c>
      <c r="AC115" s="77"/>
      <c r="AD115" s="81" t="str">
        <f>IF(ISNUMBER($M115), IF(ISNUMBER(MATRIX!BJ115),M115*MATRIX!BJ115,"n/a"),"")</f>
        <v/>
      </c>
      <c r="AE115" s="77" t="s">
        <v>434</v>
      </c>
      <c r="AF115" s="83" t="str">
        <f>IF(ISNUMBER($M115), IF(ISNUMBER(MATRIX!BL115),$M115*MATRIX!BL115,"n/a"),"")</f>
        <v/>
      </c>
      <c r="AH115" s="223" t="str">
        <f>IF(ISNUMBER($M115), IF(MV&gt;200,IF(ISNUMBER(MATRIX!CL115),MATRIX!CL115,"n/a"),IF(ISNUMBER(MATRIX!CH115),MATRIX!CH115,"n/a")),"")</f>
        <v/>
      </c>
      <c r="AI115" s="1"/>
      <c r="AJ115" s="1" t="str">
        <f>IF(ISNUMBER(M115),IF(AND(ISNUMBER('HI-Z-OUTPUT'!AV115),'HI-Z-OUTPUT'!AV115&lt;&gt;0),'HI-Z-OUTPUT'!AV115,'Hi-Z-INPUT'!$K$7*'Hi-Z-INPUT'!$K$11),"")</f>
        <v/>
      </c>
      <c r="AK115" s="1"/>
      <c r="AL115" s="161" t="str">
        <f t="shared" si="24"/>
        <v/>
      </c>
      <c r="AM115" s="1"/>
      <c r="AN115" s="124" t="str">
        <f>IF(ISNUMBER($M115),IF(MV&lt;200,IF(ISNUMBER(MATRIX!BA115),ROUND(MATRIX!BA115/1000*IDLE*CKWH,2),"-"),IF(ISNUMBER(MATRIX!BK115),ROUND(MATRIX!BK115/1000*IDLE*CKWH,2),"-")),"")</f>
        <v/>
      </c>
      <c r="AO115" s="125" t="str">
        <f t="shared" si="25"/>
        <v/>
      </c>
      <c r="AQ115" s="104" t="str">
        <f>IF(ISNUMBER($M115),IF(MV&lt;200,IF(ISNUMBER(MATRIX!BC115),ROUND(MATRIX!BC115/1000*RUNNING*CKWH,2),"-"),IF(ISNUMBER(MATRIX!BM115),ROUND(MATRIX!BM115/1000*RUNNING*CKWH,2),"-")),"")</f>
        <v/>
      </c>
      <c r="AR115" s="130" t="str">
        <f t="shared" si="26"/>
        <v/>
      </c>
      <c r="AT115" s="104"/>
      <c r="AU115" s="130" t="str">
        <f t="shared" si="27"/>
        <v/>
      </c>
      <c r="AW115" s="129" t="str">
        <f t="shared" si="20"/>
        <v/>
      </c>
      <c r="AX115" s="127" t="str">
        <f t="shared" si="21"/>
        <v/>
      </c>
      <c r="AZ115" s="101" t="str">
        <f>IF(ISNUMBER(M115),IF(ISNUMBER(MATRIX!BU115),M115*MATRIX!BU115,"n/a"),"")</f>
        <v/>
      </c>
      <c r="BA115" s="72"/>
      <c r="BB115" s="72" t="str">
        <f>IF(ISNUMBER(M115),IF(ISNUMBER(MATRIX!BV115*AL115),M115*MATRIX!BV115*AL115,"n/a"),"")</f>
        <v/>
      </c>
      <c r="BC115" s="72"/>
      <c r="BD115" s="100" t="str">
        <f t="shared" si="31"/>
        <v/>
      </c>
      <c r="BE115" s="96"/>
      <c r="BF115" s="157" t="str">
        <f t="shared" si="23"/>
        <v/>
      </c>
      <c r="BG115" s="158" t="str">
        <f t="shared" si="28"/>
        <v/>
      </c>
      <c r="BI115" s="85" t="str">
        <f>IF(ISNUMBER(M115),IF(ISNUMBER(MATRIX!Y115),MATRIX!Y115,"n/a"),"")</f>
        <v/>
      </c>
      <c r="BJ115" s="86" t="str">
        <f t="shared" si="34"/>
        <v/>
      </c>
    </row>
    <row r="116" spans="1:62">
      <c r="A116" s="46" t="str">
        <f>MATRIX!A116</f>
        <v>QSC</v>
      </c>
      <c r="B116" s="11" t="str">
        <f>IF(MATRIX!B116&lt;&gt;0,MATRIX!B116,"-")</f>
        <v>SPA-Qf 60x4</v>
      </c>
      <c r="D116" t="b">
        <f>ISNUMBER(MATRIX!G116)</f>
        <v>1</v>
      </c>
      <c r="E116" t="b">
        <f>ISNUMBER(MATRIX!H116)</f>
        <v>1</v>
      </c>
      <c r="G116" t="b">
        <f>AND(WM&lt;=MATRIX!N116,MATRIX!N116&lt;=PIU*WM)</f>
        <v>0</v>
      </c>
      <c r="H116" t="b">
        <f>AND(WM&lt;=MATRIX!O116,MATRIX!O116&lt;=PIU*WM)</f>
        <v>0</v>
      </c>
      <c r="J116" s="1" t="str">
        <f>IF(AND(D116,G116),CEILING(ML/MATRIX!G116,1),"")</f>
        <v/>
      </c>
      <c r="K116" s="1" t="str">
        <f>IF(AND(E116,H116),CEILING(ML/MATRIX!H116,1),"")</f>
        <v/>
      </c>
      <c r="M116" s="64" t="str">
        <f t="shared" si="32"/>
        <v/>
      </c>
      <c r="O116" s="62" t="str">
        <f>IF(ISNUMBER(M116),M116*MATRIX!E116,"-")</f>
        <v>-</v>
      </c>
      <c r="Q116" s="66" t="str">
        <f>IF(ISNUMBER($M116),IF(KP="kg",M116*MATRIX!CC116,M116*MATRIX!CC116*2.2),"-")</f>
        <v>-</v>
      </c>
      <c r="R116" s="65" t="str">
        <f t="shared" si="33"/>
        <v/>
      </c>
      <c r="T116" s="1" t="str">
        <f>IF(AND(VI&lt;100,ISNUMBER(M116),D116),MATRIX!N116,IF(AND(VI&gt;=100,ISNUMBER(M116),E116),MATRIX!O116,""))</f>
        <v/>
      </c>
      <c r="V116" s="70" t="str">
        <f>IF(ISNUMBER(T116),IF(VI&lt;100,T116*M116*MATRIX!G116,T116*M116*MATRIX!H116),"")</f>
        <v/>
      </c>
      <c r="X116" s="40" t="str">
        <f>IF(ISNUMBER(M116),IF(ISNUMBER(MATRIX!U116),IF(MATRIX!U116-INT(MATRIX!U116)=0,MATRIX!U116,"("&amp;MATRIX!U116&amp;")"),"n/a"),"")</f>
        <v/>
      </c>
      <c r="Y116" s="77"/>
      <c r="Z116" s="81" t="str">
        <f>IF(ISNUMBER(M116), IF(ISNUMBER(MATRIX!AZ116),M116*MATRIX!AZ116,"n/a"),"")</f>
        <v/>
      </c>
      <c r="AA116" s="77"/>
      <c r="AB116" s="83" t="str">
        <f>IF(ISNUMBER($M116), IF(ISNUMBER(MATRIX!BB116),$M116*MATRIX!BB116,"n/a"),"")</f>
        <v/>
      </c>
      <c r="AC116" s="77"/>
      <c r="AD116" s="81" t="str">
        <f>IF(ISNUMBER($M116), IF(ISNUMBER(MATRIX!BJ116),M116*MATRIX!BJ116,"n/a"),"")</f>
        <v/>
      </c>
      <c r="AE116" s="77" t="s">
        <v>434</v>
      </c>
      <c r="AF116" s="83" t="str">
        <f>IF(ISNUMBER($M116), IF(ISNUMBER(MATRIX!BL116),$M116*MATRIX!BL116,"n/a"),"")</f>
        <v/>
      </c>
      <c r="AH116" s="223" t="str">
        <f>IF(ISNUMBER($M116), IF(MV&gt;200,IF(ISNUMBER(MATRIX!CL116),MATRIX!CL116,"n/a"),IF(ISNUMBER(MATRIX!CH116),MATRIX!CH116,"n/a")),"")</f>
        <v/>
      </c>
      <c r="AI116" s="1"/>
      <c r="AJ116" s="1" t="str">
        <f>IF(ISNUMBER(M116),IF(AND(ISNUMBER('HI-Z-OUTPUT'!AV116),'HI-Z-OUTPUT'!AV116&lt;&gt;0),'HI-Z-OUTPUT'!AV116,'Hi-Z-INPUT'!$K$7*'Hi-Z-INPUT'!$K$11),"")</f>
        <v/>
      </c>
      <c r="AK116" s="1"/>
      <c r="AL116" s="161" t="str">
        <f t="shared" si="24"/>
        <v/>
      </c>
      <c r="AM116" s="1"/>
      <c r="AN116" s="124" t="str">
        <f>IF(ISNUMBER($M116),IF(MV&lt;200,IF(ISNUMBER(MATRIX!BA116),ROUND(MATRIX!BA116/1000*IDLE*CKWH,2),"-"),IF(ISNUMBER(MATRIX!BK116),ROUND(MATRIX!BK116/1000*IDLE*CKWH,2),"-")),"")</f>
        <v/>
      </c>
      <c r="AO116" s="125" t="str">
        <f t="shared" si="25"/>
        <v/>
      </c>
      <c r="AQ116" s="104" t="str">
        <f>IF(ISNUMBER($M116),IF(MV&lt;200,IF(ISNUMBER(MATRIX!BC116),ROUND(MATRIX!BC116/1000*RUNNING*CKWH,2),"-"),IF(ISNUMBER(MATRIX!BM116),ROUND(MATRIX!BM116/1000*RUNNING*CKWH,2),"-")),"")</f>
        <v/>
      </c>
      <c r="AR116" s="130" t="str">
        <f t="shared" si="26"/>
        <v/>
      </c>
      <c r="AT116" s="104"/>
      <c r="AU116" s="130" t="str">
        <f t="shared" si="27"/>
        <v/>
      </c>
      <c r="AW116" s="129" t="str">
        <f t="shared" si="20"/>
        <v/>
      </c>
      <c r="AX116" s="127" t="str">
        <f t="shared" si="21"/>
        <v/>
      </c>
      <c r="AZ116" s="101" t="str">
        <f>IF(ISNUMBER(M116),IF(ISNUMBER(MATRIX!BU116),M116*MATRIX!BU116,"n/a"),"")</f>
        <v/>
      </c>
      <c r="BA116" s="72"/>
      <c r="BB116" s="72" t="str">
        <f>IF(ISNUMBER(M116),IF(ISNUMBER(MATRIX!BV116*AL116),M116*MATRIX!BV116*AL116,"n/a"),"")</f>
        <v/>
      </c>
      <c r="BC116" s="72"/>
      <c r="BD116" s="100" t="str">
        <f t="shared" si="31"/>
        <v/>
      </c>
      <c r="BE116" s="96"/>
      <c r="BF116" s="157" t="str">
        <f t="shared" si="23"/>
        <v/>
      </c>
      <c r="BG116" s="158" t="str">
        <f t="shared" si="28"/>
        <v/>
      </c>
      <c r="BI116" s="85" t="str">
        <f>IF(ISNUMBER(M116),IF(ISNUMBER(MATRIX!Y116),MATRIX!Y116,"n/a"),"")</f>
        <v/>
      </c>
      <c r="BJ116" s="86" t="str">
        <f t="shared" si="34"/>
        <v/>
      </c>
    </row>
    <row r="117" spans="1:62">
      <c r="A117" s="46" t="str">
        <f>MATRIX!A117</f>
        <v>QSC</v>
      </c>
      <c r="B117" s="11" t="str">
        <f>IF(MATRIX!B117&lt;&gt;0,MATRIX!B117,"-")</f>
        <v>PL380</v>
      </c>
      <c r="D117" t="b">
        <f>ISNUMBER(MATRIX!G117)</f>
        <v>0</v>
      </c>
      <c r="E117" t="b">
        <f>ISNUMBER(MATRIX!H117)</f>
        <v>0</v>
      </c>
      <c r="G117" t="b">
        <f>AND(WM&lt;=MATRIX!N117,MATRIX!N117&lt;=PIU*WM)</f>
        <v>0</v>
      </c>
      <c r="H117" t="b">
        <f>AND(WM&lt;=MATRIX!O117,MATRIX!O117&lt;=PIU*WM)</f>
        <v>0</v>
      </c>
      <c r="J117" s="1" t="str">
        <f>IF(AND(D117,G117),CEILING(ML/MATRIX!G117,1),"")</f>
        <v/>
      </c>
      <c r="K117" s="1" t="str">
        <f>IF(AND(E117,H117),CEILING(ML/MATRIX!H117,1),"")</f>
        <v/>
      </c>
      <c r="M117" s="64" t="str">
        <f t="shared" si="32"/>
        <v/>
      </c>
      <c r="O117" s="62" t="str">
        <f>IF(ISNUMBER(M117),M117*MATRIX!E117,"-")</f>
        <v>-</v>
      </c>
      <c r="Q117" s="66" t="str">
        <f>IF(ISNUMBER($M117),IF(KP="kg",M117*MATRIX!CC117,M117*MATRIX!CC117*2.2),"-")</f>
        <v>-</v>
      </c>
      <c r="R117" s="65" t="str">
        <f t="shared" si="33"/>
        <v/>
      </c>
      <c r="T117" s="1" t="str">
        <f>IF(AND(VI&lt;100,ISNUMBER(M117),D117),MATRIX!N117,IF(AND(VI&gt;=100,ISNUMBER(M117),E117),MATRIX!O117,""))</f>
        <v/>
      </c>
      <c r="V117" s="70" t="str">
        <f>IF(ISNUMBER(T117),IF(VI&lt;100,T117*M117*MATRIX!G117,T117*M117*MATRIX!H117),"")</f>
        <v/>
      </c>
      <c r="X117" s="40" t="str">
        <f>IF(ISNUMBER(M117),IF(ISNUMBER(MATRIX!U117),IF(MATRIX!U117-INT(MATRIX!U117)=0,MATRIX!U117,"("&amp;MATRIX!U117&amp;")"),"n/a"),"")</f>
        <v/>
      </c>
      <c r="Y117" s="77"/>
      <c r="Z117" s="81" t="str">
        <f>IF(ISNUMBER(M117), IF(ISNUMBER(MATRIX!AZ117),M117*MATRIX!AZ117,"n/a"),"")</f>
        <v/>
      </c>
      <c r="AA117" s="77"/>
      <c r="AB117" s="83" t="str">
        <f>IF(ISNUMBER($M117), IF(ISNUMBER(MATRIX!BB117),$M117*MATRIX!BB117,"n/a"),"")</f>
        <v/>
      </c>
      <c r="AC117" s="77"/>
      <c r="AD117" s="81" t="str">
        <f>IF(ISNUMBER($M117), IF(ISNUMBER(MATRIX!BJ117),M117*MATRIX!BJ117,"n/a"),"")</f>
        <v/>
      </c>
      <c r="AE117" s="77" t="s">
        <v>434</v>
      </c>
      <c r="AF117" s="83" t="str">
        <f>IF(ISNUMBER($M117), IF(ISNUMBER(MATRIX!BL117),$M117*MATRIX!BL117,"n/a"),"")</f>
        <v/>
      </c>
      <c r="AH117" s="223" t="str">
        <f>IF(ISNUMBER($M117), IF(MV&gt;200,IF(ISNUMBER(MATRIX!CL117),MATRIX!CL117,"n/a"),IF(ISNUMBER(MATRIX!CH117),MATRIX!CH117,"n/a")),"")</f>
        <v/>
      </c>
      <c r="AI117" s="1"/>
      <c r="AJ117" s="1" t="str">
        <f>IF(ISNUMBER(M117),IF(AND(ISNUMBER('HI-Z-OUTPUT'!AV117),'HI-Z-OUTPUT'!AV117&lt;&gt;0),'HI-Z-OUTPUT'!AV117,'Hi-Z-INPUT'!$K$7*'Hi-Z-INPUT'!$K$11),"")</f>
        <v/>
      </c>
      <c r="AK117" s="1"/>
      <c r="AL117" s="161" t="str">
        <f t="shared" si="24"/>
        <v/>
      </c>
      <c r="AM117" s="1"/>
      <c r="AN117" s="124" t="str">
        <f>IF(ISNUMBER($M117),IF(MV&lt;200,IF(ISNUMBER(MATRIX!BA117),ROUND(MATRIX!BA117/1000*IDLE*CKWH,2),"-"),IF(ISNUMBER(MATRIX!BK117),ROUND(MATRIX!BK117/1000*IDLE*CKWH,2),"-")),"")</f>
        <v/>
      </c>
      <c r="AO117" s="125" t="str">
        <f t="shared" si="25"/>
        <v/>
      </c>
      <c r="AQ117" s="104" t="str">
        <f>IF(ISNUMBER($M117),IF(MV&lt;200,IF(ISNUMBER(MATRIX!BC117),ROUND(MATRIX!BC117/1000*RUNNING*CKWH,2),"-"),IF(ISNUMBER(MATRIX!BM117),ROUND(MATRIX!BM117/1000*RUNNING*CKWH,2),"-")),"")</f>
        <v/>
      </c>
      <c r="AR117" s="130" t="str">
        <f t="shared" si="26"/>
        <v/>
      </c>
      <c r="AT117" s="104"/>
      <c r="AU117" s="130" t="str">
        <f t="shared" si="27"/>
        <v/>
      </c>
      <c r="AW117" s="129" t="str">
        <f t="shared" si="20"/>
        <v/>
      </c>
      <c r="AX117" s="127" t="str">
        <f t="shared" si="21"/>
        <v/>
      </c>
      <c r="AZ117" s="101" t="str">
        <f>IF(ISNUMBER(M117),IF(ISNUMBER(MATRIX!BU117),M117*MATRIX!BU117,"n/a"),"")</f>
        <v/>
      </c>
      <c r="BA117" s="72"/>
      <c r="BB117" s="72" t="str">
        <f>IF(ISNUMBER(M117),IF(ISNUMBER(MATRIX!BV117*AL117),M117*MATRIX!BV117*AL117,"n/a"),"")</f>
        <v/>
      </c>
      <c r="BC117" s="72"/>
      <c r="BD117" s="100" t="str">
        <f t="shared" si="31"/>
        <v/>
      </c>
      <c r="BE117" s="96"/>
      <c r="BF117" s="157" t="str">
        <f t="shared" si="23"/>
        <v/>
      </c>
      <c r="BG117" s="158" t="str">
        <f t="shared" si="28"/>
        <v/>
      </c>
      <c r="BI117" s="85" t="str">
        <f>IF(ISNUMBER(M117),IF(ISNUMBER(MATRIX!Y117),MATRIX!Y117,"n/a"),"")</f>
        <v/>
      </c>
      <c r="BJ117" s="86" t="str">
        <f t="shared" si="34"/>
        <v/>
      </c>
    </row>
    <row r="118" spans="1:62">
      <c r="A118" s="46" t="str">
        <f>MATRIX!A118</f>
        <v>QSC</v>
      </c>
      <c r="B118" s="11" t="str">
        <f>IF(MATRIX!B118&lt;&gt;0,MATRIX!B118,"-")</f>
        <v>CX-Q 2K4</v>
      </c>
      <c r="D118" t="b">
        <f>ISNUMBER(MATRIX!G118)</f>
        <v>1</v>
      </c>
      <c r="E118" t="b">
        <f>ISNUMBER(MATRIX!H118)</f>
        <v>1</v>
      </c>
      <c r="G118" t="b">
        <f>AND(WM&lt;=MATRIX!N118,MATRIX!N118&lt;=PIU*WM)</f>
        <v>0</v>
      </c>
      <c r="H118" t="b">
        <f>AND(WM&lt;=MATRIX!O118,MATRIX!O118&lt;=PIU*WM)</f>
        <v>0</v>
      </c>
      <c r="J118" s="1" t="str">
        <f>IF(AND(D118,G118),CEILING(ML/MATRIX!G118,1),"")</f>
        <v/>
      </c>
      <c r="K118" s="1" t="str">
        <f>IF(AND(E118,H118),CEILING(ML/MATRIX!H118,1),"")</f>
        <v/>
      </c>
      <c r="M118" s="64" t="str">
        <f t="shared" si="32"/>
        <v/>
      </c>
      <c r="O118" s="62" t="str">
        <f>IF(ISNUMBER(M118),M118*MATRIX!E118,"-")</f>
        <v>-</v>
      </c>
      <c r="Q118" s="66" t="str">
        <f>IF(ISNUMBER($M118),IF(KP="kg",M118*MATRIX!CC118,M118*MATRIX!CC118*2.2),"-")</f>
        <v>-</v>
      </c>
      <c r="R118" s="65" t="str">
        <f t="shared" si="33"/>
        <v/>
      </c>
      <c r="T118" s="1" t="str">
        <f>IF(AND(VI&lt;100,ISNUMBER(M118),D118),MATRIX!N118,IF(AND(VI&gt;=100,ISNUMBER(M118),E118),MATRIX!O118,""))</f>
        <v/>
      </c>
      <c r="V118" s="70" t="str">
        <f>IF(ISNUMBER(T118),IF(VI&lt;100,T118*M118*MATRIX!G118,T118*M118*MATRIX!H118),"")</f>
        <v/>
      </c>
      <c r="X118" s="40" t="str">
        <f>IF(ISNUMBER(M118),IF(ISNUMBER(MATRIX!U118),IF(MATRIX!U118-INT(MATRIX!U118)=0,MATRIX!U118,"("&amp;MATRIX!U118&amp;")"),"n/a"),"")</f>
        <v/>
      </c>
      <c r="Y118" s="77"/>
      <c r="Z118" s="81" t="str">
        <f>IF(ISNUMBER(M118), IF(ISNUMBER(MATRIX!AZ118),M118*MATRIX!AZ118,"n/a"),"")</f>
        <v/>
      </c>
      <c r="AA118" s="77"/>
      <c r="AB118" s="83" t="str">
        <f>IF(ISNUMBER($M118), IF(ISNUMBER(MATRIX!BB118),$M118*MATRIX!BB118,"n/a"),"")</f>
        <v/>
      </c>
      <c r="AC118" s="77"/>
      <c r="AD118" s="81" t="str">
        <f>IF(ISNUMBER($M118), IF(ISNUMBER(MATRIX!BJ118),M118*MATRIX!BJ118,"n/a"),"")</f>
        <v/>
      </c>
      <c r="AE118" s="77" t="s">
        <v>434</v>
      </c>
      <c r="AF118" s="83" t="str">
        <f>IF(ISNUMBER($M118), IF(ISNUMBER(MATRIX!BL118),$M118*MATRIX!BL118,"n/a"),"")</f>
        <v/>
      </c>
      <c r="AH118" s="223" t="str">
        <f>IF(ISNUMBER($M118), IF(MV&gt;200,IF(ISNUMBER(MATRIX!CL118),MATRIX!CL118,"n/a"),IF(ISNUMBER(MATRIX!CH118),MATRIX!CH118,"n/a")),"")</f>
        <v/>
      </c>
      <c r="AI118" s="1"/>
      <c r="AJ118" s="1" t="str">
        <f>IF(ISNUMBER(M118),IF(AND(ISNUMBER('HI-Z-OUTPUT'!AV118),'HI-Z-OUTPUT'!AV118&lt;&gt;0),'HI-Z-OUTPUT'!AV118,'Hi-Z-INPUT'!$K$7*'Hi-Z-INPUT'!$K$11),"")</f>
        <v/>
      </c>
      <c r="AK118" s="1"/>
      <c r="AL118" s="161" t="str">
        <f t="shared" si="24"/>
        <v/>
      </c>
      <c r="AM118" s="1"/>
      <c r="AN118" s="124" t="str">
        <f>IF(ISNUMBER($M118),IF(MV&lt;200,IF(ISNUMBER(MATRIX!BA118),ROUND(MATRIX!BA118/1000*IDLE*CKWH,2),"-"),IF(ISNUMBER(MATRIX!BK118),ROUND(MATRIX!BK118/1000*IDLE*CKWH,2),"-")),"")</f>
        <v/>
      </c>
      <c r="AO118" s="125" t="str">
        <f t="shared" si="25"/>
        <v/>
      </c>
      <c r="AQ118" s="104" t="str">
        <f>IF(ISNUMBER($M118),IF(MV&lt;200,IF(ISNUMBER(MATRIX!BC118),ROUND(MATRIX!BC118/1000*RUNNING*CKWH,2),"-"),IF(ISNUMBER(MATRIX!BM118),ROUND(MATRIX!BM118/1000*RUNNING*CKWH,2),"-")),"")</f>
        <v/>
      </c>
      <c r="AR118" s="130" t="str">
        <f t="shared" si="26"/>
        <v/>
      </c>
      <c r="AT118" s="104"/>
      <c r="AU118" s="130" t="str">
        <f t="shared" si="27"/>
        <v/>
      </c>
      <c r="AW118" s="129" t="str">
        <f t="shared" si="20"/>
        <v/>
      </c>
      <c r="AX118" s="127" t="str">
        <f t="shared" si="21"/>
        <v/>
      </c>
      <c r="AZ118" s="101" t="str">
        <f>IF(ISNUMBER(M118),IF(ISNUMBER(MATRIX!BU118),M118*MATRIX!BU118,"n/a"),"")</f>
        <v/>
      </c>
      <c r="BA118" s="72"/>
      <c r="BB118" s="72" t="str">
        <f>IF(ISNUMBER(M118),IF(ISNUMBER(MATRIX!BV118*AL118),M118*MATRIX!BV118*AL118,"n/a"),"")</f>
        <v/>
      </c>
      <c r="BC118" s="72"/>
      <c r="BD118" s="100" t="str">
        <f t="shared" si="31"/>
        <v/>
      </c>
      <c r="BE118" s="96"/>
      <c r="BF118" s="157" t="str">
        <f t="shared" si="23"/>
        <v/>
      </c>
      <c r="BG118" s="158" t="str">
        <f t="shared" si="28"/>
        <v/>
      </c>
      <c r="BI118" s="85" t="str">
        <f>IF(ISNUMBER(M118),IF(ISNUMBER(MATRIX!Y118),MATRIX!Y118,"n/a"),"")</f>
        <v/>
      </c>
      <c r="BJ118" s="86" t="str">
        <f t="shared" si="34"/>
        <v/>
      </c>
    </row>
    <row r="119" spans="1:62">
      <c r="A119" s="46" t="str">
        <f>MATRIX!A119</f>
        <v>QSC</v>
      </c>
      <c r="B119" s="11" t="str">
        <f>IF(MATRIX!B119&lt;&gt;0,MATRIX!B119,"-")</f>
        <v>CX-Q 4K4</v>
      </c>
      <c r="D119" t="b">
        <f>ISNUMBER(MATRIX!G119)</f>
        <v>1</v>
      </c>
      <c r="E119" t="b">
        <f>ISNUMBER(MATRIX!H119)</f>
        <v>1</v>
      </c>
      <c r="G119" t="b">
        <f>AND(WM&lt;=MATRIX!N119,MATRIX!N119&lt;=PIU*WM)</f>
        <v>0</v>
      </c>
      <c r="H119" t="b">
        <f>AND(WM&lt;=MATRIX!O119,MATRIX!O119&lt;=PIU*WM)</f>
        <v>0</v>
      </c>
      <c r="J119" s="1" t="str">
        <f>IF(AND(D119,G119),CEILING(ML/MATRIX!G119,1),"")</f>
        <v/>
      </c>
      <c r="K119" s="1" t="str">
        <f>IF(AND(E119,H119),CEILING(ML/MATRIX!H119,1),"")</f>
        <v/>
      </c>
      <c r="M119" s="64" t="str">
        <f t="shared" si="32"/>
        <v/>
      </c>
      <c r="O119" s="62" t="str">
        <f>IF(ISNUMBER(M119),M119*MATRIX!E119,"-")</f>
        <v>-</v>
      </c>
      <c r="Q119" s="66" t="str">
        <f>IF(ISNUMBER($M119),IF(KP="kg",M119*MATRIX!CC119,M119*MATRIX!CC119*2.2),"-")</f>
        <v>-</v>
      </c>
      <c r="R119" s="65" t="str">
        <f t="shared" si="33"/>
        <v/>
      </c>
      <c r="T119" s="1" t="str">
        <f>IF(AND(VI&lt;100,ISNUMBER(M119),D119),MATRIX!N119,IF(AND(VI&gt;=100,ISNUMBER(M119),E119),MATRIX!O119,""))</f>
        <v/>
      </c>
      <c r="V119" s="70" t="str">
        <f>IF(ISNUMBER(T119),IF(VI&lt;100,T119*M119*MATRIX!G119,T119*M119*MATRIX!H119),"")</f>
        <v/>
      </c>
      <c r="X119" s="40" t="str">
        <f>IF(ISNUMBER(M119),IF(ISNUMBER(MATRIX!U119),IF(MATRIX!U119-INT(MATRIX!U119)=0,MATRIX!U119,"("&amp;MATRIX!U119&amp;")"),"n/a"),"")</f>
        <v/>
      </c>
      <c r="Y119" s="77"/>
      <c r="Z119" s="81" t="str">
        <f>IF(ISNUMBER(M119), IF(ISNUMBER(MATRIX!AZ119),M119*MATRIX!AZ119,"n/a"),"")</f>
        <v/>
      </c>
      <c r="AA119" s="77"/>
      <c r="AB119" s="83" t="str">
        <f>IF(ISNUMBER($M119), IF(ISNUMBER(MATRIX!BB119),$M119*MATRIX!BB119,"n/a"),"")</f>
        <v/>
      </c>
      <c r="AC119" s="77"/>
      <c r="AD119" s="81" t="str">
        <f>IF(ISNUMBER($M119), IF(ISNUMBER(MATRIX!BJ119),M119*MATRIX!BJ119,"n/a"),"")</f>
        <v/>
      </c>
      <c r="AE119" s="77" t="s">
        <v>434</v>
      </c>
      <c r="AF119" s="83" t="str">
        <f>IF(ISNUMBER($M119), IF(ISNUMBER(MATRIX!BL119),$M119*MATRIX!BL119,"n/a"),"")</f>
        <v/>
      </c>
      <c r="AH119" s="223" t="str">
        <f>IF(ISNUMBER($M119), IF(MV&gt;200,IF(ISNUMBER(MATRIX!CL119),MATRIX!CL119,"n/a"),IF(ISNUMBER(MATRIX!CH119),MATRIX!CH119,"n/a")),"")</f>
        <v/>
      </c>
      <c r="AI119" s="1"/>
      <c r="AJ119" s="1" t="str">
        <f>IF(ISNUMBER(M119),IF(AND(ISNUMBER('HI-Z-OUTPUT'!AV119),'HI-Z-OUTPUT'!AV119&lt;&gt;0),'HI-Z-OUTPUT'!AV119,'Hi-Z-INPUT'!$K$7*'Hi-Z-INPUT'!$K$11),"")</f>
        <v/>
      </c>
      <c r="AK119" s="1"/>
      <c r="AL119" s="161" t="str">
        <f t="shared" si="24"/>
        <v/>
      </c>
      <c r="AM119" s="1"/>
      <c r="AN119" s="124" t="str">
        <f>IF(ISNUMBER($M119),IF(MV&lt;200,IF(ISNUMBER(MATRIX!BA119),ROUND(MATRIX!BA119/1000*IDLE*CKWH,2),"-"),IF(ISNUMBER(MATRIX!BK119),ROUND(MATRIX!BK119/1000*IDLE*CKWH,2),"-")),"")</f>
        <v/>
      </c>
      <c r="AO119" s="125" t="str">
        <f t="shared" si="25"/>
        <v/>
      </c>
      <c r="AQ119" s="104" t="str">
        <f>IF(ISNUMBER($M119),IF(MV&lt;200,IF(ISNUMBER(MATRIX!BC119),ROUND(MATRIX!BC119/1000*RUNNING*CKWH,2),"-"),IF(ISNUMBER(MATRIX!BM119),ROUND(MATRIX!BM119/1000*RUNNING*CKWH,2),"-")),"")</f>
        <v/>
      </c>
      <c r="AR119" s="130" t="str">
        <f t="shared" si="26"/>
        <v/>
      </c>
      <c r="AT119" s="104"/>
      <c r="AU119" s="130" t="str">
        <f t="shared" si="27"/>
        <v/>
      </c>
      <c r="AW119" s="129" t="str">
        <f t="shared" si="20"/>
        <v/>
      </c>
      <c r="AX119" s="127" t="str">
        <f t="shared" si="21"/>
        <v/>
      </c>
      <c r="AZ119" s="101" t="str">
        <f>IF(ISNUMBER(M119),IF(ISNUMBER(MATRIX!BU119),M119*MATRIX!BU119,"n/a"),"")</f>
        <v/>
      </c>
      <c r="BA119" s="72"/>
      <c r="BB119" s="72" t="str">
        <f>IF(ISNUMBER(M119),IF(ISNUMBER(MATRIX!BV119*AL119),M119*MATRIX!BV119*AL119,"n/a"),"")</f>
        <v/>
      </c>
      <c r="BC119" s="72"/>
      <c r="BD119" s="100" t="str">
        <f t="shared" si="31"/>
        <v/>
      </c>
      <c r="BE119" s="96"/>
      <c r="BF119" s="157" t="str">
        <f t="shared" si="23"/>
        <v/>
      </c>
      <c r="BG119" s="158" t="str">
        <f t="shared" si="28"/>
        <v/>
      </c>
      <c r="BI119" s="85" t="str">
        <f>IF(ISNUMBER(M119),IF(ISNUMBER(MATRIX!Y119),MATRIX!Y119,"n/a"),"")</f>
        <v/>
      </c>
      <c r="BJ119" s="86" t="str">
        <f t="shared" si="34"/>
        <v/>
      </c>
    </row>
    <row r="120" spans="1:62">
      <c r="A120" s="46" t="str">
        <f>MATRIX!A120</f>
        <v>QSC</v>
      </c>
      <c r="B120" s="11" t="str">
        <f>IF(MATRIX!B120&lt;&gt;0,MATRIX!B120,"-")</f>
        <v>CX-Q 8K4</v>
      </c>
      <c r="D120" t="b">
        <f>ISNUMBER(MATRIX!G120)</f>
        <v>1</v>
      </c>
      <c r="E120" t="b">
        <f>ISNUMBER(MATRIX!H120)</f>
        <v>1</v>
      </c>
      <c r="G120" t="b">
        <f>AND(WM&lt;=MATRIX!N120,MATRIX!N120&lt;=PIU*WM)</f>
        <v>0</v>
      </c>
      <c r="H120" t="b">
        <f>AND(WM&lt;=MATRIX!O120,MATRIX!O120&lt;=PIU*WM)</f>
        <v>0</v>
      </c>
      <c r="J120" s="1" t="str">
        <f>IF(AND(D120,G120),CEILING(ML/MATRIX!G120,1),"")</f>
        <v/>
      </c>
      <c r="K120" s="1" t="str">
        <f>IF(AND(E120,H120),CEILING(ML/MATRIX!H120,1),"")</f>
        <v/>
      </c>
      <c r="M120" s="64" t="str">
        <f t="shared" si="32"/>
        <v/>
      </c>
      <c r="O120" s="62" t="str">
        <f>IF(ISNUMBER(M120),M120*MATRIX!E120,"-")</f>
        <v>-</v>
      </c>
      <c r="Q120" s="66" t="str">
        <f>IF(ISNUMBER($M120),IF(KP="kg",M120*MATRIX!CC120,M120*MATRIX!CC120*2.2),"-")</f>
        <v>-</v>
      </c>
      <c r="R120" s="65" t="str">
        <f t="shared" si="33"/>
        <v/>
      </c>
      <c r="T120" s="1" t="str">
        <f>IF(AND(VI&lt;100,ISNUMBER(M120),D120),MATRIX!N120,IF(AND(VI&gt;=100,ISNUMBER(M120),E120),MATRIX!O120,""))</f>
        <v/>
      </c>
      <c r="V120" s="70" t="str">
        <f>IF(ISNUMBER(T120),IF(VI&lt;100,T120*M120*MATRIX!G120,T120*M120*MATRIX!H120),"")</f>
        <v/>
      </c>
      <c r="X120" s="40" t="str">
        <f>IF(ISNUMBER(M120),IF(ISNUMBER(MATRIX!U120),IF(MATRIX!U120-INT(MATRIX!U120)=0,MATRIX!U120,"("&amp;MATRIX!U120&amp;")"),"n/a"),"")</f>
        <v/>
      </c>
      <c r="Y120" s="77"/>
      <c r="Z120" s="81" t="str">
        <f>IF(ISNUMBER(M120), IF(ISNUMBER(MATRIX!AZ120),M120*MATRIX!AZ120,"n/a"),"")</f>
        <v/>
      </c>
      <c r="AA120" s="77"/>
      <c r="AB120" s="83" t="str">
        <f>IF(ISNUMBER($M120), IF(ISNUMBER(MATRIX!BB120),$M120*MATRIX!BB120,"n/a"),"")</f>
        <v/>
      </c>
      <c r="AC120" s="77"/>
      <c r="AD120" s="81" t="str">
        <f>IF(ISNUMBER($M120), IF(ISNUMBER(MATRIX!BJ120),M120*MATRIX!BJ120,"n/a"),"")</f>
        <v/>
      </c>
      <c r="AE120" s="77" t="s">
        <v>434</v>
      </c>
      <c r="AF120" s="83" t="str">
        <f>IF(ISNUMBER($M120), IF(ISNUMBER(MATRIX!BL120),$M120*MATRIX!BL120,"n/a"),"")</f>
        <v/>
      </c>
      <c r="AH120" s="223" t="str">
        <f>IF(ISNUMBER($M120), IF(MV&gt;200,IF(ISNUMBER(MATRIX!CL120),MATRIX!CL120,"n/a"),IF(ISNUMBER(MATRIX!CH120),MATRIX!CH120,"n/a")),"")</f>
        <v/>
      </c>
      <c r="AI120" s="1"/>
      <c r="AJ120" s="1" t="str">
        <f>IF(ISNUMBER(M120),IF(AND(ISNUMBER('HI-Z-OUTPUT'!AV120),'HI-Z-OUTPUT'!AV120&lt;&gt;0),'HI-Z-OUTPUT'!AV120,'Hi-Z-INPUT'!$K$7*'Hi-Z-INPUT'!$K$11),"")</f>
        <v/>
      </c>
      <c r="AK120" s="1"/>
      <c r="AL120" s="161" t="str">
        <f t="shared" si="24"/>
        <v/>
      </c>
      <c r="AM120" s="1"/>
      <c r="AN120" s="124" t="str">
        <f>IF(ISNUMBER($M120),IF(MV&lt;200,IF(ISNUMBER(MATRIX!BA120),ROUND(MATRIX!BA120/1000*IDLE*CKWH,2),"-"),IF(ISNUMBER(MATRIX!BK120),ROUND(MATRIX!BK120/1000*IDLE*CKWH,2),"-")),"")</f>
        <v/>
      </c>
      <c r="AO120" s="125" t="str">
        <f t="shared" si="25"/>
        <v/>
      </c>
      <c r="AQ120" s="104" t="str">
        <f>IF(ISNUMBER($M120),IF(MV&lt;200,IF(ISNUMBER(MATRIX!BC120),ROUND(MATRIX!BC120/1000*RUNNING*CKWH,2),"-"),IF(ISNUMBER(MATRIX!BM120),ROUND(MATRIX!BM120/1000*RUNNING*CKWH,2),"-")),"")</f>
        <v/>
      </c>
      <c r="AR120" s="130" t="str">
        <f t="shared" si="26"/>
        <v/>
      </c>
      <c r="AT120" s="104"/>
      <c r="AU120" s="130" t="str">
        <f t="shared" si="27"/>
        <v/>
      </c>
      <c r="AW120" s="129" t="str">
        <f t="shared" si="20"/>
        <v/>
      </c>
      <c r="AX120" s="127" t="str">
        <f t="shared" si="21"/>
        <v/>
      </c>
      <c r="AZ120" s="101" t="str">
        <f>IF(ISNUMBER(M120),IF(ISNUMBER(MATRIX!BU120),M120*MATRIX!BU120,"n/a"),"")</f>
        <v/>
      </c>
      <c r="BA120" s="72"/>
      <c r="BB120" s="72" t="str">
        <f>IF(ISNUMBER(M120),IF(ISNUMBER(MATRIX!BV120*AL120),M120*MATRIX!BV120*AL120,"n/a"),"")</f>
        <v/>
      </c>
      <c r="BC120" s="72"/>
      <c r="BD120" s="100" t="str">
        <f t="shared" si="31"/>
        <v/>
      </c>
      <c r="BE120" s="96"/>
      <c r="BF120" s="157" t="str">
        <f t="shared" si="23"/>
        <v/>
      </c>
      <c r="BG120" s="158" t="str">
        <f t="shared" si="28"/>
        <v/>
      </c>
      <c r="BI120" s="85" t="str">
        <f>IF(ISNUMBER(M120),IF(ISNUMBER(MATRIX!Y120),MATRIX!Y120,"n/a"),"")</f>
        <v/>
      </c>
      <c r="BJ120" s="86" t="str">
        <f t="shared" si="34"/>
        <v/>
      </c>
    </row>
    <row r="121" spans="1:62">
      <c r="A121" s="46" t="str">
        <f>MATRIX!A121</f>
        <v>QSC</v>
      </c>
      <c r="B121" s="11" t="str">
        <f>IF(MATRIX!B121&lt;&gt;0,MATRIX!B121,"-")</f>
        <v>CX-Q 4K8</v>
      </c>
      <c r="D121" t="b">
        <f>ISNUMBER(MATRIX!G121)</f>
        <v>1</v>
      </c>
      <c r="E121" t="b">
        <f>ISNUMBER(MATRIX!H121)</f>
        <v>1</v>
      </c>
      <c r="G121" t="b">
        <f>AND(WM&lt;=MATRIX!N121,MATRIX!N121&lt;=PIU*WM)</f>
        <v>0</v>
      </c>
      <c r="H121" t="b">
        <f>AND(WM&lt;=MATRIX!O121,MATRIX!O121&lt;=PIU*WM)</f>
        <v>0</v>
      </c>
      <c r="J121" s="1" t="str">
        <f>IF(AND(D121,G121),CEILING(ML/MATRIX!G121,1),"")</f>
        <v/>
      </c>
      <c r="K121" s="1" t="str">
        <f>IF(AND(E121,H121),CEILING(ML/MATRIX!H121,1),"")</f>
        <v/>
      </c>
      <c r="M121" s="64" t="str">
        <f t="shared" si="32"/>
        <v/>
      </c>
      <c r="O121" s="62" t="str">
        <f>IF(ISNUMBER(M121),M121*MATRIX!E121,"-")</f>
        <v>-</v>
      </c>
      <c r="Q121" s="66" t="str">
        <f>IF(ISNUMBER($M121),IF(KP="kg",M121*MATRIX!CC121,M121*MATRIX!CC121*2.2),"-")</f>
        <v>-</v>
      </c>
      <c r="R121" s="65" t="str">
        <f t="shared" si="33"/>
        <v/>
      </c>
      <c r="T121" s="1" t="str">
        <f>IF(AND(VI&lt;100,ISNUMBER(M121),D121),MATRIX!N121,IF(AND(VI&gt;=100,ISNUMBER(M121),E121),MATRIX!O121,""))</f>
        <v/>
      </c>
      <c r="V121" s="70" t="str">
        <f>IF(ISNUMBER(T121),IF(VI&lt;100,T121*M121*MATRIX!G121,T121*M121*MATRIX!H121),"")</f>
        <v/>
      </c>
      <c r="X121" s="40" t="str">
        <f>IF(ISNUMBER(M121),IF(ISNUMBER(MATRIX!U121),IF(MATRIX!U121-INT(MATRIX!U121)=0,MATRIX!U121,"("&amp;MATRIX!U121&amp;")"),"n/a"),"")</f>
        <v/>
      </c>
      <c r="Y121" s="77"/>
      <c r="Z121" s="81" t="str">
        <f>IF(ISNUMBER(M121), IF(ISNUMBER(MATRIX!AZ121),M121*MATRIX!AZ121,"n/a"),"")</f>
        <v/>
      </c>
      <c r="AA121" s="77"/>
      <c r="AB121" s="83" t="str">
        <f>IF(ISNUMBER($M121), IF(ISNUMBER(MATRIX!BB121),$M121*MATRIX!BB121,"n/a"),"")</f>
        <v/>
      </c>
      <c r="AC121" s="77"/>
      <c r="AD121" s="81" t="str">
        <f>IF(ISNUMBER($M121), IF(ISNUMBER(MATRIX!BJ121),M121*MATRIX!BJ121,"n/a"),"")</f>
        <v/>
      </c>
      <c r="AE121" s="77" t="s">
        <v>434</v>
      </c>
      <c r="AF121" s="83" t="str">
        <f>IF(ISNUMBER($M121), IF(ISNUMBER(MATRIX!BL121),$M121*MATRIX!BL121,"n/a"),"")</f>
        <v/>
      </c>
      <c r="AH121" s="223" t="str">
        <f>IF(ISNUMBER($M121), IF(MV&gt;200,IF(ISNUMBER(MATRIX!CL121),MATRIX!CL121,"n/a"),IF(ISNUMBER(MATRIX!CH121),MATRIX!CH121,"n/a")),"")</f>
        <v/>
      </c>
      <c r="AI121" s="1"/>
      <c r="AJ121" s="1" t="str">
        <f>IF(ISNUMBER(M121),IF(AND(ISNUMBER('HI-Z-OUTPUT'!AV121),'HI-Z-OUTPUT'!AV121&lt;&gt;0),'HI-Z-OUTPUT'!AV121,'Hi-Z-INPUT'!$K$7*'Hi-Z-INPUT'!$K$11),"")</f>
        <v/>
      </c>
      <c r="AK121" s="1"/>
      <c r="AL121" s="161" t="str">
        <f t="shared" si="24"/>
        <v/>
      </c>
      <c r="AM121" s="1"/>
      <c r="AN121" s="124" t="str">
        <f>IF(ISNUMBER($M121),IF(MV&lt;200,IF(ISNUMBER(MATRIX!BA121),ROUND(MATRIX!BA121/1000*IDLE*CKWH,2),"-"),IF(ISNUMBER(MATRIX!BK121),ROUND(MATRIX!BK121/1000*IDLE*CKWH,2),"-")),"")</f>
        <v/>
      </c>
      <c r="AO121" s="125" t="str">
        <f t="shared" si="25"/>
        <v/>
      </c>
      <c r="AQ121" s="104" t="str">
        <f>IF(ISNUMBER($M121),IF(MV&lt;200,IF(ISNUMBER(MATRIX!BC121),ROUND(MATRIX!BC121/1000*RUNNING*CKWH,2),"-"),IF(ISNUMBER(MATRIX!BM121),ROUND(MATRIX!BM121/1000*RUNNING*CKWH,2),"-")),"")</f>
        <v/>
      </c>
      <c r="AR121" s="130" t="str">
        <f t="shared" si="26"/>
        <v/>
      </c>
      <c r="AT121" s="104"/>
      <c r="AU121" s="130" t="str">
        <f t="shared" si="27"/>
        <v/>
      </c>
      <c r="AW121" s="129" t="str">
        <f t="shared" si="20"/>
        <v/>
      </c>
      <c r="AX121" s="127" t="str">
        <f t="shared" si="21"/>
        <v/>
      </c>
      <c r="AZ121" s="101" t="str">
        <f>IF(ISNUMBER(M121),IF(ISNUMBER(MATRIX!BU121),M121*MATRIX!BU121,"n/a"),"")</f>
        <v/>
      </c>
      <c r="BA121" s="72"/>
      <c r="BB121" s="72" t="str">
        <f>IF(ISNUMBER(M121),IF(ISNUMBER(MATRIX!BV121*AL121),M121*MATRIX!BV121*AL121,"n/a"),"")</f>
        <v/>
      </c>
      <c r="BC121" s="72"/>
      <c r="BD121" s="100" t="str">
        <f t="shared" si="31"/>
        <v/>
      </c>
      <c r="BE121" s="96"/>
      <c r="BF121" s="157" t="str">
        <f t="shared" si="23"/>
        <v/>
      </c>
      <c r="BG121" s="158" t="str">
        <f t="shared" si="28"/>
        <v/>
      </c>
      <c r="BI121" s="85" t="str">
        <f>IF(ISNUMBER(M121),IF(ISNUMBER(MATRIX!Y121),MATRIX!Y121,"n/a"),"")</f>
        <v/>
      </c>
      <c r="BJ121" s="86" t="str">
        <f t="shared" si="34"/>
        <v/>
      </c>
    </row>
    <row r="122" spans="1:62">
      <c r="A122" s="46" t="str">
        <f>MATRIX!A122</f>
        <v>QSC</v>
      </c>
      <c r="B122" s="11" t="str">
        <f>IF(MATRIX!B122&lt;&gt;0,MATRIX!B122,"-")</f>
        <v>CX-Q 8K8</v>
      </c>
      <c r="D122" t="b">
        <f>ISNUMBER(MATRIX!G122)</f>
        <v>1</v>
      </c>
      <c r="E122" t="b">
        <f>ISNUMBER(MATRIX!H122)</f>
        <v>1</v>
      </c>
      <c r="G122" t="b">
        <f>AND(WM&lt;=MATRIX!N122,MATRIX!N122&lt;=PIU*WM)</f>
        <v>0</v>
      </c>
      <c r="H122" t="b">
        <f>AND(WM&lt;=MATRIX!O122,MATRIX!O122&lt;=PIU*WM)</f>
        <v>0</v>
      </c>
      <c r="J122" s="1" t="str">
        <f>IF(AND(D122,G122),CEILING(ML/MATRIX!G122,1),"")</f>
        <v/>
      </c>
      <c r="K122" s="1" t="str">
        <f>IF(AND(E122,H122),CEILING(ML/MATRIX!H122,1),"")</f>
        <v/>
      </c>
      <c r="M122" s="64" t="str">
        <f t="shared" si="32"/>
        <v/>
      </c>
      <c r="O122" s="62" t="str">
        <f>IF(ISNUMBER(M122),M122*MATRIX!E122,"-")</f>
        <v>-</v>
      </c>
      <c r="Q122" s="66" t="str">
        <f>IF(ISNUMBER($M122),IF(KP="kg",M122*MATRIX!CC122,M122*MATRIX!CC122*2.2),"-")</f>
        <v>-</v>
      </c>
      <c r="R122" s="65" t="str">
        <f t="shared" si="33"/>
        <v/>
      </c>
      <c r="T122" s="1" t="str">
        <f>IF(AND(VI&lt;100,ISNUMBER(M122),D122),MATRIX!N122,IF(AND(VI&gt;=100,ISNUMBER(M122),E122),MATRIX!O122,""))</f>
        <v/>
      </c>
      <c r="V122" s="70" t="str">
        <f>IF(ISNUMBER(T122),IF(VI&lt;100,T122*M122*MATRIX!G122,T122*M122*MATRIX!H122),"")</f>
        <v/>
      </c>
      <c r="X122" s="40" t="str">
        <f>IF(ISNUMBER(M122),IF(ISNUMBER(MATRIX!U122),IF(MATRIX!U122-INT(MATRIX!U122)=0,MATRIX!U122,"("&amp;MATRIX!U122&amp;")"),"n/a"),"")</f>
        <v/>
      </c>
      <c r="Y122" s="77"/>
      <c r="Z122" s="81" t="str">
        <f>IF(ISNUMBER(M122), IF(ISNUMBER(MATRIX!AZ122),M122*MATRIX!AZ122,"n/a"),"")</f>
        <v/>
      </c>
      <c r="AA122" s="77"/>
      <c r="AB122" s="83" t="str">
        <f>IF(ISNUMBER($M122), IF(ISNUMBER(MATRIX!BB122),$M122*MATRIX!BB122,"n/a"),"")</f>
        <v/>
      </c>
      <c r="AC122" s="77"/>
      <c r="AD122" s="81" t="str">
        <f>IF(ISNUMBER($M122), IF(ISNUMBER(MATRIX!BJ122),M122*MATRIX!BJ122,"n/a"),"")</f>
        <v/>
      </c>
      <c r="AE122" s="77" t="s">
        <v>434</v>
      </c>
      <c r="AF122" s="83" t="str">
        <f>IF(ISNUMBER($M122), IF(ISNUMBER(MATRIX!BL122),$M122*MATRIX!BL122,"n/a"),"")</f>
        <v/>
      </c>
      <c r="AH122" s="223" t="str">
        <f>IF(ISNUMBER($M122), IF(MV&gt;200,IF(ISNUMBER(MATRIX!CL122),MATRIX!CL122,"n/a"),IF(ISNUMBER(MATRIX!CH122),MATRIX!CH122,"n/a")),"")</f>
        <v/>
      </c>
      <c r="AI122" s="1"/>
      <c r="AJ122" s="1" t="str">
        <f>IF(ISNUMBER(M122),IF(AND(ISNUMBER('HI-Z-OUTPUT'!AV122),'HI-Z-OUTPUT'!AV122&lt;&gt;0),'HI-Z-OUTPUT'!AV122,'Hi-Z-INPUT'!$K$7*'Hi-Z-INPUT'!$K$11),"")</f>
        <v/>
      </c>
      <c r="AK122" s="1"/>
      <c r="AL122" s="161" t="str">
        <f t="shared" si="24"/>
        <v/>
      </c>
      <c r="AM122" s="1"/>
      <c r="AN122" s="124" t="str">
        <f>IF(ISNUMBER($M122),IF(MV&lt;200,IF(ISNUMBER(MATRIX!BA122),ROUND(MATRIX!BA122/1000*IDLE*CKWH,2),"-"),IF(ISNUMBER(MATRIX!BK122),ROUND(MATRIX!BK122/1000*IDLE*CKWH,2),"-")),"")</f>
        <v/>
      </c>
      <c r="AO122" s="125" t="str">
        <f t="shared" si="25"/>
        <v/>
      </c>
      <c r="AQ122" s="104" t="str">
        <f>IF(ISNUMBER($M122),IF(MV&lt;200,IF(ISNUMBER(MATRIX!BC122),ROUND(MATRIX!BC122/1000*RUNNING*CKWH,2),"-"),IF(ISNUMBER(MATRIX!BM122),ROUND(MATRIX!BM122/1000*RUNNING*CKWH,2),"-")),"")</f>
        <v/>
      </c>
      <c r="AR122" s="130" t="str">
        <f t="shared" si="26"/>
        <v/>
      </c>
      <c r="AT122" s="104"/>
      <c r="AU122" s="130" t="str">
        <f t="shared" si="27"/>
        <v/>
      </c>
      <c r="AW122" s="129" t="str">
        <f t="shared" si="20"/>
        <v/>
      </c>
      <c r="AX122" s="127" t="str">
        <f t="shared" si="21"/>
        <v/>
      </c>
      <c r="AZ122" s="101" t="str">
        <f>IF(ISNUMBER(M122),IF(ISNUMBER(MATRIX!BU122),M122*MATRIX!BU122,"n/a"),"")</f>
        <v/>
      </c>
      <c r="BA122" s="72"/>
      <c r="BB122" s="72" t="str">
        <f>IF(ISNUMBER(M122),IF(ISNUMBER(MATRIX!BV122*AL122),M122*MATRIX!BV122*AL122,"n/a"),"")</f>
        <v/>
      </c>
      <c r="BC122" s="72"/>
      <c r="BD122" s="100" t="str">
        <f t="shared" si="31"/>
        <v/>
      </c>
      <c r="BE122" s="96"/>
      <c r="BF122" s="157" t="str">
        <f t="shared" si="23"/>
        <v/>
      </c>
      <c r="BG122" s="158" t="str">
        <f t="shared" si="28"/>
        <v/>
      </c>
      <c r="BI122" s="85" t="str">
        <f>IF(ISNUMBER(M122),IF(ISNUMBER(MATRIX!Y122),MATRIX!Y122,"n/a"),"")</f>
        <v/>
      </c>
      <c r="BJ122" s="86" t="str">
        <f t="shared" si="34"/>
        <v/>
      </c>
    </row>
    <row r="123" spans="1:62">
      <c r="A123" s="46" t="str">
        <f>MATRIX!A123</f>
        <v>YAMAHA</v>
      </c>
      <c r="B123" s="11" t="str">
        <f>IF(MATRIX!B123&lt;&gt;0,MATRIX!B123,"-")</f>
        <v>XP 5000</v>
      </c>
      <c r="D123" t="b">
        <f>ISNUMBER(MATRIX!G123)</f>
        <v>0</v>
      </c>
      <c r="E123" t="b">
        <f>ISNUMBER(MATRIX!H123)</f>
        <v>0</v>
      </c>
      <c r="G123" t="b">
        <f>AND(WM&lt;=MATRIX!N123,MATRIX!N123&lt;=PIU*WM)</f>
        <v>1</v>
      </c>
      <c r="H123" t="b">
        <f>AND(WM&lt;=MATRIX!O123,MATRIX!O123&lt;=PIU*WM)</f>
        <v>0</v>
      </c>
      <c r="J123" s="1" t="str">
        <f>IF(AND(D123,G123),CEILING(ML/MATRIX!G123,1),"")</f>
        <v/>
      </c>
      <c r="K123" s="1" t="str">
        <f>IF(AND(E123,H123),CEILING(ML/MATRIX!H123,1),"")</f>
        <v/>
      </c>
      <c r="M123" s="64" t="str">
        <f t="shared" si="32"/>
        <v/>
      </c>
      <c r="O123" s="62" t="str">
        <f>IF(ISNUMBER(M123),M123*MATRIX!E123,"-")</f>
        <v>-</v>
      </c>
      <c r="Q123" s="66" t="str">
        <f>IF(ISNUMBER($M123),IF(KP="kg",M123*MATRIX!CC123,M123*MATRIX!CC123*2.2),"-")</f>
        <v>-</v>
      </c>
      <c r="R123" s="65" t="str">
        <f t="shared" si="33"/>
        <v/>
      </c>
      <c r="T123" s="1" t="str">
        <f>IF(AND(VI&lt;100,ISNUMBER(M123),D123),MATRIX!N123,IF(AND(VI&gt;=100,ISNUMBER(M123),E123),MATRIX!O123,""))</f>
        <v/>
      </c>
      <c r="V123" s="70" t="str">
        <f>IF(ISNUMBER(T123),IF(VI&lt;100,T123*M123*MATRIX!G123,T123*M123*MATRIX!H123),"")</f>
        <v/>
      </c>
      <c r="X123" s="40" t="str">
        <f>IF(ISNUMBER(M123),IF(ISNUMBER(MATRIX!U123),IF(MATRIX!U123-INT(MATRIX!U123)=0,MATRIX!U123,"("&amp;MATRIX!U123&amp;")"),"n/a"),"")</f>
        <v/>
      </c>
      <c r="Y123" s="77"/>
      <c r="Z123" s="81" t="str">
        <f>IF(ISNUMBER(M123), IF(ISNUMBER(MATRIX!AZ123),M123*MATRIX!AZ123,"n/a"),"")</f>
        <v/>
      </c>
      <c r="AA123" s="77"/>
      <c r="AB123" s="83" t="str">
        <f>IF(ISNUMBER($M123), IF(ISNUMBER(MATRIX!BB123),$M123*MATRIX!BB123,"n/a"),"")</f>
        <v/>
      </c>
      <c r="AC123" s="77"/>
      <c r="AD123" s="81" t="str">
        <f>IF(ISNUMBER($M123), IF(ISNUMBER(MATRIX!BJ123),M123*MATRIX!BJ123,"n/a"),"")</f>
        <v/>
      </c>
      <c r="AE123" s="77" t="s">
        <v>434</v>
      </c>
      <c r="AF123" s="83" t="str">
        <f>IF(ISNUMBER($M123), IF(ISNUMBER(MATRIX!BL123),$M123*MATRIX!BL123,"n/a"),"")</f>
        <v/>
      </c>
      <c r="AH123" s="223" t="str">
        <f>IF(ISNUMBER($M123), IF(MV&gt;200,IF(ISNUMBER(MATRIX!CL123),MATRIX!CL123,"n/a"),IF(ISNUMBER(MATRIX!CH123),MATRIX!CH123,"n/a")),"")</f>
        <v/>
      </c>
      <c r="AI123" s="1"/>
      <c r="AJ123" s="1" t="str">
        <f>IF(ISNUMBER(M123),IF(AND(ISNUMBER('HI-Z-OUTPUT'!AV123),'HI-Z-OUTPUT'!AV123&lt;&gt;0),'HI-Z-OUTPUT'!AV123,'Hi-Z-INPUT'!$K$7*'Hi-Z-INPUT'!$K$11),"")</f>
        <v/>
      </c>
      <c r="AK123" s="1"/>
      <c r="AL123" s="161" t="str">
        <f t="shared" si="24"/>
        <v/>
      </c>
      <c r="AM123" s="1"/>
      <c r="AN123" s="124" t="str">
        <f>IF(ISNUMBER($M123),IF(MV&lt;200,IF(ISNUMBER(MATRIX!BA123),ROUND(MATRIX!BA123/1000*IDLE*CKWH,2),"-"),IF(ISNUMBER(MATRIX!BK123),ROUND(MATRIX!BK123/1000*IDLE*CKWH,2),"-")),"")</f>
        <v/>
      </c>
      <c r="AO123" s="125" t="str">
        <f t="shared" si="25"/>
        <v/>
      </c>
      <c r="AQ123" s="104" t="str">
        <f>IF(ISNUMBER($M123),IF(MV&lt;200,IF(ISNUMBER(MATRIX!BC123),ROUND(MATRIX!BC123/1000*RUNNING*CKWH,2),"-"),IF(ISNUMBER(MATRIX!BM123),ROUND(MATRIX!BM123/1000*RUNNING*CKWH,2),"-")),"")</f>
        <v/>
      </c>
      <c r="AR123" s="130" t="str">
        <f t="shared" si="26"/>
        <v/>
      </c>
      <c r="AT123" s="104"/>
      <c r="AU123" s="130" t="str">
        <f t="shared" si="27"/>
        <v/>
      </c>
      <c r="AW123" s="129" t="str">
        <f t="shared" si="20"/>
        <v/>
      </c>
      <c r="AX123" s="127" t="str">
        <f t="shared" si="21"/>
        <v/>
      </c>
      <c r="AZ123" s="101" t="str">
        <f>IF(ISNUMBER(M123),IF(ISNUMBER(MATRIX!BU123),M123*MATRIX!BU123,"n/a"),"")</f>
        <v/>
      </c>
      <c r="BA123" s="72"/>
      <c r="BB123" s="72" t="str">
        <f>IF(ISNUMBER(M123),IF(ISNUMBER(MATRIX!BV123*AL123),M123*MATRIX!BV123*AL123,"n/a"),"")</f>
        <v/>
      </c>
      <c r="BC123" s="72"/>
      <c r="BD123" s="100" t="str">
        <f t="shared" si="31"/>
        <v/>
      </c>
      <c r="BE123" s="96"/>
      <c r="BF123" s="157" t="str">
        <f t="shared" si="23"/>
        <v/>
      </c>
      <c r="BG123" s="158" t="str">
        <f t="shared" si="28"/>
        <v/>
      </c>
      <c r="BI123" s="85" t="str">
        <f>IF(ISNUMBER(M123),IF(ISNUMBER(MATRIX!Y123),MATRIX!Y123,"n/a"),"")</f>
        <v/>
      </c>
      <c r="BJ123" s="86" t="str">
        <f t="shared" si="34"/>
        <v/>
      </c>
    </row>
    <row r="124" spans="1:62">
      <c r="A124" s="46" t="str">
        <f>MATRIX!A124</f>
        <v>YAMAHA</v>
      </c>
      <c r="B124" s="11" t="str">
        <f>IF(MATRIX!B124&lt;&gt;0,MATRIX!B124,"-")</f>
        <v>XP 7000</v>
      </c>
      <c r="D124" t="b">
        <f>ISNUMBER(MATRIX!G124)</f>
        <v>1</v>
      </c>
      <c r="E124" t="b">
        <f>ISNUMBER(MATRIX!H124)</f>
        <v>0</v>
      </c>
      <c r="G124" t="b">
        <f>AND(WM&lt;=MATRIX!N124,MATRIX!N124&lt;=PIU*WM)</f>
        <v>0</v>
      </c>
      <c r="H124" t="b">
        <f>AND(WM&lt;=MATRIX!O124,MATRIX!O124&lt;=PIU*WM)</f>
        <v>0</v>
      </c>
      <c r="J124" s="1" t="str">
        <f>IF(AND(D124,G124),CEILING(ML/MATRIX!G124,1),"")</f>
        <v/>
      </c>
      <c r="K124" s="1" t="str">
        <f>IF(AND(E124,H124),CEILING(ML/MATRIX!H124,1),"")</f>
        <v/>
      </c>
      <c r="M124" s="64" t="str">
        <f t="shared" si="32"/>
        <v/>
      </c>
      <c r="O124" s="62" t="str">
        <f>IF(ISNUMBER(M124),M124*MATRIX!E124,"-")</f>
        <v>-</v>
      </c>
      <c r="Q124" s="66" t="str">
        <f>IF(ISNUMBER($M124),IF(KP="kg",M124*MATRIX!CC124,M124*MATRIX!CC124*2.2),"-")</f>
        <v>-</v>
      </c>
      <c r="R124" s="65" t="str">
        <f t="shared" si="33"/>
        <v/>
      </c>
      <c r="T124" s="1" t="str">
        <f>IF(AND(VI&lt;100,ISNUMBER(M124),D124),MATRIX!N124,IF(AND(VI&gt;=100,ISNUMBER(M124),E124),MATRIX!O124,""))</f>
        <v/>
      </c>
      <c r="V124" s="70" t="str">
        <f>IF(ISNUMBER(T124),IF(VI&lt;100,T124*M124*MATRIX!G124,T124*M124*MATRIX!H124),"")</f>
        <v/>
      </c>
      <c r="X124" s="40" t="str">
        <f>IF(ISNUMBER(M124),IF(ISNUMBER(MATRIX!U124),IF(MATRIX!U124-INT(MATRIX!U124)=0,MATRIX!U124,"("&amp;MATRIX!U124&amp;")"),"n/a"),"")</f>
        <v/>
      </c>
      <c r="Y124" s="77"/>
      <c r="Z124" s="81" t="str">
        <f>IF(ISNUMBER(M124), IF(ISNUMBER(MATRIX!AZ124),M124*MATRIX!AZ124,"n/a"),"")</f>
        <v/>
      </c>
      <c r="AA124" s="77"/>
      <c r="AB124" s="83" t="str">
        <f>IF(ISNUMBER($M124), IF(ISNUMBER(MATRIX!BB124),$M124*MATRIX!BB124,"n/a"),"")</f>
        <v/>
      </c>
      <c r="AC124" s="77"/>
      <c r="AD124" s="81" t="str">
        <f>IF(ISNUMBER($M124), IF(ISNUMBER(MATRIX!BJ124),M124*MATRIX!BJ124,"n/a"),"")</f>
        <v/>
      </c>
      <c r="AE124" s="77" t="s">
        <v>434</v>
      </c>
      <c r="AF124" s="83" t="str">
        <f>IF(ISNUMBER($M124), IF(ISNUMBER(MATRIX!BL124),$M124*MATRIX!BL124,"n/a"),"")</f>
        <v/>
      </c>
      <c r="AH124" s="223" t="str">
        <f>IF(ISNUMBER($M124), IF(MV&gt;200,IF(ISNUMBER(MATRIX!CL124),MATRIX!CL124,"n/a"),IF(ISNUMBER(MATRIX!CH124),MATRIX!CH124,"n/a")),"")</f>
        <v/>
      </c>
      <c r="AI124" s="1"/>
      <c r="AJ124" s="1" t="str">
        <f>IF(ISNUMBER(M124),IF(AND(ISNUMBER('HI-Z-OUTPUT'!AV124),'HI-Z-OUTPUT'!AV124&lt;&gt;0),'HI-Z-OUTPUT'!AV124,'Hi-Z-INPUT'!$K$7*'Hi-Z-INPUT'!$K$11),"")</f>
        <v/>
      </c>
      <c r="AK124" s="1"/>
      <c r="AL124" s="161" t="str">
        <f t="shared" si="24"/>
        <v/>
      </c>
      <c r="AM124" s="1"/>
      <c r="AN124" s="124" t="str">
        <f>IF(ISNUMBER($M124),IF(MV&lt;200,IF(ISNUMBER(MATRIX!BA124),ROUND(MATRIX!BA124/1000*IDLE*CKWH,2),"-"),IF(ISNUMBER(MATRIX!BK124),ROUND(MATRIX!BK124/1000*IDLE*CKWH,2),"-")),"")</f>
        <v/>
      </c>
      <c r="AO124" s="125" t="str">
        <f t="shared" si="25"/>
        <v/>
      </c>
      <c r="AQ124" s="104" t="str">
        <f>IF(ISNUMBER($M124),IF(MV&lt;200,IF(ISNUMBER(MATRIX!BC124),ROUND(MATRIX!BC124/1000*RUNNING*CKWH,2),"-"),IF(ISNUMBER(MATRIX!BM124),ROUND(MATRIX!BM124/1000*RUNNING*CKWH,2),"-")),"")</f>
        <v/>
      </c>
      <c r="AR124" s="130" t="str">
        <f t="shared" si="26"/>
        <v/>
      </c>
      <c r="AT124" s="104"/>
      <c r="AU124" s="130" t="str">
        <f t="shared" si="27"/>
        <v/>
      </c>
      <c r="AW124" s="129" t="str">
        <f t="shared" si="20"/>
        <v/>
      </c>
      <c r="AX124" s="127" t="str">
        <f t="shared" si="21"/>
        <v/>
      </c>
      <c r="AZ124" s="101" t="str">
        <f>IF(ISNUMBER(M124),IF(ISNUMBER(MATRIX!BU124),M124*MATRIX!BU124,"n/a"),"")</f>
        <v/>
      </c>
      <c r="BA124" s="72"/>
      <c r="BB124" s="72" t="str">
        <f>IF(ISNUMBER(M124),IF(ISNUMBER(MATRIX!BV124*AL124),M124*MATRIX!BV124*AL124,"n/a"),"")</f>
        <v/>
      </c>
      <c r="BC124" s="72"/>
      <c r="BD124" s="100" t="str">
        <f t="shared" si="31"/>
        <v/>
      </c>
      <c r="BE124" s="96"/>
      <c r="BF124" s="157" t="str">
        <f t="shared" si="23"/>
        <v/>
      </c>
      <c r="BG124" s="158" t="str">
        <f t="shared" si="28"/>
        <v/>
      </c>
      <c r="BI124" s="85" t="str">
        <f>IF(ISNUMBER(M124),IF(ISNUMBER(MATRIX!Y124),MATRIX!Y124,"n/a"),"")</f>
        <v/>
      </c>
      <c r="BJ124" s="86" t="str">
        <f t="shared" si="34"/>
        <v/>
      </c>
    </row>
    <row r="125" spans="1:62">
      <c r="A125" s="46" t="str">
        <f>MATRIX!A125</f>
        <v>YAMAHA</v>
      </c>
      <c r="B125" s="11" t="str">
        <f>IF(MATRIX!B125&lt;&gt;0,MATRIX!B125,"-")</f>
        <v>TX4n</v>
      </c>
      <c r="D125" t="b">
        <f>ISNUMBER(MATRIX!G125)</f>
        <v>0</v>
      </c>
      <c r="E125" t="b">
        <f>ISNUMBER(MATRIX!H125)</f>
        <v>0</v>
      </c>
      <c r="G125" t="b">
        <f>AND(WM&lt;=MATRIX!N125,MATRIX!N125&lt;=PIU*WM)</f>
        <v>0</v>
      </c>
      <c r="H125" t="b">
        <f>AND(WM&lt;=MATRIX!O125,MATRIX!O125&lt;=PIU*WM)</f>
        <v>0</v>
      </c>
      <c r="J125" s="1" t="str">
        <f>IF(AND(D125,G125),CEILING(ML/MATRIX!G125,1),"")</f>
        <v/>
      </c>
      <c r="K125" s="1" t="str">
        <f>IF(AND(E125,H125),CEILING(ML/MATRIX!H125,1),"")</f>
        <v/>
      </c>
      <c r="M125" s="64" t="str">
        <f t="shared" si="32"/>
        <v/>
      </c>
      <c r="O125" s="62" t="str">
        <f>IF(ISNUMBER(M125),M125*MATRIX!E125,"-")</f>
        <v>-</v>
      </c>
      <c r="Q125" s="66" t="str">
        <f>IF(ISNUMBER($M125),IF(KP="kg",M125*MATRIX!CC125,M125*MATRIX!CC125*2.2),"-")</f>
        <v>-</v>
      </c>
      <c r="R125" s="65" t="str">
        <f t="shared" si="33"/>
        <v/>
      </c>
      <c r="T125" s="1" t="str">
        <f>IF(AND(VI&lt;100,ISNUMBER(M125),D125),MATRIX!N125,IF(AND(VI&gt;=100,ISNUMBER(M125),E125),MATRIX!O125,""))</f>
        <v/>
      </c>
      <c r="V125" s="70" t="str">
        <f>IF(ISNUMBER(T125),IF(VI&lt;100,T125*M125*MATRIX!G125,T125*M125*MATRIX!H125),"")</f>
        <v/>
      </c>
      <c r="X125" s="40" t="str">
        <f>IF(ISNUMBER(M125),IF(ISNUMBER(MATRIX!U125),IF(MATRIX!U125-INT(MATRIX!U125)=0,MATRIX!U125,"("&amp;MATRIX!U125&amp;")"),"n/a"),"")</f>
        <v/>
      </c>
      <c r="Y125" s="77"/>
      <c r="Z125" s="81" t="str">
        <f>IF(ISNUMBER(M125), IF(ISNUMBER(MATRIX!AZ125),M125*MATRIX!AZ125,"n/a"),"")</f>
        <v/>
      </c>
      <c r="AA125" s="77"/>
      <c r="AB125" s="83" t="str">
        <f>IF(ISNUMBER($M125), IF(ISNUMBER(MATRIX!BB125),$M125*MATRIX!BB125,"n/a"),"")</f>
        <v/>
      </c>
      <c r="AC125" s="77"/>
      <c r="AD125" s="81" t="str">
        <f>IF(ISNUMBER($M125), IF(ISNUMBER(MATRIX!BJ125),M125*MATRIX!BJ125,"n/a"),"")</f>
        <v/>
      </c>
      <c r="AE125" s="77" t="s">
        <v>434</v>
      </c>
      <c r="AF125" s="83" t="str">
        <f>IF(ISNUMBER($M125), IF(ISNUMBER(MATRIX!BL125),$M125*MATRIX!BL125,"n/a"),"")</f>
        <v/>
      </c>
      <c r="AH125" s="223" t="str">
        <f>IF(ISNUMBER($M125), IF(MV&gt;200,IF(ISNUMBER(MATRIX!CL125),MATRIX!CL125,"n/a"),IF(ISNUMBER(MATRIX!CH125),MATRIX!CH125,"n/a")),"")</f>
        <v/>
      </c>
      <c r="AI125" s="1"/>
      <c r="AJ125" s="1" t="str">
        <f>IF(ISNUMBER(M125),IF(AND(ISNUMBER('HI-Z-OUTPUT'!AV125),'HI-Z-OUTPUT'!AV125&lt;&gt;0),'HI-Z-OUTPUT'!AV125,'Hi-Z-INPUT'!$K$7*'Hi-Z-INPUT'!$K$11),"")</f>
        <v/>
      </c>
      <c r="AK125" s="1"/>
      <c r="AL125" s="161" t="str">
        <f t="shared" si="24"/>
        <v/>
      </c>
      <c r="AM125" s="1"/>
      <c r="AN125" s="124" t="str">
        <f>IF(ISNUMBER($M125),IF(MV&lt;200,IF(ISNUMBER(MATRIX!BA125),ROUND(MATRIX!BA125/1000*IDLE*CKWH,2),"-"),IF(ISNUMBER(MATRIX!BK125),ROUND(MATRIX!BK125/1000*IDLE*CKWH,2),"-")),"")</f>
        <v/>
      </c>
      <c r="AO125" s="125" t="str">
        <f t="shared" si="25"/>
        <v/>
      </c>
      <c r="AQ125" s="104" t="str">
        <f>IF(ISNUMBER($M125),IF(MV&lt;200,IF(ISNUMBER(MATRIX!BC125),ROUND(MATRIX!BC125/1000*RUNNING*CKWH,2),"-"),IF(ISNUMBER(MATRIX!BM125),ROUND(MATRIX!BM125/1000*RUNNING*CKWH,2),"-")),"")</f>
        <v/>
      </c>
      <c r="AR125" s="130" t="str">
        <f t="shared" si="26"/>
        <v/>
      </c>
      <c r="AT125" s="104"/>
      <c r="AU125" s="130" t="str">
        <f t="shared" si="27"/>
        <v/>
      </c>
      <c r="AW125" s="129" t="str">
        <f t="shared" si="20"/>
        <v/>
      </c>
      <c r="AX125" s="127" t="str">
        <f t="shared" si="21"/>
        <v/>
      </c>
      <c r="AZ125" s="101" t="str">
        <f>IF(ISNUMBER(M125),IF(ISNUMBER(MATRIX!BU125),M125*MATRIX!BU125,"n/a"),"")</f>
        <v/>
      </c>
      <c r="BA125" s="72"/>
      <c r="BB125" s="72" t="str">
        <f>IF(ISNUMBER(M125),IF(ISNUMBER(MATRIX!BV125*AL125),M125*MATRIX!BV125*AL125,"n/a"),"")</f>
        <v/>
      </c>
      <c r="BC125" s="72"/>
      <c r="BD125" s="100" t="str">
        <f t="shared" si="31"/>
        <v/>
      </c>
      <c r="BE125" s="96"/>
      <c r="BF125" s="157" t="str">
        <f t="shared" si="23"/>
        <v/>
      </c>
      <c r="BG125" s="158" t="str">
        <f t="shared" si="28"/>
        <v/>
      </c>
      <c r="BI125" s="85" t="str">
        <f>IF(ISNUMBER(M125),IF(ISNUMBER(MATRIX!Y125),MATRIX!Y125,"n/a"),"")</f>
        <v/>
      </c>
      <c r="BJ125" s="86" t="str">
        <f t="shared" si="34"/>
        <v/>
      </c>
    </row>
    <row r="126" spans="1:62">
      <c r="A126" s="46" t="str">
        <f>MATRIX!A126</f>
        <v>YAMAHA</v>
      </c>
      <c r="B126" s="11" t="str">
        <f>IF(MATRIX!B126&lt;&gt;0,MATRIX!B126,"-")</f>
        <v>TX6n</v>
      </c>
      <c r="D126" t="b">
        <f>ISNUMBER(MATRIX!G126)</f>
        <v>0</v>
      </c>
      <c r="E126" t="b">
        <f>ISNUMBER(MATRIX!H126)</f>
        <v>0</v>
      </c>
      <c r="G126" t="b">
        <f>AND(WM&lt;=MATRIX!N126,MATRIX!N126&lt;=PIU*WM)</f>
        <v>0</v>
      </c>
      <c r="H126" t="b">
        <f>AND(WM&lt;=MATRIX!O126,MATRIX!O126&lt;=PIU*WM)</f>
        <v>0</v>
      </c>
      <c r="J126" s="1" t="str">
        <f>IF(AND(D126,G126),CEILING(ML/MATRIX!G126,1),"")</f>
        <v/>
      </c>
      <c r="K126" s="1" t="str">
        <f>IF(AND(E126,H126),CEILING(ML/MATRIX!H126,1),"")</f>
        <v/>
      </c>
      <c r="M126" s="64" t="str">
        <f t="shared" si="32"/>
        <v/>
      </c>
      <c r="O126" s="62" t="str">
        <f>IF(ISNUMBER(M126),M126*MATRIX!E126,"-")</f>
        <v>-</v>
      </c>
      <c r="Q126" s="66" t="str">
        <f>IF(ISNUMBER($M126),IF(KP="kg",M126*MATRIX!CC126,M126*MATRIX!CC126*2.2),"-")</f>
        <v>-</v>
      </c>
      <c r="R126" s="65" t="str">
        <f t="shared" si="33"/>
        <v/>
      </c>
      <c r="T126" s="1" t="str">
        <f>IF(AND(VI&lt;100,ISNUMBER(M126),D126),MATRIX!N126,IF(AND(VI&gt;=100,ISNUMBER(M126),E126),MATRIX!O126,""))</f>
        <v/>
      </c>
      <c r="V126" s="70" t="str">
        <f>IF(ISNUMBER(T126),IF(VI&lt;100,T126*M126*MATRIX!G126,T126*M126*MATRIX!H126),"")</f>
        <v/>
      </c>
      <c r="X126" s="40" t="str">
        <f>IF(ISNUMBER(M126),IF(ISNUMBER(MATRIX!U126),IF(MATRIX!U126-INT(MATRIX!U126)=0,MATRIX!U126,"("&amp;MATRIX!U126&amp;")"),"n/a"),"")</f>
        <v/>
      </c>
      <c r="Y126" s="77"/>
      <c r="Z126" s="81" t="str">
        <f>IF(ISNUMBER(M126), IF(ISNUMBER(MATRIX!AZ126),M126*MATRIX!AZ126,"n/a"),"")</f>
        <v/>
      </c>
      <c r="AA126" s="77"/>
      <c r="AB126" s="83" t="str">
        <f>IF(ISNUMBER($M126), IF(ISNUMBER(MATRIX!BB126),$M126*MATRIX!BB126,"n/a"),"")</f>
        <v/>
      </c>
      <c r="AC126" s="77"/>
      <c r="AD126" s="81" t="str">
        <f>IF(ISNUMBER($M126), IF(ISNUMBER(MATRIX!BJ126),M126*MATRIX!BJ126,"n/a"),"")</f>
        <v/>
      </c>
      <c r="AE126" s="77" t="s">
        <v>434</v>
      </c>
      <c r="AF126" s="83" t="str">
        <f>IF(ISNUMBER($M126), IF(ISNUMBER(MATRIX!BL126),$M126*MATRIX!BL126,"n/a"),"")</f>
        <v/>
      </c>
      <c r="AH126" s="223" t="str">
        <f>IF(ISNUMBER($M126), IF(MV&gt;200,IF(ISNUMBER(MATRIX!CL126),MATRIX!CL126,"n/a"),IF(ISNUMBER(MATRIX!CH126),MATRIX!CH126,"n/a")),"")</f>
        <v/>
      </c>
      <c r="AI126" s="1"/>
      <c r="AJ126" s="1" t="str">
        <f>IF(ISNUMBER(M126),IF(AND(ISNUMBER('HI-Z-OUTPUT'!AV126),'HI-Z-OUTPUT'!AV126&lt;&gt;0),'HI-Z-OUTPUT'!AV126,'Hi-Z-INPUT'!$K$7*'Hi-Z-INPUT'!$K$11),"")</f>
        <v/>
      </c>
      <c r="AK126" s="1"/>
      <c r="AL126" s="161" t="str">
        <f t="shared" si="24"/>
        <v/>
      </c>
      <c r="AM126" s="1"/>
      <c r="AN126" s="124" t="str">
        <f>IF(ISNUMBER($M126),IF(MV&lt;200,IF(ISNUMBER(MATRIX!BA126),ROUND(MATRIX!BA126/1000*IDLE*CKWH,2),"-"),IF(ISNUMBER(MATRIX!BK126),ROUND(MATRIX!BK126/1000*IDLE*CKWH,2),"-")),"")</f>
        <v/>
      </c>
      <c r="AO126" s="125" t="str">
        <f t="shared" si="25"/>
        <v/>
      </c>
      <c r="AQ126" s="104" t="str">
        <f>IF(ISNUMBER($M126),IF(MV&lt;200,IF(ISNUMBER(MATRIX!BC126),ROUND(MATRIX!BC126/1000*RUNNING*CKWH,2),"-"),IF(ISNUMBER(MATRIX!BM126),ROUND(MATRIX!BM126/1000*RUNNING*CKWH,2),"-")),"")</f>
        <v/>
      </c>
      <c r="AR126" s="130" t="str">
        <f t="shared" si="26"/>
        <v/>
      </c>
      <c r="AT126" s="104"/>
      <c r="AU126" s="130" t="str">
        <f t="shared" si="27"/>
        <v/>
      </c>
      <c r="AW126" s="129" t="str">
        <f t="shared" si="20"/>
        <v/>
      </c>
      <c r="AX126" s="127" t="str">
        <f t="shared" si="21"/>
        <v/>
      </c>
      <c r="AZ126" s="101" t="str">
        <f>IF(ISNUMBER(M126),IF(ISNUMBER(MATRIX!BU126),M126*MATRIX!BU126,"n/a"),"")</f>
        <v/>
      </c>
      <c r="BA126" s="72"/>
      <c r="BB126" s="72" t="str">
        <f>IF(ISNUMBER(M126),IF(ISNUMBER(MATRIX!BV126*AL126),M126*MATRIX!BV126*AL126,"n/a"),"")</f>
        <v/>
      </c>
      <c r="BC126" s="72"/>
      <c r="BD126" s="100" t="str">
        <f t="shared" si="31"/>
        <v/>
      </c>
      <c r="BE126" s="96"/>
      <c r="BF126" s="157" t="str">
        <f t="shared" si="23"/>
        <v/>
      </c>
      <c r="BG126" s="158" t="str">
        <f t="shared" si="28"/>
        <v/>
      </c>
      <c r="BI126" s="85" t="str">
        <f>IF(ISNUMBER(M126),IF(ISNUMBER(MATRIX!Y126),MATRIX!Y126,"n/a"),"")</f>
        <v/>
      </c>
      <c r="BJ126" s="86" t="str">
        <f t="shared" si="34"/>
        <v/>
      </c>
    </row>
    <row r="127" spans="1:62">
      <c r="A127" s="46" t="str">
        <f>MATRIX!A127</f>
        <v>YAMAHA</v>
      </c>
      <c r="B127" s="11" t="str">
        <f>IF(MATRIX!B127&lt;&gt;0,MATRIX!B127,"-")</f>
        <v>XMV4280</v>
      </c>
      <c r="D127" t="b">
        <f>ISNUMBER(MATRIX!G127)</f>
        <v>1</v>
      </c>
      <c r="E127" t="b">
        <f>ISNUMBER(MATRIX!H127)</f>
        <v>1</v>
      </c>
      <c r="G127" t="b">
        <f>AND(WM&lt;=MATRIX!N127,MATRIX!N127&lt;=PIU*WM)</f>
        <v>0</v>
      </c>
      <c r="H127" t="b">
        <f>AND(WM&lt;=MATRIX!O127,MATRIX!O127&lt;=PIU*WM)</f>
        <v>0</v>
      </c>
      <c r="J127" s="1" t="str">
        <f>IF(AND(D127,G127),CEILING(ML/MATRIX!G127,1),"")</f>
        <v/>
      </c>
      <c r="K127" s="1" t="str">
        <f>IF(AND(E127,H127),CEILING(ML/MATRIX!H127,1),"")</f>
        <v/>
      </c>
      <c r="M127" s="64" t="str">
        <f t="shared" si="32"/>
        <v/>
      </c>
      <c r="O127" s="62" t="str">
        <f>IF(ISNUMBER(M127),M127*MATRIX!E127,"-")</f>
        <v>-</v>
      </c>
      <c r="Q127" s="66" t="str">
        <f>IF(ISNUMBER($M127),IF(KP="kg",M127*MATRIX!CC127,M127*MATRIX!CC127*2.2),"-")</f>
        <v>-</v>
      </c>
      <c r="R127" s="65" t="str">
        <f t="shared" si="33"/>
        <v/>
      </c>
      <c r="T127" s="1" t="str">
        <f>IF(AND(VI&lt;100,ISNUMBER(M127),D127),MATRIX!N127,IF(AND(VI&gt;=100,ISNUMBER(M127),E127),MATRIX!O127,""))</f>
        <v/>
      </c>
      <c r="V127" s="70" t="str">
        <f>IF(ISNUMBER(T127),IF(VI&lt;100,T127*M127*MATRIX!G127,T127*M127*MATRIX!H127),"")</f>
        <v/>
      </c>
      <c r="X127" s="40" t="str">
        <f>IF(ISNUMBER(M127),IF(ISNUMBER(MATRIX!U127),IF(MATRIX!U127-INT(MATRIX!U127)=0,MATRIX!U127,"("&amp;MATRIX!U127&amp;")"),"n/a"),"")</f>
        <v/>
      </c>
      <c r="Y127" s="77"/>
      <c r="Z127" s="81" t="str">
        <f>IF(ISNUMBER(M127), IF(ISNUMBER(MATRIX!AZ127),M127*MATRIX!AZ127,"n/a"),"")</f>
        <v/>
      </c>
      <c r="AA127" s="77"/>
      <c r="AB127" s="83" t="str">
        <f>IF(ISNUMBER($M127), IF(ISNUMBER(MATRIX!BB127),$M127*MATRIX!BB127,"n/a"),"")</f>
        <v/>
      </c>
      <c r="AC127" s="77"/>
      <c r="AD127" s="81" t="str">
        <f>IF(ISNUMBER($M127), IF(ISNUMBER(MATRIX!BJ127),M127*MATRIX!BJ127,"n/a"),"")</f>
        <v/>
      </c>
      <c r="AE127" s="77" t="s">
        <v>434</v>
      </c>
      <c r="AF127" s="83" t="str">
        <f>IF(ISNUMBER($M127), IF(ISNUMBER(MATRIX!BL127),$M127*MATRIX!BL127,"n/a"),"")</f>
        <v/>
      </c>
      <c r="AH127" s="223" t="str">
        <f>IF(ISNUMBER($M127), IF(MV&gt;200,IF(ISNUMBER(MATRIX!CL127),MATRIX!CL127,"n/a"),IF(ISNUMBER(MATRIX!CH127),MATRIX!CH127,"n/a")),"")</f>
        <v/>
      </c>
      <c r="AI127" s="1"/>
      <c r="AJ127" s="1" t="str">
        <f>IF(ISNUMBER(M127),IF(AND(ISNUMBER('HI-Z-OUTPUT'!AV127),'HI-Z-OUTPUT'!AV127&lt;&gt;0),'HI-Z-OUTPUT'!AV127,'Hi-Z-INPUT'!$K$7*'Hi-Z-INPUT'!$K$11),"")</f>
        <v/>
      </c>
      <c r="AK127" s="1"/>
      <c r="AL127" s="161" t="str">
        <f t="shared" si="24"/>
        <v/>
      </c>
      <c r="AM127" s="1"/>
      <c r="AN127" s="124" t="str">
        <f>IF(ISNUMBER($M127),IF(MV&lt;200,IF(ISNUMBER(MATRIX!BA127),ROUND(MATRIX!BA127/1000*IDLE*CKWH,2),"-"),IF(ISNUMBER(MATRIX!BK127),ROUND(MATRIX!BK127/1000*IDLE*CKWH,2),"-")),"")</f>
        <v/>
      </c>
      <c r="AO127" s="125" t="str">
        <f t="shared" si="25"/>
        <v/>
      </c>
      <c r="AQ127" s="104" t="str">
        <f>IF(ISNUMBER($M127),IF(MV&lt;200,IF(ISNUMBER(MATRIX!BC127),ROUND(MATRIX!BC127/1000*RUNNING*CKWH,2),"-"),IF(ISNUMBER(MATRIX!BM127),ROUND(MATRIX!BM127/1000*RUNNING*CKWH,2),"-")),"")</f>
        <v/>
      </c>
      <c r="AR127" s="130" t="str">
        <f t="shared" si="26"/>
        <v/>
      </c>
      <c r="AT127" s="104"/>
      <c r="AU127" s="130" t="str">
        <f t="shared" si="27"/>
        <v/>
      </c>
      <c r="AW127" s="129" t="str">
        <f t="shared" si="20"/>
        <v/>
      </c>
      <c r="AX127" s="127" t="str">
        <f t="shared" si="21"/>
        <v/>
      </c>
      <c r="AZ127" s="101" t="str">
        <f>IF(ISNUMBER(M127),IF(ISNUMBER(MATRIX!BU127),M127*MATRIX!BU127,"n/a"),"")</f>
        <v/>
      </c>
      <c r="BA127" s="72"/>
      <c r="BB127" s="72" t="str">
        <f>IF(ISNUMBER(M127),IF(ISNUMBER(MATRIX!BV127*AL127),M127*MATRIX!BV127*AL127,"n/a"),"")</f>
        <v/>
      </c>
      <c r="BC127" s="72"/>
      <c r="BD127" s="100" t="str">
        <f t="shared" si="31"/>
        <v/>
      </c>
      <c r="BE127" s="96"/>
      <c r="BF127" s="157" t="str">
        <f t="shared" si="23"/>
        <v/>
      </c>
      <c r="BG127" s="158" t="str">
        <f t="shared" si="28"/>
        <v/>
      </c>
      <c r="BI127" s="85" t="str">
        <f>IF(ISNUMBER(M127),IF(ISNUMBER(MATRIX!Y127),MATRIX!Y127,"n/a"),"")</f>
        <v/>
      </c>
      <c r="BJ127" s="86" t="str">
        <f t="shared" si="34"/>
        <v/>
      </c>
    </row>
    <row r="128" spans="1:62">
      <c r="A128" s="46" t="str">
        <f>MATRIX!A128</f>
        <v>YAMAHA</v>
      </c>
      <c r="B128" s="11" t="str">
        <f>IF(MATRIX!B128&lt;&gt;0,MATRIX!B128,"-")</f>
        <v>XMV4140</v>
      </c>
      <c r="D128" t="b">
        <f>ISNUMBER(MATRIX!G128)</f>
        <v>1</v>
      </c>
      <c r="E128" t="b">
        <f>ISNUMBER(MATRIX!H128)</f>
        <v>1</v>
      </c>
      <c r="G128" t="b">
        <f>AND(WM&lt;=MATRIX!N128,MATRIX!N128&lt;=PIU*WM)</f>
        <v>0</v>
      </c>
      <c r="H128" t="b">
        <f>AND(WM&lt;=MATRIX!O128,MATRIX!O128&lt;=PIU*WM)</f>
        <v>0</v>
      </c>
      <c r="J128" s="1" t="str">
        <f>IF(AND(D128,G128),CEILING(ML/MATRIX!G128,1),"")</f>
        <v/>
      </c>
      <c r="K128" s="1" t="str">
        <f>IF(AND(E128,H128),CEILING(ML/MATRIX!H128,1),"")</f>
        <v/>
      </c>
      <c r="M128" s="64" t="str">
        <f t="shared" si="32"/>
        <v/>
      </c>
      <c r="O128" s="62" t="str">
        <f>IF(ISNUMBER(M128),M128*MATRIX!E128,"-")</f>
        <v>-</v>
      </c>
      <c r="Q128" s="66" t="str">
        <f>IF(ISNUMBER($M128),IF(KP="kg",M128*MATRIX!CC128,M128*MATRIX!CC128*2.2),"-")</f>
        <v>-</v>
      </c>
      <c r="R128" s="65" t="str">
        <f t="shared" si="33"/>
        <v/>
      </c>
      <c r="T128" s="1" t="str">
        <f>IF(AND(VI&lt;100,ISNUMBER(M128),D128),MATRIX!N128,IF(AND(VI&gt;=100,ISNUMBER(M128),E128),MATRIX!O128,""))</f>
        <v/>
      </c>
      <c r="V128" s="70" t="str">
        <f>IF(ISNUMBER(T128),IF(VI&lt;100,T128*M128*MATRIX!G128,T128*M128*MATRIX!H128),"")</f>
        <v/>
      </c>
      <c r="X128" s="40" t="str">
        <f>IF(ISNUMBER(M128),IF(ISNUMBER(MATRIX!U128),IF(MATRIX!U128-INT(MATRIX!U128)=0,MATRIX!U128,"("&amp;MATRIX!U128&amp;")"),"n/a"),"")</f>
        <v/>
      </c>
      <c r="Y128" s="77"/>
      <c r="Z128" s="81" t="str">
        <f>IF(ISNUMBER(M128), IF(ISNUMBER(MATRIX!AZ128),M128*MATRIX!AZ128,"n/a"),"")</f>
        <v/>
      </c>
      <c r="AA128" s="77"/>
      <c r="AB128" s="83" t="str">
        <f>IF(ISNUMBER($M128), IF(ISNUMBER(MATRIX!BB128),$M128*MATRIX!BB128,"n/a"),"")</f>
        <v/>
      </c>
      <c r="AC128" s="77"/>
      <c r="AD128" s="81" t="str">
        <f>IF(ISNUMBER($M128), IF(ISNUMBER(MATRIX!BJ128),M128*MATRIX!BJ128,"n/a"),"")</f>
        <v/>
      </c>
      <c r="AE128" s="77" t="s">
        <v>434</v>
      </c>
      <c r="AF128" s="83" t="str">
        <f>IF(ISNUMBER($M128), IF(ISNUMBER(MATRIX!BL128),$M128*MATRIX!BL128,"n/a"),"")</f>
        <v/>
      </c>
      <c r="AH128" s="223" t="str">
        <f>IF(ISNUMBER($M128), IF(MV&gt;200,IF(ISNUMBER(MATRIX!CL128),MATRIX!CL128,"n/a"),IF(ISNUMBER(MATRIX!CH128),MATRIX!CH128,"n/a")),"")</f>
        <v/>
      </c>
      <c r="AI128" s="1"/>
      <c r="AJ128" s="1" t="str">
        <f>IF(ISNUMBER(M128),IF(AND(ISNUMBER('HI-Z-OUTPUT'!AV128),'HI-Z-OUTPUT'!AV128&lt;&gt;0),'HI-Z-OUTPUT'!AV128,'Hi-Z-INPUT'!$K$7*'Hi-Z-INPUT'!$K$11),"")</f>
        <v/>
      </c>
      <c r="AK128" s="1"/>
      <c r="AL128" s="161" t="str">
        <f t="shared" si="24"/>
        <v/>
      </c>
      <c r="AM128" s="1"/>
      <c r="AN128" s="124" t="str">
        <f>IF(ISNUMBER($M128),IF(MV&lt;200,IF(ISNUMBER(MATRIX!BA128),ROUND(MATRIX!BA128/1000*IDLE*CKWH,2),"-"),IF(ISNUMBER(MATRIX!BK128),ROUND(MATRIX!BK128/1000*IDLE*CKWH,2),"-")),"")</f>
        <v/>
      </c>
      <c r="AO128" s="125" t="str">
        <f t="shared" si="25"/>
        <v/>
      </c>
      <c r="AQ128" s="104" t="str">
        <f>IF(ISNUMBER($M128),IF(MV&lt;200,IF(ISNUMBER(MATRIX!BC128),ROUND(MATRIX!BC128/1000*RUNNING*CKWH,2),"-"),IF(ISNUMBER(MATRIX!BM128),ROUND(MATRIX!BM128/1000*RUNNING*CKWH,2),"-")),"")</f>
        <v/>
      </c>
      <c r="AR128" s="130" t="str">
        <f t="shared" si="26"/>
        <v/>
      </c>
      <c r="AT128" s="104"/>
      <c r="AU128" s="130" t="str">
        <f t="shared" si="27"/>
        <v/>
      </c>
      <c r="AW128" s="129" t="str">
        <f t="shared" si="20"/>
        <v/>
      </c>
      <c r="AX128" s="127" t="str">
        <f t="shared" si="21"/>
        <v/>
      </c>
      <c r="AZ128" s="101" t="str">
        <f>IF(ISNUMBER(M128),IF(ISNUMBER(MATRIX!BU128),M128*MATRIX!BU128,"n/a"),"")</f>
        <v/>
      </c>
      <c r="BA128" s="72"/>
      <c r="BB128" s="72" t="str">
        <f>IF(ISNUMBER(M128),IF(ISNUMBER(MATRIX!BV128*AL128),M128*MATRIX!BV128*AL128,"n/a"),"")</f>
        <v/>
      </c>
      <c r="BC128" s="72"/>
      <c r="BD128" s="100" t="str">
        <f t="shared" si="31"/>
        <v/>
      </c>
      <c r="BE128" s="96"/>
      <c r="BF128" s="157" t="str">
        <f t="shared" si="23"/>
        <v/>
      </c>
      <c r="BG128" s="158" t="str">
        <f t="shared" si="28"/>
        <v/>
      </c>
      <c r="BI128" s="85" t="str">
        <f>IF(ISNUMBER(M128),IF(ISNUMBER(MATRIX!Y128),MATRIX!Y128,"n/a"),"")</f>
        <v/>
      </c>
      <c r="BJ128" s="86" t="str">
        <f t="shared" si="34"/>
        <v/>
      </c>
    </row>
    <row r="129" spans="1:62">
      <c r="A129" s="46" t="str">
        <f>MATRIX!A129</f>
        <v>YAMAHA</v>
      </c>
      <c r="B129" s="11" t="str">
        <f>IF(MATRIX!B129&lt;&gt;0,MATRIX!B129,"-")</f>
        <v>IPA 8200</v>
      </c>
      <c r="D129" t="b">
        <f>ISNUMBER(MATRIX!G129)</f>
        <v>1</v>
      </c>
      <c r="E129" t="b">
        <f>ISNUMBER(MATRIX!H129)</f>
        <v>1</v>
      </c>
      <c r="G129" t="b">
        <f>AND(WM&lt;=MATRIX!N129,MATRIX!N129&lt;=PIU*WM)</f>
        <v>0</v>
      </c>
      <c r="H129" t="b">
        <f>AND(WM&lt;=MATRIX!O129,MATRIX!O129&lt;=PIU*WM)</f>
        <v>0</v>
      </c>
      <c r="J129" s="1" t="str">
        <f>IF(AND(D129,G129),CEILING(ML/MATRIX!G129,1),"")</f>
        <v/>
      </c>
      <c r="K129" s="1" t="str">
        <f>IF(AND(E129,H129),CEILING(ML/MATRIX!H129,1),"")</f>
        <v/>
      </c>
      <c r="M129" s="64" t="str">
        <f t="shared" si="32"/>
        <v/>
      </c>
      <c r="O129" s="62" t="str">
        <f>IF(ISNUMBER(M129),M129*MATRIX!E129,"-")</f>
        <v>-</v>
      </c>
      <c r="Q129" s="66" t="str">
        <f>IF(ISNUMBER($M129),IF(KP="kg",M129*MATRIX!CC129,M129*MATRIX!CC129*2.2),"-")</f>
        <v>-</v>
      </c>
      <c r="R129" s="65" t="str">
        <f t="shared" si="33"/>
        <v/>
      </c>
      <c r="T129" s="1" t="str">
        <f>IF(AND(VI&lt;100,ISNUMBER(M129),D129),MATRIX!N129,IF(AND(VI&gt;=100,ISNUMBER(M129),E129),MATRIX!O129,""))</f>
        <v/>
      </c>
      <c r="V129" s="70" t="str">
        <f>IF(ISNUMBER(T129),IF(VI&lt;100,T129*M129*MATRIX!G129,T129*M129*MATRIX!H129),"")</f>
        <v/>
      </c>
      <c r="X129" s="40" t="str">
        <f>IF(ISNUMBER(M129),IF(ISNUMBER(MATRIX!U129),IF(MATRIX!U129-INT(MATRIX!U129)=0,MATRIX!U129,"("&amp;MATRIX!U129&amp;")"),"n/a"),"")</f>
        <v/>
      </c>
      <c r="Y129" s="77"/>
      <c r="Z129" s="81" t="str">
        <f>IF(ISNUMBER(M129), IF(ISNUMBER(MATRIX!AZ129),M129*MATRIX!AZ129,"n/a"),"")</f>
        <v/>
      </c>
      <c r="AA129" s="77"/>
      <c r="AB129" s="83" t="str">
        <f>IF(ISNUMBER($M129), IF(ISNUMBER(MATRIX!BB129),$M129*MATRIX!BB129,"n/a"),"")</f>
        <v/>
      </c>
      <c r="AC129" s="77"/>
      <c r="AD129" s="81" t="str">
        <f>IF(ISNUMBER($M129), IF(ISNUMBER(MATRIX!BJ129),M129*MATRIX!BJ129,"n/a"),"")</f>
        <v/>
      </c>
      <c r="AE129" s="77" t="s">
        <v>434</v>
      </c>
      <c r="AF129" s="83" t="str">
        <f>IF(ISNUMBER($M129), IF(ISNUMBER(MATRIX!BL129),$M129*MATRIX!BL129,"n/a"),"")</f>
        <v/>
      </c>
      <c r="AH129" s="223" t="str">
        <f>IF(ISNUMBER($M129), IF(MV&gt;200,IF(ISNUMBER(MATRIX!CL129),MATRIX!CL129,"n/a"),IF(ISNUMBER(MATRIX!CH129),MATRIX!CH129,"n/a")),"")</f>
        <v/>
      </c>
      <c r="AI129" s="1"/>
      <c r="AJ129" s="1" t="str">
        <f>IF(ISNUMBER(M129),IF(AND(ISNUMBER('HI-Z-OUTPUT'!AV129),'HI-Z-OUTPUT'!AV129&lt;&gt;0),'HI-Z-OUTPUT'!AV129,'Hi-Z-INPUT'!$K$7*'Hi-Z-INPUT'!$K$11),"")</f>
        <v/>
      </c>
      <c r="AK129" s="1"/>
      <c r="AL129" s="161" t="str">
        <f t="shared" si="24"/>
        <v/>
      </c>
      <c r="AM129" s="1"/>
      <c r="AN129" s="124" t="str">
        <f>IF(ISNUMBER($M129),IF(MV&lt;200,IF(ISNUMBER(MATRIX!BA129),ROUND(MATRIX!BA129/1000*IDLE*CKWH,2),"-"),IF(ISNUMBER(MATRIX!BK129),ROUND(MATRIX!BK129/1000*IDLE*CKWH,2),"-")),"")</f>
        <v/>
      </c>
      <c r="AO129" s="125" t="str">
        <f t="shared" si="25"/>
        <v/>
      </c>
      <c r="AQ129" s="104" t="str">
        <f>IF(ISNUMBER($M129),IF(MV&lt;200,IF(ISNUMBER(MATRIX!BC129),ROUND(MATRIX!BC129/1000*RUNNING*CKWH,2),"-"),IF(ISNUMBER(MATRIX!BM129),ROUND(MATRIX!BM129/1000*RUNNING*CKWH,2),"-")),"")</f>
        <v/>
      </c>
      <c r="AR129" s="130" t="str">
        <f t="shared" si="26"/>
        <v/>
      </c>
      <c r="AT129" s="104"/>
      <c r="AU129" s="130" t="str">
        <f t="shared" si="27"/>
        <v/>
      </c>
      <c r="AW129" s="129" t="str">
        <f t="shared" si="20"/>
        <v/>
      </c>
      <c r="AX129" s="127" t="str">
        <f t="shared" si="21"/>
        <v/>
      </c>
      <c r="AZ129" s="101" t="str">
        <f>IF(ISNUMBER(M129),IF(ISNUMBER(MATRIX!BU129),M129*MATRIX!BU129,"n/a"),"")</f>
        <v/>
      </c>
      <c r="BA129" s="72"/>
      <c r="BB129" s="72" t="str">
        <f>IF(ISNUMBER(M129),IF(ISNUMBER(MATRIX!BV129*AL129),M129*MATRIX!BV129*AL129,"n/a"),"")</f>
        <v/>
      </c>
      <c r="BC129" s="72"/>
      <c r="BD129" s="100" t="str">
        <f t="shared" si="31"/>
        <v/>
      </c>
      <c r="BE129" s="96"/>
      <c r="BF129" s="157" t="str">
        <f t="shared" si="23"/>
        <v/>
      </c>
      <c r="BG129" s="158" t="str">
        <f t="shared" si="28"/>
        <v/>
      </c>
      <c r="BI129" s="85" t="str">
        <f>IF(ISNUMBER(M129),IF(ISNUMBER(MATRIX!Y129),MATRIX!Y129,"n/a"),"")</f>
        <v/>
      </c>
      <c r="BJ129" s="86" t="str">
        <f t="shared" si="34"/>
        <v/>
      </c>
    </row>
    <row r="130" spans="1:62">
      <c r="A130" s="46" t="str">
        <f>MATRIX!A130</f>
        <v>L-Acoustics</v>
      </c>
      <c r="B130" s="11" t="str">
        <f>IF(MATRIX!B130&lt;&gt;0,MATRIX!B130,"-")</f>
        <v>LA 4x</v>
      </c>
      <c r="D130" t="b">
        <f>ISNUMBER(MATRIX!G130)</f>
        <v>1</v>
      </c>
      <c r="E130" t="b">
        <f>ISNUMBER(MATRIX!H130)</f>
        <v>1</v>
      </c>
      <c r="G130" t="b">
        <f>AND(WM&lt;=MATRIX!N130,MATRIX!N130&lt;=PIU*WM)</f>
        <v>0</v>
      </c>
      <c r="H130" t="b">
        <f>AND(WM&lt;=MATRIX!O130,MATRIX!O130&lt;=PIU*WM)</f>
        <v>0</v>
      </c>
      <c r="J130" s="1" t="str">
        <f>IF(AND(D130,G130),CEILING(ML/MATRIX!G130,1),"")</f>
        <v/>
      </c>
      <c r="K130" s="1" t="str">
        <f>IF(AND(E130,H130),CEILING(ML/MATRIX!H130,1),"")</f>
        <v/>
      </c>
      <c r="M130" s="64" t="str">
        <f t="shared" si="32"/>
        <v/>
      </c>
      <c r="O130" s="62" t="str">
        <f>IF(ISNUMBER(M130),M130*MATRIX!E130,"-")</f>
        <v>-</v>
      </c>
      <c r="Q130" s="66" t="str">
        <f>IF(ISNUMBER($M130),IF(KP="kg",M130*MATRIX!CC130,M130*MATRIX!CC130*2.2),"-")</f>
        <v>-</v>
      </c>
      <c r="R130" s="65" t="str">
        <f t="shared" si="33"/>
        <v/>
      </c>
      <c r="T130" s="1" t="str">
        <f>IF(AND(VI&lt;100,ISNUMBER(M130),D130),MATRIX!N130,IF(AND(VI&gt;=100,ISNUMBER(M130),E130),MATRIX!O130,""))</f>
        <v/>
      </c>
      <c r="V130" s="70" t="str">
        <f>IF(ISNUMBER(T130),IF(VI&lt;100,T130*M130*MATRIX!G130,T130*M130*MATRIX!H130),"")</f>
        <v/>
      </c>
      <c r="X130" s="40" t="str">
        <f>IF(ISNUMBER(M130),IF(ISNUMBER(MATRIX!U130),IF(MATRIX!U130-INT(MATRIX!U130)=0,MATRIX!U130,"("&amp;MATRIX!U130&amp;")"),"n/a"),"")</f>
        <v/>
      </c>
      <c r="Y130" s="77"/>
      <c r="Z130" s="81" t="str">
        <f>IF(ISNUMBER(M130), IF(ISNUMBER(MATRIX!AZ130),M130*MATRIX!AZ130,"n/a"),"")</f>
        <v/>
      </c>
      <c r="AA130" s="77"/>
      <c r="AB130" s="83" t="str">
        <f>IF(ISNUMBER($M130), IF(ISNUMBER(MATRIX!BB130),$M130*MATRIX!BB130,"n/a"),"")</f>
        <v/>
      </c>
      <c r="AC130" s="77"/>
      <c r="AD130" s="81" t="str">
        <f>IF(ISNUMBER($M130), IF(ISNUMBER(MATRIX!BJ130),M130*MATRIX!BJ130,"n/a"),"")</f>
        <v/>
      </c>
      <c r="AE130" s="77" t="s">
        <v>434</v>
      </c>
      <c r="AF130" s="83" t="str">
        <f>IF(ISNUMBER($M130), IF(ISNUMBER(MATRIX!BL130),$M130*MATRIX!BL130,"n/a"),"")</f>
        <v/>
      </c>
      <c r="AH130" s="223" t="str">
        <f>IF(ISNUMBER($M130), IF(MV&gt;200,IF(ISNUMBER(MATRIX!CL130),MATRIX!CL130,"n/a"),IF(ISNUMBER(MATRIX!CH130),MATRIX!CH130,"n/a")),"")</f>
        <v/>
      </c>
      <c r="AI130" s="1"/>
      <c r="AJ130" s="1" t="str">
        <f>IF(ISNUMBER(M130),IF(AND(ISNUMBER('HI-Z-OUTPUT'!AV130),'HI-Z-OUTPUT'!AV130&lt;&gt;0),'HI-Z-OUTPUT'!AV130,'Hi-Z-INPUT'!$K$7*'Hi-Z-INPUT'!$K$11),"")</f>
        <v/>
      </c>
      <c r="AK130" s="1"/>
      <c r="AL130" s="161" t="str">
        <f t="shared" si="24"/>
        <v/>
      </c>
      <c r="AM130" s="1"/>
      <c r="AN130" s="124" t="str">
        <f>IF(ISNUMBER($M130),IF(MV&lt;200,IF(ISNUMBER(MATRIX!BA130),ROUND(MATRIX!BA130/1000*IDLE*CKWH,2),"-"),IF(ISNUMBER(MATRIX!BK130),ROUND(MATRIX!BK130/1000*IDLE*CKWH,2),"-")),"")</f>
        <v/>
      </c>
      <c r="AO130" s="125" t="str">
        <f t="shared" si="25"/>
        <v/>
      </c>
      <c r="AQ130" s="104" t="str">
        <f>IF(ISNUMBER($M130),IF(MV&lt;200,IF(ISNUMBER(MATRIX!BC130),ROUND(MATRIX!BC130/1000*RUNNING*CKWH,2),"-"),IF(ISNUMBER(MATRIX!BM130),ROUND(MATRIX!BM130/1000*RUNNING*CKWH,2),"-")),"")</f>
        <v/>
      </c>
      <c r="AR130" s="130" t="str">
        <f t="shared" si="26"/>
        <v/>
      </c>
      <c r="AT130" s="104"/>
      <c r="AU130" s="130" t="str">
        <f t="shared" si="27"/>
        <v/>
      </c>
      <c r="AW130" s="129" t="str">
        <f t="shared" si="20"/>
        <v/>
      </c>
      <c r="AX130" s="127" t="str">
        <f t="shared" si="21"/>
        <v/>
      </c>
      <c r="AZ130" s="101" t="str">
        <f>IF(ISNUMBER(M130),IF(ISNUMBER(MATRIX!BU130),M130*MATRIX!BU130,"n/a"),"")</f>
        <v/>
      </c>
      <c r="BA130" s="72"/>
      <c r="BB130" s="72" t="str">
        <f>IF(ISNUMBER(M130),IF(ISNUMBER(MATRIX!BV130*AL130),M130*MATRIX!BV130*AL130,"n/a"),"")</f>
        <v/>
      </c>
      <c r="BC130" s="72"/>
      <c r="BD130" s="100" t="str">
        <f t="shared" si="31"/>
        <v/>
      </c>
      <c r="BE130" s="96"/>
      <c r="BF130" s="157" t="str">
        <f t="shared" si="23"/>
        <v/>
      </c>
      <c r="BG130" s="158" t="str">
        <f t="shared" si="28"/>
        <v/>
      </c>
      <c r="BI130" s="85" t="str">
        <f>IF(ISNUMBER(M130),IF(ISNUMBER(MATRIX!Y130),MATRIX!Y130,"n/a"),"")</f>
        <v/>
      </c>
      <c r="BJ130" s="86" t="str">
        <f t="shared" si="34"/>
        <v/>
      </c>
    </row>
    <row r="131" spans="1:62">
      <c r="A131" s="46" t="str">
        <f>MATRIX!A131</f>
        <v>L-Acoustics</v>
      </c>
      <c r="B131" s="11" t="str">
        <f>IF(MATRIX!B131&lt;&gt;0,MATRIX!B131,"-")</f>
        <v>LA 8</v>
      </c>
      <c r="D131" t="b">
        <f>ISNUMBER(MATRIX!G131)</f>
        <v>1</v>
      </c>
      <c r="E131" t="b">
        <f>ISNUMBER(MATRIX!H131)</f>
        <v>1</v>
      </c>
      <c r="G131" t="b">
        <f>AND(WM&lt;=MATRIX!N131,MATRIX!N131&lt;=PIU*WM)</f>
        <v>0</v>
      </c>
      <c r="H131" t="b">
        <f>AND(WM&lt;=MATRIX!O131,MATRIX!O131&lt;=PIU*WM)</f>
        <v>0</v>
      </c>
      <c r="J131" s="1" t="str">
        <f>IF(AND(D131,G131),CEILING(ML/MATRIX!G131,1),"")</f>
        <v/>
      </c>
      <c r="K131" s="1" t="str">
        <f>IF(AND(E131,H131),CEILING(ML/MATRIX!H131,1),"")</f>
        <v/>
      </c>
      <c r="M131" s="64" t="str">
        <f t="shared" si="32"/>
        <v/>
      </c>
      <c r="O131" s="62" t="str">
        <f>IF(ISNUMBER(M131),M131*MATRIX!E131,"-")</f>
        <v>-</v>
      </c>
      <c r="Q131" s="66" t="str">
        <f>IF(ISNUMBER($M131),IF(KP="kg",M131*MATRIX!CC131,M131*MATRIX!CC131*2.2),"-")</f>
        <v>-</v>
      </c>
      <c r="R131" s="65" t="str">
        <f t="shared" si="33"/>
        <v/>
      </c>
      <c r="T131" s="1" t="str">
        <f>IF(AND(VI&lt;100,ISNUMBER(M131),D131),MATRIX!N131,IF(AND(VI&gt;=100,ISNUMBER(M131),E131),MATRIX!O131,""))</f>
        <v/>
      </c>
      <c r="V131" s="70" t="str">
        <f>IF(ISNUMBER(T131),IF(VI&lt;100,T131*M131*MATRIX!G131,T131*M131*MATRIX!H131),"")</f>
        <v/>
      </c>
      <c r="X131" s="40" t="str">
        <f>IF(ISNUMBER(M131),IF(ISNUMBER(MATRIX!U131),IF(MATRIX!U131-INT(MATRIX!U131)=0,MATRIX!U131,"("&amp;MATRIX!U131&amp;")"),"n/a"),"")</f>
        <v/>
      </c>
      <c r="Y131" s="77"/>
      <c r="Z131" s="81" t="str">
        <f>IF(ISNUMBER(M131), IF(ISNUMBER(MATRIX!AZ131),M131*MATRIX!AZ131,"n/a"),"")</f>
        <v/>
      </c>
      <c r="AA131" s="77"/>
      <c r="AB131" s="83" t="str">
        <f>IF(ISNUMBER($M131), IF(ISNUMBER(MATRIX!BB131),$M131*MATRIX!BB131,"n/a"),"")</f>
        <v/>
      </c>
      <c r="AC131" s="77"/>
      <c r="AD131" s="81" t="str">
        <f>IF(ISNUMBER($M131), IF(ISNUMBER(MATRIX!BJ131),M131*MATRIX!BJ131,"n/a"),"")</f>
        <v/>
      </c>
      <c r="AE131" s="77" t="s">
        <v>434</v>
      </c>
      <c r="AF131" s="83" t="str">
        <f>IF(ISNUMBER($M131), IF(ISNUMBER(MATRIX!BL131),$M131*MATRIX!BL131,"n/a"),"")</f>
        <v/>
      </c>
      <c r="AH131" s="223" t="str">
        <f>IF(ISNUMBER($M131), IF(MV&gt;200,IF(ISNUMBER(MATRIX!CL131),MATRIX!CL131,"n/a"),IF(ISNUMBER(MATRIX!CH131),MATRIX!CH131,"n/a")),"")</f>
        <v/>
      </c>
      <c r="AI131" s="1"/>
      <c r="AJ131" s="1" t="str">
        <f>IF(ISNUMBER(M131),IF(AND(ISNUMBER('HI-Z-OUTPUT'!AV131),'HI-Z-OUTPUT'!AV131&lt;&gt;0),'HI-Z-OUTPUT'!AV131,'Hi-Z-INPUT'!$K$7*'Hi-Z-INPUT'!$K$11),"")</f>
        <v/>
      </c>
      <c r="AK131" s="1"/>
      <c r="AL131" s="161" t="str">
        <f t="shared" si="24"/>
        <v/>
      </c>
      <c r="AM131" s="1"/>
      <c r="AN131" s="124" t="str">
        <f>IF(ISNUMBER($M131),IF(MV&lt;200,IF(ISNUMBER(MATRIX!BA131),ROUND(MATRIX!BA131/1000*IDLE*CKWH,2),"-"),IF(ISNUMBER(MATRIX!BK131),ROUND(MATRIX!BK131/1000*IDLE*CKWH,2),"-")),"")</f>
        <v/>
      </c>
      <c r="AO131" s="125" t="str">
        <f t="shared" si="25"/>
        <v/>
      </c>
      <c r="AQ131" s="104" t="str">
        <f>IF(ISNUMBER($M131),IF(MV&lt;200,IF(ISNUMBER(MATRIX!BC131),ROUND(MATRIX!BC131/1000*RUNNING*CKWH,2),"-"),IF(ISNUMBER(MATRIX!BM131),ROUND(MATRIX!BM131/1000*RUNNING*CKWH,2),"-")),"")</f>
        <v/>
      </c>
      <c r="AR131" s="130" t="str">
        <f t="shared" si="26"/>
        <v/>
      </c>
      <c r="AT131" s="104"/>
      <c r="AU131" s="130" t="str">
        <f t="shared" si="27"/>
        <v/>
      </c>
      <c r="AW131" s="129" t="str">
        <f t="shared" si="20"/>
        <v/>
      </c>
      <c r="AX131" s="127" t="str">
        <f t="shared" si="21"/>
        <v/>
      </c>
      <c r="AZ131" s="101" t="str">
        <f>IF(ISNUMBER(M131),IF(ISNUMBER(MATRIX!BU131),M131*MATRIX!BU131,"n/a"),"")</f>
        <v/>
      </c>
      <c r="BA131" s="72"/>
      <c r="BB131" s="72" t="str">
        <f>IF(ISNUMBER(M131),IF(ISNUMBER(MATRIX!BV131*AL131),M131*MATRIX!BV131*AL131,"n/a"),"")</f>
        <v/>
      </c>
      <c r="BC131" s="72"/>
      <c r="BD131" s="100" t="str">
        <f t="shared" si="31"/>
        <v/>
      </c>
      <c r="BE131" s="96"/>
      <c r="BF131" s="157" t="str">
        <f t="shared" si="23"/>
        <v/>
      </c>
      <c r="BG131" s="158" t="str">
        <f t="shared" si="28"/>
        <v/>
      </c>
      <c r="BI131" s="85" t="str">
        <f>IF(ISNUMBER(M131),IF(ISNUMBER(MATRIX!Y131),MATRIX!Y131,"n/a"),"")</f>
        <v/>
      </c>
      <c r="BJ131" s="86" t="str">
        <f t="shared" si="34"/>
        <v/>
      </c>
    </row>
    <row r="132" spans="1:62">
      <c r="A132" s="46" t="str">
        <f>MATRIX!A132</f>
        <v>L-Acoustics</v>
      </c>
      <c r="B132" s="11" t="str">
        <f>IF(MATRIX!B132&lt;&gt;0,MATRIX!B132,"-")</f>
        <v>LA 12</v>
      </c>
      <c r="D132" t="b">
        <f>ISNUMBER(MATRIX!G132)</f>
        <v>1</v>
      </c>
      <c r="E132" t="b">
        <f>ISNUMBER(MATRIX!H132)</f>
        <v>1</v>
      </c>
      <c r="G132" t="b">
        <f>AND(WM&lt;=MATRIX!N132,MATRIX!N132&lt;=PIU*WM)</f>
        <v>0</v>
      </c>
      <c r="H132" t="b">
        <f>AND(WM&lt;=MATRIX!O132,MATRIX!O132&lt;=PIU*WM)</f>
        <v>0</v>
      </c>
      <c r="J132" s="1" t="str">
        <f>IF(AND(D132,G132),CEILING(ML/MATRIX!G132,1),"")</f>
        <v/>
      </c>
      <c r="K132" s="1" t="str">
        <f>IF(AND(E132,H132),CEILING(ML/MATRIX!H132,1),"")</f>
        <v/>
      </c>
      <c r="M132" s="64" t="str">
        <f t="shared" si="32"/>
        <v/>
      </c>
      <c r="O132" s="62" t="str">
        <f>IF(ISNUMBER(M132),M132*MATRIX!E132,"-")</f>
        <v>-</v>
      </c>
      <c r="Q132" s="66" t="str">
        <f>IF(ISNUMBER($M132),IF(KP="kg",M132*MATRIX!CC132,M132*MATRIX!CC132*2.2),"-")</f>
        <v>-</v>
      </c>
      <c r="R132" s="65" t="str">
        <f t="shared" si="33"/>
        <v/>
      </c>
      <c r="T132" s="1" t="str">
        <f>IF(AND(VI&lt;100,ISNUMBER(M132),D132),MATRIX!N132,IF(AND(VI&gt;=100,ISNUMBER(M132),E132),MATRIX!O132,""))</f>
        <v/>
      </c>
      <c r="V132" s="70" t="str">
        <f>IF(ISNUMBER(T132),IF(VI&lt;100,T132*M132*MATRIX!G132,T132*M132*MATRIX!H132),"")</f>
        <v/>
      </c>
      <c r="X132" s="40" t="str">
        <f>IF(ISNUMBER(M132),IF(ISNUMBER(MATRIX!U132),IF(MATRIX!U132-INT(MATRIX!U132)=0,MATRIX!U132,"("&amp;MATRIX!U132&amp;")"),"n/a"),"")</f>
        <v/>
      </c>
      <c r="Y132" s="77"/>
      <c r="Z132" s="81" t="str">
        <f>IF(ISNUMBER(M132), IF(ISNUMBER(MATRIX!AZ132),M132*MATRIX!AZ132,"n/a"),"")</f>
        <v/>
      </c>
      <c r="AA132" s="77"/>
      <c r="AB132" s="83" t="str">
        <f>IF(ISNUMBER($M132), IF(ISNUMBER(MATRIX!BB132),$M132*MATRIX!BB132,"n/a"),"")</f>
        <v/>
      </c>
      <c r="AC132" s="77"/>
      <c r="AD132" s="81" t="str">
        <f>IF(ISNUMBER($M132), IF(ISNUMBER(MATRIX!BJ132),M132*MATRIX!BJ132,"n/a"),"")</f>
        <v/>
      </c>
      <c r="AE132" s="77" t="s">
        <v>434</v>
      </c>
      <c r="AF132" s="83" t="str">
        <f>IF(ISNUMBER($M132), IF(ISNUMBER(MATRIX!BL132),$M132*MATRIX!BL132,"n/a"),"")</f>
        <v/>
      </c>
      <c r="AH132" s="223" t="str">
        <f>IF(ISNUMBER($M132), IF(MV&gt;200,IF(ISNUMBER(MATRIX!CL132),MATRIX!CL132,"n/a"),IF(ISNUMBER(MATRIX!CH132),MATRIX!CH132,"n/a")),"")</f>
        <v/>
      </c>
      <c r="AI132" s="1"/>
      <c r="AJ132" s="1" t="str">
        <f>IF(ISNUMBER(M132),IF(AND(ISNUMBER('HI-Z-OUTPUT'!AV132),'HI-Z-OUTPUT'!AV132&lt;&gt;0),'HI-Z-OUTPUT'!AV132,'Hi-Z-INPUT'!$K$7*'Hi-Z-INPUT'!$K$11),"")</f>
        <v/>
      </c>
      <c r="AK132" s="1"/>
      <c r="AL132" s="161" t="str">
        <f t="shared" si="24"/>
        <v/>
      </c>
      <c r="AM132" s="1"/>
      <c r="AN132" s="124" t="str">
        <f>IF(ISNUMBER($M132),IF(MV&lt;200,IF(ISNUMBER(MATRIX!BA132),ROUND(MATRIX!BA132/1000*IDLE*CKWH,2),"-"),IF(ISNUMBER(MATRIX!BK132),ROUND(MATRIX!BK132/1000*IDLE*CKWH,2),"-")),"")</f>
        <v/>
      </c>
      <c r="AO132" s="125" t="str">
        <f t="shared" si="25"/>
        <v/>
      </c>
      <c r="AQ132" s="104" t="str">
        <f>IF(ISNUMBER($M132),IF(MV&lt;200,IF(ISNUMBER(MATRIX!BC132),ROUND(MATRIX!BC132/1000*RUNNING*CKWH,2),"-"),IF(ISNUMBER(MATRIX!BM132),ROUND(MATRIX!BM132/1000*RUNNING*CKWH,2),"-")),"")</f>
        <v/>
      </c>
      <c r="AR132" s="130" t="str">
        <f t="shared" si="26"/>
        <v/>
      </c>
      <c r="AT132" s="104"/>
      <c r="AU132" s="130" t="str">
        <f t="shared" si="27"/>
        <v/>
      </c>
      <c r="AW132" s="129" t="str">
        <f t="shared" si="20"/>
        <v/>
      </c>
      <c r="AX132" s="127" t="str">
        <f t="shared" si="21"/>
        <v/>
      </c>
      <c r="AZ132" s="101" t="str">
        <f>IF(ISNUMBER(M132),IF(ISNUMBER(MATRIX!BU132),M132*MATRIX!BU132,"n/a"),"")</f>
        <v/>
      </c>
      <c r="BA132" s="72"/>
      <c r="BB132" s="72" t="str">
        <f>IF(ISNUMBER(M132),IF(ISNUMBER(MATRIX!BV132*AL132),M132*MATRIX!BV132*AL132,"n/a"),"")</f>
        <v/>
      </c>
      <c r="BC132" s="72"/>
      <c r="BD132" s="100" t="str">
        <f t="shared" si="31"/>
        <v/>
      </c>
      <c r="BE132" s="96"/>
      <c r="BF132" s="157" t="str">
        <f t="shared" si="23"/>
        <v/>
      </c>
      <c r="BG132" s="158" t="str">
        <f t="shared" si="28"/>
        <v/>
      </c>
      <c r="BI132" s="85" t="str">
        <f>IF(ISNUMBER(M132),IF(ISNUMBER(MATRIX!Y132),MATRIX!Y132,"n/a"),"")</f>
        <v/>
      </c>
      <c r="BJ132" s="86" t="str">
        <f t="shared" si="34"/>
        <v/>
      </c>
    </row>
    <row r="133" spans="1:62">
      <c r="A133" s="46" t="str">
        <f>MATRIX!A133</f>
        <v>D&amp;B</v>
      </c>
      <c r="B133" s="11" t="str">
        <f>IF(MATRIX!B133&lt;&gt;0,MATRIX!B133,"-")</f>
        <v>D 20</v>
      </c>
      <c r="D133" t="b">
        <f>ISNUMBER(MATRIX!G133)</f>
        <v>0</v>
      </c>
      <c r="E133" t="b">
        <f>ISNUMBER(MATRIX!H133)</f>
        <v>0</v>
      </c>
      <c r="G133" t="b">
        <f>AND(WM&lt;=MATRIX!N133,MATRIX!N133&lt;=PIU*WM)</f>
        <v>0</v>
      </c>
      <c r="H133" t="b">
        <f>AND(WM&lt;=MATRIX!O133,MATRIX!O133&lt;=PIU*WM)</f>
        <v>0</v>
      </c>
      <c r="J133" s="1" t="str">
        <f>IF(AND(D133,G133),CEILING(ML/MATRIX!G133,1),"")</f>
        <v/>
      </c>
      <c r="K133" s="1" t="str">
        <f>IF(AND(E133,H133),CEILING(ML/MATRIX!H133,1),"")</f>
        <v/>
      </c>
      <c r="M133" s="64" t="str">
        <f t="shared" ref="M133:M169" si="35">IF(VI&lt;100,J133,K133)</f>
        <v/>
      </c>
      <c r="O133" s="62" t="str">
        <f>IF(ISNUMBER(M133),M133*MATRIX!E133,"-")</f>
        <v>-</v>
      </c>
      <c r="Q133" s="66" t="str">
        <f>IF(ISNUMBER($M133),IF(KP="kg",M133*MATRIX!CC133,M133*MATRIX!CC133*2.2),"-")</f>
        <v>-</v>
      </c>
      <c r="R133" s="65" t="str">
        <f t="shared" ref="R133:R169" si="36">IF(ISNUMBER(M133),KP,"")</f>
        <v/>
      </c>
      <c r="T133" s="1" t="str">
        <f>IF(AND(VI&lt;100,ISNUMBER(M133),D133),MATRIX!N133,IF(AND(VI&gt;=100,ISNUMBER(M133),E133),MATRIX!O133,""))</f>
        <v/>
      </c>
      <c r="V133" s="70" t="str">
        <f>IF(ISNUMBER(T133),IF(VI&lt;100,T133*M133*MATRIX!G133,T133*M133*MATRIX!H133),"")</f>
        <v/>
      </c>
      <c r="X133" s="40" t="str">
        <f>IF(ISNUMBER(M133),IF(ISNUMBER(MATRIX!U133),IF(MATRIX!U133-INT(MATRIX!U133)=0,MATRIX!U133,"("&amp;MATRIX!U133&amp;")"),"n/a"),"")</f>
        <v/>
      </c>
      <c r="Y133" s="77"/>
      <c r="Z133" s="81" t="str">
        <f>IF(ISNUMBER(M133), IF(ISNUMBER(MATRIX!AZ133),M133*MATRIX!AZ133,"n/a"),"")</f>
        <v/>
      </c>
      <c r="AA133" s="77"/>
      <c r="AB133" s="83" t="str">
        <f>IF(ISNUMBER($M133), IF(ISNUMBER(MATRIX!BB133),$M133*MATRIX!BB133,"n/a"),"")</f>
        <v/>
      </c>
      <c r="AC133" s="77"/>
      <c r="AD133" s="81" t="str">
        <f>IF(ISNUMBER($M133), IF(ISNUMBER(MATRIX!BJ133),M133*MATRIX!BJ133,"n/a"),"")</f>
        <v/>
      </c>
      <c r="AE133" s="77" t="s">
        <v>434</v>
      </c>
      <c r="AF133" s="83" t="str">
        <f>IF(ISNUMBER($M133), IF(ISNUMBER(MATRIX!BL133),$M133*MATRIX!BL133,"n/a"),"")</f>
        <v/>
      </c>
      <c r="AH133" s="223" t="str">
        <f>IF(ISNUMBER($M133), IF(MV&gt;200,IF(ISNUMBER(MATRIX!CL133),MATRIX!CL133,"n/a"),IF(ISNUMBER(MATRIX!CH133),MATRIX!CH133,"n/a")),"")</f>
        <v/>
      </c>
      <c r="AI133" s="1"/>
      <c r="AJ133" s="1" t="str">
        <f>IF(ISNUMBER(M133),IF(AND(ISNUMBER('HI-Z-OUTPUT'!AV133),'HI-Z-OUTPUT'!AV133&lt;&gt;0),'HI-Z-OUTPUT'!AV133,'Hi-Z-INPUT'!$K$7*'Hi-Z-INPUT'!$K$11),"")</f>
        <v/>
      </c>
      <c r="AK133" s="1"/>
      <c r="AL133" s="161" t="str">
        <f t="shared" ref="AL133:AL169" si="37">IF(ISNUMBER($M133),IF(AJ133/V133&lt;1,AJ133/V133,1),"")</f>
        <v/>
      </c>
      <c r="AM133" s="1"/>
      <c r="AN133" s="124" t="str">
        <f>IF(ISNUMBER($M133),IF(MV&lt;200,IF(ISNUMBER(MATRIX!BA133),ROUND(MATRIX!BA133/1000*IDLE*CKWH,2),"-"),IF(ISNUMBER(MATRIX!BK133),ROUND(MATRIX!BK133/1000*IDLE*CKWH,2),"-")),"")</f>
        <v/>
      </c>
      <c r="AO133" s="125" t="str">
        <f t="shared" ref="AO133:AO169" si="38">IF(ISNUMBER(AN133),ES,"")</f>
        <v/>
      </c>
      <c r="AQ133" s="104" t="str">
        <f>IF(ISNUMBER($M133),IF(MV&lt;200,IF(ISNUMBER(MATRIX!BC133),ROUND(MATRIX!BC133/1000*RUNNING*CKWH,2),"-"),IF(ISNUMBER(MATRIX!BM133),ROUND(MATRIX!BM133/1000*RUNNING*CKWH,2),"-")),"")</f>
        <v/>
      </c>
      <c r="AR133" s="130" t="str">
        <f t="shared" ref="AR133:AR169" si="39">IF(ISNUMBER(AQ133),ES,"")</f>
        <v/>
      </c>
      <c r="AT133" s="104"/>
      <c r="AU133" s="130" t="str">
        <f t="shared" ref="AU133:AU169" si="40">IF(ISNUMBER(AT133),ES,"")</f>
        <v/>
      </c>
      <c r="AW133" s="129" t="str">
        <f t="shared" si="20"/>
        <v/>
      </c>
      <c r="AX133" s="127" t="str">
        <f t="shared" ref="AX133:AX169" si="41">IF(ISNUMBER(AW133),ES,"")</f>
        <v/>
      </c>
      <c r="AZ133" s="101" t="str">
        <f>IF(ISNUMBER(M133),IF(ISNUMBER(MATRIX!BU133),M133*MATRIX!BU133,"n/a"),"")</f>
        <v/>
      </c>
      <c r="BA133" s="72"/>
      <c r="BB133" s="72" t="str">
        <f>IF(ISNUMBER(M133),IF(ISNUMBER(MATRIX!BV133*AL133),M133*MATRIX!BV133*AL133,"n/a"),"")</f>
        <v/>
      </c>
      <c r="BC133" s="72"/>
      <c r="BD133" s="100" t="str">
        <f t="shared" ref="BD133:BD169" si="42">IF(AND(ISNUMBER(AZ133),ISNUMBER(BB133)),(AZ133*IDLE+BB133*RUNNING)*DAYS/1000,"")</f>
        <v/>
      </c>
      <c r="BE133" s="96"/>
      <c r="BF133" s="157" t="str">
        <f t="shared" si="23"/>
        <v/>
      </c>
      <c r="BG133" s="158" t="str">
        <f t="shared" ref="BG133:BG169" si="43">IF(ISNUMBER(BF133),ES,"")</f>
        <v/>
      </c>
      <c r="BI133" s="85" t="str">
        <f>IF(ISNUMBER(M133),IF(ISNUMBER(MATRIX!Y133),MATRIX!Y133,"n/a"),"")</f>
        <v/>
      </c>
      <c r="BJ133" s="86" t="str">
        <f t="shared" ref="BJ133:BJ169" si="44">IF(ISNUMBER(BI133),"dB","")</f>
        <v/>
      </c>
    </row>
    <row r="134" spans="1:62">
      <c r="A134" s="46" t="str">
        <f>MATRIX!A134</f>
        <v>D&amp;B</v>
      </c>
      <c r="B134" s="11" t="str">
        <f>IF(MATRIX!B134&lt;&gt;0,MATRIX!B134,"-")</f>
        <v>D 80</v>
      </c>
      <c r="D134" t="b">
        <f>ISNUMBER(MATRIX!G134)</f>
        <v>0</v>
      </c>
      <c r="E134" t="b">
        <f>ISNUMBER(MATRIX!H134)</f>
        <v>0</v>
      </c>
      <c r="G134" t="b">
        <f>AND(WM&lt;=MATRIX!N134,MATRIX!N134&lt;=PIU*WM)</f>
        <v>0</v>
      </c>
      <c r="H134" t="b">
        <f>AND(WM&lt;=MATRIX!O134,MATRIX!O134&lt;=PIU*WM)</f>
        <v>0</v>
      </c>
      <c r="J134" s="1" t="str">
        <f>IF(AND(D134,G134),CEILING(ML/MATRIX!G134,1),"")</f>
        <v/>
      </c>
      <c r="K134" s="1" t="str">
        <f>IF(AND(E134,H134),CEILING(ML/MATRIX!H134,1),"")</f>
        <v/>
      </c>
      <c r="M134" s="64" t="str">
        <f t="shared" si="35"/>
        <v/>
      </c>
      <c r="O134" s="62" t="str">
        <f>IF(ISNUMBER(M134),M134*MATRIX!E134,"-")</f>
        <v>-</v>
      </c>
      <c r="Q134" s="66" t="str">
        <f>IF(ISNUMBER($M134),IF(KP="kg",M134*MATRIX!CC134,M134*MATRIX!CC134*2.2),"-")</f>
        <v>-</v>
      </c>
      <c r="R134" s="65" t="str">
        <f t="shared" si="36"/>
        <v/>
      </c>
      <c r="T134" s="1" t="str">
        <f>IF(AND(VI&lt;100,ISNUMBER(M134),D134),MATRIX!N134,IF(AND(VI&gt;=100,ISNUMBER(M134),E134),MATRIX!O134,""))</f>
        <v/>
      </c>
      <c r="V134" s="70" t="str">
        <f>IF(ISNUMBER(T134),IF(VI&lt;100,T134*M134*MATRIX!G134,T134*M134*MATRIX!H134),"")</f>
        <v/>
      </c>
      <c r="X134" s="40" t="str">
        <f>IF(ISNUMBER(M134),IF(ISNUMBER(MATRIX!U134),IF(MATRIX!U134-INT(MATRIX!U134)=0,MATRIX!U134,"("&amp;MATRIX!U134&amp;")"),"n/a"),"")</f>
        <v/>
      </c>
      <c r="Y134" s="77"/>
      <c r="Z134" s="81" t="str">
        <f>IF(ISNUMBER(M134), IF(ISNUMBER(MATRIX!AZ134),M134*MATRIX!AZ134,"n/a"),"")</f>
        <v/>
      </c>
      <c r="AA134" s="77"/>
      <c r="AB134" s="83" t="str">
        <f>IF(ISNUMBER($M134), IF(ISNUMBER(MATRIX!BB134),$M134*MATRIX!BB134,"n/a"),"")</f>
        <v/>
      </c>
      <c r="AC134" s="77"/>
      <c r="AD134" s="81" t="str">
        <f>IF(ISNUMBER($M134), IF(ISNUMBER(MATRIX!BJ134),M134*MATRIX!BJ134,"n/a"),"")</f>
        <v/>
      </c>
      <c r="AE134" s="77" t="s">
        <v>434</v>
      </c>
      <c r="AF134" s="83" t="str">
        <f>IF(ISNUMBER($M134), IF(ISNUMBER(MATRIX!BL134),$M134*MATRIX!BL134,"n/a"),"")</f>
        <v/>
      </c>
      <c r="AH134" s="223" t="str">
        <f>IF(ISNUMBER($M134), IF(MV&gt;200,IF(ISNUMBER(MATRIX!CL134),MATRIX!CL134,"n/a"),IF(ISNUMBER(MATRIX!CH134),MATRIX!CH134,"n/a")),"")</f>
        <v/>
      </c>
      <c r="AI134" s="1"/>
      <c r="AJ134" s="1" t="str">
        <f>IF(ISNUMBER(M134),IF(AND(ISNUMBER('HI-Z-OUTPUT'!AV134),'HI-Z-OUTPUT'!AV134&lt;&gt;0),'HI-Z-OUTPUT'!AV134,'Hi-Z-INPUT'!$K$7*'Hi-Z-INPUT'!$K$11),"")</f>
        <v/>
      </c>
      <c r="AK134" s="1"/>
      <c r="AL134" s="161" t="str">
        <f t="shared" si="37"/>
        <v/>
      </c>
      <c r="AM134" s="1"/>
      <c r="AN134" s="124" t="str">
        <f>IF(ISNUMBER($M134),IF(MV&lt;200,IF(ISNUMBER(MATRIX!BA134),ROUND(MATRIX!BA134/1000*IDLE*CKWH,2),"-"),IF(ISNUMBER(MATRIX!BK134),ROUND(MATRIX!BK134/1000*IDLE*CKWH,2),"-")),"")</f>
        <v/>
      </c>
      <c r="AO134" s="125" t="str">
        <f t="shared" si="38"/>
        <v/>
      </c>
      <c r="AQ134" s="104" t="str">
        <f>IF(ISNUMBER($M134),IF(MV&lt;200,IF(ISNUMBER(MATRIX!BC134),ROUND(MATRIX!BC134/1000*RUNNING*CKWH,2),"-"),IF(ISNUMBER(MATRIX!BM134),ROUND(MATRIX!BM134/1000*RUNNING*CKWH,2),"-")),"")</f>
        <v/>
      </c>
      <c r="AR134" s="130" t="str">
        <f t="shared" si="39"/>
        <v/>
      </c>
      <c r="AT134" s="104"/>
      <c r="AU134" s="130" t="str">
        <f t="shared" si="40"/>
        <v/>
      </c>
      <c r="AW134" s="129" t="str">
        <f t="shared" si="20"/>
        <v/>
      </c>
      <c r="AX134" s="127" t="str">
        <f t="shared" si="41"/>
        <v/>
      </c>
      <c r="AZ134" s="101" t="str">
        <f>IF(ISNUMBER(M134),IF(ISNUMBER(MATRIX!BU134),M134*MATRIX!BU134,"n/a"),"")</f>
        <v/>
      </c>
      <c r="BA134" s="72"/>
      <c r="BB134" s="72" t="str">
        <f>IF(ISNUMBER(M134),IF(ISNUMBER(MATRIX!BV134*AL134),M134*MATRIX!BV134*AL134,"n/a"),"")</f>
        <v/>
      </c>
      <c r="BC134" s="72"/>
      <c r="BD134" s="100" t="str">
        <f t="shared" si="42"/>
        <v/>
      </c>
      <c r="BE134" s="96"/>
      <c r="BF134" s="157" t="str">
        <f t="shared" si="23"/>
        <v/>
      </c>
      <c r="BG134" s="158" t="str">
        <f t="shared" si="43"/>
        <v/>
      </c>
      <c r="BI134" s="85" t="str">
        <f>IF(ISNUMBER(M134),IF(ISNUMBER(MATRIX!Y134),MATRIX!Y134,"n/a"),"")</f>
        <v/>
      </c>
      <c r="BJ134" s="86" t="str">
        <f t="shared" si="44"/>
        <v/>
      </c>
    </row>
    <row r="135" spans="1:62">
      <c r="A135" s="46" t="str">
        <f>MATRIX!A135</f>
        <v>D&amp;B</v>
      </c>
      <c r="B135" s="11" t="str">
        <f>IF(MATRIX!B135&lt;&gt;0,MATRIX!B135,"-")</f>
        <v>10 D</v>
      </c>
      <c r="D135" t="b">
        <f>ISNUMBER(MATRIX!G135)</f>
        <v>0</v>
      </c>
      <c r="E135" t="b">
        <f>ISNUMBER(MATRIX!H135)</f>
        <v>0</v>
      </c>
      <c r="G135" t="b">
        <f>AND(WM&lt;=MATRIX!N135,MATRIX!N135&lt;=PIU*WM)</f>
        <v>0</v>
      </c>
      <c r="H135" t="b">
        <f>AND(WM&lt;=MATRIX!O135,MATRIX!O135&lt;=PIU*WM)</f>
        <v>0</v>
      </c>
      <c r="J135" s="1" t="str">
        <f>IF(AND(D135,G135),CEILING(ML/MATRIX!G135,1),"")</f>
        <v/>
      </c>
      <c r="K135" s="1" t="str">
        <f>IF(AND(E135,H135),CEILING(ML/MATRIX!H135,1),"")</f>
        <v/>
      </c>
      <c r="M135" s="64" t="str">
        <f t="shared" si="35"/>
        <v/>
      </c>
      <c r="O135" s="62" t="str">
        <f>IF(ISNUMBER(M135),M135*MATRIX!E135,"-")</f>
        <v>-</v>
      </c>
      <c r="Q135" s="66" t="str">
        <f>IF(ISNUMBER($M135),IF(KP="kg",M135*MATRIX!CC135,M135*MATRIX!CC135*2.2),"-")</f>
        <v>-</v>
      </c>
      <c r="R135" s="65" t="str">
        <f t="shared" si="36"/>
        <v/>
      </c>
      <c r="T135" s="1" t="str">
        <f>IF(AND(VI&lt;100,ISNUMBER(M135),D135),MATRIX!N135,IF(AND(VI&gt;=100,ISNUMBER(M135),E135),MATRIX!O135,""))</f>
        <v/>
      </c>
      <c r="V135" s="70" t="str">
        <f>IF(ISNUMBER(T135),IF(VI&lt;100,T135*M135*MATRIX!G135,T135*M135*MATRIX!H135),"")</f>
        <v/>
      </c>
      <c r="X135" s="40" t="str">
        <f>IF(ISNUMBER(M135),IF(ISNUMBER(MATRIX!U135),IF(MATRIX!U135-INT(MATRIX!U135)=0,MATRIX!U135,"("&amp;MATRIX!U135&amp;")"),"n/a"),"")</f>
        <v/>
      </c>
      <c r="Y135" s="77"/>
      <c r="Z135" s="81" t="str">
        <f>IF(ISNUMBER(M135), IF(ISNUMBER(MATRIX!AZ135),M135*MATRIX!AZ135,"n/a"),"")</f>
        <v/>
      </c>
      <c r="AA135" s="77"/>
      <c r="AB135" s="83" t="str">
        <f>IF(ISNUMBER($M135), IF(ISNUMBER(MATRIX!BB135),$M135*MATRIX!BB135,"n/a"),"")</f>
        <v/>
      </c>
      <c r="AC135" s="77"/>
      <c r="AD135" s="81" t="str">
        <f>IF(ISNUMBER($M135), IF(ISNUMBER(MATRIX!BJ135),M135*MATRIX!BJ135,"n/a"),"")</f>
        <v/>
      </c>
      <c r="AE135" s="77" t="s">
        <v>434</v>
      </c>
      <c r="AF135" s="83" t="str">
        <f>IF(ISNUMBER($M135), IF(ISNUMBER(MATRIX!BL135),$M135*MATRIX!BL135,"n/a"),"")</f>
        <v/>
      </c>
      <c r="AH135" s="223" t="str">
        <f>IF(ISNUMBER($M135), IF(MV&gt;200,IF(ISNUMBER(MATRIX!CL135),MATRIX!CL135,"n/a"),IF(ISNUMBER(MATRIX!CH135),MATRIX!CH135,"n/a")),"")</f>
        <v/>
      </c>
      <c r="AI135" s="1"/>
      <c r="AJ135" s="1" t="str">
        <f>IF(ISNUMBER(M135),IF(AND(ISNUMBER('HI-Z-OUTPUT'!AV135),'HI-Z-OUTPUT'!AV135&lt;&gt;0),'HI-Z-OUTPUT'!AV135,'Hi-Z-INPUT'!$K$7*'Hi-Z-INPUT'!$K$11),"")</f>
        <v/>
      </c>
      <c r="AK135" s="1"/>
      <c r="AL135" s="161" t="str">
        <f t="shared" si="37"/>
        <v/>
      </c>
      <c r="AM135" s="1"/>
      <c r="AN135" s="124" t="str">
        <f>IF(ISNUMBER($M135),IF(MV&lt;200,IF(ISNUMBER(MATRIX!BA135),ROUND(MATRIX!BA135/1000*IDLE*CKWH,2),"-"),IF(ISNUMBER(MATRIX!BK135),ROUND(MATRIX!BK135/1000*IDLE*CKWH,2),"-")),"")</f>
        <v/>
      </c>
      <c r="AO135" s="125" t="str">
        <f t="shared" si="38"/>
        <v/>
      </c>
      <c r="AQ135" s="104" t="str">
        <f>IF(ISNUMBER($M135),IF(MV&lt;200,IF(ISNUMBER(MATRIX!BC135),ROUND(MATRIX!BC135/1000*RUNNING*CKWH,2),"-"),IF(ISNUMBER(MATRIX!BM135),ROUND(MATRIX!BM135/1000*RUNNING*CKWH,2),"-")),"")</f>
        <v/>
      </c>
      <c r="AR135" s="130" t="str">
        <f t="shared" si="39"/>
        <v/>
      </c>
      <c r="AT135" s="104"/>
      <c r="AU135" s="130" t="str">
        <f t="shared" si="40"/>
        <v/>
      </c>
      <c r="AW135" s="129" t="str">
        <f t="shared" si="20"/>
        <v/>
      </c>
      <c r="AX135" s="127" t="str">
        <f t="shared" si="41"/>
        <v/>
      </c>
      <c r="AZ135" s="101" t="str">
        <f>IF(ISNUMBER(M135),IF(ISNUMBER(MATRIX!BU135),M135*MATRIX!BU135,"n/a"),"")</f>
        <v/>
      </c>
      <c r="BA135" s="72"/>
      <c r="BB135" s="72" t="str">
        <f>IF(ISNUMBER(M135),IF(ISNUMBER(MATRIX!BV135*AL135),M135*MATRIX!BV135*AL135,"n/a"),"")</f>
        <v/>
      </c>
      <c r="BC135" s="72"/>
      <c r="BD135" s="100" t="str">
        <f t="shared" si="42"/>
        <v/>
      </c>
      <c r="BE135" s="96"/>
      <c r="BF135" s="157" t="str">
        <f t="shared" si="23"/>
        <v/>
      </c>
      <c r="BG135" s="158" t="str">
        <f t="shared" si="43"/>
        <v/>
      </c>
      <c r="BI135" s="85" t="str">
        <f>IF(ISNUMBER(M135),IF(ISNUMBER(MATRIX!Y135),MATRIX!Y135,"n/a"),"")</f>
        <v/>
      </c>
      <c r="BJ135" s="86" t="str">
        <f t="shared" si="44"/>
        <v/>
      </c>
    </row>
    <row r="136" spans="1:62">
      <c r="A136" s="46" t="str">
        <f>MATRIX!A136</f>
        <v>D&amp;B</v>
      </c>
      <c r="B136" s="11" t="str">
        <f>IF(MATRIX!B136&lt;&gt;0,MATRIX!B136,"-")</f>
        <v>30 D</v>
      </c>
      <c r="D136" t="b">
        <f>ISNUMBER(MATRIX!G136)</f>
        <v>0</v>
      </c>
      <c r="E136" t="b">
        <f>ISNUMBER(MATRIX!H136)</f>
        <v>0</v>
      </c>
      <c r="G136" t="b">
        <f>AND(WM&lt;=MATRIX!N136,MATRIX!N136&lt;=PIU*WM)</f>
        <v>0</v>
      </c>
      <c r="H136" t="b">
        <f>AND(WM&lt;=MATRIX!O136,MATRIX!O136&lt;=PIU*WM)</f>
        <v>0</v>
      </c>
      <c r="J136" s="1" t="str">
        <f>IF(AND(D136,G136),CEILING(ML/MATRIX!G136,1),"")</f>
        <v/>
      </c>
      <c r="K136" s="1" t="str">
        <f>IF(AND(E136,H136),CEILING(ML/MATRIX!H136,1),"")</f>
        <v/>
      </c>
      <c r="M136" s="64" t="str">
        <f t="shared" si="35"/>
        <v/>
      </c>
      <c r="O136" s="62" t="str">
        <f>IF(ISNUMBER(M136),M136*MATRIX!E136,"-")</f>
        <v>-</v>
      </c>
      <c r="Q136" s="66" t="str">
        <f>IF(ISNUMBER($M136),IF(KP="kg",M136*MATRIX!CC136,M136*MATRIX!CC136*2.2),"-")</f>
        <v>-</v>
      </c>
      <c r="R136" s="65" t="str">
        <f t="shared" si="36"/>
        <v/>
      </c>
      <c r="T136" s="1" t="str">
        <f>IF(AND(VI&lt;100,ISNUMBER(M136),D136),MATRIX!N136,IF(AND(VI&gt;=100,ISNUMBER(M136),E136),MATRIX!O136,""))</f>
        <v/>
      </c>
      <c r="V136" s="70" t="str">
        <f>IF(ISNUMBER(T136),IF(VI&lt;100,T136*M136*MATRIX!G136,T136*M136*MATRIX!H136),"")</f>
        <v/>
      </c>
      <c r="X136" s="40" t="str">
        <f>IF(ISNUMBER(M136),IF(ISNUMBER(MATRIX!U136),IF(MATRIX!U136-INT(MATRIX!U136)=0,MATRIX!U136,"("&amp;MATRIX!U136&amp;")"),"n/a"),"")</f>
        <v/>
      </c>
      <c r="Y136" s="77"/>
      <c r="Z136" s="81" t="str">
        <f>IF(ISNUMBER(M136), IF(ISNUMBER(MATRIX!AZ136),M136*MATRIX!AZ136,"n/a"),"")</f>
        <v/>
      </c>
      <c r="AA136" s="77"/>
      <c r="AB136" s="83" t="str">
        <f>IF(ISNUMBER($M136), IF(ISNUMBER(MATRIX!BB136),$M136*MATRIX!BB136,"n/a"),"")</f>
        <v/>
      </c>
      <c r="AC136" s="77"/>
      <c r="AD136" s="81" t="str">
        <f>IF(ISNUMBER($M136), IF(ISNUMBER(MATRIX!BJ136),M136*MATRIX!BJ136,"n/a"),"")</f>
        <v/>
      </c>
      <c r="AE136" s="77" t="s">
        <v>434</v>
      </c>
      <c r="AF136" s="83" t="str">
        <f>IF(ISNUMBER($M136), IF(ISNUMBER(MATRIX!BL136),$M136*MATRIX!BL136,"n/a"),"")</f>
        <v/>
      </c>
      <c r="AH136" s="223" t="str">
        <f>IF(ISNUMBER($M136), IF(MV&gt;200,IF(ISNUMBER(MATRIX!CL136),MATRIX!CL136,"n/a"),IF(ISNUMBER(MATRIX!CH136),MATRIX!CH136,"n/a")),"")</f>
        <v/>
      </c>
      <c r="AI136" s="1"/>
      <c r="AJ136" s="1" t="str">
        <f>IF(ISNUMBER(M136),IF(AND(ISNUMBER('HI-Z-OUTPUT'!AV136),'HI-Z-OUTPUT'!AV136&lt;&gt;0),'HI-Z-OUTPUT'!AV136,'Hi-Z-INPUT'!$K$7*'Hi-Z-INPUT'!$K$11),"")</f>
        <v/>
      </c>
      <c r="AK136" s="1"/>
      <c r="AL136" s="161" t="str">
        <f t="shared" si="37"/>
        <v/>
      </c>
      <c r="AM136" s="1"/>
      <c r="AN136" s="124" t="str">
        <f>IF(ISNUMBER($M136),IF(MV&lt;200,IF(ISNUMBER(MATRIX!BA136),ROUND(MATRIX!BA136/1000*IDLE*CKWH,2),"-"),IF(ISNUMBER(MATRIX!BK136),ROUND(MATRIX!BK136/1000*IDLE*CKWH,2),"-")),"")</f>
        <v/>
      </c>
      <c r="AO136" s="125" t="str">
        <f t="shared" si="38"/>
        <v/>
      </c>
      <c r="AQ136" s="104" t="str">
        <f>IF(ISNUMBER($M136),IF(MV&lt;200,IF(ISNUMBER(MATRIX!BC136),ROUND(MATRIX!BC136/1000*RUNNING*CKWH,2),"-"),IF(ISNUMBER(MATRIX!BM136),ROUND(MATRIX!BM136/1000*RUNNING*CKWH,2),"-")),"")</f>
        <v/>
      </c>
      <c r="AR136" s="130" t="str">
        <f t="shared" si="39"/>
        <v/>
      </c>
      <c r="AT136" s="104"/>
      <c r="AU136" s="130" t="str">
        <f t="shared" si="40"/>
        <v/>
      </c>
      <c r="AW136" s="129" t="str">
        <f t="shared" ref="AW136:AW199" si="45">IF(ISNUMBER($M136),IF(ISNUMBER(AN136*AQ136),ROUND($M136*(AN136+AQ136*AL136)*DAYS,2),"NO DATA"),"")</f>
        <v/>
      </c>
      <c r="AX136" s="127" t="str">
        <f t="shared" si="41"/>
        <v/>
      </c>
      <c r="AZ136" s="101" t="str">
        <f>IF(ISNUMBER(M136),IF(ISNUMBER(MATRIX!BU136),M136*MATRIX!BU136,"n/a"),"")</f>
        <v/>
      </c>
      <c r="BA136" s="72"/>
      <c r="BB136" s="72" t="str">
        <f>IF(ISNUMBER(M136),IF(ISNUMBER(MATRIX!BV136*AL136),M136*MATRIX!BV136*AL136,"n/a"),"")</f>
        <v/>
      </c>
      <c r="BC136" s="72"/>
      <c r="BD136" s="100" t="str">
        <f t="shared" si="42"/>
        <v/>
      </c>
      <c r="BE136" s="96"/>
      <c r="BF136" s="157" t="str">
        <f t="shared" ref="BF136:BF199" si="46">IF(ISNUMBER(M136),IF(ISNUMBER(BD136),BD136*CBTU,"NO DATA"),"")</f>
        <v/>
      </c>
      <c r="BG136" s="158" t="str">
        <f t="shared" si="43"/>
        <v/>
      </c>
      <c r="BI136" s="85" t="str">
        <f>IF(ISNUMBER(M136),IF(ISNUMBER(MATRIX!Y136),MATRIX!Y136,"n/a"),"")</f>
        <v/>
      </c>
      <c r="BJ136" s="86" t="str">
        <f t="shared" si="44"/>
        <v/>
      </c>
    </row>
    <row r="137" spans="1:62">
      <c r="A137" s="46" t="str">
        <f>MATRIX!A137</f>
        <v>D&amp;B</v>
      </c>
      <c r="B137" s="11" t="str">
        <f>IF(MATRIX!B137&lt;&gt;0,MATRIX!B137,"-")</f>
        <v>D 6</v>
      </c>
      <c r="D137" t="b">
        <f>ISNUMBER(MATRIX!G137)</f>
        <v>0</v>
      </c>
      <c r="E137" t="b">
        <f>ISNUMBER(MATRIX!H137)</f>
        <v>0</v>
      </c>
      <c r="G137" t="b">
        <f>AND(WM&lt;=MATRIX!N137,MATRIX!N137&lt;=PIU*WM)</f>
        <v>0</v>
      </c>
      <c r="H137" t="b">
        <f>AND(WM&lt;=MATRIX!O137,MATRIX!O137&lt;=PIU*WM)</f>
        <v>0</v>
      </c>
      <c r="J137" s="1" t="str">
        <f>IF(AND(D137,G137),CEILING(ML/MATRIX!G137,1),"")</f>
        <v/>
      </c>
      <c r="K137" s="1" t="str">
        <f>IF(AND(E137,H137),CEILING(ML/MATRIX!H137,1),"")</f>
        <v/>
      </c>
      <c r="M137" s="64" t="str">
        <f t="shared" si="35"/>
        <v/>
      </c>
      <c r="O137" s="62" t="str">
        <f>IF(ISNUMBER(M137),M137*MATRIX!E137,"-")</f>
        <v>-</v>
      </c>
      <c r="Q137" s="66" t="str">
        <f>IF(ISNUMBER($M137),IF(KP="kg",M137*MATRIX!CC137,M137*MATRIX!CC137*2.2),"-")</f>
        <v>-</v>
      </c>
      <c r="R137" s="65" t="str">
        <f t="shared" si="36"/>
        <v/>
      </c>
      <c r="T137" s="1" t="str">
        <f>IF(AND(VI&lt;100,ISNUMBER(M137),D137),MATRIX!N137,IF(AND(VI&gt;=100,ISNUMBER(M137),E137),MATRIX!O137,""))</f>
        <v/>
      </c>
      <c r="V137" s="70" t="str">
        <f>IF(ISNUMBER(T137),IF(VI&lt;100,T137*M137*MATRIX!G137,T137*M137*MATRIX!H137),"")</f>
        <v/>
      </c>
      <c r="X137" s="40" t="str">
        <f>IF(ISNUMBER(M137),IF(ISNUMBER(MATRIX!U137),IF(MATRIX!U137-INT(MATRIX!U137)=0,MATRIX!U137,"("&amp;MATRIX!U137&amp;")"),"n/a"),"")</f>
        <v/>
      </c>
      <c r="Y137" s="77"/>
      <c r="Z137" s="81" t="str">
        <f>IF(ISNUMBER(M137), IF(ISNUMBER(MATRIX!AZ137),M137*MATRIX!AZ137,"n/a"),"")</f>
        <v/>
      </c>
      <c r="AA137" s="77"/>
      <c r="AB137" s="83" t="str">
        <f>IF(ISNUMBER($M137), IF(ISNUMBER(MATRIX!BB137),$M137*MATRIX!BB137,"n/a"),"")</f>
        <v/>
      </c>
      <c r="AC137" s="77"/>
      <c r="AD137" s="81" t="str">
        <f>IF(ISNUMBER($M137), IF(ISNUMBER(MATRIX!BJ137),M137*MATRIX!BJ137,"n/a"),"")</f>
        <v/>
      </c>
      <c r="AE137" s="77" t="s">
        <v>434</v>
      </c>
      <c r="AF137" s="83" t="str">
        <f>IF(ISNUMBER($M137), IF(ISNUMBER(MATRIX!BL137),$M137*MATRIX!BL137,"n/a"),"")</f>
        <v/>
      </c>
      <c r="AH137" s="223" t="str">
        <f>IF(ISNUMBER($M137), IF(MV&gt;200,IF(ISNUMBER(MATRIX!CL137),MATRIX!CL137,"n/a"),IF(ISNUMBER(MATRIX!CH137),MATRIX!CH137,"n/a")),"")</f>
        <v/>
      </c>
      <c r="AI137" s="1"/>
      <c r="AJ137" s="1" t="str">
        <f>IF(ISNUMBER(M137),IF(AND(ISNUMBER('HI-Z-OUTPUT'!AV137),'HI-Z-OUTPUT'!AV137&lt;&gt;0),'HI-Z-OUTPUT'!AV137,'Hi-Z-INPUT'!$K$7*'Hi-Z-INPUT'!$K$11),"")</f>
        <v/>
      </c>
      <c r="AK137" s="1"/>
      <c r="AL137" s="161" t="str">
        <f t="shared" si="37"/>
        <v/>
      </c>
      <c r="AM137" s="1"/>
      <c r="AN137" s="124" t="str">
        <f>IF(ISNUMBER($M137),IF(MV&lt;200,IF(ISNUMBER(MATRIX!BA137),ROUND(MATRIX!BA137/1000*IDLE*CKWH,2),"-"),IF(ISNUMBER(MATRIX!BK137),ROUND(MATRIX!BK137/1000*IDLE*CKWH,2),"-")),"")</f>
        <v/>
      </c>
      <c r="AO137" s="125" t="str">
        <f t="shared" si="38"/>
        <v/>
      </c>
      <c r="AQ137" s="104" t="str">
        <f>IF(ISNUMBER($M137),IF(MV&lt;200,IF(ISNUMBER(MATRIX!BC137),ROUND(MATRIX!BC137/1000*RUNNING*CKWH,2),"-"),IF(ISNUMBER(MATRIX!BM137),ROUND(MATRIX!BM137/1000*RUNNING*CKWH,2),"-")),"")</f>
        <v/>
      </c>
      <c r="AR137" s="130" t="str">
        <f t="shared" si="39"/>
        <v/>
      </c>
      <c r="AT137" s="104"/>
      <c r="AU137" s="130" t="str">
        <f t="shared" si="40"/>
        <v/>
      </c>
      <c r="AW137" s="129" t="str">
        <f t="shared" si="45"/>
        <v/>
      </c>
      <c r="AX137" s="127" t="str">
        <f t="shared" si="41"/>
        <v/>
      </c>
      <c r="AZ137" s="101" t="str">
        <f>IF(ISNUMBER(M137),IF(ISNUMBER(MATRIX!BU137),M137*MATRIX!BU137,"n/a"),"")</f>
        <v/>
      </c>
      <c r="BA137" s="72"/>
      <c r="BB137" s="72" t="str">
        <f>IF(ISNUMBER(M137),IF(ISNUMBER(MATRIX!BV137*AL137),M137*MATRIX!BV137*AL137,"n/a"),"")</f>
        <v/>
      </c>
      <c r="BC137" s="72"/>
      <c r="BD137" s="100" t="str">
        <f t="shared" si="42"/>
        <v/>
      </c>
      <c r="BE137" s="96"/>
      <c r="BF137" s="157" t="str">
        <f t="shared" si="46"/>
        <v/>
      </c>
      <c r="BG137" s="158" t="str">
        <f t="shared" si="43"/>
        <v/>
      </c>
      <c r="BI137" s="85" t="str">
        <f>IF(ISNUMBER(M137),IF(ISNUMBER(MATRIX!Y137),MATRIX!Y137,"n/a"),"")</f>
        <v/>
      </c>
      <c r="BJ137" s="86" t="str">
        <f t="shared" si="44"/>
        <v/>
      </c>
    </row>
    <row r="138" spans="1:62">
      <c r="A138" s="46" t="str">
        <f>MATRIX!A138</f>
        <v>D&amp;B</v>
      </c>
      <c r="B138" s="11" t="str">
        <f>IF(MATRIX!B138&lt;&gt;0,MATRIX!B138,"-")</f>
        <v>5D</v>
      </c>
      <c r="D138" t="b">
        <f>ISNUMBER(MATRIX!G138)</f>
        <v>0</v>
      </c>
      <c r="E138" t="b">
        <f>ISNUMBER(MATRIX!H138)</f>
        <v>0</v>
      </c>
      <c r="G138" t="b">
        <f>AND(WM&lt;=MATRIX!N138,MATRIX!N138&lt;=PIU*WM)</f>
        <v>0</v>
      </c>
      <c r="H138" t="b">
        <f>AND(WM&lt;=MATRIX!O138,MATRIX!O138&lt;=PIU*WM)</f>
        <v>0</v>
      </c>
      <c r="J138" s="1" t="str">
        <f>IF(AND(D138,G138),CEILING(ML/MATRIX!G138,1),"")</f>
        <v/>
      </c>
      <c r="K138" s="1" t="str">
        <f>IF(AND(E138,H138),CEILING(ML/MATRIX!H138,1),"")</f>
        <v/>
      </c>
      <c r="M138" s="64" t="str">
        <f t="shared" si="35"/>
        <v/>
      </c>
      <c r="O138" s="62" t="str">
        <f>IF(ISNUMBER(M138),M138*MATRIX!E138,"-")</f>
        <v>-</v>
      </c>
      <c r="Q138" s="66" t="str">
        <f>IF(ISNUMBER($M138),IF(KP="kg",M138*MATRIX!CC138,M138*MATRIX!CC138*2.2),"-")</f>
        <v>-</v>
      </c>
      <c r="R138" s="65" t="str">
        <f t="shared" si="36"/>
        <v/>
      </c>
      <c r="T138" s="1" t="str">
        <f>IF(AND(VI&lt;100,ISNUMBER(M138),D138),MATRIX!N138,IF(AND(VI&gt;=100,ISNUMBER(M138),E138),MATRIX!O138,""))</f>
        <v/>
      </c>
      <c r="V138" s="70" t="str">
        <f>IF(ISNUMBER(T138),IF(VI&lt;100,T138*M138*MATRIX!G138,T138*M138*MATRIX!H138),"")</f>
        <v/>
      </c>
      <c r="X138" s="40" t="str">
        <f>IF(ISNUMBER(M138),IF(ISNUMBER(MATRIX!U138),IF(MATRIX!U138-INT(MATRIX!U138)=0,MATRIX!U138,"("&amp;MATRIX!U138&amp;")"),"n/a"),"")</f>
        <v/>
      </c>
      <c r="Y138" s="77"/>
      <c r="Z138" s="81" t="str">
        <f>IF(ISNUMBER(M138), IF(ISNUMBER(MATRIX!AZ138),M138*MATRIX!AZ138,"n/a"),"")</f>
        <v/>
      </c>
      <c r="AA138" s="77"/>
      <c r="AB138" s="83" t="str">
        <f>IF(ISNUMBER($M138), IF(ISNUMBER(MATRIX!BB138),$M138*MATRIX!BB138,"n/a"),"")</f>
        <v/>
      </c>
      <c r="AC138" s="77"/>
      <c r="AD138" s="81" t="str">
        <f>IF(ISNUMBER($M138), IF(ISNUMBER(MATRIX!BJ138),M138*MATRIX!BJ138,"n/a"),"")</f>
        <v/>
      </c>
      <c r="AE138" s="77" t="s">
        <v>434</v>
      </c>
      <c r="AF138" s="83" t="str">
        <f>IF(ISNUMBER($M138), IF(ISNUMBER(MATRIX!BL138),$M138*MATRIX!BL138,"n/a"),"")</f>
        <v/>
      </c>
      <c r="AH138" s="223" t="str">
        <f>IF(ISNUMBER($M138), IF(MV&gt;200,IF(ISNUMBER(MATRIX!CL138),MATRIX!CL138,"n/a"),IF(ISNUMBER(MATRIX!CH138),MATRIX!CH138,"n/a")),"")</f>
        <v/>
      </c>
      <c r="AI138" s="1"/>
      <c r="AJ138" s="1" t="str">
        <f>IF(ISNUMBER(M138),IF(AND(ISNUMBER('HI-Z-OUTPUT'!AV138),'HI-Z-OUTPUT'!AV138&lt;&gt;0),'HI-Z-OUTPUT'!AV138,'Hi-Z-INPUT'!$K$7*'Hi-Z-INPUT'!$K$11),"")</f>
        <v/>
      </c>
      <c r="AK138" s="1"/>
      <c r="AL138" s="161" t="str">
        <f t="shared" si="37"/>
        <v/>
      </c>
      <c r="AM138" s="1"/>
      <c r="AN138" s="124" t="str">
        <f>IF(ISNUMBER($M138),IF(MV&lt;200,IF(ISNUMBER(MATRIX!BA138),ROUND(MATRIX!BA138/1000*IDLE*CKWH,2),"-"),IF(ISNUMBER(MATRIX!BK138),ROUND(MATRIX!BK138/1000*IDLE*CKWH,2),"-")),"")</f>
        <v/>
      </c>
      <c r="AO138" s="125" t="str">
        <f t="shared" si="38"/>
        <v/>
      </c>
      <c r="AQ138" s="104" t="str">
        <f>IF(ISNUMBER($M138),IF(MV&lt;200,IF(ISNUMBER(MATRIX!BC138),ROUND(MATRIX!BC138/1000*RUNNING*CKWH,2),"-"),IF(ISNUMBER(MATRIX!BM138),ROUND(MATRIX!BM138/1000*RUNNING*CKWH,2),"-")),"")</f>
        <v/>
      </c>
      <c r="AR138" s="130" t="str">
        <f t="shared" si="39"/>
        <v/>
      </c>
      <c r="AT138" s="104"/>
      <c r="AU138" s="130" t="str">
        <f t="shared" si="40"/>
        <v/>
      </c>
      <c r="AW138" s="129" t="str">
        <f t="shared" si="45"/>
        <v/>
      </c>
      <c r="AX138" s="127" t="str">
        <f t="shared" si="41"/>
        <v/>
      </c>
      <c r="AZ138" s="101" t="str">
        <f>IF(ISNUMBER(M138),IF(ISNUMBER(MATRIX!BU138),M138*MATRIX!BU138,"n/a"),"")</f>
        <v/>
      </c>
      <c r="BA138" s="72"/>
      <c r="BB138" s="72" t="str">
        <f>IF(ISNUMBER(M138),IF(ISNUMBER(MATRIX!BV138*AL138),M138*MATRIX!BV138*AL138,"n/a"),"")</f>
        <v/>
      </c>
      <c r="BC138" s="72"/>
      <c r="BD138" s="100" t="str">
        <f t="shared" si="42"/>
        <v/>
      </c>
      <c r="BE138" s="96"/>
      <c r="BF138" s="157" t="str">
        <f t="shared" si="46"/>
        <v/>
      </c>
      <c r="BG138" s="158" t="str">
        <f t="shared" si="43"/>
        <v/>
      </c>
      <c r="BI138" s="85" t="str">
        <f>IF(ISNUMBER(M138),IF(ISNUMBER(MATRIX!Y138),MATRIX!Y138,"n/a"),"")</f>
        <v/>
      </c>
      <c r="BJ138" s="86" t="str">
        <f t="shared" si="44"/>
        <v/>
      </c>
    </row>
    <row r="139" spans="1:62">
      <c r="A139" s="46" t="str">
        <f>MATRIX!A139</f>
        <v>Ashly</v>
      </c>
      <c r="B139" s="11" t="str">
        <f>IF(MATRIX!B139&lt;&gt;0,MATRIX!B139,"-")</f>
        <v>NXP 4004</v>
      </c>
      <c r="D139" t="b">
        <f>ISNUMBER(MATRIX!G139)</f>
        <v>1</v>
      </c>
      <c r="E139" t="b">
        <f>ISNUMBER(MATRIX!H139)</f>
        <v>1</v>
      </c>
      <c r="G139" t="b">
        <f>AND(WM&lt;=MATRIX!N139,MATRIX!N139&lt;=PIU*WM)</f>
        <v>0</v>
      </c>
      <c r="H139" t="b">
        <f>AND(WM&lt;=MATRIX!O139,MATRIX!O139&lt;=PIU*WM)</f>
        <v>0</v>
      </c>
      <c r="J139" s="1" t="str">
        <f>IF(AND(D139,G139),CEILING(ML/MATRIX!G139,1),"")</f>
        <v/>
      </c>
      <c r="K139" s="1" t="str">
        <f>IF(AND(E139,H139),CEILING(ML/MATRIX!H139,1),"")</f>
        <v/>
      </c>
      <c r="M139" s="64" t="str">
        <f t="shared" si="35"/>
        <v/>
      </c>
      <c r="O139" s="62" t="str">
        <f>IF(ISNUMBER(M139),M139*MATRIX!E139,"-")</f>
        <v>-</v>
      </c>
      <c r="Q139" s="66" t="str">
        <f>IF(ISNUMBER($M139),IF(KP="kg",M139*MATRIX!CC139,M139*MATRIX!CC139*2.2),"-")</f>
        <v>-</v>
      </c>
      <c r="R139" s="65" t="str">
        <f t="shared" si="36"/>
        <v/>
      </c>
      <c r="T139" s="1" t="str">
        <f>IF(AND(VI&lt;100,ISNUMBER(M139),D139),MATRIX!N139,IF(AND(VI&gt;=100,ISNUMBER(M139),E139),MATRIX!O139,""))</f>
        <v/>
      </c>
      <c r="V139" s="70" t="str">
        <f>IF(ISNUMBER(T139),IF(VI&lt;100,T139*M139*MATRIX!G139,T139*M139*MATRIX!H139),"")</f>
        <v/>
      </c>
      <c r="X139" s="40" t="str">
        <f>IF(ISNUMBER(M139),IF(ISNUMBER(MATRIX!U139),IF(MATRIX!U139-INT(MATRIX!U139)=0,MATRIX!U139,"("&amp;MATRIX!U139&amp;")"),"n/a"),"")</f>
        <v/>
      </c>
      <c r="Y139" s="77"/>
      <c r="Z139" s="81" t="str">
        <f>IF(ISNUMBER(M139), IF(ISNUMBER(MATRIX!AZ139),M139*MATRIX!AZ139,"n/a"),"")</f>
        <v/>
      </c>
      <c r="AA139" s="77"/>
      <c r="AB139" s="83" t="str">
        <f>IF(ISNUMBER($M139), IF(ISNUMBER(MATRIX!BB139),$M139*MATRIX!BB139,"n/a"),"")</f>
        <v/>
      </c>
      <c r="AC139" s="77"/>
      <c r="AD139" s="81" t="str">
        <f>IF(ISNUMBER($M139), IF(ISNUMBER(MATRIX!BJ139),M139*MATRIX!BJ139,"n/a"),"")</f>
        <v/>
      </c>
      <c r="AE139" s="77" t="s">
        <v>434</v>
      </c>
      <c r="AF139" s="83" t="str">
        <f>IF(ISNUMBER($M139), IF(ISNUMBER(MATRIX!BL139),$M139*MATRIX!BL139,"n/a"),"")</f>
        <v/>
      </c>
      <c r="AH139" s="223" t="str">
        <f>IF(ISNUMBER($M139), IF(MV&gt;200,IF(ISNUMBER(MATRIX!CL139),MATRIX!CL139,"n/a"),IF(ISNUMBER(MATRIX!CH139),MATRIX!CH139,"n/a")),"")</f>
        <v/>
      </c>
      <c r="AI139" s="1"/>
      <c r="AJ139" s="1" t="str">
        <f>IF(ISNUMBER(M139),IF(AND(ISNUMBER('HI-Z-OUTPUT'!AV139),'HI-Z-OUTPUT'!AV139&lt;&gt;0),'HI-Z-OUTPUT'!AV139,'Hi-Z-INPUT'!$K$7*'Hi-Z-INPUT'!$K$11),"")</f>
        <v/>
      </c>
      <c r="AK139" s="1"/>
      <c r="AL139" s="161" t="str">
        <f t="shared" si="37"/>
        <v/>
      </c>
      <c r="AM139" s="1"/>
      <c r="AN139" s="124" t="str">
        <f>IF(ISNUMBER($M139),IF(MV&lt;200,IF(ISNUMBER(MATRIX!BA139),ROUND(MATRIX!BA139/1000*IDLE*CKWH,2),"-"),IF(ISNUMBER(MATRIX!BK139),ROUND(MATRIX!BK139/1000*IDLE*CKWH,2),"-")),"")</f>
        <v/>
      </c>
      <c r="AO139" s="125" t="str">
        <f t="shared" si="38"/>
        <v/>
      </c>
      <c r="AQ139" s="104" t="str">
        <f>IF(ISNUMBER($M139),IF(MV&lt;200,IF(ISNUMBER(MATRIX!BC139),ROUND(MATRIX!BC139/1000*RUNNING*CKWH,2),"-"),IF(ISNUMBER(MATRIX!BM139),ROUND(MATRIX!BM139/1000*RUNNING*CKWH,2),"-")),"")</f>
        <v/>
      </c>
      <c r="AR139" s="130" t="str">
        <f t="shared" si="39"/>
        <v/>
      </c>
      <c r="AT139" s="104"/>
      <c r="AU139" s="130" t="str">
        <f t="shared" si="40"/>
        <v/>
      </c>
      <c r="AW139" s="129" t="str">
        <f t="shared" si="45"/>
        <v/>
      </c>
      <c r="AX139" s="127" t="str">
        <f t="shared" si="41"/>
        <v/>
      </c>
      <c r="AZ139" s="101" t="str">
        <f>IF(ISNUMBER(M139),IF(ISNUMBER(MATRIX!BU139),M139*MATRIX!BU139,"n/a"),"")</f>
        <v/>
      </c>
      <c r="BA139" s="72"/>
      <c r="BB139" s="72" t="str">
        <f>IF(ISNUMBER(M139),IF(ISNUMBER(MATRIX!BV139*AL139),M139*MATRIX!BV139*AL139,"n/a"),"")</f>
        <v/>
      </c>
      <c r="BC139" s="72"/>
      <c r="BD139" s="100" t="str">
        <f t="shared" si="42"/>
        <v/>
      </c>
      <c r="BE139" s="96"/>
      <c r="BF139" s="157" t="str">
        <f t="shared" si="46"/>
        <v/>
      </c>
      <c r="BG139" s="158" t="str">
        <f t="shared" si="43"/>
        <v/>
      </c>
      <c r="BI139" s="85" t="str">
        <f>IF(ISNUMBER(M139),IF(ISNUMBER(MATRIX!Y139),MATRIX!Y139,"n/a"),"")</f>
        <v/>
      </c>
      <c r="BJ139" s="86" t="str">
        <f t="shared" si="44"/>
        <v/>
      </c>
    </row>
    <row r="140" spans="1:62">
      <c r="A140" s="46" t="str">
        <f>MATRIX!A140</f>
        <v>Ashly</v>
      </c>
      <c r="B140" s="11" t="str">
        <f>IF(MATRIX!B140&lt;&gt;0,MATRIX!B140,"-")</f>
        <v>NXP 8004</v>
      </c>
      <c r="D140" t="b">
        <f>ISNUMBER(MATRIX!G140)</f>
        <v>1</v>
      </c>
      <c r="E140" t="b">
        <f>ISNUMBER(MATRIX!H140)</f>
        <v>1</v>
      </c>
      <c r="G140" t="b">
        <f>AND(WM&lt;=MATRIX!N140,MATRIX!N140&lt;=PIU*WM)</f>
        <v>0</v>
      </c>
      <c r="H140" t="b">
        <f>AND(WM&lt;=MATRIX!O140,MATRIX!O140&lt;=PIU*WM)</f>
        <v>0</v>
      </c>
      <c r="J140" s="1" t="str">
        <f>IF(AND(D140,G140),CEILING(ML/MATRIX!G140,1),"")</f>
        <v/>
      </c>
      <c r="K140" s="1" t="str">
        <f>IF(AND(E140,H140),CEILING(ML/MATRIX!H140,1),"")</f>
        <v/>
      </c>
      <c r="M140" s="64" t="str">
        <f t="shared" si="35"/>
        <v/>
      </c>
      <c r="O140" s="62" t="str">
        <f>IF(ISNUMBER(M140),M140*MATRIX!E140,"-")</f>
        <v>-</v>
      </c>
      <c r="Q140" s="66" t="str">
        <f>IF(ISNUMBER($M140),IF(KP="kg",M140*MATRIX!CC140,M140*MATRIX!CC140*2.2),"-")</f>
        <v>-</v>
      </c>
      <c r="R140" s="65" t="str">
        <f t="shared" si="36"/>
        <v/>
      </c>
      <c r="T140" s="1" t="str">
        <f>IF(AND(VI&lt;100,ISNUMBER(M140),D140),MATRIX!N140,IF(AND(VI&gt;=100,ISNUMBER(M140),E140),MATRIX!O140,""))</f>
        <v/>
      </c>
      <c r="V140" s="70" t="str">
        <f>IF(ISNUMBER(T140),IF(VI&lt;100,T140*M140*MATRIX!G140,T140*M140*MATRIX!H140),"")</f>
        <v/>
      </c>
      <c r="X140" s="40" t="str">
        <f>IF(ISNUMBER(M140),IF(ISNUMBER(MATRIX!U140),IF(MATRIX!U140-INT(MATRIX!U140)=0,MATRIX!U140,"("&amp;MATRIX!U140&amp;")"),"n/a"),"")</f>
        <v/>
      </c>
      <c r="Y140" s="77"/>
      <c r="Z140" s="81" t="str">
        <f>IF(ISNUMBER(M140), IF(ISNUMBER(MATRIX!AZ140),M140*MATRIX!AZ140,"n/a"),"")</f>
        <v/>
      </c>
      <c r="AA140" s="77"/>
      <c r="AB140" s="83" t="str">
        <f>IF(ISNUMBER($M140), IF(ISNUMBER(MATRIX!BB140),$M140*MATRIX!BB140,"n/a"),"")</f>
        <v/>
      </c>
      <c r="AC140" s="77"/>
      <c r="AD140" s="81" t="str">
        <f>IF(ISNUMBER($M140), IF(ISNUMBER(MATRIX!BJ140),M140*MATRIX!BJ140,"n/a"),"")</f>
        <v/>
      </c>
      <c r="AE140" s="77" t="s">
        <v>434</v>
      </c>
      <c r="AF140" s="83" t="str">
        <f>IF(ISNUMBER($M140), IF(ISNUMBER(MATRIX!BL140),$M140*MATRIX!BL140,"n/a"),"")</f>
        <v/>
      </c>
      <c r="AH140" s="223" t="str">
        <f>IF(ISNUMBER($M140), IF(MV&gt;200,IF(ISNUMBER(MATRIX!CL140),MATRIX!CL140,"n/a"),IF(ISNUMBER(MATRIX!CH140),MATRIX!CH140,"n/a")),"")</f>
        <v/>
      </c>
      <c r="AI140" s="1"/>
      <c r="AJ140" s="1" t="str">
        <f>IF(ISNUMBER(M140),IF(AND(ISNUMBER('HI-Z-OUTPUT'!AV140),'HI-Z-OUTPUT'!AV140&lt;&gt;0),'HI-Z-OUTPUT'!AV140,'Hi-Z-INPUT'!$K$7*'Hi-Z-INPUT'!$K$11),"")</f>
        <v/>
      </c>
      <c r="AK140" s="1"/>
      <c r="AL140" s="161" t="str">
        <f t="shared" si="37"/>
        <v/>
      </c>
      <c r="AM140" s="1"/>
      <c r="AN140" s="124" t="str">
        <f>IF(ISNUMBER($M140),IF(MV&lt;200,IF(ISNUMBER(MATRIX!BA140),ROUND(MATRIX!BA140/1000*IDLE*CKWH,2),"-"),IF(ISNUMBER(MATRIX!BK140),ROUND(MATRIX!BK140/1000*IDLE*CKWH,2),"-")),"")</f>
        <v/>
      </c>
      <c r="AO140" s="125" t="str">
        <f t="shared" si="38"/>
        <v/>
      </c>
      <c r="AQ140" s="104" t="str">
        <f>IF(ISNUMBER($M140),IF(MV&lt;200,IF(ISNUMBER(MATRIX!BC140),ROUND(MATRIX!BC140/1000*RUNNING*CKWH,2),"-"),IF(ISNUMBER(MATRIX!BM140),ROUND(MATRIX!BM140/1000*RUNNING*CKWH,2),"-")),"")</f>
        <v/>
      </c>
      <c r="AR140" s="130" t="str">
        <f t="shared" si="39"/>
        <v/>
      </c>
      <c r="AT140" s="104"/>
      <c r="AU140" s="130" t="str">
        <f t="shared" si="40"/>
        <v/>
      </c>
      <c r="AW140" s="129" t="str">
        <f t="shared" si="45"/>
        <v/>
      </c>
      <c r="AX140" s="127" t="str">
        <f t="shared" si="41"/>
        <v/>
      </c>
      <c r="AZ140" s="101" t="str">
        <f>IF(ISNUMBER(M140),IF(ISNUMBER(MATRIX!BU140),M140*MATRIX!BU140,"n/a"),"")</f>
        <v/>
      </c>
      <c r="BA140" s="72"/>
      <c r="BB140" s="72" t="str">
        <f>IF(ISNUMBER(M140),IF(ISNUMBER(MATRIX!BV140*AL140),M140*MATRIX!BV140*AL140,"n/a"),"")</f>
        <v/>
      </c>
      <c r="BC140" s="72"/>
      <c r="BD140" s="100" t="str">
        <f t="shared" si="42"/>
        <v/>
      </c>
      <c r="BE140" s="96"/>
      <c r="BF140" s="157" t="str">
        <f t="shared" si="46"/>
        <v/>
      </c>
      <c r="BG140" s="158" t="str">
        <f t="shared" si="43"/>
        <v/>
      </c>
      <c r="BI140" s="85" t="str">
        <f>IF(ISNUMBER(M140),IF(ISNUMBER(MATRIX!Y140),MATRIX!Y140,"n/a"),"")</f>
        <v/>
      </c>
      <c r="BJ140" s="86" t="str">
        <f t="shared" si="44"/>
        <v/>
      </c>
    </row>
    <row r="141" spans="1:62">
      <c r="A141" s="46" t="str">
        <f>MATRIX!A141</f>
        <v>Ashly</v>
      </c>
      <c r="B141" s="11" t="str">
        <f>IF(MATRIX!B141&lt;&gt;0,MATRIX!B141,"-")</f>
        <v>NXP 1.54</v>
      </c>
      <c r="D141" t="b">
        <f>ISNUMBER(MATRIX!G141)</f>
        <v>1</v>
      </c>
      <c r="E141" t="b">
        <f>ISNUMBER(MATRIX!H141)</f>
        <v>1</v>
      </c>
      <c r="G141" t="b">
        <f>AND(WM&lt;=MATRIX!N141,MATRIX!N141&lt;=PIU*WM)</f>
        <v>0</v>
      </c>
      <c r="H141" t="b">
        <f>AND(WM&lt;=MATRIX!O141,MATRIX!O141&lt;=PIU*WM)</f>
        <v>0</v>
      </c>
      <c r="J141" s="1" t="str">
        <f>IF(AND(D141,G141),CEILING(ML/MATRIX!G141,1),"")</f>
        <v/>
      </c>
      <c r="K141" s="1" t="str">
        <f>IF(AND(E141,H141),CEILING(ML/MATRIX!H141,1),"")</f>
        <v/>
      </c>
      <c r="M141" s="64" t="str">
        <f t="shared" si="35"/>
        <v/>
      </c>
      <c r="O141" s="62" t="str">
        <f>IF(ISNUMBER(M141),M141*MATRIX!E141,"-")</f>
        <v>-</v>
      </c>
      <c r="Q141" s="66" t="str">
        <f>IF(ISNUMBER($M141),IF(KP="kg",M141*MATRIX!CC141,M141*MATRIX!CC141*2.2),"-")</f>
        <v>-</v>
      </c>
      <c r="R141" s="65" t="str">
        <f t="shared" si="36"/>
        <v/>
      </c>
      <c r="T141" s="1" t="str">
        <f>IF(AND(VI&lt;100,ISNUMBER(M141),D141),MATRIX!N141,IF(AND(VI&gt;=100,ISNUMBER(M141),E141),MATRIX!O141,""))</f>
        <v/>
      </c>
      <c r="V141" s="70" t="str">
        <f>IF(ISNUMBER(T141),IF(VI&lt;100,T141*M141*MATRIX!G141,T141*M141*MATRIX!H141),"")</f>
        <v/>
      </c>
      <c r="X141" s="40" t="str">
        <f>IF(ISNUMBER(M141),IF(ISNUMBER(MATRIX!U141),IF(MATRIX!U141-INT(MATRIX!U141)=0,MATRIX!U141,"("&amp;MATRIX!U141&amp;")"),"n/a"),"")</f>
        <v/>
      </c>
      <c r="Y141" s="77"/>
      <c r="Z141" s="81" t="str">
        <f>IF(ISNUMBER(M141), IF(ISNUMBER(MATRIX!AZ141),M141*MATRIX!AZ141,"n/a"),"")</f>
        <v/>
      </c>
      <c r="AA141" s="77"/>
      <c r="AB141" s="83" t="str">
        <f>IF(ISNUMBER($M141), IF(ISNUMBER(MATRIX!BB141),$M141*MATRIX!BB141,"n/a"),"")</f>
        <v/>
      </c>
      <c r="AC141" s="77"/>
      <c r="AD141" s="81" t="str">
        <f>IF(ISNUMBER($M141), IF(ISNUMBER(MATRIX!BJ141),M141*MATRIX!BJ141,"n/a"),"")</f>
        <v/>
      </c>
      <c r="AE141" s="77" t="s">
        <v>434</v>
      </c>
      <c r="AF141" s="83" t="str">
        <f>IF(ISNUMBER($M141), IF(ISNUMBER(MATRIX!BL141),$M141*MATRIX!BL141,"n/a"),"")</f>
        <v/>
      </c>
      <c r="AH141" s="223" t="str">
        <f>IF(ISNUMBER($M141), IF(MV&gt;200,IF(ISNUMBER(MATRIX!CL141),MATRIX!CL141,"n/a"),IF(ISNUMBER(MATRIX!CH141),MATRIX!CH141,"n/a")),"")</f>
        <v/>
      </c>
      <c r="AI141" s="1"/>
      <c r="AJ141" s="1" t="str">
        <f>IF(ISNUMBER(M141),IF(AND(ISNUMBER('HI-Z-OUTPUT'!AV141),'HI-Z-OUTPUT'!AV141&lt;&gt;0),'HI-Z-OUTPUT'!AV141,'Hi-Z-INPUT'!$K$7*'Hi-Z-INPUT'!$K$11),"")</f>
        <v/>
      </c>
      <c r="AK141" s="1"/>
      <c r="AL141" s="161" t="str">
        <f t="shared" si="37"/>
        <v/>
      </c>
      <c r="AM141" s="1"/>
      <c r="AN141" s="124" t="str">
        <f>IF(ISNUMBER($M141),IF(MV&lt;200,IF(ISNUMBER(MATRIX!BA141),ROUND(MATRIX!BA141/1000*IDLE*CKWH,2),"-"),IF(ISNUMBER(MATRIX!BK141),ROUND(MATRIX!BK141/1000*IDLE*CKWH,2),"-")),"")</f>
        <v/>
      </c>
      <c r="AO141" s="125" t="str">
        <f t="shared" si="38"/>
        <v/>
      </c>
      <c r="AQ141" s="104" t="str">
        <f>IF(ISNUMBER($M141),IF(MV&lt;200,IF(ISNUMBER(MATRIX!BC141),ROUND(MATRIX!BC141/1000*RUNNING*CKWH,2),"-"),IF(ISNUMBER(MATRIX!BM141),ROUND(MATRIX!BM141/1000*RUNNING*CKWH,2),"-")),"")</f>
        <v/>
      </c>
      <c r="AR141" s="130" t="str">
        <f t="shared" si="39"/>
        <v/>
      </c>
      <c r="AT141" s="104"/>
      <c r="AU141" s="130" t="str">
        <f t="shared" si="40"/>
        <v/>
      </c>
      <c r="AW141" s="129" t="str">
        <f t="shared" si="45"/>
        <v/>
      </c>
      <c r="AX141" s="127" t="str">
        <f t="shared" si="41"/>
        <v/>
      </c>
      <c r="AZ141" s="101" t="str">
        <f>IF(ISNUMBER(M141),IF(ISNUMBER(MATRIX!BU141),M141*MATRIX!BU141,"n/a"),"")</f>
        <v/>
      </c>
      <c r="BA141" s="72"/>
      <c r="BB141" s="72" t="str">
        <f>IF(ISNUMBER(M141),IF(ISNUMBER(MATRIX!BV141*AL141),M141*MATRIX!BV141*AL141,"n/a"),"")</f>
        <v/>
      </c>
      <c r="BC141" s="72"/>
      <c r="BD141" s="100" t="str">
        <f t="shared" si="42"/>
        <v/>
      </c>
      <c r="BE141" s="96"/>
      <c r="BF141" s="157" t="str">
        <f t="shared" si="46"/>
        <v/>
      </c>
      <c r="BG141" s="158" t="str">
        <f t="shared" si="43"/>
        <v/>
      </c>
      <c r="BI141" s="85" t="str">
        <f>IF(ISNUMBER(M141),IF(ISNUMBER(MATRIX!Y141),MATRIX!Y141,"n/a"),"")</f>
        <v/>
      </c>
      <c r="BJ141" s="86" t="str">
        <f t="shared" si="44"/>
        <v/>
      </c>
    </row>
    <row r="142" spans="1:62">
      <c r="A142" s="46" t="str">
        <f>MATRIX!A142</f>
        <v>Ashly</v>
      </c>
      <c r="B142" s="11" t="str">
        <f>IF(MATRIX!B142&lt;&gt;0,MATRIX!B142,"-")</f>
        <v>CA 1.54</v>
      </c>
      <c r="D142" t="b">
        <f>ISNUMBER(MATRIX!G142)</f>
        <v>1</v>
      </c>
      <c r="E142" t="b">
        <f>ISNUMBER(MATRIX!H142)</f>
        <v>1</v>
      </c>
      <c r="G142" t="b">
        <f>AND(WM&lt;=MATRIX!N142,MATRIX!N142&lt;=PIU*WM)</f>
        <v>0</v>
      </c>
      <c r="H142" t="b">
        <f>AND(WM&lt;=MATRIX!O142,MATRIX!O142&lt;=PIU*WM)</f>
        <v>0</v>
      </c>
      <c r="J142" s="1" t="str">
        <f>IF(AND(D142,G142),CEILING(ML/MATRIX!G142,1),"")</f>
        <v/>
      </c>
      <c r="K142" s="1" t="str">
        <f>IF(AND(E142,H142),CEILING(ML/MATRIX!H142,1),"")</f>
        <v/>
      </c>
      <c r="M142" s="64" t="str">
        <f t="shared" si="35"/>
        <v/>
      </c>
      <c r="O142" s="62" t="str">
        <f>IF(ISNUMBER(M142),M142*MATRIX!E142,"-")</f>
        <v>-</v>
      </c>
      <c r="Q142" s="66" t="str">
        <f>IF(ISNUMBER($M142),IF(KP="kg",M142*MATRIX!CC142,M142*MATRIX!CC142*2.2),"-")</f>
        <v>-</v>
      </c>
      <c r="R142" s="65" t="str">
        <f t="shared" si="36"/>
        <v/>
      </c>
      <c r="T142" s="1" t="str">
        <f>IF(AND(VI&lt;100,ISNUMBER(M142),D142),MATRIX!N142,IF(AND(VI&gt;=100,ISNUMBER(M142),E142),MATRIX!O142,""))</f>
        <v/>
      </c>
      <c r="V142" s="70" t="str">
        <f>IF(ISNUMBER(T142),IF(VI&lt;100,T142*M142*MATRIX!G142,T142*M142*MATRIX!H142),"")</f>
        <v/>
      </c>
      <c r="X142" s="40" t="str">
        <f>IF(ISNUMBER(M142),IF(ISNUMBER(MATRIX!U142),IF(MATRIX!U142-INT(MATRIX!U142)=0,MATRIX!U142,"("&amp;MATRIX!U142&amp;")"),"n/a"),"")</f>
        <v/>
      </c>
      <c r="Y142" s="77"/>
      <c r="Z142" s="81" t="str">
        <f>IF(ISNUMBER(M142), IF(ISNUMBER(MATRIX!AZ142),M142*MATRIX!AZ142,"n/a"),"")</f>
        <v/>
      </c>
      <c r="AA142" s="77"/>
      <c r="AB142" s="83" t="str">
        <f>IF(ISNUMBER($M142), IF(ISNUMBER(MATRIX!BB142),$M142*MATRIX!BB142,"n/a"),"")</f>
        <v/>
      </c>
      <c r="AC142" s="77"/>
      <c r="AD142" s="81" t="str">
        <f>IF(ISNUMBER($M142), IF(ISNUMBER(MATRIX!BJ142),M142*MATRIX!BJ142,"n/a"),"")</f>
        <v/>
      </c>
      <c r="AE142" s="77" t="s">
        <v>434</v>
      </c>
      <c r="AF142" s="83" t="str">
        <f>IF(ISNUMBER($M142), IF(ISNUMBER(MATRIX!BL142),$M142*MATRIX!BL142,"n/a"),"")</f>
        <v/>
      </c>
      <c r="AH142" s="223" t="str">
        <f>IF(ISNUMBER($M142), IF(MV&gt;200,IF(ISNUMBER(MATRIX!CL142),MATRIX!CL142,"n/a"),IF(ISNUMBER(MATRIX!CH142),MATRIX!CH142,"n/a")),"")</f>
        <v/>
      </c>
      <c r="AI142" s="1"/>
      <c r="AJ142" s="1" t="str">
        <f>IF(ISNUMBER(M142),IF(AND(ISNUMBER('HI-Z-OUTPUT'!AV142),'HI-Z-OUTPUT'!AV142&lt;&gt;0),'HI-Z-OUTPUT'!AV142,'Hi-Z-INPUT'!$K$7*'Hi-Z-INPUT'!$K$11),"")</f>
        <v/>
      </c>
      <c r="AK142" s="1"/>
      <c r="AL142" s="161" t="str">
        <f t="shared" si="37"/>
        <v/>
      </c>
      <c r="AM142" s="1"/>
      <c r="AN142" s="124" t="str">
        <f>IF(ISNUMBER($M142),IF(MV&lt;200,IF(ISNUMBER(MATRIX!BA142),ROUND(MATRIX!BA142/1000*IDLE*CKWH,2),"-"),IF(ISNUMBER(MATRIX!BK142),ROUND(MATRIX!BK142/1000*IDLE*CKWH,2),"-")),"")</f>
        <v/>
      </c>
      <c r="AO142" s="125" t="str">
        <f t="shared" si="38"/>
        <v/>
      </c>
      <c r="AQ142" s="104" t="str">
        <f>IF(ISNUMBER($M142),IF(MV&lt;200,IF(ISNUMBER(MATRIX!BC142),ROUND(MATRIX!BC142/1000*RUNNING*CKWH,2),"-"),IF(ISNUMBER(MATRIX!BM142),ROUND(MATRIX!BM142/1000*RUNNING*CKWH,2),"-")),"")</f>
        <v/>
      </c>
      <c r="AR142" s="130" t="str">
        <f t="shared" si="39"/>
        <v/>
      </c>
      <c r="AT142" s="104"/>
      <c r="AU142" s="130" t="str">
        <f t="shared" si="40"/>
        <v/>
      </c>
      <c r="AW142" s="129" t="str">
        <f t="shared" si="45"/>
        <v/>
      </c>
      <c r="AX142" s="127" t="str">
        <f t="shared" si="41"/>
        <v/>
      </c>
      <c r="AZ142" s="101" t="str">
        <f>IF(ISNUMBER(M142),IF(ISNUMBER(MATRIX!BU142),M142*MATRIX!BU142,"n/a"),"")</f>
        <v/>
      </c>
      <c r="BA142" s="72"/>
      <c r="BB142" s="72" t="str">
        <f>IF(ISNUMBER(M142),IF(ISNUMBER(MATRIX!BV142*AL142),M142*MATRIX!BV142*AL142,"n/a"),"")</f>
        <v/>
      </c>
      <c r="BC142" s="72"/>
      <c r="BD142" s="100" t="str">
        <f t="shared" si="42"/>
        <v/>
      </c>
      <c r="BE142" s="96"/>
      <c r="BF142" s="157" t="str">
        <f t="shared" si="46"/>
        <v/>
      </c>
      <c r="BG142" s="158" t="str">
        <f t="shared" si="43"/>
        <v/>
      </c>
      <c r="BI142" s="85" t="str">
        <f>IF(ISNUMBER(M142),IF(ISNUMBER(MATRIX!Y142),MATRIX!Y142,"n/a"),"")</f>
        <v/>
      </c>
      <c r="BJ142" s="86" t="str">
        <f t="shared" si="44"/>
        <v/>
      </c>
    </row>
    <row r="143" spans="1:62">
      <c r="A143" s="46" t="str">
        <f>MATRIX!A143</f>
        <v>Ashly</v>
      </c>
      <c r="B143" s="11" t="str">
        <f>IF(MATRIX!B143&lt;&gt;0,MATRIX!B143,"-")</f>
        <v>CA 1.52</v>
      </c>
      <c r="D143" t="b">
        <f>ISNUMBER(MATRIX!G143)</f>
        <v>1</v>
      </c>
      <c r="E143" t="b">
        <f>ISNUMBER(MATRIX!H143)</f>
        <v>1</v>
      </c>
      <c r="G143" t="b">
        <f>AND(WM&lt;=MATRIX!N143,MATRIX!N143&lt;=PIU*WM)</f>
        <v>0</v>
      </c>
      <c r="H143" t="b">
        <f>AND(WM&lt;=MATRIX!O143,MATRIX!O143&lt;=PIU*WM)</f>
        <v>0</v>
      </c>
      <c r="J143" s="1" t="str">
        <f>IF(AND(D143,G143),CEILING(ML/MATRIX!G143,1),"")</f>
        <v/>
      </c>
      <c r="K143" s="1" t="str">
        <f>IF(AND(E143,H143),CEILING(ML/MATRIX!H143,1),"")</f>
        <v/>
      </c>
      <c r="M143" s="64" t="str">
        <f t="shared" si="35"/>
        <v/>
      </c>
      <c r="O143" s="62" t="str">
        <f>IF(ISNUMBER(M143),M143*MATRIX!E143,"-")</f>
        <v>-</v>
      </c>
      <c r="Q143" s="66" t="str">
        <f>IF(ISNUMBER($M143),IF(KP="kg",M143*MATRIX!CC143,M143*MATRIX!CC143*2.2),"-")</f>
        <v>-</v>
      </c>
      <c r="R143" s="65" t="str">
        <f t="shared" si="36"/>
        <v/>
      </c>
      <c r="T143" s="1" t="str">
        <f>IF(AND(VI&lt;100,ISNUMBER(M143),D143),MATRIX!N143,IF(AND(VI&gt;=100,ISNUMBER(M143),E143),MATRIX!O143,""))</f>
        <v/>
      </c>
      <c r="V143" s="70" t="str">
        <f>IF(ISNUMBER(T143),IF(VI&lt;100,T143*M143*MATRIX!G143,T143*M143*MATRIX!H143),"")</f>
        <v/>
      </c>
      <c r="X143" s="40" t="str">
        <f>IF(ISNUMBER(M143),IF(ISNUMBER(MATRIX!U143),IF(MATRIX!U143-INT(MATRIX!U143)=0,MATRIX!U143,"("&amp;MATRIX!U143&amp;")"),"n/a"),"")</f>
        <v/>
      </c>
      <c r="Y143" s="77"/>
      <c r="Z143" s="81" t="str">
        <f>IF(ISNUMBER(M143), IF(ISNUMBER(MATRIX!AZ143),M143*MATRIX!AZ143,"n/a"),"")</f>
        <v/>
      </c>
      <c r="AA143" s="77"/>
      <c r="AB143" s="83" t="str">
        <f>IF(ISNUMBER($M143), IF(ISNUMBER(MATRIX!BB143),$M143*MATRIX!BB143,"n/a"),"")</f>
        <v/>
      </c>
      <c r="AC143" s="77"/>
      <c r="AD143" s="81" t="str">
        <f>IF(ISNUMBER($M143), IF(ISNUMBER(MATRIX!BJ143),M143*MATRIX!BJ143,"n/a"),"")</f>
        <v/>
      </c>
      <c r="AE143" s="77" t="s">
        <v>434</v>
      </c>
      <c r="AF143" s="83" t="str">
        <f>IF(ISNUMBER($M143), IF(ISNUMBER(MATRIX!BL143),$M143*MATRIX!BL143,"n/a"),"")</f>
        <v/>
      </c>
      <c r="AH143" s="223" t="str">
        <f>IF(ISNUMBER($M143), IF(MV&gt;200,IF(ISNUMBER(MATRIX!CL143),MATRIX!CL143,"n/a"),IF(ISNUMBER(MATRIX!CH143),MATRIX!CH143,"n/a")),"")</f>
        <v/>
      </c>
      <c r="AI143" s="1"/>
      <c r="AJ143" s="1" t="str">
        <f>IF(ISNUMBER(M143),IF(AND(ISNUMBER('HI-Z-OUTPUT'!AV143),'HI-Z-OUTPUT'!AV143&lt;&gt;0),'HI-Z-OUTPUT'!AV143,'Hi-Z-INPUT'!$K$7*'Hi-Z-INPUT'!$K$11),"")</f>
        <v/>
      </c>
      <c r="AK143" s="1"/>
      <c r="AL143" s="161" t="str">
        <f t="shared" si="37"/>
        <v/>
      </c>
      <c r="AM143" s="1"/>
      <c r="AN143" s="124" t="str">
        <f>IF(ISNUMBER($M143),IF(MV&lt;200,IF(ISNUMBER(MATRIX!BA143),ROUND(MATRIX!BA143/1000*IDLE*CKWH,2),"-"),IF(ISNUMBER(MATRIX!BK143),ROUND(MATRIX!BK143/1000*IDLE*CKWH,2),"-")),"")</f>
        <v/>
      </c>
      <c r="AO143" s="125" t="str">
        <f t="shared" si="38"/>
        <v/>
      </c>
      <c r="AQ143" s="104" t="str">
        <f>IF(ISNUMBER($M143),IF(MV&lt;200,IF(ISNUMBER(MATRIX!BC143),ROUND(MATRIX!BC143/1000*RUNNING*CKWH,2),"-"),IF(ISNUMBER(MATRIX!BM143),ROUND(MATRIX!BM143/1000*RUNNING*CKWH,2),"-")),"")</f>
        <v/>
      </c>
      <c r="AR143" s="130" t="str">
        <f t="shared" si="39"/>
        <v/>
      </c>
      <c r="AT143" s="104"/>
      <c r="AU143" s="130" t="str">
        <f t="shared" si="40"/>
        <v/>
      </c>
      <c r="AW143" s="129" t="str">
        <f t="shared" si="45"/>
        <v/>
      </c>
      <c r="AX143" s="127" t="str">
        <f t="shared" si="41"/>
        <v/>
      </c>
      <c r="AZ143" s="101" t="str">
        <f>IF(ISNUMBER(M143),IF(ISNUMBER(MATRIX!BU143),M143*MATRIX!BU143,"n/a"),"")</f>
        <v/>
      </c>
      <c r="BA143" s="72"/>
      <c r="BB143" s="72" t="str">
        <f>IF(ISNUMBER(M143),IF(ISNUMBER(MATRIX!BV143*AL143),M143*MATRIX!BV143*AL143,"n/a"),"")</f>
        <v/>
      </c>
      <c r="BC143" s="72"/>
      <c r="BD143" s="100" t="str">
        <f t="shared" si="42"/>
        <v/>
      </c>
      <c r="BE143" s="96"/>
      <c r="BF143" s="157" t="str">
        <f t="shared" si="46"/>
        <v/>
      </c>
      <c r="BG143" s="158" t="str">
        <f t="shared" si="43"/>
        <v/>
      </c>
      <c r="BI143" s="85" t="str">
        <f>IF(ISNUMBER(M143),IF(ISNUMBER(MATRIX!Y143),MATRIX!Y143,"n/a"),"")</f>
        <v/>
      </c>
      <c r="BJ143" s="86" t="str">
        <f t="shared" si="44"/>
        <v/>
      </c>
    </row>
    <row r="144" spans="1:62">
      <c r="A144" s="46" t="str">
        <f>MATRIX!A144</f>
        <v>Ashly</v>
      </c>
      <c r="B144" s="11" t="str">
        <f>IF(MATRIX!B144&lt;&gt;0,MATRIX!B144,"-")</f>
        <v>CA 1.04</v>
      </c>
      <c r="D144" t="b">
        <f>ISNUMBER(MATRIX!G144)</f>
        <v>1</v>
      </c>
      <c r="E144" t="b">
        <f>ISNUMBER(MATRIX!H144)</f>
        <v>1</v>
      </c>
      <c r="G144" t="b">
        <f>AND(WM&lt;=MATRIX!N144,MATRIX!N144&lt;=PIU*WM)</f>
        <v>0</v>
      </c>
      <c r="H144" t="b">
        <f>AND(WM&lt;=MATRIX!O144,MATRIX!O144&lt;=PIU*WM)</f>
        <v>0</v>
      </c>
      <c r="J144" s="1" t="str">
        <f>IF(AND(D144,G144),CEILING(ML/MATRIX!G144,1),"")</f>
        <v/>
      </c>
      <c r="K144" s="1" t="str">
        <f>IF(AND(E144,H144),CEILING(ML/MATRIX!H144,1),"")</f>
        <v/>
      </c>
      <c r="M144" s="64" t="str">
        <f t="shared" si="35"/>
        <v/>
      </c>
      <c r="O144" s="62" t="str">
        <f>IF(ISNUMBER(M144),M144*MATRIX!E144,"-")</f>
        <v>-</v>
      </c>
      <c r="Q144" s="66" t="str">
        <f>IF(ISNUMBER($M144),IF(KP="kg",M144*MATRIX!CC144,M144*MATRIX!CC144*2.2),"-")</f>
        <v>-</v>
      </c>
      <c r="R144" s="65" t="str">
        <f t="shared" si="36"/>
        <v/>
      </c>
      <c r="T144" s="1" t="str">
        <f>IF(AND(VI&lt;100,ISNUMBER(M144),D144),MATRIX!N144,IF(AND(VI&gt;=100,ISNUMBER(M144),E144),MATRIX!O144,""))</f>
        <v/>
      </c>
      <c r="V144" s="70" t="str">
        <f>IF(ISNUMBER(T144),IF(VI&lt;100,T144*M144*MATRIX!G144,T144*M144*MATRIX!H144),"")</f>
        <v/>
      </c>
      <c r="X144" s="40" t="str">
        <f>IF(ISNUMBER(M144),IF(ISNUMBER(MATRIX!U144),IF(MATRIX!U144-INT(MATRIX!U144)=0,MATRIX!U144,"("&amp;MATRIX!U144&amp;")"),"n/a"),"")</f>
        <v/>
      </c>
      <c r="Y144" s="77"/>
      <c r="Z144" s="81" t="str">
        <f>IF(ISNUMBER(M144), IF(ISNUMBER(MATRIX!AZ144),M144*MATRIX!AZ144,"n/a"),"")</f>
        <v/>
      </c>
      <c r="AA144" s="77"/>
      <c r="AB144" s="83" t="str">
        <f>IF(ISNUMBER($M144), IF(ISNUMBER(MATRIX!BB144),$M144*MATRIX!BB144,"n/a"),"")</f>
        <v/>
      </c>
      <c r="AC144" s="77"/>
      <c r="AD144" s="81" t="str">
        <f>IF(ISNUMBER($M144), IF(ISNUMBER(MATRIX!BJ144),M144*MATRIX!BJ144,"n/a"),"")</f>
        <v/>
      </c>
      <c r="AE144" s="77" t="s">
        <v>434</v>
      </c>
      <c r="AF144" s="83" t="str">
        <f>IF(ISNUMBER($M144), IF(ISNUMBER(MATRIX!BL144),$M144*MATRIX!BL144,"n/a"),"")</f>
        <v/>
      </c>
      <c r="AH144" s="223" t="str">
        <f>IF(ISNUMBER($M144), IF(MV&gt;200,IF(ISNUMBER(MATRIX!CL144),MATRIX!CL144,"n/a"),IF(ISNUMBER(MATRIX!CH144),MATRIX!CH144,"n/a")),"")</f>
        <v/>
      </c>
      <c r="AI144" s="1"/>
      <c r="AJ144" s="1" t="str">
        <f>IF(ISNUMBER(M144),IF(AND(ISNUMBER('HI-Z-OUTPUT'!AV144),'HI-Z-OUTPUT'!AV144&lt;&gt;0),'HI-Z-OUTPUT'!AV144,'Hi-Z-INPUT'!$K$7*'Hi-Z-INPUT'!$K$11),"")</f>
        <v/>
      </c>
      <c r="AK144" s="1"/>
      <c r="AL144" s="161" t="str">
        <f t="shared" si="37"/>
        <v/>
      </c>
      <c r="AM144" s="1"/>
      <c r="AN144" s="124" t="str">
        <f>IF(ISNUMBER($M144),IF(MV&lt;200,IF(ISNUMBER(MATRIX!BA144),ROUND(MATRIX!BA144/1000*IDLE*CKWH,2),"-"),IF(ISNUMBER(MATRIX!BK144),ROUND(MATRIX!BK144/1000*IDLE*CKWH,2),"-")),"")</f>
        <v/>
      </c>
      <c r="AO144" s="125" t="str">
        <f t="shared" si="38"/>
        <v/>
      </c>
      <c r="AQ144" s="104" t="str">
        <f>IF(ISNUMBER($M144),IF(MV&lt;200,IF(ISNUMBER(MATRIX!BC144),ROUND(MATRIX!BC144/1000*RUNNING*CKWH,2),"-"),IF(ISNUMBER(MATRIX!BM144),ROUND(MATRIX!BM144/1000*RUNNING*CKWH,2),"-")),"")</f>
        <v/>
      </c>
      <c r="AR144" s="130" t="str">
        <f t="shared" si="39"/>
        <v/>
      </c>
      <c r="AT144" s="104"/>
      <c r="AU144" s="130" t="str">
        <f t="shared" si="40"/>
        <v/>
      </c>
      <c r="AW144" s="129" t="str">
        <f t="shared" si="45"/>
        <v/>
      </c>
      <c r="AX144" s="127" t="str">
        <f t="shared" si="41"/>
        <v/>
      </c>
      <c r="AZ144" s="101" t="str">
        <f>IF(ISNUMBER(M144),IF(ISNUMBER(MATRIX!BU144),M144*MATRIX!BU144,"n/a"),"")</f>
        <v/>
      </c>
      <c r="BA144" s="72"/>
      <c r="BB144" s="72" t="str">
        <f>IF(ISNUMBER(M144),IF(ISNUMBER(MATRIX!BV144*AL144),M144*MATRIX!BV144*AL144,"n/a"),"")</f>
        <v/>
      </c>
      <c r="BC144" s="72"/>
      <c r="BD144" s="100" t="str">
        <f t="shared" si="42"/>
        <v/>
      </c>
      <c r="BE144" s="96"/>
      <c r="BF144" s="157" t="str">
        <f t="shared" si="46"/>
        <v/>
      </c>
      <c r="BG144" s="158" t="str">
        <f t="shared" si="43"/>
        <v/>
      </c>
      <c r="BI144" s="85" t="str">
        <f>IF(ISNUMBER(M144),IF(ISNUMBER(MATRIX!Y144),MATRIX!Y144,"n/a"),"")</f>
        <v/>
      </c>
      <c r="BJ144" s="86" t="str">
        <f t="shared" si="44"/>
        <v/>
      </c>
    </row>
    <row r="145" spans="1:62">
      <c r="A145" s="46" t="str">
        <f>MATRIX!A145</f>
        <v>Ashly</v>
      </c>
      <c r="B145" s="11" t="str">
        <f>IF(MATRIX!B145&lt;&gt;0,MATRIX!B145,"-")</f>
        <v>CA 1.02</v>
      </c>
      <c r="D145" t="b">
        <f>ISNUMBER(MATRIX!G145)</f>
        <v>1</v>
      </c>
      <c r="E145" t="b">
        <f>ISNUMBER(MATRIX!H145)</f>
        <v>1</v>
      </c>
      <c r="G145" t="b">
        <f>AND(WM&lt;=MATRIX!N145,MATRIX!N145&lt;=PIU*WM)</f>
        <v>0</v>
      </c>
      <c r="H145" t="b">
        <f>AND(WM&lt;=MATRIX!O145,MATRIX!O145&lt;=PIU*WM)</f>
        <v>0</v>
      </c>
      <c r="J145" s="1" t="str">
        <f>IF(AND(D145,G145),CEILING(ML/MATRIX!G145,1),"")</f>
        <v/>
      </c>
      <c r="K145" s="1" t="str">
        <f>IF(AND(E145,H145),CEILING(ML/MATRIX!H145,1),"")</f>
        <v/>
      </c>
      <c r="M145" s="64" t="str">
        <f t="shared" si="35"/>
        <v/>
      </c>
      <c r="O145" s="62" t="str">
        <f>IF(ISNUMBER(M145),M145*MATRIX!E145,"-")</f>
        <v>-</v>
      </c>
      <c r="Q145" s="66" t="str">
        <f>IF(ISNUMBER($M145),IF(KP="kg",M145*MATRIX!CC145,M145*MATRIX!CC145*2.2),"-")</f>
        <v>-</v>
      </c>
      <c r="R145" s="65" t="str">
        <f t="shared" si="36"/>
        <v/>
      </c>
      <c r="T145" s="1" t="str">
        <f>IF(AND(VI&lt;100,ISNUMBER(M145),D145),MATRIX!N145,IF(AND(VI&gt;=100,ISNUMBER(M145),E145),MATRIX!O145,""))</f>
        <v/>
      </c>
      <c r="V145" s="70" t="str">
        <f>IF(ISNUMBER(T145),IF(VI&lt;100,T145*M145*MATRIX!G145,T145*M145*MATRIX!H145),"")</f>
        <v/>
      </c>
      <c r="X145" s="40" t="str">
        <f>IF(ISNUMBER(M145),IF(ISNUMBER(MATRIX!U145),IF(MATRIX!U145-INT(MATRIX!U145)=0,MATRIX!U145,"("&amp;MATRIX!U145&amp;")"),"n/a"),"")</f>
        <v/>
      </c>
      <c r="Y145" s="77"/>
      <c r="Z145" s="81" t="str">
        <f>IF(ISNUMBER(M145), IF(ISNUMBER(MATRIX!AZ145),M145*MATRIX!AZ145,"n/a"),"")</f>
        <v/>
      </c>
      <c r="AA145" s="77"/>
      <c r="AB145" s="83" t="str">
        <f>IF(ISNUMBER($M145), IF(ISNUMBER(MATRIX!BB145),$M145*MATRIX!BB145,"n/a"),"")</f>
        <v/>
      </c>
      <c r="AC145" s="77"/>
      <c r="AD145" s="81" t="str">
        <f>IF(ISNUMBER($M145), IF(ISNUMBER(MATRIX!BJ145),M145*MATRIX!BJ145,"n/a"),"")</f>
        <v/>
      </c>
      <c r="AE145" s="77" t="s">
        <v>434</v>
      </c>
      <c r="AF145" s="83" t="str">
        <f>IF(ISNUMBER($M145), IF(ISNUMBER(MATRIX!BL145),$M145*MATRIX!BL145,"n/a"),"")</f>
        <v/>
      </c>
      <c r="AH145" s="223" t="str">
        <f>IF(ISNUMBER($M145), IF(MV&gt;200,IF(ISNUMBER(MATRIX!CL145),MATRIX!CL145,"n/a"),IF(ISNUMBER(MATRIX!CH145),MATRIX!CH145,"n/a")),"")</f>
        <v/>
      </c>
      <c r="AI145" s="1"/>
      <c r="AJ145" s="1" t="str">
        <f>IF(ISNUMBER(M145),IF(AND(ISNUMBER('HI-Z-OUTPUT'!AV145),'HI-Z-OUTPUT'!AV145&lt;&gt;0),'HI-Z-OUTPUT'!AV145,'Hi-Z-INPUT'!$K$7*'Hi-Z-INPUT'!$K$11),"")</f>
        <v/>
      </c>
      <c r="AK145" s="1"/>
      <c r="AL145" s="161" t="str">
        <f t="shared" si="37"/>
        <v/>
      </c>
      <c r="AM145" s="1"/>
      <c r="AN145" s="124" t="str">
        <f>IF(ISNUMBER($M145),IF(MV&lt;200,IF(ISNUMBER(MATRIX!BA145),ROUND(MATRIX!BA145/1000*IDLE*CKWH,2),"-"),IF(ISNUMBER(MATRIX!BK145),ROUND(MATRIX!BK145/1000*IDLE*CKWH,2),"-")),"")</f>
        <v/>
      </c>
      <c r="AO145" s="125" t="str">
        <f t="shared" si="38"/>
        <v/>
      </c>
      <c r="AQ145" s="104" t="str">
        <f>IF(ISNUMBER($M145),IF(MV&lt;200,IF(ISNUMBER(MATRIX!BC145),ROUND(MATRIX!BC145/1000*RUNNING*CKWH,2),"-"),IF(ISNUMBER(MATRIX!BM145),ROUND(MATRIX!BM145/1000*RUNNING*CKWH,2),"-")),"")</f>
        <v/>
      </c>
      <c r="AR145" s="130" t="str">
        <f t="shared" si="39"/>
        <v/>
      </c>
      <c r="AT145" s="104"/>
      <c r="AU145" s="130" t="str">
        <f t="shared" si="40"/>
        <v/>
      </c>
      <c r="AW145" s="129" t="str">
        <f t="shared" si="45"/>
        <v/>
      </c>
      <c r="AX145" s="127" t="str">
        <f t="shared" si="41"/>
        <v/>
      </c>
      <c r="AZ145" s="101" t="str">
        <f>IF(ISNUMBER(M145),IF(ISNUMBER(MATRIX!BU145),M145*MATRIX!BU145,"n/a"),"")</f>
        <v/>
      </c>
      <c r="BA145" s="72"/>
      <c r="BB145" s="72" t="str">
        <f>IF(ISNUMBER(M145),IF(ISNUMBER(MATRIX!BV145*AL145),M145*MATRIX!BV145*AL145,"n/a"),"")</f>
        <v/>
      </c>
      <c r="BC145" s="72"/>
      <c r="BD145" s="100" t="str">
        <f t="shared" si="42"/>
        <v/>
      </c>
      <c r="BE145" s="96"/>
      <c r="BF145" s="157" t="str">
        <f t="shared" si="46"/>
        <v/>
      </c>
      <c r="BG145" s="158" t="str">
        <f t="shared" si="43"/>
        <v/>
      </c>
      <c r="BI145" s="85" t="str">
        <f>IF(ISNUMBER(M145),IF(ISNUMBER(MATRIX!Y145),MATRIX!Y145,"n/a"),"")</f>
        <v/>
      </c>
      <c r="BJ145" s="86" t="str">
        <f t="shared" si="44"/>
        <v/>
      </c>
    </row>
    <row r="146" spans="1:62">
      <c r="A146" s="46" t="str">
        <f>MATRIX!A146</f>
        <v>Ashly</v>
      </c>
      <c r="B146" s="11" t="str">
        <f>IF(MATRIX!B146&lt;&gt;0,MATRIX!B146,"-")</f>
        <v>CA 504</v>
      </c>
      <c r="D146" t="b">
        <f>ISNUMBER(MATRIX!G146)</f>
        <v>1</v>
      </c>
      <c r="E146" t="b">
        <f>ISNUMBER(MATRIX!H146)</f>
        <v>1</v>
      </c>
      <c r="G146" t="b">
        <f>AND(WM&lt;=MATRIX!N146,MATRIX!N146&lt;=PIU*WM)</f>
        <v>0</v>
      </c>
      <c r="H146" t="b">
        <f>AND(WM&lt;=MATRIX!O146,MATRIX!O146&lt;=PIU*WM)</f>
        <v>0</v>
      </c>
      <c r="J146" s="1" t="str">
        <f>IF(AND(D146,G146),CEILING(ML/MATRIX!G146,1),"")</f>
        <v/>
      </c>
      <c r="K146" s="1" t="str">
        <f>IF(AND(E146,H146),CEILING(ML/MATRIX!H146,1),"")</f>
        <v/>
      </c>
      <c r="M146" s="64" t="str">
        <f t="shared" si="35"/>
        <v/>
      </c>
      <c r="O146" s="62" t="str">
        <f>IF(ISNUMBER(M146),M146*MATRIX!E146,"-")</f>
        <v>-</v>
      </c>
      <c r="Q146" s="66" t="str">
        <f>IF(ISNUMBER($M146),IF(KP="kg",M146*MATRIX!CC146,M146*MATRIX!CC146*2.2),"-")</f>
        <v>-</v>
      </c>
      <c r="R146" s="65" t="str">
        <f t="shared" si="36"/>
        <v/>
      </c>
      <c r="T146" s="1" t="str">
        <f>IF(AND(VI&lt;100,ISNUMBER(M146),D146),MATRIX!N146,IF(AND(VI&gt;=100,ISNUMBER(M146),E146),MATRIX!O146,""))</f>
        <v/>
      </c>
      <c r="V146" s="70" t="str">
        <f>IF(ISNUMBER(T146),IF(VI&lt;100,T146*M146*MATRIX!G146,T146*M146*MATRIX!H146),"")</f>
        <v/>
      </c>
      <c r="X146" s="40" t="str">
        <f>IF(ISNUMBER(M146),IF(ISNUMBER(MATRIX!U146),IF(MATRIX!U146-INT(MATRIX!U146)=0,MATRIX!U146,"("&amp;MATRIX!U146&amp;")"),"n/a"),"")</f>
        <v/>
      </c>
      <c r="Y146" s="77"/>
      <c r="Z146" s="81" t="str">
        <f>IF(ISNUMBER(M146), IF(ISNUMBER(MATRIX!AZ146),M146*MATRIX!AZ146,"n/a"),"")</f>
        <v/>
      </c>
      <c r="AA146" s="77"/>
      <c r="AB146" s="83" t="str">
        <f>IF(ISNUMBER($M146), IF(ISNUMBER(MATRIX!BB146),$M146*MATRIX!BB146,"n/a"),"")</f>
        <v/>
      </c>
      <c r="AC146" s="77"/>
      <c r="AD146" s="81" t="str">
        <f>IF(ISNUMBER($M146), IF(ISNUMBER(MATRIX!BJ146),M146*MATRIX!BJ146,"n/a"),"")</f>
        <v/>
      </c>
      <c r="AE146" s="77" t="s">
        <v>434</v>
      </c>
      <c r="AF146" s="83" t="str">
        <f>IF(ISNUMBER($M146), IF(ISNUMBER(MATRIX!BL146),$M146*MATRIX!BL146,"n/a"),"")</f>
        <v/>
      </c>
      <c r="AH146" s="223" t="str">
        <f>IF(ISNUMBER($M146), IF(MV&gt;200,IF(ISNUMBER(MATRIX!CL146),MATRIX!CL146,"n/a"),IF(ISNUMBER(MATRIX!CH146),MATRIX!CH146,"n/a")),"")</f>
        <v/>
      </c>
      <c r="AI146" s="1"/>
      <c r="AJ146" s="1" t="str">
        <f>IF(ISNUMBER(M146),IF(AND(ISNUMBER('HI-Z-OUTPUT'!AV146),'HI-Z-OUTPUT'!AV146&lt;&gt;0),'HI-Z-OUTPUT'!AV146,'Hi-Z-INPUT'!$K$7*'Hi-Z-INPUT'!$K$11),"")</f>
        <v/>
      </c>
      <c r="AK146" s="1"/>
      <c r="AL146" s="161" t="str">
        <f t="shared" si="37"/>
        <v/>
      </c>
      <c r="AM146" s="1"/>
      <c r="AN146" s="124" t="str">
        <f>IF(ISNUMBER($M146),IF(MV&lt;200,IF(ISNUMBER(MATRIX!BA146),ROUND(MATRIX!BA146/1000*IDLE*CKWH,2),"-"),IF(ISNUMBER(MATRIX!BK146),ROUND(MATRIX!BK146/1000*IDLE*CKWH,2),"-")),"")</f>
        <v/>
      </c>
      <c r="AO146" s="125" t="str">
        <f t="shared" si="38"/>
        <v/>
      </c>
      <c r="AQ146" s="104" t="str">
        <f>IF(ISNUMBER($M146),IF(MV&lt;200,IF(ISNUMBER(MATRIX!BC146),ROUND(MATRIX!BC146/1000*RUNNING*CKWH,2),"-"),IF(ISNUMBER(MATRIX!BM146),ROUND(MATRIX!BM146/1000*RUNNING*CKWH,2),"-")),"")</f>
        <v/>
      </c>
      <c r="AR146" s="130" t="str">
        <f t="shared" si="39"/>
        <v/>
      </c>
      <c r="AT146" s="104"/>
      <c r="AU146" s="130" t="str">
        <f t="shared" si="40"/>
        <v/>
      </c>
      <c r="AW146" s="129" t="str">
        <f t="shared" si="45"/>
        <v/>
      </c>
      <c r="AX146" s="127" t="str">
        <f t="shared" si="41"/>
        <v/>
      </c>
      <c r="AZ146" s="101" t="str">
        <f>IF(ISNUMBER(M146),IF(ISNUMBER(MATRIX!BU146),M146*MATRIX!BU146,"n/a"),"")</f>
        <v/>
      </c>
      <c r="BA146" s="72"/>
      <c r="BB146" s="72" t="str">
        <f>IF(ISNUMBER(M146),IF(ISNUMBER(MATRIX!BV146*AL146),M146*MATRIX!BV146*AL146,"n/a"),"")</f>
        <v/>
      </c>
      <c r="BC146" s="72"/>
      <c r="BD146" s="100" t="str">
        <f t="shared" si="42"/>
        <v/>
      </c>
      <c r="BE146" s="96"/>
      <c r="BF146" s="157" t="str">
        <f t="shared" si="46"/>
        <v/>
      </c>
      <c r="BG146" s="158" t="str">
        <f t="shared" si="43"/>
        <v/>
      </c>
      <c r="BI146" s="85" t="str">
        <f>IF(ISNUMBER(M146),IF(ISNUMBER(MATRIX!Y146),MATRIX!Y146,"n/a"),"")</f>
        <v/>
      </c>
      <c r="BJ146" s="86" t="str">
        <f t="shared" si="44"/>
        <v/>
      </c>
    </row>
    <row r="147" spans="1:62">
      <c r="A147" s="46" t="str">
        <f>MATRIX!A147</f>
        <v>Ashly</v>
      </c>
      <c r="B147" s="11" t="str">
        <f>IF(MATRIX!B147&lt;&gt;0,MATRIX!B147,"-")</f>
        <v>CA 502</v>
      </c>
      <c r="D147" t="b">
        <f>ISNUMBER(MATRIX!G147)</f>
        <v>1</v>
      </c>
      <c r="E147" t="b">
        <f>ISNUMBER(MATRIX!H147)</f>
        <v>1</v>
      </c>
      <c r="G147" t="b">
        <f>AND(WM&lt;=MATRIX!N147,MATRIX!N147&lt;=PIU*WM)</f>
        <v>0</v>
      </c>
      <c r="H147" t="b">
        <f>AND(WM&lt;=MATRIX!O147,MATRIX!O147&lt;=PIU*WM)</f>
        <v>0</v>
      </c>
      <c r="J147" s="1" t="str">
        <f>IF(AND(D147,G147),CEILING(ML/MATRIX!G147,1),"")</f>
        <v/>
      </c>
      <c r="K147" s="1" t="str">
        <f>IF(AND(E147,H147),CEILING(ML/MATRIX!H147,1),"")</f>
        <v/>
      </c>
      <c r="M147" s="64" t="str">
        <f t="shared" si="35"/>
        <v/>
      </c>
      <c r="O147" s="62" t="str">
        <f>IF(ISNUMBER(M147),M147*MATRIX!E147,"-")</f>
        <v>-</v>
      </c>
      <c r="Q147" s="66" t="str">
        <f>IF(ISNUMBER($M147),IF(KP="kg",M147*MATRIX!CC147,M147*MATRIX!CC147*2.2),"-")</f>
        <v>-</v>
      </c>
      <c r="R147" s="65" t="str">
        <f t="shared" si="36"/>
        <v/>
      </c>
      <c r="T147" s="1" t="str">
        <f>IF(AND(VI&lt;100,ISNUMBER(M147),D147),MATRIX!N147,IF(AND(VI&gt;=100,ISNUMBER(M147),E147),MATRIX!O147,""))</f>
        <v/>
      </c>
      <c r="V147" s="70" t="str">
        <f>IF(ISNUMBER(T147),IF(VI&lt;100,T147*M147*MATRIX!G147,T147*M147*MATRIX!H147),"")</f>
        <v/>
      </c>
      <c r="X147" s="40" t="str">
        <f>IF(ISNUMBER(M147),IF(ISNUMBER(MATRIX!U147),IF(MATRIX!U147-INT(MATRIX!U147)=0,MATRIX!U147,"("&amp;MATRIX!U147&amp;")"),"n/a"),"")</f>
        <v/>
      </c>
      <c r="Y147" s="77"/>
      <c r="Z147" s="81" t="str">
        <f>IF(ISNUMBER(M147), IF(ISNUMBER(MATRIX!AZ147),M147*MATRIX!AZ147,"n/a"),"")</f>
        <v/>
      </c>
      <c r="AA147" s="77"/>
      <c r="AB147" s="83" t="str">
        <f>IF(ISNUMBER($M147), IF(ISNUMBER(MATRIX!BB147),$M147*MATRIX!BB147,"n/a"),"")</f>
        <v/>
      </c>
      <c r="AC147" s="77"/>
      <c r="AD147" s="81" t="str">
        <f>IF(ISNUMBER($M147), IF(ISNUMBER(MATRIX!BJ147),M147*MATRIX!BJ147,"n/a"),"")</f>
        <v/>
      </c>
      <c r="AE147" s="77" t="s">
        <v>434</v>
      </c>
      <c r="AF147" s="83" t="str">
        <f>IF(ISNUMBER($M147), IF(ISNUMBER(MATRIX!BL147),$M147*MATRIX!BL147,"n/a"),"")</f>
        <v/>
      </c>
      <c r="AH147" s="223" t="str">
        <f>IF(ISNUMBER($M147), IF(MV&gt;200,IF(ISNUMBER(MATRIX!CL147),MATRIX!CL147,"n/a"),IF(ISNUMBER(MATRIX!CH147),MATRIX!CH147,"n/a")),"")</f>
        <v/>
      </c>
      <c r="AI147" s="1"/>
      <c r="AJ147" s="1" t="str">
        <f>IF(ISNUMBER(M147),IF(AND(ISNUMBER('HI-Z-OUTPUT'!AV147),'HI-Z-OUTPUT'!AV147&lt;&gt;0),'HI-Z-OUTPUT'!AV147,'Hi-Z-INPUT'!$K$7*'Hi-Z-INPUT'!$K$11),"")</f>
        <v/>
      </c>
      <c r="AK147" s="1"/>
      <c r="AL147" s="161" t="str">
        <f t="shared" si="37"/>
        <v/>
      </c>
      <c r="AM147" s="1"/>
      <c r="AN147" s="124" t="str">
        <f>IF(ISNUMBER($M147),IF(MV&lt;200,IF(ISNUMBER(MATRIX!BA147),ROUND(MATRIX!BA147/1000*IDLE*CKWH,2),"-"),IF(ISNUMBER(MATRIX!BK147),ROUND(MATRIX!BK147/1000*IDLE*CKWH,2),"-")),"")</f>
        <v/>
      </c>
      <c r="AO147" s="125" t="str">
        <f t="shared" si="38"/>
        <v/>
      </c>
      <c r="AQ147" s="104" t="str">
        <f>IF(ISNUMBER($M147),IF(MV&lt;200,IF(ISNUMBER(MATRIX!BC147),ROUND(MATRIX!BC147/1000*RUNNING*CKWH,2),"-"),IF(ISNUMBER(MATRIX!BM147),ROUND(MATRIX!BM147/1000*RUNNING*CKWH,2),"-")),"")</f>
        <v/>
      </c>
      <c r="AR147" s="130" t="str">
        <f t="shared" si="39"/>
        <v/>
      </c>
      <c r="AT147" s="104"/>
      <c r="AU147" s="130" t="str">
        <f t="shared" si="40"/>
        <v/>
      </c>
      <c r="AW147" s="129" t="str">
        <f t="shared" si="45"/>
        <v/>
      </c>
      <c r="AX147" s="127" t="str">
        <f t="shared" si="41"/>
        <v/>
      </c>
      <c r="AZ147" s="101" t="str">
        <f>IF(ISNUMBER(M147),IF(ISNUMBER(MATRIX!BU147),M147*MATRIX!BU147,"n/a"),"")</f>
        <v/>
      </c>
      <c r="BA147" s="72"/>
      <c r="BB147" s="72" t="str">
        <f>IF(ISNUMBER(M147),IF(ISNUMBER(MATRIX!BV147*AL147),M147*MATRIX!BV147*AL147,"n/a"),"")</f>
        <v/>
      </c>
      <c r="BC147" s="72"/>
      <c r="BD147" s="100" t="str">
        <f t="shared" si="42"/>
        <v/>
      </c>
      <c r="BE147" s="96"/>
      <c r="BF147" s="157" t="str">
        <f t="shared" si="46"/>
        <v/>
      </c>
      <c r="BG147" s="158" t="str">
        <f t="shared" si="43"/>
        <v/>
      </c>
      <c r="BI147" s="85" t="str">
        <f>IF(ISNUMBER(M147),IF(ISNUMBER(MATRIX!Y147),MATRIX!Y147,"n/a"),"")</f>
        <v/>
      </c>
      <c r="BJ147" s="86" t="str">
        <f t="shared" si="44"/>
        <v/>
      </c>
    </row>
    <row r="148" spans="1:62">
      <c r="A148" s="46" t="str">
        <f>MATRIX!A148</f>
        <v>Linea Research</v>
      </c>
      <c r="B148" s="11" t="str">
        <f>IF(MATRIX!B148&lt;&gt;0,MATRIX!B148,"-")</f>
        <v>88C03</v>
      </c>
      <c r="D148" t="b">
        <f>ISNUMBER(MATRIX!G148)</f>
        <v>1</v>
      </c>
      <c r="E148" t="b">
        <f>ISNUMBER(MATRIX!H148)</f>
        <v>1</v>
      </c>
      <c r="G148" t="b">
        <f>AND(WM&lt;=MATRIX!N148,MATRIX!N148&lt;=PIU*WM)</f>
        <v>0</v>
      </c>
      <c r="H148" t="b">
        <f>AND(WM&lt;=MATRIX!O148,MATRIX!O148&lt;=PIU*WM)</f>
        <v>0</v>
      </c>
      <c r="J148" s="1" t="str">
        <f>IF(AND(D148,G148),CEILING(ML/MATRIX!G148,1),"")</f>
        <v/>
      </c>
      <c r="K148" s="1" t="str">
        <f>IF(AND(E148,H148),CEILING(ML/MATRIX!H148,1),"")</f>
        <v/>
      </c>
      <c r="M148" s="64" t="str">
        <f t="shared" si="35"/>
        <v/>
      </c>
      <c r="O148" s="62" t="str">
        <f>IF(ISNUMBER(M148),M148*MATRIX!E148,"-")</f>
        <v>-</v>
      </c>
      <c r="Q148" s="66" t="str">
        <f>IF(ISNUMBER($M148),IF(KP="kg",M148*MATRIX!CC148,M148*MATRIX!CC148*2.2),"-")</f>
        <v>-</v>
      </c>
      <c r="R148" s="65" t="str">
        <f t="shared" si="36"/>
        <v/>
      </c>
      <c r="T148" s="1" t="str">
        <f>IF(AND(VI&lt;100,ISNUMBER(M148),D148),MATRIX!N148,IF(AND(VI&gt;=100,ISNUMBER(M148),E148),MATRIX!O148,""))</f>
        <v/>
      </c>
      <c r="V148" s="70" t="str">
        <f>IF(ISNUMBER(T148),IF(VI&lt;100,T148*M148*MATRIX!G148,T148*M148*MATRIX!H148),"")</f>
        <v/>
      </c>
      <c r="X148" s="40" t="str">
        <f>IF(ISNUMBER(M148),IF(ISNUMBER(MATRIX!U148),IF(MATRIX!U148-INT(MATRIX!U148)=0,MATRIX!U148,"("&amp;MATRIX!U148&amp;")"),"n/a"),"")</f>
        <v/>
      </c>
      <c r="Y148" s="77"/>
      <c r="Z148" s="81" t="str">
        <f>IF(ISNUMBER(M148), IF(ISNUMBER(MATRIX!AZ148),M148*MATRIX!AZ148,"n/a"),"")</f>
        <v/>
      </c>
      <c r="AA148" s="77"/>
      <c r="AB148" s="83" t="str">
        <f>IF(ISNUMBER($M148), IF(ISNUMBER(MATRIX!BB148),$M148*MATRIX!BB148,"n/a"),"")</f>
        <v/>
      </c>
      <c r="AC148" s="77"/>
      <c r="AD148" s="81" t="str">
        <f>IF(ISNUMBER($M148), IF(ISNUMBER(MATRIX!BJ148),M148*MATRIX!BJ148,"n/a"),"")</f>
        <v/>
      </c>
      <c r="AE148" s="77" t="s">
        <v>434</v>
      </c>
      <c r="AF148" s="83" t="str">
        <f>IF(ISNUMBER($M148), IF(ISNUMBER(MATRIX!BL148),$M148*MATRIX!BL148,"n/a"),"")</f>
        <v/>
      </c>
      <c r="AH148" s="223" t="str">
        <f>IF(ISNUMBER($M148), IF(MV&gt;200,IF(ISNUMBER(MATRIX!CL148),MATRIX!CL148,"n/a"),IF(ISNUMBER(MATRIX!CH148),MATRIX!CH148,"n/a")),"")</f>
        <v/>
      </c>
      <c r="AI148" s="1"/>
      <c r="AJ148" s="1" t="str">
        <f>IF(ISNUMBER(M148),IF(AND(ISNUMBER('HI-Z-OUTPUT'!AV148),'HI-Z-OUTPUT'!AV148&lt;&gt;0),'HI-Z-OUTPUT'!AV148,'Hi-Z-INPUT'!$K$7*'Hi-Z-INPUT'!$K$11),"")</f>
        <v/>
      </c>
      <c r="AK148" s="1"/>
      <c r="AL148" s="161" t="str">
        <f t="shared" si="37"/>
        <v/>
      </c>
      <c r="AM148" s="1"/>
      <c r="AN148" s="124" t="str">
        <f>IF(ISNUMBER($M148),IF(MV&lt;200,IF(ISNUMBER(MATRIX!BA148),ROUND(MATRIX!BA148/1000*IDLE*CKWH,2),"-"),IF(ISNUMBER(MATRIX!BK148),ROUND(MATRIX!BK148/1000*IDLE*CKWH,2),"-")),"")</f>
        <v/>
      </c>
      <c r="AO148" s="125" t="str">
        <f t="shared" si="38"/>
        <v/>
      </c>
      <c r="AQ148" s="104" t="str">
        <f>IF(ISNUMBER($M148),IF(MV&lt;200,IF(ISNUMBER(MATRIX!BC148),ROUND(MATRIX!BC148/1000*RUNNING*CKWH,2),"-"),IF(ISNUMBER(MATRIX!BM148),ROUND(MATRIX!BM148/1000*RUNNING*CKWH,2),"-")),"")</f>
        <v/>
      </c>
      <c r="AR148" s="130" t="str">
        <f t="shared" si="39"/>
        <v/>
      </c>
      <c r="AT148" s="104"/>
      <c r="AU148" s="130" t="str">
        <f t="shared" si="40"/>
        <v/>
      </c>
      <c r="AW148" s="129" t="str">
        <f t="shared" si="45"/>
        <v/>
      </c>
      <c r="AX148" s="127" t="str">
        <f t="shared" si="41"/>
        <v/>
      </c>
      <c r="AZ148" s="101" t="str">
        <f>IF(ISNUMBER(M148),IF(ISNUMBER(MATRIX!BU148),M148*MATRIX!BU148,"n/a"),"")</f>
        <v/>
      </c>
      <c r="BA148" s="72"/>
      <c r="BB148" s="72" t="str">
        <f>IF(ISNUMBER(M148),IF(ISNUMBER(MATRIX!BV148*AL148),M148*MATRIX!BV148*AL148,"n/a"),"")</f>
        <v/>
      </c>
      <c r="BC148" s="72"/>
      <c r="BD148" s="100" t="str">
        <f t="shared" si="42"/>
        <v/>
      </c>
      <c r="BE148" s="96"/>
      <c r="BF148" s="157" t="str">
        <f t="shared" si="46"/>
        <v/>
      </c>
      <c r="BG148" s="158" t="str">
        <f t="shared" si="43"/>
        <v/>
      </c>
      <c r="BI148" s="85" t="str">
        <f>IF(ISNUMBER(M148),IF(ISNUMBER(MATRIX!Y148),MATRIX!Y148,"n/a"),"")</f>
        <v/>
      </c>
      <c r="BJ148" s="86" t="str">
        <f t="shared" si="44"/>
        <v/>
      </c>
    </row>
    <row r="149" spans="1:62">
      <c r="A149" s="46" t="str">
        <f>MATRIX!A149</f>
        <v>Linea Research</v>
      </c>
      <c r="B149" s="11" t="str">
        <f>IF(MATRIX!B149&lt;&gt;0,MATRIX!B149,"-")</f>
        <v>88C06</v>
      </c>
      <c r="D149" t="b">
        <f>ISNUMBER(MATRIX!G149)</f>
        <v>1</v>
      </c>
      <c r="E149" t="b">
        <f>ISNUMBER(MATRIX!H149)</f>
        <v>1</v>
      </c>
      <c r="G149" t="b">
        <f>AND(WM&lt;=MATRIX!N149,MATRIX!N149&lt;=PIU*WM)</f>
        <v>0</v>
      </c>
      <c r="H149" t="b">
        <f>AND(WM&lt;=MATRIX!O149,MATRIX!O149&lt;=PIU*WM)</f>
        <v>0</v>
      </c>
      <c r="J149" s="1" t="str">
        <f>IF(AND(D149,G149),CEILING(ML/MATRIX!G149,1),"")</f>
        <v/>
      </c>
      <c r="K149" s="1" t="str">
        <f>IF(AND(E149,H149),CEILING(ML/MATRIX!H149,1),"")</f>
        <v/>
      </c>
      <c r="M149" s="64" t="str">
        <f t="shared" si="35"/>
        <v/>
      </c>
      <c r="O149" s="62" t="str">
        <f>IF(ISNUMBER(M149),M149*MATRIX!E149,"-")</f>
        <v>-</v>
      </c>
      <c r="Q149" s="66" t="str">
        <f>IF(ISNUMBER($M149),IF(KP="kg",M149*MATRIX!CC149,M149*MATRIX!CC149*2.2),"-")</f>
        <v>-</v>
      </c>
      <c r="R149" s="65" t="str">
        <f t="shared" si="36"/>
        <v/>
      </c>
      <c r="T149" s="1" t="str">
        <f>IF(AND(VI&lt;100,ISNUMBER(M149),D149),MATRIX!N149,IF(AND(VI&gt;=100,ISNUMBER(M149),E149),MATRIX!O149,""))</f>
        <v/>
      </c>
      <c r="V149" s="70" t="str">
        <f>IF(ISNUMBER(T149),IF(VI&lt;100,T149*M149*MATRIX!G149,T149*M149*MATRIX!H149),"")</f>
        <v/>
      </c>
      <c r="X149" s="40" t="str">
        <f>IF(ISNUMBER(M149),IF(ISNUMBER(MATRIX!U149),IF(MATRIX!U149-INT(MATRIX!U149)=0,MATRIX!U149,"("&amp;MATRIX!U149&amp;")"),"n/a"),"")</f>
        <v/>
      </c>
      <c r="Y149" s="77"/>
      <c r="Z149" s="81" t="str">
        <f>IF(ISNUMBER(M149), IF(ISNUMBER(MATRIX!AZ149),M149*MATRIX!AZ149,"n/a"),"")</f>
        <v/>
      </c>
      <c r="AA149" s="77"/>
      <c r="AB149" s="83" t="str">
        <f>IF(ISNUMBER($M149), IF(ISNUMBER(MATRIX!BB149),$M149*MATRIX!BB149,"n/a"),"")</f>
        <v/>
      </c>
      <c r="AC149" s="77"/>
      <c r="AD149" s="81" t="str">
        <f>IF(ISNUMBER($M149), IF(ISNUMBER(MATRIX!BJ149),M149*MATRIX!BJ149,"n/a"),"")</f>
        <v/>
      </c>
      <c r="AE149" s="77" t="s">
        <v>434</v>
      </c>
      <c r="AF149" s="83" t="str">
        <f>IF(ISNUMBER($M149), IF(ISNUMBER(MATRIX!BL149),$M149*MATRIX!BL149,"n/a"),"")</f>
        <v/>
      </c>
      <c r="AH149" s="223" t="str">
        <f>IF(ISNUMBER($M149), IF(MV&gt;200,IF(ISNUMBER(MATRIX!CL149),MATRIX!CL149,"n/a"),IF(ISNUMBER(MATRIX!CH149),MATRIX!CH149,"n/a")),"")</f>
        <v/>
      </c>
      <c r="AI149" s="1"/>
      <c r="AJ149" s="1" t="str">
        <f>IF(ISNUMBER(M149),IF(AND(ISNUMBER('HI-Z-OUTPUT'!AV149),'HI-Z-OUTPUT'!AV149&lt;&gt;0),'HI-Z-OUTPUT'!AV149,'Hi-Z-INPUT'!$K$7*'Hi-Z-INPUT'!$K$11),"")</f>
        <v/>
      </c>
      <c r="AK149" s="1"/>
      <c r="AL149" s="161" t="str">
        <f t="shared" si="37"/>
        <v/>
      </c>
      <c r="AM149" s="1"/>
      <c r="AN149" s="124" t="str">
        <f>IF(ISNUMBER($M149),IF(MV&lt;200,IF(ISNUMBER(MATRIX!BA149),ROUND(MATRIX!BA149/1000*IDLE*CKWH,2),"-"),IF(ISNUMBER(MATRIX!BK149),ROUND(MATRIX!BK149/1000*IDLE*CKWH,2),"-")),"")</f>
        <v/>
      </c>
      <c r="AO149" s="125" t="str">
        <f t="shared" si="38"/>
        <v/>
      </c>
      <c r="AQ149" s="104" t="str">
        <f>IF(ISNUMBER($M149),IF(MV&lt;200,IF(ISNUMBER(MATRIX!BC149),ROUND(MATRIX!BC149/1000*RUNNING*CKWH,2),"-"),IF(ISNUMBER(MATRIX!BM149),ROUND(MATRIX!BM149/1000*RUNNING*CKWH,2),"-")),"")</f>
        <v/>
      </c>
      <c r="AR149" s="130" t="str">
        <f t="shared" si="39"/>
        <v/>
      </c>
      <c r="AT149" s="104"/>
      <c r="AU149" s="130" t="str">
        <f t="shared" si="40"/>
        <v/>
      </c>
      <c r="AW149" s="129" t="str">
        <f t="shared" si="45"/>
        <v/>
      </c>
      <c r="AX149" s="127" t="str">
        <f t="shared" si="41"/>
        <v/>
      </c>
      <c r="AZ149" s="101" t="str">
        <f>IF(ISNUMBER(M149),IF(ISNUMBER(MATRIX!BU149),M149*MATRIX!BU149,"n/a"),"")</f>
        <v/>
      </c>
      <c r="BA149" s="72"/>
      <c r="BB149" s="72" t="str">
        <f>IF(ISNUMBER(M149),IF(ISNUMBER(MATRIX!BV149*AL149),M149*MATRIX!BV149*AL149,"n/a"),"")</f>
        <v/>
      </c>
      <c r="BC149" s="72"/>
      <c r="BD149" s="100" t="str">
        <f t="shared" si="42"/>
        <v/>
      </c>
      <c r="BE149" s="96"/>
      <c r="BF149" s="157" t="str">
        <f t="shared" si="46"/>
        <v/>
      </c>
      <c r="BG149" s="158" t="str">
        <f t="shared" si="43"/>
        <v/>
      </c>
      <c r="BI149" s="85" t="str">
        <f>IF(ISNUMBER(M149),IF(ISNUMBER(MATRIX!Y149),MATRIX!Y149,"n/a"),"")</f>
        <v/>
      </c>
      <c r="BJ149" s="86" t="str">
        <f t="shared" si="44"/>
        <v/>
      </c>
    </row>
    <row r="150" spans="1:62">
      <c r="A150" s="46" t="str">
        <f>MATRIX!A150</f>
        <v>Linea Research</v>
      </c>
      <c r="B150" s="11" t="str">
        <f>IF(MATRIX!B150&lt;&gt;0,MATRIX!B150,"-")</f>
        <v>88C10</v>
      </c>
      <c r="D150" t="b">
        <f>ISNUMBER(MATRIX!G150)</f>
        <v>1</v>
      </c>
      <c r="E150" t="b">
        <f>ISNUMBER(MATRIX!H150)</f>
        <v>1</v>
      </c>
      <c r="G150" t="b">
        <f>AND(WM&lt;=MATRIX!N150,MATRIX!N150&lt;=PIU*WM)</f>
        <v>0</v>
      </c>
      <c r="H150" t="b">
        <f>AND(WM&lt;=MATRIX!O150,MATRIX!O150&lt;=PIU*WM)</f>
        <v>0</v>
      </c>
      <c r="J150" s="1" t="str">
        <f>IF(AND(D150,G150),CEILING(ML/MATRIX!G150,1),"")</f>
        <v/>
      </c>
      <c r="K150" s="1" t="str">
        <f>IF(AND(E150,H150),CEILING(ML/MATRIX!H150,1),"")</f>
        <v/>
      </c>
      <c r="M150" s="64" t="str">
        <f t="shared" si="35"/>
        <v/>
      </c>
      <c r="O150" s="62" t="str">
        <f>IF(ISNUMBER(M150),M150*MATRIX!E150,"-")</f>
        <v>-</v>
      </c>
      <c r="Q150" s="66" t="str">
        <f>IF(ISNUMBER($M150),IF(KP="kg",M150*MATRIX!CC150,M150*MATRIX!CC150*2.2),"-")</f>
        <v>-</v>
      </c>
      <c r="R150" s="65" t="str">
        <f t="shared" si="36"/>
        <v/>
      </c>
      <c r="T150" s="1" t="str">
        <f>IF(AND(VI&lt;100,ISNUMBER(M150),D150),MATRIX!N150,IF(AND(VI&gt;=100,ISNUMBER(M150),E150),MATRIX!O150,""))</f>
        <v/>
      </c>
      <c r="V150" s="70" t="str">
        <f>IF(ISNUMBER(T150),IF(VI&lt;100,T150*M150*MATRIX!G150,T150*M150*MATRIX!H150),"")</f>
        <v/>
      </c>
      <c r="X150" s="40" t="str">
        <f>IF(ISNUMBER(M150),IF(ISNUMBER(MATRIX!U150),IF(MATRIX!U150-INT(MATRIX!U150)=0,MATRIX!U150,"("&amp;MATRIX!U150&amp;")"),"n/a"),"")</f>
        <v/>
      </c>
      <c r="Y150" s="77"/>
      <c r="Z150" s="81" t="str">
        <f>IF(ISNUMBER(M150), IF(ISNUMBER(MATRIX!AZ150),M150*MATRIX!AZ150,"n/a"),"")</f>
        <v/>
      </c>
      <c r="AA150" s="77"/>
      <c r="AB150" s="83" t="str">
        <f>IF(ISNUMBER($M150), IF(ISNUMBER(MATRIX!BB150),$M150*MATRIX!BB150,"n/a"),"")</f>
        <v/>
      </c>
      <c r="AC150" s="77"/>
      <c r="AD150" s="81" t="str">
        <f>IF(ISNUMBER($M150), IF(ISNUMBER(MATRIX!BJ150),M150*MATRIX!BJ150,"n/a"),"")</f>
        <v/>
      </c>
      <c r="AE150" s="77" t="s">
        <v>434</v>
      </c>
      <c r="AF150" s="83" t="str">
        <f>IF(ISNUMBER($M150), IF(ISNUMBER(MATRIX!BL150),$M150*MATRIX!BL150,"n/a"),"")</f>
        <v/>
      </c>
      <c r="AH150" s="223" t="str">
        <f>IF(ISNUMBER($M150), IF(MV&gt;200,IF(ISNUMBER(MATRIX!CL150),MATRIX!CL150,"n/a"),IF(ISNUMBER(MATRIX!CH150),MATRIX!CH150,"n/a")),"")</f>
        <v/>
      </c>
      <c r="AI150" s="1"/>
      <c r="AJ150" s="1" t="str">
        <f>IF(ISNUMBER(M150),IF(AND(ISNUMBER('HI-Z-OUTPUT'!AV150),'HI-Z-OUTPUT'!AV150&lt;&gt;0),'HI-Z-OUTPUT'!AV150,'Hi-Z-INPUT'!$K$7*'Hi-Z-INPUT'!$K$11),"")</f>
        <v/>
      </c>
      <c r="AK150" s="1"/>
      <c r="AL150" s="161" t="str">
        <f t="shared" si="37"/>
        <v/>
      </c>
      <c r="AM150" s="1"/>
      <c r="AN150" s="124" t="str">
        <f>IF(ISNUMBER($M150),IF(MV&lt;200,IF(ISNUMBER(MATRIX!BA150),ROUND(MATRIX!BA150/1000*IDLE*CKWH,2),"-"),IF(ISNUMBER(MATRIX!BK150),ROUND(MATRIX!BK150/1000*IDLE*CKWH,2),"-")),"")</f>
        <v/>
      </c>
      <c r="AO150" s="125" t="str">
        <f t="shared" si="38"/>
        <v/>
      </c>
      <c r="AQ150" s="104" t="str">
        <f>IF(ISNUMBER($M150),IF(MV&lt;200,IF(ISNUMBER(MATRIX!BC150),ROUND(MATRIX!BC150/1000*RUNNING*CKWH,2),"-"),IF(ISNUMBER(MATRIX!BM150),ROUND(MATRIX!BM150/1000*RUNNING*CKWH,2),"-")),"")</f>
        <v/>
      </c>
      <c r="AR150" s="130" t="str">
        <f t="shared" si="39"/>
        <v/>
      </c>
      <c r="AT150" s="104"/>
      <c r="AU150" s="130" t="str">
        <f t="shared" si="40"/>
        <v/>
      </c>
      <c r="AW150" s="129" t="str">
        <f t="shared" si="45"/>
        <v/>
      </c>
      <c r="AX150" s="127" t="str">
        <f t="shared" si="41"/>
        <v/>
      </c>
      <c r="AZ150" s="101" t="str">
        <f>IF(ISNUMBER(M150),IF(ISNUMBER(MATRIX!BU150),M150*MATRIX!BU150,"n/a"),"")</f>
        <v/>
      </c>
      <c r="BA150" s="72"/>
      <c r="BB150" s="72" t="str">
        <f>IF(ISNUMBER(M150),IF(ISNUMBER(MATRIX!BV150*AL150),M150*MATRIX!BV150*AL150,"n/a"),"")</f>
        <v/>
      </c>
      <c r="BC150" s="72"/>
      <c r="BD150" s="100" t="str">
        <f t="shared" si="42"/>
        <v/>
      </c>
      <c r="BE150" s="96"/>
      <c r="BF150" s="157" t="str">
        <f t="shared" si="46"/>
        <v/>
      </c>
      <c r="BG150" s="158" t="str">
        <f t="shared" si="43"/>
        <v/>
      </c>
      <c r="BI150" s="85" t="str">
        <f>IF(ISNUMBER(M150),IF(ISNUMBER(MATRIX!Y150),MATRIX!Y150,"n/a"),"")</f>
        <v/>
      </c>
      <c r="BJ150" s="86" t="str">
        <f t="shared" si="44"/>
        <v/>
      </c>
    </row>
    <row r="151" spans="1:62">
      <c r="A151" s="46" t="str">
        <f>MATRIX!A151</f>
        <v>Linea Research</v>
      </c>
      <c r="B151" s="11" t="str">
        <f>IF(MATRIX!B151&lt;&gt;0,MATRIX!B151,"-")</f>
        <v>88C20</v>
      </c>
      <c r="D151" t="b">
        <f>ISNUMBER(MATRIX!G151)</f>
        <v>1</v>
      </c>
      <c r="E151" t="b">
        <f>ISNUMBER(MATRIX!H151)</f>
        <v>1</v>
      </c>
      <c r="G151" t="b">
        <f>AND(WM&lt;=MATRIX!N151,MATRIX!N151&lt;=PIU*WM)</f>
        <v>0</v>
      </c>
      <c r="H151" t="b">
        <f>AND(WM&lt;=MATRIX!O151,MATRIX!O151&lt;=PIU*WM)</f>
        <v>0</v>
      </c>
      <c r="J151" s="1" t="str">
        <f>IF(AND(D151,G151),CEILING(ML/MATRIX!G151,1),"")</f>
        <v/>
      </c>
      <c r="K151" s="1" t="str">
        <f>IF(AND(E151,H151),CEILING(ML/MATRIX!H151,1),"")</f>
        <v/>
      </c>
      <c r="M151" s="64" t="str">
        <f t="shared" si="35"/>
        <v/>
      </c>
      <c r="O151" s="62" t="str">
        <f>IF(ISNUMBER(M151),M151*MATRIX!E151,"-")</f>
        <v>-</v>
      </c>
      <c r="Q151" s="66" t="str">
        <f>IF(ISNUMBER($M151),IF(KP="kg",M151*MATRIX!CC151,M151*MATRIX!CC151*2.2),"-")</f>
        <v>-</v>
      </c>
      <c r="R151" s="65" t="str">
        <f t="shared" si="36"/>
        <v/>
      </c>
      <c r="T151" s="1" t="str">
        <f>IF(AND(VI&lt;100,ISNUMBER(M151),D151),MATRIX!N151,IF(AND(VI&gt;=100,ISNUMBER(M151),E151),MATRIX!O151,""))</f>
        <v/>
      </c>
      <c r="V151" s="70" t="str">
        <f>IF(ISNUMBER(T151),IF(VI&lt;100,T151*M151*MATRIX!G151,T151*M151*MATRIX!H151),"")</f>
        <v/>
      </c>
      <c r="X151" s="40" t="str">
        <f>IF(ISNUMBER(M151),IF(ISNUMBER(MATRIX!U151),IF(MATRIX!U151-INT(MATRIX!U151)=0,MATRIX!U151,"("&amp;MATRIX!U151&amp;")"),"n/a"),"")</f>
        <v/>
      </c>
      <c r="Y151" s="77"/>
      <c r="Z151" s="81" t="str">
        <f>IF(ISNUMBER(M151), IF(ISNUMBER(MATRIX!AZ151),M151*MATRIX!AZ151,"n/a"),"")</f>
        <v/>
      </c>
      <c r="AA151" s="77"/>
      <c r="AB151" s="83" t="str">
        <f>IF(ISNUMBER($M151), IF(ISNUMBER(MATRIX!BB151),$M151*MATRIX!BB151,"n/a"),"")</f>
        <v/>
      </c>
      <c r="AC151" s="77"/>
      <c r="AD151" s="81" t="str">
        <f>IF(ISNUMBER($M151), IF(ISNUMBER(MATRIX!BJ151),M151*MATRIX!BJ151,"n/a"),"")</f>
        <v/>
      </c>
      <c r="AE151" s="77" t="s">
        <v>434</v>
      </c>
      <c r="AF151" s="83" t="str">
        <f>IF(ISNUMBER($M151), IF(ISNUMBER(MATRIX!BL151),$M151*MATRIX!BL151,"n/a"),"")</f>
        <v/>
      </c>
      <c r="AH151" s="223" t="str">
        <f>IF(ISNUMBER($M151), IF(MV&gt;200,IF(ISNUMBER(MATRIX!CL151),MATRIX!CL151,"n/a"),IF(ISNUMBER(MATRIX!CH151),MATRIX!CH151,"n/a")),"")</f>
        <v/>
      </c>
      <c r="AI151" s="1"/>
      <c r="AJ151" s="1" t="str">
        <f>IF(ISNUMBER(M151),IF(AND(ISNUMBER('HI-Z-OUTPUT'!AV151),'HI-Z-OUTPUT'!AV151&lt;&gt;0),'HI-Z-OUTPUT'!AV151,'Hi-Z-INPUT'!$K$7*'Hi-Z-INPUT'!$K$11),"")</f>
        <v/>
      </c>
      <c r="AK151" s="1"/>
      <c r="AL151" s="161" t="str">
        <f t="shared" si="37"/>
        <v/>
      </c>
      <c r="AM151" s="1"/>
      <c r="AN151" s="124" t="str">
        <f>IF(ISNUMBER($M151),IF(MV&lt;200,IF(ISNUMBER(MATRIX!BA151),ROUND(MATRIX!BA151/1000*IDLE*CKWH,2),"-"),IF(ISNUMBER(MATRIX!BK151),ROUND(MATRIX!BK151/1000*IDLE*CKWH,2),"-")),"")</f>
        <v/>
      </c>
      <c r="AO151" s="125" t="str">
        <f t="shared" si="38"/>
        <v/>
      </c>
      <c r="AQ151" s="104" t="str">
        <f>IF(ISNUMBER($M151),IF(MV&lt;200,IF(ISNUMBER(MATRIX!BC151),ROUND(MATRIX!BC151/1000*RUNNING*CKWH,2),"-"),IF(ISNUMBER(MATRIX!BM151),ROUND(MATRIX!BM151/1000*RUNNING*CKWH,2),"-")),"")</f>
        <v/>
      </c>
      <c r="AR151" s="130" t="str">
        <f t="shared" si="39"/>
        <v/>
      </c>
      <c r="AT151" s="104"/>
      <c r="AU151" s="130" t="str">
        <f t="shared" si="40"/>
        <v/>
      </c>
      <c r="AW151" s="129" t="str">
        <f t="shared" si="45"/>
        <v/>
      </c>
      <c r="AX151" s="127" t="str">
        <f t="shared" si="41"/>
        <v/>
      </c>
      <c r="AZ151" s="101" t="str">
        <f>IF(ISNUMBER(M151),IF(ISNUMBER(MATRIX!BU151),M151*MATRIX!BU151,"n/a"),"")</f>
        <v/>
      </c>
      <c r="BA151" s="72"/>
      <c r="BB151" s="72" t="str">
        <f>IF(ISNUMBER(M151),IF(ISNUMBER(MATRIX!BV151*AL151),M151*MATRIX!BV151*AL151,"n/a"),"")</f>
        <v/>
      </c>
      <c r="BC151" s="72"/>
      <c r="BD151" s="100" t="str">
        <f t="shared" si="42"/>
        <v/>
      </c>
      <c r="BE151" s="96"/>
      <c r="BF151" s="157" t="str">
        <f t="shared" si="46"/>
        <v/>
      </c>
      <c r="BG151" s="158" t="str">
        <f t="shared" si="43"/>
        <v/>
      </c>
      <c r="BI151" s="85" t="str">
        <f>IF(ISNUMBER(M151),IF(ISNUMBER(MATRIX!Y151),MATRIX!Y151,"n/a"),"")</f>
        <v/>
      </c>
      <c r="BJ151" s="86" t="str">
        <f t="shared" si="44"/>
        <v/>
      </c>
    </row>
    <row r="152" spans="1:62">
      <c r="A152" s="46" t="str">
        <f>MATRIX!A152</f>
        <v>Linea Research</v>
      </c>
      <c r="B152" s="11" t="str">
        <f>IF(MATRIX!B152&lt;&gt;0,MATRIX!B152,"-")</f>
        <v>48M03</v>
      </c>
      <c r="D152" t="b">
        <f>ISNUMBER(MATRIX!G152)</f>
        <v>1</v>
      </c>
      <c r="E152" t="b">
        <f>ISNUMBER(MATRIX!H152)</f>
        <v>1</v>
      </c>
      <c r="G152" t="b">
        <f>AND(WM&lt;=MATRIX!N152,MATRIX!N152&lt;=PIU*WM)</f>
        <v>0</v>
      </c>
      <c r="H152" t="b">
        <f>AND(WM&lt;=MATRIX!O152,MATRIX!O152&lt;=PIU*WM)</f>
        <v>0</v>
      </c>
      <c r="J152" s="1" t="str">
        <f>IF(AND(D152,G152),CEILING(ML/MATRIX!G152,1),"")</f>
        <v/>
      </c>
      <c r="K152" s="1" t="str">
        <f>IF(AND(E152,H152),CEILING(ML/MATRIX!H152,1),"")</f>
        <v/>
      </c>
      <c r="M152" s="64" t="str">
        <f t="shared" si="35"/>
        <v/>
      </c>
      <c r="O152" s="62" t="str">
        <f>IF(ISNUMBER(M152),M152*MATRIX!E152,"-")</f>
        <v>-</v>
      </c>
      <c r="Q152" s="66" t="str">
        <f>IF(ISNUMBER($M152),IF(KP="kg",M152*MATRIX!CC152,M152*MATRIX!CC152*2.2),"-")</f>
        <v>-</v>
      </c>
      <c r="R152" s="65" t="str">
        <f t="shared" si="36"/>
        <v/>
      </c>
      <c r="T152" s="1" t="str">
        <f>IF(AND(VI&lt;100,ISNUMBER(M152),D152),MATRIX!N152,IF(AND(VI&gt;=100,ISNUMBER(M152),E152),MATRIX!O152,""))</f>
        <v/>
      </c>
      <c r="V152" s="70" t="str">
        <f>IF(ISNUMBER(T152),IF(VI&lt;100,T152*M152*MATRIX!G152,T152*M152*MATRIX!H152),"")</f>
        <v/>
      </c>
      <c r="X152" s="40" t="str">
        <f>IF(ISNUMBER(M152),IF(ISNUMBER(MATRIX!U152),IF(MATRIX!U152-INT(MATRIX!U152)=0,MATRIX!U152,"("&amp;MATRIX!U152&amp;")"),"n/a"),"")</f>
        <v/>
      </c>
      <c r="Y152" s="77"/>
      <c r="Z152" s="81" t="str">
        <f>IF(ISNUMBER(M152), IF(ISNUMBER(MATRIX!AZ152),M152*MATRIX!AZ152,"n/a"),"")</f>
        <v/>
      </c>
      <c r="AA152" s="77"/>
      <c r="AB152" s="83" t="str">
        <f>IF(ISNUMBER($M152), IF(ISNUMBER(MATRIX!BB152),$M152*MATRIX!BB152,"n/a"),"")</f>
        <v/>
      </c>
      <c r="AC152" s="77"/>
      <c r="AD152" s="81" t="str">
        <f>IF(ISNUMBER($M152), IF(ISNUMBER(MATRIX!BJ152),M152*MATRIX!BJ152,"n/a"),"")</f>
        <v/>
      </c>
      <c r="AE152" s="77" t="s">
        <v>434</v>
      </c>
      <c r="AF152" s="83" t="str">
        <f>IF(ISNUMBER($M152), IF(ISNUMBER(MATRIX!BL152),$M152*MATRIX!BL152,"n/a"),"")</f>
        <v/>
      </c>
      <c r="AH152" s="223" t="str">
        <f>IF(ISNUMBER($M152), IF(MV&gt;200,IF(ISNUMBER(MATRIX!CL152),MATRIX!CL152,"n/a"),IF(ISNUMBER(MATRIX!CH152),MATRIX!CH152,"n/a")),"")</f>
        <v/>
      </c>
      <c r="AI152" s="1"/>
      <c r="AJ152" s="1" t="str">
        <f>IF(ISNUMBER(M152),IF(AND(ISNUMBER('HI-Z-OUTPUT'!AV152),'HI-Z-OUTPUT'!AV152&lt;&gt;0),'HI-Z-OUTPUT'!AV152,'Hi-Z-INPUT'!$K$7*'Hi-Z-INPUT'!$K$11),"")</f>
        <v/>
      </c>
      <c r="AK152" s="1"/>
      <c r="AL152" s="161" t="str">
        <f t="shared" si="37"/>
        <v/>
      </c>
      <c r="AM152" s="1"/>
      <c r="AN152" s="124" t="str">
        <f>IF(ISNUMBER($M152),IF(MV&lt;200,IF(ISNUMBER(MATRIX!BA152),ROUND(MATRIX!BA152/1000*IDLE*CKWH,2),"-"),IF(ISNUMBER(MATRIX!BK152),ROUND(MATRIX!BK152/1000*IDLE*CKWH,2),"-")),"")</f>
        <v/>
      </c>
      <c r="AO152" s="125" t="str">
        <f t="shared" si="38"/>
        <v/>
      </c>
      <c r="AQ152" s="104" t="str">
        <f>IF(ISNUMBER($M152),IF(MV&lt;200,IF(ISNUMBER(MATRIX!BC152),ROUND(MATRIX!BC152/1000*RUNNING*CKWH,2),"-"),IF(ISNUMBER(MATRIX!BM152),ROUND(MATRIX!BM152/1000*RUNNING*CKWH,2),"-")),"")</f>
        <v/>
      </c>
      <c r="AR152" s="130" t="str">
        <f t="shared" si="39"/>
        <v/>
      </c>
      <c r="AT152" s="104"/>
      <c r="AU152" s="130" t="str">
        <f t="shared" si="40"/>
        <v/>
      </c>
      <c r="AW152" s="129" t="str">
        <f t="shared" si="45"/>
        <v/>
      </c>
      <c r="AX152" s="127" t="str">
        <f t="shared" si="41"/>
        <v/>
      </c>
      <c r="AZ152" s="101" t="str">
        <f>IF(ISNUMBER(M152),IF(ISNUMBER(MATRIX!BU152),M152*MATRIX!BU152,"n/a"),"")</f>
        <v/>
      </c>
      <c r="BA152" s="72"/>
      <c r="BB152" s="72" t="str">
        <f>IF(ISNUMBER(M152),IF(ISNUMBER(MATRIX!BV152*AL152),M152*MATRIX!BV152*AL152,"n/a"),"")</f>
        <v/>
      </c>
      <c r="BC152" s="72"/>
      <c r="BD152" s="100" t="str">
        <f t="shared" si="42"/>
        <v/>
      </c>
      <c r="BE152" s="96"/>
      <c r="BF152" s="157" t="str">
        <f t="shared" si="46"/>
        <v/>
      </c>
      <c r="BG152" s="158" t="str">
        <f t="shared" si="43"/>
        <v/>
      </c>
      <c r="BI152" s="85" t="str">
        <f>IF(ISNUMBER(M152),IF(ISNUMBER(MATRIX!Y152),MATRIX!Y152,"n/a"),"")</f>
        <v/>
      </c>
      <c r="BJ152" s="86" t="str">
        <f t="shared" si="44"/>
        <v/>
      </c>
    </row>
    <row r="153" spans="1:62">
      <c r="A153" s="46" t="str">
        <f>MATRIX!A153</f>
        <v>Linea Research</v>
      </c>
      <c r="B153" s="11" t="str">
        <f>IF(MATRIX!B153&lt;&gt;0,MATRIX!B153,"-")</f>
        <v>48M06</v>
      </c>
      <c r="D153" t="b">
        <f>ISNUMBER(MATRIX!G153)</f>
        <v>1</v>
      </c>
      <c r="E153" t="b">
        <f>ISNUMBER(MATRIX!H153)</f>
        <v>1</v>
      </c>
      <c r="G153" t="b">
        <f>AND(WM&lt;=MATRIX!N153,MATRIX!N153&lt;=PIU*WM)</f>
        <v>0</v>
      </c>
      <c r="H153" t="b">
        <f>AND(WM&lt;=MATRIX!O153,MATRIX!O153&lt;=PIU*WM)</f>
        <v>0</v>
      </c>
      <c r="J153" s="1" t="str">
        <f>IF(AND(D153,G153),CEILING(ML/MATRIX!G153,1),"")</f>
        <v/>
      </c>
      <c r="K153" s="1" t="str">
        <f>IF(AND(E153,H153),CEILING(ML/MATRIX!H153,1),"")</f>
        <v/>
      </c>
      <c r="M153" s="64" t="str">
        <f t="shared" si="35"/>
        <v/>
      </c>
      <c r="O153" s="62" t="str">
        <f>IF(ISNUMBER(M153),M153*MATRIX!E153,"-")</f>
        <v>-</v>
      </c>
      <c r="Q153" s="66" t="str">
        <f>IF(ISNUMBER($M153),IF(KP="kg",M153*MATRIX!CC153,M153*MATRIX!CC153*2.2),"-")</f>
        <v>-</v>
      </c>
      <c r="R153" s="65" t="str">
        <f t="shared" si="36"/>
        <v/>
      </c>
      <c r="T153" s="1" t="str">
        <f>IF(AND(VI&lt;100,ISNUMBER(M153),D153),MATRIX!N153,IF(AND(VI&gt;=100,ISNUMBER(M153),E153),MATRIX!O153,""))</f>
        <v/>
      </c>
      <c r="V153" s="70" t="str">
        <f>IF(ISNUMBER(T153),IF(VI&lt;100,T153*M153*MATRIX!G153,T153*M153*MATRIX!H153),"")</f>
        <v/>
      </c>
      <c r="X153" s="40" t="str">
        <f>IF(ISNUMBER(M153),IF(ISNUMBER(MATRIX!U153),IF(MATRIX!U153-INT(MATRIX!U153)=0,MATRIX!U153,"("&amp;MATRIX!U153&amp;")"),"n/a"),"")</f>
        <v/>
      </c>
      <c r="Y153" s="77"/>
      <c r="Z153" s="81" t="str">
        <f>IF(ISNUMBER(M153), IF(ISNUMBER(MATRIX!AZ153),M153*MATRIX!AZ153,"n/a"),"")</f>
        <v/>
      </c>
      <c r="AA153" s="77"/>
      <c r="AB153" s="83" t="str">
        <f>IF(ISNUMBER($M153), IF(ISNUMBER(MATRIX!BB153),$M153*MATRIX!BB153,"n/a"),"")</f>
        <v/>
      </c>
      <c r="AC153" s="77"/>
      <c r="AD153" s="81" t="str">
        <f>IF(ISNUMBER($M153), IF(ISNUMBER(MATRIX!BJ153),M153*MATRIX!BJ153,"n/a"),"")</f>
        <v/>
      </c>
      <c r="AE153" s="77" t="s">
        <v>434</v>
      </c>
      <c r="AF153" s="83" t="str">
        <f>IF(ISNUMBER($M153), IF(ISNUMBER(MATRIX!BL153),$M153*MATRIX!BL153,"n/a"),"")</f>
        <v/>
      </c>
      <c r="AH153" s="223" t="str">
        <f>IF(ISNUMBER($M153), IF(MV&gt;200,IF(ISNUMBER(MATRIX!CL153),MATRIX!CL153,"n/a"),IF(ISNUMBER(MATRIX!CH153),MATRIX!CH153,"n/a")),"")</f>
        <v/>
      </c>
      <c r="AI153" s="1"/>
      <c r="AJ153" s="1" t="str">
        <f>IF(ISNUMBER(M153),IF(AND(ISNUMBER('HI-Z-OUTPUT'!AV153),'HI-Z-OUTPUT'!AV153&lt;&gt;0),'HI-Z-OUTPUT'!AV153,'Hi-Z-INPUT'!$K$7*'Hi-Z-INPUT'!$K$11),"")</f>
        <v/>
      </c>
      <c r="AK153" s="1"/>
      <c r="AL153" s="161" t="str">
        <f t="shared" si="37"/>
        <v/>
      </c>
      <c r="AM153" s="1"/>
      <c r="AN153" s="124" t="str">
        <f>IF(ISNUMBER($M153),IF(MV&lt;200,IF(ISNUMBER(MATRIX!BA153),ROUND(MATRIX!BA153/1000*IDLE*CKWH,2),"-"),IF(ISNUMBER(MATRIX!BK153),ROUND(MATRIX!BK153/1000*IDLE*CKWH,2),"-")),"")</f>
        <v/>
      </c>
      <c r="AO153" s="125" t="str">
        <f t="shared" si="38"/>
        <v/>
      </c>
      <c r="AQ153" s="104" t="str">
        <f>IF(ISNUMBER($M153),IF(MV&lt;200,IF(ISNUMBER(MATRIX!BC153),ROUND(MATRIX!BC153/1000*RUNNING*CKWH,2),"-"),IF(ISNUMBER(MATRIX!BM153),ROUND(MATRIX!BM153/1000*RUNNING*CKWH,2),"-")),"")</f>
        <v/>
      </c>
      <c r="AR153" s="130" t="str">
        <f t="shared" si="39"/>
        <v/>
      </c>
      <c r="AT153" s="104"/>
      <c r="AU153" s="130" t="str">
        <f t="shared" si="40"/>
        <v/>
      </c>
      <c r="AW153" s="129" t="str">
        <f t="shared" si="45"/>
        <v/>
      </c>
      <c r="AX153" s="127" t="str">
        <f t="shared" si="41"/>
        <v/>
      </c>
      <c r="AZ153" s="101" t="str">
        <f>IF(ISNUMBER(M153),IF(ISNUMBER(MATRIX!BU153),M153*MATRIX!BU153,"n/a"),"")</f>
        <v/>
      </c>
      <c r="BA153" s="72"/>
      <c r="BB153" s="72" t="str">
        <f>IF(ISNUMBER(M153),IF(ISNUMBER(MATRIX!BV153*AL153),M153*MATRIX!BV153*AL153,"n/a"),"")</f>
        <v/>
      </c>
      <c r="BC153" s="72"/>
      <c r="BD153" s="100" t="str">
        <f t="shared" si="42"/>
        <v/>
      </c>
      <c r="BE153" s="96"/>
      <c r="BF153" s="157" t="str">
        <f t="shared" si="46"/>
        <v/>
      </c>
      <c r="BG153" s="158" t="str">
        <f t="shared" si="43"/>
        <v/>
      </c>
      <c r="BI153" s="85" t="str">
        <f>IF(ISNUMBER(M153),IF(ISNUMBER(MATRIX!Y153),MATRIX!Y153,"n/a"),"")</f>
        <v/>
      </c>
      <c r="BJ153" s="86" t="str">
        <f t="shared" si="44"/>
        <v/>
      </c>
    </row>
    <row r="154" spans="1:62">
      <c r="A154" s="46" t="str">
        <f>MATRIX!A154</f>
        <v>Linea Research</v>
      </c>
      <c r="B154" s="11" t="str">
        <f>IF(MATRIX!B154&lt;&gt;0,MATRIX!B154,"-")</f>
        <v>48M10</v>
      </c>
      <c r="D154" t="b">
        <f>ISNUMBER(MATRIX!G154)</f>
        <v>1</v>
      </c>
      <c r="E154" t="b">
        <f>ISNUMBER(MATRIX!H154)</f>
        <v>1</v>
      </c>
      <c r="G154" t="b">
        <f>AND(WM&lt;=MATRIX!N154,MATRIX!N154&lt;=PIU*WM)</f>
        <v>0</v>
      </c>
      <c r="H154" t="b">
        <f>AND(WM&lt;=MATRIX!O154,MATRIX!O154&lt;=PIU*WM)</f>
        <v>0</v>
      </c>
      <c r="J154" s="1" t="str">
        <f>IF(AND(D154,G154),CEILING(ML/MATRIX!G154,1),"")</f>
        <v/>
      </c>
      <c r="K154" s="1" t="str">
        <f>IF(AND(E154,H154),CEILING(ML/MATRIX!H154,1),"")</f>
        <v/>
      </c>
      <c r="M154" s="64" t="str">
        <f t="shared" si="35"/>
        <v/>
      </c>
      <c r="O154" s="62" t="str">
        <f>IF(ISNUMBER(M154),M154*MATRIX!E154,"-")</f>
        <v>-</v>
      </c>
      <c r="Q154" s="66" t="str">
        <f>IF(ISNUMBER($M154),IF(KP="kg",M154*MATRIX!CC154,M154*MATRIX!CC154*2.2),"-")</f>
        <v>-</v>
      </c>
      <c r="R154" s="65" t="str">
        <f t="shared" si="36"/>
        <v/>
      </c>
      <c r="T154" s="1" t="str">
        <f>IF(AND(VI&lt;100,ISNUMBER(M154),D154),MATRIX!N154,IF(AND(VI&gt;=100,ISNUMBER(M154),E154),MATRIX!O154,""))</f>
        <v/>
      </c>
      <c r="V154" s="70" t="str">
        <f>IF(ISNUMBER(T154),IF(VI&lt;100,T154*M154*MATRIX!G154,T154*M154*MATRIX!H154),"")</f>
        <v/>
      </c>
      <c r="X154" s="40" t="str">
        <f>IF(ISNUMBER(M154),IF(ISNUMBER(MATRIX!U154),IF(MATRIX!U154-INT(MATRIX!U154)=0,MATRIX!U154,"("&amp;MATRIX!U154&amp;")"),"n/a"),"")</f>
        <v/>
      </c>
      <c r="Y154" s="77"/>
      <c r="Z154" s="81" t="str">
        <f>IF(ISNUMBER(M154), IF(ISNUMBER(MATRIX!AZ154),M154*MATRIX!AZ154,"n/a"),"")</f>
        <v/>
      </c>
      <c r="AA154" s="77"/>
      <c r="AB154" s="83" t="str">
        <f>IF(ISNUMBER($M154), IF(ISNUMBER(MATRIX!BB154),$M154*MATRIX!BB154,"n/a"),"")</f>
        <v/>
      </c>
      <c r="AC154" s="77"/>
      <c r="AD154" s="81" t="str">
        <f>IF(ISNUMBER($M154), IF(ISNUMBER(MATRIX!BJ154),M154*MATRIX!BJ154,"n/a"),"")</f>
        <v/>
      </c>
      <c r="AE154" s="77" t="s">
        <v>434</v>
      </c>
      <c r="AF154" s="83" t="str">
        <f>IF(ISNUMBER($M154), IF(ISNUMBER(MATRIX!BL154),$M154*MATRIX!BL154,"n/a"),"")</f>
        <v/>
      </c>
      <c r="AH154" s="223" t="str">
        <f>IF(ISNUMBER($M154), IF(MV&gt;200,IF(ISNUMBER(MATRIX!CL154),MATRIX!CL154,"n/a"),IF(ISNUMBER(MATRIX!CH154),MATRIX!CH154,"n/a")),"")</f>
        <v/>
      </c>
      <c r="AI154" s="1"/>
      <c r="AJ154" s="1" t="str">
        <f>IF(ISNUMBER(M154),IF(AND(ISNUMBER('HI-Z-OUTPUT'!AV154),'HI-Z-OUTPUT'!AV154&lt;&gt;0),'HI-Z-OUTPUT'!AV154,'Hi-Z-INPUT'!$K$7*'Hi-Z-INPUT'!$K$11),"")</f>
        <v/>
      </c>
      <c r="AK154" s="1"/>
      <c r="AL154" s="161" t="str">
        <f t="shared" si="37"/>
        <v/>
      </c>
      <c r="AM154" s="1"/>
      <c r="AN154" s="124" t="str">
        <f>IF(ISNUMBER($M154),IF(MV&lt;200,IF(ISNUMBER(MATRIX!BA154),ROUND(MATRIX!BA154/1000*IDLE*CKWH,2),"-"),IF(ISNUMBER(MATRIX!BK154),ROUND(MATRIX!BK154/1000*IDLE*CKWH,2),"-")),"")</f>
        <v/>
      </c>
      <c r="AO154" s="125" t="str">
        <f t="shared" si="38"/>
        <v/>
      </c>
      <c r="AQ154" s="104" t="str">
        <f>IF(ISNUMBER($M154),IF(MV&lt;200,IF(ISNUMBER(MATRIX!BC154),ROUND(MATRIX!BC154/1000*RUNNING*CKWH,2),"-"),IF(ISNUMBER(MATRIX!BM154),ROUND(MATRIX!BM154/1000*RUNNING*CKWH,2),"-")),"")</f>
        <v/>
      </c>
      <c r="AR154" s="130" t="str">
        <f t="shared" si="39"/>
        <v/>
      </c>
      <c r="AT154" s="104"/>
      <c r="AU154" s="130" t="str">
        <f t="shared" si="40"/>
        <v/>
      </c>
      <c r="AW154" s="129" t="str">
        <f t="shared" si="45"/>
        <v/>
      </c>
      <c r="AX154" s="127" t="str">
        <f t="shared" si="41"/>
        <v/>
      </c>
      <c r="AZ154" s="101" t="str">
        <f>IF(ISNUMBER(M154),IF(ISNUMBER(MATRIX!BU154),M154*MATRIX!BU154,"n/a"),"")</f>
        <v/>
      </c>
      <c r="BA154" s="72"/>
      <c r="BB154" s="72" t="str">
        <f>IF(ISNUMBER(M154),IF(ISNUMBER(MATRIX!BV154*AL154),M154*MATRIX!BV154*AL154,"n/a"),"")</f>
        <v/>
      </c>
      <c r="BC154" s="72"/>
      <c r="BD154" s="100" t="str">
        <f t="shared" si="42"/>
        <v/>
      </c>
      <c r="BE154" s="96"/>
      <c r="BF154" s="157" t="str">
        <f t="shared" si="46"/>
        <v/>
      </c>
      <c r="BG154" s="158" t="str">
        <f t="shared" si="43"/>
        <v/>
      </c>
      <c r="BI154" s="85" t="str">
        <f>IF(ISNUMBER(M154),IF(ISNUMBER(MATRIX!Y154),MATRIX!Y154,"n/a"),"")</f>
        <v/>
      </c>
      <c r="BJ154" s="86" t="str">
        <f t="shared" si="44"/>
        <v/>
      </c>
    </row>
    <row r="155" spans="1:62">
      <c r="A155" s="46" t="str">
        <f>MATRIX!A155</f>
        <v>Linea Research</v>
      </c>
      <c r="B155" s="11" t="str">
        <f>IF(MATRIX!B155&lt;&gt;0,MATRIX!B155,"-")</f>
        <v>48M20</v>
      </c>
      <c r="D155" t="b">
        <f>ISNUMBER(MATRIX!G155)</f>
        <v>1</v>
      </c>
      <c r="E155" t="b">
        <f>ISNUMBER(MATRIX!H155)</f>
        <v>1</v>
      </c>
      <c r="G155" t="b">
        <f>AND(WM&lt;=MATRIX!N155,MATRIX!N155&lt;=PIU*WM)</f>
        <v>0</v>
      </c>
      <c r="H155" t="b">
        <f>AND(WM&lt;=MATRIX!O155,MATRIX!O155&lt;=PIU*WM)</f>
        <v>0</v>
      </c>
      <c r="J155" s="1" t="str">
        <f>IF(AND(D155,G155),CEILING(ML/MATRIX!G155,1),"")</f>
        <v/>
      </c>
      <c r="K155" s="1" t="str">
        <f>IF(AND(E155,H155),CEILING(ML/MATRIX!H155,1),"")</f>
        <v/>
      </c>
      <c r="M155" s="64" t="str">
        <f t="shared" si="35"/>
        <v/>
      </c>
      <c r="O155" s="62" t="str">
        <f>IF(ISNUMBER(M155),M155*MATRIX!E155,"-")</f>
        <v>-</v>
      </c>
      <c r="Q155" s="66" t="str">
        <f>IF(ISNUMBER($M155),IF(KP="kg",M155*MATRIX!CC155,M155*MATRIX!CC155*2.2),"-")</f>
        <v>-</v>
      </c>
      <c r="R155" s="65" t="str">
        <f t="shared" si="36"/>
        <v/>
      </c>
      <c r="T155" s="1" t="str">
        <f>IF(AND(VI&lt;100,ISNUMBER(M155),D155),MATRIX!N155,IF(AND(VI&gt;=100,ISNUMBER(M155),E155),MATRIX!O155,""))</f>
        <v/>
      </c>
      <c r="V155" s="70" t="str">
        <f>IF(ISNUMBER(T155),IF(VI&lt;100,T155*M155*MATRIX!G155,T155*M155*MATRIX!H155),"")</f>
        <v/>
      </c>
      <c r="X155" s="40" t="str">
        <f>IF(ISNUMBER(M155),IF(ISNUMBER(MATRIX!U155),IF(MATRIX!U155-INT(MATRIX!U155)=0,MATRIX!U155,"("&amp;MATRIX!U155&amp;")"),"n/a"),"")</f>
        <v/>
      </c>
      <c r="Y155" s="77"/>
      <c r="Z155" s="81" t="str">
        <f>IF(ISNUMBER(M155), IF(ISNUMBER(MATRIX!AZ155),M155*MATRIX!AZ155,"n/a"),"")</f>
        <v/>
      </c>
      <c r="AA155" s="77"/>
      <c r="AB155" s="83" t="str">
        <f>IF(ISNUMBER($M155), IF(ISNUMBER(MATRIX!BB155),$M155*MATRIX!BB155,"n/a"),"")</f>
        <v/>
      </c>
      <c r="AC155" s="77"/>
      <c r="AD155" s="81" t="str">
        <f>IF(ISNUMBER($M155), IF(ISNUMBER(MATRIX!BJ155),M155*MATRIX!BJ155,"n/a"),"")</f>
        <v/>
      </c>
      <c r="AE155" s="77" t="s">
        <v>434</v>
      </c>
      <c r="AF155" s="83" t="str">
        <f>IF(ISNUMBER($M155), IF(ISNUMBER(MATRIX!BL155),$M155*MATRIX!BL155,"n/a"),"")</f>
        <v/>
      </c>
      <c r="AH155" s="223" t="str">
        <f>IF(ISNUMBER($M155), IF(MV&gt;200,IF(ISNUMBER(MATRIX!CL155),MATRIX!CL155,"n/a"),IF(ISNUMBER(MATRIX!CH155),MATRIX!CH155,"n/a")),"")</f>
        <v/>
      </c>
      <c r="AI155" s="1"/>
      <c r="AJ155" s="1" t="str">
        <f>IF(ISNUMBER(M155),IF(AND(ISNUMBER('HI-Z-OUTPUT'!AV155),'HI-Z-OUTPUT'!AV155&lt;&gt;0),'HI-Z-OUTPUT'!AV155,'Hi-Z-INPUT'!$K$7*'Hi-Z-INPUT'!$K$11),"")</f>
        <v/>
      </c>
      <c r="AK155" s="1"/>
      <c r="AL155" s="161" t="str">
        <f t="shared" si="37"/>
        <v/>
      </c>
      <c r="AM155" s="1"/>
      <c r="AN155" s="124" t="str">
        <f>IF(ISNUMBER($M155),IF(MV&lt;200,IF(ISNUMBER(MATRIX!BA155),ROUND(MATRIX!BA155/1000*IDLE*CKWH,2),"-"),IF(ISNUMBER(MATRIX!BK155),ROUND(MATRIX!BK155/1000*IDLE*CKWH,2),"-")),"")</f>
        <v/>
      </c>
      <c r="AO155" s="125" t="str">
        <f t="shared" si="38"/>
        <v/>
      </c>
      <c r="AQ155" s="104" t="str">
        <f>IF(ISNUMBER($M155),IF(MV&lt;200,IF(ISNUMBER(MATRIX!BC155),ROUND(MATRIX!BC155/1000*RUNNING*CKWH,2),"-"),IF(ISNUMBER(MATRIX!BM155),ROUND(MATRIX!BM155/1000*RUNNING*CKWH,2),"-")),"")</f>
        <v/>
      </c>
      <c r="AR155" s="130" t="str">
        <f t="shared" si="39"/>
        <v/>
      </c>
      <c r="AT155" s="104"/>
      <c r="AU155" s="130" t="str">
        <f t="shared" si="40"/>
        <v/>
      </c>
      <c r="AW155" s="129" t="str">
        <f t="shared" si="45"/>
        <v/>
      </c>
      <c r="AX155" s="127" t="str">
        <f t="shared" si="41"/>
        <v/>
      </c>
      <c r="AZ155" s="101" t="str">
        <f>IF(ISNUMBER(M155),IF(ISNUMBER(MATRIX!BU155),M155*MATRIX!BU155,"n/a"),"")</f>
        <v/>
      </c>
      <c r="BA155" s="72"/>
      <c r="BB155" s="72" t="str">
        <f>IF(ISNUMBER(M155),IF(ISNUMBER(MATRIX!BV155*AL155),M155*MATRIX!BV155*AL155,"n/a"),"")</f>
        <v/>
      </c>
      <c r="BC155" s="72"/>
      <c r="BD155" s="100" t="str">
        <f t="shared" si="42"/>
        <v/>
      </c>
      <c r="BE155" s="96"/>
      <c r="BF155" s="157" t="str">
        <f t="shared" si="46"/>
        <v/>
      </c>
      <c r="BG155" s="158" t="str">
        <f t="shared" si="43"/>
        <v/>
      </c>
      <c r="BI155" s="85" t="str">
        <f>IF(ISNUMBER(M155),IF(ISNUMBER(MATRIX!Y155),MATRIX!Y155,"n/a"),"")</f>
        <v/>
      </c>
      <c r="BJ155" s="86" t="str">
        <f t="shared" si="44"/>
        <v/>
      </c>
    </row>
    <row r="156" spans="1:62">
      <c r="A156" s="46" t="str">
        <f>MATRIX!A156</f>
        <v>Linea Research</v>
      </c>
      <c r="B156" s="11" t="str">
        <f>IF(MATRIX!B156&lt;&gt;0,MATRIX!B156,"-")</f>
        <v>44C20</v>
      </c>
      <c r="D156" t="b">
        <f>ISNUMBER(MATRIX!G156)</f>
        <v>1</v>
      </c>
      <c r="E156" t="b">
        <f>ISNUMBER(MATRIX!H156)</f>
        <v>1</v>
      </c>
      <c r="G156" t="b">
        <f>AND(WM&lt;=MATRIX!N156,MATRIX!N156&lt;=PIU*WM)</f>
        <v>0</v>
      </c>
      <c r="H156" t="b">
        <f>AND(WM&lt;=MATRIX!O156,MATRIX!O156&lt;=PIU*WM)</f>
        <v>0</v>
      </c>
      <c r="J156" s="1" t="str">
        <f>IF(AND(D156,G156),CEILING(ML/MATRIX!G156,1),"")</f>
        <v/>
      </c>
      <c r="K156" s="1" t="str">
        <f>IF(AND(E156,H156),CEILING(ML/MATRIX!H156,1),"")</f>
        <v/>
      </c>
      <c r="M156" s="64" t="str">
        <f t="shared" si="35"/>
        <v/>
      </c>
      <c r="O156" s="62" t="str">
        <f>IF(ISNUMBER(M156),M156*MATRIX!E156,"-")</f>
        <v>-</v>
      </c>
      <c r="Q156" s="66" t="str">
        <f>IF(ISNUMBER($M156),IF(KP="kg",M156*MATRIX!CC156,M156*MATRIX!CC156*2.2),"-")</f>
        <v>-</v>
      </c>
      <c r="R156" s="65" t="str">
        <f t="shared" si="36"/>
        <v/>
      </c>
      <c r="T156" s="1" t="str">
        <f>IF(AND(VI&lt;100,ISNUMBER(M156),D156),MATRIX!N156,IF(AND(VI&gt;=100,ISNUMBER(M156),E156),MATRIX!O156,""))</f>
        <v/>
      </c>
      <c r="V156" s="70" t="str">
        <f>IF(ISNUMBER(T156),IF(VI&lt;100,T156*M156*MATRIX!G156,T156*M156*MATRIX!H156),"")</f>
        <v/>
      </c>
      <c r="X156" s="40" t="str">
        <f>IF(ISNUMBER(M156),IF(ISNUMBER(MATRIX!U156),IF(MATRIX!U156-INT(MATRIX!U156)=0,MATRIX!U156,"("&amp;MATRIX!U156&amp;")"),"n/a"),"")</f>
        <v/>
      </c>
      <c r="Y156" s="77"/>
      <c r="Z156" s="81" t="str">
        <f>IF(ISNUMBER(M156), IF(ISNUMBER(MATRIX!AZ156),M156*MATRIX!AZ156,"n/a"),"")</f>
        <v/>
      </c>
      <c r="AA156" s="77"/>
      <c r="AB156" s="83" t="str">
        <f>IF(ISNUMBER($M156), IF(ISNUMBER(MATRIX!BB156),$M156*MATRIX!BB156,"n/a"),"")</f>
        <v/>
      </c>
      <c r="AC156" s="77"/>
      <c r="AD156" s="81" t="str">
        <f>IF(ISNUMBER($M156), IF(ISNUMBER(MATRIX!BJ156),M156*MATRIX!BJ156,"n/a"),"")</f>
        <v/>
      </c>
      <c r="AE156" s="77" t="s">
        <v>434</v>
      </c>
      <c r="AF156" s="83" t="str">
        <f>IF(ISNUMBER($M156), IF(ISNUMBER(MATRIX!BL156),$M156*MATRIX!BL156,"n/a"),"")</f>
        <v/>
      </c>
      <c r="AH156" s="223" t="str">
        <f>IF(ISNUMBER($M156), IF(MV&gt;200,IF(ISNUMBER(MATRIX!CL156),MATRIX!CL156,"n/a"),IF(ISNUMBER(MATRIX!CH156),MATRIX!CH156,"n/a")),"")</f>
        <v/>
      </c>
      <c r="AI156" s="1"/>
      <c r="AJ156" s="1" t="str">
        <f>IF(ISNUMBER(M156),IF(AND(ISNUMBER('HI-Z-OUTPUT'!AV156),'HI-Z-OUTPUT'!AV156&lt;&gt;0),'HI-Z-OUTPUT'!AV156,'Hi-Z-INPUT'!$K$7*'Hi-Z-INPUT'!$K$11),"")</f>
        <v/>
      </c>
      <c r="AK156" s="1"/>
      <c r="AL156" s="161" t="str">
        <f t="shared" si="37"/>
        <v/>
      </c>
      <c r="AM156" s="1"/>
      <c r="AN156" s="124" t="str">
        <f>IF(ISNUMBER($M156),IF(MV&lt;200,IF(ISNUMBER(MATRIX!BA156),ROUND(MATRIX!BA156/1000*IDLE*CKWH,2),"-"),IF(ISNUMBER(MATRIX!BK156),ROUND(MATRIX!BK156/1000*IDLE*CKWH,2),"-")),"")</f>
        <v/>
      </c>
      <c r="AO156" s="125" t="str">
        <f t="shared" si="38"/>
        <v/>
      </c>
      <c r="AQ156" s="104" t="str">
        <f>IF(ISNUMBER($M156),IF(MV&lt;200,IF(ISNUMBER(MATRIX!BC156),ROUND(MATRIX!BC156/1000*RUNNING*CKWH,2),"-"),IF(ISNUMBER(MATRIX!BM156),ROUND(MATRIX!BM156/1000*RUNNING*CKWH,2),"-")),"")</f>
        <v/>
      </c>
      <c r="AR156" s="130" t="str">
        <f t="shared" si="39"/>
        <v/>
      </c>
      <c r="AT156" s="104"/>
      <c r="AU156" s="130" t="str">
        <f t="shared" si="40"/>
        <v/>
      </c>
      <c r="AW156" s="129" t="str">
        <f t="shared" si="45"/>
        <v/>
      </c>
      <c r="AX156" s="127" t="str">
        <f t="shared" si="41"/>
        <v/>
      </c>
      <c r="AZ156" s="101" t="str">
        <f>IF(ISNUMBER(M156),IF(ISNUMBER(MATRIX!BU156),M156*MATRIX!BU156,"n/a"),"")</f>
        <v/>
      </c>
      <c r="BA156" s="72"/>
      <c r="BB156" s="72" t="str">
        <f>IF(ISNUMBER(M156),IF(ISNUMBER(MATRIX!BV156*AL156),M156*MATRIX!BV156*AL156,"n/a"),"")</f>
        <v/>
      </c>
      <c r="BC156" s="72"/>
      <c r="BD156" s="100" t="str">
        <f t="shared" si="42"/>
        <v/>
      </c>
      <c r="BE156" s="96"/>
      <c r="BF156" s="157" t="str">
        <f t="shared" si="46"/>
        <v/>
      </c>
      <c r="BG156" s="158" t="str">
        <f t="shared" si="43"/>
        <v/>
      </c>
      <c r="BI156" s="85" t="str">
        <f>IF(ISNUMBER(M156),IF(ISNUMBER(MATRIX!Y156),MATRIX!Y156,"n/a"),"")</f>
        <v/>
      </c>
      <c r="BJ156" s="86" t="str">
        <f t="shared" si="44"/>
        <v/>
      </c>
    </row>
    <row r="157" spans="1:62">
      <c r="A157" s="46" t="str">
        <f>MATRIX!A157</f>
        <v>Linea Research</v>
      </c>
      <c r="B157" s="11" t="str">
        <f>IF(MATRIX!B157&lt;&gt;0,MATRIX!B157,"-")</f>
        <v>44C10</v>
      </c>
      <c r="D157" t="b">
        <f>ISNUMBER(MATRIX!G157)</f>
        <v>1</v>
      </c>
      <c r="E157" t="b">
        <f>ISNUMBER(MATRIX!H157)</f>
        <v>1</v>
      </c>
      <c r="G157" t="b">
        <f>AND(WM&lt;=MATRIX!N157,MATRIX!N157&lt;=PIU*WM)</f>
        <v>0</v>
      </c>
      <c r="H157" t="b">
        <f>AND(WM&lt;=MATRIX!O157,MATRIX!O157&lt;=PIU*WM)</f>
        <v>0</v>
      </c>
      <c r="J157" s="1" t="str">
        <f>IF(AND(D157,G157),CEILING(ML/MATRIX!G157,1),"")</f>
        <v/>
      </c>
      <c r="K157" s="1" t="str">
        <f>IF(AND(E157,H157),CEILING(ML/MATRIX!H157,1),"")</f>
        <v/>
      </c>
      <c r="M157" s="64" t="str">
        <f t="shared" si="35"/>
        <v/>
      </c>
      <c r="O157" s="62" t="str">
        <f>IF(ISNUMBER(M157),M157*MATRIX!E157,"-")</f>
        <v>-</v>
      </c>
      <c r="Q157" s="66" t="str">
        <f>IF(ISNUMBER($M157),IF(KP="kg",M157*MATRIX!CC157,M157*MATRIX!CC157*2.2),"-")</f>
        <v>-</v>
      </c>
      <c r="R157" s="65" t="str">
        <f t="shared" si="36"/>
        <v/>
      </c>
      <c r="T157" s="1" t="str">
        <f>IF(AND(VI&lt;100,ISNUMBER(M157),D157),MATRIX!N157,IF(AND(VI&gt;=100,ISNUMBER(M157),E157),MATRIX!O157,""))</f>
        <v/>
      </c>
      <c r="V157" s="70" t="str">
        <f>IF(ISNUMBER(T157),IF(VI&lt;100,T157*M157*MATRIX!G157,T157*M157*MATRIX!H157),"")</f>
        <v/>
      </c>
      <c r="X157" s="40" t="str">
        <f>IF(ISNUMBER(M157),IF(ISNUMBER(MATRIX!U157),IF(MATRIX!U157-INT(MATRIX!U157)=0,MATRIX!U157,"("&amp;MATRIX!U157&amp;")"),"n/a"),"")</f>
        <v/>
      </c>
      <c r="Y157" s="77"/>
      <c r="Z157" s="81" t="str">
        <f>IF(ISNUMBER(M157), IF(ISNUMBER(MATRIX!AZ157),M157*MATRIX!AZ157,"n/a"),"")</f>
        <v/>
      </c>
      <c r="AA157" s="77"/>
      <c r="AB157" s="83" t="str">
        <f>IF(ISNUMBER($M157), IF(ISNUMBER(MATRIX!BB157),$M157*MATRIX!BB157,"n/a"),"")</f>
        <v/>
      </c>
      <c r="AC157" s="77"/>
      <c r="AD157" s="81" t="str">
        <f>IF(ISNUMBER($M157), IF(ISNUMBER(MATRIX!BJ157),M157*MATRIX!BJ157,"n/a"),"")</f>
        <v/>
      </c>
      <c r="AE157" s="77" t="s">
        <v>434</v>
      </c>
      <c r="AF157" s="83" t="str">
        <f>IF(ISNUMBER($M157), IF(ISNUMBER(MATRIX!BL157),$M157*MATRIX!BL157,"n/a"),"")</f>
        <v/>
      </c>
      <c r="AH157" s="223" t="str">
        <f>IF(ISNUMBER($M157), IF(MV&gt;200,IF(ISNUMBER(MATRIX!CL157),MATRIX!CL157,"n/a"),IF(ISNUMBER(MATRIX!CH157),MATRIX!CH157,"n/a")),"")</f>
        <v/>
      </c>
      <c r="AI157" s="1"/>
      <c r="AJ157" s="1" t="str">
        <f>IF(ISNUMBER(M157),IF(AND(ISNUMBER('HI-Z-OUTPUT'!AV157),'HI-Z-OUTPUT'!AV157&lt;&gt;0),'HI-Z-OUTPUT'!AV157,'Hi-Z-INPUT'!$K$7*'Hi-Z-INPUT'!$K$11),"")</f>
        <v/>
      </c>
      <c r="AK157" s="1"/>
      <c r="AL157" s="161" t="str">
        <f t="shared" si="37"/>
        <v/>
      </c>
      <c r="AM157" s="1"/>
      <c r="AN157" s="124" t="str">
        <f>IF(ISNUMBER($M157),IF(MV&lt;200,IF(ISNUMBER(MATRIX!BA157),ROUND(MATRIX!BA157/1000*IDLE*CKWH,2),"-"),IF(ISNUMBER(MATRIX!BK157),ROUND(MATRIX!BK157/1000*IDLE*CKWH,2),"-")),"")</f>
        <v/>
      </c>
      <c r="AO157" s="125" t="str">
        <f t="shared" si="38"/>
        <v/>
      </c>
      <c r="AQ157" s="104" t="str">
        <f>IF(ISNUMBER($M157),IF(MV&lt;200,IF(ISNUMBER(MATRIX!BC157),ROUND(MATRIX!BC157/1000*RUNNING*CKWH,2),"-"),IF(ISNUMBER(MATRIX!BM157),ROUND(MATRIX!BM157/1000*RUNNING*CKWH,2),"-")),"")</f>
        <v/>
      </c>
      <c r="AR157" s="130" t="str">
        <f t="shared" si="39"/>
        <v/>
      </c>
      <c r="AT157" s="104"/>
      <c r="AU157" s="130" t="str">
        <f t="shared" si="40"/>
        <v/>
      </c>
      <c r="AW157" s="129" t="str">
        <f t="shared" si="45"/>
        <v/>
      </c>
      <c r="AX157" s="127" t="str">
        <f t="shared" si="41"/>
        <v/>
      </c>
      <c r="AZ157" s="101" t="str">
        <f>IF(ISNUMBER(M157),IF(ISNUMBER(MATRIX!BU157),M157*MATRIX!BU157,"n/a"),"")</f>
        <v/>
      </c>
      <c r="BA157" s="72"/>
      <c r="BB157" s="72" t="str">
        <f>IF(ISNUMBER(M157),IF(ISNUMBER(MATRIX!BV157*AL157),M157*MATRIX!BV157*AL157,"n/a"),"")</f>
        <v/>
      </c>
      <c r="BC157" s="72"/>
      <c r="BD157" s="100" t="str">
        <f t="shared" si="42"/>
        <v/>
      </c>
      <c r="BE157" s="96"/>
      <c r="BF157" s="157" t="str">
        <f t="shared" si="46"/>
        <v/>
      </c>
      <c r="BG157" s="158" t="str">
        <f t="shared" si="43"/>
        <v/>
      </c>
      <c r="BI157" s="85" t="str">
        <f>IF(ISNUMBER(M157),IF(ISNUMBER(MATRIX!Y157),MATRIX!Y157,"n/a"),"")</f>
        <v/>
      </c>
      <c r="BJ157" s="86" t="str">
        <f t="shared" si="44"/>
        <v/>
      </c>
    </row>
    <row r="158" spans="1:62">
      <c r="A158" s="46" t="str">
        <f>MATRIX!A158</f>
        <v>Linea Research</v>
      </c>
      <c r="B158" s="11" t="str">
        <f>IF(MATRIX!B158&lt;&gt;0,MATRIX!B158,"-")</f>
        <v>44C06</v>
      </c>
      <c r="D158" t="b">
        <f>ISNUMBER(MATRIX!G158)</f>
        <v>1</v>
      </c>
      <c r="E158" t="b">
        <f>ISNUMBER(MATRIX!H158)</f>
        <v>1</v>
      </c>
      <c r="G158" t="b">
        <f>AND(WM&lt;=MATRIX!N158,MATRIX!N158&lt;=PIU*WM)</f>
        <v>0</v>
      </c>
      <c r="H158" t="b">
        <f>AND(WM&lt;=MATRIX!O158,MATRIX!O158&lt;=PIU*WM)</f>
        <v>0</v>
      </c>
      <c r="J158" s="1" t="str">
        <f>IF(AND(D158,G158),CEILING(ML/MATRIX!G158,1),"")</f>
        <v/>
      </c>
      <c r="K158" s="1" t="str">
        <f>IF(AND(E158,H158),CEILING(ML/MATRIX!H158,1),"")</f>
        <v/>
      </c>
      <c r="M158" s="64" t="str">
        <f t="shared" si="35"/>
        <v/>
      </c>
      <c r="O158" s="62" t="str">
        <f>IF(ISNUMBER(M158),M158*MATRIX!E158,"-")</f>
        <v>-</v>
      </c>
      <c r="Q158" s="66" t="str">
        <f>IF(ISNUMBER($M158),IF(KP="kg",M158*MATRIX!CC158,M158*MATRIX!CC158*2.2),"-")</f>
        <v>-</v>
      </c>
      <c r="R158" s="65" t="str">
        <f t="shared" si="36"/>
        <v/>
      </c>
      <c r="T158" s="1" t="str">
        <f>IF(AND(VI&lt;100,ISNUMBER(M158),D158),MATRIX!N158,IF(AND(VI&gt;=100,ISNUMBER(M158),E158),MATRIX!O158,""))</f>
        <v/>
      </c>
      <c r="V158" s="70" t="str">
        <f>IF(ISNUMBER(T158),IF(VI&lt;100,T158*M158*MATRIX!G158,T158*M158*MATRIX!H158),"")</f>
        <v/>
      </c>
      <c r="X158" s="40" t="str">
        <f>IF(ISNUMBER(M158),IF(ISNUMBER(MATRIX!U158),IF(MATRIX!U158-INT(MATRIX!U158)=0,MATRIX!U158,"("&amp;MATRIX!U158&amp;")"),"n/a"),"")</f>
        <v/>
      </c>
      <c r="Y158" s="77"/>
      <c r="Z158" s="81" t="str">
        <f>IF(ISNUMBER(M158), IF(ISNUMBER(MATRIX!AZ158),M158*MATRIX!AZ158,"n/a"),"")</f>
        <v/>
      </c>
      <c r="AA158" s="77"/>
      <c r="AB158" s="83" t="str">
        <f>IF(ISNUMBER($M158), IF(ISNUMBER(MATRIX!BB158),$M158*MATRIX!BB158,"n/a"),"")</f>
        <v/>
      </c>
      <c r="AC158" s="77"/>
      <c r="AD158" s="81" t="str">
        <f>IF(ISNUMBER($M158), IF(ISNUMBER(MATRIX!BJ158),M158*MATRIX!BJ158,"n/a"),"")</f>
        <v/>
      </c>
      <c r="AE158" s="77" t="s">
        <v>434</v>
      </c>
      <c r="AF158" s="83" t="str">
        <f>IF(ISNUMBER($M158), IF(ISNUMBER(MATRIX!BL158),$M158*MATRIX!BL158,"n/a"),"")</f>
        <v/>
      </c>
      <c r="AH158" s="223" t="str">
        <f>IF(ISNUMBER($M158), IF(MV&gt;200,IF(ISNUMBER(MATRIX!CL158),MATRIX!CL158,"n/a"),IF(ISNUMBER(MATRIX!CH158),MATRIX!CH158,"n/a")),"")</f>
        <v/>
      </c>
      <c r="AI158" s="1"/>
      <c r="AJ158" s="1" t="str">
        <f>IF(ISNUMBER(M158),IF(AND(ISNUMBER('HI-Z-OUTPUT'!AV158),'HI-Z-OUTPUT'!AV158&lt;&gt;0),'HI-Z-OUTPUT'!AV158,'Hi-Z-INPUT'!$K$7*'Hi-Z-INPUT'!$K$11),"")</f>
        <v/>
      </c>
      <c r="AK158" s="1"/>
      <c r="AL158" s="161" t="str">
        <f t="shared" si="37"/>
        <v/>
      </c>
      <c r="AM158" s="1"/>
      <c r="AN158" s="124" t="str">
        <f>IF(ISNUMBER($M158),IF(MV&lt;200,IF(ISNUMBER(MATRIX!BA158),ROUND(MATRIX!BA158/1000*IDLE*CKWH,2),"-"),IF(ISNUMBER(MATRIX!BK158),ROUND(MATRIX!BK158/1000*IDLE*CKWH,2),"-")),"")</f>
        <v/>
      </c>
      <c r="AO158" s="125" t="str">
        <f t="shared" si="38"/>
        <v/>
      </c>
      <c r="AQ158" s="104" t="str">
        <f>IF(ISNUMBER($M158),IF(MV&lt;200,IF(ISNUMBER(MATRIX!BC158),ROUND(MATRIX!BC158/1000*RUNNING*CKWH,2),"-"),IF(ISNUMBER(MATRIX!BM158),ROUND(MATRIX!BM158/1000*RUNNING*CKWH,2),"-")),"")</f>
        <v/>
      </c>
      <c r="AR158" s="130" t="str">
        <f t="shared" si="39"/>
        <v/>
      </c>
      <c r="AT158" s="104"/>
      <c r="AU158" s="130" t="str">
        <f t="shared" si="40"/>
        <v/>
      </c>
      <c r="AW158" s="129" t="str">
        <f t="shared" si="45"/>
        <v/>
      </c>
      <c r="AX158" s="127" t="str">
        <f t="shared" si="41"/>
        <v/>
      </c>
      <c r="AZ158" s="101" t="str">
        <f>IF(ISNUMBER(M158),IF(ISNUMBER(MATRIX!BU158),M158*MATRIX!BU158,"n/a"),"")</f>
        <v/>
      </c>
      <c r="BA158" s="72"/>
      <c r="BB158" s="72" t="str">
        <f>IF(ISNUMBER(M158),IF(ISNUMBER(MATRIX!BV158*AL158),M158*MATRIX!BV158*AL158,"n/a"),"")</f>
        <v/>
      </c>
      <c r="BC158" s="72"/>
      <c r="BD158" s="100" t="str">
        <f t="shared" si="42"/>
        <v/>
      </c>
      <c r="BE158" s="96"/>
      <c r="BF158" s="157" t="str">
        <f t="shared" si="46"/>
        <v/>
      </c>
      <c r="BG158" s="158" t="str">
        <f t="shared" si="43"/>
        <v/>
      </c>
      <c r="BI158" s="85" t="str">
        <f>IF(ISNUMBER(M158),IF(ISNUMBER(MATRIX!Y158),MATRIX!Y158,"n/a"),"")</f>
        <v/>
      </c>
      <c r="BJ158" s="86" t="str">
        <f t="shared" si="44"/>
        <v/>
      </c>
    </row>
    <row r="159" spans="1:62">
      <c r="A159" s="46" t="str">
        <f>MATRIX!A159</f>
        <v>Linea Research</v>
      </c>
      <c r="B159" s="11" t="str">
        <f>IF(MATRIX!B159&lt;&gt;0,MATRIX!B159,"-")</f>
        <v>44M20</v>
      </c>
      <c r="D159" t="b">
        <f>ISNUMBER(MATRIX!G159)</f>
        <v>1</v>
      </c>
      <c r="E159" t="b">
        <f>ISNUMBER(MATRIX!H159)</f>
        <v>1</v>
      </c>
      <c r="G159" t="b">
        <f>AND(WM&lt;=MATRIX!N159,MATRIX!N159&lt;=PIU*WM)</f>
        <v>0</v>
      </c>
      <c r="H159" t="b">
        <f>AND(WM&lt;=MATRIX!O159,MATRIX!O159&lt;=PIU*WM)</f>
        <v>0</v>
      </c>
      <c r="J159" s="1" t="str">
        <f>IF(AND(D159,G159),CEILING(ML/MATRIX!G159,1),"")</f>
        <v/>
      </c>
      <c r="K159" s="1" t="str">
        <f>IF(AND(E159,H159),CEILING(ML/MATRIX!H159,1),"")</f>
        <v/>
      </c>
      <c r="M159" s="64" t="str">
        <f t="shared" si="35"/>
        <v/>
      </c>
      <c r="O159" s="62" t="str">
        <f>IF(ISNUMBER(M159),M159*MATRIX!E159,"-")</f>
        <v>-</v>
      </c>
      <c r="Q159" s="66" t="str">
        <f>IF(ISNUMBER($M159),IF(KP="kg",M159*MATRIX!CC159,M159*MATRIX!CC159*2.2),"-")</f>
        <v>-</v>
      </c>
      <c r="R159" s="65" t="str">
        <f t="shared" si="36"/>
        <v/>
      </c>
      <c r="T159" s="1" t="str">
        <f>IF(AND(VI&lt;100,ISNUMBER(M159),D159),MATRIX!N159,IF(AND(VI&gt;=100,ISNUMBER(M159),E159),MATRIX!O159,""))</f>
        <v/>
      </c>
      <c r="V159" s="70" t="str">
        <f>IF(ISNUMBER(T159),IF(VI&lt;100,T159*M159*MATRIX!G159,T159*M159*MATRIX!H159),"")</f>
        <v/>
      </c>
      <c r="X159" s="40" t="str">
        <f>IF(ISNUMBER(M159),IF(ISNUMBER(MATRIX!U159),IF(MATRIX!U159-INT(MATRIX!U159)=0,MATRIX!U159,"("&amp;MATRIX!U159&amp;")"),"n/a"),"")</f>
        <v/>
      </c>
      <c r="Y159" s="77"/>
      <c r="Z159" s="81" t="str">
        <f>IF(ISNUMBER(M159), IF(ISNUMBER(MATRIX!AZ159),M159*MATRIX!AZ159,"n/a"),"")</f>
        <v/>
      </c>
      <c r="AA159" s="77"/>
      <c r="AB159" s="83" t="str">
        <f>IF(ISNUMBER($M159), IF(ISNUMBER(MATRIX!BB159),$M159*MATRIX!BB159,"n/a"),"")</f>
        <v/>
      </c>
      <c r="AC159" s="77"/>
      <c r="AD159" s="81" t="str">
        <f>IF(ISNUMBER($M159), IF(ISNUMBER(MATRIX!BJ159),M159*MATRIX!BJ159,"n/a"),"")</f>
        <v/>
      </c>
      <c r="AE159" s="77" t="s">
        <v>434</v>
      </c>
      <c r="AF159" s="83" t="str">
        <f>IF(ISNUMBER($M159), IF(ISNUMBER(MATRIX!BL159),$M159*MATRIX!BL159,"n/a"),"")</f>
        <v/>
      </c>
      <c r="AH159" s="223" t="str">
        <f>IF(ISNUMBER($M159), IF(MV&gt;200,IF(ISNUMBER(MATRIX!CL159),MATRIX!CL159,"n/a"),IF(ISNUMBER(MATRIX!CH159),MATRIX!CH159,"n/a")),"")</f>
        <v/>
      </c>
      <c r="AI159" s="1"/>
      <c r="AJ159" s="1" t="str">
        <f>IF(ISNUMBER(M159),IF(AND(ISNUMBER('HI-Z-OUTPUT'!AV159),'HI-Z-OUTPUT'!AV159&lt;&gt;0),'HI-Z-OUTPUT'!AV159,'Hi-Z-INPUT'!$K$7*'Hi-Z-INPUT'!$K$11),"")</f>
        <v/>
      </c>
      <c r="AK159" s="1"/>
      <c r="AL159" s="161" t="str">
        <f t="shared" si="37"/>
        <v/>
      </c>
      <c r="AM159" s="1"/>
      <c r="AN159" s="124" t="str">
        <f>IF(ISNUMBER($M159),IF(MV&lt;200,IF(ISNUMBER(MATRIX!BA159),ROUND(MATRIX!BA159/1000*IDLE*CKWH,2),"-"),IF(ISNUMBER(MATRIX!BK159),ROUND(MATRIX!BK159/1000*IDLE*CKWH,2),"-")),"")</f>
        <v/>
      </c>
      <c r="AO159" s="125" t="str">
        <f t="shared" si="38"/>
        <v/>
      </c>
      <c r="AQ159" s="104" t="str">
        <f>IF(ISNUMBER($M159),IF(MV&lt;200,IF(ISNUMBER(MATRIX!BC159),ROUND(MATRIX!BC159/1000*RUNNING*CKWH,2),"-"),IF(ISNUMBER(MATRIX!BM159),ROUND(MATRIX!BM159/1000*RUNNING*CKWH,2),"-")),"")</f>
        <v/>
      </c>
      <c r="AR159" s="130" t="str">
        <f t="shared" si="39"/>
        <v/>
      </c>
      <c r="AT159" s="104"/>
      <c r="AU159" s="130" t="str">
        <f t="shared" si="40"/>
        <v/>
      </c>
      <c r="AW159" s="129" t="str">
        <f t="shared" si="45"/>
        <v/>
      </c>
      <c r="AX159" s="127" t="str">
        <f t="shared" si="41"/>
        <v/>
      </c>
      <c r="AZ159" s="101" t="str">
        <f>IF(ISNUMBER(M159),IF(ISNUMBER(MATRIX!BU159),M159*MATRIX!BU159,"n/a"),"")</f>
        <v/>
      </c>
      <c r="BA159" s="72"/>
      <c r="BB159" s="72" t="str">
        <f>IF(ISNUMBER(M159),IF(ISNUMBER(MATRIX!BV159*AL159),M159*MATRIX!BV159*AL159,"n/a"),"")</f>
        <v/>
      </c>
      <c r="BC159" s="72"/>
      <c r="BD159" s="100" t="str">
        <f t="shared" si="42"/>
        <v/>
      </c>
      <c r="BE159" s="96"/>
      <c r="BF159" s="157" t="str">
        <f t="shared" si="46"/>
        <v/>
      </c>
      <c r="BG159" s="158" t="str">
        <f t="shared" si="43"/>
        <v/>
      </c>
      <c r="BI159" s="85" t="str">
        <f>IF(ISNUMBER(M159),IF(ISNUMBER(MATRIX!Y159),MATRIX!Y159,"n/a"),"")</f>
        <v/>
      </c>
      <c r="BJ159" s="86" t="str">
        <f t="shared" si="44"/>
        <v/>
      </c>
    </row>
    <row r="160" spans="1:62">
      <c r="A160" s="46" t="str">
        <f>MATRIX!A160</f>
        <v>Linea Research</v>
      </c>
      <c r="B160" s="11" t="str">
        <f>IF(MATRIX!B160&lt;&gt;0,MATRIX!B160,"-")</f>
        <v>44M10</v>
      </c>
      <c r="D160" t="b">
        <f>ISNUMBER(MATRIX!G160)</f>
        <v>1</v>
      </c>
      <c r="E160" t="b">
        <f>ISNUMBER(MATRIX!H160)</f>
        <v>1</v>
      </c>
      <c r="G160" t="b">
        <f>AND(WM&lt;=MATRIX!N160,MATRIX!N160&lt;=PIU*WM)</f>
        <v>0</v>
      </c>
      <c r="H160" t="b">
        <f>AND(WM&lt;=MATRIX!O160,MATRIX!O160&lt;=PIU*WM)</f>
        <v>0</v>
      </c>
      <c r="J160" s="1" t="str">
        <f>IF(AND(D160,G160),CEILING(ML/MATRIX!G160,1),"")</f>
        <v/>
      </c>
      <c r="K160" s="1" t="str">
        <f>IF(AND(E160,H160),CEILING(ML/MATRIX!H160,1),"")</f>
        <v/>
      </c>
      <c r="M160" s="64" t="str">
        <f t="shared" si="35"/>
        <v/>
      </c>
      <c r="O160" s="62" t="str">
        <f>IF(ISNUMBER(M160),M160*MATRIX!E160,"-")</f>
        <v>-</v>
      </c>
      <c r="Q160" s="66" t="str">
        <f>IF(ISNUMBER($M160),IF(KP="kg",M160*MATRIX!CC160,M160*MATRIX!CC160*2.2),"-")</f>
        <v>-</v>
      </c>
      <c r="R160" s="65" t="str">
        <f t="shared" si="36"/>
        <v/>
      </c>
      <c r="T160" s="1" t="str">
        <f>IF(AND(VI&lt;100,ISNUMBER(M160),D160),MATRIX!N160,IF(AND(VI&gt;=100,ISNUMBER(M160),E160),MATRIX!O160,""))</f>
        <v/>
      </c>
      <c r="V160" s="70" t="str">
        <f>IF(ISNUMBER(T160),IF(VI&lt;100,T160*M160*MATRIX!G160,T160*M160*MATRIX!H160),"")</f>
        <v/>
      </c>
      <c r="X160" s="40" t="str">
        <f>IF(ISNUMBER(M160),IF(ISNUMBER(MATRIX!U160),IF(MATRIX!U160-INT(MATRIX!U160)=0,MATRIX!U160,"("&amp;MATRIX!U160&amp;")"),"n/a"),"")</f>
        <v/>
      </c>
      <c r="Y160" s="77"/>
      <c r="Z160" s="81" t="str">
        <f>IF(ISNUMBER(M160), IF(ISNUMBER(MATRIX!AZ160),M160*MATRIX!AZ160,"n/a"),"")</f>
        <v/>
      </c>
      <c r="AA160" s="77"/>
      <c r="AB160" s="83" t="str">
        <f>IF(ISNUMBER($M160), IF(ISNUMBER(MATRIX!BB160),$M160*MATRIX!BB160,"n/a"),"")</f>
        <v/>
      </c>
      <c r="AC160" s="77"/>
      <c r="AD160" s="81" t="str">
        <f>IF(ISNUMBER($M160), IF(ISNUMBER(MATRIX!BJ160),M160*MATRIX!BJ160,"n/a"),"")</f>
        <v/>
      </c>
      <c r="AE160" s="77" t="s">
        <v>434</v>
      </c>
      <c r="AF160" s="83" t="str">
        <f>IF(ISNUMBER($M160), IF(ISNUMBER(MATRIX!BL160),$M160*MATRIX!BL160,"n/a"),"")</f>
        <v/>
      </c>
      <c r="AH160" s="223" t="str">
        <f>IF(ISNUMBER($M160), IF(MV&gt;200,IF(ISNUMBER(MATRIX!CL160),MATRIX!CL160,"n/a"),IF(ISNUMBER(MATRIX!CH160),MATRIX!CH160,"n/a")),"")</f>
        <v/>
      </c>
      <c r="AI160" s="1"/>
      <c r="AJ160" s="1" t="str">
        <f>IF(ISNUMBER(M160),IF(AND(ISNUMBER('HI-Z-OUTPUT'!AV160),'HI-Z-OUTPUT'!AV160&lt;&gt;0),'HI-Z-OUTPUT'!AV160,'Hi-Z-INPUT'!$K$7*'Hi-Z-INPUT'!$K$11),"")</f>
        <v/>
      </c>
      <c r="AK160" s="1"/>
      <c r="AL160" s="161" t="str">
        <f t="shared" si="37"/>
        <v/>
      </c>
      <c r="AM160" s="1"/>
      <c r="AN160" s="124" t="str">
        <f>IF(ISNUMBER($M160),IF(MV&lt;200,IF(ISNUMBER(MATRIX!BA160),ROUND(MATRIX!BA160/1000*IDLE*CKWH,2),"-"),IF(ISNUMBER(MATRIX!BK160),ROUND(MATRIX!BK160/1000*IDLE*CKWH,2),"-")),"")</f>
        <v/>
      </c>
      <c r="AO160" s="125" t="str">
        <f t="shared" si="38"/>
        <v/>
      </c>
      <c r="AQ160" s="104" t="str">
        <f>IF(ISNUMBER($M160),IF(MV&lt;200,IF(ISNUMBER(MATRIX!BC160),ROUND(MATRIX!BC160/1000*RUNNING*CKWH,2),"-"),IF(ISNUMBER(MATRIX!BM160),ROUND(MATRIX!BM160/1000*RUNNING*CKWH,2),"-")),"")</f>
        <v/>
      </c>
      <c r="AR160" s="130" t="str">
        <f t="shared" si="39"/>
        <v/>
      </c>
      <c r="AT160" s="104"/>
      <c r="AU160" s="130" t="str">
        <f t="shared" si="40"/>
        <v/>
      </c>
      <c r="AW160" s="129" t="str">
        <f t="shared" si="45"/>
        <v/>
      </c>
      <c r="AX160" s="127" t="str">
        <f t="shared" si="41"/>
        <v/>
      </c>
      <c r="AZ160" s="101" t="str">
        <f>IF(ISNUMBER(M160),IF(ISNUMBER(MATRIX!BU160),M160*MATRIX!BU160,"n/a"),"")</f>
        <v/>
      </c>
      <c r="BA160" s="72"/>
      <c r="BB160" s="72" t="str">
        <f>IF(ISNUMBER(M160),IF(ISNUMBER(MATRIX!BV160*AL160),M160*MATRIX!BV160*AL160,"n/a"),"")</f>
        <v/>
      </c>
      <c r="BC160" s="72"/>
      <c r="BD160" s="100" t="str">
        <f t="shared" si="42"/>
        <v/>
      </c>
      <c r="BE160" s="96"/>
      <c r="BF160" s="157" t="str">
        <f t="shared" si="46"/>
        <v/>
      </c>
      <c r="BG160" s="158" t="str">
        <f t="shared" si="43"/>
        <v/>
      </c>
      <c r="BI160" s="85" t="str">
        <f>IF(ISNUMBER(M160),IF(ISNUMBER(MATRIX!Y160),MATRIX!Y160,"n/a"),"")</f>
        <v/>
      </c>
      <c r="BJ160" s="86" t="str">
        <f t="shared" si="44"/>
        <v/>
      </c>
    </row>
    <row r="161" spans="1:62">
      <c r="A161" s="46" t="str">
        <f>MATRIX!A161</f>
        <v>Linea Research</v>
      </c>
      <c r="B161" s="11" t="str">
        <f>IF(MATRIX!B161&lt;&gt;0,MATRIX!B161,"-")</f>
        <v>44M06</v>
      </c>
      <c r="D161" t="b">
        <f>ISNUMBER(MATRIX!G161)</f>
        <v>1</v>
      </c>
      <c r="E161" t="b">
        <f>ISNUMBER(MATRIX!H161)</f>
        <v>1</v>
      </c>
      <c r="G161" t="b">
        <f>AND(WM&lt;=MATRIX!N161,MATRIX!N161&lt;=PIU*WM)</f>
        <v>0</v>
      </c>
      <c r="H161" t="b">
        <f>AND(WM&lt;=MATRIX!O161,MATRIX!O161&lt;=PIU*WM)</f>
        <v>0</v>
      </c>
      <c r="J161" s="1" t="str">
        <f>IF(AND(D161,G161),CEILING(ML/MATRIX!G161,1),"")</f>
        <v/>
      </c>
      <c r="K161" s="1" t="str">
        <f>IF(AND(E161,H161),CEILING(ML/MATRIX!H161,1),"")</f>
        <v/>
      </c>
      <c r="M161" s="64" t="str">
        <f t="shared" si="35"/>
        <v/>
      </c>
      <c r="O161" s="62" t="str">
        <f>IF(ISNUMBER(M161),M161*MATRIX!E161,"-")</f>
        <v>-</v>
      </c>
      <c r="Q161" s="66" t="str">
        <f>IF(ISNUMBER($M161),IF(KP="kg",M161*MATRIX!CC161,M161*MATRIX!CC161*2.2),"-")</f>
        <v>-</v>
      </c>
      <c r="R161" s="65" t="str">
        <f t="shared" si="36"/>
        <v/>
      </c>
      <c r="T161" s="1" t="str">
        <f>IF(AND(VI&lt;100,ISNUMBER(M161),D161),MATRIX!N161,IF(AND(VI&gt;=100,ISNUMBER(M161),E161),MATRIX!O161,""))</f>
        <v/>
      </c>
      <c r="V161" s="70" t="str">
        <f>IF(ISNUMBER(T161),IF(VI&lt;100,T161*M161*MATRIX!G161,T161*M161*MATRIX!H161),"")</f>
        <v/>
      </c>
      <c r="X161" s="40" t="str">
        <f>IF(ISNUMBER(M161),IF(ISNUMBER(MATRIX!U161),IF(MATRIX!U161-INT(MATRIX!U161)=0,MATRIX!U161,"("&amp;MATRIX!U161&amp;")"),"n/a"),"")</f>
        <v/>
      </c>
      <c r="Y161" s="77"/>
      <c r="Z161" s="81" t="str">
        <f>IF(ISNUMBER(M161), IF(ISNUMBER(MATRIX!AZ161),M161*MATRIX!AZ161,"n/a"),"")</f>
        <v/>
      </c>
      <c r="AA161" s="77"/>
      <c r="AB161" s="83" t="str">
        <f>IF(ISNUMBER($M161), IF(ISNUMBER(MATRIX!BB161),$M161*MATRIX!BB161,"n/a"),"")</f>
        <v/>
      </c>
      <c r="AC161" s="77"/>
      <c r="AD161" s="81" t="str">
        <f>IF(ISNUMBER($M161), IF(ISNUMBER(MATRIX!BJ161),M161*MATRIX!BJ161,"n/a"),"")</f>
        <v/>
      </c>
      <c r="AE161" s="77" t="s">
        <v>434</v>
      </c>
      <c r="AF161" s="83" t="str">
        <f>IF(ISNUMBER($M161), IF(ISNUMBER(MATRIX!BL161),$M161*MATRIX!BL161,"n/a"),"")</f>
        <v/>
      </c>
      <c r="AH161" s="223" t="str">
        <f>IF(ISNUMBER($M161), IF(MV&gt;200,IF(ISNUMBER(MATRIX!CL161),MATRIX!CL161,"n/a"),IF(ISNUMBER(MATRIX!CH161),MATRIX!CH161,"n/a")),"")</f>
        <v/>
      </c>
      <c r="AI161" s="1"/>
      <c r="AJ161" s="1" t="str">
        <f>IF(ISNUMBER(M161),IF(AND(ISNUMBER('HI-Z-OUTPUT'!AV161),'HI-Z-OUTPUT'!AV161&lt;&gt;0),'HI-Z-OUTPUT'!AV161,'Hi-Z-INPUT'!$K$7*'Hi-Z-INPUT'!$K$11),"")</f>
        <v/>
      </c>
      <c r="AK161" s="1"/>
      <c r="AL161" s="161" t="str">
        <f t="shared" si="37"/>
        <v/>
      </c>
      <c r="AM161" s="1"/>
      <c r="AN161" s="124" t="str">
        <f>IF(ISNUMBER($M161),IF(MV&lt;200,IF(ISNUMBER(MATRIX!BA161),ROUND(MATRIX!BA161/1000*IDLE*CKWH,2),"-"),IF(ISNUMBER(MATRIX!BK161),ROUND(MATRIX!BK161/1000*IDLE*CKWH,2),"-")),"")</f>
        <v/>
      </c>
      <c r="AO161" s="125" t="str">
        <f t="shared" si="38"/>
        <v/>
      </c>
      <c r="AQ161" s="104" t="str">
        <f>IF(ISNUMBER($M161),IF(MV&lt;200,IF(ISNUMBER(MATRIX!BC161),ROUND(MATRIX!BC161/1000*RUNNING*CKWH,2),"-"),IF(ISNUMBER(MATRIX!BM161),ROUND(MATRIX!BM161/1000*RUNNING*CKWH,2),"-")),"")</f>
        <v/>
      </c>
      <c r="AR161" s="130" t="str">
        <f t="shared" si="39"/>
        <v/>
      </c>
      <c r="AT161" s="104"/>
      <c r="AU161" s="130" t="str">
        <f t="shared" si="40"/>
        <v/>
      </c>
      <c r="AW161" s="129" t="str">
        <f t="shared" si="45"/>
        <v/>
      </c>
      <c r="AX161" s="127" t="str">
        <f t="shared" si="41"/>
        <v/>
      </c>
      <c r="AZ161" s="101" t="str">
        <f>IF(ISNUMBER(M161),IF(ISNUMBER(MATRIX!BU161),M161*MATRIX!BU161,"n/a"),"")</f>
        <v/>
      </c>
      <c r="BA161" s="72"/>
      <c r="BB161" s="72" t="str">
        <f>IF(ISNUMBER(M161),IF(ISNUMBER(MATRIX!BV161*AL161),M161*MATRIX!BV161*AL161,"n/a"),"")</f>
        <v/>
      </c>
      <c r="BC161" s="72"/>
      <c r="BD161" s="100" t="str">
        <f t="shared" si="42"/>
        <v/>
      </c>
      <c r="BE161" s="96"/>
      <c r="BF161" s="157" t="str">
        <f t="shared" si="46"/>
        <v/>
      </c>
      <c r="BG161" s="158" t="str">
        <f t="shared" si="43"/>
        <v/>
      </c>
      <c r="BI161" s="85" t="str">
        <f>IF(ISNUMBER(M161),IF(ISNUMBER(MATRIX!Y161),MATRIX!Y161,"n/a"),"")</f>
        <v/>
      </c>
      <c r="BJ161" s="86" t="str">
        <f t="shared" si="44"/>
        <v/>
      </c>
    </row>
    <row r="162" spans="1:62">
      <c r="A162" s="46" t="str">
        <f>MATRIX!A162</f>
        <v>Dynacord</v>
      </c>
      <c r="B162" s="11" t="str">
        <f>IF(MATRIX!B162&lt;&gt;0,MATRIX!B162,"-")</f>
        <v>IPX5:4</v>
      </c>
      <c r="D162" t="b">
        <f>ISNUMBER(MATRIX!G162)</f>
        <v>1</v>
      </c>
      <c r="E162" t="b">
        <f>ISNUMBER(MATRIX!H162)</f>
        <v>1</v>
      </c>
      <c r="G162" t="b">
        <f>AND(WM&lt;=MATRIX!N162,MATRIX!N162&lt;=PIU*WM)</f>
        <v>0</v>
      </c>
      <c r="H162" t="b">
        <f>AND(WM&lt;=MATRIX!O162,MATRIX!O162&lt;=PIU*WM)</f>
        <v>0</v>
      </c>
      <c r="J162" s="1" t="str">
        <f>IF(AND(D162,G162),CEILING(ML/MATRIX!G162,1),"")</f>
        <v/>
      </c>
      <c r="K162" s="1" t="str">
        <f>IF(AND(E162,H162),CEILING(ML/MATRIX!H162,1),"")</f>
        <v/>
      </c>
      <c r="M162" s="64" t="str">
        <f t="shared" si="35"/>
        <v/>
      </c>
      <c r="O162" s="62" t="str">
        <f>IF(ISNUMBER(M162),M162*MATRIX!E162,"-")</f>
        <v>-</v>
      </c>
      <c r="Q162" s="66" t="str">
        <f>IF(ISNUMBER($M162),IF(KP="kg",M162*MATRIX!CC162,M162*MATRIX!CC162*2.2),"-")</f>
        <v>-</v>
      </c>
      <c r="R162" s="65" t="str">
        <f t="shared" si="36"/>
        <v/>
      </c>
      <c r="T162" s="1" t="str">
        <f>IF(AND(VI&lt;100,ISNUMBER(M162),D162),MATRIX!N162,IF(AND(VI&gt;=100,ISNUMBER(M162),E162),MATRIX!O162,""))</f>
        <v/>
      </c>
      <c r="V162" s="70" t="str">
        <f>IF(ISNUMBER(T162),IF(VI&lt;100,T162*M162*MATRIX!G162,T162*M162*MATRIX!H162),"")</f>
        <v/>
      </c>
      <c r="X162" s="40" t="str">
        <f>IF(ISNUMBER(M162),IF(ISNUMBER(MATRIX!U162),IF(MATRIX!U162-INT(MATRIX!U162)=0,MATRIX!U162,"("&amp;MATRIX!U162&amp;")"),"n/a"),"")</f>
        <v/>
      </c>
      <c r="Y162" s="77"/>
      <c r="Z162" s="81" t="str">
        <f>IF(ISNUMBER(M162), IF(ISNUMBER(MATRIX!AZ162),M162*MATRIX!AZ162,"n/a"),"")</f>
        <v/>
      </c>
      <c r="AA162" s="77"/>
      <c r="AB162" s="83" t="str">
        <f>IF(ISNUMBER($M162), IF(ISNUMBER(MATRIX!BB162),$M162*MATRIX!BB162,"n/a"),"")</f>
        <v/>
      </c>
      <c r="AC162" s="77"/>
      <c r="AD162" s="81" t="str">
        <f>IF(ISNUMBER($M162), IF(ISNUMBER(MATRIX!BJ162),M162*MATRIX!BJ162,"n/a"),"")</f>
        <v/>
      </c>
      <c r="AE162" s="77" t="s">
        <v>434</v>
      </c>
      <c r="AF162" s="83" t="str">
        <f>IF(ISNUMBER($M162), IF(ISNUMBER(MATRIX!BL162),$M162*MATRIX!BL162,"n/a"),"")</f>
        <v/>
      </c>
      <c r="AH162" s="223" t="str">
        <f>IF(ISNUMBER($M162), IF(MV&gt;200,IF(ISNUMBER(MATRIX!CL162),MATRIX!CL162,"n/a"),IF(ISNUMBER(MATRIX!CH162),MATRIX!CH162,"n/a")),"")</f>
        <v/>
      </c>
      <c r="AI162" s="1"/>
      <c r="AJ162" s="1" t="str">
        <f>IF(ISNUMBER(M162),IF(AND(ISNUMBER('HI-Z-OUTPUT'!AV162),'HI-Z-OUTPUT'!AV162&lt;&gt;0),'HI-Z-OUTPUT'!AV162,'Hi-Z-INPUT'!$K$7*'Hi-Z-INPUT'!$K$11),"")</f>
        <v/>
      </c>
      <c r="AK162" s="1"/>
      <c r="AL162" s="161" t="str">
        <f t="shared" si="37"/>
        <v/>
      </c>
      <c r="AM162" s="1"/>
      <c r="AN162" s="124" t="str">
        <f>IF(ISNUMBER($M162),IF(MV&lt;200,IF(ISNUMBER(MATRIX!BA162),ROUND(MATRIX!BA162/1000*IDLE*CKWH,2),"-"),IF(ISNUMBER(MATRIX!BK162),ROUND(MATRIX!BK162/1000*IDLE*CKWH,2),"-")),"")</f>
        <v/>
      </c>
      <c r="AO162" s="125" t="str">
        <f t="shared" si="38"/>
        <v/>
      </c>
      <c r="AQ162" s="104" t="str">
        <f>IF(ISNUMBER($M162),IF(MV&lt;200,IF(ISNUMBER(MATRIX!BC162),ROUND(MATRIX!BC162/1000*RUNNING*CKWH,2),"-"),IF(ISNUMBER(MATRIX!BM162),ROUND(MATRIX!BM162/1000*RUNNING*CKWH,2),"-")),"")</f>
        <v/>
      </c>
      <c r="AR162" s="130" t="str">
        <f t="shared" si="39"/>
        <v/>
      </c>
      <c r="AT162" s="104"/>
      <c r="AU162" s="130" t="str">
        <f t="shared" si="40"/>
        <v/>
      </c>
      <c r="AW162" s="129" t="str">
        <f t="shared" si="45"/>
        <v/>
      </c>
      <c r="AX162" s="127" t="str">
        <f t="shared" si="41"/>
        <v/>
      </c>
      <c r="AZ162" s="101" t="str">
        <f>IF(ISNUMBER(M162),IF(ISNUMBER(MATRIX!BU162),M162*MATRIX!BU162,"n/a"),"")</f>
        <v/>
      </c>
      <c r="BA162" s="72"/>
      <c r="BB162" s="72" t="str">
        <f>IF(ISNUMBER(M162),IF(ISNUMBER(MATRIX!BV162*AL162),M162*MATRIX!BV162*AL162,"n/a"),"")</f>
        <v/>
      </c>
      <c r="BC162" s="72"/>
      <c r="BD162" s="100" t="str">
        <f t="shared" si="42"/>
        <v/>
      </c>
      <c r="BE162" s="96"/>
      <c r="BF162" s="157" t="str">
        <f t="shared" si="46"/>
        <v/>
      </c>
      <c r="BG162" s="158" t="str">
        <f t="shared" si="43"/>
        <v/>
      </c>
      <c r="BI162" s="85" t="str">
        <f>IF(ISNUMBER(M162),IF(ISNUMBER(MATRIX!Y162),MATRIX!Y162,"n/a"),"")</f>
        <v/>
      </c>
      <c r="BJ162" s="86" t="str">
        <f t="shared" si="44"/>
        <v/>
      </c>
    </row>
    <row r="163" spans="1:62">
      <c r="A163" s="46" t="str">
        <f>MATRIX!A163</f>
        <v>Dynacord</v>
      </c>
      <c r="B163" s="11" t="str">
        <f>IF(MATRIX!B163&lt;&gt;0,MATRIX!B163,"-")</f>
        <v>IPX10:4</v>
      </c>
      <c r="D163" t="b">
        <f>ISNUMBER(MATRIX!G163)</f>
        <v>1</v>
      </c>
      <c r="E163" t="b">
        <f>ISNUMBER(MATRIX!H163)</f>
        <v>1</v>
      </c>
      <c r="G163" t="b">
        <f>AND(WM&lt;=MATRIX!N163,MATRIX!N163&lt;=PIU*WM)</f>
        <v>0</v>
      </c>
      <c r="H163" t="b">
        <f>AND(WM&lt;=MATRIX!O163,MATRIX!O163&lt;=PIU*WM)</f>
        <v>0</v>
      </c>
      <c r="J163" s="1" t="str">
        <f>IF(AND(D163,G163),CEILING(ML/MATRIX!G163,1),"")</f>
        <v/>
      </c>
      <c r="K163" s="1" t="str">
        <f>IF(AND(E163,H163),CEILING(ML/MATRIX!H163,1),"")</f>
        <v/>
      </c>
      <c r="M163" s="64" t="str">
        <f t="shared" si="35"/>
        <v/>
      </c>
      <c r="O163" s="62" t="str">
        <f>IF(ISNUMBER(M163),M163*MATRIX!E163,"-")</f>
        <v>-</v>
      </c>
      <c r="Q163" s="66" t="str">
        <f>IF(ISNUMBER($M163),IF(KP="kg",M163*MATRIX!CC163,M163*MATRIX!CC163*2.2),"-")</f>
        <v>-</v>
      </c>
      <c r="R163" s="65" t="str">
        <f t="shared" si="36"/>
        <v/>
      </c>
      <c r="T163" s="1" t="str">
        <f>IF(AND(VI&lt;100,ISNUMBER(M163),D163),MATRIX!N163,IF(AND(VI&gt;=100,ISNUMBER(M163),E163),MATRIX!O163,""))</f>
        <v/>
      </c>
      <c r="V163" s="70" t="str">
        <f>IF(ISNUMBER(T163),IF(VI&lt;100,T163*M163*MATRIX!G163,T163*M163*MATRIX!H163),"")</f>
        <v/>
      </c>
      <c r="X163" s="40" t="str">
        <f>IF(ISNUMBER(M163),IF(ISNUMBER(MATRIX!U163),IF(MATRIX!U163-INT(MATRIX!U163)=0,MATRIX!U163,"("&amp;MATRIX!U163&amp;")"),"n/a"),"")</f>
        <v/>
      </c>
      <c r="Y163" s="77"/>
      <c r="Z163" s="81" t="str">
        <f>IF(ISNUMBER(M163), IF(ISNUMBER(MATRIX!AZ163),M163*MATRIX!AZ163,"n/a"),"")</f>
        <v/>
      </c>
      <c r="AA163" s="77"/>
      <c r="AB163" s="83" t="str">
        <f>IF(ISNUMBER($M163), IF(ISNUMBER(MATRIX!BB163),$M163*MATRIX!BB163,"n/a"),"")</f>
        <v/>
      </c>
      <c r="AC163" s="77"/>
      <c r="AD163" s="81" t="str">
        <f>IF(ISNUMBER($M163), IF(ISNUMBER(MATRIX!BJ163),M163*MATRIX!BJ163,"n/a"),"")</f>
        <v/>
      </c>
      <c r="AE163" s="77" t="s">
        <v>434</v>
      </c>
      <c r="AF163" s="83" t="str">
        <f>IF(ISNUMBER($M163), IF(ISNUMBER(MATRIX!BL163),$M163*MATRIX!BL163,"n/a"),"")</f>
        <v/>
      </c>
      <c r="AH163" s="223" t="str">
        <f>IF(ISNUMBER($M163), IF(MV&gt;200,IF(ISNUMBER(MATRIX!CL163),MATRIX!CL163,"n/a"),IF(ISNUMBER(MATRIX!CH163),MATRIX!CH163,"n/a")),"")</f>
        <v/>
      </c>
      <c r="AI163" s="1"/>
      <c r="AJ163" s="1" t="str">
        <f>IF(ISNUMBER(M163),IF(AND(ISNUMBER('HI-Z-OUTPUT'!AV163),'HI-Z-OUTPUT'!AV163&lt;&gt;0),'HI-Z-OUTPUT'!AV163,'Hi-Z-INPUT'!$K$7*'Hi-Z-INPUT'!$K$11),"")</f>
        <v/>
      </c>
      <c r="AK163" s="1"/>
      <c r="AL163" s="161" t="str">
        <f t="shared" si="37"/>
        <v/>
      </c>
      <c r="AM163" s="1"/>
      <c r="AN163" s="124" t="str">
        <f>IF(ISNUMBER($M163),IF(MV&lt;200,IF(ISNUMBER(MATRIX!BA163),ROUND(MATRIX!BA163/1000*IDLE*CKWH,2),"-"),IF(ISNUMBER(MATRIX!BK163),ROUND(MATRIX!BK163/1000*IDLE*CKWH,2),"-")),"")</f>
        <v/>
      </c>
      <c r="AO163" s="125" t="str">
        <f t="shared" si="38"/>
        <v/>
      </c>
      <c r="AQ163" s="104" t="str">
        <f>IF(ISNUMBER($M163),IF(MV&lt;200,IF(ISNUMBER(MATRIX!BC163),ROUND(MATRIX!BC163/1000*RUNNING*CKWH,2),"-"),IF(ISNUMBER(MATRIX!BM163),ROUND(MATRIX!BM163/1000*RUNNING*CKWH,2),"-")),"")</f>
        <v/>
      </c>
      <c r="AR163" s="130" t="str">
        <f t="shared" si="39"/>
        <v/>
      </c>
      <c r="AT163" s="104"/>
      <c r="AU163" s="130" t="str">
        <f t="shared" si="40"/>
        <v/>
      </c>
      <c r="AW163" s="129" t="str">
        <f t="shared" si="45"/>
        <v/>
      </c>
      <c r="AX163" s="127" t="str">
        <f t="shared" si="41"/>
        <v/>
      </c>
      <c r="AZ163" s="101" t="str">
        <f>IF(ISNUMBER(M163),IF(ISNUMBER(MATRIX!BU163),M163*MATRIX!BU163,"n/a"),"")</f>
        <v/>
      </c>
      <c r="BA163" s="72"/>
      <c r="BB163" s="72" t="str">
        <f>IF(ISNUMBER(M163),IF(ISNUMBER(MATRIX!BV163*AL163),M163*MATRIX!BV163*AL163,"n/a"),"")</f>
        <v/>
      </c>
      <c r="BC163" s="72"/>
      <c r="BD163" s="100" t="str">
        <f t="shared" si="42"/>
        <v/>
      </c>
      <c r="BE163" s="96"/>
      <c r="BF163" s="157" t="str">
        <f t="shared" si="46"/>
        <v/>
      </c>
      <c r="BG163" s="158" t="str">
        <f t="shared" si="43"/>
        <v/>
      </c>
      <c r="BI163" s="85" t="str">
        <f>IF(ISNUMBER(M163),IF(ISNUMBER(MATRIX!Y163),MATRIX!Y163,"n/a"),"")</f>
        <v/>
      </c>
      <c r="BJ163" s="86" t="str">
        <f t="shared" si="44"/>
        <v/>
      </c>
    </row>
    <row r="164" spans="1:62">
      <c r="A164" s="46" t="str">
        <f>MATRIX!A164</f>
        <v>Dynacord</v>
      </c>
      <c r="B164" s="11" t="str">
        <f>IF(MATRIX!B164&lt;&gt;0,MATRIX!B164,"-")</f>
        <v>IPX10:8</v>
      </c>
      <c r="D164" t="b">
        <f>ISNUMBER(MATRIX!G164)</f>
        <v>1</v>
      </c>
      <c r="E164" t="b">
        <f>ISNUMBER(MATRIX!H164)</f>
        <v>1</v>
      </c>
      <c r="G164" t="b">
        <f>AND(WM&lt;=MATRIX!N164,MATRIX!N164&lt;=PIU*WM)</f>
        <v>0</v>
      </c>
      <c r="H164" t="b">
        <f>AND(WM&lt;=MATRIX!O164,MATRIX!O164&lt;=PIU*WM)</f>
        <v>0</v>
      </c>
      <c r="J164" s="1" t="str">
        <f>IF(AND(D164,G164),CEILING(ML/MATRIX!G164,1),"")</f>
        <v/>
      </c>
      <c r="K164" s="1" t="str">
        <f>IF(AND(E164,H164),CEILING(ML/MATRIX!H164,1),"")</f>
        <v/>
      </c>
      <c r="M164" s="64" t="str">
        <f t="shared" si="35"/>
        <v/>
      </c>
      <c r="O164" s="62" t="str">
        <f>IF(ISNUMBER(M164),M164*MATRIX!E164,"-")</f>
        <v>-</v>
      </c>
      <c r="Q164" s="66" t="str">
        <f>IF(ISNUMBER($M164),IF(KP="kg",M164*MATRIX!CC164,M164*MATRIX!CC164*2.2),"-")</f>
        <v>-</v>
      </c>
      <c r="R164" s="65" t="str">
        <f t="shared" si="36"/>
        <v/>
      </c>
      <c r="T164" s="1" t="str">
        <f>IF(AND(VI&lt;100,ISNUMBER(M164),D164),MATRIX!N164,IF(AND(VI&gt;=100,ISNUMBER(M164),E164),MATRIX!O164,""))</f>
        <v/>
      </c>
      <c r="V164" s="70" t="str">
        <f>IF(ISNUMBER(T164),IF(VI&lt;100,T164*M164*MATRIX!G164,T164*M164*MATRIX!H164),"")</f>
        <v/>
      </c>
      <c r="X164" s="40" t="str">
        <f>IF(ISNUMBER(M164),IF(ISNUMBER(MATRIX!U164),IF(MATRIX!U164-INT(MATRIX!U164)=0,MATRIX!U164,"("&amp;MATRIX!U164&amp;")"),"n/a"),"")</f>
        <v/>
      </c>
      <c r="Y164" s="77"/>
      <c r="Z164" s="81" t="str">
        <f>IF(ISNUMBER(M164), IF(ISNUMBER(MATRIX!AZ164),M164*MATRIX!AZ164,"n/a"),"")</f>
        <v/>
      </c>
      <c r="AA164" s="77"/>
      <c r="AB164" s="83" t="str">
        <f>IF(ISNUMBER($M164), IF(ISNUMBER(MATRIX!BB164),$M164*MATRIX!BB164,"n/a"),"")</f>
        <v/>
      </c>
      <c r="AC164" s="77"/>
      <c r="AD164" s="81" t="str">
        <f>IF(ISNUMBER($M164), IF(ISNUMBER(MATRIX!BJ164),M164*MATRIX!BJ164,"n/a"),"")</f>
        <v/>
      </c>
      <c r="AE164" s="77" t="s">
        <v>434</v>
      </c>
      <c r="AF164" s="83" t="str">
        <f>IF(ISNUMBER($M164), IF(ISNUMBER(MATRIX!BL164),$M164*MATRIX!BL164,"n/a"),"")</f>
        <v/>
      </c>
      <c r="AH164" s="223" t="str">
        <f>IF(ISNUMBER($M164), IF(MV&gt;200,IF(ISNUMBER(MATRIX!CL164),MATRIX!CL164,"n/a"),IF(ISNUMBER(MATRIX!CH164),MATRIX!CH164,"n/a")),"")</f>
        <v/>
      </c>
      <c r="AI164" s="1"/>
      <c r="AJ164" s="1" t="str">
        <f>IF(ISNUMBER(M164),IF(AND(ISNUMBER('HI-Z-OUTPUT'!AV164),'HI-Z-OUTPUT'!AV164&lt;&gt;0),'HI-Z-OUTPUT'!AV164,'Hi-Z-INPUT'!$K$7*'Hi-Z-INPUT'!$K$11),"")</f>
        <v/>
      </c>
      <c r="AK164" s="1"/>
      <c r="AL164" s="161" t="str">
        <f t="shared" si="37"/>
        <v/>
      </c>
      <c r="AM164" s="1"/>
      <c r="AN164" s="124" t="str">
        <f>IF(ISNUMBER($M164),IF(MV&lt;200,IF(ISNUMBER(MATRIX!BA164),ROUND(MATRIX!BA164/1000*IDLE*CKWH,2),"-"),IF(ISNUMBER(MATRIX!BK164),ROUND(MATRIX!BK164/1000*IDLE*CKWH,2),"-")),"")</f>
        <v/>
      </c>
      <c r="AO164" s="125" t="str">
        <f t="shared" si="38"/>
        <v/>
      </c>
      <c r="AQ164" s="104" t="str">
        <f>IF(ISNUMBER($M164),IF(MV&lt;200,IF(ISNUMBER(MATRIX!BC164),ROUND(MATRIX!BC164/1000*RUNNING*CKWH,2),"-"),IF(ISNUMBER(MATRIX!BM164),ROUND(MATRIX!BM164/1000*RUNNING*CKWH,2),"-")),"")</f>
        <v/>
      </c>
      <c r="AR164" s="130" t="str">
        <f t="shared" si="39"/>
        <v/>
      </c>
      <c r="AT164" s="104"/>
      <c r="AU164" s="130" t="str">
        <f t="shared" si="40"/>
        <v/>
      </c>
      <c r="AW164" s="129" t="str">
        <f t="shared" si="45"/>
        <v/>
      </c>
      <c r="AX164" s="127" t="str">
        <f t="shared" si="41"/>
        <v/>
      </c>
      <c r="AZ164" s="101" t="str">
        <f>IF(ISNUMBER(M164),IF(ISNUMBER(MATRIX!BU164),M164*MATRIX!BU164,"n/a"),"")</f>
        <v/>
      </c>
      <c r="BA164" s="72"/>
      <c r="BB164" s="72" t="str">
        <f>IF(ISNUMBER(M164),IF(ISNUMBER(MATRIX!BV164*AL164),M164*MATRIX!BV164*AL164,"n/a"),"")</f>
        <v/>
      </c>
      <c r="BC164" s="72"/>
      <c r="BD164" s="100" t="str">
        <f t="shared" si="42"/>
        <v/>
      </c>
      <c r="BE164" s="96"/>
      <c r="BF164" s="157" t="str">
        <f t="shared" si="46"/>
        <v/>
      </c>
      <c r="BG164" s="158" t="str">
        <f t="shared" si="43"/>
        <v/>
      </c>
      <c r="BI164" s="85" t="str">
        <f>IF(ISNUMBER(M164),IF(ISNUMBER(MATRIX!Y164),MATRIX!Y164,"n/a"),"")</f>
        <v/>
      </c>
      <c r="BJ164" s="86" t="str">
        <f t="shared" si="44"/>
        <v/>
      </c>
    </row>
    <row r="165" spans="1:62">
      <c r="A165" s="46" t="str">
        <f>MATRIX!A165</f>
        <v>Dynacord</v>
      </c>
      <c r="B165" s="11" t="str">
        <f>IF(MATRIX!B165&lt;&gt;0,MATRIX!B165,"-")</f>
        <v>IPX20:4</v>
      </c>
      <c r="D165" t="b">
        <f>ISNUMBER(MATRIX!G165)</f>
        <v>1</v>
      </c>
      <c r="E165" t="b">
        <f>ISNUMBER(MATRIX!H165)</f>
        <v>1</v>
      </c>
      <c r="G165" t="b">
        <f>AND(WM&lt;=MATRIX!N165,MATRIX!N165&lt;=PIU*WM)</f>
        <v>0</v>
      </c>
      <c r="H165" t="b">
        <f>AND(WM&lt;=MATRIX!O165,MATRIX!O165&lt;=PIU*WM)</f>
        <v>0</v>
      </c>
      <c r="J165" s="1" t="str">
        <f>IF(AND(D165,G165),CEILING(ML/MATRIX!G165,1),"")</f>
        <v/>
      </c>
      <c r="K165" s="1" t="str">
        <f>IF(AND(E165,H165),CEILING(ML/MATRIX!H165,1),"")</f>
        <v/>
      </c>
      <c r="M165" s="64" t="str">
        <f t="shared" si="35"/>
        <v/>
      </c>
      <c r="O165" s="62" t="str">
        <f>IF(ISNUMBER(M165),M165*MATRIX!E165,"-")</f>
        <v>-</v>
      </c>
      <c r="Q165" s="66" t="str">
        <f>IF(ISNUMBER($M165),IF(KP="kg",M165*MATRIX!CC165,M165*MATRIX!CC165*2.2),"-")</f>
        <v>-</v>
      </c>
      <c r="R165" s="65" t="str">
        <f t="shared" si="36"/>
        <v/>
      </c>
      <c r="T165" s="1" t="str">
        <f>IF(AND(VI&lt;100,ISNUMBER(M165),D165),MATRIX!N165,IF(AND(VI&gt;=100,ISNUMBER(M165),E165),MATRIX!O165,""))</f>
        <v/>
      </c>
      <c r="V165" s="70" t="str">
        <f>IF(ISNUMBER(T165),IF(VI&lt;100,T165*M165*MATRIX!G165,T165*M165*MATRIX!H165),"")</f>
        <v/>
      </c>
      <c r="X165" s="40" t="str">
        <f>IF(ISNUMBER(M165),IF(ISNUMBER(MATRIX!U165),IF(MATRIX!U165-INT(MATRIX!U165)=0,MATRIX!U165,"("&amp;MATRIX!U165&amp;")"),"n/a"),"")</f>
        <v/>
      </c>
      <c r="Y165" s="77"/>
      <c r="Z165" s="81" t="str">
        <f>IF(ISNUMBER(M165), IF(ISNUMBER(MATRIX!AZ165),M165*MATRIX!AZ165,"n/a"),"")</f>
        <v/>
      </c>
      <c r="AA165" s="77"/>
      <c r="AB165" s="83" t="str">
        <f>IF(ISNUMBER($M165), IF(ISNUMBER(MATRIX!BB165),$M165*MATRIX!BB165,"n/a"),"")</f>
        <v/>
      </c>
      <c r="AC165" s="77"/>
      <c r="AD165" s="81" t="str">
        <f>IF(ISNUMBER($M165), IF(ISNUMBER(MATRIX!BJ165),M165*MATRIX!BJ165,"n/a"),"")</f>
        <v/>
      </c>
      <c r="AE165" s="77" t="s">
        <v>434</v>
      </c>
      <c r="AF165" s="83" t="str">
        <f>IF(ISNUMBER($M165), IF(ISNUMBER(MATRIX!BL165),$M165*MATRIX!BL165,"n/a"),"")</f>
        <v/>
      </c>
      <c r="AH165" s="223" t="str">
        <f>IF(ISNUMBER($M165), IF(MV&gt;200,IF(ISNUMBER(MATRIX!CL165),MATRIX!CL165,"n/a"),IF(ISNUMBER(MATRIX!CH165),MATRIX!CH165,"n/a")),"")</f>
        <v/>
      </c>
      <c r="AI165" s="1"/>
      <c r="AJ165" s="1" t="str">
        <f>IF(ISNUMBER(M165),IF(AND(ISNUMBER('HI-Z-OUTPUT'!AV165),'HI-Z-OUTPUT'!AV165&lt;&gt;0),'HI-Z-OUTPUT'!AV165,'Hi-Z-INPUT'!$K$7*'Hi-Z-INPUT'!$K$11),"")</f>
        <v/>
      </c>
      <c r="AK165" s="1"/>
      <c r="AL165" s="161" t="str">
        <f t="shared" si="37"/>
        <v/>
      </c>
      <c r="AM165" s="1"/>
      <c r="AN165" s="124" t="str">
        <f>IF(ISNUMBER($M165),IF(MV&lt;200,IF(ISNUMBER(MATRIX!BA165),ROUND(MATRIX!BA165/1000*IDLE*CKWH,2),"-"),IF(ISNUMBER(MATRIX!BK165),ROUND(MATRIX!BK165/1000*IDLE*CKWH,2),"-")),"")</f>
        <v/>
      </c>
      <c r="AO165" s="125" t="str">
        <f t="shared" si="38"/>
        <v/>
      </c>
      <c r="AQ165" s="104" t="str">
        <f>IF(ISNUMBER($M165),IF(MV&lt;200,IF(ISNUMBER(MATRIX!BC165),ROUND(MATRIX!BC165/1000*RUNNING*CKWH,2),"-"),IF(ISNUMBER(MATRIX!BM165),ROUND(MATRIX!BM165/1000*RUNNING*CKWH,2),"-")),"")</f>
        <v/>
      </c>
      <c r="AR165" s="130" t="str">
        <f t="shared" si="39"/>
        <v/>
      </c>
      <c r="AT165" s="104"/>
      <c r="AU165" s="130" t="str">
        <f t="shared" si="40"/>
        <v/>
      </c>
      <c r="AW165" s="129" t="str">
        <f t="shared" si="45"/>
        <v/>
      </c>
      <c r="AX165" s="127" t="str">
        <f t="shared" si="41"/>
        <v/>
      </c>
      <c r="AZ165" s="101" t="str">
        <f>IF(ISNUMBER(M165),IF(ISNUMBER(MATRIX!BU165),M165*MATRIX!BU165,"n/a"),"")</f>
        <v/>
      </c>
      <c r="BA165" s="72"/>
      <c r="BB165" s="72" t="str">
        <f>IF(ISNUMBER(M165),IF(ISNUMBER(MATRIX!BV165*AL165),M165*MATRIX!BV165*AL165,"n/a"),"")</f>
        <v/>
      </c>
      <c r="BC165" s="72"/>
      <c r="BD165" s="100" t="str">
        <f t="shared" si="42"/>
        <v/>
      </c>
      <c r="BE165" s="96"/>
      <c r="BF165" s="157" t="str">
        <f t="shared" si="46"/>
        <v/>
      </c>
      <c r="BG165" s="158" t="str">
        <f t="shared" si="43"/>
        <v/>
      </c>
      <c r="BI165" s="85" t="str">
        <f>IF(ISNUMBER(M165),IF(ISNUMBER(MATRIX!Y165),MATRIX!Y165,"n/a"),"")</f>
        <v/>
      </c>
      <c r="BJ165" s="86" t="str">
        <f t="shared" si="44"/>
        <v/>
      </c>
    </row>
    <row r="166" spans="1:62">
      <c r="A166" s="46" t="str">
        <f>MATRIX!A166</f>
        <v>Dynacord</v>
      </c>
      <c r="B166" s="11" t="str">
        <f>IF(MATRIX!B166&lt;&gt;0,MATRIX!B166,"-")</f>
        <v>V600:2</v>
      </c>
      <c r="D166" t="b">
        <f>ISNUMBER(MATRIX!G166)</f>
        <v>1</v>
      </c>
      <c r="E166" t="b">
        <f>ISNUMBER(MATRIX!H166)</f>
        <v>1</v>
      </c>
      <c r="G166" t="b">
        <f>AND(WM&lt;=MATRIX!N166,MATRIX!N166&lt;=PIU*WM)</f>
        <v>0</v>
      </c>
      <c r="H166" t="b">
        <f>AND(WM&lt;=MATRIX!O166,MATRIX!O166&lt;=PIU*WM)</f>
        <v>0</v>
      </c>
      <c r="J166" s="1" t="str">
        <f>IF(AND(D166,G166),CEILING(ML/MATRIX!G166,1),"")</f>
        <v/>
      </c>
      <c r="K166" s="1" t="str">
        <f>IF(AND(E166,H166),CEILING(ML/MATRIX!H166,1),"")</f>
        <v/>
      </c>
      <c r="M166" s="64" t="str">
        <f t="shared" si="35"/>
        <v/>
      </c>
      <c r="O166" s="62" t="str">
        <f>IF(ISNUMBER(M166),M166*MATRIX!E166,"-")</f>
        <v>-</v>
      </c>
      <c r="Q166" s="66" t="str">
        <f>IF(ISNUMBER($M166),IF(KP="kg",M166*MATRIX!CC166,M166*MATRIX!CC166*2.2),"-")</f>
        <v>-</v>
      </c>
      <c r="R166" s="65" t="str">
        <f t="shared" si="36"/>
        <v/>
      </c>
      <c r="T166" s="1" t="str">
        <f>IF(AND(VI&lt;100,ISNUMBER(M166),D166),MATRIX!N166,IF(AND(VI&gt;=100,ISNUMBER(M166),E166),MATRIX!O166,""))</f>
        <v/>
      </c>
      <c r="V166" s="70" t="str">
        <f>IF(ISNUMBER(T166),IF(VI&lt;100,T166*M166*MATRIX!G166,T166*M166*MATRIX!H166),"")</f>
        <v/>
      </c>
      <c r="X166" s="40" t="str">
        <f>IF(ISNUMBER(M166),IF(ISNUMBER(MATRIX!U166),IF(MATRIX!U166-INT(MATRIX!U166)=0,MATRIX!U166,"("&amp;MATRIX!U166&amp;")"),"n/a"),"")</f>
        <v/>
      </c>
      <c r="Y166" s="77"/>
      <c r="Z166" s="81" t="str">
        <f>IF(ISNUMBER(M166), IF(ISNUMBER(MATRIX!AZ166),M166*MATRIX!AZ166,"n/a"),"")</f>
        <v/>
      </c>
      <c r="AA166" s="77"/>
      <c r="AB166" s="83" t="str">
        <f>IF(ISNUMBER($M166), IF(ISNUMBER(MATRIX!BB166),$M166*MATRIX!BB166,"n/a"),"")</f>
        <v/>
      </c>
      <c r="AC166" s="77"/>
      <c r="AD166" s="81" t="str">
        <f>IF(ISNUMBER($M166), IF(ISNUMBER(MATRIX!BJ166),M166*MATRIX!BJ166,"n/a"),"")</f>
        <v/>
      </c>
      <c r="AE166" s="77" t="s">
        <v>434</v>
      </c>
      <c r="AF166" s="83" t="str">
        <f>IF(ISNUMBER($M166), IF(ISNUMBER(MATRIX!BL166),$M166*MATRIX!BL166,"n/a"),"")</f>
        <v/>
      </c>
      <c r="AH166" s="223" t="str">
        <f>IF(ISNUMBER($M166), IF(MV&gt;200,IF(ISNUMBER(MATRIX!CL166),MATRIX!CL166,"n/a"),IF(ISNUMBER(MATRIX!CH166),MATRIX!CH166,"n/a")),"")</f>
        <v/>
      </c>
      <c r="AI166" s="1"/>
      <c r="AJ166" s="1" t="str">
        <f>IF(ISNUMBER(M166),IF(AND(ISNUMBER('HI-Z-OUTPUT'!AV166),'HI-Z-OUTPUT'!AV166&lt;&gt;0),'HI-Z-OUTPUT'!AV166,'Hi-Z-INPUT'!$K$7*'Hi-Z-INPUT'!$K$11),"")</f>
        <v/>
      </c>
      <c r="AK166" s="1"/>
      <c r="AL166" s="161" t="str">
        <f t="shared" si="37"/>
        <v/>
      </c>
      <c r="AM166" s="1"/>
      <c r="AN166" s="124" t="str">
        <f>IF(ISNUMBER($M166),IF(MV&lt;200,IF(ISNUMBER(MATRIX!BA166),ROUND(MATRIX!BA166/1000*IDLE*CKWH,2),"-"),IF(ISNUMBER(MATRIX!BK166),ROUND(MATRIX!BK166/1000*IDLE*CKWH,2),"-")),"")</f>
        <v/>
      </c>
      <c r="AO166" s="125" t="str">
        <f t="shared" si="38"/>
        <v/>
      </c>
      <c r="AQ166" s="104" t="str">
        <f>IF(ISNUMBER($M166),IF(MV&lt;200,IF(ISNUMBER(MATRIX!BC166),ROUND(MATRIX!BC166/1000*RUNNING*CKWH,2),"-"),IF(ISNUMBER(MATRIX!BM166),ROUND(MATRIX!BM166/1000*RUNNING*CKWH,2),"-")),"")</f>
        <v/>
      </c>
      <c r="AR166" s="130" t="str">
        <f t="shared" si="39"/>
        <v/>
      </c>
      <c r="AT166" s="104"/>
      <c r="AU166" s="130" t="str">
        <f t="shared" si="40"/>
        <v/>
      </c>
      <c r="AW166" s="129" t="str">
        <f t="shared" si="45"/>
        <v/>
      </c>
      <c r="AX166" s="127" t="str">
        <f t="shared" si="41"/>
        <v/>
      </c>
      <c r="AZ166" s="101" t="str">
        <f>IF(ISNUMBER(M166),IF(ISNUMBER(MATRIX!BU166),M166*MATRIX!BU166,"n/a"),"")</f>
        <v/>
      </c>
      <c r="BA166" s="72"/>
      <c r="BB166" s="72" t="str">
        <f>IF(ISNUMBER(M166),IF(ISNUMBER(MATRIX!BV166*AL166),M166*MATRIX!BV166*AL166,"n/a"),"")</f>
        <v/>
      </c>
      <c r="BC166" s="72"/>
      <c r="BD166" s="100" t="str">
        <f t="shared" si="42"/>
        <v/>
      </c>
      <c r="BE166" s="96"/>
      <c r="BF166" s="157" t="str">
        <f t="shared" si="46"/>
        <v/>
      </c>
      <c r="BG166" s="158" t="str">
        <f t="shared" si="43"/>
        <v/>
      </c>
      <c r="BI166" s="85" t="str">
        <f>IF(ISNUMBER(M166),IF(ISNUMBER(MATRIX!Y166),MATRIX!Y166,"n/a"),"")</f>
        <v/>
      </c>
      <c r="BJ166" s="86" t="str">
        <f t="shared" si="44"/>
        <v/>
      </c>
    </row>
    <row r="167" spans="1:62">
      <c r="A167" s="46" t="str">
        <f>MATRIX!A167</f>
        <v>Dynacord</v>
      </c>
      <c r="B167" s="11" t="str">
        <f>IF(MATRIX!B167&lt;&gt;0,MATRIX!B167,"-")</f>
        <v>V600:4</v>
      </c>
      <c r="D167" t="b">
        <f>ISNUMBER(MATRIX!G167)</f>
        <v>1</v>
      </c>
      <c r="E167" t="b">
        <f>ISNUMBER(MATRIX!H167)</f>
        <v>1</v>
      </c>
      <c r="G167" t="b">
        <f>AND(WM&lt;=MATRIX!N167,MATRIX!N167&lt;=PIU*WM)</f>
        <v>0</v>
      </c>
      <c r="H167" t="b">
        <f>AND(WM&lt;=MATRIX!O167,MATRIX!O167&lt;=PIU*WM)</f>
        <v>0</v>
      </c>
      <c r="J167" s="1" t="str">
        <f>IF(AND(D167,G167),CEILING(ML/MATRIX!G167,1),"")</f>
        <v/>
      </c>
      <c r="K167" s="1" t="str">
        <f>IF(AND(E167,H167),CEILING(ML/MATRIX!H167,1),"")</f>
        <v/>
      </c>
      <c r="M167" s="64" t="str">
        <f t="shared" si="35"/>
        <v/>
      </c>
      <c r="O167" s="62" t="str">
        <f>IF(ISNUMBER(M167),M167*MATRIX!E167,"-")</f>
        <v>-</v>
      </c>
      <c r="Q167" s="66" t="str">
        <f>IF(ISNUMBER($M167),IF(KP="kg",M167*MATRIX!CC167,M167*MATRIX!CC167*2.2),"-")</f>
        <v>-</v>
      </c>
      <c r="R167" s="65" t="str">
        <f t="shared" si="36"/>
        <v/>
      </c>
      <c r="T167" s="1" t="str">
        <f>IF(AND(VI&lt;100,ISNUMBER(M167),D167),MATRIX!N167,IF(AND(VI&gt;=100,ISNUMBER(M167),E167),MATRIX!O167,""))</f>
        <v/>
      </c>
      <c r="V167" s="70" t="str">
        <f>IF(ISNUMBER(T167),IF(VI&lt;100,T167*M167*MATRIX!G167,T167*M167*MATRIX!H167),"")</f>
        <v/>
      </c>
      <c r="X167" s="40" t="str">
        <f>IF(ISNUMBER(M167),IF(ISNUMBER(MATRIX!U167),IF(MATRIX!U167-INT(MATRIX!U167)=0,MATRIX!U167,"("&amp;MATRIX!U167&amp;")"),"n/a"),"")</f>
        <v/>
      </c>
      <c r="Y167" s="77"/>
      <c r="Z167" s="81" t="str">
        <f>IF(ISNUMBER(M167), IF(ISNUMBER(MATRIX!AZ167),M167*MATRIX!AZ167,"n/a"),"")</f>
        <v/>
      </c>
      <c r="AA167" s="77"/>
      <c r="AB167" s="83" t="str">
        <f>IF(ISNUMBER($M167), IF(ISNUMBER(MATRIX!BB167),$M167*MATRIX!BB167,"n/a"),"")</f>
        <v/>
      </c>
      <c r="AC167" s="77"/>
      <c r="AD167" s="81" t="str">
        <f>IF(ISNUMBER($M167), IF(ISNUMBER(MATRIX!BJ167),M167*MATRIX!BJ167,"n/a"),"")</f>
        <v/>
      </c>
      <c r="AE167" s="77" t="s">
        <v>434</v>
      </c>
      <c r="AF167" s="83" t="str">
        <f>IF(ISNUMBER($M167), IF(ISNUMBER(MATRIX!BL167),$M167*MATRIX!BL167,"n/a"),"")</f>
        <v/>
      </c>
      <c r="AH167" s="223" t="str">
        <f>IF(ISNUMBER($M167), IF(MV&gt;200,IF(ISNUMBER(MATRIX!CL167),MATRIX!CL167,"n/a"),IF(ISNUMBER(MATRIX!CH167),MATRIX!CH167,"n/a")),"")</f>
        <v/>
      </c>
      <c r="AI167" s="1"/>
      <c r="AJ167" s="1" t="str">
        <f>IF(ISNUMBER(M167),IF(AND(ISNUMBER('HI-Z-OUTPUT'!AV167),'HI-Z-OUTPUT'!AV167&lt;&gt;0),'HI-Z-OUTPUT'!AV167,'Hi-Z-INPUT'!$K$7*'Hi-Z-INPUT'!$K$11),"")</f>
        <v/>
      </c>
      <c r="AK167" s="1"/>
      <c r="AL167" s="161" t="str">
        <f t="shared" si="37"/>
        <v/>
      </c>
      <c r="AM167" s="1"/>
      <c r="AN167" s="124" t="str">
        <f>IF(ISNUMBER($M167),IF(MV&lt;200,IF(ISNUMBER(MATRIX!BA167),ROUND(MATRIX!BA167/1000*IDLE*CKWH,2),"-"),IF(ISNUMBER(MATRIX!BK167),ROUND(MATRIX!BK167/1000*IDLE*CKWH,2),"-")),"")</f>
        <v/>
      </c>
      <c r="AO167" s="125" t="str">
        <f t="shared" si="38"/>
        <v/>
      </c>
      <c r="AQ167" s="104" t="str">
        <f>IF(ISNUMBER($M167),IF(MV&lt;200,IF(ISNUMBER(MATRIX!BC167),ROUND(MATRIX!BC167/1000*RUNNING*CKWH,2),"-"),IF(ISNUMBER(MATRIX!BM167),ROUND(MATRIX!BM167/1000*RUNNING*CKWH,2),"-")),"")</f>
        <v/>
      </c>
      <c r="AR167" s="130" t="str">
        <f t="shared" si="39"/>
        <v/>
      </c>
      <c r="AT167" s="104"/>
      <c r="AU167" s="130" t="str">
        <f t="shared" si="40"/>
        <v/>
      </c>
      <c r="AW167" s="129" t="str">
        <f t="shared" si="45"/>
        <v/>
      </c>
      <c r="AX167" s="127" t="str">
        <f t="shared" si="41"/>
        <v/>
      </c>
      <c r="AZ167" s="101" t="str">
        <f>IF(ISNUMBER(M167),IF(ISNUMBER(MATRIX!BU167),M167*MATRIX!BU167,"n/a"),"")</f>
        <v/>
      </c>
      <c r="BA167" s="72"/>
      <c r="BB167" s="72" t="str">
        <f>IF(ISNUMBER(M167),IF(ISNUMBER(MATRIX!BV167*AL167),M167*MATRIX!BV167*AL167,"n/a"),"")</f>
        <v/>
      </c>
      <c r="BC167" s="72"/>
      <c r="BD167" s="100" t="str">
        <f t="shared" si="42"/>
        <v/>
      </c>
      <c r="BE167" s="96"/>
      <c r="BF167" s="157" t="str">
        <f t="shared" si="46"/>
        <v/>
      </c>
      <c r="BG167" s="158" t="str">
        <f t="shared" si="43"/>
        <v/>
      </c>
      <c r="BI167" s="85" t="str">
        <f>IF(ISNUMBER(M167),IF(ISNUMBER(MATRIX!Y167),MATRIX!Y167,"n/a"),"")</f>
        <v/>
      </c>
      <c r="BJ167" s="86" t="str">
        <f t="shared" si="44"/>
        <v/>
      </c>
    </row>
    <row r="168" spans="1:62">
      <c r="A168" s="46" t="str">
        <f>MATRIX!A168</f>
        <v>Dynacord</v>
      </c>
      <c r="B168" s="11" t="str">
        <f>IF(MATRIX!B168&lt;&gt;0,MATRIX!B168,"-")</f>
        <v>DSA 8405</v>
      </c>
      <c r="D168" t="b">
        <f>ISNUMBER(MATRIX!G168)</f>
        <v>1</v>
      </c>
      <c r="E168" t="b">
        <f>ISNUMBER(MATRIX!H168)</f>
        <v>1</v>
      </c>
      <c r="G168" t="b">
        <f>AND(WM&lt;=MATRIX!N168,MATRIX!N168&lt;=PIU*WM)</f>
        <v>0</v>
      </c>
      <c r="H168" t="b">
        <f>AND(WM&lt;=MATRIX!O168,MATRIX!O168&lt;=PIU*WM)</f>
        <v>0</v>
      </c>
      <c r="J168" s="1" t="str">
        <f>IF(AND(D168,G168),CEILING(ML/MATRIX!G168,1),"")</f>
        <v/>
      </c>
      <c r="K168" s="1" t="str">
        <f>IF(AND(E168,H168),CEILING(ML/MATRIX!H168,1),"")</f>
        <v/>
      </c>
      <c r="M168" s="64" t="str">
        <f t="shared" si="35"/>
        <v/>
      </c>
      <c r="O168" s="62" t="str">
        <f>IF(ISNUMBER(M168),M168*MATRIX!E168,"-")</f>
        <v>-</v>
      </c>
      <c r="Q168" s="66" t="str">
        <f>IF(ISNUMBER($M168),IF(KP="kg",M168*MATRIX!CC168,M168*MATRIX!CC168*2.2),"-")</f>
        <v>-</v>
      </c>
      <c r="R168" s="65" t="str">
        <f t="shared" si="36"/>
        <v/>
      </c>
      <c r="T168" s="1" t="str">
        <f>IF(AND(VI&lt;100,ISNUMBER(M168),D168),MATRIX!N168,IF(AND(VI&gt;=100,ISNUMBER(M168),E168),MATRIX!O168,""))</f>
        <v/>
      </c>
      <c r="V168" s="70" t="str">
        <f>IF(ISNUMBER(T168),IF(VI&lt;100,T168*M168*MATRIX!G168,T168*M168*MATRIX!H168),"")</f>
        <v/>
      </c>
      <c r="X168" s="40" t="str">
        <f>IF(ISNUMBER(M168),IF(ISNUMBER(MATRIX!U168),IF(MATRIX!U168-INT(MATRIX!U168)=0,MATRIX!U168,"("&amp;MATRIX!U168&amp;")"),"n/a"),"")</f>
        <v/>
      </c>
      <c r="Y168" s="77"/>
      <c r="Z168" s="81" t="str">
        <f>IF(ISNUMBER(M168), IF(ISNUMBER(MATRIX!AZ168),M168*MATRIX!AZ168,"n/a"),"")</f>
        <v/>
      </c>
      <c r="AA168" s="77"/>
      <c r="AB168" s="83" t="str">
        <f>IF(ISNUMBER($M168), IF(ISNUMBER(MATRIX!BB168),$M168*MATRIX!BB168,"n/a"),"")</f>
        <v/>
      </c>
      <c r="AC168" s="77"/>
      <c r="AD168" s="81" t="str">
        <f>IF(ISNUMBER($M168), IF(ISNUMBER(MATRIX!BJ168),M168*MATRIX!BJ168,"n/a"),"")</f>
        <v/>
      </c>
      <c r="AE168" s="77" t="s">
        <v>434</v>
      </c>
      <c r="AF168" s="83" t="str">
        <f>IF(ISNUMBER($M168), IF(ISNUMBER(MATRIX!BL168),$M168*MATRIX!BL168,"n/a"),"")</f>
        <v/>
      </c>
      <c r="AH168" s="223" t="str">
        <f>IF(ISNUMBER($M168), IF(MV&gt;200,IF(ISNUMBER(MATRIX!CL168),MATRIX!CL168,"n/a"),IF(ISNUMBER(MATRIX!CH168),MATRIX!CH168,"n/a")),"")</f>
        <v/>
      </c>
      <c r="AI168" s="1"/>
      <c r="AJ168" s="1" t="str">
        <f>IF(ISNUMBER(M168),IF(AND(ISNUMBER('HI-Z-OUTPUT'!AV168),'HI-Z-OUTPUT'!AV168&lt;&gt;0),'HI-Z-OUTPUT'!AV168,'Hi-Z-INPUT'!$K$7*'Hi-Z-INPUT'!$K$11),"")</f>
        <v/>
      </c>
      <c r="AK168" s="1"/>
      <c r="AL168" s="161" t="str">
        <f t="shared" si="37"/>
        <v/>
      </c>
      <c r="AM168" s="1"/>
      <c r="AN168" s="124" t="str">
        <f>IF(ISNUMBER($M168),IF(MV&lt;200,IF(ISNUMBER(MATRIX!BA168),ROUND(MATRIX!BA168/1000*IDLE*CKWH,2),"-"),IF(ISNUMBER(MATRIX!BK168),ROUND(MATRIX!BK168/1000*IDLE*CKWH,2),"-")),"")</f>
        <v/>
      </c>
      <c r="AO168" s="125" t="str">
        <f t="shared" si="38"/>
        <v/>
      </c>
      <c r="AQ168" s="104" t="str">
        <f>IF(ISNUMBER($M168),IF(MV&lt;200,IF(ISNUMBER(MATRIX!BC168),ROUND(MATRIX!BC168/1000*RUNNING*CKWH,2),"-"),IF(ISNUMBER(MATRIX!BM168),ROUND(MATRIX!BM168/1000*RUNNING*CKWH,2),"-")),"")</f>
        <v/>
      </c>
      <c r="AR168" s="130" t="str">
        <f t="shared" si="39"/>
        <v/>
      </c>
      <c r="AT168" s="104"/>
      <c r="AU168" s="130" t="str">
        <f t="shared" si="40"/>
        <v/>
      </c>
      <c r="AW168" s="129" t="str">
        <f t="shared" si="45"/>
        <v/>
      </c>
      <c r="AX168" s="127" t="str">
        <f t="shared" si="41"/>
        <v/>
      </c>
      <c r="AZ168" s="101" t="str">
        <f>IF(ISNUMBER(M168),IF(ISNUMBER(MATRIX!BU168),M168*MATRIX!BU168,"n/a"),"")</f>
        <v/>
      </c>
      <c r="BA168" s="72"/>
      <c r="BB168" s="72" t="str">
        <f>IF(ISNUMBER(M168),IF(ISNUMBER(MATRIX!BV168*AL168),M168*MATRIX!BV168*AL168,"n/a"),"")</f>
        <v/>
      </c>
      <c r="BC168" s="72"/>
      <c r="BD168" s="100" t="str">
        <f t="shared" si="42"/>
        <v/>
      </c>
      <c r="BE168" s="96"/>
      <c r="BF168" s="157" t="str">
        <f t="shared" si="46"/>
        <v/>
      </c>
      <c r="BG168" s="158" t="str">
        <f t="shared" si="43"/>
        <v/>
      </c>
      <c r="BI168" s="85" t="str">
        <f>IF(ISNUMBER(M168),IF(ISNUMBER(MATRIX!Y168),MATRIX!Y168,"n/a"),"")</f>
        <v/>
      </c>
      <c r="BJ168" s="86" t="str">
        <f t="shared" si="44"/>
        <v/>
      </c>
    </row>
    <row r="169" spans="1:62">
      <c r="A169" s="46" t="str">
        <f>MATRIX!A169</f>
        <v>Dynacord</v>
      </c>
      <c r="B169" s="11" t="str">
        <f>IF(MATRIX!B169&lt;&gt;0,MATRIX!B169,"-")</f>
        <v>DSA 8410</v>
      </c>
      <c r="D169" t="b">
        <f>ISNUMBER(MATRIX!G169)</f>
        <v>1</v>
      </c>
      <c r="E169" t="b">
        <f>ISNUMBER(MATRIX!H169)</f>
        <v>1</v>
      </c>
      <c r="G169" t="b">
        <f>AND(WM&lt;=MATRIX!N169,MATRIX!N169&lt;=PIU*WM)</f>
        <v>0</v>
      </c>
      <c r="H169" t="b">
        <f>AND(WM&lt;=MATRIX!O169,MATRIX!O169&lt;=PIU*WM)</f>
        <v>0</v>
      </c>
      <c r="J169" s="1" t="str">
        <f>IF(AND(D169,G169),CEILING(ML/MATRIX!G169,1),"")</f>
        <v/>
      </c>
      <c r="K169" s="1" t="str">
        <f>IF(AND(E169,H169),CEILING(ML/MATRIX!H169,1),"")</f>
        <v/>
      </c>
      <c r="M169" s="64" t="str">
        <f t="shared" si="35"/>
        <v/>
      </c>
      <c r="O169" s="62" t="str">
        <f>IF(ISNUMBER(M169),M169*MATRIX!E169,"-")</f>
        <v>-</v>
      </c>
      <c r="Q169" s="66" t="str">
        <f>IF(ISNUMBER($M169),IF(KP="kg",M169*MATRIX!CC169,M169*MATRIX!CC169*2.2),"-")</f>
        <v>-</v>
      </c>
      <c r="R169" s="65" t="str">
        <f t="shared" si="36"/>
        <v/>
      </c>
      <c r="T169" s="1" t="str">
        <f>IF(AND(VI&lt;100,ISNUMBER(M169),D169),MATRIX!N169,IF(AND(VI&gt;=100,ISNUMBER(M169),E169),MATRIX!O169,""))</f>
        <v/>
      </c>
      <c r="V169" s="70" t="str">
        <f>IF(ISNUMBER(T169),IF(VI&lt;100,T169*M169*MATRIX!G169,T169*M169*MATRIX!H169),"")</f>
        <v/>
      </c>
      <c r="X169" s="40" t="str">
        <f>IF(ISNUMBER(M169),IF(ISNUMBER(MATRIX!U169),IF(MATRIX!U169-INT(MATRIX!U169)=0,MATRIX!U169,"("&amp;MATRIX!U169&amp;")"),"n/a"),"")</f>
        <v/>
      </c>
      <c r="Y169" s="77"/>
      <c r="Z169" s="81" t="str">
        <f>IF(ISNUMBER(M169), IF(ISNUMBER(MATRIX!AZ169),M169*MATRIX!AZ169,"n/a"),"")</f>
        <v/>
      </c>
      <c r="AA169" s="77"/>
      <c r="AB169" s="83" t="str">
        <f>IF(ISNUMBER($M169), IF(ISNUMBER(MATRIX!BB169),$M169*MATRIX!BB169,"n/a"),"")</f>
        <v/>
      </c>
      <c r="AC169" s="77"/>
      <c r="AD169" s="81" t="str">
        <f>IF(ISNUMBER($M169), IF(ISNUMBER(MATRIX!BJ169),M169*MATRIX!BJ169,"n/a"),"")</f>
        <v/>
      </c>
      <c r="AE169" s="77" t="s">
        <v>434</v>
      </c>
      <c r="AF169" s="83" t="str">
        <f>IF(ISNUMBER($M169), IF(ISNUMBER(MATRIX!BL169),$M169*MATRIX!BL169,"n/a"),"")</f>
        <v/>
      </c>
      <c r="AH169" s="223" t="str">
        <f>IF(ISNUMBER($M169), IF(MV&gt;200,IF(ISNUMBER(MATRIX!CL169),MATRIX!CL169,"n/a"),IF(ISNUMBER(MATRIX!CH169),MATRIX!CH169,"n/a")),"")</f>
        <v/>
      </c>
      <c r="AI169" s="1"/>
      <c r="AJ169" s="1" t="str">
        <f>IF(ISNUMBER(M169),IF(AND(ISNUMBER('HI-Z-OUTPUT'!AV169),'HI-Z-OUTPUT'!AV169&lt;&gt;0),'HI-Z-OUTPUT'!AV169,'Hi-Z-INPUT'!$K$7*'Hi-Z-INPUT'!$K$11),"")</f>
        <v/>
      </c>
      <c r="AK169" s="1"/>
      <c r="AL169" s="161" t="str">
        <f t="shared" si="37"/>
        <v/>
      </c>
      <c r="AM169" s="1"/>
      <c r="AN169" s="124" t="str">
        <f>IF(ISNUMBER($M169),IF(MV&lt;200,IF(ISNUMBER(MATRIX!BA169),ROUND(MATRIX!BA169/1000*IDLE*CKWH,2),"-"),IF(ISNUMBER(MATRIX!BK169),ROUND(MATRIX!BK169/1000*IDLE*CKWH,2),"-")),"")</f>
        <v/>
      </c>
      <c r="AO169" s="125" t="str">
        <f t="shared" si="38"/>
        <v/>
      </c>
      <c r="AQ169" s="104" t="str">
        <f>IF(ISNUMBER($M169),IF(MV&lt;200,IF(ISNUMBER(MATRIX!BC169),ROUND(MATRIX!BC169/1000*RUNNING*CKWH,2),"-"),IF(ISNUMBER(MATRIX!BM169),ROUND(MATRIX!BM169/1000*RUNNING*CKWH,2),"-")),"")</f>
        <v/>
      </c>
      <c r="AR169" s="130" t="str">
        <f t="shared" si="39"/>
        <v/>
      </c>
      <c r="AT169" s="104"/>
      <c r="AU169" s="130" t="str">
        <f t="shared" si="40"/>
        <v/>
      </c>
      <c r="AW169" s="129" t="str">
        <f t="shared" si="45"/>
        <v/>
      </c>
      <c r="AX169" s="127" t="str">
        <f t="shared" si="41"/>
        <v/>
      </c>
      <c r="AZ169" s="101" t="str">
        <f>IF(ISNUMBER(M169),IF(ISNUMBER(MATRIX!BU169),M169*MATRIX!BU169,"n/a"),"")</f>
        <v/>
      </c>
      <c r="BA169" s="72"/>
      <c r="BB169" s="72" t="str">
        <f>IF(ISNUMBER(M169),IF(ISNUMBER(MATRIX!BV169*AL169),M169*MATRIX!BV169*AL169,"n/a"),"")</f>
        <v/>
      </c>
      <c r="BC169" s="72"/>
      <c r="BD169" s="100" t="str">
        <f t="shared" si="42"/>
        <v/>
      </c>
      <c r="BE169" s="96"/>
      <c r="BF169" s="157" t="str">
        <f t="shared" si="46"/>
        <v/>
      </c>
      <c r="BG169" s="158" t="str">
        <f t="shared" si="43"/>
        <v/>
      </c>
      <c r="BI169" s="85" t="str">
        <f>IF(ISNUMBER(M169),IF(ISNUMBER(MATRIX!Y169),MATRIX!Y169,"n/a"),"")</f>
        <v/>
      </c>
      <c r="BJ169" s="86" t="str">
        <f t="shared" si="44"/>
        <v/>
      </c>
    </row>
    <row r="170" spans="1:62">
      <c r="A170" s="46" t="str">
        <f>MATRIX!A170</f>
        <v>Dynacord</v>
      </c>
      <c r="B170" s="11" t="str">
        <f>IF(MATRIX!B170&lt;&gt;0,MATRIX!B170,"-")</f>
        <v>DSA 8805</v>
      </c>
      <c r="D170" t="b">
        <f>ISNUMBER(MATRIX!G170)</f>
        <v>1</v>
      </c>
      <c r="E170" t="b">
        <f>ISNUMBER(MATRIX!H170)</f>
        <v>1</v>
      </c>
      <c r="G170" t="b">
        <f>AND(WM&lt;=MATRIX!N170,MATRIX!N170&lt;=PIU*WM)</f>
        <v>0</v>
      </c>
      <c r="H170" t="b">
        <f>AND(WM&lt;=MATRIX!O170,MATRIX!O170&lt;=PIU*WM)</f>
        <v>0</v>
      </c>
      <c r="J170" s="1" t="str">
        <f>IF(AND(D170,G170),CEILING(ML/MATRIX!G170,1),"")</f>
        <v/>
      </c>
      <c r="K170" s="1" t="str">
        <f>IF(AND(E170,H170),CEILING(ML/MATRIX!H170,1),"")</f>
        <v/>
      </c>
      <c r="M170" s="64" t="str">
        <f t="shared" ref="M170:M224" si="47">IF(VI&lt;100,J170,K170)</f>
        <v/>
      </c>
      <c r="O170" s="62" t="str">
        <f>IF(ISNUMBER(M170),M170*MATRIX!E170,"-")</f>
        <v>-</v>
      </c>
      <c r="Q170" s="66" t="str">
        <f>IF(ISNUMBER($M170),IF(KP="kg",M170*MATRIX!CC170,M170*MATRIX!CC170*2.2),"-")</f>
        <v>-</v>
      </c>
      <c r="R170" s="65" t="str">
        <f t="shared" ref="R170:R224" si="48">IF(ISNUMBER(M170),KP,"")</f>
        <v/>
      </c>
      <c r="T170" s="1" t="str">
        <f>IF(AND(VI&lt;100,ISNUMBER(M170),D170),MATRIX!N170,IF(AND(VI&gt;=100,ISNUMBER(M170),E170),MATRIX!O170,""))</f>
        <v/>
      </c>
      <c r="V170" s="70" t="str">
        <f>IF(ISNUMBER(T170),IF(VI&lt;100,T170*M170*MATRIX!G170,T170*M170*MATRIX!H170),"")</f>
        <v/>
      </c>
      <c r="X170" s="40" t="str">
        <f>IF(ISNUMBER(M170),IF(ISNUMBER(MATRIX!U170),IF(MATRIX!U170-INT(MATRIX!U170)=0,MATRIX!U170,"("&amp;MATRIX!U170&amp;")"),"n/a"),"")</f>
        <v/>
      </c>
      <c r="Y170" s="77"/>
      <c r="Z170" s="81" t="str">
        <f>IF(ISNUMBER(M170), IF(ISNUMBER(MATRIX!AZ170),M170*MATRIX!AZ170,"n/a"),"")</f>
        <v/>
      </c>
      <c r="AA170" s="77"/>
      <c r="AB170" s="83" t="str">
        <f>IF(ISNUMBER($M170), IF(ISNUMBER(MATRIX!BB170),$M170*MATRIX!BB170,"n/a"),"")</f>
        <v/>
      </c>
      <c r="AC170" s="77"/>
      <c r="AD170" s="81" t="str">
        <f>IF(ISNUMBER($M170), IF(ISNUMBER(MATRIX!BJ170),M170*MATRIX!BJ170,"n/a"),"")</f>
        <v/>
      </c>
      <c r="AE170" s="77" t="s">
        <v>434</v>
      </c>
      <c r="AF170" s="83" t="str">
        <f>IF(ISNUMBER($M170), IF(ISNUMBER(MATRIX!BL170),$M170*MATRIX!BL170,"n/a"),"")</f>
        <v/>
      </c>
      <c r="AH170" s="223" t="str">
        <f>IF(ISNUMBER($M170), IF(MV&gt;200,IF(ISNUMBER(MATRIX!CL170),MATRIX!CL170,"n/a"),IF(ISNUMBER(MATRIX!CH170),MATRIX!CH170,"n/a")),"")</f>
        <v/>
      </c>
      <c r="AI170" s="1"/>
      <c r="AJ170" s="1" t="str">
        <f>IF(ISNUMBER(M170),IF(AND(ISNUMBER('HI-Z-OUTPUT'!AV170),'HI-Z-OUTPUT'!AV170&lt;&gt;0),'HI-Z-OUTPUT'!AV170,'Hi-Z-INPUT'!$K$7*'Hi-Z-INPUT'!$K$11),"")</f>
        <v/>
      </c>
      <c r="AK170" s="1"/>
      <c r="AL170" s="161" t="str">
        <f t="shared" ref="AL170:AL224" si="49">IF(ISNUMBER($M170),IF(AJ170/V170&lt;1,AJ170/V170,1),"")</f>
        <v/>
      </c>
      <c r="AM170" s="1"/>
      <c r="AN170" s="124" t="str">
        <f>IF(ISNUMBER($M170),IF(MV&lt;200,IF(ISNUMBER(MATRIX!BA170),ROUND(MATRIX!BA170/1000*IDLE*CKWH,2),"-"),IF(ISNUMBER(MATRIX!BK170),ROUND(MATRIX!BK170/1000*IDLE*CKWH,2),"-")),"")</f>
        <v/>
      </c>
      <c r="AO170" s="125" t="str">
        <f t="shared" ref="AO170:AO224" si="50">IF(ISNUMBER(AN170),ES,"")</f>
        <v/>
      </c>
      <c r="AQ170" s="104" t="str">
        <f>IF(ISNUMBER($M170),IF(MV&lt;200,IF(ISNUMBER(MATRIX!BC170),ROUND(MATRIX!BC170/1000*RUNNING*CKWH,2),"-"),IF(ISNUMBER(MATRIX!BM170),ROUND(MATRIX!BM170/1000*RUNNING*CKWH,2),"-")),"")</f>
        <v/>
      </c>
      <c r="AR170" s="130" t="str">
        <f t="shared" ref="AR170:AR224" si="51">IF(ISNUMBER(AQ170),ES,"")</f>
        <v/>
      </c>
      <c r="AT170" s="104"/>
      <c r="AU170" s="130" t="str">
        <f t="shared" ref="AU170:AU224" si="52">IF(ISNUMBER(AT170),ES,"")</f>
        <v/>
      </c>
      <c r="AW170" s="129" t="str">
        <f t="shared" si="45"/>
        <v/>
      </c>
      <c r="AX170" s="127" t="str">
        <f t="shared" ref="AX170:AX224" si="53">IF(ISNUMBER(AW170),ES,"")</f>
        <v/>
      </c>
      <c r="AZ170" s="101" t="str">
        <f>IF(ISNUMBER(M170),IF(ISNUMBER(MATRIX!BU170),M170*MATRIX!BU170,"n/a"),"")</f>
        <v/>
      </c>
      <c r="BA170" s="72"/>
      <c r="BB170" s="72" t="str">
        <f>IF(ISNUMBER(M170),IF(ISNUMBER(MATRIX!BV170*AL170),M170*MATRIX!BV170*AL170,"n/a"),"")</f>
        <v/>
      </c>
      <c r="BC170" s="72"/>
      <c r="BD170" s="100" t="str">
        <f t="shared" ref="BD170:BD224" si="54">IF(AND(ISNUMBER(AZ170),ISNUMBER(BB170)),(AZ170*IDLE+BB170*RUNNING)*DAYS/1000,"")</f>
        <v/>
      </c>
      <c r="BE170" s="96"/>
      <c r="BF170" s="157" t="str">
        <f t="shared" si="46"/>
        <v/>
      </c>
      <c r="BG170" s="158" t="str">
        <f t="shared" ref="BG170:BG224" si="55">IF(ISNUMBER(BF170),ES,"")</f>
        <v/>
      </c>
      <c r="BI170" s="85" t="str">
        <f>IF(ISNUMBER(M170),IF(ISNUMBER(MATRIX!Y170),MATRIX!Y170,"n/a"),"")</f>
        <v/>
      </c>
      <c r="BJ170" s="86" t="str">
        <f t="shared" ref="BJ170:BJ224" si="56">IF(ISNUMBER(BI170),"dB","")</f>
        <v/>
      </c>
    </row>
    <row r="171" spans="1:62">
      <c r="A171" s="173" t="str">
        <f>MATRIX!A171</f>
        <v>APEX</v>
      </c>
      <c r="B171" s="11" t="str">
        <f>IF(MATRIX!B171&lt;&gt;0,MATRIX!B171,"-")</f>
        <v>CP354</v>
      </c>
      <c r="D171" t="b">
        <f>ISNUMBER(MATRIX!G171)</f>
        <v>1</v>
      </c>
      <c r="E171" t="b">
        <f>ISNUMBER(MATRIX!H171)</f>
        <v>1</v>
      </c>
      <c r="G171" t="b">
        <f>AND(WM&lt;=MATRIX!N171,MATRIX!N171&lt;=PIU*WM)</f>
        <v>0</v>
      </c>
      <c r="H171" t="b">
        <f>AND(WM&lt;=MATRIX!O171,MATRIX!O171&lt;=PIU*WM)</f>
        <v>0</v>
      </c>
      <c r="J171" s="1" t="str">
        <f>IF(AND(D171,G171),CEILING(ML/MATRIX!G171,1),"")</f>
        <v/>
      </c>
      <c r="K171" s="1" t="str">
        <f>IF(AND(E171,H171),CEILING(ML/MATRIX!H171,1),"")</f>
        <v/>
      </c>
      <c r="M171" s="64" t="str">
        <f t="shared" si="47"/>
        <v/>
      </c>
      <c r="O171" s="62" t="str">
        <f>IF(ISNUMBER(M171),M171*MATRIX!E171,"-")</f>
        <v>-</v>
      </c>
      <c r="Q171" s="66" t="str">
        <f>IF(ISNUMBER($M171),IF(KP="kg",M171*MATRIX!CC171,M171*MATRIX!CC171*2.2),"-")</f>
        <v>-</v>
      </c>
      <c r="R171" s="65" t="str">
        <f t="shared" si="48"/>
        <v/>
      </c>
      <c r="T171" s="1" t="str">
        <f>IF(AND(VI&lt;100,ISNUMBER(M171),D171),MATRIX!N171,IF(AND(VI&gt;=100,ISNUMBER(M171),E171),MATRIX!O171,""))</f>
        <v/>
      </c>
      <c r="V171" s="70" t="str">
        <f>IF(ISNUMBER(T171),IF(VI&lt;100,T171*M171*MATRIX!G171,T171*M171*MATRIX!H171),"")</f>
        <v/>
      </c>
      <c r="X171" s="40" t="str">
        <f>IF(ISNUMBER(M171),IF(ISNUMBER(MATRIX!U171),IF(MATRIX!U171-INT(MATRIX!U171)=0,MATRIX!U171,"("&amp;MATRIX!U171&amp;")"),"n/a"),"")</f>
        <v/>
      </c>
      <c r="Y171" s="77"/>
      <c r="Z171" s="81" t="str">
        <f>IF(ISNUMBER(M171), IF(ISNUMBER(MATRIX!AZ171),M171*MATRIX!AZ171,"n/a"),"")</f>
        <v/>
      </c>
      <c r="AA171" s="77"/>
      <c r="AB171" s="83" t="str">
        <f>IF(ISNUMBER($M171), IF(ISNUMBER(MATRIX!BB171),$M171*MATRIX!BB171,"n/a"),"")</f>
        <v/>
      </c>
      <c r="AC171" s="77"/>
      <c r="AD171" s="81" t="str">
        <f>IF(ISNUMBER($M171), IF(ISNUMBER(MATRIX!BJ171),M171*MATRIX!BJ171,"n/a"),"")</f>
        <v/>
      </c>
      <c r="AE171" s="77" t="s">
        <v>434</v>
      </c>
      <c r="AF171" s="83" t="str">
        <f>IF(ISNUMBER($M171), IF(ISNUMBER(MATRIX!BL171),$M171*MATRIX!BL171,"n/a"),"")</f>
        <v/>
      </c>
      <c r="AH171" s="223" t="str">
        <f>IF(ISNUMBER($M171), IF(MV&gt;200,IF(ISNUMBER(MATRIX!CL171),MATRIX!CL171,"n/a"),IF(ISNUMBER(MATRIX!CH171),MATRIX!CH171,"n/a")),"")</f>
        <v/>
      </c>
      <c r="AI171" s="1"/>
      <c r="AJ171" s="1" t="str">
        <f>IF(ISNUMBER(M171),IF(AND(ISNUMBER('HI-Z-OUTPUT'!AV171),'HI-Z-OUTPUT'!AV171&lt;&gt;0),'HI-Z-OUTPUT'!AV171,'Hi-Z-INPUT'!$K$7*'Hi-Z-INPUT'!$K$11),"")</f>
        <v/>
      </c>
      <c r="AK171" s="1"/>
      <c r="AL171" s="161" t="str">
        <f t="shared" si="49"/>
        <v/>
      </c>
      <c r="AM171" s="1"/>
      <c r="AN171" s="124" t="str">
        <f>IF(ISNUMBER($M171),IF(MV&lt;200,IF(ISNUMBER(MATRIX!BA171),ROUND(MATRIX!BA171/1000*IDLE*CKWH,2),"-"),IF(ISNUMBER(MATRIX!BK171),ROUND(MATRIX!BK171/1000*IDLE*CKWH,2),"-")),"")</f>
        <v/>
      </c>
      <c r="AO171" s="125" t="str">
        <f t="shared" si="50"/>
        <v/>
      </c>
      <c r="AQ171" s="104" t="str">
        <f>IF(ISNUMBER($M171),IF(MV&lt;200,IF(ISNUMBER(MATRIX!BC171),ROUND(MATRIX!BC171/1000*RUNNING*CKWH,2),"-"),IF(ISNUMBER(MATRIX!BM171),ROUND(MATRIX!BM171/1000*RUNNING*CKWH,2),"-")),"")</f>
        <v/>
      </c>
      <c r="AR171" s="130" t="str">
        <f t="shared" si="51"/>
        <v/>
      </c>
      <c r="AT171" s="104"/>
      <c r="AU171" s="130" t="str">
        <f t="shared" si="52"/>
        <v/>
      </c>
      <c r="AW171" s="129" t="str">
        <f t="shared" si="45"/>
        <v/>
      </c>
      <c r="AX171" s="127" t="str">
        <f t="shared" si="53"/>
        <v/>
      </c>
      <c r="AZ171" s="101" t="str">
        <f>IF(ISNUMBER(M171),IF(ISNUMBER(MATRIX!BU171),M171*MATRIX!BU171,"n/a"),"")</f>
        <v/>
      </c>
      <c r="BA171" s="72"/>
      <c r="BB171" s="72" t="str">
        <f>IF(ISNUMBER(M171),IF(ISNUMBER(MATRIX!BV171*AL171),M171*MATRIX!BV171*AL171,"n/a"),"")</f>
        <v/>
      </c>
      <c r="BC171" s="72"/>
      <c r="BD171" s="100" t="str">
        <f t="shared" si="54"/>
        <v/>
      </c>
      <c r="BE171" s="96"/>
      <c r="BF171" s="157" t="str">
        <f t="shared" si="46"/>
        <v/>
      </c>
      <c r="BG171" s="158" t="str">
        <f t="shared" si="55"/>
        <v/>
      </c>
      <c r="BI171" s="85" t="str">
        <f>IF(ISNUMBER(M171),IF(ISNUMBER(MATRIX!Y171),MATRIX!Y171,"n/a"),"")</f>
        <v/>
      </c>
      <c r="BJ171" s="86" t="str">
        <f t="shared" si="56"/>
        <v/>
      </c>
    </row>
    <row r="172" spans="1:62">
      <c r="A172" s="173" t="str">
        <f>MATRIX!A172</f>
        <v>APEX</v>
      </c>
      <c r="B172" s="11" t="str">
        <f>IF(MATRIX!B172&lt;&gt;0,MATRIX!B172,"-")</f>
        <v>CP704</v>
      </c>
      <c r="D172" t="b">
        <f>ISNUMBER(MATRIX!G172)</f>
        <v>1</v>
      </c>
      <c r="E172" t="b">
        <f>ISNUMBER(MATRIX!H172)</f>
        <v>1</v>
      </c>
      <c r="G172" t="b">
        <f>AND(WM&lt;=MATRIX!N172,MATRIX!N172&lt;=PIU*WM)</f>
        <v>0</v>
      </c>
      <c r="H172" t="b">
        <f>AND(WM&lt;=MATRIX!O172,MATRIX!O172&lt;=PIU*WM)</f>
        <v>0</v>
      </c>
      <c r="J172" s="1" t="str">
        <f>IF(AND(D172,G172),CEILING(ML/MATRIX!G172,1),"")</f>
        <v/>
      </c>
      <c r="K172" s="1" t="str">
        <f>IF(AND(E172,H172),CEILING(ML/MATRIX!H172,1),"")</f>
        <v/>
      </c>
      <c r="M172" s="64" t="str">
        <f t="shared" si="47"/>
        <v/>
      </c>
      <c r="O172" s="62" t="str">
        <f>IF(ISNUMBER(M172),M172*MATRIX!E172,"-")</f>
        <v>-</v>
      </c>
      <c r="Q172" s="66" t="str">
        <f>IF(ISNUMBER($M172),IF(KP="kg",M172*MATRIX!CC172,M172*MATRIX!CC172*2.2),"-")</f>
        <v>-</v>
      </c>
      <c r="R172" s="65" t="str">
        <f t="shared" si="48"/>
        <v/>
      </c>
      <c r="T172" s="1" t="str">
        <f>IF(AND(VI&lt;100,ISNUMBER(M172),D172),MATRIX!N172,IF(AND(VI&gt;=100,ISNUMBER(M172),E172),MATRIX!O172,""))</f>
        <v/>
      </c>
      <c r="V172" s="70" t="str">
        <f>IF(ISNUMBER(T172),IF(VI&lt;100,T172*M172*MATRIX!G172,T172*M172*MATRIX!H172),"")</f>
        <v/>
      </c>
      <c r="X172" s="40" t="str">
        <f>IF(ISNUMBER(M172),IF(ISNUMBER(MATRIX!U172),IF(MATRIX!U172-INT(MATRIX!U172)=0,MATRIX!U172,"("&amp;MATRIX!U172&amp;")"),"n/a"),"")</f>
        <v/>
      </c>
      <c r="Y172" s="77"/>
      <c r="Z172" s="81" t="str">
        <f>IF(ISNUMBER(M172), IF(ISNUMBER(MATRIX!AZ172),M172*MATRIX!AZ172,"n/a"),"")</f>
        <v/>
      </c>
      <c r="AA172" s="77"/>
      <c r="AB172" s="83" t="str">
        <f>IF(ISNUMBER($M172), IF(ISNUMBER(MATRIX!BB172),$M172*MATRIX!BB172,"n/a"),"")</f>
        <v/>
      </c>
      <c r="AC172" s="77"/>
      <c r="AD172" s="81" t="str">
        <f>IF(ISNUMBER($M172), IF(ISNUMBER(MATRIX!BJ172),M172*MATRIX!BJ172,"n/a"),"")</f>
        <v/>
      </c>
      <c r="AE172" s="77" t="s">
        <v>434</v>
      </c>
      <c r="AF172" s="83" t="str">
        <f>IF(ISNUMBER($M172), IF(ISNUMBER(MATRIX!BL172),$M172*MATRIX!BL172,"n/a"),"")</f>
        <v/>
      </c>
      <c r="AH172" s="223" t="str">
        <f>IF(ISNUMBER($M172), IF(MV&gt;200,IF(ISNUMBER(MATRIX!CL172),MATRIX!CL172,"n/a"),IF(ISNUMBER(MATRIX!CH172),MATRIX!CH172,"n/a")),"")</f>
        <v/>
      </c>
      <c r="AI172" s="1"/>
      <c r="AJ172" s="1" t="str">
        <f>IF(ISNUMBER(M172),IF(AND(ISNUMBER('HI-Z-OUTPUT'!AV172),'HI-Z-OUTPUT'!AV172&lt;&gt;0),'HI-Z-OUTPUT'!AV172,'Hi-Z-INPUT'!$K$7*'Hi-Z-INPUT'!$K$11),"")</f>
        <v/>
      </c>
      <c r="AK172" s="1"/>
      <c r="AL172" s="161" t="str">
        <f t="shared" si="49"/>
        <v/>
      </c>
      <c r="AM172" s="1"/>
      <c r="AN172" s="124" t="str">
        <f>IF(ISNUMBER($M172),IF(MV&lt;200,IF(ISNUMBER(MATRIX!BA172),ROUND(MATRIX!BA172/1000*IDLE*CKWH,2),"-"),IF(ISNUMBER(MATRIX!BK172),ROUND(MATRIX!BK172/1000*IDLE*CKWH,2),"-")),"")</f>
        <v/>
      </c>
      <c r="AO172" s="125" t="str">
        <f t="shared" si="50"/>
        <v/>
      </c>
      <c r="AQ172" s="104" t="str">
        <f>IF(ISNUMBER($M172),IF(MV&lt;200,IF(ISNUMBER(MATRIX!BC172),ROUND(MATRIX!BC172/1000*RUNNING*CKWH,2),"-"),IF(ISNUMBER(MATRIX!BM172),ROUND(MATRIX!BM172/1000*RUNNING*CKWH,2),"-")),"")</f>
        <v/>
      </c>
      <c r="AR172" s="130" t="str">
        <f t="shared" si="51"/>
        <v/>
      </c>
      <c r="AT172" s="104"/>
      <c r="AU172" s="130" t="str">
        <f t="shared" si="52"/>
        <v/>
      </c>
      <c r="AW172" s="129" t="str">
        <f t="shared" si="45"/>
        <v/>
      </c>
      <c r="AX172" s="127" t="str">
        <f t="shared" si="53"/>
        <v/>
      </c>
      <c r="AZ172" s="101" t="str">
        <f>IF(ISNUMBER(M172),IF(ISNUMBER(MATRIX!BU172),M172*MATRIX!BU172,"n/a"),"")</f>
        <v/>
      </c>
      <c r="BA172" s="72"/>
      <c r="BB172" s="72" t="str">
        <f>IF(ISNUMBER(M172),IF(ISNUMBER(MATRIX!BV172*AL172),M172*MATRIX!BV172*AL172,"n/a"),"")</f>
        <v/>
      </c>
      <c r="BC172" s="72"/>
      <c r="BD172" s="100" t="str">
        <f t="shared" si="54"/>
        <v/>
      </c>
      <c r="BE172" s="96"/>
      <c r="BF172" s="157" t="str">
        <f t="shared" si="46"/>
        <v/>
      </c>
      <c r="BG172" s="158" t="str">
        <f t="shared" si="55"/>
        <v/>
      </c>
      <c r="BI172" s="85" t="str">
        <f>IF(ISNUMBER(M172),IF(ISNUMBER(MATRIX!Y172),MATRIX!Y172,"n/a"),"")</f>
        <v/>
      </c>
      <c r="BJ172" s="86" t="str">
        <f t="shared" si="56"/>
        <v/>
      </c>
    </row>
    <row r="173" spans="1:62">
      <c r="A173" s="173" t="str">
        <f>MATRIX!A173</f>
        <v>APEX</v>
      </c>
      <c r="B173" s="11" t="str">
        <f>IF(MATRIX!B173&lt;&gt;0,MATRIX!B173,"-")</f>
        <v>CP1504</v>
      </c>
      <c r="D173" t="b">
        <f>ISNUMBER(MATRIX!G173)</f>
        <v>1</v>
      </c>
      <c r="E173" t="b">
        <f>ISNUMBER(MATRIX!H173)</f>
        <v>1</v>
      </c>
      <c r="G173" t="b">
        <f>AND(WM&lt;=MATRIX!N173,MATRIX!N173&lt;=PIU*WM)</f>
        <v>0</v>
      </c>
      <c r="H173" t="b">
        <f>AND(WM&lt;=MATRIX!O173,MATRIX!O173&lt;=PIU*WM)</f>
        <v>0</v>
      </c>
      <c r="J173" s="1" t="str">
        <f>IF(AND(D173,G173),CEILING(ML/MATRIX!G173,1),"")</f>
        <v/>
      </c>
      <c r="K173" s="1" t="str">
        <f>IF(AND(E173,H173),CEILING(ML/MATRIX!H173,1),"")</f>
        <v/>
      </c>
      <c r="M173" s="64" t="str">
        <f t="shared" si="47"/>
        <v/>
      </c>
      <c r="O173" s="62" t="str">
        <f>IF(ISNUMBER(M173),M173*MATRIX!E173,"-")</f>
        <v>-</v>
      </c>
      <c r="Q173" s="66" t="str">
        <f>IF(ISNUMBER($M173),IF(KP="kg",M173*MATRIX!CC173,M173*MATRIX!CC173*2.2),"-")</f>
        <v>-</v>
      </c>
      <c r="R173" s="65" t="str">
        <f t="shared" si="48"/>
        <v/>
      </c>
      <c r="T173" s="1" t="str">
        <f>IF(AND(VI&lt;100,ISNUMBER(M173),D173),MATRIX!N173,IF(AND(VI&gt;=100,ISNUMBER(M173),E173),MATRIX!O173,""))</f>
        <v/>
      </c>
      <c r="V173" s="70" t="str">
        <f>IF(ISNUMBER(T173),IF(VI&lt;100,T173*M173*MATRIX!G173,T173*M173*MATRIX!H173),"")</f>
        <v/>
      </c>
      <c r="X173" s="40" t="str">
        <f>IF(ISNUMBER(M173),IF(ISNUMBER(MATRIX!U173),IF(MATRIX!U173-INT(MATRIX!U173)=0,MATRIX!U173,"("&amp;MATRIX!U173&amp;")"),"n/a"),"")</f>
        <v/>
      </c>
      <c r="Y173" s="77"/>
      <c r="Z173" s="81" t="str">
        <f>IF(ISNUMBER(M173), IF(ISNUMBER(MATRIX!AZ173),M173*MATRIX!AZ173,"n/a"),"")</f>
        <v/>
      </c>
      <c r="AA173" s="77"/>
      <c r="AB173" s="83" t="str">
        <f>IF(ISNUMBER($M173), IF(ISNUMBER(MATRIX!BB173),$M173*MATRIX!BB173,"n/a"),"")</f>
        <v/>
      </c>
      <c r="AC173" s="77"/>
      <c r="AD173" s="81" t="str">
        <f>IF(ISNUMBER($M173), IF(ISNUMBER(MATRIX!BJ173),M173*MATRIX!BJ173,"n/a"),"")</f>
        <v/>
      </c>
      <c r="AE173" s="77" t="s">
        <v>434</v>
      </c>
      <c r="AF173" s="83" t="str">
        <f>IF(ISNUMBER($M173), IF(ISNUMBER(MATRIX!BL173),$M173*MATRIX!BL173,"n/a"),"")</f>
        <v/>
      </c>
      <c r="AH173" s="223" t="str">
        <f>IF(ISNUMBER($M173), IF(MV&gt;200,IF(ISNUMBER(MATRIX!CL173),MATRIX!CL173,"n/a"),IF(ISNUMBER(MATRIX!CH173),MATRIX!CH173,"n/a")),"")</f>
        <v/>
      </c>
      <c r="AI173" s="1"/>
      <c r="AJ173" s="1" t="str">
        <f>IF(ISNUMBER(M173),IF(AND(ISNUMBER('HI-Z-OUTPUT'!AV173),'HI-Z-OUTPUT'!AV173&lt;&gt;0),'HI-Z-OUTPUT'!AV173,'Hi-Z-INPUT'!$K$7*'Hi-Z-INPUT'!$K$11),"")</f>
        <v/>
      </c>
      <c r="AK173" s="1"/>
      <c r="AL173" s="161" t="str">
        <f t="shared" si="49"/>
        <v/>
      </c>
      <c r="AM173" s="1"/>
      <c r="AN173" s="124" t="str">
        <f>IF(ISNUMBER($M173),IF(MV&lt;200,IF(ISNUMBER(MATRIX!BA173),ROUND(MATRIX!BA173/1000*IDLE*CKWH,2),"-"),IF(ISNUMBER(MATRIX!BK173),ROUND(MATRIX!BK173/1000*IDLE*CKWH,2),"-")),"")</f>
        <v/>
      </c>
      <c r="AO173" s="125" t="str">
        <f t="shared" si="50"/>
        <v/>
      </c>
      <c r="AQ173" s="104" t="str">
        <f>IF(ISNUMBER($M173),IF(MV&lt;200,IF(ISNUMBER(MATRIX!BC173),ROUND(MATRIX!BC173/1000*RUNNING*CKWH,2),"-"),IF(ISNUMBER(MATRIX!BM173),ROUND(MATRIX!BM173/1000*RUNNING*CKWH,2),"-")),"")</f>
        <v/>
      </c>
      <c r="AR173" s="130" t="str">
        <f t="shared" si="51"/>
        <v/>
      </c>
      <c r="AT173" s="104"/>
      <c r="AU173" s="130" t="str">
        <f t="shared" si="52"/>
        <v/>
      </c>
      <c r="AW173" s="129" t="str">
        <f t="shared" si="45"/>
        <v/>
      </c>
      <c r="AX173" s="127" t="str">
        <f t="shared" si="53"/>
        <v/>
      </c>
      <c r="AZ173" s="101" t="str">
        <f>IF(ISNUMBER(M173),IF(ISNUMBER(MATRIX!BU173),M173*MATRIX!BU173,"n/a"),"")</f>
        <v/>
      </c>
      <c r="BA173" s="72"/>
      <c r="BB173" s="72" t="str">
        <f>IF(ISNUMBER(M173),IF(ISNUMBER(MATRIX!BV173*AL173),M173*MATRIX!BV173*AL173,"n/a"),"")</f>
        <v/>
      </c>
      <c r="BC173" s="72"/>
      <c r="BD173" s="100" t="str">
        <f t="shared" si="54"/>
        <v/>
      </c>
      <c r="BE173" s="96"/>
      <c r="BF173" s="157" t="str">
        <f t="shared" si="46"/>
        <v/>
      </c>
      <c r="BG173" s="158" t="str">
        <f t="shared" si="55"/>
        <v/>
      </c>
      <c r="BI173" s="85" t="str">
        <f>IF(ISNUMBER(M173),IF(ISNUMBER(MATRIX!Y173),MATRIX!Y173,"n/a"),"")</f>
        <v/>
      </c>
      <c r="BJ173" s="86" t="str">
        <f t="shared" si="56"/>
        <v/>
      </c>
    </row>
    <row r="174" spans="1:62">
      <c r="A174" s="173" t="str">
        <f>MATRIX!A174</f>
        <v>APEX</v>
      </c>
      <c r="B174" s="11" t="str">
        <f>IF(MATRIX!B174&lt;&gt;0,MATRIX!B174,"-")</f>
        <v>CP3004</v>
      </c>
      <c r="D174" t="b">
        <f>ISNUMBER(MATRIX!G174)</f>
        <v>1</v>
      </c>
      <c r="E174" t="b">
        <f>ISNUMBER(MATRIX!H174)</f>
        <v>1</v>
      </c>
      <c r="G174" t="b">
        <f>AND(WM&lt;=MATRIX!N174,MATRIX!N174&lt;=PIU*WM)</f>
        <v>0</v>
      </c>
      <c r="H174" t="b">
        <f>AND(WM&lt;=MATRIX!O174,MATRIX!O174&lt;=PIU*WM)</f>
        <v>0</v>
      </c>
      <c r="J174" s="1" t="str">
        <f>IF(AND(D174,G174),CEILING(ML/MATRIX!G174,1),"")</f>
        <v/>
      </c>
      <c r="K174" s="1" t="str">
        <f>IF(AND(E174,H174),CEILING(ML/MATRIX!H174,1),"")</f>
        <v/>
      </c>
      <c r="M174" s="64" t="str">
        <f t="shared" si="47"/>
        <v/>
      </c>
      <c r="O174" s="62" t="str">
        <f>IF(ISNUMBER(M174),M174*MATRIX!E174,"-")</f>
        <v>-</v>
      </c>
      <c r="Q174" s="66" t="str">
        <f>IF(ISNUMBER($M174),IF(KP="kg",M174*MATRIX!CC174,M174*MATRIX!CC174*2.2),"-")</f>
        <v>-</v>
      </c>
      <c r="R174" s="65" t="str">
        <f t="shared" si="48"/>
        <v/>
      </c>
      <c r="T174" s="1" t="str">
        <f>IF(AND(VI&lt;100,ISNUMBER(M174),D174),MATRIX!N174,IF(AND(VI&gt;=100,ISNUMBER(M174),E174),MATRIX!O174,""))</f>
        <v/>
      </c>
      <c r="V174" s="70" t="str">
        <f>IF(ISNUMBER(T174),IF(VI&lt;100,T174*M174*MATRIX!G174,T174*M174*MATRIX!H174),"")</f>
        <v/>
      </c>
      <c r="X174" s="40" t="str">
        <f>IF(ISNUMBER(M174),IF(ISNUMBER(MATRIX!U174),IF(MATRIX!U174-INT(MATRIX!U174)=0,MATRIX!U174,"("&amp;MATRIX!U174&amp;")"),"n/a"),"")</f>
        <v/>
      </c>
      <c r="Y174" s="77"/>
      <c r="Z174" s="81" t="str">
        <f>IF(ISNUMBER(M174), IF(ISNUMBER(MATRIX!AZ174),M174*MATRIX!AZ174,"n/a"),"")</f>
        <v/>
      </c>
      <c r="AA174" s="77"/>
      <c r="AB174" s="83" t="str">
        <f>IF(ISNUMBER($M174), IF(ISNUMBER(MATRIX!BB174),$M174*MATRIX!BB174,"n/a"),"")</f>
        <v/>
      </c>
      <c r="AC174" s="77"/>
      <c r="AD174" s="81" t="str">
        <f>IF(ISNUMBER($M174), IF(ISNUMBER(MATRIX!BJ174),M174*MATRIX!BJ174,"n/a"),"")</f>
        <v/>
      </c>
      <c r="AE174" s="77" t="s">
        <v>434</v>
      </c>
      <c r="AF174" s="83" t="str">
        <f>IF(ISNUMBER($M174), IF(ISNUMBER(MATRIX!BL174),$M174*MATRIX!BL174,"n/a"),"")</f>
        <v/>
      </c>
      <c r="AH174" s="223" t="str">
        <f>IF(ISNUMBER($M174), IF(MV&gt;200,IF(ISNUMBER(MATRIX!CL174),MATRIX!CL174,"n/a"),IF(ISNUMBER(MATRIX!CH174),MATRIX!CH174,"n/a")),"")</f>
        <v/>
      </c>
      <c r="AI174" s="1"/>
      <c r="AJ174" s="1" t="str">
        <f>IF(ISNUMBER(M174),IF(AND(ISNUMBER('HI-Z-OUTPUT'!AV174),'HI-Z-OUTPUT'!AV174&lt;&gt;0),'HI-Z-OUTPUT'!AV174,'Hi-Z-INPUT'!$K$7*'Hi-Z-INPUT'!$K$11),"")</f>
        <v/>
      </c>
      <c r="AK174" s="1"/>
      <c r="AL174" s="161" t="str">
        <f t="shared" si="49"/>
        <v/>
      </c>
      <c r="AM174" s="1"/>
      <c r="AN174" s="124" t="str">
        <f>IF(ISNUMBER($M174),IF(MV&lt;200,IF(ISNUMBER(MATRIX!BA174),ROUND(MATRIX!BA174/1000*IDLE*CKWH,2),"-"),IF(ISNUMBER(MATRIX!BK174),ROUND(MATRIX!BK174/1000*IDLE*CKWH,2),"-")),"")</f>
        <v/>
      </c>
      <c r="AO174" s="125" t="str">
        <f t="shared" si="50"/>
        <v/>
      </c>
      <c r="AQ174" s="104" t="str">
        <f>IF(ISNUMBER($M174),IF(MV&lt;200,IF(ISNUMBER(MATRIX!BC174),ROUND(MATRIX!BC174/1000*RUNNING*CKWH,2),"-"),IF(ISNUMBER(MATRIX!BM174),ROUND(MATRIX!BM174/1000*RUNNING*CKWH,2),"-")),"")</f>
        <v/>
      </c>
      <c r="AR174" s="130" t="str">
        <f t="shared" si="51"/>
        <v/>
      </c>
      <c r="AT174" s="104"/>
      <c r="AU174" s="130" t="str">
        <f t="shared" si="52"/>
        <v/>
      </c>
      <c r="AW174" s="129" t="str">
        <f t="shared" si="45"/>
        <v/>
      </c>
      <c r="AX174" s="127" t="str">
        <f t="shared" si="53"/>
        <v/>
      </c>
      <c r="AZ174" s="101" t="str">
        <f>IF(ISNUMBER(M174),IF(ISNUMBER(MATRIX!BU174),M174*MATRIX!BU174,"n/a"),"")</f>
        <v/>
      </c>
      <c r="BA174" s="72"/>
      <c r="BB174" s="72" t="str">
        <f>IF(ISNUMBER(M174),IF(ISNUMBER(MATRIX!BV174*AL174),M174*MATRIX!BV174*AL174,"n/a"),"")</f>
        <v/>
      </c>
      <c r="BC174" s="72"/>
      <c r="BD174" s="100" t="str">
        <f t="shared" si="54"/>
        <v/>
      </c>
      <c r="BE174" s="96"/>
      <c r="BF174" s="157" t="str">
        <f t="shared" si="46"/>
        <v/>
      </c>
      <c r="BG174" s="158" t="str">
        <f t="shared" si="55"/>
        <v/>
      </c>
      <c r="BI174" s="85" t="str">
        <f>IF(ISNUMBER(M174),IF(ISNUMBER(MATRIX!Y174),MATRIX!Y174,"n/a"),"")</f>
        <v/>
      </c>
      <c r="BJ174" s="86" t="str">
        <f t="shared" si="56"/>
        <v/>
      </c>
    </row>
    <row r="175" spans="1:62">
      <c r="A175" s="173" t="str">
        <f>MATRIX!A175</f>
        <v>APEX</v>
      </c>
      <c r="B175" s="11" t="str">
        <f>IF(MATRIX!B175&lt;&gt;0,MATRIX!B175,"-")</f>
        <v>CP716D</v>
      </c>
      <c r="D175" t="b">
        <f>ISNUMBER(MATRIX!G175)</f>
        <v>1</v>
      </c>
      <c r="E175" t="b">
        <f>ISNUMBER(MATRIX!H175)</f>
        <v>1</v>
      </c>
      <c r="G175" t="b">
        <f>AND(WM&lt;=MATRIX!N175,MATRIX!N175&lt;=PIU*WM)</f>
        <v>0</v>
      </c>
      <c r="H175" t="b">
        <f>AND(WM&lt;=MATRIX!O175,MATRIX!O175&lt;=PIU*WM)</f>
        <v>0</v>
      </c>
      <c r="J175" s="1" t="str">
        <f>IF(AND(D175,G175),CEILING(ML/MATRIX!G175,1),"")</f>
        <v/>
      </c>
      <c r="K175" s="1" t="str">
        <f>IF(AND(E175,H175),CEILING(ML/MATRIX!H175,1),"")</f>
        <v/>
      </c>
      <c r="M175" s="64" t="str">
        <f t="shared" si="47"/>
        <v/>
      </c>
      <c r="O175" s="62" t="str">
        <f>IF(ISNUMBER(M175),M175*MATRIX!E175,"-")</f>
        <v>-</v>
      </c>
      <c r="Q175" s="66" t="str">
        <f>IF(ISNUMBER($M175),IF(KP="kg",M175*MATRIX!CC175,M175*MATRIX!CC175*2.2),"-")</f>
        <v>-</v>
      </c>
      <c r="R175" s="65" t="str">
        <f t="shared" si="48"/>
        <v/>
      </c>
      <c r="T175" s="1" t="str">
        <f>IF(AND(VI&lt;100,ISNUMBER(M175),D175),MATRIX!N175,IF(AND(VI&gt;=100,ISNUMBER(M175),E175),MATRIX!O175,""))</f>
        <v/>
      </c>
      <c r="V175" s="70" t="str">
        <f>IF(ISNUMBER(T175),IF(VI&lt;100,T175*M175*MATRIX!G175,T175*M175*MATRIX!H175),"")</f>
        <v/>
      </c>
      <c r="X175" s="40" t="str">
        <f>IF(ISNUMBER(M175),IF(ISNUMBER(MATRIX!U175),IF(MATRIX!U175-INT(MATRIX!U175)=0,MATRIX!U175,"("&amp;MATRIX!U175&amp;")"),"n/a"),"")</f>
        <v/>
      </c>
      <c r="Y175" s="77"/>
      <c r="Z175" s="81" t="str">
        <f>IF(ISNUMBER(M175), IF(ISNUMBER(MATRIX!AZ175),M175*MATRIX!AZ175,"n/a"),"")</f>
        <v/>
      </c>
      <c r="AA175" s="77"/>
      <c r="AB175" s="83" t="str">
        <f>IF(ISNUMBER($M175), IF(ISNUMBER(MATRIX!BB175),$M175*MATRIX!BB175,"n/a"),"")</f>
        <v/>
      </c>
      <c r="AC175" s="77"/>
      <c r="AD175" s="81" t="str">
        <f>IF(ISNUMBER($M175), IF(ISNUMBER(MATRIX!BJ175),M175*MATRIX!BJ175,"n/a"),"")</f>
        <v/>
      </c>
      <c r="AE175" s="77" t="s">
        <v>434</v>
      </c>
      <c r="AF175" s="83" t="str">
        <f>IF(ISNUMBER($M175), IF(ISNUMBER(MATRIX!BL175),$M175*MATRIX!BL175,"n/a"),"")</f>
        <v/>
      </c>
      <c r="AH175" s="223" t="str">
        <f>IF(ISNUMBER($M175), IF(MV&gt;200,IF(ISNUMBER(MATRIX!CL175),MATRIX!CL175,"n/a"),IF(ISNUMBER(MATRIX!CH175),MATRIX!CH175,"n/a")),"")</f>
        <v/>
      </c>
      <c r="AI175" s="1"/>
      <c r="AJ175" s="1" t="str">
        <f>IF(ISNUMBER(M175),IF(AND(ISNUMBER('HI-Z-OUTPUT'!AV175),'HI-Z-OUTPUT'!AV175&lt;&gt;0),'HI-Z-OUTPUT'!AV175,'Hi-Z-INPUT'!$K$7*'Hi-Z-INPUT'!$K$11),"")</f>
        <v/>
      </c>
      <c r="AK175" s="1"/>
      <c r="AL175" s="161" t="str">
        <f t="shared" si="49"/>
        <v/>
      </c>
      <c r="AM175" s="1"/>
      <c r="AN175" s="124" t="str">
        <f>IF(ISNUMBER($M175),IF(MV&lt;200,IF(ISNUMBER(MATRIX!BA175),ROUND(MATRIX!BA175/1000*IDLE*CKWH,2),"-"),IF(ISNUMBER(MATRIX!BK175),ROUND(MATRIX!BK175/1000*IDLE*CKWH,2),"-")),"")</f>
        <v/>
      </c>
      <c r="AO175" s="125" t="str">
        <f t="shared" si="50"/>
        <v/>
      </c>
      <c r="AQ175" s="104" t="str">
        <f>IF(ISNUMBER($M175),IF(MV&lt;200,IF(ISNUMBER(MATRIX!BC175),ROUND(MATRIX!BC175/1000*RUNNING*CKWH,2),"-"),IF(ISNUMBER(MATRIX!BM175),ROUND(MATRIX!BM175/1000*RUNNING*CKWH,2),"-")),"")</f>
        <v/>
      </c>
      <c r="AR175" s="130" t="str">
        <f t="shared" si="51"/>
        <v/>
      </c>
      <c r="AT175" s="104"/>
      <c r="AU175" s="130" t="str">
        <f t="shared" si="52"/>
        <v/>
      </c>
      <c r="AW175" s="129" t="str">
        <f t="shared" si="45"/>
        <v/>
      </c>
      <c r="AX175" s="127" t="str">
        <f t="shared" si="53"/>
        <v/>
      </c>
      <c r="AZ175" s="101" t="str">
        <f>IF(ISNUMBER(M175),IF(ISNUMBER(MATRIX!BU175),M175*MATRIX!BU175,"n/a"),"")</f>
        <v/>
      </c>
      <c r="BA175" s="72"/>
      <c r="BB175" s="72" t="str">
        <f>IF(ISNUMBER(M175),IF(ISNUMBER(MATRIX!BV175*AL175),M175*MATRIX!BV175*AL175,"n/a"),"")</f>
        <v/>
      </c>
      <c r="BC175" s="72"/>
      <c r="BD175" s="100" t="str">
        <f t="shared" si="54"/>
        <v/>
      </c>
      <c r="BE175" s="96"/>
      <c r="BF175" s="157" t="str">
        <f t="shared" si="46"/>
        <v/>
      </c>
      <c r="BG175" s="158" t="str">
        <f t="shared" si="55"/>
        <v/>
      </c>
      <c r="BI175" s="85" t="str">
        <f>IF(ISNUMBER(M175),IF(ISNUMBER(MATRIX!Y175),MATRIX!Y175,"n/a"),"")</f>
        <v/>
      </c>
      <c r="BJ175" s="86" t="str">
        <f t="shared" si="56"/>
        <v/>
      </c>
    </row>
    <row r="176" spans="1:62">
      <c r="A176" s="173" t="str">
        <f>MATRIX!A176</f>
        <v>LEA</v>
      </c>
      <c r="B176" s="11" t="str">
        <f>IF(MATRIX!B176&lt;&gt;0,MATRIX!B176,"-")</f>
        <v>702/702D</v>
      </c>
      <c r="D176" t="b">
        <f>ISNUMBER(MATRIX!G176)</f>
        <v>1</v>
      </c>
      <c r="E176" t="b">
        <f>ISNUMBER(MATRIX!H176)</f>
        <v>1</v>
      </c>
      <c r="G176" t="b">
        <f>AND(WM&lt;=MATRIX!N176,MATRIX!N176&lt;=PIU*WM)</f>
        <v>0</v>
      </c>
      <c r="H176" t="b">
        <f>AND(WM&lt;=MATRIX!O176,MATRIX!O176&lt;=PIU*WM)</f>
        <v>0</v>
      </c>
      <c r="J176" s="1" t="str">
        <f>IF(AND(D176,G176),CEILING(ML/MATRIX!G176,1),"")</f>
        <v/>
      </c>
      <c r="K176" s="1" t="str">
        <f>IF(AND(E176,H176),CEILING(ML/MATRIX!H176,1),"")</f>
        <v/>
      </c>
      <c r="M176" s="64" t="str">
        <f t="shared" si="47"/>
        <v/>
      </c>
      <c r="O176" s="62" t="str">
        <f>IF(ISNUMBER(M176),M176*MATRIX!E176,"-")</f>
        <v>-</v>
      </c>
      <c r="Q176" s="66" t="str">
        <f>IF(ISNUMBER($M176),IF(KP="kg",M176*MATRIX!CC176,M176*MATRIX!CC176*2.2),"-")</f>
        <v>-</v>
      </c>
      <c r="R176" s="65" t="str">
        <f t="shared" si="48"/>
        <v/>
      </c>
      <c r="T176" s="1" t="str">
        <f>IF(AND(VI&lt;100,ISNUMBER(M176),D176),MATRIX!N176,IF(AND(VI&gt;=100,ISNUMBER(M176),E176),MATRIX!O176,""))</f>
        <v/>
      </c>
      <c r="V176" s="70" t="str">
        <f>IF(ISNUMBER(T176),IF(VI&lt;100,T176*M176*MATRIX!G176,T176*M176*MATRIX!H176),"")</f>
        <v/>
      </c>
      <c r="X176" s="40" t="str">
        <f>IF(ISNUMBER(M176),IF(ISNUMBER(MATRIX!U176),IF(MATRIX!U176-INT(MATRIX!U176)=0,MATRIX!U176,"("&amp;MATRIX!U176&amp;")"),"n/a"),"")</f>
        <v/>
      </c>
      <c r="Y176" s="77"/>
      <c r="Z176" s="81" t="str">
        <f>IF(ISNUMBER(M176), IF(ISNUMBER(MATRIX!AZ176),M176*MATRIX!AZ176,"n/a"),"")</f>
        <v/>
      </c>
      <c r="AA176" s="77"/>
      <c r="AB176" s="83" t="str">
        <f>IF(ISNUMBER($M176), IF(ISNUMBER(MATRIX!BB176),$M176*MATRIX!BB176,"n/a"),"")</f>
        <v/>
      </c>
      <c r="AC176" s="77"/>
      <c r="AD176" s="81" t="str">
        <f>IF(ISNUMBER($M176), IF(ISNUMBER(MATRIX!BJ176),M176*MATRIX!BJ176,"n/a"),"")</f>
        <v/>
      </c>
      <c r="AE176" s="77" t="s">
        <v>434</v>
      </c>
      <c r="AF176" s="83" t="str">
        <f>IF(ISNUMBER($M176), IF(ISNUMBER(MATRIX!BL176),$M176*MATRIX!BL176,"n/a"),"")</f>
        <v/>
      </c>
      <c r="AH176" s="223" t="str">
        <f>IF(ISNUMBER($M176), IF(MV&gt;200,IF(ISNUMBER(MATRIX!CL176),MATRIX!CL176,"n/a"),IF(ISNUMBER(MATRIX!CH176),MATRIX!CH176,"n/a")),"")</f>
        <v/>
      </c>
      <c r="AI176" s="1"/>
      <c r="AJ176" s="1" t="str">
        <f>IF(ISNUMBER(M176),IF(AND(ISNUMBER('HI-Z-OUTPUT'!AV176),'HI-Z-OUTPUT'!AV176&lt;&gt;0),'HI-Z-OUTPUT'!AV176,'Hi-Z-INPUT'!$K$7*'Hi-Z-INPUT'!$K$11),"")</f>
        <v/>
      </c>
      <c r="AK176" s="1"/>
      <c r="AL176" s="161" t="str">
        <f t="shared" si="49"/>
        <v/>
      </c>
      <c r="AM176" s="1"/>
      <c r="AN176" s="124" t="str">
        <f>IF(ISNUMBER($M176),IF(MV&lt;200,IF(ISNUMBER(MATRIX!BA176),ROUND(MATRIX!BA176/1000*IDLE*CKWH,2),"-"),IF(ISNUMBER(MATRIX!BK176),ROUND(MATRIX!BK176/1000*IDLE*CKWH,2),"-")),"")</f>
        <v/>
      </c>
      <c r="AO176" s="125" t="str">
        <f t="shared" si="50"/>
        <v/>
      </c>
      <c r="AQ176" s="104" t="str">
        <f>IF(ISNUMBER($M176),IF(MV&lt;200,IF(ISNUMBER(MATRIX!BC176),ROUND(MATRIX!BC176/1000*RUNNING*CKWH,2),"-"),IF(ISNUMBER(MATRIX!BM176),ROUND(MATRIX!BM176/1000*RUNNING*CKWH,2),"-")),"")</f>
        <v/>
      </c>
      <c r="AR176" s="130" t="str">
        <f t="shared" si="51"/>
        <v/>
      </c>
      <c r="AT176" s="104"/>
      <c r="AU176" s="130" t="str">
        <f t="shared" si="52"/>
        <v/>
      </c>
      <c r="AW176" s="129" t="str">
        <f t="shared" si="45"/>
        <v/>
      </c>
      <c r="AX176" s="127" t="str">
        <f t="shared" si="53"/>
        <v/>
      </c>
      <c r="AZ176" s="101" t="str">
        <f>IF(ISNUMBER(M176),IF(ISNUMBER(MATRIX!BU176),M176*MATRIX!BU176,"n/a"),"")</f>
        <v/>
      </c>
      <c r="BA176" s="72"/>
      <c r="BB176" s="72" t="str">
        <f>IF(ISNUMBER(M176),IF(ISNUMBER(MATRIX!BV176*AL176),M176*MATRIX!BV176*AL176,"n/a"),"")</f>
        <v/>
      </c>
      <c r="BC176" s="72"/>
      <c r="BD176" s="100" t="str">
        <f t="shared" si="54"/>
        <v/>
      </c>
      <c r="BE176" s="96"/>
      <c r="BF176" s="157" t="str">
        <f t="shared" si="46"/>
        <v/>
      </c>
      <c r="BG176" s="158" t="str">
        <f t="shared" si="55"/>
        <v/>
      </c>
      <c r="BI176" s="85" t="str">
        <f>IF(ISNUMBER(M176),IF(ISNUMBER(MATRIX!Y176),MATRIX!Y176,"n/a"),"")</f>
        <v/>
      </c>
      <c r="BJ176" s="86" t="str">
        <f t="shared" si="56"/>
        <v/>
      </c>
    </row>
    <row r="177" spans="1:62">
      <c r="A177" s="173" t="str">
        <f>MATRIX!A177</f>
        <v>LEA</v>
      </c>
      <c r="B177" s="11" t="str">
        <f>IF(MATRIX!B177&lt;&gt;0,MATRIX!B177,"-")</f>
        <v>704/704D</v>
      </c>
      <c r="D177" t="b">
        <f>ISNUMBER(MATRIX!G177)</f>
        <v>1</v>
      </c>
      <c r="E177" t="b">
        <f>ISNUMBER(MATRIX!H177)</f>
        <v>1</v>
      </c>
      <c r="G177" t="b">
        <f>AND(WM&lt;=MATRIX!N177,MATRIX!N177&lt;=PIU*WM)</f>
        <v>0</v>
      </c>
      <c r="H177" t="b">
        <f>AND(WM&lt;=MATRIX!O177,MATRIX!O177&lt;=PIU*WM)</f>
        <v>0</v>
      </c>
      <c r="J177" s="1" t="str">
        <f>IF(AND(D177,G177),CEILING(ML/MATRIX!G177,1),"")</f>
        <v/>
      </c>
      <c r="K177" s="1" t="str">
        <f>IF(AND(E177,H177),CEILING(ML/MATRIX!H177,1),"")</f>
        <v/>
      </c>
      <c r="M177" s="64" t="str">
        <f t="shared" si="47"/>
        <v/>
      </c>
      <c r="O177" s="62" t="str">
        <f>IF(ISNUMBER(M177),M177*MATRIX!E177,"-")</f>
        <v>-</v>
      </c>
      <c r="Q177" s="66" t="str">
        <f>IF(ISNUMBER($M177),IF(KP="kg",M177*MATRIX!CC177,M177*MATRIX!CC177*2.2),"-")</f>
        <v>-</v>
      </c>
      <c r="R177" s="65" t="str">
        <f t="shared" si="48"/>
        <v/>
      </c>
      <c r="T177" s="1" t="str">
        <f>IF(AND(VI&lt;100,ISNUMBER(M177),D177),MATRIX!N177,IF(AND(VI&gt;=100,ISNUMBER(M177),E177),MATRIX!O177,""))</f>
        <v/>
      </c>
      <c r="V177" s="70" t="str">
        <f>IF(ISNUMBER(T177),IF(VI&lt;100,T177*M177*MATRIX!G177,T177*M177*MATRIX!H177),"")</f>
        <v/>
      </c>
      <c r="X177" s="40" t="str">
        <f>IF(ISNUMBER(M177),IF(ISNUMBER(MATRIX!U177),IF(MATRIX!U177-INT(MATRIX!U177)=0,MATRIX!U177,"("&amp;MATRIX!U177&amp;")"),"n/a"),"")</f>
        <v/>
      </c>
      <c r="Y177" s="77"/>
      <c r="Z177" s="81" t="str">
        <f>IF(ISNUMBER(M177), IF(ISNUMBER(MATRIX!AZ177),M177*MATRIX!AZ177,"n/a"),"")</f>
        <v/>
      </c>
      <c r="AA177" s="77"/>
      <c r="AB177" s="83" t="str">
        <f>IF(ISNUMBER($M177), IF(ISNUMBER(MATRIX!BB177),$M177*MATRIX!BB177,"n/a"),"")</f>
        <v/>
      </c>
      <c r="AC177" s="77"/>
      <c r="AD177" s="81" t="str">
        <f>IF(ISNUMBER($M177), IF(ISNUMBER(MATRIX!BJ177),M177*MATRIX!BJ177,"n/a"),"")</f>
        <v/>
      </c>
      <c r="AE177" s="77" t="s">
        <v>434</v>
      </c>
      <c r="AF177" s="83" t="str">
        <f>IF(ISNUMBER($M177), IF(ISNUMBER(MATRIX!BL177),$M177*MATRIX!BL177,"n/a"),"")</f>
        <v/>
      </c>
      <c r="AH177" s="223" t="str">
        <f>IF(ISNUMBER($M177), IF(MV&gt;200,IF(ISNUMBER(MATRIX!CL177),MATRIX!CL177,"n/a"),IF(ISNUMBER(MATRIX!CH177),MATRIX!CH177,"n/a")),"")</f>
        <v/>
      </c>
      <c r="AI177" s="1"/>
      <c r="AJ177" s="1" t="str">
        <f>IF(ISNUMBER(M177),IF(AND(ISNUMBER('HI-Z-OUTPUT'!AV177),'HI-Z-OUTPUT'!AV177&lt;&gt;0),'HI-Z-OUTPUT'!AV177,'Hi-Z-INPUT'!$K$7*'Hi-Z-INPUT'!$K$11),"")</f>
        <v/>
      </c>
      <c r="AK177" s="1"/>
      <c r="AL177" s="161" t="str">
        <f t="shared" si="49"/>
        <v/>
      </c>
      <c r="AM177" s="1"/>
      <c r="AN177" s="124" t="str">
        <f>IF(ISNUMBER($M177),IF(MV&lt;200,IF(ISNUMBER(MATRIX!BA177),ROUND(MATRIX!BA177/1000*IDLE*CKWH,2),"-"),IF(ISNUMBER(MATRIX!BK177),ROUND(MATRIX!BK177/1000*IDLE*CKWH,2),"-")),"")</f>
        <v/>
      </c>
      <c r="AO177" s="125" t="str">
        <f t="shared" si="50"/>
        <v/>
      </c>
      <c r="AQ177" s="104" t="str">
        <f>IF(ISNUMBER($M177),IF(MV&lt;200,IF(ISNUMBER(MATRIX!BC177),ROUND(MATRIX!BC177/1000*RUNNING*CKWH,2),"-"),IF(ISNUMBER(MATRIX!BM177),ROUND(MATRIX!BM177/1000*RUNNING*CKWH,2),"-")),"")</f>
        <v/>
      </c>
      <c r="AR177" s="130" t="str">
        <f t="shared" si="51"/>
        <v/>
      </c>
      <c r="AT177" s="104"/>
      <c r="AU177" s="130" t="str">
        <f t="shared" si="52"/>
        <v/>
      </c>
      <c r="AW177" s="129" t="str">
        <f t="shared" si="45"/>
        <v/>
      </c>
      <c r="AX177" s="127" t="str">
        <f t="shared" si="53"/>
        <v/>
      </c>
      <c r="AZ177" s="101" t="str">
        <f>IF(ISNUMBER(M177),IF(ISNUMBER(MATRIX!BU177),M177*MATRIX!BU177,"n/a"),"")</f>
        <v/>
      </c>
      <c r="BA177" s="72"/>
      <c r="BB177" s="72" t="str">
        <f>IF(ISNUMBER(M177),IF(ISNUMBER(MATRIX!BV177*AL177),M177*MATRIX!BV177*AL177,"n/a"),"")</f>
        <v/>
      </c>
      <c r="BC177" s="72"/>
      <c r="BD177" s="100" t="str">
        <f t="shared" si="54"/>
        <v/>
      </c>
      <c r="BE177" s="96"/>
      <c r="BF177" s="157" t="str">
        <f t="shared" si="46"/>
        <v/>
      </c>
      <c r="BG177" s="158" t="str">
        <f t="shared" si="55"/>
        <v/>
      </c>
      <c r="BI177" s="85" t="str">
        <f>IF(ISNUMBER(M177),IF(ISNUMBER(MATRIX!Y177),MATRIX!Y177,"n/a"),"")</f>
        <v/>
      </c>
      <c r="BJ177" s="86" t="str">
        <f t="shared" si="56"/>
        <v/>
      </c>
    </row>
    <row r="178" spans="1:62">
      <c r="A178" s="173" t="str">
        <f>MATRIX!A178</f>
        <v>LEA</v>
      </c>
      <c r="B178" s="11" t="str">
        <f>IF(MATRIX!B178&lt;&gt;0,MATRIX!B178,"-")</f>
        <v>352/352D</v>
      </c>
      <c r="D178" t="b">
        <f>ISNUMBER(MATRIX!G178)</f>
        <v>1</v>
      </c>
      <c r="E178" t="b">
        <f>ISNUMBER(MATRIX!H178)</f>
        <v>1</v>
      </c>
      <c r="G178" t="b">
        <f>AND(WM&lt;=MATRIX!N178,MATRIX!N178&lt;=PIU*WM)</f>
        <v>0</v>
      </c>
      <c r="H178" t="b">
        <f>AND(WM&lt;=MATRIX!O178,MATRIX!O178&lt;=PIU*WM)</f>
        <v>0</v>
      </c>
      <c r="J178" s="1" t="str">
        <f>IF(AND(D178,G178),CEILING(ML/MATRIX!G178,1),"")</f>
        <v/>
      </c>
      <c r="K178" s="1" t="str">
        <f>IF(AND(E178,H178),CEILING(ML/MATRIX!H178,1),"")</f>
        <v/>
      </c>
      <c r="M178" s="64" t="str">
        <f t="shared" si="47"/>
        <v/>
      </c>
      <c r="O178" s="62" t="str">
        <f>IF(ISNUMBER(M178),M178*MATRIX!E178,"-")</f>
        <v>-</v>
      </c>
      <c r="Q178" s="66" t="str">
        <f>IF(ISNUMBER($M178),IF(KP="kg",M178*MATRIX!CC178,M178*MATRIX!CC178*2.2),"-")</f>
        <v>-</v>
      </c>
      <c r="R178" s="65" t="str">
        <f t="shared" si="48"/>
        <v/>
      </c>
      <c r="T178" s="1" t="str">
        <f>IF(AND(VI&lt;100,ISNUMBER(M178),D178),MATRIX!N178,IF(AND(VI&gt;=100,ISNUMBER(M178),E178),MATRIX!O178,""))</f>
        <v/>
      </c>
      <c r="V178" s="70" t="str">
        <f>IF(ISNUMBER(T178),IF(VI&lt;100,T178*M178*MATRIX!G178,T178*M178*MATRIX!H178),"")</f>
        <v/>
      </c>
      <c r="X178" s="40" t="str">
        <f>IF(ISNUMBER(M178),IF(ISNUMBER(MATRIX!U178),IF(MATRIX!U178-INT(MATRIX!U178)=0,MATRIX!U178,"("&amp;MATRIX!U178&amp;")"),"n/a"),"")</f>
        <v/>
      </c>
      <c r="Y178" s="77"/>
      <c r="Z178" s="81" t="str">
        <f>IF(ISNUMBER(M178), IF(ISNUMBER(MATRIX!AZ178),M178*MATRIX!AZ178,"n/a"),"")</f>
        <v/>
      </c>
      <c r="AA178" s="77"/>
      <c r="AB178" s="83" t="str">
        <f>IF(ISNUMBER($M178), IF(ISNUMBER(MATRIX!BB178),$M178*MATRIX!BB178,"n/a"),"")</f>
        <v/>
      </c>
      <c r="AC178" s="77"/>
      <c r="AD178" s="81" t="str">
        <f>IF(ISNUMBER($M178), IF(ISNUMBER(MATRIX!BJ178),M178*MATRIX!BJ178,"n/a"),"")</f>
        <v/>
      </c>
      <c r="AE178" s="77" t="s">
        <v>434</v>
      </c>
      <c r="AF178" s="83" t="str">
        <f>IF(ISNUMBER($M178), IF(ISNUMBER(MATRIX!BL178),$M178*MATRIX!BL178,"n/a"),"")</f>
        <v/>
      </c>
      <c r="AH178" s="223" t="str">
        <f>IF(ISNUMBER($M178), IF(MV&gt;200,IF(ISNUMBER(MATRIX!CL178),MATRIX!CL178,"n/a"),IF(ISNUMBER(MATRIX!CH178),MATRIX!CH178,"n/a")),"")</f>
        <v/>
      </c>
      <c r="AI178" s="1"/>
      <c r="AJ178" s="1" t="str">
        <f>IF(ISNUMBER(M178),IF(AND(ISNUMBER('HI-Z-OUTPUT'!AV178),'HI-Z-OUTPUT'!AV178&lt;&gt;0),'HI-Z-OUTPUT'!AV178,'Hi-Z-INPUT'!$K$7*'Hi-Z-INPUT'!$K$11),"")</f>
        <v/>
      </c>
      <c r="AK178" s="1"/>
      <c r="AL178" s="161" t="str">
        <f t="shared" si="49"/>
        <v/>
      </c>
      <c r="AM178" s="1"/>
      <c r="AN178" s="124" t="str">
        <f>IF(ISNUMBER($M178),IF(MV&lt;200,IF(ISNUMBER(MATRIX!BA178),ROUND(MATRIX!BA178/1000*IDLE*CKWH,2),"-"),IF(ISNUMBER(MATRIX!BK178),ROUND(MATRIX!BK178/1000*IDLE*CKWH,2),"-")),"")</f>
        <v/>
      </c>
      <c r="AO178" s="125" t="str">
        <f t="shared" si="50"/>
        <v/>
      </c>
      <c r="AQ178" s="104" t="str">
        <f>IF(ISNUMBER($M178),IF(MV&lt;200,IF(ISNUMBER(MATRIX!BC178),ROUND(MATRIX!BC178/1000*RUNNING*CKWH,2),"-"),IF(ISNUMBER(MATRIX!BM178),ROUND(MATRIX!BM178/1000*RUNNING*CKWH,2),"-")),"")</f>
        <v/>
      </c>
      <c r="AR178" s="130" t="str">
        <f t="shared" si="51"/>
        <v/>
      </c>
      <c r="AT178" s="104"/>
      <c r="AU178" s="130" t="str">
        <f t="shared" si="52"/>
        <v/>
      </c>
      <c r="AW178" s="129" t="str">
        <f t="shared" si="45"/>
        <v/>
      </c>
      <c r="AX178" s="127" t="str">
        <f t="shared" si="53"/>
        <v/>
      </c>
      <c r="AZ178" s="101" t="str">
        <f>IF(ISNUMBER(M178),IF(ISNUMBER(MATRIX!BU178),M178*MATRIX!BU178,"n/a"),"")</f>
        <v/>
      </c>
      <c r="BA178" s="72"/>
      <c r="BB178" s="72" t="str">
        <f>IF(ISNUMBER(M178),IF(ISNUMBER(MATRIX!BV178*AL178),M178*MATRIX!BV178*AL178,"n/a"),"")</f>
        <v/>
      </c>
      <c r="BC178" s="72"/>
      <c r="BD178" s="100" t="str">
        <f t="shared" si="54"/>
        <v/>
      </c>
      <c r="BE178" s="96"/>
      <c r="BF178" s="157" t="str">
        <f t="shared" si="46"/>
        <v/>
      </c>
      <c r="BG178" s="158" t="str">
        <f t="shared" si="55"/>
        <v/>
      </c>
      <c r="BI178" s="85" t="str">
        <f>IF(ISNUMBER(M178),IF(ISNUMBER(MATRIX!Y178),MATRIX!Y178,"n/a"),"")</f>
        <v/>
      </c>
      <c r="BJ178" s="86" t="str">
        <f t="shared" si="56"/>
        <v/>
      </c>
    </row>
    <row r="179" spans="1:62">
      <c r="A179" s="173" t="str">
        <f>MATRIX!A179</f>
        <v>LEA</v>
      </c>
      <c r="B179" s="11" t="str">
        <f>IF(MATRIX!B179&lt;&gt;0,MATRIX!B179,"-")</f>
        <v>354/354D</v>
      </c>
      <c r="D179" t="b">
        <f>ISNUMBER(MATRIX!G179)</f>
        <v>1</v>
      </c>
      <c r="E179" t="b">
        <f>ISNUMBER(MATRIX!H179)</f>
        <v>1</v>
      </c>
      <c r="G179" t="b">
        <f>AND(WM&lt;=MATRIX!N179,MATRIX!N179&lt;=PIU*WM)</f>
        <v>0</v>
      </c>
      <c r="H179" t="b">
        <f>AND(WM&lt;=MATRIX!O179,MATRIX!O179&lt;=PIU*WM)</f>
        <v>0</v>
      </c>
      <c r="J179" s="1" t="str">
        <f>IF(AND(D179,G179),CEILING(ML/MATRIX!G179,1),"")</f>
        <v/>
      </c>
      <c r="K179" s="1" t="str">
        <f>IF(AND(E179,H179),CEILING(ML/MATRIX!H179,1),"")</f>
        <v/>
      </c>
      <c r="M179" s="64" t="str">
        <f t="shared" si="47"/>
        <v/>
      </c>
      <c r="O179" s="62" t="str">
        <f>IF(ISNUMBER(M179),M179*MATRIX!E179,"-")</f>
        <v>-</v>
      </c>
      <c r="Q179" s="66" t="str">
        <f>IF(ISNUMBER($M179),IF(KP="kg",M179*MATRIX!CC179,M179*MATRIX!CC179*2.2),"-")</f>
        <v>-</v>
      </c>
      <c r="R179" s="65" t="str">
        <f t="shared" si="48"/>
        <v/>
      </c>
      <c r="T179" s="1" t="str">
        <f>IF(AND(VI&lt;100,ISNUMBER(M179),D179),MATRIX!N179,IF(AND(VI&gt;=100,ISNUMBER(M179),E179),MATRIX!O179,""))</f>
        <v/>
      </c>
      <c r="V179" s="70" t="str">
        <f>IF(ISNUMBER(T179),IF(VI&lt;100,T179*M179*MATRIX!G179,T179*M179*MATRIX!H179),"")</f>
        <v/>
      </c>
      <c r="X179" s="40" t="str">
        <f>IF(ISNUMBER(M179),IF(ISNUMBER(MATRIX!U179),IF(MATRIX!U179-INT(MATRIX!U179)=0,MATRIX!U179,"("&amp;MATRIX!U179&amp;")"),"n/a"),"")</f>
        <v/>
      </c>
      <c r="Y179" s="77"/>
      <c r="Z179" s="81" t="str">
        <f>IF(ISNUMBER(M179), IF(ISNUMBER(MATRIX!AZ179),M179*MATRIX!AZ179,"n/a"),"")</f>
        <v/>
      </c>
      <c r="AA179" s="77"/>
      <c r="AB179" s="83" t="str">
        <f>IF(ISNUMBER($M179), IF(ISNUMBER(MATRIX!BB179),$M179*MATRIX!BB179,"n/a"),"")</f>
        <v/>
      </c>
      <c r="AC179" s="77"/>
      <c r="AD179" s="81" t="str">
        <f>IF(ISNUMBER($M179), IF(ISNUMBER(MATRIX!BJ179),M179*MATRIX!BJ179,"n/a"),"")</f>
        <v/>
      </c>
      <c r="AE179" s="77" t="s">
        <v>434</v>
      </c>
      <c r="AF179" s="83" t="str">
        <f>IF(ISNUMBER($M179), IF(ISNUMBER(MATRIX!BL179),$M179*MATRIX!BL179,"n/a"),"")</f>
        <v/>
      </c>
      <c r="AH179" s="223" t="str">
        <f>IF(ISNUMBER($M179), IF(MV&gt;200,IF(ISNUMBER(MATRIX!CL179),MATRIX!CL179,"n/a"),IF(ISNUMBER(MATRIX!CH179),MATRIX!CH179,"n/a")),"")</f>
        <v/>
      </c>
      <c r="AI179" s="1"/>
      <c r="AJ179" s="1" t="str">
        <f>IF(ISNUMBER(M179),IF(AND(ISNUMBER('HI-Z-OUTPUT'!AV179),'HI-Z-OUTPUT'!AV179&lt;&gt;0),'HI-Z-OUTPUT'!AV179,'Hi-Z-INPUT'!$K$7*'Hi-Z-INPUT'!$K$11),"")</f>
        <v/>
      </c>
      <c r="AK179" s="1"/>
      <c r="AL179" s="161" t="str">
        <f t="shared" si="49"/>
        <v/>
      </c>
      <c r="AM179" s="1"/>
      <c r="AN179" s="124" t="str">
        <f>IF(ISNUMBER($M179),IF(MV&lt;200,IF(ISNUMBER(MATRIX!BA179),ROUND(MATRIX!BA179/1000*IDLE*CKWH,2),"-"),IF(ISNUMBER(MATRIX!BK179),ROUND(MATRIX!BK179/1000*IDLE*CKWH,2),"-")),"")</f>
        <v/>
      </c>
      <c r="AO179" s="125" t="str">
        <f t="shared" si="50"/>
        <v/>
      </c>
      <c r="AQ179" s="104" t="str">
        <f>IF(ISNUMBER($M179),IF(MV&lt;200,IF(ISNUMBER(MATRIX!BC179),ROUND(MATRIX!BC179/1000*RUNNING*CKWH,2),"-"),IF(ISNUMBER(MATRIX!BM179),ROUND(MATRIX!BM179/1000*RUNNING*CKWH,2),"-")),"")</f>
        <v/>
      </c>
      <c r="AR179" s="130" t="str">
        <f t="shared" si="51"/>
        <v/>
      </c>
      <c r="AT179" s="104"/>
      <c r="AU179" s="130" t="str">
        <f t="shared" si="52"/>
        <v/>
      </c>
      <c r="AW179" s="129" t="str">
        <f t="shared" si="45"/>
        <v/>
      </c>
      <c r="AX179" s="127" t="str">
        <f t="shared" si="53"/>
        <v/>
      </c>
      <c r="AZ179" s="101" t="str">
        <f>IF(ISNUMBER(M179),IF(ISNUMBER(MATRIX!BU179),M179*MATRIX!BU179,"n/a"),"")</f>
        <v/>
      </c>
      <c r="BA179" s="72"/>
      <c r="BB179" s="72" t="str">
        <f>IF(ISNUMBER(M179),IF(ISNUMBER(MATRIX!BV179*AL179),M179*MATRIX!BV179*AL179,"n/a"),"")</f>
        <v/>
      </c>
      <c r="BC179" s="72"/>
      <c r="BD179" s="100" t="str">
        <f t="shared" si="54"/>
        <v/>
      </c>
      <c r="BE179" s="96"/>
      <c r="BF179" s="157" t="str">
        <f t="shared" si="46"/>
        <v/>
      </c>
      <c r="BG179" s="158" t="str">
        <f t="shared" si="55"/>
        <v/>
      </c>
      <c r="BI179" s="85" t="str">
        <f>IF(ISNUMBER(M179),IF(ISNUMBER(MATRIX!Y179),MATRIX!Y179,"n/a"),"")</f>
        <v/>
      </c>
      <c r="BJ179" s="86" t="str">
        <f t="shared" si="56"/>
        <v/>
      </c>
    </row>
    <row r="180" spans="1:62">
      <c r="A180" s="173" t="str">
        <f>MATRIX!A180</f>
        <v>LEA</v>
      </c>
      <c r="B180" s="11" t="str">
        <f>IF(MATRIX!B180&lt;&gt;0,MATRIX!B180,"-")</f>
        <v>164/164D</v>
      </c>
      <c r="D180" t="b">
        <f>ISNUMBER(MATRIX!G180)</f>
        <v>1</v>
      </c>
      <c r="E180" t="b">
        <f>ISNUMBER(MATRIX!H180)</f>
        <v>1</v>
      </c>
      <c r="G180" t="b">
        <f>AND(WM&lt;=MATRIX!N180,MATRIX!N180&lt;=PIU*WM)</f>
        <v>0</v>
      </c>
      <c r="H180" t="b">
        <f>AND(WM&lt;=MATRIX!O180,MATRIX!O180&lt;=PIU*WM)</f>
        <v>0</v>
      </c>
      <c r="J180" s="1" t="str">
        <f>IF(AND(D180,G180),CEILING(ML/MATRIX!G180,1),"")</f>
        <v/>
      </c>
      <c r="K180" s="1" t="str">
        <f>IF(AND(E180,H180),CEILING(ML/MATRIX!H180,1),"")</f>
        <v/>
      </c>
      <c r="M180" s="64" t="str">
        <f t="shared" si="47"/>
        <v/>
      </c>
      <c r="O180" s="62" t="str">
        <f>IF(ISNUMBER(M180),M180*MATRIX!E180,"-")</f>
        <v>-</v>
      </c>
      <c r="Q180" s="66" t="str">
        <f>IF(ISNUMBER($M180),IF(KP="kg",M180*MATRIX!CC180,M180*MATRIX!CC180*2.2),"-")</f>
        <v>-</v>
      </c>
      <c r="R180" s="65" t="str">
        <f t="shared" si="48"/>
        <v/>
      </c>
      <c r="T180" s="1" t="str">
        <f>IF(AND(VI&lt;100,ISNUMBER(M180),D180),MATRIX!N180,IF(AND(VI&gt;=100,ISNUMBER(M180),E180),MATRIX!O180,""))</f>
        <v/>
      </c>
      <c r="V180" s="70" t="str">
        <f>IF(ISNUMBER(T180),IF(VI&lt;100,T180*M180*MATRIX!G180,T180*M180*MATRIX!H180),"")</f>
        <v/>
      </c>
      <c r="X180" s="40" t="str">
        <f>IF(ISNUMBER(M180),IF(ISNUMBER(MATRIX!U180),IF(MATRIX!U180-INT(MATRIX!U180)=0,MATRIX!U180,"("&amp;MATRIX!U180&amp;")"),"n/a"),"")</f>
        <v/>
      </c>
      <c r="Y180" s="77"/>
      <c r="Z180" s="81" t="str">
        <f>IF(ISNUMBER(M180), IF(ISNUMBER(MATRIX!AZ180),M180*MATRIX!AZ180,"n/a"),"")</f>
        <v/>
      </c>
      <c r="AA180" s="77"/>
      <c r="AB180" s="83" t="str">
        <f>IF(ISNUMBER($M180), IF(ISNUMBER(MATRIX!BB180),$M180*MATRIX!BB180,"n/a"),"")</f>
        <v/>
      </c>
      <c r="AC180" s="77"/>
      <c r="AD180" s="81" t="str">
        <f>IF(ISNUMBER($M180), IF(ISNUMBER(MATRIX!BJ180),M180*MATRIX!BJ180,"n/a"),"")</f>
        <v/>
      </c>
      <c r="AE180" s="77" t="s">
        <v>434</v>
      </c>
      <c r="AF180" s="83" t="str">
        <f>IF(ISNUMBER($M180), IF(ISNUMBER(MATRIX!BL180),$M180*MATRIX!BL180,"n/a"),"")</f>
        <v/>
      </c>
      <c r="AH180" s="223" t="str">
        <f>IF(ISNUMBER($M180), IF(MV&gt;200,IF(ISNUMBER(MATRIX!CL180),MATRIX!CL180,"n/a"),IF(ISNUMBER(MATRIX!CH180),MATRIX!CH180,"n/a")),"")</f>
        <v/>
      </c>
      <c r="AI180" s="1"/>
      <c r="AJ180" s="1" t="str">
        <f>IF(ISNUMBER(M180),IF(AND(ISNUMBER('HI-Z-OUTPUT'!AV180),'HI-Z-OUTPUT'!AV180&lt;&gt;0),'HI-Z-OUTPUT'!AV180,'Hi-Z-INPUT'!$K$7*'Hi-Z-INPUT'!$K$11),"")</f>
        <v/>
      </c>
      <c r="AK180" s="1"/>
      <c r="AL180" s="161" t="str">
        <f t="shared" si="49"/>
        <v/>
      </c>
      <c r="AM180" s="1"/>
      <c r="AN180" s="124" t="str">
        <f>IF(ISNUMBER($M180),IF(MV&lt;200,IF(ISNUMBER(MATRIX!BA180),ROUND(MATRIX!BA180/1000*IDLE*CKWH,2),"-"),IF(ISNUMBER(MATRIX!BK180),ROUND(MATRIX!BK180/1000*IDLE*CKWH,2),"-")),"")</f>
        <v/>
      </c>
      <c r="AO180" s="125" t="str">
        <f t="shared" si="50"/>
        <v/>
      </c>
      <c r="AQ180" s="104" t="str">
        <f>IF(ISNUMBER($M180),IF(MV&lt;200,IF(ISNUMBER(MATRIX!BC180),ROUND(MATRIX!BC180/1000*RUNNING*CKWH,2),"-"),IF(ISNUMBER(MATRIX!BM180),ROUND(MATRIX!BM180/1000*RUNNING*CKWH,2),"-")),"")</f>
        <v/>
      </c>
      <c r="AR180" s="130" t="str">
        <f t="shared" si="51"/>
        <v/>
      </c>
      <c r="AT180" s="104"/>
      <c r="AU180" s="130" t="str">
        <f t="shared" si="52"/>
        <v/>
      </c>
      <c r="AW180" s="129" t="str">
        <f t="shared" si="45"/>
        <v/>
      </c>
      <c r="AX180" s="127" t="str">
        <f t="shared" si="53"/>
        <v/>
      </c>
      <c r="AZ180" s="101" t="str">
        <f>IF(ISNUMBER(M180),IF(ISNUMBER(MATRIX!BU180),M180*MATRIX!BU180,"n/a"),"")</f>
        <v/>
      </c>
      <c r="BA180" s="72"/>
      <c r="BB180" s="72" t="str">
        <f>IF(ISNUMBER(M180),IF(ISNUMBER(MATRIX!BV180*AL180),M180*MATRIX!BV180*AL180,"n/a"),"")</f>
        <v/>
      </c>
      <c r="BC180" s="72"/>
      <c r="BD180" s="100" t="str">
        <f t="shared" si="54"/>
        <v/>
      </c>
      <c r="BE180" s="96"/>
      <c r="BF180" s="157" t="str">
        <f t="shared" si="46"/>
        <v/>
      </c>
      <c r="BG180" s="158" t="str">
        <f t="shared" si="55"/>
        <v/>
      </c>
      <c r="BI180" s="85" t="str">
        <f>IF(ISNUMBER(M180),IF(ISNUMBER(MATRIX!Y180),MATRIX!Y180,"n/a"),"")</f>
        <v/>
      </c>
      <c r="BJ180" s="86" t="str">
        <f t="shared" si="56"/>
        <v/>
      </c>
    </row>
    <row r="181" spans="1:62">
      <c r="A181" s="173" t="str">
        <f>MATRIX!A181</f>
        <v>LEA</v>
      </c>
      <c r="B181" s="11" t="str">
        <f>IF(MATRIX!B181&lt;&gt;0,MATRIX!B181,"-")</f>
        <v>168/168D</v>
      </c>
      <c r="D181" t="b">
        <f>ISNUMBER(MATRIX!G181)</f>
        <v>1</v>
      </c>
      <c r="E181" t="b">
        <f>ISNUMBER(MATRIX!H181)</f>
        <v>1</v>
      </c>
      <c r="G181" t="b">
        <f>AND(WM&lt;=MATRIX!N181,MATRIX!N181&lt;=PIU*WM)</f>
        <v>0</v>
      </c>
      <c r="H181" t="b">
        <f>AND(WM&lt;=MATRIX!O181,MATRIX!O181&lt;=PIU*WM)</f>
        <v>0</v>
      </c>
      <c r="J181" s="1" t="str">
        <f>IF(AND(D181,G181),CEILING(ML/MATRIX!G181,1),"")</f>
        <v/>
      </c>
      <c r="K181" s="1" t="str">
        <f>IF(AND(E181,H181),CEILING(ML/MATRIX!H181,1),"")</f>
        <v/>
      </c>
      <c r="M181" s="64" t="str">
        <f t="shared" si="47"/>
        <v/>
      </c>
      <c r="O181" s="62" t="str">
        <f>IF(ISNUMBER(M181),M181*MATRIX!E181,"-")</f>
        <v>-</v>
      </c>
      <c r="Q181" s="66" t="str">
        <f>IF(ISNUMBER($M181),IF(KP="kg",M181*MATRIX!CC181,M181*MATRIX!CC181*2.2),"-")</f>
        <v>-</v>
      </c>
      <c r="R181" s="65" t="str">
        <f t="shared" si="48"/>
        <v/>
      </c>
      <c r="T181" s="1" t="str">
        <f>IF(AND(VI&lt;100,ISNUMBER(M181),D181),MATRIX!N181,IF(AND(VI&gt;=100,ISNUMBER(M181),E181),MATRIX!O181,""))</f>
        <v/>
      </c>
      <c r="V181" s="70" t="str">
        <f>IF(ISNUMBER(T181),IF(VI&lt;100,T181*M181*MATRIX!G181,T181*M181*MATRIX!H181),"")</f>
        <v/>
      </c>
      <c r="X181" s="40" t="str">
        <f>IF(ISNUMBER(M181),IF(ISNUMBER(MATRIX!U181),IF(MATRIX!U181-INT(MATRIX!U181)=0,MATRIX!U181,"("&amp;MATRIX!U181&amp;")"),"n/a"),"")</f>
        <v/>
      </c>
      <c r="Y181" s="77"/>
      <c r="Z181" s="81" t="str">
        <f>IF(ISNUMBER(M181), IF(ISNUMBER(MATRIX!AZ181),M181*MATRIX!AZ181,"n/a"),"")</f>
        <v/>
      </c>
      <c r="AA181" s="77"/>
      <c r="AB181" s="83" t="str">
        <f>IF(ISNUMBER($M181), IF(ISNUMBER(MATRIX!BB181),$M181*MATRIX!BB181,"n/a"),"")</f>
        <v/>
      </c>
      <c r="AC181" s="77"/>
      <c r="AD181" s="81" t="str">
        <f>IF(ISNUMBER($M181), IF(ISNUMBER(MATRIX!BJ181),M181*MATRIX!BJ181,"n/a"),"")</f>
        <v/>
      </c>
      <c r="AE181" s="77" t="s">
        <v>434</v>
      </c>
      <c r="AF181" s="83" t="str">
        <f>IF(ISNUMBER($M181), IF(ISNUMBER(MATRIX!BL181),$M181*MATRIX!BL181,"n/a"),"")</f>
        <v/>
      </c>
      <c r="AH181" s="223" t="str">
        <f>IF(ISNUMBER($M181), IF(MV&gt;200,IF(ISNUMBER(MATRIX!CL181),MATRIX!CL181,"n/a"),IF(ISNUMBER(MATRIX!CH181),MATRIX!CH181,"n/a")),"")</f>
        <v/>
      </c>
      <c r="AI181" s="1"/>
      <c r="AJ181" s="1" t="str">
        <f>IF(ISNUMBER(M181),IF(AND(ISNUMBER('HI-Z-OUTPUT'!AV181),'HI-Z-OUTPUT'!AV181&lt;&gt;0),'HI-Z-OUTPUT'!AV181,'Hi-Z-INPUT'!$K$7*'Hi-Z-INPUT'!$K$11),"")</f>
        <v/>
      </c>
      <c r="AK181" s="1"/>
      <c r="AL181" s="161" t="str">
        <f t="shared" si="49"/>
        <v/>
      </c>
      <c r="AM181" s="1"/>
      <c r="AN181" s="124" t="str">
        <f>IF(ISNUMBER($M181),IF(MV&lt;200,IF(ISNUMBER(MATRIX!BA181),ROUND(MATRIX!BA181/1000*IDLE*CKWH,2),"-"),IF(ISNUMBER(MATRIX!BK181),ROUND(MATRIX!BK181/1000*IDLE*CKWH,2),"-")),"")</f>
        <v/>
      </c>
      <c r="AO181" s="125" t="str">
        <f t="shared" si="50"/>
        <v/>
      </c>
      <c r="AQ181" s="104" t="str">
        <f>IF(ISNUMBER($M181),IF(MV&lt;200,IF(ISNUMBER(MATRIX!BC181),ROUND(MATRIX!BC181/1000*RUNNING*CKWH,2),"-"),IF(ISNUMBER(MATRIX!BM181),ROUND(MATRIX!BM181/1000*RUNNING*CKWH,2),"-")),"")</f>
        <v/>
      </c>
      <c r="AR181" s="130" t="str">
        <f t="shared" si="51"/>
        <v/>
      </c>
      <c r="AT181" s="104"/>
      <c r="AU181" s="130" t="str">
        <f t="shared" si="52"/>
        <v/>
      </c>
      <c r="AW181" s="129" t="str">
        <f t="shared" si="45"/>
        <v/>
      </c>
      <c r="AX181" s="127" t="str">
        <f t="shared" si="53"/>
        <v/>
      </c>
      <c r="AZ181" s="101" t="str">
        <f>IF(ISNUMBER(M181),IF(ISNUMBER(MATRIX!BU181),M181*MATRIX!BU181,"n/a"),"")</f>
        <v/>
      </c>
      <c r="BA181" s="72"/>
      <c r="BB181" s="72" t="str">
        <f>IF(ISNUMBER(M181),IF(ISNUMBER(MATRIX!BV181*AL181),M181*MATRIX!BV181*AL181,"n/a"),"")</f>
        <v/>
      </c>
      <c r="BC181" s="72"/>
      <c r="BD181" s="100" t="str">
        <f t="shared" si="54"/>
        <v/>
      </c>
      <c r="BE181" s="96"/>
      <c r="BF181" s="157" t="str">
        <f t="shared" si="46"/>
        <v/>
      </c>
      <c r="BG181" s="158" t="str">
        <f t="shared" si="55"/>
        <v/>
      </c>
      <c r="BI181" s="85" t="str">
        <f>IF(ISNUMBER(M181),IF(ISNUMBER(MATRIX!Y181),MATRIX!Y181,"n/a"),"")</f>
        <v/>
      </c>
      <c r="BJ181" s="86" t="str">
        <f t="shared" si="56"/>
        <v/>
      </c>
    </row>
    <row r="182" spans="1:62">
      <c r="A182" s="173" t="str">
        <f>MATRIX!A182</f>
        <v>LEA</v>
      </c>
      <c r="B182" s="11" t="str">
        <f>IF(MATRIX!B182&lt;&gt;0,MATRIX!B182,"-")</f>
        <v>84/84D</v>
      </c>
      <c r="D182" t="b">
        <f>ISNUMBER(MATRIX!G182)</f>
        <v>1</v>
      </c>
      <c r="E182" t="b">
        <f>ISNUMBER(MATRIX!H182)</f>
        <v>1</v>
      </c>
      <c r="G182" t="b">
        <f>AND(WM&lt;=MATRIX!N182,MATRIX!N182&lt;=PIU*WM)</f>
        <v>0</v>
      </c>
      <c r="H182" t="b">
        <f>AND(WM&lt;=MATRIX!O182,MATRIX!O182&lt;=PIU*WM)</f>
        <v>0</v>
      </c>
      <c r="J182" s="1" t="str">
        <f>IF(AND(D182,G182),CEILING(ML/MATRIX!G182,1),"")</f>
        <v/>
      </c>
      <c r="K182" s="1" t="str">
        <f>IF(AND(E182,H182),CEILING(ML/MATRIX!H182,1),"")</f>
        <v/>
      </c>
      <c r="M182" s="64" t="str">
        <f t="shared" si="47"/>
        <v/>
      </c>
      <c r="O182" s="62" t="str">
        <f>IF(ISNUMBER(M182),M182*MATRIX!E182,"-")</f>
        <v>-</v>
      </c>
      <c r="Q182" s="66" t="str">
        <f>IF(ISNUMBER($M182),IF(KP="kg",M182*MATRIX!CC182,M182*MATRIX!CC182*2.2),"-")</f>
        <v>-</v>
      </c>
      <c r="R182" s="65" t="str">
        <f t="shared" si="48"/>
        <v/>
      </c>
      <c r="T182" s="1" t="str">
        <f>IF(AND(VI&lt;100,ISNUMBER(M182),D182),MATRIX!N182,IF(AND(VI&gt;=100,ISNUMBER(M182),E182),MATRIX!O182,""))</f>
        <v/>
      </c>
      <c r="V182" s="70" t="str">
        <f>IF(ISNUMBER(T182),IF(VI&lt;100,T182*M182*MATRIX!G182,T182*M182*MATRIX!H182),"")</f>
        <v/>
      </c>
      <c r="X182" s="40" t="str">
        <f>IF(ISNUMBER(M182),IF(ISNUMBER(MATRIX!U182),IF(MATRIX!U182-INT(MATRIX!U182)=0,MATRIX!U182,"("&amp;MATRIX!U182&amp;")"),"n/a"),"")</f>
        <v/>
      </c>
      <c r="Y182" s="77"/>
      <c r="Z182" s="81" t="str">
        <f>IF(ISNUMBER(M182), IF(ISNUMBER(MATRIX!AZ182),M182*MATRIX!AZ182,"n/a"),"")</f>
        <v/>
      </c>
      <c r="AA182" s="77"/>
      <c r="AB182" s="83" t="str">
        <f>IF(ISNUMBER($M182), IF(ISNUMBER(MATRIX!BB182),$M182*MATRIX!BB182,"n/a"),"")</f>
        <v/>
      </c>
      <c r="AC182" s="77"/>
      <c r="AD182" s="81" t="str">
        <f>IF(ISNUMBER($M182), IF(ISNUMBER(MATRIX!BJ182),M182*MATRIX!BJ182,"n/a"),"")</f>
        <v/>
      </c>
      <c r="AE182" s="77" t="s">
        <v>434</v>
      </c>
      <c r="AF182" s="83" t="str">
        <f>IF(ISNUMBER($M182), IF(ISNUMBER(MATRIX!BL182),$M182*MATRIX!BL182,"n/a"),"")</f>
        <v/>
      </c>
      <c r="AH182" s="223" t="str">
        <f>IF(ISNUMBER($M182), IF(MV&gt;200,IF(ISNUMBER(MATRIX!CL182),MATRIX!CL182,"n/a"),IF(ISNUMBER(MATRIX!CH182),MATRIX!CH182,"n/a")),"")</f>
        <v/>
      </c>
      <c r="AI182" s="1"/>
      <c r="AJ182" s="1" t="str">
        <f>IF(ISNUMBER(M182),IF(AND(ISNUMBER('HI-Z-OUTPUT'!AV182),'HI-Z-OUTPUT'!AV182&lt;&gt;0),'HI-Z-OUTPUT'!AV182,'Hi-Z-INPUT'!$K$7*'Hi-Z-INPUT'!$K$11),"")</f>
        <v/>
      </c>
      <c r="AK182" s="1"/>
      <c r="AL182" s="161" t="str">
        <f t="shared" si="49"/>
        <v/>
      </c>
      <c r="AM182" s="1"/>
      <c r="AN182" s="124" t="str">
        <f>IF(ISNUMBER($M182),IF(MV&lt;200,IF(ISNUMBER(MATRIX!BA182),ROUND(MATRIX!BA182/1000*IDLE*CKWH,2),"-"),IF(ISNUMBER(MATRIX!BK182),ROUND(MATRIX!BK182/1000*IDLE*CKWH,2),"-")),"")</f>
        <v/>
      </c>
      <c r="AO182" s="125" t="str">
        <f t="shared" si="50"/>
        <v/>
      </c>
      <c r="AQ182" s="104" t="str">
        <f>IF(ISNUMBER($M182),IF(MV&lt;200,IF(ISNUMBER(MATRIX!BC182),ROUND(MATRIX!BC182/1000*RUNNING*CKWH,2),"-"),IF(ISNUMBER(MATRIX!BM182),ROUND(MATRIX!BM182/1000*RUNNING*CKWH,2),"-")),"")</f>
        <v/>
      </c>
      <c r="AR182" s="130" t="str">
        <f t="shared" si="51"/>
        <v/>
      </c>
      <c r="AT182" s="104"/>
      <c r="AU182" s="130" t="str">
        <f t="shared" si="52"/>
        <v/>
      </c>
      <c r="AW182" s="129" t="str">
        <f t="shared" si="45"/>
        <v/>
      </c>
      <c r="AX182" s="127" t="str">
        <f t="shared" si="53"/>
        <v/>
      </c>
      <c r="AZ182" s="101" t="str">
        <f>IF(ISNUMBER(M182),IF(ISNUMBER(MATRIX!BU182),M182*MATRIX!BU182,"n/a"),"")</f>
        <v/>
      </c>
      <c r="BA182" s="72"/>
      <c r="BB182" s="72" t="str">
        <f>IF(ISNUMBER(M182),IF(ISNUMBER(MATRIX!BV182*AL182),M182*MATRIX!BV182*AL182,"n/a"),"")</f>
        <v/>
      </c>
      <c r="BC182" s="72"/>
      <c r="BD182" s="100" t="str">
        <f t="shared" si="54"/>
        <v/>
      </c>
      <c r="BE182" s="96"/>
      <c r="BF182" s="157" t="str">
        <f t="shared" si="46"/>
        <v/>
      </c>
      <c r="BG182" s="158" t="str">
        <f t="shared" si="55"/>
        <v/>
      </c>
      <c r="BI182" s="85" t="str">
        <f>IF(ISNUMBER(M182),IF(ISNUMBER(MATRIX!Y182),MATRIX!Y182,"n/a"),"")</f>
        <v/>
      </c>
      <c r="BJ182" s="86" t="str">
        <f t="shared" si="56"/>
        <v/>
      </c>
    </row>
    <row r="183" spans="1:62">
      <c r="A183" s="173" t="str">
        <f>MATRIX!A183</f>
        <v>LEA</v>
      </c>
      <c r="B183" s="11" t="str">
        <f>IF(MATRIX!B183&lt;&gt;0,MATRIX!B183,"-")</f>
        <v>88/88D</v>
      </c>
      <c r="D183" t="b">
        <f>ISNUMBER(MATRIX!G183)</f>
        <v>1</v>
      </c>
      <c r="E183" t="b">
        <f>ISNUMBER(MATRIX!H183)</f>
        <v>1</v>
      </c>
      <c r="G183" t="b">
        <f>AND(WM&lt;=MATRIX!N183,MATRIX!N183&lt;=PIU*WM)</f>
        <v>0</v>
      </c>
      <c r="H183" t="b">
        <f>AND(WM&lt;=MATRIX!O183,MATRIX!O183&lt;=PIU*WM)</f>
        <v>0</v>
      </c>
      <c r="J183" s="1" t="str">
        <f>IF(AND(D183,G183),CEILING(ML/MATRIX!G183,1),"")</f>
        <v/>
      </c>
      <c r="K183" s="1" t="str">
        <f>IF(AND(E183,H183),CEILING(ML/MATRIX!H183,1),"")</f>
        <v/>
      </c>
      <c r="M183" s="64" t="str">
        <f t="shared" si="47"/>
        <v/>
      </c>
      <c r="O183" s="62" t="str">
        <f>IF(ISNUMBER(M183),M183*MATRIX!E183,"-")</f>
        <v>-</v>
      </c>
      <c r="Q183" s="66" t="str">
        <f>IF(ISNUMBER($M183),IF(KP="kg",M183*MATRIX!CC183,M183*MATRIX!CC183*2.2),"-")</f>
        <v>-</v>
      </c>
      <c r="R183" s="65" t="str">
        <f t="shared" si="48"/>
        <v/>
      </c>
      <c r="T183" s="1" t="str">
        <f>IF(AND(VI&lt;100,ISNUMBER(M183),D183),MATRIX!N183,IF(AND(VI&gt;=100,ISNUMBER(M183),E183),MATRIX!O183,""))</f>
        <v/>
      </c>
      <c r="V183" s="70" t="str">
        <f>IF(ISNUMBER(T183),IF(VI&lt;100,T183*M183*MATRIX!G183,T183*M183*MATRIX!H183),"")</f>
        <v/>
      </c>
      <c r="X183" s="40" t="str">
        <f>IF(ISNUMBER(M183),IF(ISNUMBER(MATRIX!U183),IF(MATRIX!U183-INT(MATRIX!U183)=0,MATRIX!U183,"("&amp;MATRIX!U183&amp;")"),"n/a"),"")</f>
        <v/>
      </c>
      <c r="Y183" s="77"/>
      <c r="Z183" s="81" t="str">
        <f>IF(ISNUMBER(M183), IF(ISNUMBER(MATRIX!AZ183),M183*MATRIX!AZ183,"n/a"),"")</f>
        <v/>
      </c>
      <c r="AA183" s="77"/>
      <c r="AB183" s="83" t="str">
        <f>IF(ISNUMBER($M183), IF(ISNUMBER(MATRIX!BB183),$M183*MATRIX!BB183,"n/a"),"")</f>
        <v/>
      </c>
      <c r="AC183" s="77"/>
      <c r="AD183" s="81" t="str">
        <f>IF(ISNUMBER($M183), IF(ISNUMBER(MATRIX!BJ183),M183*MATRIX!BJ183,"n/a"),"")</f>
        <v/>
      </c>
      <c r="AE183" s="77" t="s">
        <v>434</v>
      </c>
      <c r="AF183" s="83" t="str">
        <f>IF(ISNUMBER($M183), IF(ISNUMBER(MATRIX!BL183),$M183*MATRIX!BL183,"n/a"),"")</f>
        <v/>
      </c>
      <c r="AH183" s="223" t="str">
        <f>IF(ISNUMBER($M183), IF(MV&gt;200,IF(ISNUMBER(MATRIX!CL183),MATRIX!CL183,"n/a"),IF(ISNUMBER(MATRIX!CH183),MATRIX!CH183,"n/a")),"")</f>
        <v/>
      </c>
      <c r="AI183" s="1"/>
      <c r="AJ183" s="1" t="str">
        <f>IF(ISNUMBER(M183),IF(AND(ISNUMBER('HI-Z-OUTPUT'!AV183),'HI-Z-OUTPUT'!AV183&lt;&gt;0),'HI-Z-OUTPUT'!AV183,'Hi-Z-INPUT'!$K$7*'Hi-Z-INPUT'!$K$11),"")</f>
        <v/>
      </c>
      <c r="AK183" s="1"/>
      <c r="AL183" s="161" t="str">
        <f t="shared" si="49"/>
        <v/>
      </c>
      <c r="AM183" s="1"/>
      <c r="AN183" s="124" t="str">
        <f>IF(ISNUMBER($M183),IF(MV&lt;200,IF(ISNUMBER(MATRIX!BA183),ROUND(MATRIX!BA183/1000*IDLE*CKWH,2),"-"),IF(ISNUMBER(MATRIX!BK183),ROUND(MATRIX!BK183/1000*IDLE*CKWH,2),"-")),"")</f>
        <v/>
      </c>
      <c r="AO183" s="125" t="str">
        <f t="shared" si="50"/>
        <v/>
      </c>
      <c r="AQ183" s="104" t="str">
        <f>IF(ISNUMBER($M183),IF(MV&lt;200,IF(ISNUMBER(MATRIX!BC183),ROUND(MATRIX!BC183/1000*RUNNING*CKWH,2),"-"),IF(ISNUMBER(MATRIX!BM183),ROUND(MATRIX!BM183/1000*RUNNING*CKWH,2),"-")),"")</f>
        <v/>
      </c>
      <c r="AR183" s="130" t="str">
        <f t="shared" si="51"/>
        <v/>
      </c>
      <c r="AT183" s="104"/>
      <c r="AU183" s="130" t="str">
        <f t="shared" si="52"/>
        <v/>
      </c>
      <c r="AW183" s="129" t="str">
        <f t="shared" si="45"/>
        <v/>
      </c>
      <c r="AX183" s="127" t="str">
        <f t="shared" si="53"/>
        <v/>
      </c>
      <c r="AZ183" s="101" t="str">
        <f>IF(ISNUMBER(M183),IF(ISNUMBER(MATRIX!BU183),M183*MATRIX!BU183,"n/a"),"")</f>
        <v/>
      </c>
      <c r="BA183" s="72"/>
      <c r="BB183" s="72" t="str">
        <f>IF(ISNUMBER(M183),IF(ISNUMBER(MATRIX!BV183*AL183),M183*MATRIX!BV183*AL183,"n/a"),"")</f>
        <v/>
      </c>
      <c r="BC183" s="72"/>
      <c r="BD183" s="100" t="str">
        <f t="shared" si="54"/>
        <v/>
      </c>
      <c r="BE183" s="96"/>
      <c r="BF183" s="157" t="str">
        <f t="shared" si="46"/>
        <v/>
      </c>
      <c r="BG183" s="158" t="str">
        <f t="shared" si="55"/>
        <v/>
      </c>
      <c r="BI183" s="85" t="str">
        <f>IF(ISNUMBER(M183),IF(ISNUMBER(MATRIX!Y183),MATRIX!Y183,"n/a"),"")</f>
        <v/>
      </c>
      <c r="BJ183" s="86" t="str">
        <f t="shared" si="56"/>
        <v/>
      </c>
    </row>
    <row r="184" spans="1:62">
      <c r="A184" s="39" t="str">
        <f>MATRIX!A184</f>
        <v>LEA</v>
      </c>
      <c r="B184" s="11" t="str">
        <f>IF(MATRIX!B184&lt;&gt;0,MATRIX!B184,"-")</f>
        <v>1504/1504D</v>
      </c>
      <c r="D184" t="b">
        <f>ISNUMBER(MATRIX!G184)</f>
        <v>1</v>
      </c>
      <c r="E184" t="b">
        <f>ISNUMBER(MATRIX!H184)</f>
        <v>1</v>
      </c>
      <c r="G184" t="b">
        <f>AND(WM&lt;=MATRIX!N184,MATRIX!N184&lt;=PIU*WM)</f>
        <v>0</v>
      </c>
      <c r="H184" t="b">
        <f>AND(WM&lt;=MATRIX!O184,MATRIX!O184&lt;=PIU*WM)</f>
        <v>0</v>
      </c>
      <c r="J184" s="1" t="str">
        <f>IF(AND(D184,G184),CEILING(ML/MATRIX!G184,1),"")</f>
        <v/>
      </c>
      <c r="K184" s="1" t="str">
        <f>IF(AND(E184,H184),CEILING(ML/MATRIX!H184,1),"")</f>
        <v/>
      </c>
      <c r="M184" s="64" t="str">
        <f t="shared" si="47"/>
        <v/>
      </c>
      <c r="O184" s="62" t="str">
        <f>IF(ISNUMBER(M184),M184*MATRIX!E184,"-")</f>
        <v>-</v>
      </c>
      <c r="Q184" s="66" t="str">
        <f>IF(ISNUMBER($M184),IF(KP="kg",M184*MATRIX!CC184,M184*MATRIX!CC184*2.2),"-")</f>
        <v>-</v>
      </c>
      <c r="R184" s="65" t="str">
        <f t="shared" si="48"/>
        <v/>
      </c>
      <c r="T184" s="1" t="str">
        <f>IF(AND(VI&lt;100,ISNUMBER(M184),D184),MATRIX!N184,IF(AND(VI&gt;=100,ISNUMBER(M184),E184),MATRIX!O184,""))</f>
        <v/>
      </c>
      <c r="V184" s="70" t="str">
        <f>IF(ISNUMBER(T184),IF(VI&lt;100,T184*M184*MATRIX!G184,T184*M184*MATRIX!H184),"")</f>
        <v/>
      </c>
      <c r="X184" s="40" t="str">
        <f>IF(ISNUMBER(M184),IF(ISNUMBER(MATRIX!U184),IF(MATRIX!U184-INT(MATRIX!U184)=0,MATRIX!U184,"("&amp;MATRIX!U184&amp;")"),"n/a"),"")</f>
        <v/>
      </c>
      <c r="Y184" s="77"/>
      <c r="Z184" s="81" t="str">
        <f>IF(ISNUMBER(M184), IF(ISNUMBER(MATRIX!AZ184),M184*MATRIX!AZ184,"n/a"),"")</f>
        <v/>
      </c>
      <c r="AA184" s="77"/>
      <c r="AB184" s="83" t="str">
        <f>IF(ISNUMBER($M184), IF(ISNUMBER(MATRIX!BB184),$M184*MATRIX!BB184,"n/a"),"")</f>
        <v/>
      </c>
      <c r="AC184" s="77"/>
      <c r="AD184" s="81" t="str">
        <f>IF(ISNUMBER($M184), IF(ISNUMBER(MATRIX!BJ184),M184*MATRIX!BJ184,"n/a"),"")</f>
        <v/>
      </c>
      <c r="AE184" s="77" t="s">
        <v>434</v>
      </c>
      <c r="AF184" s="83" t="str">
        <f>IF(ISNUMBER($M184), IF(ISNUMBER(MATRIX!BL184),$M184*MATRIX!BL184,"n/a"),"")</f>
        <v/>
      </c>
      <c r="AH184" s="223" t="str">
        <f>IF(ISNUMBER($M184), IF(MV&gt;200,IF(ISNUMBER(MATRIX!CL184),MATRIX!CL184,"n/a"),IF(ISNUMBER(MATRIX!CH184),MATRIX!CH184,"n/a")),"")</f>
        <v/>
      </c>
      <c r="AI184" s="1"/>
      <c r="AJ184" s="1" t="str">
        <f>IF(ISNUMBER(M184),IF(AND(ISNUMBER('HI-Z-OUTPUT'!AV184),'HI-Z-OUTPUT'!AV184&lt;&gt;0),'HI-Z-OUTPUT'!AV184,'Hi-Z-INPUT'!$K$7*'Hi-Z-INPUT'!$K$11),"")</f>
        <v/>
      </c>
      <c r="AK184" s="1"/>
      <c r="AL184" s="161" t="str">
        <f t="shared" si="49"/>
        <v/>
      </c>
      <c r="AM184" s="1"/>
      <c r="AN184" s="124" t="str">
        <f>IF(ISNUMBER($M184),IF(MV&lt;200,IF(ISNUMBER(MATRIX!BA184),ROUND(MATRIX!BA184/1000*IDLE*CKWH,2),"-"),IF(ISNUMBER(MATRIX!BK184),ROUND(MATRIX!BK184/1000*IDLE*CKWH,2),"-")),"")</f>
        <v/>
      </c>
      <c r="AO184" s="125" t="str">
        <f t="shared" si="50"/>
        <v/>
      </c>
      <c r="AQ184" s="104" t="str">
        <f>IF(ISNUMBER($M184),IF(MV&lt;200,IF(ISNUMBER(MATRIX!BC184),ROUND(MATRIX!BC184/1000*RUNNING*CKWH,2),"-"),IF(ISNUMBER(MATRIX!BM184),ROUND(MATRIX!BM184/1000*RUNNING*CKWH,2),"-")),"")</f>
        <v/>
      </c>
      <c r="AR184" s="130" t="str">
        <f t="shared" si="51"/>
        <v/>
      </c>
      <c r="AT184" s="104"/>
      <c r="AU184" s="130" t="str">
        <f t="shared" si="52"/>
        <v/>
      </c>
      <c r="AW184" s="129" t="str">
        <f t="shared" si="45"/>
        <v/>
      </c>
      <c r="AX184" s="127" t="str">
        <f t="shared" si="53"/>
        <v/>
      </c>
      <c r="AZ184" s="101" t="str">
        <f>IF(ISNUMBER(M184),IF(ISNUMBER(MATRIX!BU184),M184*MATRIX!BU184,"n/a"),"")</f>
        <v/>
      </c>
      <c r="BA184" s="72"/>
      <c r="BB184" s="72" t="str">
        <f>IF(ISNUMBER(M184),IF(ISNUMBER(MATRIX!BV184*AL184),M184*MATRIX!BV184*AL184,"n/a"),"")</f>
        <v/>
      </c>
      <c r="BC184" s="72"/>
      <c r="BD184" s="100" t="str">
        <f t="shared" si="54"/>
        <v/>
      </c>
      <c r="BE184" s="96"/>
      <c r="BF184" s="157" t="str">
        <f t="shared" si="46"/>
        <v/>
      </c>
      <c r="BG184" s="158" t="str">
        <f t="shared" si="55"/>
        <v/>
      </c>
      <c r="BI184" s="85" t="str">
        <f>IF(ISNUMBER(M184),IF(ISNUMBER(MATRIX!Y184),MATRIX!Y184,"n/a"),"")</f>
        <v/>
      </c>
      <c r="BJ184" s="86" t="str">
        <f t="shared" si="56"/>
        <v/>
      </c>
    </row>
    <row r="185" spans="1:62">
      <c r="A185" s="39" t="str">
        <f>MATRIX!A185</f>
        <v>BLAZE</v>
      </c>
      <c r="B185" s="11" t="str">
        <f>IF(MATRIX!B185&lt;&gt;0,MATRIX!B185,"-")</f>
        <v>Connect 1002</v>
      </c>
      <c r="D185" t="b">
        <f>ISNUMBER(MATRIX!G185)</f>
        <v>1</v>
      </c>
      <c r="E185" t="b">
        <f>ISNUMBER(MATRIX!H185)</f>
        <v>1</v>
      </c>
      <c r="G185" t="b">
        <f>AND(WM&lt;=MATRIX!N185,MATRIX!N185&lt;=PIU*WM)</f>
        <v>0</v>
      </c>
      <c r="H185" t="b">
        <f>AND(WM&lt;=MATRIX!O185,MATRIX!O185&lt;=PIU*WM)</f>
        <v>0</v>
      </c>
      <c r="J185" s="1" t="str">
        <f>IF(AND(D185,G185),CEILING(ML/MATRIX!G185,1),"")</f>
        <v/>
      </c>
      <c r="K185" s="1" t="str">
        <f>IF(AND(E185,H185),CEILING(ML/MATRIX!H185,1),"")</f>
        <v/>
      </c>
      <c r="M185" s="64" t="str">
        <f t="shared" si="47"/>
        <v/>
      </c>
      <c r="O185" s="62" t="str">
        <f>IF(ISNUMBER(M185),M185*MATRIX!E185,"-")</f>
        <v>-</v>
      </c>
      <c r="Q185" s="66" t="str">
        <f>IF(ISNUMBER($M185),IF(KP="kg",M185*MATRIX!CC185,M185*MATRIX!CC185*2.2),"-")</f>
        <v>-</v>
      </c>
      <c r="R185" s="65" t="str">
        <f t="shared" si="48"/>
        <v/>
      </c>
      <c r="T185" s="1" t="str">
        <f>IF(AND(VI&lt;100,ISNUMBER(M185),D185),MATRIX!N185,IF(AND(VI&gt;=100,ISNUMBER(M185),E185),MATRIX!O185,""))</f>
        <v/>
      </c>
      <c r="V185" s="70" t="str">
        <f>IF(ISNUMBER(T185),IF(VI&lt;100,T185*M185*MATRIX!G185,T185*M185*MATRIX!H185),"")</f>
        <v/>
      </c>
      <c r="X185" s="40" t="str">
        <f>IF(ISNUMBER(M185),IF(ISNUMBER(MATRIX!U185),IF(MATRIX!U185-INT(MATRIX!U185)=0,MATRIX!U185,"("&amp;MATRIX!U185&amp;")"),"n/a"),"")</f>
        <v/>
      </c>
      <c r="Y185" s="77"/>
      <c r="Z185" s="81" t="str">
        <f>IF(ISNUMBER(M185), IF(ISNUMBER(MATRIX!AZ185),M185*MATRIX!AZ185,"n/a"),"")</f>
        <v/>
      </c>
      <c r="AA185" s="77"/>
      <c r="AB185" s="83" t="str">
        <f>IF(ISNUMBER($M185), IF(ISNUMBER(MATRIX!BB185),$M185*MATRIX!BB185,"n/a"),"")</f>
        <v/>
      </c>
      <c r="AC185" s="77"/>
      <c r="AD185" s="81" t="str">
        <f>IF(ISNUMBER($M185), IF(ISNUMBER(MATRIX!BJ185),M185*MATRIX!BJ185,"n/a"),"")</f>
        <v/>
      </c>
      <c r="AE185" s="77" t="s">
        <v>434</v>
      </c>
      <c r="AF185" s="83" t="str">
        <f>IF(ISNUMBER($M185), IF(ISNUMBER(MATRIX!BL185),$M185*MATRIX!BL185,"n/a"),"")</f>
        <v/>
      </c>
      <c r="AH185" s="223" t="str">
        <f>IF(ISNUMBER($M185), IF(MV&gt;200,IF(ISNUMBER(MATRIX!CL185),MATRIX!CL185,"n/a"),IF(ISNUMBER(MATRIX!CH185),MATRIX!CH185,"n/a")),"")</f>
        <v/>
      </c>
      <c r="AI185" s="1"/>
      <c r="AJ185" s="1" t="str">
        <f>IF(ISNUMBER(M185),IF(AND(ISNUMBER('HI-Z-OUTPUT'!AV185),'HI-Z-OUTPUT'!AV185&lt;&gt;0),'HI-Z-OUTPUT'!AV185,'Hi-Z-INPUT'!$K$7*'Hi-Z-INPUT'!$K$11),"")</f>
        <v/>
      </c>
      <c r="AK185" s="1"/>
      <c r="AL185" s="161" t="str">
        <f t="shared" si="49"/>
        <v/>
      </c>
      <c r="AM185" s="1"/>
      <c r="AN185" s="124" t="str">
        <f>IF(ISNUMBER($M185),IF(MV&lt;200,IF(ISNUMBER(MATRIX!BA185),ROUND(MATRIX!BA185/1000*IDLE*CKWH,2),"-"),IF(ISNUMBER(MATRIX!BK185),ROUND(MATRIX!BK185/1000*IDLE*CKWH,2),"-")),"")</f>
        <v/>
      </c>
      <c r="AO185" s="125" t="str">
        <f t="shared" si="50"/>
        <v/>
      </c>
      <c r="AQ185" s="104" t="str">
        <f>IF(ISNUMBER($M185),IF(MV&lt;200,IF(ISNUMBER(MATRIX!BC185),ROUND(MATRIX!BC185/1000*RUNNING*CKWH,2),"-"),IF(ISNUMBER(MATRIX!BM185),ROUND(MATRIX!BM185/1000*RUNNING*CKWH,2),"-")),"")</f>
        <v/>
      </c>
      <c r="AR185" s="130" t="str">
        <f t="shared" si="51"/>
        <v/>
      </c>
      <c r="AT185" s="104"/>
      <c r="AU185" s="130" t="str">
        <f t="shared" si="52"/>
        <v/>
      </c>
      <c r="AW185" s="129" t="str">
        <f t="shared" si="45"/>
        <v/>
      </c>
      <c r="AX185" s="127" t="str">
        <f t="shared" si="53"/>
        <v/>
      </c>
      <c r="AZ185" s="101" t="str">
        <f>IF(ISNUMBER(M185),IF(ISNUMBER(MATRIX!BU185),M185*MATRIX!BU185,"n/a"),"")</f>
        <v/>
      </c>
      <c r="BA185" s="72"/>
      <c r="BB185" s="72" t="str">
        <f>IF(ISNUMBER(M185),IF(ISNUMBER(MATRIX!BV185*AL185),M185*MATRIX!BV185*AL185,"n/a"),"")</f>
        <v/>
      </c>
      <c r="BC185" s="72"/>
      <c r="BD185" s="100" t="str">
        <f t="shared" si="54"/>
        <v/>
      </c>
      <c r="BE185" s="96"/>
      <c r="BF185" s="157" t="str">
        <f t="shared" si="46"/>
        <v/>
      </c>
      <c r="BG185" s="158" t="str">
        <f t="shared" si="55"/>
        <v/>
      </c>
      <c r="BI185" s="85" t="str">
        <f>IF(ISNUMBER(M185),IF(ISNUMBER(MATRIX!Y185),MATRIX!Y185,"n/a"),"")</f>
        <v/>
      </c>
      <c r="BJ185" s="86" t="str">
        <f t="shared" si="56"/>
        <v/>
      </c>
    </row>
    <row r="186" spans="1:62">
      <c r="A186" s="39" t="str">
        <f>MATRIX!A186</f>
        <v>BLAZE</v>
      </c>
      <c r="B186" s="11" t="str">
        <f>IF(MATRIX!B186&lt;&gt;0,MATRIX!B186,"-")</f>
        <v>Connect 1502</v>
      </c>
      <c r="D186" t="b">
        <f>ISNUMBER(MATRIX!G186)</f>
        <v>1</v>
      </c>
      <c r="E186" t="b">
        <f>ISNUMBER(MATRIX!H186)</f>
        <v>1</v>
      </c>
      <c r="G186" t="b">
        <f>AND(WM&lt;=MATRIX!N186,MATRIX!N186&lt;=PIU*WM)</f>
        <v>0</v>
      </c>
      <c r="H186" t="b">
        <f>AND(WM&lt;=MATRIX!O186,MATRIX!O186&lt;=PIU*WM)</f>
        <v>0</v>
      </c>
      <c r="J186" s="1" t="str">
        <f>IF(AND(D186,G186),CEILING(ML/MATRIX!G186,1),"")</f>
        <v/>
      </c>
      <c r="K186" s="1" t="str">
        <f>IF(AND(E186,H186),CEILING(ML/MATRIX!H186,1),"")</f>
        <v/>
      </c>
      <c r="M186" s="64" t="str">
        <f t="shared" si="47"/>
        <v/>
      </c>
      <c r="O186" s="62" t="str">
        <f>IF(ISNUMBER(M186),M186*MATRIX!E186,"-")</f>
        <v>-</v>
      </c>
      <c r="Q186" s="66" t="str">
        <f>IF(ISNUMBER($M186),IF(KP="kg",M186*MATRIX!CC186,M186*MATRIX!CC186*2.2),"-")</f>
        <v>-</v>
      </c>
      <c r="R186" s="65" t="str">
        <f t="shared" si="48"/>
        <v/>
      </c>
      <c r="T186" s="1" t="str">
        <f>IF(AND(VI&lt;100,ISNUMBER(M186),D186),MATRIX!N186,IF(AND(VI&gt;=100,ISNUMBER(M186),E186),MATRIX!O186,""))</f>
        <v/>
      </c>
      <c r="V186" s="70" t="str">
        <f>IF(ISNUMBER(T186),IF(VI&lt;100,T186*M186*MATRIX!G186,T186*M186*MATRIX!H186),"")</f>
        <v/>
      </c>
      <c r="X186" s="40" t="str">
        <f>IF(ISNUMBER(M186),IF(ISNUMBER(MATRIX!U186),IF(MATRIX!U186-INT(MATRIX!U186)=0,MATRIX!U186,"("&amp;MATRIX!U186&amp;")"),"n/a"),"")</f>
        <v/>
      </c>
      <c r="Y186" s="77"/>
      <c r="Z186" s="81" t="str">
        <f>IF(ISNUMBER(M186), IF(ISNUMBER(MATRIX!AZ186),M186*MATRIX!AZ186,"n/a"),"")</f>
        <v/>
      </c>
      <c r="AA186" s="77"/>
      <c r="AB186" s="83" t="str">
        <f>IF(ISNUMBER($M186), IF(ISNUMBER(MATRIX!BB186),$M186*MATRIX!BB186,"n/a"),"")</f>
        <v/>
      </c>
      <c r="AC186" s="77"/>
      <c r="AD186" s="81" t="str">
        <f>IF(ISNUMBER($M186), IF(ISNUMBER(MATRIX!BJ186),M186*MATRIX!BJ186,"n/a"),"")</f>
        <v/>
      </c>
      <c r="AE186" s="77" t="s">
        <v>434</v>
      </c>
      <c r="AF186" s="83" t="str">
        <f>IF(ISNUMBER($M186), IF(ISNUMBER(MATRIX!BL186),$M186*MATRIX!BL186,"n/a"),"")</f>
        <v/>
      </c>
      <c r="AH186" s="223" t="str">
        <f>IF(ISNUMBER($M186), IF(MV&gt;200,IF(ISNUMBER(MATRIX!CL186),MATRIX!CL186,"n/a"),IF(ISNUMBER(MATRIX!CH186),MATRIX!CH186,"n/a")),"")</f>
        <v/>
      </c>
      <c r="AI186" s="1"/>
      <c r="AJ186" s="1" t="str">
        <f>IF(ISNUMBER(M186),IF(AND(ISNUMBER('HI-Z-OUTPUT'!AV186),'HI-Z-OUTPUT'!AV186&lt;&gt;0),'HI-Z-OUTPUT'!AV186,'Hi-Z-INPUT'!$K$7*'Hi-Z-INPUT'!$K$11),"")</f>
        <v/>
      </c>
      <c r="AK186" s="1"/>
      <c r="AL186" s="161" t="str">
        <f t="shared" si="49"/>
        <v/>
      </c>
      <c r="AM186" s="1"/>
      <c r="AN186" s="124" t="str">
        <f>IF(ISNUMBER($M186),IF(MV&lt;200,IF(ISNUMBER(MATRIX!BA186),ROUND(MATRIX!BA186/1000*IDLE*CKWH,2),"-"),IF(ISNUMBER(MATRIX!BK186),ROUND(MATRIX!BK186/1000*IDLE*CKWH,2),"-")),"")</f>
        <v/>
      </c>
      <c r="AO186" s="125" t="str">
        <f t="shared" si="50"/>
        <v/>
      </c>
      <c r="AQ186" s="104" t="str">
        <f>IF(ISNUMBER($M186),IF(MV&lt;200,IF(ISNUMBER(MATRIX!BC186),ROUND(MATRIX!BC186/1000*RUNNING*CKWH,2),"-"),IF(ISNUMBER(MATRIX!BM186),ROUND(MATRIX!BM186/1000*RUNNING*CKWH,2),"-")),"")</f>
        <v/>
      </c>
      <c r="AR186" s="130" t="str">
        <f t="shared" si="51"/>
        <v/>
      </c>
      <c r="AT186" s="104"/>
      <c r="AU186" s="130" t="str">
        <f t="shared" si="52"/>
        <v/>
      </c>
      <c r="AW186" s="129" t="str">
        <f t="shared" si="45"/>
        <v/>
      </c>
      <c r="AX186" s="127" t="str">
        <f t="shared" si="53"/>
        <v/>
      </c>
      <c r="AZ186" s="101" t="str">
        <f>IF(ISNUMBER(M186),IF(ISNUMBER(MATRIX!BU186),M186*MATRIX!BU186,"n/a"),"")</f>
        <v/>
      </c>
      <c r="BA186" s="72"/>
      <c r="BB186" s="72" t="str">
        <f>IF(ISNUMBER(M186),IF(ISNUMBER(MATRIX!BV186*AL186),M186*MATRIX!BV186*AL186,"n/a"),"")</f>
        <v/>
      </c>
      <c r="BC186" s="72"/>
      <c r="BD186" s="100" t="str">
        <f t="shared" si="54"/>
        <v/>
      </c>
      <c r="BE186" s="96"/>
      <c r="BF186" s="157" t="str">
        <f t="shared" si="46"/>
        <v/>
      </c>
      <c r="BG186" s="158" t="str">
        <f t="shared" si="55"/>
        <v/>
      </c>
      <c r="BI186" s="85" t="str">
        <f>IF(ISNUMBER(M186),IF(ISNUMBER(MATRIX!Y186),MATRIX!Y186,"n/a"),"")</f>
        <v/>
      </c>
      <c r="BJ186" s="86" t="str">
        <f t="shared" si="56"/>
        <v/>
      </c>
    </row>
    <row r="187" spans="1:62">
      <c r="A187" s="39" t="str">
        <f>MATRIX!A187</f>
        <v>BLAZE</v>
      </c>
      <c r="B187" s="11" t="str">
        <f>IF(MATRIX!B187&lt;&gt;0,MATRIX!B187,"-")</f>
        <v>Connect 2004</v>
      </c>
      <c r="D187" t="b">
        <f>ISNUMBER(MATRIX!G187)</f>
        <v>1</v>
      </c>
      <c r="E187" t="b">
        <f>ISNUMBER(MATRIX!H187)</f>
        <v>1</v>
      </c>
      <c r="G187" t="b">
        <f>AND(WM&lt;=MATRIX!N187,MATRIX!N187&lt;=PIU*WM)</f>
        <v>0</v>
      </c>
      <c r="H187" t="b">
        <f>AND(WM&lt;=MATRIX!O187,MATRIX!O187&lt;=PIU*WM)</f>
        <v>0</v>
      </c>
      <c r="J187" s="1" t="str">
        <f>IF(AND(D187,G187),CEILING(ML/MATRIX!G187,1),"")</f>
        <v/>
      </c>
      <c r="K187" s="1" t="str">
        <f>IF(AND(E187,H187),CEILING(ML/MATRIX!H187,1),"")</f>
        <v/>
      </c>
      <c r="M187" s="64" t="str">
        <f t="shared" si="47"/>
        <v/>
      </c>
      <c r="O187" s="62" t="str">
        <f>IF(ISNUMBER(M187),M187*MATRIX!E187,"-")</f>
        <v>-</v>
      </c>
      <c r="Q187" s="66" t="str">
        <f>IF(ISNUMBER($M187),IF(KP="kg",M187*MATRIX!CC187,M187*MATRIX!CC187*2.2),"-")</f>
        <v>-</v>
      </c>
      <c r="R187" s="65" t="str">
        <f t="shared" si="48"/>
        <v/>
      </c>
      <c r="T187" s="1" t="str">
        <f>IF(AND(VI&lt;100,ISNUMBER(M187),D187),MATRIX!N187,IF(AND(VI&gt;=100,ISNUMBER(M187),E187),MATRIX!O187,""))</f>
        <v/>
      </c>
      <c r="V187" s="70" t="str">
        <f>IF(ISNUMBER(T187),IF(VI&lt;100,T187*M187*MATRIX!G187,T187*M187*MATRIX!H187),"")</f>
        <v/>
      </c>
      <c r="X187" s="40" t="str">
        <f>IF(ISNUMBER(M187),IF(ISNUMBER(MATRIX!U187),IF(MATRIX!U187-INT(MATRIX!U187)=0,MATRIX!U187,"("&amp;MATRIX!U187&amp;")"),"n/a"),"")</f>
        <v/>
      </c>
      <c r="Y187" s="77"/>
      <c r="Z187" s="81" t="str">
        <f>IF(ISNUMBER(M187), IF(ISNUMBER(MATRIX!AZ187),M187*MATRIX!AZ187,"n/a"),"")</f>
        <v/>
      </c>
      <c r="AA187" s="77"/>
      <c r="AB187" s="83" t="str">
        <f>IF(ISNUMBER($M187), IF(ISNUMBER(MATRIX!BB187),$M187*MATRIX!BB187,"n/a"),"")</f>
        <v/>
      </c>
      <c r="AC187" s="77"/>
      <c r="AD187" s="81" t="str">
        <f>IF(ISNUMBER($M187), IF(ISNUMBER(MATRIX!BJ187),M187*MATRIX!BJ187,"n/a"),"")</f>
        <v/>
      </c>
      <c r="AE187" s="77" t="s">
        <v>434</v>
      </c>
      <c r="AF187" s="83" t="str">
        <f>IF(ISNUMBER($M187), IF(ISNUMBER(MATRIX!BL187),$M187*MATRIX!BL187,"n/a"),"")</f>
        <v/>
      </c>
      <c r="AH187" s="223" t="str">
        <f>IF(ISNUMBER($M187), IF(MV&gt;200,IF(ISNUMBER(MATRIX!CL187),MATRIX!CL187,"n/a"),IF(ISNUMBER(MATRIX!CH187),MATRIX!CH187,"n/a")),"")</f>
        <v/>
      </c>
      <c r="AI187" s="1"/>
      <c r="AJ187" s="1" t="str">
        <f>IF(ISNUMBER(M187),IF(AND(ISNUMBER('HI-Z-OUTPUT'!AV187),'HI-Z-OUTPUT'!AV187&lt;&gt;0),'HI-Z-OUTPUT'!AV187,'Hi-Z-INPUT'!$K$7*'Hi-Z-INPUT'!$K$11),"")</f>
        <v/>
      </c>
      <c r="AK187" s="1"/>
      <c r="AL187" s="161" t="str">
        <f t="shared" si="49"/>
        <v/>
      </c>
      <c r="AM187" s="1"/>
      <c r="AN187" s="124" t="str">
        <f>IF(ISNUMBER($M187),IF(MV&lt;200,IF(ISNUMBER(MATRIX!BA187),ROUND(MATRIX!BA187/1000*IDLE*CKWH,2),"-"),IF(ISNUMBER(MATRIX!BK187),ROUND(MATRIX!BK187/1000*IDLE*CKWH,2),"-")),"")</f>
        <v/>
      </c>
      <c r="AO187" s="125" t="str">
        <f t="shared" si="50"/>
        <v/>
      </c>
      <c r="AQ187" s="104" t="str">
        <f>IF(ISNUMBER($M187),IF(MV&lt;200,IF(ISNUMBER(MATRIX!BC187),ROUND(MATRIX!BC187/1000*RUNNING*CKWH,2),"-"),IF(ISNUMBER(MATRIX!BM187),ROUND(MATRIX!BM187/1000*RUNNING*CKWH,2),"-")),"")</f>
        <v/>
      </c>
      <c r="AR187" s="130" t="str">
        <f t="shared" si="51"/>
        <v/>
      </c>
      <c r="AT187" s="104"/>
      <c r="AU187" s="130" t="str">
        <f t="shared" si="52"/>
        <v/>
      </c>
      <c r="AW187" s="129" t="str">
        <f t="shared" si="45"/>
        <v/>
      </c>
      <c r="AX187" s="127" t="str">
        <f t="shared" si="53"/>
        <v/>
      </c>
      <c r="AZ187" s="101" t="str">
        <f>IF(ISNUMBER(M187),IF(ISNUMBER(MATRIX!BU187),M187*MATRIX!BU187,"n/a"),"")</f>
        <v/>
      </c>
      <c r="BA187" s="72"/>
      <c r="BB187" s="72" t="str">
        <f>IF(ISNUMBER(M187),IF(ISNUMBER(MATRIX!BV187*AL187),M187*MATRIX!BV187*AL187,"n/a"),"")</f>
        <v/>
      </c>
      <c r="BC187" s="72"/>
      <c r="BD187" s="100" t="str">
        <f t="shared" si="54"/>
        <v/>
      </c>
      <c r="BE187" s="96"/>
      <c r="BF187" s="157" t="str">
        <f t="shared" si="46"/>
        <v/>
      </c>
      <c r="BG187" s="158" t="str">
        <f t="shared" si="55"/>
        <v/>
      </c>
      <c r="BI187" s="85" t="str">
        <f>IF(ISNUMBER(M187),IF(ISNUMBER(MATRIX!Y187),MATRIX!Y187,"n/a"),"")</f>
        <v/>
      </c>
      <c r="BJ187" s="86" t="str">
        <f t="shared" si="56"/>
        <v/>
      </c>
    </row>
    <row r="188" spans="1:62">
      <c r="A188" s="39" t="str">
        <f>MATRIX!A188</f>
        <v>BLAZE</v>
      </c>
      <c r="B188" s="11" t="str">
        <f>IF(MATRIX!B188&lt;&gt;0,MATRIX!B188,"-")</f>
        <v>Connect 3004</v>
      </c>
      <c r="D188" t="b">
        <f>ISNUMBER(MATRIX!G188)</f>
        <v>1</v>
      </c>
      <c r="E188" t="b">
        <f>ISNUMBER(MATRIX!H188)</f>
        <v>1</v>
      </c>
      <c r="G188" t="b">
        <f>AND(WM&lt;=MATRIX!N188,MATRIX!N188&lt;=PIU*WM)</f>
        <v>0</v>
      </c>
      <c r="H188" t="b">
        <f>AND(WM&lt;=MATRIX!O188,MATRIX!O188&lt;=PIU*WM)</f>
        <v>0</v>
      </c>
      <c r="J188" s="1" t="str">
        <f>IF(AND(D188,G188),CEILING(ML/MATRIX!G188,1),"")</f>
        <v/>
      </c>
      <c r="K188" s="1" t="str">
        <f>IF(AND(E188,H188),CEILING(ML/MATRIX!H188,1),"")</f>
        <v/>
      </c>
      <c r="M188" s="64" t="str">
        <f t="shared" si="47"/>
        <v/>
      </c>
      <c r="O188" s="62" t="str">
        <f>IF(ISNUMBER(M188),M188*MATRIX!E188,"-")</f>
        <v>-</v>
      </c>
      <c r="Q188" s="66" t="str">
        <f>IF(ISNUMBER($M188),IF(KP="kg",M188*MATRIX!CC188,M188*MATRIX!CC188*2.2),"-")</f>
        <v>-</v>
      </c>
      <c r="R188" s="65" t="str">
        <f t="shared" si="48"/>
        <v/>
      </c>
      <c r="T188" s="1" t="str">
        <f>IF(AND(VI&lt;100,ISNUMBER(M188),D188),MATRIX!N188,IF(AND(VI&gt;=100,ISNUMBER(M188),E188),MATRIX!O188,""))</f>
        <v/>
      </c>
      <c r="V188" s="70" t="str">
        <f>IF(ISNUMBER(T188),IF(VI&lt;100,T188*M188*MATRIX!G188,T188*M188*MATRIX!H188),"")</f>
        <v/>
      </c>
      <c r="X188" s="40" t="str">
        <f>IF(ISNUMBER(M188),IF(ISNUMBER(MATRIX!U188),IF(MATRIX!U188-INT(MATRIX!U188)=0,MATRIX!U188,"("&amp;MATRIX!U188&amp;")"),"n/a"),"")</f>
        <v/>
      </c>
      <c r="Y188" s="77"/>
      <c r="Z188" s="81" t="str">
        <f>IF(ISNUMBER(M188), IF(ISNUMBER(MATRIX!AZ188),M188*MATRIX!AZ188,"n/a"),"")</f>
        <v/>
      </c>
      <c r="AA188" s="77"/>
      <c r="AB188" s="83" t="str">
        <f>IF(ISNUMBER($M188), IF(ISNUMBER(MATRIX!BB188),$M188*MATRIX!BB188,"n/a"),"")</f>
        <v/>
      </c>
      <c r="AC188" s="77"/>
      <c r="AD188" s="81" t="str">
        <f>IF(ISNUMBER($M188), IF(ISNUMBER(MATRIX!BJ188),M188*MATRIX!BJ188,"n/a"),"")</f>
        <v/>
      </c>
      <c r="AE188" s="77" t="s">
        <v>434</v>
      </c>
      <c r="AF188" s="83" t="str">
        <f>IF(ISNUMBER($M188), IF(ISNUMBER(MATRIX!BL188),$M188*MATRIX!BL188,"n/a"),"")</f>
        <v/>
      </c>
      <c r="AH188" s="223" t="str">
        <f>IF(ISNUMBER($M188), IF(MV&gt;200,IF(ISNUMBER(MATRIX!CL188),MATRIX!CL188,"n/a"),IF(ISNUMBER(MATRIX!CH188),MATRIX!CH188,"n/a")),"")</f>
        <v/>
      </c>
      <c r="AI188" s="1"/>
      <c r="AJ188" s="1" t="str">
        <f>IF(ISNUMBER(M188),IF(AND(ISNUMBER('HI-Z-OUTPUT'!AV188),'HI-Z-OUTPUT'!AV188&lt;&gt;0),'HI-Z-OUTPUT'!AV188,'Hi-Z-INPUT'!$K$7*'Hi-Z-INPUT'!$K$11),"")</f>
        <v/>
      </c>
      <c r="AK188" s="1"/>
      <c r="AL188" s="161" t="str">
        <f t="shared" si="49"/>
        <v/>
      </c>
      <c r="AM188" s="1"/>
      <c r="AN188" s="124" t="str">
        <f>IF(ISNUMBER($M188),IF(MV&lt;200,IF(ISNUMBER(MATRIX!BA188),ROUND(MATRIX!BA188/1000*IDLE*CKWH,2),"-"),IF(ISNUMBER(MATRIX!BK188),ROUND(MATRIX!BK188/1000*IDLE*CKWH,2),"-")),"")</f>
        <v/>
      </c>
      <c r="AO188" s="125" t="str">
        <f t="shared" si="50"/>
        <v/>
      </c>
      <c r="AQ188" s="104" t="str">
        <f>IF(ISNUMBER($M188),IF(MV&lt;200,IF(ISNUMBER(MATRIX!BC188),ROUND(MATRIX!BC188/1000*RUNNING*CKWH,2),"-"),IF(ISNUMBER(MATRIX!BM188),ROUND(MATRIX!BM188/1000*RUNNING*CKWH,2),"-")),"")</f>
        <v/>
      </c>
      <c r="AR188" s="130" t="str">
        <f t="shared" si="51"/>
        <v/>
      </c>
      <c r="AT188" s="104"/>
      <c r="AU188" s="130" t="str">
        <f t="shared" si="52"/>
        <v/>
      </c>
      <c r="AW188" s="129" t="str">
        <f t="shared" si="45"/>
        <v/>
      </c>
      <c r="AX188" s="127" t="str">
        <f t="shared" si="53"/>
        <v/>
      </c>
      <c r="AZ188" s="101" t="str">
        <f>IF(ISNUMBER(M188),IF(ISNUMBER(MATRIX!BU188),M188*MATRIX!BU188,"n/a"),"")</f>
        <v/>
      </c>
      <c r="BA188" s="72"/>
      <c r="BB188" s="72" t="str">
        <f>IF(ISNUMBER(M188),IF(ISNUMBER(MATRIX!BV188*AL188),M188*MATRIX!BV188*AL188,"n/a"),"")</f>
        <v/>
      </c>
      <c r="BC188" s="72"/>
      <c r="BD188" s="100" t="str">
        <f t="shared" si="54"/>
        <v/>
      </c>
      <c r="BE188" s="96"/>
      <c r="BF188" s="157" t="str">
        <f t="shared" si="46"/>
        <v/>
      </c>
      <c r="BG188" s="158" t="str">
        <f t="shared" si="55"/>
        <v/>
      </c>
      <c r="BI188" s="85" t="str">
        <f>IF(ISNUMBER(M188),IF(ISNUMBER(MATRIX!Y188),MATRIX!Y188,"n/a"),"")</f>
        <v/>
      </c>
      <c r="BJ188" s="86" t="str">
        <f t="shared" si="56"/>
        <v/>
      </c>
    </row>
    <row r="189" spans="1:62">
      <c r="A189" s="39" t="str">
        <f>MATRIX!A189</f>
        <v>BLAZE</v>
      </c>
      <c r="B189" s="11" t="str">
        <f>IF(MATRIX!B189&lt;&gt;0,MATRIX!B189,"-")</f>
        <v>Connect 122</v>
      </c>
      <c r="D189" t="b">
        <f>ISNUMBER(MATRIX!G189)</f>
        <v>1</v>
      </c>
      <c r="E189" t="b">
        <f>ISNUMBER(MATRIX!H189)</f>
        <v>1</v>
      </c>
      <c r="G189" t="b">
        <f>AND(WM&lt;=MATRIX!N189,MATRIX!N189&lt;=PIU*WM)</f>
        <v>0</v>
      </c>
      <c r="H189" t="b">
        <f>AND(WM&lt;=MATRIX!O189,MATRIX!O189&lt;=PIU*WM)</f>
        <v>0</v>
      </c>
      <c r="J189" s="1" t="str">
        <f>IF(AND(D189,G189),CEILING(ML/MATRIX!G189,1),"")</f>
        <v/>
      </c>
      <c r="K189" s="1" t="str">
        <f>IF(AND(E189,H189),CEILING(ML/MATRIX!H189,1),"")</f>
        <v/>
      </c>
      <c r="M189" s="64" t="str">
        <f t="shared" si="47"/>
        <v/>
      </c>
      <c r="O189" s="62" t="str">
        <f>IF(ISNUMBER(M189),M189*MATRIX!E189,"-")</f>
        <v>-</v>
      </c>
      <c r="Q189" s="66" t="str">
        <f>IF(ISNUMBER($M189),IF(KP="kg",M189*MATRIX!CC189,M189*MATRIX!CC189*2.2),"-")</f>
        <v>-</v>
      </c>
      <c r="R189" s="65" t="str">
        <f t="shared" si="48"/>
        <v/>
      </c>
      <c r="T189" s="1" t="str">
        <f>IF(AND(VI&lt;100,ISNUMBER(M189),D189),MATRIX!N189,IF(AND(VI&gt;=100,ISNUMBER(M189),E189),MATRIX!O189,""))</f>
        <v/>
      </c>
      <c r="V189" s="70" t="str">
        <f>IF(ISNUMBER(T189),IF(VI&lt;100,T189*M189*MATRIX!G189,T189*M189*MATRIX!H189),"")</f>
        <v/>
      </c>
      <c r="X189" s="40" t="str">
        <f>IF(ISNUMBER(M189),IF(ISNUMBER(MATRIX!U189),IF(MATRIX!U189-INT(MATRIX!U189)=0,MATRIX!U189,"("&amp;MATRIX!U189&amp;")"),"n/a"),"")</f>
        <v/>
      </c>
      <c r="Y189" s="77"/>
      <c r="Z189" s="81" t="str">
        <f>IF(ISNUMBER(M189), IF(ISNUMBER(MATRIX!AZ189),M189*MATRIX!AZ189,"n/a"),"")</f>
        <v/>
      </c>
      <c r="AA189" s="77"/>
      <c r="AB189" s="83" t="str">
        <f>IF(ISNUMBER($M189), IF(ISNUMBER(MATRIX!BB189),$M189*MATRIX!BB189,"n/a"),"")</f>
        <v/>
      </c>
      <c r="AC189" s="77"/>
      <c r="AD189" s="81" t="str">
        <f>IF(ISNUMBER($M189), IF(ISNUMBER(MATRIX!BJ189),M189*MATRIX!BJ189,"n/a"),"")</f>
        <v/>
      </c>
      <c r="AE189" s="77" t="s">
        <v>434</v>
      </c>
      <c r="AF189" s="83" t="str">
        <f>IF(ISNUMBER($M189), IF(ISNUMBER(MATRIX!BL189),$M189*MATRIX!BL189,"n/a"),"")</f>
        <v/>
      </c>
      <c r="AH189" s="223" t="str">
        <f>IF(ISNUMBER($M189), IF(MV&gt;200,IF(ISNUMBER(MATRIX!CL189),MATRIX!CL189,"n/a"),IF(ISNUMBER(MATRIX!CH189),MATRIX!CH189,"n/a")),"")</f>
        <v/>
      </c>
      <c r="AI189" s="1"/>
      <c r="AJ189" s="1" t="str">
        <f>IF(ISNUMBER(M189),IF(AND(ISNUMBER('HI-Z-OUTPUT'!AV189),'HI-Z-OUTPUT'!AV189&lt;&gt;0),'HI-Z-OUTPUT'!AV189,'Hi-Z-INPUT'!$K$7*'Hi-Z-INPUT'!$K$11),"")</f>
        <v/>
      </c>
      <c r="AK189" s="1"/>
      <c r="AL189" s="161" t="str">
        <f t="shared" si="49"/>
        <v/>
      </c>
      <c r="AM189" s="1"/>
      <c r="AN189" s="124" t="str">
        <f>IF(ISNUMBER($M189),IF(MV&lt;200,IF(ISNUMBER(MATRIX!BA189),ROUND(MATRIX!BA189/1000*IDLE*CKWH,2),"-"),IF(ISNUMBER(MATRIX!BK189),ROUND(MATRIX!BK189/1000*IDLE*CKWH,2),"-")),"")</f>
        <v/>
      </c>
      <c r="AO189" s="125" t="str">
        <f t="shared" si="50"/>
        <v/>
      </c>
      <c r="AQ189" s="104" t="str">
        <f>IF(ISNUMBER($M189),IF(MV&lt;200,IF(ISNUMBER(MATRIX!BC189),ROUND(MATRIX!BC189/1000*RUNNING*CKWH,2),"-"),IF(ISNUMBER(MATRIX!BM189),ROUND(MATRIX!BM189/1000*RUNNING*CKWH,2),"-")),"")</f>
        <v/>
      </c>
      <c r="AR189" s="130" t="str">
        <f t="shared" si="51"/>
        <v/>
      </c>
      <c r="AT189" s="104"/>
      <c r="AU189" s="130" t="str">
        <f t="shared" si="52"/>
        <v/>
      </c>
      <c r="AW189" s="129" t="str">
        <f t="shared" si="45"/>
        <v/>
      </c>
      <c r="AX189" s="127" t="str">
        <f t="shared" si="53"/>
        <v/>
      </c>
      <c r="AZ189" s="101" t="str">
        <f>IF(ISNUMBER(M189),IF(ISNUMBER(MATRIX!BU189),M189*MATRIX!BU189,"n/a"),"")</f>
        <v/>
      </c>
      <c r="BA189" s="72"/>
      <c r="BB189" s="72" t="str">
        <f>IF(ISNUMBER(M189),IF(ISNUMBER(MATRIX!BV189*AL189),M189*MATRIX!BV189*AL189,"n/a"),"")</f>
        <v/>
      </c>
      <c r="BC189" s="72"/>
      <c r="BD189" s="100" t="str">
        <f t="shared" si="54"/>
        <v/>
      </c>
      <c r="BE189" s="96"/>
      <c r="BF189" s="157" t="str">
        <f t="shared" si="46"/>
        <v/>
      </c>
      <c r="BG189" s="158" t="str">
        <f t="shared" si="55"/>
        <v/>
      </c>
      <c r="BI189" s="85" t="str">
        <f>IF(ISNUMBER(M189),IF(ISNUMBER(MATRIX!Y189),MATRIX!Y189,"n/a"),"")</f>
        <v/>
      </c>
      <c r="BJ189" s="86" t="str">
        <f t="shared" si="56"/>
        <v/>
      </c>
    </row>
    <row r="190" spans="1:62">
      <c r="A190" s="39" t="str">
        <f>MATRIX!A190</f>
        <v>BLAZE</v>
      </c>
      <c r="B190" s="11" t="str">
        <f>IF(MATRIX!B190&lt;&gt;0,MATRIX!B190,"-")</f>
        <v>Connect 252</v>
      </c>
      <c r="D190" t="b">
        <f>ISNUMBER(MATRIX!G190)</f>
        <v>1</v>
      </c>
      <c r="E190" t="b">
        <f>ISNUMBER(MATRIX!H190)</f>
        <v>1</v>
      </c>
      <c r="G190" t="b">
        <f>AND(WM&lt;=MATRIX!N190,MATRIX!N190&lt;=PIU*WM)</f>
        <v>0</v>
      </c>
      <c r="H190" t="b">
        <f>AND(WM&lt;=MATRIX!O190,MATRIX!O190&lt;=PIU*WM)</f>
        <v>0</v>
      </c>
      <c r="J190" s="1" t="str">
        <f>IF(AND(D190,G190),CEILING(ML/MATRIX!G190,1),"")</f>
        <v/>
      </c>
      <c r="K190" s="1" t="str">
        <f>IF(AND(E190,H190),CEILING(ML/MATRIX!H190,1),"")</f>
        <v/>
      </c>
      <c r="M190" s="64" t="str">
        <f t="shared" si="47"/>
        <v/>
      </c>
      <c r="O190" s="62" t="str">
        <f>IF(ISNUMBER(M190),M190*MATRIX!E190,"-")</f>
        <v>-</v>
      </c>
      <c r="Q190" s="66" t="str">
        <f>IF(ISNUMBER($M190),IF(KP="kg",M190*MATRIX!CC190,M190*MATRIX!CC190*2.2),"-")</f>
        <v>-</v>
      </c>
      <c r="R190" s="65" t="str">
        <f t="shared" si="48"/>
        <v/>
      </c>
      <c r="T190" s="1" t="str">
        <f>IF(AND(VI&lt;100,ISNUMBER(M190),D190),MATRIX!N190,IF(AND(VI&gt;=100,ISNUMBER(M190),E190),MATRIX!O190,""))</f>
        <v/>
      </c>
      <c r="V190" s="70" t="str">
        <f>IF(ISNUMBER(T190),IF(VI&lt;100,T190*M190*MATRIX!G190,T190*M190*MATRIX!H190),"")</f>
        <v/>
      </c>
      <c r="X190" s="40" t="str">
        <f>IF(ISNUMBER(M190),IF(ISNUMBER(MATRIX!U190),IF(MATRIX!U190-INT(MATRIX!U190)=0,MATRIX!U190,"("&amp;MATRIX!U190&amp;")"),"n/a"),"")</f>
        <v/>
      </c>
      <c r="Y190" s="77"/>
      <c r="Z190" s="81" t="str">
        <f>IF(ISNUMBER(M190), IF(ISNUMBER(MATRIX!AZ190),M190*MATRIX!AZ190,"n/a"),"")</f>
        <v/>
      </c>
      <c r="AA190" s="77"/>
      <c r="AB190" s="83" t="str">
        <f>IF(ISNUMBER($M190), IF(ISNUMBER(MATRIX!BB190),$M190*MATRIX!BB190,"n/a"),"")</f>
        <v/>
      </c>
      <c r="AC190" s="77"/>
      <c r="AD190" s="81" t="str">
        <f>IF(ISNUMBER($M190), IF(ISNUMBER(MATRIX!BJ190),M190*MATRIX!BJ190,"n/a"),"")</f>
        <v/>
      </c>
      <c r="AE190" s="77" t="s">
        <v>434</v>
      </c>
      <c r="AF190" s="83" t="str">
        <f>IF(ISNUMBER($M190), IF(ISNUMBER(MATRIX!BL190),$M190*MATRIX!BL190,"n/a"),"")</f>
        <v/>
      </c>
      <c r="AH190" s="223" t="str">
        <f>IF(ISNUMBER($M190), IF(MV&gt;200,IF(ISNUMBER(MATRIX!CL190),MATRIX!CL190,"n/a"),IF(ISNUMBER(MATRIX!CH190),MATRIX!CH190,"n/a")),"")</f>
        <v/>
      </c>
      <c r="AI190" s="1"/>
      <c r="AJ190" s="1" t="str">
        <f>IF(ISNUMBER(M190),IF(AND(ISNUMBER('HI-Z-OUTPUT'!AV190),'HI-Z-OUTPUT'!AV190&lt;&gt;0),'HI-Z-OUTPUT'!AV190,'Hi-Z-INPUT'!$K$7*'Hi-Z-INPUT'!$K$11),"")</f>
        <v/>
      </c>
      <c r="AK190" s="1"/>
      <c r="AL190" s="161" t="str">
        <f t="shared" si="49"/>
        <v/>
      </c>
      <c r="AM190" s="1"/>
      <c r="AN190" s="124" t="str">
        <f>IF(ISNUMBER($M190),IF(MV&lt;200,IF(ISNUMBER(MATRIX!BA190),ROUND(MATRIX!BA190/1000*IDLE*CKWH,2),"-"),IF(ISNUMBER(MATRIX!BK190),ROUND(MATRIX!BK190/1000*IDLE*CKWH,2),"-")),"")</f>
        <v/>
      </c>
      <c r="AO190" s="125" t="str">
        <f t="shared" si="50"/>
        <v/>
      </c>
      <c r="AQ190" s="104" t="str">
        <f>IF(ISNUMBER($M190),IF(MV&lt;200,IF(ISNUMBER(MATRIX!BC190),ROUND(MATRIX!BC190/1000*RUNNING*CKWH,2),"-"),IF(ISNUMBER(MATRIX!BM190),ROUND(MATRIX!BM190/1000*RUNNING*CKWH,2),"-")),"")</f>
        <v/>
      </c>
      <c r="AR190" s="130" t="str">
        <f t="shared" si="51"/>
        <v/>
      </c>
      <c r="AT190" s="104"/>
      <c r="AU190" s="130" t="str">
        <f t="shared" si="52"/>
        <v/>
      </c>
      <c r="AW190" s="129" t="str">
        <f t="shared" si="45"/>
        <v/>
      </c>
      <c r="AX190" s="127" t="str">
        <f t="shared" si="53"/>
        <v/>
      </c>
      <c r="AZ190" s="101" t="str">
        <f>IF(ISNUMBER(M190),IF(ISNUMBER(MATRIX!BU190),M190*MATRIX!BU190,"n/a"),"")</f>
        <v/>
      </c>
      <c r="BA190" s="72"/>
      <c r="BB190" s="72" t="str">
        <f>IF(ISNUMBER(M190),IF(ISNUMBER(MATRIX!BV190*AL190),M190*MATRIX!BV190*AL190,"n/a"),"")</f>
        <v/>
      </c>
      <c r="BC190" s="72"/>
      <c r="BD190" s="100" t="str">
        <f t="shared" si="54"/>
        <v/>
      </c>
      <c r="BE190" s="96"/>
      <c r="BF190" s="157" t="str">
        <f t="shared" si="46"/>
        <v/>
      </c>
      <c r="BG190" s="158" t="str">
        <f t="shared" si="55"/>
        <v/>
      </c>
      <c r="BI190" s="85" t="str">
        <f>IF(ISNUMBER(M190),IF(ISNUMBER(MATRIX!Y190),MATRIX!Y190,"n/a"),"")</f>
        <v/>
      </c>
      <c r="BJ190" s="86" t="str">
        <f t="shared" si="56"/>
        <v/>
      </c>
    </row>
    <row r="191" spans="1:62">
      <c r="A191" s="39" t="str">
        <f>MATRIX!A191</f>
        <v>BLAZE</v>
      </c>
      <c r="B191" s="11" t="str">
        <f>IF(MATRIX!B191&lt;&gt;0,MATRIX!B191,"-")</f>
        <v>Connect 254</v>
      </c>
      <c r="D191" t="b">
        <f>ISNUMBER(MATRIX!G191)</f>
        <v>1</v>
      </c>
      <c r="E191" t="b">
        <f>ISNUMBER(MATRIX!H191)</f>
        <v>1</v>
      </c>
      <c r="G191" t="b">
        <f>AND(WM&lt;=MATRIX!N191,MATRIX!N191&lt;=PIU*WM)</f>
        <v>0</v>
      </c>
      <c r="H191" t="b">
        <f>AND(WM&lt;=MATRIX!O191,MATRIX!O191&lt;=PIU*WM)</f>
        <v>0</v>
      </c>
      <c r="J191" s="1" t="str">
        <f>IF(AND(D191,G191),CEILING(ML/MATRIX!G191,1),"")</f>
        <v/>
      </c>
      <c r="K191" s="1" t="str">
        <f>IF(AND(E191,H191),CEILING(ML/MATRIX!H191,1),"")</f>
        <v/>
      </c>
      <c r="M191" s="64" t="str">
        <f t="shared" si="47"/>
        <v/>
      </c>
      <c r="O191" s="62" t="str">
        <f>IF(ISNUMBER(M191),M191*MATRIX!E191,"-")</f>
        <v>-</v>
      </c>
      <c r="Q191" s="66" t="str">
        <f>IF(ISNUMBER($M191),IF(KP="kg",M191*MATRIX!CC191,M191*MATRIX!CC191*2.2),"-")</f>
        <v>-</v>
      </c>
      <c r="R191" s="65" t="str">
        <f t="shared" si="48"/>
        <v/>
      </c>
      <c r="T191" s="1" t="str">
        <f>IF(AND(VI&lt;100,ISNUMBER(M191),D191),MATRIX!N191,IF(AND(VI&gt;=100,ISNUMBER(M191),E191),MATRIX!O191,""))</f>
        <v/>
      </c>
      <c r="V191" s="70" t="str">
        <f>IF(ISNUMBER(T191),IF(VI&lt;100,T191*M191*MATRIX!G191,T191*M191*MATRIX!H191),"")</f>
        <v/>
      </c>
      <c r="X191" s="40" t="str">
        <f>IF(ISNUMBER(M191),IF(ISNUMBER(MATRIX!U191),IF(MATRIX!U191-INT(MATRIX!U191)=0,MATRIX!U191,"("&amp;MATRIX!U191&amp;")"),"n/a"),"")</f>
        <v/>
      </c>
      <c r="Y191" s="77"/>
      <c r="Z191" s="81" t="str">
        <f>IF(ISNUMBER(M191), IF(ISNUMBER(MATRIX!AZ191),M191*MATRIX!AZ191,"n/a"),"")</f>
        <v/>
      </c>
      <c r="AA191" s="77"/>
      <c r="AB191" s="83" t="str">
        <f>IF(ISNUMBER($M191), IF(ISNUMBER(MATRIX!BB191),$M191*MATRIX!BB191,"n/a"),"")</f>
        <v/>
      </c>
      <c r="AC191" s="77"/>
      <c r="AD191" s="81" t="str">
        <f>IF(ISNUMBER($M191), IF(ISNUMBER(MATRIX!BJ191),M191*MATRIX!BJ191,"n/a"),"")</f>
        <v/>
      </c>
      <c r="AE191" s="77" t="s">
        <v>434</v>
      </c>
      <c r="AF191" s="83" t="str">
        <f>IF(ISNUMBER($M191), IF(ISNUMBER(MATRIX!BL191),$M191*MATRIX!BL191,"n/a"),"")</f>
        <v/>
      </c>
      <c r="AH191" s="223" t="str">
        <f>IF(ISNUMBER($M191), IF(MV&gt;200,IF(ISNUMBER(MATRIX!CL191),MATRIX!CL191,"n/a"),IF(ISNUMBER(MATRIX!CH191),MATRIX!CH191,"n/a")),"")</f>
        <v/>
      </c>
      <c r="AI191" s="1"/>
      <c r="AJ191" s="1" t="str">
        <f>IF(ISNUMBER(M191),IF(AND(ISNUMBER('HI-Z-OUTPUT'!AV191),'HI-Z-OUTPUT'!AV191&lt;&gt;0),'HI-Z-OUTPUT'!AV191,'Hi-Z-INPUT'!$K$7*'Hi-Z-INPUT'!$K$11),"")</f>
        <v/>
      </c>
      <c r="AK191" s="1"/>
      <c r="AL191" s="161" t="str">
        <f t="shared" si="49"/>
        <v/>
      </c>
      <c r="AM191" s="1"/>
      <c r="AN191" s="124" t="str">
        <f>IF(ISNUMBER($M191),IF(MV&lt;200,IF(ISNUMBER(MATRIX!BA191),ROUND(MATRIX!BA191/1000*IDLE*CKWH,2),"-"),IF(ISNUMBER(MATRIX!BK191),ROUND(MATRIX!BK191/1000*IDLE*CKWH,2),"-")),"")</f>
        <v/>
      </c>
      <c r="AO191" s="125" t="str">
        <f t="shared" si="50"/>
        <v/>
      </c>
      <c r="AQ191" s="104" t="str">
        <f>IF(ISNUMBER($M191),IF(MV&lt;200,IF(ISNUMBER(MATRIX!BC191),ROUND(MATRIX!BC191/1000*RUNNING*CKWH,2),"-"),IF(ISNUMBER(MATRIX!BM191),ROUND(MATRIX!BM191/1000*RUNNING*CKWH,2),"-")),"")</f>
        <v/>
      </c>
      <c r="AR191" s="130" t="str">
        <f t="shared" si="51"/>
        <v/>
      </c>
      <c r="AT191" s="104"/>
      <c r="AU191" s="130" t="str">
        <f t="shared" si="52"/>
        <v/>
      </c>
      <c r="AW191" s="129" t="str">
        <f t="shared" si="45"/>
        <v/>
      </c>
      <c r="AX191" s="127" t="str">
        <f t="shared" si="53"/>
        <v/>
      </c>
      <c r="AZ191" s="101" t="str">
        <f>IF(ISNUMBER(M191),IF(ISNUMBER(MATRIX!BU191),M191*MATRIX!BU191,"n/a"),"")</f>
        <v/>
      </c>
      <c r="BA191" s="72"/>
      <c r="BB191" s="72" t="str">
        <f>IF(ISNUMBER(M191),IF(ISNUMBER(MATRIX!BV191*AL191),M191*MATRIX!BV191*AL191,"n/a"),"")</f>
        <v/>
      </c>
      <c r="BC191" s="72"/>
      <c r="BD191" s="100" t="str">
        <f t="shared" si="54"/>
        <v/>
      </c>
      <c r="BE191" s="96"/>
      <c r="BF191" s="157" t="str">
        <f t="shared" si="46"/>
        <v/>
      </c>
      <c r="BG191" s="158" t="str">
        <f t="shared" si="55"/>
        <v/>
      </c>
      <c r="BI191" s="85" t="str">
        <f>IF(ISNUMBER(M191),IF(ISNUMBER(MATRIX!Y191),MATRIX!Y191,"n/a"),"")</f>
        <v/>
      </c>
      <c r="BJ191" s="86" t="str">
        <f t="shared" si="56"/>
        <v/>
      </c>
    </row>
    <row r="192" spans="1:62">
      <c r="A192" s="39" t="str">
        <f>MATRIX!A192</f>
        <v>BLAZE</v>
      </c>
      <c r="B192" s="11" t="str">
        <f>IF(MATRIX!B192&lt;&gt;0,MATRIX!B192,"-")</f>
        <v>Connect 504</v>
      </c>
      <c r="D192" t="b">
        <f>ISNUMBER(MATRIX!G192)</f>
        <v>1</v>
      </c>
      <c r="E192" t="b">
        <f>ISNUMBER(MATRIX!H192)</f>
        <v>1</v>
      </c>
      <c r="G192" t="b">
        <f>AND(WM&lt;=MATRIX!N192,MATRIX!N192&lt;=PIU*WM)</f>
        <v>0</v>
      </c>
      <c r="H192" t="b">
        <f>AND(WM&lt;=MATRIX!O192,MATRIX!O192&lt;=PIU*WM)</f>
        <v>0</v>
      </c>
      <c r="J192" s="1" t="str">
        <f>IF(AND(D192,G192),CEILING(ML/MATRIX!G192,1),"")</f>
        <v/>
      </c>
      <c r="K192" s="1" t="str">
        <f>IF(AND(E192,H192),CEILING(ML/MATRIX!H192,1),"")</f>
        <v/>
      </c>
      <c r="M192" s="64" t="str">
        <f t="shared" si="47"/>
        <v/>
      </c>
      <c r="O192" s="62" t="str">
        <f>IF(ISNUMBER(M192),M192*MATRIX!E192,"-")</f>
        <v>-</v>
      </c>
      <c r="Q192" s="66" t="str">
        <f>IF(ISNUMBER($M192),IF(KP="kg",M192*MATRIX!CC192,M192*MATRIX!CC192*2.2),"-")</f>
        <v>-</v>
      </c>
      <c r="R192" s="65" t="str">
        <f t="shared" si="48"/>
        <v/>
      </c>
      <c r="T192" s="1" t="str">
        <f>IF(AND(VI&lt;100,ISNUMBER(M192),D192),MATRIX!N192,IF(AND(VI&gt;=100,ISNUMBER(M192),E192),MATRIX!O192,""))</f>
        <v/>
      </c>
      <c r="V192" s="70" t="str">
        <f>IF(ISNUMBER(T192),IF(VI&lt;100,T192*M192*MATRIX!G192,T192*M192*MATRIX!H192),"")</f>
        <v/>
      </c>
      <c r="X192" s="40" t="str">
        <f>IF(ISNUMBER(M192),IF(ISNUMBER(MATRIX!U192),IF(MATRIX!U192-INT(MATRIX!U192)=0,MATRIX!U192,"("&amp;MATRIX!U192&amp;")"),"n/a"),"")</f>
        <v/>
      </c>
      <c r="Y192" s="77"/>
      <c r="Z192" s="81" t="str">
        <f>IF(ISNUMBER(M192), IF(ISNUMBER(MATRIX!AZ192),M192*MATRIX!AZ192,"n/a"),"")</f>
        <v/>
      </c>
      <c r="AA192" s="77"/>
      <c r="AB192" s="83" t="str">
        <f>IF(ISNUMBER($M192), IF(ISNUMBER(MATRIX!BB192),$M192*MATRIX!BB192,"n/a"),"")</f>
        <v/>
      </c>
      <c r="AC192" s="77"/>
      <c r="AD192" s="81" t="str">
        <f>IF(ISNUMBER($M192), IF(ISNUMBER(MATRIX!BJ192),M192*MATRIX!BJ192,"n/a"),"")</f>
        <v/>
      </c>
      <c r="AE192" s="77" t="s">
        <v>434</v>
      </c>
      <c r="AF192" s="83" t="str">
        <f>IF(ISNUMBER($M192), IF(ISNUMBER(MATRIX!BL192),$M192*MATRIX!BL192,"n/a"),"")</f>
        <v/>
      </c>
      <c r="AH192" s="223" t="str">
        <f>IF(ISNUMBER($M192), IF(MV&gt;200,IF(ISNUMBER(MATRIX!CL192),MATRIX!CL192,"n/a"),IF(ISNUMBER(MATRIX!CH192),MATRIX!CH192,"n/a")),"")</f>
        <v/>
      </c>
      <c r="AI192" s="1"/>
      <c r="AJ192" s="1" t="str">
        <f>IF(ISNUMBER(M192),IF(AND(ISNUMBER('HI-Z-OUTPUT'!AV192),'HI-Z-OUTPUT'!AV192&lt;&gt;0),'HI-Z-OUTPUT'!AV192,'Hi-Z-INPUT'!$K$7*'Hi-Z-INPUT'!$K$11),"")</f>
        <v/>
      </c>
      <c r="AK192" s="1"/>
      <c r="AL192" s="161" t="str">
        <f t="shared" si="49"/>
        <v/>
      </c>
      <c r="AM192" s="1"/>
      <c r="AN192" s="124" t="str">
        <f>IF(ISNUMBER($M192),IF(MV&lt;200,IF(ISNUMBER(MATRIX!BA192),ROUND(MATRIX!BA192/1000*IDLE*CKWH,2),"-"),IF(ISNUMBER(MATRIX!BK192),ROUND(MATRIX!BK192/1000*IDLE*CKWH,2),"-")),"")</f>
        <v/>
      </c>
      <c r="AO192" s="125" t="str">
        <f t="shared" si="50"/>
        <v/>
      </c>
      <c r="AQ192" s="104" t="str">
        <f>IF(ISNUMBER($M192),IF(MV&lt;200,IF(ISNUMBER(MATRIX!BC192),ROUND(MATRIX!BC192/1000*RUNNING*CKWH,2),"-"),IF(ISNUMBER(MATRIX!BM192),ROUND(MATRIX!BM192/1000*RUNNING*CKWH,2),"-")),"")</f>
        <v/>
      </c>
      <c r="AR192" s="130" t="str">
        <f t="shared" si="51"/>
        <v/>
      </c>
      <c r="AT192" s="104"/>
      <c r="AU192" s="130" t="str">
        <f t="shared" si="52"/>
        <v/>
      </c>
      <c r="AW192" s="129" t="str">
        <f t="shared" si="45"/>
        <v/>
      </c>
      <c r="AX192" s="127" t="str">
        <f t="shared" si="53"/>
        <v/>
      </c>
      <c r="AZ192" s="101" t="str">
        <f>IF(ISNUMBER(M192),IF(ISNUMBER(MATRIX!BU192),M192*MATRIX!BU192,"n/a"),"")</f>
        <v/>
      </c>
      <c r="BA192" s="72"/>
      <c r="BB192" s="72" t="str">
        <f>IF(ISNUMBER(M192),IF(ISNUMBER(MATRIX!BV192*AL192),M192*MATRIX!BV192*AL192,"n/a"),"")</f>
        <v/>
      </c>
      <c r="BC192" s="72"/>
      <c r="BD192" s="100" t="str">
        <f t="shared" si="54"/>
        <v/>
      </c>
      <c r="BE192" s="96"/>
      <c r="BF192" s="157" t="str">
        <f t="shared" si="46"/>
        <v/>
      </c>
      <c r="BG192" s="158" t="str">
        <f t="shared" si="55"/>
        <v/>
      </c>
      <c r="BI192" s="85" t="str">
        <f>IF(ISNUMBER(M192),IF(ISNUMBER(MATRIX!Y192),MATRIX!Y192,"n/a"),"")</f>
        <v/>
      </c>
      <c r="BJ192" s="86" t="str">
        <f t="shared" si="56"/>
        <v/>
      </c>
    </row>
    <row r="193" spans="1:62">
      <c r="A193" s="210" t="str">
        <f>MATRIX!A193</f>
        <v>BLAZE</v>
      </c>
      <c r="B193" s="11" t="str">
        <f>IF(MATRIX!B193&lt;&gt;0,MATRIX!B193,"-")</f>
        <v>Connect 508</v>
      </c>
      <c r="D193" t="b">
        <f>ISNUMBER(MATRIX!G193)</f>
        <v>1</v>
      </c>
      <c r="E193" t="b">
        <f>ISNUMBER(MATRIX!H193)</f>
        <v>1</v>
      </c>
      <c r="G193" t="b">
        <f>AND(WM&lt;=MATRIX!N193,MATRIX!N193&lt;=PIU*WM)</f>
        <v>0</v>
      </c>
      <c r="H193" t="b">
        <f>AND(WM&lt;=MATRIX!O193,MATRIX!O193&lt;=PIU*WM)</f>
        <v>0</v>
      </c>
      <c r="J193" s="1" t="str">
        <f>IF(AND(D193,G193),CEILING(ML/MATRIX!G193,1),"")</f>
        <v/>
      </c>
      <c r="K193" s="1" t="str">
        <f>IF(AND(E193,H193),CEILING(ML/MATRIX!H193,1),"")</f>
        <v/>
      </c>
      <c r="M193" s="64" t="str">
        <f t="shared" si="47"/>
        <v/>
      </c>
      <c r="O193" s="62" t="str">
        <f>IF(ISNUMBER(M193),M193*MATRIX!E193,"-")</f>
        <v>-</v>
      </c>
      <c r="Q193" s="66" t="str">
        <f>IF(ISNUMBER($M193),IF(KP="kg",M193*MATRIX!CC193,M193*MATRIX!CC193*2.2),"-")</f>
        <v>-</v>
      </c>
      <c r="R193" s="65" t="str">
        <f t="shared" si="48"/>
        <v/>
      </c>
      <c r="T193" s="1" t="str">
        <f>IF(AND(VI&lt;100,ISNUMBER(M193),D193),MATRIX!N193,IF(AND(VI&gt;=100,ISNUMBER(M193),E193),MATRIX!O193,""))</f>
        <v/>
      </c>
      <c r="V193" s="70" t="str">
        <f>IF(ISNUMBER(T193),IF(VI&lt;100,T193*M193*MATRIX!G193,T193*M193*MATRIX!H193),"")</f>
        <v/>
      </c>
      <c r="X193" s="40" t="str">
        <f>IF(ISNUMBER(M193),IF(ISNUMBER(MATRIX!U193),IF(MATRIX!U193-INT(MATRIX!U193)=0,MATRIX!U193,"("&amp;MATRIX!U193&amp;")"),"n/a"),"")</f>
        <v/>
      </c>
      <c r="Y193" s="77"/>
      <c r="Z193" s="81" t="str">
        <f>IF(ISNUMBER(M193), IF(ISNUMBER(MATRIX!AZ193),M193*MATRIX!AZ193,"n/a"),"")</f>
        <v/>
      </c>
      <c r="AA193" s="77"/>
      <c r="AB193" s="83" t="str">
        <f>IF(ISNUMBER($M193), IF(ISNUMBER(MATRIX!BB193),$M193*MATRIX!BB193,"n/a"),"")</f>
        <v/>
      </c>
      <c r="AC193" s="77"/>
      <c r="AD193" s="81" t="str">
        <f>IF(ISNUMBER($M193), IF(ISNUMBER(MATRIX!BJ193),M193*MATRIX!BJ193,"n/a"),"")</f>
        <v/>
      </c>
      <c r="AE193" s="77" t="s">
        <v>434</v>
      </c>
      <c r="AF193" s="83" t="str">
        <f>IF(ISNUMBER($M193), IF(ISNUMBER(MATRIX!BL193),$M193*MATRIX!BL193,"n/a"),"")</f>
        <v/>
      </c>
      <c r="AH193" s="223" t="str">
        <f>IF(ISNUMBER($M193), IF(MV&gt;200,IF(ISNUMBER(MATRIX!CL193),MATRIX!CL193,"n/a"),IF(ISNUMBER(MATRIX!CH193),MATRIX!CH193,"n/a")),"")</f>
        <v/>
      </c>
      <c r="AI193" s="1"/>
      <c r="AJ193" s="1" t="str">
        <f>IF(ISNUMBER(M193),IF(AND(ISNUMBER('HI-Z-OUTPUT'!AV193),'HI-Z-OUTPUT'!AV193&lt;&gt;0),'HI-Z-OUTPUT'!AV193,'Hi-Z-INPUT'!$K$7*'Hi-Z-INPUT'!$K$11),"")</f>
        <v/>
      </c>
      <c r="AK193" s="1"/>
      <c r="AL193" s="161" t="str">
        <f t="shared" si="49"/>
        <v/>
      </c>
      <c r="AM193" s="1"/>
      <c r="AN193" s="124" t="str">
        <f>IF(ISNUMBER($M193),IF(MV&lt;200,IF(ISNUMBER(MATRIX!BA193),ROUND(MATRIX!BA193/1000*IDLE*CKWH,2),"-"),IF(ISNUMBER(MATRIX!BK193),ROUND(MATRIX!BK193/1000*IDLE*CKWH,2),"-")),"")</f>
        <v/>
      </c>
      <c r="AO193" s="125" t="str">
        <f t="shared" si="50"/>
        <v/>
      </c>
      <c r="AQ193" s="104" t="str">
        <f>IF(ISNUMBER($M193),IF(MV&lt;200,IF(ISNUMBER(MATRIX!BC193),ROUND(MATRIX!BC193/1000*RUNNING*CKWH,2),"-"),IF(ISNUMBER(MATRIX!BM193),ROUND(MATRIX!BM193/1000*RUNNING*CKWH,2),"-")),"")</f>
        <v/>
      </c>
      <c r="AR193" s="130" t="str">
        <f t="shared" si="51"/>
        <v/>
      </c>
      <c r="AT193" s="104"/>
      <c r="AU193" s="130" t="str">
        <f t="shared" si="52"/>
        <v/>
      </c>
      <c r="AW193" s="129" t="str">
        <f t="shared" si="45"/>
        <v/>
      </c>
      <c r="AX193" s="127" t="str">
        <f t="shared" si="53"/>
        <v/>
      </c>
      <c r="AZ193" s="101" t="str">
        <f>IF(ISNUMBER(M193),IF(ISNUMBER(MATRIX!BU193),M193*MATRIX!BU193,"n/a"),"")</f>
        <v/>
      </c>
      <c r="BA193" s="72"/>
      <c r="BB193" s="72" t="str">
        <f>IF(ISNUMBER(M193),IF(ISNUMBER(MATRIX!BV193*AL193),M193*MATRIX!BV193*AL193,"n/a"),"")</f>
        <v/>
      </c>
      <c r="BC193" s="72"/>
      <c r="BD193" s="100" t="str">
        <f t="shared" si="54"/>
        <v/>
      </c>
      <c r="BE193" s="96"/>
      <c r="BF193" s="157" t="str">
        <f t="shared" si="46"/>
        <v/>
      </c>
      <c r="BG193" s="158" t="str">
        <f t="shared" si="55"/>
        <v/>
      </c>
      <c r="BI193" s="85" t="str">
        <f>IF(ISNUMBER(M193),IF(ISNUMBER(MATRIX!Y193),MATRIX!Y193,"n/a"),"")</f>
        <v/>
      </c>
      <c r="BJ193" s="86" t="str">
        <f t="shared" si="56"/>
        <v/>
      </c>
    </row>
    <row r="194" spans="1:62">
      <c r="A194" s="210" t="str">
        <f>MATRIX!A194</f>
        <v>BLAZE</v>
      </c>
      <c r="B194" s="11" t="str">
        <f>IF(MATRIX!B194&lt;&gt;0,MATRIX!B194,"-")</f>
        <v>Connect 1008</v>
      </c>
      <c r="D194" t="b">
        <f>ISNUMBER(MATRIX!G194)</f>
        <v>1</v>
      </c>
      <c r="E194" t="b">
        <f>ISNUMBER(MATRIX!H194)</f>
        <v>1</v>
      </c>
      <c r="G194" t="b">
        <f>AND(WM&lt;=MATRIX!N194,MATRIX!N194&lt;=PIU*WM)</f>
        <v>0</v>
      </c>
      <c r="H194" t="b">
        <f>AND(WM&lt;=MATRIX!O194,MATRIX!O194&lt;=PIU*WM)</f>
        <v>0</v>
      </c>
      <c r="J194" s="1" t="str">
        <f>IF(AND(D194,G194),CEILING(ML/MATRIX!G194,1),"")</f>
        <v/>
      </c>
      <c r="K194" s="1" t="str">
        <f>IF(AND(E194,H194),CEILING(ML/MATRIX!H194,1),"")</f>
        <v/>
      </c>
      <c r="M194" s="64" t="str">
        <f t="shared" si="47"/>
        <v/>
      </c>
      <c r="O194" s="62" t="str">
        <f>IF(ISNUMBER(M194),M194*MATRIX!E194,"-")</f>
        <v>-</v>
      </c>
      <c r="Q194" s="66" t="str">
        <f>IF(ISNUMBER($M194),IF(KP="kg",M194*MATRIX!CC194,M194*MATRIX!CC194*2.2),"-")</f>
        <v>-</v>
      </c>
      <c r="R194" s="65" t="str">
        <f t="shared" si="48"/>
        <v/>
      </c>
      <c r="T194" s="1" t="str">
        <f>IF(AND(VI&lt;100,ISNUMBER(M194),D194),MATRIX!N194,IF(AND(VI&gt;=100,ISNUMBER(M194),E194),MATRIX!O194,""))</f>
        <v/>
      </c>
      <c r="V194" s="70" t="str">
        <f>IF(ISNUMBER(T194),IF(VI&lt;100,T194*M194*MATRIX!G194,T194*M194*MATRIX!H194),"")</f>
        <v/>
      </c>
      <c r="X194" s="40" t="str">
        <f>IF(ISNUMBER(M194),IF(ISNUMBER(MATRIX!U194),IF(MATRIX!U194-INT(MATRIX!U194)=0,MATRIX!U194,"("&amp;MATRIX!U194&amp;")"),"n/a"),"")</f>
        <v/>
      </c>
      <c r="Y194" s="77"/>
      <c r="Z194" s="81" t="str">
        <f>IF(ISNUMBER(M194), IF(ISNUMBER(MATRIX!AZ194),M194*MATRIX!AZ194,"n/a"),"")</f>
        <v/>
      </c>
      <c r="AA194" s="77"/>
      <c r="AB194" s="83" t="str">
        <f>IF(ISNUMBER($M194), IF(ISNUMBER(MATRIX!BB194),$M194*MATRIX!BB194,"n/a"),"")</f>
        <v/>
      </c>
      <c r="AC194" s="77"/>
      <c r="AD194" s="81" t="str">
        <f>IF(ISNUMBER($M194), IF(ISNUMBER(MATRIX!BJ194),M194*MATRIX!BJ194,"n/a"),"")</f>
        <v/>
      </c>
      <c r="AE194" s="77" t="s">
        <v>434</v>
      </c>
      <c r="AF194" s="83" t="str">
        <f>IF(ISNUMBER($M194), IF(ISNUMBER(MATRIX!BL194),$M194*MATRIX!BL194,"n/a"),"")</f>
        <v/>
      </c>
      <c r="AH194" s="223" t="str">
        <f>IF(ISNUMBER($M194), IF(MV&gt;200,IF(ISNUMBER(MATRIX!CL194),MATRIX!CL194,"n/a"),IF(ISNUMBER(MATRIX!CH194),MATRIX!CH194,"n/a")),"")</f>
        <v/>
      </c>
      <c r="AI194" s="1"/>
      <c r="AJ194" s="1" t="str">
        <f>IF(ISNUMBER(M194),IF(AND(ISNUMBER('HI-Z-OUTPUT'!AV194),'HI-Z-OUTPUT'!AV194&lt;&gt;0),'HI-Z-OUTPUT'!AV194,'Hi-Z-INPUT'!$K$7*'Hi-Z-INPUT'!$K$11),"")</f>
        <v/>
      </c>
      <c r="AK194" s="1"/>
      <c r="AL194" s="161" t="str">
        <f t="shared" si="49"/>
        <v/>
      </c>
      <c r="AM194" s="1"/>
      <c r="AN194" s="124" t="str">
        <f>IF(ISNUMBER($M194),IF(MV&lt;200,IF(ISNUMBER(MATRIX!BA194),ROUND(MATRIX!BA194/1000*IDLE*CKWH,2),"-"),IF(ISNUMBER(MATRIX!BK194),ROUND(MATRIX!BK194/1000*IDLE*CKWH,2),"-")),"")</f>
        <v/>
      </c>
      <c r="AO194" s="125" t="str">
        <f t="shared" si="50"/>
        <v/>
      </c>
      <c r="AQ194" s="104" t="str">
        <f>IF(ISNUMBER($M194),IF(MV&lt;200,IF(ISNUMBER(MATRIX!BC194),ROUND(MATRIX!BC194/1000*RUNNING*CKWH,2),"-"),IF(ISNUMBER(MATRIX!BM194),ROUND(MATRIX!BM194/1000*RUNNING*CKWH,2),"-")),"")</f>
        <v/>
      </c>
      <c r="AR194" s="130" t="str">
        <f t="shared" si="51"/>
        <v/>
      </c>
      <c r="AT194" s="104"/>
      <c r="AU194" s="130" t="str">
        <f t="shared" si="52"/>
        <v/>
      </c>
      <c r="AW194" s="129" t="str">
        <f t="shared" si="45"/>
        <v/>
      </c>
      <c r="AX194" s="127" t="str">
        <f t="shared" si="53"/>
        <v/>
      </c>
      <c r="AZ194" s="101" t="str">
        <f>IF(ISNUMBER(M194),IF(ISNUMBER(MATRIX!BU194),M194*MATRIX!BU194,"n/a"),"")</f>
        <v/>
      </c>
      <c r="BA194" s="72"/>
      <c r="BB194" s="72" t="str">
        <f>IF(ISNUMBER(M194),IF(ISNUMBER(MATRIX!BV194*AL194),M194*MATRIX!BV194*AL194,"n/a"),"")</f>
        <v/>
      </c>
      <c r="BC194" s="72"/>
      <c r="BD194" s="100" t="str">
        <f t="shared" si="54"/>
        <v/>
      </c>
      <c r="BE194" s="96"/>
      <c r="BF194" s="157" t="str">
        <f t="shared" si="46"/>
        <v/>
      </c>
      <c r="BG194" s="158" t="str">
        <f t="shared" si="55"/>
        <v/>
      </c>
      <c r="BI194" s="85" t="str">
        <f>IF(ISNUMBER(M194),IF(ISNUMBER(MATRIX!Y194),MATRIX!Y194,"n/a"),"")</f>
        <v/>
      </c>
      <c r="BJ194" s="86" t="str">
        <f t="shared" si="56"/>
        <v/>
      </c>
    </row>
    <row r="195" spans="1:62">
      <c r="A195" s="210" t="str">
        <f>MATRIX!A195</f>
        <v>BLAZE</v>
      </c>
      <c r="B195" s="11" t="str">
        <f>IF(MATRIX!B195&lt;&gt;0,MATRIX!B195,"-")</f>
        <v>PowerZone 252</v>
      </c>
      <c r="D195" t="b">
        <f>ISNUMBER(MATRIX!G195)</f>
        <v>1</v>
      </c>
      <c r="E195" t="b">
        <f>ISNUMBER(MATRIX!H195)</f>
        <v>1</v>
      </c>
      <c r="G195" t="b">
        <f>AND(WM&lt;=MATRIX!N195,MATRIX!N195&lt;=PIU*WM)</f>
        <v>0</v>
      </c>
      <c r="H195" t="b">
        <f>AND(WM&lt;=MATRIX!O195,MATRIX!O195&lt;=PIU*WM)</f>
        <v>0</v>
      </c>
      <c r="J195" s="1" t="str">
        <f>IF(AND(D195,G195),CEILING(ML/MATRIX!G195,1),"")</f>
        <v/>
      </c>
      <c r="K195" s="1" t="str">
        <f>IF(AND(E195,H195),CEILING(ML/MATRIX!H195,1),"")</f>
        <v/>
      </c>
      <c r="M195" s="64" t="str">
        <f t="shared" si="47"/>
        <v/>
      </c>
      <c r="O195" s="62" t="str">
        <f>IF(ISNUMBER(M195),M195*MATRIX!E195,"-")</f>
        <v>-</v>
      </c>
      <c r="Q195" s="66" t="str">
        <f>IF(ISNUMBER($M195),IF(KP="kg",M195*MATRIX!CC195,M195*MATRIX!CC195*2.2),"-")</f>
        <v>-</v>
      </c>
      <c r="R195" s="65" t="str">
        <f t="shared" si="48"/>
        <v/>
      </c>
      <c r="T195" s="1" t="str">
        <f>IF(AND(VI&lt;100,ISNUMBER(M195),D195),MATRIX!N195,IF(AND(VI&gt;=100,ISNUMBER(M195),E195),MATRIX!O195,""))</f>
        <v/>
      </c>
      <c r="V195" s="70" t="str">
        <f>IF(ISNUMBER(T195),IF(VI&lt;100,T195*M195*MATRIX!G195,T195*M195*MATRIX!H195),"")</f>
        <v/>
      </c>
      <c r="X195" s="40" t="str">
        <f>IF(ISNUMBER(M195),IF(ISNUMBER(MATRIX!U195),IF(MATRIX!U195-INT(MATRIX!U195)=0,MATRIX!U195,"("&amp;MATRIX!U195&amp;")"),"n/a"),"")</f>
        <v/>
      </c>
      <c r="Y195" s="77"/>
      <c r="Z195" s="81" t="str">
        <f>IF(ISNUMBER(M195), IF(ISNUMBER(MATRIX!AZ195),M195*MATRIX!AZ195,"n/a"),"")</f>
        <v/>
      </c>
      <c r="AA195" s="77"/>
      <c r="AB195" s="83" t="str">
        <f>IF(ISNUMBER($M195), IF(ISNUMBER(MATRIX!BB195),$M195*MATRIX!BB195,"n/a"),"")</f>
        <v/>
      </c>
      <c r="AC195" s="77"/>
      <c r="AD195" s="81" t="str">
        <f>IF(ISNUMBER($M195), IF(ISNUMBER(MATRIX!BJ195),M195*MATRIX!BJ195,"n/a"),"")</f>
        <v/>
      </c>
      <c r="AE195" s="77" t="s">
        <v>434</v>
      </c>
      <c r="AF195" s="83" t="str">
        <f>IF(ISNUMBER($M195), IF(ISNUMBER(MATRIX!BL195),$M195*MATRIX!BL195,"n/a"),"")</f>
        <v/>
      </c>
      <c r="AH195" s="223" t="str">
        <f>IF(ISNUMBER($M195), IF(MV&gt;200,IF(ISNUMBER(MATRIX!CL195),MATRIX!CL195,"n/a"),IF(ISNUMBER(MATRIX!CH195),MATRIX!CH195,"n/a")),"")</f>
        <v/>
      </c>
      <c r="AI195" s="1"/>
      <c r="AJ195" s="1" t="str">
        <f>IF(ISNUMBER(M195),IF(AND(ISNUMBER('HI-Z-OUTPUT'!AV195),'HI-Z-OUTPUT'!AV195&lt;&gt;0),'HI-Z-OUTPUT'!AV195,'Hi-Z-INPUT'!$K$7*'Hi-Z-INPUT'!$K$11),"")</f>
        <v/>
      </c>
      <c r="AK195" s="1"/>
      <c r="AL195" s="161" t="str">
        <f t="shared" si="49"/>
        <v/>
      </c>
      <c r="AM195" s="1"/>
      <c r="AN195" s="124" t="str">
        <f>IF(ISNUMBER($M195),IF(MV&lt;200,IF(ISNUMBER(MATRIX!BA195),ROUND(MATRIX!BA195/1000*IDLE*CKWH,2),"-"),IF(ISNUMBER(MATRIX!BK195),ROUND(MATRIX!BK195/1000*IDLE*CKWH,2),"-")),"")</f>
        <v/>
      </c>
      <c r="AO195" s="125" t="str">
        <f t="shared" si="50"/>
        <v/>
      </c>
      <c r="AQ195" s="104" t="str">
        <f>IF(ISNUMBER($M195),IF(MV&lt;200,IF(ISNUMBER(MATRIX!BC195),ROUND(MATRIX!BC195/1000*RUNNING*CKWH,2),"-"),IF(ISNUMBER(MATRIX!BM195),ROUND(MATRIX!BM195/1000*RUNNING*CKWH,2),"-")),"")</f>
        <v/>
      </c>
      <c r="AR195" s="130" t="str">
        <f t="shared" si="51"/>
        <v/>
      </c>
      <c r="AT195" s="104"/>
      <c r="AU195" s="130" t="str">
        <f t="shared" si="52"/>
        <v/>
      </c>
      <c r="AW195" s="129" t="str">
        <f t="shared" si="45"/>
        <v/>
      </c>
      <c r="AX195" s="127" t="str">
        <f t="shared" si="53"/>
        <v/>
      </c>
      <c r="AZ195" s="101" t="str">
        <f>IF(ISNUMBER(M195),IF(ISNUMBER(MATRIX!BU195),M195*MATRIX!BU195,"n/a"),"")</f>
        <v/>
      </c>
      <c r="BA195" s="72"/>
      <c r="BB195" s="72" t="str">
        <f>IF(ISNUMBER(M195),IF(ISNUMBER(MATRIX!BV195*AL195),M195*MATRIX!BV195*AL195,"n/a"),"")</f>
        <v/>
      </c>
      <c r="BC195" s="72"/>
      <c r="BD195" s="100" t="str">
        <f t="shared" si="54"/>
        <v/>
      </c>
      <c r="BE195" s="96"/>
      <c r="BF195" s="157" t="str">
        <f t="shared" si="46"/>
        <v/>
      </c>
      <c r="BG195" s="158" t="str">
        <f t="shared" si="55"/>
        <v/>
      </c>
      <c r="BI195" s="85" t="str">
        <f>IF(ISNUMBER(M195),IF(ISNUMBER(MATRIX!Y195),MATRIX!Y195,"n/a"),"")</f>
        <v/>
      </c>
      <c r="BJ195" s="86" t="str">
        <f t="shared" si="56"/>
        <v/>
      </c>
    </row>
    <row r="196" spans="1:62">
      <c r="A196" s="210" t="str">
        <f>MATRIX!A196</f>
        <v>BLAZE</v>
      </c>
      <c r="B196" s="11" t="str">
        <f>IF(MATRIX!B196&lt;&gt;0,MATRIX!B196,"-")</f>
        <v>PowerZone 504</v>
      </c>
      <c r="D196" t="b">
        <f>ISNUMBER(MATRIX!G196)</f>
        <v>1</v>
      </c>
      <c r="E196" t="b">
        <f>ISNUMBER(MATRIX!H196)</f>
        <v>1</v>
      </c>
      <c r="G196" t="b">
        <f>AND(WM&lt;=MATRIX!N196,MATRIX!N196&lt;=PIU*WM)</f>
        <v>0</v>
      </c>
      <c r="H196" t="b">
        <f>AND(WM&lt;=MATRIX!O196,MATRIX!O196&lt;=PIU*WM)</f>
        <v>0</v>
      </c>
      <c r="J196" s="1" t="str">
        <f>IF(AND(D196,G196),CEILING(ML/MATRIX!G196,1),"")</f>
        <v/>
      </c>
      <c r="K196" s="1" t="str">
        <f>IF(AND(E196,H196),CEILING(ML/MATRIX!H196,1),"")</f>
        <v/>
      </c>
      <c r="M196" s="64" t="str">
        <f t="shared" si="47"/>
        <v/>
      </c>
      <c r="O196" s="62" t="str">
        <f>IF(ISNUMBER(M196),M196*MATRIX!E196,"-")</f>
        <v>-</v>
      </c>
      <c r="Q196" s="66" t="str">
        <f>IF(ISNUMBER($M196),IF(KP="kg",M196*MATRIX!CC196,M196*MATRIX!CC196*2.2),"-")</f>
        <v>-</v>
      </c>
      <c r="R196" s="65" t="str">
        <f t="shared" si="48"/>
        <v/>
      </c>
      <c r="T196" s="1" t="str">
        <f>IF(AND(VI&lt;100,ISNUMBER(M196),D196),MATRIX!N196,IF(AND(VI&gt;=100,ISNUMBER(M196),E196),MATRIX!O196,""))</f>
        <v/>
      </c>
      <c r="V196" s="70" t="str">
        <f>IF(ISNUMBER(T196),IF(VI&lt;100,T196*M196*MATRIX!G196,T196*M196*MATRIX!H196),"")</f>
        <v/>
      </c>
      <c r="X196" s="40" t="str">
        <f>IF(ISNUMBER(M196),IF(ISNUMBER(MATRIX!U196),IF(MATRIX!U196-INT(MATRIX!U196)=0,MATRIX!U196,"("&amp;MATRIX!U196&amp;")"),"n/a"),"")</f>
        <v/>
      </c>
      <c r="Y196" s="77"/>
      <c r="Z196" s="81" t="str">
        <f>IF(ISNUMBER(M196), IF(ISNUMBER(MATRIX!AZ196),M196*MATRIX!AZ196,"n/a"),"")</f>
        <v/>
      </c>
      <c r="AA196" s="77"/>
      <c r="AB196" s="83" t="str">
        <f>IF(ISNUMBER($M196), IF(ISNUMBER(MATRIX!BB196),$M196*MATRIX!BB196,"n/a"),"")</f>
        <v/>
      </c>
      <c r="AC196" s="77"/>
      <c r="AD196" s="81" t="str">
        <f>IF(ISNUMBER($M196), IF(ISNUMBER(MATRIX!BJ196),M196*MATRIX!BJ196,"n/a"),"")</f>
        <v/>
      </c>
      <c r="AE196" s="77" t="s">
        <v>434</v>
      </c>
      <c r="AF196" s="83" t="str">
        <f>IF(ISNUMBER($M196), IF(ISNUMBER(MATRIX!BL196),$M196*MATRIX!BL196,"n/a"),"")</f>
        <v/>
      </c>
      <c r="AH196" s="223" t="str">
        <f>IF(ISNUMBER($M196), IF(MV&gt;200,IF(ISNUMBER(MATRIX!CL196),MATRIX!CL196,"n/a"),IF(ISNUMBER(MATRIX!CH196),MATRIX!CH196,"n/a")),"")</f>
        <v/>
      </c>
      <c r="AI196" s="1"/>
      <c r="AJ196" s="1" t="str">
        <f>IF(ISNUMBER(M196),IF(AND(ISNUMBER('HI-Z-OUTPUT'!AV196),'HI-Z-OUTPUT'!AV196&lt;&gt;0),'HI-Z-OUTPUT'!AV196,'Hi-Z-INPUT'!$K$7*'Hi-Z-INPUT'!$K$11),"")</f>
        <v/>
      </c>
      <c r="AK196" s="1"/>
      <c r="AL196" s="161" t="str">
        <f t="shared" si="49"/>
        <v/>
      </c>
      <c r="AM196" s="1"/>
      <c r="AN196" s="124" t="str">
        <f>IF(ISNUMBER($M196),IF(MV&lt;200,IF(ISNUMBER(MATRIX!BA196),ROUND(MATRIX!BA196/1000*IDLE*CKWH,2),"-"),IF(ISNUMBER(MATRIX!BK196),ROUND(MATRIX!BK196/1000*IDLE*CKWH,2),"-")),"")</f>
        <v/>
      </c>
      <c r="AO196" s="125" t="str">
        <f t="shared" si="50"/>
        <v/>
      </c>
      <c r="AQ196" s="104" t="str">
        <f>IF(ISNUMBER($M196),IF(MV&lt;200,IF(ISNUMBER(MATRIX!BC196),ROUND(MATRIX!BC196/1000*RUNNING*CKWH,2),"-"),IF(ISNUMBER(MATRIX!BM196),ROUND(MATRIX!BM196/1000*RUNNING*CKWH,2),"-")),"")</f>
        <v/>
      </c>
      <c r="AR196" s="130" t="str">
        <f t="shared" si="51"/>
        <v/>
      </c>
      <c r="AT196" s="104"/>
      <c r="AU196" s="130" t="str">
        <f t="shared" si="52"/>
        <v/>
      </c>
      <c r="AW196" s="129" t="str">
        <f t="shared" si="45"/>
        <v/>
      </c>
      <c r="AX196" s="127" t="str">
        <f t="shared" si="53"/>
        <v/>
      </c>
      <c r="AZ196" s="101" t="str">
        <f>IF(ISNUMBER(M196),IF(ISNUMBER(MATRIX!BU196),M196*MATRIX!BU196,"n/a"),"")</f>
        <v/>
      </c>
      <c r="BA196" s="72"/>
      <c r="BB196" s="72" t="str">
        <f>IF(ISNUMBER(M196),IF(ISNUMBER(MATRIX!BV196*AL196),M196*MATRIX!BV196*AL196,"n/a"),"")</f>
        <v/>
      </c>
      <c r="BC196" s="72"/>
      <c r="BD196" s="100" t="str">
        <f t="shared" si="54"/>
        <v/>
      </c>
      <c r="BE196" s="96"/>
      <c r="BF196" s="157" t="str">
        <f t="shared" si="46"/>
        <v/>
      </c>
      <c r="BG196" s="158" t="str">
        <f t="shared" si="55"/>
        <v/>
      </c>
      <c r="BI196" s="85" t="str">
        <f>IF(ISNUMBER(M196),IF(ISNUMBER(MATRIX!Y196),MATRIX!Y196,"n/a"),"")</f>
        <v/>
      </c>
      <c r="BJ196" s="86" t="str">
        <f t="shared" si="56"/>
        <v/>
      </c>
    </row>
    <row r="197" spans="1:62">
      <c r="A197" s="210" t="str">
        <f>MATRIX!A197</f>
        <v>BLAZE</v>
      </c>
      <c r="B197" s="11" t="str">
        <f>IF(MATRIX!B197&lt;&gt;0,MATRIX!B197,"-")</f>
        <v>PowerZone 1004</v>
      </c>
      <c r="D197" t="b">
        <f>ISNUMBER(MATRIX!G197)</f>
        <v>1</v>
      </c>
      <c r="E197" t="b">
        <f>ISNUMBER(MATRIX!H197)</f>
        <v>1</v>
      </c>
      <c r="G197" t="b">
        <f>AND(WM&lt;=MATRIX!N197,MATRIX!N197&lt;=PIU*WM)</f>
        <v>0</v>
      </c>
      <c r="H197" t="b">
        <f>AND(WM&lt;=MATRIX!O197,MATRIX!O197&lt;=PIU*WM)</f>
        <v>0</v>
      </c>
      <c r="J197" s="1" t="str">
        <f>IF(AND(D197,G197),CEILING(ML/MATRIX!G197,1),"")</f>
        <v/>
      </c>
      <c r="K197" s="1" t="str">
        <f>IF(AND(E197,H197),CEILING(ML/MATRIX!H197,1),"")</f>
        <v/>
      </c>
      <c r="M197" s="64" t="str">
        <f t="shared" si="47"/>
        <v/>
      </c>
      <c r="O197" s="62" t="str">
        <f>IF(ISNUMBER(M197),M197*MATRIX!E197,"-")</f>
        <v>-</v>
      </c>
      <c r="Q197" s="66" t="str">
        <f>IF(ISNUMBER($M197),IF(KP="kg",M197*MATRIX!CC197,M197*MATRIX!CC197*2.2),"-")</f>
        <v>-</v>
      </c>
      <c r="R197" s="65" t="str">
        <f t="shared" si="48"/>
        <v/>
      </c>
      <c r="T197" s="1" t="str">
        <f>IF(AND(VI&lt;100,ISNUMBER(M197),D197),MATRIX!N197,IF(AND(VI&gt;=100,ISNUMBER(M197),E197),MATRIX!O197,""))</f>
        <v/>
      </c>
      <c r="V197" s="70" t="str">
        <f>IF(ISNUMBER(T197),IF(VI&lt;100,T197*M197*MATRIX!G197,T197*M197*MATRIX!H197),"")</f>
        <v/>
      </c>
      <c r="X197" s="40" t="str">
        <f>IF(ISNUMBER(M197),IF(ISNUMBER(MATRIX!U197),IF(MATRIX!U197-INT(MATRIX!U197)=0,MATRIX!U197,"("&amp;MATRIX!U197&amp;")"),"n/a"),"")</f>
        <v/>
      </c>
      <c r="Y197" s="77"/>
      <c r="Z197" s="81" t="str">
        <f>IF(ISNUMBER(M197), IF(ISNUMBER(MATRIX!AZ197),M197*MATRIX!AZ197,"n/a"),"")</f>
        <v/>
      </c>
      <c r="AA197" s="77"/>
      <c r="AB197" s="83" t="str">
        <f>IF(ISNUMBER($M197), IF(ISNUMBER(MATRIX!BB197),$M197*MATRIX!BB197,"n/a"),"")</f>
        <v/>
      </c>
      <c r="AC197" s="77"/>
      <c r="AD197" s="81" t="str">
        <f>IF(ISNUMBER($M197), IF(ISNUMBER(MATRIX!BJ197),M197*MATRIX!BJ197,"n/a"),"")</f>
        <v/>
      </c>
      <c r="AE197" s="77" t="s">
        <v>434</v>
      </c>
      <c r="AF197" s="83" t="str">
        <f>IF(ISNUMBER($M197), IF(ISNUMBER(MATRIX!BL197),$M197*MATRIX!BL197,"n/a"),"")</f>
        <v/>
      </c>
      <c r="AH197" s="223" t="str">
        <f>IF(ISNUMBER($M197), IF(MV&gt;200,IF(ISNUMBER(MATRIX!CL197),MATRIX!CL197,"n/a"),IF(ISNUMBER(MATRIX!CH197),MATRIX!CH197,"n/a")),"")</f>
        <v/>
      </c>
      <c r="AI197" s="1"/>
      <c r="AJ197" s="1" t="str">
        <f>IF(ISNUMBER(M197),IF(AND(ISNUMBER('HI-Z-OUTPUT'!AV197),'HI-Z-OUTPUT'!AV197&lt;&gt;0),'HI-Z-OUTPUT'!AV197,'Hi-Z-INPUT'!$K$7*'Hi-Z-INPUT'!$K$11),"")</f>
        <v/>
      </c>
      <c r="AK197" s="1"/>
      <c r="AL197" s="161" t="str">
        <f t="shared" si="49"/>
        <v/>
      </c>
      <c r="AM197" s="1"/>
      <c r="AN197" s="124" t="str">
        <f>IF(ISNUMBER($M197),IF(MV&lt;200,IF(ISNUMBER(MATRIX!BA197),ROUND(MATRIX!BA197/1000*IDLE*CKWH,2),"-"),IF(ISNUMBER(MATRIX!BK197),ROUND(MATRIX!BK197/1000*IDLE*CKWH,2),"-")),"")</f>
        <v/>
      </c>
      <c r="AO197" s="125" t="str">
        <f t="shared" si="50"/>
        <v/>
      </c>
      <c r="AQ197" s="104" t="str">
        <f>IF(ISNUMBER($M197),IF(MV&lt;200,IF(ISNUMBER(MATRIX!BC197),ROUND(MATRIX!BC197/1000*RUNNING*CKWH,2),"-"),IF(ISNUMBER(MATRIX!BM197),ROUND(MATRIX!BM197/1000*RUNNING*CKWH,2),"-")),"")</f>
        <v/>
      </c>
      <c r="AR197" s="130" t="str">
        <f t="shared" si="51"/>
        <v/>
      </c>
      <c r="AT197" s="104"/>
      <c r="AU197" s="130" t="str">
        <f t="shared" si="52"/>
        <v/>
      </c>
      <c r="AW197" s="129" t="str">
        <f t="shared" si="45"/>
        <v/>
      </c>
      <c r="AX197" s="127" t="str">
        <f t="shared" si="53"/>
        <v/>
      </c>
      <c r="AZ197" s="101" t="str">
        <f>IF(ISNUMBER(M197),IF(ISNUMBER(MATRIX!BU197),M197*MATRIX!BU197,"n/a"),"")</f>
        <v/>
      </c>
      <c r="BA197" s="72"/>
      <c r="BB197" s="72" t="str">
        <f>IF(ISNUMBER(M197),IF(ISNUMBER(MATRIX!BV197*AL197),M197*MATRIX!BV197*AL197,"n/a"),"")</f>
        <v/>
      </c>
      <c r="BC197" s="72"/>
      <c r="BD197" s="100" t="str">
        <f t="shared" si="54"/>
        <v/>
      </c>
      <c r="BE197" s="96"/>
      <c r="BF197" s="157" t="str">
        <f t="shared" si="46"/>
        <v/>
      </c>
      <c r="BG197" s="158" t="str">
        <f t="shared" si="55"/>
        <v/>
      </c>
      <c r="BI197" s="85" t="str">
        <f>IF(ISNUMBER(M197),IF(ISNUMBER(MATRIX!Y197),MATRIX!Y197,"n/a"),"")</f>
        <v/>
      </c>
      <c r="BJ197" s="86" t="str">
        <f t="shared" si="56"/>
        <v/>
      </c>
    </row>
    <row r="198" spans="1:62">
      <c r="A198" s="210" t="str">
        <f>MATRIX!A198</f>
        <v>CUSTOM</v>
      </c>
      <c r="B198" s="11" t="str">
        <f>IF(MATRIX!B198&lt;&gt;0,MATRIX!B198,"-")</f>
        <v>-</v>
      </c>
      <c r="D198" t="b">
        <f>ISNUMBER(MATRIX!G198)</f>
        <v>0</v>
      </c>
      <c r="E198" t="b">
        <f>ISNUMBER(MATRIX!H198)</f>
        <v>0</v>
      </c>
      <c r="G198" t="b">
        <f>AND(WM&lt;=MATRIX!N198,MATRIX!N198&lt;=PIU*WM)</f>
        <v>0</v>
      </c>
      <c r="H198" t="b">
        <f>AND(WM&lt;=MATRIX!O198,MATRIX!O198&lt;=PIU*WM)</f>
        <v>0</v>
      </c>
      <c r="J198" s="1" t="str">
        <f>IF(AND(D198,G198),CEILING(ML/MATRIX!G198,1),"")</f>
        <v/>
      </c>
      <c r="K198" s="1" t="str">
        <f>IF(AND(E198,H198),CEILING(ML/MATRIX!H198,1),"")</f>
        <v/>
      </c>
      <c r="M198" s="64" t="str">
        <f t="shared" si="47"/>
        <v/>
      </c>
      <c r="O198" s="62" t="str">
        <f>IF(ISNUMBER(M198),M198*MATRIX!E198,"-")</f>
        <v>-</v>
      </c>
      <c r="Q198" s="66" t="str">
        <f>IF(ISNUMBER($M198),IF(KP="kg",M198*MATRIX!CC198,M198*MATRIX!CC198*2.2),"-")</f>
        <v>-</v>
      </c>
      <c r="R198" s="65" t="str">
        <f t="shared" si="48"/>
        <v/>
      </c>
      <c r="T198" s="1" t="str">
        <f>IF(AND(VI&lt;100,ISNUMBER(M198),D198),MATRIX!N198,IF(AND(VI&gt;=100,ISNUMBER(M198),E198),MATRIX!O198,""))</f>
        <v/>
      </c>
      <c r="V198" s="70" t="str">
        <f>IF(ISNUMBER(T198),IF(VI&lt;100,T198*M198*MATRIX!G198,T198*M198*MATRIX!H198),"")</f>
        <v/>
      </c>
      <c r="X198" s="40" t="str">
        <f>IF(ISNUMBER(M198),IF(ISNUMBER(MATRIX!U198),IF(MATRIX!U198-INT(MATRIX!U198)=0,MATRIX!U198,"("&amp;MATRIX!U198&amp;")"),"n/a"),"")</f>
        <v/>
      </c>
      <c r="Y198" s="77"/>
      <c r="Z198" s="81" t="str">
        <f>IF(ISNUMBER(M198), IF(ISNUMBER(MATRIX!AZ198),M198*MATRIX!AZ198,"n/a"),"")</f>
        <v/>
      </c>
      <c r="AA198" s="77"/>
      <c r="AB198" s="83" t="str">
        <f>IF(ISNUMBER($M198), IF(ISNUMBER(MATRIX!BB198),$M198*MATRIX!BB198,"n/a"),"")</f>
        <v/>
      </c>
      <c r="AC198" s="77"/>
      <c r="AD198" s="81" t="str">
        <f>IF(ISNUMBER($M198), IF(ISNUMBER(MATRIX!BJ198),M198*MATRIX!BJ198,"n/a"),"")</f>
        <v/>
      </c>
      <c r="AE198" s="77" t="s">
        <v>434</v>
      </c>
      <c r="AF198" s="83" t="str">
        <f>IF(ISNUMBER($M198), IF(ISNUMBER(MATRIX!BL198),$M198*MATRIX!BL198,"n/a"),"")</f>
        <v/>
      </c>
      <c r="AH198" s="223" t="str">
        <f>IF(ISNUMBER($M198), IF(MV&gt;200,IF(ISNUMBER(MATRIX!CL198),MATRIX!CL198,"n/a"),IF(ISNUMBER(MATRIX!CH198),MATRIX!CH198,"n/a")),"")</f>
        <v/>
      </c>
      <c r="AI198" s="1"/>
      <c r="AJ198" s="1" t="str">
        <f>IF(ISNUMBER(M198),IF(AND(ISNUMBER('HI-Z-OUTPUT'!AV198),'HI-Z-OUTPUT'!AV198&lt;&gt;0),'HI-Z-OUTPUT'!AV198,'Hi-Z-INPUT'!$K$7*'Hi-Z-INPUT'!$K$11),"")</f>
        <v/>
      </c>
      <c r="AK198" s="1"/>
      <c r="AL198" s="161" t="str">
        <f t="shared" si="49"/>
        <v/>
      </c>
      <c r="AM198" s="1"/>
      <c r="AN198" s="124" t="str">
        <f>IF(ISNUMBER($M198),IF(MV&lt;200,IF(ISNUMBER(MATRIX!BA198),ROUND(MATRIX!BA198/1000*IDLE*CKWH,2),"-"),IF(ISNUMBER(MATRIX!BK198),ROUND(MATRIX!BK198/1000*IDLE*CKWH,2),"-")),"")</f>
        <v/>
      </c>
      <c r="AO198" s="125" t="str">
        <f t="shared" si="50"/>
        <v/>
      </c>
      <c r="AQ198" s="104" t="str">
        <f>IF(ISNUMBER($M198),IF(MV&lt;200,IF(ISNUMBER(MATRIX!BC198),ROUND(MATRIX!BC198/1000*RUNNING*CKWH,2),"-"),IF(ISNUMBER(MATRIX!BM198),ROUND(MATRIX!BM198/1000*RUNNING*CKWH,2),"-")),"")</f>
        <v/>
      </c>
      <c r="AR198" s="130" t="str">
        <f t="shared" si="51"/>
        <v/>
      </c>
      <c r="AT198" s="104"/>
      <c r="AU198" s="130" t="str">
        <f t="shared" si="52"/>
        <v/>
      </c>
      <c r="AW198" s="129" t="str">
        <f t="shared" si="45"/>
        <v/>
      </c>
      <c r="AX198" s="127" t="str">
        <f t="shared" si="53"/>
        <v/>
      </c>
      <c r="AZ198" s="101" t="str">
        <f>IF(ISNUMBER(M198),IF(ISNUMBER(MATRIX!BU198),M198*MATRIX!BU198,"n/a"),"")</f>
        <v/>
      </c>
      <c r="BA198" s="72"/>
      <c r="BB198" s="72" t="str">
        <f>IF(ISNUMBER(M198),IF(ISNUMBER(MATRIX!BV198*AL198),M198*MATRIX!BV198*AL198,"n/a"),"")</f>
        <v/>
      </c>
      <c r="BC198" s="72"/>
      <c r="BD198" s="100" t="str">
        <f t="shared" si="54"/>
        <v/>
      </c>
      <c r="BE198" s="96"/>
      <c r="BF198" s="157" t="str">
        <f t="shared" si="46"/>
        <v/>
      </c>
      <c r="BG198" s="158" t="str">
        <f t="shared" si="55"/>
        <v/>
      </c>
      <c r="BI198" s="85" t="str">
        <f>IF(ISNUMBER(M198),IF(ISNUMBER(MATRIX!Y198),MATRIX!Y198,"n/a"),"")</f>
        <v/>
      </c>
      <c r="BJ198" s="86" t="str">
        <f t="shared" si="56"/>
        <v/>
      </c>
    </row>
    <row r="199" spans="1:62">
      <c r="A199" s="210" t="str">
        <f>MATRIX!A199</f>
        <v>CUSTOM</v>
      </c>
      <c r="B199" s="11" t="str">
        <f>IF(MATRIX!B199&lt;&gt;0,MATRIX!B199,"-")</f>
        <v>-</v>
      </c>
      <c r="D199" t="b">
        <f>ISNUMBER(MATRIX!G199)</f>
        <v>0</v>
      </c>
      <c r="E199" t="b">
        <f>ISNUMBER(MATRIX!H199)</f>
        <v>0</v>
      </c>
      <c r="G199" t="b">
        <f>AND(WM&lt;=MATRIX!N199,MATRIX!N199&lt;=PIU*WM)</f>
        <v>0</v>
      </c>
      <c r="H199" t="b">
        <f>AND(WM&lt;=MATRIX!O199,MATRIX!O199&lt;=PIU*WM)</f>
        <v>0</v>
      </c>
      <c r="J199" s="1" t="str">
        <f>IF(AND(D199,G199),CEILING(ML/MATRIX!G199,1),"")</f>
        <v/>
      </c>
      <c r="K199" s="1" t="str">
        <f>IF(AND(E199,H199),CEILING(ML/MATRIX!H199,1),"")</f>
        <v/>
      </c>
      <c r="M199" s="64" t="str">
        <f t="shared" si="47"/>
        <v/>
      </c>
      <c r="O199" s="62" t="str">
        <f>IF(ISNUMBER(M199),M199*MATRIX!E199,"-")</f>
        <v>-</v>
      </c>
      <c r="Q199" s="66" t="str">
        <f>IF(ISNUMBER($M199),IF(KP="kg",M199*MATRIX!CC199,M199*MATRIX!CC199*2.2),"-")</f>
        <v>-</v>
      </c>
      <c r="R199" s="65" t="str">
        <f t="shared" si="48"/>
        <v/>
      </c>
      <c r="T199" s="1" t="str">
        <f>IF(AND(VI&lt;100,ISNUMBER(M199),D199),MATRIX!N199,IF(AND(VI&gt;=100,ISNUMBER(M199),E199),MATRIX!O199,""))</f>
        <v/>
      </c>
      <c r="V199" s="70" t="str">
        <f>IF(ISNUMBER(T199),IF(VI&lt;100,T199*M199*MATRIX!G199,T199*M199*MATRIX!H199),"")</f>
        <v/>
      </c>
      <c r="X199" s="40" t="str">
        <f>IF(ISNUMBER(M199),IF(ISNUMBER(MATRIX!U199),IF(MATRIX!U199-INT(MATRIX!U199)=0,MATRIX!U199,"("&amp;MATRIX!U199&amp;")"),"n/a"),"")</f>
        <v/>
      </c>
      <c r="Y199" s="77"/>
      <c r="Z199" s="81" t="str">
        <f>IF(ISNUMBER(M199), IF(ISNUMBER(MATRIX!AZ199),M199*MATRIX!AZ199,"n/a"),"")</f>
        <v/>
      </c>
      <c r="AA199" s="77"/>
      <c r="AB199" s="83" t="str">
        <f>IF(ISNUMBER($M199), IF(ISNUMBER(MATRIX!BB199),$M199*MATRIX!BB199,"n/a"),"")</f>
        <v/>
      </c>
      <c r="AC199" s="77"/>
      <c r="AD199" s="81" t="str">
        <f>IF(ISNUMBER($M199), IF(ISNUMBER(MATRIX!BJ199),M199*MATRIX!BJ199,"n/a"),"")</f>
        <v/>
      </c>
      <c r="AE199" s="77" t="s">
        <v>434</v>
      </c>
      <c r="AF199" s="83" t="str">
        <f>IF(ISNUMBER($M199), IF(ISNUMBER(MATRIX!BL199),$M199*MATRIX!BL199,"n/a"),"")</f>
        <v/>
      </c>
      <c r="AH199" s="223" t="str">
        <f>IF(ISNUMBER($M199), IF(MV&gt;200,IF(ISNUMBER(MATRIX!CL199),MATRIX!CL199,"n/a"),IF(ISNUMBER(MATRIX!CH199),MATRIX!CH199,"n/a")),"")</f>
        <v/>
      </c>
      <c r="AI199" s="1"/>
      <c r="AJ199" s="1" t="str">
        <f>IF(ISNUMBER(M199),IF(AND(ISNUMBER('HI-Z-OUTPUT'!AV199),'HI-Z-OUTPUT'!AV199&lt;&gt;0),'HI-Z-OUTPUT'!AV199,'Hi-Z-INPUT'!$K$7*'Hi-Z-INPUT'!$K$11),"")</f>
        <v/>
      </c>
      <c r="AK199" s="1"/>
      <c r="AL199" s="161" t="str">
        <f t="shared" si="49"/>
        <v/>
      </c>
      <c r="AM199" s="1"/>
      <c r="AN199" s="124" t="str">
        <f>IF(ISNUMBER($M199),IF(MV&lt;200,IF(ISNUMBER(MATRIX!BA199),ROUND(MATRIX!BA199/1000*IDLE*CKWH,2),"-"),IF(ISNUMBER(MATRIX!BK199),ROUND(MATRIX!BK199/1000*IDLE*CKWH,2),"-")),"")</f>
        <v/>
      </c>
      <c r="AO199" s="125" t="str">
        <f t="shared" si="50"/>
        <v/>
      </c>
      <c r="AQ199" s="104" t="str">
        <f>IF(ISNUMBER($M199),IF(MV&lt;200,IF(ISNUMBER(MATRIX!BC199),ROUND(MATRIX!BC199/1000*RUNNING*CKWH,2),"-"),IF(ISNUMBER(MATRIX!BM199),ROUND(MATRIX!BM199/1000*RUNNING*CKWH,2),"-")),"")</f>
        <v/>
      </c>
      <c r="AR199" s="130" t="str">
        <f t="shared" si="51"/>
        <v/>
      </c>
      <c r="AT199" s="104"/>
      <c r="AU199" s="130" t="str">
        <f t="shared" si="52"/>
        <v/>
      </c>
      <c r="AW199" s="129" t="str">
        <f t="shared" si="45"/>
        <v/>
      </c>
      <c r="AX199" s="127" t="str">
        <f t="shared" si="53"/>
        <v/>
      </c>
      <c r="AZ199" s="101" t="str">
        <f>IF(ISNUMBER(M199),IF(ISNUMBER(MATRIX!BU199),M199*MATRIX!BU199,"n/a"),"")</f>
        <v/>
      </c>
      <c r="BA199" s="72"/>
      <c r="BB199" s="72" t="str">
        <f>IF(ISNUMBER(M199),IF(ISNUMBER(MATRIX!BV199*AL199),M199*MATRIX!BV199*AL199,"n/a"),"")</f>
        <v/>
      </c>
      <c r="BC199" s="72"/>
      <c r="BD199" s="100" t="str">
        <f t="shared" si="54"/>
        <v/>
      </c>
      <c r="BE199" s="96"/>
      <c r="BF199" s="157" t="str">
        <f t="shared" si="46"/>
        <v/>
      </c>
      <c r="BG199" s="158" t="str">
        <f t="shared" si="55"/>
        <v/>
      </c>
      <c r="BI199" s="85" t="str">
        <f>IF(ISNUMBER(M199),IF(ISNUMBER(MATRIX!Y199),MATRIX!Y199,"n/a"),"")</f>
        <v/>
      </c>
      <c r="BJ199" s="86" t="str">
        <f t="shared" si="56"/>
        <v/>
      </c>
    </row>
    <row r="200" spans="1:62">
      <c r="A200" s="210" t="str">
        <f>MATRIX!A200</f>
        <v>CUSTOM</v>
      </c>
      <c r="B200" s="11" t="str">
        <f>IF(MATRIX!B200&lt;&gt;0,MATRIX!B200,"-")</f>
        <v>-</v>
      </c>
      <c r="D200" t="b">
        <f>ISNUMBER(MATRIX!G200)</f>
        <v>0</v>
      </c>
      <c r="E200" t="b">
        <f>ISNUMBER(MATRIX!H200)</f>
        <v>0</v>
      </c>
      <c r="G200" t="b">
        <f>AND(WM&lt;=MATRIX!N200,MATRIX!N200&lt;=PIU*WM)</f>
        <v>0</v>
      </c>
      <c r="H200" t="b">
        <f>AND(WM&lt;=MATRIX!O200,MATRIX!O200&lt;=PIU*WM)</f>
        <v>0</v>
      </c>
      <c r="J200" s="1" t="str">
        <f>IF(AND(D200,G200),CEILING(ML/MATRIX!G200,1),"")</f>
        <v/>
      </c>
      <c r="K200" s="1" t="str">
        <f>IF(AND(E200,H200),CEILING(ML/MATRIX!H200,1),"")</f>
        <v/>
      </c>
      <c r="M200" s="64" t="str">
        <f t="shared" si="47"/>
        <v/>
      </c>
      <c r="O200" s="62" t="str">
        <f>IF(ISNUMBER(M200),M200*MATRIX!E200,"-")</f>
        <v>-</v>
      </c>
      <c r="Q200" s="66" t="str">
        <f>IF(ISNUMBER($M200),IF(KP="kg",M200*MATRIX!CC200,M200*MATRIX!CC200*2.2),"-")</f>
        <v>-</v>
      </c>
      <c r="R200" s="65" t="str">
        <f t="shared" si="48"/>
        <v/>
      </c>
      <c r="T200" s="1" t="str">
        <f>IF(AND(VI&lt;100,ISNUMBER(M200),D200),MATRIX!N200,IF(AND(VI&gt;=100,ISNUMBER(M200),E200),MATRIX!O200,""))</f>
        <v/>
      </c>
      <c r="V200" s="70" t="str">
        <f>IF(ISNUMBER(T200),IF(VI&lt;100,T200*M200*MATRIX!G200,T200*M200*MATRIX!H200),"")</f>
        <v/>
      </c>
      <c r="X200" s="40" t="str">
        <f>IF(ISNUMBER(M200),IF(ISNUMBER(MATRIX!U200),IF(MATRIX!U200-INT(MATRIX!U200)=0,MATRIX!U200,"("&amp;MATRIX!U200&amp;")"),"n/a"),"")</f>
        <v/>
      </c>
      <c r="Y200" s="77"/>
      <c r="Z200" s="81" t="str">
        <f>IF(ISNUMBER(M200), IF(ISNUMBER(MATRIX!AZ200),M200*MATRIX!AZ200,"n/a"),"")</f>
        <v/>
      </c>
      <c r="AA200" s="77"/>
      <c r="AB200" s="83" t="str">
        <f>IF(ISNUMBER($M200), IF(ISNUMBER(MATRIX!BB200),$M200*MATRIX!BB200,"n/a"),"")</f>
        <v/>
      </c>
      <c r="AC200" s="77"/>
      <c r="AD200" s="81" t="str">
        <f>IF(ISNUMBER($M200), IF(ISNUMBER(MATRIX!BJ200),M200*MATRIX!BJ200,"n/a"),"")</f>
        <v/>
      </c>
      <c r="AE200" s="77" t="s">
        <v>434</v>
      </c>
      <c r="AF200" s="83" t="str">
        <f>IF(ISNUMBER($M200), IF(ISNUMBER(MATRIX!BL200),$M200*MATRIX!BL200,"n/a"),"")</f>
        <v/>
      </c>
      <c r="AH200" s="223" t="str">
        <f>IF(ISNUMBER($M200), IF(MV&gt;200,IF(ISNUMBER(MATRIX!CL200),MATRIX!CL200,"n/a"),IF(ISNUMBER(MATRIX!CH200),MATRIX!CH200,"n/a")),"")</f>
        <v/>
      </c>
      <c r="AI200" s="1"/>
      <c r="AJ200" s="1" t="str">
        <f>IF(ISNUMBER(M200),IF(AND(ISNUMBER('HI-Z-OUTPUT'!AV200),'HI-Z-OUTPUT'!AV200&lt;&gt;0),'HI-Z-OUTPUT'!AV200,'Hi-Z-INPUT'!$K$7*'Hi-Z-INPUT'!$K$11),"")</f>
        <v/>
      </c>
      <c r="AK200" s="1"/>
      <c r="AL200" s="161" t="str">
        <f t="shared" si="49"/>
        <v/>
      </c>
      <c r="AM200" s="1"/>
      <c r="AN200" s="124" t="str">
        <f>IF(ISNUMBER($M200),IF(MV&lt;200,IF(ISNUMBER(MATRIX!BA200),ROUND(MATRIX!BA200/1000*IDLE*CKWH,2),"-"),IF(ISNUMBER(MATRIX!BK200),ROUND(MATRIX!BK200/1000*IDLE*CKWH,2),"-")),"")</f>
        <v/>
      </c>
      <c r="AO200" s="125" t="str">
        <f t="shared" si="50"/>
        <v/>
      </c>
      <c r="AQ200" s="104" t="str">
        <f>IF(ISNUMBER($M200),IF(MV&lt;200,IF(ISNUMBER(MATRIX!BC200),ROUND(MATRIX!BC200/1000*RUNNING*CKWH,2),"-"),IF(ISNUMBER(MATRIX!BM200),ROUND(MATRIX!BM200/1000*RUNNING*CKWH,2),"-")),"")</f>
        <v/>
      </c>
      <c r="AR200" s="130" t="str">
        <f t="shared" si="51"/>
        <v/>
      </c>
      <c r="AT200" s="104"/>
      <c r="AU200" s="130" t="str">
        <f t="shared" si="52"/>
        <v/>
      </c>
      <c r="AW200" s="129" t="str">
        <f t="shared" ref="AW200:AW224" si="57">IF(ISNUMBER($M200),IF(ISNUMBER(AN200*AQ200),ROUND($M200*(AN200+AQ200*AL200)*DAYS,2),"NO DATA"),"")</f>
        <v/>
      </c>
      <c r="AX200" s="127" t="str">
        <f t="shared" si="53"/>
        <v/>
      </c>
      <c r="AZ200" s="101" t="str">
        <f>IF(ISNUMBER(M200),IF(ISNUMBER(MATRIX!BU200),M200*MATRIX!BU200,"n/a"),"")</f>
        <v/>
      </c>
      <c r="BA200" s="72"/>
      <c r="BB200" s="72" t="str">
        <f>IF(ISNUMBER(M200),IF(ISNUMBER(MATRIX!BV200*AL200),M200*MATRIX!BV200*AL200,"n/a"),"")</f>
        <v/>
      </c>
      <c r="BC200" s="72"/>
      <c r="BD200" s="100" t="str">
        <f t="shared" si="54"/>
        <v/>
      </c>
      <c r="BE200" s="96"/>
      <c r="BF200" s="157" t="str">
        <f t="shared" ref="BF200:BF224" si="58">IF(ISNUMBER(M200),IF(ISNUMBER(BD200),BD200*CBTU,"NO DATA"),"")</f>
        <v/>
      </c>
      <c r="BG200" s="158" t="str">
        <f t="shared" si="55"/>
        <v/>
      </c>
      <c r="BI200" s="85" t="str">
        <f>IF(ISNUMBER(M200),IF(ISNUMBER(MATRIX!Y200),MATRIX!Y200,"n/a"),"")</f>
        <v/>
      </c>
      <c r="BJ200" s="86" t="str">
        <f t="shared" si="56"/>
        <v/>
      </c>
    </row>
    <row r="201" spans="1:62">
      <c r="A201" s="210" t="str">
        <f>MATRIX!A201</f>
        <v>CUSTOM</v>
      </c>
      <c r="B201" s="11" t="str">
        <f>IF(MATRIX!B201&lt;&gt;0,MATRIX!B201,"-")</f>
        <v>-</v>
      </c>
      <c r="D201" t="b">
        <f>ISNUMBER(MATRIX!G201)</f>
        <v>0</v>
      </c>
      <c r="E201" t="b">
        <f>ISNUMBER(MATRIX!H201)</f>
        <v>0</v>
      </c>
      <c r="G201" t="b">
        <f>AND(WM&lt;=MATRIX!N201,MATRIX!N201&lt;=PIU*WM)</f>
        <v>0</v>
      </c>
      <c r="H201" t="b">
        <f>AND(WM&lt;=MATRIX!O201,MATRIX!O201&lt;=PIU*WM)</f>
        <v>0</v>
      </c>
      <c r="J201" s="1" t="str">
        <f>IF(AND(D201,G201),CEILING(ML/MATRIX!G201,1),"")</f>
        <v/>
      </c>
      <c r="K201" s="1" t="str">
        <f>IF(AND(E201,H201),CEILING(ML/MATRIX!H201,1),"")</f>
        <v/>
      </c>
      <c r="M201" s="64" t="str">
        <f t="shared" si="47"/>
        <v/>
      </c>
      <c r="O201" s="62" t="str">
        <f>IF(ISNUMBER(M201),M201*MATRIX!E201,"-")</f>
        <v>-</v>
      </c>
      <c r="Q201" s="66" t="str">
        <f>IF(ISNUMBER($M201),IF(KP="kg",M201*MATRIX!CC201,M201*MATRIX!CC201*2.2),"-")</f>
        <v>-</v>
      </c>
      <c r="R201" s="65" t="str">
        <f t="shared" si="48"/>
        <v/>
      </c>
      <c r="T201" s="1" t="str">
        <f>IF(AND(VI&lt;100,ISNUMBER(M201),D201),MATRIX!N201,IF(AND(VI&gt;=100,ISNUMBER(M201),E201),MATRIX!O201,""))</f>
        <v/>
      </c>
      <c r="V201" s="70" t="str">
        <f>IF(ISNUMBER(T201),IF(VI&lt;100,T201*M201*MATRIX!G201,T201*M201*MATRIX!H201),"")</f>
        <v/>
      </c>
      <c r="X201" s="40" t="str">
        <f>IF(ISNUMBER(M201),IF(ISNUMBER(MATRIX!U201),IF(MATRIX!U201-INT(MATRIX!U201)=0,MATRIX!U201,"("&amp;MATRIX!U201&amp;")"),"n/a"),"")</f>
        <v/>
      </c>
      <c r="Y201" s="77"/>
      <c r="Z201" s="81" t="str">
        <f>IF(ISNUMBER(M201), IF(ISNUMBER(MATRIX!AZ201),M201*MATRIX!AZ201,"n/a"),"")</f>
        <v/>
      </c>
      <c r="AA201" s="77"/>
      <c r="AB201" s="83" t="str">
        <f>IF(ISNUMBER($M201), IF(ISNUMBER(MATRIX!BB201),$M201*MATRIX!BB201,"n/a"),"")</f>
        <v/>
      </c>
      <c r="AC201" s="77"/>
      <c r="AD201" s="81" t="str">
        <f>IF(ISNUMBER($M201), IF(ISNUMBER(MATRIX!BJ201),M201*MATRIX!BJ201,"n/a"),"")</f>
        <v/>
      </c>
      <c r="AE201" s="77" t="s">
        <v>434</v>
      </c>
      <c r="AF201" s="83" t="str">
        <f>IF(ISNUMBER($M201), IF(ISNUMBER(MATRIX!BL201),$M201*MATRIX!BL201,"n/a"),"")</f>
        <v/>
      </c>
      <c r="AH201" s="223" t="str">
        <f>IF(ISNUMBER($M201), IF(MV&gt;200,IF(ISNUMBER(MATRIX!CL201),MATRIX!CL201,"n/a"),IF(ISNUMBER(MATRIX!CH201),MATRIX!CH201,"n/a")),"")</f>
        <v/>
      </c>
      <c r="AI201" s="1"/>
      <c r="AJ201" s="1" t="str">
        <f>IF(ISNUMBER(M201),IF(AND(ISNUMBER('HI-Z-OUTPUT'!AV201),'HI-Z-OUTPUT'!AV201&lt;&gt;0),'HI-Z-OUTPUT'!AV201,'Hi-Z-INPUT'!$K$7*'Hi-Z-INPUT'!$K$11),"")</f>
        <v/>
      </c>
      <c r="AK201" s="1"/>
      <c r="AL201" s="161" t="str">
        <f t="shared" si="49"/>
        <v/>
      </c>
      <c r="AM201" s="1"/>
      <c r="AN201" s="124" t="str">
        <f>IF(ISNUMBER($M201),IF(MV&lt;200,IF(ISNUMBER(MATRIX!BA201),ROUND(MATRIX!BA201/1000*IDLE*CKWH,2),"-"),IF(ISNUMBER(MATRIX!BK201),ROUND(MATRIX!BK201/1000*IDLE*CKWH,2),"-")),"")</f>
        <v/>
      </c>
      <c r="AO201" s="125" t="str">
        <f t="shared" si="50"/>
        <v/>
      </c>
      <c r="AQ201" s="104" t="str">
        <f>IF(ISNUMBER($M201),IF(MV&lt;200,IF(ISNUMBER(MATRIX!BC201),ROUND(MATRIX!BC201/1000*RUNNING*CKWH,2),"-"),IF(ISNUMBER(MATRIX!BM201),ROUND(MATRIX!BM201/1000*RUNNING*CKWH,2),"-")),"")</f>
        <v/>
      </c>
      <c r="AR201" s="130" t="str">
        <f t="shared" si="51"/>
        <v/>
      </c>
      <c r="AT201" s="104"/>
      <c r="AU201" s="130" t="str">
        <f t="shared" si="52"/>
        <v/>
      </c>
      <c r="AW201" s="129" t="str">
        <f t="shared" si="57"/>
        <v/>
      </c>
      <c r="AX201" s="127" t="str">
        <f t="shared" si="53"/>
        <v/>
      </c>
      <c r="AZ201" s="101" t="str">
        <f>IF(ISNUMBER(M201),IF(ISNUMBER(MATRIX!BU201),M201*MATRIX!BU201,"n/a"),"")</f>
        <v/>
      </c>
      <c r="BA201" s="72"/>
      <c r="BB201" s="72" t="str">
        <f>IF(ISNUMBER(M201),IF(ISNUMBER(MATRIX!BV201*AL201),M201*MATRIX!BV201*AL201,"n/a"),"")</f>
        <v/>
      </c>
      <c r="BC201" s="72"/>
      <c r="BD201" s="100" t="str">
        <f t="shared" si="54"/>
        <v/>
      </c>
      <c r="BE201" s="96"/>
      <c r="BF201" s="157" t="str">
        <f t="shared" si="58"/>
        <v/>
      </c>
      <c r="BG201" s="158" t="str">
        <f t="shared" si="55"/>
        <v/>
      </c>
      <c r="BI201" s="85" t="str">
        <f>IF(ISNUMBER(M201),IF(ISNUMBER(MATRIX!Y201),MATRIX!Y201,"n/a"),"")</f>
        <v/>
      </c>
      <c r="BJ201" s="86" t="str">
        <f t="shared" si="56"/>
        <v/>
      </c>
    </row>
    <row r="202" spans="1:62">
      <c r="A202" s="210" t="str">
        <f>MATRIX!A202</f>
        <v>CUSTOM</v>
      </c>
      <c r="B202" s="11" t="str">
        <f>IF(MATRIX!B202&lt;&gt;0,MATRIX!B202,"-")</f>
        <v>-</v>
      </c>
      <c r="D202" t="b">
        <f>ISNUMBER(MATRIX!G202)</f>
        <v>0</v>
      </c>
      <c r="E202" t="b">
        <f>ISNUMBER(MATRIX!H202)</f>
        <v>0</v>
      </c>
      <c r="G202" t="b">
        <f>AND(WM&lt;=MATRIX!N202,MATRIX!N202&lt;=PIU*WM)</f>
        <v>0</v>
      </c>
      <c r="H202" t="b">
        <f>AND(WM&lt;=MATRIX!O202,MATRIX!O202&lt;=PIU*WM)</f>
        <v>0</v>
      </c>
      <c r="J202" s="1" t="str">
        <f>IF(AND(D202,G202),CEILING(ML/MATRIX!G202,1),"")</f>
        <v/>
      </c>
      <c r="K202" s="1" t="str">
        <f>IF(AND(E202,H202),CEILING(ML/MATRIX!H202,1),"")</f>
        <v/>
      </c>
      <c r="M202" s="64" t="str">
        <f t="shared" si="47"/>
        <v/>
      </c>
      <c r="O202" s="62" t="str">
        <f>IF(ISNUMBER(M202),M202*MATRIX!E202,"-")</f>
        <v>-</v>
      </c>
      <c r="Q202" s="66" t="str">
        <f>IF(ISNUMBER($M202),IF(KP="kg",M202*MATRIX!CC202,M202*MATRIX!CC202*2.2),"-")</f>
        <v>-</v>
      </c>
      <c r="R202" s="65" t="str">
        <f t="shared" si="48"/>
        <v/>
      </c>
      <c r="T202" s="1" t="str">
        <f>IF(AND(VI&lt;100,ISNUMBER(M202),D202),MATRIX!N202,IF(AND(VI&gt;=100,ISNUMBER(M202),E202),MATRIX!O202,""))</f>
        <v/>
      </c>
      <c r="V202" s="70" t="str">
        <f>IF(ISNUMBER(T202),IF(VI&lt;100,T202*M202*MATRIX!G202,T202*M202*MATRIX!H202),"")</f>
        <v/>
      </c>
      <c r="X202" s="40" t="str">
        <f>IF(ISNUMBER(M202),IF(ISNUMBER(MATRIX!U202),IF(MATRIX!U202-INT(MATRIX!U202)=0,MATRIX!U202,"("&amp;MATRIX!U202&amp;")"),"n/a"),"")</f>
        <v/>
      </c>
      <c r="Y202" s="77"/>
      <c r="Z202" s="81" t="str">
        <f>IF(ISNUMBER(M202), IF(ISNUMBER(MATRIX!AZ202),M202*MATRIX!AZ202,"n/a"),"")</f>
        <v/>
      </c>
      <c r="AA202" s="77"/>
      <c r="AB202" s="83" t="str">
        <f>IF(ISNUMBER($M202), IF(ISNUMBER(MATRIX!BB202),$M202*MATRIX!BB202,"n/a"),"")</f>
        <v/>
      </c>
      <c r="AC202" s="77"/>
      <c r="AD202" s="81" t="str">
        <f>IF(ISNUMBER($M202), IF(ISNUMBER(MATRIX!BJ202),M202*MATRIX!BJ202,"n/a"),"")</f>
        <v/>
      </c>
      <c r="AE202" s="77" t="s">
        <v>434</v>
      </c>
      <c r="AF202" s="83" t="str">
        <f>IF(ISNUMBER($M202), IF(ISNUMBER(MATRIX!BL202),$M202*MATRIX!BL202,"n/a"),"")</f>
        <v/>
      </c>
      <c r="AH202" s="223" t="str">
        <f>IF(ISNUMBER($M202), IF(MV&gt;200,IF(ISNUMBER(MATRIX!CL202),MATRIX!CL202,"n/a"),IF(ISNUMBER(MATRIX!CH202),MATRIX!CH202,"n/a")),"")</f>
        <v/>
      </c>
      <c r="AI202" s="1"/>
      <c r="AJ202" s="1" t="str">
        <f>IF(ISNUMBER(M202),IF(AND(ISNUMBER('HI-Z-OUTPUT'!AV202),'HI-Z-OUTPUT'!AV202&lt;&gt;0),'HI-Z-OUTPUT'!AV202,'Hi-Z-INPUT'!$K$7*'Hi-Z-INPUT'!$K$11),"")</f>
        <v/>
      </c>
      <c r="AK202" s="1"/>
      <c r="AL202" s="161" t="str">
        <f t="shared" si="49"/>
        <v/>
      </c>
      <c r="AM202" s="1"/>
      <c r="AN202" s="124" t="str">
        <f>IF(ISNUMBER($M202),IF(MV&lt;200,IF(ISNUMBER(MATRIX!BA202),ROUND(MATRIX!BA202/1000*IDLE*CKWH,2),"-"),IF(ISNUMBER(MATRIX!BK202),ROUND(MATRIX!BK202/1000*IDLE*CKWH,2),"-")),"")</f>
        <v/>
      </c>
      <c r="AO202" s="125" t="str">
        <f t="shared" si="50"/>
        <v/>
      </c>
      <c r="AQ202" s="104" t="str">
        <f>IF(ISNUMBER($M202),IF(MV&lt;200,IF(ISNUMBER(MATRIX!BC202),ROUND(MATRIX!BC202/1000*RUNNING*CKWH,2),"-"),IF(ISNUMBER(MATRIX!BM202),ROUND(MATRIX!BM202/1000*RUNNING*CKWH,2),"-")),"")</f>
        <v/>
      </c>
      <c r="AR202" s="130" t="str">
        <f t="shared" si="51"/>
        <v/>
      </c>
      <c r="AT202" s="104"/>
      <c r="AU202" s="130" t="str">
        <f t="shared" si="52"/>
        <v/>
      </c>
      <c r="AW202" s="129" t="str">
        <f t="shared" si="57"/>
        <v/>
      </c>
      <c r="AX202" s="127" t="str">
        <f t="shared" si="53"/>
        <v/>
      </c>
      <c r="AZ202" s="101" t="str">
        <f>IF(ISNUMBER(M202),IF(ISNUMBER(MATRIX!BU202),M202*MATRIX!BU202,"n/a"),"")</f>
        <v/>
      </c>
      <c r="BA202" s="72"/>
      <c r="BB202" s="72" t="str">
        <f>IF(ISNUMBER(M202),IF(ISNUMBER(MATRIX!BV202*AL202),M202*MATRIX!BV202*AL202,"n/a"),"")</f>
        <v/>
      </c>
      <c r="BC202" s="72"/>
      <c r="BD202" s="100" t="str">
        <f t="shared" si="54"/>
        <v/>
      </c>
      <c r="BE202" s="96"/>
      <c r="BF202" s="157" t="str">
        <f t="shared" si="58"/>
        <v/>
      </c>
      <c r="BG202" s="158" t="str">
        <f t="shared" si="55"/>
        <v/>
      </c>
      <c r="BI202" s="85" t="str">
        <f>IF(ISNUMBER(M202),IF(ISNUMBER(MATRIX!Y202),MATRIX!Y202,"n/a"),"")</f>
        <v/>
      </c>
      <c r="BJ202" s="86" t="str">
        <f t="shared" si="56"/>
        <v/>
      </c>
    </row>
    <row r="203" spans="1:62">
      <c r="A203" s="210" t="str">
        <f>MATRIX!A203</f>
        <v>CUSTOM</v>
      </c>
      <c r="B203" s="11" t="str">
        <f>IF(MATRIX!B203&lt;&gt;0,MATRIX!B203,"-")</f>
        <v>-</v>
      </c>
      <c r="D203" t="b">
        <f>ISNUMBER(MATRIX!G203)</f>
        <v>0</v>
      </c>
      <c r="E203" t="b">
        <f>ISNUMBER(MATRIX!H203)</f>
        <v>0</v>
      </c>
      <c r="G203" t="b">
        <f>AND(WM&lt;=MATRIX!N203,MATRIX!N203&lt;=PIU*WM)</f>
        <v>0</v>
      </c>
      <c r="H203" t="b">
        <f>AND(WM&lt;=MATRIX!O203,MATRIX!O203&lt;=PIU*WM)</f>
        <v>0</v>
      </c>
      <c r="J203" s="1" t="str">
        <f>IF(AND(D203,G203),CEILING(ML/MATRIX!G203,1),"")</f>
        <v/>
      </c>
      <c r="K203" s="1" t="str">
        <f>IF(AND(E203,H203),CEILING(ML/MATRIX!H203,1),"")</f>
        <v/>
      </c>
      <c r="M203" s="64" t="str">
        <f t="shared" si="47"/>
        <v/>
      </c>
      <c r="O203" s="62" t="str">
        <f>IF(ISNUMBER(M203),M203*MATRIX!E203,"-")</f>
        <v>-</v>
      </c>
      <c r="Q203" s="66" t="str">
        <f>IF(ISNUMBER($M203),IF(KP="kg",M203*MATRIX!CC203,M203*MATRIX!CC203*2.2),"-")</f>
        <v>-</v>
      </c>
      <c r="R203" s="65" t="str">
        <f t="shared" si="48"/>
        <v/>
      </c>
      <c r="T203" s="1" t="str">
        <f>IF(AND(VI&lt;100,ISNUMBER(M203),D203),MATRIX!N203,IF(AND(VI&gt;=100,ISNUMBER(M203),E203),MATRIX!O203,""))</f>
        <v/>
      </c>
      <c r="V203" s="70" t="str">
        <f>IF(ISNUMBER(T203),IF(VI&lt;100,T203*M203*MATRIX!G203,T203*M203*MATRIX!H203),"")</f>
        <v/>
      </c>
      <c r="X203" s="40" t="str">
        <f>IF(ISNUMBER(M203),IF(ISNUMBER(MATRIX!U203),IF(MATRIX!U203-INT(MATRIX!U203)=0,MATRIX!U203,"("&amp;MATRIX!U203&amp;")"),"n/a"),"")</f>
        <v/>
      </c>
      <c r="Y203" s="77"/>
      <c r="Z203" s="81" t="str">
        <f>IF(ISNUMBER(M203), IF(ISNUMBER(MATRIX!AZ203),M203*MATRIX!AZ203,"n/a"),"")</f>
        <v/>
      </c>
      <c r="AA203" s="77"/>
      <c r="AB203" s="83" t="str">
        <f>IF(ISNUMBER($M203), IF(ISNUMBER(MATRIX!BB203),$M203*MATRIX!BB203,"n/a"),"")</f>
        <v/>
      </c>
      <c r="AC203" s="77"/>
      <c r="AD203" s="81" t="str">
        <f>IF(ISNUMBER($M203), IF(ISNUMBER(MATRIX!BJ203),M203*MATRIX!BJ203,"n/a"),"")</f>
        <v/>
      </c>
      <c r="AE203" s="77" t="s">
        <v>434</v>
      </c>
      <c r="AF203" s="83" t="str">
        <f>IF(ISNUMBER($M203), IF(ISNUMBER(MATRIX!BL203),$M203*MATRIX!BL203,"n/a"),"")</f>
        <v/>
      </c>
      <c r="AH203" s="223" t="str">
        <f>IF(ISNUMBER($M203), IF(MV&gt;200,IF(ISNUMBER(MATRIX!CL203),MATRIX!CL203,"n/a"),IF(ISNUMBER(MATRIX!CH203),MATRIX!CH203,"n/a")),"")</f>
        <v/>
      </c>
      <c r="AI203" s="1"/>
      <c r="AJ203" s="1" t="str">
        <f>IF(ISNUMBER(M203),IF(AND(ISNUMBER('HI-Z-OUTPUT'!AV203),'HI-Z-OUTPUT'!AV203&lt;&gt;0),'HI-Z-OUTPUT'!AV203,'Hi-Z-INPUT'!$K$7*'Hi-Z-INPUT'!$K$11),"")</f>
        <v/>
      </c>
      <c r="AK203" s="1"/>
      <c r="AL203" s="161" t="str">
        <f t="shared" si="49"/>
        <v/>
      </c>
      <c r="AM203" s="1"/>
      <c r="AN203" s="124" t="str">
        <f>IF(ISNUMBER($M203),IF(MV&lt;200,IF(ISNUMBER(MATRIX!BA203),ROUND(MATRIX!BA203/1000*IDLE*CKWH,2),"-"),IF(ISNUMBER(MATRIX!BK203),ROUND(MATRIX!BK203/1000*IDLE*CKWH,2),"-")),"")</f>
        <v/>
      </c>
      <c r="AO203" s="125" t="str">
        <f t="shared" si="50"/>
        <v/>
      </c>
      <c r="AQ203" s="104" t="str">
        <f>IF(ISNUMBER($M203),IF(MV&lt;200,IF(ISNUMBER(MATRIX!BC203),ROUND(MATRIX!BC203/1000*RUNNING*CKWH,2),"-"),IF(ISNUMBER(MATRIX!BM203),ROUND(MATRIX!BM203/1000*RUNNING*CKWH,2),"-")),"")</f>
        <v/>
      </c>
      <c r="AR203" s="130" t="str">
        <f t="shared" si="51"/>
        <v/>
      </c>
      <c r="AT203" s="104"/>
      <c r="AU203" s="130" t="str">
        <f t="shared" si="52"/>
        <v/>
      </c>
      <c r="AW203" s="129" t="str">
        <f t="shared" si="57"/>
        <v/>
      </c>
      <c r="AX203" s="127" t="str">
        <f t="shared" si="53"/>
        <v/>
      </c>
      <c r="AZ203" s="101" t="str">
        <f>IF(ISNUMBER(M203),IF(ISNUMBER(MATRIX!BU203),M203*MATRIX!BU203,"n/a"),"")</f>
        <v/>
      </c>
      <c r="BA203" s="72"/>
      <c r="BB203" s="72" t="str">
        <f>IF(ISNUMBER(M203),IF(ISNUMBER(MATRIX!BV203*AL203),M203*MATRIX!BV203*AL203,"n/a"),"")</f>
        <v/>
      </c>
      <c r="BC203" s="72"/>
      <c r="BD203" s="100" t="str">
        <f t="shared" si="54"/>
        <v/>
      </c>
      <c r="BE203" s="96"/>
      <c r="BF203" s="157" t="str">
        <f t="shared" si="58"/>
        <v/>
      </c>
      <c r="BG203" s="158" t="str">
        <f t="shared" si="55"/>
        <v/>
      </c>
      <c r="BI203" s="85" t="str">
        <f>IF(ISNUMBER(M203),IF(ISNUMBER(MATRIX!Y203),MATRIX!Y203,"n/a"),"")</f>
        <v/>
      </c>
      <c r="BJ203" s="86" t="str">
        <f t="shared" si="56"/>
        <v/>
      </c>
    </row>
    <row r="204" spans="1:62">
      <c r="A204" s="175" t="str">
        <f>MATRIX!A204</f>
        <v>CUSTOM</v>
      </c>
      <c r="B204" s="11" t="str">
        <f>IF(MATRIX!B204&lt;&gt;0,MATRIX!B204,"-")</f>
        <v>-</v>
      </c>
      <c r="D204" t="b">
        <f>ISNUMBER(MATRIX!G204)</f>
        <v>0</v>
      </c>
      <c r="E204" t="b">
        <f>ISNUMBER(MATRIX!H204)</f>
        <v>0</v>
      </c>
      <c r="G204" t="b">
        <f>AND(WM&lt;=MATRIX!N204,MATRIX!N204&lt;=PIU*WM)</f>
        <v>0</v>
      </c>
      <c r="H204" t="b">
        <f>AND(WM&lt;=MATRIX!O204,MATRIX!O204&lt;=PIU*WM)</f>
        <v>0</v>
      </c>
      <c r="J204" s="1" t="str">
        <f>IF(AND(D204,G204),CEILING(ML/MATRIX!G204,1),"")</f>
        <v/>
      </c>
      <c r="K204" s="1" t="str">
        <f>IF(AND(E204,H204),CEILING(ML/MATRIX!H204,1),"")</f>
        <v/>
      </c>
      <c r="M204" s="64" t="str">
        <f t="shared" si="47"/>
        <v/>
      </c>
      <c r="O204" s="62" t="str">
        <f>IF(ISNUMBER(M204),M204*MATRIX!E204,"-")</f>
        <v>-</v>
      </c>
      <c r="Q204" s="66" t="str">
        <f>IF(ISNUMBER($M204),IF(KP="kg",M204*MATRIX!CC204,M204*MATRIX!CC204*2.2),"-")</f>
        <v>-</v>
      </c>
      <c r="R204" s="65" t="str">
        <f t="shared" si="48"/>
        <v/>
      </c>
      <c r="T204" s="1" t="str">
        <f>IF(AND(VI&lt;100,ISNUMBER(M204),D204),MATRIX!N204,IF(AND(VI&gt;=100,ISNUMBER(M204),E204),MATRIX!O204,""))</f>
        <v/>
      </c>
      <c r="V204" s="70" t="str">
        <f>IF(ISNUMBER(T204),IF(VI&lt;100,T204*M204*MATRIX!G204,T204*M204*MATRIX!H204),"")</f>
        <v/>
      </c>
      <c r="X204" s="40" t="str">
        <f>IF(ISNUMBER(M204),IF(ISNUMBER(MATRIX!U204),IF(MATRIX!U204-INT(MATRIX!U204)=0,MATRIX!U204,"("&amp;MATRIX!U204&amp;")"),"n/a"),"")</f>
        <v/>
      </c>
      <c r="Y204" s="77"/>
      <c r="Z204" s="81" t="str">
        <f>IF(ISNUMBER(M204), IF(ISNUMBER(MATRIX!AZ204),M204*MATRIX!AZ204,"n/a"),"")</f>
        <v/>
      </c>
      <c r="AA204" s="77"/>
      <c r="AB204" s="83" t="str">
        <f>IF(ISNUMBER($M204), IF(ISNUMBER(MATRIX!BB204),$M204*MATRIX!BB204,"n/a"),"")</f>
        <v/>
      </c>
      <c r="AC204" s="77"/>
      <c r="AD204" s="81" t="str">
        <f>IF(ISNUMBER($M204), IF(ISNUMBER(MATRIX!BJ204),M204*MATRIX!BJ204,"n/a"),"")</f>
        <v/>
      </c>
      <c r="AE204" s="77" t="s">
        <v>434</v>
      </c>
      <c r="AF204" s="83" t="str">
        <f>IF(ISNUMBER($M204), IF(ISNUMBER(MATRIX!BL204),$M204*MATRIX!BL204,"n/a"),"")</f>
        <v/>
      </c>
      <c r="AH204" s="223" t="str">
        <f>IF(ISNUMBER($M204), IF(MV&gt;200,IF(ISNUMBER(MATRIX!CL204),MATRIX!CL204,"n/a"),IF(ISNUMBER(MATRIX!CH204),MATRIX!CH204,"n/a")),"")</f>
        <v/>
      </c>
      <c r="AI204" s="1"/>
      <c r="AJ204" s="1" t="str">
        <f>IF(ISNUMBER(M204),IF(AND(ISNUMBER('HI-Z-OUTPUT'!AV204),'HI-Z-OUTPUT'!AV204&lt;&gt;0),'HI-Z-OUTPUT'!AV204,'Hi-Z-INPUT'!$K$7*'Hi-Z-INPUT'!$K$11),"")</f>
        <v/>
      </c>
      <c r="AK204" s="1"/>
      <c r="AL204" s="161" t="str">
        <f t="shared" si="49"/>
        <v/>
      </c>
      <c r="AM204" s="1"/>
      <c r="AN204" s="124" t="str">
        <f>IF(ISNUMBER($M204),IF(MV&lt;200,IF(ISNUMBER(MATRIX!BA204),ROUND(MATRIX!BA204/1000*IDLE*CKWH,2),"-"),IF(ISNUMBER(MATRIX!BK204),ROUND(MATRIX!BK204/1000*IDLE*CKWH,2),"-")),"")</f>
        <v/>
      </c>
      <c r="AO204" s="125" t="str">
        <f t="shared" si="50"/>
        <v/>
      </c>
      <c r="AQ204" s="104" t="str">
        <f>IF(ISNUMBER($M204),IF(MV&lt;200,IF(ISNUMBER(MATRIX!BC204),ROUND(MATRIX!BC204/1000*RUNNING*CKWH,2),"-"),IF(ISNUMBER(MATRIX!BM204),ROUND(MATRIX!BM204/1000*RUNNING*CKWH,2),"-")),"")</f>
        <v/>
      </c>
      <c r="AR204" s="130" t="str">
        <f t="shared" si="51"/>
        <v/>
      </c>
      <c r="AT204" s="104"/>
      <c r="AU204" s="130" t="str">
        <f t="shared" si="52"/>
        <v/>
      </c>
      <c r="AW204" s="129" t="str">
        <f t="shared" si="57"/>
        <v/>
      </c>
      <c r="AX204" s="127" t="str">
        <f t="shared" si="53"/>
        <v/>
      </c>
      <c r="AZ204" s="101" t="str">
        <f>IF(ISNUMBER(M204),IF(ISNUMBER(MATRIX!BU204),M204*MATRIX!BU204,"n/a"),"")</f>
        <v/>
      </c>
      <c r="BA204" s="72"/>
      <c r="BB204" s="72" t="str">
        <f>IF(ISNUMBER(M204),IF(ISNUMBER(MATRIX!BV204*AL204),M204*MATRIX!BV204*AL204,"n/a"),"")</f>
        <v/>
      </c>
      <c r="BC204" s="72"/>
      <c r="BD204" s="100" t="str">
        <f t="shared" si="54"/>
        <v/>
      </c>
      <c r="BE204" s="96"/>
      <c r="BF204" s="157" t="str">
        <f t="shared" si="58"/>
        <v/>
      </c>
      <c r="BG204" s="158" t="str">
        <f t="shared" si="55"/>
        <v/>
      </c>
      <c r="BI204" s="85" t="str">
        <f>IF(ISNUMBER(M204),IF(ISNUMBER(MATRIX!Y204),MATRIX!Y204,"n/a"),"")</f>
        <v/>
      </c>
      <c r="BJ204" s="86" t="str">
        <f t="shared" si="56"/>
        <v/>
      </c>
    </row>
    <row r="205" spans="1:62">
      <c r="A205" s="175" t="e">
        <f>MATRIX!A205</f>
        <v>#N/A</v>
      </c>
      <c r="B205" s="11" t="e">
        <f>IF(MATRIX!B205&lt;&gt;0,MATRIX!B205,"-")</f>
        <v>#N/A</v>
      </c>
      <c r="D205" t="b">
        <f>ISNUMBER(MATRIX!G205)</f>
        <v>0</v>
      </c>
      <c r="E205" t="b">
        <f>ISNUMBER(MATRIX!H205)</f>
        <v>0</v>
      </c>
      <c r="G205" t="e">
        <f>AND(WM&lt;=MATRIX!N205,MATRIX!N205&lt;=PIU*WM)</f>
        <v>#N/A</v>
      </c>
      <c r="H205" t="e">
        <f>AND(WM&lt;=MATRIX!O205,MATRIX!O205&lt;=PIU*WM)</f>
        <v>#N/A</v>
      </c>
      <c r="J205" s="1" t="e">
        <f>IF(AND(D205,G205),CEILING(ML/MATRIX!G205,1),"")</f>
        <v>#N/A</v>
      </c>
      <c r="K205" s="1" t="e">
        <f>IF(AND(E205,H205),CEILING(ML/MATRIX!H205,1),"")</f>
        <v>#N/A</v>
      </c>
      <c r="M205" s="64" t="e">
        <f t="shared" si="47"/>
        <v>#N/A</v>
      </c>
      <c r="O205" s="62" t="str">
        <f>IF(ISNUMBER(M205),M205*MATRIX!E205,"-")</f>
        <v>-</v>
      </c>
      <c r="Q205" s="66" t="str">
        <f>IF(ISNUMBER($M205),IF(KP="kg",M205*MATRIX!CC205,M205*MATRIX!CC205*2.2),"-")</f>
        <v>-</v>
      </c>
      <c r="R205" s="65" t="str">
        <f t="shared" si="48"/>
        <v/>
      </c>
      <c r="T205" s="1" t="str">
        <f>IF(AND(VI&lt;100,ISNUMBER(M205),D205),MATRIX!N205,IF(AND(VI&gt;=100,ISNUMBER(M205),E205),MATRIX!O205,""))</f>
        <v/>
      </c>
      <c r="V205" s="70" t="str">
        <f>IF(ISNUMBER(T205),IF(VI&lt;100,T205*M205*MATRIX!G205,T205*M205*MATRIX!H205),"")</f>
        <v/>
      </c>
      <c r="X205" s="40" t="str">
        <f>IF(ISNUMBER(M205),IF(ISNUMBER(MATRIX!U205),IF(MATRIX!U205-INT(MATRIX!U205)=0,MATRIX!U205,"("&amp;MATRIX!U205&amp;")"),"n/a"),"")</f>
        <v/>
      </c>
      <c r="Y205" s="77"/>
      <c r="Z205" s="81" t="str">
        <f>IF(ISNUMBER(M205), IF(ISNUMBER(MATRIX!AZ205),M205*MATRIX!AZ205,"n/a"),"")</f>
        <v/>
      </c>
      <c r="AA205" s="77"/>
      <c r="AB205" s="83" t="str">
        <f>IF(ISNUMBER($M205), IF(ISNUMBER(MATRIX!BB205),$M205*MATRIX!BB205,"n/a"),"")</f>
        <v/>
      </c>
      <c r="AC205" s="77"/>
      <c r="AD205" s="81" t="str">
        <f>IF(ISNUMBER($M205), IF(ISNUMBER(MATRIX!BJ205),M205*MATRIX!BJ205,"n/a"),"")</f>
        <v/>
      </c>
      <c r="AE205" s="77" t="s">
        <v>434</v>
      </c>
      <c r="AF205" s="83" t="str">
        <f>IF(ISNUMBER($M205), IF(ISNUMBER(MATRIX!BL205),$M205*MATRIX!BL205,"n/a"),"")</f>
        <v/>
      </c>
      <c r="AH205" s="223" t="str">
        <f>IF(ISNUMBER($M205), IF(MV&gt;200,IF(ISNUMBER(MATRIX!CL205),MATRIX!CL205,"n/a"),IF(ISNUMBER(MATRIX!CH205),MATRIX!CH205,"n/a")),"")</f>
        <v/>
      </c>
      <c r="AI205" s="1"/>
      <c r="AJ205" s="1" t="str">
        <f>IF(ISNUMBER(M205),IF(AND(ISNUMBER('HI-Z-OUTPUT'!AV205),'HI-Z-OUTPUT'!AV205&lt;&gt;0),'HI-Z-OUTPUT'!AV205,'Hi-Z-INPUT'!$K$7*'Hi-Z-INPUT'!$K$11),"")</f>
        <v/>
      </c>
      <c r="AK205" s="1"/>
      <c r="AL205" s="161" t="str">
        <f t="shared" si="49"/>
        <v/>
      </c>
      <c r="AM205" s="1"/>
      <c r="AN205" s="124" t="str">
        <f>IF(ISNUMBER($M205),IF(MV&lt;200,IF(ISNUMBER(MATRIX!BA205),ROUND(MATRIX!BA205/1000*IDLE*CKWH,2),"-"),IF(ISNUMBER(MATRIX!BK205),ROUND(MATRIX!BK205/1000*IDLE*CKWH,2),"-")),"")</f>
        <v/>
      </c>
      <c r="AO205" s="125" t="str">
        <f t="shared" si="50"/>
        <v/>
      </c>
      <c r="AQ205" s="104" t="str">
        <f>IF(ISNUMBER($M205),IF(MV&lt;200,IF(ISNUMBER(MATRIX!BC205),ROUND(MATRIX!BC205/1000*RUNNING*CKWH,2),"-"),IF(ISNUMBER(MATRIX!BM205),ROUND(MATRIX!BM205/1000*RUNNING*CKWH,2),"-")),"")</f>
        <v/>
      </c>
      <c r="AR205" s="130" t="str">
        <f t="shared" si="51"/>
        <v/>
      </c>
      <c r="AT205" s="104"/>
      <c r="AU205" s="130" t="str">
        <f t="shared" si="52"/>
        <v/>
      </c>
      <c r="AW205" s="129" t="str">
        <f t="shared" si="57"/>
        <v/>
      </c>
      <c r="AX205" s="127" t="str">
        <f t="shared" si="53"/>
        <v/>
      </c>
      <c r="AZ205" s="101" t="str">
        <f>IF(ISNUMBER(M205),IF(ISNUMBER(MATRIX!BU205),M205*MATRIX!BU205,"n/a"),"")</f>
        <v/>
      </c>
      <c r="BA205" s="72"/>
      <c r="BB205" s="72" t="str">
        <f>IF(ISNUMBER(M205),IF(ISNUMBER(MATRIX!BV205*AL205),M205*MATRIX!BV205*AL205,"n/a"),"")</f>
        <v/>
      </c>
      <c r="BC205" s="72"/>
      <c r="BD205" s="100" t="str">
        <f t="shared" si="54"/>
        <v/>
      </c>
      <c r="BE205" s="96"/>
      <c r="BF205" s="157" t="str">
        <f t="shared" si="58"/>
        <v/>
      </c>
      <c r="BG205" s="158" t="str">
        <f t="shared" si="55"/>
        <v/>
      </c>
      <c r="BI205" s="85" t="str">
        <f>IF(ISNUMBER(M205),IF(ISNUMBER(MATRIX!Y205),MATRIX!Y205,"n/a"),"")</f>
        <v/>
      </c>
      <c r="BJ205" s="86" t="str">
        <f t="shared" si="56"/>
        <v/>
      </c>
    </row>
    <row r="206" spans="1:62">
      <c r="A206" s="175" t="e">
        <f>MATRIX!A206</f>
        <v>#N/A</v>
      </c>
      <c r="B206" s="11" t="e">
        <f>IF(MATRIX!B206&lt;&gt;0,MATRIX!B206,"-")</f>
        <v>#N/A</v>
      </c>
      <c r="D206" t="b">
        <f>ISNUMBER(MATRIX!G206)</f>
        <v>0</v>
      </c>
      <c r="E206" t="b">
        <f>ISNUMBER(MATRIX!H206)</f>
        <v>0</v>
      </c>
      <c r="G206" t="e">
        <f>AND(WM&lt;=MATRIX!N206,MATRIX!N206&lt;=PIU*WM)</f>
        <v>#N/A</v>
      </c>
      <c r="H206" t="e">
        <f>AND(WM&lt;=MATRIX!O206,MATRIX!O206&lt;=PIU*WM)</f>
        <v>#N/A</v>
      </c>
      <c r="J206" s="1" t="e">
        <f>IF(AND(D206,G206),CEILING(ML/MATRIX!G206,1),"")</f>
        <v>#N/A</v>
      </c>
      <c r="K206" s="1" t="e">
        <f>IF(AND(E206,H206),CEILING(ML/MATRIX!H206,1),"")</f>
        <v>#N/A</v>
      </c>
      <c r="M206" s="64" t="e">
        <f t="shared" si="47"/>
        <v>#N/A</v>
      </c>
      <c r="O206" s="62" t="str">
        <f>IF(ISNUMBER(M206),M206*MATRIX!E206,"-")</f>
        <v>-</v>
      </c>
      <c r="Q206" s="66" t="str">
        <f>IF(ISNUMBER($M206),IF(KP="kg",M206*MATRIX!CC206,M206*MATRIX!CC206*2.2),"-")</f>
        <v>-</v>
      </c>
      <c r="R206" s="65" t="str">
        <f t="shared" si="48"/>
        <v/>
      </c>
      <c r="T206" s="1" t="str">
        <f>IF(AND(VI&lt;100,ISNUMBER(M206),D206),MATRIX!N206,IF(AND(VI&gt;=100,ISNUMBER(M206),E206),MATRIX!O206,""))</f>
        <v/>
      </c>
      <c r="V206" s="70" t="str">
        <f>IF(ISNUMBER(T206),IF(VI&lt;100,T206*M206*MATRIX!G206,T206*M206*MATRIX!H206),"")</f>
        <v/>
      </c>
      <c r="X206" s="40" t="str">
        <f>IF(ISNUMBER(M206),IF(ISNUMBER(MATRIX!U206),IF(MATRIX!U206-INT(MATRIX!U206)=0,MATRIX!U206,"("&amp;MATRIX!U206&amp;")"),"n/a"),"")</f>
        <v/>
      </c>
      <c r="Y206" s="77"/>
      <c r="Z206" s="81" t="str">
        <f>IF(ISNUMBER(M206), IF(ISNUMBER(MATRIX!AZ206),M206*MATRIX!AZ206,"n/a"),"")</f>
        <v/>
      </c>
      <c r="AA206" s="77"/>
      <c r="AB206" s="83" t="str">
        <f>IF(ISNUMBER($M206), IF(ISNUMBER(MATRIX!BB206),$M206*MATRIX!BB206,"n/a"),"")</f>
        <v/>
      </c>
      <c r="AC206" s="77"/>
      <c r="AD206" s="81" t="str">
        <f>IF(ISNUMBER($M206), IF(ISNUMBER(MATRIX!BJ206),M206*MATRIX!BJ206,"n/a"),"")</f>
        <v/>
      </c>
      <c r="AE206" s="77" t="s">
        <v>434</v>
      </c>
      <c r="AF206" s="83" t="str">
        <f>IF(ISNUMBER($M206), IF(ISNUMBER(MATRIX!BL206),$M206*MATRIX!BL206,"n/a"),"")</f>
        <v/>
      </c>
      <c r="AH206" s="223" t="str">
        <f>IF(ISNUMBER($M206), IF(MV&gt;200,IF(ISNUMBER(MATRIX!CL206),MATRIX!CL206,"n/a"),IF(ISNUMBER(MATRIX!CH206),MATRIX!CH206,"n/a")),"")</f>
        <v/>
      </c>
      <c r="AI206" s="1"/>
      <c r="AJ206" s="1" t="str">
        <f>IF(ISNUMBER(M206),IF(AND(ISNUMBER('HI-Z-OUTPUT'!AV206),'HI-Z-OUTPUT'!AV206&lt;&gt;0),'HI-Z-OUTPUT'!AV206,'Hi-Z-INPUT'!$K$7*'Hi-Z-INPUT'!$K$11),"")</f>
        <v/>
      </c>
      <c r="AK206" s="1"/>
      <c r="AL206" s="161" t="str">
        <f t="shared" si="49"/>
        <v/>
      </c>
      <c r="AM206" s="1"/>
      <c r="AN206" s="124" t="str">
        <f>IF(ISNUMBER($M206),IF(MV&lt;200,IF(ISNUMBER(MATRIX!BA206),ROUND(MATRIX!BA206/1000*IDLE*CKWH,2),"-"),IF(ISNUMBER(MATRIX!BK206),ROUND(MATRIX!BK206/1000*IDLE*CKWH,2),"-")),"")</f>
        <v/>
      </c>
      <c r="AO206" s="125" t="str">
        <f t="shared" si="50"/>
        <v/>
      </c>
      <c r="AQ206" s="104" t="str">
        <f>IF(ISNUMBER($M206),IF(MV&lt;200,IF(ISNUMBER(MATRIX!BC206),ROUND(MATRIX!BC206/1000*RUNNING*CKWH,2),"-"),IF(ISNUMBER(MATRIX!BM206),ROUND(MATRIX!BM206/1000*RUNNING*CKWH,2),"-")),"")</f>
        <v/>
      </c>
      <c r="AR206" s="130" t="str">
        <f t="shared" si="51"/>
        <v/>
      </c>
      <c r="AT206" s="104"/>
      <c r="AU206" s="130" t="str">
        <f t="shared" si="52"/>
        <v/>
      </c>
      <c r="AW206" s="129" t="str">
        <f t="shared" si="57"/>
        <v/>
      </c>
      <c r="AX206" s="127" t="str">
        <f t="shared" si="53"/>
        <v/>
      </c>
      <c r="AZ206" s="101" t="str">
        <f>IF(ISNUMBER(M206),IF(ISNUMBER(MATRIX!BU206),M206*MATRIX!BU206,"n/a"),"")</f>
        <v/>
      </c>
      <c r="BA206" s="72"/>
      <c r="BB206" s="72" t="str">
        <f>IF(ISNUMBER(M206),IF(ISNUMBER(MATRIX!BV206*AL206),M206*MATRIX!BV206*AL206,"n/a"),"")</f>
        <v/>
      </c>
      <c r="BC206" s="72"/>
      <c r="BD206" s="100" t="str">
        <f t="shared" si="54"/>
        <v/>
      </c>
      <c r="BE206" s="96"/>
      <c r="BF206" s="157" t="str">
        <f t="shared" si="58"/>
        <v/>
      </c>
      <c r="BG206" s="158" t="str">
        <f t="shared" si="55"/>
        <v/>
      </c>
      <c r="BI206" s="85" t="str">
        <f>IF(ISNUMBER(M206),IF(ISNUMBER(MATRIX!Y206),MATRIX!Y206,"n/a"),"")</f>
        <v/>
      </c>
      <c r="BJ206" s="86" t="str">
        <f t="shared" si="56"/>
        <v/>
      </c>
    </row>
    <row r="207" spans="1:62">
      <c r="A207" s="175" t="e">
        <f>MATRIX!A207</f>
        <v>#N/A</v>
      </c>
      <c r="B207" s="11" t="e">
        <f>IF(MATRIX!B207&lt;&gt;0,MATRIX!B207,"-")</f>
        <v>#N/A</v>
      </c>
      <c r="D207" t="b">
        <f>ISNUMBER(MATRIX!G207)</f>
        <v>0</v>
      </c>
      <c r="E207" t="b">
        <f>ISNUMBER(MATRIX!H207)</f>
        <v>0</v>
      </c>
      <c r="G207" t="e">
        <f>AND(WM&lt;=MATRIX!N207,MATRIX!N207&lt;=PIU*WM)</f>
        <v>#N/A</v>
      </c>
      <c r="H207" t="e">
        <f>AND(WM&lt;=MATRIX!O207,MATRIX!O207&lt;=PIU*WM)</f>
        <v>#N/A</v>
      </c>
      <c r="J207" s="1" t="e">
        <f>IF(AND(D207,G207),CEILING(ML/MATRIX!G207,1),"")</f>
        <v>#N/A</v>
      </c>
      <c r="K207" s="1" t="e">
        <f>IF(AND(E207,H207),CEILING(ML/MATRIX!H207,1),"")</f>
        <v>#N/A</v>
      </c>
      <c r="M207" s="64" t="e">
        <f t="shared" si="47"/>
        <v>#N/A</v>
      </c>
      <c r="O207" s="62" t="str">
        <f>IF(ISNUMBER(M207),M207*MATRIX!E207,"-")</f>
        <v>-</v>
      </c>
      <c r="Q207" s="66" t="str">
        <f>IF(ISNUMBER($M207),IF(KP="kg",M207*MATRIX!CC207,M207*MATRIX!CC207*2.2),"-")</f>
        <v>-</v>
      </c>
      <c r="R207" s="65" t="str">
        <f t="shared" si="48"/>
        <v/>
      </c>
      <c r="T207" s="1" t="str">
        <f>IF(AND(VI&lt;100,ISNUMBER(M207),D207),MATRIX!N207,IF(AND(VI&gt;=100,ISNUMBER(M207),E207),MATRIX!O207,""))</f>
        <v/>
      </c>
      <c r="V207" s="70" t="str">
        <f>IF(ISNUMBER(T207),IF(VI&lt;100,T207*M207*MATRIX!G207,T207*M207*MATRIX!H207),"")</f>
        <v/>
      </c>
      <c r="X207" s="40" t="str">
        <f>IF(ISNUMBER(M207),IF(ISNUMBER(MATRIX!U207),IF(MATRIX!U207-INT(MATRIX!U207)=0,MATRIX!U207,"("&amp;MATRIX!U207&amp;")"),"n/a"),"")</f>
        <v/>
      </c>
      <c r="Y207" s="77"/>
      <c r="Z207" s="81" t="str">
        <f>IF(ISNUMBER(M207), IF(ISNUMBER(MATRIX!AZ207),M207*MATRIX!AZ207,"n/a"),"")</f>
        <v/>
      </c>
      <c r="AA207" s="77"/>
      <c r="AB207" s="83" t="str">
        <f>IF(ISNUMBER($M207), IF(ISNUMBER(MATRIX!BB207),$M207*MATRIX!BB207,"n/a"),"")</f>
        <v/>
      </c>
      <c r="AC207" s="77"/>
      <c r="AD207" s="81" t="str">
        <f>IF(ISNUMBER($M207), IF(ISNUMBER(MATRIX!BJ207),M207*MATRIX!BJ207,"n/a"),"")</f>
        <v/>
      </c>
      <c r="AE207" s="77" t="s">
        <v>434</v>
      </c>
      <c r="AF207" s="83" t="str">
        <f>IF(ISNUMBER($M207), IF(ISNUMBER(MATRIX!BL207),$M207*MATRIX!BL207,"n/a"),"")</f>
        <v/>
      </c>
      <c r="AH207" s="223" t="str">
        <f>IF(ISNUMBER($M207), IF(MV&gt;200,IF(ISNUMBER(MATRIX!CL207),MATRIX!CL207,"n/a"),IF(ISNUMBER(MATRIX!CH207),MATRIX!CH207,"n/a")),"")</f>
        <v/>
      </c>
      <c r="AI207" s="1"/>
      <c r="AJ207" s="1" t="str">
        <f>IF(ISNUMBER(M207),IF(AND(ISNUMBER('HI-Z-OUTPUT'!AV207),'HI-Z-OUTPUT'!AV207&lt;&gt;0),'HI-Z-OUTPUT'!AV207,'Hi-Z-INPUT'!$K$7*'Hi-Z-INPUT'!$K$11),"")</f>
        <v/>
      </c>
      <c r="AK207" s="1"/>
      <c r="AL207" s="161" t="str">
        <f t="shared" si="49"/>
        <v/>
      </c>
      <c r="AM207" s="1"/>
      <c r="AN207" s="124" t="str">
        <f>IF(ISNUMBER($M207),IF(MV&lt;200,IF(ISNUMBER(MATRIX!BA207),ROUND(MATRIX!BA207/1000*IDLE*CKWH,2),"-"),IF(ISNUMBER(MATRIX!BK207),ROUND(MATRIX!BK207/1000*IDLE*CKWH,2),"-")),"")</f>
        <v/>
      </c>
      <c r="AO207" s="125" t="str">
        <f t="shared" si="50"/>
        <v/>
      </c>
      <c r="AQ207" s="104" t="str">
        <f>IF(ISNUMBER($M207),IF(MV&lt;200,IF(ISNUMBER(MATRIX!BC207),ROUND(MATRIX!BC207/1000*RUNNING*CKWH,2),"-"),IF(ISNUMBER(MATRIX!BM207),ROUND(MATRIX!BM207/1000*RUNNING*CKWH,2),"-")),"")</f>
        <v/>
      </c>
      <c r="AR207" s="130" t="str">
        <f t="shared" si="51"/>
        <v/>
      </c>
      <c r="AT207" s="104"/>
      <c r="AU207" s="130" t="str">
        <f t="shared" si="52"/>
        <v/>
      </c>
      <c r="AW207" s="129" t="str">
        <f t="shared" si="57"/>
        <v/>
      </c>
      <c r="AX207" s="127" t="str">
        <f t="shared" si="53"/>
        <v/>
      </c>
      <c r="AZ207" s="101" t="str">
        <f>IF(ISNUMBER(M207),IF(ISNUMBER(MATRIX!BU207),M207*MATRIX!BU207,"n/a"),"")</f>
        <v/>
      </c>
      <c r="BA207" s="72"/>
      <c r="BB207" s="72" t="str">
        <f>IF(ISNUMBER(M207),IF(ISNUMBER(MATRIX!BV207*AL207),M207*MATRIX!BV207*AL207,"n/a"),"")</f>
        <v/>
      </c>
      <c r="BC207" s="72"/>
      <c r="BD207" s="100" t="str">
        <f t="shared" si="54"/>
        <v/>
      </c>
      <c r="BE207" s="96"/>
      <c r="BF207" s="157" t="str">
        <f t="shared" si="58"/>
        <v/>
      </c>
      <c r="BG207" s="158" t="str">
        <f t="shared" si="55"/>
        <v/>
      </c>
      <c r="BI207" s="85" t="str">
        <f>IF(ISNUMBER(M207),IF(ISNUMBER(MATRIX!Y207),MATRIX!Y207,"n/a"),"")</f>
        <v/>
      </c>
      <c r="BJ207" s="86" t="str">
        <f t="shared" si="56"/>
        <v/>
      </c>
    </row>
    <row r="208" spans="1:62">
      <c r="A208" s="175" t="e">
        <f>MATRIX!A208</f>
        <v>#N/A</v>
      </c>
      <c r="B208" s="11" t="e">
        <f>IF(MATRIX!B208&lt;&gt;0,MATRIX!B208,"-")</f>
        <v>#N/A</v>
      </c>
      <c r="D208" t="b">
        <f>ISNUMBER(MATRIX!G208)</f>
        <v>0</v>
      </c>
      <c r="E208" t="b">
        <f>ISNUMBER(MATRIX!H208)</f>
        <v>0</v>
      </c>
      <c r="G208" t="e">
        <f>AND(WM&lt;=MATRIX!N208,MATRIX!N208&lt;=PIU*WM)</f>
        <v>#N/A</v>
      </c>
      <c r="H208" t="e">
        <f>AND(WM&lt;=MATRIX!O208,MATRIX!O208&lt;=PIU*WM)</f>
        <v>#N/A</v>
      </c>
      <c r="J208" s="1" t="e">
        <f>IF(AND(D208,G208),CEILING(ML/MATRIX!G208,1),"")</f>
        <v>#N/A</v>
      </c>
      <c r="K208" s="1" t="e">
        <f>IF(AND(E208,H208),CEILING(ML/MATRIX!H208,1),"")</f>
        <v>#N/A</v>
      </c>
      <c r="M208" s="64" t="e">
        <f t="shared" si="47"/>
        <v>#N/A</v>
      </c>
      <c r="O208" s="62" t="str">
        <f>IF(ISNUMBER(M208),M208*MATRIX!E208,"-")</f>
        <v>-</v>
      </c>
      <c r="Q208" s="66" t="str">
        <f>IF(ISNUMBER($M208),IF(KP="kg",M208*MATRIX!CC208,M208*MATRIX!CC208*2.2),"-")</f>
        <v>-</v>
      </c>
      <c r="R208" s="65" t="str">
        <f t="shared" si="48"/>
        <v/>
      </c>
      <c r="T208" s="1" t="str">
        <f>IF(AND(VI&lt;100,ISNUMBER(M208),D208),MATRIX!N208,IF(AND(VI&gt;=100,ISNUMBER(M208),E208),MATRIX!O208,""))</f>
        <v/>
      </c>
      <c r="V208" s="70" t="str">
        <f>IF(ISNUMBER(T208),IF(VI&lt;100,T208*M208*MATRIX!G208,T208*M208*MATRIX!H208),"")</f>
        <v/>
      </c>
      <c r="X208" s="40" t="str">
        <f>IF(ISNUMBER(M208),IF(ISNUMBER(MATRIX!U208),IF(MATRIX!U208-INT(MATRIX!U208)=0,MATRIX!U208,"("&amp;MATRIX!U208&amp;")"),"n/a"),"")</f>
        <v/>
      </c>
      <c r="Y208" s="77"/>
      <c r="Z208" s="81" t="str">
        <f>IF(ISNUMBER(M208), IF(ISNUMBER(MATRIX!AZ208),M208*MATRIX!AZ208,"n/a"),"")</f>
        <v/>
      </c>
      <c r="AA208" s="77"/>
      <c r="AB208" s="83" t="str">
        <f>IF(ISNUMBER($M208), IF(ISNUMBER(MATRIX!BB208),$M208*MATRIX!BB208,"n/a"),"")</f>
        <v/>
      </c>
      <c r="AC208" s="77"/>
      <c r="AD208" s="81" t="str">
        <f>IF(ISNUMBER($M208), IF(ISNUMBER(MATRIX!BJ208),M208*MATRIX!BJ208,"n/a"),"")</f>
        <v/>
      </c>
      <c r="AE208" s="77" t="s">
        <v>434</v>
      </c>
      <c r="AF208" s="83" t="str">
        <f>IF(ISNUMBER($M208), IF(ISNUMBER(MATRIX!BL208),$M208*MATRIX!BL208,"n/a"),"")</f>
        <v/>
      </c>
      <c r="AH208" s="223" t="str">
        <f>IF(ISNUMBER($M208), IF(MV&gt;200,IF(ISNUMBER(MATRIX!CL208),MATRIX!CL208,"n/a"),IF(ISNUMBER(MATRIX!CH208),MATRIX!CH208,"n/a")),"")</f>
        <v/>
      </c>
      <c r="AI208" s="1"/>
      <c r="AJ208" s="1" t="str">
        <f>IF(ISNUMBER(M208),IF(AND(ISNUMBER('HI-Z-OUTPUT'!AV208),'HI-Z-OUTPUT'!AV208&lt;&gt;0),'HI-Z-OUTPUT'!AV208,'Hi-Z-INPUT'!$K$7*'Hi-Z-INPUT'!$K$11),"")</f>
        <v/>
      </c>
      <c r="AK208" s="1"/>
      <c r="AL208" s="161" t="str">
        <f t="shared" si="49"/>
        <v/>
      </c>
      <c r="AM208" s="1"/>
      <c r="AN208" s="124" t="str">
        <f>IF(ISNUMBER($M208),IF(MV&lt;200,IF(ISNUMBER(MATRIX!BA208),ROUND(MATRIX!BA208/1000*IDLE*CKWH,2),"-"),IF(ISNUMBER(MATRIX!BK208),ROUND(MATRIX!BK208/1000*IDLE*CKWH,2),"-")),"")</f>
        <v/>
      </c>
      <c r="AO208" s="125" t="str">
        <f t="shared" si="50"/>
        <v/>
      </c>
      <c r="AQ208" s="104" t="str">
        <f>IF(ISNUMBER($M208),IF(MV&lt;200,IF(ISNUMBER(MATRIX!BC208),ROUND(MATRIX!BC208/1000*RUNNING*CKWH,2),"-"),IF(ISNUMBER(MATRIX!BM208),ROUND(MATRIX!BM208/1000*RUNNING*CKWH,2),"-")),"")</f>
        <v/>
      </c>
      <c r="AR208" s="130" t="str">
        <f t="shared" si="51"/>
        <v/>
      </c>
      <c r="AT208" s="104"/>
      <c r="AU208" s="130" t="str">
        <f t="shared" si="52"/>
        <v/>
      </c>
      <c r="AW208" s="129" t="str">
        <f t="shared" si="57"/>
        <v/>
      </c>
      <c r="AX208" s="127" t="str">
        <f t="shared" si="53"/>
        <v/>
      </c>
      <c r="AZ208" s="101" t="str">
        <f>IF(ISNUMBER(M208),IF(ISNUMBER(MATRIX!BU208),M208*MATRIX!BU208,"n/a"),"")</f>
        <v/>
      </c>
      <c r="BA208" s="72"/>
      <c r="BB208" s="72" t="str">
        <f>IF(ISNUMBER(M208),IF(ISNUMBER(MATRIX!BV208*AL208),M208*MATRIX!BV208*AL208,"n/a"),"")</f>
        <v/>
      </c>
      <c r="BC208" s="72"/>
      <c r="BD208" s="100" t="str">
        <f t="shared" si="54"/>
        <v/>
      </c>
      <c r="BE208" s="96"/>
      <c r="BF208" s="157" t="str">
        <f t="shared" si="58"/>
        <v/>
      </c>
      <c r="BG208" s="158" t="str">
        <f t="shared" si="55"/>
        <v/>
      </c>
      <c r="BI208" s="85" t="str">
        <f>IF(ISNUMBER(M208),IF(ISNUMBER(MATRIX!Y208),MATRIX!Y208,"n/a"),"")</f>
        <v/>
      </c>
      <c r="BJ208" s="86" t="str">
        <f t="shared" si="56"/>
        <v/>
      </c>
    </row>
    <row r="209" spans="1:62">
      <c r="A209" s="175" t="e">
        <f>MATRIX!A209</f>
        <v>#N/A</v>
      </c>
      <c r="B209" s="11" t="e">
        <f>IF(MATRIX!B209&lt;&gt;0,MATRIX!B209,"-")</f>
        <v>#N/A</v>
      </c>
      <c r="D209" t="b">
        <f>ISNUMBER(MATRIX!G209)</f>
        <v>0</v>
      </c>
      <c r="E209" t="b">
        <f>ISNUMBER(MATRIX!H209)</f>
        <v>0</v>
      </c>
      <c r="G209" t="e">
        <f>AND(WM&lt;=MATRIX!N209,MATRIX!N209&lt;=PIU*WM)</f>
        <v>#N/A</v>
      </c>
      <c r="H209" t="e">
        <f>AND(WM&lt;=MATRIX!O209,MATRIX!O209&lt;=PIU*WM)</f>
        <v>#N/A</v>
      </c>
      <c r="J209" s="1" t="e">
        <f>IF(AND(D209,G209),CEILING(ML/MATRIX!G209,1),"")</f>
        <v>#N/A</v>
      </c>
      <c r="K209" s="1" t="e">
        <f>IF(AND(E209,H209),CEILING(ML/MATRIX!H209,1),"")</f>
        <v>#N/A</v>
      </c>
      <c r="M209" s="64" t="e">
        <f t="shared" si="47"/>
        <v>#N/A</v>
      </c>
      <c r="O209" s="62" t="str">
        <f>IF(ISNUMBER(M209),M209*MATRIX!E209,"-")</f>
        <v>-</v>
      </c>
      <c r="Q209" s="66" t="str">
        <f>IF(ISNUMBER($M209),IF(KP="kg",M209*MATRIX!CC209,M209*MATRIX!CC209*2.2),"-")</f>
        <v>-</v>
      </c>
      <c r="R209" s="65" t="str">
        <f t="shared" si="48"/>
        <v/>
      </c>
      <c r="T209" s="1" t="str">
        <f>IF(AND(VI&lt;100,ISNUMBER(M209),D209),MATRIX!N209,IF(AND(VI&gt;=100,ISNUMBER(M209),E209),MATRIX!O209,""))</f>
        <v/>
      </c>
      <c r="V209" s="70" t="str">
        <f>IF(ISNUMBER(T209),IF(VI&lt;100,T209*M209*MATRIX!G209,T209*M209*MATRIX!H209),"")</f>
        <v/>
      </c>
      <c r="X209" s="40" t="str">
        <f>IF(ISNUMBER(M209),IF(ISNUMBER(MATRIX!U209),IF(MATRIX!U209-INT(MATRIX!U209)=0,MATRIX!U209,"("&amp;MATRIX!U209&amp;")"),"n/a"),"")</f>
        <v/>
      </c>
      <c r="Y209" s="77"/>
      <c r="Z209" s="81" t="str">
        <f>IF(ISNUMBER(M209), IF(ISNUMBER(MATRIX!AZ209),M209*MATRIX!AZ209,"n/a"),"")</f>
        <v/>
      </c>
      <c r="AA209" s="77"/>
      <c r="AB209" s="83" t="str">
        <f>IF(ISNUMBER($M209), IF(ISNUMBER(MATRIX!BB209),$M209*MATRIX!BB209,"n/a"),"")</f>
        <v/>
      </c>
      <c r="AC209" s="77"/>
      <c r="AD209" s="81" t="str">
        <f>IF(ISNUMBER($M209), IF(ISNUMBER(MATRIX!BJ209),M209*MATRIX!BJ209,"n/a"),"")</f>
        <v/>
      </c>
      <c r="AE209" s="77" t="s">
        <v>434</v>
      </c>
      <c r="AF209" s="83" t="str">
        <f>IF(ISNUMBER($M209), IF(ISNUMBER(MATRIX!BL209),$M209*MATRIX!BL209,"n/a"),"")</f>
        <v/>
      </c>
      <c r="AH209" s="223" t="str">
        <f>IF(ISNUMBER($M209), IF(MV&gt;200,IF(ISNUMBER(MATRIX!CL209),MATRIX!CL209,"n/a"),IF(ISNUMBER(MATRIX!CH209),MATRIX!CH209,"n/a")),"")</f>
        <v/>
      </c>
      <c r="AI209" s="1"/>
      <c r="AJ209" s="1" t="str">
        <f>IF(ISNUMBER(M209),IF(AND(ISNUMBER('HI-Z-OUTPUT'!AV209),'HI-Z-OUTPUT'!AV209&lt;&gt;0),'HI-Z-OUTPUT'!AV209,'Hi-Z-INPUT'!$K$7*'Hi-Z-INPUT'!$K$11),"")</f>
        <v/>
      </c>
      <c r="AK209" s="1"/>
      <c r="AL209" s="161" t="str">
        <f t="shared" si="49"/>
        <v/>
      </c>
      <c r="AM209" s="1"/>
      <c r="AN209" s="124" t="str">
        <f>IF(ISNUMBER($M209),IF(MV&lt;200,IF(ISNUMBER(MATRIX!BA209),ROUND(MATRIX!BA209/1000*IDLE*CKWH,2),"-"),IF(ISNUMBER(MATRIX!BK209),ROUND(MATRIX!BK209/1000*IDLE*CKWH,2),"-")),"")</f>
        <v/>
      </c>
      <c r="AO209" s="125" t="str">
        <f t="shared" si="50"/>
        <v/>
      </c>
      <c r="AQ209" s="104" t="str">
        <f>IF(ISNUMBER($M209),IF(MV&lt;200,IF(ISNUMBER(MATRIX!BC209),ROUND(MATRIX!BC209/1000*RUNNING*CKWH,2),"-"),IF(ISNUMBER(MATRIX!BM209),ROUND(MATRIX!BM209/1000*RUNNING*CKWH,2),"-")),"")</f>
        <v/>
      </c>
      <c r="AR209" s="130" t="str">
        <f t="shared" si="51"/>
        <v/>
      </c>
      <c r="AT209" s="104"/>
      <c r="AU209" s="130" t="str">
        <f t="shared" si="52"/>
        <v/>
      </c>
      <c r="AW209" s="129" t="str">
        <f t="shared" si="57"/>
        <v/>
      </c>
      <c r="AX209" s="127" t="str">
        <f t="shared" si="53"/>
        <v/>
      </c>
      <c r="AZ209" s="101" t="str">
        <f>IF(ISNUMBER(M209),IF(ISNUMBER(MATRIX!BU209),M209*MATRIX!BU209,"n/a"),"")</f>
        <v/>
      </c>
      <c r="BA209" s="72"/>
      <c r="BB209" s="72" t="str">
        <f>IF(ISNUMBER(M209),IF(ISNUMBER(MATRIX!BV209*AL209),M209*MATRIX!BV209*AL209,"n/a"),"")</f>
        <v/>
      </c>
      <c r="BC209" s="72"/>
      <c r="BD209" s="100" t="str">
        <f t="shared" si="54"/>
        <v/>
      </c>
      <c r="BE209" s="96"/>
      <c r="BF209" s="157" t="str">
        <f t="shared" si="58"/>
        <v/>
      </c>
      <c r="BG209" s="158" t="str">
        <f t="shared" si="55"/>
        <v/>
      </c>
      <c r="BI209" s="85" t="str">
        <f>IF(ISNUMBER(M209),IF(ISNUMBER(MATRIX!Y209),MATRIX!Y209,"n/a"),"")</f>
        <v/>
      </c>
      <c r="BJ209" s="86" t="str">
        <f t="shared" si="56"/>
        <v/>
      </c>
    </row>
    <row r="210" spans="1:62">
      <c r="A210" s="175" t="e">
        <f>MATRIX!A210</f>
        <v>#N/A</v>
      </c>
      <c r="B210" s="11" t="e">
        <f>IF(MATRIX!B210&lt;&gt;0,MATRIX!B210,"-")</f>
        <v>#N/A</v>
      </c>
      <c r="D210" t="b">
        <f>ISNUMBER(MATRIX!G210)</f>
        <v>0</v>
      </c>
      <c r="E210" t="b">
        <f>ISNUMBER(MATRIX!H210)</f>
        <v>0</v>
      </c>
      <c r="G210" t="e">
        <f>AND(WM&lt;=MATRIX!N210,MATRIX!N210&lt;=PIU*WM)</f>
        <v>#N/A</v>
      </c>
      <c r="H210" t="e">
        <f>AND(WM&lt;=MATRIX!O210,MATRIX!O210&lt;=PIU*WM)</f>
        <v>#N/A</v>
      </c>
      <c r="J210" s="1" t="e">
        <f>IF(AND(D210,G210),CEILING(ML/MATRIX!G210,1),"")</f>
        <v>#N/A</v>
      </c>
      <c r="K210" s="1" t="e">
        <f>IF(AND(E210,H210),CEILING(ML/MATRIX!H210,1),"")</f>
        <v>#N/A</v>
      </c>
      <c r="M210" s="64" t="e">
        <f t="shared" si="47"/>
        <v>#N/A</v>
      </c>
      <c r="O210" s="62" t="str">
        <f>IF(ISNUMBER(M210),M210*MATRIX!E210,"-")</f>
        <v>-</v>
      </c>
      <c r="Q210" s="66" t="str">
        <f>IF(ISNUMBER($M210),IF(KP="kg",M210*MATRIX!CC210,M210*MATRIX!CC210*2.2),"-")</f>
        <v>-</v>
      </c>
      <c r="R210" s="65" t="str">
        <f t="shared" si="48"/>
        <v/>
      </c>
      <c r="T210" s="1" t="str">
        <f>IF(AND(VI&lt;100,ISNUMBER(M210),D210),MATRIX!N210,IF(AND(VI&gt;=100,ISNUMBER(M210),E210),MATRIX!O210,""))</f>
        <v/>
      </c>
      <c r="V210" s="70" t="str">
        <f>IF(ISNUMBER(T210),IF(VI&lt;100,T210*M210*MATRIX!G210,T210*M210*MATRIX!H210),"")</f>
        <v/>
      </c>
      <c r="X210" s="40" t="str">
        <f>IF(ISNUMBER(M210),IF(ISNUMBER(MATRIX!U210),IF(MATRIX!U210-INT(MATRIX!U210)=0,MATRIX!U210,"("&amp;MATRIX!U210&amp;")"),"n/a"),"")</f>
        <v/>
      </c>
      <c r="Y210" s="77"/>
      <c r="Z210" s="81" t="str">
        <f>IF(ISNUMBER(M210), IF(ISNUMBER(MATRIX!AZ210),M210*MATRIX!AZ210,"n/a"),"")</f>
        <v/>
      </c>
      <c r="AA210" s="77"/>
      <c r="AB210" s="83" t="str">
        <f>IF(ISNUMBER($M210), IF(ISNUMBER(MATRIX!BB210),$M210*MATRIX!BB210,"n/a"),"")</f>
        <v/>
      </c>
      <c r="AC210" s="77"/>
      <c r="AD210" s="81" t="str">
        <f>IF(ISNUMBER($M210), IF(ISNUMBER(MATRIX!BJ210),M210*MATRIX!BJ210,"n/a"),"")</f>
        <v/>
      </c>
      <c r="AE210" s="77" t="s">
        <v>434</v>
      </c>
      <c r="AF210" s="83" t="str">
        <f>IF(ISNUMBER($M210), IF(ISNUMBER(MATRIX!BL210),$M210*MATRIX!BL210,"n/a"),"")</f>
        <v/>
      </c>
      <c r="AH210" s="223" t="str">
        <f>IF(ISNUMBER($M210), IF(MV&gt;200,IF(ISNUMBER(MATRIX!CL210),MATRIX!CL210,"n/a"),IF(ISNUMBER(MATRIX!CH210),MATRIX!CH210,"n/a")),"")</f>
        <v/>
      </c>
      <c r="AI210" s="1"/>
      <c r="AJ210" s="1" t="str">
        <f>IF(ISNUMBER(M210),IF(AND(ISNUMBER('HI-Z-OUTPUT'!AV210),'HI-Z-OUTPUT'!AV210&lt;&gt;0),'HI-Z-OUTPUT'!AV210,'Hi-Z-INPUT'!$K$7*'Hi-Z-INPUT'!$K$11),"")</f>
        <v/>
      </c>
      <c r="AK210" s="1"/>
      <c r="AL210" s="161" t="str">
        <f t="shared" si="49"/>
        <v/>
      </c>
      <c r="AM210" s="1"/>
      <c r="AN210" s="124" t="str">
        <f>IF(ISNUMBER($M210),IF(MV&lt;200,IF(ISNUMBER(MATRIX!BA210),ROUND(MATRIX!BA210/1000*IDLE*CKWH,2),"-"),IF(ISNUMBER(MATRIX!BK210),ROUND(MATRIX!BK210/1000*IDLE*CKWH,2),"-")),"")</f>
        <v/>
      </c>
      <c r="AO210" s="125" t="str">
        <f t="shared" si="50"/>
        <v/>
      </c>
      <c r="AQ210" s="104" t="str">
        <f>IF(ISNUMBER($M210),IF(MV&lt;200,IF(ISNUMBER(MATRIX!BC210),ROUND(MATRIX!BC210/1000*RUNNING*CKWH,2),"-"),IF(ISNUMBER(MATRIX!BM210),ROUND(MATRIX!BM210/1000*RUNNING*CKWH,2),"-")),"")</f>
        <v/>
      </c>
      <c r="AR210" s="130" t="str">
        <f t="shared" si="51"/>
        <v/>
      </c>
      <c r="AT210" s="104"/>
      <c r="AU210" s="130" t="str">
        <f t="shared" si="52"/>
        <v/>
      </c>
      <c r="AW210" s="129" t="str">
        <f t="shared" si="57"/>
        <v/>
      </c>
      <c r="AX210" s="127" t="str">
        <f t="shared" si="53"/>
        <v/>
      </c>
      <c r="AZ210" s="101" t="str">
        <f>IF(ISNUMBER(M210),IF(ISNUMBER(MATRIX!BU210),M210*MATRIX!BU210,"n/a"),"")</f>
        <v/>
      </c>
      <c r="BA210" s="72"/>
      <c r="BB210" s="72" t="str">
        <f>IF(ISNUMBER(M210),IF(ISNUMBER(MATRIX!BV210*AL210),M210*MATRIX!BV210*AL210,"n/a"),"")</f>
        <v/>
      </c>
      <c r="BC210" s="72"/>
      <c r="BD210" s="100" t="str">
        <f t="shared" si="54"/>
        <v/>
      </c>
      <c r="BE210" s="96"/>
      <c r="BF210" s="157" t="str">
        <f t="shared" si="58"/>
        <v/>
      </c>
      <c r="BG210" s="158" t="str">
        <f t="shared" si="55"/>
        <v/>
      </c>
      <c r="BI210" s="85" t="str">
        <f>IF(ISNUMBER(M210),IF(ISNUMBER(MATRIX!Y210),MATRIX!Y210,"n/a"),"")</f>
        <v/>
      </c>
      <c r="BJ210" s="86" t="str">
        <f t="shared" si="56"/>
        <v/>
      </c>
    </row>
    <row r="211" spans="1:62">
      <c r="A211" s="176" t="e">
        <f>MATRIX!A211</f>
        <v>#N/A</v>
      </c>
      <c r="B211" s="11" t="e">
        <f>IF(MATRIX!B211&lt;&gt;0,MATRIX!B211,"-")</f>
        <v>#N/A</v>
      </c>
      <c r="D211" t="b">
        <f>ISNUMBER(MATRIX!G211)</f>
        <v>0</v>
      </c>
      <c r="E211" t="b">
        <f>ISNUMBER(MATRIX!H211)</f>
        <v>0</v>
      </c>
      <c r="G211" t="e">
        <f>AND(WM&lt;=MATRIX!N211,MATRIX!N211&lt;=PIU*WM)</f>
        <v>#N/A</v>
      </c>
      <c r="H211" t="e">
        <f>AND(WM&lt;=MATRIX!O211,MATRIX!O211&lt;=PIU*WM)</f>
        <v>#N/A</v>
      </c>
      <c r="J211" s="1" t="e">
        <f>IF(AND(D211,G211),CEILING(ML/MATRIX!G211,1),"")</f>
        <v>#N/A</v>
      </c>
      <c r="K211" s="1" t="e">
        <f>IF(AND(E211,H211),CEILING(ML/MATRIX!H211,1),"")</f>
        <v>#N/A</v>
      </c>
      <c r="M211" s="64" t="e">
        <f t="shared" si="47"/>
        <v>#N/A</v>
      </c>
      <c r="O211" s="62" t="str">
        <f>IF(ISNUMBER(M211),M211*MATRIX!E211,"-")</f>
        <v>-</v>
      </c>
      <c r="Q211" s="66" t="str">
        <f>IF(ISNUMBER($M211),IF(KP="kg",M211*MATRIX!CC211,M211*MATRIX!CC211*2.2),"-")</f>
        <v>-</v>
      </c>
      <c r="R211" s="65" t="str">
        <f t="shared" si="48"/>
        <v/>
      </c>
      <c r="T211" s="1" t="str">
        <f>IF(AND(VI&lt;100,ISNUMBER(M211),D211),MATRIX!N211,IF(AND(VI&gt;=100,ISNUMBER(M211),E211),MATRIX!O211,""))</f>
        <v/>
      </c>
      <c r="V211" s="70" t="str">
        <f>IF(ISNUMBER(T211),IF(VI&lt;100,T211*M211*MATRIX!G211,T211*M211*MATRIX!H211),"")</f>
        <v/>
      </c>
      <c r="X211" s="40" t="str">
        <f>IF(ISNUMBER(M211),IF(ISNUMBER(MATRIX!U211),IF(MATRIX!U211-INT(MATRIX!U211)=0,MATRIX!U211,"("&amp;MATRIX!U211&amp;")"),"n/a"),"")</f>
        <v/>
      </c>
      <c r="Y211" s="77"/>
      <c r="Z211" s="81" t="str">
        <f>IF(ISNUMBER(M211), IF(ISNUMBER(MATRIX!AZ211),M211*MATRIX!AZ211,"n/a"),"")</f>
        <v/>
      </c>
      <c r="AA211" s="77"/>
      <c r="AB211" s="83" t="str">
        <f>IF(ISNUMBER($M211), IF(ISNUMBER(MATRIX!BB211),$M211*MATRIX!BB211,"n/a"),"")</f>
        <v/>
      </c>
      <c r="AC211" s="77"/>
      <c r="AD211" s="81" t="str">
        <f>IF(ISNUMBER($M211), IF(ISNUMBER(MATRIX!BJ211),M211*MATRIX!BJ211,"n/a"),"")</f>
        <v/>
      </c>
      <c r="AE211" s="77" t="s">
        <v>434</v>
      </c>
      <c r="AF211" s="83" t="str">
        <f>IF(ISNUMBER($M211), IF(ISNUMBER(MATRIX!BL211),$M211*MATRIX!BL211,"n/a"),"")</f>
        <v/>
      </c>
      <c r="AH211" s="223" t="str">
        <f>IF(ISNUMBER($M211), IF(MV&gt;200,IF(ISNUMBER(MATRIX!CL211),MATRIX!CL211,"n/a"),IF(ISNUMBER(MATRIX!CH211),MATRIX!CH211,"n/a")),"")</f>
        <v/>
      </c>
      <c r="AI211" s="1"/>
      <c r="AJ211" s="1" t="str">
        <f>IF(ISNUMBER(M211),IF(AND(ISNUMBER('HI-Z-OUTPUT'!AV211),'HI-Z-OUTPUT'!AV211&lt;&gt;0),'HI-Z-OUTPUT'!AV211,'Hi-Z-INPUT'!$K$7*'Hi-Z-INPUT'!$K$11),"")</f>
        <v/>
      </c>
      <c r="AK211" s="1"/>
      <c r="AL211" s="161" t="str">
        <f t="shared" si="49"/>
        <v/>
      </c>
      <c r="AM211" s="1"/>
      <c r="AN211" s="124" t="str">
        <f>IF(ISNUMBER($M211),IF(MV&lt;200,IF(ISNUMBER(MATRIX!BA211),ROUND(MATRIX!BA211/1000*IDLE*CKWH,2),"-"),IF(ISNUMBER(MATRIX!BK211),ROUND(MATRIX!BK211/1000*IDLE*CKWH,2),"-")),"")</f>
        <v/>
      </c>
      <c r="AO211" s="125" t="str">
        <f t="shared" si="50"/>
        <v/>
      </c>
      <c r="AQ211" s="104" t="str">
        <f>IF(ISNUMBER($M211),IF(MV&lt;200,IF(ISNUMBER(MATRIX!BC211),ROUND(MATRIX!BC211/1000*RUNNING*CKWH,2),"-"),IF(ISNUMBER(MATRIX!BM211),ROUND(MATRIX!BM211/1000*RUNNING*CKWH,2),"-")),"")</f>
        <v/>
      </c>
      <c r="AR211" s="130" t="str">
        <f t="shared" si="51"/>
        <v/>
      </c>
      <c r="AT211" s="104"/>
      <c r="AU211" s="130" t="str">
        <f t="shared" si="52"/>
        <v/>
      </c>
      <c r="AW211" s="129" t="str">
        <f t="shared" si="57"/>
        <v/>
      </c>
      <c r="AX211" s="127" t="str">
        <f t="shared" si="53"/>
        <v/>
      </c>
      <c r="AZ211" s="101" t="str">
        <f>IF(ISNUMBER(M211),IF(ISNUMBER(MATRIX!BU211),M211*MATRIX!BU211,"n/a"),"")</f>
        <v/>
      </c>
      <c r="BA211" s="72"/>
      <c r="BB211" s="72" t="str">
        <f>IF(ISNUMBER(M211),IF(ISNUMBER(MATRIX!BV211*AL211),M211*MATRIX!BV211*AL211,"n/a"),"")</f>
        <v/>
      </c>
      <c r="BC211" s="72"/>
      <c r="BD211" s="100" t="str">
        <f t="shared" si="54"/>
        <v/>
      </c>
      <c r="BE211" s="96"/>
      <c r="BF211" s="157" t="str">
        <f t="shared" si="58"/>
        <v/>
      </c>
      <c r="BG211" s="158" t="str">
        <f t="shared" si="55"/>
        <v/>
      </c>
      <c r="BI211" s="85" t="str">
        <f>IF(ISNUMBER(M211),IF(ISNUMBER(MATRIX!Y211),MATRIX!Y211,"n/a"),"")</f>
        <v/>
      </c>
      <c r="BJ211" s="86" t="str">
        <f t="shared" si="56"/>
        <v/>
      </c>
    </row>
    <row r="212" spans="1:62">
      <c r="A212" s="176" t="e">
        <f>MATRIX!A212</f>
        <v>#N/A</v>
      </c>
      <c r="B212" s="11" t="e">
        <f>IF(MATRIX!B212&lt;&gt;0,MATRIX!B212,"-")</f>
        <v>#N/A</v>
      </c>
      <c r="D212" t="b">
        <f>ISNUMBER(MATRIX!G212)</f>
        <v>0</v>
      </c>
      <c r="E212" t="b">
        <f>ISNUMBER(MATRIX!H212)</f>
        <v>0</v>
      </c>
      <c r="G212" t="e">
        <f>AND(WM&lt;=MATRIX!N212,MATRIX!N212&lt;=PIU*WM)</f>
        <v>#N/A</v>
      </c>
      <c r="H212" t="e">
        <f>AND(WM&lt;=MATRIX!O212,MATRIX!O212&lt;=PIU*WM)</f>
        <v>#N/A</v>
      </c>
      <c r="J212" s="1" t="e">
        <f>IF(AND(D212,G212),CEILING(ML/MATRIX!G212,1),"")</f>
        <v>#N/A</v>
      </c>
      <c r="K212" s="1" t="e">
        <f>IF(AND(E212,H212),CEILING(ML/MATRIX!H212,1),"")</f>
        <v>#N/A</v>
      </c>
      <c r="M212" s="64" t="e">
        <f t="shared" si="47"/>
        <v>#N/A</v>
      </c>
      <c r="O212" s="62" t="str">
        <f>IF(ISNUMBER(M212),M212*MATRIX!E212,"-")</f>
        <v>-</v>
      </c>
      <c r="Q212" s="66" t="str">
        <f>IF(ISNUMBER($M212),IF(KP="kg",M212*MATRIX!CC212,M212*MATRIX!CC212*2.2),"-")</f>
        <v>-</v>
      </c>
      <c r="R212" s="65" t="str">
        <f t="shared" si="48"/>
        <v/>
      </c>
      <c r="T212" s="1" t="str">
        <f>IF(AND(VI&lt;100,ISNUMBER(M212),D212),MATRIX!N212,IF(AND(VI&gt;=100,ISNUMBER(M212),E212),MATRIX!O212,""))</f>
        <v/>
      </c>
      <c r="V212" s="70" t="str">
        <f>IF(ISNUMBER(T212),IF(VI&lt;100,T212*M212*MATRIX!G212,T212*M212*MATRIX!H212),"")</f>
        <v/>
      </c>
      <c r="X212" s="40" t="str">
        <f>IF(ISNUMBER(M212),IF(ISNUMBER(MATRIX!U212),IF(MATRIX!U212-INT(MATRIX!U212)=0,MATRIX!U212,"("&amp;MATRIX!U212&amp;")"),"n/a"),"")</f>
        <v/>
      </c>
      <c r="Y212" s="77"/>
      <c r="Z212" s="81" t="str">
        <f>IF(ISNUMBER(M212), IF(ISNUMBER(MATRIX!AZ212),M212*MATRIX!AZ212,"n/a"),"")</f>
        <v/>
      </c>
      <c r="AA212" s="77"/>
      <c r="AB212" s="83" t="str">
        <f>IF(ISNUMBER($M212), IF(ISNUMBER(MATRIX!BB212),$M212*MATRIX!BB212,"n/a"),"")</f>
        <v/>
      </c>
      <c r="AC212" s="77"/>
      <c r="AD212" s="81" t="str">
        <f>IF(ISNUMBER($M212), IF(ISNUMBER(MATRIX!BJ212),M212*MATRIX!BJ212,"n/a"),"")</f>
        <v/>
      </c>
      <c r="AE212" s="77" t="s">
        <v>434</v>
      </c>
      <c r="AF212" s="83" t="str">
        <f>IF(ISNUMBER($M212), IF(ISNUMBER(MATRIX!BL212),$M212*MATRIX!BL212,"n/a"),"")</f>
        <v/>
      </c>
      <c r="AH212" s="223" t="str">
        <f>IF(ISNUMBER($M212), IF(MV&gt;200,IF(ISNUMBER(MATRIX!CL212),MATRIX!CL212,"n/a"),IF(ISNUMBER(MATRIX!CH212),MATRIX!CH212,"n/a")),"")</f>
        <v/>
      </c>
      <c r="AI212" s="1"/>
      <c r="AJ212" s="1" t="str">
        <f>IF(ISNUMBER(M212),IF(AND(ISNUMBER('HI-Z-OUTPUT'!AV212),'HI-Z-OUTPUT'!AV212&lt;&gt;0),'HI-Z-OUTPUT'!AV212,'Hi-Z-INPUT'!$K$7*'Hi-Z-INPUT'!$K$11),"")</f>
        <v/>
      </c>
      <c r="AK212" s="1"/>
      <c r="AL212" s="161" t="str">
        <f t="shared" si="49"/>
        <v/>
      </c>
      <c r="AM212" s="1"/>
      <c r="AN212" s="124" t="str">
        <f>IF(ISNUMBER($M212),IF(MV&lt;200,IF(ISNUMBER(MATRIX!BA212),ROUND(MATRIX!BA212/1000*IDLE*CKWH,2),"-"),IF(ISNUMBER(MATRIX!BK212),ROUND(MATRIX!BK212/1000*IDLE*CKWH,2),"-")),"")</f>
        <v/>
      </c>
      <c r="AO212" s="125" t="str">
        <f t="shared" si="50"/>
        <v/>
      </c>
      <c r="AQ212" s="104" t="str">
        <f>IF(ISNUMBER($M212),IF(MV&lt;200,IF(ISNUMBER(MATRIX!BC212),ROUND(MATRIX!BC212/1000*RUNNING*CKWH,2),"-"),IF(ISNUMBER(MATRIX!BM212),ROUND(MATRIX!BM212/1000*RUNNING*CKWH,2),"-")),"")</f>
        <v/>
      </c>
      <c r="AR212" s="130" t="str">
        <f t="shared" si="51"/>
        <v/>
      </c>
      <c r="AT212" s="104"/>
      <c r="AU212" s="130" t="str">
        <f t="shared" si="52"/>
        <v/>
      </c>
      <c r="AW212" s="129" t="str">
        <f t="shared" si="57"/>
        <v/>
      </c>
      <c r="AX212" s="127" t="str">
        <f t="shared" si="53"/>
        <v/>
      </c>
      <c r="AZ212" s="101" t="str">
        <f>IF(ISNUMBER(M212),IF(ISNUMBER(MATRIX!BU212),M212*MATRIX!BU212,"n/a"),"")</f>
        <v/>
      </c>
      <c r="BA212" s="72"/>
      <c r="BB212" s="72" t="str">
        <f>IF(ISNUMBER(M212),IF(ISNUMBER(MATRIX!BV212*AL212),M212*MATRIX!BV212*AL212,"n/a"),"")</f>
        <v/>
      </c>
      <c r="BC212" s="72"/>
      <c r="BD212" s="100" t="str">
        <f t="shared" si="54"/>
        <v/>
      </c>
      <c r="BE212" s="96"/>
      <c r="BF212" s="157" t="str">
        <f t="shared" si="58"/>
        <v/>
      </c>
      <c r="BG212" s="158" t="str">
        <f t="shared" si="55"/>
        <v/>
      </c>
      <c r="BI212" s="85" t="str">
        <f>IF(ISNUMBER(M212),IF(ISNUMBER(MATRIX!Y212),MATRIX!Y212,"n/a"),"")</f>
        <v/>
      </c>
      <c r="BJ212" s="86" t="str">
        <f t="shared" si="56"/>
        <v/>
      </c>
    </row>
    <row r="213" spans="1:62">
      <c r="A213" s="176" t="e">
        <f>MATRIX!A213</f>
        <v>#N/A</v>
      </c>
      <c r="B213" s="11" t="e">
        <f>IF(MATRIX!B213&lt;&gt;0,MATRIX!B213,"-")</f>
        <v>#N/A</v>
      </c>
      <c r="D213" t="b">
        <f>ISNUMBER(MATRIX!G213)</f>
        <v>0</v>
      </c>
      <c r="E213" t="b">
        <f>ISNUMBER(MATRIX!H213)</f>
        <v>0</v>
      </c>
      <c r="G213" t="e">
        <f>AND(WM&lt;=MATRIX!N213,MATRIX!N213&lt;=PIU*WM)</f>
        <v>#N/A</v>
      </c>
      <c r="H213" t="e">
        <f>AND(WM&lt;=MATRIX!O213,MATRIX!O213&lt;=PIU*WM)</f>
        <v>#N/A</v>
      </c>
      <c r="J213" s="1" t="e">
        <f>IF(AND(D213,G213),CEILING(ML/MATRIX!G213,1),"")</f>
        <v>#N/A</v>
      </c>
      <c r="K213" s="1" t="e">
        <f>IF(AND(E213,H213),CEILING(ML/MATRIX!H213,1),"")</f>
        <v>#N/A</v>
      </c>
      <c r="M213" s="64" t="e">
        <f t="shared" si="47"/>
        <v>#N/A</v>
      </c>
      <c r="O213" s="62" t="str">
        <f>IF(ISNUMBER(M213),M213*MATRIX!E213,"-")</f>
        <v>-</v>
      </c>
      <c r="Q213" s="66" t="str">
        <f>IF(ISNUMBER($M213),IF(KP="kg",M213*MATRIX!CC213,M213*MATRIX!CC213*2.2),"-")</f>
        <v>-</v>
      </c>
      <c r="R213" s="65" t="str">
        <f t="shared" si="48"/>
        <v/>
      </c>
      <c r="T213" s="1" t="str">
        <f>IF(AND(VI&lt;100,ISNUMBER(M213),D213),MATRIX!N213,IF(AND(VI&gt;=100,ISNUMBER(M213),E213),MATRIX!O213,""))</f>
        <v/>
      </c>
      <c r="V213" s="70" t="str">
        <f>IF(ISNUMBER(T213),IF(VI&lt;100,T213*M213*MATRIX!G213,T213*M213*MATRIX!H213),"")</f>
        <v/>
      </c>
      <c r="X213" s="40" t="str">
        <f>IF(ISNUMBER(M213),IF(ISNUMBER(MATRIX!U213),IF(MATRIX!U213-INT(MATRIX!U213)=0,MATRIX!U213,"("&amp;MATRIX!U213&amp;")"),"n/a"),"")</f>
        <v/>
      </c>
      <c r="Y213" s="77"/>
      <c r="Z213" s="81" t="str">
        <f>IF(ISNUMBER(M213), IF(ISNUMBER(MATRIX!AZ213),M213*MATRIX!AZ213,"n/a"),"")</f>
        <v/>
      </c>
      <c r="AA213" s="77"/>
      <c r="AB213" s="83" t="str">
        <f>IF(ISNUMBER($M213), IF(ISNUMBER(MATRIX!BB213),$M213*MATRIX!BB213,"n/a"),"")</f>
        <v/>
      </c>
      <c r="AC213" s="77"/>
      <c r="AD213" s="81" t="str">
        <f>IF(ISNUMBER($M213), IF(ISNUMBER(MATRIX!BJ213),M213*MATRIX!BJ213,"n/a"),"")</f>
        <v/>
      </c>
      <c r="AE213" s="77" t="s">
        <v>434</v>
      </c>
      <c r="AF213" s="83" t="str">
        <f>IF(ISNUMBER($M213), IF(ISNUMBER(MATRIX!BL213),$M213*MATRIX!BL213,"n/a"),"")</f>
        <v/>
      </c>
      <c r="AH213" s="223" t="str">
        <f>IF(ISNUMBER($M213), IF(MV&gt;200,IF(ISNUMBER(MATRIX!CL213),MATRIX!CL213,"n/a"),IF(ISNUMBER(MATRIX!CH213),MATRIX!CH213,"n/a")),"")</f>
        <v/>
      </c>
      <c r="AI213" s="1"/>
      <c r="AJ213" s="1" t="str">
        <f>IF(ISNUMBER(M213),IF(AND(ISNUMBER('HI-Z-OUTPUT'!AV213),'HI-Z-OUTPUT'!AV213&lt;&gt;0),'HI-Z-OUTPUT'!AV213,'Hi-Z-INPUT'!$K$7*'Hi-Z-INPUT'!$K$11),"")</f>
        <v/>
      </c>
      <c r="AK213" s="1"/>
      <c r="AL213" s="161" t="str">
        <f t="shared" si="49"/>
        <v/>
      </c>
      <c r="AM213" s="1"/>
      <c r="AN213" s="124" t="str">
        <f>IF(ISNUMBER($M213),IF(MV&lt;200,IF(ISNUMBER(MATRIX!BA213),ROUND(MATRIX!BA213/1000*IDLE*CKWH,2),"-"),IF(ISNUMBER(MATRIX!BK213),ROUND(MATRIX!BK213/1000*IDLE*CKWH,2),"-")),"")</f>
        <v/>
      </c>
      <c r="AO213" s="125" t="str">
        <f t="shared" si="50"/>
        <v/>
      </c>
      <c r="AQ213" s="104" t="str">
        <f>IF(ISNUMBER($M213),IF(MV&lt;200,IF(ISNUMBER(MATRIX!BC213),ROUND(MATRIX!BC213/1000*RUNNING*CKWH,2),"-"),IF(ISNUMBER(MATRIX!BM213),ROUND(MATRIX!BM213/1000*RUNNING*CKWH,2),"-")),"")</f>
        <v/>
      </c>
      <c r="AR213" s="130" t="str">
        <f t="shared" si="51"/>
        <v/>
      </c>
      <c r="AT213" s="104"/>
      <c r="AU213" s="130" t="str">
        <f t="shared" si="52"/>
        <v/>
      </c>
      <c r="AW213" s="129" t="str">
        <f t="shared" si="57"/>
        <v/>
      </c>
      <c r="AX213" s="127" t="str">
        <f t="shared" si="53"/>
        <v/>
      </c>
      <c r="AZ213" s="101" t="str">
        <f>IF(ISNUMBER(M213),IF(ISNUMBER(MATRIX!BU213),M213*MATRIX!BU213,"n/a"),"")</f>
        <v/>
      </c>
      <c r="BA213" s="72"/>
      <c r="BB213" s="72" t="str">
        <f>IF(ISNUMBER(M213),IF(ISNUMBER(MATRIX!BV213*AL213),M213*MATRIX!BV213*AL213,"n/a"),"")</f>
        <v/>
      </c>
      <c r="BC213" s="72"/>
      <c r="BD213" s="100" t="str">
        <f t="shared" si="54"/>
        <v/>
      </c>
      <c r="BE213" s="96"/>
      <c r="BF213" s="157" t="str">
        <f t="shared" si="58"/>
        <v/>
      </c>
      <c r="BG213" s="158" t="str">
        <f t="shared" si="55"/>
        <v/>
      </c>
      <c r="BI213" s="85" t="str">
        <f>IF(ISNUMBER(M213),IF(ISNUMBER(MATRIX!Y213),MATRIX!Y213,"n/a"),"")</f>
        <v/>
      </c>
      <c r="BJ213" s="86" t="str">
        <f t="shared" si="56"/>
        <v/>
      </c>
    </row>
    <row r="214" spans="1:62">
      <c r="A214" s="176" t="e">
        <f>MATRIX!A214</f>
        <v>#N/A</v>
      </c>
      <c r="B214" s="11" t="e">
        <f>IF(MATRIX!B214&lt;&gt;0,MATRIX!B214,"-")</f>
        <v>#N/A</v>
      </c>
      <c r="D214" t="b">
        <f>ISNUMBER(MATRIX!G214)</f>
        <v>0</v>
      </c>
      <c r="E214" t="b">
        <f>ISNUMBER(MATRIX!H214)</f>
        <v>0</v>
      </c>
      <c r="G214" t="e">
        <f>AND(WM&lt;=MATRIX!N214,MATRIX!N214&lt;=PIU*WM)</f>
        <v>#N/A</v>
      </c>
      <c r="H214" t="e">
        <f>AND(WM&lt;=MATRIX!O214,MATRIX!O214&lt;=PIU*WM)</f>
        <v>#N/A</v>
      </c>
      <c r="J214" s="1" t="e">
        <f>IF(AND(D214,G214),CEILING(ML/MATRIX!G214,1),"")</f>
        <v>#N/A</v>
      </c>
      <c r="K214" s="1" t="e">
        <f>IF(AND(E214,H214),CEILING(ML/MATRIX!H214,1),"")</f>
        <v>#N/A</v>
      </c>
      <c r="M214" s="64" t="e">
        <f t="shared" si="47"/>
        <v>#N/A</v>
      </c>
      <c r="O214" s="62" t="str">
        <f>IF(ISNUMBER(M214),M214*MATRIX!E214,"-")</f>
        <v>-</v>
      </c>
      <c r="Q214" s="66" t="str">
        <f>IF(ISNUMBER($M214),IF(KP="kg",M214*MATRIX!CC214,M214*MATRIX!CC214*2.2),"-")</f>
        <v>-</v>
      </c>
      <c r="R214" s="65" t="str">
        <f t="shared" si="48"/>
        <v/>
      </c>
      <c r="T214" s="1" t="str">
        <f>IF(AND(VI&lt;100,ISNUMBER(M214),D214),MATRIX!N214,IF(AND(VI&gt;=100,ISNUMBER(M214),E214),MATRIX!O214,""))</f>
        <v/>
      </c>
      <c r="V214" s="70" t="str">
        <f>IF(ISNUMBER(T214),IF(VI&lt;100,T214*M214*MATRIX!G214,T214*M214*MATRIX!H214),"")</f>
        <v/>
      </c>
      <c r="X214" s="40" t="str">
        <f>IF(ISNUMBER(M214),IF(ISNUMBER(MATRIX!U214),IF(MATRIX!U214-INT(MATRIX!U214)=0,MATRIX!U214,"("&amp;MATRIX!U214&amp;")"),"n/a"),"")</f>
        <v/>
      </c>
      <c r="Y214" s="77"/>
      <c r="Z214" s="81" t="str">
        <f>IF(ISNUMBER(M214), IF(ISNUMBER(MATRIX!AZ214),M214*MATRIX!AZ214,"n/a"),"")</f>
        <v/>
      </c>
      <c r="AA214" s="77"/>
      <c r="AB214" s="83" t="str">
        <f>IF(ISNUMBER($M214), IF(ISNUMBER(MATRIX!BB214),$M214*MATRIX!BB214,"n/a"),"")</f>
        <v/>
      </c>
      <c r="AC214" s="77"/>
      <c r="AD214" s="81" t="str">
        <f>IF(ISNUMBER($M214), IF(ISNUMBER(MATRIX!BJ214),M214*MATRIX!BJ214,"n/a"),"")</f>
        <v/>
      </c>
      <c r="AE214" s="77" t="s">
        <v>434</v>
      </c>
      <c r="AF214" s="83" t="str">
        <f>IF(ISNUMBER($M214), IF(ISNUMBER(MATRIX!BL214),$M214*MATRIX!BL214,"n/a"),"")</f>
        <v/>
      </c>
      <c r="AH214" s="223" t="str">
        <f>IF(ISNUMBER($M214), IF(MV&gt;200,IF(ISNUMBER(MATRIX!CL214),MATRIX!CL214,"n/a"),IF(ISNUMBER(MATRIX!CH214),MATRIX!CH214,"n/a")),"")</f>
        <v/>
      </c>
      <c r="AI214" s="1"/>
      <c r="AJ214" s="1" t="str">
        <f>IF(ISNUMBER(M214),IF(AND(ISNUMBER('HI-Z-OUTPUT'!AV214),'HI-Z-OUTPUT'!AV214&lt;&gt;0),'HI-Z-OUTPUT'!AV214,'Hi-Z-INPUT'!$K$7*'Hi-Z-INPUT'!$K$11),"")</f>
        <v/>
      </c>
      <c r="AK214" s="1"/>
      <c r="AL214" s="161" t="str">
        <f t="shared" si="49"/>
        <v/>
      </c>
      <c r="AM214" s="1"/>
      <c r="AN214" s="124" t="str">
        <f>IF(ISNUMBER($M214),IF(MV&lt;200,IF(ISNUMBER(MATRIX!BA214),ROUND(MATRIX!BA214/1000*IDLE*CKWH,2),"-"),IF(ISNUMBER(MATRIX!BK214),ROUND(MATRIX!BK214/1000*IDLE*CKWH,2),"-")),"")</f>
        <v/>
      </c>
      <c r="AO214" s="125" t="str">
        <f t="shared" si="50"/>
        <v/>
      </c>
      <c r="AQ214" s="104" t="str">
        <f>IF(ISNUMBER($M214),IF(MV&lt;200,IF(ISNUMBER(MATRIX!BC214),ROUND(MATRIX!BC214/1000*RUNNING*CKWH,2),"-"),IF(ISNUMBER(MATRIX!BM214),ROUND(MATRIX!BM214/1000*RUNNING*CKWH,2),"-")),"")</f>
        <v/>
      </c>
      <c r="AR214" s="130" t="str">
        <f t="shared" si="51"/>
        <v/>
      </c>
      <c r="AT214" s="104"/>
      <c r="AU214" s="130" t="str">
        <f t="shared" si="52"/>
        <v/>
      </c>
      <c r="AW214" s="129" t="str">
        <f t="shared" si="57"/>
        <v/>
      </c>
      <c r="AX214" s="127" t="str">
        <f t="shared" si="53"/>
        <v/>
      </c>
      <c r="AZ214" s="101" t="str">
        <f>IF(ISNUMBER(M214),IF(ISNUMBER(MATRIX!BU214),M214*MATRIX!BU214,"n/a"),"")</f>
        <v/>
      </c>
      <c r="BA214" s="72"/>
      <c r="BB214" s="72" t="str">
        <f>IF(ISNUMBER(M214),IF(ISNUMBER(MATRIX!BV214*AL214),M214*MATRIX!BV214*AL214,"n/a"),"")</f>
        <v/>
      </c>
      <c r="BC214" s="72"/>
      <c r="BD214" s="100" t="str">
        <f t="shared" si="54"/>
        <v/>
      </c>
      <c r="BE214" s="96"/>
      <c r="BF214" s="157" t="str">
        <f t="shared" si="58"/>
        <v/>
      </c>
      <c r="BG214" s="158" t="str">
        <f t="shared" si="55"/>
        <v/>
      </c>
      <c r="BI214" s="85" t="str">
        <f>IF(ISNUMBER(M214),IF(ISNUMBER(MATRIX!Y214),MATRIX!Y214,"n/a"),"")</f>
        <v/>
      </c>
      <c r="BJ214" s="86" t="str">
        <f t="shared" si="56"/>
        <v/>
      </c>
    </row>
    <row r="215" spans="1:62">
      <c r="A215" s="176" t="e">
        <f>MATRIX!A215</f>
        <v>#N/A</v>
      </c>
      <c r="B215" s="11" t="e">
        <f>IF(MATRIX!B215&lt;&gt;0,MATRIX!B215,"-")</f>
        <v>#N/A</v>
      </c>
      <c r="D215" t="b">
        <f>ISNUMBER(MATRIX!G215)</f>
        <v>0</v>
      </c>
      <c r="E215" t="b">
        <f>ISNUMBER(MATRIX!H215)</f>
        <v>0</v>
      </c>
      <c r="G215" t="e">
        <f>AND(WM&lt;=MATRIX!N215,MATRIX!N215&lt;=PIU*WM)</f>
        <v>#N/A</v>
      </c>
      <c r="H215" t="e">
        <f>AND(WM&lt;=MATRIX!O215,MATRIX!O215&lt;=PIU*WM)</f>
        <v>#N/A</v>
      </c>
      <c r="J215" s="1" t="e">
        <f>IF(AND(D215,G215),CEILING(ML/MATRIX!G215,1),"")</f>
        <v>#N/A</v>
      </c>
      <c r="K215" s="1" t="e">
        <f>IF(AND(E215,H215),CEILING(ML/MATRIX!H215,1),"")</f>
        <v>#N/A</v>
      </c>
      <c r="M215" s="64" t="e">
        <f t="shared" si="47"/>
        <v>#N/A</v>
      </c>
      <c r="O215" s="62" t="str">
        <f>IF(ISNUMBER(M215),M215*MATRIX!E215,"-")</f>
        <v>-</v>
      </c>
      <c r="Q215" s="66" t="str">
        <f>IF(ISNUMBER($M215),IF(KP="kg",M215*MATRIX!CC215,M215*MATRIX!CC215*2.2),"-")</f>
        <v>-</v>
      </c>
      <c r="R215" s="65" t="str">
        <f t="shared" si="48"/>
        <v/>
      </c>
      <c r="T215" s="1" t="str">
        <f>IF(AND(VI&lt;100,ISNUMBER(M215),D215),MATRIX!N215,IF(AND(VI&gt;=100,ISNUMBER(M215),E215),MATRIX!O215,""))</f>
        <v/>
      </c>
      <c r="V215" s="70" t="str">
        <f>IF(ISNUMBER(T215),IF(VI&lt;100,T215*M215*MATRIX!G215,T215*M215*MATRIX!H215),"")</f>
        <v/>
      </c>
      <c r="X215" s="40" t="str">
        <f>IF(ISNUMBER(M215),IF(ISNUMBER(MATRIX!U215),IF(MATRIX!U215-INT(MATRIX!U215)=0,MATRIX!U215,"("&amp;MATRIX!U215&amp;")"),"n/a"),"")</f>
        <v/>
      </c>
      <c r="Y215" s="77"/>
      <c r="Z215" s="81" t="str">
        <f>IF(ISNUMBER(M215), IF(ISNUMBER(MATRIX!AZ215),M215*MATRIX!AZ215,"n/a"),"")</f>
        <v/>
      </c>
      <c r="AA215" s="77"/>
      <c r="AB215" s="83" t="str">
        <f>IF(ISNUMBER($M215), IF(ISNUMBER(MATRIX!BB215),$M215*MATRIX!BB215,"n/a"),"")</f>
        <v/>
      </c>
      <c r="AC215" s="77"/>
      <c r="AD215" s="81" t="str">
        <f>IF(ISNUMBER($M215), IF(ISNUMBER(MATRIX!BJ215),M215*MATRIX!BJ215,"n/a"),"")</f>
        <v/>
      </c>
      <c r="AE215" s="77" t="s">
        <v>434</v>
      </c>
      <c r="AF215" s="83" t="str">
        <f>IF(ISNUMBER($M215), IF(ISNUMBER(MATRIX!BL215),$M215*MATRIX!BL215,"n/a"),"")</f>
        <v/>
      </c>
      <c r="AH215" s="223" t="str">
        <f>IF(ISNUMBER($M215), IF(MV&gt;200,IF(ISNUMBER(MATRIX!CL215),MATRIX!CL215,"n/a"),IF(ISNUMBER(MATRIX!CH215),MATRIX!CH215,"n/a")),"")</f>
        <v/>
      </c>
      <c r="AI215" s="1"/>
      <c r="AJ215" s="1" t="str">
        <f>IF(ISNUMBER(M215),IF(AND(ISNUMBER('HI-Z-OUTPUT'!AV215),'HI-Z-OUTPUT'!AV215&lt;&gt;0),'HI-Z-OUTPUT'!AV215,'Hi-Z-INPUT'!$K$7*'Hi-Z-INPUT'!$K$11),"")</f>
        <v/>
      </c>
      <c r="AK215" s="1"/>
      <c r="AL215" s="161" t="str">
        <f t="shared" si="49"/>
        <v/>
      </c>
      <c r="AM215" s="1"/>
      <c r="AN215" s="124" t="str">
        <f>IF(ISNUMBER($M215),IF(MV&lt;200,IF(ISNUMBER(MATRIX!BA215),ROUND(MATRIX!BA215/1000*IDLE*CKWH,2),"-"),IF(ISNUMBER(MATRIX!BK215),ROUND(MATRIX!BK215/1000*IDLE*CKWH,2),"-")),"")</f>
        <v/>
      </c>
      <c r="AO215" s="125" t="str">
        <f t="shared" si="50"/>
        <v/>
      </c>
      <c r="AQ215" s="104" t="str">
        <f>IF(ISNUMBER($M215),IF(MV&lt;200,IF(ISNUMBER(MATRIX!BC215),ROUND(MATRIX!BC215/1000*RUNNING*CKWH,2),"-"),IF(ISNUMBER(MATRIX!BM215),ROUND(MATRIX!BM215/1000*RUNNING*CKWH,2),"-")),"")</f>
        <v/>
      </c>
      <c r="AR215" s="130" t="str">
        <f t="shared" si="51"/>
        <v/>
      </c>
      <c r="AT215" s="104"/>
      <c r="AU215" s="130" t="str">
        <f t="shared" si="52"/>
        <v/>
      </c>
      <c r="AW215" s="129" t="str">
        <f t="shared" si="57"/>
        <v/>
      </c>
      <c r="AX215" s="127" t="str">
        <f t="shared" si="53"/>
        <v/>
      </c>
      <c r="AZ215" s="101" t="str">
        <f>IF(ISNUMBER(M215),IF(ISNUMBER(MATRIX!BU215),M215*MATRIX!BU215,"n/a"),"")</f>
        <v/>
      </c>
      <c r="BA215" s="72"/>
      <c r="BB215" s="72" t="str">
        <f>IF(ISNUMBER(M215),IF(ISNUMBER(MATRIX!BV215*AL215),M215*MATRIX!BV215*AL215,"n/a"),"")</f>
        <v/>
      </c>
      <c r="BC215" s="72"/>
      <c r="BD215" s="100" t="str">
        <f t="shared" si="54"/>
        <v/>
      </c>
      <c r="BE215" s="96"/>
      <c r="BF215" s="157" t="str">
        <f t="shared" si="58"/>
        <v/>
      </c>
      <c r="BG215" s="158" t="str">
        <f t="shared" si="55"/>
        <v/>
      </c>
      <c r="BI215" s="85" t="str">
        <f>IF(ISNUMBER(M215),IF(ISNUMBER(MATRIX!Y215),MATRIX!Y215,"n/a"),"")</f>
        <v/>
      </c>
      <c r="BJ215" s="86" t="str">
        <f t="shared" si="56"/>
        <v/>
      </c>
    </row>
    <row r="216" spans="1:62">
      <c r="A216" s="176" t="e">
        <f>MATRIX!A216</f>
        <v>#N/A</v>
      </c>
      <c r="B216" s="11" t="e">
        <f>IF(MATRIX!B216&lt;&gt;0,MATRIX!B216,"-")</f>
        <v>#N/A</v>
      </c>
      <c r="D216" t="b">
        <f>ISNUMBER(MATRIX!G216)</f>
        <v>0</v>
      </c>
      <c r="E216" t="b">
        <f>ISNUMBER(MATRIX!H216)</f>
        <v>0</v>
      </c>
      <c r="G216" t="e">
        <f>AND(WM&lt;=MATRIX!N216,MATRIX!N216&lt;=PIU*WM)</f>
        <v>#N/A</v>
      </c>
      <c r="H216" t="e">
        <f>AND(WM&lt;=MATRIX!O216,MATRIX!O216&lt;=PIU*WM)</f>
        <v>#N/A</v>
      </c>
      <c r="J216" s="1" t="e">
        <f>IF(AND(D216,G216),CEILING(ML/MATRIX!G216,1),"")</f>
        <v>#N/A</v>
      </c>
      <c r="K216" s="1" t="e">
        <f>IF(AND(E216,H216),CEILING(ML/MATRIX!H216,1),"")</f>
        <v>#N/A</v>
      </c>
      <c r="M216" s="64" t="e">
        <f t="shared" si="47"/>
        <v>#N/A</v>
      </c>
      <c r="O216" s="62" t="str">
        <f>IF(ISNUMBER(M216),M216*MATRIX!E216,"-")</f>
        <v>-</v>
      </c>
      <c r="Q216" s="66" t="str">
        <f>IF(ISNUMBER($M216),IF(KP="kg",M216*MATRIX!CC216,M216*MATRIX!CC216*2.2),"-")</f>
        <v>-</v>
      </c>
      <c r="R216" s="65" t="str">
        <f t="shared" si="48"/>
        <v/>
      </c>
      <c r="T216" s="1" t="str">
        <f>IF(AND(VI&lt;100,ISNUMBER(M216),D216),MATRIX!N216,IF(AND(VI&gt;=100,ISNUMBER(M216),E216),MATRIX!O216,""))</f>
        <v/>
      </c>
      <c r="V216" s="70" t="str">
        <f>IF(ISNUMBER(T216),IF(VI&lt;100,T216*M216*MATRIX!G216,T216*M216*MATRIX!H216),"")</f>
        <v/>
      </c>
      <c r="X216" s="40" t="str">
        <f>IF(ISNUMBER(M216),IF(ISNUMBER(MATRIX!U216),IF(MATRIX!U216-INT(MATRIX!U216)=0,MATRIX!U216,"("&amp;MATRIX!U216&amp;")"),"n/a"),"")</f>
        <v/>
      </c>
      <c r="Y216" s="77"/>
      <c r="Z216" s="81" t="str">
        <f>IF(ISNUMBER(M216), IF(ISNUMBER(MATRIX!AZ216),M216*MATRIX!AZ216,"n/a"),"")</f>
        <v/>
      </c>
      <c r="AA216" s="77"/>
      <c r="AB216" s="83" t="str">
        <f>IF(ISNUMBER($M216), IF(ISNUMBER(MATRIX!BB216),$M216*MATRIX!BB216,"n/a"),"")</f>
        <v/>
      </c>
      <c r="AC216" s="77"/>
      <c r="AD216" s="81" t="str">
        <f>IF(ISNUMBER($M216), IF(ISNUMBER(MATRIX!BJ216),M216*MATRIX!BJ216,"n/a"),"")</f>
        <v/>
      </c>
      <c r="AE216" s="77" t="s">
        <v>434</v>
      </c>
      <c r="AF216" s="83" t="str">
        <f>IF(ISNUMBER($M216), IF(ISNUMBER(MATRIX!BL216),$M216*MATRIX!BL216,"n/a"),"")</f>
        <v/>
      </c>
      <c r="AH216" s="223" t="str">
        <f>IF(ISNUMBER($M216), IF(MV&gt;200,IF(ISNUMBER(MATRIX!CL216),MATRIX!CL216,"n/a"),IF(ISNUMBER(MATRIX!CH216),MATRIX!CH216,"n/a")),"")</f>
        <v/>
      </c>
      <c r="AI216" s="1"/>
      <c r="AJ216" s="1" t="str">
        <f>IF(ISNUMBER(M216),IF(AND(ISNUMBER('HI-Z-OUTPUT'!AV216),'HI-Z-OUTPUT'!AV216&lt;&gt;0),'HI-Z-OUTPUT'!AV216,'Hi-Z-INPUT'!$K$7*'Hi-Z-INPUT'!$K$11),"")</f>
        <v/>
      </c>
      <c r="AK216" s="1"/>
      <c r="AL216" s="161" t="str">
        <f t="shared" si="49"/>
        <v/>
      </c>
      <c r="AM216" s="1"/>
      <c r="AN216" s="124" t="str">
        <f>IF(ISNUMBER($M216),IF(MV&lt;200,IF(ISNUMBER(MATRIX!BA216),ROUND(MATRIX!BA216/1000*IDLE*CKWH,2),"-"),IF(ISNUMBER(MATRIX!BK216),ROUND(MATRIX!BK216/1000*IDLE*CKWH,2),"-")),"")</f>
        <v/>
      </c>
      <c r="AO216" s="125" t="str">
        <f t="shared" si="50"/>
        <v/>
      </c>
      <c r="AQ216" s="104" t="str">
        <f>IF(ISNUMBER($M216),IF(MV&lt;200,IF(ISNUMBER(MATRIX!BC216),ROUND(MATRIX!BC216/1000*RUNNING*CKWH,2),"-"),IF(ISNUMBER(MATRIX!BM216),ROUND(MATRIX!BM216/1000*RUNNING*CKWH,2),"-")),"")</f>
        <v/>
      </c>
      <c r="AR216" s="130" t="str">
        <f t="shared" si="51"/>
        <v/>
      </c>
      <c r="AT216" s="104"/>
      <c r="AU216" s="130" t="str">
        <f t="shared" si="52"/>
        <v/>
      </c>
      <c r="AW216" s="129" t="str">
        <f t="shared" si="57"/>
        <v/>
      </c>
      <c r="AX216" s="127" t="str">
        <f t="shared" si="53"/>
        <v/>
      </c>
      <c r="AZ216" s="101" t="str">
        <f>IF(ISNUMBER(M216),IF(ISNUMBER(MATRIX!BU216),M216*MATRIX!BU216,"n/a"),"")</f>
        <v/>
      </c>
      <c r="BA216" s="72"/>
      <c r="BB216" s="72" t="str">
        <f>IF(ISNUMBER(M216),IF(ISNUMBER(MATRIX!BV216*AL216),M216*MATRIX!BV216*AL216,"n/a"),"")</f>
        <v/>
      </c>
      <c r="BC216" s="72"/>
      <c r="BD216" s="100" t="str">
        <f t="shared" si="54"/>
        <v/>
      </c>
      <c r="BE216" s="96"/>
      <c r="BF216" s="157" t="str">
        <f t="shared" si="58"/>
        <v/>
      </c>
      <c r="BG216" s="158" t="str">
        <f t="shared" si="55"/>
        <v/>
      </c>
      <c r="BI216" s="85" t="str">
        <f>IF(ISNUMBER(M216),IF(ISNUMBER(MATRIX!Y216),MATRIX!Y216,"n/a"),"")</f>
        <v/>
      </c>
      <c r="BJ216" s="86" t="str">
        <f t="shared" si="56"/>
        <v/>
      </c>
    </row>
    <row r="217" spans="1:62">
      <c r="A217" s="176" t="e">
        <f>MATRIX!A217</f>
        <v>#N/A</v>
      </c>
      <c r="B217" s="11" t="e">
        <f>IF(MATRIX!B217&lt;&gt;0,MATRIX!B217,"-")</f>
        <v>#N/A</v>
      </c>
      <c r="D217" t="b">
        <f>ISNUMBER(MATRIX!G217)</f>
        <v>0</v>
      </c>
      <c r="E217" t="b">
        <f>ISNUMBER(MATRIX!H217)</f>
        <v>0</v>
      </c>
      <c r="G217" t="e">
        <f>AND(WM&lt;=MATRIX!N217,MATRIX!N217&lt;=PIU*WM)</f>
        <v>#N/A</v>
      </c>
      <c r="H217" t="e">
        <f>AND(WM&lt;=MATRIX!O217,MATRIX!O217&lt;=PIU*WM)</f>
        <v>#N/A</v>
      </c>
      <c r="J217" s="1" t="e">
        <f>IF(AND(D217,G217),CEILING(ML/MATRIX!G217,1),"")</f>
        <v>#N/A</v>
      </c>
      <c r="K217" s="1" t="e">
        <f>IF(AND(E217,H217),CEILING(ML/MATRIX!H217,1),"")</f>
        <v>#N/A</v>
      </c>
      <c r="M217" s="64" t="e">
        <f t="shared" si="47"/>
        <v>#N/A</v>
      </c>
      <c r="O217" s="62" t="str">
        <f>IF(ISNUMBER(M217),M217*MATRIX!E217,"-")</f>
        <v>-</v>
      </c>
      <c r="Q217" s="66" t="str">
        <f>IF(ISNUMBER($M217),IF(KP="kg",M217*MATRIX!CC217,M217*MATRIX!CC217*2.2),"-")</f>
        <v>-</v>
      </c>
      <c r="R217" s="65" t="str">
        <f t="shared" si="48"/>
        <v/>
      </c>
      <c r="T217" s="1" t="str">
        <f>IF(AND(VI&lt;100,ISNUMBER(M217),D217),MATRIX!N217,IF(AND(VI&gt;=100,ISNUMBER(M217),E217),MATRIX!O217,""))</f>
        <v/>
      </c>
      <c r="V217" s="70" t="str">
        <f>IF(ISNUMBER(T217),IF(VI&lt;100,T217*M217*MATRIX!G217,T217*M217*MATRIX!H217),"")</f>
        <v/>
      </c>
      <c r="X217" s="40" t="str">
        <f>IF(ISNUMBER(M217),IF(ISNUMBER(MATRIX!U217),IF(MATRIX!U217-INT(MATRIX!U217)=0,MATRIX!U217,"("&amp;MATRIX!U217&amp;")"),"n/a"),"")</f>
        <v/>
      </c>
      <c r="Y217" s="77"/>
      <c r="Z217" s="81" t="str">
        <f>IF(ISNUMBER(M217), IF(ISNUMBER(MATRIX!AZ217),M217*MATRIX!AZ217,"n/a"),"")</f>
        <v/>
      </c>
      <c r="AA217" s="77"/>
      <c r="AB217" s="83" t="str">
        <f>IF(ISNUMBER($M217), IF(ISNUMBER(MATRIX!BB217),$M217*MATRIX!BB217,"n/a"),"")</f>
        <v/>
      </c>
      <c r="AC217" s="77"/>
      <c r="AD217" s="81" t="str">
        <f>IF(ISNUMBER($M217), IF(ISNUMBER(MATRIX!BJ217),M217*MATRIX!BJ217,"n/a"),"")</f>
        <v/>
      </c>
      <c r="AE217" s="77" t="s">
        <v>434</v>
      </c>
      <c r="AF217" s="83" t="str">
        <f>IF(ISNUMBER($M217), IF(ISNUMBER(MATRIX!BL217),$M217*MATRIX!BL217,"n/a"),"")</f>
        <v/>
      </c>
      <c r="AH217" s="223" t="str">
        <f>IF(ISNUMBER($M217), IF(MV&gt;200,IF(ISNUMBER(MATRIX!CL217),MATRIX!CL217,"n/a"),IF(ISNUMBER(MATRIX!CH217),MATRIX!CH217,"n/a")),"")</f>
        <v/>
      </c>
      <c r="AI217" s="1"/>
      <c r="AJ217" s="1" t="str">
        <f>IF(ISNUMBER(M217),IF(AND(ISNUMBER('HI-Z-OUTPUT'!AV217),'HI-Z-OUTPUT'!AV217&lt;&gt;0),'HI-Z-OUTPUT'!AV217,'Hi-Z-INPUT'!$K$7*'Hi-Z-INPUT'!$K$11),"")</f>
        <v/>
      </c>
      <c r="AK217" s="1"/>
      <c r="AL217" s="161" t="str">
        <f t="shared" si="49"/>
        <v/>
      </c>
      <c r="AM217" s="1"/>
      <c r="AN217" s="124" t="str">
        <f>IF(ISNUMBER($M217),IF(MV&lt;200,IF(ISNUMBER(MATRIX!BA217),ROUND(MATRIX!BA217/1000*IDLE*CKWH,2),"-"),IF(ISNUMBER(MATRIX!BK217),ROUND(MATRIX!BK217/1000*IDLE*CKWH,2),"-")),"")</f>
        <v/>
      </c>
      <c r="AO217" s="125" t="str">
        <f t="shared" si="50"/>
        <v/>
      </c>
      <c r="AQ217" s="104" t="str">
        <f>IF(ISNUMBER($M217),IF(MV&lt;200,IF(ISNUMBER(MATRIX!BC217),ROUND(MATRIX!BC217/1000*RUNNING*CKWH,2),"-"),IF(ISNUMBER(MATRIX!BM217),ROUND(MATRIX!BM217/1000*RUNNING*CKWH,2),"-")),"")</f>
        <v/>
      </c>
      <c r="AR217" s="130" t="str">
        <f t="shared" si="51"/>
        <v/>
      </c>
      <c r="AT217" s="104"/>
      <c r="AU217" s="130" t="str">
        <f t="shared" si="52"/>
        <v/>
      </c>
      <c r="AW217" s="129" t="str">
        <f t="shared" si="57"/>
        <v/>
      </c>
      <c r="AX217" s="127" t="str">
        <f t="shared" si="53"/>
        <v/>
      </c>
      <c r="AZ217" s="101" t="str">
        <f>IF(ISNUMBER(M217),IF(ISNUMBER(MATRIX!BU217),M217*MATRIX!BU217,"n/a"),"")</f>
        <v/>
      </c>
      <c r="BA217" s="72"/>
      <c r="BB217" s="72" t="str">
        <f>IF(ISNUMBER(M217),IF(ISNUMBER(MATRIX!BV217*AL217),M217*MATRIX!BV217*AL217,"n/a"),"")</f>
        <v/>
      </c>
      <c r="BC217" s="72"/>
      <c r="BD217" s="100" t="str">
        <f t="shared" si="54"/>
        <v/>
      </c>
      <c r="BE217" s="96"/>
      <c r="BF217" s="157" t="str">
        <f t="shared" si="58"/>
        <v/>
      </c>
      <c r="BG217" s="158" t="str">
        <f t="shared" si="55"/>
        <v/>
      </c>
      <c r="BI217" s="85" t="str">
        <f>IF(ISNUMBER(M217),IF(ISNUMBER(MATRIX!Y217),MATRIX!Y217,"n/a"),"")</f>
        <v/>
      </c>
      <c r="BJ217" s="86" t="str">
        <f t="shared" si="56"/>
        <v/>
      </c>
    </row>
    <row r="218" spans="1:62">
      <c r="A218" s="176" t="e">
        <f>MATRIX!A218</f>
        <v>#N/A</v>
      </c>
      <c r="B218" s="11" t="e">
        <f>IF(MATRIX!B218&lt;&gt;0,MATRIX!B218,"-")</f>
        <v>#N/A</v>
      </c>
      <c r="D218" t="b">
        <f>ISNUMBER(MATRIX!G218)</f>
        <v>0</v>
      </c>
      <c r="E218" t="b">
        <f>ISNUMBER(MATRIX!H218)</f>
        <v>0</v>
      </c>
      <c r="G218" t="e">
        <f>AND(WM&lt;=MATRIX!N218,MATRIX!N218&lt;=PIU*WM)</f>
        <v>#N/A</v>
      </c>
      <c r="H218" t="e">
        <f>AND(WM&lt;=MATRIX!O218,MATRIX!O218&lt;=PIU*WM)</f>
        <v>#N/A</v>
      </c>
      <c r="J218" s="1" t="e">
        <f>IF(AND(D218,G218),CEILING(ML/MATRIX!G218,1),"")</f>
        <v>#N/A</v>
      </c>
      <c r="K218" s="1" t="e">
        <f>IF(AND(E218,H218),CEILING(ML/MATRIX!H218,1),"")</f>
        <v>#N/A</v>
      </c>
      <c r="M218" s="64" t="e">
        <f t="shared" si="47"/>
        <v>#N/A</v>
      </c>
      <c r="O218" s="62" t="str">
        <f>IF(ISNUMBER(M218),M218*MATRIX!E218,"-")</f>
        <v>-</v>
      </c>
      <c r="Q218" s="66" t="str">
        <f>IF(ISNUMBER($M218),IF(KP="kg",M218*MATRIX!CC218,M218*MATRIX!CC218*2.2),"-")</f>
        <v>-</v>
      </c>
      <c r="R218" s="65" t="str">
        <f t="shared" si="48"/>
        <v/>
      </c>
      <c r="T218" s="1" t="str">
        <f>IF(AND(VI&lt;100,ISNUMBER(M218),D218),MATRIX!N218,IF(AND(VI&gt;=100,ISNUMBER(M218),E218),MATRIX!O218,""))</f>
        <v/>
      </c>
      <c r="V218" s="70" t="str">
        <f>IF(ISNUMBER(T218),IF(VI&lt;100,T218*M218*MATRIX!G218,T218*M218*MATRIX!H218),"")</f>
        <v/>
      </c>
      <c r="X218" s="40" t="str">
        <f>IF(ISNUMBER(M218),IF(ISNUMBER(MATRIX!U218),IF(MATRIX!U218-INT(MATRIX!U218)=0,MATRIX!U218,"("&amp;MATRIX!U218&amp;")"),"n/a"),"")</f>
        <v/>
      </c>
      <c r="Y218" s="77"/>
      <c r="Z218" s="81" t="str">
        <f>IF(ISNUMBER(M218), IF(ISNUMBER(MATRIX!AZ218),M218*MATRIX!AZ218,"n/a"),"")</f>
        <v/>
      </c>
      <c r="AA218" s="77"/>
      <c r="AB218" s="83" t="str">
        <f>IF(ISNUMBER($M218), IF(ISNUMBER(MATRIX!BB218),$M218*MATRIX!BB218,"n/a"),"")</f>
        <v/>
      </c>
      <c r="AC218" s="77"/>
      <c r="AD218" s="81" t="str">
        <f>IF(ISNUMBER($M218), IF(ISNUMBER(MATRIX!BJ218),M218*MATRIX!BJ218,"n/a"),"")</f>
        <v/>
      </c>
      <c r="AE218" s="77" t="s">
        <v>434</v>
      </c>
      <c r="AF218" s="83" t="str">
        <f>IF(ISNUMBER($M218), IF(ISNUMBER(MATRIX!BL218),$M218*MATRIX!BL218,"n/a"),"")</f>
        <v/>
      </c>
      <c r="AH218" s="223" t="str">
        <f>IF(ISNUMBER($M218), IF(MV&gt;200,IF(ISNUMBER(MATRIX!CL218),MATRIX!CL218,"n/a"),IF(ISNUMBER(MATRIX!CH218),MATRIX!CH218,"n/a")),"")</f>
        <v/>
      </c>
      <c r="AI218" s="1"/>
      <c r="AJ218" s="1" t="str">
        <f>IF(ISNUMBER(M218),IF(AND(ISNUMBER('HI-Z-OUTPUT'!AV218),'HI-Z-OUTPUT'!AV218&lt;&gt;0),'HI-Z-OUTPUT'!AV218,'Hi-Z-INPUT'!$K$7*'Hi-Z-INPUT'!$K$11),"")</f>
        <v/>
      </c>
      <c r="AK218" s="1"/>
      <c r="AL218" s="161" t="str">
        <f t="shared" si="49"/>
        <v/>
      </c>
      <c r="AM218" s="1"/>
      <c r="AN218" s="124" t="str">
        <f>IF(ISNUMBER($M218),IF(MV&lt;200,IF(ISNUMBER(MATRIX!BA218),ROUND(MATRIX!BA218/1000*IDLE*CKWH,2),"-"),IF(ISNUMBER(MATRIX!BK218),ROUND(MATRIX!BK218/1000*IDLE*CKWH,2),"-")),"")</f>
        <v/>
      </c>
      <c r="AO218" s="125" t="str">
        <f t="shared" si="50"/>
        <v/>
      </c>
      <c r="AQ218" s="104" t="str">
        <f>IF(ISNUMBER($M218),IF(MV&lt;200,IF(ISNUMBER(MATRIX!BC218),ROUND(MATRIX!BC218/1000*RUNNING*CKWH,2),"-"),IF(ISNUMBER(MATRIX!BM218),ROUND(MATRIX!BM218/1000*RUNNING*CKWH,2),"-")),"")</f>
        <v/>
      </c>
      <c r="AR218" s="130" t="str">
        <f t="shared" si="51"/>
        <v/>
      </c>
      <c r="AT218" s="104"/>
      <c r="AU218" s="130" t="str">
        <f t="shared" si="52"/>
        <v/>
      </c>
      <c r="AW218" s="129" t="str">
        <f t="shared" si="57"/>
        <v/>
      </c>
      <c r="AX218" s="127" t="str">
        <f t="shared" si="53"/>
        <v/>
      </c>
      <c r="AZ218" s="101" t="str">
        <f>IF(ISNUMBER(M218),IF(ISNUMBER(MATRIX!BU218),M218*MATRIX!BU218,"n/a"),"")</f>
        <v/>
      </c>
      <c r="BA218" s="72"/>
      <c r="BB218" s="72" t="str">
        <f>IF(ISNUMBER(M218),IF(ISNUMBER(MATRIX!BV218*AL218),M218*MATRIX!BV218*AL218,"n/a"),"")</f>
        <v/>
      </c>
      <c r="BC218" s="72"/>
      <c r="BD218" s="100" t="str">
        <f t="shared" si="54"/>
        <v/>
      </c>
      <c r="BE218" s="96"/>
      <c r="BF218" s="157" t="str">
        <f t="shared" si="58"/>
        <v/>
      </c>
      <c r="BG218" s="158" t="str">
        <f t="shared" si="55"/>
        <v/>
      </c>
      <c r="BI218" s="85" t="str">
        <f>IF(ISNUMBER(M218),IF(ISNUMBER(MATRIX!Y218),MATRIX!Y218,"n/a"),"")</f>
        <v/>
      </c>
      <c r="BJ218" s="86" t="str">
        <f t="shared" si="56"/>
        <v/>
      </c>
    </row>
    <row r="219" spans="1:62">
      <c r="A219" s="176" t="e">
        <f>MATRIX!A219</f>
        <v>#N/A</v>
      </c>
      <c r="B219" s="11" t="e">
        <f>IF(MATRIX!B219&lt;&gt;0,MATRIX!B219,"-")</f>
        <v>#N/A</v>
      </c>
      <c r="D219" t="b">
        <f>ISNUMBER(MATRIX!G219)</f>
        <v>0</v>
      </c>
      <c r="E219" t="b">
        <f>ISNUMBER(MATRIX!H219)</f>
        <v>0</v>
      </c>
      <c r="G219" t="e">
        <f>AND(WM&lt;=MATRIX!N219,MATRIX!N219&lt;=PIU*WM)</f>
        <v>#N/A</v>
      </c>
      <c r="H219" t="e">
        <f>AND(WM&lt;=MATRIX!O219,MATRIX!O219&lt;=PIU*WM)</f>
        <v>#N/A</v>
      </c>
      <c r="J219" s="1" t="e">
        <f>IF(AND(D219,G219),CEILING(ML/MATRIX!G219,1),"")</f>
        <v>#N/A</v>
      </c>
      <c r="K219" s="1" t="e">
        <f>IF(AND(E219,H219),CEILING(ML/MATRIX!H219,1),"")</f>
        <v>#N/A</v>
      </c>
      <c r="M219" s="64" t="e">
        <f t="shared" si="47"/>
        <v>#N/A</v>
      </c>
      <c r="O219" s="62" t="str">
        <f>IF(ISNUMBER(M219),M219*MATRIX!E219,"-")</f>
        <v>-</v>
      </c>
      <c r="Q219" s="66" t="str">
        <f>IF(ISNUMBER($M219),IF(KP="kg",M219*MATRIX!CC219,M219*MATRIX!CC219*2.2),"-")</f>
        <v>-</v>
      </c>
      <c r="R219" s="65" t="str">
        <f t="shared" si="48"/>
        <v/>
      </c>
      <c r="T219" s="1" t="str">
        <f>IF(AND(VI&lt;100,ISNUMBER(M219),D219),MATRIX!N219,IF(AND(VI&gt;=100,ISNUMBER(M219),E219),MATRIX!O219,""))</f>
        <v/>
      </c>
      <c r="V219" s="70" t="str">
        <f>IF(ISNUMBER(T219),IF(VI&lt;100,T219*M219*MATRIX!G219,T219*M219*MATRIX!H219),"")</f>
        <v/>
      </c>
      <c r="X219" s="40" t="str">
        <f>IF(ISNUMBER(M219),IF(ISNUMBER(MATRIX!U219),IF(MATRIX!U219-INT(MATRIX!U219)=0,MATRIX!U219,"("&amp;MATRIX!U219&amp;")"),"n/a"),"")</f>
        <v/>
      </c>
      <c r="Y219" s="77"/>
      <c r="Z219" s="81" t="str">
        <f>IF(ISNUMBER(M219), IF(ISNUMBER(MATRIX!AZ219),M219*MATRIX!AZ219,"n/a"),"")</f>
        <v/>
      </c>
      <c r="AA219" s="77"/>
      <c r="AB219" s="83" t="str">
        <f>IF(ISNUMBER($M219), IF(ISNUMBER(MATRIX!BB219),$M219*MATRIX!BB219,"n/a"),"")</f>
        <v/>
      </c>
      <c r="AC219" s="77"/>
      <c r="AD219" s="81" t="str">
        <f>IF(ISNUMBER($M219), IF(ISNUMBER(MATRIX!BJ219),M219*MATRIX!BJ219,"n/a"),"")</f>
        <v/>
      </c>
      <c r="AE219" s="77" t="s">
        <v>434</v>
      </c>
      <c r="AF219" s="83" t="str">
        <f>IF(ISNUMBER($M219), IF(ISNUMBER(MATRIX!BL219),$M219*MATRIX!BL219,"n/a"),"")</f>
        <v/>
      </c>
      <c r="AH219" s="223" t="str">
        <f>IF(ISNUMBER($M219), IF(MV&gt;200,IF(ISNUMBER(MATRIX!CL219),MATRIX!CL219,"n/a"),IF(ISNUMBER(MATRIX!CH219),MATRIX!CH219,"n/a")),"")</f>
        <v/>
      </c>
      <c r="AI219" s="1"/>
      <c r="AJ219" s="1" t="str">
        <f>IF(ISNUMBER(M219),IF(AND(ISNUMBER('HI-Z-OUTPUT'!AV219),'HI-Z-OUTPUT'!AV219&lt;&gt;0),'HI-Z-OUTPUT'!AV219,'Hi-Z-INPUT'!$K$7*'Hi-Z-INPUT'!$K$11),"")</f>
        <v/>
      </c>
      <c r="AK219" s="1"/>
      <c r="AL219" s="161" t="str">
        <f t="shared" si="49"/>
        <v/>
      </c>
      <c r="AM219" s="1"/>
      <c r="AN219" s="124" t="str">
        <f>IF(ISNUMBER($M219),IF(MV&lt;200,IF(ISNUMBER(MATRIX!BA219),ROUND(MATRIX!BA219/1000*IDLE*CKWH,2),"-"),IF(ISNUMBER(MATRIX!BK219),ROUND(MATRIX!BK219/1000*IDLE*CKWH,2),"-")),"")</f>
        <v/>
      </c>
      <c r="AO219" s="125" t="str">
        <f t="shared" si="50"/>
        <v/>
      </c>
      <c r="AQ219" s="104" t="str">
        <f>IF(ISNUMBER($M219),IF(MV&lt;200,IF(ISNUMBER(MATRIX!BC219),ROUND(MATRIX!BC219/1000*RUNNING*CKWH,2),"-"),IF(ISNUMBER(MATRIX!BM219),ROUND(MATRIX!BM219/1000*RUNNING*CKWH,2),"-")),"")</f>
        <v/>
      </c>
      <c r="AR219" s="130" t="str">
        <f t="shared" si="51"/>
        <v/>
      </c>
      <c r="AT219" s="104"/>
      <c r="AU219" s="130" t="str">
        <f t="shared" si="52"/>
        <v/>
      </c>
      <c r="AW219" s="129" t="str">
        <f t="shared" si="57"/>
        <v/>
      </c>
      <c r="AX219" s="127" t="str">
        <f t="shared" si="53"/>
        <v/>
      </c>
      <c r="AZ219" s="101" t="str">
        <f>IF(ISNUMBER(M219),IF(ISNUMBER(MATRIX!BU219),M219*MATRIX!BU219,"n/a"),"")</f>
        <v/>
      </c>
      <c r="BA219" s="72"/>
      <c r="BB219" s="72" t="str">
        <f>IF(ISNUMBER(M219),IF(ISNUMBER(MATRIX!BV219*AL219),M219*MATRIX!BV219*AL219,"n/a"),"")</f>
        <v/>
      </c>
      <c r="BC219" s="72"/>
      <c r="BD219" s="100" t="str">
        <f t="shared" si="54"/>
        <v/>
      </c>
      <c r="BE219" s="96"/>
      <c r="BF219" s="157" t="str">
        <f t="shared" si="58"/>
        <v/>
      </c>
      <c r="BG219" s="158" t="str">
        <f t="shared" si="55"/>
        <v/>
      </c>
      <c r="BI219" s="85" t="str">
        <f>IF(ISNUMBER(M219),IF(ISNUMBER(MATRIX!Y219),MATRIX!Y219,"n/a"),"")</f>
        <v/>
      </c>
      <c r="BJ219" s="86" t="str">
        <f t="shared" si="56"/>
        <v/>
      </c>
    </row>
    <row r="220" spans="1:62">
      <c r="A220" s="176" t="e">
        <f>MATRIX!A220</f>
        <v>#N/A</v>
      </c>
      <c r="B220" s="11" t="e">
        <f>IF(MATRIX!B220&lt;&gt;0,MATRIX!B220,"-")</f>
        <v>#N/A</v>
      </c>
      <c r="D220" t="b">
        <f>ISNUMBER(MATRIX!G220)</f>
        <v>0</v>
      </c>
      <c r="E220" t="b">
        <f>ISNUMBER(MATRIX!H220)</f>
        <v>0</v>
      </c>
      <c r="G220" t="e">
        <f>AND(WM&lt;=MATRIX!N220,MATRIX!N220&lt;=PIU*WM)</f>
        <v>#N/A</v>
      </c>
      <c r="H220" t="e">
        <f>AND(WM&lt;=MATRIX!O220,MATRIX!O220&lt;=PIU*WM)</f>
        <v>#N/A</v>
      </c>
      <c r="J220" s="1" t="e">
        <f>IF(AND(D220,G220),CEILING(ML/MATRIX!G220,1),"")</f>
        <v>#N/A</v>
      </c>
      <c r="K220" s="1" t="e">
        <f>IF(AND(E220,H220),CEILING(ML/MATRIX!H220,1),"")</f>
        <v>#N/A</v>
      </c>
      <c r="M220" s="64" t="e">
        <f t="shared" si="47"/>
        <v>#N/A</v>
      </c>
      <c r="O220" s="62" t="str">
        <f>IF(ISNUMBER(M220),M220*MATRIX!E220,"-")</f>
        <v>-</v>
      </c>
      <c r="Q220" s="66" t="str">
        <f>IF(ISNUMBER($M220),IF(KP="kg",M220*MATRIX!CC220,M220*MATRIX!CC220*2.2),"-")</f>
        <v>-</v>
      </c>
      <c r="R220" s="65" t="str">
        <f t="shared" si="48"/>
        <v/>
      </c>
      <c r="T220" s="1" t="str">
        <f>IF(AND(VI&lt;100,ISNUMBER(M220),D220),MATRIX!N220,IF(AND(VI&gt;=100,ISNUMBER(M220),E220),MATRIX!O220,""))</f>
        <v/>
      </c>
      <c r="V220" s="70" t="str">
        <f>IF(ISNUMBER(T220),IF(VI&lt;100,T220*M220*MATRIX!G220,T220*M220*MATRIX!H220),"")</f>
        <v/>
      </c>
      <c r="X220" s="40" t="str">
        <f>IF(ISNUMBER(M220),IF(ISNUMBER(MATRIX!U220),IF(MATRIX!U220-INT(MATRIX!U220)=0,MATRIX!U220,"("&amp;MATRIX!U220&amp;")"),"n/a"),"")</f>
        <v/>
      </c>
      <c r="Y220" s="77"/>
      <c r="Z220" s="81" t="str">
        <f>IF(ISNUMBER(M220), IF(ISNUMBER(MATRIX!AZ220),M220*MATRIX!AZ220,"n/a"),"")</f>
        <v/>
      </c>
      <c r="AA220" s="77"/>
      <c r="AB220" s="83" t="str">
        <f>IF(ISNUMBER($M220), IF(ISNUMBER(MATRIX!BB220),$M220*MATRIX!BB220,"n/a"),"")</f>
        <v/>
      </c>
      <c r="AC220" s="77"/>
      <c r="AD220" s="81" t="str">
        <f>IF(ISNUMBER($M220), IF(ISNUMBER(MATRIX!BJ220),M220*MATRIX!BJ220,"n/a"),"")</f>
        <v/>
      </c>
      <c r="AE220" s="77" t="s">
        <v>434</v>
      </c>
      <c r="AF220" s="83" t="str">
        <f>IF(ISNUMBER($M220), IF(ISNUMBER(MATRIX!BL220),$M220*MATRIX!BL220,"n/a"),"")</f>
        <v/>
      </c>
      <c r="AH220" s="223" t="str">
        <f>IF(ISNUMBER($M220), IF(MV&gt;200,IF(ISNUMBER(MATRIX!CL220),MATRIX!CL220,"n/a"),IF(ISNUMBER(MATRIX!CH220),MATRIX!CH220,"n/a")),"")</f>
        <v/>
      </c>
      <c r="AI220" s="1"/>
      <c r="AJ220" s="1" t="str">
        <f>IF(ISNUMBER(M220),IF(AND(ISNUMBER('HI-Z-OUTPUT'!AV220),'HI-Z-OUTPUT'!AV220&lt;&gt;0),'HI-Z-OUTPUT'!AV220,'Hi-Z-INPUT'!$K$7*'Hi-Z-INPUT'!$K$11),"")</f>
        <v/>
      </c>
      <c r="AK220" s="1"/>
      <c r="AL220" s="161" t="str">
        <f t="shared" si="49"/>
        <v/>
      </c>
      <c r="AM220" s="1"/>
      <c r="AN220" s="124" t="str">
        <f>IF(ISNUMBER($M220),IF(MV&lt;200,IF(ISNUMBER(MATRIX!BA220),ROUND(MATRIX!BA220/1000*IDLE*CKWH,2),"-"),IF(ISNUMBER(MATRIX!BK220),ROUND(MATRIX!BK220/1000*IDLE*CKWH,2),"-")),"")</f>
        <v/>
      </c>
      <c r="AO220" s="125" t="str">
        <f t="shared" si="50"/>
        <v/>
      </c>
      <c r="AQ220" s="104" t="str">
        <f>IF(ISNUMBER($M220),IF(MV&lt;200,IF(ISNUMBER(MATRIX!BC220),ROUND(MATRIX!BC220/1000*RUNNING*CKWH,2),"-"),IF(ISNUMBER(MATRIX!BM220),ROUND(MATRIX!BM220/1000*RUNNING*CKWH,2),"-")),"")</f>
        <v/>
      </c>
      <c r="AR220" s="130" t="str">
        <f t="shared" si="51"/>
        <v/>
      </c>
      <c r="AT220" s="104"/>
      <c r="AU220" s="130" t="str">
        <f t="shared" si="52"/>
        <v/>
      </c>
      <c r="AW220" s="129" t="str">
        <f t="shared" si="57"/>
        <v/>
      </c>
      <c r="AX220" s="127" t="str">
        <f t="shared" si="53"/>
        <v/>
      </c>
      <c r="AZ220" s="101" t="str">
        <f>IF(ISNUMBER(M220),IF(ISNUMBER(MATRIX!BU220),M220*MATRIX!BU220,"n/a"),"")</f>
        <v/>
      </c>
      <c r="BA220" s="72"/>
      <c r="BB220" s="72" t="str">
        <f>IF(ISNUMBER(M220),IF(ISNUMBER(MATRIX!BV220*AL220),M220*MATRIX!BV220*AL220,"n/a"),"")</f>
        <v/>
      </c>
      <c r="BC220" s="72"/>
      <c r="BD220" s="100" t="str">
        <f t="shared" si="54"/>
        <v/>
      </c>
      <c r="BE220" s="96"/>
      <c r="BF220" s="157" t="str">
        <f t="shared" si="58"/>
        <v/>
      </c>
      <c r="BG220" s="158" t="str">
        <f t="shared" si="55"/>
        <v/>
      </c>
      <c r="BI220" s="85" t="str">
        <f>IF(ISNUMBER(M220),IF(ISNUMBER(MATRIX!Y220),MATRIX!Y220,"n/a"),"")</f>
        <v/>
      </c>
      <c r="BJ220" s="86" t="str">
        <f t="shared" si="56"/>
        <v/>
      </c>
    </row>
    <row r="221" spans="1:62">
      <c r="A221" s="176" t="e">
        <f>MATRIX!A221</f>
        <v>#N/A</v>
      </c>
      <c r="B221" s="11" t="e">
        <f>IF(MATRIX!B221&lt;&gt;0,MATRIX!B221,"-")</f>
        <v>#N/A</v>
      </c>
      <c r="D221" t="b">
        <f>ISNUMBER(MATRIX!G221)</f>
        <v>0</v>
      </c>
      <c r="E221" t="b">
        <f>ISNUMBER(MATRIX!H221)</f>
        <v>0</v>
      </c>
      <c r="G221" t="e">
        <f>AND(WM&lt;=MATRIX!N221,MATRIX!N221&lt;=PIU*WM)</f>
        <v>#N/A</v>
      </c>
      <c r="H221" t="e">
        <f>AND(WM&lt;=MATRIX!O221,MATRIX!O221&lt;=PIU*WM)</f>
        <v>#N/A</v>
      </c>
      <c r="J221" s="1" t="e">
        <f>IF(AND(D221,G221),CEILING(ML/MATRIX!G221,1),"")</f>
        <v>#N/A</v>
      </c>
      <c r="K221" s="1" t="e">
        <f>IF(AND(E221,H221),CEILING(ML/MATRIX!H221,1),"")</f>
        <v>#N/A</v>
      </c>
      <c r="M221" s="64" t="e">
        <f t="shared" si="47"/>
        <v>#N/A</v>
      </c>
      <c r="O221" s="62" t="str">
        <f>IF(ISNUMBER(M221),M221*MATRIX!E221,"-")</f>
        <v>-</v>
      </c>
      <c r="Q221" s="66" t="str">
        <f>IF(ISNUMBER($M221),IF(KP="kg",M221*MATRIX!CC221,M221*MATRIX!CC221*2.2),"-")</f>
        <v>-</v>
      </c>
      <c r="R221" s="65" t="str">
        <f t="shared" si="48"/>
        <v/>
      </c>
      <c r="T221" s="1" t="str">
        <f>IF(AND(VI&lt;100,ISNUMBER(M221),D221),MATRIX!N221,IF(AND(VI&gt;=100,ISNUMBER(M221),E221),MATRIX!O221,""))</f>
        <v/>
      </c>
      <c r="V221" s="70" t="str">
        <f>IF(ISNUMBER(T221),IF(VI&lt;100,T221*M221*MATRIX!G221,T221*M221*MATRIX!H221),"")</f>
        <v/>
      </c>
      <c r="X221" s="40" t="str">
        <f>IF(ISNUMBER(M221),IF(ISNUMBER(MATRIX!U221),IF(MATRIX!U221-INT(MATRIX!U221)=0,MATRIX!U221,"("&amp;MATRIX!U221&amp;")"),"n/a"),"")</f>
        <v/>
      </c>
      <c r="Y221" s="77"/>
      <c r="Z221" s="81" t="str">
        <f>IF(ISNUMBER(M221), IF(ISNUMBER(MATRIX!AZ221),M221*MATRIX!AZ221,"n/a"),"")</f>
        <v/>
      </c>
      <c r="AA221" s="77"/>
      <c r="AB221" s="83" t="str">
        <f>IF(ISNUMBER($M221), IF(ISNUMBER(MATRIX!BB221),$M221*MATRIX!BB221,"n/a"),"")</f>
        <v/>
      </c>
      <c r="AC221" s="77"/>
      <c r="AD221" s="81" t="str">
        <f>IF(ISNUMBER($M221), IF(ISNUMBER(MATRIX!BJ221),M221*MATRIX!BJ221,"n/a"),"")</f>
        <v/>
      </c>
      <c r="AE221" s="77" t="s">
        <v>434</v>
      </c>
      <c r="AF221" s="83" t="str">
        <f>IF(ISNUMBER($M221), IF(ISNUMBER(MATRIX!BL221),$M221*MATRIX!BL221,"n/a"),"")</f>
        <v/>
      </c>
      <c r="AH221" s="223" t="str">
        <f>IF(ISNUMBER($M221), IF(MV&gt;200,IF(ISNUMBER(MATRIX!CL221),MATRIX!CL221,"n/a"),IF(ISNUMBER(MATRIX!CH221),MATRIX!CH221,"n/a")),"")</f>
        <v/>
      </c>
      <c r="AI221" s="1"/>
      <c r="AJ221" s="1" t="str">
        <f>IF(ISNUMBER(M221),IF(AND(ISNUMBER('HI-Z-OUTPUT'!AV221),'HI-Z-OUTPUT'!AV221&lt;&gt;0),'HI-Z-OUTPUT'!AV221,'Hi-Z-INPUT'!$K$7*'Hi-Z-INPUT'!$K$11),"")</f>
        <v/>
      </c>
      <c r="AK221" s="1"/>
      <c r="AL221" s="161" t="str">
        <f t="shared" si="49"/>
        <v/>
      </c>
      <c r="AM221" s="1"/>
      <c r="AN221" s="124" t="str">
        <f>IF(ISNUMBER($M221),IF(MV&lt;200,IF(ISNUMBER(MATRIX!BA221),ROUND(MATRIX!BA221/1000*IDLE*CKWH,2),"-"),IF(ISNUMBER(MATRIX!BK221),ROUND(MATRIX!BK221/1000*IDLE*CKWH,2),"-")),"")</f>
        <v/>
      </c>
      <c r="AO221" s="125" t="str">
        <f t="shared" si="50"/>
        <v/>
      </c>
      <c r="AQ221" s="104" t="str">
        <f>IF(ISNUMBER($M221),IF(MV&lt;200,IF(ISNUMBER(MATRIX!BC221),ROUND(MATRIX!BC221/1000*RUNNING*CKWH,2),"-"),IF(ISNUMBER(MATRIX!BM221),ROUND(MATRIX!BM221/1000*RUNNING*CKWH,2),"-")),"")</f>
        <v/>
      </c>
      <c r="AR221" s="130" t="str">
        <f t="shared" si="51"/>
        <v/>
      </c>
      <c r="AT221" s="104"/>
      <c r="AU221" s="130" t="str">
        <f t="shared" si="52"/>
        <v/>
      </c>
      <c r="AW221" s="129" t="str">
        <f t="shared" si="57"/>
        <v/>
      </c>
      <c r="AX221" s="127" t="str">
        <f t="shared" si="53"/>
        <v/>
      </c>
      <c r="AZ221" s="101" t="str">
        <f>IF(ISNUMBER(M221),IF(ISNUMBER(MATRIX!BU221),M221*MATRIX!BU221,"n/a"),"")</f>
        <v/>
      </c>
      <c r="BA221" s="72"/>
      <c r="BB221" s="72" t="str">
        <f>IF(ISNUMBER(M221),IF(ISNUMBER(MATRIX!BV221*AL221),M221*MATRIX!BV221*AL221,"n/a"),"")</f>
        <v/>
      </c>
      <c r="BC221" s="72"/>
      <c r="BD221" s="100" t="str">
        <f t="shared" si="54"/>
        <v/>
      </c>
      <c r="BE221" s="96"/>
      <c r="BF221" s="157" t="str">
        <f t="shared" si="58"/>
        <v/>
      </c>
      <c r="BG221" s="158" t="str">
        <f t="shared" si="55"/>
        <v/>
      </c>
      <c r="BI221" s="85" t="str">
        <f>IF(ISNUMBER(M221),IF(ISNUMBER(MATRIX!Y221),MATRIX!Y221,"n/a"),"")</f>
        <v/>
      </c>
      <c r="BJ221" s="86" t="str">
        <f t="shared" si="56"/>
        <v/>
      </c>
    </row>
    <row r="222" spans="1:62">
      <c r="A222" s="176" t="e">
        <f>MATRIX!A222</f>
        <v>#N/A</v>
      </c>
      <c r="B222" s="11" t="e">
        <f>IF(MATRIX!B222&lt;&gt;0,MATRIX!B222,"-")</f>
        <v>#N/A</v>
      </c>
      <c r="D222" t="b">
        <f>ISNUMBER(MATRIX!G222)</f>
        <v>0</v>
      </c>
      <c r="E222" t="b">
        <f>ISNUMBER(MATRIX!H222)</f>
        <v>0</v>
      </c>
      <c r="G222" t="e">
        <f>AND(WM&lt;=MATRIX!N222,MATRIX!N222&lt;=PIU*WM)</f>
        <v>#N/A</v>
      </c>
      <c r="H222" t="e">
        <f>AND(WM&lt;=MATRIX!O222,MATRIX!O222&lt;=PIU*WM)</f>
        <v>#N/A</v>
      </c>
      <c r="J222" s="1" t="e">
        <f>IF(AND(D222,G222),CEILING(ML/MATRIX!G222,1),"")</f>
        <v>#N/A</v>
      </c>
      <c r="K222" s="1" t="e">
        <f>IF(AND(E222,H222),CEILING(ML/MATRIX!H222,1),"")</f>
        <v>#N/A</v>
      </c>
      <c r="M222" s="64" t="e">
        <f t="shared" si="47"/>
        <v>#N/A</v>
      </c>
      <c r="O222" s="62" t="str">
        <f>IF(ISNUMBER(M222),M222*MATRIX!E222,"-")</f>
        <v>-</v>
      </c>
      <c r="Q222" s="66" t="str">
        <f>IF(ISNUMBER($M222),IF(KP="kg",M222*MATRIX!CC222,M222*MATRIX!CC222*2.2),"-")</f>
        <v>-</v>
      </c>
      <c r="R222" s="65" t="str">
        <f t="shared" si="48"/>
        <v/>
      </c>
      <c r="T222" s="1" t="str">
        <f>IF(AND(VI&lt;100,ISNUMBER(M222),D222),MATRIX!N222,IF(AND(VI&gt;=100,ISNUMBER(M222),E222),MATRIX!O222,""))</f>
        <v/>
      </c>
      <c r="V222" s="70" t="str">
        <f>IF(ISNUMBER(T222),IF(VI&lt;100,T222*M222*MATRIX!G222,T222*M222*MATRIX!H222),"")</f>
        <v/>
      </c>
      <c r="X222" s="40" t="str">
        <f>IF(ISNUMBER(M222),IF(ISNUMBER(MATRIX!U222),IF(MATRIX!U222-INT(MATRIX!U222)=0,MATRIX!U222,"("&amp;MATRIX!U222&amp;")"),"n/a"),"")</f>
        <v/>
      </c>
      <c r="Y222" s="77"/>
      <c r="Z222" s="81" t="str">
        <f>IF(ISNUMBER(M222), IF(ISNUMBER(MATRIX!AZ222),M222*MATRIX!AZ222,"n/a"),"")</f>
        <v/>
      </c>
      <c r="AA222" s="77"/>
      <c r="AB222" s="83" t="str">
        <f>IF(ISNUMBER($M222), IF(ISNUMBER(MATRIX!BB222),$M222*MATRIX!BB222,"n/a"),"")</f>
        <v/>
      </c>
      <c r="AC222" s="77"/>
      <c r="AD222" s="81" t="str">
        <f>IF(ISNUMBER($M222), IF(ISNUMBER(MATRIX!BJ222),M222*MATRIX!BJ222,"n/a"),"")</f>
        <v/>
      </c>
      <c r="AE222" s="77" t="s">
        <v>434</v>
      </c>
      <c r="AF222" s="83" t="str">
        <f>IF(ISNUMBER($M222), IF(ISNUMBER(MATRIX!BL222),$M222*MATRIX!BL222,"n/a"),"")</f>
        <v/>
      </c>
      <c r="AH222" s="223" t="str">
        <f>IF(ISNUMBER($M222), IF(MV&gt;200,IF(ISNUMBER(MATRIX!CL222),MATRIX!CL222,"n/a"),IF(ISNUMBER(MATRIX!CH222),MATRIX!CH222,"n/a")),"")</f>
        <v/>
      </c>
      <c r="AI222" s="1"/>
      <c r="AJ222" s="1" t="str">
        <f>IF(ISNUMBER(M222),IF(AND(ISNUMBER('HI-Z-OUTPUT'!AV222),'HI-Z-OUTPUT'!AV222&lt;&gt;0),'HI-Z-OUTPUT'!AV222,'Hi-Z-INPUT'!$K$7*'Hi-Z-INPUT'!$K$11),"")</f>
        <v/>
      </c>
      <c r="AK222" s="1"/>
      <c r="AL222" s="161" t="str">
        <f t="shared" si="49"/>
        <v/>
      </c>
      <c r="AM222" s="1"/>
      <c r="AN222" s="124" t="str">
        <f>IF(ISNUMBER($M222),IF(MV&lt;200,IF(ISNUMBER(MATRIX!BA222),ROUND(MATRIX!BA222/1000*IDLE*CKWH,2),"-"),IF(ISNUMBER(MATRIX!BK222),ROUND(MATRIX!BK222/1000*IDLE*CKWH,2),"-")),"")</f>
        <v/>
      </c>
      <c r="AO222" s="125" t="str">
        <f t="shared" si="50"/>
        <v/>
      </c>
      <c r="AQ222" s="104" t="str">
        <f>IF(ISNUMBER($M222),IF(MV&lt;200,IF(ISNUMBER(MATRIX!BC222),ROUND(MATRIX!BC222/1000*RUNNING*CKWH,2),"-"),IF(ISNUMBER(MATRIX!BM222),ROUND(MATRIX!BM222/1000*RUNNING*CKWH,2),"-")),"")</f>
        <v/>
      </c>
      <c r="AR222" s="130" t="str">
        <f t="shared" si="51"/>
        <v/>
      </c>
      <c r="AT222" s="104"/>
      <c r="AU222" s="130" t="str">
        <f t="shared" si="52"/>
        <v/>
      </c>
      <c r="AW222" s="129" t="str">
        <f t="shared" si="57"/>
        <v/>
      </c>
      <c r="AX222" s="127" t="str">
        <f t="shared" si="53"/>
        <v/>
      </c>
      <c r="AZ222" s="101" t="str">
        <f>IF(ISNUMBER(M222),IF(ISNUMBER(MATRIX!BU222),M222*MATRIX!BU222,"n/a"),"")</f>
        <v/>
      </c>
      <c r="BA222" s="72"/>
      <c r="BB222" s="72" t="str">
        <f>IF(ISNUMBER(M222),IF(ISNUMBER(MATRIX!BV222*AL222),M222*MATRIX!BV222*AL222,"n/a"),"")</f>
        <v/>
      </c>
      <c r="BC222" s="72"/>
      <c r="BD222" s="100" t="str">
        <f t="shared" si="54"/>
        <v/>
      </c>
      <c r="BE222" s="96"/>
      <c r="BF222" s="157" t="str">
        <f t="shared" si="58"/>
        <v/>
      </c>
      <c r="BG222" s="158" t="str">
        <f t="shared" si="55"/>
        <v/>
      </c>
      <c r="BI222" s="85" t="str">
        <f>IF(ISNUMBER(M222),IF(ISNUMBER(MATRIX!Y222),MATRIX!Y222,"n/a"),"")</f>
        <v/>
      </c>
      <c r="BJ222" s="86" t="str">
        <f t="shared" si="56"/>
        <v/>
      </c>
    </row>
    <row r="223" spans="1:62">
      <c r="A223" s="106" t="e">
        <f>MATRIX!A223</f>
        <v>#N/A</v>
      </c>
      <c r="B223" s="11" t="e">
        <f>IF(MATRIX!B223&lt;&gt;0,MATRIX!B223,"-")</f>
        <v>#N/A</v>
      </c>
      <c r="D223" t="b">
        <f>ISNUMBER(MATRIX!G223)</f>
        <v>0</v>
      </c>
      <c r="E223" t="b">
        <f>ISNUMBER(MATRIX!H223)</f>
        <v>0</v>
      </c>
      <c r="G223" t="e">
        <f>AND(WM&lt;=MATRIX!N223,MATRIX!N223&lt;=PIU*WM)</f>
        <v>#N/A</v>
      </c>
      <c r="H223" t="e">
        <f>AND(WM&lt;=MATRIX!O223,MATRIX!O223&lt;=PIU*WM)</f>
        <v>#N/A</v>
      </c>
      <c r="J223" s="1" t="e">
        <f>IF(AND(D223,G223),CEILING(ML/MATRIX!G223,1),"")</f>
        <v>#N/A</v>
      </c>
      <c r="K223" s="1" t="e">
        <f>IF(AND(E223,H223),CEILING(ML/MATRIX!H223,1),"")</f>
        <v>#N/A</v>
      </c>
      <c r="M223" s="64" t="e">
        <f t="shared" si="47"/>
        <v>#N/A</v>
      </c>
      <c r="O223" s="62" t="str">
        <f>IF(ISNUMBER(M223),M223*MATRIX!E223,"-")</f>
        <v>-</v>
      </c>
      <c r="Q223" s="66" t="str">
        <f>IF(ISNUMBER($M223),IF(KP="kg",M223*MATRIX!CC223,M223*MATRIX!CC223*2.2),"-")</f>
        <v>-</v>
      </c>
      <c r="R223" s="65" t="str">
        <f t="shared" si="48"/>
        <v/>
      </c>
      <c r="T223" s="1" t="str">
        <f>IF(AND(VI&lt;100,ISNUMBER(M223),D223),MATRIX!N223,IF(AND(VI&gt;=100,ISNUMBER(M223),E223),MATRIX!O223,""))</f>
        <v/>
      </c>
      <c r="V223" s="70" t="str">
        <f>IF(ISNUMBER(T223),IF(VI&lt;100,T223*M223*MATRIX!G223,T223*M223*MATRIX!H223),"")</f>
        <v/>
      </c>
      <c r="X223" s="40" t="str">
        <f>IF(ISNUMBER(M223),IF(ISNUMBER(MATRIX!U223),IF(MATRIX!U223-INT(MATRIX!U223)=0,MATRIX!U223,"("&amp;MATRIX!U223&amp;")"),"n/a"),"")</f>
        <v/>
      </c>
      <c r="Y223" s="77"/>
      <c r="Z223" s="81" t="str">
        <f>IF(ISNUMBER(M223), IF(ISNUMBER(MATRIX!AZ223),M223*MATRIX!AZ223,"n/a"),"")</f>
        <v/>
      </c>
      <c r="AA223" s="77"/>
      <c r="AB223" s="83" t="str">
        <f>IF(ISNUMBER($M223), IF(ISNUMBER(MATRIX!BB223),$M223*MATRIX!BB223,"n/a"),"")</f>
        <v/>
      </c>
      <c r="AC223" s="77"/>
      <c r="AD223" s="81" t="str">
        <f>IF(ISNUMBER($M223), IF(ISNUMBER(MATRIX!BJ223),M223*MATRIX!BJ223,"n/a"),"")</f>
        <v/>
      </c>
      <c r="AE223" s="77" t="s">
        <v>434</v>
      </c>
      <c r="AF223" s="83" t="str">
        <f>IF(ISNUMBER($M223), IF(ISNUMBER(MATRIX!BL223),$M223*MATRIX!BL223,"n/a"),"")</f>
        <v/>
      </c>
      <c r="AH223" s="223" t="str">
        <f>IF(ISNUMBER($M223), IF(MV&gt;200,IF(ISNUMBER(MATRIX!CL223),MATRIX!CL223,"n/a"),IF(ISNUMBER(MATRIX!CH223),MATRIX!CH223,"n/a")),"")</f>
        <v/>
      </c>
      <c r="AI223" s="1"/>
      <c r="AJ223" s="1" t="str">
        <f>IF(ISNUMBER(M223),IF(AND(ISNUMBER('HI-Z-OUTPUT'!AV223),'HI-Z-OUTPUT'!AV223&lt;&gt;0),'HI-Z-OUTPUT'!AV223,'Hi-Z-INPUT'!$K$7*'Hi-Z-INPUT'!$K$11),"")</f>
        <v/>
      </c>
      <c r="AK223" s="1"/>
      <c r="AL223" s="161" t="str">
        <f t="shared" si="49"/>
        <v/>
      </c>
      <c r="AM223" s="1"/>
      <c r="AN223" s="124" t="str">
        <f>IF(ISNUMBER($M223),IF(MV&lt;200,IF(ISNUMBER(MATRIX!BA223),ROUND(MATRIX!BA223/1000*IDLE*CKWH,2),"-"),IF(ISNUMBER(MATRIX!BK223),ROUND(MATRIX!BK223/1000*IDLE*CKWH,2),"-")),"")</f>
        <v/>
      </c>
      <c r="AO223" s="125" t="str">
        <f t="shared" si="50"/>
        <v/>
      </c>
      <c r="AQ223" s="104" t="str">
        <f>IF(ISNUMBER($M223),IF(MV&lt;200,IF(ISNUMBER(MATRIX!BC223),ROUND(MATRIX!BC223/1000*RUNNING*CKWH,2),"-"),IF(ISNUMBER(MATRIX!BM223),ROUND(MATRIX!BM223/1000*RUNNING*CKWH,2),"-")),"")</f>
        <v/>
      </c>
      <c r="AR223" s="130" t="str">
        <f t="shared" si="51"/>
        <v/>
      </c>
      <c r="AT223" s="104"/>
      <c r="AU223" s="130" t="str">
        <f t="shared" si="52"/>
        <v/>
      </c>
      <c r="AW223" s="129" t="str">
        <f t="shared" si="57"/>
        <v/>
      </c>
      <c r="AX223" s="127" t="str">
        <f t="shared" si="53"/>
        <v/>
      </c>
      <c r="AZ223" s="101" t="str">
        <f>IF(ISNUMBER(M223),IF(ISNUMBER(MATRIX!BU223),M223*MATRIX!BU223,"n/a"),"")</f>
        <v/>
      </c>
      <c r="BA223" s="72"/>
      <c r="BB223" s="72" t="str">
        <f>IF(ISNUMBER(M223),IF(ISNUMBER(MATRIX!BV223*AL223),M223*MATRIX!BV223*AL223,"n/a"),"")</f>
        <v/>
      </c>
      <c r="BC223" s="72"/>
      <c r="BD223" s="100" t="str">
        <f t="shared" si="54"/>
        <v/>
      </c>
      <c r="BE223" s="96"/>
      <c r="BF223" s="157" t="str">
        <f t="shared" si="58"/>
        <v/>
      </c>
      <c r="BG223" s="158" t="str">
        <f t="shared" si="55"/>
        <v/>
      </c>
      <c r="BI223" s="85" t="str">
        <f>IF(ISNUMBER(M223),IF(ISNUMBER(MATRIX!Y223),MATRIX!Y223,"n/a"),"")</f>
        <v/>
      </c>
      <c r="BJ223" s="86" t="str">
        <f t="shared" si="56"/>
        <v/>
      </c>
    </row>
    <row r="224" spans="1:62">
      <c r="A224" s="106" t="e">
        <f>MATRIX!A224</f>
        <v>#N/A</v>
      </c>
      <c r="B224" s="11" t="e">
        <f>IF(MATRIX!B224&lt;&gt;0,MATRIX!B224,"-")</f>
        <v>#N/A</v>
      </c>
      <c r="D224" t="b">
        <f>ISNUMBER(MATRIX!G224)</f>
        <v>0</v>
      </c>
      <c r="E224" t="b">
        <f>ISNUMBER(MATRIX!H224)</f>
        <v>0</v>
      </c>
      <c r="G224" t="e">
        <f>AND(WM&lt;=MATRIX!N224,MATRIX!N224&lt;=PIU*WM)</f>
        <v>#N/A</v>
      </c>
      <c r="H224" t="e">
        <f>AND(WM&lt;=MATRIX!O224,MATRIX!O224&lt;=PIU*WM)</f>
        <v>#N/A</v>
      </c>
      <c r="J224" s="1" t="e">
        <f>IF(AND(D224,G224),CEILING(ML/MATRIX!G224,1),"")</f>
        <v>#N/A</v>
      </c>
      <c r="K224" s="1" t="e">
        <f>IF(AND(E224,H224),CEILING(ML/MATRIX!H224,1),"")</f>
        <v>#N/A</v>
      </c>
      <c r="M224" s="64" t="e">
        <f t="shared" si="47"/>
        <v>#N/A</v>
      </c>
      <c r="O224" s="62" t="str">
        <f>IF(ISNUMBER(M224),M224*MATRIX!E224,"-")</f>
        <v>-</v>
      </c>
      <c r="Q224" s="66" t="str">
        <f>IF(ISNUMBER($M224),IF(KP="kg",M224*MATRIX!CC224,M224*MATRIX!CC224*2.2),"-")</f>
        <v>-</v>
      </c>
      <c r="R224" s="65" t="str">
        <f t="shared" si="48"/>
        <v/>
      </c>
      <c r="T224" s="1" t="str">
        <f>IF(AND(VI&lt;100,ISNUMBER(M224),D224),MATRIX!N224,IF(AND(VI&gt;=100,ISNUMBER(M224),E224),MATRIX!O224,""))</f>
        <v/>
      </c>
      <c r="V224" s="70" t="str">
        <f>IF(ISNUMBER(T224),IF(VI&lt;100,T224*M224*MATRIX!G224,T224*M224*MATRIX!H224),"")</f>
        <v/>
      </c>
      <c r="X224" s="40" t="str">
        <f>IF(ISNUMBER(M224),IF(ISNUMBER(MATRIX!U224),IF(MATRIX!U224-INT(MATRIX!U224)=0,MATRIX!U224,"("&amp;MATRIX!U224&amp;")"),"n/a"),"")</f>
        <v/>
      </c>
      <c r="Y224" s="77"/>
      <c r="Z224" s="81" t="str">
        <f>IF(ISNUMBER(M224), IF(ISNUMBER(MATRIX!AZ224),M224*MATRIX!AZ224,"n/a"),"")</f>
        <v/>
      </c>
      <c r="AA224" s="77"/>
      <c r="AB224" s="83" t="str">
        <f>IF(ISNUMBER($M224), IF(ISNUMBER(MATRIX!BB224),$M224*MATRIX!BB224,"n/a"),"")</f>
        <v/>
      </c>
      <c r="AC224" s="77"/>
      <c r="AD224" s="81" t="str">
        <f>IF(ISNUMBER($M224), IF(ISNUMBER(MATRIX!BJ224),M224*MATRIX!BJ224,"n/a"),"")</f>
        <v/>
      </c>
      <c r="AE224" s="77" t="s">
        <v>434</v>
      </c>
      <c r="AF224" s="83" t="str">
        <f>IF(ISNUMBER($M224), IF(ISNUMBER(MATRIX!BL224),$M224*MATRIX!BL224,"n/a"),"")</f>
        <v/>
      </c>
      <c r="AH224" s="223" t="str">
        <f>IF(ISNUMBER($M224), IF(MV&gt;200,IF(ISNUMBER(MATRIX!CL224),MATRIX!CL224,"n/a"),IF(ISNUMBER(MATRIX!CH224),MATRIX!CH224,"n/a")),"")</f>
        <v/>
      </c>
      <c r="AI224" s="1"/>
      <c r="AJ224" s="1" t="str">
        <f>IF(ISNUMBER(M224),IF(AND(ISNUMBER('HI-Z-OUTPUT'!AV224),'HI-Z-OUTPUT'!AV224&lt;&gt;0),'HI-Z-OUTPUT'!AV224,'Hi-Z-INPUT'!$K$7*'Hi-Z-INPUT'!$K$11),"")</f>
        <v/>
      </c>
      <c r="AK224" s="1"/>
      <c r="AL224" s="161" t="str">
        <f t="shared" si="49"/>
        <v/>
      </c>
      <c r="AM224" s="1"/>
      <c r="AN224" s="124" t="str">
        <f>IF(ISNUMBER($M224),IF(MV&lt;200,IF(ISNUMBER(MATRIX!BA224),ROUND(MATRIX!BA224/1000*IDLE*CKWH,2),"-"),IF(ISNUMBER(MATRIX!BK224),ROUND(MATRIX!BK224/1000*IDLE*CKWH,2),"-")),"")</f>
        <v/>
      </c>
      <c r="AO224" s="125" t="str">
        <f t="shared" si="50"/>
        <v/>
      </c>
      <c r="AQ224" s="104" t="str">
        <f>IF(ISNUMBER($M224),IF(MV&lt;200,IF(ISNUMBER(MATRIX!BC224),ROUND(MATRIX!BC224/1000*RUNNING*CKWH,2),"-"),IF(ISNUMBER(MATRIX!BM224),ROUND(MATRIX!BM224/1000*RUNNING*CKWH,2),"-")),"")</f>
        <v/>
      </c>
      <c r="AR224" s="130" t="str">
        <f t="shared" si="51"/>
        <v/>
      </c>
      <c r="AT224" s="104"/>
      <c r="AU224" s="130" t="str">
        <f t="shared" si="52"/>
        <v/>
      </c>
      <c r="AW224" s="129" t="str">
        <f t="shared" si="57"/>
        <v/>
      </c>
      <c r="AX224" s="127" t="str">
        <f t="shared" si="53"/>
        <v/>
      </c>
      <c r="AZ224" s="101" t="str">
        <f>IF(ISNUMBER(M224),IF(ISNUMBER(MATRIX!BU224),M224*MATRIX!BU224,"n/a"),"")</f>
        <v/>
      </c>
      <c r="BA224" s="72"/>
      <c r="BB224" s="72" t="str">
        <f>IF(ISNUMBER(M224),IF(ISNUMBER(MATRIX!BV224*AL224),M224*MATRIX!BV224*AL224,"n/a"),"")</f>
        <v/>
      </c>
      <c r="BC224" s="72"/>
      <c r="BD224" s="100" t="str">
        <f t="shared" si="54"/>
        <v/>
      </c>
      <c r="BE224" s="96"/>
      <c r="BF224" s="157" t="str">
        <f t="shared" si="58"/>
        <v/>
      </c>
      <c r="BG224" s="158" t="str">
        <f t="shared" si="55"/>
        <v/>
      </c>
      <c r="BI224" s="85" t="str">
        <f>IF(ISNUMBER(M224),IF(ISNUMBER(MATRIX!Y224),MATRIX!Y224,"n/a"),"")</f>
        <v/>
      </c>
      <c r="BJ224" s="86" t="str">
        <f t="shared" si="56"/>
        <v/>
      </c>
    </row>
    <row r="225" spans="1:62">
      <c r="A225" s="106" t="e">
        <f>MATRIX!A225</f>
        <v>#N/A</v>
      </c>
      <c r="B225" s="11" t="e">
        <f>IF(MATRIX!B225&lt;&gt;0,MATRIX!B225,"-")</f>
        <v>#N/A</v>
      </c>
      <c r="D225" t="b">
        <f>ISNUMBER(MATRIX!G225)</f>
        <v>0</v>
      </c>
      <c r="E225" t="b">
        <f>ISNUMBER(MATRIX!H225)</f>
        <v>0</v>
      </c>
      <c r="G225" t="e">
        <f>AND(WM&lt;=MATRIX!N225,MATRIX!N225&lt;=PIU*WM)</f>
        <v>#N/A</v>
      </c>
      <c r="H225" t="e">
        <f>AND(WM&lt;=MATRIX!O225,MATRIX!O225&lt;=PIU*WM)</f>
        <v>#N/A</v>
      </c>
      <c r="J225" s="1" t="e">
        <f>IF(AND(D225,G225),CEILING(ML/MATRIX!G225,1),"")</f>
        <v>#N/A</v>
      </c>
      <c r="K225" s="1" t="e">
        <f>IF(AND(E225,H225),CEILING(ML/MATRIX!H225,1),"")</f>
        <v>#N/A</v>
      </c>
      <c r="M225" s="64" t="e">
        <f t="shared" ref="M225:M288" si="59">IF(VI&lt;100,J225,K225)</f>
        <v>#N/A</v>
      </c>
      <c r="O225" s="62" t="str">
        <f>IF(ISNUMBER(M225),M225*MATRIX!E225,"-")</f>
        <v>-</v>
      </c>
      <c r="Q225" s="66" t="str">
        <f>IF(ISNUMBER($M225),IF(KP="kg",M225*MATRIX!CC225,M225*MATRIX!CC225*2.2),"-")</f>
        <v>-</v>
      </c>
      <c r="R225" s="65" t="str">
        <f t="shared" ref="R225:R288" si="60">IF(ISNUMBER(M225),KP,"")</f>
        <v/>
      </c>
      <c r="T225" s="1" t="str">
        <f>IF(AND(VI&lt;100,ISNUMBER(M225),D225),MATRIX!N225,IF(AND(VI&gt;=100,ISNUMBER(M225),E225),MATRIX!O225,""))</f>
        <v/>
      </c>
      <c r="V225" s="70" t="str">
        <f>IF(ISNUMBER(T225),IF(VI&lt;100,T225*M225*MATRIX!G225,T225*M225*MATRIX!H225),"")</f>
        <v/>
      </c>
      <c r="X225" s="40" t="str">
        <f>IF(ISNUMBER(M225),IF(ISNUMBER(MATRIX!U225),IF(MATRIX!U225-INT(MATRIX!U225)=0,MATRIX!U225,"("&amp;MATRIX!U225&amp;")"),"n/a"),"")</f>
        <v/>
      </c>
      <c r="Y225" s="77"/>
      <c r="Z225" s="81" t="str">
        <f>IF(ISNUMBER(M225), IF(ISNUMBER(MATRIX!AZ225),M225*MATRIX!AZ225,"n/a"),"")</f>
        <v/>
      </c>
      <c r="AA225" s="77"/>
      <c r="AB225" s="83" t="str">
        <f>IF(ISNUMBER($M225), IF(ISNUMBER(MATRIX!BB225),$M225*MATRIX!BB225,"n/a"),"")</f>
        <v/>
      </c>
      <c r="AC225" s="77"/>
      <c r="AD225" s="81" t="str">
        <f>IF(ISNUMBER($M225), IF(ISNUMBER(MATRIX!BJ225),M225*MATRIX!BJ225,"n/a"),"")</f>
        <v/>
      </c>
      <c r="AE225" s="77" t="s">
        <v>434</v>
      </c>
      <c r="AF225" s="83" t="str">
        <f>IF(ISNUMBER($M225), IF(ISNUMBER(MATRIX!BL225),$M225*MATRIX!BL225,"n/a"),"")</f>
        <v/>
      </c>
      <c r="AH225" s="223" t="str">
        <f>IF(ISNUMBER($M225), IF(MV&gt;200,IF(ISNUMBER(MATRIX!CL225),MATRIX!CL225,"n/a"),IF(ISNUMBER(MATRIX!CH225),MATRIX!CH225,"n/a")),"")</f>
        <v/>
      </c>
      <c r="AI225" s="1"/>
      <c r="AJ225" s="1" t="str">
        <f>IF(ISNUMBER(M225),IF(AND(ISNUMBER('HI-Z-OUTPUT'!AV225),'HI-Z-OUTPUT'!AV225&lt;&gt;0),'HI-Z-OUTPUT'!AV225,'Hi-Z-INPUT'!$K$7*'Hi-Z-INPUT'!$K$11),"")</f>
        <v/>
      </c>
      <c r="AK225" s="1"/>
      <c r="AL225" s="161" t="str">
        <f t="shared" ref="AL225:AL288" si="61">IF(ISNUMBER($M225),IF(AJ225/V225&lt;1,AJ225/V225,1),"")</f>
        <v/>
      </c>
      <c r="AM225" s="1"/>
      <c r="AN225" s="124" t="str">
        <f>IF(ISNUMBER($M225),IF(MV&lt;200,IF(ISNUMBER(MATRIX!BA225),ROUND(MATRIX!BA225/1000*IDLE*CKWH,2),"-"),IF(ISNUMBER(MATRIX!BK225),ROUND(MATRIX!BK225/1000*IDLE*CKWH,2),"-")),"")</f>
        <v/>
      </c>
      <c r="AO225" s="125" t="str">
        <f t="shared" ref="AO225:AO288" si="62">IF(ISNUMBER(AN225),ES,"")</f>
        <v/>
      </c>
      <c r="AQ225" s="104" t="str">
        <f>IF(ISNUMBER($M225),IF(MV&lt;200,IF(ISNUMBER(MATRIX!BC225),ROUND(MATRIX!BC225/1000*RUNNING*CKWH,2),"-"),IF(ISNUMBER(MATRIX!BM225),ROUND(MATRIX!BM225/1000*RUNNING*CKWH,2),"-")),"")</f>
        <v/>
      </c>
      <c r="AR225" s="130" t="str">
        <f t="shared" ref="AR225:AR288" si="63">IF(ISNUMBER(AQ225),ES,"")</f>
        <v/>
      </c>
      <c r="AT225" s="104"/>
      <c r="AU225" s="130" t="str">
        <f t="shared" ref="AU225:AU288" si="64">IF(ISNUMBER(AT225),ES,"")</f>
        <v/>
      </c>
      <c r="AW225" s="129" t="str">
        <f t="shared" ref="AW225:AW288" si="65">IF(ISNUMBER($M225),IF(ISNUMBER(AN225*AQ225),ROUND($M225*(AN225+AQ225*AL225)*DAYS,2),"NO DATA"),"")</f>
        <v/>
      </c>
      <c r="AX225" s="127" t="str">
        <f t="shared" ref="AX225:AX288" si="66">IF(ISNUMBER(AW225),ES,"")</f>
        <v/>
      </c>
      <c r="AZ225" s="101" t="str">
        <f>IF(ISNUMBER(M225),IF(ISNUMBER(MATRIX!BU225),M225*MATRIX!BU225,"n/a"),"")</f>
        <v/>
      </c>
      <c r="BA225" s="72"/>
      <c r="BB225" s="72" t="str">
        <f>IF(ISNUMBER(M225),IF(ISNUMBER(MATRIX!BV225*AL225),M225*MATRIX!BV225*AL225,"n/a"),"")</f>
        <v/>
      </c>
      <c r="BC225" s="72"/>
      <c r="BD225" s="100" t="str">
        <f t="shared" ref="BD225:BD288" si="67">IF(AND(ISNUMBER(AZ225),ISNUMBER(BB225)),(AZ225*IDLE+BB225*RUNNING)*DAYS/1000,"")</f>
        <v/>
      </c>
      <c r="BE225" s="96"/>
      <c r="BF225" s="157" t="str">
        <f t="shared" ref="BF225:BF288" si="68">IF(ISNUMBER(M225),IF(ISNUMBER(BD225),BD225*CBTU,"NO DATA"),"")</f>
        <v/>
      </c>
      <c r="BG225" s="158" t="str">
        <f t="shared" ref="BG225:BG288" si="69">IF(ISNUMBER(BF225),ES,"")</f>
        <v/>
      </c>
      <c r="BI225" s="85" t="str">
        <f>IF(ISNUMBER(M225),IF(ISNUMBER(MATRIX!Y225),MATRIX!Y225,"n/a"),"")</f>
        <v/>
      </c>
      <c r="BJ225" s="86" t="str">
        <f t="shared" ref="BJ225:BJ288" si="70">IF(ISNUMBER(BI225),"dB","")</f>
        <v/>
      </c>
    </row>
    <row r="226" spans="1:62">
      <c r="A226" s="106" t="e">
        <f>MATRIX!A226</f>
        <v>#N/A</v>
      </c>
      <c r="B226" s="11" t="e">
        <f>IF(MATRIX!B226&lt;&gt;0,MATRIX!B226,"-")</f>
        <v>#N/A</v>
      </c>
      <c r="D226" t="b">
        <f>ISNUMBER(MATRIX!G226)</f>
        <v>0</v>
      </c>
      <c r="E226" t="b">
        <f>ISNUMBER(MATRIX!H226)</f>
        <v>0</v>
      </c>
      <c r="G226" t="e">
        <f>AND(WM&lt;=MATRIX!N226,MATRIX!N226&lt;=PIU*WM)</f>
        <v>#N/A</v>
      </c>
      <c r="H226" t="e">
        <f>AND(WM&lt;=MATRIX!O226,MATRIX!O226&lt;=PIU*WM)</f>
        <v>#N/A</v>
      </c>
      <c r="J226" s="1" t="e">
        <f>IF(AND(D226,G226),CEILING(ML/MATRIX!G226,1),"")</f>
        <v>#N/A</v>
      </c>
      <c r="K226" s="1" t="e">
        <f>IF(AND(E226,H226),CEILING(ML/MATRIX!H226,1),"")</f>
        <v>#N/A</v>
      </c>
      <c r="M226" s="64" t="e">
        <f t="shared" si="59"/>
        <v>#N/A</v>
      </c>
      <c r="O226" s="62" t="str">
        <f>IF(ISNUMBER(M226),M226*MATRIX!E226,"-")</f>
        <v>-</v>
      </c>
      <c r="Q226" s="66" t="str">
        <f>IF(ISNUMBER($M226),IF(KP="kg",M226*MATRIX!CC226,M226*MATRIX!CC226*2.2),"-")</f>
        <v>-</v>
      </c>
      <c r="R226" s="65" t="str">
        <f t="shared" si="60"/>
        <v/>
      </c>
      <c r="T226" s="1" t="str">
        <f>IF(AND(VI&lt;100,ISNUMBER(M226),D226),MATRIX!N226,IF(AND(VI&gt;=100,ISNUMBER(M226),E226),MATRIX!O226,""))</f>
        <v/>
      </c>
      <c r="V226" s="70" t="str">
        <f>IF(ISNUMBER(T226),IF(VI&lt;100,T226*M226*MATRIX!G226,T226*M226*MATRIX!H226),"")</f>
        <v/>
      </c>
      <c r="X226" s="40" t="str">
        <f>IF(ISNUMBER(M226),IF(ISNUMBER(MATRIX!U226),IF(MATRIX!U226-INT(MATRIX!U226)=0,MATRIX!U226,"("&amp;MATRIX!U226&amp;")"),"n/a"),"")</f>
        <v/>
      </c>
      <c r="Y226" s="77"/>
      <c r="Z226" s="81" t="str">
        <f>IF(ISNUMBER(M226), IF(ISNUMBER(MATRIX!AZ226),M226*MATRIX!AZ226,"n/a"),"")</f>
        <v/>
      </c>
      <c r="AA226" s="77"/>
      <c r="AB226" s="83" t="str">
        <f>IF(ISNUMBER($M226), IF(ISNUMBER(MATRIX!BB226),$M226*MATRIX!BB226,"n/a"),"")</f>
        <v/>
      </c>
      <c r="AC226" s="77"/>
      <c r="AD226" s="81" t="str">
        <f>IF(ISNUMBER($M226), IF(ISNUMBER(MATRIX!BJ226),M226*MATRIX!BJ226,"n/a"),"")</f>
        <v/>
      </c>
      <c r="AE226" s="77" t="s">
        <v>434</v>
      </c>
      <c r="AF226" s="83" t="str">
        <f>IF(ISNUMBER($M226), IF(ISNUMBER(MATRIX!BL226),$M226*MATRIX!BL226,"n/a"),"")</f>
        <v/>
      </c>
      <c r="AH226" s="223" t="str">
        <f>IF(ISNUMBER($M226), IF(MV&gt;200,IF(ISNUMBER(MATRIX!CL226),MATRIX!CL226,"n/a"),IF(ISNUMBER(MATRIX!CH226),MATRIX!CH226,"n/a")),"")</f>
        <v/>
      </c>
      <c r="AI226" s="1"/>
      <c r="AJ226" s="1" t="str">
        <f>IF(ISNUMBER(M226),IF(AND(ISNUMBER('HI-Z-OUTPUT'!AV226),'HI-Z-OUTPUT'!AV226&lt;&gt;0),'HI-Z-OUTPUT'!AV226,'Hi-Z-INPUT'!$K$7*'Hi-Z-INPUT'!$K$11),"")</f>
        <v/>
      </c>
      <c r="AK226" s="1"/>
      <c r="AL226" s="161" t="str">
        <f t="shared" si="61"/>
        <v/>
      </c>
      <c r="AM226" s="1"/>
      <c r="AN226" s="124" t="str">
        <f>IF(ISNUMBER($M226),IF(MV&lt;200,IF(ISNUMBER(MATRIX!BA226),ROUND(MATRIX!BA226/1000*IDLE*CKWH,2),"-"),IF(ISNUMBER(MATRIX!BK226),ROUND(MATRIX!BK226/1000*IDLE*CKWH,2),"-")),"")</f>
        <v/>
      </c>
      <c r="AO226" s="125" t="str">
        <f t="shared" si="62"/>
        <v/>
      </c>
      <c r="AQ226" s="104" t="str">
        <f>IF(ISNUMBER($M226),IF(MV&lt;200,IF(ISNUMBER(MATRIX!BC226),ROUND(MATRIX!BC226/1000*RUNNING*CKWH,2),"-"),IF(ISNUMBER(MATRIX!BM226),ROUND(MATRIX!BM226/1000*RUNNING*CKWH,2),"-")),"")</f>
        <v/>
      </c>
      <c r="AR226" s="130" t="str">
        <f t="shared" si="63"/>
        <v/>
      </c>
      <c r="AT226" s="104"/>
      <c r="AU226" s="130" t="str">
        <f t="shared" si="64"/>
        <v/>
      </c>
      <c r="AW226" s="129" t="str">
        <f t="shared" si="65"/>
        <v/>
      </c>
      <c r="AX226" s="127" t="str">
        <f t="shared" si="66"/>
        <v/>
      </c>
      <c r="AZ226" s="101" t="str">
        <f>IF(ISNUMBER(M226),IF(ISNUMBER(MATRIX!BU226),M226*MATRIX!BU226,"n/a"),"")</f>
        <v/>
      </c>
      <c r="BA226" s="72"/>
      <c r="BB226" s="72" t="str">
        <f>IF(ISNUMBER(M226),IF(ISNUMBER(MATRIX!BV226*AL226),M226*MATRIX!BV226*AL226,"n/a"),"")</f>
        <v/>
      </c>
      <c r="BC226" s="72"/>
      <c r="BD226" s="100" t="str">
        <f t="shared" si="67"/>
        <v/>
      </c>
      <c r="BE226" s="96"/>
      <c r="BF226" s="157" t="str">
        <f t="shared" si="68"/>
        <v/>
      </c>
      <c r="BG226" s="158" t="str">
        <f t="shared" si="69"/>
        <v/>
      </c>
      <c r="BI226" s="85" t="str">
        <f>IF(ISNUMBER(M226),IF(ISNUMBER(MATRIX!Y226),MATRIX!Y226,"n/a"),"")</f>
        <v/>
      </c>
      <c r="BJ226" s="86" t="str">
        <f t="shared" si="70"/>
        <v/>
      </c>
    </row>
    <row r="227" spans="1:62">
      <c r="A227" s="106" t="e">
        <f>MATRIX!A227</f>
        <v>#N/A</v>
      </c>
      <c r="B227" s="11" t="e">
        <f>IF(MATRIX!B227&lt;&gt;0,MATRIX!B227,"-")</f>
        <v>#N/A</v>
      </c>
      <c r="D227" t="b">
        <f>ISNUMBER(MATRIX!G227)</f>
        <v>0</v>
      </c>
      <c r="E227" t="b">
        <f>ISNUMBER(MATRIX!H227)</f>
        <v>0</v>
      </c>
      <c r="G227" t="e">
        <f>AND(WM&lt;=MATRIX!N227,MATRIX!N227&lt;=PIU*WM)</f>
        <v>#N/A</v>
      </c>
      <c r="H227" t="e">
        <f>AND(WM&lt;=MATRIX!O227,MATRIX!O227&lt;=PIU*WM)</f>
        <v>#N/A</v>
      </c>
      <c r="J227" s="1" t="e">
        <f>IF(AND(D227,G227),CEILING(ML/MATRIX!G227,1),"")</f>
        <v>#N/A</v>
      </c>
      <c r="K227" s="1" t="e">
        <f>IF(AND(E227,H227),CEILING(ML/MATRIX!H227,1),"")</f>
        <v>#N/A</v>
      </c>
      <c r="M227" s="64" t="e">
        <f t="shared" si="59"/>
        <v>#N/A</v>
      </c>
      <c r="O227" s="62" t="str">
        <f>IF(ISNUMBER(M227),M227*MATRIX!E227,"-")</f>
        <v>-</v>
      </c>
      <c r="Q227" s="66" t="str">
        <f>IF(ISNUMBER($M227),IF(KP="kg",M227*MATRIX!CC227,M227*MATRIX!CC227*2.2),"-")</f>
        <v>-</v>
      </c>
      <c r="R227" s="65" t="str">
        <f t="shared" si="60"/>
        <v/>
      </c>
      <c r="T227" s="1" t="str">
        <f>IF(AND(VI&lt;100,ISNUMBER(M227),D227),MATRIX!N227,IF(AND(VI&gt;=100,ISNUMBER(M227),E227),MATRIX!O227,""))</f>
        <v/>
      </c>
      <c r="V227" s="70" t="str">
        <f>IF(ISNUMBER(T227),IF(VI&lt;100,T227*M227*MATRIX!G227,T227*M227*MATRIX!H227),"")</f>
        <v/>
      </c>
      <c r="X227" s="40" t="str">
        <f>IF(ISNUMBER(M227),IF(ISNUMBER(MATRIX!U227),IF(MATRIX!U227-INT(MATRIX!U227)=0,MATRIX!U227,"("&amp;MATRIX!U227&amp;")"),"n/a"),"")</f>
        <v/>
      </c>
      <c r="Y227" s="77"/>
      <c r="Z227" s="81" t="str">
        <f>IF(ISNUMBER(M227), IF(ISNUMBER(MATRIX!AZ227),M227*MATRIX!AZ227,"n/a"),"")</f>
        <v/>
      </c>
      <c r="AA227" s="77"/>
      <c r="AB227" s="83" t="str">
        <f>IF(ISNUMBER($M227), IF(ISNUMBER(MATRIX!BB227),$M227*MATRIX!BB227,"n/a"),"")</f>
        <v/>
      </c>
      <c r="AC227" s="77"/>
      <c r="AD227" s="81" t="str">
        <f>IF(ISNUMBER($M227), IF(ISNUMBER(MATRIX!BJ227),M227*MATRIX!BJ227,"n/a"),"")</f>
        <v/>
      </c>
      <c r="AE227" s="77" t="s">
        <v>434</v>
      </c>
      <c r="AF227" s="83" t="str">
        <f>IF(ISNUMBER($M227), IF(ISNUMBER(MATRIX!BL227),$M227*MATRIX!BL227,"n/a"),"")</f>
        <v/>
      </c>
      <c r="AH227" s="223" t="str">
        <f>IF(ISNUMBER($M227), IF(MV&gt;200,IF(ISNUMBER(MATRIX!CL227),MATRIX!CL227,"n/a"),IF(ISNUMBER(MATRIX!CH227),MATRIX!CH227,"n/a")),"")</f>
        <v/>
      </c>
      <c r="AI227" s="1"/>
      <c r="AJ227" s="1" t="str">
        <f>IF(ISNUMBER(M227),IF(AND(ISNUMBER('HI-Z-OUTPUT'!AV227),'HI-Z-OUTPUT'!AV227&lt;&gt;0),'HI-Z-OUTPUT'!AV227,'Hi-Z-INPUT'!$K$7*'Hi-Z-INPUT'!$K$11),"")</f>
        <v/>
      </c>
      <c r="AK227" s="1"/>
      <c r="AL227" s="161" t="str">
        <f t="shared" si="61"/>
        <v/>
      </c>
      <c r="AM227" s="1"/>
      <c r="AN227" s="124" t="str">
        <f>IF(ISNUMBER($M227),IF(MV&lt;200,IF(ISNUMBER(MATRIX!BA227),ROUND(MATRIX!BA227/1000*IDLE*CKWH,2),"-"),IF(ISNUMBER(MATRIX!BK227),ROUND(MATRIX!BK227/1000*IDLE*CKWH,2),"-")),"")</f>
        <v/>
      </c>
      <c r="AO227" s="125" t="str">
        <f t="shared" si="62"/>
        <v/>
      </c>
      <c r="AQ227" s="104" t="str">
        <f>IF(ISNUMBER($M227),IF(MV&lt;200,IF(ISNUMBER(MATRIX!BC227),ROUND(MATRIX!BC227/1000*RUNNING*CKWH,2),"-"),IF(ISNUMBER(MATRIX!BM227),ROUND(MATRIX!BM227/1000*RUNNING*CKWH,2),"-")),"")</f>
        <v/>
      </c>
      <c r="AR227" s="130" t="str">
        <f t="shared" si="63"/>
        <v/>
      </c>
      <c r="AT227" s="104"/>
      <c r="AU227" s="130" t="str">
        <f t="shared" si="64"/>
        <v/>
      </c>
      <c r="AW227" s="129" t="str">
        <f t="shared" si="65"/>
        <v/>
      </c>
      <c r="AX227" s="127" t="str">
        <f t="shared" si="66"/>
        <v/>
      </c>
      <c r="AZ227" s="101" t="str">
        <f>IF(ISNUMBER(M227),IF(ISNUMBER(MATRIX!BU227),M227*MATRIX!BU227,"n/a"),"")</f>
        <v/>
      </c>
      <c r="BA227" s="72"/>
      <c r="BB227" s="72" t="str">
        <f>IF(ISNUMBER(M227),IF(ISNUMBER(MATRIX!BV227*AL227),M227*MATRIX!BV227*AL227,"n/a"),"")</f>
        <v/>
      </c>
      <c r="BC227" s="72"/>
      <c r="BD227" s="100" t="str">
        <f t="shared" si="67"/>
        <v/>
      </c>
      <c r="BE227" s="96"/>
      <c r="BF227" s="157" t="str">
        <f t="shared" si="68"/>
        <v/>
      </c>
      <c r="BG227" s="158" t="str">
        <f t="shared" si="69"/>
        <v/>
      </c>
      <c r="BI227" s="85" t="str">
        <f>IF(ISNUMBER(M227),IF(ISNUMBER(MATRIX!Y227),MATRIX!Y227,"n/a"),"")</f>
        <v/>
      </c>
      <c r="BJ227" s="86" t="str">
        <f t="shared" si="70"/>
        <v/>
      </c>
    </row>
    <row r="228" spans="1:62">
      <c r="A228" s="106" t="e">
        <f>MATRIX!A228</f>
        <v>#N/A</v>
      </c>
      <c r="B228" s="11" t="e">
        <f>IF(MATRIX!B228&lt;&gt;0,MATRIX!B228,"-")</f>
        <v>#N/A</v>
      </c>
      <c r="D228" t="b">
        <f>ISNUMBER(MATRIX!G228)</f>
        <v>0</v>
      </c>
      <c r="E228" t="b">
        <f>ISNUMBER(MATRIX!H228)</f>
        <v>0</v>
      </c>
      <c r="G228" t="e">
        <f>AND(WM&lt;=MATRIX!N228,MATRIX!N228&lt;=PIU*WM)</f>
        <v>#N/A</v>
      </c>
      <c r="H228" t="e">
        <f>AND(WM&lt;=MATRIX!O228,MATRIX!O228&lt;=PIU*WM)</f>
        <v>#N/A</v>
      </c>
      <c r="J228" s="1" t="e">
        <f>IF(AND(D228,G228),CEILING(ML/MATRIX!G228,1),"")</f>
        <v>#N/A</v>
      </c>
      <c r="K228" s="1" t="e">
        <f>IF(AND(E228,H228),CEILING(ML/MATRIX!H228,1),"")</f>
        <v>#N/A</v>
      </c>
      <c r="M228" s="64" t="e">
        <f t="shared" si="59"/>
        <v>#N/A</v>
      </c>
      <c r="O228" s="62" t="str">
        <f>IF(ISNUMBER(M228),M228*MATRIX!E228,"-")</f>
        <v>-</v>
      </c>
      <c r="Q228" s="66" t="str">
        <f>IF(ISNUMBER($M228),IF(KP="kg",M228*MATRIX!CC228,M228*MATRIX!CC228*2.2),"-")</f>
        <v>-</v>
      </c>
      <c r="R228" s="65" t="str">
        <f t="shared" si="60"/>
        <v/>
      </c>
      <c r="T228" s="1" t="str">
        <f>IF(AND(VI&lt;100,ISNUMBER(M228),D228),MATRIX!N228,IF(AND(VI&gt;=100,ISNUMBER(M228),E228),MATRIX!O228,""))</f>
        <v/>
      </c>
      <c r="V228" s="70" t="str">
        <f>IF(ISNUMBER(T228),IF(VI&lt;100,T228*M228*MATRIX!G228,T228*M228*MATRIX!H228),"")</f>
        <v/>
      </c>
      <c r="X228" s="40" t="str">
        <f>IF(ISNUMBER(M228),IF(ISNUMBER(MATRIX!U228),IF(MATRIX!U228-INT(MATRIX!U228)=0,MATRIX!U228,"("&amp;MATRIX!U228&amp;")"),"n/a"),"")</f>
        <v/>
      </c>
      <c r="Y228" s="77"/>
      <c r="Z228" s="81" t="str">
        <f>IF(ISNUMBER(M228), IF(ISNUMBER(MATRIX!AZ228),M228*MATRIX!AZ228,"n/a"),"")</f>
        <v/>
      </c>
      <c r="AA228" s="77"/>
      <c r="AB228" s="83" t="str">
        <f>IF(ISNUMBER($M228), IF(ISNUMBER(MATRIX!BB228),$M228*MATRIX!BB228,"n/a"),"")</f>
        <v/>
      </c>
      <c r="AC228" s="77"/>
      <c r="AD228" s="81" t="str">
        <f>IF(ISNUMBER($M228), IF(ISNUMBER(MATRIX!BJ228),M228*MATRIX!BJ228,"n/a"),"")</f>
        <v/>
      </c>
      <c r="AE228" s="77" t="s">
        <v>434</v>
      </c>
      <c r="AF228" s="83" t="str">
        <f>IF(ISNUMBER($M228), IF(ISNUMBER(MATRIX!BL228),$M228*MATRIX!BL228,"n/a"),"")</f>
        <v/>
      </c>
      <c r="AH228" s="223" t="str">
        <f>IF(ISNUMBER($M228), IF(MV&gt;200,IF(ISNUMBER(MATRIX!CL228),MATRIX!CL228,"n/a"),IF(ISNUMBER(MATRIX!CH228),MATRIX!CH228,"n/a")),"")</f>
        <v/>
      </c>
      <c r="AI228" s="1"/>
      <c r="AJ228" s="1" t="str">
        <f>IF(ISNUMBER(M228),IF(AND(ISNUMBER('HI-Z-OUTPUT'!AV228),'HI-Z-OUTPUT'!AV228&lt;&gt;0),'HI-Z-OUTPUT'!AV228,'Hi-Z-INPUT'!$K$7*'Hi-Z-INPUT'!$K$11),"")</f>
        <v/>
      </c>
      <c r="AK228" s="1"/>
      <c r="AL228" s="161" t="str">
        <f t="shared" si="61"/>
        <v/>
      </c>
      <c r="AM228" s="1"/>
      <c r="AN228" s="124" t="str">
        <f>IF(ISNUMBER($M228),IF(MV&lt;200,IF(ISNUMBER(MATRIX!BA228),ROUND(MATRIX!BA228/1000*IDLE*CKWH,2),"-"),IF(ISNUMBER(MATRIX!BK228),ROUND(MATRIX!BK228/1000*IDLE*CKWH,2),"-")),"")</f>
        <v/>
      </c>
      <c r="AO228" s="125" t="str">
        <f t="shared" si="62"/>
        <v/>
      </c>
      <c r="AQ228" s="104" t="str">
        <f>IF(ISNUMBER($M228),IF(MV&lt;200,IF(ISNUMBER(MATRIX!BC228),ROUND(MATRIX!BC228/1000*RUNNING*CKWH,2),"-"),IF(ISNUMBER(MATRIX!BM228),ROUND(MATRIX!BM228/1000*RUNNING*CKWH,2),"-")),"")</f>
        <v/>
      </c>
      <c r="AR228" s="130" t="str">
        <f t="shared" si="63"/>
        <v/>
      </c>
      <c r="AT228" s="104"/>
      <c r="AU228" s="130" t="str">
        <f t="shared" si="64"/>
        <v/>
      </c>
      <c r="AW228" s="129" t="str">
        <f t="shared" si="65"/>
        <v/>
      </c>
      <c r="AX228" s="127" t="str">
        <f t="shared" si="66"/>
        <v/>
      </c>
      <c r="AZ228" s="101" t="str">
        <f>IF(ISNUMBER(M228),IF(ISNUMBER(MATRIX!BU228),M228*MATRIX!BU228,"n/a"),"")</f>
        <v/>
      </c>
      <c r="BA228" s="72"/>
      <c r="BB228" s="72" t="str">
        <f>IF(ISNUMBER(M228),IF(ISNUMBER(MATRIX!BV228*AL228),M228*MATRIX!BV228*AL228,"n/a"),"")</f>
        <v/>
      </c>
      <c r="BC228" s="72"/>
      <c r="BD228" s="100" t="str">
        <f t="shared" si="67"/>
        <v/>
      </c>
      <c r="BE228" s="96"/>
      <c r="BF228" s="157" t="str">
        <f t="shared" si="68"/>
        <v/>
      </c>
      <c r="BG228" s="158" t="str">
        <f t="shared" si="69"/>
        <v/>
      </c>
      <c r="BI228" s="85" t="str">
        <f>IF(ISNUMBER(M228),IF(ISNUMBER(MATRIX!Y228),MATRIX!Y228,"n/a"),"")</f>
        <v/>
      </c>
      <c r="BJ228" s="86" t="str">
        <f t="shared" si="70"/>
        <v/>
      </c>
    </row>
    <row r="229" spans="1:62">
      <c r="A229" s="106" t="e">
        <f>MATRIX!A229</f>
        <v>#N/A</v>
      </c>
      <c r="B229" s="11" t="e">
        <f>IF(MATRIX!B229&lt;&gt;0,MATRIX!B229,"-")</f>
        <v>#N/A</v>
      </c>
      <c r="D229" t="b">
        <f>ISNUMBER(MATRIX!G229)</f>
        <v>0</v>
      </c>
      <c r="E229" t="b">
        <f>ISNUMBER(MATRIX!H229)</f>
        <v>0</v>
      </c>
      <c r="G229" t="e">
        <f>AND(WM&lt;=MATRIX!N229,MATRIX!N229&lt;=PIU*WM)</f>
        <v>#N/A</v>
      </c>
      <c r="H229" t="e">
        <f>AND(WM&lt;=MATRIX!O229,MATRIX!O229&lt;=PIU*WM)</f>
        <v>#N/A</v>
      </c>
      <c r="J229" s="1" t="e">
        <f>IF(AND(D229,G229),CEILING(ML/MATRIX!G229,1),"")</f>
        <v>#N/A</v>
      </c>
      <c r="K229" s="1" t="e">
        <f>IF(AND(E229,H229),CEILING(ML/MATRIX!H229,1),"")</f>
        <v>#N/A</v>
      </c>
      <c r="M229" s="64" t="e">
        <f t="shared" si="59"/>
        <v>#N/A</v>
      </c>
      <c r="O229" s="62" t="str">
        <f>IF(ISNUMBER(M229),M229*MATRIX!E229,"-")</f>
        <v>-</v>
      </c>
      <c r="Q229" s="66" t="str">
        <f>IF(ISNUMBER($M229),IF(KP="kg",M229*MATRIX!CC229,M229*MATRIX!CC229*2.2),"-")</f>
        <v>-</v>
      </c>
      <c r="R229" s="65" t="str">
        <f t="shared" si="60"/>
        <v/>
      </c>
      <c r="T229" s="1" t="str">
        <f>IF(AND(VI&lt;100,ISNUMBER(M229),D229),MATRIX!N229,IF(AND(VI&gt;=100,ISNUMBER(M229),E229),MATRIX!O229,""))</f>
        <v/>
      </c>
      <c r="V229" s="70" t="str">
        <f>IF(ISNUMBER(T229),IF(VI&lt;100,T229*M229*MATRIX!G229,T229*M229*MATRIX!H229),"")</f>
        <v/>
      </c>
      <c r="X229" s="40" t="str">
        <f>IF(ISNUMBER(M229),IF(ISNUMBER(MATRIX!U229),IF(MATRIX!U229-INT(MATRIX!U229)=0,MATRIX!U229,"("&amp;MATRIX!U229&amp;")"),"n/a"),"")</f>
        <v/>
      </c>
      <c r="Y229" s="77"/>
      <c r="Z229" s="81" t="str">
        <f>IF(ISNUMBER(M229), IF(ISNUMBER(MATRIX!AZ229),M229*MATRIX!AZ229,"n/a"),"")</f>
        <v/>
      </c>
      <c r="AA229" s="77"/>
      <c r="AB229" s="83" t="str">
        <f>IF(ISNUMBER($M229), IF(ISNUMBER(MATRIX!BB229),$M229*MATRIX!BB229,"n/a"),"")</f>
        <v/>
      </c>
      <c r="AC229" s="77"/>
      <c r="AD229" s="81" t="str">
        <f>IF(ISNUMBER($M229), IF(ISNUMBER(MATRIX!BJ229),M229*MATRIX!BJ229,"n/a"),"")</f>
        <v/>
      </c>
      <c r="AE229" s="77" t="s">
        <v>434</v>
      </c>
      <c r="AF229" s="83" t="str">
        <f>IF(ISNUMBER($M229), IF(ISNUMBER(MATRIX!BL229),$M229*MATRIX!BL229,"n/a"),"")</f>
        <v/>
      </c>
      <c r="AH229" s="223" t="str">
        <f>IF(ISNUMBER($M229), IF(MV&gt;200,IF(ISNUMBER(MATRIX!CL229),MATRIX!CL229,"n/a"),IF(ISNUMBER(MATRIX!CH229),MATRIX!CH229,"n/a")),"")</f>
        <v/>
      </c>
      <c r="AI229" s="1"/>
      <c r="AJ229" s="1" t="str">
        <f>IF(ISNUMBER(M229),IF(AND(ISNUMBER('HI-Z-OUTPUT'!AV229),'HI-Z-OUTPUT'!AV229&lt;&gt;0),'HI-Z-OUTPUT'!AV229,'Hi-Z-INPUT'!$K$7*'Hi-Z-INPUT'!$K$11),"")</f>
        <v/>
      </c>
      <c r="AK229" s="1"/>
      <c r="AL229" s="161" t="str">
        <f t="shared" si="61"/>
        <v/>
      </c>
      <c r="AM229" s="1"/>
      <c r="AN229" s="124" t="str">
        <f>IF(ISNUMBER($M229),IF(MV&lt;200,IF(ISNUMBER(MATRIX!BA229),ROUND(MATRIX!BA229/1000*IDLE*CKWH,2),"-"),IF(ISNUMBER(MATRIX!BK229),ROUND(MATRIX!BK229/1000*IDLE*CKWH,2),"-")),"")</f>
        <v/>
      </c>
      <c r="AO229" s="125" t="str">
        <f t="shared" si="62"/>
        <v/>
      </c>
      <c r="AQ229" s="104" t="str">
        <f>IF(ISNUMBER($M229),IF(MV&lt;200,IF(ISNUMBER(MATRIX!BC229),ROUND(MATRIX!BC229/1000*RUNNING*CKWH,2),"-"),IF(ISNUMBER(MATRIX!BM229),ROUND(MATRIX!BM229/1000*RUNNING*CKWH,2),"-")),"")</f>
        <v/>
      </c>
      <c r="AR229" s="130" t="str">
        <f t="shared" si="63"/>
        <v/>
      </c>
      <c r="AT229" s="104"/>
      <c r="AU229" s="130" t="str">
        <f t="shared" si="64"/>
        <v/>
      </c>
      <c r="AW229" s="129" t="str">
        <f t="shared" si="65"/>
        <v/>
      </c>
      <c r="AX229" s="127" t="str">
        <f t="shared" si="66"/>
        <v/>
      </c>
      <c r="AZ229" s="101" t="str">
        <f>IF(ISNUMBER(M229),IF(ISNUMBER(MATRIX!BU229),M229*MATRIX!BU229,"n/a"),"")</f>
        <v/>
      </c>
      <c r="BA229" s="72"/>
      <c r="BB229" s="72" t="str">
        <f>IF(ISNUMBER(M229),IF(ISNUMBER(MATRIX!BV229*AL229),M229*MATRIX!BV229*AL229,"n/a"),"")</f>
        <v/>
      </c>
      <c r="BC229" s="72"/>
      <c r="BD229" s="100" t="str">
        <f t="shared" si="67"/>
        <v/>
      </c>
      <c r="BE229" s="96"/>
      <c r="BF229" s="157" t="str">
        <f t="shared" si="68"/>
        <v/>
      </c>
      <c r="BG229" s="158" t="str">
        <f t="shared" si="69"/>
        <v/>
      </c>
      <c r="BI229" s="85" t="str">
        <f>IF(ISNUMBER(M229),IF(ISNUMBER(MATRIX!Y229),MATRIX!Y229,"n/a"),"")</f>
        <v/>
      </c>
      <c r="BJ229" s="86" t="str">
        <f t="shared" si="70"/>
        <v/>
      </c>
    </row>
    <row r="230" spans="1:62">
      <c r="A230" s="106" t="e">
        <f>MATRIX!A230</f>
        <v>#N/A</v>
      </c>
      <c r="B230" s="11" t="e">
        <f>IF(MATRIX!B230&lt;&gt;0,MATRIX!B230,"-")</f>
        <v>#N/A</v>
      </c>
      <c r="D230" t="b">
        <f>ISNUMBER(MATRIX!G230)</f>
        <v>0</v>
      </c>
      <c r="E230" t="b">
        <f>ISNUMBER(MATRIX!H230)</f>
        <v>0</v>
      </c>
      <c r="G230" t="e">
        <f>AND(WM&lt;=MATRIX!N230,MATRIX!N230&lt;=PIU*WM)</f>
        <v>#N/A</v>
      </c>
      <c r="H230" t="e">
        <f>AND(WM&lt;=MATRIX!O230,MATRIX!O230&lt;=PIU*WM)</f>
        <v>#N/A</v>
      </c>
      <c r="J230" s="1" t="e">
        <f>IF(AND(D230,G230),CEILING(ML/MATRIX!G230,1),"")</f>
        <v>#N/A</v>
      </c>
      <c r="K230" s="1" t="e">
        <f>IF(AND(E230,H230),CEILING(ML/MATRIX!H230,1),"")</f>
        <v>#N/A</v>
      </c>
      <c r="M230" s="64" t="e">
        <f t="shared" si="59"/>
        <v>#N/A</v>
      </c>
      <c r="O230" s="62" t="str">
        <f>IF(ISNUMBER(M230),M230*MATRIX!E230,"-")</f>
        <v>-</v>
      </c>
      <c r="Q230" s="66" t="str">
        <f>IF(ISNUMBER($M230),IF(KP="kg",M230*MATRIX!CC230,M230*MATRIX!CC230*2.2),"-")</f>
        <v>-</v>
      </c>
      <c r="R230" s="65" t="str">
        <f t="shared" si="60"/>
        <v/>
      </c>
      <c r="T230" s="1" t="str">
        <f>IF(AND(VI&lt;100,ISNUMBER(M230),D230),MATRIX!N230,IF(AND(VI&gt;=100,ISNUMBER(M230),E230),MATRIX!O230,""))</f>
        <v/>
      </c>
      <c r="V230" s="70" t="str">
        <f>IF(ISNUMBER(T230),IF(VI&lt;100,T230*M230*MATRIX!G230,T230*M230*MATRIX!H230),"")</f>
        <v/>
      </c>
      <c r="X230" s="40" t="str">
        <f>IF(ISNUMBER(M230),IF(ISNUMBER(MATRIX!U230),IF(MATRIX!U230-INT(MATRIX!U230)=0,MATRIX!U230,"("&amp;MATRIX!U230&amp;")"),"n/a"),"")</f>
        <v/>
      </c>
      <c r="Y230" s="77"/>
      <c r="Z230" s="81" t="str">
        <f>IF(ISNUMBER(M230), IF(ISNUMBER(MATRIX!AZ230),M230*MATRIX!AZ230,"n/a"),"")</f>
        <v/>
      </c>
      <c r="AA230" s="77"/>
      <c r="AB230" s="83" t="str">
        <f>IF(ISNUMBER($M230), IF(ISNUMBER(MATRIX!BB230),$M230*MATRIX!BB230,"n/a"),"")</f>
        <v/>
      </c>
      <c r="AC230" s="77"/>
      <c r="AD230" s="81" t="str">
        <f>IF(ISNUMBER($M230), IF(ISNUMBER(MATRIX!BJ230),M230*MATRIX!BJ230,"n/a"),"")</f>
        <v/>
      </c>
      <c r="AE230" s="77" t="s">
        <v>434</v>
      </c>
      <c r="AF230" s="83" t="str">
        <f>IF(ISNUMBER($M230), IF(ISNUMBER(MATRIX!BL230),$M230*MATRIX!BL230,"n/a"),"")</f>
        <v/>
      </c>
      <c r="AH230" s="223" t="str">
        <f>IF(ISNUMBER($M230), IF(MV&gt;200,IF(ISNUMBER(MATRIX!CL230),MATRIX!CL230,"n/a"),IF(ISNUMBER(MATRIX!CH230),MATRIX!CH230,"n/a")),"")</f>
        <v/>
      </c>
      <c r="AI230" s="1"/>
      <c r="AJ230" s="1" t="str">
        <f>IF(ISNUMBER(M230),IF(AND(ISNUMBER('HI-Z-OUTPUT'!AV230),'HI-Z-OUTPUT'!AV230&lt;&gt;0),'HI-Z-OUTPUT'!AV230,'Hi-Z-INPUT'!$K$7*'Hi-Z-INPUT'!$K$11),"")</f>
        <v/>
      </c>
      <c r="AK230" s="1"/>
      <c r="AL230" s="161" t="str">
        <f t="shared" si="61"/>
        <v/>
      </c>
      <c r="AM230" s="1"/>
      <c r="AN230" s="124" t="str">
        <f>IF(ISNUMBER($M230),IF(MV&lt;200,IF(ISNUMBER(MATRIX!BA230),ROUND(MATRIX!BA230/1000*IDLE*CKWH,2),"-"),IF(ISNUMBER(MATRIX!BK230),ROUND(MATRIX!BK230/1000*IDLE*CKWH,2),"-")),"")</f>
        <v/>
      </c>
      <c r="AO230" s="125" t="str">
        <f t="shared" si="62"/>
        <v/>
      </c>
      <c r="AQ230" s="104" t="str">
        <f>IF(ISNUMBER($M230),IF(MV&lt;200,IF(ISNUMBER(MATRIX!BC230),ROUND(MATRIX!BC230/1000*RUNNING*CKWH,2),"-"),IF(ISNUMBER(MATRIX!BM230),ROUND(MATRIX!BM230/1000*RUNNING*CKWH,2),"-")),"")</f>
        <v/>
      </c>
      <c r="AR230" s="130" t="str">
        <f t="shared" si="63"/>
        <v/>
      </c>
      <c r="AT230" s="104"/>
      <c r="AU230" s="130" t="str">
        <f t="shared" si="64"/>
        <v/>
      </c>
      <c r="AW230" s="129" t="str">
        <f t="shared" si="65"/>
        <v/>
      </c>
      <c r="AX230" s="127" t="str">
        <f t="shared" si="66"/>
        <v/>
      </c>
      <c r="AZ230" s="101" t="str">
        <f>IF(ISNUMBER(M230),IF(ISNUMBER(MATRIX!BU230),M230*MATRIX!BU230,"n/a"),"")</f>
        <v/>
      </c>
      <c r="BA230" s="72"/>
      <c r="BB230" s="72" t="str">
        <f>IF(ISNUMBER(M230),IF(ISNUMBER(MATRIX!BV230*AL230),M230*MATRIX!BV230*AL230,"n/a"),"")</f>
        <v/>
      </c>
      <c r="BC230" s="72"/>
      <c r="BD230" s="100" t="str">
        <f t="shared" si="67"/>
        <v/>
      </c>
      <c r="BE230" s="96"/>
      <c r="BF230" s="157" t="str">
        <f t="shared" si="68"/>
        <v/>
      </c>
      <c r="BG230" s="158" t="str">
        <f t="shared" si="69"/>
        <v/>
      </c>
      <c r="BI230" s="85" t="str">
        <f>IF(ISNUMBER(M230),IF(ISNUMBER(MATRIX!Y230),MATRIX!Y230,"n/a"),"")</f>
        <v/>
      </c>
      <c r="BJ230" s="86" t="str">
        <f t="shared" si="70"/>
        <v/>
      </c>
    </row>
    <row r="231" spans="1:62">
      <c r="A231" s="106" t="e">
        <f>MATRIX!A231</f>
        <v>#N/A</v>
      </c>
      <c r="B231" s="11" t="e">
        <f>IF(MATRIX!B231&lt;&gt;0,MATRIX!B231,"-")</f>
        <v>#N/A</v>
      </c>
      <c r="D231" t="b">
        <f>ISNUMBER(MATRIX!G231)</f>
        <v>0</v>
      </c>
      <c r="E231" t="b">
        <f>ISNUMBER(MATRIX!H231)</f>
        <v>0</v>
      </c>
      <c r="G231" t="e">
        <f>AND(WM&lt;=MATRIX!N231,MATRIX!N231&lt;=PIU*WM)</f>
        <v>#N/A</v>
      </c>
      <c r="H231" t="e">
        <f>AND(WM&lt;=MATRIX!O231,MATRIX!O231&lt;=PIU*WM)</f>
        <v>#N/A</v>
      </c>
      <c r="J231" s="1" t="e">
        <f>IF(AND(D231,G231),CEILING(ML/MATRIX!G231,1),"")</f>
        <v>#N/A</v>
      </c>
      <c r="K231" s="1" t="e">
        <f>IF(AND(E231,H231),CEILING(ML/MATRIX!H231,1),"")</f>
        <v>#N/A</v>
      </c>
      <c r="M231" s="64" t="e">
        <f t="shared" si="59"/>
        <v>#N/A</v>
      </c>
      <c r="O231" s="62" t="str">
        <f>IF(ISNUMBER(M231),M231*MATRIX!E231,"-")</f>
        <v>-</v>
      </c>
      <c r="Q231" s="66" t="str">
        <f>IF(ISNUMBER($M231),IF(KP="kg",M231*MATRIX!CC231,M231*MATRIX!CC231*2.2),"-")</f>
        <v>-</v>
      </c>
      <c r="R231" s="65" t="str">
        <f t="shared" si="60"/>
        <v/>
      </c>
      <c r="T231" s="1" t="str">
        <f>IF(AND(VI&lt;100,ISNUMBER(M231),D231),MATRIX!N231,IF(AND(VI&gt;=100,ISNUMBER(M231),E231),MATRIX!O231,""))</f>
        <v/>
      </c>
      <c r="V231" s="70" t="str">
        <f>IF(ISNUMBER(T231),IF(VI&lt;100,T231*M231*MATRIX!G231,T231*M231*MATRIX!H231),"")</f>
        <v/>
      </c>
      <c r="X231" s="40" t="str">
        <f>IF(ISNUMBER(M231),IF(ISNUMBER(MATRIX!U231),IF(MATRIX!U231-INT(MATRIX!U231)=0,MATRIX!U231,"("&amp;MATRIX!U231&amp;")"),"n/a"),"")</f>
        <v/>
      </c>
      <c r="Y231" s="77"/>
      <c r="Z231" s="81" t="str">
        <f>IF(ISNUMBER(M231), IF(ISNUMBER(MATRIX!AZ231),M231*MATRIX!AZ231,"n/a"),"")</f>
        <v/>
      </c>
      <c r="AA231" s="77"/>
      <c r="AB231" s="83" t="str">
        <f>IF(ISNUMBER($M231), IF(ISNUMBER(MATRIX!BB231),$M231*MATRIX!BB231,"n/a"),"")</f>
        <v/>
      </c>
      <c r="AC231" s="77"/>
      <c r="AD231" s="81" t="str">
        <f>IF(ISNUMBER($M231), IF(ISNUMBER(MATRIX!BJ231),M231*MATRIX!BJ231,"n/a"),"")</f>
        <v/>
      </c>
      <c r="AE231" s="77" t="s">
        <v>434</v>
      </c>
      <c r="AF231" s="83" t="str">
        <f>IF(ISNUMBER($M231), IF(ISNUMBER(MATRIX!BL231),$M231*MATRIX!BL231,"n/a"),"")</f>
        <v/>
      </c>
      <c r="AH231" s="223" t="str">
        <f>IF(ISNUMBER($M231), IF(MV&gt;200,IF(ISNUMBER(MATRIX!CL231),MATRIX!CL231,"n/a"),IF(ISNUMBER(MATRIX!CH231),MATRIX!CH231,"n/a")),"")</f>
        <v/>
      </c>
      <c r="AI231" s="1"/>
      <c r="AJ231" s="1" t="str">
        <f>IF(ISNUMBER(M231),IF(AND(ISNUMBER('HI-Z-OUTPUT'!AV231),'HI-Z-OUTPUT'!AV231&lt;&gt;0),'HI-Z-OUTPUT'!AV231,'Hi-Z-INPUT'!$K$7*'Hi-Z-INPUT'!$K$11),"")</f>
        <v/>
      </c>
      <c r="AK231" s="1"/>
      <c r="AL231" s="161" t="str">
        <f t="shared" si="61"/>
        <v/>
      </c>
      <c r="AM231" s="1"/>
      <c r="AN231" s="124" t="str">
        <f>IF(ISNUMBER($M231),IF(MV&lt;200,IF(ISNUMBER(MATRIX!BA231),ROUND(MATRIX!BA231/1000*IDLE*CKWH,2),"-"),IF(ISNUMBER(MATRIX!BK231),ROUND(MATRIX!BK231/1000*IDLE*CKWH,2),"-")),"")</f>
        <v/>
      </c>
      <c r="AO231" s="125" t="str">
        <f t="shared" si="62"/>
        <v/>
      </c>
      <c r="AQ231" s="104" t="str">
        <f>IF(ISNUMBER($M231),IF(MV&lt;200,IF(ISNUMBER(MATRIX!BC231),ROUND(MATRIX!BC231/1000*RUNNING*CKWH,2),"-"),IF(ISNUMBER(MATRIX!BM231),ROUND(MATRIX!BM231/1000*RUNNING*CKWH,2),"-")),"")</f>
        <v/>
      </c>
      <c r="AR231" s="130" t="str">
        <f t="shared" si="63"/>
        <v/>
      </c>
      <c r="AT231" s="104"/>
      <c r="AU231" s="130" t="str">
        <f t="shared" si="64"/>
        <v/>
      </c>
      <c r="AW231" s="129" t="str">
        <f t="shared" si="65"/>
        <v/>
      </c>
      <c r="AX231" s="127" t="str">
        <f t="shared" si="66"/>
        <v/>
      </c>
      <c r="AZ231" s="101" t="str">
        <f>IF(ISNUMBER(M231),IF(ISNUMBER(MATRIX!BU231),M231*MATRIX!BU231,"n/a"),"")</f>
        <v/>
      </c>
      <c r="BA231" s="72"/>
      <c r="BB231" s="72" t="str">
        <f>IF(ISNUMBER(M231),IF(ISNUMBER(MATRIX!BV231*AL231),M231*MATRIX!BV231*AL231,"n/a"),"")</f>
        <v/>
      </c>
      <c r="BC231" s="72"/>
      <c r="BD231" s="100" t="str">
        <f t="shared" si="67"/>
        <v/>
      </c>
      <c r="BE231" s="96"/>
      <c r="BF231" s="157" t="str">
        <f t="shared" si="68"/>
        <v/>
      </c>
      <c r="BG231" s="158" t="str">
        <f t="shared" si="69"/>
        <v/>
      </c>
      <c r="BI231" s="85" t="str">
        <f>IF(ISNUMBER(M231),IF(ISNUMBER(MATRIX!Y231),MATRIX!Y231,"n/a"),"")</f>
        <v/>
      </c>
      <c r="BJ231" s="86" t="str">
        <f t="shared" si="70"/>
        <v/>
      </c>
    </row>
    <row r="232" spans="1:62">
      <c r="A232" s="106" t="e">
        <f>MATRIX!A232</f>
        <v>#N/A</v>
      </c>
      <c r="B232" s="11" t="e">
        <f>IF(MATRIX!B232&lt;&gt;0,MATRIX!B232,"-")</f>
        <v>#N/A</v>
      </c>
      <c r="D232" t="b">
        <f>ISNUMBER(MATRIX!G232)</f>
        <v>0</v>
      </c>
      <c r="E232" t="b">
        <f>ISNUMBER(MATRIX!H232)</f>
        <v>0</v>
      </c>
      <c r="G232" t="e">
        <f>AND(WM&lt;=MATRIX!N232,MATRIX!N232&lt;=PIU*WM)</f>
        <v>#N/A</v>
      </c>
      <c r="H232" t="e">
        <f>AND(WM&lt;=MATRIX!O232,MATRIX!O232&lt;=PIU*WM)</f>
        <v>#N/A</v>
      </c>
      <c r="J232" s="1" t="e">
        <f>IF(AND(D232,G232),CEILING(ML/MATRIX!G232,1),"")</f>
        <v>#N/A</v>
      </c>
      <c r="K232" s="1" t="e">
        <f>IF(AND(E232,H232),CEILING(ML/MATRIX!H232,1),"")</f>
        <v>#N/A</v>
      </c>
      <c r="M232" s="64" t="e">
        <f t="shared" si="59"/>
        <v>#N/A</v>
      </c>
      <c r="O232" s="62" t="str">
        <f>IF(ISNUMBER(M232),M232*MATRIX!E232,"-")</f>
        <v>-</v>
      </c>
      <c r="Q232" s="66" t="str">
        <f>IF(ISNUMBER($M232),IF(KP="kg",M232*MATRIX!CC232,M232*MATRIX!CC232*2.2),"-")</f>
        <v>-</v>
      </c>
      <c r="R232" s="65" t="str">
        <f t="shared" si="60"/>
        <v/>
      </c>
      <c r="T232" s="1" t="str">
        <f>IF(AND(VI&lt;100,ISNUMBER(M232),D232),MATRIX!N232,IF(AND(VI&gt;=100,ISNUMBER(M232),E232),MATRIX!O232,""))</f>
        <v/>
      </c>
      <c r="V232" s="70" t="str">
        <f>IF(ISNUMBER(T232),IF(VI&lt;100,T232*M232*MATRIX!G232,T232*M232*MATRIX!H232),"")</f>
        <v/>
      </c>
      <c r="X232" s="40" t="str">
        <f>IF(ISNUMBER(M232),IF(ISNUMBER(MATRIX!U232),IF(MATRIX!U232-INT(MATRIX!U232)=0,MATRIX!U232,"("&amp;MATRIX!U232&amp;")"),"n/a"),"")</f>
        <v/>
      </c>
      <c r="Y232" s="77"/>
      <c r="Z232" s="81" t="str">
        <f>IF(ISNUMBER(M232), IF(ISNUMBER(MATRIX!AZ232),M232*MATRIX!AZ232,"n/a"),"")</f>
        <v/>
      </c>
      <c r="AA232" s="77"/>
      <c r="AB232" s="83" t="str">
        <f>IF(ISNUMBER($M232), IF(ISNUMBER(MATRIX!BB232),$M232*MATRIX!BB232,"n/a"),"")</f>
        <v/>
      </c>
      <c r="AC232" s="77"/>
      <c r="AD232" s="81" t="str">
        <f>IF(ISNUMBER($M232), IF(ISNUMBER(MATRIX!BJ232),M232*MATRIX!BJ232,"n/a"),"")</f>
        <v/>
      </c>
      <c r="AE232" s="77" t="s">
        <v>434</v>
      </c>
      <c r="AF232" s="83" t="str">
        <f>IF(ISNUMBER($M232), IF(ISNUMBER(MATRIX!BL232),$M232*MATRIX!BL232,"n/a"),"")</f>
        <v/>
      </c>
      <c r="AH232" s="223" t="str">
        <f>IF(ISNUMBER($M232), IF(MV&gt;200,IF(ISNUMBER(MATRIX!CL232),MATRIX!CL232,"n/a"),IF(ISNUMBER(MATRIX!CH232),MATRIX!CH232,"n/a")),"")</f>
        <v/>
      </c>
      <c r="AI232" s="1"/>
      <c r="AJ232" s="1" t="str">
        <f>IF(ISNUMBER(M232),IF(AND(ISNUMBER('HI-Z-OUTPUT'!AV232),'HI-Z-OUTPUT'!AV232&lt;&gt;0),'HI-Z-OUTPUT'!AV232,'Hi-Z-INPUT'!$K$7*'Hi-Z-INPUT'!$K$11),"")</f>
        <v/>
      </c>
      <c r="AK232" s="1"/>
      <c r="AL232" s="161" t="str">
        <f>IF(ISNUMBER($M232),IF(AJ232/V232&lt;1,AJ232/V232,1),"")</f>
        <v/>
      </c>
      <c r="AM232" s="1"/>
      <c r="AN232" s="124" t="str">
        <f>IF(ISNUMBER($M232),IF(MV&lt;200,IF(ISNUMBER(MATRIX!BA232),ROUND(MATRIX!BA232/1000*IDLE*CKWH,2),"-"),IF(ISNUMBER(MATRIX!BK232),ROUND(MATRIX!BK232/1000*IDLE*CKWH,2),"-")),"")</f>
        <v/>
      </c>
      <c r="AO232" s="125" t="str">
        <f t="shared" si="62"/>
        <v/>
      </c>
      <c r="AQ232" s="104" t="str">
        <f>IF(ISNUMBER($M232),IF(MV&lt;200,IF(ISNUMBER(MATRIX!BC232),ROUND(MATRIX!BC232/1000*RUNNING*CKWH,2),"-"),IF(ISNUMBER(MATRIX!BM232),ROUND(MATRIX!BM232/1000*RUNNING*CKWH,2),"-")),"")</f>
        <v/>
      </c>
      <c r="AR232" s="130" t="str">
        <f t="shared" si="63"/>
        <v/>
      </c>
      <c r="AT232" s="104"/>
      <c r="AU232" s="130" t="str">
        <f t="shared" si="64"/>
        <v/>
      </c>
      <c r="AW232" s="129" t="str">
        <f>IF(ISNUMBER($M232),IF(ISNUMBER(AN232*AQ232),ROUND($M232*(AN232+AQ232*AL232)*DAYS,2),"NO DATA"),"")</f>
        <v/>
      </c>
      <c r="AX232" s="127" t="str">
        <f t="shared" si="66"/>
        <v/>
      </c>
      <c r="AZ232" s="101" t="str">
        <f>IF(ISNUMBER(M232),IF(ISNUMBER(MATRIX!BU232),M232*MATRIX!BU232,"n/a"),"")</f>
        <v/>
      </c>
      <c r="BA232" s="72"/>
      <c r="BB232" s="72" t="str">
        <f>IF(ISNUMBER(M232),IF(ISNUMBER(MATRIX!BV232*AL232),M232*MATRIX!BV232*AL232,"n/a"),"")</f>
        <v/>
      </c>
      <c r="BC232" s="72"/>
      <c r="BD232" s="100" t="str">
        <f t="shared" si="67"/>
        <v/>
      </c>
      <c r="BE232" s="96"/>
      <c r="BF232" s="157" t="str">
        <f t="shared" si="68"/>
        <v/>
      </c>
      <c r="BG232" s="158" t="str">
        <f t="shared" si="69"/>
        <v/>
      </c>
      <c r="BI232" s="85" t="str">
        <f>IF(ISNUMBER(M232),IF(ISNUMBER(MATRIX!Y232),MATRIX!Y232,"n/a"),"")</f>
        <v/>
      </c>
      <c r="BJ232" s="86" t="str">
        <f t="shared" si="70"/>
        <v/>
      </c>
    </row>
    <row r="233" spans="1:62">
      <c r="A233" s="106" t="e">
        <f>MATRIX!A233</f>
        <v>#N/A</v>
      </c>
      <c r="B233" s="11" t="e">
        <f>IF(MATRIX!B233&lt;&gt;0,MATRIX!B233,"-")</f>
        <v>#N/A</v>
      </c>
      <c r="D233" t="b">
        <f>ISNUMBER(MATRIX!G233)</f>
        <v>0</v>
      </c>
      <c r="E233" t="b">
        <f>ISNUMBER(MATRIX!H233)</f>
        <v>0</v>
      </c>
      <c r="G233" t="e">
        <f>AND(WM&lt;=MATRIX!N233,MATRIX!N233&lt;=PIU*WM)</f>
        <v>#N/A</v>
      </c>
      <c r="H233" t="e">
        <f>AND(WM&lt;=MATRIX!O233,MATRIX!O233&lt;=PIU*WM)</f>
        <v>#N/A</v>
      </c>
      <c r="J233" s="1" t="e">
        <f>IF(AND(D233,G233),CEILING(ML/MATRIX!G233,1),"")</f>
        <v>#N/A</v>
      </c>
      <c r="K233" s="1" t="e">
        <f>IF(AND(E233,H233),CEILING(ML/MATRIX!H233,1),"")</f>
        <v>#N/A</v>
      </c>
      <c r="M233" s="64" t="e">
        <f t="shared" si="59"/>
        <v>#N/A</v>
      </c>
      <c r="O233" s="62" t="str">
        <f>IF(ISNUMBER(M233),M233*MATRIX!E233,"-")</f>
        <v>-</v>
      </c>
      <c r="Q233" s="66" t="str">
        <f>IF(ISNUMBER($M233),IF(KP="kg",M233*MATRIX!CC233,M233*MATRIX!CC233*2.2),"-")</f>
        <v>-</v>
      </c>
      <c r="R233" s="65" t="str">
        <f t="shared" si="60"/>
        <v/>
      </c>
      <c r="T233" s="1" t="str">
        <f>IF(AND(VI&lt;100,ISNUMBER(M233),D233),MATRIX!N233,IF(AND(VI&gt;=100,ISNUMBER(M233),E233),MATRIX!O233,""))</f>
        <v/>
      </c>
      <c r="V233" s="70" t="str">
        <f>IF(ISNUMBER(T233),IF(VI&lt;100,T233*M233*MATRIX!G233,T233*M233*MATRIX!H233),"")</f>
        <v/>
      </c>
      <c r="X233" s="40" t="str">
        <f>IF(ISNUMBER(M233),IF(ISNUMBER(MATRIX!U233),IF(MATRIX!U233-INT(MATRIX!U233)=0,MATRIX!U233,"("&amp;MATRIX!U233&amp;")"),"n/a"),"")</f>
        <v/>
      </c>
      <c r="Y233" s="77"/>
      <c r="Z233" s="81" t="str">
        <f>IF(ISNUMBER(M233), IF(ISNUMBER(MATRIX!AZ233),M233*MATRIX!AZ233,"n/a"),"")</f>
        <v/>
      </c>
      <c r="AA233" s="77"/>
      <c r="AB233" s="83" t="str">
        <f>IF(ISNUMBER($M233), IF(ISNUMBER(MATRIX!BB233),$M233*MATRIX!BB233,"n/a"),"")</f>
        <v/>
      </c>
      <c r="AC233" s="77"/>
      <c r="AD233" s="81" t="str">
        <f>IF(ISNUMBER($M233), IF(ISNUMBER(MATRIX!BJ233),M233*MATRIX!BJ233,"n/a"),"")</f>
        <v/>
      </c>
      <c r="AE233" s="77" t="s">
        <v>434</v>
      </c>
      <c r="AF233" s="83" t="str">
        <f>IF(ISNUMBER($M233), IF(ISNUMBER(MATRIX!BL233),$M233*MATRIX!BL233,"n/a"),"")</f>
        <v/>
      </c>
      <c r="AH233" s="223" t="str">
        <f>IF(ISNUMBER($M233), IF(MV&gt;200,IF(ISNUMBER(MATRIX!CL233),MATRIX!CL233,"n/a"),IF(ISNUMBER(MATRIX!CH233),MATRIX!CH233,"n/a")),"")</f>
        <v/>
      </c>
      <c r="AI233" s="1"/>
      <c r="AJ233" s="1" t="str">
        <f>IF(ISNUMBER(M233),IF(AND(ISNUMBER('HI-Z-OUTPUT'!AV233),'HI-Z-OUTPUT'!AV233&lt;&gt;0),'HI-Z-OUTPUT'!AV233,'Hi-Z-INPUT'!$K$7*'Hi-Z-INPUT'!$K$11),"")</f>
        <v/>
      </c>
      <c r="AK233" s="1"/>
      <c r="AL233" s="161" t="str">
        <f t="shared" si="61"/>
        <v/>
      </c>
      <c r="AM233" s="1"/>
      <c r="AN233" s="124" t="str">
        <f>IF(ISNUMBER($M233),IF(MV&lt;200,IF(ISNUMBER(MATRIX!BA233),ROUND(MATRIX!BA233/1000*IDLE*CKWH,2),"-"),IF(ISNUMBER(MATRIX!BK233),ROUND(MATRIX!BK233/1000*IDLE*CKWH,2),"-")),"")</f>
        <v/>
      </c>
      <c r="AO233" s="125" t="str">
        <f t="shared" si="62"/>
        <v/>
      </c>
      <c r="AQ233" s="104" t="str">
        <f>IF(ISNUMBER($M233),IF(MV&lt;200,IF(ISNUMBER(MATRIX!BC233),ROUND(MATRIX!BC233/1000*RUNNING*CKWH,2),"-"),IF(ISNUMBER(MATRIX!BM233),ROUND(MATRIX!BM233/1000*RUNNING*CKWH,2),"-")),"")</f>
        <v/>
      </c>
      <c r="AR233" s="130" t="str">
        <f t="shared" si="63"/>
        <v/>
      </c>
      <c r="AT233" s="104"/>
      <c r="AU233" s="130" t="str">
        <f t="shared" si="64"/>
        <v/>
      </c>
      <c r="AW233" s="129" t="str">
        <f t="shared" si="65"/>
        <v/>
      </c>
      <c r="AX233" s="127" t="str">
        <f t="shared" si="66"/>
        <v/>
      </c>
      <c r="AZ233" s="101" t="str">
        <f>IF(ISNUMBER(M233),IF(ISNUMBER(MATRIX!BU233),M233*MATRIX!BU233,"n/a"),"")</f>
        <v/>
      </c>
      <c r="BA233" s="72"/>
      <c r="BB233" s="72" t="str">
        <f>IF(ISNUMBER(M233),IF(ISNUMBER(MATRIX!BV233*AL233),M233*MATRIX!BV233*AL233,"n/a"),"")</f>
        <v/>
      </c>
      <c r="BC233" s="72"/>
      <c r="BD233" s="100" t="str">
        <f t="shared" si="67"/>
        <v/>
      </c>
      <c r="BE233" s="96"/>
      <c r="BF233" s="157" t="str">
        <f t="shared" si="68"/>
        <v/>
      </c>
      <c r="BG233" s="158" t="str">
        <f t="shared" si="69"/>
        <v/>
      </c>
      <c r="BI233" s="85" t="str">
        <f>IF(ISNUMBER(M233),IF(ISNUMBER(MATRIX!Y233),MATRIX!Y233,"n/a"),"")</f>
        <v/>
      </c>
      <c r="BJ233" s="86" t="str">
        <f t="shared" si="70"/>
        <v/>
      </c>
    </row>
    <row r="234" spans="1:62">
      <c r="A234" s="106" t="e">
        <f>MATRIX!A234</f>
        <v>#N/A</v>
      </c>
      <c r="B234" s="11" t="e">
        <f>IF(MATRIX!B234&lt;&gt;0,MATRIX!B234,"-")</f>
        <v>#N/A</v>
      </c>
      <c r="D234" t="b">
        <f>ISNUMBER(MATRIX!G234)</f>
        <v>0</v>
      </c>
      <c r="E234" t="b">
        <f>ISNUMBER(MATRIX!H234)</f>
        <v>0</v>
      </c>
      <c r="G234" t="e">
        <f>AND(WM&lt;=MATRIX!N234,MATRIX!N234&lt;=PIU*WM)</f>
        <v>#N/A</v>
      </c>
      <c r="H234" t="e">
        <f>AND(WM&lt;=MATRIX!O234,MATRIX!O234&lt;=PIU*WM)</f>
        <v>#N/A</v>
      </c>
      <c r="J234" s="1" t="e">
        <f>IF(AND(D234,G234),CEILING(ML/MATRIX!G234,1),"")</f>
        <v>#N/A</v>
      </c>
      <c r="K234" s="1" t="e">
        <f>IF(AND(E234,H234),CEILING(ML/MATRIX!H234,1),"")</f>
        <v>#N/A</v>
      </c>
      <c r="M234" s="64" t="e">
        <f t="shared" si="59"/>
        <v>#N/A</v>
      </c>
      <c r="O234" s="62" t="str">
        <f>IF(ISNUMBER(M234),M234*MATRIX!E234,"-")</f>
        <v>-</v>
      </c>
      <c r="Q234" s="66" t="str">
        <f>IF(ISNUMBER($M234),IF(KP="kg",M234*MATRIX!CC234,M234*MATRIX!CC234*2.2),"-")</f>
        <v>-</v>
      </c>
      <c r="R234" s="65" t="str">
        <f t="shared" si="60"/>
        <v/>
      </c>
      <c r="T234" s="1" t="str">
        <f>IF(AND(VI&lt;100,ISNUMBER(M234),D234),MATRIX!N234,IF(AND(VI&gt;=100,ISNUMBER(M234),E234),MATRIX!O234,""))</f>
        <v/>
      </c>
      <c r="V234" s="70" t="str">
        <f>IF(ISNUMBER(T234),IF(VI&lt;100,T234*M234*MATRIX!G234,T234*M234*MATRIX!H234),"")</f>
        <v/>
      </c>
      <c r="X234" s="40" t="str">
        <f>IF(ISNUMBER(M234),IF(ISNUMBER(MATRIX!U234),IF(MATRIX!U234-INT(MATRIX!U234)=0,MATRIX!U234,"("&amp;MATRIX!U234&amp;")"),"n/a"),"")</f>
        <v/>
      </c>
      <c r="Y234" s="77"/>
      <c r="Z234" s="81" t="str">
        <f>IF(ISNUMBER(M234), IF(ISNUMBER(MATRIX!AZ234),M234*MATRIX!AZ234,"n/a"),"")</f>
        <v/>
      </c>
      <c r="AA234" s="77"/>
      <c r="AB234" s="83" t="str">
        <f>IF(ISNUMBER($M234), IF(ISNUMBER(MATRIX!BB234),$M234*MATRIX!BB234,"n/a"),"")</f>
        <v/>
      </c>
      <c r="AC234" s="77"/>
      <c r="AD234" s="81" t="str">
        <f>IF(ISNUMBER($M234), IF(ISNUMBER(MATRIX!BJ234),M234*MATRIX!BJ234,"n/a"),"")</f>
        <v/>
      </c>
      <c r="AE234" s="77" t="s">
        <v>434</v>
      </c>
      <c r="AF234" s="83" t="str">
        <f>IF(ISNUMBER($M234), IF(ISNUMBER(MATRIX!BL234),$M234*MATRIX!BL234,"n/a"),"")</f>
        <v/>
      </c>
      <c r="AH234" s="223" t="str">
        <f>IF(ISNUMBER($M234), IF(MV&gt;200,IF(ISNUMBER(MATRIX!CL234),MATRIX!CL234,"n/a"),IF(ISNUMBER(MATRIX!CH234),MATRIX!CH234,"n/a")),"")</f>
        <v/>
      </c>
      <c r="AI234" s="1"/>
      <c r="AJ234" s="1" t="str">
        <f>IF(ISNUMBER(M234),IF(AND(ISNUMBER('HI-Z-OUTPUT'!AV234),'HI-Z-OUTPUT'!AV234&lt;&gt;0),'HI-Z-OUTPUT'!AV234,'Hi-Z-INPUT'!$K$7*'Hi-Z-INPUT'!$K$11),"")</f>
        <v/>
      </c>
      <c r="AK234" s="1"/>
      <c r="AL234" s="161" t="str">
        <f t="shared" si="61"/>
        <v/>
      </c>
      <c r="AM234" s="1"/>
      <c r="AN234" s="124" t="str">
        <f>IF(ISNUMBER($M234),IF(MV&lt;200,IF(ISNUMBER(MATRIX!BA234),ROUND(MATRIX!BA234/1000*IDLE*CKWH,2),"-"),IF(ISNUMBER(MATRIX!BK234),ROUND(MATRIX!BK234/1000*IDLE*CKWH,2),"-")),"")</f>
        <v/>
      </c>
      <c r="AO234" s="125" t="str">
        <f t="shared" si="62"/>
        <v/>
      </c>
      <c r="AQ234" s="104" t="str">
        <f>IF(ISNUMBER($M234),IF(MV&lt;200,IF(ISNUMBER(MATRIX!BC234),ROUND(MATRIX!BC234/1000*RUNNING*CKWH,2),"-"),IF(ISNUMBER(MATRIX!BM234),ROUND(MATRIX!BM234/1000*RUNNING*CKWH,2),"-")),"")</f>
        <v/>
      </c>
      <c r="AR234" s="130" t="str">
        <f t="shared" si="63"/>
        <v/>
      </c>
      <c r="AT234" s="104"/>
      <c r="AU234" s="130" t="str">
        <f t="shared" si="64"/>
        <v/>
      </c>
      <c r="AW234" s="129" t="str">
        <f t="shared" si="65"/>
        <v/>
      </c>
      <c r="AX234" s="127" t="str">
        <f t="shared" si="66"/>
        <v/>
      </c>
      <c r="AZ234" s="101" t="str">
        <f>IF(ISNUMBER(M234),IF(ISNUMBER(MATRIX!BU234),M234*MATRIX!BU234,"n/a"),"")</f>
        <v/>
      </c>
      <c r="BA234" s="72"/>
      <c r="BB234" s="72" t="str">
        <f>IF(ISNUMBER(M234),IF(ISNUMBER(MATRIX!BV234*AL234),M234*MATRIX!BV234*AL234,"n/a"),"")</f>
        <v/>
      </c>
      <c r="BC234" s="72"/>
      <c r="BD234" s="100" t="str">
        <f t="shared" si="67"/>
        <v/>
      </c>
      <c r="BE234" s="96"/>
      <c r="BF234" s="157" t="str">
        <f t="shared" si="68"/>
        <v/>
      </c>
      <c r="BG234" s="158" t="str">
        <f t="shared" si="69"/>
        <v/>
      </c>
      <c r="BI234" s="85" t="str">
        <f>IF(ISNUMBER(M234),IF(ISNUMBER(MATRIX!Y234),MATRIX!Y234,"n/a"),"")</f>
        <v/>
      </c>
      <c r="BJ234" s="86" t="str">
        <f t="shared" si="70"/>
        <v/>
      </c>
    </row>
    <row r="235" spans="1:62">
      <c r="A235" s="106" t="e">
        <f>MATRIX!A235</f>
        <v>#N/A</v>
      </c>
      <c r="B235" s="11" t="e">
        <f>IF(MATRIX!B235&lt;&gt;0,MATRIX!B235,"-")</f>
        <v>#N/A</v>
      </c>
      <c r="D235" t="b">
        <f>ISNUMBER(MATRIX!G235)</f>
        <v>0</v>
      </c>
      <c r="E235" t="b">
        <f>ISNUMBER(MATRIX!H235)</f>
        <v>0</v>
      </c>
      <c r="G235" t="e">
        <f>AND(WM&lt;=MATRIX!N235,MATRIX!N235&lt;=PIU*WM)</f>
        <v>#N/A</v>
      </c>
      <c r="H235" t="e">
        <f>AND(WM&lt;=MATRIX!O235,MATRIX!O235&lt;=PIU*WM)</f>
        <v>#N/A</v>
      </c>
      <c r="J235" s="1" t="e">
        <f>IF(AND(D235,G235),CEILING(ML/MATRIX!G235,1),"")</f>
        <v>#N/A</v>
      </c>
      <c r="K235" s="1" t="e">
        <f>IF(AND(E235,H235),CEILING(ML/MATRIX!H235,1),"")</f>
        <v>#N/A</v>
      </c>
      <c r="M235" s="64" t="e">
        <f t="shared" si="59"/>
        <v>#N/A</v>
      </c>
      <c r="O235" s="62" t="str">
        <f>IF(ISNUMBER(M235),M235*MATRIX!E235,"-")</f>
        <v>-</v>
      </c>
      <c r="Q235" s="66" t="str">
        <f>IF(ISNUMBER($M235),IF(KP="kg",M235*MATRIX!CC235,M235*MATRIX!CC235*2.2),"-")</f>
        <v>-</v>
      </c>
      <c r="R235" s="65" t="str">
        <f t="shared" si="60"/>
        <v/>
      </c>
      <c r="T235" s="1" t="str">
        <f>IF(AND(VI&lt;100,ISNUMBER(M235),D235),MATRIX!N235,IF(AND(VI&gt;=100,ISNUMBER(M235),E235),MATRIX!O235,""))</f>
        <v/>
      </c>
      <c r="V235" s="70" t="str">
        <f>IF(ISNUMBER(T235),IF(VI&lt;100,T235*M235*MATRIX!G235,T235*M235*MATRIX!H235),"")</f>
        <v/>
      </c>
      <c r="X235" s="40" t="str">
        <f>IF(ISNUMBER(M235),IF(ISNUMBER(MATRIX!U235),IF(MATRIX!U235-INT(MATRIX!U235)=0,MATRIX!U235,"("&amp;MATRIX!U235&amp;")"),"n/a"),"")</f>
        <v/>
      </c>
      <c r="Y235" s="77"/>
      <c r="Z235" s="81" t="str">
        <f>IF(ISNUMBER(M235), IF(ISNUMBER(MATRIX!AZ235),M235*MATRIX!AZ235,"n/a"),"")</f>
        <v/>
      </c>
      <c r="AA235" s="77"/>
      <c r="AB235" s="83" t="str">
        <f>IF(ISNUMBER($M235), IF(ISNUMBER(MATRIX!BB235),$M235*MATRIX!BB235,"n/a"),"")</f>
        <v/>
      </c>
      <c r="AC235" s="77"/>
      <c r="AD235" s="81" t="str">
        <f>IF(ISNUMBER($M235), IF(ISNUMBER(MATRIX!BJ235),M235*MATRIX!BJ235,"n/a"),"")</f>
        <v/>
      </c>
      <c r="AE235" s="77" t="s">
        <v>434</v>
      </c>
      <c r="AF235" s="83" t="str">
        <f>IF(ISNUMBER($M235), IF(ISNUMBER(MATRIX!BL235),$M235*MATRIX!BL235,"n/a"),"")</f>
        <v/>
      </c>
      <c r="AH235" s="223" t="str">
        <f>IF(ISNUMBER($M235), IF(MV&gt;200,IF(ISNUMBER(MATRIX!CL235),MATRIX!CL235,"n/a"),IF(ISNUMBER(MATRIX!CH235),MATRIX!CH235,"n/a")),"")</f>
        <v/>
      </c>
      <c r="AI235" s="1"/>
      <c r="AJ235" s="1" t="str">
        <f>IF(ISNUMBER(M235),IF(AND(ISNUMBER('HI-Z-OUTPUT'!AV235),'HI-Z-OUTPUT'!AV235&lt;&gt;0),'HI-Z-OUTPUT'!AV235,'Hi-Z-INPUT'!$K$7*'Hi-Z-INPUT'!$K$11),"")</f>
        <v/>
      </c>
      <c r="AK235" s="1"/>
      <c r="AL235" s="161" t="str">
        <f t="shared" si="61"/>
        <v/>
      </c>
      <c r="AM235" s="1"/>
      <c r="AN235" s="124" t="str">
        <f>IF(ISNUMBER($M235),IF(MV&lt;200,IF(ISNUMBER(MATRIX!BA235),ROUND(MATRIX!BA235/1000*IDLE*CKWH,2),"-"),IF(ISNUMBER(MATRIX!BK235),ROUND(MATRIX!BK235/1000*IDLE*CKWH,2),"-")),"")</f>
        <v/>
      </c>
      <c r="AO235" s="125" t="str">
        <f t="shared" si="62"/>
        <v/>
      </c>
      <c r="AQ235" s="104" t="str">
        <f>IF(ISNUMBER($M235),IF(MV&lt;200,IF(ISNUMBER(MATRIX!BC235),ROUND(MATRIX!BC235/1000*RUNNING*CKWH,2),"-"),IF(ISNUMBER(MATRIX!BM235),ROUND(MATRIX!BM235/1000*RUNNING*CKWH,2),"-")),"")</f>
        <v/>
      </c>
      <c r="AR235" s="130" t="str">
        <f t="shared" si="63"/>
        <v/>
      </c>
      <c r="AT235" s="104"/>
      <c r="AU235" s="130" t="str">
        <f t="shared" si="64"/>
        <v/>
      </c>
      <c r="AW235" s="129" t="str">
        <f t="shared" si="65"/>
        <v/>
      </c>
      <c r="AX235" s="127" t="str">
        <f t="shared" si="66"/>
        <v/>
      </c>
      <c r="AZ235" s="101" t="str">
        <f>IF(ISNUMBER(M235),IF(ISNUMBER(MATRIX!BU235),M235*MATRIX!BU235,"n/a"),"")</f>
        <v/>
      </c>
      <c r="BA235" s="72"/>
      <c r="BB235" s="72" t="str">
        <f>IF(ISNUMBER(M235),IF(ISNUMBER(MATRIX!BV235*AL235),M235*MATRIX!BV235*AL235,"n/a"),"")</f>
        <v/>
      </c>
      <c r="BC235" s="72"/>
      <c r="BD235" s="100" t="str">
        <f t="shared" si="67"/>
        <v/>
      </c>
      <c r="BE235" s="96"/>
      <c r="BF235" s="157" t="str">
        <f t="shared" si="68"/>
        <v/>
      </c>
      <c r="BG235" s="158" t="str">
        <f t="shared" si="69"/>
        <v/>
      </c>
      <c r="BI235" s="85" t="str">
        <f>IF(ISNUMBER(M235),IF(ISNUMBER(MATRIX!Y235),MATRIX!Y235,"n/a"),"")</f>
        <v/>
      </c>
      <c r="BJ235" s="86" t="str">
        <f t="shared" si="70"/>
        <v/>
      </c>
    </row>
    <row r="236" spans="1:62">
      <c r="A236" s="106" t="e">
        <f>MATRIX!A236</f>
        <v>#N/A</v>
      </c>
      <c r="B236" s="11" t="e">
        <f>IF(MATRIX!B236&lt;&gt;0,MATRIX!B236,"-")</f>
        <v>#N/A</v>
      </c>
      <c r="D236" t="b">
        <f>ISNUMBER(MATRIX!G236)</f>
        <v>0</v>
      </c>
      <c r="E236" t="b">
        <f>ISNUMBER(MATRIX!H236)</f>
        <v>0</v>
      </c>
      <c r="G236" t="e">
        <f>AND(WM&lt;=MATRIX!N236,MATRIX!N236&lt;=PIU*WM)</f>
        <v>#N/A</v>
      </c>
      <c r="H236" t="e">
        <f>AND(WM&lt;=MATRIX!O236,MATRIX!O236&lt;=PIU*WM)</f>
        <v>#N/A</v>
      </c>
      <c r="J236" s="1" t="e">
        <f>IF(AND(D236,G236),CEILING(ML/MATRIX!G236,1),"")</f>
        <v>#N/A</v>
      </c>
      <c r="K236" s="1" t="e">
        <f>IF(AND(E236,H236),CEILING(ML/MATRIX!H236,1),"")</f>
        <v>#N/A</v>
      </c>
      <c r="M236" s="64" t="e">
        <f t="shared" si="59"/>
        <v>#N/A</v>
      </c>
      <c r="O236" s="62" t="str">
        <f>IF(ISNUMBER(M236),M236*MATRIX!E236,"-")</f>
        <v>-</v>
      </c>
      <c r="Q236" s="66" t="str">
        <f>IF(ISNUMBER($M236),IF(KP="kg",M236*MATRIX!CC236,M236*MATRIX!CC236*2.2),"-")</f>
        <v>-</v>
      </c>
      <c r="R236" s="65" t="str">
        <f t="shared" si="60"/>
        <v/>
      </c>
      <c r="T236" s="1" t="str">
        <f>IF(AND(VI&lt;100,ISNUMBER(M236),D236),MATRIX!N236,IF(AND(VI&gt;=100,ISNUMBER(M236),E236),MATRIX!O236,""))</f>
        <v/>
      </c>
      <c r="V236" s="70" t="str">
        <f>IF(ISNUMBER(T236),IF(VI&lt;100,T236*M236*MATRIX!G236,T236*M236*MATRIX!H236),"")</f>
        <v/>
      </c>
      <c r="X236" s="40" t="str">
        <f>IF(ISNUMBER(M236),IF(ISNUMBER(MATRIX!U236),IF(MATRIX!U236-INT(MATRIX!U236)=0,MATRIX!U236,"("&amp;MATRIX!U236&amp;")"),"n/a"),"")</f>
        <v/>
      </c>
      <c r="Y236" s="77"/>
      <c r="Z236" s="81" t="str">
        <f>IF(ISNUMBER(M236), IF(ISNUMBER(MATRIX!AZ236),M236*MATRIX!AZ236,"n/a"),"")</f>
        <v/>
      </c>
      <c r="AA236" s="77"/>
      <c r="AB236" s="83" t="str">
        <f>IF(ISNUMBER($M236), IF(ISNUMBER(MATRIX!BB236),$M236*MATRIX!BB236,"n/a"),"")</f>
        <v/>
      </c>
      <c r="AC236" s="77"/>
      <c r="AD236" s="81" t="str">
        <f>IF(ISNUMBER($M236), IF(ISNUMBER(MATRIX!BJ236),M236*MATRIX!BJ236,"n/a"),"")</f>
        <v/>
      </c>
      <c r="AE236" s="77" t="s">
        <v>434</v>
      </c>
      <c r="AF236" s="83" t="str">
        <f>IF(ISNUMBER($M236), IF(ISNUMBER(MATRIX!BL236),$M236*MATRIX!BL236,"n/a"),"")</f>
        <v/>
      </c>
      <c r="AH236" s="223" t="str">
        <f>IF(ISNUMBER($M236), IF(MV&gt;200,IF(ISNUMBER(MATRIX!CL236),MATRIX!CL236,"n/a"),IF(ISNUMBER(MATRIX!CH236),MATRIX!CH236,"n/a")),"")</f>
        <v/>
      </c>
      <c r="AI236" s="1"/>
      <c r="AJ236" s="1" t="str">
        <f>IF(ISNUMBER(M236),IF(AND(ISNUMBER('HI-Z-OUTPUT'!AV236),'HI-Z-OUTPUT'!AV236&lt;&gt;0),'HI-Z-OUTPUT'!AV236,'Hi-Z-INPUT'!$K$7*'Hi-Z-INPUT'!$K$11),"")</f>
        <v/>
      </c>
      <c r="AK236" s="1"/>
      <c r="AL236" s="161" t="str">
        <f t="shared" si="61"/>
        <v/>
      </c>
      <c r="AM236" s="1"/>
      <c r="AN236" s="124" t="str">
        <f>IF(ISNUMBER($M236),IF(MV&lt;200,IF(ISNUMBER(MATRIX!BA236),ROUND(MATRIX!BA236/1000*IDLE*CKWH,2),"-"),IF(ISNUMBER(MATRIX!BK236),ROUND(MATRIX!BK236/1000*IDLE*CKWH,2),"-")),"")</f>
        <v/>
      </c>
      <c r="AO236" s="125" t="str">
        <f t="shared" si="62"/>
        <v/>
      </c>
      <c r="AQ236" s="104" t="str">
        <f>IF(ISNUMBER($M236),IF(MV&lt;200,IF(ISNUMBER(MATRIX!BC236),ROUND(MATRIX!BC236/1000*RUNNING*CKWH,2),"-"),IF(ISNUMBER(MATRIX!BM236),ROUND(MATRIX!BM236/1000*RUNNING*CKWH,2),"-")),"")</f>
        <v/>
      </c>
      <c r="AR236" s="130" t="str">
        <f t="shared" si="63"/>
        <v/>
      </c>
      <c r="AT236" s="104"/>
      <c r="AU236" s="130" t="str">
        <f t="shared" si="64"/>
        <v/>
      </c>
      <c r="AW236" s="129" t="str">
        <f t="shared" si="65"/>
        <v/>
      </c>
      <c r="AX236" s="127" t="str">
        <f t="shared" si="66"/>
        <v/>
      </c>
      <c r="AZ236" s="101" t="str">
        <f>IF(ISNUMBER(M236),IF(ISNUMBER(MATRIX!BU236),M236*MATRIX!BU236,"n/a"),"")</f>
        <v/>
      </c>
      <c r="BA236" s="72"/>
      <c r="BB236" s="72" t="str">
        <f>IF(ISNUMBER(M236),IF(ISNUMBER(MATRIX!BV236*AL236),M236*MATRIX!BV236*AL236,"n/a"),"")</f>
        <v/>
      </c>
      <c r="BC236" s="72"/>
      <c r="BD236" s="100" t="str">
        <f t="shared" si="67"/>
        <v/>
      </c>
      <c r="BE236" s="96"/>
      <c r="BF236" s="157" t="str">
        <f t="shared" si="68"/>
        <v/>
      </c>
      <c r="BG236" s="158" t="str">
        <f t="shared" si="69"/>
        <v/>
      </c>
      <c r="BI236" s="85" t="str">
        <f>IF(ISNUMBER(M236),IF(ISNUMBER(MATRIX!Y236),MATRIX!Y236,"n/a"),"")</f>
        <v/>
      </c>
      <c r="BJ236" s="86" t="str">
        <f t="shared" si="70"/>
        <v/>
      </c>
    </row>
    <row r="237" spans="1:62">
      <c r="A237" s="106" t="e">
        <f>MATRIX!A237</f>
        <v>#N/A</v>
      </c>
      <c r="B237" s="11" t="e">
        <f>IF(MATRIX!B237&lt;&gt;0,MATRIX!B237,"-")</f>
        <v>#N/A</v>
      </c>
      <c r="D237" t="b">
        <f>ISNUMBER(MATRIX!G237)</f>
        <v>0</v>
      </c>
      <c r="E237" t="b">
        <f>ISNUMBER(MATRIX!H237)</f>
        <v>0</v>
      </c>
      <c r="G237" t="e">
        <f>AND(WM&lt;=MATRIX!N237,MATRIX!N237&lt;=PIU*WM)</f>
        <v>#N/A</v>
      </c>
      <c r="H237" t="e">
        <f>AND(WM&lt;=MATRIX!O237,MATRIX!O237&lt;=PIU*WM)</f>
        <v>#N/A</v>
      </c>
      <c r="J237" s="1" t="e">
        <f>IF(AND(D237,G237),CEILING(ML/MATRIX!G237,1),"")</f>
        <v>#N/A</v>
      </c>
      <c r="K237" s="1" t="e">
        <f>IF(AND(E237,H237),CEILING(ML/MATRIX!H237,1),"")</f>
        <v>#N/A</v>
      </c>
      <c r="M237" s="64" t="e">
        <f t="shared" si="59"/>
        <v>#N/A</v>
      </c>
      <c r="O237" s="62" t="str">
        <f>IF(ISNUMBER(M237),M237*MATRIX!E237,"-")</f>
        <v>-</v>
      </c>
      <c r="Q237" s="66" t="str">
        <f>IF(ISNUMBER($M237),IF(KP="kg",M237*MATRIX!CC237,M237*MATRIX!CC237*2.2),"-")</f>
        <v>-</v>
      </c>
      <c r="R237" s="65" t="str">
        <f t="shared" si="60"/>
        <v/>
      </c>
      <c r="T237" s="1" t="str">
        <f>IF(AND(VI&lt;100,ISNUMBER(M237),D237),MATRIX!N237,IF(AND(VI&gt;=100,ISNUMBER(M237),E237),MATRIX!O237,""))</f>
        <v/>
      </c>
      <c r="V237" s="70" t="str">
        <f>IF(ISNUMBER(T237),IF(VI&lt;100,T237*M237*MATRIX!G237,T237*M237*MATRIX!H237),"")</f>
        <v/>
      </c>
      <c r="X237" s="40" t="str">
        <f>IF(ISNUMBER(M237),IF(ISNUMBER(MATRIX!U237),IF(MATRIX!U237-INT(MATRIX!U237)=0,MATRIX!U237,"("&amp;MATRIX!U237&amp;")"),"n/a"),"")</f>
        <v/>
      </c>
      <c r="Y237" s="77"/>
      <c r="Z237" s="81" t="str">
        <f>IF(ISNUMBER(M237), IF(ISNUMBER(MATRIX!AZ237),M237*MATRIX!AZ237,"n/a"),"")</f>
        <v/>
      </c>
      <c r="AA237" s="77"/>
      <c r="AB237" s="83" t="str">
        <f>IF(ISNUMBER($M237), IF(ISNUMBER(MATRIX!BB237),$M237*MATRIX!BB237,"n/a"),"")</f>
        <v/>
      </c>
      <c r="AC237" s="77"/>
      <c r="AD237" s="81" t="str">
        <f>IF(ISNUMBER($M237), IF(ISNUMBER(MATRIX!BJ237),M237*MATRIX!BJ237,"n/a"),"")</f>
        <v/>
      </c>
      <c r="AE237" s="77" t="s">
        <v>434</v>
      </c>
      <c r="AF237" s="83" t="str">
        <f>IF(ISNUMBER($M237), IF(ISNUMBER(MATRIX!BL237),$M237*MATRIX!BL237,"n/a"),"")</f>
        <v/>
      </c>
      <c r="AH237" s="223" t="str">
        <f>IF(ISNUMBER($M237), IF(MV&gt;200,IF(ISNUMBER(MATRIX!CL237),MATRIX!CL237,"n/a"),IF(ISNUMBER(MATRIX!CH237),MATRIX!CH237,"n/a")),"")</f>
        <v/>
      </c>
      <c r="AI237" s="1"/>
      <c r="AJ237" s="1" t="str">
        <f>IF(ISNUMBER(M237),IF(AND(ISNUMBER('HI-Z-OUTPUT'!AV237),'HI-Z-OUTPUT'!AV237&lt;&gt;0),'HI-Z-OUTPUT'!AV237,'Hi-Z-INPUT'!$K$7*'Hi-Z-INPUT'!$K$11),"")</f>
        <v/>
      </c>
      <c r="AK237" s="1"/>
      <c r="AL237" s="161" t="str">
        <f t="shared" si="61"/>
        <v/>
      </c>
      <c r="AM237" s="1"/>
      <c r="AN237" s="124" t="str">
        <f>IF(ISNUMBER($M237),IF(MV&lt;200,IF(ISNUMBER(MATRIX!BA237),ROUND(MATRIX!BA237/1000*IDLE*CKWH,2),"-"),IF(ISNUMBER(MATRIX!BK237),ROUND(MATRIX!BK237/1000*IDLE*CKWH,2),"-")),"")</f>
        <v/>
      </c>
      <c r="AO237" s="125" t="str">
        <f t="shared" si="62"/>
        <v/>
      </c>
      <c r="AQ237" s="104" t="str">
        <f>IF(ISNUMBER($M237),IF(MV&lt;200,IF(ISNUMBER(MATRIX!BC237),ROUND(MATRIX!BC237/1000*RUNNING*CKWH,2),"-"),IF(ISNUMBER(MATRIX!BM237),ROUND(MATRIX!BM237/1000*RUNNING*CKWH,2),"-")),"")</f>
        <v/>
      </c>
      <c r="AR237" s="130" t="str">
        <f t="shared" si="63"/>
        <v/>
      </c>
      <c r="AT237" s="104"/>
      <c r="AU237" s="130" t="str">
        <f t="shared" si="64"/>
        <v/>
      </c>
      <c r="AW237" s="129" t="str">
        <f t="shared" si="65"/>
        <v/>
      </c>
      <c r="AX237" s="127" t="str">
        <f t="shared" si="66"/>
        <v/>
      </c>
      <c r="AZ237" s="101" t="str">
        <f>IF(ISNUMBER(M237),IF(ISNUMBER(MATRIX!BU237),M237*MATRIX!BU237,"n/a"),"")</f>
        <v/>
      </c>
      <c r="BA237" s="72"/>
      <c r="BB237" s="72" t="str">
        <f>IF(ISNUMBER(M237),IF(ISNUMBER(MATRIX!BV237*AL237),M237*MATRIX!BV237*AL237,"n/a"),"")</f>
        <v/>
      </c>
      <c r="BC237" s="72"/>
      <c r="BD237" s="100" t="str">
        <f t="shared" si="67"/>
        <v/>
      </c>
      <c r="BE237" s="96"/>
      <c r="BF237" s="157" t="str">
        <f t="shared" si="68"/>
        <v/>
      </c>
      <c r="BG237" s="158" t="str">
        <f t="shared" si="69"/>
        <v/>
      </c>
      <c r="BI237" s="85" t="str">
        <f>IF(ISNUMBER(M237),IF(ISNUMBER(MATRIX!Y237),MATRIX!Y237,"n/a"),"")</f>
        <v/>
      </c>
      <c r="BJ237" s="86" t="str">
        <f t="shared" si="70"/>
        <v/>
      </c>
    </row>
    <row r="238" spans="1:62">
      <c r="A238" s="106" t="e">
        <f>MATRIX!A238</f>
        <v>#N/A</v>
      </c>
      <c r="B238" s="11" t="e">
        <f>IF(MATRIX!B238&lt;&gt;0,MATRIX!B238,"-")</f>
        <v>#N/A</v>
      </c>
      <c r="D238" t="b">
        <f>ISNUMBER(MATRIX!G238)</f>
        <v>0</v>
      </c>
      <c r="E238" t="b">
        <f>ISNUMBER(MATRIX!H238)</f>
        <v>0</v>
      </c>
      <c r="G238" t="e">
        <f>AND(WM&lt;=MATRIX!N238,MATRIX!N238&lt;=PIU*WM)</f>
        <v>#N/A</v>
      </c>
      <c r="H238" t="e">
        <f>AND(WM&lt;=MATRIX!O238,MATRIX!O238&lt;=PIU*WM)</f>
        <v>#N/A</v>
      </c>
      <c r="J238" s="1" t="e">
        <f>IF(AND(D238,G238),CEILING(ML/MATRIX!G238,1),"")</f>
        <v>#N/A</v>
      </c>
      <c r="K238" s="1" t="e">
        <f>IF(AND(E238,H238),CEILING(ML/MATRIX!H238,1),"")</f>
        <v>#N/A</v>
      </c>
      <c r="M238" s="64" t="e">
        <f t="shared" si="59"/>
        <v>#N/A</v>
      </c>
      <c r="O238" s="62" t="str">
        <f>IF(ISNUMBER(M238),M238*MATRIX!E238,"-")</f>
        <v>-</v>
      </c>
      <c r="Q238" s="66" t="str">
        <f>IF(ISNUMBER($M238),IF(KP="kg",M238*MATRIX!CC238,M238*MATRIX!CC238*2.2),"-")</f>
        <v>-</v>
      </c>
      <c r="R238" s="65" t="str">
        <f t="shared" si="60"/>
        <v/>
      </c>
      <c r="T238" s="1" t="str">
        <f>IF(AND(VI&lt;100,ISNUMBER(M238),D238),MATRIX!N238,IF(AND(VI&gt;=100,ISNUMBER(M238),E238),MATRIX!O238,""))</f>
        <v/>
      </c>
      <c r="V238" s="70" t="str">
        <f>IF(ISNUMBER(T238),IF(VI&lt;100,T238*M238*MATRIX!G238,T238*M238*MATRIX!H238),"")</f>
        <v/>
      </c>
      <c r="X238" s="40" t="str">
        <f>IF(ISNUMBER(M238),IF(ISNUMBER(MATRIX!U238),IF(MATRIX!U238-INT(MATRIX!U238)=0,MATRIX!U238,"("&amp;MATRIX!U238&amp;")"),"n/a"),"")</f>
        <v/>
      </c>
      <c r="Y238" s="77"/>
      <c r="Z238" s="81" t="str">
        <f>IF(ISNUMBER(M238), IF(ISNUMBER(MATRIX!AZ238),M238*MATRIX!AZ238,"n/a"),"")</f>
        <v/>
      </c>
      <c r="AA238" s="77"/>
      <c r="AB238" s="83" t="str">
        <f>IF(ISNUMBER($M238), IF(ISNUMBER(MATRIX!BB238),$M238*MATRIX!BB238,"n/a"),"")</f>
        <v/>
      </c>
      <c r="AC238" s="77"/>
      <c r="AD238" s="81" t="str">
        <f>IF(ISNUMBER($M238), IF(ISNUMBER(MATRIX!BJ238),M238*MATRIX!BJ238,"n/a"),"")</f>
        <v/>
      </c>
      <c r="AE238" s="77" t="s">
        <v>434</v>
      </c>
      <c r="AF238" s="83" t="str">
        <f>IF(ISNUMBER($M238), IF(ISNUMBER(MATRIX!BL238),$M238*MATRIX!BL238,"n/a"),"")</f>
        <v/>
      </c>
      <c r="AH238" s="223" t="str">
        <f>IF(ISNUMBER($M238), IF(MV&gt;200,IF(ISNUMBER(MATRIX!CL238),MATRIX!CL238,"n/a"),IF(ISNUMBER(MATRIX!CH238),MATRIX!CH238,"n/a")),"")</f>
        <v/>
      </c>
      <c r="AI238" s="1"/>
      <c r="AJ238" s="1" t="str">
        <f>IF(ISNUMBER(M238),IF(AND(ISNUMBER('HI-Z-OUTPUT'!AV238),'HI-Z-OUTPUT'!AV238&lt;&gt;0),'HI-Z-OUTPUT'!AV238,'Hi-Z-INPUT'!$K$7*'Hi-Z-INPUT'!$K$11),"")</f>
        <v/>
      </c>
      <c r="AK238" s="1"/>
      <c r="AL238" s="161" t="str">
        <f t="shared" si="61"/>
        <v/>
      </c>
      <c r="AM238" s="1"/>
      <c r="AN238" s="124" t="str">
        <f>IF(ISNUMBER($M238),IF(MV&lt;200,IF(ISNUMBER(MATRIX!BA238),ROUND(MATRIX!BA238/1000*IDLE*CKWH,2),"-"),IF(ISNUMBER(MATRIX!BK238),ROUND(MATRIX!BK238/1000*IDLE*CKWH,2),"-")),"")</f>
        <v/>
      </c>
      <c r="AO238" s="125" t="str">
        <f t="shared" si="62"/>
        <v/>
      </c>
      <c r="AQ238" s="104" t="str">
        <f>IF(ISNUMBER($M238),IF(MV&lt;200,IF(ISNUMBER(MATRIX!BC238),ROUND(MATRIX!BC238/1000*RUNNING*CKWH,2),"-"),IF(ISNUMBER(MATRIX!BM238),ROUND(MATRIX!BM238/1000*RUNNING*CKWH,2),"-")),"")</f>
        <v/>
      </c>
      <c r="AR238" s="130" t="str">
        <f t="shared" si="63"/>
        <v/>
      </c>
      <c r="AT238" s="104"/>
      <c r="AU238" s="130" t="str">
        <f t="shared" si="64"/>
        <v/>
      </c>
      <c r="AW238" s="129" t="str">
        <f t="shared" si="65"/>
        <v/>
      </c>
      <c r="AX238" s="127" t="str">
        <f t="shared" si="66"/>
        <v/>
      </c>
      <c r="AZ238" s="101" t="str">
        <f>IF(ISNUMBER(M238),IF(ISNUMBER(MATRIX!BU238),M238*MATRIX!BU238,"n/a"),"")</f>
        <v/>
      </c>
      <c r="BA238" s="72"/>
      <c r="BB238" s="72" t="str">
        <f>IF(ISNUMBER(M238),IF(ISNUMBER(MATRIX!BV238*AL238),M238*MATRIX!BV238*AL238,"n/a"),"")</f>
        <v/>
      </c>
      <c r="BC238" s="72"/>
      <c r="BD238" s="100" t="str">
        <f t="shared" si="67"/>
        <v/>
      </c>
      <c r="BE238" s="96"/>
      <c r="BF238" s="157" t="str">
        <f t="shared" si="68"/>
        <v/>
      </c>
      <c r="BG238" s="158" t="str">
        <f t="shared" si="69"/>
        <v/>
      </c>
      <c r="BI238" s="85" t="str">
        <f>IF(ISNUMBER(M238),IF(ISNUMBER(MATRIX!Y238),MATRIX!Y238,"n/a"),"")</f>
        <v/>
      </c>
      <c r="BJ238" s="86" t="str">
        <f t="shared" si="70"/>
        <v/>
      </c>
    </row>
    <row r="239" spans="1:62">
      <c r="A239" s="106" t="e">
        <f>MATRIX!A239</f>
        <v>#N/A</v>
      </c>
      <c r="B239" s="11" t="e">
        <f>IF(MATRIX!B239&lt;&gt;0,MATRIX!B239,"-")</f>
        <v>#N/A</v>
      </c>
      <c r="D239" t="b">
        <f>ISNUMBER(MATRIX!G239)</f>
        <v>0</v>
      </c>
      <c r="E239" t="b">
        <f>ISNUMBER(MATRIX!H239)</f>
        <v>0</v>
      </c>
      <c r="G239" t="e">
        <f>AND(WM&lt;=MATRIX!N239,MATRIX!N239&lt;=PIU*WM)</f>
        <v>#N/A</v>
      </c>
      <c r="H239" t="e">
        <f>AND(WM&lt;=MATRIX!O239,MATRIX!O239&lt;=PIU*WM)</f>
        <v>#N/A</v>
      </c>
      <c r="J239" s="1" t="e">
        <f>IF(AND(D239,G239),CEILING(ML/MATRIX!G239,1),"")</f>
        <v>#N/A</v>
      </c>
      <c r="K239" s="1" t="e">
        <f>IF(AND(E239,H239),CEILING(ML/MATRIX!H239,1),"")</f>
        <v>#N/A</v>
      </c>
      <c r="M239" s="64" t="e">
        <f t="shared" si="59"/>
        <v>#N/A</v>
      </c>
      <c r="O239" s="62" t="str">
        <f>IF(ISNUMBER(M239),M239*MATRIX!E239,"-")</f>
        <v>-</v>
      </c>
      <c r="Q239" s="66" t="str">
        <f>IF(ISNUMBER($M239),IF(KP="kg",M239*MATRIX!CC239,M239*MATRIX!CC239*2.2),"-")</f>
        <v>-</v>
      </c>
      <c r="R239" s="65" t="str">
        <f t="shared" si="60"/>
        <v/>
      </c>
      <c r="T239" s="1" t="str">
        <f>IF(AND(VI&lt;100,ISNUMBER(M239),D239),MATRIX!N239,IF(AND(VI&gt;=100,ISNUMBER(M239),E239),MATRIX!O239,""))</f>
        <v/>
      </c>
      <c r="V239" s="70" t="str">
        <f>IF(ISNUMBER(T239),IF(VI&lt;100,T239*M239*MATRIX!G239,T239*M239*MATRIX!H239),"")</f>
        <v/>
      </c>
      <c r="X239" s="40" t="str">
        <f>IF(ISNUMBER(M239),IF(ISNUMBER(MATRIX!U239),IF(MATRIX!U239-INT(MATRIX!U239)=0,MATRIX!U239,"("&amp;MATRIX!U239&amp;")"),"n/a"),"")</f>
        <v/>
      </c>
      <c r="Y239" s="77"/>
      <c r="Z239" s="81" t="str">
        <f>IF(ISNUMBER(M239), IF(ISNUMBER(MATRIX!AZ239),M239*MATRIX!AZ239,"n/a"),"")</f>
        <v/>
      </c>
      <c r="AA239" s="77"/>
      <c r="AB239" s="83" t="str">
        <f>IF(ISNUMBER($M239), IF(ISNUMBER(MATRIX!BB239),$M239*MATRIX!BB239,"n/a"),"")</f>
        <v/>
      </c>
      <c r="AC239" s="77"/>
      <c r="AD239" s="81" t="str">
        <f>IF(ISNUMBER($M239), IF(ISNUMBER(MATRIX!BJ239),M239*MATRIX!BJ239,"n/a"),"")</f>
        <v/>
      </c>
      <c r="AE239" s="77" t="s">
        <v>434</v>
      </c>
      <c r="AF239" s="83" t="str">
        <f>IF(ISNUMBER($M239), IF(ISNUMBER(MATRIX!BL239),$M239*MATRIX!BL239,"n/a"),"")</f>
        <v/>
      </c>
      <c r="AH239" s="223" t="str">
        <f>IF(ISNUMBER($M239), IF(MV&gt;200,IF(ISNUMBER(MATRIX!CL239),MATRIX!CL239,"n/a"),IF(ISNUMBER(MATRIX!CH239),MATRIX!CH239,"n/a")),"")</f>
        <v/>
      </c>
      <c r="AI239" s="1"/>
      <c r="AJ239" s="1" t="str">
        <f>IF(ISNUMBER(M239),IF(AND(ISNUMBER('HI-Z-OUTPUT'!AV239),'HI-Z-OUTPUT'!AV239&lt;&gt;0),'HI-Z-OUTPUT'!AV239,'Hi-Z-INPUT'!$K$7*'Hi-Z-INPUT'!$K$11),"")</f>
        <v/>
      </c>
      <c r="AK239" s="1"/>
      <c r="AL239" s="161" t="str">
        <f t="shared" si="61"/>
        <v/>
      </c>
      <c r="AM239" s="1"/>
      <c r="AN239" s="124" t="str">
        <f>IF(ISNUMBER($M239),IF(MV&lt;200,IF(ISNUMBER(MATRIX!BA239),ROUND(MATRIX!BA239/1000*IDLE*CKWH,2),"-"),IF(ISNUMBER(MATRIX!BK239),ROUND(MATRIX!BK239/1000*IDLE*CKWH,2),"-")),"")</f>
        <v/>
      </c>
      <c r="AO239" s="125" t="str">
        <f t="shared" si="62"/>
        <v/>
      </c>
      <c r="AQ239" s="104" t="str">
        <f>IF(ISNUMBER($M239),IF(MV&lt;200,IF(ISNUMBER(MATRIX!BC239),ROUND(MATRIX!BC239/1000*RUNNING*CKWH,2),"-"),IF(ISNUMBER(MATRIX!BM239),ROUND(MATRIX!BM239/1000*RUNNING*CKWH,2),"-")),"")</f>
        <v/>
      </c>
      <c r="AR239" s="130" t="str">
        <f t="shared" si="63"/>
        <v/>
      </c>
      <c r="AT239" s="104"/>
      <c r="AU239" s="130" t="str">
        <f t="shared" si="64"/>
        <v/>
      </c>
      <c r="AW239" s="129" t="str">
        <f t="shared" si="65"/>
        <v/>
      </c>
      <c r="AX239" s="127" t="str">
        <f t="shared" si="66"/>
        <v/>
      </c>
      <c r="AZ239" s="101" t="str">
        <f>IF(ISNUMBER(M239),IF(ISNUMBER(MATRIX!BU239),M239*MATRIX!BU239,"n/a"),"")</f>
        <v/>
      </c>
      <c r="BA239" s="72"/>
      <c r="BB239" s="72" t="str">
        <f>IF(ISNUMBER(M239),IF(ISNUMBER(MATRIX!BV239*AL239),M239*MATRIX!BV239*AL239,"n/a"),"")</f>
        <v/>
      </c>
      <c r="BC239" s="72"/>
      <c r="BD239" s="100" t="str">
        <f t="shared" si="67"/>
        <v/>
      </c>
      <c r="BE239" s="96"/>
      <c r="BF239" s="157" t="str">
        <f t="shared" si="68"/>
        <v/>
      </c>
      <c r="BG239" s="158" t="str">
        <f t="shared" si="69"/>
        <v/>
      </c>
      <c r="BI239" s="85" t="str">
        <f>IF(ISNUMBER(M239),IF(ISNUMBER(MATRIX!Y239),MATRIX!Y239,"n/a"),"")</f>
        <v/>
      </c>
      <c r="BJ239" s="86" t="str">
        <f t="shared" si="70"/>
        <v/>
      </c>
    </row>
    <row r="240" spans="1:62">
      <c r="A240" s="106" t="e">
        <f>MATRIX!A240</f>
        <v>#N/A</v>
      </c>
      <c r="B240" s="11" t="e">
        <f>IF(MATRIX!B240&lt;&gt;0,MATRIX!B240,"-")</f>
        <v>#N/A</v>
      </c>
      <c r="D240" t="b">
        <f>ISNUMBER(MATRIX!G240)</f>
        <v>0</v>
      </c>
      <c r="E240" t="b">
        <f>ISNUMBER(MATRIX!H240)</f>
        <v>0</v>
      </c>
      <c r="G240" t="e">
        <f>AND(WM&lt;=MATRIX!N240,MATRIX!N240&lt;=PIU*WM)</f>
        <v>#N/A</v>
      </c>
      <c r="H240" t="e">
        <f>AND(WM&lt;=MATRIX!O240,MATRIX!O240&lt;=PIU*WM)</f>
        <v>#N/A</v>
      </c>
      <c r="J240" s="1" t="e">
        <f>IF(AND(D240,G240),CEILING(ML/MATRIX!G240,1),"")</f>
        <v>#N/A</v>
      </c>
      <c r="K240" s="1" t="e">
        <f>IF(AND(E240,H240),CEILING(ML/MATRIX!H240,1),"")</f>
        <v>#N/A</v>
      </c>
      <c r="M240" s="64" t="e">
        <f t="shared" si="59"/>
        <v>#N/A</v>
      </c>
      <c r="O240" s="62" t="str">
        <f>IF(ISNUMBER(M240),M240*MATRIX!E240,"-")</f>
        <v>-</v>
      </c>
      <c r="Q240" s="66" t="str">
        <f>IF(ISNUMBER($M240),IF(KP="kg",M240*MATRIX!CC240,M240*MATRIX!CC240*2.2),"-")</f>
        <v>-</v>
      </c>
      <c r="R240" s="65" t="str">
        <f t="shared" si="60"/>
        <v/>
      </c>
      <c r="T240" s="1" t="str">
        <f>IF(AND(VI&lt;100,ISNUMBER(M240),D240),MATRIX!N240,IF(AND(VI&gt;=100,ISNUMBER(M240),E240),MATRIX!O240,""))</f>
        <v/>
      </c>
      <c r="V240" s="70" t="str">
        <f>IF(ISNUMBER(T240),IF(VI&lt;100,T240*M240*MATRIX!G240,T240*M240*MATRIX!H240),"")</f>
        <v/>
      </c>
      <c r="X240" s="40" t="str">
        <f>IF(ISNUMBER(M240),IF(ISNUMBER(MATRIX!U240),IF(MATRIX!U240-INT(MATRIX!U240)=0,MATRIX!U240,"("&amp;MATRIX!U240&amp;")"),"n/a"),"")</f>
        <v/>
      </c>
      <c r="Y240" s="77"/>
      <c r="Z240" s="81" t="str">
        <f>IF(ISNUMBER(M240), IF(ISNUMBER(MATRIX!AZ240),M240*MATRIX!AZ240,"n/a"),"")</f>
        <v/>
      </c>
      <c r="AA240" s="77"/>
      <c r="AB240" s="83" t="str">
        <f>IF(ISNUMBER($M240), IF(ISNUMBER(MATRIX!BB240),$M240*MATRIX!BB240,"n/a"),"")</f>
        <v/>
      </c>
      <c r="AC240" s="77"/>
      <c r="AD240" s="81" t="str">
        <f>IF(ISNUMBER($M240), IF(ISNUMBER(MATRIX!BJ240),M240*MATRIX!BJ240,"n/a"),"")</f>
        <v/>
      </c>
      <c r="AE240" s="77" t="s">
        <v>434</v>
      </c>
      <c r="AF240" s="83" t="str">
        <f>IF(ISNUMBER($M240), IF(ISNUMBER(MATRIX!BL240),$M240*MATRIX!BL240,"n/a"),"")</f>
        <v/>
      </c>
      <c r="AH240" s="223" t="str">
        <f>IF(ISNUMBER($M240), IF(MV&gt;200,IF(ISNUMBER(MATRIX!CL240),MATRIX!CL240,"n/a"),IF(ISNUMBER(MATRIX!CH240),MATRIX!CH240,"n/a")),"")</f>
        <v/>
      </c>
      <c r="AI240" s="1"/>
      <c r="AJ240" s="1" t="str">
        <f>IF(ISNUMBER(M240),IF(AND(ISNUMBER('HI-Z-OUTPUT'!AV240),'HI-Z-OUTPUT'!AV240&lt;&gt;0),'HI-Z-OUTPUT'!AV240,'Hi-Z-INPUT'!$K$7*'Hi-Z-INPUT'!$K$11),"")</f>
        <v/>
      </c>
      <c r="AK240" s="1"/>
      <c r="AL240" s="161" t="str">
        <f t="shared" si="61"/>
        <v/>
      </c>
      <c r="AM240" s="1"/>
      <c r="AN240" s="124" t="str">
        <f>IF(ISNUMBER($M240),IF(MV&lt;200,IF(ISNUMBER(MATRIX!BA240),ROUND(MATRIX!BA240/1000*IDLE*CKWH,2),"-"),IF(ISNUMBER(MATRIX!BK240),ROUND(MATRIX!BK240/1000*IDLE*CKWH,2),"-")),"")</f>
        <v/>
      </c>
      <c r="AO240" s="125" t="str">
        <f t="shared" si="62"/>
        <v/>
      </c>
      <c r="AQ240" s="104" t="str">
        <f>IF(ISNUMBER($M240),IF(MV&lt;200,IF(ISNUMBER(MATRIX!BC240),ROUND(MATRIX!BC240/1000*RUNNING*CKWH,2),"-"),IF(ISNUMBER(MATRIX!BM240),ROUND(MATRIX!BM240/1000*RUNNING*CKWH,2),"-")),"")</f>
        <v/>
      </c>
      <c r="AR240" s="130" t="str">
        <f t="shared" si="63"/>
        <v/>
      </c>
      <c r="AT240" s="104"/>
      <c r="AU240" s="130" t="str">
        <f t="shared" si="64"/>
        <v/>
      </c>
      <c r="AW240" s="129" t="str">
        <f t="shared" si="65"/>
        <v/>
      </c>
      <c r="AX240" s="127" t="str">
        <f t="shared" si="66"/>
        <v/>
      </c>
      <c r="AZ240" s="101" t="str">
        <f>IF(ISNUMBER(M240),IF(ISNUMBER(MATRIX!BU240),M240*MATRIX!BU240,"n/a"),"")</f>
        <v/>
      </c>
      <c r="BA240" s="72"/>
      <c r="BB240" s="72" t="str">
        <f>IF(ISNUMBER(M240),IF(ISNUMBER(MATRIX!BV240*AL240),M240*MATRIX!BV240*AL240,"n/a"),"")</f>
        <v/>
      </c>
      <c r="BC240" s="72"/>
      <c r="BD240" s="100" t="str">
        <f t="shared" si="67"/>
        <v/>
      </c>
      <c r="BE240" s="96"/>
      <c r="BF240" s="157" t="str">
        <f t="shared" si="68"/>
        <v/>
      </c>
      <c r="BG240" s="158" t="str">
        <f t="shared" si="69"/>
        <v/>
      </c>
      <c r="BI240" s="85" t="str">
        <f>IF(ISNUMBER(M240),IF(ISNUMBER(MATRIX!Y240),MATRIX!Y240,"n/a"),"")</f>
        <v/>
      </c>
      <c r="BJ240" s="86" t="str">
        <f t="shared" si="70"/>
        <v/>
      </c>
    </row>
    <row r="241" spans="1:62">
      <c r="A241" s="106" t="e">
        <f>MATRIX!A241</f>
        <v>#N/A</v>
      </c>
      <c r="B241" s="11" t="e">
        <f>IF(MATRIX!B241&lt;&gt;0,MATRIX!B241,"-")</f>
        <v>#N/A</v>
      </c>
      <c r="D241" t="b">
        <f>ISNUMBER(MATRIX!G241)</f>
        <v>0</v>
      </c>
      <c r="E241" t="b">
        <f>ISNUMBER(MATRIX!H241)</f>
        <v>0</v>
      </c>
      <c r="G241" t="e">
        <f>AND(WM&lt;=MATRIX!N241,MATRIX!N241&lt;=PIU*WM)</f>
        <v>#N/A</v>
      </c>
      <c r="H241" t="e">
        <f>AND(WM&lt;=MATRIX!O241,MATRIX!O241&lt;=PIU*WM)</f>
        <v>#N/A</v>
      </c>
      <c r="J241" s="1" t="e">
        <f>IF(AND(D241,G241),CEILING(ML/MATRIX!G241,1),"")</f>
        <v>#N/A</v>
      </c>
      <c r="K241" s="1" t="e">
        <f>IF(AND(E241,H241),CEILING(ML/MATRIX!H241,1),"")</f>
        <v>#N/A</v>
      </c>
      <c r="M241" s="64" t="e">
        <f t="shared" si="59"/>
        <v>#N/A</v>
      </c>
      <c r="O241" s="62" t="str">
        <f>IF(ISNUMBER(M241),M241*MATRIX!E241,"-")</f>
        <v>-</v>
      </c>
      <c r="Q241" s="66" t="str">
        <f>IF(ISNUMBER($M241),IF(KP="kg",M241*MATRIX!CC241,M241*MATRIX!CC241*2.2),"-")</f>
        <v>-</v>
      </c>
      <c r="R241" s="65" t="str">
        <f t="shared" si="60"/>
        <v/>
      </c>
      <c r="T241" s="1" t="str">
        <f>IF(AND(VI&lt;100,ISNUMBER(M241),D241),MATRIX!N241,IF(AND(VI&gt;=100,ISNUMBER(M241),E241),MATRIX!O241,""))</f>
        <v/>
      </c>
      <c r="V241" s="70" t="str">
        <f>IF(ISNUMBER(T241),IF(VI&lt;100,T241*M241*MATRIX!G241,T241*M241*MATRIX!H241),"")</f>
        <v/>
      </c>
      <c r="X241" s="40" t="str">
        <f>IF(ISNUMBER(M241),IF(ISNUMBER(MATRIX!U241),IF(MATRIX!U241-INT(MATRIX!U241)=0,MATRIX!U241,"("&amp;MATRIX!U241&amp;")"),"n/a"),"")</f>
        <v/>
      </c>
      <c r="Y241" s="77"/>
      <c r="Z241" s="81" t="str">
        <f>IF(ISNUMBER(M241), IF(ISNUMBER(MATRIX!AZ241),M241*MATRIX!AZ241,"n/a"),"")</f>
        <v/>
      </c>
      <c r="AA241" s="77"/>
      <c r="AB241" s="83" t="str">
        <f>IF(ISNUMBER($M241), IF(ISNUMBER(MATRIX!BB241),$M241*MATRIX!BB241,"n/a"),"")</f>
        <v/>
      </c>
      <c r="AC241" s="77"/>
      <c r="AD241" s="81" t="str">
        <f>IF(ISNUMBER($M241), IF(ISNUMBER(MATRIX!BJ241),M241*MATRIX!BJ241,"n/a"),"")</f>
        <v/>
      </c>
      <c r="AE241" s="77" t="s">
        <v>434</v>
      </c>
      <c r="AF241" s="83" t="str">
        <f>IF(ISNUMBER($M241), IF(ISNUMBER(MATRIX!BL241),$M241*MATRIX!BL241,"n/a"),"")</f>
        <v/>
      </c>
      <c r="AH241" s="223" t="str">
        <f>IF(ISNUMBER($M241), IF(MV&gt;200,IF(ISNUMBER(MATRIX!CL241),MATRIX!CL241,"n/a"),IF(ISNUMBER(MATRIX!CH241),MATRIX!CH241,"n/a")),"")</f>
        <v/>
      </c>
      <c r="AI241" s="1"/>
      <c r="AJ241" s="1" t="str">
        <f>IF(ISNUMBER(M241),IF(AND(ISNUMBER('HI-Z-OUTPUT'!AV241),'HI-Z-OUTPUT'!AV241&lt;&gt;0),'HI-Z-OUTPUT'!AV241,'Hi-Z-INPUT'!$K$7*'Hi-Z-INPUT'!$K$11),"")</f>
        <v/>
      </c>
      <c r="AK241" s="1"/>
      <c r="AL241" s="161" t="str">
        <f t="shared" si="61"/>
        <v/>
      </c>
      <c r="AM241" s="1"/>
      <c r="AN241" s="124" t="str">
        <f>IF(ISNUMBER($M241),IF(MV&lt;200,IF(ISNUMBER(MATRIX!BA241),ROUND(MATRIX!BA241/1000*IDLE*CKWH,2),"-"),IF(ISNUMBER(MATRIX!BK241),ROUND(MATRIX!BK241/1000*IDLE*CKWH,2),"-")),"")</f>
        <v/>
      </c>
      <c r="AO241" s="125" t="str">
        <f t="shared" si="62"/>
        <v/>
      </c>
      <c r="AQ241" s="104" t="str">
        <f>IF(ISNUMBER($M241),IF(MV&lt;200,IF(ISNUMBER(MATRIX!BC241),ROUND(MATRIX!BC241/1000*RUNNING*CKWH,2),"-"),IF(ISNUMBER(MATRIX!BM241),ROUND(MATRIX!BM241/1000*RUNNING*CKWH,2),"-")),"")</f>
        <v/>
      </c>
      <c r="AR241" s="130" t="str">
        <f t="shared" si="63"/>
        <v/>
      </c>
      <c r="AT241" s="104"/>
      <c r="AU241" s="130" t="str">
        <f t="shared" si="64"/>
        <v/>
      </c>
      <c r="AW241" s="129" t="str">
        <f t="shared" si="65"/>
        <v/>
      </c>
      <c r="AX241" s="127" t="str">
        <f t="shared" si="66"/>
        <v/>
      </c>
      <c r="AZ241" s="101" t="str">
        <f>IF(ISNUMBER(M241),IF(ISNUMBER(MATRIX!BU241),M241*MATRIX!BU241,"n/a"),"")</f>
        <v/>
      </c>
      <c r="BA241" s="72"/>
      <c r="BB241" s="72" t="str">
        <f>IF(ISNUMBER(M241),IF(ISNUMBER(MATRIX!BV241*AL241),M241*MATRIX!BV241*AL241,"n/a"),"")</f>
        <v/>
      </c>
      <c r="BC241" s="72"/>
      <c r="BD241" s="100" t="str">
        <f t="shared" si="67"/>
        <v/>
      </c>
      <c r="BE241" s="96"/>
      <c r="BF241" s="157" t="str">
        <f t="shared" si="68"/>
        <v/>
      </c>
      <c r="BG241" s="158" t="str">
        <f t="shared" si="69"/>
        <v/>
      </c>
      <c r="BI241" s="85" t="str">
        <f>IF(ISNUMBER(M241),IF(ISNUMBER(MATRIX!Y241),MATRIX!Y241,"n/a"),"")</f>
        <v/>
      </c>
      <c r="BJ241" s="86" t="str">
        <f t="shared" si="70"/>
        <v/>
      </c>
    </row>
    <row r="242" spans="1:62">
      <c r="A242" s="106" t="e">
        <f>MATRIX!A242</f>
        <v>#N/A</v>
      </c>
      <c r="B242" s="11" t="e">
        <f>IF(MATRIX!B242&lt;&gt;0,MATRIX!B242,"-")</f>
        <v>#N/A</v>
      </c>
      <c r="D242" t="b">
        <f>ISNUMBER(MATRIX!G242)</f>
        <v>0</v>
      </c>
      <c r="E242" t="b">
        <f>ISNUMBER(MATRIX!H242)</f>
        <v>0</v>
      </c>
      <c r="G242" t="e">
        <f>AND(WM&lt;=MATRIX!N242,MATRIX!N242&lt;=PIU*WM)</f>
        <v>#N/A</v>
      </c>
      <c r="H242" t="e">
        <f>AND(WM&lt;=MATRIX!O242,MATRIX!O242&lt;=PIU*WM)</f>
        <v>#N/A</v>
      </c>
      <c r="J242" s="1" t="e">
        <f>IF(AND(D242,G242),CEILING(ML/MATRIX!G242,1),"")</f>
        <v>#N/A</v>
      </c>
      <c r="K242" s="1" t="e">
        <f>IF(AND(E242,H242),CEILING(ML/MATRIX!H242,1),"")</f>
        <v>#N/A</v>
      </c>
      <c r="M242" s="64" t="e">
        <f t="shared" si="59"/>
        <v>#N/A</v>
      </c>
      <c r="O242" s="62" t="str">
        <f>IF(ISNUMBER(M242),M242*MATRIX!E242,"-")</f>
        <v>-</v>
      </c>
      <c r="Q242" s="66" t="str">
        <f>IF(ISNUMBER($M242),IF(KP="kg",M242*MATRIX!CC242,M242*MATRIX!CC242*2.2),"-")</f>
        <v>-</v>
      </c>
      <c r="R242" s="65" t="str">
        <f t="shared" si="60"/>
        <v/>
      </c>
      <c r="T242" s="1" t="str">
        <f>IF(AND(VI&lt;100,ISNUMBER(M242),D242),MATRIX!N242,IF(AND(VI&gt;=100,ISNUMBER(M242),E242),MATRIX!O242,""))</f>
        <v/>
      </c>
      <c r="V242" s="70" t="str">
        <f>IF(ISNUMBER(T242),IF(VI&lt;100,T242*M242*MATRIX!G242,T242*M242*MATRIX!H242),"")</f>
        <v/>
      </c>
      <c r="X242" s="40" t="str">
        <f>IF(ISNUMBER(M242),IF(ISNUMBER(MATRIX!U242),IF(MATRIX!U242-INT(MATRIX!U242)=0,MATRIX!U242,"("&amp;MATRIX!U242&amp;")"),"n/a"),"")</f>
        <v/>
      </c>
      <c r="Y242" s="77"/>
      <c r="Z242" s="81" t="str">
        <f>IF(ISNUMBER(M242), IF(ISNUMBER(MATRIX!AZ242),M242*MATRIX!AZ242,"n/a"),"")</f>
        <v/>
      </c>
      <c r="AA242" s="77"/>
      <c r="AB242" s="83" t="str">
        <f>IF(ISNUMBER($M242), IF(ISNUMBER(MATRIX!BB242),$M242*MATRIX!BB242,"n/a"),"")</f>
        <v/>
      </c>
      <c r="AC242" s="77"/>
      <c r="AD242" s="81" t="str">
        <f>IF(ISNUMBER($M242), IF(ISNUMBER(MATRIX!BJ242),M242*MATRIX!BJ242,"n/a"),"")</f>
        <v/>
      </c>
      <c r="AE242" s="77" t="s">
        <v>434</v>
      </c>
      <c r="AF242" s="83" t="str">
        <f>IF(ISNUMBER($M242), IF(ISNUMBER(MATRIX!BL242),$M242*MATRIX!BL242,"n/a"),"")</f>
        <v/>
      </c>
      <c r="AH242" s="223" t="str">
        <f>IF(ISNUMBER($M242), IF(MV&gt;200,IF(ISNUMBER(MATRIX!CL242),MATRIX!CL242,"n/a"),IF(ISNUMBER(MATRIX!CH242),MATRIX!CH242,"n/a")),"")</f>
        <v/>
      </c>
      <c r="AI242" s="1"/>
      <c r="AJ242" s="1" t="str">
        <f>IF(ISNUMBER(M242),IF(AND(ISNUMBER('HI-Z-OUTPUT'!AV242),'HI-Z-OUTPUT'!AV242&lt;&gt;0),'HI-Z-OUTPUT'!AV242,'Hi-Z-INPUT'!$K$7*'Hi-Z-INPUT'!$K$11),"")</f>
        <v/>
      </c>
      <c r="AK242" s="1"/>
      <c r="AL242" s="161" t="str">
        <f t="shared" si="61"/>
        <v/>
      </c>
      <c r="AM242" s="1"/>
      <c r="AN242" s="124" t="str">
        <f>IF(ISNUMBER($M242),IF(MV&lt;200,IF(ISNUMBER(MATRIX!BA242),ROUND(MATRIX!BA242/1000*IDLE*CKWH,2),"-"),IF(ISNUMBER(MATRIX!BK242),ROUND(MATRIX!BK242/1000*IDLE*CKWH,2),"-")),"")</f>
        <v/>
      </c>
      <c r="AO242" s="125" t="str">
        <f t="shared" si="62"/>
        <v/>
      </c>
      <c r="AQ242" s="104" t="str">
        <f>IF(ISNUMBER($M242),IF(MV&lt;200,IF(ISNUMBER(MATRIX!BC242),ROUND(MATRIX!BC242/1000*RUNNING*CKWH,2),"-"),IF(ISNUMBER(MATRIX!BM242),ROUND(MATRIX!BM242/1000*RUNNING*CKWH,2),"-")),"")</f>
        <v/>
      </c>
      <c r="AR242" s="130" t="str">
        <f t="shared" si="63"/>
        <v/>
      </c>
      <c r="AT242" s="104"/>
      <c r="AU242" s="130" t="str">
        <f t="shared" si="64"/>
        <v/>
      </c>
      <c r="AW242" s="129" t="str">
        <f t="shared" si="65"/>
        <v/>
      </c>
      <c r="AX242" s="127" t="str">
        <f t="shared" si="66"/>
        <v/>
      </c>
      <c r="AZ242" s="101" t="str">
        <f>IF(ISNUMBER(M242),IF(ISNUMBER(MATRIX!BU242),M242*MATRIX!BU242,"n/a"),"")</f>
        <v/>
      </c>
      <c r="BA242" s="72"/>
      <c r="BB242" s="72" t="str">
        <f>IF(ISNUMBER(M242),IF(ISNUMBER(MATRIX!BV242*AL242),M242*MATRIX!BV242*AL242,"n/a"),"")</f>
        <v/>
      </c>
      <c r="BC242" s="72"/>
      <c r="BD242" s="100" t="str">
        <f t="shared" si="67"/>
        <v/>
      </c>
      <c r="BE242" s="96"/>
      <c r="BF242" s="157" t="str">
        <f t="shared" si="68"/>
        <v/>
      </c>
      <c r="BG242" s="158" t="str">
        <f t="shared" si="69"/>
        <v/>
      </c>
      <c r="BI242" s="85" t="str">
        <f>IF(ISNUMBER(M242),IF(ISNUMBER(MATRIX!Y242),MATRIX!Y242,"n/a"),"")</f>
        <v/>
      </c>
      <c r="BJ242" s="86" t="str">
        <f t="shared" si="70"/>
        <v/>
      </c>
    </row>
    <row r="243" spans="1:62">
      <c r="A243" s="106" t="e">
        <f>MATRIX!A243</f>
        <v>#N/A</v>
      </c>
      <c r="B243" s="11" t="e">
        <f>IF(MATRIX!B243&lt;&gt;0,MATRIX!B243,"-")</f>
        <v>#N/A</v>
      </c>
      <c r="D243" t="b">
        <f>ISNUMBER(MATRIX!G243)</f>
        <v>0</v>
      </c>
      <c r="E243" t="b">
        <f>ISNUMBER(MATRIX!H243)</f>
        <v>0</v>
      </c>
      <c r="G243" t="e">
        <f>AND(WM&lt;=MATRIX!N243,MATRIX!N243&lt;=PIU*WM)</f>
        <v>#N/A</v>
      </c>
      <c r="H243" t="e">
        <f>AND(WM&lt;=MATRIX!O243,MATRIX!O243&lt;=PIU*WM)</f>
        <v>#N/A</v>
      </c>
      <c r="J243" s="1" t="e">
        <f>IF(AND(D243,G243),CEILING(ML/MATRIX!G243,1),"")</f>
        <v>#N/A</v>
      </c>
      <c r="K243" s="1" t="e">
        <f>IF(AND(E243,H243),CEILING(ML/MATRIX!H243,1),"")</f>
        <v>#N/A</v>
      </c>
      <c r="M243" s="64" t="e">
        <f t="shared" si="59"/>
        <v>#N/A</v>
      </c>
      <c r="O243" s="62" t="str">
        <f>IF(ISNUMBER(M243),M243*MATRIX!E243,"-")</f>
        <v>-</v>
      </c>
      <c r="Q243" s="66" t="str">
        <f>IF(ISNUMBER($M243),IF(KP="kg",M243*MATRIX!CC243,M243*MATRIX!CC243*2.2),"-")</f>
        <v>-</v>
      </c>
      <c r="R243" s="65" t="str">
        <f t="shared" si="60"/>
        <v/>
      </c>
      <c r="T243" s="1" t="str">
        <f>IF(AND(VI&lt;100,ISNUMBER(M243),D243),MATRIX!N243,IF(AND(VI&gt;=100,ISNUMBER(M243),E243),MATRIX!O243,""))</f>
        <v/>
      </c>
      <c r="V243" s="70" t="str">
        <f>IF(ISNUMBER(T243),IF(VI&lt;100,T243*M243*MATRIX!G243,T243*M243*MATRIX!H243),"")</f>
        <v/>
      </c>
      <c r="X243" s="40" t="str">
        <f>IF(ISNUMBER(M243),IF(ISNUMBER(MATRIX!U243),IF(MATRIX!U243-INT(MATRIX!U243)=0,MATRIX!U243,"("&amp;MATRIX!U243&amp;")"),"n/a"),"")</f>
        <v/>
      </c>
      <c r="Y243" s="77"/>
      <c r="Z243" s="81" t="str">
        <f>IF(ISNUMBER(M243), IF(ISNUMBER(MATRIX!AZ243),M243*MATRIX!AZ243,"n/a"),"")</f>
        <v/>
      </c>
      <c r="AA243" s="77"/>
      <c r="AB243" s="83" t="str">
        <f>IF(ISNUMBER($M243), IF(ISNUMBER(MATRIX!BB243),$M243*MATRIX!BB243,"n/a"),"")</f>
        <v/>
      </c>
      <c r="AC243" s="77"/>
      <c r="AD243" s="81" t="str">
        <f>IF(ISNUMBER($M243), IF(ISNUMBER(MATRIX!BJ243),M243*MATRIX!BJ243,"n/a"),"")</f>
        <v/>
      </c>
      <c r="AE243" s="77" t="s">
        <v>434</v>
      </c>
      <c r="AF243" s="83" t="str">
        <f>IF(ISNUMBER($M243), IF(ISNUMBER(MATRIX!BL243),$M243*MATRIX!BL243,"n/a"),"")</f>
        <v/>
      </c>
      <c r="AH243" s="223" t="str">
        <f>IF(ISNUMBER($M243), IF(MV&gt;200,IF(ISNUMBER(MATRIX!CL243),MATRIX!CL243,"n/a"),IF(ISNUMBER(MATRIX!CH243),MATRIX!CH243,"n/a")),"")</f>
        <v/>
      </c>
      <c r="AI243" s="1"/>
      <c r="AJ243" s="1" t="str">
        <f>IF(ISNUMBER(M243),IF(AND(ISNUMBER('HI-Z-OUTPUT'!AV243),'HI-Z-OUTPUT'!AV243&lt;&gt;0),'HI-Z-OUTPUT'!AV243,'Hi-Z-INPUT'!$K$7*'Hi-Z-INPUT'!$K$11),"")</f>
        <v/>
      </c>
      <c r="AK243" s="1"/>
      <c r="AL243" s="161" t="str">
        <f t="shared" si="61"/>
        <v/>
      </c>
      <c r="AM243" s="1"/>
      <c r="AN243" s="124" t="str">
        <f>IF(ISNUMBER($M243),IF(MV&lt;200,IF(ISNUMBER(MATRIX!BA243),ROUND(MATRIX!BA243/1000*IDLE*CKWH,2),"-"),IF(ISNUMBER(MATRIX!BK243),ROUND(MATRIX!BK243/1000*IDLE*CKWH,2),"-")),"")</f>
        <v/>
      </c>
      <c r="AO243" s="125" t="str">
        <f t="shared" si="62"/>
        <v/>
      </c>
      <c r="AQ243" s="104" t="str">
        <f>IF(ISNUMBER($M243),IF(MV&lt;200,IF(ISNUMBER(MATRIX!BC243),ROUND(MATRIX!BC243/1000*RUNNING*CKWH,2),"-"),IF(ISNUMBER(MATRIX!BM243),ROUND(MATRIX!BM243/1000*RUNNING*CKWH,2),"-")),"")</f>
        <v/>
      </c>
      <c r="AR243" s="130" t="str">
        <f t="shared" si="63"/>
        <v/>
      </c>
      <c r="AT243" s="104"/>
      <c r="AU243" s="130" t="str">
        <f t="shared" si="64"/>
        <v/>
      </c>
      <c r="AW243" s="129" t="str">
        <f t="shared" si="65"/>
        <v/>
      </c>
      <c r="AX243" s="127" t="str">
        <f t="shared" si="66"/>
        <v/>
      </c>
      <c r="AZ243" s="101" t="str">
        <f>IF(ISNUMBER(M243),IF(ISNUMBER(MATRIX!BU243),M243*MATRIX!BU243,"n/a"),"")</f>
        <v/>
      </c>
      <c r="BA243" s="72"/>
      <c r="BB243" s="72" t="str">
        <f>IF(ISNUMBER(M243),IF(ISNUMBER(MATRIX!BV243*AL243),M243*MATRIX!BV243*AL243,"n/a"),"")</f>
        <v/>
      </c>
      <c r="BC243" s="72"/>
      <c r="BD243" s="100" t="str">
        <f t="shared" si="67"/>
        <v/>
      </c>
      <c r="BE243" s="96"/>
      <c r="BF243" s="157" t="str">
        <f t="shared" si="68"/>
        <v/>
      </c>
      <c r="BG243" s="158" t="str">
        <f t="shared" si="69"/>
        <v/>
      </c>
      <c r="BI243" s="85" t="str">
        <f>IF(ISNUMBER(M243),IF(ISNUMBER(MATRIX!Y243),MATRIX!Y243,"n/a"),"")</f>
        <v/>
      </c>
      <c r="BJ243" s="86" t="str">
        <f t="shared" si="70"/>
        <v/>
      </c>
    </row>
    <row r="244" spans="1:62">
      <c r="A244" s="106" t="e">
        <f>MATRIX!A244</f>
        <v>#N/A</v>
      </c>
      <c r="B244" s="11" t="e">
        <f>IF(MATRIX!B244&lt;&gt;0,MATRIX!B244,"-")</f>
        <v>#N/A</v>
      </c>
      <c r="D244" t="b">
        <f>ISNUMBER(MATRIX!G244)</f>
        <v>0</v>
      </c>
      <c r="E244" t="b">
        <f>ISNUMBER(MATRIX!H244)</f>
        <v>0</v>
      </c>
      <c r="G244" t="e">
        <f>AND(WM&lt;=MATRIX!N244,MATRIX!N244&lt;=PIU*WM)</f>
        <v>#N/A</v>
      </c>
      <c r="H244" t="e">
        <f>AND(WM&lt;=MATRIX!O244,MATRIX!O244&lt;=PIU*WM)</f>
        <v>#N/A</v>
      </c>
      <c r="J244" s="1" t="e">
        <f>IF(AND(D244,G244),CEILING(ML/MATRIX!G244,1),"")</f>
        <v>#N/A</v>
      </c>
      <c r="K244" s="1" t="e">
        <f>IF(AND(E244,H244),CEILING(ML/MATRIX!H244,1),"")</f>
        <v>#N/A</v>
      </c>
      <c r="M244" s="64" t="e">
        <f t="shared" si="59"/>
        <v>#N/A</v>
      </c>
      <c r="O244" s="62" t="str">
        <f>IF(ISNUMBER(M244),M244*MATRIX!E244,"-")</f>
        <v>-</v>
      </c>
      <c r="Q244" s="66" t="str">
        <f>IF(ISNUMBER($M244),IF(KP="kg",M244*MATRIX!CC244,M244*MATRIX!CC244*2.2),"-")</f>
        <v>-</v>
      </c>
      <c r="R244" s="65" t="str">
        <f t="shared" si="60"/>
        <v/>
      </c>
      <c r="T244" s="1" t="str">
        <f>IF(AND(VI&lt;100,ISNUMBER(M244),D244),MATRIX!N244,IF(AND(VI&gt;=100,ISNUMBER(M244),E244),MATRIX!O244,""))</f>
        <v/>
      </c>
      <c r="V244" s="70" t="str">
        <f>IF(ISNUMBER(T244),IF(VI&lt;100,T244*M244*MATRIX!G244,T244*M244*MATRIX!H244),"")</f>
        <v/>
      </c>
      <c r="X244" s="40" t="str">
        <f>IF(ISNUMBER(M244),IF(ISNUMBER(MATRIX!U244),IF(MATRIX!U244-INT(MATRIX!U244)=0,MATRIX!U244,"("&amp;MATRIX!U244&amp;")"),"n/a"),"")</f>
        <v/>
      </c>
      <c r="Y244" s="77"/>
      <c r="Z244" s="81" t="str">
        <f>IF(ISNUMBER(M244), IF(ISNUMBER(MATRIX!AZ244),M244*MATRIX!AZ244,"n/a"),"")</f>
        <v/>
      </c>
      <c r="AA244" s="77"/>
      <c r="AB244" s="83" t="str">
        <f>IF(ISNUMBER($M244), IF(ISNUMBER(MATRIX!BB244),$M244*MATRIX!BB244,"n/a"),"")</f>
        <v/>
      </c>
      <c r="AC244" s="77"/>
      <c r="AD244" s="81" t="str">
        <f>IF(ISNUMBER($M244), IF(ISNUMBER(MATRIX!BJ244),M244*MATRIX!BJ244,"n/a"),"")</f>
        <v/>
      </c>
      <c r="AE244" s="77" t="s">
        <v>434</v>
      </c>
      <c r="AF244" s="83" t="str">
        <f>IF(ISNUMBER($M244), IF(ISNUMBER(MATRIX!BL244),$M244*MATRIX!BL244,"n/a"),"")</f>
        <v/>
      </c>
      <c r="AH244" s="223" t="str">
        <f>IF(ISNUMBER($M244), IF(MV&gt;200,IF(ISNUMBER(MATRIX!CL244),MATRIX!CL244,"n/a"),IF(ISNUMBER(MATRIX!CH244),MATRIX!CH244,"n/a")),"")</f>
        <v/>
      </c>
      <c r="AI244" s="1"/>
      <c r="AJ244" s="1" t="str">
        <f>IF(ISNUMBER(M244),IF(AND(ISNUMBER('HI-Z-OUTPUT'!AV244),'HI-Z-OUTPUT'!AV244&lt;&gt;0),'HI-Z-OUTPUT'!AV244,'Hi-Z-INPUT'!$K$7*'Hi-Z-INPUT'!$K$11),"")</f>
        <v/>
      </c>
      <c r="AK244" s="1"/>
      <c r="AL244" s="161" t="str">
        <f t="shared" si="61"/>
        <v/>
      </c>
      <c r="AM244" s="1"/>
      <c r="AN244" s="124" t="str">
        <f>IF(ISNUMBER($M244),IF(MV&lt;200,IF(ISNUMBER(MATRIX!BA244),ROUND(MATRIX!BA244/1000*IDLE*CKWH,2),"-"),IF(ISNUMBER(MATRIX!BK244),ROUND(MATRIX!BK244/1000*IDLE*CKWH,2),"-")),"")</f>
        <v/>
      </c>
      <c r="AO244" s="125" t="str">
        <f t="shared" si="62"/>
        <v/>
      </c>
      <c r="AQ244" s="104" t="str">
        <f>IF(ISNUMBER($M244),IF(MV&lt;200,IF(ISNUMBER(MATRIX!BC244),ROUND(MATRIX!BC244/1000*RUNNING*CKWH,2),"-"),IF(ISNUMBER(MATRIX!BM244),ROUND(MATRIX!BM244/1000*RUNNING*CKWH,2),"-")),"")</f>
        <v/>
      </c>
      <c r="AR244" s="130" t="str">
        <f t="shared" si="63"/>
        <v/>
      </c>
      <c r="AT244" s="104"/>
      <c r="AU244" s="130" t="str">
        <f t="shared" si="64"/>
        <v/>
      </c>
      <c r="AW244" s="129" t="str">
        <f t="shared" si="65"/>
        <v/>
      </c>
      <c r="AX244" s="127" t="str">
        <f t="shared" si="66"/>
        <v/>
      </c>
      <c r="AZ244" s="101" t="str">
        <f>IF(ISNUMBER(M244),IF(ISNUMBER(MATRIX!BU244),M244*MATRIX!BU244,"n/a"),"")</f>
        <v/>
      </c>
      <c r="BA244" s="72"/>
      <c r="BB244" s="72" t="str">
        <f>IF(ISNUMBER(M244),IF(ISNUMBER(MATRIX!BV244*AL244),M244*MATRIX!BV244*AL244,"n/a"),"")</f>
        <v/>
      </c>
      <c r="BC244" s="72"/>
      <c r="BD244" s="100" t="str">
        <f t="shared" si="67"/>
        <v/>
      </c>
      <c r="BE244" s="96"/>
      <c r="BF244" s="157" t="str">
        <f t="shared" si="68"/>
        <v/>
      </c>
      <c r="BG244" s="158" t="str">
        <f t="shared" si="69"/>
        <v/>
      </c>
      <c r="BI244" s="85" t="str">
        <f>IF(ISNUMBER(M244),IF(ISNUMBER(MATRIX!Y244),MATRIX!Y244,"n/a"),"")</f>
        <v/>
      </c>
      <c r="BJ244" s="86" t="str">
        <f t="shared" si="70"/>
        <v/>
      </c>
    </row>
    <row r="245" spans="1:62">
      <c r="A245" s="106" t="e">
        <f>MATRIX!A245</f>
        <v>#N/A</v>
      </c>
      <c r="B245" s="11" t="e">
        <f>IF(MATRIX!B245&lt;&gt;0,MATRIX!B245,"-")</f>
        <v>#N/A</v>
      </c>
      <c r="D245" t="b">
        <f>ISNUMBER(MATRIX!G245)</f>
        <v>0</v>
      </c>
      <c r="E245" t="b">
        <f>ISNUMBER(MATRIX!H245)</f>
        <v>0</v>
      </c>
      <c r="G245" t="e">
        <f>AND(WM&lt;=MATRIX!N245,MATRIX!N245&lt;=PIU*WM)</f>
        <v>#N/A</v>
      </c>
      <c r="H245" t="e">
        <f>AND(WM&lt;=MATRIX!O245,MATRIX!O245&lt;=PIU*WM)</f>
        <v>#N/A</v>
      </c>
      <c r="J245" s="1" t="e">
        <f>IF(AND(D245,G245),CEILING(ML/MATRIX!G245,1),"")</f>
        <v>#N/A</v>
      </c>
      <c r="K245" s="1" t="e">
        <f>IF(AND(E245,H245),CEILING(ML/MATRIX!H245,1),"")</f>
        <v>#N/A</v>
      </c>
      <c r="M245" s="64" t="e">
        <f t="shared" si="59"/>
        <v>#N/A</v>
      </c>
      <c r="O245" s="62" t="str">
        <f>IF(ISNUMBER(M245),M245*MATRIX!E245,"-")</f>
        <v>-</v>
      </c>
      <c r="Q245" s="66" t="str">
        <f>IF(ISNUMBER($M245),IF(KP="kg",M245*MATRIX!CC245,M245*MATRIX!CC245*2.2),"-")</f>
        <v>-</v>
      </c>
      <c r="R245" s="65" t="str">
        <f t="shared" si="60"/>
        <v/>
      </c>
      <c r="T245" s="1" t="str">
        <f>IF(AND(VI&lt;100,ISNUMBER(M245),D245),MATRIX!N245,IF(AND(VI&gt;=100,ISNUMBER(M245),E245),MATRIX!O245,""))</f>
        <v/>
      </c>
      <c r="V245" s="70" t="str">
        <f>IF(ISNUMBER(T245),IF(VI&lt;100,T245*M245*MATRIX!G245,T245*M245*MATRIX!H245),"")</f>
        <v/>
      </c>
      <c r="X245" s="40" t="str">
        <f>IF(ISNUMBER(M245),IF(ISNUMBER(MATRIX!U245),IF(MATRIX!U245-INT(MATRIX!U245)=0,MATRIX!U245,"("&amp;MATRIX!U245&amp;")"),"n/a"),"")</f>
        <v/>
      </c>
      <c r="Y245" s="77"/>
      <c r="Z245" s="81" t="str">
        <f>IF(ISNUMBER(M245), IF(ISNUMBER(MATRIX!AZ245),M245*MATRIX!AZ245,"n/a"),"")</f>
        <v/>
      </c>
      <c r="AA245" s="77"/>
      <c r="AB245" s="83" t="str">
        <f>IF(ISNUMBER($M245), IF(ISNUMBER(MATRIX!BB245),$M245*MATRIX!BB245,"n/a"),"")</f>
        <v/>
      </c>
      <c r="AC245" s="77"/>
      <c r="AD245" s="81" t="str">
        <f>IF(ISNUMBER($M245), IF(ISNUMBER(MATRIX!BJ245),M245*MATRIX!BJ245,"n/a"),"")</f>
        <v/>
      </c>
      <c r="AE245" s="77" t="s">
        <v>434</v>
      </c>
      <c r="AF245" s="83" t="str">
        <f>IF(ISNUMBER($M245), IF(ISNUMBER(MATRIX!BL245),$M245*MATRIX!BL245,"n/a"),"")</f>
        <v/>
      </c>
      <c r="AH245" s="223" t="str">
        <f>IF(ISNUMBER($M245), IF(MV&gt;200,IF(ISNUMBER(MATRIX!CL245),MATRIX!CL245,"n/a"),IF(ISNUMBER(MATRIX!CH245),MATRIX!CH245,"n/a")),"")</f>
        <v/>
      </c>
      <c r="AI245" s="1"/>
      <c r="AJ245" s="1" t="str">
        <f>IF(ISNUMBER(M245),IF(AND(ISNUMBER('HI-Z-OUTPUT'!AV245),'HI-Z-OUTPUT'!AV245&lt;&gt;0),'HI-Z-OUTPUT'!AV245,'Hi-Z-INPUT'!$K$7*'Hi-Z-INPUT'!$K$11),"")</f>
        <v/>
      </c>
      <c r="AK245" s="1"/>
      <c r="AL245" s="161" t="str">
        <f t="shared" si="61"/>
        <v/>
      </c>
      <c r="AM245" s="1"/>
      <c r="AN245" s="124" t="str">
        <f>IF(ISNUMBER($M245),IF(MV&lt;200,IF(ISNUMBER(MATRIX!BA245),ROUND(MATRIX!BA245/1000*IDLE*CKWH,2),"-"),IF(ISNUMBER(MATRIX!BK245),ROUND(MATRIX!BK245/1000*IDLE*CKWH,2),"-")),"")</f>
        <v/>
      </c>
      <c r="AO245" s="125" t="str">
        <f t="shared" si="62"/>
        <v/>
      </c>
      <c r="AQ245" s="104" t="str">
        <f>IF(ISNUMBER($M245),IF(MV&lt;200,IF(ISNUMBER(MATRIX!BC245),ROUND(MATRIX!BC245/1000*RUNNING*CKWH,2),"-"),IF(ISNUMBER(MATRIX!BM245),ROUND(MATRIX!BM245/1000*RUNNING*CKWH,2),"-")),"")</f>
        <v/>
      </c>
      <c r="AR245" s="130" t="str">
        <f t="shared" si="63"/>
        <v/>
      </c>
      <c r="AT245" s="104"/>
      <c r="AU245" s="130" t="str">
        <f t="shared" si="64"/>
        <v/>
      </c>
      <c r="AW245" s="129" t="str">
        <f t="shared" si="65"/>
        <v/>
      </c>
      <c r="AX245" s="127" t="str">
        <f t="shared" si="66"/>
        <v/>
      </c>
      <c r="AZ245" s="101" t="str">
        <f>IF(ISNUMBER(M245),IF(ISNUMBER(MATRIX!BU245),M245*MATRIX!BU245,"n/a"),"")</f>
        <v/>
      </c>
      <c r="BA245" s="72"/>
      <c r="BB245" s="72" t="str">
        <f>IF(ISNUMBER(M245),IF(ISNUMBER(MATRIX!BV245*AL245),M245*MATRIX!BV245*AL245,"n/a"),"")</f>
        <v/>
      </c>
      <c r="BC245" s="72"/>
      <c r="BD245" s="100" t="str">
        <f t="shared" si="67"/>
        <v/>
      </c>
      <c r="BE245" s="96"/>
      <c r="BF245" s="157" t="str">
        <f t="shared" si="68"/>
        <v/>
      </c>
      <c r="BG245" s="158" t="str">
        <f t="shared" si="69"/>
        <v/>
      </c>
      <c r="BI245" s="85" t="str">
        <f>IF(ISNUMBER(M245),IF(ISNUMBER(MATRIX!Y245),MATRIX!Y245,"n/a"),"")</f>
        <v/>
      </c>
      <c r="BJ245" s="86" t="str">
        <f t="shared" si="70"/>
        <v/>
      </c>
    </row>
    <row r="246" spans="1:62">
      <c r="A246" s="106" t="e">
        <f>MATRIX!A246</f>
        <v>#N/A</v>
      </c>
      <c r="B246" s="11" t="e">
        <f>IF(MATRIX!B246&lt;&gt;0,MATRIX!B246,"-")</f>
        <v>#N/A</v>
      </c>
      <c r="D246" t="b">
        <f>ISNUMBER(MATRIX!G246)</f>
        <v>0</v>
      </c>
      <c r="E246" t="b">
        <f>ISNUMBER(MATRIX!H246)</f>
        <v>0</v>
      </c>
      <c r="G246" t="e">
        <f>AND(WM&lt;=MATRIX!N246,MATRIX!N246&lt;=PIU*WM)</f>
        <v>#N/A</v>
      </c>
      <c r="H246" t="e">
        <f>AND(WM&lt;=MATRIX!O246,MATRIX!O246&lt;=PIU*WM)</f>
        <v>#N/A</v>
      </c>
      <c r="J246" s="1" t="e">
        <f>IF(AND(D246,G246),CEILING(ML/MATRIX!G246,1),"")</f>
        <v>#N/A</v>
      </c>
      <c r="K246" s="1" t="e">
        <f>IF(AND(E246,H246),CEILING(ML/MATRIX!H246,1),"")</f>
        <v>#N/A</v>
      </c>
      <c r="M246" s="64" t="e">
        <f t="shared" si="59"/>
        <v>#N/A</v>
      </c>
      <c r="O246" s="62" t="str">
        <f>IF(ISNUMBER(M246),M246*MATRIX!E246,"-")</f>
        <v>-</v>
      </c>
      <c r="Q246" s="66" t="str">
        <f>IF(ISNUMBER($M246),IF(KP="kg",M246*MATRIX!CC246,M246*MATRIX!CC246*2.2),"-")</f>
        <v>-</v>
      </c>
      <c r="R246" s="65" t="str">
        <f t="shared" si="60"/>
        <v/>
      </c>
      <c r="T246" s="1" t="str">
        <f>IF(AND(VI&lt;100,ISNUMBER(M246),D246),MATRIX!N246,IF(AND(VI&gt;=100,ISNUMBER(M246),E246),MATRIX!O246,""))</f>
        <v/>
      </c>
      <c r="V246" s="70" t="str">
        <f>IF(ISNUMBER(T246),IF(VI&lt;100,T246*M246*MATRIX!G246,T246*M246*MATRIX!H246),"")</f>
        <v/>
      </c>
      <c r="X246" s="40" t="str">
        <f>IF(ISNUMBER(M246),IF(ISNUMBER(MATRIX!U246),IF(MATRIX!U246-INT(MATRIX!U246)=0,MATRIX!U246,"("&amp;MATRIX!U246&amp;")"),"n/a"),"")</f>
        <v/>
      </c>
      <c r="Y246" s="77"/>
      <c r="Z246" s="81" t="str">
        <f>IF(ISNUMBER(M246), IF(ISNUMBER(MATRIX!AZ246),M246*MATRIX!AZ246,"n/a"),"")</f>
        <v/>
      </c>
      <c r="AA246" s="77"/>
      <c r="AB246" s="83" t="str">
        <f>IF(ISNUMBER($M246), IF(ISNUMBER(MATRIX!BB246),$M246*MATRIX!BB246,"n/a"),"")</f>
        <v/>
      </c>
      <c r="AC246" s="77"/>
      <c r="AD246" s="81" t="str">
        <f>IF(ISNUMBER($M246), IF(ISNUMBER(MATRIX!BJ246),M246*MATRIX!BJ246,"n/a"),"")</f>
        <v/>
      </c>
      <c r="AE246" s="77" t="s">
        <v>434</v>
      </c>
      <c r="AF246" s="83" t="str">
        <f>IF(ISNUMBER($M246), IF(ISNUMBER(MATRIX!BL246),$M246*MATRIX!BL246,"n/a"),"")</f>
        <v/>
      </c>
      <c r="AH246" s="223" t="str">
        <f>IF(ISNUMBER($M246), IF(MV&gt;200,IF(ISNUMBER(MATRIX!CL246),MATRIX!CL246,"n/a"),IF(ISNUMBER(MATRIX!CH246),MATRIX!CH246,"n/a")),"")</f>
        <v/>
      </c>
      <c r="AI246" s="1"/>
      <c r="AJ246" s="1" t="str">
        <f>IF(ISNUMBER(M246),IF(AND(ISNUMBER('HI-Z-OUTPUT'!AV246),'HI-Z-OUTPUT'!AV246&lt;&gt;0),'HI-Z-OUTPUT'!AV246,'Hi-Z-INPUT'!$K$7*'Hi-Z-INPUT'!$K$11),"")</f>
        <v/>
      </c>
      <c r="AK246" s="1"/>
      <c r="AL246" s="161" t="str">
        <f t="shared" si="61"/>
        <v/>
      </c>
      <c r="AM246" s="1"/>
      <c r="AN246" s="124" t="str">
        <f>IF(ISNUMBER($M246),IF(MV&lt;200,IF(ISNUMBER(MATRIX!BA246),ROUND(MATRIX!BA246/1000*IDLE*CKWH,2),"-"),IF(ISNUMBER(MATRIX!BK246),ROUND(MATRIX!BK246/1000*IDLE*CKWH,2),"-")),"")</f>
        <v/>
      </c>
      <c r="AO246" s="125" t="str">
        <f t="shared" si="62"/>
        <v/>
      </c>
      <c r="AQ246" s="104" t="str">
        <f>IF(ISNUMBER($M246),IF(MV&lt;200,IF(ISNUMBER(MATRIX!BC246),ROUND(MATRIX!BC246/1000*RUNNING*CKWH,2),"-"),IF(ISNUMBER(MATRIX!BM246),ROUND(MATRIX!BM246/1000*RUNNING*CKWH,2),"-")),"")</f>
        <v/>
      </c>
      <c r="AR246" s="130" t="str">
        <f t="shared" si="63"/>
        <v/>
      </c>
      <c r="AT246" s="104"/>
      <c r="AU246" s="130" t="str">
        <f t="shared" si="64"/>
        <v/>
      </c>
      <c r="AW246" s="129" t="str">
        <f t="shared" si="65"/>
        <v/>
      </c>
      <c r="AX246" s="127" t="str">
        <f t="shared" si="66"/>
        <v/>
      </c>
      <c r="AZ246" s="101" t="str">
        <f>IF(ISNUMBER(M246),IF(ISNUMBER(MATRIX!BU246),M246*MATRIX!BU246,"n/a"),"")</f>
        <v/>
      </c>
      <c r="BA246" s="72"/>
      <c r="BB246" s="72" t="str">
        <f>IF(ISNUMBER(M246),IF(ISNUMBER(MATRIX!BV246*AL246),M246*MATRIX!BV246*AL246,"n/a"),"")</f>
        <v/>
      </c>
      <c r="BC246" s="72"/>
      <c r="BD246" s="100" t="str">
        <f t="shared" si="67"/>
        <v/>
      </c>
      <c r="BE246" s="96"/>
      <c r="BF246" s="157" t="str">
        <f t="shared" si="68"/>
        <v/>
      </c>
      <c r="BG246" s="158" t="str">
        <f t="shared" si="69"/>
        <v/>
      </c>
      <c r="BI246" s="85" t="str">
        <f>IF(ISNUMBER(M246),IF(ISNUMBER(MATRIX!Y246),MATRIX!Y246,"n/a"),"")</f>
        <v/>
      </c>
      <c r="BJ246" s="86" t="str">
        <f t="shared" si="70"/>
        <v/>
      </c>
    </row>
    <row r="247" spans="1:62">
      <c r="A247" s="106" t="e">
        <f>MATRIX!A247</f>
        <v>#N/A</v>
      </c>
      <c r="B247" s="11" t="e">
        <f>IF(MATRIX!B247&lt;&gt;0,MATRIX!B247,"-")</f>
        <v>#N/A</v>
      </c>
      <c r="D247" t="b">
        <f>ISNUMBER(MATRIX!G247)</f>
        <v>0</v>
      </c>
      <c r="E247" t="b">
        <f>ISNUMBER(MATRIX!H247)</f>
        <v>0</v>
      </c>
      <c r="G247" t="e">
        <f>AND(WM&lt;=MATRIX!N247,MATRIX!N247&lt;=PIU*WM)</f>
        <v>#N/A</v>
      </c>
      <c r="H247" t="e">
        <f>AND(WM&lt;=MATRIX!O247,MATRIX!O247&lt;=PIU*WM)</f>
        <v>#N/A</v>
      </c>
      <c r="J247" s="1" t="e">
        <f>IF(AND(D247,G247),CEILING(ML/MATRIX!G247,1),"")</f>
        <v>#N/A</v>
      </c>
      <c r="K247" s="1" t="e">
        <f>IF(AND(E247,H247),CEILING(ML/MATRIX!H247,1),"")</f>
        <v>#N/A</v>
      </c>
      <c r="M247" s="64" t="e">
        <f t="shared" si="59"/>
        <v>#N/A</v>
      </c>
      <c r="O247" s="62" t="str">
        <f>IF(ISNUMBER(M247),M247*MATRIX!E247,"-")</f>
        <v>-</v>
      </c>
      <c r="Q247" s="66" t="str">
        <f>IF(ISNUMBER($M247),IF(KP="kg",M247*MATRIX!CC247,M247*MATRIX!CC247*2.2),"-")</f>
        <v>-</v>
      </c>
      <c r="R247" s="65" t="str">
        <f t="shared" si="60"/>
        <v/>
      </c>
      <c r="T247" s="1" t="str">
        <f>IF(AND(VI&lt;100,ISNUMBER(M247),D247),MATRIX!N247,IF(AND(VI&gt;=100,ISNUMBER(M247),E247),MATRIX!O247,""))</f>
        <v/>
      </c>
      <c r="V247" s="70" t="str">
        <f>IF(ISNUMBER(T247),IF(VI&lt;100,T247*M247*MATRIX!G247,T247*M247*MATRIX!H247),"")</f>
        <v/>
      </c>
      <c r="X247" s="40" t="str">
        <f>IF(ISNUMBER(M247),IF(ISNUMBER(MATRIX!U247),IF(MATRIX!U247-INT(MATRIX!U247)=0,MATRIX!U247,"("&amp;MATRIX!U247&amp;")"),"n/a"),"")</f>
        <v/>
      </c>
      <c r="Y247" s="77"/>
      <c r="Z247" s="81" t="str">
        <f>IF(ISNUMBER(M247), IF(ISNUMBER(MATRIX!AZ247),M247*MATRIX!AZ247,"n/a"),"")</f>
        <v/>
      </c>
      <c r="AA247" s="77"/>
      <c r="AB247" s="83" t="str">
        <f>IF(ISNUMBER($M247), IF(ISNUMBER(MATRIX!BB247),$M247*MATRIX!BB247,"n/a"),"")</f>
        <v/>
      </c>
      <c r="AC247" s="77"/>
      <c r="AD247" s="81" t="str">
        <f>IF(ISNUMBER($M247), IF(ISNUMBER(MATRIX!BJ247),M247*MATRIX!BJ247,"n/a"),"")</f>
        <v/>
      </c>
      <c r="AE247" s="77" t="s">
        <v>434</v>
      </c>
      <c r="AF247" s="83" t="str">
        <f>IF(ISNUMBER($M247), IF(ISNUMBER(MATRIX!BL247),$M247*MATRIX!BL247,"n/a"),"")</f>
        <v/>
      </c>
      <c r="AH247" s="223" t="str">
        <f>IF(ISNUMBER($M247), IF(MV&gt;200,IF(ISNUMBER(MATRIX!CL247),MATRIX!CL247,"n/a"),IF(ISNUMBER(MATRIX!CH247),MATRIX!CH247,"n/a")),"")</f>
        <v/>
      </c>
      <c r="AI247" s="1"/>
      <c r="AJ247" s="1" t="str">
        <f>IF(ISNUMBER(M247),IF(AND(ISNUMBER('HI-Z-OUTPUT'!AV247),'HI-Z-OUTPUT'!AV247&lt;&gt;0),'HI-Z-OUTPUT'!AV247,'Hi-Z-INPUT'!$K$7*'Hi-Z-INPUT'!$K$11),"")</f>
        <v/>
      </c>
      <c r="AK247" s="1"/>
      <c r="AL247" s="161" t="str">
        <f t="shared" si="61"/>
        <v/>
      </c>
      <c r="AM247" s="1"/>
      <c r="AN247" s="124" t="str">
        <f>IF(ISNUMBER($M247),IF(MV&lt;200,IF(ISNUMBER(MATRIX!BA247),ROUND(MATRIX!BA247/1000*IDLE*CKWH,2),"-"),IF(ISNUMBER(MATRIX!BK247),ROUND(MATRIX!BK247/1000*IDLE*CKWH,2),"-")),"")</f>
        <v/>
      </c>
      <c r="AO247" s="125" t="str">
        <f t="shared" si="62"/>
        <v/>
      </c>
      <c r="AQ247" s="104" t="str">
        <f>IF(ISNUMBER($M247),IF(MV&lt;200,IF(ISNUMBER(MATRIX!BC247),ROUND(MATRIX!BC247/1000*RUNNING*CKWH,2),"-"),IF(ISNUMBER(MATRIX!BM247),ROUND(MATRIX!BM247/1000*RUNNING*CKWH,2),"-")),"")</f>
        <v/>
      </c>
      <c r="AR247" s="130" t="str">
        <f t="shared" si="63"/>
        <v/>
      </c>
      <c r="AT247" s="104"/>
      <c r="AU247" s="130" t="str">
        <f t="shared" si="64"/>
        <v/>
      </c>
      <c r="AW247" s="129" t="str">
        <f t="shared" si="65"/>
        <v/>
      </c>
      <c r="AX247" s="127" t="str">
        <f t="shared" si="66"/>
        <v/>
      </c>
      <c r="AZ247" s="101" t="str">
        <f>IF(ISNUMBER(M247),IF(ISNUMBER(MATRIX!BU247),M247*MATRIX!BU247,"n/a"),"")</f>
        <v/>
      </c>
      <c r="BA247" s="72"/>
      <c r="BB247" s="72" t="str">
        <f>IF(ISNUMBER(M247),IF(ISNUMBER(MATRIX!BV247*AL247),M247*MATRIX!BV247*AL247,"n/a"),"")</f>
        <v/>
      </c>
      <c r="BC247" s="72"/>
      <c r="BD247" s="100" t="str">
        <f t="shared" si="67"/>
        <v/>
      </c>
      <c r="BE247" s="96"/>
      <c r="BF247" s="157" t="str">
        <f t="shared" si="68"/>
        <v/>
      </c>
      <c r="BG247" s="158" t="str">
        <f t="shared" si="69"/>
        <v/>
      </c>
      <c r="BI247" s="85" t="str">
        <f>IF(ISNUMBER(M247),IF(ISNUMBER(MATRIX!Y247),MATRIX!Y247,"n/a"),"")</f>
        <v/>
      </c>
      <c r="BJ247" s="86" t="str">
        <f t="shared" si="70"/>
        <v/>
      </c>
    </row>
    <row r="248" spans="1:62">
      <c r="A248" s="106" t="e">
        <f>MATRIX!A248</f>
        <v>#N/A</v>
      </c>
      <c r="B248" s="11" t="e">
        <f>IF(MATRIX!B248&lt;&gt;0,MATRIX!B248,"-")</f>
        <v>#N/A</v>
      </c>
      <c r="D248" t="b">
        <f>ISNUMBER(MATRIX!G248)</f>
        <v>0</v>
      </c>
      <c r="E248" t="b">
        <f>ISNUMBER(MATRIX!H248)</f>
        <v>0</v>
      </c>
      <c r="G248" t="e">
        <f>AND(WM&lt;=MATRIX!N248,MATRIX!N248&lt;=PIU*WM)</f>
        <v>#N/A</v>
      </c>
      <c r="H248" t="e">
        <f>AND(WM&lt;=MATRIX!O248,MATRIX!O248&lt;=PIU*WM)</f>
        <v>#N/A</v>
      </c>
      <c r="J248" s="1" t="e">
        <f>IF(AND(D248,G248),CEILING(ML/MATRIX!G248,1),"")</f>
        <v>#N/A</v>
      </c>
      <c r="K248" s="1" t="e">
        <f>IF(AND(E248,H248),CEILING(ML/MATRIX!H248,1),"")</f>
        <v>#N/A</v>
      </c>
      <c r="M248" s="64" t="e">
        <f t="shared" si="59"/>
        <v>#N/A</v>
      </c>
      <c r="O248" s="62" t="str">
        <f>IF(ISNUMBER(M248),M248*MATRIX!E248,"-")</f>
        <v>-</v>
      </c>
      <c r="Q248" s="66" t="str">
        <f>IF(ISNUMBER($M248),IF(KP="kg",M248*MATRIX!CC248,M248*MATRIX!CC248*2.2),"-")</f>
        <v>-</v>
      </c>
      <c r="R248" s="65" t="str">
        <f t="shared" si="60"/>
        <v/>
      </c>
      <c r="T248" s="1" t="str">
        <f>IF(AND(VI&lt;100,ISNUMBER(M248),D248),MATRIX!N248,IF(AND(VI&gt;=100,ISNUMBER(M248),E248),MATRIX!O248,""))</f>
        <v/>
      </c>
      <c r="V248" s="70" t="str">
        <f>IF(ISNUMBER(T248),IF(VI&lt;100,T248*M248*MATRIX!G248,T248*M248*MATRIX!H248),"")</f>
        <v/>
      </c>
      <c r="X248" s="40" t="str">
        <f>IF(ISNUMBER(M248),IF(ISNUMBER(MATRIX!U248),IF(MATRIX!U248-INT(MATRIX!U248)=0,MATRIX!U248,"("&amp;MATRIX!U248&amp;")"),"n/a"),"")</f>
        <v/>
      </c>
      <c r="Y248" s="77"/>
      <c r="Z248" s="81" t="str">
        <f>IF(ISNUMBER(M248), IF(ISNUMBER(MATRIX!AZ248),M248*MATRIX!AZ248,"n/a"),"")</f>
        <v/>
      </c>
      <c r="AA248" s="77"/>
      <c r="AB248" s="83" t="str">
        <f>IF(ISNUMBER($M248), IF(ISNUMBER(MATRIX!BB248),$M248*MATRIX!BB248,"n/a"),"")</f>
        <v/>
      </c>
      <c r="AC248" s="77"/>
      <c r="AD248" s="81" t="str">
        <f>IF(ISNUMBER($M248), IF(ISNUMBER(MATRIX!BJ248),M248*MATRIX!BJ248,"n/a"),"")</f>
        <v/>
      </c>
      <c r="AE248" s="77" t="s">
        <v>434</v>
      </c>
      <c r="AF248" s="83" t="str">
        <f>IF(ISNUMBER($M248), IF(ISNUMBER(MATRIX!BL248),$M248*MATRIX!BL248,"n/a"),"")</f>
        <v/>
      </c>
      <c r="AH248" s="223" t="str">
        <f>IF(ISNUMBER($M248), IF(MV&gt;200,IF(ISNUMBER(MATRIX!CL248),MATRIX!CL248,"n/a"),IF(ISNUMBER(MATRIX!CH248),MATRIX!CH248,"n/a")),"")</f>
        <v/>
      </c>
      <c r="AI248" s="1"/>
      <c r="AJ248" s="1" t="str">
        <f>IF(ISNUMBER(M248),IF(AND(ISNUMBER('HI-Z-OUTPUT'!AV248),'HI-Z-OUTPUT'!AV248&lt;&gt;0),'HI-Z-OUTPUT'!AV248,'Hi-Z-INPUT'!$K$7*'Hi-Z-INPUT'!$K$11),"")</f>
        <v/>
      </c>
      <c r="AK248" s="1"/>
      <c r="AL248" s="161" t="str">
        <f t="shared" si="61"/>
        <v/>
      </c>
      <c r="AM248" s="1"/>
      <c r="AN248" s="124" t="str">
        <f>IF(ISNUMBER($M248),IF(MV&lt;200,IF(ISNUMBER(MATRIX!BA248),ROUND(MATRIX!BA248/1000*IDLE*CKWH,2),"-"),IF(ISNUMBER(MATRIX!BK248),ROUND(MATRIX!BK248/1000*IDLE*CKWH,2),"-")),"")</f>
        <v/>
      </c>
      <c r="AO248" s="125" t="str">
        <f t="shared" si="62"/>
        <v/>
      </c>
      <c r="AQ248" s="104" t="str">
        <f>IF(ISNUMBER($M248),IF(MV&lt;200,IF(ISNUMBER(MATRIX!BC248),ROUND(MATRIX!BC248/1000*RUNNING*CKWH,2),"-"),IF(ISNUMBER(MATRIX!BM248),ROUND(MATRIX!BM248/1000*RUNNING*CKWH,2),"-")),"")</f>
        <v/>
      </c>
      <c r="AR248" s="130" t="str">
        <f t="shared" si="63"/>
        <v/>
      </c>
      <c r="AT248" s="104"/>
      <c r="AU248" s="130" t="str">
        <f t="shared" si="64"/>
        <v/>
      </c>
      <c r="AW248" s="129" t="str">
        <f t="shared" si="65"/>
        <v/>
      </c>
      <c r="AX248" s="127" t="str">
        <f t="shared" si="66"/>
        <v/>
      </c>
      <c r="AZ248" s="101" t="str">
        <f>IF(ISNUMBER(M248),IF(ISNUMBER(MATRIX!BU248),M248*MATRIX!BU248,"n/a"),"")</f>
        <v/>
      </c>
      <c r="BA248" s="72"/>
      <c r="BB248" s="72" t="str">
        <f>IF(ISNUMBER(M248),IF(ISNUMBER(MATRIX!BV248*AL248),M248*MATRIX!BV248*AL248,"n/a"),"")</f>
        <v/>
      </c>
      <c r="BC248" s="72"/>
      <c r="BD248" s="100" t="str">
        <f t="shared" si="67"/>
        <v/>
      </c>
      <c r="BE248" s="96"/>
      <c r="BF248" s="157" t="str">
        <f t="shared" si="68"/>
        <v/>
      </c>
      <c r="BG248" s="158" t="str">
        <f t="shared" si="69"/>
        <v/>
      </c>
      <c r="BI248" s="85" t="str">
        <f>IF(ISNUMBER(M248),IF(ISNUMBER(MATRIX!Y248),MATRIX!Y248,"n/a"),"")</f>
        <v/>
      </c>
      <c r="BJ248" s="86" t="str">
        <f t="shared" si="70"/>
        <v/>
      </c>
    </row>
    <row r="249" spans="1:62">
      <c r="A249" s="106" t="e">
        <f>MATRIX!A249</f>
        <v>#N/A</v>
      </c>
      <c r="B249" s="11" t="e">
        <f>IF(MATRIX!B249&lt;&gt;0,MATRIX!B249,"-")</f>
        <v>#N/A</v>
      </c>
      <c r="D249" t="b">
        <f>ISNUMBER(MATRIX!G249)</f>
        <v>0</v>
      </c>
      <c r="E249" t="b">
        <f>ISNUMBER(MATRIX!H249)</f>
        <v>0</v>
      </c>
      <c r="G249" t="e">
        <f>AND(WM&lt;=MATRIX!N249,MATRIX!N249&lt;=PIU*WM)</f>
        <v>#N/A</v>
      </c>
      <c r="H249" t="e">
        <f>AND(WM&lt;=MATRIX!O249,MATRIX!O249&lt;=PIU*WM)</f>
        <v>#N/A</v>
      </c>
      <c r="J249" s="1" t="e">
        <f>IF(AND(D249,G249),CEILING(ML/MATRIX!G249,1),"")</f>
        <v>#N/A</v>
      </c>
      <c r="K249" s="1" t="e">
        <f>IF(AND(E249,H249),CEILING(ML/MATRIX!H249,1),"")</f>
        <v>#N/A</v>
      </c>
      <c r="M249" s="64" t="e">
        <f t="shared" si="59"/>
        <v>#N/A</v>
      </c>
      <c r="O249" s="62" t="str">
        <f>IF(ISNUMBER(M249),M249*MATRIX!E249,"-")</f>
        <v>-</v>
      </c>
      <c r="Q249" s="66" t="str">
        <f>IF(ISNUMBER($M249),IF(KP="kg",M249*MATRIX!CC249,M249*MATRIX!CC249*2.2),"-")</f>
        <v>-</v>
      </c>
      <c r="R249" s="65" t="str">
        <f t="shared" si="60"/>
        <v/>
      </c>
      <c r="T249" s="1" t="str">
        <f>IF(AND(VI&lt;100,ISNUMBER(M249),D249),MATRIX!N249,IF(AND(VI&gt;=100,ISNUMBER(M249),E249),MATRIX!O249,""))</f>
        <v/>
      </c>
      <c r="V249" s="70" t="str">
        <f>IF(ISNUMBER(T249),IF(VI&lt;100,T249*M249*MATRIX!G249,T249*M249*MATRIX!H249),"")</f>
        <v/>
      </c>
      <c r="X249" s="40" t="str">
        <f>IF(ISNUMBER(M249),IF(ISNUMBER(MATRIX!U249),IF(MATRIX!U249-INT(MATRIX!U249)=0,MATRIX!U249,"("&amp;MATRIX!U249&amp;")"),"n/a"),"")</f>
        <v/>
      </c>
      <c r="Y249" s="77"/>
      <c r="Z249" s="81" t="str">
        <f>IF(ISNUMBER(M249), IF(ISNUMBER(MATRIX!AZ249),M249*MATRIX!AZ249,"n/a"),"")</f>
        <v/>
      </c>
      <c r="AA249" s="77"/>
      <c r="AB249" s="83" t="str">
        <f>IF(ISNUMBER($M249), IF(ISNUMBER(MATRIX!BB249),$M249*MATRIX!BB249,"n/a"),"")</f>
        <v/>
      </c>
      <c r="AC249" s="77"/>
      <c r="AD249" s="81" t="str">
        <f>IF(ISNUMBER($M249), IF(ISNUMBER(MATRIX!BJ249),M249*MATRIX!BJ249,"n/a"),"")</f>
        <v/>
      </c>
      <c r="AE249" s="77" t="s">
        <v>434</v>
      </c>
      <c r="AF249" s="83" t="str">
        <f>IF(ISNUMBER($M249), IF(ISNUMBER(MATRIX!BL249),$M249*MATRIX!BL249,"n/a"),"")</f>
        <v/>
      </c>
      <c r="AH249" s="223" t="str">
        <f>IF(ISNUMBER($M249), IF(MV&gt;200,IF(ISNUMBER(MATRIX!CL249),MATRIX!CL249,"n/a"),IF(ISNUMBER(MATRIX!CH249),MATRIX!CH249,"n/a")),"")</f>
        <v/>
      </c>
      <c r="AI249" s="1"/>
      <c r="AJ249" s="1" t="str">
        <f>IF(ISNUMBER(M249),IF(AND(ISNUMBER('HI-Z-OUTPUT'!AV249),'HI-Z-OUTPUT'!AV249&lt;&gt;0),'HI-Z-OUTPUT'!AV249,'Hi-Z-INPUT'!$K$7*'Hi-Z-INPUT'!$K$11),"")</f>
        <v/>
      </c>
      <c r="AK249" s="1"/>
      <c r="AL249" s="161" t="str">
        <f t="shared" si="61"/>
        <v/>
      </c>
      <c r="AM249" s="1"/>
      <c r="AN249" s="124" t="str">
        <f>IF(ISNUMBER($M249),IF(MV&lt;200,IF(ISNUMBER(MATRIX!BA249),ROUND(MATRIX!BA249/1000*IDLE*CKWH,2),"-"),IF(ISNUMBER(MATRIX!BK249),ROUND(MATRIX!BK249/1000*IDLE*CKWH,2),"-")),"")</f>
        <v/>
      </c>
      <c r="AO249" s="125" t="str">
        <f t="shared" si="62"/>
        <v/>
      </c>
      <c r="AQ249" s="104" t="str">
        <f>IF(ISNUMBER($M249),IF(MV&lt;200,IF(ISNUMBER(MATRIX!BC249),ROUND(MATRIX!BC249/1000*RUNNING*CKWH,2),"-"),IF(ISNUMBER(MATRIX!BM249),ROUND(MATRIX!BM249/1000*RUNNING*CKWH,2),"-")),"")</f>
        <v/>
      </c>
      <c r="AR249" s="130" t="str">
        <f t="shared" si="63"/>
        <v/>
      </c>
      <c r="AT249" s="104"/>
      <c r="AU249" s="130" t="str">
        <f t="shared" si="64"/>
        <v/>
      </c>
      <c r="AW249" s="129" t="str">
        <f t="shared" si="65"/>
        <v/>
      </c>
      <c r="AX249" s="127" t="str">
        <f t="shared" si="66"/>
        <v/>
      </c>
      <c r="AZ249" s="101" t="str">
        <f>IF(ISNUMBER(M249),IF(ISNUMBER(MATRIX!BU249),M249*MATRIX!BU249,"n/a"),"")</f>
        <v/>
      </c>
      <c r="BA249" s="72"/>
      <c r="BB249" s="72" t="str">
        <f>IF(ISNUMBER(M249),IF(ISNUMBER(MATRIX!BV249*AL249),M249*MATRIX!BV249*AL249,"n/a"),"")</f>
        <v/>
      </c>
      <c r="BC249" s="72"/>
      <c r="BD249" s="100" t="str">
        <f t="shared" si="67"/>
        <v/>
      </c>
      <c r="BE249" s="96"/>
      <c r="BF249" s="157" t="str">
        <f t="shared" si="68"/>
        <v/>
      </c>
      <c r="BG249" s="158" t="str">
        <f t="shared" si="69"/>
        <v/>
      </c>
      <c r="BI249" s="85" t="str">
        <f>IF(ISNUMBER(M249),IF(ISNUMBER(MATRIX!Y249),MATRIX!Y249,"n/a"),"")</f>
        <v/>
      </c>
      <c r="BJ249" s="86" t="str">
        <f t="shared" si="70"/>
        <v/>
      </c>
    </row>
    <row r="250" spans="1:62">
      <c r="A250" s="106" t="e">
        <f>MATRIX!A250</f>
        <v>#N/A</v>
      </c>
      <c r="B250" s="11" t="e">
        <f>IF(MATRIX!B250&lt;&gt;0,MATRIX!B250,"-")</f>
        <v>#N/A</v>
      </c>
      <c r="D250" t="b">
        <f>ISNUMBER(MATRIX!G250)</f>
        <v>0</v>
      </c>
      <c r="E250" t="b">
        <f>ISNUMBER(MATRIX!H250)</f>
        <v>0</v>
      </c>
      <c r="G250" t="e">
        <f>AND(WM&lt;=MATRIX!N250,MATRIX!N250&lt;=PIU*WM)</f>
        <v>#N/A</v>
      </c>
      <c r="H250" t="e">
        <f>AND(WM&lt;=MATRIX!O250,MATRIX!O250&lt;=PIU*WM)</f>
        <v>#N/A</v>
      </c>
      <c r="J250" s="1" t="e">
        <f>IF(AND(D250,G250),CEILING(ML/MATRIX!G250,1),"")</f>
        <v>#N/A</v>
      </c>
      <c r="K250" s="1" t="e">
        <f>IF(AND(E250,H250),CEILING(ML/MATRIX!H250,1),"")</f>
        <v>#N/A</v>
      </c>
      <c r="M250" s="64" t="e">
        <f t="shared" si="59"/>
        <v>#N/A</v>
      </c>
      <c r="O250" s="62" t="str">
        <f>IF(ISNUMBER(M250),M250*MATRIX!E250,"-")</f>
        <v>-</v>
      </c>
      <c r="Q250" s="66" t="str">
        <f>IF(ISNUMBER($M250),IF(KP="kg",M250*MATRIX!CC250,M250*MATRIX!CC250*2.2),"-")</f>
        <v>-</v>
      </c>
      <c r="R250" s="65" t="str">
        <f t="shared" si="60"/>
        <v/>
      </c>
      <c r="T250" s="1" t="str">
        <f>IF(AND(VI&lt;100,ISNUMBER(M250),D250),MATRIX!N250,IF(AND(VI&gt;=100,ISNUMBER(M250),E250),MATRIX!O250,""))</f>
        <v/>
      </c>
      <c r="V250" s="70" t="str">
        <f>IF(ISNUMBER(T250),IF(VI&lt;100,T250*M250*MATRIX!G250,T250*M250*MATRIX!H250),"")</f>
        <v/>
      </c>
      <c r="X250" s="40" t="str">
        <f>IF(ISNUMBER(M250),IF(ISNUMBER(MATRIX!U250),IF(MATRIX!U250-INT(MATRIX!U250)=0,MATRIX!U250,"("&amp;MATRIX!U250&amp;")"),"n/a"),"")</f>
        <v/>
      </c>
      <c r="Y250" s="77"/>
      <c r="Z250" s="81" t="str">
        <f>IF(ISNUMBER(M250), IF(ISNUMBER(MATRIX!AZ250),M250*MATRIX!AZ250,"n/a"),"")</f>
        <v/>
      </c>
      <c r="AA250" s="77"/>
      <c r="AB250" s="83" t="str">
        <f>IF(ISNUMBER($M250), IF(ISNUMBER(MATRIX!BB250),$M250*MATRIX!BB250,"n/a"),"")</f>
        <v/>
      </c>
      <c r="AC250" s="77"/>
      <c r="AD250" s="81" t="str">
        <f>IF(ISNUMBER($M250), IF(ISNUMBER(MATRIX!BJ250),M250*MATRIX!BJ250,"n/a"),"")</f>
        <v/>
      </c>
      <c r="AE250" s="77" t="s">
        <v>434</v>
      </c>
      <c r="AF250" s="83" t="str">
        <f>IF(ISNUMBER($M250), IF(ISNUMBER(MATRIX!BL250),$M250*MATRIX!BL250,"n/a"),"")</f>
        <v/>
      </c>
      <c r="AH250" s="223" t="str">
        <f>IF(ISNUMBER($M250), IF(MV&gt;200,IF(ISNUMBER(MATRIX!CL250),MATRIX!CL250,"n/a"),IF(ISNUMBER(MATRIX!CH250),MATRIX!CH250,"n/a")),"")</f>
        <v/>
      </c>
      <c r="AI250" s="1"/>
      <c r="AJ250" s="1" t="str">
        <f>IF(ISNUMBER(M250),IF(AND(ISNUMBER('HI-Z-OUTPUT'!AV250),'HI-Z-OUTPUT'!AV250&lt;&gt;0),'HI-Z-OUTPUT'!AV250,'Hi-Z-INPUT'!$K$7*'Hi-Z-INPUT'!$K$11),"")</f>
        <v/>
      </c>
      <c r="AK250" s="1"/>
      <c r="AL250" s="161" t="str">
        <f t="shared" si="61"/>
        <v/>
      </c>
      <c r="AM250" s="1"/>
      <c r="AN250" s="124" t="str">
        <f>IF(ISNUMBER($M250),IF(MV&lt;200,IF(ISNUMBER(MATRIX!BA250),ROUND(MATRIX!BA250/1000*IDLE*CKWH,2),"-"),IF(ISNUMBER(MATRIX!BK250),ROUND(MATRIX!BK250/1000*IDLE*CKWH,2),"-")),"")</f>
        <v/>
      </c>
      <c r="AO250" s="125" t="str">
        <f t="shared" si="62"/>
        <v/>
      </c>
      <c r="AQ250" s="104" t="str">
        <f>IF(ISNUMBER($M250),IF(MV&lt;200,IF(ISNUMBER(MATRIX!BC250),ROUND(MATRIX!BC250/1000*RUNNING*CKWH,2),"-"),IF(ISNUMBER(MATRIX!BM250),ROUND(MATRIX!BM250/1000*RUNNING*CKWH,2),"-")),"")</f>
        <v/>
      </c>
      <c r="AR250" s="130" t="str">
        <f t="shared" si="63"/>
        <v/>
      </c>
      <c r="AT250" s="104"/>
      <c r="AU250" s="130" t="str">
        <f t="shared" si="64"/>
        <v/>
      </c>
      <c r="AW250" s="129" t="str">
        <f t="shared" si="65"/>
        <v/>
      </c>
      <c r="AX250" s="127" t="str">
        <f t="shared" si="66"/>
        <v/>
      </c>
      <c r="AZ250" s="101" t="str">
        <f>IF(ISNUMBER(M250),IF(ISNUMBER(MATRIX!BU250),M250*MATRIX!BU250,"n/a"),"")</f>
        <v/>
      </c>
      <c r="BA250" s="72"/>
      <c r="BB250" s="72" t="str">
        <f>IF(ISNUMBER(M250),IF(ISNUMBER(MATRIX!BV250*AL250),M250*MATRIX!BV250*AL250,"n/a"),"")</f>
        <v/>
      </c>
      <c r="BC250" s="72"/>
      <c r="BD250" s="100" t="str">
        <f t="shared" si="67"/>
        <v/>
      </c>
      <c r="BE250" s="96"/>
      <c r="BF250" s="157" t="str">
        <f t="shared" si="68"/>
        <v/>
      </c>
      <c r="BG250" s="158" t="str">
        <f t="shared" si="69"/>
        <v/>
      </c>
      <c r="BI250" s="85" t="str">
        <f>IF(ISNUMBER(M250),IF(ISNUMBER(MATRIX!Y250),MATRIX!Y250,"n/a"),"")</f>
        <v/>
      </c>
      <c r="BJ250" s="86" t="str">
        <f t="shared" si="70"/>
        <v/>
      </c>
    </row>
    <row r="251" spans="1:62">
      <c r="A251" s="106" t="e">
        <f>MATRIX!A251</f>
        <v>#N/A</v>
      </c>
      <c r="B251" s="11" t="e">
        <f>IF(MATRIX!B251&lt;&gt;0,MATRIX!B251,"-")</f>
        <v>#N/A</v>
      </c>
      <c r="D251" t="b">
        <f>ISNUMBER(MATRIX!G251)</f>
        <v>0</v>
      </c>
      <c r="E251" t="b">
        <f>ISNUMBER(MATRIX!H251)</f>
        <v>0</v>
      </c>
      <c r="G251" t="e">
        <f>AND(WM&lt;=MATRIX!N251,MATRIX!N251&lt;=PIU*WM)</f>
        <v>#N/A</v>
      </c>
      <c r="H251" t="e">
        <f>AND(WM&lt;=MATRIX!O251,MATRIX!O251&lt;=PIU*WM)</f>
        <v>#N/A</v>
      </c>
      <c r="J251" s="1" t="e">
        <f>IF(AND(D251,G251),CEILING(ML/MATRIX!G251,1),"")</f>
        <v>#N/A</v>
      </c>
      <c r="K251" s="1" t="e">
        <f>IF(AND(E251,H251),CEILING(ML/MATRIX!H251,1),"")</f>
        <v>#N/A</v>
      </c>
      <c r="M251" s="64" t="e">
        <f t="shared" si="59"/>
        <v>#N/A</v>
      </c>
      <c r="O251" s="62" t="str">
        <f>IF(ISNUMBER(M251),M251*MATRIX!E251,"-")</f>
        <v>-</v>
      </c>
      <c r="Q251" s="66" t="str">
        <f>IF(ISNUMBER($M251),IF(KP="kg",M251*MATRIX!CC251,M251*MATRIX!CC251*2.2),"-")</f>
        <v>-</v>
      </c>
      <c r="R251" s="65" t="str">
        <f t="shared" si="60"/>
        <v/>
      </c>
      <c r="T251" s="1" t="str">
        <f>IF(AND(VI&lt;100,ISNUMBER(M251),D251),MATRIX!N251,IF(AND(VI&gt;=100,ISNUMBER(M251),E251),MATRIX!O251,""))</f>
        <v/>
      </c>
      <c r="V251" s="70" t="str">
        <f>IF(ISNUMBER(T251),IF(VI&lt;100,T251*M251*MATRIX!G251,T251*M251*MATRIX!H251),"")</f>
        <v/>
      </c>
      <c r="X251" s="40" t="str">
        <f>IF(ISNUMBER(M251),IF(ISNUMBER(MATRIX!U251),IF(MATRIX!U251-INT(MATRIX!U251)=0,MATRIX!U251,"("&amp;MATRIX!U251&amp;")"),"n/a"),"")</f>
        <v/>
      </c>
      <c r="Y251" s="77"/>
      <c r="Z251" s="81" t="str">
        <f>IF(ISNUMBER(M251), IF(ISNUMBER(MATRIX!AZ251),M251*MATRIX!AZ251,"n/a"),"")</f>
        <v/>
      </c>
      <c r="AA251" s="77"/>
      <c r="AB251" s="83" t="str">
        <f>IF(ISNUMBER($M251), IF(ISNUMBER(MATRIX!BB251),$M251*MATRIX!BB251,"n/a"),"")</f>
        <v/>
      </c>
      <c r="AC251" s="77"/>
      <c r="AD251" s="81" t="str">
        <f>IF(ISNUMBER($M251), IF(ISNUMBER(MATRIX!BJ251),M251*MATRIX!BJ251,"n/a"),"")</f>
        <v/>
      </c>
      <c r="AE251" s="77" t="s">
        <v>434</v>
      </c>
      <c r="AF251" s="83" t="str">
        <f>IF(ISNUMBER($M251), IF(ISNUMBER(MATRIX!BL251),$M251*MATRIX!BL251,"n/a"),"")</f>
        <v/>
      </c>
      <c r="AH251" s="223" t="str">
        <f>IF(ISNUMBER($M251), IF(MV&gt;200,IF(ISNUMBER(MATRIX!CL251),MATRIX!CL251,"n/a"),IF(ISNUMBER(MATRIX!CH251),MATRIX!CH251,"n/a")),"")</f>
        <v/>
      </c>
      <c r="AI251" s="1"/>
      <c r="AJ251" s="1" t="str">
        <f>IF(ISNUMBER(M251),IF(AND(ISNUMBER('HI-Z-OUTPUT'!AV251),'HI-Z-OUTPUT'!AV251&lt;&gt;0),'HI-Z-OUTPUT'!AV251,'Hi-Z-INPUT'!$K$7*'Hi-Z-INPUT'!$K$11),"")</f>
        <v/>
      </c>
      <c r="AK251" s="1"/>
      <c r="AL251" s="161" t="str">
        <f t="shared" si="61"/>
        <v/>
      </c>
      <c r="AM251" s="1"/>
      <c r="AN251" s="124" t="str">
        <f>IF(ISNUMBER($M251),IF(MV&lt;200,IF(ISNUMBER(MATRIX!BA251),ROUND(MATRIX!BA251/1000*IDLE*CKWH,2),"-"),IF(ISNUMBER(MATRIX!BK251),ROUND(MATRIX!BK251/1000*IDLE*CKWH,2),"-")),"")</f>
        <v/>
      </c>
      <c r="AO251" s="125" t="str">
        <f t="shared" si="62"/>
        <v/>
      </c>
      <c r="AQ251" s="104" t="str">
        <f>IF(ISNUMBER($M251),IF(MV&lt;200,IF(ISNUMBER(MATRIX!BC251),ROUND(MATRIX!BC251/1000*RUNNING*CKWH,2),"-"),IF(ISNUMBER(MATRIX!BM251),ROUND(MATRIX!BM251/1000*RUNNING*CKWH,2),"-")),"")</f>
        <v/>
      </c>
      <c r="AR251" s="130" t="str">
        <f t="shared" si="63"/>
        <v/>
      </c>
      <c r="AT251" s="104"/>
      <c r="AU251" s="130" t="str">
        <f t="shared" si="64"/>
        <v/>
      </c>
      <c r="AW251" s="129" t="str">
        <f t="shared" si="65"/>
        <v/>
      </c>
      <c r="AX251" s="127" t="str">
        <f t="shared" si="66"/>
        <v/>
      </c>
      <c r="AZ251" s="101" t="str">
        <f>IF(ISNUMBER(M251),IF(ISNUMBER(MATRIX!BU251),M251*MATRIX!BU251,"n/a"),"")</f>
        <v/>
      </c>
      <c r="BA251" s="72"/>
      <c r="BB251" s="72" t="str">
        <f>IF(ISNUMBER(M251),IF(ISNUMBER(MATRIX!BV251*AL251),M251*MATRIX!BV251*AL251,"n/a"),"")</f>
        <v/>
      </c>
      <c r="BC251" s="72"/>
      <c r="BD251" s="100" t="str">
        <f t="shared" si="67"/>
        <v/>
      </c>
      <c r="BE251" s="96"/>
      <c r="BF251" s="157" t="str">
        <f t="shared" si="68"/>
        <v/>
      </c>
      <c r="BG251" s="158" t="str">
        <f t="shared" si="69"/>
        <v/>
      </c>
      <c r="BI251" s="85" t="str">
        <f>IF(ISNUMBER(M251),IF(ISNUMBER(MATRIX!Y251),MATRIX!Y251,"n/a"),"")</f>
        <v/>
      </c>
      <c r="BJ251" s="86" t="str">
        <f t="shared" si="70"/>
        <v/>
      </c>
    </row>
    <row r="252" spans="1:62">
      <c r="A252" s="106" t="e">
        <f>MATRIX!A252</f>
        <v>#N/A</v>
      </c>
      <c r="B252" s="11" t="e">
        <f>IF(MATRIX!B252&lt;&gt;0,MATRIX!B252,"-")</f>
        <v>#N/A</v>
      </c>
      <c r="D252" t="b">
        <f>ISNUMBER(MATRIX!G252)</f>
        <v>0</v>
      </c>
      <c r="E252" t="b">
        <f>ISNUMBER(MATRIX!H252)</f>
        <v>0</v>
      </c>
      <c r="G252" t="e">
        <f>AND(WM&lt;=MATRIX!N252,MATRIX!N252&lt;=PIU*WM)</f>
        <v>#N/A</v>
      </c>
      <c r="H252" t="e">
        <f>AND(WM&lt;=MATRIX!O252,MATRIX!O252&lt;=PIU*WM)</f>
        <v>#N/A</v>
      </c>
      <c r="J252" s="1" t="e">
        <f>IF(AND(D252,G252),CEILING(ML/MATRIX!G252,1),"")</f>
        <v>#N/A</v>
      </c>
      <c r="K252" s="1" t="e">
        <f>IF(AND(E252,H252),CEILING(ML/MATRIX!H252,1),"")</f>
        <v>#N/A</v>
      </c>
      <c r="M252" s="64" t="e">
        <f t="shared" si="59"/>
        <v>#N/A</v>
      </c>
      <c r="O252" s="62" t="str">
        <f>IF(ISNUMBER(M252),M252*MATRIX!E252,"-")</f>
        <v>-</v>
      </c>
      <c r="Q252" s="66" t="str">
        <f>IF(ISNUMBER($M252),IF(KP="kg",M252*MATRIX!CC252,M252*MATRIX!CC252*2.2),"-")</f>
        <v>-</v>
      </c>
      <c r="R252" s="65" t="str">
        <f t="shared" si="60"/>
        <v/>
      </c>
      <c r="T252" s="1" t="str">
        <f>IF(AND(VI&lt;100,ISNUMBER(M252),D252),MATRIX!N252,IF(AND(VI&gt;=100,ISNUMBER(M252),E252),MATRIX!O252,""))</f>
        <v/>
      </c>
      <c r="V252" s="70" t="str">
        <f>IF(ISNUMBER(T252),IF(VI&lt;100,T252*M252*MATRIX!G252,T252*M252*MATRIX!H252),"")</f>
        <v/>
      </c>
      <c r="X252" s="40" t="str">
        <f>IF(ISNUMBER(M252),IF(ISNUMBER(MATRIX!U252),IF(MATRIX!U252-INT(MATRIX!U252)=0,MATRIX!U252,"("&amp;MATRIX!U252&amp;")"),"n/a"),"")</f>
        <v/>
      </c>
      <c r="Y252" s="77"/>
      <c r="Z252" s="81" t="str">
        <f>IF(ISNUMBER(M252), IF(ISNUMBER(MATRIX!AZ252),M252*MATRIX!AZ252,"n/a"),"")</f>
        <v/>
      </c>
      <c r="AA252" s="77"/>
      <c r="AB252" s="83" t="str">
        <f>IF(ISNUMBER($M252), IF(ISNUMBER(MATRIX!BB252),$M252*MATRIX!BB252,"n/a"),"")</f>
        <v/>
      </c>
      <c r="AC252" s="77"/>
      <c r="AD252" s="81" t="str">
        <f>IF(ISNUMBER($M252), IF(ISNUMBER(MATRIX!BJ252),M252*MATRIX!BJ252,"n/a"),"")</f>
        <v/>
      </c>
      <c r="AE252" s="77" t="s">
        <v>434</v>
      </c>
      <c r="AF252" s="83" t="str">
        <f>IF(ISNUMBER($M252), IF(ISNUMBER(MATRIX!BL252),$M252*MATRIX!BL252,"n/a"),"")</f>
        <v/>
      </c>
      <c r="AH252" s="223" t="str">
        <f>IF(ISNUMBER($M252), IF(MV&gt;200,IF(ISNUMBER(MATRIX!CL252),MATRIX!CL252,"n/a"),IF(ISNUMBER(MATRIX!CH252),MATRIX!CH252,"n/a")),"")</f>
        <v/>
      </c>
      <c r="AI252" s="1"/>
      <c r="AJ252" s="1" t="str">
        <f>IF(ISNUMBER(M252),IF(AND(ISNUMBER('HI-Z-OUTPUT'!AV252),'HI-Z-OUTPUT'!AV252&lt;&gt;0),'HI-Z-OUTPUT'!AV252,'Hi-Z-INPUT'!$K$7*'Hi-Z-INPUT'!$K$11),"")</f>
        <v/>
      </c>
      <c r="AK252" s="1"/>
      <c r="AL252" s="161" t="str">
        <f t="shared" si="61"/>
        <v/>
      </c>
      <c r="AM252" s="1"/>
      <c r="AN252" s="124" t="str">
        <f>IF(ISNUMBER($M252),IF(MV&lt;200,IF(ISNUMBER(MATRIX!BA252),ROUND(MATRIX!BA252/1000*IDLE*CKWH,2),"-"),IF(ISNUMBER(MATRIX!BK252),ROUND(MATRIX!BK252/1000*IDLE*CKWH,2),"-")),"")</f>
        <v/>
      </c>
      <c r="AO252" s="125" t="str">
        <f t="shared" si="62"/>
        <v/>
      </c>
      <c r="AQ252" s="104" t="str">
        <f>IF(ISNUMBER($M252),IF(MV&lt;200,IF(ISNUMBER(MATRIX!BC252),ROUND(MATRIX!BC252/1000*RUNNING*CKWH,2),"-"),IF(ISNUMBER(MATRIX!BM252),ROUND(MATRIX!BM252/1000*RUNNING*CKWH,2),"-")),"")</f>
        <v/>
      </c>
      <c r="AR252" s="130" t="str">
        <f t="shared" si="63"/>
        <v/>
      </c>
      <c r="AT252" s="104"/>
      <c r="AU252" s="130" t="str">
        <f t="shared" si="64"/>
        <v/>
      </c>
      <c r="AW252" s="129" t="str">
        <f t="shared" si="65"/>
        <v/>
      </c>
      <c r="AX252" s="127" t="str">
        <f t="shared" si="66"/>
        <v/>
      </c>
      <c r="AZ252" s="101" t="str">
        <f>IF(ISNUMBER(M252),IF(ISNUMBER(MATRIX!BU252),M252*MATRIX!BU252,"n/a"),"")</f>
        <v/>
      </c>
      <c r="BA252" s="72"/>
      <c r="BB252" s="72" t="str">
        <f>IF(ISNUMBER(M252),IF(ISNUMBER(MATRIX!BV252*AL252),M252*MATRIX!BV252*AL252,"n/a"),"")</f>
        <v/>
      </c>
      <c r="BC252" s="72"/>
      <c r="BD252" s="100" t="str">
        <f t="shared" si="67"/>
        <v/>
      </c>
      <c r="BE252" s="96"/>
      <c r="BF252" s="157" t="str">
        <f t="shared" si="68"/>
        <v/>
      </c>
      <c r="BG252" s="158" t="str">
        <f t="shared" si="69"/>
        <v/>
      </c>
      <c r="BI252" s="85" t="str">
        <f>IF(ISNUMBER(M252),IF(ISNUMBER(MATRIX!Y252),MATRIX!Y252,"n/a"),"")</f>
        <v/>
      </c>
      <c r="BJ252" s="86" t="str">
        <f t="shared" si="70"/>
        <v/>
      </c>
    </row>
    <row r="253" spans="1:62">
      <c r="A253" s="106" t="e">
        <f>MATRIX!A253</f>
        <v>#N/A</v>
      </c>
      <c r="B253" s="11" t="e">
        <f>IF(MATRIX!B253&lt;&gt;0,MATRIX!B253,"-")</f>
        <v>#N/A</v>
      </c>
      <c r="D253" t="b">
        <f>ISNUMBER(MATRIX!G253)</f>
        <v>0</v>
      </c>
      <c r="E253" t="b">
        <f>ISNUMBER(MATRIX!H253)</f>
        <v>0</v>
      </c>
      <c r="G253" t="e">
        <f>AND(WM&lt;=MATRIX!N253,MATRIX!N253&lt;=PIU*WM)</f>
        <v>#N/A</v>
      </c>
      <c r="H253" t="e">
        <f>AND(WM&lt;=MATRIX!O253,MATRIX!O253&lt;=PIU*WM)</f>
        <v>#N/A</v>
      </c>
      <c r="J253" s="1" t="e">
        <f>IF(AND(D253,G253),CEILING(ML/MATRIX!G253,1),"")</f>
        <v>#N/A</v>
      </c>
      <c r="K253" s="1" t="e">
        <f>IF(AND(E253,H253),CEILING(ML/MATRIX!H253,1),"")</f>
        <v>#N/A</v>
      </c>
      <c r="M253" s="64" t="e">
        <f t="shared" si="59"/>
        <v>#N/A</v>
      </c>
      <c r="O253" s="62" t="str">
        <f>IF(ISNUMBER(M253),M253*MATRIX!E253,"-")</f>
        <v>-</v>
      </c>
      <c r="Q253" s="66" t="str">
        <f>IF(ISNUMBER($M253),IF(KP="kg",M253*MATRIX!CC253,M253*MATRIX!CC253*2.2),"-")</f>
        <v>-</v>
      </c>
      <c r="R253" s="65" t="str">
        <f t="shared" si="60"/>
        <v/>
      </c>
      <c r="T253" s="1" t="str">
        <f>IF(AND(VI&lt;100,ISNUMBER(M253),D253),MATRIX!N253,IF(AND(VI&gt;=100,ISNUMBER(M253),E253),MATRIX!O253,""))</f>
        <v/>
      </c>
      <c r="V253" s="70" t="str">
        <f>IF(ISNUMBER(T253),IF(VI&lt;100,T253*M253*MATRIX!G253,T253*M253*MATRIX!H253),"")</f>
        <v/>
      </c>
      <c r="X253" s="40" t="str">
        <f>IF(ISNUMBER(M253),IF(ISNUMBER(MATRIX!U253),IF(MATRIX!U253-INT(MATRIX!U253)=0,MATRIX!U253,"("&amp;MATRIX!U253&amp;")"),"n/a"),"")</f>
        <v/>
      </c>
      <c r="Y253" s="77"/>
      <c r="Z253" s="81" t="str">
        <f>IF(ISNUMBER(M253), IF(ISNUMBER(MATRIX!AZ253),M253*MATRIX!AZ253,"n/a"),"")</f>
        <v/>
      </c>
      <c r="AA253" s="77"/>
      <c r="AB253" s="83" t="str">
        <f>IF(ISNUMBER($M253), IF(ISNUMBER(MATRIX!BB253),$M253*MATRIX!BB253,"n/a"),"")</f>
        <v/>
      </c>
      <c r="AC253" s="77"/>
      <c r="AD253" s="81" t="str">
        <f>IF(ISNUMBER($M253), IF(ISNUMBER(MATRIX!BJ253),M253*MATRIX!BJ253,"n/a"),"")</f>
        <v/>
      </c>
      <c r="AE253" s="77" t="s">
        <v>434</v>
      </c>
      <c r="AF253" s="83" t="str">
        <f>IF(ISNUMBER($M253), IF(ISNUMBER(MATRIX!BL253),$M253*MATRIX!BL253,"n/a"),"")</f>
        <v/>
      </c>
      <c r="AH253" s="223" t="str">
        <f>IF(ISNUMBER($M253), IF(MV&gt;200,IF(ISNUMBER(MATRIX!CL253),MATRIX!CL253,"n/a"),IF(ISNUMBER(MATRIX!CH253),MATRIX!CH253,"n/a")),"")</f>
        <v/>
      </c>
      <c r="AI253" s="1"/>
      <c r="AJ253" s="1" t="str">
        <f>IF(ISNUMBER(M253),IF(AND(ISNUMBER('HI-Z-OUTPUT'!AV253),'HI-Z-OUTPUT'!AV253&lt;&gt;0),'HI-Z-OUTPUT'!AV253,'Hi-Z-INPUT'!$K$7*'Hi-Z-INPUT'!$K$11),"")</f>
        <v/>
      </c>
      <c r="AK253" s="1"/>
      <c r="AL253" s="161" t="str">
        <f t="shared" si="61"/>
        <v/>
      </c>
      <c r="AM253" s="1"/>
      <c r="AN253" s="124" t="str">
        <f>IF(ISNUMBER($M253),IF(MV&lt;200,IF(ISNUMBER(MATRIX!BA253),ROUND(MATRIX!BA253/1000*IDLE*CKWH,2),"-"),IF(ISNUMBER(MATRIX!BK253),ROUND(MATRIX!BK253/1000*IDLE*CKWH,2),"-")),"")</f>
        <v/>
      </c>
      <c r="AO253" s="125" t="str">
        <f t="shared" si="62"/>
        <v/>
      </c>
      <c r="AQ253" s="104" t="str">
        <f>IF(ISNUMBER($M253),IF(MV&lt;200,IF(ISNUMBER(MATRIX!BC253),ROUND(MATRIX!BC253/1000*RUNNING*CKWH,2),"-"),IF(ISNUMBER(MATRIX!BM253),ROUND(MATRIX!BM253/1000*RUNNING*CKWH,2),"-")),"")</f>
        <v/>
      </c>
      <c r="AR253" s="130" t="str">
        <f t="shared" si="63"/>
        <v/>
      </c>
      <c r="AT253" s="104"/>
      <c r="AU253" s="130" t="str">
        <f t="shared" si="64"/>
        <v/>
      </c>
      <c r="AW253" s="129" t="str">
        <f t="shared" si="65"/>
        <v/>
      </c>
      <c r="AX253" s="127" t="str">
        <f t="shared" si="66"/>
        <v/>
      </c>
      <c r="AZ253" s="101" t="str">
        <f>IF(ISNUMBER(M253),IF(ISNUMBER(MATRIX!BU253),M253*MATRIX!BU253,"n/a"),"")</f>
        <v/>
      </c>
      <c r="BA253" s="72"/>
      <c r="BB253" s="72" t="str">
        <f>IF(ISNUMBER(M253),IF(ISNUMBER(MATRIX!BV253*AL253),M253*MATRIX!BV253*AL253,"n/a"),"")</f>
        <v/>
      </c>
      <c r="BC253" s="72"/>
      <c r="BD253" s="100" t="str">
        <f t="shared" si="67"/>
        <v/>
      </c>
      <c r="BE253" s="96"/>
      <c r="BF253" s="157" t="str">
        <f t="shared" si="68"/>
        <v/>
      </c>
      <c r="BG253" s="158" t="str">
        <f t="shared" si="69"/>
        <v/>
      </c>
      <c r="BI253" s="85" t="str">
        <f>IF(ISNUMBER(M253),IF(ISNUMBER(MATRIX!Y253),MATRIX!Y253,"n/a"),"")</f>
        <v/>
      </c>
      <c r="BJ253" s="86" t="str">
        <f t="shared" si="70"/>
        <v/>
      </c>
    </row>
    <row r="254" spans="1:62">
      <c r="A254" s="106" t="e">
        <f>MATRIX!A254</f>
        <v>#N/A</v>
      </c>
      <c r="B254" s="11" t="e">
        <f>IF(MATRIX!B254&lt;&gt;0,MATRIX!B254,"-")</f>
        <v>#N/A</v>
      </c>
      <c r="D254" t="b">
        <f>ISNUMBER(MATRIX!G254)</f>
        <v>0</v>
      </c>
      <c r="E254" t="b">
        <f>ISNUMBER(MATRIX!H254)</f>
        <v>0</v>
      </c>
      <c r="G254" t="e">
        <f>AND(WM&lt;=MATRIX!N254,MATRIX!N254&lt;=PIU*WM)</f>
        <v>#N/A</v>
      </c>
      <c r="H254" t="e">
        <f>AND(WM&lt;=MATRIX!O254,MATRIX!O254&lt;=PIU*WM)</f>
        <v>#N/A</v>
      </c>
      <c r="J254" s="1" t="e">
        <f>IF(AND(D254,G254),CEILING(ML/MATRIX!G254,1),"")</f>
        <v>#N/A</v>
      </c>
      <c r="K254" s="1" t="e">
        <f>IF(AND(E254,H254),CEILING(ML/MATRIX!H254,1),"")</f>
        <v>#N/A</v>
      </c>
      <c r="M254" s="64" t="e">
        <f t="shared" si="59"/>
        <v>#N/A</v>
      </c>
      <c r="O254" s="62" t="str">
        <f>IF(ISNUMBER(M254),M254*MATRIX!E254,"-")</f>
        <v>-</v>
      </c>
      <c r="Q254" s="66" t="str">
        <f>IF(ISNUMBER($M254),IF(KP="kg",M254*MATRIX!CC254,M254*MATRIX!CC254*2.2),"-")</f>
        <v>-</v>
      </c>
      <c r="R254" s="65" t="str">
        <f t="shared" si="60"/>
        <v/>
      </c>
      <c r="T254" s="1" t="str">
        <f>IF(AND(VI&lt;100,ISNUMBER(M254),D254),MATRIX!N254,IF(AND(VI&gt;=100,ISNUMBER(M254),E254),MATRIX!O254,""))</f>
        <v/>
      </c>
      <c r="V254" s="70" t="str">
        <f>IF(ISNUMBER(T254),IF(VI&lt;100,T254*M254*MATRIX!G254,T254*M254*MATRIX!H254),"")</f>
        <v/>
      </c>
      <c r="X254" s="40" t="str">
        <f>IF(ISNUMBER(M254),IF(ISNUMBER(MATRIX!U254),IF(MATRIX!U254-INT(MATRIX!U254)=0,MATRIX!U254,"("&amp;MATRIX!U254&amp;")"),"n/a"),"")</f>
        <v/>
      </c>
      <c r="Y254" s="77"/>
      <c r="Z254" s="81" t="str">
        <f>IF(ISNUMBER(M254), IF(ISNUMBER(MATRIX!AZ254),M254*MATRIX!AZ254,"n/a"),"")</f>
        <v/>
      </c>
      <c r="AA254" s="77"/>
      <c r="AB254" s="83" t="str">
        <f>IF(ISNUMBER($M254), IF(ISNUMBER(MATRIX!BB254),$M254*MATRIX!BB254,"n/a"),"")</f>
        <v/>
      </c>
      <c r="AC254" s="77"/>
      <c r="AD254" s="81" t="str">
        <f>IF(ISNUMBER($M254), IF(ISNUMBER(MATRIX!BJ254),M254*MATRIX!BJ254,"n/a"),"")</f>
        <v/>
      </c>
      <c r="AE254" s="77" t="s">
        <v>434</v>
      </c>
      <c r="AF254" s="83" t="str">
        <f>IF(ISNUMBER($M254), IF(ISNUMBER(MATRIX!BL254),$M254*MATRIX!BL254,"n/a"),"")</f>
        <v/>
      </c>
      <c r="AH254" s="223" t="str">
        <f>IF(ISNUMBER($M254), IF(MV&gt;200,IF(ISNUMBER(MATRIX!CL254),MATRIX!CL254,"n/a"),IF(ISNUMBER(MATRIX!CH254),MATRIX!CH254,"n/a")),"")</f>
        <v/>
      </c>
      <c r="AI254" s="1"/>
      <c r="AJ254" s="1" t="str">
        <f>IF(ISNUMBER(M254),IF(AND(ISNUMBER('HI-Z-OUTPUT'!AV254),'HI-Z-OUTPUT'!AV254&lt;&gt;0),'HI-Z-OUTPUT'!AV254,'Hi-Z-INPUT'!$K$7*'Hi-Z-INPUT'!$K$11),"")</f>
        <v/>
      </c>
      <c r="AK254" s="1"/>
      <c r="AL254" s="161" t="str">
        <f t="shared" si="61"/>
        <v/>
      </c>
      <c r="AM254" s="1"/>
      <c r="AN254" s="124" t="str">
        <f>IF(ISNUMBER($M254),IF(MV&lt;200,IF(ISNUMBER(MATRIX!BA254),ROUND(MATRIX!BA254/1000*IDLE*CKWH,2),"-"),IF(ISNUMBER(MATRIX!BK254),ROUND(MATRIX!BK254/1000*IDLE*CKWH,2),"-")),"")</f>
        <v/>
      </c>
      <c r="AO254" s="125" t="str">
        <f t="shared" si="62"/>
        <v/>
      </c>
      <c r="AQ254" s="104" t="str">
        <f>IF(ISNUMBER($M254),IF(MV&lt;200,IF(ISNUMBER(MATRIX!BC254),ROUND(MATRIX!BC254/1000*RUNNING*CKWH,2),"-"),IF(ISNUMBER(MATRIX!BM254),ROUND(MATRIX!BM254/1000*RUNNING*CKWH,2),"-")),"")</f>
        <v/>
      </c>
      <c r="AR254" s="130" t="str">
        <f t="shared" si="63"/>
        <v/>
      </c>
      <c r="AT254" s="104"/>
      <c r="AU254" s="130" t="str">
        <f t="shared" si="64"/>
        <v/>
      </c>
      <c r="AW254" s="129" t="str">
        <f t="shared" si="65"/>
        <v/>
      </c>
      <c r="AX254" s="127" t="str">
        <f t="shared" si="66"/>
        <v/>
      </c>
      <c r="AZ254" s="101" t="str">
        <f>IF(ISNUMBER(M254),IF(ISNUMBER(MATRIX!BU254),M254*MATRIX!BU254,"n/a"),"")</f>
        <v/>
      </c>
      <c r="BA254" s="72"/>
      <c r="BB254" s="72" t="str">
        <f>IF(ISNUMBER(M254),IF(ISNUMBER(MATRIX!BV254*AL254),M254*MATRIX!BV254*AL254,"n/a"),"")</f>
        <v/>
      </c>
      <c r="BC254" s="72"/>
      <c r="BD254" s="100" t="str">
        <f t="shared" si="67"/>
        <v/>
      </c>
      <c r="BE254" s="96"/>
      <c r="BF254" s="157" t="str">
        <f t="shared" si="68"/>
        <v/>
      </c>
      <c r="BG254" s="158" t="str">
        <f t="shared" si="69"/>
        <v/>
      </c>
      <c r="BI254" s="85" t="str">
        <f>IF(ISNUMBER(M254),IF(ISNUMBER(MATRIX!Y254),MATRIX!Y254,"n/a"),"")</f>
        <v/>
      </c>
      <c r="BJ254" s="86" t="str">
        <f t="shared" si="70"/>
        <v/>
      </c>
    </row>
    <row r="255" spans="1:62">
      <c r="A255" s="106" t="e">
        <f>MATRIX!A255</f>
        <v>#N/A</v>
      </c>
      <c r="B255" s="11" t="e">
        <f>IF(MATRIX!B255&lt;&gt;0,MATRIX!B255,"-")</f>
        <v>#N/A</v>
      </c>
      <c r="D255" t="b">
        <f>ISNUMBER(MATRIX!G255)</f>
        <v>0</v>
      </c>
      <c r="E255" t="b">
        <f>ISNUMBER(MATRIX!H255)</f>
        <v>0</v>
      </c>
      <c r="G255" t="e">
        <f>AND(WM&lt;=MATRIX!N255,MATRIX!N255&lt;=PIU*WM)</f>
        <v>#N/A</v>
      </c>
      <c r="H255" t="e">
        <f>AND(WM&lt;=MATRIX!O255,MATRIX!O255&lt;=PIU*WM)</f>
        <v>#N/A</v>
      </c>
      <c r="J255" s="1" t="e">
        <f>IF(AND(D255,G255),CEILING(ML/MATRIX!G255,1),"")</f>
        <v>#N/A</v>
      </c>
      <c r="K255" s="1" t="e">
        <f>IF(AND(E255,H255),CEILING(ML/MATRIX!H255,1),"")</f>
        <v>#N/A</v>
      </c>
      <c r="M255" s="64" t="e">
        <f t="shared" si="59"/>
        <v>#N/A</v>
      </c>
      <c r="O255" s="62" t="str">
        <f>IF(ISNUMBER(M255),M255*MATRIX!E255,"-")</f>
        <v>-</v>
      </c>
      <c r="Q255" s="66" t="str">
        <f>IF(ISNUMBER($M255),IF(KP="kg",M255*MATRIX!CC255,M255*MATRIX!CC255*2.2),"-")</f>
        <v>-</v>
      </c>
      <c r="R255" s="65" t="str">
        <f t="shared" si="60"/>
        <v/>
      </c>
      <c r="T255" s="1" t="str">
        <f>IF(AND(VI&lt;100,ISNUMBER(M255),D255),MATRIX!N255,IF(AND(VI&gt;=100,ISNUMBER(M255),E255),MATRIX!O255,""))</f>
        <v/>
      </c>
      <c r="V255" s="70" t="str">
        <f>IF(ISNUMBER(T255),IF(VI&lt;100,T255*M255*MATRIX!G255,T255*M255*MATRIX!H255),"")</f>
        <v/>
      </c>
      <c r="X255" s="40" t="str">
        <f>IF(ISNUMBER(M255),IF(ISNUMBER(MATRIX!U255),IF(MATRIX!U255-INT(MATRIX!U255)=0,MATRIX!U255,"("&amp;MATRIX!U255&amp;")"),"n/a"),"")</f>
        <v/>
      </c>
      <c r="Y255" s="77"/>
      <c r="Z255" s="81" t="str">
        <f>IF(ISNUMBER(M255), IF(ISNUMBER(MATRIX!AZ255),M255*MATRIX!AZ255,"n/a"),"")</f>
        <v/>
      </c>
      <c r="AA255" s="77"/>
      <c r="AB255" s="83" t="str">
        <f>IF(ISNUMBER($M255), IF(ISNUMBER(MATRIX!BB255),$M255*MATRIX!BB255,"n/a"),"")</f>
        <v/>
      </c>
      <c r="AC255" s="77"/>
      <c r="AD255" s="81" t="str">
        <f>IF(ISNUMBER($M255), IF(ISNUMBER(MATRIX!BJ255),M255*MATRIX!BJ255,"n/a"),"")</f>
        <v/>
      </c>
      <c r="AE255" s="77" t="s">
        <v>434</v>
      </c>
      <c r="AF255" s="83" t="str">
        <f>IF(ISNUMBER($M255), IF(ISNUMBER(MATRIX!BL255),$M255*MATRIX!BL255,"n/a"),"")</f>
        <v/>
      </c>
      <c r="AH255" s="223" t="str">
        <f>IF(ISNUMBER($M255), IF(MV&gt;200,IF(ISNUMBER(MATRIX!CL255),MATRIX!CL255,"n/a"),IF(ISNUMBER(MATRIX!CH255),MATRIX!CH255,"n/a")),"")</f>
        <v/>
      </c>
      <c r="AI255" s="1"/>
      <c r="AJ255" s="1" t="str">
        <f>IF(ISNUMBER(M255),IF(AND(ISNUMBER('HI-Z-OUTPUT'!AV255),'HI-Z-OUTPUT'!AV255&lt;&gt;0),'HI-Z-OUTPUT'!AV255,'Hi-Z-INPUT'!$K$7*'Hi-Z-INPUT'!$K$11),"")</f>
        <v/>
      </c>
      <c r="AK255" s="1"/>
      <c r="AL255" s="161" t="str">
        <f t="shared" si="61"/>
        <v/>
      </c>
      <c r="AM255" s="1"/>
      <c r="AN255" s="124" t="str">
        <f>IF(ISNUMBER($M255),IF(MV&lt;200,IF(ISNUMBER(MATRIX!BA255),ROUND(MATRIX!BA255/1000*IDLE*CKWH,2),"-"),IF(ISNUMBER(MATRIX!BK255),ROUND(MATRIX!BK255/1000*IDLE*CKWH,2),"-")),"")</f>
        <v/>
      </c>
      <c r="AO255" s="125" t="str">
        <f t="shared" si="62"/>
        <v/>
      </c>
      <c r="AQ255" s="104" t="str">
        <f>IF(ISNUMBER($M255),IF(MV&lt;200,IF(ISNUMBER(MATRIX!BC255),ROUND(MATRIX!BC255/1000*RUNNING*CKWH,2),"-"),IF(ISNUMBER(MATRIX!BM255),ROUND(MATRIX!BM255/1000*RUNNING*CKWH,2),"-")),"")</f>
        <v/>
      </c>
      <c r="AR255" s="130" t="str">
        <f t="shared" si="63"/>
        <v/>
      </c>
      <c r="AT255" s="104"/>
      <c r="AU255" s="130" t="str">
        <f t="shared" si="64"/>
        <v/>
      </c>
      <c r="AW255" s="129" t="str">
        <f t="shared" si="65"/>
        <v/>
      </c>
      <c r="AX255" s="127" t="str">
        <f t="shared" si="66"/>
        <v/>
      </c>
      <c r="AZ255" s="101" t="str">
        <f>IF(ISNUMBER(M255),IF(ISNUMBER(MATRIX!BU255),M255*MATRIX!BU255,"n/a"),"")</f>
        <v/>
      </c>
      <c r="BA255" s="72"/>
      <c r="BB255" s="72" t="str">
        <f>IF(ISNUMBER(M255),IF(ISNUMBER(MATRIX!BV255*AL255),M255*MATRIX!BV255*AL255,"n/a"),"")</f>
        <v/>
      </c>
      <c r="BC255" s="72"/>
      <c r="BD255" s="100" t="str">
        <f t="shared" si="67"/>
        <v/>
      </c>
      <c r="BE255" s="96"/>
      <c r="BF255" s="157" t="str">
        <f t="shared" si="68"/>
        <v/>
      </c>
      <c r="BG255" s="158" t="str">
        <f t="shared" si="69"/>
        <v/>
      </c>
      <c r="BI255" s="85" t="str">
        <f>IF(ISNUMBER(M255),IF(ISNUMBER(MATRIX!Y255),MATRIX!Y255,"n/a"),"")</f>
        <v/>
      </c>
      <c r="BJ255" s="86" t="str">
        <f t="shared" si="70"/>
        <v/>
      </c>
    </row>
    <row r="256" spans="1:62">
      <c r="A256" s="106" t="e">
        <f>MATRIX!A256</f>
        <v>#N/A</v>
      </c>
      <c r="B256" s="11" t="e">
        <f>IF(MATRIX!B256&lt;&gt;0,MATRIX!B256,"-")</f>
        <v>#N/A</v>
      </c>
      <c r="D256" t="b">
        <f>ISNUMBER(MATRIX!G256)</f>
        <v>0</v>
      </c>
      <c r="E256" t="b">
        <f>ISNUMBER(MATRIX!H256)</f>
        <v>0</v>
      </c>
      <c r="G256" t="e">
        <f>AND(WM&lt;=MATRIX!N256,MATRIX!N256&lt;=PIU*WM)</f>
        <v>#N/A</v>
      </c>
      <c r="H256" t="e">
        <f>AND(WM&lt;=MATRIX!O256,MATRIX!O256&lt;=PIU*WM)</f>
        <v>#N/A</v>
      </c>
      <c r="J256" s="1" t="e">
        <f>IF(AND(D256,G256),CEILING(ML/MATRIX!G256,1),"")</f>
        <v>#N/A</v>
      </c>
      <c r="K256" s="1" t="e">
        <f>IF(AND(E256,H256),CEILING(ML/MATRIX!H256,1),"")</f>
        <v>#N/A</v>
      </c>
      <c r="M256" s="64" t="e">
        <f t="shared" si="59"/>
        <v>#N/A</v>
      </c>
      <c r="O256" s="62" t="str">
        <f>IF(ISNUMBER(M256),M256*MATRIX!E256,"-")</f>
        <v>-</v>
      </c>
      <c r="Q256" s="66" t="str">
        <f>IF(ISNUMBER($M256),IF(KP="kg",M256*MATRIX!CC256,M256*MATRIX!CC256*2.2),"-")</f>
        <v>-</v>
      </c>
      <c r="R256" s="65" t="str">
        <f t="shared" si="60"/>
        <v/>
      </c>
      <c r="T256" s="1" t="str">
        <f>IF(AND(VI&lt;100,ISNUMBER(M256),D256),MATRIX!N256,IF(AND(VI&gt;=100,ISNUMBER(M256),E256),MATRIX!O256,""))</f>
        <v/>
      </c>
      <c r="V256" s="70" t="str">
        <f>IF(ISNUMBER(T256),IF(VI&lt;100,T256*M256*MATRIX!G256,T256*M256*MATRIX!H256),"")</f>
        <v/>
      </c>
      <c r="X256" s="40" t="str">
        <f>IF(ISNUMBER(M256),IF(ISNUMBER(MATRIX!U256),IF(MATRIX!U256-INT(MATRIX!U256)=0,MATRIX!U256,"("&amp;MATRIX!U256&amp;")"),"n/a"),"")</f>
        <v/>
      </c>
      <c r="Y256" s="77"/>
      <c r="Z256" s="81" t="str">
        <f>IF(ISNUMBER(M256), IF(ISNUMBER(MATRIX!AZ256),M256*MATRIX!AZ256,"n/a"),"")</f>
        <v/>
      </c>
      <c r="AA256" s="77"/>
      <c r="AB256" s="83" t="str">
        <f>IF(ISNUMBER($M256), IF(ISNUMBER(MATRIX!BB256),$M256*MATRIX!BB256,"n/a"),"")</f>
        <v/>
      </c>
      <c r="AC256" s="77"/>
      <c r="AD256" s="81" t="str">
        <f>IF(ISNUMBER($M256), IF(ISNUMBER(MATRIX!BJ256),M256*MATRIX!BJ256,"n/a"),"")</f>
        <v/>
      </c>
      <c r="AE256" s="77" t="s">
        <v>434</v>
      </c>
      <c r="AF256" s="83" t="str">
        <f>IF(ISNUMBER($M256), IF(ISNUMBER(MATRIX!BL256),$M256*MATRIX!BL256,"n/a"),"")</f>
        <v/>
      </c>
      <c r="AH256" s="223" t="str">
        <f>IF(ISNUMBER($M256), IF(MV&gt;200,IF(ISNUMBER(MATRIX!CL256),MATRIX!CL256,"n/a"),IF(ISNUMBER(MATRIX!CH256),MATRIX!CH256,"n/a")),"")</f>
        <v/>
      </c>
      <c r="AI256" s="1"/>
      <c r="AJ256" s="1" t="str">
        <f>IF(ISNUMBER(M256),IF(AND(ISNUMBER('HI-Z-OUTPUT'!AV256),'HI-Z-OUTPUT'!AV256&lt;&gt;0),'HI-Z-OUTPUT'!AV256,'Hi-Z-INPUT'!$K$7*'Hi-Z-INPUT'!$K$11),"")</f>
        <v/>
      </c>
      <c r="AK256" s="1"/>
      <c r="AL256" s="161" t="str">
        <f t="shared" si="61"/>
        <v/>
      </c>
      <c r="AM256" s="1"/>
      <c r="AN256" s="124" t="str">
        <f>IF(ISNUMBER($M256),IF(MV&lt;200,IF(ISNUMBER(MATRIX!BA256),ROUND(MATRIX!BA256/1000*IDLE*CKWH,2),"-"),IF(ISNUMBER(MATRIX!BK256),ROUND(MATRIX!BK256/1000*IDLE*CKWH,2),"-")),"")</f>
        <v/>
      </c>
      <c r="AO256" s="125" t="str">
        <f t="shared" si="62"/>
        <v/>
      </c>
      <c r="AQ256" s="104" t="str">
        <f>IF(ISNUMBER($M256),IF(MV&lt;200,IF(ISNUMBER(MATRIX!BC256),ROUND(MATRIX!BC256/1000*RUNNING*CKWH,2),"-"),IF(ISNUMBER(MATRIX!BM256),ROUND(MATRIX!BM256/1000*RUNNING*CKWH,2),"-")),"")</f>
        <v/>
      </c>
      <c r="AR256" s="130" t="str">
        <f t="shared" si="63"/>
        <v/>
      </c>
      <c r="AT256" s="104"/>
      <c r="AU256" s="130" t="str">
        <f t="shared" si="64"/>
        <v/>
      </c>
      <c r="AW256" s="129" t="str">
        <f t="shared" si="65"/>
        <v/>
      </c>
      <c r="AX256" s="127" t="str">
        <f t="shared" si="66"/>
        <v/>
      </c>
      <c r="AZ256" s="101" t="str">
        <f>IF(ISNUMBER(M256),IF(ISNUMBER(MATRIX!BU256),M256*MATRIX!BU256,"n/a"),"")</f>
        <v/>
      </c>
      <c r="BA256" s="72"/>
      <c r="BB256" s="72" t="str">
        <f>IF(ISNUMBER(M256),IF(ISNUMBER(MATRIX!BV256*AL256),M256*MATRIX!BV256*AL256,"n/a"),"")</f>
        <v/>
      </c>
      <c r="BC256" s="72"/>
      <c r="BD256" s="100" t="str">
        <f t="shared" si="67"/>
        <v/>
      </c>
      <c r="BE256" s="96"/>
      <c r="BF256" s="157" t="str">
        <f t="shared" si="68"/>
        <v/>
      </c>
      <c r="BG256" s="158" t="str">
        <f t="shared" si="69"/>
        <v/>
      </c>
      <c r="BI256" s="85" t="str">
        <f>IF(ISNUMBER(M256),IF(ISNUMBER(MATRIX!Y256),MATRIX!Y256,"n/a"),"")</f>
        <v/>
      </c>
      <c r="BJ256" s="86" t="str">
        <f t="shared" si="70"/>
        <v/>
      </c>
    </row>
    <row r="257" spans="1:62">
      <c r="A257" s="106" t="e">
        <f>MATRIX!A257</f>
        <v>#N/A</v>
      </c>
      <c r="B257" s="11" t="e">
        <f>IF(MATRIX!B257&lt;&gt;0,MATRIX!B257,"-")</f>
        <v>#N/A</v>
      </c>
      <c r="D257" t="b">
        <f>ISNUMBER(MATRIX!G257)</f>
        <v>0</v>
      </c>
      <c r="E257" t="b">
        <f>ISNUMBER(MATRIX!H257)</f>
        <v>0</v>
      </c>
      <c r="G257" t="e">
        <f>AND(WM&lt;=MATRIX!N257,MATRIX!N257&lt;=PIU*WM)</f>
        <v>#N/A</v>
      </c>
      <c r="H257" t="e">
        <f>AND(WM&lt;=MATRIX!O257,MATRIX!O257&lt;=PIU*WM)</f>
        <v>#N/A</v>
      </c>
      <c r="J257" s="1" t="e">
        <f>IF(AND(D257,G257),CEILING(ML/MATRIX!G257,1),"")</f>
        <v>#N/A</v>
      </c>
      <c r="K257" s="1" t="e">
        <f>IF(AND(E257,H257),CEILING(ML/MATRIX!H257,1),"")</f>
        <v>#N/A</v>
      </c>
      <c r="M257" s="64" t="e">
        <f t="shared" si="59"/>
        <v>#N/A</v>
      </c>
      <c r="O257" s="62" t="str">
        <f>IF(ISNUMBER(M257),M257*MATRIX!E257,"-")</f>
        <v>-</v>
      </c>
      <c r="Q257" s="66" t="str">
        <f>IF(ISNUMBER($M257),IF(KP="kg",M257*MATRIX!CC257,M257*MATRIX!CC257*2.2),"-")</f>
        <v>-</v>
      </c>
      <c r="R257" s="65" t="str">
        <f t="shared" si="60"/>
        <v/>
      </c>
      <c r="T257" s="1" t="str">
        <f>IF(AND(VI&lt;100,ISNUMBER(M257),D257),MATRIX!N257,IF(AND(VI&gt;=100,ISNUMBER(M257),E257),MATRIX!O257,""))</f>
        <v/>
      </c>
      <c r="V257" s="70" t="str">
        <f>IF(ISNUMBER(T257),IF(VI&lt;100,T257*M257*MATRIX!G257,T257*M257*MATRIX!H257),"")</f>
        <v/>
      </c>
      <c r="X257" s="40" t="str">
        <f>IF(ISNUMBER(M257),IF(ISNUMBER(MATRIX!U257),IF(MATRIX!U257-INT(MATRIX!U257)=0,MATRIX!U257,"("&amp;MATRIX!U257&amp;")"),"n/a"),"")</f>
        <v/>
      </c>
      <c r="Y257" s="77"/>
      <c r="Z257" s="81" t="str">
        <f>IF(ISNUMBER(M257), IF(ISNUMBER(MATRIX!AZ257),M257*MATRIX!AZ257,"n/a"),"")</f>
        <v/>
      </c>
      <c r="AA257" s="77"/>
      <c r="AB257" s="83" t="str">
        <f>IF(ISNUMBER($M257), IF(ISNUMBER(MATRIX!BB257),$M257*MATRIX!BB257,"n/a"),"")</f>
        <v/>
      </c>
      <c r="AC257" s="77"/>
      <c r="AD257" s="81" t="str">
        <f>IF(ISNUMBER($M257), IF(ISNUMBER(MATRIX!BJ257),M257*MATRIX!BJ257,"n/a"),"")</f>
        <v/>
      </c>
      <c r="AE257" s="77" t="s">
        <v>434</v>
      </c>
      <c r="AF257" s="83" t="str">
        <f>IF(ISNUMBER($M257), IF(ISNUMBER(MATRIX!BL257),$M257*MATRIX!BL257,"n/a"),"")</f>
        <v/>
      </c>
      <c r="AH257" s="223" t="str">
        <f>IF(ISNUMBER($M257), IF(MV&gt;200,IF(ISNUMBER(MATRIX!CL257),MATRIX!CL257,"n/a"),IF(ISNUMBER(MATRIX!CH257),MATRIX!CH257,"n/a")),"")</f>
        <v/>
      </c>
      <c r="AI257" s="1"/>
      <c r="AJ257" s="1" t="str">
        <f>IF(ISNUMBER(M257),IF(AND(ISNUMBER('HI-Z-OUTPUT'!AV257),'HI-Z-OUTPUT'!AV257&lt;&gt;0),'HI-Z-OUTPUT'!AV257,'Hi-Z-INPUT'!$K$7*'Hi-Z-INPUT'!$K$11),"")</f>
        <v/>
      </c>
      <c r="AK257" s="1"/>
      <c r="AL257" s="161" t="str">
        <f t="shared" si="61"/>
        <v/>
      </c>
      <c r="AM257" s="1"/>
      <c r="AN257" s="124" t="str">
        <f>IF(ISNUMBER($M257),IF(MV&lt;200,IF(ISNUMBER(MATRIX!BA257),ROUND(MATRIX!BA257/1000*IDLE*CKWH,2),"-"),IF(ISNUMBER(MATRIX!BK257),ROUND(MATRIX!BK257/1000*IDLE*CKWH,2),"-")),"")</f>
        <v/>
      </c>
      <c r="AO257" s="125" t="str">
        <f t="shared" si="62"/>
        <v/>
      </c>
      <c r="AQ257" s="104" t="str">
        <f>IF(ISNUMBER($M257),IF(MV&lt;200,IF(ISNUMBER(MATRIX!BC257),ROUND(MATRIX!BC257/1000*RUNNING*CKWH,2),"-"),IF(ISNUMBER(MATRIX!BM257),ROUND(MATRIX!BM257/1000*RUNNING*CKWH,2),"-")),"")</f>
        <v/>
      </c>
      <c r="AR257" s="130" t="str">
        <f t="shared" si="63"/>
        <v/>
      </c>
      <c r="AT257" s="104"/>
      <c r="AU257" s="130" t="str">
        <f t="shared" si="64"/>
        <v/>
      </c>
      <c r="AW257" s="129" t="str">
        <f t="shared" si="65"/>
        <v/>
      </c>
      <c r="AX257" s="127" t="str">
        <f t="shared" si="66"/>
        <v/>
      </c>
      <c r="AZ257" s="101" t="str">
        <f>IF(ISNUMBER(M257),IF(ISNUMBER(MATRIX!BU257),M257*MATRIX!BU257,"n/a"),"")</f>
        <v/>
      </c>
      <c r="BA257" s="72"/>
      <c r="BB257" s="72" t="str">
        <f>IF(ISNUMBER(M257),IF(ISNUMBER(MATRIX!BV257*AL257),M257*MATRIX!BV257*AL257,"n/a"),"")</f>
        <v/>
      </c>
      <c r="BC257" s="72"/>
      <c r="BD257" s="100" t="str">
        <f t="shared" si="67"/>
        <v/>
      </c>
      <c r="BE257" s="96"/>
      <c r="BF257" s="157" t="str">
        <f t="shared" si="68"/>
        <v/>
      </c>
      <c r="BG257" s="158" t="str">
        <f t="shared" si="69"/>
        <v/>
      </c>
      <c r="BI257" s="85" t="str">
        <f>IF(ISNUMBER(M257),IF(ISNUMBER(MATRIX!Y257),MATRIX!Y257,"n/a"),"")</f>
        <v/>
      </c>
      <c r="BJ257" s="86" t="str">
        <f t="shared" si="70"/>
        <v/>
      </c>
    </row>
    <row r="258" spans="1:62">
      <c r="A258" s="106" t="e">
        <f>MATRIX!A258</f>
        <v>#N/A</v>
      </c>
      <c r="B258" s="11" t="e">
        <f>IF(MATRIX!B258&lt;&gt;0,MATRIX!B258,"-")</f>
        <v>#N/A</v>
      </c>
      <c r="D258" t="b">
        <f>ISNUMBER(MATRIX!G258)</f>
        <v>0</v>
      </c>
      <c r="E258" t="b">
        <f>ISNUMBER(MATRIX!H258)</f>
        <v>0</v>
      </c>
      <c r="G258" t="e">
        <f>AND(WM&lt;=MATRIX!N258,MATRIX!N258&lt;=PIU*WM)</f>
        <v>#N/A</v>
      </c>
      <c r="H258" t="e">
        <f>AND(WM&lt;=MATRIX!O258,MATRIX!O258&lt;=PIU*WM)</f>
        <v>#N/A</v>
      </c>
      <c r="J258" s="1" t="e">
        <f>IF(AND(D258,G258),CEILING(ML/MATRIX!G258,1),"")</f>
        <v>#N/A</v>
      </c>
      <c r="K258" s="1" t="e">
        <f>IF(AND(E258,H258),CEILING(ML/MATRIX!H258,1),"")</f>
        <v>#N/A</v>
      </c>
      <c r="M258" s="64" t="e">
        <f t="shared" si="59"/>
        <v>#N/A</v>
      </c>
      <c r="O258" s="62" t="str">
        <f>IF(ISNUMBER(M258),M258*MATRIX!E258,"-")</f>
        <v>-</v>
      </c>
      <c r="Q258" s="66" t="str">
        <f>IF(ISNUMBER($M258),IF(KP="kg",M258*MATRIX!CC258,M258*MATRIX!CC258*2.2),"-")</f>
        <v>-</v>
      </c>
      <c r="R258" s="65" t="str">
        <f t="shared" si="60"/>
        <v/>
      </c>
      <c r="T258" s="1" t="str">
        <f>IF(AND(VI&lt;100,ISNUMBER(M258),D258),MATRIX!N258,IF(AND(VI&gt;=100,ISNUMBER(M258),E258),MATRIX!O258,""))</f>
        <v/>
      </c>
      <c r="V258" s="70" t="str">
        <f>IF(ISNUMBER(T258),IF(VI&lt;100,T258*M258*MATRIX!G258,T258*M258*MATRIX!H258),"")</f>
        <v/>
      </c>
      <c r="X258" s="40" t="str">
        <f>IF(ISNUMBER(M258),IF(ISNUMBER(MATRIX!U258),IF(MATRIX!U258-INT(MATRIX!U258)=0,MATRIX!U258,"("&amp;MATRIX!U258&amp;")"),"n/a"),"")</f>
        <v/>
      </c>
      <c r="Y258" s="77"/>
      <c r="Z258" s="81" t="str">
        <f>IF(ISNUMBER(M258), IF(ISNUMBER(MATRIX!AZ258),M258*MATRIX!AZ258,"n/a"),"")</f>
        <v/>
      </c>
      <c r="AA258" s="77"/>
      <c r="AB258" s="83" t="str">
        <f>IF(ISNUMBER($M258), IF(ISNUMBER(MATRIX!BB258),$M258*MATRIX!BB258,"n/a"),"")</f>
        <v/>
      </c>
      <c r="AC258" s="77"/>
      <c r="AD258" s="81" t="str">
        <f>IF(ISNUMBER($M258), IF(ISNUMBER(MATRIX!BJ258),M258*MATRIX!BJ258,"n/a"),"")</f>
        <v/>
      </c>
      <c r="AE258" s="77" t="s">
        <v>434</v>
      </c>
      <c r="AF258" s="83" t="str">
        <f>IF(ISNUMBER($M258), IF(ISNUMBER(MATRIX!BL258),$M258*MATRIX!BL258,"n/a"),"")</f>
        <v/>
      </c>
      <c r="AH258" s="223" t="str">
        <f>IF(ISNUMBER($M258), IF(MV&gt;200,IF(ISNUMBER(MATRIX!CL258),MATRIX!CL258,"n/a"),IF(ISNUMBER(MATRIX!CH258),MATRIX!CH258,"n/a")),"")</f>
        <v/>
      </c>
      <c r="AI258" s="1"/>
      <c r="AJ258" s="1" t="str">
        <f>IF(ISNUMBER(M258),IF(AND(ISNUMBER('HI-Z-OUTPUT'!AV258),'HI-Z-OUTPUT'!AV258&lt;&gt;0),'HI-Z-OUTPUT'!AV258,'Hi-Z-INPUT'!$K$7*'Hi-Z-INPUT'!$K$11),"")</f>
        <v/>
      </c>
      <c r="AK258" s="1"/>
      <c r="AL258" s="161" t="str">
        <f t="shared" si="61"/>
        <v/>
      </c>
      <c r="AM258" s="1"/>
      <c r="AN258" s="124" t="str">
        <f>IF(ISNUMBER($M258),IF(MV&lt;200,IF(ISNUMBER(MATRIX!BA258),ROUND(MATRIX!BA258/1000*IDLE*CKWH,2),"-"),IF(ISNUMBER(MATRIX!BK258),ROUND(MATRIX!BK258/1000*IDLE*CKWH,2),"-")),"")</f>
        <v/>
      </c>
      <c r="AO258" s="125" t="str">
        <f t="shared" si="62"/>
        <v/>
      </c>
      <c r="AQ258" s="104" t="str">
        <f>IF(ISNUMBER($M258),IF(MV&lt;200,IF(ISNUMBER(MATRIX!BC258),ROUND(MATRIX!BC258/1000*RUNNING*CKWH,2),"-"),IF(ISNUMBER(MATRIX!BM258),ROUND(MATRIX!BM258/1000*RUNNING*CKWH,2),"-")),"")</f>
        <v/>
      </c>
      <c r="AR258" s="130" t="str">
        <f t="shared" si="63"/>
        <v/>
      </c>
      <c r="AT258" s="104"/>
      <c r="AU258" s="130" t="str">
        <f t="shared" si="64"/>
        <v/>
      </c>
      <c r="AW258" s="129" t="str">
        <f t="shared" si="65"/>
        <v/>
      </c>
      <c r="AX258" s="127" t="str">
        <f t="shared" si="66"/>
        <v/>
      </c>
      <c r="AZ258" s="101" t="str">
        <f>IF(ISNUMBER(M258),IF(ISNUMBER(MATRIX!BU258),M258*MATRIX!BU258,"n/a"),"")</f>
        <v/>
      </c>
      <c r="BA258" s="72"/>
      <c r="BB258" s="72" t="str">
        <f>IF(ISNUMBER(M258),IF(ISNUMBER(MATRIX!BV258*AL258),M258*MATRIX!BV258*AL258,"n/a"),"")</f>
        <v/>
      </c>
      <c r="BC258" s="72"/>
      <c r="BD258" s="100" t="str">
        <f t="shared" si="67"/>
        <v/>
      </c>
      <c r="BE258" s="96"/>
      <c r="BF258" s="157" t="str">
        <f t="shared" si="68"/>
        <v/>
      </c>
      <c r="BG258" s="158" t="str">
        <f t="shared" si="69"/>
        <v/>
      </c>
      <c r="BI258" s="85" t="str">
        <f>IF(ISNUMBER(M258),IF(ISNUMBER(MATRIX!Y258),MATRIX!Y258,"n/a"),"")</f>
        <v/>
      </c>
      <c r="BJ258" s="86" t="str">
        <f t="shared" si="70"/>
        <v/>
      </c>
    </row>
    <row r="259" spans="1:62">
      <c r="A259" s="106" t="e">
        <f>MATRIX!A259</f>
        <v>#N/A</v>
      </c>
      <c r="B259" s="11" t="e">
        <f>IF(MATRIX!B259&lt;&gt;0,MATRIX!B259,"-")</f>
        <v>#N/A</v>
      </c>
      <c r="D259" t="b">
        <f>ISNUMBER(MATRIX!G259)</f>
        <v>0</v>
      </c>
      <c r="E259" t="b">
        <f>ISNUMBER(MATRIX!H259)</f>
        <v>0</v>
      </c>
      <c r="G259" t="e">
        <f>AND(WM&lt;=MATRIX!N259,MATRIX!N259&lt;=PIU*WM)</f>
        <v>#N/A</v>
      </c>
      <c r="H259" t="e">
        <f>AND(WM&lt;=MATRIX!O259,MATRIX!O259&lt;=PIU*WM)</f>
        <v>#N/A</v>
      </c>
      <c r="J259" s="1" t="e">
        <f>IF(AND(D259,G259),CEILING(ML/MATRIX!G259,1),"")</f>
        <v>#N/A</v>
      </c>
      <c r="K259" s="1" t="e">
        <f>IF(AND(E259,H259),CEILING(ML/MATRIX!H259,1),"")</f>
        <v>#N/A</v>
      </c>
      <c r="M259" s="64" t="e">
        <f t="shared" si="59"/>
        <v>#N/A</v>
      </c>
      <c r="O259" s="62" t="str">
        <f>IF(ISNUMBER(M259),M259*MATRIX!E259,"-")</f>
        <v>-</v>
      </c>
      <c r="Q259" s="66" t="str">
        <f>IF(ISNUMBER($M259),IF(KP="kg",M259*MATRIX!CC259,M259*MATRIX!CC259*2.2),"-")</f>
        <v>-</v>
      </c>
      <c r="R259" s="65" t="str">
        <f t="shared" si="60"/>
        <v/>
      </c>
      <c r="T259" s="1" t="str">
        <f>IF(AND(VI&lt;100,ISNUMBER(M259),D259),MATRIX!N259,IF(AND(VI&gt;=100,ISNUMBER(M259),E259),MATRIX!O259,""))</f>
        <v/>
      </c>
      <c r="V259" s="70" t="str">
        <f>IF(ISNUMBER(T259),IF(VI&lt;100,T259*M259*MATRIX!G259,T259*M259*MATRIX!H259),"")</f>
        <v/>
      </c>
      <c r="X259" s="40" t="str">
        <f>IF(ISNUMBER(M259),IF(ISNUMBER(MATRIX!U259),IF(MATRIX!U259-INT(MATRIX!U259)=0,MATRIX!U259,"("&amp;MATRIX!U259&amp;")"),"n/a"),"")</f>
        <v/>
      </c>
      <c r="Y259" s="77"/>
      <c r="Z259" s="81" t="str">
        <f>IF(ISNUMBER(M259), IF(ISNUMBER(MATRIX!AZ259),M259*MATRIX!AZ259,"n/a"),"")</f>
        <v/>
      </c>
      <c r="AA259" s="77"/>
      <c r="AB259" s="83" t="str">
        <f>IF(ISNUMBER($M259), IF(ISNUMBER(MATRIX!BB259),$M259*MATRIX!BB259,"n/a"),"")</f>
        <v/>
      </c>
      <c r="AC259" s="77"/>
      <c r="AD259" s="81" t="str">
        <f>IF(ISNUMBER($M259), IF(ISNUMBER(MATRIX!BJ259),M259*MATRIX!BJ259,"n/a"),"")</f>
        <v/>
      </c>
      <c r="AE259" s="77" t="s">
        <v>434</v>
      </c>
      <c r="AF259" s="83" t="str">
        <f>IF(ISNUMBER($M259), IF(ISNUMBER(MATRIX!BL259),$M259*MATRIX!BL259,"n/a"),"")</f>
        <v/>
      </c>
      <c r="AH259" s="223" t="str">
        <f>IF(ISNUMBER($M259), IF(MV&gt;200,IF(ISNUMBER(MATRIX!CL259),MATRIX!CL259,"n/a"),IF(ISNUMBER(MATRIX!CH259),MATRIX!CH259,"n/a")),"")</f>
        <v/>
      </c>
      <c r="AI259" s="1"/>
      <c r="AJ259" s="1" t="str">
        <f>IF(ISNUMBER(M259),IF(AND(ISNUMBER('HI-Z-OUTPUT'!AV259),'HI-Z-OUTPUT'!AV259&lt;&gt;0),'HI-Z-OUTPUT'!AV259,'Hi-Z-INPUT'!$K$7*'Hi-Z-INPUT'!$K$11),"")</f>
        <v/>
      </c>
      <c r="AK259" s="1"/>
      <c r="AL259" s="161" t="str">
        <f t="shared" si="61"/>
        <v/>
      </c>
      <c r="AM259" s="1"/>
      <c r="AN259" s="124" t="str">
        <f>IF(ISNUMBER($M259),IF(MV&lt;200,IF(ISNUMBER(MATRIX!BA259),ROUND(MATRIX!BA259/1000*IDLE*CKWH,2),"-"),IF(ISNUMBER(MATRIX!BK259),ROUND(MATRIX!BK259/1000*IDLE*CKWH,2),"-")),"")</f>
        <v/>
      </c>
      <c r="AO259" s="125" t="str">
        <f t="shared" si="62"/>
        <v/>
      </c>
      <c r="AQ259" s="104" t="str">
        <f>IF(ISNUMBER($M259),IF(MV&lt;200,IF(ISNUMBER(MATRIX!BC259),ROUND(MATRIX!BC259/1000*RUNNING*CKWH,2),"-"),IF(ISNUMBER(MATRIX!BM259),ROUND(MATRIX!BM259/1000*RUNNING*CKWH,2),"-")),"")</f>
        <v/>
      </c>
      <c r="AR259" s="130" t="str">
        <f t="shared" si="63"/>
        <v/>
      </c>
      <c r="AT259" s="104"/>
      <c r="AU259" s="130" t="str">
        <f t="shared" si="64"/>
        <v/>
      </c>
      <c r="AW259" s="129" t="str">
        <f t="shared" si="65"/>
        <v/>
      </c>
      <c r="AX259" s="127" t="str">
        <f t="shared" si="66"/>
        <v/>
      </c>
      <c r="AZ259" s="101" t="str">
        <f>IF(ISNUMBER(M259),IF(ISNUMBER(MATRIX!BU259),M259*MATRIX!BU259,"n/a"),"")</f>
        <v/>
      </c>
      <c r="BA259" s="72"/>
      <c r="BB259" s="72" t="str">
        <f>IF(ISNUMBER(M259),IF(ISNUMBER(MATRIX!BV259*AL259),M259*MATRIX!BV259*AL259,"n/a"),"")</f>
        <v/>
      </c>
      <c r="BC259" s="72"/>
      <c r="BD259" s="100" t="str">
        <f t="shared" si="67"/>
        <v/>
      </c>
      <c r="BE259" s="96"/>
      <c r="BF259" s="157" t="str">
        <f t="shared" si="68"/>
        <v/>
      </c>
      <c r="BG259" s="158" t="str">
        <f t="shared" si="69"/>
        <v/>
      </c>
      <c r="BI259" s="85" t="str">
        <f>IF(ISNUMBER(M259),IF(ISNUMBER(MATRIX!Y259),MATRIX!Y259,"n/a"),"")</f>
        <v/>
      </c>
      <c r="BJ259" s="86" t="str">
        <f t="shared" si="70"/>
        <v/>
      </c>
    </row>
    <row r="260" spans="1:62">
      <c r="A260" s="106" t="e">
        <f>MATRIX!A260</f>
        <v>#N/A</v>
      </c>
      <c r="B260" s="11" t="e">
        <f>IF(MATRIX!B260&lt;&gt;0,MATRIX!B260,"-")</f>
        <v>#N/A</v>
      </c>
      <c r="D260" t="b">
        <f>ISNUMBER(MATRIX!G260)</f>
        <v>0</v>
      </c>
      <c r="E260" t="b">
        <f>ISNUMBER(MATRIX!H260)</f>
        <v>0</v>
      </c>
      <c r="G260" t="e">
        <f>AND(WM&lt;=MATRIX!N260,MATRIX!N260&lt;=PIU*WM)</f>
        <v>#N/A</v>
      </c>
      <c r="H260" t="e">
        <f>AND(WM&lt;=MATRIX!O260,MATRIX!O260&lt;=PIU*WM)</f>
        <v>#N/A</v>
      </c>
      <c r="J260" s="1" t="e">
        <f>IF(AND(D260,G260),CEILING(ML/MATRIX!G260,1),"")</f>
        <v>#N/A</v>
      </c>
      <c r="K260" s="1" t="e">
        <f>IF(AND(E260,H260),CEILING(ML/MATRIX!H260,1),"")</f>
        <v>#N/A</v>
      </c>
      <c r="M260" s="64" t="e">
        <f t="shared" si="59"/>
        <v>#N/A</v>
      </c>
      <c r="O260" s="62" t="str">
        <f>IF(ISNUMBER(M260),M260*MATRIX!E260,"-")</f>
        <v>-</v>
      </c>
      <c r="Q260" s="66" t="str">
        <f>IF(ISNUMBER($M260),IF(KP="kg",M260*MATRIX!CC260,M260*MATRIX!CC260*2.2),"-")</f>
        <v>-</v>
      </c>
      <c r="R260" s="65" t="str">
        <f t="shared" si="60"/>
        <v/>
      </c>
      <c r="T260" s="1" t="str">
        <f>IF(AND(VI&lt;100,ISNUMBER(M260),D260),MATRIX!N260,IF(AND(VI&gt;=100,ISNUMBER(M260),E260),MATRIX!O260,""))</f>
        <v/>
      </c>
      <c r="V260" s="70" t="str">
        <f>IF(ISNUMBER(T260),IF(VI&lt;100,T260*M260*MATRIX!G260,T260*M260*MATRIX!H260),"")</f>
        <v/>
      </c>
      <c r="X260" s="40" t="str">
        <f>IF(ISNUMBER(M260),IF(ISNUMBER(MATRIX!U260),IF(MATRIX!U260-INT(MATRIX!U260)=0,MATRIX!U260,"("&amp;MATRIX!U260&amp;")"),"n/a"),"")</f>
        <v/>
      </c>
      <c r="Y260" s="77"/>
      <c r="Z260" s="81" t="str">
        <f>IF(ISNUMBER(M260), IF(ISNUMBER(MATRIX!AZ260),M260*MATRIX!AZ260,"n/a"),"")</f>
        <v/>
      </c>
      <c r="AA260" s="77"/>
      <c r="AB260" s="83" t="str">
        <f>IF(ISNUMBER($M260), IF(ISNUMBER(MATRIX!BB260),$M260*MATRIX!BB260,"n/a"),"")</f>
        <v/>
      </c>
      <c r="AC260" s="77"/>
      <c r="AD260" s="81" t="str">
        <f>IF(ISNUMBER($M260), IF(ISNUMBER(MATRIX!BJ260),M260*MATRIX!BJ260,"n/a"),"")</f>
        <v/>
      </c>
      <c r="AE260" s="77" t="s">
        <v>434</v>
      </c>
      <c r="AF260" s="83" t="str">
        <f>IF(ISNUMBER($M260), IF(ISNUMBER(MATRIX!BL260),$M260*MATRIX!BL260,"n/a"),"")</f>
        <v/>
      </c>
      <c r="AH260" s="223" t="str">
        <f>IF(ISNUMBER($M260), IF(MV&gt;200,IF(ISNUMBER(MATRIX!CL260),MATRIX!CL260,"n/a"),IF(ISNUMBER(MATRIX!CH260),MATRIX!CH260,"n/a")),"")</f>
        <v/>
      </c>
      <c r="AI260" s="1"/>
      <c r="AJ260" s="1" t="str">
        <f>IF(ISNUMBER(M260),IF(AND(ISNUMBER('HI-Z-OUTPUT'!AV260),'HI-Z-OUTPUT'!AV260&lt;&gt;0),'HI-Z-OUTPUT'!AV260,'Hi-Z-INPUT'!$K$7*'Hi-Z-INPUT'!$K$11),"")</f>
        <v/>
      </c>
      <c r="AK260" s="1"/>
      <c r="AL260" s="161" t="str">
        <f t="shared" si="61"/>
        <v/>
      </c>
      <c r="AM260" s="1"/>
      <c r="AN260" s="124" t="str">
        <f>IF(ISNUMBER($M260),IF(MV&lt;200,IF(ISNUMBER(MATRIX!BA260),ROUND(MATRIX!BA260/1000*IDLE*CKWH,2),"-"),IF(ISNUMBER(MATRIX!BK260),ROUND(MATRIX!BK260/1000*IDLE*CKWH,2),"-")),"")</f>
        <v/>
      </c>
      <c r="AO260" s="125" t="str">
        <f t="shared" si="62"/>
        <v/>
      </c>
      <c r="AQ260" s="104" t="str">
        <f>IF(ISNUMBER($M260),IF(MV&lt;200,IF(ISNUMBER(MATRIX!BC260),ROUND(MATRIX!BC260/1000*RUNNING*CKWH,2),"-"),IF(ISNUMBER(MATRIX!BM260),ROUND(MATRIX!BM260/1000*RUNNING*CKWH,2),"-")),"")</f>
        <v/>
      </c>
      <c r="AR260" s="130" t="str">
        <f t="shared" si="63"/>
        <v/>
      </c>
      <c r="AT260" s="104"/>
      <c r="AU260" s="130" t="str">
        <f t="shared" si="64"/>
        <v/>
      </c>
      <c r="AW260" s="129" t="str">
        <f t="shared" si="65"/>
        <v/>
      </c>
      <c r="AX260" s="127" t="str">
        <f t="shared" si="66"/>
        <v/>
      </c>
      <c r="AZ260" s="101" t="str">
        <f>IF(ISNUMBER(M260),IF(ISNUMBER(MATRIX!BU260),M260*MATRIX!BU260,"n/a"),"")</f>
        <v/>
      </c>
      <c r="BA260" s="72"/>
      <c r="BB260" s="72" t="str">
        <f>IF(ISNUMBER(M260),IF(ISNUMBER(MATRIX!BV260*AL260),M260*MATRIX!BV260*AL260,"n/a"),"")</f>
        <v/>
      </c>
      <c r="BC260" s="72"/>
      <c r="BD260" s="100" t="str">
        <f t="shared" si="67"/>
        <v/>
      </c>
      <c r="BE260" s="96"/>
      <c r="BF260" s="157" t="str">
        <f t="shared" si="68"/>
        <v/>
      </c>
      <c r="BG260" s="158" t="str">
        <f t="shared" si="69"/>
        <v/>
      </c>
      <c r="BI260" s="85" t="str">
        <f>IF(ISNUMBER(M260),IF(ISNUMBER(MATRIX!Y260),MATRIX!Y260,"n/a"),"")</f>
        <v/>
      </c>
      <c r="BJ260" s="86" t="str">
        <f t="shared" si="70"/>
        <v/>
      </c>
    </row>
    <row r="261" spans="1:62">
      <c r="A261" s="106" t="e">
        <f>MATRIX!A261</f>
        <v>#N/A</v>
      </c>
      <c r="B261" s="11" t="e">
        <f>IF(MATRIX!B261&lt;&gt;0,MATRIX!B261,"-")</f>
        <v>#N/A</v>
      </c>
      <c r="D261" t="b">
        <f>ISNUMBER(MATRIX!G261)</f>
        <v>0</v>
      </c>
      <c r="E261" t="b">
        <f>ISNUMBER(MATRIX!H261)</f>
        <v>0</v>
      </c>
      <c r="G261" t="e">
        <f>AND(WM&lt;=MATRIX!N261,MATRIX!N261&lt;=PIU*WM)</f>
        <v>#N/A</v>
      </c>
      <c r="H261" t="e">
        <f>AND(WM&lt;=MATRIX!O261,MATRIX!O261&lt;=PIU*WM)</f>
        <v>#N/A</v>
      </c>
      <c r="J261" s="1" t="e">
        <f>IF(AND(D261,G261),CEILING(ML/MATRIX!G261,1),"")</f>
        <v>#N/A</v>
      </c>
      <c r="K261" s="1" t="e">
        <f>IF(AND(E261,H261),CEILING(ML/MATRIX!H261,1),"")</f>
        <v>#N/A</v>
      </c>
      <c r="M261" s="64" t="e">
        <f t="shared" si="59"/>
        <v>#N/A</v>
      </c>
      <c r="O261" s="62" t="str">
        <f>IF(ISNUMBER(M261),M261*MATRIX!E261,"-")</f>
        <v>-</v>
      </c>
      <c r="Q261" s="66" t="str">
        <f>IF(ISNUMBER($M261),IF(KP="kg",M261*MATRIX!CC261,M261*MATRIX!CC261*2.2),"-")</f>
        <v>-</v>
      </c>
      <c r="R261" s="65" t="str">
        <f t="shared" si="60"/>
        <v/>
      </c>
      <c r="T261" s="1" t="str">
        <f>IF(AND(VI&lt;100,ISNUMBER(M261),D261),MATRIX!N261,IF(AND(VI&gt;=100,ISNUMBER(M261),E261),MATRIX!O261,""))</f>
        <v/>
      </c>
      <c r="V261" s="70" t="str">
        <f>IF(ISNUMBER(T261),IF(VI&lt;100,T261*M261*MATRIX!G261,T261*M261*MATRIX!H261),"")</f>
        <v/>
      </c>
      <c r="X261" s="40" t="str">
        <f>IF(ISNUMBER(M261),IF(ISNUMBER(MATRIX!U261),IF(MATRIX!U261-INT(MATRIX!U261)=0,MATRIX!U261,"("&amp;MATRIX!U261&amp;")"),"n/a"),"")</f>
        <v/>
      </c>
      <c r="Y261" s="77"/>
      <c r="Z261" s="81" t="str">
        <f>IF(ISNUMBER(M261), IF(ISNUMBER(MATRIX!AZ261),M261*MATRIX!AZ261,"n/a"),"")</f>
        <v/>
      </c>
      <c r="AA261" s="77"/>
      <c r="AB261" s="83" t="str">
        <f>IF(ISNUMBER($M261), IF(ISNUMBER(MATRIX!BB261),$M261*MATRIX!BB261,"n/a"),"")</f>
        <v/>
      </c>
      <c r="AC261" s="77"/>
      <c r="AD261" s="81" t="str">
        <f>IF(ISNUMBER($M261), IF(ISNUMBER(MATRIX!BJ261),M261*MATRIX!BJ261,"n/a"),"")</f>
        <v/>
      </c>
      <c r="AE261" s="77" t="s">
        <v>434</v>
      </c>
      <c r="AF261" s="83" t="str">
        <f>IF(ISNUMBER($M261), IF(ISNUMBER(MATRIX!BL261),$M261*MATRIX!BL261,"n/a"),"")</f>
        <v/>
      </c>
      <c r="AH261" s="223" t="str">
        <f>IF(ISNUMBER($M261), IF(MV&gt;200,IF(ISNUMBER(MATRIX!CL261),MATRIX!CL261,"n/a"),IF(ISNUMBER(MATRIX!CH261),MATRIX!CH261,"n/a")),"")</f>
        <v/>
      </c>
      <c r="AI261" s="1"/>
      <c r="AJ261" s="1" t="str">
        <f>IF(ISNUMBER(M261),IF(AND(ISNUMBER('HI-Z-OUTPUT'!AV261),'HI-Z-OUTPUT'!AV261&lt;&gt;0),'HI-Z-OUTPUT'!AV261,'Hi-Z-INPUT'!$K$7*'Hi-Z-INPUT'!$K$11),"")</f>
        <v/>
      </c>
      <c r="AK261" s="1"/>
      <c r="AL261" s="161" t="str">
        <f t="shared" si="61"/>
        <v/>
      </c>
      <c r="AM261" s="1"/>
      <c r="AN261" s="124" t="str">
        <f>IF(ISNUMBER($M261),IF(MV&lt;200,IF(ISNUMBER(MATRIX!BA261),ROUND(MATRIX!BA261/1000*IDLE*CKWH,2),"-"),IF(ISNUMBER(MATRIX!BK261),ROUND(MATRIX!BK261/1000*IDLE*CKWH,2),"-")),"")</f>
        <v/>
      </c>
      <c r="AO261" s="125" t="str">
        <f t="shared" si="62"/>
        <v/>
      </c>
      <c r="AQ261" s="104" t="str">
        <f>IF(ISNUMBER($M261),IF(MV&lt;200,IF(ISNUMBER(MATRIX!BC261),ROUND(MATRIX!BC261/1000*RUNNING*CKWH,2),"-"),IF(ISNUMBER(MATRIX!BM261),ROUND(MATRIX!BM261/1000*RUNNING*CKWH,2),"-")),"")</f>
        <v/>
      </c>
      <c r="AR261" s="130" t="str">
        <f t="shared" si="63"/>
        <v/>
      </c>
      <c r="AT261" s="104"/>
      <c r="AU261" s="130" t="str">
        <f t="shared" si="64"/>
        <v/>
      </c>
      <c r="AW261" s="129" t="str">
        <f t="shared" si="65"/>
        <v/>
      </c>
      <c r="AX261" s="127" t="str">
        <f t="shared" si="66"/>
        <v/>
      </c>
      <c r="AZ261" s="101" t="str">
        <f>IF(ISNUMBER(M261),IF(ISNUMBER(MATRIX!BU261),M261*MATRIX!BU261,"n/a"),"")</f>
        <v/>
      </c>
      <c r="BA261" s="72"/>
      <c r="BB261" s="72" t="str">
        <f>IF(ISNUMBER(M261),IF(ISNUMBER(MATRIX!BV261*AL261),M261*MATRIX!BV261*AL261,"n/a"),"")</f>
        <v/>
      </c>
      <c r="BC261" s="72"/>
      <c r="BD261" s="100" t="str">
        <f t="shared" si="67"/>
        <v/>
      </c>
      <c r="BE261" s="96"/>
      <c r="BF261" s="157" t="str">
        <f t="shared" si="68"/>
        <v/>
      </c>
      <c r="BG261" s="158" t="str">
        <f t="shared" si="69"/>
        <v/>
      </c>
      <c r="BI261" s="85" t="str">
        <f>IF(ISNUMBER(M261),IF(ISNUMBER(MATRIX!Y261),MATRIX!Y261,"n/a"),"")</f>
        <v/>
      </c>
      <c r="BJ261" s="86" t="str">
        <f t="shared" si="70"/>
        <v/>
      </c>
    </row>
    <row r="262" spans="1:62">
      <c r="A262" s="106" t="e">
        <f>MATRIX!A262</f>
        <v>#N/A</v>
      </c>
      <c r="B262" s="11" t="e">
        <f>IF(MATRIX!B262&lt;&gt;0,MATRIX!B262,"-")</f>
        <v>#N/A</v>
      </c>
      <c r="D262" t="b">
        <f>ISNUMBER(MATRIX!G262)</f>
        <v>0</v>
      </c>
      <c r="E262" t="b">
        <f>ISNUMBER(MATRIX!H262)</f>
        <v>0</v>
      </c>
      <c r="G262" t="e">
        <f>AND(WM&lt;=MATRIX!N262,MATRIX!N262&lt;=PIU*WM)</f>
        <v>#N/A</v>
      </c>
      <c r="H262" t="e">
        <f>AND(WM&lt;=MATRIX!O262,MATRIX!O262&lt;=PIU*WM)</f>
        <v>#N/A</v>
      </c>
      <c r="J262" s="1" t="e">
        <f>IF(AND(D262,G262),CEILING(ML/MATRIX!G262,1),"")</f>
        <v>#N/A</v>
      </c>
      <c r="K262" s="1" t="e">
        <f>IF(AND(E262,H262),CEILING(ML/MATRIX!H262,1),"")</f>
        <v>#N/A</v>
      </c>
      <c r="M262" s="64" t="e">
        <f t="shared" si="59"/>
        <v>#N/A</v>
      </c>
      <c r="O262" s="62" t="str">
        <f>IF(ISNUMBER(M262),M262*MATRIX!E262,"-")</f>
        <v>-</v>
      </c>
      <c r="Q262" s="66" t="str">
        <f>IF(ISNUMBER($M262),IF(KP="kg",M262*MATRIX!CC262,M262*MATRIX!CC262*2.2),"-")</f>
        <v>-</v>
      </c>
      <c r="R262" s="65" t="str">
        <f t="shared" si="60"/>
        <v/>
      </c>
      <c r="T262" s="1" t="str">
        <f>IF(AND(VI&lt;100,ISNUMBER(M262),D262),MATRIX!N262,IF(AND(VI&gt;=100,ISNUMBER(M262),E262),MATRIX!O262,""))</f>
        <v/>
      </c>
      <c r="V262" s="70" t="str">
        <f>IF(ISNUMBER(T262),IF(VI&lt;100,T262*M262*MATRIX!G262,T262*M262*MATRIX!H262),"")</f>
        <v/>
      </c>
      <c r="X262" s="40" t="str">
        <f>IF(ISNUMBER(M262),IF(ISNUMBER(MATRIX!U262),IF(MATRIX!U262-INT(MATRIX!U262)=0,MATRIX!U262,"("&amp;MATRIX!U262&amp;")"),"n/a"),"")</f>
        <v/>
      </c>
      <c r="Y262" s="77"/>
      <c r="Z262" s="81" t="str">
        <f>IF(ISNUMBER(M262), IF(ISNUMBER(MATRIX!AZ262),M262*MATRIX!AZ262,"n/a"),"")</f>
        <v/>
      </c>
      <c r="AA262" s="77"/>
      <c r="AB262" s="83" t="str">
        <f>IF(ISNUMBER($M262), IF(ISNUMBER(MATRIX!BB262),$M262*MATRIX!BB262,"n/a"),"")</f>
        <v/>
      </c>
      <c r="AC262" s="77"/>
      <c r="AD262" s="81" t="str">
        <f>IF(ISNUMBER($M262), IF(ISNUMBER(MATRIX!BJ262),M262*MATRIX!BJ262,"n/a"),"")</f>
        <v/>
      </c>
      <c r="AE262" s="77" t="s">
        <v>434</v>
      </c>
      <c r="AF262" s="83" t="str">
        <f>IF(ISNUMBER($M262), IF(ISNUMBER(MATRIX!BL262),$M262*MATRIX!BL262,"n/a"),"")</f>
        <v/>
      </c>
      <c r="AH262" s="223" t="str">
        <f>IF(ISNUMBER($M262), IF(MV&gt;200,IF(ISNUMBER(MATRIX!CL262),MATRIX!CL262,"n/a"),IF(ISNUMBER(MATRIX!CH262),MATRIX!CH262,"n/a")),"")</f>
        <v/>
      </c>
      <c r="AI262" s="1"/>
      <c r="AJ262" s="1" t="str">
        <f>IF(ISNUMBER(M262),IF(AND(ISNUMBER('HI-Z-OUTPUT'!AV262),'HI-Z-OUTPUT'!AV262&lt;&gt;0),'HI-Z-OUTPUT'!AV262,'Hi-Z-INPUT'!$K$7*'Hi-Z-INPUT'!$K$11),"")</f>
        <v/>
      </c>
      <c r="AK262" s="1"/>
      <c r="AL262" s="161" t="str">
        <f t="shared" si="61"/>
        <v/>
      </c>
      <c r="AM262" s="1"/>
      <c r="AN262" s="124" t="str">
        <f>IF(ISNUMBER($M262),IF(MV&lt;200,IF(ISNUMBER(MATRIX!BA262),ROUND(MATRIX!BA262/1000*IDLE*CKWH,2),"-"),IF(ISNUMBER(MATRIX!BK262),ROUND(MATRIX!BK262/1000*IDLE*CKWH,2),"-")),"")</f>
        <v/>
      </c>
      <c r="AO262" s="125" t="str">
        <f t="shared" si="62"/>
        <v/>
      </c>
      <c r="AQ262" s="104" t="str">
        <f>IF(ISNUMBER($M262),IF(MV&lt;200,IF(ISNUMBER(MATRIX!BC262),ROUND(MATRIX!BC262/1000*RUNNING*CKWH,2),"-"),IF(ISNUMBER(MATRIX!BM262),ROUND(MATRIX!BM262/1000*RUNNING*CKWH,2),"-")),"")</f>
        <v/>
      </c>
      <c r="AR262" s="130" t="str">
        <f t="shared" si="63"/>
        <v/>
      </c>
      <c r="AT262" s="104"/>
      <c r="AU262" s="130" t="str">
        <f t="shared" si="64"/>
        <v/>
      </c>
      <c r="AW262" s="129" t="str">
        <f t="shared" si="65"/>
        <v/>
      </c>
      <c r="AX262" s="127" t="str">
        <f t="shared" si="66"/>
        <v/>
      </c>
      <c r="AZ262" s="101" t="str">
        <f>IF(ISNUMBER(M262),IF(ISNUMBER(MATRIX!BU262),M262*MATRIX!BU262,"n/a"),"")</f>
        <v/>
      </c>
      <c r="BA262" s="72"/>
      <c r="BB262" s="72" t="str">
        <f>IF(ISNUMBER(M262),IF(ISNUMBER(MATRIX!BV262*AL262),M262*MATRIX!BV262*AL262,"n/a"),"")</f>
        <v/>
      </c>
      <c r="BC262" s="72"/>
      <c r="BD262" s="100" t="str">
        <f t="shared" si="67"/>
        <v/>
      </c>
      <c r="BE262" s="96"/>
      <c r="BF262" s="157" t="str">
        <f t="shared" si="68"/>
        <v/>
      </c>
      <c r="BG262" s="158" t="str">
        <f t="shared" si="69"/>
        <v/>
      </c>
      <c r="BI262" s="85" t="str">
        <f>IF(ISNUMBER(M262),IF(ISNUMBER(MATRIX!Y262),MATRIX!Y262,"n/a"),"")</f>
        <v/>
      </c>
      <c r="BJ262" s="86" t="str">
        <f t="shared" si="70"/>
        <v/>
      </c>
    </row>
    <row r="263" spans="1:62">
      <c r="A263" s="106" t="e">
        <f>MATRIX!A263</f>
        <v>#N/A</v>
      </c>
      <c r="B263" s="11" t="e">
        <f>IF(MATRIX!B263&lt;&gt;0,MATRIX!B263,"-")</f>
        <v>#N/A</v>
      </c>
      <c r="D263" t="b">
        <f>ISNUMBER(MATRIX!G263)</f>
        <v>0</v>
      </c>
      <c r="E263" t="b">
        <f>ISNUMBER(MATRIX!H263)</f>
        <v>0</v>
      </c>
      <c r="G263" t="e">
        <f>AND(WM&lt;=MATRIX!N263,MATRIX!N263&lt;=PIU*WM)</f>
        <v>#N/A</v>
      </c>
      <c r="H263" t="e">
        <f>AND(WM&lt;=MATRIX!O263,MATRIX!O263&lt;=PIU*WM)</f>
        <v>#N/A</v>
      </c>
      <c r="J263" s="1" t="e">
        <f>IF(AND(D263,G263),CEILING(ML/MATRIX!G263,1),"")</f>
        <v>#N/A</v>
      </c>
      <c r="K263" s="1" t="e">
        <f>IF(AND(E263,H263),CEILING(ML/MATRIX!H263,1),"")</f>
        <v>#N/A</v>
      </c>
      <c r="M263" s="64" t="e">
        <f t="shared" si="59"/>
        <v>#N/A</v>
      </c>
      <c r="O263" s="62" t="str">
        <f>IF(ISNUMBER(M263),M263*MATRIX!E263,"-")</f>
        <v>-</v>
      </c>
      <c r="Q263" s="66" t="str">
        <f>IF(ISNUMBER($M263),IF(KP="kg",M263*MATRIX!CC263,M263*MATRIX!CC263*2.2),"-")</f>
        <v>-</v>
      </c>
      <c r="R263" s="65" t="str">
        <f t="shared" si="60"/>
        <v/>
      </c>
      <c r="T263" s="1" t="str">
        <f>IF(AND(VI&lt;100,ISNUMBER(M263),D263),MATRIX!N263,IF(AND(VI&gt;=100,ISNUMBER(M263),E263),MATRIX!O263,""))</f>
        <v/>
      </c>
      <c r="V263" s="70" t="str">
        <f>IF(ISNUMBER(T263),IF(VI&lt;100,T263*M263*MATRIX!G263,T263*M263*MATRIX!H263),"")</f>
        <v/>
      </c>
      <c r="X263" s="40" t="str">
        <f>IF(ISNUMBER(M263),IF(ISNUMBER(MATRIX!U263),IF(MATRIX!U263-INT(MATRIX!U263)=0,MATRIX!U263,"("&amp;MATRIX!U263&amp;")"),"n/a"),"")</f>
        <v/>
      </c>
      <c r="Y263" s="77"/>
      <c r="Z263" s="81" t="str">
        <f>IF(ISNUMBER(M263), IF(ISNUMBER(MATRIX!AZ263),M263*MATRIX!AZ263,"n/a"),"")</f>
        <v/>
      </c>
      <c r="AA263" s="77"/>
      <c r="AB263" s="83" t="str">
        <f>IF(ISNUMBER($M263), IF(ISNUMBER(MATRIX!BB263),$M263*MATRIX!BB263,"n/a"),"")</f>
        <v/>
      </c>
      <c r="AC263" s="77"/>
      <c r="AD263" s="81" t="str">
        <f>IF(ISNUMBER($M263), IF(ISNUMBER(MATRIX!BJ263),M263*MATRIX!BJ263,"n/a"),"")</f>
        <v/>
      </c>
      <c r="AE263" s="77" t="s">
        <v>434</v>
      </c>
      <c r="AF263" s="83" t="str">
        <f>IF(ISNUMBER($M263), IF(ISNUMBER(MATRIX!BL263),$M263*MATRIX!BL263,"n/a"),"")</f>
        <v/>
      </c>
      <c r="AH263" s="223" t="str">
        <f>IF(ISNUMBER($M263), IF(MV&gt;200,IF(ISNUMBER(MATRIX!CL263),MATRIX!CL263,"n/a"),IF(ISNUMBER(MATRIX!CH263),MATRIX!CH263,"n/a")),"")</f>
        <v/>
      </c>
      <c r="AI263" s="1"/>
      <c r="AJ263" s="1" t="str">
        <f>IF(ISNUMBER(M263),IF(AND(ISNUMBER('HI-Z-OUTPUT'!AV263),'HI-Z-OUTPUT'!AV263&lt;&gt;0),'HI-Z-OUTPUT'!AV263,'Hi-Z-INPUT'!$K$7*'Hi-Z-INPUT'!$K$11),"")</f>
        <v/>
      </c>
      <c r="AK263" s="1"/>
      <c r="AL263" s="161" t="str">
        <f t="shared" si="61"/>
        <v/>
      </c>
      <c r="AM263" s="1"/>
      <c r="AN263" s="124" t="str">
        <f>IF(ISNUMBER($M263),IF(MV&lt;200,IF(ISNUMBER(MATRIX!BA263),ROUND(MATRIX!BA263/1000*IDLE*CKWH,2),"-"),IF(ISNUMBER(MATRIX!BK263),ROUND(MATRIX!BK263/1000*IDLE*CKWH,2),"-")),"")</f>
        <v/>
      </c>
      <c r="AO263" s="125" t="str">
        <f t="shared" si="62"/>
        <v/>
      </c>
      <c r="AQ263" s="104" t="str">
        <f>IF(ISNUMBER($M263),IF(MV&lt;200,IF(ISNUMBER(MATRIX!BC263),ROUND(MATRIX!BC263/1000*RUNNING*CKWH,2),"-"),IF(ISNUMBER(MATRIX!BM263),ROUND(MATRIX!BM263/1000*RUNNING*CKWH,2),"-")),"")</f>
        <v/>
      </c>
      <c r="AR263" s="130" t="str">
        <f t="shared" si="63"/>
        <v/>
      </c>
      <c r="AT263" s="104"/>
      <c r="AU263" s="130" t="str">
        <f t="shared" si="64"/>
        <v/>
      </c>
      <c r="AW263" s="129" t="str">
        <f t="shared" si="65"/>
        <v/>
      </c>
      <c r="AX263" s="127" t="str">
        <f t="shared" si="66"/>
        <v/>
      </c>
      <c r="AZ263" s="101" t="str">
        <f>IF(ISNUMBER(M263),IF(ISNUMBER(MATRIX!BU263),M263*MATRIX!BU263,"n/a"),"")</f>
        <v/>
      </c>
      <c r="BA263" s="72"/>
      <c r="BB263" s="72" t="str">
        <f>IF(ISNUMBER(M263),IF(ISNUMBER(MATRIX!BV263*AL263),M263*MATRIX!BV263*AL263,"n/a"),"")</f>
        <v/>
      </c>
      <c r="BC263" s="72"/>
      <c r="BD263" s="100" t="str">
        <f t="shared" si="67"/>
        <v/>
      </c>
      <c r="BE263" s="96"/>
      <c r="BF263" s="157" t="str">
        <f t="shared" si="68"/>
        <v/>
      </c>
      <c r="BG263" s="158" t="str">
        <f t="shared" si="69"/>
        <v/>
      </c>
      <c r="BI263" s="85" t="str">
        <f>IF(ISNUMBER(M263),IF(ISNUMBER(MATRIX!Y263),MATRIX!Y263,"n/a"),"")</f>
        <v/>
      </c>
      <c r="BJ263" s="86" t="str">
        <f t="shared" si="70"/>
        <v/>
      </c>
    </row>
    <row r="264" spans="1:62">
      <c r="A264" s="106" t="e">
        <f>MATRIX!A264</f>
        <v>#N/A</v>
      </c>
      <c r="B264" s="11" t="e">
        <f>IF(MATRIX!B264&lt;&gt;0,MATRIX!B264,"-")</f>
        <v>#N/A</v>
      </c>
      <c r="D264" t="b">
        <f>ISNUMBER(MATRIX!G264)</f>
        <v>0</v>
      </c>
      <c r="E264" t="b">
        <f>ISNUMBER(MATRIX!H264)</f>
        <v>0</v>
      </c>
      <c r="G264" t="e">
        <f>AND(WM&lt;=MATRIX!N264,MATRIX!N264&lt;=PIU*WM)</f>
        <v>#N/A</v>
      </c>
      <c r="H264" t="e">
        <f>AND(WM&lt;=MATRIX!O264,MATRIX!O264&lt;=PIU*WM)</f>
        <v>#N/A</v>
      </c>
      <c r="J264" s="1" t="e">
        <f>IF(AND(D264,G264),CEILING(ML/MATRIX!G264,1),"")</f>
        <v>#N/A</v>
      </c>
      <c r="K264" s="1" t="e">
        <f>IF(AND(E264,H264),CEILING(ML/MATRIX!H264,1),"")</f>
        <v>#N/A</v>
      </c>
      <c r="M264" s="64" t="e">
        <f t="shared" si="59"/>
        <v>#N/A</v>
      </c>
      <c r="O264" s="62" t="str">
        <f>IF(ISNUMBER(M264),M264*MATRIX!E264,"-")</f>
        <v>-</v>
      </c>
      <c r="Q264" s="66" t="str">
        <f>IF(ISNUMBER($M264),IF(KP="kg",M264*MATRIX!CC264,M264*MATRIX!CC264*2.2),"-")</f>
        <v>-</v>
      </c>
      <c r="R264" s="65" t="str">
        <f t="shared" si="60"/>
        <v/>
      </c>
      <c r="T264" s="1" t="str">
        <f>IF(AND(VI&lt;100,ISNUMBER(M264),D264),MATRIX!N264,IF(AND(VI&gt;=100,ISNUMBER(M264),E264),MATRIX!O264,""))</f>
        <v/>
      </c>
      <c r="V264" s="70" t="str">
        <f>IF(ISNUMBER(T264),IF(VI&lt;100,T264*M264*MATRIX!G264,T264*M264*MATRIX!H264),"")</f>
        <v/>
      </c>
      <c r="X264" s="40" t="str">
        <f>IF(ISNUMBER(M264),IF(ISNUMBER(MATRIX!U264),IF(MATRIX!U264-INT(MATRIX!U264)=0,MATRIX!U264,"("&amp;MATRIX!U264&amp;")"),"n/a"),"")</f>
        <v/>
      </c>
      <c r="Y264" s="77"/>
      <c r="Z264" s="81" t="str">
        <f>IF(ISNUMBER(M264), IF(ISNUMBER(MATRIX!AZ264),M264*MATRIX!AZ264,"n/a"),"")</f>
        <v/>
      </c>
      <c r="AA264" s="77"/>
      <c r="AB264" s="83" t="str">
        <f>IF(ISNUMBER($M264), IF(ISNUMBER(MATRIX!BB264),$M264*MATRIX!BB264,"n/a"),"")</f>
        <v/>
      </c>
      <c r="AC264" s="77"/>
      <c r="AD264" s="81" t="str">
        <f>IF(ISNUMBER($M264), IF(ISNUMBER(MATRIX!BJ264),M264*MATRIX!BJ264,"n/a"),"")</f>
        <v/>
      </c>
      <c r="AE264" s="77" t="s">
        <v>434</v>
      </c>
      <c r="AF264" s="83" t="str">
        <f>IF(ISNUMBER($M264), IF(ISNUMBER(MATRIX!BL264),$M264*MATRIX!BL264,"n/a"),"")</f>
        <v/>
      </c>
      <c r="AH264" s="223" t="str">
        <f>IF(ISNUMBER($M264), IF(MV&gt;200,IF(ISNUMBER(MATRIX!CL264),MATRIX!CL264,"n/a"),IF(ISNUMBER(MATRIX!CH264),MATRIX!CH264,"n/a")),"")</f>
        <v/>
      </c>
      <c r="AI264" s="1"/>
      <c r="AJ264" s="1" t="str">
        <f>IF(ISNUMBER(M264),IF(AND(ISNUMBER('HI-Z-OUTPUT'!AV264),'HI-Z-OUTPUT'!AV264&lt;&gt;0),'HI-Z-OUTPUT'!AV264,'Hi-Z-INPUT'!$K$7*'Hi-Z-INPUT'!$K$11),"")</f>
        <v/>
      </c>
      <c r="AK264" s="1"/>
      <c r="AL264" s="161" t="str">
        <f t="shared" si="61"/>
        <v/>
      </c>
      <c r="AM264" s="1"/>
      <c r="AN264" s="124" t="str">
        <f>IF(ISNUMBER($M264),IF(MV&lt;200,IF(ISNUMBER(MATRIX!BA264),ROUND(MATRIX!BA264/1000*IDLE*CKWH,2),"-"),IF(ISNUMBER(MATRIX!BK264),ROUND(MATRIX!BK264/1000*IDLE*CKWH,2),"-")),"")</f>
        <v/>
      </c>
      <c r="AO264" s="125" t="str">
        <f t="shared" si="62"/>
        <v/>
      </c>
      <c r="AQ264" s="104" t="str">
        <f>IF(ISNUMBER($M264),IF(MV&lt;200,IF(ISNUMBER(MATRIX!BC264),ROUND(MATRIX!BC264/1000*RUNNING*CKWH,2),"-"),IF(ISNUMBER(MATRIX!BM264),ROUND(MATRIX!BM264/1000*RUNNING*CKWH,2),"-")),"")</f>
        <v/>
      </c>
      <c r="AR264" s="130" t="str">
        <f t="shared" si="63"/>
        <v/>
      </c>
      <c r="AT264" s="104"/>
      <c r="AU264" s="130" t="str">
        <f t="shared" si="64"/>
        <v/>
      </c>
      <c r="AW264" s="129" t="str">
        <f t="shared" si="65"/>
        <v/>
      </c>
      <c r="AX264" s="127" t="str">
        <f t="shared" si="66"/>
        <v/>
      </c>
      <c r="AZ264" s="101" t="str">
        <f>IF(ISNUMBER(M264),IF(ISNUMBER(MATRIX!BU264),M264*MATRIX!BU264,"n/a"),"")</f>
        <v/>
      </c>
      <c r="BA264" s="72"/>
      <c r="BB264" s="72" t="str">
        <f>IF(ISNUMBER(M264),IF(ISNUMBER(MATRIX!BV264*AL264),M264*MATRIX!BV264*AL264,"n/a"),"")</f>
        <v/>
      </c>
      <c r="BC264" s="72"/>
      <c r="BD264" s="100" t="str">
        <f t="shared" si="67"/>
        <v/>
      </c>
      <c r="BE264" s="96"/>
      <c r="BF264" s="157" t="str">
        <f t="shared" si="68"/>
        <v/>
      </c>
      <c r="BG264" s="158" t="str">
        <f t="shared" si="69"/>
        <v/>
      </c>
      <c r="BI264" s="85" t="str">
        <f>IF(ISNUMBER(M264),IF(ISNUMBER(MATRIX!Y264),MATRIX!Y264,"n/a"),"")</f>
        <v/>
      </c>
      <c r="BJ264" s="86" t="str">
        <f t="shared" si="70"/>
        <v/>
      </c>
    </row>
    <row r="265" spans="1:62">
      <c r="A265" s="106" t="e">
        <f>MATRIX!A265</f>
        <v>#N/A</v>
      </c>
      <c r="B265" s="11" t="e">
        <f>IF(MATRIX!B265&lt;&gt;0,MATRIX!B265,"-")</f>
        <v>#N/A</v>
      </c>
      <c r="D265" t="b">
        <f>ISNUMBER(MATRIX!G265)</f>
        <v>0</v>
      </c>
      <c r="E265" t="b">
        <f>ISNUMBER(MATRIX!H265)</f>
        <v>0</v>
      </c>
      <c r="G265" t="e">
        <f>AND(WM&lt;=MATRIX!N265,MATRIX!N265&lt;=PIU*WM)</f>
        <v>#N/A</v>
      </c>
      <c r="H265" t="e">
        <f>AND(WM&lt;=MATRIX!O265,MATRIX!O265&lt;=PIU*WM)</f>
        <v>#N/A</v>
      </c>
      <c r="J265" s="1" t="e">
        <f>IF(AND(D265,G265),CEILING(ML/MATRIX!G265,1),"")</f>
        <v>#N/A</v>
      </c>
      <c r="K265" s="1" t="e">
        <f>IF(AND(E265,H265),CEILING(ML/MATRIX!H265,1),"")</f>
        <v>#N/A</v>
      </c>
      <c r="M265" s="64" t="e">
        <f t="shared" si="59"/>
        <v>#N/A</v>
      </c>
      <c r="O265" s="62" t="str">
        <f>IF(ISNUMBER(M265),M265*MATRIX!E265,"-")</f>
        <v>-</v>
      </c>
      <c r="Q265" s="66" t="str">
        <f>IF(ISNUMBER($M265),IF(KP="kg",M265*MATRIX!CC265,M265*MATRIX!CC265*2.2),"-")</f>
        <v>-</v>
      </c>
      <c r="R265" s="65" t="str">
        <f t="shared" si="60"/>
        <v/>
      </c>
      <c r="T265" s="1" t="str">
        <f>IF(AND(VI&lt;100,ISNUMBER(M265),D265),MATRIX!N265,IF(AND(VI&gt;=100,ISNUMBER(M265),E265),MATRIX!O265,""))</f>
        <v/>
      </c>
      <c r="V265" s="70" t="str">
        <f>IF(ISNUMBER(T265),IF(VI&lt;100,T265*M265*MATRIX!G265,T265*M265*MATRIX!H265),"")</f>
        <v/>
      </c>
      <c r="X265" s="40" t="str">
        <f>IF(ISNUMBER(M265),IF(ISNUMBER(MATRIX!U265),IF(MATRIX!U265-INT(MATRIX!U265)=0,MATRIX!U265,"("&amp;MATRIX!U265&amp;")"),"n/a"),"")</f>
        <v/>
      </c>
      <c r="Y265" s="77"/>
      <c r="Z265" s="81" t="str">
        <f>IF(ISNUMBER(M265), IF(ISNUMBER(MATRIX!AZ265),M265*MATRIX!AZ265,"n/a"),"")</f>
        <v/>
      </c>
      <c r="AA265" s="77"/>
      <c r="AB265" s="83" t="str">
        <f>IF(ISNUMBER($M265), IF(ISNUMBER(MATRIX!BB265),$M265*MATRIX!BB265,"n/a"),"")</f>
        <v/>
      </c>
      <c r="AC265" s="77"/>
      <c r="AD265" s="81" t="str">
        <f>IF(ISNUMBER($M265), IF(ISNUMBER(MATRIX!BJ265),M265*MATRIX!BJ265,"n/a"),"")</f>
        <v/>
      </c>
      <c r="AE265" s="77" t="s">
        <v>434</v>
      </c>
      <c r="AF265" s="83" t="str">
        <f>IF(ISNUMBER($M265), IF(ISNUMBER(MATRIX!BL265),$M265*MATRIX!BL265,"n/a"),"")</f>
        <v/>
      </c>
      <c r="AH265" s="223" t="str">
        <f>IF(ISNUMBER($M265), IF(MV&gt;200,IF(ISNUMBER(MATRIX!CL265),MATRIX!CL265,"n/a"),IF(ISNUMBER(MATRIX!CH265),MATRIX!CH265,"n/a")),"")</f>
        <v/>
      </c>
      <c r="AI265" s="1"/>
      <c r="AJ265" s="1" t="str">
        <f>IF(ISNUMBER(M265),IF(AND(ISNUMBER('HI-Z-OUTPUT'!AV265),'HI-Z-OUTPUT'!AV265&lt;&gt;0),'HI-Z-OUTPUT'!AV265,'Hi-Z-INPUT'!$K$7*'Hi-Z-INPUT'!$K$11),"")</f>
        <v/>
      </c>
      <c r="AK265" s="1"/>
      <c r="AL265" s="161" t="str">
        <f t="shared" si="61"/>
        <v/>
      </c>
      <c r="AM265" s="1"/>
      <c r="AN265" s="124" t="str">
        <f>IF(ISNUMBER($M265),IF(MV&lt;200,IF(ISNUMBER(MATRIX!BA265),ROUND(MATRIX!BA265/1000*IDLE*CKWH,2),"-"),IF(ISNUMBER(MATRIX!BK265),ROUND(MATRIX!BK265/1000*IDLE*CKWH,2),"-")),"")</f>
        <v/>
      </c>
      <c r="AO265" s="125" t="str">
        <f t="shared" si="62"/>
        <v/>
      </c>
      <c r="AQ265" s="104" t="str">
        <f>IF(ISNUMBER($M265),IF(MV&lt;200,IF(ISNUMBER(MATRIX!BC265),ROUND(MATRIX!BC265/1000*RUNNING*CKWH,2),"-"),IF(ISNUMBER(MATRIX!BM265),ROUND(MATRIX!BM265/1000*RUNNING*CKWH,2),"-")),"")</f>
        <v/>
      </c>
      <c r="AR265" s="130" t="str">
        <f t="shared" si="63"/>
        <v/>
      </c>
      <c r="AT265" s="104"/>
      <c r="AU265" s="130" t="str">
        <f t="shared" si="64"/>
        <v/>
      </c>
      <c r="AW265" s="129" t="str">
        <f t="shared" si="65"/>
        <v/>
      </c>
      <c r="AX265" s="127" t="str">
        <f t="shared" si="66"/>
        <v/>
      </c>
      <c r="AZ265" s="101" t="str">
        <f>IF(ISNUMBER(M265),IF(ISNUMBER(MATRIX!BU265),M265*MATRIX!BU265,"n/a"),"")</f>
        <v/>
      </c>
      <c r="BA265" s="72"/>
      <c r="BB265" s="72" t="str">
        <f>IF(ISNUMBER(M265),IF(ISNUMBER(MATRIX!BV265*AL265),M265*MATRIX!BV265*AL265,"n/a"),"")</f>
        <v/>
      </c>
      <c r="BC265" s="72"/>
      <c r="BD265" s="100" t="str">
        <f t="shared" si="67"/>
        <v/>
      </c>
      <c r="BE265" s="96"/>
      <c r="BF265" s="157" t="str">
        <f t="shared" si="68"/>
        <v/>
      </c>
      <c r="BG265" s="158" t="str">
        <f t="shared" si="69"/>
        <v/>
      </c>
      <c r="BI265" s="85" t="str">
        <f>IF(ISNUMBER(M265),IF(ISNUMBER(MATRIX!Y265),MATRIX!Y265,"n/a"),"")</f>
        <v/>
      </c>
      <c r="BJ265" s="86" t="str">
        <f t="shared" si="70"/>
        <v/>
      </c>
    </row>
    <row r="266" spans="1:62">
      <c r="A266" s="106" t="e">
        <f>MATRIX!A266</f>
        <v>#N/A</v>
      </c>
      <c r="B266" s="11" t="e">
        <f>IF(MATRIX!B266&lt;&gt;0,MATRIX!B266,"-")</f>
        <v>#N/A</v>
      </c>
      <c r="D266" t="b">
        <f>ISNUMBER(MATRIX!G266)</f>
        <v>0</v>
      </c>
      <c r="E266" t="b">
        <f>ISNUMBER(MATRIX!H266)</f>
        <v>0</v>
      </c>
      <c r="G266" t="e">
        <f>AND(WM&lt;=MATRIX!N266,MATRIX!N266&lt;=PIU*WM)</f>
        <v>#N/A</v>
      </c>
      <c r="H266" t="e">
        <f>AND(WM&lt;=MATRIX!O266,MATRIX!O266&lt;=PIU*WM)</f>
        <v>#N/A</v>
      </c>
      <c r="J266" s="1" t="e">
        <f>IF(AND(D266,G266),CEILING(ML/MATRIX!G266,1),"")</f>
        <v>#N/A</v>
      </c>
      <c r="K266" s="1" t="e">
        <f>IF(AND(E266,H266),CEILING(ML/MATRIX!H266,1),"")</f>
        <v>#N/A</v>
      </c>
      <c r="M266" s="64" t="e">
        <f t="shared" si="59"/>
        <v>#N/A</v>
      </c>
      <c r="O266" s="62" t="str">
        <f>IF(ISNUMBER(M266),M266*MATRIX!E266,"-")</f>
        <v>-</v>
      </c>
      <c r="Q266" s="66" t="str">
        <f>IF(ISNUMBER($M266),IF(KP="kg",M266*MATRIX!CC266,M266*MATRIX!CC266*2.2),"-")</f>
        <v>-</v>
      </c>
      <c r="R266" s="65" t="str">
        <f t="shared" si="60"/>
        <v/>
      </c>
      <c r="T266" s="1" t="str">
        <f>IF(AND(VI&lt;100,ISNUMBER(M266),D266),MATRIX!N266,IF(AND(VI&gt;=100,ISNUMBER(M266),E266),MATRIX!O266,""))</f>
        <v/>
      </c>
      <c r="V266" s="70" t="str">
        <f>IF(ISNUMBER(T266),IF(VI&lt;100,T266*M266*MATRIX!G266,T266*M266*MATRIX!H266),"")</f>
        <v/>
      </c>
      <c r="X266" s="40" t="str">
        <f>IF(ISNUMBER(M266),IF(ISNUMBER(MATRIX!U266),IF(MATRIX!U266-INT(MATRIX!U266)=0,MATRIX!U266,"("&amp;MATRIX!U266&amp;")"),"n/a"),"")</f>
        <v/>
      </c>
      <c r="Y266" s="77"/>
      <c r="Z266" s="81" t="str">
        <f>IF(ISNUMBER(M266), IF(ISNUMBER(MATRIX!AZ266),M266*MATRIX!AZ266,"n/a"),"")</f>
        <v/>
      </c>
      <c r="AA266" s="77"/>
      <c r="AB266" s="83" t="str">
        <f>IF(ISNUMBER($M266), IF(ISNUMBER(MATRIX!BB266),$M266*MATRIX!BB266,"n/a"),"")</f>
        <v/>
      </c>
      <c r="AC266" s="77"/>
      <c r="AD266" s="81" t="str">
        <f>IF(ISNUMBER($M266), IF(ISNUMBER(MATRIX!BJ266),M266*MATRIX!BJ266,"n/a"),"")</f>
        <v/>
      </c>
      <c r="AE266" s="77" t="s">
        <v>434</v>
      </c>
      <c r="AF266" s="83" t="str">
        <f>IF(ISNUMBER($M266), IF(ISNUMBER(MATRIX!BL266),$M266*MATRIX!BL266,"n/a"),"")</f>
        <v/>
      </c>
      <c r="AH266" s="223" t="str">
        <f>IF(ISNUMBER($M266), IF(MV&gt;200,IF(ISNUMBER(MATRIX!CL266),MATRIX!CL266,"n/a"),IF(ISNUMBER(MATRIX!CH266),MATRIX!CH266,"n/a")),"")</f>
        <v/>
      </c>
      <c r="AI266" s="1"/>
      <c r="AJ266" s="1" t="str">
        <f>IF(ISNUMBER(M266),IF(AND(ISNUMBER('HI-Z-OUTPUT'!AV266),'HI-Z-OUTPUT'!AV266&lt;&gt;0),'HI-Z-OUTPUT'!AV266,'Hi-Z-INPUT'!$K$7*'Hi-Z-INPUT'!$K$11),"")</f>
        <v/>
      </c>
      <c r="AK266" s="1"/>
      <c r="AL266" s="161" t="str">
        <f t="shared" si="61"/>
        <v/>
      </c>
      <c r="AM266" s="1"/>
      <c r="AN266" s="124" t="str">
        <f>IF(ISNUMBER($M266),IF(MV&lt;200,IF(ISNUMBER(MATRIX!BA266),ROUND(MATRIX!BA266/1000*IDLE*CKWH,2),"-"),IF(ISNUMBER(MATRIX!BK266),ROUND(MATRIX!BK266/1000*IDLE*CKWH,2),"-")),"")</f>
        <v/>
      </c>
      <c r="AO266" s="125" t="str">
        <f t="shared" si="62"/>
        <v/>
      </c>
      <c r="AQ266" s="104" t="str">
        <f>IF(ISNUMBER($M266),IF(MV&lt;200,IF(ISNUMBER(MATRIX!BC266),ROUND(MATRIX!BC266/1000*RUNNING*CKWH,2),"-"),IF(ISNUMBER(MATRIX!BM266),ROUND(MATRIX!BM266/1000*RUNNING*CKWH,2),"-")),"")</f>
        <v/>
      </c>
      <c r="AR266" s="130" t="str">
        <f t="shared" si="63"/>
        <v/>
      </c>
      <c r="AT266" s="104"/>
      <c r="AU266" s="130" t="str">
        <f t="shared" si="64"/>
        <v/>
      </c>
      <c r="AW266" s="129" t="str">
        <f t="shared" si="65"/>
        <v/>
      </c>
      <c r="AX266" s="127" t="str">
        <f t="shared" si="66"/>
        <v/>
      </c>
      <c r="AZ266" s="101" t="str">
        <f>IF(ISNUMBER(M266),IF(ISNUMBER(MATRIX!BU266),M266*MATRIX!BU266,"n/a"),"")</f>
        <v/>
      </c>
      <c r="BA266" s="72"/>
      <c r="BB266" s="72" t="str">
        <f>IF(ISNUMBER(M266),IF(ISNUMBER(MATRIX!BV266*AL266),M266*MATRIX!BV266*AL266,"n/a"),"")</f>
        <v/>
      </c>
      <c r="BC266" s="72"/>
      <c r="BD266" s="100" t="str">
        <f t="shared" si="67"/>
        <v/>
      </c>
      <c r="BE266" s="96"/>
      <c r="BF266" s="157" t="str">
        <f t="shared" si="68"/>
        <v/>
      </c>
      <c r="BG266" s="158" t="str">
        <f t="shared" si="69"/>
        <v/>
      </c>
      <c r="BI266" s="85" t="str">
        <f>IF(ISNUMBER(M266),IF(ISNUMBER(MATRIX!Y266),MATRIX!Y266,"n/a"),"")</f>
        <v/>
      </c>
      <c r="BJ266" s="86" t="str">
        <f t="shared" si="70"/>
        <v/>
      </c>
    </row>
    <row r="267" spans="1:62">
      <c r="A267" s="106" t="e">
        <f>MATRIX!A267</f>
        <v>#N/A</v>
      </c>
      <c r="B267" s="11" t="e">
        <f>IF(MATRIX!B267&lt;&gt;0,MATRIX!B267,"-")</f>
        <v>#N/A</v>
      </c>
      <c r="D267" t="b">
        <f>ISNUMBER(MATRIX!G267)</f>
        <v>0</v>
      </c>
      <c r="E267" t="b">
        <f>ISNUMBER(MATRIX!H267)</f>
        <v>0</v>
      </c>
      <c r="G267" t="e">
        <f>AND(WM&lt;=MATRIX!N267,MATRIX!N267&lt;=PIU*WM)</f>
        <v>#N/A</v>
      </c>
      <c r="H267" t="e">
        <f>AND(WM&lt;=MATRIX!O267,MATRIX!O267&lt;=PIU*WM)</f>
        <v>#N/A</v>
      </c>
      <c r="J267" s="1" t="e">
        <f>IF(AND(D267,G267),CEILING(ML/MATRIX!G267,1),"")</f>
        <v>#N/A</v>
      </c>
      <c r="K267" s="1" t="e">
        <f>IF(AND(E267,H267),CEILING(ML/MATRIX!H267,1),"")</f>
        <v>#N/A</v>
      </c>
      <c r="M267" s="64" t="e">
        <f t="shared" si="59"/>
        <v>#N/A</v>
      </c>
      <c r="O267" s="62" t="str">
        <f>IF(ISNUMBER(M267),M267*MATRIX!E267,"-")</f>
        <v>-</v>
      </c>
      <c r="Q267" s="66" t="str">
        <f>IF(ISNUMBER($M267),IF(KP="kg",M267*MATRIX!CC267,M267*MATRIX!CC267*2.2),"-")</f>
        <v>-</v>
      </c>
      <c r="R267" s="65" t="str">
        <f t="shared" si="60"/>
        <v/>
      </c>
      <c r="T267" s="1" t="str">
        <f>IF(AND(VI&lt;100,ISNUMBER(M267),D267),MATRIX!N267,IF(AND(VI&gt;=100,ISNUMBER(M267),E267),MATRIX!O267,""))</f>
        <v/>
      </c>
      <c r="V267" s="70" t="str">
        <f>IF(ISNUMBER(T267),IF(VI&lt;100,T267*M267*MATRIX!G267,T267*M267*MATRIX!H267),"")</f>
        <v/>
      </c>
      <c r="X267" s="40" t="str">
        <f>IF(ISNUMBER(M267),IF(ISNUMBER(MATRIX!U267),IF(MATRIX!U267-INT(MATRIX!U267)=0,MATRIX!U267,"("&amp;MATRIX!U267&amp;")"),"n/a"),"")</f>
        <v/>
      </c>
      <c r="Y267" s="77"/>
      <c r="Z267" s="81" t="str">
        <f>IF(ISNUMBER(M267), IF(ISNUMBER(MATRIX!AZ267),M267*MATRIX!AZ267,"n/a"),"")</f>
        <v/>
      </c>
      <c r="AA267" s="77"/>
      <c r="AB267" s="83" t="str">
        <f>IF(ISNUMBER($M267), IF(ISNUMBER(MATRIX!BB267),$M267*MATRIX!BB267,"n/a"),"")</f>
        <v/>
      </c>
      <c r="AC267" s="77"/>
      <c r="AD267" s="81" t="str">
        <f>IF(ISNUMBER($M267), IF(ISNUMBER(MATRIX!BJ267),M267*MATRIX!BJ267,"n/a"),"")</f>
        <v/>
      </c>
      <c r="AE267" s="77" t="s">
        <v>434</v>
      </c>
      <c r="AF267" s="83" t="str">
        <f>IF(ISNUMBER($M267), IF(ISNUMBER(MATRIX!BL267),$M267*MATRIX!BL267,"n/a"),"")</f>
        <v/>
      </c>
      <c r="AH267" s="223" t="str">
        <f>IF(ISNUMBER($M267), IF(MV&gt;200,IF(ISNUMBER(MATRIX!CL267),MATRIX!CL267,"n/a"),IF(ISNUMBER(MATRIX!CH267),MATRIX!CH267,"n/a")),"")</f>
        <v/>
      </c>
      <c r="AI267" s="1"/>
      <c r="AJ267" s="1" t="str">
        <f>IF(ISNUMBER(M267),IF(AND(ISNUMBER('HI-Z-OUTPUT'!AV267),'HI-Z-OUTPUT'!AV267&lt;&gt;0),'HI-Z-OUTPUT'!AV267,'Hi-Z-INPUT'!$K$7*'Hi-Z-INPUT'!$K$11),"")</f>
        <v/>
      </c>
      <c r="AK267" s="1"/>
      <c r="AL267" s="161" t="str">
        <f t="shared" si="61"/>
        <v/>
      </c>
      <c r="AM267" s="1"/>
      <c r="AN267" s="124" t="str">
        <f>IF(ISNUMBER($M267),IF(MV&lt;200,IF(ISNUMBER(MATRIX!BA267),ROUND(MATRIX!BA267/1000*IDLE*CKWH,2),"-"),IF(ISNUMBER(MATRIX!BK267),ROUND(MATRIX!BK267/1000*IDLE*CKWH,2),"-")),"")</f>
        <v/>
      </c>
      <c r="AO267" s="125" t="str">
        <f t="shared" si="62"/>
        <v/>
      </c>
      <c r="AQ267" s="104" t="str">
        <f>IF(ISNUMBER($M267),IF(MV&lt;200,IF(ISNUMBER(MATRIX!BC267),ROUND(MATRIX!BC267/1000*RUNNING*CKWH,2),"-"),IF(ISNUMBER(MATRIX!BM267),ROUND(MATRIX!BM267/1000*RUNNING*CKWH,2),"-")),"")</f>
        <v/>
      </c>
      <c r="AR267" s="130" t="str">
        <f t="shared" si="63"/>
        <v/>
      </c>
      <c r="AT267" s="104"/>
      <c r="AU267" s="130" t="str">
        <f t="shared" si="64"/>
        <v/>
      </c>
      <c r="AW267" s="129" t="str">
        <f t="shared" si="65"/>
        <v/>
      </c>
      <c r="AX267" s="127" t="str">
        <f t="shared" si="66"/>
        <v/>
      </c>
      <c r="AZ267" s="101" t="str">
        <f>IF(ISNUMBER(M267),IF(ISNUMBER(MATRIX!BU267),M267*MATRIX!BU267,"n/a"),"")</f>
        <v/>
      </c>
      <c r="BA267" s="72"/>
      <c r="BB267" s="72" t="str">
        <f>IF(ISNUMBER(M267),IF(ISNUMBER(MATRIX!BV267*AL267),M267*MATRIX!BV267*AL267,"n/a"),"")</f>
        <v/>
      </c>
      <c r="BC267" s="72"/>
      <c r="BD267" s="100" t="str">
        <f t="shared" si="67"/>
        <v/>
      </c>
      <c r="BE267" s="96"/>
      <c r="BF267" s="157" t="str">
        <f t="shared" si="68"/>
        <v/>
      </c>
      <c r="BG267" s="158" t="str">
        <f t="shared" si="69"/>
        <v/>
      </c>
      <c r="BI267" s="85" t="str">
        <f>IF(ISNUMBER(M267),IF(ISNUMBER(MATRIX!Y267),MATRIX!Y267,"n/a"),"")</f>
        <v/>
      </c>
      <c r="BJ267" s="86" t="str">
        <f t="shared" si="70"/>
        <v/>
      </c>
    </row>
    <row r="268" spans="1:62">
      <c r="A268" s="106" t="e">
        <f>MATRIX!A268</f>
        <v>#N/A</v>
      </c>
      <c r="B268" s="11" t="e">
        <f>IF(MATRIX!B268&lt;&gt;0,MATRIX!B268,"-")</f>
        <v>#N/A</v>
      </c>
      <c r="D268" t="b">
        <f>ISNUMBER(MATRIX!G268)</f>
        <v>0</v>
      </c>
      <c r="E268" t="b">
        <f>ISNUMBER(MATRIX!H268)</f>
        <v>0</v>
      </c>
      <c r="G268" t="e">
        <f>AND(WM&lt;=MATRIX!N268,MATRIX!N268&lt;=PIU*WM)</f>
        <v>#N/A</v>
      </c>
      <c r="H268" t="e">
        <f>AND(WM&lt;=MATRIX!O268,MATRIX!O268&lt;=PIU*WM)</f>
        <v>#N/A</v>
      </c>
      <c r="J268" s="1" t="e">
        <f>IF(AND(D268,G268),CEILING(ML/MATRIX!G268,1),"")</f>
        <v>#N/A</v>
      </c>
      <c r="K268" s="1" t="e">
        <f>IF(AND(E268,H268),CEILING(ML/MATRIX!H268,1),"")</f>
        <v>#N/A</v>
      </c>
      <c r="M268" s="64" t="e">
        <f t="shared" si="59"/>
        <v>#N/A</v>
      </c>
      <c r="O268" s="62" t="str">
        <f>IF(ISNUMBER(M268),M268*MATRIX!E268,"-")</f>
        <v>-</v>
      </c>
      <c r="Q268" s="66" t="str">
        <f>IF(ISNUMBER($M268),IF(KP="kg",M268*MATRIX!CC268,M268*MATRIX!CC268*2.2),"-")</f>
        <v>-</v>
      </c>
      <c r="R268" s="65" t="str">
        <f t="shared" si="60"/>
        <v/>
      </c>
      <c r="T268" s="1" t="str">
        <f>IF(AND(VI&lt;100,ISNUMBER(M268),D268),MATRIX!N268,IF(AND(VI&gt;=100,ISNUMBER(M268),E268),MATRIX!O268,""))</f>
        <v/>
      </c>
      <c r="V268" s="70" t="str">
        <f>IF(ISNUMBER(T268),IF(VI&lt;100,T268*M268*MATRIX!G268,T268*M268*MATRIX!H268),"")</f>
        <v/>
      </c>
      <c r="X268" s="40" t="str">
        <f>IF(ISNUMBER(M268),IF(ISNUMBER(MATRIX!U268),IF(MATRIX!U268-INT(MATRIX!U268)=0,MATRIX!U268,"("&amp;MATRIX!U268&amp;")"),"n/a"),"")</f>
        <v/>
      </c>
      <c r="Y268" s="77"/>
      <c r="Z268" s="81" t="str">
        <f>IF(ISNUMBER(M268), IF(ISNUMBER(MATRIX!AZ268),M268*MATRIX!AZ268,"n/a"),"")</f>
        <v/>
      </c>
      <c r="AA268" s="77"/>
      <c r="AB268" s="83" t="str">
        <f>IF(ISNUMBER($M268), IF(ISNUMBER(MATRIX!BB268),$M268*MATRIX!BB268,"n/a"),"")</f>
        <v/>
      </c>
      <c r="AC268" s="77"/>
      <c r="AD268" s="81" t="str">
        <f>IF(ISNUMBER($M268), IF(ISNUMBER(MATRIX!BJ268),M268*MATRIX!BJ268,"n/a"),"")</f>
        <v/>
      </c>
      <c r="AE268" s="77" t="s">
        <v>434</v>
      </c>
      <c r="AF268" s="83" t="str">
        <f>IF(ISNUMBER($M268), IF(ISNUMBER(MATRIX!BL268),$M268*MATRIX!BL268,"n/a"),"")</f>
        <v/>
      </c>
      <c r="AH268" s="223" t="str">
        <f>IF(ISNUMBER($M268), IF(MV&gt;200,IF(ISNUMBER(MATRIX!CL268),MATRIX!CL268,"n/a"),IF(ISNUMBER(MATRIX!CH268),MATRIX!CH268,"n/a")),"")</f>
        <v/>
      </c>
      <c r="AI268" s="1"/>
      <c r="AJ268" s="1" t="str">
        <f>IF(ISNUMBER(M268),IF(AND(ISNUMBER('HI-Z-OUTPUT'!AV268),'HI-Z-OUTPUT'!AV268&lt;&gt;0),'HI-Z-OUTPUT'!AV268,'Hi-Z-INPUT'!$K$7*'Hi-Z-INPUT'!$K$11),"")</f>
        <v/>
      </c>
      <c r="AK268" s="1"/>
      <c r="AL268" s="161" t="str">
        <f t="shared" si="61"/>
        <v/>
      </c>
      <c r="AM268" s="1"/>
      <c r="AN268" s="124" t="str">
        <f>IF(ISNUMBER($M268),IF(MV&lt;200,IF(ISNUMBER(MATRIX!BA268),ROUND(MATRIX!BA268/1000*IDLE*CKWH,2),"-"),IF(ISNUMBER(MATRIX!BK268),ROUND(MATRIX!BK268/1000*IDLE*CKWH,2),"-")),"")</f>
        <v/>
      </c>
      <c r="AO268" s="125" t="str">
        <f t="shared" si="62"/>
        <v/>
      </c>
      <c r="AQ268" s="104" t="str">
        <f>IF(ISNUMBER($M268),IF(MV&lt;200,IF(ISNUMBER(MATRIX!BC268),ROUND(MATRIX!BC268/1000*RUNNING*CKWH,2),"-"),IF(ISNUMBER(MATRIX!BM268),ROUND(MATRIX!BM268/1000*RUNNING*CKWH,2),"-")),"")</f>
        <v/>
      </c>
      <c r="AR268" s="130" t="str">
        <f t="shared" si="63"/>
        <v/>
      </c>
      <c r="AT268" s="104"/>
      <c r="AU268" s="130" t="str">
        <f t="shared" si="64"/>
        <v/>
      </c>
      <c r="AW268" s="129" t="str">
        <f t="shared" si="65"/>
        <v/>
      </c>
      <c r="AX268" s="127" t="str">
        <f t="shared" si="66"/>
        <v/>
      </c>
      <c r="AZ268" s="101" t="str">
        <f>IF(ISNUMBER(M268),IF(ISNUMBER(MATRIX!BU268),M268*MATRIX!BU268,"n/a"),"")</f>
        <v/>
      </c>
      <c r="BA268" s="72"/>
      <c r="BB268" s="72" t="str">
        <f>IF(ISNUMBER(M268),IF(ISNUMBER(MATRIX!BV268*AL268),M268*MATRIX!BV268*AL268,"n/a"),"")</f>
        <v/>
      </c>
      <c r="BC268" s="72"/>
      <c r="BD268" s="100" t="str">
        <f t="shared" si="67"/>
        <v/>
      </c>
      <c r="BE268" s="96"/>
      <c r="BF268" s="157" t="str">
        <f t="shared" si="68"/>
        <v/>
      </c>
      <c r="BG268" s="158" t="str">
        <f t="shared" si="69"/>
        <v/>
      </c>
      <c r="BI268" s="85" t="str">
        <f>IF(ISNUMBER(M268),IF(ISNUMBER(MATRIX!Y268),MATRIX!Y268,"n/a"),"")</f>
        <v/>
      </c>
      <c r="BJ268" s="86" t="str">
        <f t="shared" si="70"/>
        <v/>
      </c>
    </row>
    <row r="269" spans="1:62">
      <c r="A269" s="106" t="e">
        <f>MATRIX!A269</f>
        <v>#N/A</v>
      </c>
      <c r="B269" s="11" t="e">
        <f>IF(MATRIX!B269&lt;&gt;0,MATRIX!B269,"-")</f>
        <v>#N/A</v>
      </c>
      <c r="D269" t="b">
        <f>ISNUMBER(MATRIX!G269)</f>
        <v>0</v>
      </c>
      <c r="E269" t="b">
        <f>ISNUMBER(MATRIX!H269)</f>
        <v>0</v>
      </c>
      <c r="G269" t="e">
        <f>AND(WM&lt;=MATRIX!N269,MATRIX!N269&lt;=PIU*WM)</f>
        <v>#N/A</v>
      </c>
      <c r="H269" t="e">
        <f>AND(WM&lt;=MATRIX!O269,MATRIX!O269&lt;=PIU*WM)</f>
        <v>#N/A</v>
      </c>
      <c r="J269" s="1" t="e">
        <f>IF(AND(D269,G269),CEILING(ML/MATRIX!G269,1),"")</f>
        <v>#N/A</v>
      </c>
      <c r="K269" s="1" t="e">
        <f>IF(AND(E269,H269),CEILING(ML/MATRIX!H269,1),"")</f>
        <v>#N/A</v>
      </c>
      <c r="M269" s="64" t="e">
        <f t="shared" si="59"/>
        <v>#N/A</v>
      </c>
      <c r="O269" s="62" t="str">
        <f>IF(ISNUMBER(M269),M269*MATRIX!E269,"-")</f>
        <v>-</v>
      </c>
      <c r="Q269" s="66" t="str">
        <f>IF(ISNUMBER($M269),IF(KP="kg",M269*MATRIX!CC269,M269*MATRIX!CC269*2.2),"-")</f>
        <v>-</v>
      </c>
      <c r="R269" s="65" t="str">
        <f t="shared" si="60"/>
        <v/>
      </c>
      <c r="T269" s="1" t="str">
        <f>IF(AND(VI&lt;100,ISNUMBER(M269),D269),MATRIX!N269,IF(AND(VI&gt;=100,ISNUMBER(M269),E269),MATRIX!O269,""))</f>
        <v/>
      </c>
      <c r="V269" s="70" t="str">
        <f>IF(ISNUMBER(T269),IF(VI&lt;100,T269*M269*MATRIX!G269,T269*M269*MATRIX!H269),"")</f>
        <v/>
      </c>
      <c r="X269" s="40" t="str">
        <f>IF(ISNUMBER(M269),IF(ISNUMBER(MATRIX!U269),IF(MATRIX!U269-INT(MATRIX!U269)=0,MATRIX!U269,"("&amp;MATRIX!U269&amp;")"),"n/a"),"")</f>
        <v/>
      </c>
      <c r="Y269" s="77"/>
      <c r="Z269" s="81" t="str">
        <f>IF(ISNUMBER(M269), IF(ISNUMBER(MATRIX!AZ269),M269*MATRIX!AZ269,"n/a"),"")</f>
        <v/>
      </c>
      <c r="AA269" s="77"/>
      <c r="AB269" s="83" t="str">
        <f>IF(ISNUMBER($M269), IF(ISNUMBER(MATRIX!BB269),$M269*MATRIX!BB269,"n/a"),"")</f>
        <v/>
      </c>
      <c r="AC269" s="77"/>
      <c r="AD269" s="81" t="str">
        <f>IF(ISNUMBER($M269), IF(ISNUMBER(MATRIX!BJ269),M269*MATRIX!BJ269,"n/a"),"")</f>
        <v/>
      </c>
      <c r="AE269" s="77" t="s">
        <v>434</v>
      </c>
      <c r="AF269" s="83" t="str">
        <f>IF(ISNUMBER($M269), IF(ISNUMBER(MATRIX!BL269),$M269*MATRIX!BL269,"n/a"),"")</f>
        <v/>
      </c>
      <c r="AH269" s="223" t="str">
        <f>IF(ISNUMBER($M269), IF(MV&gt;200,IF(ISNUMBER(MATRIX!CL269),MATRIX!CL269,"n/a"),IF(ISNUMBER(MATRIX!CH269),MATRIX!CH269,"n/a")),"")</f>
        <v/>
      </c>
      <c r="AI269" s="1"/>
      <c r="AJ269" s="1" t="str">
        <f>IF(ISNUMBER(M269),IF(AND(ISNUMBER('HI-Z-OUTPUT'!AV269),'HI-Z-OUTPUT'!AV269&lt;&gt;0),'HI-Z-OUTPUT'!AV269,'Hi-Z-INPUT'!$K$7*'Hi-Z-INPUT'!$K$11),"")</f>
        <v/>
      </c>
      <c r="AK269" s="1"/>
      <c r="AL269" s="161" t="str">
        <f t="shared" si="61"/>
        <v/>
      </c>
      <c r="AM269" s="1"/>
      <c r="AN269" s="124" t="str">
        <f>IF(ISNUMBER($M269),IF(MV&lt;200,IF(ISNUMBER(MATRIX!BA269),ROUND(MATRIX!BA269/1000*IDLE*CKWH,2),"-"),IF(ISNUMBER(MATRIX!BK269),ROUND(MATRIX!BK269/1000*IDLE*CKWH,2),"-")),"")</f>
        <v/>
      </c>
      <c r="AO269" s="125" t="str">
        <f t="shared" si="62"/>
        <v/>
      </c>
      <c r="AQ269" s="104" t="str">
        <f>IF(ISNUMBER($M269),IF(MV&lt;200,IF(ISNUMBER(MATRIX!BC269),ROUND(MATRIX!BC269/1000*RUNNING*CKWH,2),"-"),IF(ISNUMBER(MATRIX!BM269),ROUND(MATRIX!BM269/1000*RUNNING*CKWH,2),"-")),"")</f>
        <v/>
      </c>
      <c r="AR269" s="130" t="str">
        <f t="shared" si="63"/>
        <v/>
      </c>
      <c r="AT269" s="104"/>
      <c r="AU269" s="130" t="str">
        <f t="shared" si="64"/>
        <v/>
      </c>
      <c r="AW269" s="129" t="str">
        <f t="shared" si="65"/>
        <v/>
      </c>
      <c r="AX269" s="127" t="str">
        <f t="shared" si="66"/>
        <v/>
      </c>
      <c r="AZ269" s="101" t="str">
        <f>IF(ISNUMBER(M269),IF(ISNUMBER(MATRIX!BU269),M269*MATRIX!BU269,"n/a"),"")</f>
        <v/>
      </c>
      <c r="BA269" s="72"/>
      <c r="BB269" s="72" t="str">
        <f>IF(ISNUMBER(M269),IF(ISNUMBER(MATRIX!BV269*AL269),M269*MATRIX!BV269*AL269,"n/a"),"")</f>
        <v/>
      </c>
      <c r="BC269" s="72"/>
      <c r="BD269" s="100" t="str">
        <f t="shared" si="67"/>
        <v/>
      </c>
      <c r="BE269" s="96"/>
      <c r="BF269" s="157" t="str">
        <f t="shared" si="68"/>
        <v/>
      </c>
      <c r="BG269" s="158" t="str">
        <f t="shared" si="69"/>
        <v/>
      </c>
      <c r="BI269" s="85" t="str">
        <f>IF(ISNUMBER(M269),IF(ISNUMBER(MATRIX!Y269),MATRIX!Y269,"n/a"),"")</f>
        <v/>
      </c>
      <c r="BJ269" s="86" t="str">
        <f t="shared" si="70"/>
        <v/>
      </c>
    </row>
    <row r="270" spans="1:62">
      <c r="A270" s="106" t="e">
        <f>MATRIX!A270</f>
        <v>#N/A</v>
      </c>
      <c r="B270" s="11" t="e">
        <f>IF(MATRIX!B270&lt;&gt;0,MATRIX!B270,"-")</f>
        <v>#N/A</v>
      </c>
      <c r="D270" t="b">
        <f>ISNUMBER(MATRIX!G270)</f>
        <v>0</v>
      </c>
      <c r="E270" t="b">
        <f>ISNUMBER(MATRIX!H270)</f>
        <v>0</v>
      </c>
      <c r="G270" t="e">
        <f>AND(WM&lt;=MATRIX!N270,MATRIX!N270&lt;=PIU*WM)</f>
        <v>#N/A</v>
      </c>
      <c r="H270" t="e">
        <f>AND(WM&lt;=MATRIX!O270,MATRIX!O270&lt;=PIU*WM)</f>
        <v>#N/A</v>
      </c>
      <c r="J270" s="1" t="e">
        <f>IF(AND(D270,G270),CEILING(ML/MATRIX!G270,1),"")</f>
        <v>#N/A</v>
      </c>
      <c r="K270" s="1" t="e">
        <f>IF(AND(E270,H270),CEILING(ML/MATRIX!H270,1),"")</f>
        <v>#N/A</v>
      </c>
      <c r="M270" s="64" t="e">
        <f t="shared" si="59"/>
        <v>#N/A</v>
      </c>
      <c r="O270" s="62" t="str">
        <f>IF(ISNUMBER(M270),M270*MATRIX!E270,"-")</f>
        <v>-</v>
      </c>
      <c r="Q270" s="66" t="str">
        <f>IF(ISNUMBER($M270),IF(KP="kg",M270*MATRIX!CC270,M270*MATRIX!CC270*2.2),"-")</f>
        <v>-</v>
      </c>
      <c r="R270" s="65" t="str">
        <f t="shared" si="60"/>
        <v/>
      </c>
      <c r="T270" s="1" t="str">
        <f>IF(AND(VI&lt;100,ISNUMBER(M270),D270),MATRIX!N270,IF(AND(VI&gt;=100,ISNUMBER(M270),E270),MATRIX!O270,""))</f>
        <v/>
      </c>
      <c r="V270" s="70" t="str">
        <f>IF(ISNUMBER(T270),IF(VI&lt;100,T270*M270*MATRIX!G270,T270*M270*MATRIX!H270),"")</f>
        <v/>
      </c>
      <c r="X270" s="40" t="str">
        <f>IF(ISNUMBER(M270),IF(ISNUMBER(MATRIX!U270),IF(MATRIX!U270-INT(MATRIX!U270)=0,MATRIX!U270,"("&amp;MATRIX!U270&amp;")"),"n/a"),"")</f>
        <v/>
      </c>
      <c r="Y270" s="77"/>
      <c r="Z270" s="81" t="str">
        <f>IF(ISNUMBER(M270), IF(ISNUMBER(MATRIX!AZ270),M270*MATRIX!AZ270,"n/a"),"")</f>
        <v/>
      </c>
      <c r="AA270" s="77"/>
      <c r="AB270" s="83" t="str">
        <f>IF(ISNUMBER($M270), IF(ISNUMBER(MATRIX!BB270),$M270*MATRIX!BB270,"n/a"),"")</f>
        <v/>
      </c>
      <c r="AC270" s="77"/>
      <c r="AD270" s="81" t="str">
        <f>IF(ISNUMBER($M270), IF(ISNUMBER(MATRIX!BJ270),M270*MATRIX!BJ270,"n/a"),"")</f>
        <v/>
      </c>
      <c r="AE270" s="77" t="s">
        <v>434</v>
      </c>
      <c r="AF270" s="83" t="str">
        <f>IF(ISNUMBER($M270), IF(ISNUMBER(MATRIX!BL270),$M270*MATRIX!BL270,"n/a"),"")</f>
        <v/>
      </c>
      <c r="AH270" s="223" t="str">
        <f>IF(ISNUMBER($M270), IF(MV&gt;200,IF(ISNUMBER(MATRIX!CL270),MATRIX!CL270,"n/a"),IF(ISNUMBER(MATRIX!CH270),MATRIX!CH270,"n/a")),"")</f>
        <v/>
      </c>
      <c r="AI270" s="1"/>
      <c r="AJ270" s="1" t="str">
        <f>IF(ISNUMBER(M270),IF(AND(ISNUMBER('HI-Z-OUTPUT'!AV270),'HI-Z-OUTPUT'!AV270&lt;&gt;0),'HI-Z-OUTPUT'!AV270,'Hi-Z-INPUT'!$K$7*'Hi-Z-INPUT'!$K$11),"")</f>
        <v/>
      </c>
      <c r="AK270" s="1"/>
      <c r="AL270" s="161" t="str">
        <f t="shared" si="61"/>
        <v/>
      </c>
      <c r="AM270" s="1"/>
      <c r="AN270" s="124" t="str">
        <f>IF(ISNUMBER($M270),IF(MV&lt;200,IF(ISNUMBER(MATRIX!BA270),ROUND(MATRIX!BA270/1000*IDLE*CKWH,2),"-"),IF(ISNUMBER(MATRIX!BK270),ROUND(MATRIX!BK270/1000*IDLE*CKWH,2),"-")),"")</f>
        <v/>
      </c>
      <c r="AO270" s="125" t="str">
        <f t="shared" si="62"/>
        <v/>
      </c>
      <c r="AQ270" s="104" t="str">
        <f>IF(ISNUMBER($M270),IF(MV&lt;200,IF(ISNUMBER(MATRIX!BC270),ROUND(MATRIX!BC270/1000*RUNNING*CKWH,2),"-"),IF(ISNUMBER(MATRIX!BM270),ROUND(MATRIX!BM270/1000*RUNNING*CKWH,2),"-")),"")</f>
        <v/>
      </c>
      <c r="AR270" s="130" t="str">
        <f t="shared" si="63"/>
        <v/>
      </c>
      <c r="AT270" s="104"/>
      <c r="AU270" s="130" t="str">
        <f t="shared" si="64"/>
        <v/>
      </c>
      <c r="AW270" s="129" t="str">
        <f t="shared" si="65"/>
        <v/>
      </c>
      <c r="AX270" s="127" t="str">
        <f t="shared" si="66"/>
        <v/>
      </c>
      <c r="AZ270" s="101" t="str">
        <f>IF(ISNUMBER(M270),IF(ISNUMBER(MATRIX!BU270),M270*MATRIX!BU270,"n/a"),"")</f>
        <v/>
      </c>
      <c r="BA270" s="72"/>
      <c r="BB270" s="72" t="str">
        <f>IF(ISNUMBER(M270),IF(ISNUMBER(MATRIX!BV270*AL270),M270*MATRIX!BV270*AL270,"n/a"),"")</f>
        <v/>
      </c>
      <c r="BC270" s="72"/>
      <c r="BD270" s="100" t="str">
        <f t="shared" si="67"/>
        <v/>
      </c>
      <c r="BE270" s="96"/>
      <c r="BF270" s="157" t="str">
        <f t="shared" si="68"/>
        <v/>
      </c>
      <c r="BG270" s="158" t="str">
        <f t="shared" si="69"/>
        <v/>
      </c>
      <c r="BI270" s="85" t="str">
        <f>IF(ISNUMBER(M270),IF(ISNUMBER(MATRIX!Y270),MATRIX!Y270,"n/a"),"")</f>
        <v/>
      </c>
      <c r="BJ270" s="86" t="str">
        <f t="shared" si="70"/>
        <v/>
      </c>
    </row>
    <row r="271" spans="1:62">
      <c r="A271" s="106" t="e">
        <f>MATRIX!A271</f>
        <v>#N/A</v>
      </c>
      <c r="B271" s="11" t="e">
        <f>IF(MATRIX!B271&lt;&gt;0,MATRIX!B271,"-")</f>
        <v>#N/A</v>
      </c>
      <c r="D271" t="b">
        <f>ISNUMBER(MATRIX!G271)</f>
        <v>0</v>
      </c>
      <c r="E271" t="b">
        <f>ISNUMBER(MATRIX!H271)</f>
        <v>0</v>
      </c>
      <c r="G271" t="e">
        <f>AND(WM&lt;=MATRIX!N271,MATRIX!N271&lt;=PIU*WM)</f>
        <v>#N/A</v>
      </c>
      <c r="H271" t="e">
        <f>AND(WM&lt;=MATRIX!O271,MATRIX!O271&lt;=PIU*WM)</f>
        <v>#N/A</v>
      </c>
      <c r="J271" s="1" t="e">
        <f>IF(AND(D271,G271),CEILING(ML/MATRIX!G271,1),"")</f>
        <v>#N/A</v>
      </c>
      <c r="K271" s="1" t="e">
        <f>IF(AND(E271,H271),CEILING(ML/MATRIX!H271,1),"")</f>
        <v>#N/A</v>
      </c>
      <c r="M271" s="64" t="e">
        <f t="shared" si="59"/>
        <v>#N/A</v>
      </c>
      <c r="O271" s="62" t="str">
        <f>IF(ISNUMBER(M271),M271*MATRIX!E271,"-")</f>
        <v>-</v>
      </c>
      <c r="Q271" s="66" t="str">
        <f>IF(ISNUMBER($M271),IF(KP="kg",M271*MATRIX!CC271,M271*MATRIX!CC271*2.2),"-")</f>
        <v>-</v>
      </c>
      <c r="R271" s="65" t="str">
        <f t="shared" si="60"/>
        <v/>
      </c>
      <c r="T271" s="1" t="str">
        <f>IF(AND(VI&lt;100,ISNUMBER(M271),D271),MATRIX!N271,IF(AND(VI&gt;=100,ISNUMBER(M271),E271),MATRIX!O271,""))</f>
        <v/>
      </c>
      <c r="V271" s="70" t="str">
        <f>IF(ISNUMBER(T271),IF(VI&lt;100,T271*M271*MATRIX!G271,T271*M271*MATRIX!H271),"")</f>
        <v/>
      </c>
      <c r="X271" s="40" t="str">
        <f>IF(ISNUMBER(M271),IF(ISNUMBER(MATRIX!U271),IF(MATRIX!U271-INT(MATRIX!U271)=0,MATRIX!U271,"("&amp;MATRIX!U271&amp;")"),"n/a"),"")</f>
        <v/>
      </c>
      <c r="Y271" s="77"/>
      <c r="Z271" s="81" t="str">
        <f>IF(ISNUMBER(M271), IF(ISNUMBER(MATRIX!AZ271),M271*MATRIX!AZ271,"n/a"),"")</f>
        <v/>
      </c>
      <c r="AA271" s="77"/>
      <c r="AB271" s="83" t="str">
        <f>IF(ISNUMBER($M271), IF(ISNUMBER(MATRIX!BB271),$M271*MATRIX!BB271,"n/a"),"")</f>
        <v/>
      </c>
      <c r="AC271" s="77"/>
      <c r="AD271" s="81" t="str">
        <f>IF(ISNUMBER($M271), IF(ISNUMBER(MATRIX!BJ271),M271*MATRIX!BJ271,"n/a"),"")</f>
        <v/>
      </c>
      <c r="AE271" s="77" t="s">
        <v>434</v>
      </c>
      <c r="AF271" s="83" t="str">
        <f>IF(ISNUMBER($M271), IF(ISNUMBER(MATRIX!BL271),$M271*MATRIX!BL271,"n/a"),"")</f>
        <v/>
      </c>
      <c r="AH271" s="223" t="str">
        <f>IF(ISNUMBER($M271), IF(MV&gt;200,IF(ISNUMBER(MATRIX!CL271),MATRIX!CL271,"n/a"),IF(ISNUMBER(MATRIX!CH271),MATRIX!CH271,"n/a")),"")</f>
        <v/>
      </c>
      <c r="AI271" s="1"/>
      <c r="AJ271" s="1" t="str">
        <f>IF(ISNUMBER(M271),IF(AND(ISNUMBER('HI-Z-OUTPUT'!AV271),'HI-Z-OUTPUT'!AV271&lt;&gt;0),'HI-Z-OUTPUT'!AV271,'Hi-Z-INPUT'!$K$7*'Hi-Z-INPUT'!$K$11),"")</f>
        <v/>
      </c>
      <c r="AK271" s="1"/>
      <c r="AL271" s="161" t="str">
        <f t="shared" si="61"/>
        <v/>
      </c>
      <c r="AM271" s="1"/>
      <c r="AN271" s="124" t="str">
        <f>IF(ISNUMBER($M271),IF(MV&lt;200,IF(ISNUMBER(MATRIX!BA271),ROUND(MATRIX!BA271/1000*IDLE*CKWH,2),"-"),IF(ISNUMBER(MATRIX!BK271),ROUND(MATRIX!BK271/1000*IDLE*CKWH,2),"-")),"")</f>
        <v/>
      </c>
      <c r="AO271" s="125" t="str">
        <f t="shared" si="62"/>
        <v/>
      </c>
      <c r="AQ271" s="104" t="str">
        <f>IF(ISNUMBER($M271),IF(MV&lt;200,IF(ISNUMBER(MATRIX!BC271),ROUND(MATRIX!BC271/1000*RUNNING*CKWH,2),"-"),IF(ISNUMBER(MATRIX!BM271),ROUND(MATRIX!BM271/1000*RUNNING*CKWH,2),"-")),"")</f>
        <v/>
      </c>
      <c r="AR271" s="130" t="str">
        <f t="shared" si="63"/>
        <v/>
      </c>
      <c r="AT271" s="104"/>
      <c r="AU271" s="130" t="str">
        <f t="shared" si="64"/>
        <v/>
      </c>
      <c r="AW271" s="129" t="str">
        <f t="shared" si="65"/>
        <v/>
      </c>
      <c r="AX271" s="127" t="str">
        <f t="shared" si="66"/>
        <v/>
      </c>
      <c r="AZ271" s="101" t="str">
        <f>IF(ISNUMBER(M271),IF(ISNUMBER(MATRIX!BU271),M271*MATRIX!BU271,"n/a"),"")</f>
        <v/>
      </c>
      <c r="BA271" s="72"/>
      <c r="BB271" s="72" t="str">
        <f>IF(ISNUMBER(M271),IF(ISNUMBER(MATRIX!BV271*AL271),M271*MATRIX!BV271*AL271,"n/a"),"")</f>
        <v/>
      </c>
      <c r="BC271" s="72"/>
      <c r="BD271" s="100" t="str">
        <f t="shared" si="67"/>
        <v/>
      </c>
      <c r="BE271" s="96"/>
      <c r="BF271" s="157" t="str">
        <f t="shared" si="68"/>
        <v/>
      </c>
      <c r="BG271" s="158" t="str">
        <f t="shared" si="69"/>
        <v/>
      </c>
      <c r="BI271" s="85" t="str">
        <f>IF(ISNUMBER(M271),IF(ISNUMBER(MATRIX!Y271),MATRIX!Y271,"n/a"),"")</f>
        <v/>
      </c>
      <c r="BJ271" s="86" t="str">
        <f t="shared" si="70"/>
        <v/>
      </c>
    </row>
    <row r="272" spans="1:62">
      <c r="A272" s="106" t="e">
        <f>MATRIX!A272</f>
        <v>#N/A</v>
      </c>
      <c r="B272" s="11" t="e">
        <f>IF(MATRIX!B272&lt;&gt;0,MATRIX!B272,"-")</f>
        <v>#N/A</v>
      </c>
      <c r="D272" t="b">
        <f>ISNUMBER(MATRIX!G272)</f>
        <v>0</v>
      </c>
      <c r="E272" t="b">
        <f>ISNUMBER(MATRIX!H272)</f>
        <v>0</v>
      </c>
      <c r="G272" t="e">
        <f>AND(WM&lt;=MATRIX!N272,MATRIX!N272&lt;=PIU*WM)</f>
        <v>#N/A</v>
      </c>
      <c r="H272" t="e">
        <f>AND(WM&lt;=MATRIX!O272,MATRIX!O272&lt;=PIU*WM)</f>
        <v>#N/A</v>
      </c>
      <c r="J272" s="1" t="e">
        <f>IF(AND(D272,G272),CEILING(ML/MATRIX!G272,1),"")</f>
        <v>#N/A</v>
      </c>
      <c r="K272" s="1" t="e">
        <f>IF(AND(E272,H272),CEILING(ML/MATRIX!H272,1),"")</f>
        <v>#N/A</v>
      </c>
      <c r="M272" s="64" t="e">
        <f t="shared" si="59"/>
        <v>#N/A</v>
      </c>
      <c r="O272" s="62" t="str">
        <f>IF(ISNUMBER(M272),M272*MATRIX!E272,"-")</f>
        <v>-</v>
      </c>
      <c r="Q272" s="66" t="str">
        <f>IF(ISNUMBER($M272),IF(KP="kg",M272*MATRIX!CC272,M272*MATRIX!CC272*2.2),"-")</f>
        <v>-</v>
      </c>
      <c r="R272" s="65" t="str">
        <f t="shared" si="60"/>
        <v/>
      </c>
      <c r="T272" s="1" t="str">
        <f>IF(AND(VI&lt;100,ISNUMBER(M272),D272),MATRIX!N272,IF(AND(VI&gt;=100,ISNUMBER(M272),E272),MATRIX!O272,""))</f>
        <v/>
      </c>
      <c r="V272" s="70" t="str">
        <f>IF(ISNUMBER(T272),IF(VI&lt;100,T272*M272*MATRIX!G272,T272*M272*MATRIX!H272),"")</f>
        <v/>
      </c>
      <c r="X272" s="40" t="str">
        <f>IF(ISNUMBER(M272),IF(ISNUMBER(MATRIX!U272),IF(MATRIX!U272-INT(MATRIX!U272)=0,MATRIX!U272,"("&amp;MATRIX!U272&amp;")"),"n/a"),"")</f>
        <v/>
      </c>
      <c r="Y272" s="77"/>
      <c r="Z272" s="81" t="str">
        <f>IF(ISNUMBER(M272), IF(ISNUMBER(MATRIX!AZ272),M272*MATRIX!AZ272,"n/a"),"")</f>
        <v/>
      </c>
      <c r="AA272" s="77"/>
      <c r="AB272" s="83" t="str">
        <f>IF(ISNUMBER($M272), IF(ISNUMBER(MATRIX!BB272),$M272*MATRIX!BB272,"n/a"),"")</f>
        <v/>
      </c>
      <c r="AC272" s="77"/>
      <c r="AD272" s="81" t="str">
        <f>IF(ISNUMBER($M272), IF(ISNUMBER(MATRIX!BJ272),M272*MATRIX!BJ272,"n/a"),"")</f>
        <v/>
      </c>
      <c r="AE272" s="77" t="s">
        <v>434</v>
      </c>
      <c r="AF272" s="83" t="str">
        <f>IF(ISNUMBER($M272), IF(ISNUMBER(MATRIX!BL272),$M272*MATRIX!BL272,"n/a"),"")</f>
        <v/>
      </c>
      <c r="AH272" s="223" t="str">
        <f>IF(ISNUMBER($M272), IF(MV&gt;200,IF(ISNUMBER(MATRIX!CL272),MATRIX!CL272,"n/a"),IF(ISNUMBER(MATRIX!CH272),MATRIX!CH272,"n/a")),"")</f>
        <v/>
      </c>
      <c r="AI272" s="1"/>
      <c r="AJ272" s="1" t="str">
        <f>IF(ISNUMBER(M272),IF(AND(ISNUMBER('HI-Z-OUTPUT'!AV272),'HI-Z-OUTPUT'!AV272&lt;&gt;0),'HI-Z-OUTPUT'!AV272,'Hi-Z-INPUT'!$K$7*'Hi-Z-INPUT'!$K$11),"")</f>
        <v/>
      </c>
      <c r="AK272" s="1"/>
      <c r="AL272" s="161" t="str">
        <f t="shared" si="61"/>
        <v/>
      </c>
      <c r="AM272" s="1"/>
      <c r="AN272" s="124" t="str">
        <f>IF(ISNUMBER($M272),IF(MV&lt;200,IF(ISNUMBER(MATRIX!BA272),ROUND(MATRIX!BA272/1000*IDLE*CKWH,2),"-"),IF(ISNUMBER(MATRIX!BK272),ROUND(MATRIX!BK272/1000*IDLE*CKWH,2),"-")),"")</f>
        <v/>
      </c>
      <c r="AO272" s="125" t="str">
        <f t="shared" si="62"/>
        <v/>
      </c>
      <c r="AQ272" s="104" t="str">
        <f>IF(ISNUMBER($M272),IF(MV&lt;200,IF(ISNUMBER(MATRIX!BC272),ROUND(MATRIX!BC272/1000*RUNNING*CKWH,2),"-"),IF(ISNUMBER(MATRIX!BM272),ROUND(MATRIX!BM272/1000*RUNNING*CKWH,2),"-")),"")</f>
        <v/>
      </c>
      <c r="AR272" s="130" t="str">
        <f t="shared" si="63"/>
        <v/>
      </c>
      <c r="AT272" s="104"/>
      <c r="AU272" s="130" t="str">
        <f t="shared" si="64"/>
        <v/>
      </c>
      <c r="AW272" s="129" t="str">
        <f t="shared" si="65"/>
        <v/>
      </c>
      <c r="AX272" s="127" t="str">
        <f t="shared" si="66"/>
        <v/>
      </c>
      <c r="AZ272" s="101" t="str">
        <f>IF(ISNUMBER(M272),IF(ISNUMBER(MATRIX!BU272),M272*MATRIX!BU272,"n/a"),"")</f>
        <v/>
      </c>
      <c r="BA272" s="72"/>
      <c r="BB272" s="72" t="str">
        <f>IF(ISNUMBER(M272),IF(ISNUMBER(MATRIX!BV272*AL272),M272*MATRIX!BV272*AL272,"n/a"),"")</f>
        <v/>
      </c>
      <c r="BC272" s="72"/>
      <c r="BD272" s="100" t="str">
        <f t="shared" si="67"/>
        <v/>
      </c>
      <c r="BE272" s="96"/>
      <c r="BF272" s="157" t="str">
        <f t="shared" si="68"/>
        <v/>
      </c>
      <c r="BG272" s="158" t="str">
        <f t="shared" si="69"/>
        <v/>
      </c>
      <c r="BI272" s="85" t="str">
        <f>IF(ISNUMBER(M272),IF(ISNUMBER(MATRIX!Y272),MATRIX!Y272,"n/a"),"")</f>
        <v/>
      </c>
      <c r="BJ272" s="86" t="str">
        <f t="shared" si="70"/>
        <v/>
      </c>
    </row>
    <row r="273" spans="1:62">
      <c r="A273" s="106" t="e">
        <f>MATRIX!A273</f>
        <v>#N/A</v>
      </c>
      <c r="B273" s="11" t="e">
        <f>IF(MATRIX!B273&lt;&gt;0,MATRIX!B273,"-")</f>
        <v>#N/A</v>
      </c>
      <c r="D273" t="b">
        <f>ISNUMBER(MATRIX!G273)</f>
        <v>0</v>
      </c>
      <c r="E273" t="b">
        <f>ISNUMBER(MATRIX!H273)</f>
        <v>0</v>
      </c>
      <c r="G273" t="e">
        <f>AND(WM&lt;=MATRIX!N273,MATRIX!N273&lt;=PIU*WM)</f>
        <v>#N/A</v>
      </c>
      <c r="H273" t="e">
        <f>AND(WM&lt;=MATRIX!O273,MATRIX!O273&lt;=PIU*WM)</f>
        <v>#N/A</v>
      </c>
      <c r="J273" s="1" t="e">
        <f>IF(AND(D273,G273),CEILING(ML/MATRIX!G273,1),"")</f>
        <v>#N/A</v>
      </c>
      <c r="K273" s="1" t="e">
        <f>IF(AND(E273,H273),CEILING(ML/MATRIX!H273,1),"")</f>
        <v>#N/A</v>
      </c>
      <c r="M273" s="64" t="e">
        <f t="shared" si="59"/>
        <v>#N/A</v>
      </c>
      <c r="O273" s="62" t="str">
        <f>IF(ISNUMBER(M273),M273*MATRIX!E273,"-")</f>
        <v>-</v>
      </c>
      <c r="Q273" s="66" t="str">
        <f>IF(ISNUMBER($M273),IF(KP="kg",M273*MATRIX!CC273,M273*MATRIX!CC273*2.2),"-")</f>
        <v>-</v>
      </c>
      <c r="R273" s="65" t="str">
        <f t="shared" si="60"/>
        <v/>
      </c>
      <c r="T273" s="1" t="str">
        <f>IF(AND(VI&lt;100,ISNUMBER(M273),D273),MATRIX!N273,IF(AND(VI&gt;=100,ISNUMBER(M273),E273),MATRIX!O273,""))</f>
        <v/>
      </c>
      <c r="V273" s="70" t="str">
        <f>IF(ISNUMBER(T273),IF(VI&lt;100,T273*M273*MATRIX!G273,T273*M273*MATRIX!H273),"")</f>
        <v/>
      </c>
      <c r="X273" s="40" t="str">
        <f>IF(ISNUMBER(M273),IF(ISNUMBER(MATRIX!U273),IF(MATRIX!U273-INT(MATRIX!U273)=0,MATRIX!U273,"("&amp;MATRIX!U273&amp;")"),"n/a"),"")</f>
        <v/>
      </c>
      <c r="Y273" s="77"/>
      <c r="Z273" s="81" t="str">
        <f>IF(ISNUMBER(M273), IF(ISNUMBER(MATRIX!AZ273),M273*MATRIX!AZ273,"n/a"),"")</f>
        <v/>
      </c>
      <c r="AA273" s="77"/>
      <c r="AB273" s="83" t="str">
        <f>IF(ISNUMBER($M273), IF(ISNUMBER(MATRIX!BB273),$M273*MATRIX!BB273,"n/a"),"")</f>
        <v/>
      </c>
      <c r="AC273" s="77"/>
      <c r="AD273" s="81" t="str">
        <f>IF(ISNUMBER($M273), IF(ISNUMBER(MATRIX!BJ273),M273*MATRIX!BJ273,"n/a"),"")</f>
        <v/>
      </c>
      <c r="AE273" s="77" t="s">
        <v>434</v>
      </c>
      <c r="AF273" s="83" t="str">
        <f>IF(ISNUMBER($M273), IF(ISNUMBER(MATRIX!BL273),$M273*MATRIX!BL273,"n/a"),"")</f>
        <v/>
      </c>
      <c r="AH273" s="223" t="str">
        <f>IF(ISNUMBER($M273), IF(MV&gt;200,IF(ISNUMBER(MATRIX!CL273),MATRIX!CL273,"n/a"),IF(ISNUMBER(MATRIX!CH273),MATRIX!CH273,"n/a")),"")</f>
        <v/>
      </c>
      <c r="AI273" s="1"/>
      <c r="AJ273" s="1" t="str">
        <f>IF(ISNUMBER(M273),IF(AND(ISNUMBER('HI-Z-OUTPUT'!AV273),'HI-Z-OUTPUT'!AV273&lt;&gt;0),'HI-Z-OUTPUT'!AV273,'Hi-Z-INPUT'!$K$7*'Hi-Z-INPUT'!$K$11),"")</f>
        <v/>
      </c>
      <c r="AK273" s="1"/>
      <c r="AL273" s="161" t="str">
        <f t="shared" si="61"/>
        <v/>
      </c>
      <c r="AM273" s="1"/>
      <c r="AN273" s="124" t="str">
        <f>IF(ISNUMBER($M273),IF(MV&lt;200,IF(ISNUMBER(MATRIX!BA273),ROUND(MATRIX!BA273/1000*IDLE*CKWH,2),"-"),IF(ISNUMBER(MATRIX!BK273),ROUND(MATRIX!BK273/1000*IDLE*CKWH,2),"-")),"")</f>
        <v/>
      </c>
      <c r="AO273" s="125" t="str">
        <f t="shared" si="62"/>
        <v/>
      </c>
      <c r="AQ273" s="104" t="str">
        <f>IF(ISNUMBER($M273),IF(MV&lt;200,IF(ISNUMBER(MATRIX!BC273),ROUND(MATRIX!BC273/1000*RUNNING*CKWH,2),"-"),IF(ISNUMBER(MATRIX!BM273),ROUND(MATRIX!BM273/1000*RUNNING*CKWH,2),"-")),"")</f>
        <v/>
      </c>
      <c r="AR273" s="130" t="str">
        <f t="shared" si="63"/>
        <v/>
      </c>
      <c r="AT273" s="104"/>
      <c r="AU273" s="130" t="str">
        <f t="shared" si="64"/>
        <v/>
      </c>
      <c r="AW273" s="129" t="str">
        <f t="shared" si="65"/>
        <v/>
      </c>
      <c r="AX273" s="127" t="str">
        <f t="shared" si="66"/>
        <v/>
      </c>
      <c r="AZ273" s="101" t="str">
        <f>IF(ISNUMBER(M273),IF(ISNUMBER(MATRIX!BU273),M273*MATRIX!BU273,"n/a"),"")</f>
        <v/>
      </c>
      <c r="BA273" s="72"/>
      <c r="BB273" s="72" t="str">
        <f>IF(ISNUMBER(M273),IF(ISNUMBER(MATRIX!BV273*AL273),M273*MATRIX!BV273*AL273,"n/a"),"")</f>
        <v/>
      </c>
      <c r="BC273" s="72"/>
      <c r="BD273" s="100" t="str">
        <f t="shared" si="67"/>
        <v/>
      </c>
      <c r="BE273" s="96"/>
      <c r="BF273" s="157" t="str">
        <f t="shared" si="68"/>
        <v/>
      </c>
      <c r="BG273" s="158" t="str">
        <f t="shared" si="69"/>
        <v/>
      </c>
      <c r="BI273" s="85" t="str">
        <f>IF(ISNUMBER(M273),IF(ISNUMBER(MATRIX!Y273),MATRIX!Y273,"n/a"),"")</f>
        <v/>
      </c>
      <c r="BJ273" s="86" t="str">
        <f t="shared" si="70"/>
        <v/>
      </c>
    </row>
    <row r="274" spans="1:62">
      <c r="A274" s="106" t="e">
        <f>MATRIX!A274</f>
        <v>#N/A</v>
      </c>
      <c r="B274" s="11" t="e">
        <f>IF(MATRIX!B274&lt;&gt;0,MATRIX!B274,"-")</f>
        <v>#N/A</v>
      </c>
      <c r="D274" t="b">
        <f>ISNUMBER(MATRIX!G274)</f>
        <v>0</v>
      </c>
      <c r="E274" t="b">
        <f>ISNUMBER(MATRIX!H274)</f>
        <v>0</v>
      </c>
      <c r="G274" t="e">
        <f>AND(WM&lt;=MATRIX!N274,MATRIX!N274&lt;=PIU*WM)</f>
        <v>#N/A</v>
      </c>
      <c r="H274" t="e">
        <f>AND(WM&lt;=MATRIX!O274,MATRIX!O274&lt;=PIU*WM)</f>
        <v>#N/A</v>
      </c>
      <c r="J274" s="1" t="e">
        <f>IF(AND(D274,G274),CEILING(ML/MATRIX!G274,1),"")</f>
        <v>#N/A</v>
      </c>
      <c r="K274" s="1" t="e">
        <f>IF(AND(E274,H274),CEILING(ML/MATRIX!H274,1),"")</f>
        <v>#N/A</v>
      </c>
      <c r="M274" s="64" t="e">
        <f t="shared" si="59"/>
        <v>#N/A</v>
      </c>
      <c r="O274" s="62" t="str">
        <f>IF(ISNUMBER(M274),M274*MATRIX!E274,"-")</f>
        <v>-</v>
      </c>
      <c r="Q274" s="66" t="str">
        <f>IF(ISNUMBER($M274),IF(KP="kg",M274*MATRIX!CC274,M274*MATRIX!CC274*2.2),"-")</f>
        <v>-</v>
      </c>
      <c r="R274" s="65" t="str">
        <f t="shared" si="60"/>
        <v/>
      </c>
      <c r="T274" s="1" t="str">
        <f>IF(AND(VI&lt;100,ISNUMBER(M274),D274),MATRIX!N274,IF(AND(VI&gt;=100,ISNUMBER(M274),E274),MATRIX!O274,""))</f>
        <v/>
      </c>
      <c r="V274" s="70" t="str">
        <f>IF(ISNUMBER(T274),IF(VI&lt;100,T274*M274*MATRIX!G274,T274*M274*MATRIX!H274),"")</f>
        <v/>
      </c>
      <c r="X274" s="40" t="str">
        <f>IF(ISNUMBER(M274),IF(ISNUMBER(MATRIX!U274),IF(MATRIX!U274-INT(MATRIX!U274)=0,MATRIX!U274,"("&amp;MATRIX!U274&amp;")"),"n/a"),"")</f>
        <v/>
      </c>
      <c r="Y274" s="77"/>
      <c r="Z274" s="81" t="str">
        <f>IF(ISNUMBER(M274), IF(ISNUMBER(MATRIX!AZ274),M274*MATRIX!AZ274,"n/a"),"")</f>
        <v/>
      </c>
      <c r="AA274" s="77"/>
      <c r="AB274" s="83" t="str">
        <f>IF(ISNUMBER($M274), IF(ISNUMBER(MATRIX!BB274),$M274*MATRIX!BB274,"n/a"),"")</f>
        <v/>
      </c>
      <c r="AC274" s="77"/>
      <c r="AD274" s="81" t="str">
        <f>IF(ISNUMBER($M274), IF(ISNUMBER(MATRIX!BJ274),M274*MATRIX!BJ274,"n/a"),"")</f>
        <v/>
      </c>
      <c r="AE274" s="77" t="s">
        <v>434</v>
      </c>
      <c r="AF274" s="83" t="str">
        <f>IF(ISNUMBER($M274), IF(ISNUMBER(MATRIX!BL274),$M274*MATRIX!BL274,"n/a"),"")</f>
        <v/>
      </c>
      <c r="AH274" s="223" t="str">
        <f>IF(ISNUMBER($M274), IF(MV&gt;200,IF(ISNUMBER(MATRIX!CL274),MATRIX!CL274,"n/a"),IF(ISNUMBER(MATRIX!CH274),MATRIX!CH274,"n/a")),"")</f>
        <v/>
      </c>
      <c r="AI274" s="1"/>
      <c r="AJ274" s="1" t="str">
        <f>IF(ISNUMBER(M274),IF(AND(ISNUMBER('HI-Z-OUTPUT'!AV274),'HI-Z-OUTPUT'!AV274&lt;&gt;0),'HI-Z-OUTPUT'!AV274,'Hi-Z-INPUT'!$K$7*'Hi-Z-INPUT'!$K$11),"")</f>
        <v/>
      </c>
      <c r="AK274" s="1"/>
      <c r="AL274" s="161" t="str">
        <f t="shared" si="61"/>
        <v/>
      </c>
      <c r="AM274" s="1"/>
      <c r="AN274" s="124" t="str">
        <f>IF(ISNUMBER($M274),IF(MV&lt;200,IF(ISNUMBER(MATRIX!BA274),ROUND(MATRIX!BA274/1000*IDLE*CKWH,2),"-"),IF(ISNUMBER(MATRIX!BK274),ROUND(MATRIX!BK274/1000*IDLE*CKWH,2),"-")),"")</f>
        <v/>
      </c>
      <c r="AO274" s="125" t="str">
        <f t="shared" si="62"/>
        <v/>
      </c>
      <c r="AQ274" s="104" t="str">
        <f>IF(ISNUMBER($M274),IF(MV&lt;200,IF(ISNUMBER(MATRIX!BC274),ROUND(MATRIX!BC274/1000*RUNNING*CKWH,2),"-"),IF(ISNUMBER(MATRIX!BM274),ROUND(MATRIX!BM274/1000*RUNNING*CKWH,2),"-")),"")</f>
        <v/>
      </c>
      <c r="AR274" s="130" t="str">
        <f t="shared" si="63"/>
        <v/>
      </c>
      <c r="AT274" s="104"/>
      <c r="AU274" s="130" t="str">
        <f t="shared" si="64"/>
        <v/>
      </c>
      <c r="AW274" s="129" t="str">
        <f t="shared" si="65"/>
        <v/>
      </c>
      <c r="AX274" s="127" t="str">
        <f t="shared" si="66"/>
        <v/>
      </c>
      <c r="AZ274" s="101" t="str">
        <f>IF(ISNUMBER(M274),IF(ISNUMBER(MATRIX!BU274),M274*MATRIX!BU274,"n/a"),"")</f>
        <v/>
      </c>
      <c r="BA274" s="72"/>
      <c r="BB274" s="72" t="str">
        <f>IF(ISNUMBER(M274),IF(ISNUMBER(MATRIX!BV274*AL274),M274*MATRIX!BV274*AL274,"n/a"),"")</f>
        <v/>
      </c>
      <c r="BC274" s="72"/>
      <c r="BD274" s="100" t="str">
        <f t="shared" si="67"/>
        <v/>
      </c>
      <c r="BE274" s="96"/>
      <c r="BF274" s="157" t="str">
        <f t="shared" si="68"/>
        <v/>
      </c>
      <c r="BG274" s="158" t="str">
        <f t="shared" si="69"/>
        <v/>
      </c>
      <c r="BI274" s="85" t="str">
        <f>IF(ISNUMBER(M274),IF(ISNUMBER(MATRIX!Y274),MATRIX!Y274,"n/a"),"")</f>
        <v/>
      </c>
      <c r="BJ274" s="86" t="str">
        <f t="shared" si="70"/>
        <v/>
      </c>
    </row>
    <row r="275" spans="1:62">
      <c r="A275" s="106" t="e">
        <f>MATRIX!A275</f>
        <v>#N/A</v>
      </c>
      <c r="B275" s="11" t="e">
        <f>IF(MATRIX!B275&lt;&gt;0,MATRIX!B275,"-")</f>
        <v>#N/A</v>
      </c>
      <c r="D275" t="b">
        <f>ISNUMBER(MATRIX!G275)</f>
        <v>0</v>
      </c>
      <c r="E275" t="b">
        <f>ISNUMBER(MATRIX!H275)</f>
        <v>0</v>
      </c>
      <c r="G275" t="e">
        <f>AND(WM&lt;=MATRIX!N275,MATRIX!N275&lt;=PIU*WM)</f>
        <v>#N/A</v>
      </c>
      <c r="H275" t="e">
        <f>AND(WM&lt;=MATRIX!O275,MATRIX!O275&lt;=PIU*WM)</f>
        <v>#N/A</v>
      </c>
      <c r="J275" s="1" t="e">
        <f>IF(AND(D275,G275),CEILING(ML/MATRIX!G275,1),"")</f>
        <v>#N/A</v>
      </c>
      <c r="K275" s="1" t="e">
        <f>IF(AND(E275,H275),CEILING(ML/MATRIX!H275,1),"")</f>
        <v>#N/A</v>
      </c>
      <c r="M275" s="64" t="e">
        <f t="shared" si="59"/>
        <v>#N/A</v>
      </c>
      <c r="O275" s="62" t="str">
        <f>IF(ISNUMBER(M275),M275*MATRIX!E275,"-")</f>
        <v>-</v>
      </c>
      <c r="Q275" s="66" t="str">
        <f>IF(ISNUMBER($M275),IF(KP="kg",M275*MATRIX!CC275,M275*MATRIX!CC275*2.2),"-")</f>
        <v>-</v>
      </c>
      <c r="R275" s="65" t="str">
        <f t="shared" si="60"/>
        <v/>
      </c>
      <c r="T275" s="1" t="str">
        <f>IF(AND(VI&lt;100,ISNUMBER(M275),D275),MATRIX!N275,IF(AND(VI&gt;=100,ISNUMBER(M275),E275),MATRIX!O275,""))</f>
        <v/>
      </c>
      <c r="V275" s="70" t="str">
        <f>IF(ISNUMBER(T275),IF(VI&lt;100,T275*M275*MATRIX!G275,T275*M275*MATRIX!H275),"")</f>
        <v/>
      </c>
      <c r="X275" s="40" t="str">
        <f>IF(ISNUMBER(M275),IF(ISNUMBER(MATRIX!U275),IF(MATRIX!U275-INT(MATRIX!U275)=0,MATRIX!U275,"("&amp;MATRIX!U275&amp;")"),"n/a"),"")</f>
        <v/>
      </c>
      <c r="Y275" s="77"/>
      <c r="Z275" s="81" t="str">
        <f>IF(ISNUMBER(M275), IF(ISNUMBER(MATRIX!AZ275),M275*MATRIX!AZ275,"n/a"),"")</f>
        <v/>
      </c>
      <c r="AA275" s="77"/>
      <c r="AB275" s="83" t="str">
        <f>IF(ISNUMBER($M275), IF(ISNUMBER(MATRIX!BB275),$M275*MATRIX!BB275,"n/a"),"")</f>
        <v/>
      </c>
      <c r="AC275" s="77"/>
      <c r="AD275" s="81" t="str">
        <f>IF(ISNUMBER($M275), IF(ISNUMBER(MATRIX!BJ275),M275*MATRIX!BJ275,"n/a"),"")</f>
        <v/>
      </c>
      <c r="AE275" s="77" t="s">
        <v>434</v>
      </c>
      <c r="AF275" s="83" t="str">
        <f>IF(ISNUMBER($M275), IF(ISNUMBER(MATRIX!BL275),$M275*MATRIX!BL275,"n/a"),"")</f>
        <v/>
      </c>
      <c r="AH275" s="223" t="str">
        <f>IF(ISNUMBER($M275), IF(MV&gt;200,IF(ISNUMBER(MATRIX!CL275),MATRIX!CL275,"n/a"),IF(ISNUMBER(MATRIX!CH275),MATRIX!CH275,"n/a")),"")</f>
        <v/>
      </c>
      <c r="AI275" s="1"/>
      <c r="AJ275" s="1" t="str">
        <f>IF(ISNUMBER(M275),IF(AND(ISNUMBER('HI-Z-OUTPUT'!AV275),'HI-Z-OUTPUT'!AV275&lt;&gt;0),'HI-Z-OUTPUT'!AV275,'Hi-Z-INPUT'!$K$7*'Hi-Z-INPUT'!$K$11),"")</f>
        <v/>
      </c>
      <c r="AK275" s="1"/>
      <c r="AL275" s="161" t="str">
        <f t="shared" si="61"/>
        <v/>
      </c>
      <c r="AM275" s="1"/>
      <c r="AN275" s="124" t="str">
        <f>IF(ISNUMBER($M275),IF(MV&lt;200,IF(ISNUMBER(MATRIX!BA275),ROUND(MATRIX!BA275/1000*IDLE*CKWH,2),"-"),IF(ISNUMBER(MATRIX!BK275),ROUND(MATRIX!BK275/1000*IDLE*CKWH,2),"-")),"")</f>
        <v/>
      </c>
      <c r="AO275" s="125" t="str">
        <f t="shared" si="62"/>
        <v/>
      </c>
      <c r="AQ275" s="104" t="str">
        <f>IF(ISNUMBER($M275),IF(MV&lt;200,IF(ISNUMBER(MATRIX!BC275),ROUND(MATRIX!BC275/1000*RUNNING*CKWH,2),"-"),IF(ISNUMBER(MATRIX!BM275),ROUND(MATRIX!BM275/1000*RUNNING*CKWH,2),"-")),"")</f>
        <v/>
      </c>
      <c r="AR275" s="130" t="str">
        <f t="shared" si="63"/>
        <v/>
      </c>
      <c r="AT275" s="104"/>
      <c r="AU275" s="130" t="str">
        <f t="shared" si="64"/>
        <v/>
      </c>
      <c r="AW275" s="129" t="str">
        <f t="shared" si="65"/>
        <v/>
      </c>
      <c r="AX275" s="127" t="str">
        <f t="shared" si="66"/>
        <v/>
      </c>
      <c r="AZ275" s="101" t="str">
        <f>IF(ISNUMBER(M275),IF(ISNUMBER(MATRIX!BU275),M275*MATRIX!BU275,"n/a"),"")</f>
        <v/>
      </c>
      <c r="BA275" s="72"/>
      <c r="BB275" s="72" t="str">
        <f>IF(ISNUMBER(M275),IF(ISNUMBER(MATRIX!BV275*AL275),M275*MATRIX!BV275*AL275,"n/a"),"")</f>
        <v/>
      </c>
      <c r="BC275" s="72"/>
      <c r="BD275" s="100" t="str">
        <f t="shared" si="67"/>
        <v/>
      </c>
      <c r="BE275" s="96"/>
      <c r="BF275" s="157" t="str">
        <f t="shared" si="68"/>
        <v/>
      </c>
      <c r="BG275" s="158" t="str">
        <f t="shared" si="69"/>
        <v/>
      </c>
      <c r="BI275" s="85" t="str">
        <f>IF(ISNUMBER(M275),IF(ISNUMBER(MATRIX!Y275),MATRIX!Y275,"n/a"),"")</f>
        <v/>
      </c>
      <c r="BJ275" s="86" t="str">
        <f t="shared" si="70"/>
        <v/>
      </c>
    </row>
    <row r="276" spans="1:62">
      <c r="A276" s="106" t="e">
        <f>MATRIX!A276</f>
        <v>#N/A</v>
      </c>
      <c r="B276" s="11" t="e">
        <f>IF(MATRIX!B276&lt;&gt;0,MATRIX!B276,"-")</f>
        <v>#N/A</v>
      </c>
      <c r="D276" t="b">
        <f>ISNUMBER(MATRIX!G276)</f>
        <v>0</v>
      </c>
      <c r="E276" t="b">
        <f>ISNUMBER(MATRIX!H276)</f>
        <v>0</v>
      </c>
      <c r="G276" t="e">
        <f>AND(WM&lt;=MATRIX!N276,MATRIX!N276&lt;=PIU*WM)</f>
        <v>#N/A</v>
      </c>
      <c r="H276" t="e">
        <f>AND(WM&lt;=MATRIX!O276,MATRIX!O276&lt;=PIU*WM)</f>
        <v>#N/A</v>
      </c>
      <c r="J276" s="1" t="e">
        <f>IF(AND(D276,G276),CEILING(ML/MATRIX!G276,1),"")</f>
        <v>#N/A</v>
      </c>
      <c r="K276" s="1" t="e">
        <f>IF(AND(E276,H276),CEILING(ML/MATRIX!H276,1),"")</f>
        <v>#N/A</v>
      </c>
      <c r="M276" s="64" t="e">
        <f t="shared" si="59"/>
        <v>#N/A</v>
      </c>
      <c r="O276" s="62" t="str">
        <f>IF(ISNUMBER(M276),M276*MATRIX!E276,"-")</f>
        <v>-</v>
      </c>
      <c r="Q276" s="66" t="str">
        <f>IF(ISNUMBER($M276),IF(KP="kg",M276*MATRIX!CC276,M276*MATRIX!CC276*2.2),"-")</f>
        <v>-</v>
      </c>
      <c r="R276" s="65" t="str">
        <f t="shared" si="60"/>
        <v/>
      </c>
      <c r="T276" s="1" t="str">
        <f>IF(AND(VI&lt;100,ISNUMBER(M276),D276),MATRIX!N276,IF(AND(VI&gt;=100,ISNUMBER(M276),E276),MATRIX!O276,""))</f>
        <v/>
      </c>
      <c r="V276" s="70" t="str">
        <f>IF(ISNUMBER(T276),IF(VI&lt;100,T276*M276*MATRIX!G276,T276*M276*MATRIX!H276),"")</f>
        <v/>
      </c>
      <c r="X276" s="40" t="str">
        <f>IF(ISNUMBER(M276),IF(ISNUMBER(MATRIX!U276),IF(MATRIX!U276-INT(MATRIX!U276)=0,MATRIX!U276,"("&amp;MATRIX!U276&amp;")"),"n/a"),"")</f>
        <v/>
      </c>
      <c r="Y276" s="77"/>
      <c r="Z276" s="81" t="str">
        <f>IF(ISNUMBER(M276), IF(ISNUMBER(MATRIX!AZ276),M276*MATRIX!AZ276,"n/a"),"")</f>
        <v/>
      </c>
      <c r="AA276" s="77"/>
      <c r="AB276" s="83" t="str">
        <f>IF(ISNUMBER($M276), IF(ISNUMBER(MATRIX!BB276),$M276*MATRIX!BB276,"n/a"),"")</f>
        <v/>
      </c>
      <c r="AC276" s="77"/>
      <c r="AD276" s="81" t="str">
        <f>IF(ISNUMBER($M276), IF(ISNUMBER(MATRIX!BJ276),M276*MATRIX!BJ276,"n/a"),"")</f>
        <v/>
      </c>
      <c r="AE276" s="77" t="s">
        <v>434</v>
      </c>
      <c r="AF276" s="83" t="str">
        <f>IF(ISNUMBER($M276), IF(ISNUMBER(MATRIX!BL276),$M276*MATRIX!BL276,"n/a"),"")</f>
        <v/>
      </c>
      <c r="AH276" s="223" t="str">
        <f>IF(ISNUMBER($M276), IF(MV&gt;200,IF(ISNUMBER(MATRIX!CL276),MATRIX!CL276,"n/a"),IF(ISNUMBER(MATRIX!CH276),MATRIX!CH276,"n/a")),"")</f>
        <v/>
      </c>
      <c r="AI276" s="1"/>
      <c r="AJ276" s="1" t="str">
        <f>IF(ISNUMBER(M276),IF(AND(ISNUMBER('HI-Z-OUTPUT'!AV276),'HI-Z-OUTPUT'!AV276&lt;&gt;0),'HI-Z-OUTPUT'!AV276,'Hi-Z-INPUT'!$K$7*'Hi-Z-INPUT'!$K$11),"")</f>
        <v/>
      </c>
      <c r="AK276" s="1"/>
      <c r="AL276" s="161" t="str">
        <f t="shared" si="61"/>
        <v/>
      </c>
      <c r="AM276" s="1"/>
      <c r="AN276" s="124" t="str">
        <f>IF(ISNUMBER($M276),IF(MV&lt;200,IF(ISNUMBER(MATRIX!BA276),ROUND(MATRIX!BA276/1000*IDLE*CKWH,2),"-"),IF(ISNUMBER(MATRIX!BK276),ROUND(MATRIX!BK276/1000*IDLE*CKWH,2),"-")),"")</f>
        <v/>
      </c>
      <c r="AO276" s="125" t="str">
        <f t="shared" si="62"/>
        <v/>
      </c>
      <c r="AQ276" s="104" t="str">
        <f>IF(ISNUMBER($M276),IF(MV&lt;200,IF(ISNUMBER(MATRIX!BC276),ROUND(MATRIX!BC276/1000*RUNNING*CKWH,2),"-"),IF(ISNUMBER(MATRIX!BM276),ROUND(MATRIX!BM276/1000*RUNNING*CKWH,2),"-")),"")</f>
        <v/>
      </c>
      <c r="AR276" s="130" t="str">
        <f t="shared" si="63"/>
        <v/>
      </c>
      <c r="AT276" s="104"/>
      <c r="AU276" s="130" t="str">
        <f t="shared" si="64"/>
        <v/>
      </c>
      <c r="AW276" s="129" t="str">
        <f t="shared" si="65"/>
        <v/>
      </c>
      <c r="AX276" s="127" t="str">
        <f t="shared" si="66"/>
        <v/>
      </c>
      <c r="AZ276" s="101" t="str">
        <f>IF(ISNUMBER(M276),IF(ISNUMBER(MATRIX!BU276),M276*MATRIX!BU276,"n/a"),"")</f>
        <v/>
      </c>
      <c r="BA276" s="72"/>
      <c r="BB276" s="72" t="str">
        <f>IF(ISNUMBER(M276),IF(ISNUMBER(MATRIX!BV276*AL276),M276*MATRIX!BV276*AL276,"n/a"),"")</f>
        <v/>
      </c>
      <c r="BC276" s="72"/>
      <c r="BD276" s="100" t="str">
        <f t="shared" si="67"/>
        <v/>
      </c>
      <c r="BE276" s="96"/>
      <c r="BF276" s="157" t="str">
        <f t="shared" si="68"/>
        <v/>
      </c>
      <c r="BG276" s="158" t="str">
        <f t="shared" si="69"/>
        <v/>
      </c>
      <c r="BI276" s="85" t="str">
        <f>IF(ISNUMBER(M276),IF(ISNUMBER(MATRIX!Y276),MATRIX!Y276,"n/a"),"")</f>
        <v/>
      </c>
      <c r="BJ276" s="86" t="str">
        <f t="shared" si="70"/>
        <v/>
      </c>
    </row>
    <row r="277" spans="1:62">
      <c r="A277" s="106" t="e">
        <f>MATRIX!A277</f>
        <v>#N/A</v>
      </c>
      <c r="B277" s="11" t="e">
        <f>IF(MATRIX!B277&lt;&gt;0,MATRIX!B277,"-")</f>
        <v>#N/A</v>
      </c>
      <c r="D277" t="b">
        <f>ISNUMBER(MATRIX!G277)</f>
        <v>0</v>
      </c>
      <c r="E277" t="b">
        <f>ISNUMBER(MATRIX!H277)</f>
        <v>0</v>
      </c>
      <c r="G277" t="e">
        <f>AND(WM&lt;=MATRIX!N277,MATRIX!N277&lt;=PIU*WM)</f>
        <v>#N/A</v>
      </c>
      <c r="H277" t="e">
        <f>AND(WM&lt;=MATRIX!O277,MATRIX!O277&lt;=PIU*WM)</f>
        <v>#N/A</v>
      </c>
      <c r="J277" s="1" t="e">
        <f>IF(AND(D277,G277),CEILING(ML/MATRIX!G277,1),"")</f>
        <v>#N/A</v>
      </c>
      <c r="K277" s="1" t="e">
        <f>IF(AND(E277,H277),CEILING(ML/MATRIX!H277,1),"")</f>
        <v>#N/A</v>
      </c>
      <c r="M277" s="64" t="e">
        <f t="shared" si="59"/>
        <v>#N/A</v>
      </c>
      <c r="O277" s="62" t="str">
        <f>IF(ISNUMBER(M277),M277*MATRIX!E277,"-")</f>
        <v>-</v>
      </c>
      <c r="Q277" s="66" t="str">
        <f>IF(ISNUMBER($M277),IF(KP="kg",M277*MATRIX!CC277,M277*MATRIX!CC277*2.2),"-")</f>
        <v>-</v>
      </c>
      <c r="R277" s="65" t="str">
        <f t="shared" si="60"/>
        <v/>
      </c>
      <c r="T277" s="1" t="str">
        <f>IF(AND(VI&lt;100,ISNUMBER(M277),D277),MATRIX!N277,IF(AND(VI&gt;=100,ISNUMBER(M277),E277),MATRIX!O277,""))</f>
        <v/>
      </c>
      <c r="V277" s="70" t="str">
        <f>IF(ISNUMBER(T277),IF(VI&lt;100,T277*M277*MATRIX!G277,T277*M277*MATRIX!H277),"")</f>
        <v/>
      </c>
      <c r="X277" s="40" t="str">
        <f>IF(ISNUMBER(M277),IF(ISNUMBER(MATRIX!U277),IF(MATRIX!U277-INT(MATRIX!U277)=0,MATRIX!U277,"("&amp;MATRIX!U277&amp;")"),"n/a"),"")</f>
        <v/>
      </c>
      <c r="Y277" s="77"/>
      <c r="Z277" s="81" t="str">
        <f>IF(ISNUMBER(M277), IF(ISNUMBER(MATRIX!AZ277),M277*MATRIX!AZ277,"n/a"),"")</f>
        <v/>
      </c>
      <c r="AA277" s="77"/>
      <c r="AB277" s="83" t="str">
        <f>IF(ISNUMBER($M277), IF(ISNUMBER(MATRIX!BB277),$M277*MATRIX!BB277,"n/a"),"")</f>
        <v/>
      </c>
      <c r="AC277" s="77"/>
      <c r="AD277" s="81" t="str">
        <f>IF(ISNUMBER($M277), IF(ISNUMBER(MATRIX!BJ277),M277*MATRIX!BJ277,"n/a"),"")</f>
        <v/>
      </c>
      <c r="AE277" s="77" t="s">
        <v>434</v>
      </c>
      <c r="AF277" s="83" t="str">
        <f>IF(ISNUMBER($M277), IF(ISNUMBER(MATRIX!BL277),$M277*MATRIX!BL277,"n/a"),"")</f>
        <v/>
      </c>
      <c r="AH277" s="223" t="str">
        <f>IF(ISNUMBER($M277), IF(MV&gt;200,IF(ISNUMBER(MATRIX!CL277),MATRIX!CL277,"n/a"),IF(ISNUMBER(MATRIX!CH277),MATRIX!CH277,"n/a")),"")</f>
        <v/>
      </c>
      <c r="AI277" s="1"/>
      <c r="AJ277" s="1" t="str">
        <f>IF(ISNUMBER(M277),IF(AND(ISNUMBER('HI-Z-OUTPUT'!AV277),'HI-Z-OUTPUT'!AV277&lt;&gt;0),'HI-Z-OUTPUT'!AV277,'Hi-Z-INPUT'!$K$7*'Hi-Z-INPUT'!$K$11),"")</f>
        <v/>
      </c>
      <c r="AK277" s="1"/>
      <c r="AL277" s="161" t="str">
        <f t="shared" si="61"/>
        <v/>
      </c>
      <c r="AM277" s="1"/>
      <c r="AN277" s="124" t="str">
        <f>IF(ISNUMBER($M277),IF(MV&lt;200,IF(ISNUMBER(MATRIX!BA277),ROUND(MATRIX!BA277/1000*IDLE*CKWH,2),"-"),IF(ISNUMBER(MATRIX!BK277),ROUND(MATRIX!BK277/1000*IDLE*CKWH,2),"-")),"")</f>
        <v/>
      </c>
      <c r="AO277" s="125" t="str">
        <f t="shared" si="62"/>
        <v/>
      </c>
      <c r="AQ277" s="104" t="str">
        <f>IF(ISNUMBER($M277),IF(MV&lt;200,IF(ISNUMBER(MATRIX!BC277),ROUND(MATRIX!BC277/1000*RUNNING*CKWH,2),"-"),IF(ISNUMBER(MATRIX!BM277),ROUND(MATRIX!BM277/1000*RUNNING*CKWH,2),"-")),"")</f>
        <v/>
      </c>
      <c r="AR277" s="130" t="str">
        <f t="shared" si="63"/>
        <v/>
      </c>
      <c r="AT277" s="104"/>
      <c r="AU277" s="130" t="str">
        <f t="shared" si="64"/>
        <v/>
      </c>
      <c r="AW277" s="129" t="str">
        <f t="shared" si="65"/>
        <v/>
      </c>
      <c r="AX277" s="127" t="str">
        <f t="shared" si="66"/>
        <v/>
      </c>
      <c r="AZ277" s="101" t="str">
        <f>IF(ISNUMBER(M277),IF(ISNUMBER(MATRIX!BU277),M277*MATRIX!BU277,"n/a"),"")</f>
        <v/>
      </c>
      <c r="BA277" s="72"/>
      <c r="BB277" s="72" t="str">
        <f>IF(ISNUMBER(M277),IF(ISNUMBER(MATRIX!BV277*AL277),M277*MATRIX!BV277*AL277,"n/a"),"")</f>
        <v/>
      </c>
      <c r="BC277" s="72"/>
      <c r="BD277" s="100" t="str">
        <f t="shared" si="67"/>
        <v/>
      </c>
      <c r="BE277" s="96"/>
      <c r="BF277" s="157" t="str">
        <f t="shared" si="68"/>
        <v/>
      </c>
      <c r="BG277" s="158" t="str">
        <f t="shared" si="69"/>
        <v/>
      </c>
      <c r="BI277" s="85" t="str">
        <f>IF(ISNUMBER(M277),IF(ISNUMBER(MATRIX!Y277),MATRIX!Y277,"n/a"),"")</f>
        <v/>
      </c>
      <c r="BJ277" s="86" t="str">
        <f t="shared" si="70"/>
        <v/>
      </c>
    </row>
    <row r="278" spans="1:62">
      <c r="A278" s="106" t="e">
        <f>MATRIX!A278</f>
        <v>#N/A</v>
      </c>
      <c r="B278" s="11" t="e">
        <f>IF(MATRIX!B278&lt;&gt;0,MATRIX!B278,"-")</f>
        <v>#N/A</v>
      </c>
      <c r="D278" t="b">
        <f>ISNUMBER(MATRIX!G278)</f>
        <v>0</v>
      </c>
      <c r="E278" t="b">
        <f>ISNUMBER(MATRIX!H278)</f>
        <v>0</v>
      </c>
      <c r="G278" t="e">
        <f>AND(WM&lt;=MATRIX!N278,MATRIX!N278&lt;=PIU*WM)</f>
        <v>#N/A</v>
      </c>
      <c r="H278" t="e">
        <f>AND(WM&lt;=MATRIX!O278,MATRIX!O278&lt;=PIU*WM)</f>
        <v>#N/A</v>
      </c>
      <c r="J278" s="1" t="e">
        <f>IF(AND(D278,G278),CEILING(ML/MATRIX!G278,1),"")</f>
        <v>#N/A</v>
      </c>
      <c r="K278" s="1" t="e">
        <f>IF(AND(E278,H278),CEILING(ML/MATRIX!H278,1),"")</f>
        <v>#N/A</v>
      </c>
      <c r="M278" s="64" t="e">
        <f t="shared" si="59"/>
        <v>#N/A</v>
      </c>
      <c r="O278" s="62" t="str">
        <f>IF(ISNUMBER(M278),M278*MATRIX!E278,"-")</f>
        <v>-</v>
      </c>
      <c r="Q278" s="66" t="str">
        <f>IF(ISNUMBER($M278),IF(KP="kg",M278*MATRIX!CC278,M278*MATRIX!CC278*2.2),"-")</f>
        <v>-</v>
      </c>
      <c r="R278" s="65" t="str">
        <f t="shared" si="60"/>
        <v/>
      </c>
      <c r="T278" s="1" t="str">
        <f>IF(AND(VI&lt;100,ISNUMBER(M278),D278),MATRIX!N278,IF(AND(VI&gt;=100,ISNUMBER(M278),E278),MATRIX!O278,""))</f>
        <v/>
      </c>
      <c r="V278" s="70" t="str">
        <f>IF(ISNUMBER(T278),IF(VI&lt;100,T278*M278*MATRIX!G278,T278*M278*MATRIX!H278),"")</f>
        <v/>
      </c>
      <c r="X278" s="40" t="str">
        <f>IF(ISNUMBER(M278),IF(ISNUMBER(MATRIX!U278),IF(MATRIX!U278-INT(MATRIX!U278)=0,MATRIX!U278,"("&amp;MATRIX!U278&amp;")"),"n/a"),"")</f>
        <v/>
      </c>
      <c r="Y278" s="77"/>
      <c r="Z278" s="81" t="str">
        <f>IF(ISNUMBER(M278), IF(ISNUMBER(MATRIX!AZ278),M278*MATRIX!AZ278,"n/a"),"")</f>
        <v/>
      </c>
      <c r="AA278" s="77"/>
      <c r="AB278" s="83" t="str">
        <f>IF(ISNUMBER($M278), IF(ISNUMBER(MATRIX!BB278),$M278*MATRIX!BB278,"n/a"),"")</f>
        <v/>
      </c>
      <c r="AC278" s="77"/>
      <c r="AD278" s="81" t="str">
        <f>IF(ISNUMBER($M278), IF(ISNUMBER(MATRIX!BJ278),M278*MATRIX!BJ278,"n/a"),"")</f>
        <v/>
      </c>
      <c r="AE278" s="77" t="s">
        <v>434</v>
      </c>
      <c r="AF278" s="83" t="str">
        <f>IF(ISNUMBER($M278), IF(ISNUMBER(MATRIX!BL278),$M278*MATRIX!BL278,"n/a"),"")</f>
        <v/>
      </c>
      <c r="AH278" s="223" t="str">
        <f>IF(ISNUMBER($M278), IF(MV&gt;200,IF(ISNUMBER(MATRIX!CL278),MATRIX!CL278,"n/a"),IF(ISNUMBER(MATRIX!CH278),MATRIX!CH278,"n/a")),"")</f>
        <v/>
      </c>
      <c r="AI278" s="1"/>
      <c r="AJ278" s="1" t="str">
        <f>IF(ISNUMBER(M278),IF(AND(ISNUMBER('HI-Z-OUTPUT'!AV278),'HI-Z-OUTPUT'!AV278&lt;&gt;0),'HI-Z-OUTPUT'!AV278,'Hi-Z-INPUT'!$K$7*'Hi-Z-INPUT'!$K$11),"")</f>
        <v/>
      </c>
      <c r="AK278" s="1"/>
      <c r="AL278" s="161" t="str">
        <f t="shared" si="61"/>
        <v/>
      </c>
      <c r="AM278" s="1"/>
      <c r="AN278" s="124" t="str">
        <f>IF(ISNUMBER($M278),IF(MV&lt;200,IF(ISNUMBER(MATRIX!BA278),ROUND(MATRIX!BA278/1000*IDLE*CKWH,2),"-"),IF(ISNUMBER(MATRIX!BK278),ROUND(MATRIX!BK278/1000*IDLE*CKWH,2),"-")),"")</f>
        <v/>
      </c>
      <c r="AO278" s="125" t="str">
        <f t="shared" si="62"/>
        <v/>
      </c>
      <c r="AQ278" s="104" t="str">
        <f>IF(ISNUMBER($M278),IF(MV&lt;200,IF(ISNUMBER(MATRIX!BC278),ROUND(MATRIX!BC278/1000*RUNNING*CKWH,2),"-"),IF(ISNUMBER(MATRIX!BM278),ROUND(MATRIX!BM278/1000*RUNNING*CKWH,2),"-")),"")</f>
        <v/>
      </c>
      <c r="AR278" s="130" t="str">
        <f t="shared" si="63"/>
        <v/>
      </c>
      <c r="AT278" s="104"/>
      <c r="AU278" s="130" t="str">
        <f t="shared" si="64"/>
        <v/>
      </c>
      <c r="AW278" s="129" t="str">
        <f t="shared" si="65"/>
        <v/>
      </c>
      <c r="AX278" s="127" t="str">
        <f t="shared" si="66"/>
        <v/>
      </c>
      <c r="AZ278" s="101" t="str">
        <f>IF(ISNUMBER(M278),IF(ISNUMBER(MATRIX!BU278),M278*MATRIX!BU278,"n/a"),"")</f>
        <v/>
      </c>
      <c r="BA278" s="72"/>
      <c r="BB278" s="72" t="str">
        <f>IF(ISNUMBER(M278),IF(ISNUMBER(MATRIX!BV278*AL278),M278*MATRIX!BV278*AL278,"n/a"),"")</f>
        <v/>
      </c>
      <c r="BC278" s="72"/>
      <c r="BD278" s="100" t="str">
        <f t="shared" si="67"/>
        <v/>
      </c>
      <c r="BE278" s="96"/>
      <c r="BF278" s="157" t="str">
        <f t="shared" si="68"/>
        <v/>
      </c>
      <c r="BG278" s="158" t="str">
        <f t="shared" si="69"/>
        <v/>
      </c>
      <c r="BI278" s="85" t="str">
        <f>IF(ISNUMBER(M278),IF(ISNUMBER(MATRIX!Y278),MATRIX!Y278,"n/a"),"")</f>
        <v/>
      </c>
      <c r="BJ278" s="86" t="str">
        <f t="shared" si="70"/>
        <v/>
      </c>
    </row>
    <row r="279" spans="1:62">
      <c r="A279" s="106" t="e">
        <f>MATRIX!A279</f>
        <v>#N/A</v>
      </c>
      <c r="B279" s="11" t="e">
        <f>IF(MATRIX!B279&lt;&gt;0,MATRIX!B279,"-")</f>
        <v>#N/A</v>
      </c>
      <c r="D279" t="b">
        <f>ISNUMBER(MATRIX!G279)</f>
        <v>0</v>
      </c>
      <c r="E279" t="b">
        <f>ISNUMBER(MATRIX!H279)</f>
        <v>0</v>
      </c>
      <c r="G279" t="e">
        <f>AND(WM&lt;=MATRIX!N279,MATRIX!N279&lt;=PIU*WM)</f>
        <v>#N/A</v>
      </c>
      <c r="H279" t="e">
        <f>AND(WM&lt;=MATRIX!O279,MATRIX!O279&lt;=PIU*WM)</f>
        <v>#N/A</v>
      </c>
      <c r="J279" s="1" t="e">
        <f>IF(AND(D279,G279),CEILING(ML/MATRIX!G279,1),"")</f>
        <v>#N/A</v>
      </c>
      <c r="K279" s="1" t="e">
        <f>IF(AND(E279,H279),CEILING(ML/MATRIX!H279,1),"")</f>
        <v>#N/A</v>
      </c>
      <c r="M279" s="64" t="e">
        <f t="shared" si="59"/>
        <v>#N/A</v>
      </c>
      <c r="O279" s="62" t="str">
        <f>IF(ISNUMBER(M279),M279*MATRIX!E279,"-")</f>
        <v>-</v>
      </c>
      <c r="Q279" s="66" t="str">
        <f>IF(ISNUMBER($M279),IF(KP="kg",M279*MATRIX!CC279,M279*MATRIX!CC279*2.2),"-")</f>
        <v>-</v>
      </c>
      <c r="R279" s="65" t="str">
        <f t="shared" si="60"/>
        <v/>
      </c>
      <c r="T279" s="1" t="str">
        <f>IF(AND(VI&lt;100,ISNUMBER(M279),D279),MATRIX!N279,IF(AND(VI&gt;=100,ISNUMBER(M279),E279),MATRIX!O279,""))</f>
        <v/>
      </c>
      <c r="V279" s="70" t="str">
        <f>IF(ISNUMBER(T279),IF(VI&lt;100,T279*M279*MATRIX!G279,T279*M279*MATRIX!H279),"")</f>
        <v/>
      </c>
      <c r="X279" s="40" t="str">
        <f>IF(ISNUMBER(M279),IF(ISNUMBER(MATRIX!U279),IF(MATRIX!U279-INT(MATRIX!U279)=0,MATRIX!U279,"("&amp;MATRIX!U279&amp;")"),"n/a"),"")</f>
        <v/>
      </c>
      <c r="Y279" s="77"/>
      <c r="Z279" s="81" t="str">
        <f>IF(ISNUMBER(M279), IF(ISNUMBER(MATRIX!AZ279),M279*MATRIX!AZ279,"n/a"),"")</f>
        <v/>
      </c>
      <c r="AA279" s="77"/>
      <c r="AB279" s="83" t="str">
        <f>IF(ISNUMBER($M279), IF(ISNUMBER(MATRIX!BB279),$M279*MATRIX!BB279,"n/a"),"")</f>
        <v/>
      </c>
      <c r="AC279" s="77"/>
      <c r="AD279" s="81" t="str">
        <f>IF(ISNUMBER($M279), IF(ISNUMBER(MATRIX!BJ279),M279*MATRIX!BJ279,"n/a"),"")</f>
        <v/>
      </c>
      <c r="AE279" s="77" t="s">
        <v>434</v>
      </c>
      <c r="AF279" s="83" t="str">
        <f>IF(ISNUMBER($M279), IF(ISNUMBER(MATRIX!BL279),$M279*MATRIX!BL279,"n/a"),"")</f>
        <v/>
      </c>
      <c r="AH279" s="223" t="str">
        <f>IF(ISNUMBER($M279), IF(MV&gt;200,IF(ISNUMBER(MATRIX!CL279),MATRIX!CL279,"n/a"),IF(ISNUMBER(MATRIX!CH279),MATRIX!CH279,"n/a")),"")</f>
        <v/>
      </c>
      <c r="AI279" s="1"/>
      <c r="AJ279" s="1" t="str">
        <f>IF(ISNUMBER(M279),IF(AND(ISNUMBER('HI-Z-OUTPUT'!AV279),'HI-Z-OUTPUT'!AV279&lt;&gt;0),'HI-Z-OUTPUT'!AV279,'Hi-Z-INPUT'!$K$7*'Hi-Z-INPUT'!$K$11),"")</f>
        <v/>
      </c>
      <c r="AK279" s="1"/>
      <c r="AL279" s="161" t="str">
        <f t="shared" si="61"/>
        <v/>
      </c>
      <c r="AM279" s="1"/>
      <c r="AN279" s="124" t="str">
        <f>IF(ISNUMBER($M279),IF(MV&lt;200,IF(ISNUMBER(MATRIX!BA279),ROUND(MATRIX!BA279/1000*IDLE*CKWH,2),"-"),IF(ISNUMBER(MATRIX!BK279),ROUND(MATRIX!BK279/1000*IDLE*CKWH,2),"-")),"")</f>
        <v/>
      </c>
      <c r="AO279" s="125" t="str">
        <f t="shared" si="62"/>
        <v/>
      </c>
      <c r="AQ279" s="104" t="str">
        <f>IF(ISNUMBER($M279),IF(MV&lt;200,IF(ISNUMBER(MATRIX!BC279),ROUND(MATRIX!BC279/1000*RUNNING*CKWH,2),"-"),IF(ISNUMBER(MATRIX!BM279),ROUND(MATRIX!BM279/1000*RUNNING*CKWH,2),"-")),"")</f>
        <v/>
      </c>
      <c r="AR279" s="130" t="str">
        <f t="shared" si="63"/>
        <v/>
      </c>
      <c r="AT279" s="104"/>
      <c r="AU279" s="130" t="str">
        <f t="shared" si="64"/>
        <v/>
      </c>
      <c r="AW279" s="129" t="str">
        <f t="shared" si="65"/>
        <v/>
      </c>
      <c r="AX279" s="127" t="str">
        <f t="shared" si="66"/>
        <v/>
      </c>
      <c r="AZ279" s="101" t="str">
        <f>IF(ISNUMBER(M279),IF(ISNUMBER(MATRIX!BU279),M279*MATRIX!BU279,"n/a"),"")</f>
        <v/>
      </c>
      <c r="BA279" s="72"/>
      <c r="BB279" s="72" t="str">
        <f>IF(ISNUMBER(M279),IF(ISNUMBER(MATRIX!BV279*AL279),M279*MATRIX!BV279*AL279,"n/a"),"")</f>
        <v/>
      </c>
      <c r="BC279" s="72"/>
      <c r="BD279" s="100" t="str">
        <f t="shared" si="67"/>
        <v/>
      </c>
      <c r="BE279" s="96"/>
      <c r="BF279" s="157" t="str">
        <f t="shared" si="68"/>
        <v/>
      </c>
      <c r="BG279" s="158" t="str">
        <f t="shared" si="69"/>
        <v/>
      </c>
      <c r="BI279" s="85" t="str">
        <f>IF(ISNUMBER(M279),IF(ISNUMBER(MATRIX!Y279),MATRIX!Y279,"n/a"),"")</f>
        <v/>
      </c>
      <c r="BJ279" s="86" t="str">
        <f t="shared" si="70"/>
        <v/>
      </c>
    </row>
    <row r="280" spans="1:62">
      <c r="A280" s="106" t="e">
        <f>MATRIX!A280</f>
        <v>#N/A</v>
      </c>
      <c r="B280" s="11" t="e">
        <f>IF(MATRIX!B280&lt;&gt;0,MATRIX!B280,"-")</f>
        <v>#N/A</v>
      </c>
      <c r="D280" t="b">
        <f>ISNUMBER(MATRIX!G280)</f>
        <v>0</v>
      </c>
      <c r="E280" t="b">
        <f>ISNUMBER(MATRIX!H280)</f>
        <v>0</v>
      </c>
      <c r="G280" t="e">
        <f>AND(WM&lt;=MATRIX!N280,MATRIX!N280&lt;=PIU*WM)</f>
        <v>#N/A</v>
      </c>
      <c r="H280" t="e">
        <f>AND(WM&lt;=MATRIX!O280,MATRIX!O280&lt;=PIU*WM)</f>
        <v>#N/A</v>
      </c>
      <c r="J280" s="1" t="e">
        <f>IF(AND(D280,G280),CEILING(ML/MATRIX!G280,1),"")</f>
        <v>#N/A</v>
      </c>
      <c r="K280" s="1" t="e">
        <f>IF(AND(E280,H280),CEILING(ML/MATRIX!H280,1),"")</f>
        <v>#N/A</v>
      </c>
      <c r="M280" s="64" t="e">
        <f t="shared" si="59"/>
        <v>#N/A</v>
      </c>
      <c r="O280" s="62" t="str">
        <f>IF(ISNUMBER(M280),M280*MATRIX!E280,"-")</f>
        <v>-</v>
      </c>
      <c r="Q280" s="66" t="str">
        <f>IF(ISNUMBER($M280),IF(KP="kg",M280*MATRIX!CC280,M280*MATRIX!CC280*2.2),"-")</f>
        <v>-</v>
      </c>
      <c r="R280" s="65" t="str">
        <f t="shared" si="60"/>
        <v/>
      </c>
      <c r="T280" s="1" t="str">
        <f>IF(AND(VI&lt;100,ISNUMBER(M280),D280),MATRIX!N280,IF(AND(VI&gt;=100,ISNUMBER(M280),E280),MATRIX!O280,""))</f>
        <v/>
      </c>
      <c r="V280" s="70" t="str">
        <f>IF(ISNUMBER(T280),IF(VI&lt;100,T280*M280*MATRIX!G280,T280*M280*MATRIX!H280),"")</f>
        <v/>
      </c>
      <c r="X280" s="40" t="str">
        <f>IF(ISNUMBER(M280),IF(ISNUMBER(MATRIX!U280),IF(MATRIX!U280-INT(MATRIX!U280)=0,MATRIX!U280,"("&amp;MATRIX!U280&amp;")"),"n/a"),"")</f>
        <v/>
      </c>
      <c r="Y280" s="77"/>
      <c r="Z280" s="81" t="str">
        <f>IF(ISNUMBER(M280), IF(ISNUMBER(MATRIX!AZ280),M280*MATRIX!AZ280,"n/a"),"")</f>
        <v/>
      </c>
      <c r="AA280" s="77"/>
      <c r="AB280" s="83" t="str">
        <f>IF(ISNUMBER($M280), IF(ISNUMBER(MATRIX!BB280),$M280*MATRIX!BB280,"n/a"),"")</f>
        <v/>
      </c>
      <c r="AC280" s="77"/>
      <c r="AD280" s="81" t="str">
        <f>IF(ISNUMBER($M280), IF(ISNUMBER(MATRIX!BJ280),M280*MATRIX!BJ280,"n/a"),"")</f>
        <v/>
      </c>
      <c r="AE280" s="77" t="s">
        <v>434</v>
      </c>
      <c r="AF280" s="83" t="str">
        <f>IF(ISNUMBER($M280), IF(ISNUMBER(MATRIX!BL280),$M280*MATRIX!BL280,"n/a"),"")</f>
        <v/>
      </c>
      <c r="AH280" s="223" t="str">
        <f>IF(ISNUMBER($M280), IF(MV&gt;200,IF(ISNUMBER(MATRIX!CL280),MATRIX!CL280,"n/a"),IF(ISNUMBER(MATRIX!CH280),MATRIX!CH280,"n/a")),"")</f>
        <v/>
      </c>
      <c r="AI280" s="1"/>
      <c r="AJ280" s="1" t="str">
        <f>IF(ISNUMBER(M280),IF(AND(ISNUMBER('HI-Z-OUTPUT'!AV280),'HI-Z-OUTPUT'!AV280&lt;&gt;0),'HI-Z-OUTPUT'!AV280,'Hi-Z-INPUT'!$K$7*'Hi-Z-INPUT'!$K$11),"")</f>
        <v/>
      </c>
      <c r="AK280" s="1"/>
      <c r="AL280" s="161" t="str">
        <f t="shared" si="61"/>
        <v/>
      </c>
      <c r="AM280" s="1"/>
      <c r="AN280" s="124" t="str">
        <f>IF(ISNUMBER($M280),IF(MV&lt;200,IF(ISNUMBER(MATRIX!BA280),ROUND(MATRIX!BA280/1000*IDLE*CKWH,2),"-"),IF(ISNUMBER(MATRIX!BK280),ROUND(MATRIX!BK280/1000*IDLE*CKWH,2),"-")),"")</f>
        <v/>
      </c>
      <c r="AO280" s="125" t="str">
        <f t="shared" si="62"/>
        <v/>
      </c>
      <c r="AQ280" s="104" t="str">
        <f>IF(ISNUMBER($M280),IF(MV&lt;200,IF(ISNUMBER(MATRIX!BC280),ROUND(MATRIX!BC280/1000*RUNNING*CKWH,2),"-"),IF(ISNUMBER(MATRIX!BM280),ROUND(MATRIX!BM280/1000*RUNNING*CKWH,2),"-")),"")</f>
        <v/>
      </c>
      <c r="AR280" s="130" t="str">
        <f t="shared" si="63"/>
        <v/>
      </c>
      <c r="AT280" s="104"/>
      <c r="AU280" s="130" t="str">
        <f t="shared" si="64"/>
        <v/>
      </c>
      <c r="AW280" s="129" t="str">
        <f t="shared" si="65"/>
        <v/>
      </c>
      <c r="AX280" s="127" t="str">
        <f t="shared" si="66"/>
        <v/>
      </c>
      <c r="AZ280" s="101" t="str">
        <f>IF(ISNUMBER(M280),IF(ISNUMBER(MATRIX!BU280),M280*MATRIX!BU280,"n/a"),"")</f>
        <v/>
      </c>
      <c r="BA280" s="72"/>
      <c r="BB280" s="72" t="str">
        <f>IF(ISNUMBER(M280),IF(ISNUMBER(MATRIX!BV280*AL280),M280*MATRIX!BV280*AL280,"n/a"),"")</f>
        <v/>
      </c>
      <c r="BC280" s="72"/>
      <c r="BD280" s="100" t="str">
        <f t="shared" si="67"/>
        <v/>
      </c>
      <c r="BE280" s="96"/>
      <c r="BF280" s="157" t="str">
        <f t="shared" si="68"/>
        <v/>
      </c>
      <c r="BG280" s="158" t="str">
        <f t="shared" si="69"/>
        <v/>
      </c>
      <c r="BI280" s="85" t="str">
        <f>IF(ISNUMBER(M280),IF(ISNUMBER(MATRIX!Y280),MATRIX!Y280,"n/a"),"")</f>
        <v/>
      </c>
      <c r="BJ280" s="86" t="str">
        <f t="shared" si="70"/>
        <v/>
      </c>
    </row>
    <row r="281" spans="1:62">
      <c r="A281" s="106" t="e">
        <f>MATRIX!A281</f>
        <v>#N/A</v>
      </c>
      <c r="B281" s="11" t="e">
        <f>IF(MATRIX!B281&lt;&gt;0,MATRIX!B281,"-")</f>
        <v>#N/A</v>
      </c>
      <c r="D281" t="b">
        <f>ISNUMBER(MATRIX!G281)</f>
        <v>0</v>
      </c>
      <c r="E281" t="b">
        <f>ISNUMBER(MATRIX!H281)</f>
        <v>0</v>
      </c>
      <c r="G281" t="e">
        <f>AND(WM&lt;=MATRIX!N281,MATRIX!N281&lt;=PIU*WM)</f>
        <v>#N/A</v>
      </c>
      <c r="H281" t="e">
        <f>AND(WM&lt;=MATRIX!O281,MATRIX!O281&lt;=PIU*WM)</f>
        <v>#N/A</v>
      </c>
      <c r="J281" s="1" t="e">
        <f>IF(AND(D281,G281),CEILING(ML/MATRIX!G281,1),"")</f>
        <v>#N/A</v>
      </c>
      <c r="K281" s="1" t="e">
        <f>IF(AND(E281,H281),CEILING(ML/MATRIX!H281,1),"")</f>
        <v>#N/A</v>
      </c>
      <c r="M281" s="64" t="e">
        <f t="shared" si="59"/>
        <v>#N/A</v>
      </c>
      <c r="O281" s="62" t="str">
        <f>IF(ISNUMBER(M281),M281*MATRIX!E281,"-")</f>
        <v>-</v>
      </c>
      <c r="Q281" s="66" t="str">
        <f>IF(ISNUMBER($M281),IF(KP="kg",M281*MATRIX!CC281,M281*MATRIX!CC281*2.2),"-")</f>
        <v>-</v>
      </c>
      <c r="R281" s="65" t="str">
        <f t="shared" si="60"/>
        <v/>
      </c>
      <c r="T281" s="1" t="str">
        <f>IF(AND(VI&lt;100,ISNUMBER(M281),D281),MATRIX!N281,IF(AND(VI&gt;=100,ISNUMBER(M281),E281),MATRIX!O281,""))</f>
        <v/>
      </c>
      <c r="V281" s="70" t="str">
        <f>IF(ISNUMBER(T281),IF(VI&lt;100,T281*M281*MATRIX!G281,T281*M281*MATRIX!H281),"")</f>
        <v/>
      </c>
      <c r="X281" s="40" t="str">
        <f>IF(ISNUMBER(M281),IF(ISNUMBER(MATRIX!U281),IF(MATRIX!U281-INT(MATRIX!U281)=0,MATRIX!U281,"("&amp;MATRIX!U281&amp;")"),"n/a"),"")</f>
        <v/>
      </c>
      <c r="Y281" s="77"/>
      <c r="Z281" s="81" t="str">
        <f>IF(ISNUMBER(M281), IF(ISNUMBER(MATRIX!AZ281),M281*MATRIX!AZ281,"n/a"),"")</f>
        <v/>
      </c>
      <c r="AA281" s="77"/>
      <c r="AB281" s="83" t="str">
        <f>IF(ISNUMBER($M281), IF(ISNUMBER(MATRIX!BB281),$M281*MATRIX!BB281,"n/a"),"")</f>
        <v/>
      </c>
      <c r="AC281" s="77"/>
      <c r="AD281" s="81" t="str">
        <f>IF(ISNUMBER($M281), IF(ISNUMBER(MATRIX!BJ281),M281*MATRIX!BJ281,"n/a"),"")</f>
        <v/>
      </c>
      <c r="AE281" s="77" t="s">
        <v>434</v>
      </c>
      <c r="AF281" s="83" t="str">
        <f>IF(ISNUMBER($M281), IF(ISNUMBER(MATRIX!BL281),$M281*MATRIX!BL281,"n/a"),"")</f>
        <v/>
      </c>
      <c r="AH281" s="223" t="str">
        <f>IF(ISNUMBER($M281), IF(MV&gt;200,IF(ISNUMBER(MATRIX!CL281),MATRIX!CL281,"n/a"),IF(ISNUMBER(MATRIX!CH281),MATRIX!CH281,"n/a")),"")</f>
        <v/>
      </c>
      <c r="AI281" s="1"/>
      <c r="AJ281" s="1" t="str">
        <f>IF(ISNUMBER(M281),IF(AND(ISNUMBER('HI-Z-OUTPUT'!AV281),'HI-Z-OUTPUT'!AV281&lt;&gt;0),'HI-Z-OUTPUT'!AV281,'Hi-Z-INPUT'!$K$7*'Hi-Z-INPUT'!$K$11),"")</f>
        <v/>
      </c>
      <c r="AK281" s="1"/>
      <c r="AL281" s="161" t="str">
        <f t="shared" si="61"/>
        <v/>
      </c>
      <c r="AM281" s="1"/>
      <c r="AN281" s="124" t="str">
        <f>IF(ISNUMBER($M281),IF(MV&lt;200,IF(ISNUMBER(MATRIX!BA281),ROUND(MATRIX!BA281/1000*IDLE*CKWH,2),"-"),IF(ISNUMBER(MATRIX!BK281),ROUND(MATRIX!BK281/1000*IDLE*CKWH,2),"-")),"")</f>
        <v/>
      </c>
      <c r="AO281" s="125" t="str">
        <f t="shared" si="62"/>
        <v/>
      </c>
      <c r="AQ281" s="104" t="str">
        <f>IF(ISNUMBER($M281),IF(MV&lt;200,IF(ISNUMBER(MATRIX!BC281),ROUND(MATRIX!BC281/1000*RUNNING*CKWH,2),"-"),IF(ISNUMBER(MATRIX!BM281),ROUND(MATRIX!BM281/1000*RUNNING*CKWH,2),"-")),"")</f>
        <v/>
      </c>
      <c r="AR281" s="130" t="str">
        <f t="shared" si="63"/>
        <v/>
      </c>
      <c r="AT281" s="104"/>
      <c r="AU281" s="130" t="str">
        <f t="shared" si="64"/>
        <v/>
      </c>
      <c r="AW281" s="129" t="str">
        <f t="shared" si="65"/>
        <v/>
      </c>
      <c r="AX281" s="127" t="str">
        <f t="shared" si="66"/>
        <v/>
      </c>
      <c r="AZ281" s="101" t="str">
        <f>IF(ISNUMBER(M281),IF(ISNUMBER(MATRIX!BU281),M281*MATRIX!BU281,"n/a"),"")</f>
        <v/>
      </c>
      <c r="BA281" s="72"/>
      <c r="BB281" s="72" t="str">
        <f>IF(ISNUMBER(M281),IF(ISNUMBER(MATRIX!BV281*AL281),M281*MATRIX!BV281*AL281,"n/a"),"")</f>
        <v/>
      </c>
      <c r="BC281" s="72"/>
      <c r="BD281" s="100" t="str">
        <f t="shared" si="67"/>
        <v/>
      </c>
      <c r="BE281" s="96"/>
      <c r="BF281" s="157" t="str">
        <f t="shared" si="68"/>
        <v/>
      </c>
      <c r="BG281" s="158" t="str">
        <f t="shared" si="69"/>
        <v/>
      </c>
      <c r="BI281" s="85" t="str">
        <f>IF(ISNUMBER(M281),IF(ISNUMBER(MATRIX!Y281),MATRIX!Y281,"n/a"),"")</f>
        <v/>
      </c>
      <c r="BJ281" s="86" t="str">
        <f t="shared" si="70"/>
        <v/>
      </c>
    </row>
    <row r="282" spans="1:62">
      <c r="A282" s="106" t="e">
        <f>MATRIX!A282</f>
        <v>#N/A</v>
      </c>
      <c r="B282" s="11" t="e">
        <f>IF(MATRIX!B282&lt;&gt;0,MATRIX!B282,"-")</f>
        <v>#N/A</v>
      </c>
      <c r="D282" t="b">
        <f>ISNUMBER(MATRIX!G282)</f>
        <v>0</v>
      </c>
      <c r="E282" t="b">
        <f>ISNUMBER(MATRIX!H282)</f>
        <v>0</v>
      </c>
      <c r="G282" t="e">
        <f>AND(WM&lt;=MATRIX!N282,MATRIX!N282&lt;=PIU*WM)</f>
        <v>#N/A</v>
      </c>
      <c r="H282" t="e">
        <f>AND(WM&lt;=MATRIX!O282,MATRIX!O282&lt;=PIU*WM)</f>
        <v>#N/A</v>
      </c>
      <c r="J282" s="1" t="e">
        <f>IF(AND(D282,G282),CEILING(ML/MATRIX!G282,1),"")</f>
        <v>#N/A</v>
      </c>
      <c r="K282" s="1" t="e">
        <f>IF(AND(E282,H282),CEILING(ML/MATRIX!H282,1),"")</f>
        <v>#N/A</v>
      </c>
      <c r="M282" s="64" t="e">
        <f t="shared" si="59"/>
        <v>#N/A</v>
      </c>
      <c r="O282" s="62" t="str">
        <f>IF(ISNUMBER(M282),M282*MATRIX!E282,"-")</f>
        <v>-</v>
      </c>
      <c r="Q282" s="66" t="str">
        <f>IF(ISNUMBER($M282),IF(KP="kg",M282*MATRIX!CC282,M282*MATRIX!CC282*2.2),"-")</f>
        <v>-</v>
      </c>
      <c r="R282" s="65" t="str">
        <f t="shared" si="60"/>
        <v/>
      </c>
      <c r="T282" s="1" t="str">
        <f>IF(AND(VI&lt;100,ISNUMBER(M282),D282),MATRIX!N282,IF(AND(VI&gt;=100,ISNUMBER(M282),E282),MATRIX!O282,""))</f>
        <v/>
      </c>
      <c r="V282" s="70" t="str">
        <f>IF(ISNUMBER(T282),IF(VI&lt;100,T282*M282*MATRIX!G282,T282*M282*MATRIX!H282),"")</f>
        <v/>
      </c>
      <c r="X282" s="40" t="str">
        <f>IF(ISNUMBER(M282),IF(ISNUMBER(MATRIX!U282),IF(MATRIX!U282-INT(MATRIX!U282)=0,MATRIX!U282,"("&amp;MATRIX!U282&amp;")"),"n/a"),"")</f>
        <v/>
      </c>
      <c r="Y282" s="77"/>
      <c r="Z282" s="81" t="str">
        <f>IF(ISNUMBER(M282), IF(ISNUMBER(MATRIX!AZ282),M282*MATRIX!AZ282,"n/a"),"")</f>
        <v/>
      </c>
      <c r="AA282" s="77"/>
      <c r="AB282" s="83" t="str">
        <f>IF(ISNUMBER($M282), IF(ISNUMBER(MATRIX!BB282),$M282*MATRIX!BB282,"n/a"),"")</f>
        <v/>
      </c>
      <c r="AC282" s="77"/>
      <c r="AD282" s="81" t="str">
        <f>IF(ISNUMBER($M282), IF(ISNUMBER(MATRIX!BJ282),M282*MATRIX!BJ282,"n/a"),"")</f>
        <v/>
      </c>
      <c r="AE282" s="77" t="s">
        <v>434</v>
      </c>
      <c r="AF282" s="83" t="str">
        <f>IF(ISNUMBER($M282), IF(ISNUMBER(MATRIX!BL282),$M282*MATRIX!BL282,"n/a"),"")</f>
        <v/>
      </c>
      <c r="AH282" s="223" t="str">
        <f>IF(ISNUMBER($M282), IF(MV&gt;200,IF(ISNUMBER(MATRIX!CL282),MATRIX!CL282,"n/a"),IF(ISNUMBER(MATRIX!CH282),MATRIX!CH282,"n/a")),"")</f>
        <v/>
      </c>
      <c r="AI282" s="1"/>
      <c r="AJ282" s="1" t="str">
        <f>IF(ISNUMBER(M282),IF(AND(ISNUMBER('HI-Z-OUTPUT'!AV282),'HI-Z-OUTPUT'!AV282&lt;&gt;0),'HI-Z-OUTPUT'!AV282,'Hi-Z-INPUT'!$K$7*'Hi-Z-INPUT'!$K$11),"")</f>
        <v/>
      </c>
      <c r="AK282" s="1"/>
      <c r="AL282" s="161" t="str">
        <f t="shared" si="61"/>
        <v/>
      </c>
      <c r="AM282" s="1"/>
      <c r="AN282" s="124" t="str">
        <f>IF(ISNUMBER($M282),IF(MV&lt;200,IF(ISNUMBER(MATRIX!BA282),ROUND(MATRIX!BA282/1000*IDLE*CKWH,2),"-"),IF(ISNUMBER(MATRIX!BK282),ROUND(MATRIX!BK282/1000*IDLE*CKWH,2),"-")),"")</f>
        <v/>
      </c>
      <c r="AO282" s="125" t="str">
        <f t="shared" si="62"/>
        <v/>
      </c>
      <c r="AQ282" s="104" t="str">
        <f>IF(ISNUMBER($M282),IF(MV&lt;200,IF(ISNUMBER(MATRIX!BC282),ROUND(MATRIX!BC282/1000*RUNNING*CKWH,2),"-"),IF(ISNUMBER(MATRIX!BM282),ROUND(MATRIX!BM282/1000*RUNNING*CKWH,2),"-")),"")</f>
        <v/>
      </c>
      <c r="AR282" s="130" t="str">
        <f t="shared" si="63"/>
        <v/>
      </c>
      <c r="AT282" s="104"/>
      <c r="AU282" s="130" t="str">
        <f t="shared" si="64"/>
        <v/>
      </c>
      <c r="AW282" s="129" t="str">
        <f t="shared" si="65"/>
        <v/>
      </c>
      <c r="AX282" s="127" t="str">
        <f t="shared" si="66"/>
        <v/>
      </c>
      <c r="AZ282" s="101" t="str">
        <f>IF(ISNUMBER(M282),IF(ISNUMBER(MATRIX!BU282),M282*MATRIX!BU282,"n/a"),"")</f>
        <v/>
      </c>
      <c r="BA282" s="72"/>
      <c r="BB282" s="72" t="str">
        <f>IF(ISNUMBER(M282),IF(ISNUMBER(MATRIX!BV282*AL282),M282*MATRIX!BV282*AL282,"n/a"),"")</f>
        <v/>
      </c>
      <c r="BC282" s="72"/>
      <c r="BD282" s="100" t="str">
        <f t="shared" si="67"/>
        <v/>
      </c>
      <c r="BE282" s="96"/>
      <c r="BF282" s="157" t="str">
        <f t="shared" si="68"/>
        <v/>
      </c>
      <c r="BG282" s="158" t="str">
        <f t="shared" si="69"/>
        <v/>
      </c>
      <c r="BI282" s="85" t="str">
        <f>IF(ISNUMBER(M282),IF(ISNUMBER(MATRIX!Y282),MATRIX!Y282,"n/a"),"")</f>
        <v/>
      </c>
      <c r="BJ282" s="86" t="str">
        <f t="shared" si="70"/>
        <v/>
      </c>
    </row>
    <row r="283" spans="1:62">
      <c r="A283" s="106" t="e">
        <f>MATRIX!A283</f>
        <v>#N/A</v>
      </c>
      <c r="B283" s="11" t="e">
        <f>IF(MATRIX!B283&lt;&gt;0,MATRIX!B283,"-")</f>
        <v>#N/A</v>
      </c>
      <c r="D283" t="b">
        <f>ISNUMBER(MATRIX!G283)</f>
        <v>0</v>
      </c>
      <c r="E283" t="b">
        <f>ISNUMBER(MATRIX!H283)</f>
        <v>0</v>
      </c>
      <c r="G283" t="e">
        <f>AND(WM&lt;=MATRIX!N283,MATRIX!N283&lt;=PIU*WM)</f>
        <v>#N/A</v>
      </c>
      <c r="H283" t="e">
        <f>AND(WM&lt;=MATRIX!O283,MATRIX!O283&lt;=PIU*WM)</f>
        <v>#N/A</v>
      </c>
      <c r="J283" s="1" t="e">
        <f>IF(AND(D283,G283),CEILING(ML/MATRIX!G283,1),"")</f>
        <v>#N/A</v>
      </c>
      <c r="K283" s="1" t="e">
        <f>IF(AND(E283,H283),CEILING(ML/MATRIX!H283,1),"")</f>
        <v>#N/A</v>
      </c>
      <c r="M283" s="64" t="e">
        <f t="shared" si="59"/>
        <v>#N/A</v>
      </c>
      <c r="O283" s="62" t="str">
        <f>IF(ISNUMBER(M283),M283*MATRIX!E283,"-")</f>
        <v>-</v>
      </c>
      <c r="Q283" s="66" t="str">
        <f>IF(ISNUMBER($M283),IF(KP="kg",M283*MATRIX!CC283,M283*MATRIX!CC283*2.2),"-")</f>
        <v>-</v>
      </c>
      <c r="R283" s="65" t="str">
        <f t="shared" si="60"/>
        <v/>
      </c>
      <c r="T283" s="1" t="str">
        <f>IF(AND(VI&lt;100,ISNUMBER(M283),D283),MATRIX!N283,IF(AND(VI&gt;=100,ISNUMBER(M283),E283),MATRIX!O283,""))</f>
        <v/>
      </c>
      <c r="V283" s="70" t="str">
        <f>IF(ISNUMBER(T283),IF(VI&lt;100,T283*M283*MATRIX!G283,T283*M283*MATRIX!H283),"")</f>
        <v/>
      </c>
      <c r="X283" s="40" t="str">
        <f>IF(ISNUMBER(M283),IF(ISNUMBER(MATRIX!U283),IF(MATRIX!U283-INT(MATRIX!U283)=0,MATRIX!U283,"("&amp;MATRIX!U283&amp;")"),"n/a"),"")</f>
        <v/>
      </c>
      <c r="Y283" s="77"/>
      <c r="Z283" s="81" t="str">
        <f>IF(ISNUMBER(M283), IF(ISNUMBER(MATRIX!AZ283),M283*MATRIX!AZ283,"n/a"),"")</f>
        <v/>
      </c>
      <c r="AA283" s="77"/>
      <c r="AB283" s="83" t="str">
        <f>IF(ISNUMBER($M283), IF(ISNUMBER(MATRIX!BB283),$M283*MATRIX!BB283,"n/a"),"")</f>
        <v/>
      </c>
      <c r="AC283" s="77"/>
      <c r="AD283" s="81" t="str">
        <f>IF(ISNUMBER($M283), IF(ISNUMBER(MATRIX!BJ283),M283*MATRIX!BJ283,"n/a"),"")</f>
        <v/>
      </c>
      <c r="AE283" s="77" t="s">
        <v>434</v>
      </c>
      <c r="AF283" s="83" t="str">
        <f>IF(ISNUMBER($M283), IF(ISNUMBER(MATRIX!BL283),$M283*MATRIX!BL283,"n/a"),"")</f>
        <v/>
      </c>
      <c r="AH283" s="223" t="str">
        <f>IF(ISNUMBER($M283), IF(MV&gt;200,IF(ISNUMBER(MATRIX!CL283),MATRIX!CL283,"n/a"),IF(ISNUMBER(MATRIX!CH283),MATRIX!CH283,"n/a")),"")</f>
        <v/>
      </c>
      <c r="AI283" s="1"/>
      <c r="AJ283" s="1" t="str">
        <f>IF(ISNUMBER(M283),IF(AND(ISNUMBER('HI-Z-OUTPUT'!AV283),'HI-Z-OUTPUT'!AV283&lt;&gt;0),'HI-Z-OUTPUT'!AV283,'Hi-Z-INPUT'!$K$7*'Hi-Z-INPUT'!$K$11),"")</f>
        <v/>
      </c>
      <c r="AK283" s="1"/>
      <c r="AL283" s="161" t="str">
        <f t="shared" si="61"/>
        <v/>
      </c>
      <c r="AM283" s="1"/>
      <c r="AN283" s="124" t="str">
        <f>IF(ISNUMBER($M283),IF(MV&lt;200,IF(ISNUMBER(MATRIX!BA283),ROUND(MATRIX!BA283/1000*IDLE*CKWH,2),"-"),IF(ISNUMBER(MATRIX!BK283),ROUND(MATRIX!BK283/1000*IDLE*CKWH,2),"-")),"")</f>
        <v/>
      </c>
      <c r="AO283" s="125" t="str">
        <f t="shared" si="62"/>
        <v/>
      </c>
      <c r="AQ283" s="104" t="str">
        <f>IF(ISNUMBER($M283),IF(MV&lt;200,IF(ISNUMBER(MATRIX!BC283),ROUND(MATRIX!BC283/1000*RUNNING*CKWH,2),"-"),IF(ISNUMBER(MATRIX!BM283),ROUND(MATRIX!BM283/1000*RUNNING*CKWH,2),"-")),"")</f>
        <v/>
      </c>
      <c r="AR283" s="130" t="str">
        <f t="shared" si="63"/>
        <v/>
      </c>
      <c r="AT283" s="104"/>
      <c r="AU283" s="130" t="str">
        <f t="shared" si="64"/>
        <v/>
      </c>
      <c r="AW283" s="129" t="str">
        <f t="shared" si="65"/>
        <v/>
      </c>
      <c r="AX283" s="127" t="str">
        <f t="shared" si="66"/>
        <v/>
      </c>
      <c r="AZ283" s="101" t="str">
        <f>IF(ISNUMBER(M283),IF(ISNUMBER(MATRIX!BU283),M283*MATRIX!BU283,"n/a"),"")</f>
        <v/>
      </c>
      <c r="BA283" s="72"/>
      <c r="BB283" s="72" t="str">
        <f>IF(ISNUMBER(M283),IF(ISNUMBER(MATRIX!BV283*AL283),M283*MATRIX!BV283*AL283,"n/a"),"")</f>
        <v/>
      </c>
      <c r="BC283" s="72"/>
      <c r="BD283" s="100" t="str">
        <f t="shared" si="67"/>
        <v/>
      </c>
      <c r="BE283" s="96"/>
      <c r="BF283" s="157" t="str">
        <f t="shared" si="68"/>
        <v/>
      </c>
      <c r="BG283" s="158" t="str">
        <f t="shared" si="69"/>
        <v/>
      </c>
      <c r="BI283" s="85" t="str">
        <f>IF(ISNUMBER(M283),IF(ISNUMBER(MATRIX!Y283),MATRIX!Y283,"n/a"),"")</f>
        <v/>
      </c>
      <c r="BJ283" s="86" t="str">
        <f t="shared" si="70"/>
        <v/>
      </c>
    </row>
    <row r="284" spans="1:62">
      <c r="A284" s="106" t="e">
        <f>MATRIX!A284</f>
        <v>#N/A</v>
      </c>
      <c r="B284" s="11" t="e">
        <f>IF(MATRIX!B284&lt;&gt;0,MATRIX!B284,"-")</f>
        <v>#N/A</v>
      </c>
      <c r="D284" t="b">
        <f>ISNUMBER(MATRIX!G284)</f>
        <v>0</v>
      </c>
      <c r="E284" t="b">
        <f>ISNUMBER(MATRIX!H284)</f>
        <v>0</v>
      </c>
      <c r="G284" t="e">
        <f>AND(WM&lt;=MATRIX!N284,MATRIX!N284&lt;=PIU*WM)</f>
        <v>#N/A</v>
      </c>
      <c r="H284" t="e">
        <f>AND(WM&lt;=MATRIX!O284,MATRIX!O284&lt;=PIU*WM)</f>
        <v>#N/A</v>
      </c>
      <c r="J284" s="1" t="e">
        <f>IF(AND(D284,G284),CEILING(ML/MATRIX!G284,1),"")</f>
        <v>#N/A</v>
      </c>
      <c r="K284" s="1" t="e">
        <f>IF(AND(E284,H284),CEILING(ML/MATRIX!H284,1),"")</f>
        <v>#N/A</v>
      </c>
      <c r="M284" s="64" t="e">
        <f t="shared" si="59"/>
        <v>#N/A</v>
      </c>
      <c r="O284" s="62" t="str">
        <f>IF(ISNUMBER(M284),M284*MATRIX!E284,"-")</f>
        <v>-</v>
      </c>
      <c r="Q284" s="66" t="str">
        <f>IF(ISNUMBER($M284),IF(KP="kg",M284*MATRIX!CC284,M284*MATRIX!CC284*2.2),"-")</f>
        <v>-</v>
      </c>
      <c r="R284" s="65" t="str">
        <f t="shared" si="60"/>
        <v/>
      </c>
      <c r="T284" s="1" t="str">
        <f>IF(AND(VI&lt;100,ISNUMBER(M284),D284),MATRIX!N284,IF(AND(VI&gt;=100,ISNUMBER(M284),E284),MATRIX!O284,""))</f>
        <v/>
      </c>
      <c r="V284" s="70" t="str">
        <f>IF(ISNUMBER(T284),IF(VI&lt;100,T284*M284*MATRIX!G284,T284*M284*MATRIX!H284),"")</f>
        <v/>
      </c>
      <c r="X284" s="40" t="str">
        <f>IF(ISNUMBER(M284),IF(ISNUMBER(MATRIX!U284),IF(MATRIX!U284-INT(MATRIX!U284)=0,MATRIX!U284,"("&amp;MATRIX!U284&amp;")"),"n/a"),"")</f>
        <v/>
      </c>
      <c r="Y284" s="77"/>
      <c r="Z284" s="81" t="str">
        <f>IF(ISNUMBER(M284), IF(ISNUMBER(MATRIX!AZ284),M284*MATRIX!AZ284,"n/a"),"")</f>
        <v/>
      </c>
      <c r="AA284" s="77"/>
      <c r="AB284" s="83" t="str">
        <f>IF(ISNUMBER($M284), IF(ISNUMBER(MATRIX!BB284),$M284*MATRIX!BB284,"n/a"),"")</f>
        <v/>
      </c>
      <c r="AC284" s="77"/>
      <c r="AD284" s="81" t="str">
        <f>IF(ISNUMBER($M284), IF(ISNUMBER(MATRIX!BJ284),M284*MATRIX!BJ284,"n/a"),"")</f>
        <v/>
      </c>
      <c r="AE284" s="77" t="s">
        <v>434</v>
      </c>
      <c r="AF284" s="83" t="str">
        <f>IF(ISNUMBER($M284), IF(ISNUMBER(MATRIX!BL284),$M284*MATRIX!BL284,"n/a"),"")</f>
        <v/>
      </c>
      <c r="AH284" s="223" t="str">
        <f>IF(ISNUMBER($M284), IF(MV&gt;200,IF(ISNUMBER(MATRIX!CL284),MATRIX!CL284,"n/a"),IF(ISNUMBER(MATRIX!CH284),MATRIX!CH284,"n/a")),"")</f>
        <v/>
      </c>
      <c r="AI284" s="1"/>
      <c r="AJ284" s="1" t="str">
        <f>IF(ISNUMBER(M284),IF(AND(ISNUMBER('HI-Z-OUTPUT'!AV284),'HI-Z-OUTPUT'!AV284&lt;&gt;0),'HI-Z-OUTPUT'!AV284,'Hi-Z-INPUT'!$K$7*'Hi-Z-INPUT'!$K$11),"")</f>
        <v/>
      </c>
      <c r="AK284" s="1"/>
      <c r="AL284" s="161" t="str">
        <f t="shared" si="61"/>
        <v/>
      </c>
      <c r="AM284" s="1"/>
      <c r="AN284" s="124" t="str">
        <f>IF(ISNUMBER($M284),IF(MV&lt;200,IF(ISNUMBER(MATRIX!BA284),ROUND(MATRIX!BA284/1000*IDLE*CKWH,2),"-"),IF(ISNUMBER(MATRIX!BK284),ROUND(MATRIX!BK284/1000*IDLE*CKWH,2),"-")),"")</f>
        <v/>
      </c>
      <c r="AO284" s="125" t="str">
        <f t="shared" si="62"/>
        <v/>
      </c>
      <c r="AQ284" s="104" t="str">
        <f>IF(ISNUMBER($M284),IF(MV&lt;200,IF(ISNUMBER(MATRIX!BC284),ROUND(MATRIX!BC284/1000*RUNNING*CKWH,2),"-"),IF(ISNUMBER(MATRIX!BM284),ROUND(MATRIX!BM284/1000*RUNNING*CKWH,2),"-")),"")</f>
        <v/>
      </c>
      <c r="AR284" s="130" t="str">
        <f t="shared" si="63"/>
        <v/>
      </c>
      <c r="AT284" s="104"/>
      <c r="AU284" s="130" t="str">
        <f t="shared" si="64"/>
        <v/>
      </c>
      <c r="AW284" s="129" t="str">
        <f t="shared" si="65"/>
        <v/>
      </c>
      <c r="AX284" s="127" t="str">
        <f t="shared" si="66"/>
        <v/>
      </c>
      <c r="AZ284" s="101" t="str">
        <f>IF(ISNUMBER(M284),IF(ISNUMBER(MATRIX!BU284),M284*MATRIX!BU284,"n/a"),"")</f>
        <v/>
      </c>
      <c r="BA284" s="72"/>
      <c r="BB284" s="72" t="str">
        <f>IF(ISNUMBER(M284),IF(ISNUMBER(MATRIX!BV284*AL284),M284*MATRIX!BV284*AL284,"n/a"),"")</f>
        <v/>
      </c>
      <c r="BC284" s="72"/>
      <c r="BD284" s="100" t="str">
        <f t="shared" si="67"/>
        <v/>
      </c>
      <c r="BE284" s="96"/>
      <c r="BF284" s="157" t="str">
        <f t="shared" si="68"/>
        <v/>
      </c>
      <c r="BG284" s="158" t="str">
        <f t="shared" si="69"/>
        <v/>
      </c>
      <c r="BI284" s="85" t="str">
        <f>IF(ISNUMBER(M284),IF(ISNUMBER(MATRIX!Y284),MATRIX!Y284,"n/a"),"")</f>
        <v/>
      </c>
      <c r="BJ284" s="86" t="str">
        <f t="shared" si="70"/>
        <v/>
      </c>
    </row>
    <row r="285" spans="1:62">
      <c r="A285" s="106" t="e">
        <f>MATRIX!A285</f>
        <v>#N/A</v>
      </c>
      <c r="B285" s="11" t="e">
        <f>IF(MATRIX!B285&lt;&gt;0,MATRIX!B285,"-")</f>
        <v>#N/A</v>
      </c>
      <c r="D285" t="b">
        <f>ISNUMBER(MATRIX!G285)</f>
        <v>0</v>
      </c>
      <c r="E285" t="b">
        <f>ISNUMBER(MATRIX!H285)</f>
        <v>0</v>
      </c>
      <c r="G285" t="e">
        <f>AND(WM&lt;=MATRIX!N285,MATRIX!N285&lt;=PIU*WM)</f>
        <v>#N/A</v>
      </c>
      <c r="H285" t="e">
        <f>AND(WM&lt;=MATRIX!O285,MATRIX!O285&lt;=PIU*WM)</f>
        <v>#N/A</v>
      </c>
      <c r="J285" s="1" t="e">
        <f>IF(AND(D285,G285),CEILING(ML/MATRIX!G285,1),"")</f>
        <v>#N/A</v>
      </c>
      <c r="K285" s="1" t="e">
        <f>IF(AND(E285,H285),CEILING(ML/MATRIX!H285,1),"")</f>
        <v>#N/A</v>
      </c>
      <c r="M285" s="64" t="e">
        <f t="shared" si="59"/>
        <v>#N/A</v>
      </c>
      <c r="O285" s="62" t="str">
        <f>IF(ISNUMBER(M285),M285*MATRIX!E285,"-")</f>
        <v>-</v>
      </c>
      <c r="Q285" s="66" t="str">
        <f>IF(ISNUMBER($M285),IF(KP="kg",M285*MATRIX!CC285,M285*MATRIX!CC285*2.2),"-")</f>
        <v>-</v>
      </c>
      <c r="R285" s="65" t="str">
        <f t="shared" si="60"/>
        <v/>
      </c>
      <c r="T285" s="1" t="str">
        <f>IF(AND(VI&lt;100,ISNUMBER(M285),D285),MATRIX!N285,IF(AND(VI&gt;=100,ISNUMBER(M285),E285),MATRIX!O285,""))</f>
        <v/>
      </c>
      <c r="V285" s="70" t="str">
        <f>IF(ISNUMBER(T285),IF(VI&lt;100,T285*M285*MATRIX!G285,T285*M285*MATRIX!H285),"")</f>
        <v/>
      </c>
      <c r="X285" s="40" t="str">
        <f>IF(ISNUMBER(M285),IF(ISNUMBER(MATRIX!U285),IF(MATRIX!U285-INT(MATRIX!U285)=0,MATRIX!U285,"("&amp;MATRIX!U285&amp;")"),"n/a"),"")</f>
        <v/>
      </c>
      <c r="Y285" s="77"/>
      <c r="Z285" s="81" t="str">
        <f>IF(ISNUMBER(M285), IF(ISNUMBER(MATRIX!AZ285),M285*MATRIX!AZ285,"n/a"),"")</f>
        <v/>
      </c>
      <c r="AA285" s="77"/>
      <c r="AB285" s="83" t="str">
        <f>IF(ISNUMBER($M285), IF(ISNUMBER(MATRIX!BB285),$M285*MATRIX!BB285,"n/a"),"")</f>
        <v/>
      </c>
      <c r="AC285" s="77"/>
      <c r="AD285" s="81" t="str">
        <f>IF(ISNUMBER($M285), IF(ISNUMBER(MATRIX!BJ285),M285*MATRIX!BJ285,"n/a"),"")</f>
        <v/>
      </c>
      <c r="AE285" s="77" t="s">
        <v>434</v>
      </c>
      <c r="AF285" s="83" t="str">
        <f>IF(ISNUMBER($M285), IF(ISNUMBER(MATRIX!BL285),$M285*MATRIX!BL285,"n/a"),"")</f>
        <v/>
      </c>
      <c r="AH285" s="223" t="str">
        <f>IF(ISNUMBER($M285), IF(MV&gt;200,IF(ISNUMBER(MATRIX!CL285),MATRIX!CL285,"n/a"),IF(ISNUMBER(MATRIX!CH285),MATRIX!CH285,"n/a")),"")</f>
        <v/>
      </c>
      <c r="AI285" s="1"/>
      <c r="AJ285" s="1" t="str">
        <f>IF(ISNUMBER(M285),IF(AND(ISNUMBER('HI-Z-OUTPUT'!AV285),'HI-Z-OUTPUT'!AV285&lt;&gt;0),'HI-Z-OUTPUT'!AV285,'Hi-Z-INPUT'!$K$7*'Hi-Z-INPUT'!$K$11),"")</f>
        <v/>
      </c>
      <c r="AK285" s="1"/>
      <c r="AL285" s="161" t="str">
        <f t="shared" si="61"/>
        <v/>
      </c>
      <c r="AM285" s="1"/>
      <c r="AN285" s="124" t="str">
        <f>IF(ISNUMBER($M285),IF(MV&lt;200,IF(ISNUMBER(MATRIX!BA285),ROUND(MATRIX!BA285/1000*IDLE*CKWH,2),"-"),IF(ISNUMBER(MATRIX!BK285),ROUND(MATRIX!BK285/1000*IDLE*CKWH,2),"-")),"")</f>
        <v/>
      </c>
      <c r="AO285" s="125" t="str">
        <f t="shared" si="62"/>
        <v/>
      </c>
      <c r="AQ285" s="104" t="str">
        <f>IF(ISNUMBER($M285),IF(MV&lt;200,IF(ISNUMBER(MATRIX!BC285),ROUND(MATRIX!BC285/1000*RUNNING*CKWH,2),"-"),IF(ISNUMBER(MATRIX!BM285),ROUND(MATRIX!BM285/1000*RUNNING*CKWH,2),"-")),"")</f>
        <v/>
      </c>
      <c r="AR285" s="130" t="str">
        <f t="shared" si="63"/>
        <v/>
      </c>
      <c r="AT285" s="104"/>
      <c r="AU285" s="130" t="str">
        <f t="shared" si="64"/>
        <v/>
      </c>
      <c r="AW285" s="129" t="str">
        <f t="shared" si="65"/>
        <v/>
      </c>
      <c r="AX285" s="127" t="str">
        <f t="shared" si="66"/>
        <v/>
      </c>
      <c r="AZ285" s="101" t="str">
        <f>IF(ISNUMBER(M285),IF(ISNUMBER(MATRIX!BU285),M285*MATRIX!BU285,"n/a"),"")</f>
        <v/>
      </c>
      <c r="BA285" s="72"/>
      <c r="BB285" s="72" t="str">
        <f>IF(ISNUMBER(M285),IF(ISNUMBER(MATRIX!BV285*AL285),M285*MATRIX!BV285*AL285,"n/a"),"")</f>
        <v/>
      </c>
      <c r="BC285" s="72"/>
      <c r="BD285" s="100" t="str">
        <f t="shared" si="67"/>
        <v/>
      </c>
      <c r="BE285" s="96"/>
      <c r="BF285" s="157" t="str">
        <f t="shared" si="68"/>
        <v/>
      </c>
      <c r="BG285" s="158" t="str">
        <f t="shared" si="69"/>
        <v/>
      </c>
      <c r="BI285" s="85" t="str">
        <f>IF(ISNUMBER(M285),IF(ISNUMBER(MATRIX!Y285),MATRIX!Y285,"n/a"),"")</f>
        <v/>
      </c>
      <c r="BJ285" s="86" t="str">
        <f t="shared" si="70"/>
        <v/>
      </c>
    </row>
    <row r="286" spans="1:62">
      <c r="A286" s="106" t="e">
        <f>MATRIX!A286</f>
        <v>#N/A</v>
      </c>
      <c r="B286" s="11" t="e">
        <f>IF(MATRIX!B286&lt;&gt;0,MATRIX!B286,"-")</f>
        <v>#N/A</v>
      </c>
      <c r="D286" t="b">
        <f>ISNUMBER(MATRIX!G286)</f>
        <v>0</v>
      </c>
      <c r="E286" t="b">
        <f>ISNUMBER(MATRIX!H286)</f>
        <v>0</v>
      </c>
      <c r="G286" t="e">
        <f>AND(WM&lt;=MATRIX!N286,MATRIX!N286&lt;=PIU*WM)</f>
        <v>#N/A</v>
      </c>
      <c r="H286" t="e">
        <f>AND(WM&lt;=MATRIX!O286,MATRIX!O286&lt;=PIU*WM)</f>
        <v>#N/A</v>
      </c>
      <c r="J286" s="1" t="e">
        <f>IF(AND(D286,G286),CEILING(ML/MATRIX!G286,1),"")</f>
        <v>#N/A</v>
      </c>
      <c r="K286" s="1" t="e">
        <f>IF(AND(E286,H286),CEILING(ML/MATRIX!H286,1),"")</f>
        <v>#N/A</v>
      </c>
      <c r="M286" s="64" t="e">
        <f t="shared" si="59"/>
        <v>#N/A</v>
      </c>
      <c r="O286" s="62" t="str">
        <f>IF(ISNUMBER(M286),M286*MATRIX!E286,"-")</f>
        <v>-</v>
      </c>
      <c r="Q286" s="66" t="str">
        <f>IF(ISNUMBER($M286),IF(KP="kg",M286*MATRIX!CC286,M286*MATRIX!CC286*2.2),"-")</f>
        <v>-</v>
      </c>
      <c r="R286" s="65" t="str">
        <f t="shared" si="60"/>
        <v/>
      </c>
      <c r="T286" s="1" t="str">
        <f>IF(AND(VI&lt;100,ISNUMBER(M286),D286),MATRIX!N286,IF(AND(VI&gt;=100,ISNUMBER(M286),E286),MATRIX!O286,""))</f>
        <v/>
      </c>
      <c r="V286" s="70" t="str">
        <f>IF(ISNUMBER(T286),IF(VI&lt;100,T286*M286*MATRIX!G286,T286*M286*MATRIX!H286),"")</f>
        <v/>
      </c>
      <c r="X286" s="40" t="str">
        <f>IF(ISNUMBER(M286),IF(ISNUMBER(MATRIX!U286),IF(MATRIX!U286-INT(MATRIX!U286)=0,MATRIX!U286,"("&amp;MATRIX!U286&amp;")"),"n/a"),"")</f>
        <v/>
      </c>
      <c r="Y286" s="77"/>
      <c r="Z286" s="81" t="str">
        <f>IF(ISNUMBER(M286), IF(ISNUMBER(MATRIX!AZ286),M286*MATRIX!AZ286,"n/a"),"")</f>
        <v/>
      </c>
      <c r="AA286" s="77"/>
      <c r="AB286" s="83" t="str">
        <f>IF(ISNUMBER($M286), IF(ISNUMBER(MATRIX!BB286),$M286*MATRIX!BB286,"n/a"),"")</f>
        <v/>
      </c>
      <c r="AC286" s="77"/>
      <c r="AD286" s="81" t="str">
        <f>IF(ISNUMBER($M286), IF(ISNUMBER(MATRIX!BJ286),M286*MATRIX!BJ286,"n/a"),"")</f>
        <v/>
      </c>
      <c r="AE286" s="77" t="s">
        <v>434</v>
      </c>
      <c r="AF286" s="83" t="str">
        <f>IF(ISNUMBER($M286), IF(ISNUMBER(MATRIX!BL286),$M286*MATRIX!BL286,"n/a"),"")</f>
        <v/>
      </c>
      <c r="AH286" s="223" t="str">
        <f>IF(ISNUMBER($M286), IF(MV&gt;200,IF(ISNUMBER(MATRIX!CL286),MATRIX!CL286,"n/a"),IF(ISNUMBER(MATRIX!CH286),MATRIX!CH286,"n/a")),"")</f>
        <v/>
      </c>
      <c r="AI286" s="1"/>
      <c r="AJ286" s="1" t="str">
        <f>IF(ISNUMBER(M286),IF(AND(ISNUMBER('HI-Z-OUTPUT'!AV286),'HI-Z-OUTPUT'!AV286&lt;&gt;0),'HI-Z-OUTPUT'!AV286,'Hi-Z-INPUT'!$K$7*'Hi-Z-INPUT'!$K$11),"")</f>
        <v/>
      </c>
      <c r="AK286" s="1"/>
      <c r="AL286" s="161" t="str">
        <f t="shared" si="61"/>
        <v/>
      </c>
      <c r="AM286" s="1"/>
      <c r="AN286" s="124" t="str">
        <f>IF(ISNUMBER($M286),IF(MV&lt;200,IF(ISNUMBER(MATRIX!BA286),ROUND(MATRIX!BA286/1000*IDLE*CKWH,2),"-"),IF(ISNUMBER(MATRIX!BK286),ROUND(MATRIX!BK286/1000*IDLE*CKWH,2),"-")),"")</f>
        <v/>
      </c>
      <c r="AO286" s="125" t="str">
        <f t="shared" si="62"/>
        <v/>
      </c>
      <c r="AQ286" s="104" t="str">
        <f>IF(ISNUMBER($M286),IF(MV&lt;200,IF(ISNUMBER(MATRIX!BC286),ROUND(MATRIX!BC286/1000*RUNNING*CKWH,2),"-"),IF(ISNUMBER(MATRIX!BM286),ROUND(MATRIX!BM286/1000*RUNNING*CKWH,2),"-")),"")</f>
        <v/>
      </c>
      <c r="AR286" s="130" t="str">
        <f t="shared" si="63"/>
        <v/>
      </c>
      <c r="AT286" s="104"/>
      <c r="AU286" s="130" t="str">
        <f t="shared" si="64"/>
        <v/>
      </c>
      <c r="AW286" s="129" t="str">
        <f t="shared" si="65"/>
        <v/>
      </c>
      <c r="AX286" s="127" t="str">
        <f t="shared" si="66"/>
        <v/>
      </c>
      <c r="AZ286" s="101" t="str">
        <f>IF(ISNUMBER(M286),IF(ISNUMBER(MATRIX!BU286),M286*MATRIX!BU286,"n/a"),"")</f>
        <v/>
      </c>
      <c r="BA286" s="72"/>
      <c r="BB286" s="72" t="str">
        <f>IF(ISNUMBER(M286),IF(ISNUMBER(MATRIX!BV286*AL286),M286*MATRIX!BV286*AL286,"n/a"),"")</f>
        <v/>
      </c>
      <c r="BC286" s="72"/>
      <c r="BD286" s="100" t="str">
        <f t="shared" si="67"/>
        <v/>
      </c>
      <c r="BE286" s="96"/>
      <c r="BF286" s="157" t="str">
        <f t="shared" si="68"/>
        <v/>
      </c>
      <c r="BG286" s="158" t="str">
        <f t="shared" si="69"/>
        <v/>
      </c>
      <c r="BI286" s="85" t="str">
        <f>IF(ISNUMBER(M286),IF(ISNUMBER(MATRIX!Y286),MATRIX!Y286,"n/a"),"")</f>
        <v/>
      </c>
      <c r="BJ286" s="86" t="str">
        <f t="shared" si="70"/>
        <v/>
      </c>
    </row>
    <row r="287" spans="1:62">
      <c r="A287" s="106" t="e">
        <f>MATRIX!A287</f>
        <v>#N/A</v>
      </c>
      <c r="B287" s="11" t="e">
        <f>IF(MATRIX!B287&lt;&gt;0,MATRIX!B287,"-")</f>
        <v>#N/A</v>
      </c>
      <c r="D287" t="b">
        <f>ISNUMBER(MATRIX!G287)</f>
        <v>0</v>
      </c>
      <c r="E287" t="b">
        <f>ISNUMBER(MATRIX!H287)</f>
        <v>0</v>
      </c>
      <c r="G287" t="e">
        <f>AND(WM&lt;=MATRIX!N287,MATRIX!N287&lt;=PIU*WM)</f>
        <v>#N/A</v>
      </c>
      <c r="H287" t="e">
        <f>AND(WM&lt;=MATRIX!O287,MATRIX!O287&lt;=PIU*WM)</f>
        <v>#N/A</v>
      </c>
      <c r="J287" s="1" t="e">
        <f>IF(AND(D287,G287),CEILING(ML/MATRIX!G287,1),"")</f>
        <v>#N/A</v>
      </c>
      <c r="K287" s="1" t="e">
        <f>IF(AND(E287,H287),CEILING(ML/MATRIX!H287,1),"")</f>
        <v>#N/A</v>
      </c>
      <c r="M287" s="64" t="e">
        <f t="shared" si="59"/>
        <v>#N/A</v>
      </c>
      <c r="O287" s="62" t="str">
        <f>IF(ISNUMBER(M287),M287*MATRIX!E287,"-")</f>
        <v>-</v>
      </c>
      <c r="Q287" s="66" t="str">
        <f>IF(ISNUMBER($M287),IF(KP="kg",M287*MATRIX!CC287,M287*MATRIX!CC287*2.2),"-")</f>
        <v>-</v>
      </c>
      <c r="R287" s="65" t="str">
        <f t="shared" si="60"/>
        <v/>
      </c>
      <c r="T287" s="1" t="str">
        <f>IF(AND(VI&lt;100,ISNUMBER(M287),D287),MATRIX!N287,IF(AND(VI&gt;=100,ISNUMBER(M287),E287),MATRIX!O287,""))</f>
        <v/>
      </c>
      <c r="V287" s="70" t="str">
        <f>IF(ISNUMBER(T287),IF(VI&lt;100,T287*M287*MATRIX!G287,T287*M287*MATRIX!H287),"")</f>
        <v/>
      </c>
      <c r="X287" s="40" t="str">
        <f>IF(ISNUMBER(M287),IF(ISNUMBER(MATRIX!U287),IF(MATRIX!U287-INT(MATRIX!U287)=0,MATRIX!U287,"("&amp;MATRIX!U287&amp;")"),"n/a"),"")</f>
        <v/>
      </c>
      <c r="Y287" s="77"/>
      <c r="Z287" s="81" t="str">
        <f>IF(ISNUMBER(M287), IF(ISNUMBER(MATRIX!AZ287),M287*MATRIX!AZ287,"n/a"),"")</f>
        <v/>
      </c>
      <c r="AA287" s="77"/>
      <c r="AB287" s="83" t="str">
        <f>IF(ISNUMBER($M287), IF(ISNUMBER(MATRIX!BB287),$M287*MATRIX!BB287,"n/a"),"")</f>
        <v/>
      </c>
      <c r="AC287" s="77"/>
      <c r="AD287" s="81" t="str">
        <f>IF(ISNUMBER($M287), IF(ISNUMBER(MATRIX!BJ287),M287*MATRIX!BJ287,"n/a"),"")</f>
        <v/>
      </c>
      <c r="AE287" s="77" t="s">
        <v>434</v>
      </c>
      <c r="AF287" s="83" t="str">
        <f>IF(ISNUMBER($M287), IF(ISNUMBER(MATRIX!BL287),$M287*MATRIX!BL287,"n/a"),"")</f>
        <v/>
      </c>
      <c r="AH287" s="223" t="str">
        <f>IF(ISNUMBER($M287), IF(MV&gt;200,IF(ISNUMBER(MATRIX!CL287),MATRIX!CL287,"n/a"),IF(ISNUMBER(MATRIX!CH287),MATRIX!CH287,"n/a")),"")</f>
        <v/>
      </c>
      <c r="AI287" s="1"/>
      <c r="AJ287" s="1" t="str">
        <f>IF(ISNUMBER(M287),IF(AND(ISNUMBER('HI-Z-OUTPUT'!AV287),'HI-Z-OUTPUT'!AV287&lt;&gt;0),'HI-Z-OUTPUT'!AV287,'Hi-Z-INPUT'!$K$7*'Hi-Z-INPUT'!$K$11),"")</f>
        <v/>
      </c>
      <c r="AK287" s="1"/>
      <c r="AL287" s="161" t="str">
        <f t="shared" si="61"/>
        <v/>
      </c>
      <c r="AM287" s="1"/>
      <c r="AN287" s="124" t="str">
        <f>IF(ISNUMBER($M287),IF(MV&lt;200,IF(ISNUMBER(MATRIX!BA287),ROUND(MATRIX!BA287/1000*IDLE*CKWH,2),"-"),IF(ISNUMBER(MATRIX!BK287),ROUND(MATRIX!BK287/1000*IDLE*CKWH,2),"-")),"")</f>
        <v/>
      </c>
      <c r="AO287" s="125" t="str">
        <f t="shared" si="62"/>
        <v/>
      </c>
      <c r="AQ287" s="104" t="str">
        <f>IF(ISNUMBER($M287),IF(MV&lt;200,IF(ISNUMBER(MATRIX!BC287),ROUND(MATRIX!BC287/1000*RUNNING*CKWH,2),"-"),IF(ISNUMBER(MATRIX!BM287),ROUND(MATRIX!BM287/1000*RUNNING*CKWH,2),"-")),"")</f>
        <v/>
      </c>
      <c r="AR287" s="130" t="str">
        <f t="shared" si="63"/>
        <v/>
      </c>
      <c r="AT287" s="104"/>
      <c r="AU287" s="130" t="str">
        <f t="shared" si="64"/>
        <v/>
      </c>
      <c r="AW287" s="129" t="str">
        <f t="shared" si="65"/>
        <v/>
      </c>
      <c r="AX287" s="127" t="str">
        <f t="shared" si="66"/>
        <v/>
      </c>
      <c r="AZ287" s="101" t="str">
        <f>IF(ISNUMBER(M287),IF(ISNUMBER(MATRIX!BU287),M287*MATRIX!BU287,"n/a"),"")</f>
        <v/>
      </c>
      <c r="BA287" s="72"/>
      <c r="BB287" s="72" t="str">
        <f>IF(ISNUMBER(M287),IF(ISNUMBER(MATRIX!BV287*AL287),M287*MATRIX!BV287*AL287,"n/a"),"")</f>
        <v/>
      </c>
      <c r="BC287" s="72"/>
      <c r="BD287" s="100" t="str">
        <f t="shared" si="67"/>
        <v/>
      </c>
      <c r="BE287" s="96"/>
      <c r="BF287" s="157" t="str">
        <f t="shared" si="68"/>
        <v/>
      </c>
      <c r="BG287" s="158" t="str">
        <f t="shared" si="69"/>
        <v/>
      </c>
      <c r="BI287" s="85" t="str">
        <f>IF(ISNUMBER(M287),IF(ISNUMBER(MATRIX!Y287),MATRIX!Y287,"n/a"),"")</f>
        <v/>
      </c>
      <c r="BJ287" s="86" t="str">
        <f t="shared" si="70"/>
        <v/>
      </c>
    </row>
    <row r="288" spans="1:62">
      <c r="A288" s="106" t="e">
        <f>MATRIX!A288</f>
        <v>#N/A</v>
      </c>
      <c r="B288" s="11" t="e">
        <f>IF(MATRIX!B288&lt;&gt;0,MATRIX!B288,"-")</f>
        <v>#N/A</v>
      </c>
      <c r="D288" t="b">
        <f>ISNUMBER(MATRIX!G288)</f>
        <v>0</v>
      </c>
      <c r="E288" t="b">
        <f>ISNUMBER(MATRIX!H288)</f>
        <v>0</v>
      </c>
      <c r="G288" t="e">
        <f>AND(WM&lt;=MATRIX!N288,MATRIX!N288&lt;=PIU*WM)</f>
        <v>#N/A</v>
      </c>
      <c r="H288" t="e">
        <f>AND(WM&lt;=MATRIX!O288,MATRIX!O288&lt;=PIU*WM)</f>
        <v>#N/A</v>
      </c>
      <c r="J288" s="1" t="e">
        <f>IF(AND(D288,G288),CEILING(ML/MATRIX!G288,1),"")</f>
        <v>#N/A</v>
      </c>
      <c r="K288" s="1" t="e">
        <f>IF(AND(E288,H288),CEILING(ML/MATRIX!H288,1),"")</f>
        <v>#N/A</v>
      </c>
      <c r="M288" s="64" t="e">
        <f t="shared" si="59"/>
        <v>#N/A</v>
      </c>
      <c r="O288" s="62" t="str">
        <f>IF(ISNUMBER(M288),M288*MATRIX!E288,"-")</f>
        <v>-</v>
      </c>
      <c r="Q288" s="66" t="str">
        <f>IF(ISNUMBER($M288),IF(KP="kg",M288*MATRIX!CC288,M288*MATRIX!CC288*2.2),"-")</f>
        <v>-</v>
      </c>
      <c r="R288" s="65" t="str">
        <f t="shared" si="60"/>
        <v/>
      </c>
      <c r="T288" s="1" t="str">
        <f>IF(AND(VI&lt;100,ISNUMBER(M288),D288),MATRIX!N288,IF(AND(VI&gt;=100,ISNUMBER(M288),E288),MATRIX!O288,""))</f>
        <v/>
      </c>
      <c r="V288" s="70" t="str">
        <f>IF(ISNUMBER(T288),IF(VI&lt;100,T288*M288*MATRIX!G288,T288*M288*MATRIX!H288),"")</f>
        <v/>
      </c>
      <c r="X288" s="40" t="str">
        <f>IF(ISNUMBER(M288),IF(ISNUMBER(MATRIX!U288),IF(MATRIX!U288-INT(MATRIX!U288)=0,MATRIX!U288,"("&amp;MATRIX!U288&amp;")"),"n/a"),"")</f>
        <v/>
      </c>
      <c r="Y288" s="77"/>
      <c r="Z288" s="81" t="str">
        <f>IF(ISNUMBER(M288), IF(ISNUMBER(MATRIX!AZ288),M288*MATRIX!AZ288,"n/a"),"")</f>
        <v/>
      </c>
      <c r="AA288" s="77"/>
      <c r="AB288" s="83" t="str">
        <f>IF(ISNUMBER($M288), IF(ISNUMBER(MATRIX!BB288),$M288*MATRIX!BB288,"n/a"),"")</f>
        <v/>
      </c>
      <c r="AC288" s="77"/>
      <c r="AD288" s="81" t="str">
        <f>IF(ISNUMBER($M288), IF(ISNUMBER(MATRIX!BJ288),M288*MATRIX!BJ288,"n/a"),"")</f>
        <v/>
      </c>
      <c r="AE288" s="77" t="s">
        <v>434</v>
      </c>
      <c r="AF288" s="83" t="str">
        <f>IF(ISNUMBER($M288), IF(ISNUMBER(MATRIX!BL288),$M288*MATRIX!BL288,"n/a"),"")</f>
        <v/>
      </c>
      <c r="AH288" s="223" t="str">
        <f>IF(ISNUMBER($M288), IF(MV&gt;200,IF(ISNUMBER(MATRIX!CL288),MATRIX!CL288,"n/a"),IF(ISNUMBER(MATRIX!CH288),MATRIX!CH288,"n/a")),"")</f>
        <v/>
      </c>
      <c r="AI288" s="1"/>
      <c r="AJ288" s="1" t="str">
        <f>IF(ISNUMBER(M288),IF(AND(ISNUMBER('HI-Z-OUTPUT'!AV288),'HI-Z-OUTPUT'!AV288&lt;&gt;0),'HI-Z-OUTPUT'!AV288,'Hi-Z-INPUT'!$K$7*'Hi-Z-INPUT'!$K$11),"")</f>
        <v/>
      </c>
      <c r="AK288" s="1"/>
      <c r="AL288" s="161" t="str">
        <f t="shared" si="61"/>
        <v/>
      </c>
      <c r="AM288" s="1"/>
      <c r="AN288" s="124" t="str">
        <f>IF(ISNUMBER($M288),IF(MV&lt;200,IF(ISNUMBER(MATRIX!BA288),ROUND(MATRIX!BA288/1000*IDLE*CKWH,2),"-"),IF(ISNUMBER(MATRIX!BK288),ROUND(MATRIX!BK288/1000*IDLE*CKWH,2),"-")),"")</f>
        <v/>
      </c>
      <c r="AO288" s="125" t="str">
        <f t="shared" si="62"/>
        <v/>
      </c>
      <c r="AQ288" s="104" t="str">
        <f>IF(ISNUMBER($M288),IF(MV&lt;200,IF(ISNUMBER(MATRIX!BC288),ROUND(MATRIX!BC288/1000*RUNNING*CKWH,2),"-"),IF(ISNUMBER(MATRIX!BM288),ROUND(MATRIX!BM288/1000*RUNNING*CKWH,2),"-")),"")</f>
        <v/>
      </c>
      <c r="AR288" s="130" t="str">
        <f t="shared" si="63"/>
        <v/>
      </c>
      <c r="AT288" s="104"/>
      <c r="AU288" s="130" t="str">
        <f t="shared" si="64"/>
        <v/>
      </c>
      <c r="AW288" s="129" t="str">
        <f t="shared" si="65"/>
        <v/>
      </c>
      <c r="AX288" s="127" t="str">
        <f t="shared" si="66"/>
        <v/>
      </c>
      <c r="AZ288" s="101" t="str">
        <f>IF(ISNUMBER(M288),IF(ISNUMBER(MATRIX!BU288),M288*MATRIX!BU288,"n/a"),"")</f>
        <v/>
      </c>
      <c r="BA288" s="72"/>
      <c r="BB288" s="72" t="str">
        <f>IF(ISNUMBER(M288),IF(ISNUMBER(MATRIX!BV288*AL288),M288*MATRIX!BV288*AL288,"n/a"),"")</f>
        <v/>
      </c>
      <c r="BC288" s="72"/>
      <c r="BD288" s="100" t="str">
        <f t="shared" si="67"/>
        <v/>
      </c>
      <c r="BE288" s="96"/>
      <c r="BF288" s="157" t="str">
        <f t="shared" si="68"/>
        <v/>
      </c>
      <c r="BG288" s="158" t="str">
        <f t="shared" si="69"/>
        <v/>
      </c>
      <c r="BI288" s="85" t="str">
        <f>IF(ISNUMBER(M288),IF(ISNUMBER(MATRIX!Y288),MATRIX!Y288,"n/a"),"")</f>
        <v/>
      </c>
      <c r="BJ288" s="86" t="str">
        <f t="shared" si="70"/>
        <v/>
      </c>
    </row>
    <row r="289" spans="1:62">
      <c r="A289" s="106" t="e">
        <f>MATRIX!A289</f>
        <v>#N/A</v>
      </c>
      <c r="B289" s="11" t="e">
        <f>IF(MATRIX!B289&lt;&gt;0,MATRIX!B289,"-")</f>
        <v>#N/A</v>
      </c>
      <c r="D289" t="b">
        <f>ISNUMBER(MATRIX!G289)</f>
        <v>0</v>
      </c>
      <c r="E289" t="b">
        <f>ISNUMBER(MATRIX!H289)</f>
        <v>0</v>
      </c>
      <c r="G289" t="e">
        <f>AND(WM&lt;=MATRIX!N289,MATRIX!N289&lt;=PIU*WM)</f>
        <v>#N/A</v>
      </c>
      <c r="H289" t="e">
        <f>AND(WM&lt;=MATRIX!O289,MATRIX!O289&lt;=PIU*WM)</f>
        <v>#N/A</v>
      </c>
      <c r="J289" s="1" t="e">
        <f>IF(AND(D289,G289),CEILING(ML/MATRIX!G289,1),"")</f>
        <v>#N/A</v>
      </c>
      <c r="K289" s="1" t="e">
        <f>IF(AND(E289,H289),CEILING(ML/MATRIX!H289,1),"")</f>
        <v>#N/A</v>
      </c>
      <c r="M289" s="64" t="e">
        <f t="shared" ref="M289:M315" si="71">IF(VI&lt;100,J289,K289)</f>
        <v>#N/A</v>
      </c>
      <c r="O289" s="62" t="str">
        <f>IF(ISNUMBER(M289),M289*MATRIX!E289,"-")</f>
        <v>-</v>
      </c>
      <c r="Q289" s="66" t="str">
        <f>IF(ISNUMBER($M289),IF(KP="kg",M289*MATRIX!CC289,M289*MATRIX!CC289*2.2),"-")</f>
        <v>-</v>
      </c>
      <c r="R289" s="65" t="str">
        <f t="shared" ref="R289:R315" si="72">IF(ISNUMBER(M289),KP,"")</f>
        <v/>
      </c>
      <c r="T289" s="1" t="str">
        <f>IF(AND(VI&lt;100,ISNUMBER(M289),D289),MATRIX!N289,IF(AND(VI&gt;=100,ISNUMBER(M289),E289),MATRIX!O289,""))</f>
        <v/>
      </c>
      <c r="V289" s="70" t="str">
        <f>IF(ISNUMBER(T289),IF(VI&lt;100,T289*M289*MATRIX!G289,T289*M289*MATRIX!H289),"")</f>
        <v/>
      </c>
      <c r="X289" s="40" t="str">
        <f>IF(ISNUMBER(M289),IF(ISNUMBER(MATRIX!U289),IF(MATRIX!U289-INT(MATRIX!U289)=0,MATRIX!U289,"("&amp;MATRIX!U289&amp;")"),"n/a"),"")</f>
        <v/>
      </c>
      <c r="Y289" s="77"/>
      <c r="Z289" s="81" t="str">
        <f>IF(ISNUMBER(M289), IF(ISNUMBER(MATRIX!AZ289),M289*MATRIX!AZ289,"n/a"),"")</f>
        <v/>
      </c>
      <c r="AA289" s="77"/>
      <c r="AB289" s="83" t="str">
        <f>IF(ISNUMBER($M289), IF(ISNUMBER(MATRIX!BB289),$M289*MATRIX!BB289,"n/a"),"")</f>
        <v/>
      </c>
      <c r="AC289" s="77"/>
      <c r="AD289" s="81" t="str">
        <f>IF(ISNUMBER($M289), IF(ISNUMBER(MATRIX!BJ289),M289*MATRIX!BJ289,"n/a"),"")</f>
        <v/>
      </c>
      <c r="AE289" s="77" t="s">
        <v>434</v>
      </c>
      <c r="AF289" s="83" t="str">
        <f>IF(ISNUMBER($M289), IF(ISNUMBER(MATRIX!BL289),$M289*MATRIX!BL289,"n/a"),"")</f>
        <v/>
      </c>
      <c r="AH289" s="223" t="str">
        <f>IF(ISNUMBER($M289), IF(MV&gt;200,IF(ISNUMBER(MATRIX!CL289),MATRIX!CL289,"n/a"),IF(ISNUMBER(MATRIX!CH289),MATRIX!CH289,"n/a")),"")</f>
        <v/>
      </c>
      <c r="AI289" s="1"/>
      <c r="AJ289" s="1" t="str">
        <f>IF(ISNUMBER(M289),IF(AND(ISNUMBER('HI-Z-OUTPUT'!AV289),'HI-Z-OUTPUT'!AV289&lt;&gt;0),'HI-Z-OUTPUT'!AV289,'Hi-Z-INPUT'!$K$7*'Hi-Z-INPUT'!$K$11),"")</f>
        <v/>
      </c>
      <c r="AK289" s="1"/>
      <c r="AL289" s="161" t="str">
        <f t="shared" ref="AL289:AL315" si="73">IF(ISNUMBER($M289),IF(AJ289/V289&lt;1,AJ289/V289,1),"")</f>
        <v/>
      </c>
      <c r="AM289" s="1"/>
      <c r="AN289" s="124" t="str">
        <f>IF(ISNUMBER($M289),IF(MV&lt;200,IF(ISNUMBER(MATRIX!BA289),ROUND(MATRIX!BA289/1000*IDLE*CKWH,2),"-"),IF(ISNUMBER(MATRIX!BK289),ROUND(MATRIX!BK289/1000*IDLE*CKWH,2),"-")),"")</f>
        <v/>
      </c>
      <c r="AO289" s="125" t="str">
        <f t="shared" ref="AO289:AO315" si="74">IF(ISNUMBER(AN289),ES,"")</f>
        <v/>
      </c>
      <c r="AQ289" s="104" t="str">
        <f>IF(ISNUMBER($M289),IF(MV&lt;200,IF(ISNUMBER(MATRIX!BC289),ROUND(MATRIX!BC289/1000*RUNNING*CKWH,2),"-"),IF(ISNUMBER(MATRIX!BM289),ROUND(MATRIX!BM289/1000*RUNNING*CKWH,2),"-")),"")</f>
        <v/>
      </c>
      <c r="AR289" s="130" t="str">
        <f t="shared" ref="AR289:AR315" si="75">IF(ISNUMBER(AQ289),ES,"")</f>
        <v/>
      </c>
      <c r="AT289" s="104"/>
      <c r="AU289" s="130" t="str">
        <f t="shared" ref="AU289:AU315" si="76">IF(ISNUMBER(AT289),ES,"")</f>
        <v/>
      </c>
      <c r="AW289" s="129" t="str">
        <f t="shared" ref="AW289:AW315" si="77">IF(ISNUMBER($M289),IF(ISNUMBER(AN289*AQ289),ROUND($M289*(AN289+AQ289*AL289)*DAYS,2),"NO DATA"),"")</f>
        <v/>
      </c>
      <c r="AX289" s="127" t="str">
        <f t="shared" ref="AX289:AX315" si="78">IF(ISNUMBER(AW289),ES,"")</f>
        <v/>
      </c>
      <c r="AZ289" s="101" t="str">
        <f>IF(ISNUMBER(M289),IF(ISNUMBER(MATRIX!BU289),M289*MATRIX!BU289,"n/a"),"")</f>
        <v/>
      </c>
      <c r="BA289" s="72"/>
      <c r="BB289" s="72" t="str">
        <f>IF(ISNUMBER(M289),IF(ISNUMBER(MATRIX!BV289*AL289),M289*MATRIX!BV289*AL289,"n/a"),"")</f>
        <v/>
      </c>
      <c r="BC289" s="72"/>
      <c r="BD289" s="100" t="str">
        <f t="shared" ref="BD289:BD315" si="79">IF(AND(ISNUMBER(AZ289),ISNUMBER(BB289)),(AZ289*IDLE+BB289*RUNNING)*DAYS/1000,"")</f>
        <v/>
      </c>
      <c r="BE289" s="96"/>
      <c r="BF289" s="157" t="str">
        <f t="shared" ref="BF289:BF315" si="80">IF(ISNUMBER(M289),IF(ISNUMBER(BD289),BD289*CBTU,"NO DATA"),"")</f>
        <v/>
      </c>
      <c r="BG289" s="158" t="str">
        <f t="shared" ref="BG289:BG315" si="81">IF(ISNUMBER(BF289),ES,"")</f>
        <v/>
      </c>
      <c r="BI289" s="85" t="str">
        <f>IF(ISNUMBER(M289),IF(ISNUMBER(MATRIX!Y289),MATRIX!Y289,"n/a"),"")</f>
        <v/>
      </c>
      <c r="BJ289" s="86" t="str">
        <f t="shared" ref="BJ289:BJ315" si="82">IF(ISNUMBER(BI289),"dB","")</f>
        <v/>
      </c>
    </row>
    <row r="290" spans="1:62">
      <c r="A290" s="106" t="e">
        <f>MATRIX!A290</f>
        <v>#N/A</v>
      </c>
      <c r="B290" s="11" t="e">
        <f>IF(MATRIX!B290&lt;&gt;0,MATRIX!B290,"-")</f>
        <v>#N/A</v>
      </c>
      <c r="D290" t="b">
        <f>ISNUMBER(MATRIX!G290)</f>
        <v>0</v>
      </c>
      <c r="E290" t="b">
        <f>ISNUMBER(MATRIX!H290)</f>
        <v>0</v>
      </c>
      <c r="G290" t="e">
        <f>AND(WM&lt;=MATRIX!N290,MATRIX!N290&lt;=PIU*WM)</f>
        <v>#N/A</v>
      </c>
      <c r="H290" t="e">
        <f>AND(WM&lt;=MATRIX!O290,MATRIX!O290&lt;=PIU*WM)</f>
        <v>#N/A</v>
      </c>
      <c r="J290" s="1" t="e">
        <f>IF(AND(D290,G290),CEILING(ML/MATRIX!G290,1),"")</f>
        <v>#N/A</v>
      </c>
      <c r="K290" s="1" t="e">
        <f>IF(AND(E290,H290),CEILING(ML/MATRIX!H290,1),"")</f>
        <v>#N/A</v>
      </c>
      <c r="M290" s="64" t="e">
        <f t="shared" si="71"/>
        <v>#N/A</v>
      </c>
      <c r="O290" s="62" t="str">
        <f>IF(ISNUMBER(M290),M290*MATRIX!E290,"-")</f>
        <v>-</v>
      </c>
      <c r="Q290" s="66" t="str">
        <f>IF(ISNUMBER($M290),IF(KP="kg",M290*MATRIX!CC290,M290*MATRIX!CC290*2.2),"-")</f>
        <v>-</v>
      </c>
      <c r="R290" s="65" t="str">
        <f t="shared" si="72"/>
        <v/>
      </c>
      <c r="T290" s="1" t="str">
        <f>IF(AND(VI&lt;100,ISNUMBER(M290),D290),MATRIX!N290,IF(AND(VI&gt;=100,ISNUMBER(M290),E290),MATRIX!O290,""))</f>
        <v/>
      </c>
      <c r="V290" s="70" t="str">
        <f>IF(ISNUMBER(T290),IF(VI&lt;100,T290*M290*MATRIX!G290,T290*M290*MATRIX!H290),"")</f>
        <v/>
      </c>
      <c r="X290" s="40" t="str">
        <f>IF(ISNUMBER(M290),IF(ISNUMBER(MATRIX!U290),IF(MATRIX!U290-INT(MATRIX!U290)=0,MATRIX!U290,"("&amp;MATRIX!U290&amp;")"),"n/a"),"")</f>
        <v/>
      </c>
      <c r="Y290" s="77"/>
      <c r="Z290" s="81" t="str">
        <f>IF(ISNUMBER(M290), IF(ISNUMBER(MATRIX!AZ290),M290*MATRIX!AZ290,"n/a"),"")</f>
        <v/>
      </c>
      <c r="AA290" s="77"/>
      <c r="AB290" s="83" t="str">
        <f>IF(ISNUMBER($M290), IF(ISNUMBER(MATRIX!BB290),$M290*MATRIX!BB290,"n/a"),"")</f>
        <v/>
      </c>
      <c r="AC290" s="77"/>
      <c r="AD290" s="81" t="str">
        <f>IF(ISNUMBER($M290), IF(ISNUMBER(MATRIX!BJ290),M290*MATRIX!BJ290,"n/a"),"")</f>
        <v/>
      </c>
      <c r="AE290" s="77" t="s">
        <v>434</v>
      </c>
      <c r="AF290" s="83" t="str">
        <f>IF(ISNUMBER($M290), IF(ISNUMBER(MATRIX!BL290),$M290*MATRIX!BL290,"n/a"),"")</f>
        <v/>
      </c>
      <c r="AH290" s="223" t="str">
        <f>IF(ISNUMBER($M290), IF(MV&gt;200,IF(ISNUMBER(MATRIX!CL290),MATRIX!CL290,"n/a"),IF(ISNUMBER(MATRIX!CH290),MATRIX!CH290,"n/a")),"")</f>
        <v/>
      </c>
      <c r="AI290" s="1"/>
      <c r="AJ290" s="1" t="str">
        <f>IF(ISNUMBER(M290),IF(AND(ISNUMBER('HI-Z-OUTPUT'!AV290),'HI-Z-OUTPUT'!AV290&lt;&gt;0),'HI-Z-OUTPUT'!AV290,'Hi-Z-INPUT'!$K$7*'Hi-Z-INPUT'!$K$11),"")</f>
        <v/>
      </c>
      <c r="AK290" s="1"/>
      <c r="AL290" s="161" t="str">
        <f t="shared" si="73"/>
        <v/>
      </c>
      <c r="AM290" s="1"/>
      <c r="AN290" s="124" t="str">
        <f>IF(ISNUMBER($M290),IF(MV&lt;200,IF(ISNUMBER(MATRIX!BA290),ROUND(MATRIX!BA290/1000*IDLE*CKWH,2),"-"),IF(ISNUMBER(MATRIX!BK290),ROUND(MATRIX!BK290/1000*IDLE*CKWH,2),"-")),"")</f>
        <v/>
      </c>
      <c r="AO290" s="125" t="str">
        <f t="shared" si="74"/>
        <v/>
      </c>
      <c r="AQ290" s="104" t="str">
        <f>IF(ISNUMBER($M290),IF(MV&lt;200,IF(ISNUMBER(MATRIX!BC290),ROUND(MATRIX!BC290/1000*RUNNING*CKWH,2),"-"),IF(ISNUMBER(MATRIX!BM290),ROUND(MATRIX!BM290/1000*RUNNING*CKWH,2),"-")),"")</f>
        <v/>
      </c>
      <c r="AR290" s="130" t="str">
        <f t="shared" si="75"/>
        <v/>
      </c>
      <c r="AT290" s="104"/>
      <c r="AU290" s="130" t="str">
        <f t="shared" si="76"/>
        <v/>
      </c>
      <c r="AW290" s="129" t="str">
        <f t="shared" si="77"/>
        <v/>
      </c>
      <c r="AX290" s="127" t="str">
        <f t="shared" si="78"/>
        <v/>
      </c>
      <c r="AZ290" s="101" t="str">
        <f>IF(ISNUMBER(M290),IF(ISNUMBER(MATRIX!BU290),M290*MATRIX!BU290,"n/a"),"")</f>
        <v/>
      </c>
      <c r="BA290" s="72"/>
      <c r="BB290" s="72" t="str">
        <f>IF(ISNUMBER(M290),IF(ISNUMBER(MATRIX!BV290*AL290),M290*MATRIX!BV290*AL290,"n/a"),"")</f>
        <v/>
      </c>
      <c r="BC290" s="72"/>
      <c r="BD290" s="100" t="str">
        <f t="shared" si="79"/>
        <v/>
      </c>
      <c r="BE290" s="96"/>
      <c r="BF290" s="157" t="str">
        <f t="shared" si="80"/>
        <v/>
      </c>
      <c r="BG290" s="158" t="str">
        <f t="shared" si="81"/>
        <v/>
      </c>
      <c r="BI290" s="85" t="str">
        <f>IF(ISNUMBER(M290),IF(ISNUMBER(MATRIX!Y290),MATRIX!Y290,"n/a"),"")</f>
        <v/>
      </c>
      <c r="BJ290" s="86" t="str">
        <f t="shared" si="82"/>
        <v/>
      </c>
    </row>
    <row r="291" spans="1:62">
      <c r="A291" s="106" t="e">
        <f>MATRIX!A291</f>
        <v>#N/A</v>
      </c>
      <c r="B291" s="11" t="e">
        <f>IF(MATRIX!B291&lt;&gt;0,MATRIX!B291,"-")</f>
        <v>#N/A</v>
      </c>
      <c r="D291" t="b">
        <f>ISNUMBER(MATRIX!G291)</f>
        <v>0</v>
      </c>
      <c r="E291" t="b">
        <f>ISNUMBER(MATRIX!H291)</f>
        <v>0</v>
      </c>
      <c r="G291" t="e">
        <f>AND(WM&lt;=MATRIX!N291,MATRIX!N291&lt;=PIU*WM)</f>
        <v>#N/A</v>
      </c>
      <c r="H291" t="e">
        <f>AND(WM&lt;=MATRIX!O291,MATRIX!O291&lt;=PIU*WM)</f>
        <v>#N/A</v>
      </c>
      <c r="J291" s="1" t="e">
        <f>IF(AND(D291,G291),CEILING(ML/MATRIX!G291,1),"")</f>
        <v>#N/A</v>
      </c>
      <c r="K291" s="1" t="e">
        <f>IF(AND(E291,H291),CEILING(ML/MATRIX!H291,1),"")</f>
        <v>#N/A</v>
      </c>
      <c r="M291" s="64" t="e">
        <f t="shared" si="71"/>
        <v>#N/A</v>
      </c>
      <c r="O291" s="62" t="str">
        <f>IF(ISNUMBER(M291),M291*MATRIX!E291,"-")</f>
        <v>-</v>
      </c>
      <c r="Q291" s="66" t="str">
        <f>IF(ISNUMBER($M291),IF(KP="kg",M291*MATRIX!CC291,M291*MATRIX!CC291*2.2),"-")</f>
        <v>-</v>
      </c>
      <c r="R291" s="65" t="str">
        <f t="shared" si="72"/>
        <v/>
      </c>
      <c r="T291" s="1" t="str">
        <f>IF(AND(VI&lt;100,ISNUMBER(M291),D291),MATRIX!N291,IF(AND(VI&gt;=100,ISNUMBER(M291),E291),MATRIX!O291,""))</f>
        <v/>
      </c>
      <c r="V291" s="70" t="str">
        <f>IF(ISNUMBER(T291),IF(VI&lt;100,T291*M291*MATRIX!G291,T291*M291*MATRIX!H291),"")</f>
        <v/>
      </c>
      <c r="X291" s="40" t="str">
        <f>IF(ISNUMBER(M291),IF(ISNUMBER(MATRIX!U291),IF(MATRIX!U291-INT(MATRIX!U291)=0,MATRIX!U291,"("&amp;MATRIX!U291&amp;")"),"n/a"),"")</f>
        <v/>
      </c>
      <c r="Y291" s="77"/>
      <c r="Z291" s="81" t="str">
        <f>IF(ISNUMBER(M291), IF(ISNUMBER(MATRIX!AZ291),M291*MATRIX!AZ291,"n/a"),"")</f>
        <v/>
      </c>
      <c r="AA291" s="77"/>
      <c r="AB291" s="83" t="str">
        <f>IF(ISNUMBER($M291), IF(ISNUMBER(MATRIX!BB291),$M291*MATRIX!BB291,"n/a"),"")</f>
        <v/>
      </c>
      <c r="AC291" s="77"/>
      <c r="AD291" s="81" t="str">
        <f>IF(ISNUMBER($M291), IF(ISNUMBER(MATRIX!BJ291),M291*MATRIX!BJ291,"n/a"),"")</f>
        <v/>
      </c>
      <c r="AE291" s="77" t="s">
        <v>434</v>
      </c>
      <c r="AF291" s="83" t="str">
        <f>IF(ISNUMBER($M291), IF(ISNUMBER(MATRIX!BL291),$M291*MATRIX!BL291,"n/a"),"")</f>
        <v/>
      </c>
      <c r="AH291" s="223" t="str">
        <f>IF(ISNUMBER($M291), IF(MV&gt;200,IF(ISNUMBER(MATRIX!CL291),MATRIX!CL291,"n/a"),IF(ISNUMBER(MATRIX!CH291),MATRIX!CH291,"n/a")),"")</f>
        <v/>
      </c>
      <c r="AI291" s="1"/>
      <c r="AJ291" s="1" t="str">
        <f>IF(ISNUMBER(M291),IF(AND(ISNUMBER('HI-Z-OUTPUT'!AV291),'HI-Z-OUTPUT'!AV291&lt;&gt;0),'HI-Z-OUTPUT'!AV291,'Hi-Z-INPUT'!$K$7*'Hi-Z-INPUT'!$K$11),"")</f>
        <v/>
      </c>
      <c r="AK291" s="1"/>
      <c r="AL291" s="161" t="str">
        <f t="shared" si="73"/>
        <v/>
      </c>
      <c r="AM291" s="1"/>
      <c r="AN291" s="124" t="str">
        <f>IF(ISNUMBER($M291),IF(MV&lt;200,IF(ISNUMBER(MATRIX!BA291),ROUND(MATRIX!BA291/1000*IDLE*CKWH,2),"-"),IF(ISNUMBER(MATRIX!BK291),ROUND(MATRIX!BK291/1000*IDLE*CKWH,2),"-")),"")</f>
        <v/>
      </c>
      <c r="AO291" s="125" t="str">
        <f t="shared" si="74"/>
        <v/>
      </c>
      <c r="AQ291" s="104" t="str">
        <f>IF(ISNUMBER($M291),IF(MV&lt;200,IF(ISNUMBER(MATRIX!BC291),ROUND(MATRIX!BC291/1000*RUNNING*CKWH,2),"-"),IF(ISNUMBER(MATRIX!BM291),ROUND(MATRIX!BM291/1000*RUNNING*CKWH,2),"-")),"")</f>
        <v/>
      </c>
      <c r="AR291" s="130" t="str">
        <f t="shared" si="75"/>
        <v/>
      </c>
      <c r="AT291" s="104"/>
      <c r="AU291" s="130" t="str">
        <f t="shared" si="76"/>
        <v/>
      </c>
      <c r="AW291" s="129" t="str">
        <f t="shared" si="77"/>
        <v/>
      </c>
      <c r="AX291" s="127" t="str">
        <f t="shared" si="78"/>
        <v/>
      </c>
      <c r="AZ291" s="101" t="str">
        <f>IF(ISNUMBER(M291),IF(ISNUMBER(MATRIX!BU291),M291*MATRIX!BU291,"n/a"),"")</f>
        <v/>
      </c>
      <c r="BA291" s="72"/>
      <c r="BB291" s="72" t="str">
        <f>IF(ISNUMBER(M291),IF(ISNUMBER(MATRIX!BV291*AL291),M291*MATRIX!BV291*AL291,"n/a"),"")</f>
        <v/>
      </c>
      <c r="BC291" s="72"/>
      <c r="BD291" s="100" t="str">
        <f t="shared" si="79"/>
        <v/>
      </c>
      <c r="BE291" s="96"/>
      <c r="BF291" s="157" t="str">
        <f t="shared" si="80"/>
        <v/>
      </c>
      <c r="BG291" s="158" t="str">
        <f t="shared" si="81"/>
        <v/>
      </c>
      <c r="BI291" s="85" t="str">
        <f>IF(ISNUMBER(M291),IF(ISNUMBER(MATRIX!Y291),MATRIX!Y291,"n/a"),"")</f>
        <v/>
      </c>
      <c r="BJ291" s="86" t="str">
        <f t="shared" si="82"/>
        <v/>
      </c>
    </row>
    <row r="292" spans="1:62">
      <c r="A292" s="106" t="e">
        <f>MATRIX!A292</f>
        <v>#N/A</v>
      </c>
      <c r="B292" s="11" t="e">
        <f>IF(MATRIX!B292&lt;&gt;0,MATRIX!B292,"-")</f>
        <v>#N/A</v>
      </c>
      <c r="D292" t="b">
        <f>ISNUMBER(MATRIX!G292)</f>
        <v>0</v>
      </c>
      <c r="E292" t="b">
        <f>ISNUMBER(MATRIX!H292)</f>
        <v>0</v>
      </c>
      <c r="G292" t="e">
        <f>AND(WM&lt;=MATRIX!N292,MATRIX!N292&lt;=PIU*WM)</f>
        <v>#N/A</v>
      </c>
      <c r="H292" t="e">
        <f>AND(WM&lt;=MATRIX!O292,MATRIX!O292&lt;=PIU*WM)</f>
        <v>#N/A</v>
      </c>
      <c r="J292" s="1" t="e">
        <f>IF(AND(D292,G292),CEILING(ML/MATRIX!G292,1),"")</f>
        <v>#N/A</v>
      </c>
      <c r="K292" s="1" t="e">
        <f>IF(AND(E292,H292),CEILING(ML/MATRIX!H292,1),"")</f>
        <v>#N/A</v>
      </c>
      <c r="M292" s="64" t="e">
        <f t="shared" si="71"/>
        <v>#N/A</v>
      </c>
      <c r="O292" s="62" t="str">
        <f>IF(ISNUMBER(M292),M292*MATRIX!E292,"-")</f>
        <v>-</v>
      </c>
      <c r="Q292" s="66" t="str">
        <f>IF(ISNUMBER($M292),IF(KP="kg",M292*MATRIX!CC292,M292*MATRIX!CC292*2.2),"-")</f>
        <v>-</v>
      </c>
      <c r="R292" s="65" t="str">
        <f t="shared" si="72"/>
        <v/>
      </c>
      <c r="T292" s="1" t="str">
        <f>IF(AND(VI&lt;100,ISNUMBER(M292),D292),MATRIX!N292,IF(AND(VI&gt;=100,ISNUMBER(M292),E292),MATRIX!O292,""))</f>
        <v/>
      </c>
      <c r="V292" s="70" t="str">
        <f>IF(ISNUMBER(T292),IF(VI&lt;100,T292*M292*MATRIX!G292,T292*M292*MATRIX!H292),"")</f>
        <v/>
      </c>
      <c r="X292" s="40" t="str">
        <f>IF(ISNUMBER(M292),IF(ISNUMBER(MATRIX!U292),IF(MATRIX!U292-INT(MATRIX!U292)=0,MATRIX!U292,"("&amp;MATRIX!U292&amp;")"),"n/a"),"")</f>
        <v/>
      </c>
      <c r="Y292" s="77"/>
      <c r="Z292" s="81" t="str">
        <f>IF(ISNUMBER(M292), IF(ISNUMBER(MATRIX!AZ292),M292*MATRIX!AZ292,"n/a"),"")</f>
        <v/>
      </c>
      <c r="AA292" s="77"/>
      <c r="AB292" s="83" t="str">
        <f>IF(ISNUMBER($M292), IF(ISNUMBER(MATRIX!BB292),$M292*MATRIX!BB292,"n/a"),"")</f>
        <v/>
      </c>
      <c r="AC292" s="77"/>
      <c r="AD292" s="81" t="str">
        <f>IF(ISNUMBER($M292), IF(ISNUMBER(MATRIX!BJ292),M292*MATRIX!BJ292,"n/a"),"")</f>
        <v/>
      </c>
      <c r="AE292" s="77" t="s">
        <v>434</v>
      </c>
      <c r="AF292" s="83" t="str">
        <f>IF(ISNUMBER($M292), IF(ISNUMBER(MATRIX!BL292),$M292*MATRIX!BL292,"n/a"),"")</f>
        <v/>
      </c>
      <c r="AH292" s="223" t="str">
        <f>IF(ISNUMBER($M292), IF(MV&gt;200,IF(ISNUMBER(MATRIX!CL292),MATRIX!CL292,"n/a"),IF(ISNUMBER(MATRIX!CH292),MATRIX!CH292,"n/a")),"")</f>
        <v/>
      </c>
      <c r="AI292" s="1"/>
      <c r="AJ292" s="1" t="str">
        <f>IF(ISNUMBER(M292),IF(AND(ISNUMBER('HI-Z-OUTPUT'!AV292),'HI-Z-OUTPUT'!AV292&lt;&gt;0),'HI-Z-OUTPUT'!AV292,'Hi-Z-INPUT'!$K$7*'Hi-Z-INPUT'!$K$11),"")</f>
        <v/>
      </c>
      <c r="AK292" s="1"/>
      <c r="AL292" s="161" t="str">
        <f t="shared" si="73"/>
        <v/>
      </c>
      <c r="AM292" s="1"/>
      <c r="AN292" s="124" t="str">
        <f>IF(ISNUMBER($M292),IF(MV&lt;200,IF(ISNUMBER(MATRIX!BA292),ROUND(MATRIX!BA292/1000*IDLE*CKWH,2),"-"),IF(ISNUMBER(MATRIX!BK292),ROUND(MATRIX!BK292/1000*IDLE*CKWH,2),"-")),"")</f>
        <v/>
      </c>
      <c r="AO292" s="125" t="str">
        <f t="shared" si="74"/>
        <v/>
      </c>
      <c r="AQ292" s="104" t="str">
        <f>IF(ISNUMBER($M292),IF(MV&lt;200,IF(ISNUMBER(MATRIX!BC292),ROUND(MATRIX!BC292/1000*RUNNING*CKWH,2),"-"),IF(ISNUMBER(MATRIX!BM292),ROUND(MATRIX!BM292/1000*RUNNING*CKWH,2),"-")),"")</f>
        <v/>
      </c>
      <c r="AR292" s="130" t="str">
        <f t="shared" si="75"/>
        <v/>
      </c>
      <c r="AT292" s="104"/>
      <c r="AU292" s="130" t="str">
        <f t="shared" si="76"/>
        <v/>
      </c>
      <c r="AW292" s="129" t="str">
        <f t="shared" si="77"/>
        <v/>
      </c>
      <c r="AX292" s="127" t="str">
        <f t="shared" si="78"/>
        <v/>
      </c>
      <c r="AZ292" s="101" t="str">
        <f>IF(ISNUMBER(M292),IF(ISNUMBER(MATRIX!BU292),M292*MATRIX!BU292,"n/a"),"")</f>
        <v/>
      </c>
      <c r="BA292" s="72"/>
      <c r="BB292" s="72" t="str">
        <f>IF(ISNUMBER(M292),IF(ISNUMBER(MATRIX!BV292*AL292),M292*MATRIX!BV292*AL292,"n/a"),"")</f>
        <v/>
      </c>
      <c r="BC292" s="72"/>
      <c r="BD292" s="100" t="str">
        <f t="shared" si="79"/>
        <v/>
      </c>
      <c r="BE292" s="96"/>
      <c r="BF292" s="157" t="str">
        <f t="shared" si="80"/>
        <v/>
      </c>
      <c r="BG292" s="158" t="str">
        <f t="shared" si="81"/>
        <v/>
      </c>
      <c r="BI292" s="85" t="str">
        <f>IF(ISNUMBER(M292),IF(ISNUMBER(MATRIX!Y292),MATRIX!Y292,"n/a"),"")</f>
        <v/>
      </c>
      <c r="BJ292" s="86" t="str">
        <f t="shared" si="82"/>
        <v/>
      </c>
    </row>
    <row r="293" spans="1:62">
      <c r="A293" s="106" t="e">
        <f>MATRIX!A293</f>
        <v>#N/A</v>
      </c>
      <c r="B293" s="11" t="e">
        <f>IF(MATRIX!B293&lt;&gt;0,MATRIX!B293,"-")</f>
        <v>#N/A</v>
      </c>
      <c r="D293" t="b">
        <f>ISNUMBER(MATRIX!G293)</f>
        <v>0</v>
      </c>
      <c r="E293" t="b">
        <f>ISNUMBER(MATRIX!H293)</f>
        <v>0</v>
      </c>
      <c r="G293" t="e">
        <f>AND(WM&lt;=MATRIX!N293,MATRIX!N293&lt;=PIU*WM)</f>
        <v>#N/A</v>
      </c>
      <c r="H293" t="e">
        <f>AND(WM&lt;=MATRIX!O293,MATRIX!O293&lt;=PIU*WM)</f>
        <v>#N/A</v>
      </c>
      <c r="J293" s="1" t="e">
        <f>IF(AND(D293,G293),CEILING(ML/MATRIX!G293,1),"")</f>
        <v>#N/A</v>
      </c>
      <c r="K293" s="1" t="e">
        <f>IF(AND(E293,H293),CEILING(ML/MATRIX!H293,1),"")</f>
        <v>#N/A</v>
      </c>
      <c r="M293" s="64" t="e">
        <f t="shared" si="71"/>
        <v>#N/A</v>
      </c>
      <c r="O293" s="62" t="str">
        <f>IF(ISNUMBER(M293),M293*MATRIX!E293,"-")</f>
        <v>-</v>
      </c>
      <c r="Q293" s="66" t="str">
        <f>IF(ISNUMBER($M293),IF(KP="kg",M293*MATRIX!CC293,M293*MATRIX!CC293*2.2),"-")</f>
        <v>-</v>
      </c>
      <c r="R293" s="65" t="str">
        <f t="shared" si="72"/>
        <v/>
      </c>
      <c r="T293" s="1" t="str">
        <f>IF(AND(VI&lt;100,ISNUMBER(M293),D293),MATRIX!N293,IF(AND(VI&gt;=100,ISNUMBER(M293),E293),MATRIX!O293,""))</f>
        <v/>
      </c>
      <c r="V293" s="70" t="str">
        <f>IF(ISNUMBER(T293),IF(VI&lt;100,T293*M293*MATRIX!G293,T293*M293*MATRIX!H293),"")</f>
        <v/>
      </c>
      <c r="X293" s="40" t="str">
        <f>IF(ISNUMBER(M293),IF(ISNUMBER(MATRIX!U293),IF(MATRIX!U293-INT(MATRIX!U293)=0,MATRIX!U293,"("&amp;MATRIX!U293&amp;")"),"n/a"),"")</f>
        <v/>
      </c>
      <c r="Y293" s="77"/>
      <c r="Z293" s="81" t="str">
        <f>IF(ISNUMBER(M293), IF(ISNUMBER(MATRIX!AZ293),M293*MATRIX!AZ293,"n/a"),"")</f>
        <v/>
      </c>
      <c r="AA293" s="77"/>
      <c r="AB293" s="83" t="str">
        <f>IF(ISNUMBER($M293), IF(ISNUMBER(MATRIX!BB293),$M293*MATRIX!BB293,"n/a"),"")</f>
        <v/>
      </c>
      <c r="AC293" s="77"/>
      <c r="AD293" s="81" t="str">
        <f>IF(ISNUMBER($M293), IF(ISNUMBER(MATRIX!BJ293),M293*MATRIX!BJ293,"n/a"),"")</f>
        <v/>
      </c>
      <c r="AE293" s="77" t="s">
        <v>434</v>
      </c>
      <c r="AF293" s="83" t="str">
        <f>IF(ISNUMBER($M293), IF(ISNUMBER(MATRIX!BL293),$M293*MATRIX!BL293,"n/a"),"")</f>
        <v/>
      </c>
      <c r="AH293" s="223" t="str">
        <f>IF(ISNUMBER($M293), IF(MV&gt;200,IF(ISNUMBER(MATRIX!CL293),MATRIX!CL293,"n/a"),IF(ISNUMBER(MATRIX!CH293),MATRIX!CH293,"n/a")),"")</f>
        <v/>
      </c>
      <c r="AI293" s="1"/>
      <c r="AJ293" s="1" t="str">
        <f>IF(ISNUMBER(M293),IF(AND(ISNUMBER('HI-Z-OUTPUT'!AV293),'HI-Z-OUTPUT'!AV293&lt;&gt;0),'HI-Z-OUTPUT'!AV293,'Hi-Z-INPUT'!$K$7*'Hi-Z-INPUT'!$K$11),"")</f>
        <v/>
      </c>
      <c r="AK293" s="1"/>
      <c r="AL293" s="161" t="str">
        <f t="shared" si="73"/>
        <v/>
      </c>
      <c r="AM293" s="1"/>
      <c r="AN293" s="124" t="str">
        <f>IF(ISNUMBER($M293),IF(MV&lt;200,IF(ISNUMBER(MATRIX!BA293),ROUND(MATRIX!BA293/1000*IDLE*CKWH,2),"-"),IF(ISNUMBER(MATRIX!BK293),ROUND(MATRIX!BK293/1000*IDLE*CKWH,2),"-")),"")</f>
        <v/>
      </c>
      <c r="AO293" s="125" t="str">
        <f t="shared" si="74"/>
        <v/>
      </c>
      <c r="AQ293" s="104" t="str">
        <f>IF(ISNUMBER($M293),IF(MV&lt;200,IF(ISNUMBER(MATRIX!BC293),ROUND(MATRIX!BC293/1000*RUNNING*CKWH,2),"-"),IF(ISNUMBER(MATRIX!BM293),ROUND(MATRIX!BM293/1000*RUNNING*CKWH,2),"-")),"")</f>
        <v/>
      </c>
      <c r="AR293" s="130" t="str">
        <f t="shared" si="75"/>
        <v/>
      </c>
      <c r="AT293" s="104"/>
      <c r="AU293" s="130" t="str">
        <f t="shared" si="76"/>
        <v/>
      </c>
      <c r="AW293" s="129" t="str">
        <f t="shared" si="77"/>
        <v/>
      </c>
      <c r="AX293" s="127" t="str">
        <f t="shared" si="78"/>
        <v/>
      </c>
      <c r="AZ293" s="101" t="str">
        <f>IF(ISNUMBER(M293),IF(ISNUMBER(MATRIX!BU293),M293*MATRIX!BU293,"n/a"),"")</f>
        <v/>
      </c>
      <c r="BA293" s="72"/>
      <c r="BB293" s="72" t="str">
        <f>IF(ISNUMBER(M293),IF(ISNUMBER(MATRIX!BV293*AL293),M293*MATRIX!BV293*AL293,"n/a"),"")</f>
        <v/>
      </c>
      <c r="BC293" s="72"/>
      <c r="BD293" s="100" t="str">
        <f t="shared" si="79"/>
        <v/>
      </c>
      <c r="BE293" s="96"/>
      <c r="BF293" s="157" t="str">
        <f t="shared" si="80"/>
        <v/>
      </c>
      <c r="BG293" s="158" t="str">
        <f t="shared" si="81"/>
        <v/>
      </c>
      <c r="BI293" s="85" t="str">
        <f>IF(ISNUMBER(M293),IF(ISNUMBER(MATRIX!Y293),MATRIX!Y293,"n/a"),"")</f>
        <v/>
      </c>
      <c r="BJ293" s="86" t="str">
        <f t="shared" si="82"/>
        <v/>
      </c>
    </row>
    <row r="294" spans="1:62">
      <c r="A294" s="106" t="e">
        <f>MATRIX!A294</f>
        <v>#N/A</v>
      </c>
      <c r="B294" s="11" t="e">
        <f>IF(MATRIX!B294&lt;&gt;0,MATRIX!B294,"-")</f>
        <v>#N/A</v>
      </c>
      <c r="D294" t="b">
        <f>ISNUMBER(MATRIX!G294)</f>
        <v>0</v>
      </c>
      <c r="E294" t="b">
        <f>ISNUMBER(MATRIX!H294)</f>
        <v>0</v>
      </c>
      <c r="G294" t="e">
        <f>AND(WM&lt;=MATRIX!N294,MATRIX!N294&lt;=PIU*WM)</f>
        <v>#N/A</v>
      </c>
      <c r="H294" t="e">
        <f>AND(WM&lt;=MATRIX!O294,MATRIX!O294&lt;=PIU*WM)</f>
        <v>#N/A</v>
      </c>
      <c r="J294" s="1" t="e">
        <f>IF(AND(D294,G294),CEILING(ML/MATRIX!G294,1),"")</f>
        <v>#N/A</v>
      </c>
      <c r="K294" s="1" t="e">
        <f>IF(AND(E294,H294),CEILING(ML/MATRIX!H294,1),"")</f>
        <v>#N/A</v>
      </c>
      <c r="M294" s="64" t="e">
        <f t="shared" si="71"/>
        <v>#N/A</v>
      </c>
      <c r="O294" s="62" t="str">
        <f>IF(ISNUMBER(M294),M294*MATRIX!E294,"-")</f>
        <v>-</v>
      </c>
      <c r="Q294" s="66" t="str">
        <f>IF(ISNUMBER($M294),IF(KP="kg",M294*MATRIX!CC294,M294*MATRIX!CC294*2.2),"-")</f>
        <v>-</v>
      </c>
      <c r="R294" s="65" t="str">
        <f t="shared" si="72"/>
        <v/>
      </c>
      <c r="T294" s="1" t="str">
        <f>IF(AND(VI&lt;100,ISNUMBER(M294),D294),MATRIX!N294,IF(AND(VI&gt;=100,ISNUMBER(M294),E294),MATRIX!O294,""))</f>
        <v/>
      </c>
      <c r="V294" s="70" t="str">
        <f>IF(ISNUMBER(T294),IF(VI&lt;100,T294*M294*MATRIX!G294,T294*M294*MATRIX!H294),"")</f>
        <v/>
      </c>
      <c r="X294" s="40" t="str">
        <f>IF(ISNUMBER(M294),IF(ISNUMBER(MATRIX!U294),IF(MATRIX!U294-INT(MATRIX!U294)=0,MATRIX!U294,"("&amp;MATRIX!U294&amp;")"),"n/a"),"")</f>
        <v/>
      </c>
      <c r="Y294" s="77"/>
      <c r="Z294" s="81" t="str">
        <f>IF(ISNUMBER(M294), IF(ISNUMBER(MATRIX!AZ294),M294*MATRIX!AZ294,"n/a"),"")</f>
        <v/>
      </c>
      <c r="AA294" s="77"/>
      <c r="AB294" s="83" t="str">
        <f>IF(ISNUMBER($M294), IF(ISNUMBER(MATRIX!BB294),$M294*MATRIX!BB294,"n/a"),"")</f>
        <v/>
      </c>
      <c r="AC294" s="77"/>
      <c r="AD294" s="81" t="str">
        <f>IF(ISNUMBER($M294), IF(ISNUMBER(MATRIX!BJ294),M294*MATRIX!BJ294,"n/a"),"")</f>
        <v/>
      </c>
      <c r="AE294" s="77" t="s">
        <v>434</v>
      </c>
      <c r="AF294" s="83" t="str">
        <f>IF(ISNUMBER($M294), IF(ISNUMBER(MATRIX!BL294),$M294*MATRIX!BL294,"n/a"),"")</f>
        <v/>
      </c>
      <c r="AH294" s="223" t="str">
        <f>IF(ISNUMBER($M294), IF(MV&gt;200,IF(ISNUMBER(MATRIX!CL294),MATRIX!CL294,"n/a"),IF(ISNUMBER(MATRIX!CH294),MATRIX!CH294,"n/a")),"")</f>
        <v/>
      </c>
      <c r="AI294" s="1"/>
      <c r="AJ294" s="1" t="str">
        <f>IF(ISNUMBER(M294),IF(AND(ISNUMBER('HI-Z-OUTPUT'!AV294),'HI-Z-OUTPUT'!AV294&lt;&gt;0),'HI-Z-OUTPUT'!AV294,'Hi-Z-INPUT'!$K$7*'Hi-Z-INPUT'!$K$11),"")</f>
        <v/>
      </c>
      <c r="AK294" s="1"/>
      <c r="AL294" s="161" t="str">
        <f t="shared" si="73"/>
        <v/>
      </c>
      <c r="AM294" s="1"/>
      <c r="AN294" s="124" t="str">
        <f>IF(ISNUMBER($M294),IF(MV&lt;200,IF(ISNUMBER(MATRIX!BA294),ROUND(MATRIX!BA294/1000*IDLE*CKWH,2),"-"),IF(ISNUMBER(MATRIX!BK294),ROUND(MATRIX!BK294/1000*IDLE*CKWH,2),"-")),"")</f>
        <v/>
      </c>
      <c r="AO294" s="125" t="str">
        <f t="shared" si="74"/>
        <v/>
      </c>
      <c r="AQ294" s="104" t="str">
        <f>IF(ISNUMBER($M294),IF(MV&lt;200,IF(ISNUMBER(MATRIX!BC294),ROUND(MATRIX!BC294/1000*RUNNING*CKWH,2),"-"),IF(ISNUMBER(MATRIX!BM294),ROUND(MATRIX!BM294/1000*RUNNING*CKWH,2),"-")),"")</f>
        <v/>
      </c>
      <c r="AR294" s="130" t="str">
        <f t="shared" si="75"/>
        <v/>
      </c>
      <c r="AT294" s="104"/>
      <c r="AU294" s="130" t="str">
        <f t="shared" si="76"/>
        <v/>
      </c>
      <c r="AW294" s="129" t="str">
        <f t="shared" si="77"/>
        <v/>
      </c>
      <c r="AX294" s="127" t="str">
        <f t="shared" si="78"/>
        <v/>
      </c>
      <c r="AZ294" s="101" t="str">
        <f>IF(ISNUMBER(M294),IF(ISNUMBER(MATRIX!BU294),M294*MATRIX!BU294,"n/a"),"")</f>
        <v/>
      </c>
      <c r="BA294" s="72"/>
      <c r="BB294" s="72" t="str">
        <f>IF(ISNUMBER(M294),IF(ISNUMBER(MATRIX!BV294*AL294),M294*MATRIX!BV294*AL294,"n/a"),"")</f>
        <v/>
      </c>
      <c r="BC294" s="72"/>
      <c r="BD294" s="100" t="str">
        <f t="shared" si="79"/>
        <v/>
      </c>
      <c r="BE294" s="96"/>
      <c r="BF294" s="157" t="str">
        <f t="shared" si="80"/>
        <v/>
      </c>
      <c r="BG294" s="158" t="str">
        <f t="shared" si="81"/>
        <v/>
      </c>
      <c r="BI294" s="85" t="str">
        <f>IF(ISNUMBER(M294),IF(ISNUMBER(MATRIX!Y294),MATRIX!Y294,"n/a"),"")</f>
        <v/>
      </c>
      <c r="BJ294" s="86" t="str">
        <f t="shared" si="82"/>
        <v/>
      </c>
    </row>
    <row r="295" spans="1:62">
      <c r="A295" s="106" t="e">
        <f>MATRIX!A295</f>
        <v>#N/A</v>
      </c>
      <c r="B295" s="11" t="e">
        <f>IF(MATRIX!B295&lt;&gt;0,MATRIX!B295,"-")</f>
        <v>#N/A</v>
      </c>
      <c r="D295" t="b">
        <f>ISNUMBER(MATRIX!G295)</f>
        <v>0</v>
      </c>
      <c r="E295" t="b">
        <f>ISNUMBER(MATRIX!H295)</f>
        <v>0</v>
      </c>
      <c r="G295" t="e">
        <f>AND(WM&lt;=MATRIX!N295,MATRIX!N295&lt;=PIU*WM)</f>
        <v>#N/A</v>
      </c>
      <c r="H295" t="e">
        <f>AND(WM&lt;=MATRIX!O295,MATRIX!O295&lt;=PIU*WM)</f>
        <v>#N/A</v>
      </c>
      <c r="J295" s="1" t="e">
        <f>IF(AND(D295,G295),CEILING(ML/MATRIX!G295,1),"")</f>
        <v>#N/A</v>
      </c>
      <c r="K295" s="1" t="e">
        <f>IF(AND(E295,H295),CEILING(ML/MATRIX!H295,1),"")</f>
        <v>#N/A</v>
      </c>
      <c r="M295" s="64" t="e">
        <f t="shared" si="71"/>
        <v>#N/A</v>
      </c>
      <c r="O295" s="62" t="str">
        <f>IF(ISNUMBER(M295),M295*MATRIX!E295,"-")</f>
        <v>-</v>
      </c>
      <c r="Q295" s="66" t="str">
        <f>IF(ISNUMBER($M295),IF(KP="kg",M295*MATRIX!CC295,M295*MATRIX!CC295*2.2),"-")</f>
        <v>-</v>
      </c>
      <c r="R295" s="65" t="str">
        <f t="shared" si="72"/>
        <v/>
      </c>
      <c r="T295" s="1" t="str">
        <f>IF(AND(VI&lt;100,ISNUMBER(M295),D295),MATRIX!N295,IF(AND(VI&gt;=100,ISNUMBER(M295),E295),MATRIX!O295,""))</f>
        <v/>
      </c>
      <c r="V295" s="70" t="str">
        <f>IF(ISNUMBER(T295),IF(VI&lt;100,T295*M295*MATRIX!G295,T295*M295*MATRIX!H295),"")</f>
        <v/>
      </c>
      <c r="X295" s="40" t="str">
        <f>IF(ISNUMBER(M295),IF(ISNUMBER(MATRIX!U295),IF(MATRIX!U295-INT(MATRIX!U295)=0,MATRIX!U295,"("&amp;MATRIX!U295&amp;")"),"n/a"),"")</f>
        <v/>
      </c>
      <c r="Y295" s="77"/>
      <c r="Z295" s="81" t="str">
        <f>IF(ISNUMBER(M295), IF(ISNUMBER(MATRIX!AZ295),M295*MATRIX!AZ295,"n/a"),"")</f>
        <v/>
      </c>
      <c r="AA295" s="77"/>
      <c r="AB295" s="83" t="str">
        <f>IF(ISNUMBER($M295), IF(ISNUMBER(MATRIX!BB295),$M295*MATRIX!BB295,"n/a"),"")</f>
        <v/>
      </c>
      <c r="AC295" s="77"/>
      <c r="AD295" s="81" t="str">
        <f>IF(ISNUMBER($M295), IF(ISNUMBER(MATRIX!BJ295),M295*MATRIX!BJ295,"n/a"),"")</f>
        <v/>
      </c>
      <c r="AE295" s="77" t="s">
        <v>434</v>
      </c>
      <c r="AF295" s="83" t="str">
        <f>IF(ISNUMBER($M295), IF(ISNUMBER(MATRIX!BL295),$M295*MATRIX!BL295,"n/a"),"")</f>
        <v/>
      </c>
      <c r="AH295" s="223" t="str">
        <f>IF(ISNUMBER($M295), IF(MV&gt;200,IF(ISNUMBER(MATRIX!CL295),MATRIX!CL295,"n/a"),IF(ISNUMBER(MATRIX!CH295),MATRIX!CH295,"n/a")),"")</f>
        <v/>
      </c>
      <c r="AI295" s="1"/>
      <c r="AJ295" s="1" t="str">
        <f>IF(ISNUMBER(M295),IF(AND(ISNUMBER('HI-Z-OUTPUT'!AV295),'HI-Z-OUTPUT'!AV295&lt;&gt;0),'HI-Z-OUTPUT'!AV295,'Hi-Z-INPUT'!$K$7*'Hi-Z-INPUT'!$K$11),"")</f>
        <v/>
      </c>
      <c r="AK295" s="1"/>
      <c r="AL295" s="161" t="str">
        <f t="shared" si="73"/>
        <v/>
      </c>
      <c r="AM295" s="1"/>
      <c r="AN295" s="124" t="str">
        <f>IF(ISNUMBER($M295),IF(MV&lt;200,IF(ISNUMBER(MATRIX!BA295),ROUND(MATRIX!BA295/1000*IDLE*CKWH,2),"-"),IF(ISNUMBER(MATRIX!BK295),ROUND(MATRIX!BK295/1000*IDLE*CKWH,2),"-")),"")</f>
        <v/>
      </c>
      <c r="AO295" s="125" t="str">
        <f t="shared" si="74"/>
        <v/>
      </c>
      <c r="AQ295" s="104" t="str">
        <f>IF(ISNUMBER($M295),IF(MV&lt;200,IF(ISNUMBER(MATRIX!BC295),ROUND(MATRIX!BC295/1000*RUNNING*CKWH,2),"-"),IF(ISNUMBER(MATRIX!BM295),ROUND(MATRIX!BM295/1000*RUNNING*CKWH,2),"-")),"")</f>
        <v/>
      </c>
      <c r="AR295" s="130" t="str">
        <f t="shared" si="75"/>
        <v/>
      </c>
      <c r="AT295" s="104"/>
      <c r="AU295" s="130" t="str">
        <f t="shared" si="76"/>
        <v/>
      </c>
      <c r="AW295" s="129" t="str">
        <f t="shared" si="77"/>
        <v/>
      </c>
      <c r="AX295" s="127" t="str">
        <f t="shared" si="78"/>
        <v/>
      </c>
      <c r="AZ295" s="101" t="str">
        <f>IF(ISNUMBER(M295),IF(ISNUMBER(MATRIX!BU295),M295*MATRIX!BU295,"n/a"),"")</f>
        <v/>
      </c>
      <c r="BA295" s="72"/>
      <c r="BB295" s="72" t="str">
        <f>IF(ISNUMBER(M295),IF(ISNUMBER(MATRIX!BV295*AL295),M295*MATRIX!BV295*AL295,"n/a"),"")</f>
        <v/>
      </c>
      <c r="BC295" s="72"/>
      <c r="BD295" s="100" t="str">
        <f t="shared" si="79"/>
        <v/>
      </c>
      <c r="BE295" s="96"/>
      <c r="BF295" s="157" t="str">
        <f t="shared" si="80"/>
        <v/>
      </c>
      <c r="BG295" s="158" t="str">
        <f t="shared" si="81"/>
        <v/>
      </c>
      <c r="BI295" s="85" t="str">
        <f>IF(ISNUMBER(M295),IF(ISNUMBER(MATRIX!Y295),MATRIX!Y295,"n/a"),"")</f>
        <v/>
      </c>
      <c r="BJ295" s="86" t="str">
        <f t="shared" si="82"/>
        <v/>
      </c>
    </row>
    <row r="296" spans="1:62">
      <c r="A296" s="106" t="e">
        <f>MATRIX!A296</f>
        <v>#N/A</v>
      </c>
      <c r="B296" s="11" t="e">
        <f>IF(MATRIX!B296&lt;&gt;0,MATRIX!B296,"-")</f>
        <v>#N/A</v>
      </c>
      <c r="D296" t="b">
        <f>ISNUMBER(MATRIX!G296)</f>
        <v>0</v>
      </c>
      <c r="E296" t="b">
        <f>ISNUMBER(MATRIX!H296)</f>
        <v>0</v>
      </c>
      <c r="G296" t="e">
        <f>AND(WM&lt;=MATRIX!N296,MATRIX!N296&lt;=PIU*WM)</f>
        <v>#N/A</v>
      </c>
      <c r="H296" t="e">
        <f>AND(WM&lt;=MATRIX!O296,MATRIX!O296&lt;=PIU*WM)</f>
        <v>#N/A</v>
      </c>
      <c r="J296" s="1" t="e">
        <f>IF(AND(D296,G296),CEILING(ML/MATRIX!G296,1),"")</f>
        <v>#N/A</v>
      </c>
      <c r="K296" s="1" t="e">
        <f>IF(AND(E296,H296),CEILING(ML/MATRIX!H296,1),"")</f>
        <v>#N/A</v>
      </c>
      <c r="M296" s="64" t="e">
        <f t="shared" si="71"/>
        <v>#N/A</v>
      </c>
      <c r="O296" s="62" t="str">
        <f>IF(ISNUMBER(M296),M296*MATRIX!E296,"-")</f>
        <v>-</v>
      </c>
      <c r="Q296" s="66" t="str">
        <f>IF(ISNUMBER($M296),IF(KP="kg",M296*MATRIX!CC296,M296*MATRIX!CC296*2.2),"-")</f>
        <v>-</v>
      </c>
      <c r="R296" s="65" t="str">
        <f t="shared" si="72"/>
        <v/>
      </c>
      <c r="T296" s="1" t="str">
        <f>IF(AND(VI&lt;100,ISNUMBER(M296),D296),MATRIX!N296,IF(AND(VI&gt;=100,ISNUMBER(M296),E296),MATRIX!O296,""))</f>
        <v/>
      </c>
      <c r="V296" s="70" t="str">
        <f>IF(ISNUMBER(T296),IF(VI&lt;100,T296*M296*MATRIX!G296,T296*M296*MATRIX!H296),"")</f>
        <v/>
      </c>
      <c r="X296" s="40" t="str">
        <f>IF(ISNUMBER(M296),IF(ISNUMBER(MATRIX!U296),IF(MATRIX!U296-INT(MATRIX!U296)=0,MATRIX!U296,"("&amp;MATRIX!U296&amp;")"),"n/a"),"")</f>
        <v/>
      </c>
      <c r="Y296" s="77"/>
      <c r="Z296" s="81" t="str">
        <f>IF(ISNUMBER(M296), IF(ISNUMBER(MATRIX!AZ296),M296*MATRIX!AZ296,"n/a"),"")</f>
        <v/>
      </c>
      <c r="AA296" s="77"/>
      <c r="AB296" s="83" t="str">
        <f>IF(ISNUMBER($M296), IF(ISNUMBER(MATRIX!BB296),$M296*MATRIX!BB296,"n/a"),"")</f>
        <v/>
      </c>
      <c r="AC296" s="77"/>
      <c r="AD296" s="81" t="str">
        <f>IF(ISNUMBER($M296), IF(ISNUMBER(MATRIX!BJ296),M296*MATRIX!BJ296,"n/a"),"")</f>
        <v/>
      </c>
      <c r="AE296" s="77" t="s">
        <v>434</v>
      </c>
      <c r="AF296" s="83" t="str">
        <f>IF(ISNUMBER($M296), IF(ISNUMBER(MATRIX!BL296),$M296*MATRIX!BL296,"n/a"),"")</f>
        <v/>
      </c>
      <c r="AH296" s="223" t="str">
        <f>IF(ISNUMBER($M296), IF(MV&gt;200,IF(ISNUMBER(MATRIX!CL296),MATRIX!CL296,"n/a"),IF(ISNUMBER(MATRIX!CH296),MATRIX!CH296,"n/a")),"")</f>
        <v/>
      </c>
      <c r="AI296" s="1"/>
      <c r="AJ296" s="1" t="str">
        <f>IF(ISNUMBER(M296),IF(AND(ISNUMBER('HI-Z-OUTPUT'!AV296),'HI-Z-OUTPUT'!AV296&lt;&gt;0),'HI-Z-OUTPUT'!AV296,'Hi-Z-INPUT'!$K$7*'Hi-Z-INPUT'!$K$11),"")</f>
        <v/>
      </c>
      <c r="AK296" s="1"/>
      <c r="AL296" s="161" t="str">
        <f t="shared" si="73"/>
        <v/>
      </c>
      <c r="AM296" s="1"/>
      <c r="AN296" s="124" t="str">
        <f>IF(ISNUMBER($M296),IF(MV&lt;200,IF(ISNUMBER(MATRIX!BA296),ROUND(MATRIX!BA296/1000*IDLE*CKWH,2),"-"),IF(ISNUMBER(MATRIX!BK296),ROUND(MATRIX!BK296/1000*IDLE*CKWH,2),"-")),"")</f>
        <v/>
      </c>
      <c r="AO296" s="125" t="str">
        <f t="shared" si="74"/>
        <v/>
      </c>
      <c r="AQ296" s="104" t="str">
        <f>IF(ISNUMBER($M296),IF(MV&lt;200,IF(ISNUMBER(MATRIX!BC296),ROUND(MATRIX!BC296/1000*RUNNING*CKWH,2),"-"),IF(ISNUMBER(MATRIX!BM296),ROUND(MATRIX!BM296/1000*RUNNING*CKWH,2),"-")),"")</f>
        <v/>
      </c>
      <c r="AR296" s="130" t="str">
        <f t="shared" si="75"/>
        <v/>
      </c>
      <c r="AT296" s="104"/>
      <c r="AU296" s="130" t="str">
        <f t="shared" si="76"/>
        <v/>
      </c>
      <c r="AW296" s="129" t="str">
        <f t="shared" si="77"/>
        <v/>
      </c>
      <c r="AX296" s="127" t="str">
        <f t="shared" si="78"/>
        <v/>
      </c>
      <c r="AZ296" s="101" t="str">
        <f>IF(ISNUMBER(M296),IF(ISNUMBER(MATRIX!BU296),M296*MATRIX!BU296,"n/a"),"")</f>
        <v/>
      </c>
      <c r="BA296" s="72"/>
      <c r="BB296" s="72" t="str">
        <f>IF(ISNUMBER(M296),IF(ISNUMBER(MATRIX!BV296*AL296),M296*MATRIX!BV296*AL296,"n/a"),"")</f>
        <v/>
      </c>
      <c r="BC296" s="72"/>
      <c r="BD296" s="100" t="str">
        <f t="shared" si="79"/>
        <v/>
      </c>
      <c r="BE296" s="96"/>
      <c r="BF296" s="157" t="str">
        <f t="shared" si="80"/>
        <v/>
      </c>
      <c r="BG296" s="158" t="str">
        <f t="shared" si="81"/>
        <v/>
      </c>
      <c r="BI296" s="85" t="str">
        <f>IF(ISNUMBER(M296),IF(ISNUMBER(MATRIX!Y296),MATRIX!Y296,"n/a"),"")</f>
        <v/>
      </c>
      <c r="BJ296" s="86" t="str">
        <f t="shared" si="82"/>
        <v/>
      </c>
    </row>
    <row r="297" spans="1:62">
      <c r="A297" s="106" t="e">
        <f>MATRIX!A297</f>
        <v>#N/A</v>
      </c>
      <c r="B297" s="11" t="e">
        <f>IF(MATRIX!B297&lt;&gt;0,MATRIX!B297,"-")</f>
        <v>#N/A</v>
      </c>
      <c r="D297" t="b">
        <f>ISNUMBER(MATRIX!G297)</f>
        <v>0</v>
      </c>
      <c r="E297" t="b">
        <f>ISNUMBER(MATRIX!H297)</f>
        <v>0</v>
      </c>
      <c r="G297" t="e">
        <f>AND(WM&lt;=MATRIX!N297,MATRIX!N297&lt;=PIU*WM)</f>
        <v>#N/A</v>
      </c>
      <c r="H297" t="e">
        <f>AND(WM&lt;=MATRIX!O297,MATRIX!O297&lt;=PIU*WM)</f>
        <v>#N/A</v>
      </c>
      <c r="J297" s="1" t="e">
        <f>IF(AND(D297,G297),CEILING(ML/MATRIX!G297,1),"")</f>
        <v>#N/A</v>
      </c>
      <c r="K297" s="1" t="e">
        <f>IF(AND(E297,H297),CEILING(ML/MATRIX!H297,1),"")</f>
        <v>#N/A</v>
      </c>
      <c r="M297" s="64" t="e">
        <f t="shared" si="71"/>
        <v>#N/A</v>
      </c>
      <c r="O297" s="62" t="str">
        <f>IF(ISNUMBER(M297),M297*MATRIX!E297,"-")</f>
        <v>-</v>
      </c>
      <c r="Q297" s="66" t="str">
        <f>IF(ISNUMBER($M297),IF(KP="kg",M297*MATRIX!CC297,M297*MATRIX!CC297*2.2),"-")</f>
        <v>-</v>
      </c>
      <c r="R297" s="65" t="str">
        <f t="shared" si="72"/>
        <v/>
      </c>
      <c r="T297" s="1" t="str">
        <f>IF(AND(VI&lt;100,ISNUMBER(M297),D297),MATRIX!N297,IF(AND(VI&gt;=100,ISNUMBER(M297),E297),MATRIX!O297,""))</f>
        <v/>
      </c>
      <c r="V297" s="70" t="str">
        <f>IF(ISNUMBER(T297),IF(VI&lt;100,T297*M297*MATRIX!G297,T297*M297*MATRIX!H297),"")</f>
        <v/>
      </c>
      <c r="X297" s="40" t="str">
        <f>IF(ISNUMBER(M297),IF(ISNUMBER(MATRIX!U297),IF(MATRIX!U297-INT(MATRIX!U297)=0,MATRIX!U297,"("&amp;MATRIX!U297&amp;")"),"n/a"),"")</f>
        <v/>
      </c>
      <c r="Y297" s="77"/>
      <c r="Z297" s="81" t="str">
        <f>IF(ISNUMBER(M297), IF(ISNUMBER(MATRIX!AZ297),M297*MATRIX!AZ297,"n/a"),"")</f>
        <v/>
      </c>
      <c r="AA297" s="77"/>
      <c r="AB297" s="83" t="str">
        <f>IF(ISNUMBER($M297), IF(ISNUMBER(MATRIX!BB297),$M297*MATRIX!BB297,"n/a"),"")</f>
        <v/>
      </c>
      <c r="AC297" s="77"/>
      <c r="AD297" s="81" t="str">
        <f>IF(ISNUMBER($M297), IF(ISNUMBER(MATRIX!BJ297),M297*MATRIX!BJ297,"n/a"),"")</f>
        <v/>
      </c>
      <c r="AE297" s="77" t="s">
        <v>434</v>
      </c>
      <c r="AF297" s="83" t="str">
        <f>IF(ISNUMBER($M297), IF(ISNUMBER(MATRIX!BL297),$M297*MATRIX!BL297,"n/a"),"")</f>
        <v/>
      </c>
      <c r="AH297" s="223" t="str">
        <f>IF(ISNUMBER($M297), IF(MV&gt;200,IF(ISNUMBER(MATRIX!CL297),MATRIX!CL297,"n/a"),IF(ISNUMBER(MATRIX!CH297),MATRIX!CH297,"n/a")),"")</f>
        <v/>
      </c>
      <c r="AI297" s="1"/>
      <c r="AJ297" s="1" t="str">
        <f>IF(ISNUMBER(M297),IF(AND(ISNUMBER('HI-Z-OUTPUT'!AV297),'HI-Z-OUTPUT'!AV297&lt;&gt;0),'HI-Z-OUTPUT'!AV297,'Hi-Z-INPUT'!$K$7*'Hi-Z-INPUT'!$K$11),"")</f>
        <v/>
      </c>
      <c r="AK297" s="1"/>
      <c r="AL297" s="161" t="str">
        <f t="shared" si="73"/>
        <v/>
      </c>
      <c r="AM297" s="1"/>
      <c r="AN297" s="124" t="str">
        <f>IF(ISNUMBER($M297),IF(MV&lt;200,IF(ISNUMBER(MATRIX!BA297),ROUND(MATRIX!BA297/1000*IDLE*CKWH,2),"-"),IF(ISNUMBER(MATRIX!BK297),ROUND(MATRIX!BK297/1000*IDLE*CKWH,2),"-")),"")</f>
        <v/>
      </c>
      <c r="AO297" s="125" t="str">
        <f t="shared" si="74"/>
        <v/>
      </c>
      <c r="AQ297" s="104" t="str">
        <f>IF(ISNUMBER($M297),IF(MV&lt;200,IF(ISNUMBER(MATRIX!BC297),ROUND(MATRIX!BC297/1000*RUNNING*CKWH,2),"-"),IF(ISNUMBER(MATRIX!BM297),ROUND(MATRIX!BM297/1000*RUNNING*CKWH,2),"-")),"")</f>
        <v/>
      </c>
      <c r="AR297" s="130" t="str">
        <f t="shared" si="75"/>
        <v/>
      </c>
      <c r="AT297" s="104"/>
      <c r="AU297" s="130" t="str">
        <f t="shared" si="76"/>
        <v/>
      </c>
      <c r="AW297" s="129" t="str">
        <f t="shared" si="77"/>
        <v/>
      </c>
      <c r="AX297" s="127" t="str">
        <f t="shared" si="78"/>
        <v/>
      </c>
      <c r="AZ297" s="101" t="str">
        <f>IF(ISNUMBER(M297),IF(ISNUMBER(MATRIX!BU297),M297*MATRIX!BU297,"n/a"),"")</f>
        <v/>
      </c>
      <c r="BA297" s="72"/>
      <c r="BB297" s="72" t="str">
        <f>IF(ISNUMBER(M297),IF(ISNUMBER(MATRIX!BV297*AL297),M297*MATRIX!BV297*AL297,"n/a"),"")</f>
        <v/>
      </c>
      <c r="BC297" s="72"/>
      <c r="BD297" s="100" t="str">
        <f t="shared" si="79"/>
        <v/>
      </c>
      <c r="BE297" s="96"/>
      <c r="BF297" s="157" t="str">
        <f t="shared" si="80"/>
        <v/>
      </c>
      <c r="BG297" s="158" t="str">
        <f t="shared" si="81"/>
        <v/>
      </c>
      <c r="BI297" s="85" t="str">
        <f>IF(ISNUMBER(M297),IF(ISNUMBER(MATRIX!Y297),MATRIX!Y297,"n/a"),"")</f>
        <v/>
      </c>
      <c r="BJ297" s="86" t="str">
        <f t="shared" si="82"/>
        <v/>
      </c>
    </row>
    <row r="298" spans="1:62">
      <c r="A298" s="106" t="e">
        <f>MATRIX!A298</f>
        <v>#N/A</v>
      </c>
      <c r="B298" s="11" t="e">
        <f>IF(MATRIX!B298&lt;&gt;0,MATRIX!B298,"-")</f>
        <v>#N/A</v>
      </c>
      <c r="D298" t="b">
        <f>ISNUMBER(MATRIX!G298)</f>
        <v>0</v>
      </c>
      <c r="E298" t="b">
        <f>ISNUMBER(MATRIX!H298)</f>
        <v>0</v>
      </c>
      <c r="G298" t="e">
        <f>AND(WM&lt;=MATRIX!N298,MATRIX!N298&lt;=PIU*WM)</f>
        <v>#N/A</v>
      </c>
      <c r="H298" t="e">
        <f>AND(WM&lt;=MATRIX!O298,MATRIX!O298&lt;=PIU*WM)</f>
        <v>#N/A</v>
      </c>
      <c r="J298" s="1" t="e">
        <f>IF(AND(D298,G298),CEILING(ML/MATRIX!G298,1),"")</f>
        <v>#N/A</v>
      </c>
      <c r="K298" s="1" t="e">
        <f>IF(AND(E298,H298),CEILING(ML/MATRIX!H298,1),"")</f>
        <v>#N/A</v>
      </c>
      <c r="M298" s="64" t="e">
        <f t="shared" si="71"/>
        <v>#N/A</v>
      </c>
      <c r="O298" s="62" t="str">
        <f>IF(ISNUMBER(M298),M298*MATRIX!E298,"-")</f>
        <v>-</v>
      </c>
      <c r="Q298" s="66" t="str">
        <f>IF(ISNUMBER($M298),IF(KP="kg",M298*MATRIX!CC298,M298*MATRIX!CC298*2.2),"-")</f>
        <v>-</v>
      </c>
      <c r="R298" s="65" t="str">
        <f t="shared" si="72"/>
        <v/>
      </c>
      <c r="T298" s="1" t="str">
        <f>IF(AND(VI&lt;100,ISNUMBER(M298),D298),MATRIX!N298,IF(AND(VI&gt;=100,ISNUMBER(M298),E298),MATRIX!O298,""))</f>
        <v/>
      </c>
      <c r="V298" s="70" t="str">
        <f>IF(ISNUMBER(T298),IF(VI&lt;100,T298*M298*MATRIX!G298,T298*M298*MATRIX!H298),"")</f>
        <v/>
      </c>
      <c r="X298" s="40" t="str">
        <f>IF(ISNUMBER(M298),IF(ISNUMBER(MATRIX!U298),IF(MATRIX!U298-INT(MATRIX!U298)=0,MATRIX!U298,"("&amp;MATRIX!U298&amp;")"),"n/a"),"")</f>
        <v/>
      </c>
      <c r="Y298" s="77"/>
      <c r="Z298" s="81" t="str">
        <f>IF(ISNUMBER(M298), IF(ISNUMBER(MATRIX!AZ298),M298*MATRIX!AZ298,"n/a"),"")</f>
        <v/>
      </c>
      <c r="AA298" s="77"/>
      <c r="AB298" s="83" t="str">
        <f>IF(ISNUMBER($M298), IF(ISNUMBER(MATRIX!BB298),$M298*MATRIX!BB298,"n/a"),"")</f>
        <v/>
      </c>
      <c r="AC298" s="77"/>
      <c r="AD298" s="81" t="str">
        <f>IF(ISNUMBER($M298), IF(ISNUMBER(MATRIX!BJ298),M298*MATRIX!BJ298,"n/a"),"")</f>
        <v/>
      </c>
      <c r="AE298" s="77" t="s">
        <v>434</v>
      </c>
      <c r="AF298" s="83" t="str">
        <f>IF(ISNUMBER($M298), IF(ISNUMBER(MATRIX!BL298),$M298*MATRIX!BL298,"n/a"),"")</f>
        <v/>
      </c>
      <c r="AH298" s="223" t="str">
        <f>IF(ISNUMBER($M298), IF(MV&gt;200,IF(ISNUMBER(MATRIX!CL298),MATRIX!CL298,"n/a"),IF(ISNUMBER(MATRIX!CH298),MATRIX!CH298,"n/a")),"")</f>
        <v/>
      </c>
      <c r="AI298" s="1"/>
      <c r="AJ298" s="1" t="str">
        <f>IF(ISNUMBER(M298),IF(AND(ISNUMBER('HI-Z-OUTPUT'!AV298),'HI-Z-OUTPUT'!AV298&lt;&gt;0),'HI-Z-OUTPUT'!AV298,'Hi-Z-INPUT'!$K$7*'Hi-Z-INPUT'!$K$11),"")</f>
        <v/>
      </c>
      <c r="AK298" s="1"/>
      <c r="AL298" s="161" t="str">
        <f t="shared" si="73"/>
        <v/>
      </c>
      <c r="AM298" s="1"/>
      <c r="AN298" s="124" t="str">
        <f>IF(ISNUMBER($M298),IF(MV&lt;200,IF(ISNUMBER(MATRIX!BA298),ROUND(MATRIX!BA298/1000*IDLE*CKWH,2),"-"),IF(ISNUMBER(MATRIX!BK298),ROUND(MATRIX!BK298/1000*IDLE*CKWH,2),"-")),"")</f>
        <v/>
      </c>
      <c r="AO298" s="125" t="str">
        <f t="shared" si="74"/>
        <v/>
      </c>
      <c r="AQ298" s="104" t="str">
        <f>IF(ISNUMBER($M298),IF(MV&lt;200,IF(ISNUMBER(MATRIX!BC298),ROUND(MATRIX!BC298/1000*RUNNING*CKWH,2),"-"),IF(ISNUMBER(MATRIX!BM298),ROUND(MATRIX!BM298/1000*RUNNING*CKWH,2),"-")),"")</f>
        <v/>
      </c>
      <c r="AR298" s="130" t="str">
        <f t="shared" si="75"/>
        <v/>
      </c>
      <c r="AT298" s="104"/>
      <c r="AU298" s="130" t="str">
        <f t="shared" si="76"/>
        <v/>
      </c>
      <c r="AW298" s="129" t="str">
        <f t="shared" si="77"/>
        <v/>
      </c>
      <c r="AX298" s="127" t="str">
        <f t="shared" si="78"/>
        <v/>
      </c>
      <c r="AZ298" s="101" t="str">
        <f>IF(ISNUMBER(M298),IF(ISNUMBER(MATRIX!BU298),M298*MATRIX!BU298,"n/a"),"")</f>
        <v/>
      </c>
      <c r="BA298" s="72"/>
      <c r="BB298" s="72" t="str">
        <f>IF(ISNUMBER(M298),IF(ISNUMBER(MATRIX!BV298*AL298),M298*MATRIX!BV298*AL298,"n/a"),"")</f>
        <v/>
      </c>
      <c r="BC298" s="72"/>
      <c r="BD298" s="100" t="str">
        <f t="shared" si="79"/>
        <v/>
      </c>
      <c r="BE298" s="96"/>
      <c r="BF298" s="157" t="str">
        <f t="shared" si="80"/>
        <v/>
      </c>
      <c r="BG298" s="158" t="str">
        <f t="shared" si="81"/>
        <v/>
      </c>
      <c r="BI298" s="85" t="str">
        <f>IF(ISNUMBER(M298),IF(ISNUMBER(MATRIX!Y298),MATRIX!Y298,"n/a"),"")</f>
        <v/>
      </c>
      <c r="BJ298" s="86" t="str">
        <f t="shared" si="82"/>
        <v/>
      </c>
    </row>
    <row r="299" spans="1:62">
      <c r="A299" s="106" t="e">
        <f>MATRIX!A299</f>
        <v>#N/A</v>
      </c>
      <c r="B299" s="11" t="e">
        <f>IF(MATRIX!B299&lt;&gt;0,MATRIX!B299,"-")</f>
        <v>#N/A</v>
      </c>
      <c r="D299" t="b">
        <f>ISNUMBER(MATRIX!G299)</f>
        <v>0</v>
      </c>
      <c r="E299" t="b">
        <f>ISNUMBER(MATRIX!H299)</f>
        <v>0</v>
      </c>
      <c r="G299" t="e">
        <f>AND(WM&lt;=MATRIX!N299,MATRIX!N299&lt;=PIU*WM)</f>
        <v>#N/A</v>
      </c>
      <c r="H299" t="e">
        <f>AND(WM&lt;=MATRIX!O299,MATRIX!O299&lt;=PIU*WM)</f>
        <v>#N/A</v>
      </c>
      <c r="J299" s="1" t="e">
        <f>IF(AND(D299,G299),CEILING(ML/MATRIX!G299,1),"")</f>
        <v>#N/A</v>
      </c>
      <c r="K299" s="1" t="e">
        <f>IF(AND(E299,H299),CEILING(ML/MATRIX!H299,1),"")</f>
        <v>#N/A</v>
      </c>
      <c r="M299" s="64" t="e">
        <f t="shared" si="71"/>
        <v>#N/A</v>
      </c>
      <c r="O299" s="62" t="str">
        <f>IF(ISNUMBER(M299),M299*MATRIX!E299,"-")</f>
        <v>-</v>
      </c>
      <c r="Q299" s="66" t="str">
        <f>IF(ISNUMBER($M299),IF(KP="kg",M299*MATRIX!CC299,M299*MATRIX!CC299*2.2),"-")</f>
        <v>-</v>
      </c>
      <c r="R299" s="65" t="str">
        <f t="shared" si="72"/>
        <v/>
      </c>
      <c r="T299" s="1" t="str">
        <f>IF(AND(VI&lt;100,ISNUMBER(M299),D299),MATRIX!N299,IF(AND(VI&gt;=100,ISNUMBER(M299),E299),MATRIX!O299,""))</f>
        <v/>
      </c>
      <c r="V299" s="70" t="str">
        <f>IF(ISNUMBER(T299),IF(VI&lt;100,T299*M299*MATRIX!G299,T299*M299*MATRIX!H299),"")</f>
        <v/>
      </c>
      <c r="X299" s="40" t="str">
        <f>IF(ISNUMBER(M299),IF(ISNUMBER(MATRIX!U299),IF(MATRIX!U299-INT(MATRIX!U299)=0,MATRIX!U299,"("&amp;MATRIX!U299&amp;")"),"n/a"),"")</f>
        <v/>
      </c>
      <c r="Y299" s="77"/>
      <c r="Z299" s="81" t="str">
        <f>IF(ISNUMBER(M299), IF(ISNUMBER(MATRIX!AZ299),M299*MATRIX!AZ299,"n/a"),"")</f>
        <v/>
      </c>
      <c r="AA299" s="77"/>
      <c r="AB299" s="83" t="str">
        <f>IF(ISNUMBER($M299), IF(ISNUMBER(MATRIX!BB299),$M299*MATRIX!BB299,"n/a"),"")</f>
        <v/>
      </c>
      <c r="AC299" s="77"/>
      <c r="AD299" s="81" t="str">
        <f>IF(ISNUMBER($M299), IF(ISNUMBER(MATRIX!BJ299),M299*MATRIX!BJ299,"n/a"),"")</f>
        <v/>
      </c>
      <c r="AE299" s="77" t="s">
        <v>434</v>
      </c>
      <c r="AF299" s="83" t="str">
        <f>IF(ISNUMBER($M299), IF(ISNUMBER(MATRIX!BL299),$M299*MATRIX!BL299,"n/a"),"")</f>
        <v/>
      </c>
      <c r="AH299" s="223" t="str">
        <f>IF(ISNUMBER($M299), IF(MV&gt;200,IF(ISNUMBER(MATRIX!CL299),MATRIX!CL299,"n/a"),IF(ISNUMBER(MATRIX!CH299),MATRIX!CH299,"n/a")),"")</f>
        <v/>
      </c>
      <c r="AI299" s="1"/>
      <c r="AJ299" s="1" t="str">
        <f>IF(ISNUMBER(M299),IF(AND(ISNUMBER('HI-Z-OUTPUT'!AV299),'HI-Z-OUTPUT'!AV299&lt;&gt;0),'HI-Z-OUTPUT'!AV299,'Hi-Z-INPUT'!$K$7*'Hi-Z-INPUT'!$K$11),"")</f>
        <v/>
      </c>
      <c r="AK299" s="1"/>
      <c r="AL299" s="161" t="str">
        <f t="shared" si="73"/>
        <v/>
      </c>
      <c r="AM299" s="1"/>
      <c r="AN299" s="124" t="str">
        <f>IF(ISNUMBER($M299),IF(MV&lt;200,IF(ISNUMBER(MATRIX!BA299),ROUND(MATRIX!BA299/1000*IDLE*CKWH,2),"-"),IF(ISNUMBER(MATRIX!BK299),ROUND(MATRIX!BK299/1000*IDLE*CKWH,2),"-")),"")</f>
        <v/>
      </c>
      <c r="AO299" s="125" t="str">
        <f t="shared" si="74"/>
        <v/>
      </c>
      <c r="AQ299" s="104" t="str">
        <f>IF(ISNUMBER($M299),IF(MV&lt;200,IF(ISNUMBER(MATRIX!BC299),ROUND(MATRIX!BC299/1000*RUNNING*CKWH,2),"-"),IF(ISNUMBER(MATRIX!BM299),ROUND(MATRIX!BM299/1000*RUNNING*CKWH,2),"-")),"")</f>
        <v/>
      </c>
      <c r="AR299" s="130" t="str">
        <f t="shared" si="75"/>
        <v/>
      </c>
      <c r="AT299" s="104"/>
      <c r="AU299" s="130" t="str">
        <f t="shared" si="76"/>
        <v/>
      </c>
      <c r="AW299" s="129" t="str">
        <f t="shared" si="77"/>
        <v/>
      </c>
      <c r="AX299" s="127" t="str">
        <f t="shared" si="78"/>
        <v/>
      </c>
      <c r="AZ299" s="101" t="str">
        <f>IF(ISNUMBER(M299),IF(ISNUMBER(MATRIX!BU299),M299*MATRIX!BU299,"n/a"),"")</f>
        <v/>
      </c>
      <c r="BA299" s="72"/>
      <c r="BB299" s="72" t="str">
        <f>IF(ISNUMBER(M299),IF(ISNUMBER(MATRIX!BV299*AL299),M299*MATRIX!BV299*AL299,"n/a"),"")</f>
        <v/>
      </c>
      <c r="BC299" s="72"/>
      <c r="BD299" s="100" t="str">
        <f t="shared" si="79"/>
        <v/>
      </c>
      <c r="BE299" s="96"/>
      <c r="BF299" s="157" t="str">
        <f t="shared" si="80"/>
        <v/>
      </c>
      <c r="BG299" s="158" t="str">
        <f t="shared" si="81"/>
        <v/>
      </c>
      <c r="BI299" s="85" t="str">
        <f>IF(ISNUMBER(M299),IF(ISNUMBER(MATRIX!Y299),MATRIX!Y299,"n/a"),"")</f>
        <v/>
      </c>
      <c r="BJ299" s="86" t="str">
        <f t="shared" si="82"/>
        <v/>
      </c>
    </row>
    <row r="300" spans="1:62">
      <c r="A300" s="106" t="e">
        <f>MATRIX!A300</f>
        <v>#N/A</v>
      </c>
      <c r="B300" s="11" t="e">
        <f>IF(MATRIX!B300&lt;&gt;0,MATRIX!B300,"-")</f>
        <v>#N/A</v>
      </c>
      <c r="D300" t="b">
        <f>ISNUMBER(MATRIX!G300)</f>
        <v>0</v>
      </c>
      <c r="E300" t="b">
        <f>ISNUMBER(MATRIX!H300)</f>
        <v>0</v>
      </c>
      <c r="G300" t="e">
        <f>AND(WM&lt;=MATRIX!N300,MATRIX!N300&lt;=PIU*WM)</f>
        <v>#N/A</v>
      </c>
      <c r="H300" t="e">
        <f>AND(WM&lt;=MATRIX!O300,MATRIX!O300&lt;=PIU*WM)</f>
        <v>#N/A</v>
      </c>
      <c r="J300" s="1" t="e">
        <f>IF(AND(D300,G300),CEILING(ML/MATRIX!G300,1),"")</f>
        <v>#N/A</v>
      </c>
      <c r="K300" s="1" t="e">
        <f>IF(AND(E300,H300),CEILING(ML/MATRIX!H300,1),"")</f>
        <v>#N/A</v>
      </c>
      <c r="M300" s="64" t="e">
        <f t="shared" si="71"/>
        <v>#N/A</v>
      </c>
      <c r="O300" s="62" t="str">
        <f>IF(ISNUMBER(M300),M300*MATRIX!E300,"-")</f>
        <v>-</v>
      </c>
      <c r="Q300" s="66" t="str">
        <f>IF(ISNUMBER($M300),IF(KP="kg",M300*MATRIX!CC300,M300*MATRIX!CC300*2.2),"-")</f>
        <v>-</v>
      </c>
      <c r="R300" s="65" t="str">
        <f t="shared" si="72"/>
        <v/>
      </c>
      <c r="T300" s="1" t="str">
        <f>IF(AND(VI&lt;100,ISNUMBER(M300),D300),MATRIX!N300,IF(AND(VI&gt;=100,ISNUMBER(M300),E300),MATRIX!O300,""))</f>
        <v/>
      </c>
      <c r="V300" s="70" t="str">
        <f>IF(ISNUMBER(T300),IF(VI&lt;100,T300*M300*MATRIX!G300,T300*M300*MATRIX!H300),"")</f>
        <v/>
      </c>
      <c r="X300" s="40" t="str">
        <f>IF(ISNUMBER(M300),IF(ISNUMBER(MATRIX!U300),IF(MATRIX!U300-INT(MATRIX!U300)=0,MATRIX!U300,"("&amp;MATRIX!U300&amp;")"),"n/a"),"")</f>
        <v/>
      </c>
      <c r="Y300" s="77"/>
      <c r="Z300" s="81" t="str">
        <f>IF(ISNUMBER(M300), IF(ISNUMBER(MATRIX!AZ300),M300*MATRIX!AZ300,"n/a"),"")</f>
        <v/>
      </c>
      <c r="AA300" s="77"/>
      <c r="AB300" s="83" t="str">
        <f>IF(ISNUMBER($M300), IF(ISNUMBER(MATRIX!BB300),$M300*MATRIX!BB300,"n/a"),"")</f>
        <v/>
      </c>
      <c r="AC300" s="77"/>
      <c r="AD300" s="81" t="str">
        <f>IF(ISNUMBER($M300), IF(ISNUMBER(MATRIX!BJ300),M300*MATRIX!BJ300,"n/a"),"")</f>
        <v/>
      </c>
      <c r="AE300" s="77" t="s">
        <v>434</v>
      </c>
      <c r="AF300" s="83" t="str">
        <f>IF(ISNUMBER($M300), IF(ISNUMBER(MATRIX!BL300),$M300*MATRIX!BL300,"n/a"),"")</f>
        <v/>
      </c>
      <c r="AH300" s="223" t="str">
        <f>IF(ISNUMBER($M300), IF(MV&gt;200,IF(ISNUMBER(MATRIX!CL300),MATRIX!CL300,"n/a"),IF(ISNUMBER(MATRIX!CH300),MATRIX!CH300,"n/a")),"")</f>
        <v/>
      </c>
      <c r="AI300" s="1"/>
      <c r="AJ300" s="1" t="str">
        <f>IF(ISNUMBER(M300),IF(AND(ISNUMBER('HI-Z-OUTPUT'!AV300),'HI-Z-OUTPUT'!AV300&lt;&gt;0),'HI-Z-OUTPUT'!AV300,'Hi-Z-INPUT'!$K$7*'Hi-Z-INPUT'!$K$11),"")</f>
        <v/>
      </c>
      <c r="AK300" s="1"/>
      <c r="AL300" s="161" t="str">
        <f t="shared" si="73"/>
        <v/>
      </c>
      <c r="AM300" s="1"/>
      <c r="AN300" s="124" t="str">
        <f>IF(ISNUMBER($M300),IF(MV&lt;200,IF(ISNUMBER(MATRIX!BA300),ROUND(MATRIX!BA300/1000*IDLE*CKWH,2),"-"),IF(ISNUMBER(MATRIX!BK300),ROUND(MATRIX!BK300/1000*IDLE*CKWH,2),"-")),"")</f>
        <v/>
      </c>
      <c r="AO300" s="125" t="str">
        <f t="shared" si="74"/>
        <v/>
      </c>
      <c r="AQ300" s="104" t="str">
        <f>IF(ISNUMBER($M300),IF(MV&lt;200,IF(ISNUMBER(MATRIX!BC300),ROUND(MATRIX!BC300/1000*RUNNING*CKWH,2),"-"),IF(ISNUMBER(MATRIX!BM300),ROUND(MATRIX!BM300/1000*RUNNING*CKWH,2),"-")),"")</f>
        <v/>
      </c>
      <c r="AR300" s="130" t="str">
        <f t="shared" si="75"/>
        <v/>
      </c>
      <c r="AT300" s="104"/>
      <c r="AU300" s="130" t="str">
        <f t="shared" si="76"/>
        <v/>
      </c>
      <c r="AW300" s="129" t="str">
        <f t="shared" si="77"/>
        <v/>
      </c>
      <c r="AX300" s="127" t="str">
        <f t="shared" si="78"/>
        <v/>
      </c>
      <c r="AZ300" s="101" t="str">
        <f>IF(ISNUMBER(M300),IF(ISNUMBER(MATRIX!BU300),M300*MATRIX!BU300,"n/a"),"")</f>
        <v/>
      </c>
      <c r="BA300" s="72"/>
      <c r="BB300" s="72" t="str">
        <f>IF(ISNUMBER(M300),IF(ISNUMBER(MATRIX!BV300*AL300),M300*MATRIX!BV300*AL300,"n/a"),"")</f>
        <v/>
      </c>
      <c r="BC300" s="72"/>
      <c r="BD300" s="100" t="str">
        <f t="shared" si="79"/>
        <v/>
      </c>
      <c r="BE300" s="96"/>
      <c r="BF300" s="157" t="str">
        <f t="shared" si="80"/>
        <v/>
      </c>
      <c r="BG300" s="158" t="str">
        <f t="shared" si="81"/>
        <v/>
      </c>
      <c r="BI300" s="85" t="str">
        <f>IF(ISNUMBER(M300),IF(ISNUMBER(MATRIX!Y300),MATRIX!Y300,"n/a"),"")</f>
        <v/>
      </c>
      <c r="BJ300" s="86" t="str">
        <f t="shared" si="82"/>
        <v/>
      </c>
    </row>
    <row r="301" spans="1:62">
      <c r="A301" s="106" t="e">
        <f>MATRIX!A301</f>
        <v>#N/A</v>
      </c>
      <c r="B301" s="11" t="e">
        <f>IF(MATRIX!B301&lt;&gt;0,MATRIX!B301,"-")</f>
        <v>#N/A</v>
      </c>
      <c r="D301" t="b">
        <f>ISNUMBER(MATRIX!G301)</f>
        <v>0</v>
      </c>
      <c r="E301" t="b">
        <f>ISNUMBER(MATRIX!H301)</f>
        <v>0</v>
      </c>
      <c r="G301" t="e">
        <f>AND(WM&lt;=MATRIX!N301,MATRIX!N301&lt;=PIU*WM)</f>
        <v>#N/A</v>
      </c>
      <c r="H301" t="e">
        <f>AND(WM&lt;=MATRIX!O301,MATRIX!O301&lt;=PIU*WM)</f>
        <v>#N/A</v>
      </c>
      <c r="J301" s="1" t="e">
        <f>IF(AND(D301,G301),CEILING(ML/MATRIX!G301,1),"")</f>
        <v>#N/A</v>
      </c>
      <c r="K301" s="1" t="e">
        <f>IF(AND(E301,H301),CEILING(ML/MATRIX!H301,1),"")</f>
        <v>#N/A</v>
      </c>
      <c r="M301" s="64" t="e">
        <f t="shared" si="71"/>
        <v>#N/A</v>
      </c>
      <c r="O301" s="62" t="str">
        <f>IF(ISNUMBER(M301),M301*MATRIX!E301,"-")</f>
        <v>-</v>
      </c>
      <c r="Q301" s="66" t="str">
        <f>IF(ISNUMBER($M301),IF(KP="kg",M301*MATRIX!CC301,M301*MATRIX!CC301*2.2),"-")</f>
        <v>-</v>
      </c>
      <c r="R301" s="65" t="str">
        <f t="shared" si="72"/>
        <v/>
      </c>
      <c r="T301" s="1" t="str">
        <f>IF(AND(VI&lt;100,ISNUMBER(M301),D301),MATRIX!N301,IF(AND(VI&gt;=100,ISNUMBER(M301),E301),MATRIX!O301,""))</f>
        <v/>
      </c>
      <c r="V301" s="70" t="str">
        <f>IF(ISNUMBER(T301),IF(VI&lt;100,T301*M301*MATRIX!G301,T301*M301*MATRIX!H301),"")</f>
        <v/>
      </c>
      <c r="X301" s="40" t="str">
        <f>IF(ISNUMBER(M301),IF(ISNUMBER(MATRIX!U301),IF(MATRIX!U301-INT(MATRIX!U301)=0,MATRIX!U301,"("&amp;MATRIX!U301&amp;")"),"n/a"),"")</f>
        <v/>
      </c>
      <c r="Y301" s="77"/>
      <c r="Z301" s="81" t="str">
        <f>IF(ISNUMBER(M301), IF(ISNUMBER(MATRIX!AZ301),M301*MATRIX!AZ301,"n/a"),"")</f>
        <v/>
      </c>
      <c r="AA301" s="77"/>
      <c r="AB301" s="83" t="str">
        <f>IF(ISNUMBER($M301), IF(ISNUMBER(MATRIX!BB301),$M301*MATRIX!BB301,"n/a"),"")</f>
        <v/>
      </c>
      <c r="AC301" s="77"/>
      <c r="AD301" s="81" t="str">
        <f>IF(ISNUMBER($M301), IF(ISNUMBER(MATRIX!BJ301),M301*MATRIX!BJ301,"n/a"),"")</f>
        <v/>
      </c>
      <c r="AE301" s="77" t="s">
        <v>434</v>
      </c>
      <c r="AF301" s="83" t="str">
        <f>IF(ISNUMBER($M301), IF(ISNUMBER(MATRIX!BL301),$M301*MATRIX!BL301,"n/a"),"")</f>
        <v/>
      </c>
      <c r="AH301" s="223" t="str">
        <f>IF(ISNUMBER($M301), IF(MV&gt;200,IF(ISNUMBER(MATRIX!CL301),MATRIX!CL301,"n/a"),IF(ISNUMBER(MATRIX!CH301),MATRIX!CH301,"n/a")),"")</f>
        <v/>
      </c>
      <c r="AI301" s="1"/>
      <c r="AJ301" s="1" t="str">
        <f>IF(ISNUMBER(M301),IF(AND(ISNUMBER('HI-Z-OUTPUT'!AV301),'HI-Z-OUTPUT'!AV301&lt;&gt;0),'HI-Z-OUTPUT'!AV301,'Hi-Z-INPUT'!$K$7*'Hi-Z-INPUT'!$K$11),"")</f>
        <v/>
      </c>
      <c r="AK301" s="1"/>
      <c r="AL301" s="161" t="str">
        <f t="shared" si="73"/>
        <v/>
      </c>
      <c r="AM301" s="1"/>
      <c r="AN301" s="124" t="str">
        <f>IF(ISNUMBER($M301),IF(MV&lt;200,IF(ISNUMBER(MATRIX!BA301),ROUND(MATRIX!BA301/1000*IDLE*CKWH,2),"-"),IF(ISNUMBER(MATRIX!BK301),ROUND(MATRIX!BK301/1000*IDLE*CKWH,2),"-")),"")</f>
        <v/>
      </c>
      <c r="AO301" s="125" t="str">
        <f t="shared" si="74"/>
        <v/>
      </c>
      <c r="AQ301" s="104" t="str">
        <f>IF(ISNUMBER($M301),IF(MV&lt;200,IF(ISNUMBER(MATRIX!BC301),ROUND(MATRIX!BC301/1000*RUNNING*CKWH,2),"-"),IF(ISNUMBER(MATRIX!BM301),ROUND(MATRIX!BM301/1000*RUNNING*CKWH,2),"-")),"")</f>
        <v/>
      </c>
      <c r="AR301" s="130" t="str">
        <f t="shared" si="75"/>
        <v/>
      </c>
      <c r="AT301" s="104"/>
      <c r="AU301" s="130" t="str">
        <f t="shared" si="76"/>
        <v/>
      </c>
      <c r="AW301" s="129" t="str">
        <f t="shared" si="77"/>
        <v/>
      </c>
      <c r="AX301" s="127" t="str">
        <f t="shared" si="78"/>
        <v/>
      </c>
      <c r="AZ301" s="101" t="str">
        <f>IF(ISNUMBER(M301),IF(ISNUMBER(MATRIX!BU301),M301*MATRIX!BU301,"n/a"),"")</f>
        <v/>
      </c>
      <c r="BA301" s="72"/>
      <c r="BB301" s="72" t="str">
        <f>IF(ISNUMBER(M301),IF(ISNUMBER(MATRIX!BV301*AL301),M301*MATRIX!BV301*AL301,"n/a"),"")</f>
        <v/>
      </c>
      <c r="BC301" s="72"/>
      <c r="BD301" s="100" t="str">
        <f t="shared" si="79"/>
        <v/>
      </c>
      <c r="BE301" s="96"/>
      <c r="BF301" s="157" t="str">
        <f t="shared" si="80"/>
        <v/>
      </c>
      <c r="BG301" s="158" t="str">
        <f t="shared" si="81"/>
        <v/>
      </c>
      <c r="BI301" s="85" t="str">
        <f>IF(ISNUMBER(M301),IF(ISNUMBER(MATRIX!Y301),MATRIX!Y301,"n/a"),"")</f>
        <v/>
      </c>
      <c r="BJ301" s="86" t="str">
        <f t="shared" si="82"/>
        <v/>
      </c>
    </row>
    <row r="302" spans="1:62">
      <c r="A302" s="106" t="e">
        <f>MATRIX!A302</f>
        <v>#N/A</v>
      </c>
      <c r="B302" s="11" t="e">
        <f>IF(MATRIX!B302&lt;&gt;0,MATRIX!B302,"-")</f>
        <v>#N/A</v>
      </c>
      <c r="D302" t="b">
        <f>ISNUMBER(MATRIX!G302)</f>
        <v>0</v>
      </c>
      <c r="E302" t="b">
        <f>ISNUMBER(MATRIX!H302)</f>
        <v>0</v>
      </c>
      <c r="G302" t="e">
        <f>AND(WM&lt;=MATRIX!N302,MATRIX!N302&lt;=PIU*WM)</f>
        <v>#N/A</v>
      </c>
      <c r="H302" t="e">
        <f>AND(WM&lt;=MATRIX!O302,MATRIX!O302&lt;=PIU*WM)</f>
        <v>#N/A</v>
      </c>
      <c r="J302" s="1" t="e">
        <f>IF(AND(D302,G302),CEILING(ML/MATRIX!G302,1),"")</f>
        <v>#N/A</v>
      </c>
      <c r="K302" s="1" t="e">
        <f>IF(AND(E302,H302),CEILING(ML/MATRIX!H302,1),"")</f>
        <v>#N/A</v>
      </c>
      <c r="M302" s="64" t="e">
        <f t="shared" si="71"/>
        <v>#N/A</v>
      </c>
      <c r="O302" s="62" t="str">
        <f>IF(ISNUMBER(M302),M302*MATRIX!E302,"-")</f>
        <v>-</v>
      </c>
      <c r="Q302" s="66" t="str">
        <f>IF(ISNUMBER($M302),IF(KP="kg",M302*MATRIX!CC302,M302*MATRIX!CC302*2.2),"-")</f>
        <v>-</v>
      </c>
      <c r="R302" s="65" t="str">
        <f t="shared" si="72"/>
        <v/>
      </c>
      <c r="T302" s="1" t="str">
        <f>IF(AND(VI&lt;100,ISNUMBER(M302),D302),MATRIX!N302,IF(AND(VI&gt;=100,ISNUMBER(M302),E302),MATRIX!O302,""))</f>
        <v/>
      </c>
      <c r="V302" s="70" t="str">
        <f>IF(ISNUMBER(T302),IF(VI&lt;100,T302*M302*MATRIX!G302,T302*M302*MATRIX!H302),"")</f>
        <v/>
      </c>
      <c r="X302" s="40" t="str">
        <f>IF(ISNUMBER(M302),IF(ISNUMBER(MATRIX!U302),IF(MATRIX!U302-INT(MATRIX!U302)=0,MATRIX!U302,"("&amp;MATRIX!U302&amp;")"),"n/a"),"")</f>
        <v/>
      </c>
      <c r="Y302" s="77"/>
      <c r="Z302" s="81" t="str">
        <f>IF(ISNUMBER(M302), IF(ISNUMBER(MATRIX!AZ302),M302*MATRIX!AZ302,"n/a"),"")</f>
        <v/>
      </c>
      <c r="AA302" s="77"/>
      <c r="AB302" s="83" t="str">
        <f>IF(ISNUMBER($M302), IF(ISNUMBER(MATRIX!BB302),$M302*MATRIX!BB302,"n/a"),"")</f>
        <v/>
      </c>
      <c r="AC302" s="77"/>
      <c r="AD302" s="81" t="str">
        <f>IF(ISNUMBER($M302), IF(ISNUMBER(MATRIX!BJ302),M302*MATRIX!BJ302,"n/a"),"")</f>
        <v/>
      </c>
      <c r="AE302" s="77" t="s">
        <v>434</v>
      </c>
      <c r="AF302" s="83" t="str">
        <f>IF(ISNUMBER($M302), IF(ISNUMBER(MATRIX!BL302),$M302*MATRIX!BL302,"n/a"),"")</f>
        <v/>
      </c>
      <c r="AH302" s="223" t="str">
        <f>IF(ISNUMBER($M302), IF(MV&gt;200,IF(ISNUMBER(MATRIX!CL302),MATRIX!CL302,"n/a"),IF(ISNUMBER(MATRIX!CH302),MATRIX!CH302,"n/a")),"")</f>
        <v/>
      </c>
      <c r="AI302" s="1"/>
      <c r="AJ302" s="1" t="str">
        <f>IF(ISNUMBER(M302),IF(AND(ISNUMBER('HI-Z-OUTPUT'!AV302),'HI-Z-OUTPUT'!AV302&lt;&gt;0),'HI-Z-OUTPUT'!AV302,'Hi-Z-INPUT'!$K$7*'Hi-Z-INPUT'!$K$11),"")</f>
        <v/>
      </c>
      <c r="AK302" s="1"/>
      <c r="AL302" s="161" t="str">
        <f t="shared" si="73"/>
        <v/>
      </c>
      <c r="AM302" s="1"/>
      <c r="AN302" s="124" t="str">
        <f>IF(ISNUMBER($M302),IF(MV&lt;200,IF(ISNUMBER(MATRIX!BA302),ROUND(MATRIX!BA302/1000*IDLE*CKWH,2),"-"),IF(ISNUMBER(MATRIX!BK302),ROUND(MATRIX!BK302/1000*IDLE*CKWH,2),"-")),"")</f>
        <v/>
      </c>
      <c r="AO302" s="125" t="str">
        <f t="shared" si="74"/>
        <v/>
      </c>
      <c r="AQ302" s="104" t="str">
        <f>IF(ISNUMBER($M302),IF(MV&lt;200,IF(ISNUMBER(MATRIX!BC302),ROUND(MATRIX!BC302/1000*RUNNING*CKWH,2),"-"),IF(ISNUMBER(MATRIX!BM302),ROUND(MATRIX!BM302/1000*RUNNING*CKWH,2),"-")),"")</f>
        <v/>
      </c>
      <c r="AR302" s="130" t="str">
        <f t="shared" si="75"/>
        <v/>
      </c>
      <c r="AT302" s="104"/>
      <c r="AU302" s="130" t="str">
        <f t="shared" si="76"/>
        <v/>
      </c>
      <c r="AW302" s="129" t="str">
        <f t="shared" si="77"/>
        <v/>
      </c>
      <c r="AX302" s="127" t="str">
        <f t="shared" si="78"/>
        <v/>
      </c>
      <c r="AZ302" s="101" t="str">
        <f>IF(ISNUMBER(M302),IF(ISNUMBER(MATRIX!BU302),M302*MATRIX!BU302,"n/a"),"")</f>
        <v/>
      </c>
      <c r="BA302" s="72"/>
      <c r="BB302" s="72" t="str">
        <f>IF(ISNUMBER(M302),IF(ISNUMBER(MATRIX!BV302*AL302),M302*MATRIX!BV302*AL302,"n/a"),"")</f>
        <v/>
      </c>
      <c r="BC302" s="72"/>
      <c r="BD302" s="100" t="str">
        <f t="shared" si="79"/>
        <v/>
      </c>
      <c r="BE302" s="96"/>
      <c r="BF302" s="157" t="str">
        <f t="shared" si="80"/>
        <v/>
      </c>
      <c r="BG302" s="158" t="str">
        <f t="shared" si="81"/>
        <v/>
      </c>
      <c r="BI302" s="85" t="str">
        <f>IF(ISNUMBER(M302),IF(ISNUMBER(MATRIX!Y302),MATRIX!Y302,"n/a"),"")</f>
        <v/>
      </c>
      <c r="BJ302" s="86" t="str">
        <f t="shared" si="82"/>
        <v/>
      </c>
    </row>
    <row r="303" spans="1:62">
      <c r="A303" s="106" t="e">
        <f>MATRIX!A303</f>
        <v>#N/A</v>
      </c>
      <c r="B303" s="11" t="e">
        <f>IF(MATRIX!B303&lt;&gt;0,MATRIX!B303,"-")</f>
        <v>#N/A</v>
      </c>
      <c r="D303" t="b">
        <f>ISNUMBER(MATRIX!G303)</f>
        <v>0</v>
      </c>
      <c r="E303" t="b">
        <f>ISNUMBER(MATRIX!H303)</f>
        <v>0</v>
      </c>
      <c r="G303" t="e">
        <f>AND(WM&lt;=MATRIX!N303,MATRIX!N303&lt;=PIU*WM)</f>
        <v>#N/A</v>
      </c>
      <c r="H303" t="e">
        <f>AND(WM&lt;=MATRIX!O303,MATRIX!O303&lt;=PIU*WM)</f>
        <v>#N/A</v>
      </c>
      <c r="J303" s="1" t="e">
        <f>IF(AND(D303,G303),CEILING(ML/MATRIX!G303,1),"")</f>
        <v>#N/A</v>
      </c>
      <c r="K303" s="1" t="e">
        <f>IF(AND(E303,H303),CEILING(ML/MATRIX!H303,1),"")</f>
        <v>#N/A</v>
      </c>
      <c r="M303" s="64" t="e">
        <f t="shared" si="71"/>
        <v>#N/A</v>
      </c>
      <c r="O303" s="62" t="str">
        <f>IF(ISNUMBER(M303),M303*MATRIX!E303,"-")</f>
        <v>-</v>
      </c>
      <c r="Q303" s="66" t="str">
        <f>IF(ISNUMBER($M303),IF(KP="kg",M303*MATRIX!CC303,M303*MATRIX!CC303*2.2),"-")</f>
        <v>-</v>
      </c>
      <c r="R303" s="65" t="str">
        <f t="shared" si="72"/>
        <v/>
      </c>
      <c r="T303" s="1" t="str">
        <f>IF(AND(VI&lt;100,ISNUMBER(M303),D303),MATRIX!N303,IF(AND(VI&gt;=100,ISNUMBER(M303),E303),MATRIX!O303,""))</f>
        <v/>
      </c>
      <c r="V303" s="70" t="str">
        <f>IF(ISNUMBER(T303),IF(VI&lt;100,T303*M303*MATRIX!G303,T303*M303*MATRIX!H303),"")</f>
        <v/>
      </c>
      <c r="X303" s="40" t="str">
        <f>IF(ISNUMBER(M303),IF(ISNUMBER(MATRIX!U303),IF(MATRIX!U303-INT(MATRIX!U303)=0,MATRIX!U303,"("&amp;MATRIX!U303&amp;")"),"n/a"),"")</f>
        <v/>
      </c>
      <c r="Y303" s="77"/>
      <c r="Z303" s="81" t="str">
        <f>IF(ISNUMBER(M303), IF(ISNUMBER(MATRIX!AZ303),M303*MATRIX!AZ303,"n/a"),"")</f>
        <v/>
      </c>
      <c r="AA303" s="77"/>
      <c r="AB303" s="83" t="str">
        <f>IF(ISNUMBER($M303), IF(ISNUMBER(MATRIX!BB303),$M303*MATRIX!BB303,"n/a"),"")</f>
        <v/>
      </c>
      <c r="AC303" s="77"/>
      <c r="AD303" s="81" t="str">
        <f>IF(ISNUMBER($M303), IF(ISNUMBER(MATRIX!BJ303),M303*MATRIX!BJ303,"n/a"),"")</f>
        <v/>
      </c>
      <c r="AE303" s="77" t="s">
        <v>434</v>
      </c>
      <c r="AF303" s="83" t="str">
        <f>IF(ISNUMBER($M303), IF(ISNUMBER(MATRIX!BL303),$M303*MATRIX!BL303,"n/a"),"")</f>
        <v/>
      </c>
      <c r="AH303" s="223" t="str">
        <f>IF(ISNUMBER($M303), IF(MV&gt;200,IF(ISNUMBER(MATRIX!CL303),MATRIX!CL303,"n/a"),IF(ISNUMBER(MATRIX!CH303),MATRIX!CH303,"n/a")),"")</f>
        <v/>
      </c>
      <c r="AI303" s="1"/>
      <c r="AJ303" s="1" t="str">
        <f>IF(ISNUMBER(M303),IF(AND(ISNUMBER('HI-Z-OUTPUT'!AV303),'HI-Z-OUTPUT'!AV303&lt;&gt;0),'HI-Z-OUTPUT'!AV303,'Hi-Z-INPUT'!$K$7*'Hi-Z-INPUT'!$K$11),"")</f>
        <v/>
      </c>
      <c r="AK303" s="1"/>
      <c r="AL303" s="161" t="str">
        <f t="shared" si="73"/>
        <v/>
      </c>
      <c r="AM303" s="1"/>
      <c r="AN303" s="124" t="str">
        <f>IF(ISNUMBER($M303),IF(MV&lt;200,IF(ISNUMBER(MATRIX!BA303),ROUND(MATRIX!BA303/1000*IDLE*CKWH,2),"-"),IF(ISNUMBER(MATRIX!BK303),ROUND(MATRIX!BK303/1000*IDLE*CKWH,2),"-")),"")</f>
        <v/>
      </c>
      <c r="AO303" s="125" t="str">
        <f t="shared" si="74"/>
        <v/>
      </c>
      <c r="AQ303" s="104" t="str">
        <f>IF(ISNUMBER($M303),IF(MV&lt;200,IF(ISNUMBER(MATRIX!BC303),ROUND(MATRIX!BC303/1000*RUNNING*CKWH,2),"-"),IF(ISNUMBER(MATRIX!BM303),ROUND(MATRIX!BM303/1000*RUNNING*CKWH,2),"-")),"")</f>
        <v/>
      </c>
      <c r="AR303" s="130" t="str">
        <f t="shared" si="75"/>
        <v/>
      </c>
      <c r="AT303" s="104"/>
      <c r="AU303" s="130" t="str">
        <f t="shared" si="76"/>
        <v/>
      </c>
      <c r="AW303" s="129" t="str">
        <f t="shared" si="77"/>
        <v/>
      </c>
      <c r="AX303" s="127" t="str">
        <f t="shared" si="78"/>
        <v/>
      </c>
      <c r="AZ303" s="101" t="str">
        <f>IF(ISNUMBER(M303),IF(ISNUMBER(MATRIX!BU303),M303*MATRIX!BU303,"n/a"),"")</f>
        <v/>
      </c>
      <c r="BA303" s="72"/>
      <c r="BB303" s="72" t="str">
        <f>IF(ISNUMBER(M303),IF(ISNUMBER(MATRIX!BV303*AL303),M303*MATRIX!BV303*AL303,"n/a"),"")</f>
        <v/>
      </c>
      <c r="BC303" s="72"/>
      <c r="BD303" s="100" t="str">
        <f t="shared" si="79"/>
        <v/>
      </c>
      <c r="BE303" s="96"/>
      <c r="BF303" s="157" t="str">
        <f t="shared" si="80"/>
        <v/>
      </c>
      <c r="BG303" s="158" t="str">
        <f t="shared" si="81"/>
        <v/>
      </c>
      <c r="BI303" s="85" t="str">
        <f>IF(ISNUMBER(M303),IF(ISNUMBER(MATRIX!Y303),MATRIX!Y303,"n/a"),"")</f>
        <v/>
      </c>
      <c r="BJ303" s="86" t="str">
        <f t="shared" si="82"/>
        <v/>
      </c>
    </row>
    <row r="304" spans="1:62">
      <c r="A304" s="106" t="e">
        <f>MATRIX!A304</f>
        <v>#N/A</v>
      </c>
      <c r="B304" s="11" t="e">
        <f>IF(MATRIX!B304&lt;&gt;0,MATRIX!B304,"-")</f>
        <v>#N/A</v>
      </c>
      <c r="D304" t="b">
        <f>ISNUMBER(MATRIX!G304)</f>
        <v>0</v>
      </c>
      <c r="E304" t="b">
        <f>ISNUMBER(MATRIX!H304)</f>
        <v>0</v>
      </c>
      <c r="G304" t="e">
        <f>AND(WM&lt;=MATRIX!N304,MATRIX!N304&lt;=PIU*WM)</f>
        <v>#N/A</v>
      </c>
      <c r="H304" t="e">
        <f>AND(WM&lt;=MATRIX!O304,MATRIX!O304&lt;=PIU*WM)</f>
        <v>#N/A</v>
      </c>
      <c r="J304" s="1" t="e">
        <f>IF(AND(D304,G304),CEILING(ML/MATRIX!G304,1),"")</f>
        <v>#N/A</v>
      </c>
      <c r="K304" s="1" t="e">
        <f>IF(AND(E304,H304),CEILING(ML/MATRIX!H304,1),"")</f>
        <v>#N/A</v>
      </c>
      <c r="M304" s="64" t="e">
        <f t="shared" si="71"/>
        <v>#N/A</v>
      </c>
      <c r="O304" s="62" t="str">
        <f>IF(ISNUMBER(M304),M304*MATRIX!E304,"-")</f>
        <v>-</v>
      </c>
      <c r="Q304" s="66" t="str">
        <f>IF(ISNUMBER($M304),IF(KP="kg",M304*MATRIX!CC304,M304*MATRIX!CC304*2.2),"-")</f>
        <v>-</v>
      </c>
      <c r="R304" s="65" t="str">
        <f t="shared" si="72"/>
        <v/>
      </c>
      <c r="T304" s="1" t="str">
        <f>IF(AND(VI&lt;100,ISNUMBER(M304),D304),MATRIX!N304,IF(AND(VI&gt;=100,ISNUMBER(M304),E304),MATRIX!O304,""))</f>
        <v/>
      </c>
      <c r="V304" s="70" t="str">
        <f>IF(ISNUMBER(T304),IF(VI&lt;100,T304*M304*MATRIX!G304,T304*M304*MATRIX!H304),"")</f>
        <v/>
      </c>
      <c r="X304" s="40" t="str">
        <f>IF(ISNUMBER(M304),IF(ISNUMBER(MATRIX!U304),IF(MATRIX!U304-INT(MATRIX!U304)=0,MATRIX!U304,"("&amp;MATRIX!U304&amp;")"),"n/a"),"")</f>
        <v/>
      </c>
      <c r="Y304" s="77"/>
      <c r="Z304" s="81" t="str">
        <f>IF(ISNUMBER(M304), IF(ISNUMBER(MATRIX!AZ304),M304*MATRIX!AZ304,"n/a"),"")</f>
        <v/>
      </c>
      <c r="AA304" s="77"/>
      <c r="AB304" s="83" t="str">
        <f>IF(ISNUMBER($M304), IF(ISNUMBER(MATRIX!BB304),$M304*MATRIX!BB304,"n/a"),"")</f>
        <v/>
      </c>
      <c r="AC304" s="77"/>
      <c r="AD304" s="81" t="str">
        <f>IF(ISNUMBER($M304), IF(ISNUMBER(MATRIX!BJ304),M304*MATRIX!BJ304,"n/a"),"")</f>
        <v/>
      </c>
      <c r="AE304" s="77" t="s">
        <v>434</v>
      </c>
      <c r="AF304" s="83" t="str">
        <f>IF(ISNUMBER($M304), IF(ISNUMBER(MATRIX!BL304),$M304*MATRIX!BL304,"n/a"),"")</f>
        <v/>
      </c>
      <c r="AH304" s="223" t="str">
        <f>IF(ISNUMBER($M304), IF(MV&gt;200,IF(ISNUMBER(MATRIX!CL304),MATRIX!CL304,"n/a"),IF(ISNUMBER(MATRIX!CH304),MATRIX!CH304,"n/a")),"")</f>
        <v/>
      </c>
      <c r="AI304" s="1"/>
      <c r="AJ304" s="1" t="str">
        <f>IF(ISNUMBER(M304),IF(AND(ISNUMBER('HI-Z-OUTPUT'!AV304),'HI-Z-OUTPUT'!AV304&lt;&gt;0),'HI-Z-OUTPUT'!AV304,'Hi-Z-INPUT'!$K$7*'Hi-Z-INPUT'!$K$11),"")</f>
        <v/>
      </c>
      <c r="AK304" s="1"/>
      <c r="AL304" s="161" t="str">
        <f t="shared" si="73"/>
        <v/>
      </c>
      <c r="AM304" s="1"/>
      <c r="AN304" s="124" t="str">
        <f>IF(ISNUMBER($M304),IF(MV&lt;200,IF(ISNUMBER(MATRIX!BA304),ROUND(MATRIX!BA304/1000*IDLE*CKWH,2),"-"),IF(ISNUMBER(MATRIX!BK304),ROUND(MATRIX!BK304/1000*IDLE*CKWH,2),"-")),"")</f>
        <v/>
      </c>
      <c r="AO304" s="125" t="str">
        <f t="shared" si="74"/>
        <v/>
      </c>
      <c r="AQ304" s="104" t="str">
        <f>IF(ISNUMBER($M304),IF(MV&lt;200,IF(ISNUMBER(MATRIX!BC304),ROUND(MATRIX!BC304/1000*RUNNING*CKWH,2),"-"),IF(ISNUMBER(MATRIX!BM304),ROUND(MATRIX!BM304/1000*RUNNING*CKWH,2),"-")),"")</f>
        <v/>
      </c>
      <c r="AR304" s="130" t="str">
        <f t="shared" si="75"/>
        <v/>
      </c>
      <c r="AT304" s="104"/>
      <c r="AU304" s="130" t="str">
        <f t="shared" si="76"/>
        <v/>
      </c>
      <c r="AW304" s="129" t="str">
        <f t="shared" si="77"/>
        <v/>
      </c>
      <c r="AX304" s="127" t="str">
        <f t="shared" si="78"/>
        <v/>
      </c>
      <c r="AZ304" s="101" t="str">
        <f>IF(ISNUMBER(M304),IF(ISNUMBER(MATRIX!BU304),M304*MATRIX!BU304,"n/a"),"")</f>
        <v/>
      </c>
      <c r="BA304" s="72"/>
      <c r="BB304" s="72" t="str">
        <f>IF(ISNUMBER(M304),IF(ISNUMBER(MATRIX!BV304*AL304),M304*MATRIX!BV304*AL304,"n/a"),"")</f>
        <v/>
      </c>
      <c r="BC304" s="72"/>
      <c r="BD304" s="100" t="str">
        <f t="shared" si="79"/>
        <v/>
      </c>
      <c r="BE304" s="96"/>
      <c r="BF304" s="157" t="str">
        <f t="shared" si="80"/>
        <v/>
      </c>
      <c r="BG304" s="158" t="str">
        <f t="shared" si="81"/>
        <v/>
      </c>
      <c r="BI304" s="85" t="str">
        <f>IF(ISNUMBER(M304),IF(ISNUMBER(MATRIX!Y304),MATRIX!Y304,"n/a"),"")</f>
        <v/>
      </c>
      <c r="BJ304" s="86" t="str">
        <f t="shared" si="82"/>
        <v/>
      </c>
    </row>
    <row r="305" spans="1:62">
      <c r="A305" s="106" t="e">
        <f>MATRIX!A305</f>
        <v>#N/A</v>
      </c>
      <c r="B305" s="11" t="e">
        <f>IF(MATRIX!B305&lt;&gt;0,MATRIX!B305,"-")</f>
        <v>#N/A</v>
      </c>
      <c r="D305" t="b">
        <f>ISNUMBER(MATRIX!G305)</f>
        <v>0</v>
      </c>
      <c r="E305" t="b">
        <f>ISNUMBER(MATRIX!H305)</f>
        <v>0</v>
      </c>
      <c r="G305" t="e">
        <f>AND(WM&lt;=MATRIX!N305,MATRIX!N305&lt;=PIU*WM)</f>
        <v>#N/A</v>
      </c>
      <c r="H305" t="e">
        <f>AND(WM&lt;=MATRIX!O305,MATRIX!O305&lt;=PIU*WM)</f>
        <v>#N/A</v>
      </c>
      <c r="J305" s="1" t="e">
        <f>IF(AND(D305,G305),CEILING(ML/MATRIX!G305,1),"")</f>
        <v>#N/A</v>
      </c>
      <c r="K305" s="1" t="e">
        <f>IF(AND(E305,H305),CEILING(ML/MATRIX!H305,1),"")</f>
        <v>#N/A</v>
      </c>
      <c r="M305" s="64" t="e">
        <f t="shared" si="71"/>
        <v>#N/A</v>
      </c>
      <c r="O305" s="62" t="str">
        <f>IF(ISNUMBER(M305),M305*MATRIX!E305,"-")</f>
        <v>-</v>
      </c>
      <c r="Q305" s="66" t="str">
        <f>IF(ISNUMBER($M305),IF(KP="kg",M305*MATRIX!CC305,M305*MATRIX!CC305*2.2),"-")</f>
        <v>-</v>
      </c>
      <c r="R305" s="65" t="str">
        <f t="shared" si="72"/>
        <v/>
      </c>
      <c r="T305" s="1" t="str">
        <f>IF(AND(VI&lt;100,ISNUMBER(M305),D305),MATRIX!N305,IF(AND(VI&gt;=100,ISNUMBER(M305),E305),MATRIX!O305,""))</f>
        <v/>
      </c>
      <c r="V305" s="70" t="str">
        <f>IF(ISNUMBER(T305),IF(VI&lt;100,T305*M305*MATRIX!G305,T305*M305*MATRIX!H305),"")</f>
        <v/>
      </c>
      <c r="X305" s="40" t="str">
        <f>IF(ISNUMBER(M305),IF(ISNUMBER(MATRIX!U305),IF(MATRIX!U305-INT(MATRIX!U305)=0,MATRIX!U305,"("&amp;MATRIX!U305&amp;")"),"n/a"),"")</f>
        <v/>
      </c>
      <c r="Y305" s="77"/>
      <c r="Z305" s="81" t="str">
        <f>IF(ISNUMBER(M305), IF(ISNUMBER(MATRIX!AZ305),M305*MATRIX!AZ305,"n/a"),"")</f>
        <v/>
      </c>
      <c r="AA305" s="77"/>
      <c r="AB305" s="83" t="str">
        <f>IF(ISNUMBER($M305), IF(ISNUMBER(MATRIX!BB305),$M305*MATRIX!BB305,"n/a"),"")</f>
        <v/>
      </c>
      <c r="AC305" s="77"/>
      <c r="AD305" s="81" t="str">
        <f>IF(ISNUMBER($M305), IF(ISNUMBER(MATRIX!BJ305),M305*MATRIX!BJ305,"n/a"),"")</f>
        <v/>
      </c>
      <c r="AE305" s="77" t="s">
        <v>434</v>
      </c>
      <c r="AF305" s="83" t="str">
        <f>IF(ISNUMBER($M305), IF(ISNUMBER(MATRIX!BL305),$M305*MATRIX!BL305,"n/a"),"")</f>
        <v/>
      </c>
      <c r="AH305" s="223" t="str">
        <f>IF(ISNUMBER($M305), IF(MV&gt;200,IF(ISNUMBER(MATRIX!CL305),MATRIX!CL305,"n/a"),IF(ISNUMBER(MATRIX!CH305),MATRIX!CH305,"n/a")),"")</f>
        <v/>
      </c>
      <c r="AI305" s="1"/>
      <c r="AJ305" s="1" t="str">
        <f>IF(ISNUMBER(M305),IF(AND(ISNUMBER('HI-Z-OUTPUT'!AV305),'HI-Z-OUTPUT'!AV305&lt;&gt;0),'HI-Z-OUTPUT'!AV305,'Hi-Z-INPUT'!$K$7*'Hi-Z-INPUT'!$K$11),"")</f>
        <v/>
      </c>
      <c r="AK305" s="1"/>
      <c r="AL305" s="161" t="str">
        <f t="shared" si="73"/>
        <v/>
      </c>
      <c r="AM305" s="1"/>
      <c r="AN305" s="124" t="str">
        <f>IF(ISNUMBER($M305),IF(MV&lt;200,IF(ISNUMBER(MATRIX!BA305),ROUND(MATRIX!BA305/1000*IDLE*CKWH,2),"-"),IF(ISNUMBER(MATRIX!BK305),ROUND(MATRIX!BK305/1000*IDLE*CKWH,2),"-")),"")</f>
        <v/>
      </c>
      <c r="AO305" s="125" t="str">
        <f t="shared" si="74"/>
        <v/>
      </c>
      <c r="AQ305" s="104" t="str">
        <f>IF(ISNUMBER($M305),IF(MV&lt;200,IF(ISNUMBER(MATRIX!BC305),ROUND(MATRIX!BC305/1000*RUNNING*CKWH,2),"-"),IF(ISNUMBER(MATRIX!BM305),ROUND(MATRIX!BM305/1000*RUNNING*CKWH,2),"-")),"")</f>
        <v/>
      </c>
      <c r="AR305" s="130" t="str">
        <f t="shared" si="75"/>
        <v/>
      </c>
      <c r="AT305" s="104"/>
      <c r="AU305" s="130" t="str">
        <f t="shared" si="76"/>
        <v/>
      </c>
      <c r="AW305" s="129" t="str">
        <f t="shared" si="77"/>
        <v/>
      </c>
      <c r="AX305" s="127" t="str">
        <f t="shared" si="78"/>
        <v/>
      </c>
      <c r="AZ305" s="101" t="str">
        <f>IF(ISNUMBER(M305),IF(ISNUMBER(MATRIX!BU305),M305*MATRIX!BU305,"n/a"),"")</f>
        <v/>
      </c>
      <c r="BA305" s="72"/>
      <c r="BB305" s="72" t="str">
        <f>IF(ISNUMBER(M305),IF(ISNUMBER(MATRIX!BV305*AL305),M305*MATRIX!BV305*AL305,"n/a"),"")</f>
        <v/>
      </c>
      <c r="BC305" s="72"/>
      <c r="BD305" s="100" t="str">
        <f t="shared" si="79"/>
        <v/>
      </c>
      <c r="BE305" s="96"/>
      <c r="BF305" s="157" t="str">
        <f t="shared" si="80"/>
        <v/>
      </c>
      <c r="BG305" s="158" t="str">
        <f t="shared" si="81"/>
        <v/>
      </c>
      <c r="BI305" s="85" t="str">
        <f>IF(ISNUMBER(M305),IF(ISNUMBER(MATRIX!Y305),MATRIX!Y305,"n/a"),"")</f>
        <v/>
      </c>
      <c r="BJ305" s="86" t="str">
        <f t="shared" si="82"/>
        <v/>
      </c>
    </row>
    <row r="306" spans="1:62">
      <c r="A306" s="106" t="e">
        <f>MATRIX!A306</f>
        <v>#N/A</v>
      </c>
      <c r="B306" s="11" t="e">
        <f>IF(MATRIX!B306&lt;&gt;0,MATRIX!B306,"-")</f>
        <v>#N/A</v>
      </c>
      <c r="D306" t="b">
        <f>ISNUMBER(MATRIX!G306)</f>
        <v>0</v>
      </c>
      <c r="E306" t="b">
        <f>ISNUMBER(MATRIX!H306)</f>
        <v>0</v>
      </c>
      <c r="G306" t="e">
        <f>AND(WM&lt;=MATRIX!N306,MATRIX!N306&lt;=PIU*WM)</f>
        <v>#N/A</v>
      </c>
      <c r="H306" t="e">
        <f>AND(WM&lt;=MATRIX!O306,MATRIX!O306&lt;=PIU*WM)</f>
        <v>#N/A</v>
      </c>
      <c r="J306" s="1" t="e">
        <f>IF(AND(D306,G306),CEILING(ML/MATRIX!G306,1),"")</f>
        <v>#N/A</v>
      </c>
      <c r="K306" s="1" t="e">
        <f>IF(AND(E306,H306),CEILING(ML/MATRIX!H306,1),"")</f>
        <v>#N/A</v>
      </c>
      <c r="M306" s="64" t="e">
        <f t="shared" si="71"/>
        <v>#N/A</v>
      </c>
      <c r="O306" s="62" t="str">
        <f>IF(ISNUMBER(M306),M306*MATRIX!E306,"-")</f>
        <v>-</v>
      </c>
      <c r="Q306" s="66" t="str">
        <f>IF(ISNUMBER($M306),IF(KP="kg",M306*MATRIX!CC306,M306*MATRIX!CC306*2.2),"-")</f>
        <v>-</v>
      </c>
      <c r="R306" s="65" t="str">
        <f t="shared" si="72"/>
        <v/>
      </c>
      <c r="T306" s="1" t="str">
        <f>IF(AND(VI&lt;100,ISNUMBER(M306),D306),MATRIX!N306,IF(AND(VI&gt;=100,ISNUMBER(M306),E306),MATRIX!O306,""))</f>
        <v/>
      </c>
      <c r="V306" s="70" t="str">
        <f>IF(ISNUMBER(T306),IF(VI&lt;100,T306*M306*MATRIX!G306,T306*M306*MATRIX!H306),"")</f>
        <v/>
      </c>
      <c r="X306" s="40" t="str">
        <f>IF(ISNUMBER(M306),IF(ISNUMBER(MATRIX!U306),IF(MATRIX!U306-INT(MATRIX!U306)=0,MATRIX!U306,"("&amp;MATRIX!U306&amp;")"),"n/a"),"")</f>
        <v/>
      </c>
      <c r="Y306" s="77"/>
      <c r="Z306" s="81" t="str">
        <f>IF(ISNUMBER(M306), IF(ISNUMBER(MATRIX!AZ306),M306*MATRIX!AZ306,"n/a"),"")</f>
        <v/>
      </c>
      <c r="AA306" s="77"/>
      <c r="AB306" s="83" t="str">
        <f>IF(ISNUMBER($M306), IF(ISNUMBER(MATRIX!BB306),$M306*MATRIX!BB306,"n/a"),"")</f>
        <v/>
      </c>
      <c r="AC306" s="77"/>
      <c r="AD306" s="81" t="str">
        <f>IF(ISNUMBER($M306), IF(ISNUMBER(MATRIX!BJ306),M306*MATRIX!BJ306,"n/a"),"")</f>
        <v/>
      </c>
      <c r="AE306" s="77" t="s">
        <v>434</v>
      </c>
      <c r="AF306" s="83" t="str">
        <f>IF(ISNUMBER($M306), IF(ISNUMBER(MATRIX!BL306),$M306*MATRIX!BL306,"n/a"),"")</f>
        <v/>
      </c>
      <c r="AH306" s="223" t="str">
        <f>IF(ISNUMBER($M306), IF(MV&gt;200,IF(ISNUMBER(MATRIX!CL306),MATRIX!CL306,"n/a"),IF(ISNUMBER(MATRIX!CH306),MATRIX!CH306,"n/a")),"")</f>
        <v/>
      </c>
      <c r="AI306" s="1"/>
      <c r="AJ306" s="1" t="str">
        <f>IF(ISNUMBER(M306),IF(AND(ISNUMBER('HI-Z-OUTPUT'!AV306),'HI-Z-OUTPUT'!AV306&lt;&gt;0),'HI-Z-OUTPUT'!AV306,'Hi-Z-INPUT'!$K$7*'Hi-Z-INPUT'!$K$11),"")</f>
        <v/>
      </c>
      <c r="AK306" s="1"/>
      <c r="AL306" s="161" t="str">
        <f t="shared" si="73"/>
        <v/>
      </c>
      <c r="AM306" s="1"/>
      <c r="AN306" s="124" t="str">
        <f>IF(ISNUMBER($M306),IF(MV&lt;200,IF(ISNUMBER(MATRIX!BA306),ROUND(MATRIX!BA306/1000*IDLE*CKWH,2),"-"),IF(ISNUMBER(MATRIX!BK306),ROUND(MATRIX!BK306/1000*IDLE*CKWH,2),"-")),"")</f>
        <v/>
      </c>
      <c r="AO306" s="125" t="str">
        <f t="shared" si="74"/>
        <v/>
      </c>
      <c r="AQ306" s="104" t="str">
        <f>IF(ISNUMBER($M306),IF(MV&lt;200,IF(ISNUMBER(MATRIX!BC306),ROUND(MATRIX!BC306/1000*RUNNING*CKWH,2),"-"),IF(ISNUMBER(MATRIX!BM306),ROUND(MATRIX!BM306/1000*RUNNING*CKWH,2),"-")),"")</f>
        <v/>
      </c>
      <c r="AR306" s="130" t="str">
        <f t="shared" si="75"/>
        <v/>
      </c>
      <c r="AT306" s="104"/>
      <c r="AU306" s="130" t="str">
        <f t="shared" si="76"/>
        <v/>
      </c>
      <c r="AW306" s="129" t="str">
        <f t="shared" si="77"/>
        <v/>
      </c>
      <c r="AX306" s="127" t="str">
        <f t="shared" si="78"/>
        <v/>
      </c>
      <c r="AZ306" s="101" t="str">
        <f>IF(ISNUMBER(M306),IF(ISNUMBER(MATRIX!BU306),M306*MATRIX!BU306,"n/a"),"")</f>
        <v/>
      </c>
      <c r="BA306" s="72"/>
      <c r="BB306" s="72" t="str">
        <f>IF(ISNUMBER(M306),IF(ISNUMBER(MATRIX!BV306*AL306),M306*MATRIX!BV306*AL306,"n/a"),"")</f>
        <v/>
      </c>
      <c r="BC306" s="72"/>
      <c r="BD306" s="100" t="str">
        <f t="shared" si="79"/>
        <v/>
      </c>
      <c r="BE306" s="96"/>
      <c r="BF306" s="157" t="str">
        <f t="shared" si="80"/>
        <v/>
      </c>
      <c r="BG306" s="158" t="str">
        <f t="shared" si="81"/>
        <v/>
      </c>
      <c r="BI306" s="85" t="str">
        <f>IF(ISNUMBER(M306),IF(ISNUMBER(MATRIX!Y306),MATRIX!Y306,"n/a"),"")</f>
        <v/>
      </c>
      <c r="BJ306" s="86" t="str">
        <f t="shared" si="82"/>
        <v/>
      </c>
    </row>
    <row r="307" spans="1:62">
      <c r="A307" s="106" t="e">
        <f>MATRIX!A307</f>
        <v>#N/A</v>
      </c>
      <c r="B307" s="11" t="e">
        <f>IF(MATRIX!B307&lt;&gt;0,MATRIX!B307,"-")</f>
        <v>#N/A</v>
      </c>
      <c r="D307" t="b">
        <f>ISNUMBER(MATRIX!G307)</f>
        <v>0</v>
      </c>
      <c r="E307" t="b">
        <f>ISNUMBER(MATRIX!H307)</f>
        <v>0</v>
      </c>
      <c r="G307" t="e">
        <f>AND(WM&lt;=MATRIX!N307,MATRIX!N307&lt;=PIU*WM)</f>
        <v>#N/A</v>
      </c>
      <c r="H307" t="e">
        <f>AND(WM&lt;=MATRIX!O307,MATRIX!O307&lt;=PIU*WM)</f>
        <v>#N/A</v>
      </c>
      <c r="J307" s="1" t="e">
        <f>IF(AND(D307,G307),CEILING(ML/MATRIX!G307,1),"")</f>
        <v>#N/A</v>
      </c>
      <c r="K307" s="1" t="e">
        <f>IF(AND(E307,H307),CEILING(ML/MATRIX!H307,1),"")</f>
        <v>#N/A</v>
      </c>
      <c r="M307" s="64" t="e">
        <f t="shared" si="71"/>
        <v>#N/A</v>
      </c>
      <c r="O307" s="62" t="str">
        <f>IF(ISNUMBER(M307),M307*MATRIX!E307,"-")</f>
        <v>-</v>
      </c>
      <c r="Q307" s="66" t="str">
        <f>IF(ISNUMBER($M307),IF(KP="kg",M307*MATRIX!CC307,M307*MATRIX!CC307*2.2),"-")</f>
        <v>-</v>
      </c>
      <c r="R307" s="65" t="str">
        <f t="shared" si="72"/>
        <v/>
      </c>
      <c r="T307" s="1" t="str">
        <f>IF(AND(VI&lt;100,ISNUMBER(M307),D307),MATRIX!N307,IF(AND(VI&gt;=100,ISNUMBER(M307),E307),MATRIX!O307,""))</f>
        <v/>
      </c>
      <c r="V307" s="70" t="str">
        <f>IF(ISNUMBER(T307),IF(VI&lt;100,T307*M307*MATRIX!G307,T307*M307*MATRIX!H307),"")</f>
        <v/>
      </c>
      <c r="X307" s="40" t="str">
        <f>IF(ISNUMBER(M307),IF(ISNUMBER(MATRIX!U307),IF(MATRIX!U307-INT(MATRIX!U307)=0,MATRIX!U307,"("&amp;MATRIX!U307&amp;")"),"n/a"),"")</f>
        <v/>
      </c>
      <c r="Y307" s="77"/>
      <c r="Z307" s="81" t="str">
        <f>IF(ISNUMBER(M307), IF(ISNUMBER(MATRIX!AZ307),M307*MATRIX!AZ307,"n/a"),"")</f>
        <v/>
      </c>
      <c r="AA307" s="77"/>
      <c r="AB307" s="83" t="str">
        <f>IF(ISNUMBER($M307), IF(ISNUMBER(MATRIX!BB307),$M307*MATRIX!BB307,"n/a"),"")</f>
        <v/>
      </c>
      <c r="AC307" s="77"/>
      <c r="AD307" s="81" t="str">
        <f>IF(ISNUMBER($M307), IF(ISNUMBER(MATRIX!BJ307),M307*MATRIX!BJ307,"n/a"),"")</f>
        <v/>
      </c>
      <c r="AE307" s="77" t="s">
        <v>434</v>
      </c>
      <c r="AF307" s="83" t="str">
        <f>IF(ISNUMBER($M307), IF(ISNUMBER(MATRIX!BL307),$M307*MATRIX!BL307,"n/a"),"")</f>
        <v/>
      </c>
      <c r="AH307" s="223" t="str">
        <f>IF(ISNUMBER($M307), IF(MV&gt;200,IF(ISNUMBER(MATRIX!CL307),MATRIX!CL307,"n/a"),IF(ISNUMBER(MATRIX!CH307),MATRIX!CH307,"n/a")),"")</f>
        <v/>
      </c>
      <c r="AI307" s="1"/>
      <c r="AJ307" s="1" t="str">
        <f>IF(ISNUMBER(M307),IF(AND(ISNUMBER('HI-Z-OUTPUT'!AV307),'HI-Z-OUTPUT'!AV307&lt;&gt;0),'HI-Z-OUTPUT'!AV307,'Hi-Z-INPUT'!$K$7*'Hi-Z-INPUT'!$K$11),"")</f>
        <v/>
      </c>
      <c r="AK307" s="1"/>
      <c r="AL307" s="161" t="str">
        <f t="shared" si="73"/>
        <v/>
      </c>
      <c r="AM307" s="1"/>
      <c r="AN307" s="124" t="str">
        <f>IF(ISNUMBER($M307),IF(MV&lt;200,IF(ISNUMBER(MATRIX!BA307),ROUND(MATRIX!BA307/1000*IDLE*CKWH,2),"-"),IF(ISNUMBER(MATRIX!BK307),ROUND(MATRIX!BK307/1000*IDLE*CKWH,2),"-")),"")</f>
        <v/>
      </c>
      <c r="AO307" s="125" t="str">
        <f t="shared" si="74"/>
        <v/>
      </c>
      <c r="AQ307" s="104" t="str">
        <f>IF(ISNUMBER($M307),IF(MV&lt;200,IF(ISNUMBER(MATRIX!BC307),ROUND(MATRIX!BC307/1000*RUNNING*CKWH,2),"-"),IF(ISNUMBER(MATRIX!BM307),ROUND(MATRIX!BM307/1000*RUNNING*CKWH,2),"-")),"")</f>
        <v/>
      </c>
      <c r="AR307" s="130" t="str">
        <f t="shared" si="75"/>
        <v/>
      </c>
      <c r="AT307" s="104"/>
      <c r="AU307" s="130" t="str">
        <f t="shared" si="76"/>
        <v/>
      </c>
      <c r="AW307" s="129" t="str">
        <f t="shared" si="77"/>
        <v/>
      </c>
      <c r="AX307" s="127" t="str">
        <f t="shared" si="78"/>
        <v/>
      </c>
      <c r="AZ307" s="101" t="str">
        <f>IF(ISNUMBER(M307),IF(ISNUMBER(MATRIX!BU307),M307*MATRIX!BU307,"n/a"),"")</f>
        <v/>
      </c>
      <c r="BA307" s="72"/>
      <c r="BB307" s="72" t="str">
        <f>IF(ISNUMBER(M307),IF(ISNUMBER(MATRIX!BV307*AL307),M307*MATRIX!BV307*AL307,"n/a"),"")</f>
        <v/>
      </c>
      <c r="BC307" s="72"/>
      <c r="BD307" s="100" t="str">
        <f t="shared" si="79"/>
        <v/>
      </c>
      <c r="BE307" s="96"/>
      <c r="BF307" s="157" t="str">
        <f t="shared" si="80"/>
        <v/>
      </c>
      <c r="BG307" s="158" t="str">
        <f t="shared" si="81"/>
        <v/>
      </c>
      <c r="BI307" s="85" t="str">
        <f>IF(ISNUMBER(M307),IF(ISNUMBER(MATRIX!Y307),MATRIX!Y307,"n/a"),"")</f>
        <v/>
      </c>
      <c r="BJ307" s="86" t="str">
        <f t="shared" si="82"/>
        <v/>
      </c>
    </row>
    <row r="308" spans="1:62">
      <c r="A308" s="106" t="e">
        <f>MATRIX!A308</f>
        <v>#N/A</v>
      </c>
      <c r="B308" s="11" t="e">
        <f>IF(MATRIX!B308&lt;&gt;0,MATRIX!B308,"-")</f>
        <v>#N/A</v>
      </c>
      <c r="D308" t="b">
        <f>ISNUMBER(MATRIX!G308)</f>
        <v>0</v>
      </c>
      <c r="E308" t="b">
        <f>ISNUMBER(MATRIX!H308)</f>
        <v>0</v>
      </c>
      <c r="G308" t="e">
        <f>AND(WM&lt;=MATRIX!N308,MATRIX!N308&lt;=PIU*WM)</f>
        <v>#N/A</v>
      </c>
      <c r="H308" t="e">
        <f>AND(WM&lt;=MATRIX!O308,MATRIX!O308&lt;=PIU*WM)</f>
        <v>#N/A</v>
      </c>
      <c r="J308" s="1" t="e">
        <f>IF(AND(D308,G308),CEILING(ML/MATRIX!G308,1),"")</f>
        <v>#N/A</v>
      </c>
      <c r="K308" s="1" t="e">
        <f>IF(AND(E308,H308),CEILING(ML/MATRIX!H308,1),"")</f>
        <v>#N/A</v>
      </c>
      <c r="M308" s="64" t="e">
        <f t="shared" si="71"/>
        <v>#N/A</v>
      </c>
      <c r="O308" s="62" t="str">
        <f>IF(ISNUMBER(M308),M308*MATRIX!E308,"-")</f>
        <v>-</v>
      </c>
      <c r="Q308" s="66" t="str">
        <f>IF(ISNUMBER($M308),IF(KP="kg",M308*MATRIX!CC308,M308*MATRIX!CC308*2.2),"-")</f>
        <v>-</v>
      </c>
      <c r="R308" s="65" t="str">
        <f t="shared" si="72"/>
        <v/>
      </c>
      <c r="T308" s="1" t="str">
        <f>IF(AND(VI&lt;100,ISNUMBER(M308),D308),MATRIX!N308,IF(AND(VI&gt;=100,ISNUMBER(M308),E308),MATRIX!O308,""))</f>
        <v/>
      </c>
      <c r="V308" s="70" t="str">
        <f>IF(ISNUMBER(T308),IF(VI&lt;100,T308*M308*MATRIX!G308,T308*M308*MATRIX!H308),"")</f>
        <v/>
      </c>
      <c r="X308" s="40" t="str">
        <f>IF(ISNUMBER(M308),IF(ISNUMBER(MATRIX!U308),IF(MATRIX!U308-INT(MATRIX!U308)=0,MATRIX!U308,"("&amp;MATRIX!U308&amp;")"),"n/a"),"")</f>
        <v/>
      </c>
      <c r="Y308" s="77"/>
      <c r="Z308" s="81" t="str">
        <f>IF(ISNUMBER(M308), IF(ISNUMBER(MATRIX!AZ308),M308*MATRIX!AZ308,"n/a"),"")</f>
        <v/>
      </c>
      <c r="AA308" s="77"/>
      <c r="AB308" s="83" t="str">
        <f>IF(ISNUMBER($M308), IF(ISNUMBER(MATRIX!BB308),$M308*MATRIX!BB308,"n/a"),"")</f>
        <v/>
      </c>
      <c r="AC308" s="77"/>
      <c r="AD308" s="81" t="str">
        <f>IF(ISNUMBER($M308), IF(ISNUMBER(MATRIX!BJ308),M308*MATRIX!BJ308,"n/a"),"")</f>
        <v/>
      </c>
      <c r="AE308" s="77" t="s">
        <v>434</v>
      </c>
      <c r="AF308" s="83" t="str">
        <f>IF(ISNUMBER($M308), IF(ISNUMBER(MATRIX!BL308),$M308*MATRIX!BL308,"n/a"),"")</f>
        <v/>
      </c>
      <c r="AH308" s="223" t="str">
        <f>IF(ISNUMBER($M308), IF(MV&gt;200,IF(ISNUMBER(MATRIX!CL308),MATRIX!CL308,"n/a"),IF(ISNUMBER(MATRIX!CH308),MATRIX!CH308,"n/a")),"")</f>
        <v/>
      </c>
      <c r="AI308" s="1"/>
      <c r="AJ308" s="1" t="str">
        <f>IF(ISNUMBER(M308),IF(AND(ISNUMBER('HI-Z-OUTPUT'!AV308),'HI-Z-OUTPUT'!AV308&lt;&gt;0),'HI-Z-OUTPUT'!AV308,'Hi-Z-INPUT'!$K$7*'Hi-Z-INPUT'!$K$11),"")</f>
        <v/>
      </c>
      <c r="AK308" s="1"/>
      <c r="AL308" s="161" t="str">
        <f t="shared" si="73"/>
        <v/>
      </c>
      <c r="AM308" s="1"/>
      <c r="AN308" s="124" t="str">
        <f>IF(ISNUMBER($M308),IF(MV&lt;200,IF(ISNUMBER(MATRIX!BA308),ROUND(MATRIX!BA308/1000*IDLE*CKWH,2),"-"),IF(ISNUMBER(MATRIX!BK308),ROUND(MATRIX!BK308/1000*IDLE*CKWH,2),"-")),"")</f>
        <v/>
      </c>
      <c r="AO308" s="125" t="str">
        <f t="shared" si="74"/>
        <v/>
      </c>
      <c r="AQ308" s="104" t="str">
        <f>IF(ISNUMBER($M308),IF(MV&lt;200,IF(ISNUMBER(MATRIX!BC308),ROUND(MATRIX!BC308/1000*RUNNING*CKWH,2),"-"),IF(ISNUMBER(MATRIX!BM308),ROUND(MATRIX!BM308/1000*RUNNING*CKWH,2),"-")),"")</f>
        <v/>
      </c>
      <c r="AR308" s="130" t="str">
        <f t="shared" si="75"/>
        <v/>
      </c>
      <c r="AT308" s="104"/>
      <c r="AU308" s="130" t="str">
        <f t="shared" si="76"/>
        <v/>
      </c>
      <c r="AW308" s="129" t="str">
        <f t="shared" si="77"/>
        <v/>
      </c>
      <c r="AX308" s="127" t="str">
        <f t="shared" si="78"/>
        <v/>
      </c>
      <c r="AZ308" s="101" t="str">
        <f>IF(ISNUMBER(M308),IF(ISNUMBER(MATRIX!BU308),M308*MATRIX!BU308,"n/a"),"")</f>
        <v/>
      </c>
      <c r="BA308" s="72"/>
      <c r="BB308" s="72" t="str">
        <f>IF(ISNUMBER(M308),IF(ISNUMBER(MATRIX!BV308*AL308),M308*MATRIX!BV308*AL308,"n/a"),"")</f>
        <v/>
      </c>
      <c r="BC308" s="72"/>
      <c r="BD308" s="100" t="str">
        <f t="shared" si="79"/>
        <v/>
      </c>
      <c r="BE308" s="96"/>
      <c r="BF308" s="157" t="str">
        <f t="shared" si="80"/>
        <v/>
      </c>
      <c r="BG308" s="158" t="str">
        <f t="shared" si="81"/>
        <v/>
      </c>
      <c r="BI308" s="85" t="str">
        <f>IF(ISNUMBER(M308),IF(ISNUMBER(MATRIX!Y308),MATRIX!Y308,"n/a"),"")</f>
        <v/>
      </c>
      <c r="BJ308" s="86" t="str">
        <f t="shared" si="82"/>
        <v/>
      </c>
    </row>
    <row r="309" spans="1:62">
      <c r="A309" s="106" t="e">
        <f>MATRIX!A309</f>
        <v>#N/A</v>
      </c>
      <c r="B309" s="11" t="e">
        <f>IF(MATRIX!B309&lt;&gt;0,MATRIX!B309,"-")</f>
        <v>#N/A</v>
      </c>
      <c r="D309" t="b">
        <f>ISNUMBER(MATRIX!G309)</f>
        <v>0</v>
      </c>
      <c r="E309" t="b">
        <f>ISNUMBER(MATRIX!H309)</f>
        <v>0</v>
      </c>
      <c r="G309" t="e">
        <f>AND(WM&lt;=MATRIX!N309,MATRIX!N309&lt;=PIU*WM)</f>
        <v>#N/A</v>
      </c>
      <c r="H309" t="e">
        <f>AND(WM&lt;=MATRIX!O309,MATRIX!O309&lt;=PIU*WM)</f>
        <v>#N/A</v>
      </c>
      <c r="J309" s="1" t="e">
        <f>IF(AND(D309,G309),CEILING(ML/MATRIX!G309,1),"")</f>
        <v>#N/A</v>
      </c>
      <c r="K309" s="1" t="e">
        <f>IF(AND(E309,H309),CEILING(ML/MATRIX!H309,1),"")</f>
        <v>#N/A</v>
      </c>
      <c r="M309" s="64" t="e">
        <f t="shared" si="71"/>
        <v>#N/A</v>
      </c>
      <c r="O309" s="62" t="str">
        <f>IF(ISNUMBER(M309),M309*MATRIX!E309,"-")</f>
        <v>-</v>
      </c>
      <c r="Q309" s="66" t="str">
        <f>IF(ISNUMBER($M309),IF(KP="kg",M309*MATRIX!CC309,M309*MATRIX!CC309*2.2),"-")</f>
        <v>-</v>
      </c>
      <c r="R309" s="65" t="str">
        <f t="shared" si="72"/>
        <v/>
      </c>
      <c r="T309" s="1" t="str">
        <f>IF(AND(VI&lt;100,ISNUMBER(M309),D309),MATRIX!N309,IF(AND(VI&gt;=100,ISNUMBER(M309),E309),MATRIX!O309,""))</f>
        <v/>
      </c>
      <c r="V309" s="70" t="str">
        <f>IF(ISNUMBER(T309),IF(VI&lt;100,T309*M309*MATRIX!G309,T309*M309*MATRIX!H309),"")</f>
        <v/>
      </c>
      <c r="X309" s="40" t="str">
        <f>IF(ISNUMBER(M309),IF(ISNUMBER(MATRIX!U309),IF(MATRIX!U309-INT(MATRIX!U309)=0,MATRIX!U309,"("&amp;MATRIX!U309&amp;")"),"n/a"),"")</f>
        <v/>
      </c>
      <c r="Y309" s="77"/>
      <c r="Z309" s="81" t="str">
        <f>IF(ISNUMBER(M309), IF(ISNUMBER(MATRIX!AZ309),M309*MATRIX!AZ309,"n/a"),"")</f>
        <v/>
      </c>
      <c r="AA309" s="77"/>
      <c r="AB309" s="83" t="str">
        <f>IF(ISNUMBER($M309), IF(ISNUMBER(MATRIX!BB309),$M309*MATRIX!BB309,"n/a"),"")</f>
        <v/>
      </c>
      <c r="AC309" s="77"/>
      <c r="AD309" s="81" t="str">
        <f>IF(ISNUMBER($M309), IF(ISNUMBER(MATRIX!BJ309),M309*MATRIX!BJ309,"n/a"),"")</f>
        <v/>
      </c>
      <c r="AE309" s="77" t="s">
        <v>434</v>
      </c>
      <c r="AF309" s="83" t="str">
        <f>IF(ISNUMBER($M309), IF(ISNUMBER(MATRIX!BL309),$M309*MATRIX!BL309,"n/a"),"")</f>
        <v/>
      </c>
      <c r="AH309" s="223" t="str">
        <f>IF(ISNUMBER($M309), IF(MV&gt;200,IF(ISNUMBER(MATRIX!CL309),MATRIX!CL309,"n/a"),IF(ISNUMBER(MATRIX!CH309),MATRIX!CH309,"n/a")),"")</f>
        <v/>
      </c>
      <c r="AI309" s="1"/>
      <c r="AJ309" s="1" t="str">
        <f>IF(ISNUMBER(M309),IF(AND(ISNUMBER('HI-Z-OUTPUT'!AV309),'HI-Z-OUTPUT'!AV309&lt;&gt;0),'HI-Z-OUTPUT'!AV309,'Hi-Z-INPUT'!$K$7*'Hi-Z-INPUT'!$K$11),"")</f>
        <v/>
      </c>
      <c r="AK309" s="1"/>
      <c r="AL309" s="161" t="str">
        <f t="shared" si="73"/>
        <v/>
      </c>
      <c r="AM309" s="1"/>
      <c r="AN309" s="124" t="str">
        <f>IF(ISNUMBER($M309),IF(MV&lt;200,IF(ISNUMBER(MATRIX!BA309),ROUND(MATRIX!BA309/1000*IDLE*CKWH,2),"-"),IF(ISNUMBER(MATRIX!BK309),ROUND(MATRIX!BK309/1000*IDLE*CKWH,2),"-")),"")</f>
        <v/>
      </c>
      <c r="AO309" s="125" t="str">
        <f t="shared" si="74"/>
        <v/>
      </c>
      <c r="AQ309" s="104" t="str">
        <f>IF(ISNUMBER($M309),IF(MV&lt;200,IF(ISNUMBER(MATRIX!BC309),ROUND(MATRIX!BC309/1000*RUNNING*CKWH,2),"-"),IF(ISNUMBER(MATRIX!BM309),ROUND(MATRIX!BM309/1000*RUNNING*CKWH,2),"-")),"")</f>
        <v/>
      </c>
      <c r="AR309" s="130" t="str">
        <f t="shared" si="75"/>
        <v/>
      </c>
      <c r="AT309" s="104"/>
      <c r="AU309" s="130" t="str">
        <f t="shared" si="76"/>
        <v/>
      </c>
      <c r="AW309" s="129" t="str">
        <f t="shared" si="77"/>
        <v/>
      </c>
      <c r="AX309" s="127" t="str">
        <f t="shared" si="78"/>
        <v/>
      </c>
      <c r="AZ309" s="101" t="str">
        <f>IF(ISNUMBER(M309),IF(ISNUMBER(MATRIX!BU309),M309*MATRIX!BU309,"n/a"),"")</f>
        <v/>
      </c>
      <c r="BA309" s="72"/>
      <c r="BB309" s="72" t="str">
        <f>IF(ISNUMBER(M309),IF(ISNUMBER(MATRIX!BV309*AL309),M309*MATRIX!BV309*AL309,"n/a"),"")</f>
        <v/>
      </c>
      <c r="BC309" s="72"/>
      <c r="BD309" s="100" t="str">
        <f t="shared" si="79"/>
        <v/>
      </c>
      <c r="BE309" s="96"/>
      <c r="BF309" s="157" t="str">
        <f t="shared" si="80"/>
        <v/>
      </c>
      <c r="BG309" s="158" t="str">
        <f t="shared" si="81"/>
        <v/>
      </c>
      <c r="BI309" s="85" t="str">
        <f>IF(ISNUMBER(M309),IF(ISNUMBER(MATRIX!Y309),MATRIX!Y309,"n/a"),"")</f>
        <v/>
      </c>
      <c r="BJ309" s="86" t="str">
        <f t="shared" si="82"/>
        <v/>
      </c>
    </row>
    <row r="310" spans="1:62">
      <c r="A310" s="106" t="e">
        <f>MATRIX!A310</f>
        <v>#N/A</v>
      </c>
      <c r="B310" s="11" t="e">
        <f>IF(MATRIX!B310&lt;&gt;0,MATRIX!B310,"-")</f>
        <v>#N/A</v>
      </c>
      <c r="D310" t="b">
        <f>ISNUMBER(MATRIX!G310)</f>
        <v>0</v>
      </c>
      <c r="E310" t="b">
        <f>ISNUMBER(MATRIX!H310)</f>
        <v>0</v>
      </c>
      <c r="G310" t="e">
        <f>AND(WM&lt;=MATRIX!N310,MATRIX!N310&lt;=PIU*WM)</f>
        <v>#N/A</v>
      </c>
      <c r="H310" t="e">
        <f>AND(WM&lt;=MATRIX!O310,MATRIX!O310&lt;=PIU*WM)</f>
        <v>#N/A</v>
      </c>
      <c r="J310" s="1" t="e">
        <f>IF(AND(D310,G310),CEILING(ML/MATRIX!G310,1),"")</f>
        <v>#N/A</v>
      </c>
      <c r="K310" s="1" t="e">
        <f>IF(AND(E310,H310),CEILING(ML/MATRIX!H310,1),"")</f>
        <v>#N/A</v>
      </c>
      <c r="M310" s="64" t="e">
        <f t="shared" si="71"/>
        <v>#N/A</v>
      </c>
      <c r="O310" s="62" t="str">
        <f>IF(ISNUMBER(M310),M310*MATRIX!E310,"-")</f>
        <v>-</v>
      </c>
      <c r="Q310" s="66" t="str">
        <f>IF(ISNUMBER($M310),IF(KP="kg",M310*MATRIX!CC310,M310*MATRIX!CC310*2.2),"-")</f>
        <v>-</v>
      </c>
      <c r="R310" s="65" t="str">
        <f t="shared" si="72"/>
        <v/>
      </c>
      <c r="T310" s="1" t="str">
        <f>IF(AND(VI&lt;100,ISNUMBER(M310),D310),MATRIX!N310,IF(AND(VI&gt;=100,ISNUMBER(M310),E310),MATRIX!O310,""))</f>
        <v/>
      </c>
      <c r="V310" s="70" t="str">
        <f>IF(ISNUMBER(T310),IF(VI&lt;100,T310*M310*MATRIX!G310,T310*M310*MATRIX!H310),"")</f>
        <v/>
      </c>
      <c r="X310" s="40" t="str">
        <f>IF(ISNUMBER(M310),IF(ISNUMBER(MATRIX!U310),IF(MATRIX!U310-INT(MATRIX!U310)=0,MATRIX!U310,"("&amp;MATRIX!U310&amp;")"),"n/a"),"")</f>
        <v/>
      </c>
      <c r="Y310" s="77"/>
      <c r="Z310" s="81" t="str">
        <f>IF(ISNUMBER(M310), IF(ISNUMBER(MATRIX!AZ310),M310*MATRIX!AZ310,"n/a"),"")</f>
        <v/>
      </c>
      <c r="AA310" s="77"/>
      <c r="AB310" s="83" t="str">
        <f>IF(ISNUMBER($M310), IF(ISNUMBER(MATRIX!BB310),$M310*MATRIX!BB310,"n/a"),"")</f>
        <v/>
      </c>
      <c r="AC310" s="77"/>
      <c r="AD310" s="81" t="str">
        <f>IF(ISNUMBER($M310), IF(ISNUMBER(MATRIX!BJ310),M310*MATRIX!BJ310,"n/a"),"")</f>
        <v/>
      </c>
      <c r="AE310" s="77" t="s">
        <v>434</v>
      </c>
      <c r="AF310" s="83" t="str">
        <f>IF(ISNUMBER($M310), IF(ISNUMBER(MATRIX!BL310),$M310*MATRIX!BL310,"n/a"),"")</f>
        <v/>
      </c>
      <c r="AH310" s="223" t="str">
        <f>IF(ISNUMBER($M310), IF(MV&gt;200,IF(ISNUMBER(MATRIX!CL310),MATRIX!CL310,"n/a"),IF(ISNUMBER(MATRIX!CH310),MATRIX!CH310,"n/a")),"")</f>
        <v/>
      </c>
      <c r="AI310" s="1"/>
      <c r="AJ310" s="1" t="str">
        <f>IF(ISNUMBER(M310),IF(AND(ISNUMBER('HI-Z-OUTPUT'!AV310),'HI-Z-OUTPUT'!AV310&lt;&gt;0),'HI-Z-OUTPUT'!AV310,'Hi-Z-INPUT'!$K$7*'Hi-Z-INPUT'!$K$11),"")</f>
        <v/>
      </c>
      <c r="AK310" s="1"/>
      <c r="AL310" s="161" t="str">
        <f t="shared" si="73"/>
        <v/>
      </c>
      <c r="AM310" s="1"/>
      <c r="AN310" s="124" t="str">
        <f>IF(ISNUMBER($M310),IF(MV&lt;200,IF(ISNUMBER(MATRIX!BA310),ROUND(MATRIX!BA310/1000*IDLE*CKWH,2),"-"),IF(ISNUMBER(MATRIX!BK310),ROUND(MATRIX!BK310/1000*IDLE*CKWH,2),"-")),"")</f>
        <v/>
      </c>
      <c r="AO310" s="125" t="str">
        <f t="shared" si="74"/>
        <v/>
      </c>
      <c r="AQ310" s="104" t="str">
        <f>IF(ISNUMBER($M310),IF(MV&lt;200,IF(ISNUMBER(MATRIX!BC310),ROUND(MATRIX!BC310/1000*RUNNING*CKWH,2),"-"),IF(ISNUMBER(MATRIX!BM310),ROUND(MATRIX!BM310/1000*RUNNING*CKWH,2),"-")),"")</f>
        <v/>
      </c>
      <c r="AR310" s="130" t="str">
        <f t="shared" si="75"/>
        <v/>
      </c>
      <c r="AT310" s="104"/>
      <c r="AU310" s="130" t="str">
        <f t="shared" si="76"/>
        <v/>
      </c>
      <c r="AW310" s="129" t="str">
        <f t="shared" si="77"/>
        <v/>
      </c>
      <c r="AX310" s="127" t="str">
        <f t="shared" si="78"/>
        <v/>
      </c>
      <c r="AZ310" s="101" t="str">
        <f>IF(ISNUMBER(M310),IF(ISNUMBER(MATRIX!BU310),M310*MATRIX!BU310,"n/a"),"")</f>
        <v/>
      </c>
      <c r="BA310" s="72"/>
      <c r="BB310" s="72" t="str">
        <f>IF(ISNUMBER(M310),IF(ISNUMBER(MATRIX!BV310*AL310),M310*MATRIX!BV310*AL310,"n/a"),"")</f>
        <v/>
      </c>
      <c r="BC310" s="72"/>
      <c r="BD310" s="100" t="str">
        <f t="shared" si="79"/>
        <v/>
      </c>
      <c r="BE310" s="96"/>
      <c r="BF310" s="157" t="str">
        <f t="shared" si="80"/>
        <v/>
      </c>
      <c r="BG310" s="158" t="str">
        <f t="shared" si="81"/>
        <v/>
      </c>
      <c r="BI310" s="85" t="str">
        <f>IF(ISNUMBER(M310),IF(ISNUMBER(MATRIX!Y310),MATRIX!Y310,"n/a"),"")</f>
        <v/>
      </c>
      <c r="BJ310" s="86" t="str">
        <f t="shared" si="82"/>
        <v/>
      </c>
    </row>
    <row r="311" spans="1:62">
      <c r="A311" s="106" t="e">
        <f>MATRIX!A311</f>
        <v>#N/A</v>
      </c>
      <c r="B311" s="11" t="e">
        <f>IF(MATRIX!B311&lt;&gt;0,MATRIX!B311,"-")</f>
        <v>#N/A</v>
      </c>
      <c r="D311" t="b">
        <f>ISNUMBER(MATRIX!G311)</f>
        <v>0</v>
      </c>
      <c r="E311" t="b">
        <f>ISNUMBER(MATRIX!H311)</f>
        <v>0</v>
      </c>
      <c r="G311" t="e">
        <f>AND(WM&lt;=MATRIX!N311,MATRIX!N311&lt;=PIU*WM)</f>
        <v>#N/A</v>
      </c>
      <c r="H311" t="e">
        <f>AND(WM&lt;=MATRIX!O311,MATRIX!O311&lt;=PIU*WM)</f>
        <v>#N/A</v>
      </c>
      <c r="J311" s="1" t="e">
        <f>IF(AND(D311,G311),CEILING(ML/MATRIX!G311,1),"")</f>
        <v>#N/A</v>
      </c>
      <c r="K311" s="1" t="e">
        <f>IF(AND(E311,H311),CEILING(ML/MATRIX!H311,1),"")</f>
        <v>#N/A</v>
      </c>
      <c r="M311" s="64" t="e">
        <f t="shared" si="71"/>
        <v>#N/A</v>
      </c>
      <c r="O311" s="62" t="str">
        <f>IF(ISNUMBER(M311),M311*MATRIX!E311,"-")</f>
        <v>-</v>
      </c>
      <c r="Q311" s="66" t="str">
        <f>IF(ISNUMBER($M311),IF(KP="kg",M311*MATRIX!CC311,M311*MATRIX!CC311*2.2),"-")</f>
        <v>-</v>
      </c>
      <c r="R311" s="65" t="str">
        <f t="shared" si="72"/>
        <v/>
      </c>
      <c r="T311" s="1" t="str">
        <f>IF(AND(VI&lt;100,ISNUMBER(M311),D311),MATRIX!N311,IF(AND(VI&gt;=100,ISNUMBER(M311),E311),MATRIX!O311,""))</f>
        <v/>
      </c>
      <c r="V311" s="70" t="str">
        <f>IF(ISNUMBER(T311),IF(VI&lt;100,T311*M311*MATRIX!G311,T311*M311*MATRIX!H311),"")</f>
        <v/>
      </c>
      <c r="X311" s="40" t="str">
        <f>IF(ISNUMBER(M311),IF(ISNUMBER(MATRIX!U311),IF(MATRIX!U311-INT(MATRIX!U311)=0,MATRIX!U311,"("&amp;MATRIX!U311&amp;")"),"n/a"),"")</f>
        <v/>
      </c>
      <c r="Y311" s="77"/>
      <c r="Z311" s="81" t="str">
        <f>IF(ISNUMBER(M311), IF(ISNUMBER(MATRIX!AZ311),M311*MATRIX!AZ311,"n/a"),"")</f>
        <v/>
      </c>
      <c r="AA311" s="77"/>
      <c r="AB311" s="83" t="str">
        <f>IF(ISNUMBER($M311), IF(ISNUMBER(MATRIX!BB311),$M311*MATRIX!BB311,"n/a"),"")</f>
        <v/>
      </c>
      <c r="AC311" s="77"/>
      <c r="AD311" s="81" t="str">
        <f>IF(ISNUMBER($M311), IF(ISNUMBER(MATRIX!BJ311),M311*MATRIX!BJ311,"n/a"),"")</f>
        <v/>
      </c>
      <c r="AE311" s="77" t="s">
        <v>434</v>
      </c>
      <c r="AF311" s="83" t="str">
        <f>IF(ISNUMBER($M311), IF(ISNUMBER(MATRIX!BL311),$M311*MATRIX!BL311,"n/a"),"")</f>
        <v/>
      </c>
      <c r="AH311" s="223" t="str">
        <f>IF(ISNUMBER($M311), IF(MV&gt;200,IF(ISNUMBER(MATRIX!CL311),MATRIX!CL311,"n/a"),IF(ISNUMBER(MATRIX!CH311),MATRIX!CH311,"n/a")),"")</f>
        <v/>
      </c>
      <c r="AI311" s="1"/>
      <c r="AJ311" s="1" t="str">
        <f>IF(ISNUMBER(M311),IF(AND(ISNUMBER('HI-Z-OUTPUT'!AV311),'HI-Z-OUTPUT'!AV311&lt;&gt;0),'HI-Z-OUTPUT'!AV311,'Hi-Z-INPUT'!$K$7*'Hi-Z-INPUT'!$K$11),"")</f>
        <v/>
      </c>
      <c r="AK311" s="1"/>
      <c r="AL311" s="161" t="str">
        <f t="shared" si="73"/>
        <v/>
      </c>
      <c r="AM311" s="1"/>
      <c r="AN311" s="124" t="str">
        <f>IF(ISNUMBER($M311),IF(MV&lt;200,IF(ISNUMBER(MATRIX!BA311),ROUND(MATRIX!BA311/1000*IDLE*CKWH,2),"-"),IF(ISNUMBER(MATRIX!BK311),ROUND(MATRIX!BK311/1000*IDLE*CKWH,2),"-")),"")</f>
        <v/>
      </c>
      <c r="AO311" s="125" t="str">
        <f t="shared" si="74"/>
        <v/>
      </c>
      <c r="AQ311" s="104" t="str">
        <f>IF(ISNUMBER($M311),IF(MV&lt;200,IF(ISNUMBER(MATRIX!BC311),ROUND(MATRIX!BC311/1000*RUNNING*CKWH,2),"-"),IF(ISNUMBER(MATRIX!BM311),ROUND(MATRIX!BM311/1000*RUNNING*CKWH,2),"-")),"")</f>
        <v/>
      </c>
      <c r="AR311" s="130" t="str">
        <f t="shared" si="75"/>
        <v/>
      </c>
      <c r="AT311" s="104"/>
      <c r="AU311" s="130" t="str">
        <f t="shared" si="76"/>
        <v/>
      </c>
      <c r="AW311" s="129" t="str">
        <f t="shared" si="77"/>
        <v/>
      </c>
      <c r="AX311" s="127" t="str">
        <f t="shared" si="78"/>
        <v/>
      </c>
      <c r="AZ311" s="101" t="str">
        <f>IF(ISNUMBER(M311),IF(ISNUMBER(MATRIX!BU311),M311*MATRIX!BU311,"n/a"),"")</f>
        <v/>
      </c>
      <c r="BA311" s="72"/>
      <c r="BB311" s="72" t="str">
        <f>IF(ISNUMBER(M311),IF(ISNUMBER(MATRIX!BV311*AL311),M311*MATRIX!BV311*AL311,"n/a"),"")</f>
        <v/>
      </c>
      <c r="BC311" s="72"/>
      <c r="BD311" s="100" t="str">
        <f t="shared" si="79"/>
        <v/>
      </c>
      <c r="BE311" s="96"/>
      <c r="BF311" s="157" t="str">
        <f t="shared" si="80"/>
        <v/>
      </c>
      <c r="BG311" s="158" t="str">
        <f t="shared" si="81"/>
        <v/>
      </c>
      <c r="BI311" s="85" t="str">
        <f>IF(ISNUMBER(M311),IF(ISNUMBER(MATRIX!Y311),MATRIX!Y311,"n/a"),"")</f>
        <v/>
      </c>
      <c r="BJ311" s="86" t="str">
        <f t="shared" si="82"/>
        <v/>
      </c>
    </row>
    <row r="312" spans="1:62">
      <c r="A312" s="106" t="e">
        <f>MATRIX!A312</f>
        <v>#N/A</v>
      </c>
      <c r="B312" s="11" t="e">
        <f>IF(MATRIX!B312&lt;&gt;0,MATRIX!B312,"-")</f>
        <v>#N/A</v>
      </c>
      <c r="D312" t="b">
        <f>ISNUMBER(MATRIX!G312)</f>
        <v>0</v>
      </c>
      <c r="E312" t="b">
        <f>ISNUMBER(MATRIX!H312)</f>
        <v>0</v>
      </c>
      <c r="G312" t="e">
        <f>AND(WM&lt;=MATRIX!N312,MATRIX!N312&lt;=PIU*WM)</f>
        <v>#N/A</v>
      </c>
      <c r="H312" t="e">
        <f>AND(WM&lt;=MATRIX!O312,MATRIX!O312&lt;=PIU*WM)</f>
        <v>#N/A</v>
      </c>
      <c r="J312" s="1" t="e">
        <f>IF(AND(D312,G312),CEILING(ML/MATRIX!G312,1),"")</f>
        <v>#N/A</v>
      </c>
      <c r="K312" s="1" t="e">
        <f>IF(AND(E312,H312),CEILING(ML/MATRIX!H312,1),"")</f>
        <v>#N/A</v>
      </c>
      <c r="M312" s="64" t="e">
        <f t="shared" si="71"/>
        <v>#N/A</v>
      </c>
      <c r="O312" s="62" t="str">
        <f>IF(ISNUMBER(M312),M312*MATRIX!E312,"-")</f>
        <v>-</v>
      </c>
      <c r="Q312" s="66" t="str">
        <f>IF(ISNUMBER($M312),IF(KP="kg",M312*MATRIX!CC312,M312*MATRIX!CC312*2.2),"-")</f>
        <v>-</v>
      </c>
      <c r="R312" s="65" t="str">
        <f t="shared" si="72"/>
        <v/>
      </c>
      <c r="T312" s="1" t="str">
        <f>IF(AND(VI&lt;100,ISNUMBER(M312),D312),MATRIX!N312,IF(AND(VI&gt;=100,ISNUMBER(M312),E312),MATRIX!O312,""))</f>
        <v/>
      </c>
      <c r="V312" s="70" t="str">
        <f>IF(ISNUMBER(T312),IF(VI&lt;100,T312*M312*MATRIX!G312,T312*M312*MATRIX!H312),"")</f>
        <v/>
      </c>
      <c r="X312" s="40" t="str">
        <f>IF(ISNUMBER(M312),IF(ISNUMBER(MATRIX!U312),IF(MATRIX!U312-INT(MATRIX!U312)=0,MATRIX!U312,"("&amp;MATRIX!U312&amp;")"),"n/a"),"")</f>
        <v/>
      </c>
      <c r="Y312" s="77"/>
      <c r="Z312" s="81" t="str">
        <f>IF(ISNUMBER(M312), IF(ISNUMBER(MATRIX!AZ312),M312*MATRIX!AZ312,"n/a"),"")</f>
        <v/>
      </c>
      <c r="AA312" s="77"/>
      <c r="AB312" s="83" t="str">
        <f>IF(ISNUMBER($M312), IF(ISNUMBER(MATRIX!BB312),$M312*MATRIX!BB312,"n/a"),"")</f>
        <v/>
      </c>
      <c r="AC312" s="77"/>
      <c r="AD312" s="81" t="str">
        <f>IF(ISNUMBER($M312), IF(ISNUMBER(MATRIX!BJ312),M312*MATRIX!BJ312,"n/a"),"")</f>
        <v/>
      </c>
      <c r="AE312" s="77" t="s">
        <v>434</v>
      </c>
      <c r="AF312" s="83" t="str">
        <f>IF(ISNUMBER($M312), IF(ISNUMBER(MATRIX!BL312),$M312*MATRIX!BL312,"n/a"),"")</f>
        <v/>
      </c>
      <c r="AH312" s="223" t="str">
        <f>IF(ISNUMBER($M312), IF(MV&gt;200,IF(ISNUMBER(MATRIX!CL312),MATRIX!CL312,"n/a"),IF(ISNUMBER(MATRIX!CH312),MATRIX!CH312,"n/a")),"")</f>
        <v/>
      </c>
      <c r="AI312" s="1"/>
      <c r="AJ312" s="1" t="str">
        <f>IF(ISNUMBER(M312),IF(AND(ISNUMBER('HI-Z-OUTPUT'!AV312),'HI-Z-OUTPUT'!AV312&lt;&gt;0),'HI-Z-OUTPUT'!AV312,'Hi-Z-INPUT'!$K$7*'Hi-Z-INPUT'!$K$11),"")</f>
        <v/>
      </c>
      <c r="AK312" s="1"/>
      <c r="AL312" s="161" t="str">
        <f t="shared" si="73"/>
        <v/>
      </c>
      <c r="AM312" s="1"/>
      <c r="AN312" s="124" t="str">
        <f>IF(ISNUMBER($M312),IF(MV&lt;200,IF(ISNUMBER(MATRIX!BA312),ROUND(MATRIX!BA312/1000*IDLE*CKWH,2),"-"),IF(ISNUMBER(MATRIX!BK312),ROUND(MATRIX!BK312/1000*IDLE*CKWH,2),"-")),"")</f>
        <v/>
      </c>
      <c r="AO312" s="125" t="str">
        <f t="shared" si="74"/>
        <v/>
      </c>
      <c r="AQ312" s="104" t="str">
        <f>IF(ISNUMBER($M312),IF(MV&lt;200,IF(ISNUMBER(MATRIX!BC312),ROUND(MATRIX!BC312/1000*RUNNING*CKWH,2),"-"),IF(ISNUMBER(MATRIX!BM312),ROUND(MATRIX!BM312/1000*RUNNING*CKWH,2),"-")),"")</f>
        <v/>
      </c>
      <c r="AR312" s="130" t="str">
        <f t="shared" si="75"/>
        <v/>
      </c>
      <c r="AT312" s="104"/>
      <c r="AU312" s="130" t="str">
        <f t="shared" si="76"/>
        <v/>
      </c>
      <c r="AW312" s="129" t="str">
        <f t="shared" si="77"/>
        <v/>
      </c>
      <c r="AX312" s="127" t="str">
        <f t="shared" si="78"/>
        <v/>
      </c>
      <c r="AZ312" s="101" t="str">
        <f>IF(ISNUMBER(M312),IF(ISNUMBER(MATRIX!BU312),M312*MATRIX!BU312,"n/a"),"")</f>
        <v/>
      </c>
      <c r="BA312" s="72"/>
      <c r="BB312" s="72" t="str">
        <f>IF(ISNUMBER(M312),IF(ISNUMBER(MATRIX!BV312*AL312),M312*MATRIX!BV312*AL312,"n/a"),"")</f>
        <v/>
      </c>
      <c r="BC312" s="72"/>
      <c r="BD312" s="100" t="str">
        <f t="shared" si="79"/>
        <v/>
      </c>
      <c r="BE312" s="96"/>
      <c r="BF312" s="157" t="str">
        <f t="shared" si="80"/>
        <v/>
      </c>
      <c r="BG312" s="158" t="str">
        <f t="shared" si="81"/>
        <v/>
      </c>
      <c r="BI312" s="85" t="str">
        <f>IF(ISNUMBER(M312),IF(ISNUMBER(MATRIX!Y312),MATRIX!Y312,"n/a"),"")</f>
        <v/>
      </c>
      <c r="BJ312" s="86" t="str">
        <f t="shared" si="82"/>
        <v/>
      </c>
    </row>
    <row r="313" spans="1:62">
      <c r="A313" s="106" t="e">
        <f>MATRIX!A313</f>
        <v>#N/A</v>
      </c>
      <c r="B313" s="11" t="e">
        <f>IF(MATRIX!B313&lt;&gt;0,MATRIX!B313,"-")</f>
        <v>#N/A</v>
      </c>
      <c r="D313" t="b">
        <f>ISNUMBER(MATRIX!G313)</f>
        <v>0</v>
      </c>
      <c r="E313" t="b">
        <f>ISNUMBER(MATRIX!H313)</f>
        <v>0</v>
      </c>
      <c r="G313" t="e">
        <f>AND(WM&lt;=MATRIX!N313,MATRIX!N313&lt;=PIU*WM)</f>
        <v>#N/A</v>
      </c>
      <c r="H313" t="e">
        <f>AND(WM&lt;=MATRIX!O313,MATRIX!O313&lt;=PIU*WM)</f>
        <v>#N/A</v>
      </c>
      <c r="J313" s="1" t="e">
        <f>IF(AND(D313,G313),CEILING(ML/MATRIX!G313,1),"")</f>
        <v>#N/A</v>
      </c>
      <c r="K313" s="1" t="e">
        <f>IF(AND(E313,H313),CEILING(ML/MATRIX!H313,1),"")</f>
        <v>#N/A</v>
      </c>
      <c r="M313" s="64" t="e">
        <f t="shared" si="71"/>
        <v>#N/A</v>
      </c>
      <c r="O313" s="62" t="str">
        <f>IF(ISNUMBER(M313),M313*MATRIX!E313,"-")</f>
        <v>-</v>
      </c>
      <c r="Q313" s="66" t="str">
        <f>IF(ISNUMBER($M313),IF(KP="kg",M313*MATRIX!CC313,M313*MATRIX!CC313*2.2),"-")</f>
        <v>-</v>
      </c>
      <c r="R313" s="65" t="str">
        <f t="shared" si="72"/>
        <v/>
      </c>
      <c r="T313" s="1" t="str">
        <f>IF(AND(VI&lt;100,ISNUMBER(M313),D313),MATRIX!N313,IF(AND(VI&gt;=100,ISNUMBER(M313),E313),MATRIX!O313,""))</f>
        <v/>
      </c>
      <c r="V313" s="70" t="str">
        <f>IF(ISNUMBER(T313),IF(VI&lt;100,T313*M313*MATRIX!G313,T313*M313*MATRIX!H313),"")</f>
        <v/>
      </c>
      <c r="X313" s="40" t="str">
        <f>IF(ISNUMBER(M313),IF(ISNUMBER(MATRIX!U313),IF(MATRIX!U313-INT(MATRIX!U313)=0,MATRIX!U313,"("&amp;MATRIX!U313&amp;")"),"n/a"),"")</f>
        <v/>
      </c>
      <c r="Y313" s="77"/>
      <c r="Z313" s="81" t="str">
        <f>IF(ISNUMBER(M313), IF(ISNUMBER(MATRIX!AZ313),M313*MATRIX!AZ313,"n/a"),"")</f>
        <v/>
      </c>
      <c r="AA313" s="77"/>
      <c r="AB313" s="83" t="str">
        <f>IF(ISNUMBER($M313), IF(ISNUMBER(MATRIX!BB313),$M313*MATRIX!BB313,"n/a"),"")</f>
        <v/>
      </c>
      <c r="AC313" s="77"/>
      <c r="AD313" s="81" t="str">
        <f>IF(ISNUMBER($M313), IF(ISNUMBER(MATRIX!BJ313),M313*MATRIX!BJ313,"n/a"),"")</f>
        <v/>
      </c>
      <c r="AE313" s="77" t="s">
        <v>434</v>
      </c>
      <c r="AF313" s="83" t="str">
        <f>IF(ISNUMBER($M313), IF(ISNUMBER(MATRIX!BL313),$M313*MATRIX!BL313,"n/a"),"")</f>
        <v/>
      </c>
      <c r="AH313" s="223" t="str">
        <f>IF(ISNUMBER($M313), IF(MV&gt;200,IF(ISNUMBER(MATRIX!CL313),MATRIX!CL313,"n/a"),IF(ISNUMBER(MATRIX!CH313),MATRIX!CH313,"n/a")),"")</f>
        <v/>
      </c>
      <c r="AI313" s="1"/>
      <c r="AJ313" s="1" t="str">
        <f>IF(ISNUMBER(M313),IF(AND(ISNUMBER('HI-Z-OUTPUT'!AV313),'HI-Z-OUTPUT'!AV313&lt;&gt;0),'HI-Z-OUTPUT'!AV313,'Hi-Z-INPUT'!$K$7*'Hi-Z-INPUT'!$K$11),"")</f>
        <v/>
      </c>
      <c r="AK313" s="1"/>
      <c r="AL313" s="161" t="str">
        <f t="shared" si="73"/>
        <v/>
      </c>
      <c r="AM313" s="1"/>
      <c r="AN313" s="124" t="str">
        <f>IF(ISNUMBER($M313),IF(MV&lt;200,IF(ISNUMBER(MATRIX!BA313),ROUND(MATRIX!BA313/1000*IDLE*CKWH,2),"-"),IF(ISNUMBER(MATRIX!BK313),ROUND(MATRIX!BK313/1000*IDLE*CKWH,2),"-")),"")</f>
        <v/>
      </c>
      <c r="AO313" s="125" t="str">
        <f t="shared" si="74"/>
        <v/>
      </c>
      <c r="AQ313" s="104" t="str">
        <f>IF(ISNUMBER($M313),IF(MV&lt;200,IF(ISNUMBER(MATRIX!BC313),ROUND(MATRIX!BC313/1000*RUNNING*CKWH,2),"-"),IF(ISNUMBER(MATRIX!BM313),ROUND(MATRIX!BM313/1000*RUNNING*CKWH,2),"-")),"")</f>
        <v/>
      </c>
      <c r="AR313" s="130" t="str">
        <f t="shared" si="75"/>
        <v/>
      </c>
      <c r="AT313" s="104"/>
      <c r="AU313" s="130" t="str">
        <f t="shared" si="76"/>
        <v/>
      </c>
      <c r="AW313" s="129" t="str">
        <f t="shared" si="77"/>
        <v/>
      </c>
      <c r="AX313" s="127" t="str">
        <f t="shared" si="78"/>
        <v/>
      </c>
      <c r="AZ313" s="101" t="str">
        <f>IF(ISNUMBER(M313),IF(ISNUMBER(MATRIX!BU313),M313*MATRIX!BU313,"n/a"),"")</f>
        <v/>
      </c>
      <c r="BA313" s="72"/>
      <c r="BB313" s="72" t="str">
        <f>IF(ISNUMBER(M313),IF(ISNUMBER(MATRIX!BV313*AL313),M313*MATRIX!BV313*AL313,"n/a"),"")</f>
        <v/>
      </c>
      <c r="BC313" s="72"/>
      <c r="BD313" s="100" t="str">
        <f t="shared" si="79"/>
        <v/>
      </c>
      <c r="BE313" s="96"/>
      <c r="BF313" s="157" t="str">
        <f t="shared" si="80"/>
        <v/>
      </c>
      <c r="BG313" s="158" t="str">
        <f t="shared" si="81"/>
        <v/>
      </c>
      <c r="BI313" s="85" t="str">
        <f>IF(ISNUMBER(M313),IF(ISNUMBER(MATRIX!Y313),MATRIX!Y313,"n/a"),"")</f>
        <v/>
      </c>
      <c r="BJ313" s="86" t="str">
        <f t="shared" si="82"/>
        <v/>
      </c>
    </row>
    <row r="314" spans="1:62">
      <c r="A314" s="106" t="e">
        <f>MATRIX!A314</f>
        <v>#N/A</v>
      </c>
      <c r="B314" s="11" t="e">
        <f>IF(MATRIX!B314&lt;&gt;0,MATRIX!B314,"-")</f>
        <v>#N/A</v>
      </c>
      <c r="D314" t="b">
        <f>ISNUMBER(MATRIX!G314)</f>
        <v>0</v>
      </c>
      <c r="E314" t="b">
        <f>ISNUMBER(MATRIX!H314)</f>
        <v>0</v>
      </c>
      <c r="G314" t="e">
        <f>AND(WM&lt;=MATRIX!N314,MATRIX!N314&lt;=PIU*WM)</f>
        <v>#N/A</v>
      </c>
      <c r="H314" t="e">
        <f>AND(WM&lt;=MATRIX!O314,MATRIX!O314&lt;=PIU*WM)</f>
        <v>#N/A</v>
      </c>
      <c r="J314" s="1" t="e">
        <f>IF(AND(D314,G314),CEILING(ML/MATRIX!G314,1),"")</f>
        <v>#N/A</v>
      </c>
      <c r="K314" s="1" t="e">
        <f>IF(AND(E314,H314),CEILING(ML/MATRIX!H314,1),"")</f>
        <v>#N/A</v>
      </c>
      <c r="M314" s="64" t="e">
        <f t="shared" si="71"/>
        <v>#N/A</v>
      </c>
      <c r="O314" s="62" t="str">
        <f>IF(ISNUMBER(M314),M314*MATRIX!E314,"-")</f>
        <v>-</v>
      </c>
      <c r="Q314" s="66" t="str">
        <f>IF(ISNUMBER($M314),IF(KP="kg",M314*MATRIX!CC314,M314*MATRIX!CC314*2.2),"-")</f>
        <v>-</v>
      </c>
      <c r="R314" s="65" t="str">
        <f t="shared" si="72"/>
        <v/>
      </c>
      <c r="T314" s="1" t="str">
        <f>IF(AND(VI&lt;100,ISNUMBER(M314),D314),MATRIX!N314,IF(AND(VI&gt;=100,ISNUMBER(M314),E314),MATRIX!O314,""))</f>
        <v/>
      </c>
      <c r="V314" s="70" t="str">
        <f>IF(ISNUMBER(T314),IF(VI&lt;100,T314*M314*MATRIX!G314,T314*M314*MATRIX!H314),"")</f>
        <v/>
      </c>
      <c r="X314" s="40" t="str">
        <f>IF(ISNUMBER(M314),IF(ISNUMBER(MATRIX!U314),IF(MATRIX!U314-INT(MATRIX!U314)=0,MATRIX!U314,"("&amp;MATRIX!U314&amp;")"),"n/a"),"")</f>
        <v/>
      </c>
      <c r="Y314" s="77"/>
      <c r="Z314" s="81" t="str">
        <f>IF(ISNUMBER(M314), IF(ISNUMBER(MATRIX!AZ314),M314*MATRIX!AZ314,"n/a"),"")</f>
        <v/>
      </c>
      <c r="AA314" s="77"/>
      <c r="AB314" s="83" t="str">
        <f>IF(ISNUMBER($M314), IF(ISNUMBER(MATRIX!BB314),$M314*MATRIX!BB314,"n/a"),"")</f>
        <v/>
      </c>
      <c r="AC314" s="77"/>
      <c r="AD314" s="81" t="str">
        <f>IF(ISNUMBER($M314), IF(ISNUMBER(MATRIX!BJ314),M314*MATRIX!BJ314,"n/a"),"")</f>
        <v/>
      </c>
      <c r="AE314" s="77" t="s">
        <v>434</v>
      </c>
      <c r="AF314" s="83" t="str">
        <f>IF(ISNUMBER($M314), IF(ISNUMBER(MATRIX!BL314),$M314*MATRIX!BL314,"n/a"),"")</f>
        <v/>
      </c>
      <c r="AH314" s="223" t="str">
        <f>IF(ISNUMBER($M314), IF(MV&gt;200,IF(ISNUMBER(MATRIX!CL314),MATRIX!CL314,"n/a"),IF(ISNUMBER(MATRIX!CH314),MATRIX!CH314,"n/a")),"")</f>
        <v/>
      </c>
      <c r="AI314" s="1"/>
      <c r="AJ314" s="1" t="str">
        <f>IF(ISNUMBER(M314),IF(AND(ISNUMBER('HI-Z-OUTPUT'!AV314),'HI-Z-OUTPUT'!AV314&lt;&gt;0),'HI-Z-OUTPUT'!AV314,'Hi-Z-INPUT'!$K$7*'Hi-Z-INPUT'!$K$11),"")</f>
        <v/>
      </c>
      <c r="AK314" s="1"/>
      <c r="AL314" s="161" t="str">
        <f t="shared" si="73"/>
        <v/>
      </c>
      <c r="AM314" s="1"/>
      <c r="AN314" s="124" t="str">
        <f>IF(ISNUMBER($M314),IF(MV&lt;200,IF(ISNUMBER(MATRIX!BA314),ROUND(MATRIX!BA314/1000*IDLE*CKWH,2),"-"),IF(ISNUMBER(MATRIX!BK314),ROUND(MATRIX!BK314/1000*IDLE*CKWH,2),"-")),"")</f>
        <v/>
      </c>
      <c r="AO314" s="125" t="str">
        <f t="shared" si="74"/>
        <v/>
      </c>
      <c r="AQ314" s="104" t="str">
        <f>IF(ISNUMBER($M314),IF(MV&lt;200,IF(ISNUMBER(MATRIX!BC314),ROUND(MATRIX!BC314/1000*RUNNING*CKWH,2),"-"),IF(ISNUMBER(MATRIX!BM314),ROUND(MATRIX!BM314/1000*RUNNING*CKWH,2),"-")),"")</f>
        <v/>
      </c>
      <c r="AR314" s="130" t="str">
        <f t="shared" si="75"/>
        <v/>
      </c>
      <c r="AT314" s="104"/>
      <c r="AU314" s="130" t="str">
        <f t="shared" si="76"/>
        <v/>
      </c>
      <c r="AW314" s="129" t="str">
        <f t="shared" si="77"/>
        <v/>
      </c>
      <c r="AX314" s="127" t="str">
        <f t="shared" si="78"/>
        <v/>
      </c>
      <c r="AZ314" s="101" t="str">
        <f>IF(ISNUMBER(M314),IF(ISNUMBER(MATRIX!BU314),M314*MATRIX!BU314,"n/a"),"")</f>
        <v/>
      </c>
      <c r="BA314" s="72"/>
      <c r="BB314" s="72" t="str">
        <f>IF(ISNUMBER(M314),IF(ISNUMBER(MATRIX!BV314*AL314),M314*MATRIX!BV314*AL314,"n/a"),"")</f>
        <v/>
      </c>
      <c r="BC314" s="72"/>
      <c r="BD314" s="100" t="str">
        <f t="shared" si="79"/>
        <v/>
      </c>
      <c r="BE314" s="96"/>
      <c r="BF314" s="157" t="str">
        <f t="shared" si="80"/>
        <v/>
      </c>
      <c r="BG314" s="158" t="str">
        <f t="shared" si="81"/>
        <v/>
      </c>
      <c r="BI314" s="85" t="str">
        <f>IF(ISNUMBER(M314),IF(ISNUMBER(MATRIX!Y314),MATRIX!Y314,"n/a"),"")</f>
        <v/>
      </c>
      <c r="BJ314" s="86" t="str">
        <f t="shared" si="82"/>
        <v/>
      </c>
    </row>
    <row r="315" spans="1:62">
      <c r="A315" s="106" t="e">
        <f>MATRIX!A315</f>
        <v>#N/A</v>
      </c>
      <c r="B315" s="11" t="e">
        <f>IF(MATRIX!B315&lt;&gt;0,MATRIX!B315,"-")</f>
        <v>#N/A</v>
      </c>
      <c r="D315" t="b">
        <f>ISNUMBER(MATRIX!G315)</f>
        <v>0</v>
      </c>
      <c r="E315" t="b">
        <f>ISNUMBER(MATRIX!H315)</f>
        <v>0</v>
      </c>
      <c r="G315" t="e">
        <f>AND(WM&lt;=MATRIX!N315,MATRIX!N315&lt;=PIU*WM)</f>
        <v>#N/A</v>
      </c>
      <c r="H315" t="e">
        <f>AND(WM&lt;=MATRIX!O315,MATRIX!O315&lt;=PIU*WM)</f>
        <v>#N/A</v>
      </c>
      <c r="J315" s="1" t="e">
        <f>IF(AND(D315,G315),CEILING(ML/MATRIX!G315,1),"")</f>
        <v>#N/A</v>
      </c>
      <c r="K315" s="1" t="e">
        <f>IF(AND(E315,H315),CEILING(ML/MATRIX!H315,1),"")</f>
        <v>#N/A</v>
      </c>
      <c r="M315" s="64" t="e">
        <f t="shared" si="71"/>
        <v>#N/A</v>
      </c>
      <c r="O315" s="62" t="str">
        <f>IF(ISNUMBER(M315),M315*MATRIX!E315,"-")</f>
        <v>-</v>
      </c>
      <c r="Q315" s="66" t="str">
        <f>IF(ISNUMBER($M315),IF(KP="kg",M315*MATRIX!CC315,M315*MATRIX!CC315*2.2),"-")</f>
        <v>-</v>
      </c>
      <c r="R315" s="65" t="str">
        <f t="shared" si="72"/>
        <v/>
      </c>
      <c r="T315" s="1" t="str">
        <f>IF(AND(VI&lt;100,ISNUMBER(M315),D315),MATRIX!N315,IF(AND(VI&gt;=100,ISNUMBER(M315),E315),MATRIX!O315,""))</f>
        <v/>
      </c>
      <c r="V315" s="70" t="str">
        <f>IF(ISNUMBER(T315),IF(VI&lt;100,T315*M315*MATRIX!G315,T315*M315*MATRIX!H315),"")</f>
        <v/>
      </c>
      <c r="X315" s="40" t="str">
        <f>IF(ISNUMBER(M315),IF(ISNUMBER(MATRIX!U315),IF(MATRIX!U315-INT(MATRIX!U315)=0,MATRIX!U315,"("&amp;MATRIX!U315&amp;")"),"n/a"),"")</f>
        <v/>
      </c>
      <c r="Y315" s="77"/>
      <c r="Z315" s="81" t="str">
        <f>IF(ISNUMBER(M315), IF(ISNUMBER(MATRIX!AZ315),M315*MATRIX!AZ315,"n/a"),"")</f>
        <v/>
      </c>
      <c r="AA315" s="77"/>
      <c r="AB315" s="83" t="str">
        <f>IF(ISNUMBER($M315), IF(ISNUMBER(MATRIX!BB315),$M315*MATRIX!BB315,"n/a"),"")</f>
        <v/>
      </c>
      <c r="AC315" s="77"/>
      <c r="AD315" s="81" t="str">
        <f>IF(ISNUMBER($M315), IF(ISNUMBER(MATRIX!BJ315),M315*MATRIX!BJ315,"n/a"),"")</f>
        <v/>
      </c>
      <c r="AE315" s="77" t="s">
        <v>434</v>
      </c>
      <c r="AF315" s="83" t="str">
        <f>IF(ISNUMBER($M315), IF(ISNUMBER(MATRIX!BL315),$M315*MATRIX!BL315,"n/a"),"")</f>
        <v/>
      </c>
      <c r="AH315" s="223" t="str">
        <f>IF(ISNUMBER($M315), IF(MV&gt;200,IF(ISNUMBER(MATRIX!CL315),MATRIX!CL315,"n/a"),IF(ISNUMBER(MATRIX!CH315),MATRIX!CH315,"n/a")),"")</f>
        <v/>
      </c>
      <c r="AI315" s="1"/>
      <c r="AJ315" s="1" t="str">
        <f>IF(ISNUMBER(M315),IF(AND(ISNUMBER('HI-Z-OUTPUT'!AV315),'HI-Z-OUTPUT'!AV315&lt;&gt;0),'HI-Z-OUTPUT'!AV315,'Hi-Z-INPUT'!$K$7*'Hi-Z-INPUT'!$K$11),"")</f>
        <v/>
      </c>
      <c r="AK315" s="1"/>
      <c r="AL315" s="161" t="str">
        <f t="shared" si="73"/>
        <v/>
      </c>
      <c r="AM315" s="1"/>
      <c r="AN315" s="124" t="str">
        <f>IF(ISNUMBER($M315),IF(MV&lt;200,IF(ISNUMBER(MATRIX!BA315),ROUND(MATRIX!BA315/1000*IDLE*CKWH,2),"-"),IF(ISNUMBER(MATRIX!BK315),ROUND(MATRIX!BK315/1000*IDLE*CKWH,2),"-")),"")</f>
        <v/>
      </c>
      <c r="AO315" s="125" t="str">
        <f t="shared" si="74"/>
        <v/>
      </c>
      <c r="AQ315" s="104" t="str">
        <f>IF(ISNUMBER($M315),IF(MV&lt;200,IF(ISNUMBER(MATRIX!BC315),ROUND(MATRIX!BC315/1000*RUNNING*CKWH,2),"-"),IF(ISNUMBER(MATRIX!BM315),ROUND(MATRIX!BM315/1000*RUNNING*CKWH,2),"-")),"")</f>
        <v/>
      </c>
      <c r="AR315" s="130" t="str">
        <f t="shared" si="75"/>
        <v/>
      </c>
      <c r="AT315" s="104"/>
      <c r="AU315" s="130" t="str">
        <f t="shared" si="76"/>
        <v/>
      </c>
      <c r="AW315" s="129" t="str">
        <f t="shared" si="77"/>
        <v/>
      </c>
      <c r="AX315" s="127" t="str">
        <f t="shared" si="78"/>
        <v/>
      </c>
      <c r="AZ315" s="101" t="str">
        <f>IF(ISNUMBER(M315),IF(ISNUMBER(MATRIX!BU315),M315*MATRIX!BU315,"n/a"),"")</f>
        <v/>
      </c>
      <c r="BA315" s="72"/>
      <c r="BB315" s="72" t="str">
        <f>IF(ISNUMBER(M315),IF(ISNUMBER(MATRIX!BV315*AL315),M315*MATRIX!BV315*AL315,"n/a"),"")</f>
        <v/>
      </c>
      <c r="BC315" s="72"/>
      <c r="BD315" s="100" t="str">
        <f t="shared" si="79"/>
        <v/>
      </c>
      <c r="BE315" s="96"/>
      <c r="BF315" s="157" t="str">
        <f t="shared" si="80"/>
        <v/>
      </c>
      <c r="BG315" s="158" t="str">
        <f t="shared" si="81"/>
        <v/>
      </c>
      <c r="BI315" s="85" t="str">
        <f>IF(ISNUMBER(M315),IF(ISNUMBER(MATRIX!Y315),MATRIX!Y315,"n/a"),"")</f>
        <v/>
      </c>
      <c r="BJ315" s="86" t="str">
        <f t="shared" si="82"/>
        <v/>
      </c>
    </row>
  </sheetData>
  <sheetProtection algorithmName="SHA-512" hashValue="ZVoJHzH5iNOaUQMZm2DZBuLz7GNgL3gGKFK9mEcZf+itSsbSB2/dcrCa/6af26v1r1xEpm6wo0mC/bron8cMpw==" saltValue="RD6XyLNCrPWPREe0MaFkcQ==" spinCount="100000" sheet="1" objects="1" scenarios="1" selectLockedCells="1"/>
  <mergeCells count="36">
    <mergeCell ref="BF7:BG7"/>
    <mergeCell ref="T5:T6"/>
    <mergeCell ref="AZ4:BG4"/>
    <mergeCell ref="AZ5:AZ6"/>
    <mergeCell ref="BB5:BB6"/>
    <mergeCell ref="BF5:BG6"/>
    <mergeCell ref="AH4:AX4"/>
    <mergeCell ref="Z4:AB4"/>
    <mergeCell ref="AD4:AF4"/>
    <mergeCell ref="AN7:AO7"/>
    <mergeCell ref="AW7:AX7"/>
    <mergeCell ref="AQ7:AR7"/>
    <mergeCell ref="AT7:AU7"/>
    <mergeCell ref="G5:H6"/>
    <mergeCell ref="J5:K6"/>
    <mergeCell ref="Q7:R7"/>
    <mergeCell ref="D5:E5"/>
    <mergeCell ref="D6:E6"/>
    <mergeCell ref="M5:M6"/>
    <mergeCell ref="O5:O6"/>
    <mergeCell ref="Q5:R6"/>
    <mergeCell ref="BI5:BJ6"/>
    <mergeCell ref="V5:V6"/>
    <mergeCell ref="X5:X6"/>
    <mergeCell ref="Z5:Z6"/>
    <mergeCell ref="AB5:AB6"/>
    <mergeCell ref="AD5:AD6"/>
    <mergeCell ref="AF5:AF6"/>
    <mergeCell ref="BD5:BD6"/>
    <mergeCell ref="AN5:AO6"/>
    <mergeCell ref="AW5:AX6"/>
    <mergeCell ref="AH5:AH6"/>
    <mergeCell ref="AQ5:AR6"/>
    <mergeCell ref="AT5:AU6"/>
    <mergeCell ref="AJ5:AJ6"/>
    <mergeCell ref="AL5:AL6"/>
  </mergeCells>
  <pageMargins left="0.7" right="0.7" top="0.75" bottom="0.75" header="0.3" footer="0.3"/>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CL413"/>
  <sheetViews>
    <sheetView zoomScale="77" zoomScaleNormal="77" zoomScalePageLayoutView="77" workbookViewId="0">
      <pane xSplit="4" ySplit="7" topLeftCell="BK8" activePane="bottomRight" state="frozen"/>
      <selection pane="topRight" activeCell="B108" sqref="B108"/>
      <selection pane="bottomLeft" activeCell="B108" sqref="B108"/>
      <selection pane="bottomRight" activeCell="A12" sqref="A12:XFD12"/>
    </sheetView>
  </sheetViews>
  <sheetFormatPr defaultColWidth="8.7109375" defaultRowHeight="15"/>
  <cols>
    <col min="1" max="1" width="20.7109375" customWidth="1"/>
    <col min="2" max="2" width="17.42578125" style="11" bestFit="1" customWidth="1"/>
    <col min="3" max="3" width="9" bestFit="1" customWidth="1"/>
    <col min="4" max="4" width="14" customWidth="1"/>
    <col min="5" max="5" width="3.85546875" bestFit="1" customWidth="1"/>
    <col min="6" max="6" width="5" bestFit="1" customWidth="1"/>
    <col min="7" max="7" width="4.7109375" bestFit="1" customWidth="1"/>
    <col min="8" max="8" width="5.85546875" bestFit="1" customWidth="1"/>
    <col min="9" max="9" width="1.42578125" style="194" customWidth="1"/>
    <col min="10" max="10" width="9" style="194" bestFit="1" customWidth="1"/>
    <col min="11" max="11" width="9" customWidth="1"/>
    <col min="12" max="15" width="9" bestFit="1" customWidth="1"/>
    <col min="16" max="16" width="9" style="194" bestFit="1" customWidth="1"/>
    <col min="17" max="18" width="9" bestFit="1" customWidth="1"/>
    <col min="19" max="19" width="1.42578125" style="194" customWidth="1"/>
    <col min="20" max="20" width="9" style="194" bestFit="1" customWidth="1"/>
    <col min="21" max="22" width="9" bestFit="1" customWidth="1"/>
    <col min="23" max="23" width="1.7109375" style="194" customWidth="1"/>
    <col min="24" max="24" width="9" style="194" customWidth="1"/>
    <col min="25" max="25" width="9" bestFit="1" customWidth="1"/>
    <col min="26" max="26" width="1.42578125" style="194" customWidth="1"/>
    <col min="27" max="27" width="9" style="194" bestFit="1" customWidth="1"/>
    <col min="28" max="37" width="9" bestFit="1" customWidth="1"/>
    <col min="38" max="39" width="9" style="194" bestFit="1" customWidth="1"/>
    <col min="40" max="49" width="9" bestFit="1" customWidth="1"/>
    <col min="50" max="50" width="1.42578125" style="194" customWidth="1"/>
    <col min="51" max="51" width="9" style="194" bestFit="1" customWidth="1"/>
    <col min="52" max="59" width="9" bestFit="1" customWidth="1"/>
    <col min="60" max="60" width="1.42578125" style="194" customWidth="1"/>
    <col min="61" max="61" width="9" style="194" bestFit="1" customWidth="1"/>
    <col min="62" max="62" width="7.7109375" customWidth="1"/>
    <col min="63" max="63" width="9.7109375" customWidth="1"/>
    <col min="64" max="64" width="9.7109375" bestFit="1" customWidth="1"/>
    <col min="65" max="69" width="9" bestFit="1" customWidth="1"/>
    <col min="70" max="70" width="1.42578125" style="194" customWidth="1"/>
    <col min="71" max="71" width="9.7109375" style="194" bestFit="1" customWidth="1"/>
    <col min="72" max="74" width="9.7109375" bestFit="1" customWidth="1"/>
    <col min="78" max="78" width="1.7109375" style="194" customWidth="1"/>
    <col min="79" max="79" width="8.7109375" style="194"/>
    <col min="80" max="81" width="8.7109375" style="1"/>
    <col min="82" max="82" width="1.42578125" style="194" customWidth="1"/>
    <col min="83" max="83" width="8.7109375" style="12"/>
    <col min="84" max="84" width="8.7109375" style="161"/>
    <col min="85" max="86" width="8.7109375" style="193"/>
    <col min="87" max="87" width="8.7109375" style="192"/>
    <col min="88" max="88" width="8.7109375" style="161"/>
    <col min="89" max="90" width="8.7109375" style="193"/>
  </cols>
  <sheetData>
    <row r="1" spans="1:90">
      <c r="A1" s="1"/>
      <c r="B1" s="1"/>
      <c r="C1" s="1"/>
      <c r="D1" s="1"/>
      <c r="E1" s="1"/>
      <c r="F1" s="1"/>
      <c r="G1" s="1"/>
      <c r="H1" s="1"/>
      <c r="I1" s="12"/>
      <c r="J1" s="12"/>
      <c r="K1" s="1"/>
      <c r="L1" s="1"/>
      <c r="M1" s="1"/>
      <c r="N1" s="1"/>
      <c r="O1" s="1"/>
      <c r="P1" s="12"/>
      <c r="Q1" s="1"/>
      <c r="R1" s="1"/>
      <c r="S1" s="12"/>
      <c r="T1" s="12"/>
      <c r="U1" s="1"/>
      <c r="V1" s="1"/>
      <c r="W1" s="12"/>
      <c r="X1" s="12"/>
      <c r="Y1" s="1"/>
      <c r="Z1" s="12"/>
      <c r="AA1" s="12"/>
      <c r="AB1" s="1"/>
      <c r="AC1" s="1"/>
      <c r="AD1" s="1"/>
      <c r="AE1" s="1"/>
      <c r="AF1" s="1"/>
      <c r="AG1" s="1"/>
      <c r="AH1" s="1"/>
      <c r="AI1" s="1"/>
      <c r="AJ1" s="1"/>
      <c r="AK1" s="1"/>
      <c r="AL1" s="12"/>
      <c r="AM1" s="12"/>
      <c r="AN1" s="1"/>
      <c r="AO1" s="1"/>
      <c r="AP1" s="1"/>
      <c r="AQ1" s="1"/>
      <c r="AR1" s="1"/>
      <c r="AS1" s="1"/>
      <c r="AT1" s="1"/>
      <c r="AU1" s="1"/>
      <c r="AV1" s="1"/>
      <c r="AW1" s="1"/>
      <c r="AX1" s="12"/>
      <c r="AY1" s="12"/>
      <c r="AZ1" s="1"/>
      <c r="BA1" s="1"/>
      <c r="BB1" s="1"/>
      <c r="BC1" s="1"/>
      <c r="BD1" s="1"/>
      <c r="BE1" s="1"/>
      <c r="BF1" s="1"/>
      <c r="BG1" s="1"/>
      <c r="BH1" s="12"/>
      <c r="BI1" s="12"/>
      <c r="BJ1" s="1"/>
      <c r="BK1" s="1"/>
      <c r="BL1" s="1"/>
      <c r="BM1" s="1"/>
      <c r="BN1" s="1"/>
      <c r="BO1" s="1"/>
      <c r="BP1" s="1"/>
      <c r="BQ1" s="1"/>
      <c r="BR1" s="12"/>
      <c r="BS1" s="12"/>
      <c r="BT1" s="1"/>
      <c r="BU1" s="1"/>
      <c r="BV1" s="1"/>
      <c r="BW1" s="1"/>
      <c r="BX1" s="1"/>
      <c r="BY1" s="1"/>
      <c r="BZ1" s="12"/>
      <c r="CA1" s="12"/>
      <c r="CD1" s="12"/>
      <c r="CF1" s="1"/>
      <c r="CG1" s="1"/>
      <c r="CH1" s="1"/>
      <c r="CI1" s="12"/>
      <c r="CJ1" s="1"/>
      <c r="CK1" s="1"/>
      <c r="CL1" s="1"/>
    </row>
    <row r="2" spans="1:90" ht="28.5">
      <c r="A2" s="946" t="s">
        <v>441</v>
      </c>
      <c r="B2" s="946"/>
    </row>
    <row r="3" spans="1:90" s="199" customFormat="1" ht="30" customHeight="1">
      <c r="A3" s="229">
        <f t="array" ref="A3:CL315">TRANSPOSE(AMPLIFIERS!$A$5:$GT$94)</f>
        <v>0</v>
      </c>
      <c r="B3" s="229">
        <v>0</v>
      </c>
      <c r="C3" s="229" t="str">
        <v>General</v>
      </c>
      <c r="D3" s="230">
        <v>0</v>
      </c>
      <c r="E3" s="230">
        <v>0</v>
      </c>
      <c r="F3" s="230">
        <v>0</v>
      </c>
      <c r="G3" s="230">
        <v>0</v>
      </c>
      <c r="H3" s="230">
        <v>0</v>
      </c>
      <c r="I3" s="229">
        <v>0</v>
      </c>
      <c r="J3" s="231" t="str">
        <v>Power</v>
      </c>
      <c r="K3" s="232" t="str">
        <v>All ch. driven</v>
      </c>
      <c r="L3" s="232">
        <v>0</v>
      </c>
      <c r="M3" s="232">
        <v>0</v>
      </c>
      <c r="N3" s="232">
        <v>0</v>
      </c>
      <c r="O3" s="232">
        <v>0</v>
      </c>
      <c r="P3" s="232">
        <v>0</v>
      </c>
      <c r="Q3" s="232">
        <v>0</v>
      </c>
      <c r="R3" s="232">
        <v>0</v>
      </c>
      <c r="S3" s="229">
        <v>0</v>
      </c>
      <c r="T3" s="233" t="str">
        <v>Peak Capacity</v>
      </c>
      <c r="U3" s="234">
        <v>0</v>
      </c>
      <c r="V3" s="234">
        <v>0</v>
      </c>
      <c r="W3" s="229">
        <v>0</v>
      </c>
      <c r="X3" s="235" t="str">
        <v>S/N ratio</v>
      </c>
      <c r="Y3" s="236">
        <v>0</v>
      </c>
      <c r="Z3" s="229">
        <v>0</v>
      </c>
      <c r="AA3" s="237" t="str">
        <v>Lo-Z (115V)</v>
      </c>
      <c r="AB3" s="238">
        <v>0</v>
      </c>
      <c r="AC3" s="238">
        <v>0</v>
      </c>
      <c r="AD3" s="238">
        <v>0</v>
      </c>
      <c r="AE3" s="238">
        <v>0</v>
      </c>
      <c r="AF3" s="238">
        <v>0</v>
      </c>
      <c r="AG3" s="238">
        <v>0</v>
      </c>
      <c r="AH3" s="238">
        <v>0</v>
      </c>
      <c r="AI3" s="238">
        <v>0</v>
      </c>
      <c r="AJ3" s="238">
        <v>0</v>
      </c>
      <c r="AK3" s="238">
        <v>0</v>
      </c>
      <c r="AL3" s="229">
        <v>0</v>
      </c>
      <c r="AM3" s="239" t="str">
        <v>Lo-Z (230V)</v>
      </c>
      <c r="AN3" s="207">
        <v>0</v>
      </c>
      <c r="AO3" s="207">
        <v>0</v>
      </c>
      <c r="AP3" s="207">
        <v>0</v>
      </c>
      <c r="AQ3" s="207">
        <v>0</v>
      </c>
      <c r="AR3" s="207">
        <v>0</v>
      </c>
      <c r="AS3" s="207">
        <v>0</v>
      </c>
      <c r="AT3" s="207">
        <v>0</v>
      </c>
      <c r="AU3" s="207">
        <v>0</v>
      </c>
      <c r="AV3" s="207">
        <v>0</v>
      </c>
      <c r="AW3" s="207">
        <v>0</v>
      </c>
      <c r="AX3" s="229">
        <v>0</v>
      </c>
      <c r="AY3" s="240" t="str">
        <v>Hi-Z (115V)</v>
      </c>
      <c r="AZ3" s="241">
        <v>0</v>
      </c>
      <c r="BA3" s="241">
        <v>0</v>
      </c>
      <c r="BB3" s="241">
        <v>0</v>
      </c>
      <c r="BC3" s="241">
        <v>0</v>
      </c>
      <c r="BD3" s="241">
        <v>0</v>
      </c>
      <c r="BE3" s="241">
        <v>0</v>
      </c>
      <c r="BF3" s="241">
        <v>0</v>
      </c>
      <c r="BG3" s="241">
        <v>0</v>
      </c>
      <c r="BH3" s="229">
        <v>0</v>
      </c>
      <c r="BI3" s="208" t="str">
        <v>Hi-Z (230V)</v>
      </c>
      <c r="BJ3" s="209">
        <v>0</v>
      </c>
      <c r="BK3" s="209">
        <v>0</v>
      </c>
      <c r="BL3" s="209">
        <v>0</v>
      </c>
      <c r="BM3" s="209">
        <v>0</v>
      </c>
      <c r="BN3" s="209">
        <v>0</v>
      </c>
      <c r="BO3" s="209">
        <v>0</v>
      </c>
      <c r="BP3" s="209">
        <v>0</v>
      </c>
      <c r="BQ3" s="209">
        <v>0</v>
      </c>
      <c r="BR3" s="229">
        <v>0</v>
      </c>
      <c r="BS3" s="242" t="str">
        <v>Thermal</v>
      </c>
      <c r="BT3" s="243">
        <v>0</v>
      </c>
      <c r="BU3" s="243">
        <v>0</v>
      </c>
      <c r="BV3" s="243">
        <v>0</v>
      </c>
      <c r="BW3" s="243">
        <v>0</v>
      </c>
      <c r="BX3" s="243">
        <v>0</v>
      </c>
      <c r="BY3" s="243">
        <v>0</v>
      </c>
      <c r="BZ3" s="229">
        <v>0</v>
      </c>
      <c r="CA3" s="237" t="str">
        <v>Weight</v>
      </c>
      <c r="CB3" s="244">
        <v>0</v>
      </c>
      <c r="CC3" s="244">
        <v>0</v>
      </c>
      <c r="CD3" s="229">
        <v>0</v>
      </c>
      <c r="CE3" s="245" t="str">
        <v>Efficiency</v>
      </c>
      <c r="CF3" s="204" t="str">
        <v>115V</v>
      </c>
      <c r="CG3" s="204" t="str">
        <v>115V</v>
      </c>
      <c r="CH3" s="204" t="str">
        <v>115V</v>
      </c>
      <c r="CI3" s="246">
        <v>0</v>
      </c>
      <c r="CJ3" s="246" t="str">
        <v>230V</v>
      </c>
      <c r="CK3" s="204" t="str">
        <v>230V</v>
      </c>
      <c r="CL3" s="204" t="str">
        <v>230V</v>
      </c>
    </row>
    <row r="4" spans="1:90" ht="155.1" customHeight="1">
      <c r="A4" s="247">
        <v>0</v>
      </c>
      <c r="B4" s="248" t="str">
        <v>Parameter</v>
      </c>
      <c r="C4" s="249">
        <v>0</v>
      </c>
      <c r="D4" s="250" t="str">
        <v>Measurement</v>
      </c>
      <c r="E4" s="195" t="str">
        <v>Rack Space</v>
      </c>
      <c r="F4" s="195" t="str">
        <v>Channel number @ Lo-Z</v>
      </c>
      <c r="G4" s="195" t="str">
        <v>Channel number @ Hi-Z, 70 V</v>
      </c>
      <c r="H4" s="195" t="str">
        <v>Channel number @ Hi-Z, 100 V</v>
      </c>
      <c r="I4" s="249">
        <v>0</v>
      </c>
      <c r="J4" s="249">
        <v>0</v>
      </c>
      <c r="K4" s="195" t="str">
        <v xml:space="preserve">Max Output Power p. channel 8 Ω </v>
      </c>
      <c r="L4" s="195" t="str">
        <v xml:space="preserve">Max Output Power p. channel 4 Ω </v>
      </c>
      <c r="M4" s="195" t="str">
        <v xml:space="preserve">Max Output Power p. channel 2 Ω </v>
      </c>
      <c r="N4" s="195" t="str">
        <v>Max Output Power p. channel @ 70 V</v>
      </c>
      <c r="O4" s="195" t="str">
        <v>Max Output Power p. channel @ 100 V</v>
      </c>
      <c r="P4" s="249">
        <v>0</v>
      </c>
      <c r="Q4" s="195" t="str">
        <v xml:space="preserve">Max Output Power Bridge Mode 8 Ω </v>
      </c>
      <c r="R4" s="195" t="str">
        <v xml:space="preserve">Max Output Power Bridge Mode 4 Ω </v>
      </c>
      <c r="S4" s="249">
        <v>0</v>
      </c>
      <c r="T4" s="249">
        <v>0</v>
      </c>
      <c r="U4" s="195" t="str">
        <v>Max output voltage per channel</v>
      </c>
      <c r="V4" s="195" t="str">
        <v>Max output current per channel</v>
      </c>
      <c r="W4" s="249">
        <v>0</v>
      </c>
      <c r="X4" s="249">
        <v>0</v>
      </c>
      <c r="Y4" s="195" t="str">
        <v>S/N (20 Hz – 20 kHz A weighted)</v>
      </c>
      <c r="Z4" s="249">
        <v>0</v>
      </c>
      <c r="AA4" s="249">
        <v>0</v>
      </c>
      <c r="AB4" s="195" t="str">
        <v>Current drawn in standby</v>
      </c>
      <c r="AC4" s="195" t="str">
        <v>Power drawn in standby</v>
      </c>
      <c r="AD4" s="195" t="str">
        <v>Current drawn in idle</v>
      </c>
      <c r="AE4" s="195" t="str">
        <v>Power drawn in idle</v>
      </c>
      <c r="AF4" s="195" t="str">
        <v>Current drawn at 1/8 Wp4</v>
      </c>
      <c r="AG4" s="195" t="str">
        <v>Power drawn at 1/8 Wp4</v>
      </c>
      <c r="AH4" s="195" t="str">
        <v>Current drawn at 1/4 Wp4</v>
      </c>
      <c r="AI4" s="195" t="str">
        <v>Power drawn at 1/4 Wp4</v>
      </c>
      <c r="AJ4" s="195" t="str">
        <v>Current drawn at 1/3 Wp4</v>
      </c>
      <c r="AK4" s="195" t="str">
        <v>Power drawn at 1/3 Wp4</v>
      </c>
      <c r="AL4" s="249">
        <v>0</v>
      </c>
      <c r="AM4" s="249">
        <v>0</v>
      </c>
      <c r="AN4" s="195" t="str">
        <v>Current drawn in standby</v>
      </c>
      <c r="AO4" s="195" t="str">
        <v>Power drawn in standby</v>
      </c>
      <c r="AP4" s="195" t="str">
        <v>Current drawn in idle</v>
      </c>
      <c r="AQ4" s="195" t="str">
        <v>Power drawn in idle</v>
      </c>
      <c r="AR4" s="195" t="str">
        <v>Current drawn at 1/8 Wp4</v>
      </c>
      <c r="AS4" s="195" t="str">
        <v>Power drawn at 1/8 Wp4</v>
      </c>
      <c r="AT4" s="195" t="str">
        <v>Current drawn at 1/4 Wp4</v>
      </c>
      <c r="AU4" s="195" t="str">
        <v>Power drawn at 1/4 Wp4</v>
      </c>
      <c r="AV4" s="195" t="str">
        <v>Current drawn at 1/3 Wp4</v>
      </c>
      <c r="AW4" s="195" t="str">
        <v>Power drawn at 1/3 Wp4</v>
      </c>
      <c r="AX4" s="249">
        <v>0</v>
      </c>
      <c r="AY4" s="249">
        <v>0</v>
      </c>
      <c r="AZ4" s="195" t="str">
        <v>Current drawn in idle</v>
      </c>
      <c r="BA4" s="195" t="str">
        <v>Power drawn in idle</v>
      </c>
      <c r="BB4" s="195" t="str">
        <v>Current drawn at 1/8 Wp4</v>
      </c>
      <c r="BC4" s="195" t="str">
        <v>Power drawn at 1/8 Wp4</v>
      </c>
      <c r="BD4" s="195" t="str">
        <v>Current drawn at 1/4 Wp4</v>
      </c>
      <c r="BE4" s="195" t="str">
        <v>Power drawn at 1/4 Wp4</v>
      </c>
      <c r="BF4" s="195" t="str">
        <v>Current drawn at 1/3 Wp4</v>
      </c>
      <c r="BG4" s="195" t="str">
        <v>Power drawn at 1/3 Wp4</v>
      </c>
      <c r="BH4" s="251">
        <v>0</v>
      </c>
      <c r="BI4" s="251">
        <v>0</v>
      </c>
      <c r="BJ4" s="198" t="str">
        <v>Current drawn in idle</v>
      </c>
      <c r="BK4" s="198" t="str">
        <v>Power drawn in idle</v>
      </c>
      <c r="BL4" s="198" t="str">
        <v>Current drawn at 1/8 Wp4</v>
      </c>
      <c r="BM4" s="198" t="str">
        <v>Power drawn at 1/8 Wp4</v>
      </c>
      <c r="BN4" s="198" t="str">
        <v>Current drawn at 1/4 Wp4</v>
      </c>
      <c r="BO4" s="198" t="str">
        <v>Power drawn at 1/4 Wp4</v>
      </c>
      <c r="BP4" s="198" t="str">
        <v>Current drawn at 1/3 Wp4</v>
      </c>
      <c r="BQ4" s="198" t="str">
        <v>Power drawn at 1/3 Wp4</v>
      </c>
      <c r="BR4" s="249">
        <v>0</v>
      </c>
      <c r="BS4" s="252">
        <v>0</v>
      </c>
      <c r="BT4" s="198" t="str">
        <v>Thermal dissipation in standby</v>
      </c>
      <c r="BU4" s="198" t="str">
        <v>Thermal dissipation in idle</v>
      </c>
      <c r="BV4" s="198" t="str">
        <v>Thermal dissipation at 1/8 Wp4</v>
      </c>
      <c r="BW4" s="198" t="str">
        <v>Thermal dissipation at 1/4 Wp4</v>
      </c>
      <c r="BX4" s="198" t="str">
        <v>Thermal dissipation at 1/3 Wp4</v>
      </c>
      <c r="BY4" s="198" t="str">
        <v>Thermal dissipation at 1/8 WHi-Z</v>
      </c>
      <c r="BZ4" s="249">
        <v>0</v>
      </c>
      <c r="CA4" s="249">
        <v>0</v>
      </c>
      <c r="CB4" s="198" t="str">
        <v>Weight @ Lo-Z</v>
      </c>
      <c r="CC4" s="198" t="str">
        <v>Weight @ Hi-Z</v>
      </c>
      <c r="CD4" s="249">
        <v>0</v>
      </c>
      <c r="CE4" s="249">
        <v>0</v>
      </c>
      <c r="CF4" s="198" t="str">
        <v>Power Factor @ 115 V, 1/8 Wp4</v>
      </c>
      <c r="CG4" s="198" t="str">
        <v>Efficiency @ 115 V, 1/8 Wp4</v>
      </c>
      <c r="CH4" s="198" t="str">
        <v>Net efficiency @ 115 V, 1/8 Wp4</v>
      </c>
      <c r="CI4" s="252">
        <v>0</v>
      </c>
      <c r="CJ4" s="198" t="str">
        <v>Power Factor @ 230 V, 1/8 Wp4</v>
      </c>
      <c r="CK4" s="198" t="str">
        <v>Efficiency @ 230 V, 1/8 Wp4</v>
      </c>
      <c r="CL4" s="198" t="str">
        <v>Net efficiency @ 230 V, 1/8 Wp4</v>
      </c>
    </row>
    <row r="5" spans="1:90" ht="30">
      <c r="A5" s="253">
        <v>0</v>
      </c>
      <c r="B5" s="254" t="str">
        <v>Configuration</v>
      </c>
      <c r="C5" s="255">
        <v>0</v>
      </c>
      <c r="D5" s="256" t="str">
        <v>Configuration</v>
      </c>
      <c r="E5" s="196">
        <v>0</v>
      </c>
      <c r="F5" s="196" t="str">
        <v>Lo-Z</v>
      </c>
      <c r="G5" s="196" t="str">
        <v>70V</v>
      </c>
      <c r="H5" s="196" t="str">
        <v>100V</v>
      </c>
      <c r="I5" s="255">
        <v>0</v>
      </c>
      <c r="J5" s="255">
        <v>0</v>
      </c>
      <c r="K5" s="196" t="str">
        <v xml:space="preserve">8 Ω </v>
      </c>
      <c r="L5" s="196" t="str">
        <v xml:space="preserve">4 Ω </v>
      </c>
      <c r="M5" s="196" t="str">
        <v xml:space="preserve">2 Ω </v>
      </c>
      <c r="N5" s="196" t="str">
        <v>70V</v>
      </c>
      <c r="O5" s="196" t="str">
        <v>100V</v>
      </c>
      <c r="P5" s="255">
        <v>0</v>
      </c>
      <c r="Q5" s="196" t="str">
        <v xml:space="preserve">8 Ω </v>
      </c>
      <c r="R5" s="196" t="str">
        <v xml:space="preserve">4 Ω </v>
      </c>
      <c r="S5" s="255">
        <v>0</v>
      </c>
      <c r="T5" s="255">
        <v>0</v>
      </c>
      <c r="U5" s="196" t="str">
        <v>no load</v>
      </c>
      <c r="V5" s="196" t="str">
        <v>short circuit</v>
      </c>
      <c r="W5" s="255">
        <v>0</v>
      </c>
      <c r="X5" s="255">
        <v>0</v>
      </c>
      <c r="Y5" s="196">
        <v>0</v>
      </c>
      <c r="Z5" s="255">
        <v>0</v>
      </c>
      <c r="AA5" s="255">
        <v>0</v>
      </c>
      <c r="AB5" s="196" t="str">
        <v>standby</v>
      </c>
      <c r="AC5" s="196" t="str">
        <v>standby</v>
      </c>
      <c r="AD5" s="196" t="str">
        <v>IDLE</v>
      </c>
      <c r="AE5" s="196" t="str">
        <v>IDLE</v>
      </c>
      <c r="AF5" s="196" t="str">
        <v>1/8 Wp4 - 4 Ω</v>
      </c>
      <c r="AG5" s="196" t="str">
        <v>1/8 Wp4 - 4 Ω</v>
      </c>
      <c r="AH5" s="196" t="str">
        <v>1/4 Wp4 - 4 Ω</v>
      </c>
      <c r="AI5" s="196" t="str">
        <v>1/4 Wp4 - 4 Ω</v>
      </c>
      <c r="AJ5" s="196" t="str">
        <v>1/3 Wp4 - 4 Ω</v>
      </c>
      <c r="AK5" s="196" t="str">
        <v>1/3 Wp4 - 4 Ω</v>
      </c>
      <c r="AL5" s="255">
        <v>0</v>
      </c>
      <c r="AM5" s="255">
        <v>0</v>
      </c>
      <c r="AN5" s="196" t="str">
        <v>standby</v>
      </c>
      <c r="AO5" s="196" t="str">
        <v>standby</v>
      </c>
      <c r="AP5" s="196" t="str">
        <v>IDLE</v>
      </c>
      <c r="AQ5" s="196" t="str">
        <v>IDLE</v>
      </c>
      <c r="AR5" s="196" t="str">
        <v>1/8 Wp4 - 4 Ω</v>
      </c>
      <c r="AS5" s="196" t="str">
        <v>1/8 Wp4 - 4 Ω</v>
      </c>
      <c r="AT5" s="196" t="str">
        <v>1/4 Wp4 - 4 Ω</v>
      </c>
      <c r="AU5" s="196" t="str">
        <v>1/4 Wp4 - 4 Ω</v>
      </c>
      <c r="AV5" s="196" t="str">
        <v>1/3 Wp4 - 4 Ω</v>
      </c>
      <c r="AW5" s="196" t="str">
        <v>1/3 Wp4 - 4 Ω</v>
      </c>
      <c r="AX5" s="255">
        <v>0</v>
      </c>
      <c r="AY5" s="255">
        <v>0</v>
      </c>
      <c r="AZ5" s="196" t="str">
        <v>IDLE</v>
      </c>
      <c r="BA5" s="196" t="str">
        <v>IDLE</v>
      </c>
      <c r="BB5" s="196" t="str">
        <v>1/8 Wp4 - Hi-Z</v>
      </c>
      <c r="BC5" s="196" t="str">
        <v>1/8 Wp4 - Hi-Z</v>
      </c>
      <c r="BD5" s="196" t="str">
        <v>1/4 Wp4 - Hi-Z</v>
      </c>
      <c r="BE5" s="196" t="str">
        <v>1/4 Wp4 - Hi-Z</v>
      </c>
      <c r="BF5" s="196" t="str">
        <v>1/3 Wp4 - Hi-Z</v>
      </c>
      <c r="BG5" s="196" t="str">
        <v>1/3 Wp4 - Hi-Z</v>
      </c>
      <c r="BH5" s="251">
        <v>0</v>
      </c>
      <c r="BI5" s="251">
        <v>0</v>
      </c>
      <c r="BJ5" s="196" t="str">
        <v>IDLE</v>
      </c>
      <c r="BK5" s="196" t="str">
        <v>IDLE</v>
      </c>
      <c r="BL5" s="196" t="str">
        <v>1/8 Wp4 - Hi-Z</v>
      </c>
      <c r="BM5" s="196" t="str">
        <v>1/8 Wp4 - Hi-Z</v>
      </c>
      <c r="BN5" s="196" t="str">
        <v>1/4 Wp4 - Hi-Z</v>
      </c>
      <c r="BO5" s="196" t="str">
        <v>1/4 Wp4 - Hi-Z</v>
      </c>
      <c r="BP5" s="196" t="str">
        <v>1/3 Wp4 - Hi-Z</v>
      </c>
      <c r="BQ5" s="196" t="str">
        <v>1/3 Wp4 - Hi-Z</v>
      </c>
      <c r="BR5" s="255">
        <v>0</v>
      </c>
      <c r="BS5" s="255">
        <v>0</v>
      </c>
      <c r="BT5" s="196" t="str">
        <v>standby</v>
      </c>
      <c r="BU5" s="196" t="str">
        <v>IDLE</v>
      </c>
      <c r="BV5" s="196" t="str">
        <v>1/8 Wp4 - 4 Ω</v>
      </c>
      <c r="BW5" s="196" t="str">
        <v>1/4 Wp4 - 4 Ω</v>
      </c>
      <c r="BX5" s="196" t="str">
        <v>1/3 Wp4 - 4 Ω</v>
      </c>
      <c r="BY5" s="196" t="str">
        <v>1/8 WHi-Z</v>
      </c>
      <c r="BZ5" s="255">
        <v>0</v>
      </c>
      <c r="CA5" s="255">
        <v>0</v>
      </c>
      <c r="CB5" s="196" t="str">
        <v>Lo-Z</v>
      </c>
      <c r="CC5" s="196" t="str">
        <v>Hi-Z</v>
      </c>
      <c r="CD5" s="255">
        <v>0</v>
      </c>
      <c r="CE5" s="255">
        <v>0</v>
      </c>
      <c r="CF5" s="196">
        <v>0</v>
      </c>
      <c r="CG5" s="196">
        <v>0</v>
      </c>
      <c r="CH5" s="196">
        <v>0</v>
      </c>
      <c r="CI5" s="255">
        <v>0</v>
      </c>
      <c r="CJ5" s="196">
        <v>0</v>
      </c>
      <c r="CK5" s="196">
        <v>0</v>
      </c>
      <c r="CL5" s="196">
        <v>0</v>
      </c>
    </row>
    <row r="6" spans="1:90">
      <c r="A6" s="257">
        <v>0</v>
      </c>
      <c r="B6" s="258">
        <v>0</v>
      </c>
      <c r="C6" s="12">
        <v>0</v>
      </c>
      <c r="D6" s="250" t="str">
        <v>Symbol</v>
      </c>
      <c r="E6" s="197" t="str">
        <v>RU</v>
      </c>
      <c r="F6" s="197" t="str">
        <v>NCH</v>
      </c>
      <c r="G6" s="197" t="str">
        <v>N70</v>
      </c>
      <c r="H6" s="197" t="str">
        <v>N100</v>
      </c>
      <c r="I6" s="12">
        <v>0</v>
      </c>
      <c r="J6" s="200">
        <v>0</v>
      </c>
      <c r="K6" s="197" t="str">
        <v>Wp8</v>
      </c>
      <c r="L6" s="197" t="str">
        <v>Wp4</v>
      </c>
      <c r="M6" s="197" t="str">
        <v>Wp2</v>
      </c>
      <c r="N6" s="197" t="str">
        <v>Wp70</v>
      </c>
      <c r="O6" s="197" t="str">
        <v>Wp100</v>
      </c>
      <c r="P6" s="12">
        <v>0</v>
      </c>
      <c r="Q6" s="197" t="str">
        <v>WpB8</v>
      </c>
      <c r="R6" s="197" t="str">
        <v>WpB4</v>
      </c>
      <c r="S6" s="12">
        <v>0</v>
      </c>
      <c r="T6" s="200">
        <v>0</v>
      </c>
      <c r="U6" s="197" t="str">
        <v>Vpeak</v>
      </c>
      <c r="V6" s="197" t="str">
        <v>Apeak</v>
      </c>
      <c r="W6" s="12">
        <v>0</v>
      </c>
      <c r="X6" s="200">
        <v>0</v>
      </c>
      <c r="Y6" s="197">
        <v>0</v>
      </c>
      <c r="Z6" s="12">
        <v>0</v>
      </c>
      <c r="AA6" s="200">
        <v>0</v>
      </c>
      <c r="AB6" s="197" t="str">
        <v>Astby</v>
      </c>
      <c r="AC6" s="197" t="str">
        <v>Wstby</v>
      </c>
      <c r="AD6" s="197" t="str">
        <v>Aidle</v>
      </c>
      <c r="AE6" s="197" t="str">
        <v>Widle</v>
      </c>
      <c r="AF6" s="197" t="str">
        <v>A1/8</v>
      </c>
      <c r="AG6" s="197" t="str">
        <v>W1/8</v>
      </c>
      <c r="AH6" s="197" t="str">
        <v>A1/4</v>
      </c>
      <c r="AI6" s="197" t="str">
        <v>W1/4</v>
      </c>
      <c r="AJ6" s="197" t="str">
        <v>A1/3</v>
      </c>
      <c r="AK6" s="197" t="str">
        <v>W1/3</v>
      </c>
      <c r="AL6" s="12">
        <v>0</v>
      </c>
      <c r="AM6" s="12">
        <v>0</v>
      </c>
      <c r="AN6" s="197" t="str">
        <v>Astby</v>
      </c>
      <c r="AO6" s="197" t="str">
        <v>Wstby</v>
      </c>
      <c r="AP6" s="197" t="str">
        <v>Aidle</v>
      </c>
      <c r="AQ6" s="197" t="str">
        <v>Widle</v>
      </c>
      <c r="AR6" s="197" t="str">
        <v>A1/8</v>
      </c>
      <c r="AS6" s="197" t="str">
        <v>W1/8</v>
      </c>
      <c r="AT6" s="197" t="str">
        <v>A1/4</v>
      </c>
      <c r="AU6" s="197" t="str">
        <v>W1/4</v>
      </c>
      <c r="AV6" s="197" t="str">
        <v>A1/3</v>
      </c>
      <c r="AW6" s="197" t="str">
        <v>W1/3</v>
      </c>
      <c r="AX6" s="12">
        <v>0</v>
      </c>
      <c r="AY6" s="12">
        <v>0</v>
      </c>
      <c r="AZ6" s="197" t="str">
        <v>Aidle</v>
      </c>
      <c r="BA6" s="197" t="str">
        <v>Widle</v>
      </c>
      <c r="BB6" s="197" t="str">
        <v>A1/8</v>
      </c>
      <c r="BC6" s="197" t="str">
        <v>W1/8</v>
      </c>
      <c r="BD6" s="197" t="str">
        <v>A1/4</v>
      </c>
      <c r="BE6" s="197" t="str">
        <v>W1/4</v>
      </c>
      <c r="BF6" s="197" t="str">
        <v>A1/3</v>
      </c>
      <c r="BG6" s="197" t="str">
        <v>W1/3</v>
      </c>
      <c r="BH6" s="251">
        <v>0</v>
      </c>
      <c r="BI6" s="251">
        <v>0</v>
      </c>
      <c r="BJ6" s="228" t="str">
        <v>Aidle</v>
      </c>
      <c r="BK6" s="228" t="str">
        <v>Widle</v>
      </c>
      <c r="BL6" s="228" t="str">
        <v>A1/8</v>
      </c>
      <c r="BM6" s="228" t="str">
        <v>W1/8</v>
      </c>
      <c r="BN6" s="228" t="str">
        <v>A1/4</v>
      </c>
      <c r="BO6" s="228" t="str">
        <v>W1/4</v>
      </c>
      <c r="BP6" s="228" t="str">
        <v>A1/3</v>
      </c>
      <c r="BQ6" s="228" t="str">
        <v>W1/3</v>
      </c>
      <c r="BR6" s="12">
        <v>0</v>
      </c>
      <c r="BS6" s="12">
        <v>0</v>
      </c>
      <c r="BT6" s="228" t="str">
        <v>Hstby</v>
      </c>
      <c r="BU6" s="228" t="str">
        <v>Hidle</v>
      </c>
      <c r="BV6" s="228" t="str">
        <v>H1/8</v>
      </c>
      <c r="BW6" s="228" t="str">
        <v>H1/4</v>
      </c>
      <c r="BX6" s="228" t="str">
        <v>H1/3</v>
      </c>
      <c r="BY6" s="228" t="str">
        <v>HHi-Z</v>
      </c>
      <c r="BZ6" s="12">
        <v>0</v>
      </c>
      <c r="CA6" s="12">
        <v>0</v>
      </c>
      <c r="CB6" s="228" t="str">
        <v>W1</v>
      </c>
      <c r="CC6" s="228" t="str">
        <v>W2</v>
      </c>
      <c r="CD6" s="12">
        <v>0</v>
      </c>
      <c r="CE6" s="12">
        <v>0</v>
      </c>
      <c r="CF6" s="228" t="str">
        <v>pf115</v>
      </c>
      <c r="CG6" s="228" t="str">
        <v>e115</v>
      </c>
      <c r="CH6" s="228" t="str">
        <v>η115</v>
      </c>
      <c r="CI6" s="12">
        <v>0</v>
      </c>
      <c r="CJ6" s="228" t="str">
        <v>pf230</v>
      </c>
      <c r="CK6" s="228" t="str">
        <v>e230</v>
      </c>
      <c r="CL6" s="228" t="str">
        <v>η230</v>
      </c>
    </row>
    <row r="7" spans="1:90">
      <c r="A7" s="257">
        <v>0</v>
      </c>
      <c r="B7" s="258" t="str">
        <v>Unit</v>
      </c>
      <c r="C7" s="12">
        <v>0</v>
      </c>
      <c r="D7" s="250" t="str">
        <v>Unit</v>
      </c>
      <c r="E7" s="12">
        <v>0</v>
      </c>
      <c r="F7" s="12">
        <v>0</v>
      </c>
      <c r="G7" s="12">
        <v>0</v>
      </c>
      <c r="H7" s="12">
        <v>0</v>
      </c>
      <c r="I7" s="12">
        <v>0</v>
      </c>
      <c r="J7" s="200">
        <v>0</v>
      </c>
      <c r="K7" s="197" t="str">
        <v>W</v>
      </c>
      <c r="L7" s="197" t="str">
        <v>W</v>
      </c>
      <c r="M7" s="197" t="str">
        <v>W</v>
      </c>
      <c r="N7" s="197" t="str">
        <v>W</v>
      </c>
      <c r="O7" s="197" t="str">
        <v>W</v>
      </c>
      <c r="P7" s="12">
        <v>0</v>
      </c>
      <c r="Q7" s="197" t="str">
        <v>W</v>
      </c>
      <c r="R7" s="197" t="str">
        <v>W</v>
      </c>
      <c r="S7" s="12">
        <v>0</v>
      </c>
      <c r="T7" s="200">
        <v>0</v>
      </c>
      <c r="U7" s="197" t="str">
        <v>V</v>
      </c>
      <c r="V7" s="197" t="str">
        <v>A</v>
      </c>
      <c r="W7" s="12">
        <v>0</v>
      </c>
      <c r="X7" s="200">
        <v>0</v>
      </c>
      <c r="Y7" s="197" t="str">
        <v>dB</v>
      </c>
      <c r="Z7" s="12">
        <v>0</v>
      </c>
      <c r="AA7" s="200">
        <v>0</v>
      </c>
      <c r="AB7" s="197" t="str">
        <v>A</v>
      </c>
      <c r="AC7" s="197" t="str">
        <v>W</v>
      </c>
      <c r="AD7" s="197" t="str">
        <v>A</v>
      </c>
      <c r="AE7" s="197" t="str">
        <v>W</v>
      </c>
      <c r="AF7" s="197" t="str">
        <v>A</v>
      </c>
      <c r="AG7" s="197" t="str">
        <v>W</v>
      </c>
      <c r="AH7" s="197" t="str">
        <v>A</v>
      </c>
      <c r="AI7" s="197" t="str">
        <v>W</v>
      </c>
      <c r="AJ7" s="197" t="str">
        <v>A</v>
      </c>
      <c r="AK7" s="197" t="str">
        <v>W</v>
      </c>
      <c r="AL7" s="12">
        <v>0</v>
      </c>
      <c r="AM7" s="12">
        <v>0</v>
      </c>
      <c r="AN7" s="197" t="str">
        <v>A</v>
      </c>
      <c r="AO7" s="197" t="str">
        <v>W</v>
      </c>
      <c r="AP7" s="197" t="str">
        <v>A</v>
      </c>
      <c r="AQ7" s="197" t="str">
        <v>W</v>
      </c>
      <c r="AR7" s="197" t="str">
        <v>A</v>
      </c>
      <c r="AS7" s="197" t="str">
        <v>W</v>
      </c>
      <c r="AT7" s="197" t="str">
        <v>A</v>
      </c>
      <c r="AU7" s="197" t="str">
        <v>W</v>
      </c>
      <c r="AV7" s="197" t="str">
        <v>A</v>
      </c>
      <c r="AW7" s="197" t="str">
        <v>W</v>
      </c>
      <c r="AX7" s="12">
        <v>0</v>
      </c>
      <c r="AY7" s="12">
        <v>0</v>
      </c>
      <c r="AZ7" s="197" t="str">
        <v>A</v>
      </c>
      <c r="BA7" s="197" t="str">
        <v>W</v>
      </c>
      <c r="BB7" s="197" t="str">
        <v>A</v>
      </c>
      <c r="BC7" s="197" t="str">
        <v>W</v>
      </c>
      <c r="BD7" s="197" t="str">
        <v>A</v>
      </c>
      <c r="BE7" s="197" t="str">
        <v>W</v>
      </c>
      <c r="BF7" s="197" t="str">
        <v>A</v>
      </c>
      <c r="BG7" s="197" t="str">
        <v>W</v>
      </c>
      <c r="BH7" s="251">
        <v>0</v>
      </c>
      <c r="BI7" s="251">
        <v>0</v>
      </c>
      <c r="BJ7" s="228" t="str">
        <v>A</v>
      </c>
      <c r="BK7" s="228" t="str">
        <v>W</v>
      </c>
      <c r="BL7" s="228" t="str">
        <v>A</v>
      </c>
      <c r="BM7" s="228" t="str">
        <v>W</v>
      </c>
      <c r="BN7" s="228" t="str">
        <v>A</v>
      </c>
      <c r="BO7" s="228" t="str">
        <v>W</v>
      </c>
      <c r="BP7" s="228" t="str">
        <v>A</v>
      </c>
      <c r="BQ7" s="228" t="str">
        <v>W</v>
      </c>
      <c r="BR7" s="12">
        <v>0</v>
      </c>
      <c r="BS7" s="12">
        <v>0</v>
      </c>
      <c r="BT7" s="228" t="str">
        <v>BTU/h</v>
      </c>
      <c r="BU7" s="228" t="str">
        <v>BTU/h</v>
      </c>
      <c r="BV7" s="228" t="str">
        <v>BTU/h</v>
      </c>
      <c r="BW7" s="228" t="str">
        <v>BTU/h</v>
      </c>
      <c r="BX7" s="228" t="str">
        <v>BTU/h</v>
      </c>
      <c r="BY7" s="228" t="str">
        <v>BTU/h</v>
      </c>
      <c r="BZ7" s="12">
        <v>0</v>
      </c>
      <c r="CA7" s="12">
        <v>0</v>
      </c>
      <c r="CB7" s="228" t="str">
        <v>kg</v>
      </c>
      <c r="CC7" s="228" t="str">
        <v>kg</v>
      </c>
      <c r="CD7" s="12">
        <v>0</v>
      </c>
      <c r="CE7" s="12">
        <v>0</v>
      </c>
      <c r="CF7" s="228">
        <v>0</v>
      </c>
      <c r="CG7" s="228">
        <v>0</v>
      </c>
      <c r="CH7" s="228">
        <v>0</v>
      </c>
      <c r="CI7" s="12">
        <v>0</v>
      </c>
      <c r="CJ7" s="228">
        <v>0</v>
      </c>
      <c r="CK7" s="228">
        <v>0</v>
      </c>
      <c r="CL7" s="228">
        <v>0</v>
      </c>
    </row>
    <row r="8" spans="1:90">
      <c r="A8" s="259" t="str">
        <v>Powersoft</v>
      </c>
      <c r="B8" s="11" t="str">
        <v>T302</v>
      </c>
      <c r="C8" s="12">
        <v>0</v>
      </c>
      <c r="D8" s="200">
        <v>0</v>
      </c>
      <c r="E8" s="1">
        <v>1</v>
      </c>
      <c r="F8" s="1">
        <v>2</v>
      </c>
      <c r="G8" s="1" t="str">
        <v>-</v>
      </c>
      <c r="H8" s="1" t="str">
        <v>-</v>
      </c>
      <c r="I8" s="12">
        <v>0</v>
      </c>
      <c r="J8" s="200">
        <v>0</v>
      </c>
      <c r="K8" s="1">
        <v>1200</v>
      </c>
      <c r="L8" s="1">
        <v>1500</v>
      </c>
      <c r="M8" s="1">
        <v>1500</v>
      </c>
      <c r="N8" s="1" t="str">
        <v>-</v>
      </c>
      <c r="O8" s="1" t="str">
        <v>-</v>
      </c>
      <c r="P8" s="12">
        <v>0</v>
      </c>
      <c r="Q8" s="1">
        <v>3000</v>
      </c>
      <c r="R8" s="1">
        <v>3000</v>
      </c>
      <c r="S8" s="12">
        <v>0</v>
      </c>
      <c r="T8" s="200">
        <v>0</v>
      </c>
      <c r="U8" s="1">
        <v>0</v>
      </c>
      <c r="V8" s="1">
        <v>0</v>
      </c>
      <c r="W8" s="12">
        <v>0</v>
      </c>
      <c r="X8" s="200">
        <v>0</v>
      </c>
      <c r="Y8" s="1">
        <v>0</v>
      </c>
      <c r="Z8" s="12">
        <v>0</v>
      </c>
      <c r="AA8" s="200">
        <v>0</v>
      </c>
      <c r="AB8" s="1">
        <v>0</v>
      </c>
      <c r="AC8" s="1">
        <v>0</v>
      </c>
      <c r="AD8" s="1">
        <v>0.4</v>
      </c>
      <c r="AE8" s="1">
        <v>23</v>
      </c>
      <c r="AF8" s="1">
        <v>4.5999999999999996</v>
      </c>
      <c r="AG8" s="1">
        <v>517</v>
      </c>
      <c r="AH8" s="1">
        <v>0</v>
      </c>
      <c r="AI8" s="1">
        <v>0</v>
      </c>
      <c r="AJ8" s="1">
        <v>0</v>
      </c>
      <c r="AK8" s="1">
        <v>0</v>
      </c>
      <c r="AL8" s="12">
        <v>0</v>
      </c>
      <c r="AM8" s="12">
        <v>0</v>
      </c>
      <c r="AN8" s="1">
        <v>0</v>
      </c>
      <c r="AO8" s="1">
        <v>0</v>
      </c>
      <c r="AP8" s="1">
        <v>0.2</v>
      </c>
      <c r="AQ8" s="1">
        <v>23</v>
      </c>
      <c r="AR8" s="1">
        <v>2.7</v>
      </c>
      <c r="AS8" s="1">
        <v>527</v>
      </c>
      <c r="AT8" s="1">
        <v>0</v>
      </c>
      <c r="AU8" s="1">
        <v>0</v>
      </c>
      <c r="AV8" s="1">
        <v>0</v>
      </c>
      <c r="AW8" s="1">
        <v>0</v>
      </c>
      <c r="AX8" s="12">
        <v>0</v>
      </c>
      <c r="AY8" s="12">
        <v>0</v>
      </c>
      <c r="AZ8" s="1" t="str">
        <v>-</v>
      </c>
      <c r="BA8" s="1" t="str">
        <v>-</v>
      </c>
      <c r="BB8" s="1" t="str">
        <v>-</v>
      </c>
      <c r="BC8" s="1" t="str">
        <v>-</v>
      </c>
      <c r="BD8" s="1">
        <v>0</v>
      </c>
      <c r="BE8" s="1">
        <v>0</v>
      </c>
      <c r="BF8" s="1">
        <v>0</v>
      </c>
      <c r="BG8" s="1">
        <v>0</v>
      </c>
      <c r="BH8" s="12">
        <v>0</v>
      </c>
      <c r="BI8" s="12">
        <v>0</v>
      </c>
      <c r="BJ8" s="1" t="str">
        <v>-</v>
      </c>
      <c r="BK8" s="1" t="str">
        <v>-</v>
      </c>
      <c r="BL8" s="1" t="str">
        <v>-</v>
      </c>
      <c r="BM8" s="1" t="str">
        <v>-</v>
      </c>
      <c r="BN8" s="1">
        <v>0</v>
      </c>
      <c r="BO8" s="1">
        <v>0</v>
      </c>
      <c r="BP8" s="1">
        <v>0</v>
      </c>
      <c r="BQ8" s="1">
        <v>0</v>
      </c>
      <c r="BR8" s="12">
        <v>0</v>
      </c>
      <c r="BS8" s="12">
        <v>0</v>
      </c>
      <c r="BT8" s="1">
        <v>0</v>
      </c>
      <c r="BU8" s="1" t="str">
        <v>-</v>
      </c>
      <c r="BV8" s="1">
        <v>517</v>
      </c>
      <c r="BW8" s="1">
        <v>0</v>
      </c>
      <c r="BX8" s="1">
        <v>0</v>
      </c>
      <c r="BY8" s="1" t="str">
        <v>-</v>
      </c>
      <c r="BZ8" s="194">
        <v>0</v>
      </c>
      <c r="CA8" s="194">
        <v>0</v>
      </c>
      <c r="CB8" s="1">
        <v>6.7</v>
      </c>
      <c r="CC8" s="1" t="str">
        <v>-</v>
      </c>
      <c r="CD8" s="12">
        <v>0</v>
      </c>
      <c r="CE8" s="12">
        <v>0</v>
      </c>
      <c r="CF8" s="161">
        <v>0.97731568998109641</v>
      </c>
      <c r="CG8" s="193">
        <v>0.72533849129593808</v>
      </c>
      <c r="CH8" s="193">
        <v>0.75910931174089069</v>
      </c>
      <c r="CI8" s="192">
        <v>0</v>
      </c>
      <c r="CJ8" s="161">
        <v>0.84863123993558776</v>
      </c>
      <c r="CK8" s="193">
        <v>0.7115749525616698</v>
      </c>
      <c r="CL8" s="193">
        <v>0.74404761904761907</v>
      </c>
    </row>
    <row r="9" spans="1:90">
      <c r="A9" s="259" t="str">
        <v>Powersoft</v>
      </c>
      <c r="B9" s="11" t="str">
        <v>T602</v>
      </c>
      <c r="C9" s="12">
        <v>0</v>
      </c>
      <c r="D9" s="200">
        <v>0</v>
      </c>
      <c r="E9" s="1">
        <v>1</v>
      </c>
      <c r="F9" s="1">
        <v>2</v>
      </c>
      <c r="G9" s="1" t="str">
        <v>-</v>
      </c>
      <c r="H9" s="1" t="str">
        <v>-</v>
      </c>
      <c r="I9" s="12">
        <v>0</v>
      </c>
      <c r="J9" s="200">
        <v>0</v>
      </c>
      <c r="K9" s="1">
        <v>1300</v>
      </c>
      <c r="L9" s="1">
        <v>2500</v>
      </c>
      <c r="M9" s="1">
        <v>3000</v>
      </c>
      <c r="N9" s="1" t="str">
        <v>-</v>
      </c>
      <c r="O9" s="1" t="str">
        <v>-</v>
      </c>
      <c r="P9" s="12">
        <v>0</v>
      </c>
      <c r="Q9" s="1">
        <v>5000</v>
      </c>
      <c r="R9" s="1">
        <v>6000</v>
      </c>
      <c r="S9" s="12">
        <v>0</v>
      </c>
      <c r="T9" s="200">
        <v>0</v>
      </c>
      <c r="U9" s="1">
        <v>0</v>
      </c>
      <c r="V9" s="1">
        <v>0</v>
      </c>
      <c r="W9" s="12">
        <v>0</v>
      </c>
      <c r="X9" s="200">
        <v>0</v>
      </c>
      <c r="Y9" s="1">
        <v>0</v>
      </c>
      <c r="Z9" s="12">
        <v>0</v>
      </c>
      <c r="AA9" s="200">
        <v>0</v>
      </c>
      <c r="AB9" s="1">
        <v>0</v>
      </c>
      <c r="AC9" s="1">
        <v>0</v>
      </c>
      <c r="AD9" s="1">
        <v>0.5</v>
      </c>
      <c r="AE9" s="1">
        <v>32</v>
      </c>
      <c r="AF9" s="1">
        <v>7.6</v>
      </c>
      <c r="AG9" s="1">
        <v>824</v>
      </c>
      <c r="AH9" s="1">
        <v>0</v>
      </c>
      <c r="AI9" s="1">
        <v>0</v>
      </c>
      <c r="AJ9" s="1">
        <v>0</v>
      </c>
      <c r="AK9" s="1">
        <v>0</v>
      </c>
      <c r="AL9" s="12">
        <v>0</v>
      </c>
      <c r="AM9" s="12">
        <v>0</v>
      </c>
      <c r="AN9" s="1">
        <v>0</v>
      </c>
      <c r="AO9" s="1">
        <v>0</v>
      </c>
      <c r="AP9" s="1">
        <v>0.3</v>
      </c>
      <c r="AQ9" s="1">
        <v>32</v>
      </c>
      <c r="AR9" s="1">
        <v>4.3</v>
      </c>
      <c r="AS9" s="1">
        <v>839</v>
      </c>
      <c r="AT9" s="1">
        <v>0</v>
      </c>
      <c r="AU9" s="1">
        <v>0</v>
      </c>
      <c r="AV9" s="1">
        <v>0</v>
      </c>
      <c r="AW9" s="1">
        <v>0</v>
      </c>
      <c r="AX9" s="12">
        <v>0</v>
      </c>
      <c r="AY9" s="12">
        <v>0</v>
      </c>
      <c r="AZ9" s="1" t="str">
        <v>-</v>
      </c>
      <c r="BA9" s="1" t="str">
        <v>-</v>
      </c>
      <c r="BB9" s="1" t="str">
        <v>-</v>
      </c>
      <c r="BC9" s="1" t="str">
        <v>-</v>
      </c>
      <c r="BD9" s="1">
        <v>0</v>
      </c>
      <c r="BE9" s="1">
        <v>0</v>
      </c>
      <c r="BF9" s="1">
        <v>0</v>
      </c>
      <c r="BG9" s="1">
        <v>0</v>
      </c>
      <c r="BH9" s="12">
        <v>0</v>
      </c>
      <c r="BI9" s="12">
        <v>0</v>
      </c>
      <c r="BJ9" s="1" t="str">
        <v>-</v>
      </c>
      <c r="BK9" s="1" t="str">
        <v>-</v>
      </c>
      <c r="BL9" s="1" t="str">
        <v>-</v>
      </c>
      <c r="BM9" s="1" t="str">
        <v>-</v>
      </c>
      <c r="BN9" s="1">
        <v>0</v>
      </c>
      <c r="BO9" s="1">
        <v>0</v>
      </c>
      <c r="BP9" s="1">
        <v>0</v>
      </c>
      <c r="BQ9" s="1">
        <v>0</v>
      </c>
      <c r="BR9" s="12">
        <v>0</v>
      </c>
      <c r="BS9" s="12">
        <v>0</v>
      </c>
      <c r="BT9" s="1">
        <v>0</v>
      </c>
      <c r="BU9" s="1" t="str">
        <v>-</v>
      </c>
      <c r="BV9" s="1">
        <v>731</v>
      </c>
      <c r="BW9" s="1">
        <v>0</v>
      </c>
      <c r="BX9" s="1">
        <v>0</v>
      </c>
      <c r="BY9" s="1" t="str">
        <v>-</v>
      </c>
      <c r="BZ9" s="194">
        <v>0</v>
      </c>
      <c r="CA9" s="194">
        <v>0</v>
      </c>
      <c r="CB9" s="1">
        <v>7.5</v>
      </c>
      <c r="CC9" s="1" t="str">
        <v>-</v>
      </c>
      <c r="CD9" s="12">
        <v>0</v>
      </c>
      <c r="CE9" s="12">
        <v>0</v>
      </c>
      <c r="CF9" s="161">
        <v>0.94279176201372994</v>
      </c>
      <c r="CG9" s="193">
        <v>0.75849514563106801</v>
      </c>
      <c r="CH9" s="193">
        <v>0.78914141414141414</v>
      </c>
      <c r="CI9" s="192">
        <v>0</v>
      </c>
      <c r="CJ9" s="161">
        <v>0.84833164812942363</v>
      </c>
      <c r="CK9" s="193">
        <v>0.74493444576877232</v>
      </c>
      <c r="CL9" s="193">
        <v>0.77447335811648077</v>
      </c>
    </row>
    <row r="10" spans="1:90">
      <c r="A10" s="259" t="str">
        <v>Powersoft</v>
      </c>
      <c r="B10" s="11" t="str">
        <v>T304</v>
      </c>
      <c r="C10" s="12">
        <v>0</v>
      </c>
      <c r="D10" s="200">
        <v>0</v>
      </c>
      <c r="E10" s="1">
        <v>1</v>
      </c>
      <c r="F10" s="1">
        <v>4</v>
      </c>
      <c r="G10" s="1" t="str">
        <v>-</v>
      </c>
      <c r="H10" s="1" t="str">
        <v>-</v>
      </c>
      <c r="I10" s="12">
        <v>0</v>
      </c>
      <c r="J10" s="200">
        <v>0</v>
      </c>
      <c r="K10" s="1">
        <v>750</v>
      </c>
      <c r="L10" s="1">
        <v>750</v>
      </c>
      <c r="M10" s="1">
        <v>750</v>
      </c>
      <c r="N10" s="1" t="str">
        <v>-</v>
      </c>
      <c r="O10" s="1" t="str">
        <v>-</v>
      </c>
      <c r="P10" s="12">
        <v>0</v>
      </c>
      <c r="Q10" s="1">
        <v>1500</v>
      </c>
      <c r="R10" s="1">
        <v>1500</v>
      </c>
      <c r="S10" s="12">
        <v>0</v>
      </c>
      <c r="T10" s="200">
        <v>0</v>
      </c>
      <c r="U10" s="1">
        <v>0</v>
      </c>
      <c r="V10" s="1">
        <v>0</v>
      </c>
      <c r="W10" s="12">
        <v>0</v>
      </c>
      <c r="X10" s="200">
        <v>0</v>
      </c>
      <c r="Y10" s="1">
        <v>0</v>
      </c>
      <c r="Z10" s="12">
        <v>0</v>
      </c>
      <c r="AA10" s="200">
        <v>0</v>
      </c>
      <c r="AB10" s="1">
        <v>0</v>
      </c>
      <c r="AC10" s="1">
        <v>0</v>
      </c>
      <c r="AD10" s="1">
        <v>0.5</v>
      </c>
      <c r="AE10" s="1">
        <v>32</v>
      </c>
      <c r="AF10" s="1">
        <v>4.7</v>
      </c>
      <c r="AG10" s="1">
        <v>532</v>
      </c>
      <c r="AH10" s="1">
        <v>0</v>
      </c>
      <c r="AI10" s="1">
        <v>0</v>
      </c>
      <c r="AJ10" s="1">
        <v>0</v>
      </c>
      <c r="AK10" s="1">
        <v>0</v>
      </c>
      <c r="AL10" s="12">
        <v>0</v>
      </c>
      <c r="AM10" s="12">
        <v>0</v>
      </c>
      <c r="AN10" s="1">
        <v>0</v>
      </c>
      <c r="AO10" s="1">
        <v>0</v>
      </c>
      <c r="AP10" s="1">
        <v>0.3</v>
      </c>
      <c r="AQ10" s="1">
        <v>32</v>
      </c>
      <c r="AR10" s="1">
        <v>2.7</v>
      </c>
      <c r="AS10" s="1">
        <v>525</v>
      </c>
      <c r="AT10" s="1">
        <v>0</v>
      </c>
      <c r="AU10" s="1">
        <v>0</v>
      </c>
      <c r="AV10" s="1">
        <v>0</v>
      </c>
      <c r="AW10" s="1">
        <v>0</v>
      </c>
      <c r="AX10" s="12">
        <v>0</v>
      </c>
      <c r="AY10" s="12">
        <v>0</v>
      </c>
      <c r="AZ10" s="1" t="str">
        <v>-</v>
      </c>
      <c r="BA10" s="1" t="str">
        <v>-</v>
      </c>
      <c r="BB10" s="1" t="str">
        <v>-</v>
      </c>
      <c r="BC10" s="1" t="str">
        <v>-</v>
      </c>
      <c r="BD10" s="1">
        <v>0</v>
      </c>
      <c r="BE10" s="1">
        <v>0</v>
      </c>
      <c r="BF10" s="1">
        <v>0</v>
      </c>
      <c r="BG10" s="1">
        <v>0</v>
      </c>
      <c r="BH10" s="12">
        <v>0</v>
      </c>
      <c r="BI10" s="12">
        <v>0</v>
      </c>
      <c r="BJ10" s="1" t="str">
        <v>-</v>
      </c>
      <c r="BK10" s="1" t="str">
        <v>-</v>
      </c>
      <c r="BL10" s="1" t="str">
        <v>-</v>
      </c>
      <c r="BM10" s="1" t="str">
        <v>-</v>
      </c>
      <c r="BN10" s="1">
        <v>0</v>
      </c>
      <c r="BO10" s="1">
        <v>0</v>
      </c>
      <c r="BP10" s="1">
        <v>0</v>
      </c>
      <c r="BQ10" s="1">
        <v>0</v>
      </c>
      <c r="BR10" s="12">
        <v>0</v>
      </c>
      <c r="BS10" s="12">
        <v>0</v>
      </c>
      <c r="BT10" s="1">
        <v>0</v>
      </c>
      <c r="BU10" s="1" t="str">
        <v>-</v>
      </c>
      <c r="BV10" s="1">
        <v>512</v>
      </c>
      <c r="BW10" s="1">
        <v>0</v>
      </c>
      <c r="BX10" s="1">
        <v>0</v>
      </c>
      <c r="BY10" s="1" t="str">
        <v>-</v>
      </c>
      <c r="BZ10" s="194">
        <v>0</v>
      </c>
      <c r="CA10" s="194">
        <v>0</v>
      </c>
      <c r="CB10" s="1">
        <v>7.1</v>
      </c>
      <c r="CC10" s="1" t="str">
        <v>-</v>
      </c>
      <c r="CD10" s="12">
        <v>0</v>
      </c>
      <c r="CE10" s="12">
        <v>0</v>
      </c>
      <c r="CF10" s="161">
        <v>0.98427382053654022</v>
      </c>
      <c r="CG10" s="193">
        <v>0.70488721804511278</v>
      </c>
      <c r="CH10" s="193">
        <v>0.75</v>
      </c>
      <c r="CI10" s="192">
        <v>0</v>
      </c>
      <c r="CJ10" s="161">
        <v>0.84541062801932365</v>
      </c>
      <c r="CK10" s="193">
        <v>0.7142857142857143</v>
      </c>
      <c r="CL10" s="193">
        <v>0.76064908722109537</v>
      </c>
    </row>
    <row r="11" spans="1:90">
      <c r="A11" s="259" t="str">
        <v>Powersoft</v>
      </c>
      <c r="B11" s="11" t="str">
        <v>T604</v>
      </c>
      <c r="C11" s="12">
        <v>0</v>
      </c>
      <c r="D11" s="200">
        <v>0</v>
      </c>
      <c r="E11" s="1">
        <v>1</v>
      </c>
      <c r="F11" s="1">
        <v>4</v>
      </c>
      <c r="G11" s="1" t="str">
        <v>-</v>
      </c>
      <c r="H11" s="1" t="str">
        <v>-</v>
      </c>
      <c r="I11" s="12">
        <v>0</v>
      </c>
      <c r="J11" s="200">
        <v>0</v>
      </c>
      <c r="K11" s="1">
        <v>1250</v>
      </c>
      <c r="L11" s="1">
        <v>1500</v>
      </c>
      <c r="M11" s="1">
        <v>1500</v>
      </c>
      <c r="N11" s="1" t="str">
        <v>-</v>
      </c>
      <c r="O11" s="1" t="str">
        <v>-</v>
      </c>
      <c r="P11" s="12">
        <v>0</v>
      </c>
      <c r="Q11" s="1">
        <v>3000</v>
      </c>
      <c r="R11" s="1">
        <v>3000</v>
      </c>
      <c r="S11" s="12">
        <v>0</v>
      </c>
      <c r="T11" s="200">
        <v>0</v>
      </c>
      <c r="U11" s="1">
        <v>0</v>
      </c>
      <c r="V11" s="1">
        <v>0</v>
      </c>
      <c r="W11" s="12">
        <v>0</v>
      </c>
      <c r="X11" s="200">
        <v>0</v>
      </c>
      <c r="Y11" s="1">
        <v>0</v>
      </c>
      <c r="Z11" s="12">
        <v>0</v>
      </c>
      <c r="AA11" s="200">
        <v>0</v>
      </c>
      <c r="AB11" s="1">
        <v>0</v>
      </c>
      <c r="AC11" s="1">
        <v>0</v>
      </c>
      <c r="AD11" s="1">
        <v>0.5</v>
      </c>
      <c r="AE11" s="1">
        <v>32</v>
      </c>
      <c r="AF11" s="1">
        <v>9.5</v>
      </c>
      <c r="AG11" s="1">
        <v>1054</v>
      </c>
      <c r="AH11" s="1">
        <v>0</v>
      </c>
      <c r="AI11" s="1">
        <v>0</v>
      </c>
      <c r="AJ11" s="1">
        <v>0</v>
      </c>
      <c r="AK11" s="1">
        <v>0</v>
      </c>
      <c r="AL11" s="12">
        <v>0</v>
      </c>
      <c r="AM11" s="12">
        <v>0</v>
      </c>
      <c r="AN11" s="1">
        <v>0</v>
      </c>
      <c r="AO11" s="1">
        <v>0</v>
      </c>
      <c r="AP11" s="1">
        <v>0.3</v>
      </c>
      <c r="AQ11" s="1">
        <v>32</v>
      </c>
      <c r="AR11" s="1">
        <v>5.2</v>
      </c>
      <c r="AS11" s="1">
        <v>1027</v>
      </c>
      <c r="AT11" s="1">
        <v>0</v>
      </c>
      <c r="AU11" s="1">
        <v>0</v>
      </c>
      <c r="AV11" s="1">
        <v>0</v>
      </c>
      <c r="AW11" s="1">
        <v>0</v>
      </c>
      <c r="AX11" s="12">
        <v>0</v>
      </c>
      <c r="AY11" s="12">
        <v>0</v>
      </c>
      <c r="AZ11" s="1" t="str">
        <v>-</v>
      </c>
      <c r="BA11" s="1" t="str">
        <v>-</v>
      </c>
      <c r="BB11" s="1" t="str">
        <v>-</v>
      </c>
      <c r="BC11" s="1" t="str">
        <v>-</v>
      </c>
      <c r="BD11" s="1">
        <v>0</v>
      </c>
      <c r="BE11" s="1">
        <v>0</v>
      </c>
      <c r="BF11" s="1">
        <v>0</v>
      </c>
      <c r="BG11" s="1">
        <v>0</v>
      </c>
      <c r="BH11" s="12">
        <v>0</v>
      </c>
      <c r="BI11" s="12">
        <v>0</v>
      </c>
      <c r="BJ11" s="1" t="str">
        <v>-</v>
      </c>
      <c r="BK11" s="1" t="str">
        <v>-</v>
      </c>
      <c r="BL11" s="1" t="str">
        <v>-</v>
      </c>
      <c r="BM11" s="1" t="str">
        <v>-</v>
      </c>
      <c r="BN11" s="1">
        <v>0</v>
      </c>
      <c r="BO11" s="1">
        <v>0</v>
      </c>
      <c r="BP11" s="1">
        <v>0</v>
      </c>
      <c r="BQ11" s="1">
        <v>0</v>
      </c>
      <c r="BR11" s="12">
        <v>0</v>
      </c>
      <c r="BS11" s="12">
        <v>0</v>
      </c>
      <c r="BT11" s="1">
        <v>0</v>
      </c>
      <c r="BU11" s="1" t="str">
        <v>-</v>
      </c>
      <c r="BV11" s="1">
        <v>944</v>
      </c>
      <c r="BW11" s="1">
        <v>0</v>
      </c>
      <c r="BX11" s="1">
        <v>0</v>
      </c>
      <c r="BY11" s="1" t="str">
        <v>-</v>
      </c>
      <c r="BZ11" s="194">
        <v>0</v>
      </c>
      <c r="CA11" s="194">
        <v>0</v>
      </c>
      <c r="CB11" s="1">
        <v>7.5</v>
      </c>
      <c r="CC11" s="1" t="str">
        <v>-</v>
      </c>
      <c r="CD11" s="12">
        <v>0</v>
      </c>
      <c r="CE11" s="12">
        <v>0</v>
      </c>
      <c r="CF11" s="161">
        <v>0.96475972540045762</v>
      </c>
      <c r="CG11" s="193">
        <v>0.7115749525616698</v>
      </c>
      <c r="CH11" s="193">
        <v>0.73385518590998045</v>
      </c>
      <c r="CI11" s="192">
        <v>0</v>
      </c>
      <c r="CJ11" s="161">
        <v>0.85869565217391308</v>
      </c>
      <c r="CK11" s="193">
        <v>0.73028237585199607</v>
      </c>
      <c r="CL11" s="193">
        <v>0.75376884422110557</v>
      </c>
    </row>
    <row r="12" spans="1:90">
      <c r="A12" s="259" t="str">
        <v>Powersoft</v>
      </c>
      <c r="B12" s="11" t="str">
        <v>T902</v>
      </c>
      <c r="C12" s="12">
        <v>0</v>
      </c>
      <c r="D12" s="200">
        <v>0</v>
      </c>
      <c r="E12" s="1">
        <v>1</v>
      </c>
      <c r="F12" s="1">
        <v>2</v>
      </c>
      <c r="G12" s="1" t="str">
        <v>-</v>
      </c>
      <c r="H12" s="1" t="str">
        <v>-</v>
      </c>
      <c r="I12" s="12">
        <v>0</v>
      </c>
      <c r="J12" s="200">
        <v>0</v>
      </c>
      <c r="K12" s="1">
        <v>1800</v>
      </c>
      <c r="L12" s="1">
        <v>3200</v>
      </c>
      <c r="M12" s="1">
        <v>4000</v>
      </c>
      <c r="N12" s="1" t="str">
        <v>-</v>
      </c>
      <c r="O12" s="1" t="str">
        <v>-</v>
      </c>
      <c r="P12" s="12">
        <v>0</v>
      </c>
      <c r="Q12" s="1">
        <v>6400</v>
      </c>
      <c r="R12" s="1">
        <v>8000</v>
      </c>
      <c r="S12" s="12">
        <v>0</v>
      </c>
      <c r="T12" s="200">
        <v>0</v>
      </c>
      <c r="U12" s="1">
        <v>0</v>
      </c>
      <c r="V12" s="1">
        <v>0</v>
      </c>
      <c r="W12" s="12">
        <v>0</v>
      </c>
      <c r="X12" s="200">
        <v>0</v>
      </c>
      <c r="Y12" s="1">
        <v>0</v>
      </c>
      <c r="Z12" s="12">
        <v>0</v>
      </c>
      <c r="AA12" s="200">
        <v>0</v>
      </c>
      <c r="AB12" s="1">
        <v>0</v>
      </c>
      <c r="AC12" s="1">
        <v>0</v>
      </c>
      <c r="AD12" s="1">
        <v>0.5</v>
      </c>
      <c r="AE12" s="1">
        <v>33</v>
      </c>
      <c r="AF12" s="1">
        <v>9.6</v>
      </c>
      <c r="AG12" s="1">
        <v>1073</v>
      </c>
      <c r="AH12" s="1">
        <v>0</v>
      </c>
      <c r="AI12" s="1">
        <v>0</v>
      </c>
      <c r="AJ12" s="1">
        <v>0</v>
      </c>
      <c r="AK12" s="1">
        <v>0</v>
      </c>
      <c r="AL12" s="12">
        <v>0</v>
      </c>
      <c r="AM12" s="12">
        <v>0</v>
      </c>
      <c r="AN12" s="1">
        <v>0</v>
      </c>
      <c r="AO12" s="1">
        <v>0</v>
      </c>
      <c r="AP12" s="1">
        <v>0.3</v>
      </c>
      <c r="AQ12" s="1">
        <v>33</v>
      </c>
      <c r="AR12" s="1">
        <v>5.3</v>
      </c>
      <c r="AS12" s="1">
        <v>1068</v>
      </c>
      <c r="AT12" s="1">
        <v>0</v>
      </c>
      <c r="AU12" s="1">
        <v>0</v>
      </c>
      <c r="AV12" s="1">
        <v>0</v>
      </c>
      <c r="AW12" s="1">
        <v>0</v>
      </c>
      <c r="AX12" s="12">
        <v>0</v>
      </c>
      <c r="AY12" s="12">
        <v>0</v>
      </c>
      <c r="AZ12" s="1" t="str">
        <v>-</v>
      </c>
      <c r="BA12" s="1" t="str">
        <v>-</v>
      </c>
      <c r="BB12" s="1" t="str">
        <v>-</v>
      </c>
      <c r="BC12" s="1" t="str">
        <v>-</v>
      </c>
      <c r="BD12" s="1">
        <v>0</v>
      </c>
      <c r="BE12" s="1">
        <v>0</v>
      </c>
      <c r="BF12" s="1">
        <v>0</v>
      </c>
      <c r="BG12" s="1">
        <v>0</v>
      </c>
      <c r="BH12" s="12">
        <v>0</v>
      </c>
      <c r="BI12" s="12">
        <v>0</v>
      </c>
      <c r="BJ12" s="1" t="str">
        <v>-</v>
      </c>
      <c r="BK12" s="1" t="str">
        <v>-</v>
      </c>
      <c r="BL12" s="1" t="str">
        <v>-</v>
      </c>
      <c r="BM12" s="1" t="str">
        <v>-</v>
      </c>
      <c r="BN12" s="1">
        <v>0</v>
      </c>
      <c r="BO12" s="1">
        <v>0</v>
      </c>
      <c r="BP12" s="1">
        <v>0</v>
      </c>
      <c r="BQ12" s="1">
        <v>0</v>
      </c>
      <c r="BR12" s="12">
        <v>0</v>
      </c>
      <c r="BS12" s="12">
        <v>0</v>
      </c>
      <c r="BT12" s="1">
        <v>0</v>
      </c>
      <c r="BU12" s="1" t="str">
        <v>-</v>
      </c>
      <c r="BV12" s="1">
        <v>913</v>
      </c>
      <c r="BW12" s="1">
        <v>0</v>
      </c>
      <c r="BX12" s="1">
        <v>0</v>
      </c>
      <c r="BY12" s="1">
        <v>0</v>
      </c>
      <c r="BZ12" s="194">
        <v>0</v>
      </c>
      <c r="CA12" s="194">
        <v>0</v>
      </c>
      <c r="CB12" s="1">
        <v>7.8</v>
      </c>
      <c r="CC12" s="1" t="str">
        <v>-</v>
      </c>
      <c r="CD12" s="12">
        <v>0</v>
      </c>
      <c r="CE12" s="12">
        <v>0</v>
      </c>
      <c r="CF12" s="161">
        <v>0.97192028985507251</v>
      </c>
      <c r="CG12" s="193">
        <v>0.74557315936626278</v>
      </c>
      <c r="CH12" s="193">
        <v>0.76923076923076927</v>
      </c>
      <c r="CI12" s="192">
        <v>0</v>
      </c>
      <c r="CJ12" s="161">
        <v>0.87612797374897455</v>
      </c>
      <c r="CK12" s="193">
        <v>0.74906367041198507</v>
      </c>
      <c r="CL12" s="193">
        <v>0.77294685990338163</v>
      </c>
    </row>
    <row r="13" spans="1:90">
      <c r="A13" s="259" t="str">
        <v>Powersoft</v>
      </c>
      <c r="B13" s="11" t="str">
        <v>T904</v>
      </c>
      <c r="C13" s="12">
        <v>0</v>
      </c>
      <c r="D13" s="200">
        <v>0</v>
      </c>
      <c r="E13" s="1">
        <v>1</v>
      </c>
      <c r="F13" s="1">
        <v>4</v>
      </c>
      <c r="G13" s="1" t="str">
        <v>-</v>
      </c>
      <c r="H13" s="1" t="str">
        <v>-</v>
      </c>
      <c r="I13" s="12">
        <v>0</v>
      </c>
      <c r="J13" s="200">
        <v>0</v>
      </c>
      <c r="K13" s="1">
        <v>1600</v>
      </c>
      <c r="L13" s="1">
        <v>2000</v>
      </c>
      <c r="M13" s="1">
        <v>1800</v>
      </c>
      <c r="N13" s="1" t="str">
        <v>-</v>
      </c>
      <c r="O13" s="1" t="str">
        <v>-</v>
      </c>
      <c r="P13" s="12">
        <v>0</v>
      </c>
      <c r="Q13" s="1">
        <v>4000</v>
      </c>
      <c r="R13" s="1">
        <v>3600</v>
      </c>
      <c r="S13" s="12">
        <v>0</v>
      </c>
      <c r="T13" s="200">
        <v>0</v>
      </c>
      <c r="U13" s="1">
        <v>0</v>
      </c>
      <c r="V13" s="1">
        <v>0</v>
      </c>
      <c r="W13" s="12">
        <v>0</v>
      </c>
      <c r="X13" s="200">
        <v>0</v>
      </c>
      <c r="Y13" s="1">
        <v>0</v>
      </c>
      <c r="Z13" s="12">
        <v>0</v>
      </c>
      <c r="AA13" s="200">
        <v>0</v>
      </c>
      <c r="AB13" s="1">
        <v>0</v>
      </c>
      <c r="AC13" s="1">
        <v>0</v>
      </c>
      <c r="AD13" s="1">
        <v>0.5</v>
      </c>
      <c r="AE13" s="1">
        <v>34</v>
      </c>
      <c r="AF13" s="1">
        <v>15</v>
      </c>
      <c r="AG13" s="1">
        <v>1702</v>
      </c>
      <c r="AH13" s="1">
        <v>0</v>
      </c>
      <c r="AI13" s="1">
        <v>0</v>
      </c>
      <c r="AJ13" s="1">
        <v>0</v>
      </c>
      <c r="AK13" s="1">
        <v>0</v>
      </c>
      <c r="AL13" s="12">
        <v>0</v>
      </c>
      <c r="AM13" s="12">
        <v>0</v>
      </c>
      <c r="AN13" s="1">
        <v>0</v>
      </c>
      <c r="AO13" s="1">
        <v>0</v>
      </c>
      <c r="AP13" s="1">
        <v>0.3</v>
      </c>
      <c r="AQ13" s="1">
        <v>34</v>
      </c>
      <c r="AR13" s="1">
        <v>8.1999999999999993</v>
      </c>
      <c r="AS13" s="1">
        <v>1676</v>
      </c>
      <c r="AT13" s="1">
        <v>0</v>
      </c>
      <c r="AU13" s="1">
        <v>0</v>
      </c>
      <c r="AV13" s="1">
        <v>0</v>
      </c>
      <c r="AW13" s="1">
        <v>0</v>
      </c>
      <c r="AX13" s="12">
        <v>0</v>
      </c>
      <c r="AY13" s="12">
        <v>0</v>
      </c>
      <c r="AZ13" s="1" t="str">
        <v>-</v>
      </c>
      <c r="BA13" s="1" t="str">
        <v>-</v>
      </c>
      <c r="BB13" s="1" t="str">
        <v>-</v>
      </c>
      <c r="BC13" s="1" t="str">
        <v>-</v>
      </c>
      <c r="BD13" s="1">
        <v>0</v>
      </c>
      <c r="BE13" s="1">
        <v>0</v>
      </c>
      <c r="BF13" s="1">
        <v>0</v>
      </c>
      <c r="BG13" s="1">
        <v>0</v>
      </c>
      <c r="BH13" s="12">
        <v>0</v>
      </c>
      <c r="BI13" s="12">
        <v>0</v>
      </c>
      <c r="BJ13" s="1" t="str">
        <v>-</v>
      </c>
      <c r="BK13" s="1" t="str">
        <v>-</v>
      </c>
      <c r="BL13" s="1" t="str">
        <v>-</v>
      </c>
      <c r="BM13" s="1" t="str">
        <v>-</v>
      </c>
      <c r="BN13" s="1">
        <v>0</v>
      </c>
      <c r="BO13" s="1">
        <v>0</v>
      </c>
      <c r="BP13" s="1">
        <v>0</v>
      </c>
      <c r="BQ13" s="1">
        <v>0</v>
      </c>
      <c r="BR13" s="12">
        <v>0</v>
      </c>
      <c r="BS13" s="12">
        <v>0</v>
      </c>
      <c r="BT13" s="1">
        <v>0</v>
      </c>
      <c r="BU13" s="1" t="str">
        <v>-</v>
      </c>
      <c r="BV13" s="1">
        <v>1624</v>
      </c>
      <c r="BW13" s="1">
        <v>0</v>
      </c>
      <c r="BX13" s="1">
        <v>0</v>
      </c>
      <c r="BY13" s="1">
        <v>0</v>
      </c>
      <c r="BZ13" s="194">
        <v>0</v>
      </c>
      <c r="CA13" s="194">
        <v>0</v>
      </c>
      <c r="CB13" s="1">
        <v>7.8</v>
      </c>
      <c r="CC13" s="1" t="str">
        <v>-</v>
      </c>
      <c r="CD13" s="12">
        <v>0</v>
      </c>
      <c r="CE13" s="12">
        <v>0</v>
      </c>
      <c r="CF13" s="161">
        <v>0.98666666666666669</v>
      </c>
      <c r="CG13" s="193">
        <v>0.58754406580493534</v>
      </c>
      <c r="CH13" s="193">
        <v>0.59952038369304561</v>
      </c>
      <c r="CI13" s="192">
        <v>0</v>
      </c>
      <c r="CJ13" s="161">
        <v>0.88865323435843069</v>
      </c>
      <c r="CK13" s="193">
        <v>0.59665871121718372</v>
      </c>
      <c r="CL13" s="193">
        <v>0.60901339829476253</v>
      </c>
    </row>
    <row r="14" spans="1:90">
      <c r="A14" s="259" t="str">
        <v>Powersoft</v>
      </c>
      <c r="B14" s="11" t="str">
        <v>X4</v>
      </c>
      <c r="C14" s="12">
        <v>0</v>
      </c>
      <c r="D14" s="200">
        <v>0</v>
      </c>
      <c r="E14" s="1">
        <v>1</v>
      </c>
      <c r="F14" s="1">
        <v>4</v>
      </c>
      <c r="G14" s="1" t="str">
        <v>-</v>
      </c>
      <c r="H14" s="1" t="str">
        <v>-</v>
      </c>
      <c r="I14" s="12">
        <v>0</v>
      </c>
      <c r="J14" s="200">
        <v>0</v>
      </c>
      <c r="K14" s="1">
        <v>1600</v>
      </c>
      <c r="L14" s="1">
        <v>3000</v>
      </c>
      <c r="M14" s="1">
        <v>5200</v>
      </c>
      <c r="N14" s="1" t="str">
        <v>-</v>
      </c>
      <c r="O14" s="1" t="str">
        <v>-</v>
      </c>
      <c r="P14" s="12">
        <v>0</v>
      </c>
      <c r="Q14" s="1">
        <v>6000</v>
      </c>
      <c r="R14" s="1">
        <v>10400</v>
      </c>
      <c r="S14" s="12">
        <v>0</v>
      </c>
      <c r="T14" s="200">
        <v>0</v>
      </c>
      <c r="U14" s="1">
        <v>175</v>
      </c>
      <c r="V14" s="1">
        <v>140</v>
      </c>
      <c r="W14" s="12">
        <v>0</v>
      </c>
      <c r="X14" s="200">
        <v>0</v>
      </c>
      <c r="Y14" s="1">
        <v>114</v>
      </c>
      <c r="Z14" s="12">
        <v>0</v>
      </c>
      <c r="AA14" s="200">
        <v>0</v>
      </c>
      <c r="AB14" s="1" t="str">
        <v>-</v>
      </c>
      <c r="AC14" s="1" t="str">
        <v>-</v>
      </c>
      <c r="AD14" s="1">
        <v>1.6</v>
      </c>
      <c r="AE14" s="1">
        <v>122</v>
      </c>
      <c r="AF14" s="1">
        <v>18</v>
      </c>
      <c r="AG14" s="1">
        <v>2000</v>
      </c>
      <c r="AH14" s="1" t="str">
        <v>-</v>
      </c>
      <c r="AI14" s="1" t="str">
        <v>-</v>
      </c>
      <c r="AJ14" s="1" t="str">
        <v>-</v>
      </c>
      <c r="AK14" s="1" t="str">
        <v>-</v>
      </c>
      <c r="AL14" s="12">
        <v>0</v>
      </c>
      <c r="AM14" s="12">
        <v>0</v>
      </c>
      <c r="AN14" s="1" t="str">
        <v>-</v>
      </c>
      <c r="AO14" s="1" t="str">
        <v>-</v>
      </c>
      <c r="AP14" s="1">
        <v>1.6</v>
      </c>
      <c r="AQ14" s="1">
        <v>122</v>
      </c>
      <c r="AR14" s="1">
        <v>9</v>
      </c>
      <c r="AS14" s="1">
        <v>2000</v>
      </c>
      <c r="AT14" s="1" t="str">
        <v>-</v>
      </c>
      <c r="AU14" s="1" t="str">
        <v>-</v>
      </c>
      <c r="AV14" s="1" t="str">
        <v>-</v>
      </c>
      <c r="AW14" s="1" t="str">
        <v>-</v>
      </c>
      <c r="AX14" s="12">
        <v>0</v>
      </c>
      <c r="AY14" s="12">
        <v>0</v>
      </c>
      <c r="AZ14" s="1" t="str">
        <v>-</v>
      </c>
      <c r="BA14" s="1" t="str">
        <v>-</v>
      </c>
      <c r="BB14" s="1" t="str">
        <v>-</v>
      </c>
      <c r="BC14" s="1" t="str">
        <v>-</v>
      </c>
      <c r="BD14" s="1" t="str">
        <v>-</v>
      </c>
      <c r="BE14" s="1" t="str">
        <v>-</v>
      </c>
      <c r="BF14" s="1" t="str">
        <v>-</v>
      </c>
      <c r="BG14" s="1" t="str">
        <v>-</v>
      </c>
      <c r="BH14" s="12">
        <v>0</v>
      </c>
      <c r="BI14" s="12">
        <v>0</v>
      </c>
      <c r="BJ14" s="1" t="str">
        <v>-</v>
      </c>
      <c r="BK14" s="1" t="str">
        <v>-</v>
      </c>
      <c r="BL14" s="1" t="str">
        <v>-</v>
      </c>
      <c r="BM14" s="1" t="str">
        <v>-</v>
      </c>
      <c r="BN14" s="1" t="str">
        <v>-</v>
      </c>
      <c r="BO14" s="1" t="str">
        <v>-</v>
      </c>
      <c r="BP14" s="1" t="str">
        <v>-</v>
      </c>
      <c r="BQ14" s="1" t="str">
        <v>-</v>
      </c>
      <c r="BR14" s="12">
        <v>0</v>
      </c>
      <c r="BS14" s="12">
        <v>0</v>
      </c>
      <c r="BT14" s="1" t="str">
        <v>-</v>
      </c>
      <c r="BU14" s="1" t="str">
        <v>-</v>
      </c>
      <c r="BV14" s="1">
        <v>1058</v>
      </c>
      <c r="BW14" s="1">
        <v>1639</v>
      </c>
      <c r="BX14" s="1" t="str">
        <v>-</v>
      </c>
      <c r="BY14" s="1" t="str">
        <v>-</v>
      </c>
      <c r="BZ14" s="194">
        <v>0</v>
      </c>
      <c r="CA14" s="194">
        <v>0</v>
      </c>
      <c r="CB14" s="1">
        <v>15.5</v>
      </c>
      <c r="CC14" s="1" t="str">
        <v>-</v>
      </c>
      <c r="CD14" s="12">
        <v>0</v>
      </c>
      <c r="CE14" s="12">
        <v>0</v>
      </c>
      <c r="CF14" s="161">
        <v>0.96618357487922701</v>
      </c>
      <c r="CG14" s="193">
        <v>0.75</v>
      </c>
      <c r="CH14" s="193">
        <v>0.79872204472843455</v>
      </c>
      <c r="CI14" s="192">
        <v>0</v>
      </c>
      <c r="CJ14" s="161">
        <v>0.96618357487922701</v>
      </c>
      <c r="CK14" s="193">
        <v>0.75</v>
      </c>
      <c r="CL14" s="193">
        <v>0.79872204472843455</v>
      </c>
    </row>
    <row r="15" spans="1:90">
      <c r="A15" s="259" t="str">
        <v>Powersoft</v>
      </c>
      <c r="B15" s="11" t="str">
        <v>X4L</v>
      </c>
      <c r="C15" s="12">
        <v>0</v>
      </c>
      <c r="D15" s="200">
        <v>0</v>
      </c>
      <c r="E15" s="1">
        <v>2</v>
      </c>
      <c r="F15" s="1">
        <v>4</v>
      </c>
      <c r="G15" s="1" t="str">
        <v>-</v>
      </c>
      <c r="H15" s="1" t="str">
        <v>-</v>
      </c>
      <c r="I15" s="12">
        <v>0</v>
      </c>
      <c r="J15" s="200">
        <v>0</v>
      </c>
      <c r="K15" s="1">
        <v>4800</v>
      </c>
      <c r="L15" s="1">
        <v>6800</v>
      </c>
      <c r="M15" s="1">
        <v>8200</v>
      </c>
      <c r="N15" s="1" t="str">
        <v>-</v>
      </c>
      <c r="O15" s="1" t="str">
        <v>-</v>
      </c>
      <c r="P15" s="12">
        <v>0</v>
      </c>
      <c r="Q15" s="1" t="str">
        <v>-</v>
      </c>
      <c r="R15" s="1" t="str">
        <v>-</v>
      </c>
      <c r="S15" s="12">
        <v>0</v>
      </c>
      <c r="T15" s="200">
        <v>0</v>
      </c>
      <c r="U15" s="1">
        <v>0</v>
      </c>
      <c r="V15" s="1">
        <v>0</v>
      </c>
      <c r="W15" s="12">
        <v>0</v>
      </c>
      <c r="X15" s="200">
        <v>0</v>
      </c>
      <c r="Y15" s="1">
        <v>0</v>
      </c>
      <c r="Z15" s="12">
        <v>0</v>
      </c>
      <c r="AA15" s="200">
        <v>0</v>
      </c>
      <c r="AB15" s="1">
        <v>0</v>
      </c>
      <c r="AC15" s="1">
        <v>0</v>
      </c>
      <c r="AD15" s="1" t="str">
        <v>-</v>
      </c>
      <c r="AE15" s="1" t="str">
        <v>-</v>
      </c>
      <c r="AF15" s="1">
        <v>26</v>
      </c>
      <c r="AG15" s="1" t="str">
        <v>-</v>
      </c>
      <c r="AH15" s="1">
        <v>0</v>
      </c>
      <c r="AI15" s="1">
        <v>0</v>
      </c>
      <c r="AJ15" s="1">
        <v>0</v>
      </c>
      <c r="AK15" s="1">
        <v>0</v>
      </c>
      <c r="AL15" s="12">
        <v>0</v>
      </c>
      <c r="AM15" s="12">
        <v>0</v>
      </c>
      <c r="AN15" s="1">
        <v>0</v>
      </c>
      <c r="AO15" s="1">
        <v>0</v>
      </c>
      <c r="AP15" s="1" t="str">
        <v>-</v>
      </c>
      <c r="AQ15" s="1" t="str">
        <v>-</v>
      </c>
      <c r="AR15" s="1">
        <v>13</v>
      </c>
      <c r="AS15" s="1" t="str">
        <v>-</v>
      </c>
      <c r="AT15" s="1">
        <v>0</v>
      </c>
      <c r="AU15" s="1">
        <v>0</v>
      </c>
      <c r="AV15" s="1">
        <v>0</v>
      </c>
      <c r="AW15" s="1">
        <v>0</v>
      </c>
      <c r="AX15" s="12">
        <v>0</v>
      </c>
      <c r="AY15" s="12">
        <v>0</v>
      </c>
      <c r="AZ15" s="1" t="str">
        <v>-</v>
      </c>
      <c r="BA15" s="1" t="str">
        <v>-</v>
      </c>
      <c r="BB15" s="1" t="str">
        <v>-</v>
      </c>
      <c r="BC15" s="1" t="str">
        <v>-</v>
      </c>
      <c r="BD15" s="1">
        <v>0</v>
      </c>
      <c r="BE15" s="1">
        <v>0</v>
      </c>
      <c r="BF15" s="1">
        <v>0</v>
      </c>
      <c r="BG15" s="1">
        <v>0</v>
      </c>
      <c r="BH15" s="12">
        <v>0</v>
      </c>
      <c r="BI15" s="12">
        <v>0</v>
      </c>
      <c r="BJ15" s="1" t="str">
        <v>-</v>
      </c>
      <c r="BK15" s="1" t="str">
        <v>-</v>
      </c>
      <c r="BL15" s="1" t="str">
        <v>-</v>
      </c>
      <c r="BM15" s="1" t="str">
        <v>-</v>
      </c>
      <c r="BN15" s="1">
        <v>0</v>
      </c>
      <c r="BO15" s="1">
        <v>0</v>
      </c>
      <c r="BP15" s="1">
        <v>0</v>
      </c>
      <c r="BQ15" s="1">
        <v>0</v>
      </c>
      <c r="BR15" s="12">
        <v>0</v>
      </c>
      <c r="BS15" s="12">
        <v>0</v>
      </c>
      <c r="BT15" s="1">
        <v>0</v>
      </c>
      <c r="BU15" s="1" t="str">
        <v>-</v>
      </c>
      <c r="BV15" s="1">
        <v>2970</v>
      </c>
      <c r="BW15" s="1">
        <v>0</v>
      </c>
      <c r="BX15" s="1">
        <v>0</v>
      </c>
      <c r="BY15" s="1">
        <v>0</v>
      </c>
      <c r="BZ15" s="194">
        <v>0</v>
      </c>
      <c r="CA15" s="194">
        <v>0</v>
      </c>
      <c r="CB15" s="1">
        <v>24</v>
      </c>
      <c r="CC15" s="1" t="str">
        <v>-</v>
      </c>
      <c r="CD15" s="12">
        <v>0</v>
      </c>
      <c r="CE15" s="12">
        <v>0</v>
      </c>
      <c r="CF15" s="161" t="str">
        <v>n/a</v>
      </c>
      <c r="CG15" s="193" t="str">
        <v>n/a</v>
      </c>
      <c r="CH15" s="193" t="str">
        <v>n/a</v>
      </c>
      <c r="CI15" s="192">
        <v>0</v>
      </c>
      <c r="CJ15" s="161" t="str">
        <v>n/a</v>
      </c>
      <c r="CK15" s="193" t="str">
        <v>n/a</v>
      </c>
      <c r="CL15" s="193" t="str">
        <v>n/a</v>
      </c>
    </row>
    <row r="16" spans="1:90">
      <c r="A16" s="259" t="str">
        <v>Powersoft</v>
      </c>
      <c r="B16" s="11" t="str">
        <v>X8</v>
      </c>
      <c r="C16" s="12">
        <v>0</v>
      </c>
      <c r="D16" s="200">
        <v>0</v>
      </c>
      <c r="E16" s="1">
        <v>2</v>
      </c>
      <c r="F16" s="1">
        <v>8</v>
      </c>
      <c r="G16" s="1" t="str">
        <v>-</v>
      </c>
      <c r="H16" s="1" t="str">
        <v>-</v>
      </c>
      <c r="I16" s="12">
        <v>0</v>
      </c>
      <c r="J16" s="200">
        <v>0</v>
      </c>
      <c r="K16" s="1">
        <v>1600</v>
      </c>
      <c r="L16" s="1">
        <v>3000</v>
      </c>
      <c r="M16" s="1">
        <v>5200</v>
      </c>
      <c r="N16" s="1" t="str">
        <v>-</v>
      </c>
      <c r="O16" s="1" t="str">
        <v>-</v>
      </c>
      <c r="P16" s="12">
        <v>0</v>
      </c>
      <c r="Q16" s="1">
        <v>6000</v>
      </c>
      <c r="R16" s="1">
        <v>10400</v>
      </c>
      <c r="S16" s="12">
        <v>0</v>
      </c>
      <c r="T16" s="200">
        <v>0</v>
      </c>
      <c r="U16" s="1">
        <v>175</v>
      </c>
      <c r="V16" s="1">
        <v>140</v>
      </c>
      <c r="W16" s="12">
        <v>0</v>
      </c>
      <c r="X16" s="200">
        <v>0</v>
      </c>
      <c r="Y16" s="1">
        <v>114</v>
      </c>
      <c r="Z16" s="12">
        <v>0</v>
      </c>
      <c r="AA16" s="200">
        <v>0</v>
      </c>
      <c r="AB16" s="1" t="str">
        <v>-</v>
      </c>
      <c r="AC16" s="1" t="str">
        <v>-</v>
      </c>
      <c r="AD16" s="1" t="str">
        <v>-</v>
      </c>
      <c r="AE16" s="1" t="str">
        <v>-</v>
      </c>
      <c r="AF16" s="1">
        <v>30</v>
      </c>
      <c r="AG16" s="1" t="str">
        <v>-</v>
      </c>
      <c r="AH16" s="1" t="str">
        <v>-</v>
      </c>
      <c r="AI16" s="1" t="str">
        <v>-</v>
      </c>
      <c r="AJ16" s="1" t="str">
        <v>-</v>
      </c>
      <c r="AK16" s="1" t="str">
        <v>-</v>
      </c>
      <c r="AL16" s="12">
        <v>0</v>
      </c>
      <c r="AM16" s="12">
        <v>0</v>
      </c>
      <c r="AN16" s="1" t="str">
        <v>-</v>
      </c>
      <c r="AO16" s="1" t="str">
        <v>-</v>
      </c>
      <c r="AP16" s="1" t="str">
        <v>-</v>
      </c>
      <c r="AQ16" s="1" t="str">
        <v>-</v>
      </c>
      <c r="AR16" s="1">
        <v>18</v>
      </c>
      <c r="AS16" s="1" t="str">
        <v>-</v>
      </c>
      <c r="AT16" s="1" t="str">
        <v>-</v>
      </c>
      <c r="AU16" s="1" t="str">
        <v>-</v>
      </c>
      <c r="AV16" s="1" t="str">
        <v>-</v>
      </c>
      <c r="AW16" s="1" t="str">
        <v>-</v>
      </c>
      <c r="AX16" s="12">
        <v>0</v>
      </c>
      <c r="AY16" s="12">
        <v>0</v>
      </c>
      <c r="AZ16" s="1" t="str">
        <v>-</v>
      </c>
      <c r="BA16" s="1" t="str">
        <v>-</v>
      </c>
      <c r="BB16" s="1" t="str">
        <v>-</v>
      </c>
      <c r="BC16" s="1" t="str">
        <v>-</v>
      </c>
      <c r="BD16" s="1" t="str">
        <v>-</v>
      </c>
      <c r="BE16" s="1" t="str">
        <v>-</v>
      </c>
      <c r="BF16" s="1" t="str">
        <v>-</v>
      </c>
      <c r="BG16" s="1" t="str">
        <v>-</v>
      </c>
      <c r="BH16" s="12">
        <v>0</v>
      </c>
      <c r="BI16" s="12">
        <v>0</v>
      </c>
      <c r="BJ16" s="1" t="str">
        <v>-</v>
      </c>
      <c r="BK16" s="1" t="str">
        <v>-</v>
      </c>
      <c r="BL16" s="1" t="str">
        <v>-</v>
      </c>
      <c r="BM16" s="1" t="str">
        <v>-</v>
      </c>
      <c r="BN16" s="1" t="str">
        <v>-</v>
      </c>
      <c r="BO16" s="1" t="str">
        <v>-</v>
      </c>
      <c r="BP16" s="1" t="str">
        <v>-</v>
      </c>
      <c r="BQ16" s="1" t="str">
        <v>-</v>
      </c>
      <c r="BR16" s="12">
        <v>0</v>
      </c>
      <c r="BS16" s="12">
        <v>0</v>
      </c>
      <c r="BT16" s="1" t="str">
        <v>-</v>
      </c>
      <c r="BU16" s="1" t="str">
        <v>-</v>
      </c>
      <c r="BV16" s="1">
        <v>1946</v>
      </c>
      <c r="BW16" s="1">
        <v>2875</v>
      </c>
      <c r="BX16" s="1" t="str">
        <v>-</v>
      </c>
      <c r="BY16" s="1" t="str">
        <v>-</v>
      </c>
      <c r="BZ16" s="194">
        <v>0</v>
      </c>
      <c r="CA16" s="194">
        <v>0</v>
      </c>
      <c r="CB16" s="1">
        <v>20.5</v>
      </c>
      <c r="CC16" s="1" t="str">
        <v>-</v>
      </c>
      <c r="CD16" s="12">
        <v>0</v>
      </c>
      <c r="CE16" s="12">
        <v>0</v>
      </c>
      <c r="CF16" s="161" t="str">
        <v>n/a</v>
      </c>
      <c r="CG16" s="193" t="str">
        <v>n/a</v>
      </c>
      <c r="CH16" s="193" t="str">
        <v>n/a</v>
      </c>
      <c r="CI16" s="192">
        <v>0</v>
      </c>
      <c r="CJ16" s="161" t="str">
        <v>n/a</v>
      </c>
      <c r="CK16" s="193" t="str">
        <v>n/a</v>
      </c>
      <c r="CL16" s="193" t="str">
        <v>n/a</v>
      </c>
    </row>
    <row r="17" spans="1:90">
      <c r="A17" s="259" t="str">
        <v>Powersoft</v>
      </c>
      <c r="B17" s="11" t="str">
        <v>Unica 4L 5K4</v>
      </c>
      <c r="C17" s="12">
        <v>0</v>
      </c>
      <c r="D17" s="200">
        <v>0</v>
      </c>
      <c r="E17" s="1">
        <v>1</v>
      </c>
      <c r="F17" s="1">
        <v>4</v>
      </c>
      <c r="G17" s="1">
        <v>4</v>
      </c>
      <c r="H17" s="1">
        <v>4</v>
      </c>
      <c r="I17" s="12">
        <v>0</v>
      </c>
      <c r="J17" s="200">
        <v>0</v>
      </c>
      <c r="K17" s="1">
        <v>1250</v>
      </c>
      <c r="L17" s="1">
        <v>1250</v>
      </c>
      <c r="M17" s="1">
        <v>1250</v>
      </c>
      <c r="N17" s="1">
        <v>1250</v>
      </c>
      <c r="O17" s="1">
        <v>1250</v>
      </c>
      <c r="P17" s="12">
        <v>0</v>
      </c>
      <c r="Q17" s="1">
        <v>2500</v>
      </c>
      <c r="R17" s="1">
        <v>2500</v>
      </c>
      <c r="S17" s="12">
        <v>0</v>
      </c>
      <c r="T17" s="200">
        <v>0</v>
      </c>
      <c r="U17" s="1">
        <v>0</v>
      </c>
      <c r="V17" s="1">
        <v>0</v>
      </c>
      <c r="W17" s="12">
        <v>0</v>
      </c>
      <c r="X17" s="200">
        <v>0</v>
      </c>
      <c r="Y17" s="1">
        <v>0</v>
      </c>
      <c r="Z17" s="12">
        <v>0</v>
      </c>
      <c r="AA17" s="200">
        <v>0</v>
      </c>
      <c r="AB17" s="1">
        <v>0</v>
      </c>
      <c r="AC17" s="1">
        <v>0</v>
      </c>
      <c r="AD17" s="1">
        <v>0.65</v>
      </c>
      <c r="AE17" s="1">
        <v>55</v>
      </c>
      <c r="AF17" s="1">
        <v>7.68</v>
      </c>
      <c r="AG17" s="1">
        <v>869</v>
      </c>
      <c r="AH17" s="1">
        <v>0</v>
      </c>
      <c r="AI17" s="1">
        <v>0</v>
      </c>
      <c r="AJ17" s="1">
        <v>0</v>
      </c>
      <c r="AK17" s="1">
        <v>0</v>
      </c>
      <c r="AL17" s="12">
        <v>0</v>
      </c>
      <c r="AM17" s="12">
        <v>0</v>
      </c>
      <c r="AN17" s="1">
        <v>0</v>
      </c>
      <c r="AO17" s="1">
        <v>0</v>
      </c>
      <c r="AP17" s="1">
        <v>0.52</v>
      </c>
      <c r="AQ17" s="1">
        <v>62</v>
      </c>
      <c r="AR17" s="1">
        <v>4.4000000000000004</v>
      </c>
      <c r="AS17" s="1">
        <v>880</v>
      </c>
      <c r="AT17" s="1">
        <v>0</v>
      </c>
      <c r="AU17" s="1">
        <v>0</v>
      </c>
      <c r="AV17" s="1">
        <v>0</v>
      </c>
      <c r="AW17" s="1">
        <v>0</v>
      </c>
      <c r="AX17" s="12">
        <v>0</v>
      </c>
      <c r="AY17" s="12">
        <v>0</v>
      </c>
      <c r="AZ17" s="1">
        <v>0.65</v>
      </c>
      <c r="BA17" s="1">
        <v>55</v>
      </c>
      <c r="BB17" s="1">
        <v>7.68</v>
      </c>
      <c r="BC17" s="1">
        <v>869</v>
      </c>
      <c r="BD17" s="1">
        <v>0</v>
      </c>
      <c r="BE17" s="1">
        <v>0</v>
      </c>
      <c r="BF17" s="1">
        <v>0</v>
      </c>
      <c r="BG17" s="1">
        <v>0</v>
      </c>
      <c r="BH17" s="12">
        <v>0</v>
      </c>
      <c r="BI17" s="12">
        <v>0</v>
      </c>
      <c r="BJ17" s="1">
        <v>0.52</v>
      </c>
      <c r="BK17" s="1">
        <v>62</v>
      </c>
      <c r="BL17" s="1">
        <v>4.4000000000000004</v>
      </c>
      <c r="BM17" s="1">
        <v>880</v>
      </c>
      <c r="BN17" s="1">
        <v>0</v>
      </c>
      <c r="BO17" s="1">
        <v>0</v>
      </c>
      <c r="BP17" s="1">
        <v>0</v>
      </c>
      <c r="BQ17" s="1">
        <v>0</v>
      </c>
      <c r="BR17" s="12">
        <v>0</v>
      </c>
      <c r="BS17" s="12">
        <v>0</v>
      </c>
      <c r="BT17" s="1">
        <v>0</v>
      </c>
      <c r="BU17" s="1">
        <v>190</v>
      </c>
      <c r="BV17" s="1">
        <v>833</v>
      </c>
      <c r="BW17" s="1">
        <v>0</v>
      </c>
      <c r="BX17" s="1">
        <v>0</v>
      </c>
      <c r="BY17" s="1">
        <v>0</v>
      </c>
      <c r="BZ17" s="194">
        <v>0</v>
      </c>
      <c r="CA17" s="194">
        <v>0</v>
      </c>
      <c r="CB17" s="1">
        <v>8</v>
      </c>
      <c r="CC17" s="1">
        <v>8</v>
      </c>
      <c r="CD17" s="12">
        <v>0</v>
      </c>
      <c r="CE17" s="12">
        <v>0</v>
      </c>
      <c r="CF17" s="161">
        <v>0.98392210144927539</v>
      </c>
      <c r="CG17" s="193">
        <v>0.71921749136939006</v>
      </c>
      <c r="CH17" s="193">
        <v>0.76781326781326786</v>
      </c>
      <c r="CI17" s="192">
        <v>0</v>
      </c>
      <c r="CJ17" s="161">
        <v>0.86956521739130421</v>
      </c>
      <c r="CK17" s="193">
        <v>0.71022727272727271</v>
      </c>
      <c r="CL17" s="193">
        <v>0.76405867970660146</v>
      </c>
    </row>
    <row r="18" spans="1:90">
      <c r="A18" s="259" t="str">
        <v>Powersoft</v>
      </c>
      <c r="B18" s="11" t="str">
        <v>Unica 4L 9K4</v>
      </c>
      <c r="C18" s="12">
        <v>0</v>
      </c>
      <c r="D18" s="200">
        <v>0</v>
      </c>
      <c r="E18" s="1">
        <v>1</v>
      </c>
      <c r="F18" s="1">
        <v>4</v>
      </c>
      <c r="G18" s="1">
        <v>4</v>
      </c>
      <c r="H18" s="1">
        <v>4</v>
      </c>
      <c r="I18" s="12">
        <v>0</v>
      </c>
      <c r="J18" s="200">
        <v>0</v>
      </c>
      <c r="K18" s="1">
        <v>1600</v>
      </c>
      <c r="L18" s="1">
        <v>2250</v>
      </c>
      <c r="M18" s="1">
        <v>2000</v>
      </c>
      <c r="N18" s="1">
        <v>2000</v>
      </c>
      <c r="O18" s="1">
        <v>2250</v>
      </c>
      <c r="P18" s="12">
        <v>0</v>
      </c>
      <c r="Q18" s="1">
        <v>4500</v>
      </c>
      <c r="R18" s="1">
        <v>4000</v>
      </c>
      <c r="S18" s="12">
        <v>0</v>
      </c>
      <c r="T18" s="200">
        <v>0</v>
      </c>
      <c r="U18" s="1">
        <v>0</v>
      </c>
      <c r="V18" s="1">
        <v>0</v>
      </c>
      <c r="W18" s="12">
        <v>0</v>
      </c>
      <c r="X18" s="200">
        <v>0</v>
      </c>
      <c r="Y18" s="1">
        <v>0</v>
      </c>
      <c r="Z18" s="12">
        <v>0</v>
      </c>
      <c r="AA18" s="200">
        <v>0</v>
      </c>
      <c r="AB18" s="1">
        <v>0</v>
      </c>
      <c r="AC18" s="1">
        <v>0</v>
      </c>
      <c r="AD18" s="1">
        <v>0.65</v>
      </c>
      <c r="AE18" s="1">
        <v>55</v>
      </c>
      <c r="AF18" s="1">
        <v>13.1</v>
      </c>
      <c r="AG18" s="1">
        <v>1463</v>
      </c>
      <c r="AH18" s="1">
        <v>0</v>
      </c>
      <c r="AI18" s="1">
        <v>0</v>
      </c>
      <c r="AJ18" s="1">
        <v>0</v>
      </c>
      <c r="AK18" s="1">
        <v>0</v>
      </c>
      <c r="AL18" s="12">
        <v>0</v>
      </c>
      <c r="AM18" s="12">
        <v>0</v>
      </c>
      <c r="AN18" s="1">
        <v>0</v>
      </c>
      <c r="AO18" s="1">
        <v>0</v>
      </c>
      <c r="AP18" s="1">
        <v>0.52</v>
      </c>
      <c r="AQ18" s="1">
        <v>62</v>
      </c>
      <c r="AR18" s="1">
        <v>6.6</v>
      </c>
      <c r="AS18" s="1">
        <v>1450</v>
      </c>
      <c r="AT18" s="1">
        <v>0</v>
      </c>
      <c r="AU18" s="1">
        <v>0</v>
      </c>
      <c r="AV18" s="1">
        <v>0</v>
      </c>
      <c r="AW18" s="1">
        <v>0</v>
      </c>
      <c r="AX18" s="12">
        <v>0</v>
      </c>
      <c r="AY18" s="12">
        <v>0</v>
      </c>
      <c r="AZ18" s="1">
        <v>0.65</v>
      </c>
      <c r="BA18" s="1">
        <v>55</v>
      </c>
      <c r="BB18" s="1">
        <v>13.1</v>
      </c>
      <c r="BC18" s="1">
        <v>1463</v>
      </c>
      <c r="BD18" s="1">
        <v>0</v>
      </c>
      <c r="BE18" s="1">
        <v>0</v>
      </c>
      <c r="BF18" s="1">
        <v>0</v>
      </c>
      <c r="BG18" s="1">
        <v>0</v>
      </c>
      <c r="BH18" s="12">
        <v>0</v>
      </c>
      <c r="BI18" s="12">
        <v>0</v>
      </c>
      <c r="BJ18" s="1">
        <v>0.52</v>
      </c>
      <c r="BK18" s="1">
        <v>62</v>
      </c>
      <c r="BL18" s="1">
        <v>6.6</v>
      </c>
      <c r="BM18" s="1">
        <v>1450</v>
      </c>
      <c r="BN18" s="1">
        <v>0</v>
      </c>
      <c r="BO18" s="1">
        <v>0</v>
      </c>
      <c r="BP18" s="1">
        <v>0</v>
      </c>
      <c r="BQ18" s="1">
        <v>0</v>
      </c>
      <c r="BR18" s="12">
        <v>0</v>
      </c>
      <c r="BS18" s="12">
        <v>0</v>
      </c>
      <c r="BT18" s="1">
        <v>0</v>
      </c>
      <c r="BU18" s="1">
        <v>190</v>
      </c>
      <c r="BV18" s="1">
        <v>1147</v>
      </c>
      <c r="BW18" s="1">
        <v>0</v>
      </c>
      <c r="BX18" s="1">
        <v>0</v>
      </c>
      <c r="BY18" s="1">
        <v>0</v>
      </c>
      <c r="BZ18" s="194">
        <v>0</v>
      </c>
      <c r="CA18" s="194">
        <v>0</v>
      </c>
      <c r="CB18" s="1">
        <v>8</v>
      </c>
      <c r="CC18" s="1">
        <v>8</v>
      </c>
      <c r="CD18" s="12">
        <v>0</v>
      </c>
      <c r="CE18" s="12">
        <v>0</v>
      </c>
      <c r="CF18" s="161">
        <v>0.97112512446067045</v>
      </c>
      <c r="CG18" s="193">
        <v>0.76896787423103208</v>
      </c>
      <c r="CH18" s="193">
        <v>0.79900568181818177</v>
      </c>
      <c r="CI18" s="192">
        <v>0</v>
      </c>
      <c r="CJ18" s="161">
        <v>0.95520421607378125</v>
      </c>
      <c r="CK18" s="193">
        <v>0.77586206896551724</v>
      </c>
      <c r="CL18" s="193">
        <v>0.81051873198847257</v>
      </c>
    </row>
    <row r="19" spans="1:90">
      <c r="A19" s="259" t="str">
        <v>Powersoft</v>
      </c>
      <c r="B19" s="11" t="str">
        <v>Unica 4L 12K4</v>
      </c>
      <c r="C19" s="12">
        <v>0</v>
      </c>
      <c r="D19" s="200">
        <v>0</v>
      </c>
      <c r="E19" s="1">
        <v>1</v>
      </c>
      <c r="F19" s="1">
        <v>4</v>
      </c>
      <c r="G19" s="1">
        <v>4</v>
      </c>
      <c r="H19" s="1">
        <v>4</v>
      </c>
      <c r="I19" s="12">
        <v>0</v>
      </c>
      <c r="J19" s="200">
        <v>0</v>
      </c>
      <c r="K19" s="1">
        <v>2000</v>
      </c>
      <c r="L19" s="1">
        <v>3000</v>
      </c>
      <c r="M19" s="1">
        <v>3000</v>
      </c>
      <c r="N19" s="1">
        <v>2500</v>
      </c>
      <c r="O19" s="1">
        <v>3000</v>
      </c>
      <c r="P19" s="12">
        <v>0</v>
      </c>
      <c r="Q19" s="1">
        <v>6000</v>
      </c>
      <c r="R19" s="1">
        <v>6000</v>
      </c>
      <c r="S19" s="12">
        <v>0</v>
      </c>
      <c r="T19" s="200">
        <v>0</v>
      </c>
      <c r="U19" s="1">
        <v>0</v>
      </c>
      <c r="V19" s="1">
        <v>0</v>
      </c>
      <c r="W19" s="12">
        <v>0</v>
      </c>
      <c r="X19" s="200">
        <v>0</v>
      </c>
      <c r="Y19" s="1">
        <v>0</v>
      </c>
      <c r="Z19" s="12">
        <v>0</v>
      </c>
      <c r="AA19" s="200">
        <v>0</v>
      </c>
      <c r="AB19" s="1">
        <v>0</v>
      </c>
      <c r="AC19" s="1">
        <v>0</v>
      </c>
      <c r="AD19" s="1">
        <v>0.65</v>
      </c>
      <c r="AE19" s="1">
        <v>55</v>
      </c>
      <c r="AF19" s="1">
        <v>17.5</v>
      </c>
      <c r="AG19" s="1">
        <v>1951</v>
      </c>
      <c r="AH19" s="1">
        <v>0</v>
      </c>
      <c r="AI19" s="1">
        <v>0</v>
      </c>
      <c r="AJ19" s="1">
        <v>0</v>
      </c>
      <c r="AK19" s="1">
        <v>0</v>
      </c>
      <c r="AL19" s="12">
        <v>0</v>
      </c>
      <c r="AM19" s="12">
        <v>0</v>
      </c>
      <c r="AN19" s="1">
        <v>0</v>
      </c>
      <c r="AO19" s="1">
        <v>0</v>
      </c>
      <c r="AP19" s="1">
        <v>0.52</v>
      </c>
      <c r="AQ19" s="1">
        <v>62</v>
      </c>
      <c r="AR19" s="1">
        <v>8.8000000000000007</v>
      </c>
      <c r="AS19" s="1">
        <v>1940</v>
      </c>
      <c r="AT19" s="1">
        <v>0</v>
      </c>
      <c r="AU19" s="1">
        <v>0</v>
      </c>
      <c r="AV19" s="1">
        <v>0</v>
      </c>
      <c r="AW19" s="1">
        <v>0</v>
      </c>
      <c r="AX19" s="12">
        <v>0</v>
      </c>
      <c r="AY19" s="12">
        <v>0</v>
      </c>
      <c r="AZ19" s="1">
        <v>0.65</v>
      </c>
      <c r="BA19" s="1">
        <v>55</v>
      </c>
      <c r="BB19" s="1">
        <v>17.5</v>
      </c>
      <c r="BC19" s="1">
        <v>1951</v>
      </c>
      <c r="BD19" s="1">
        <v>0</v>
      </c>
      <c r="BE19" s="1">
        <v>0</v>
      </c>
      <c r="BF19" s="1">
        <v>0</v>
      </c>
      <c r="BG19" s="1">
        <v>0</v>
      </c>
      <c r="BH19" s="12">
        <v>0</v>
      </c>
      <c r="BI19" s="12">
        <v>0</v>
      </c>
      <c r="BJ19" s="1">
        <v>0.52</v>
      </c>
      <c r="BK19" s="1">
        <v>62</v>
      </c>
      <c r="BL19" s="1">
        <v>8.8000000000000007</v>
      </c>
      <c r="BM19" s="1">
        <v>1940</v>
      </c>
      <c r="BN19" s="1">
        <v>0</v>
      </c>
      <c r="BO19" s="1">
        <v>0</v>
      </c>
      <c r="BP19" s="1">
        <v>0</v>
      </c>
      <c r="BQ19" s="1">
        <v>0</v>
      </c>
      <c r="BR19" s="12">
        <v>0</v>
      </c>
      <c r="BS19" s="12">
        <v>0</v>
      </c>
      <c r="BT19" s="1">
        <v>0</v>
      </c>
      <c r="BU19" s="1">
        <v>190</v>
      </c>
      <c r="BV19" s="1">
        <v>1528</v>
      </c>
      <c r="BW19" s="1">
        <v>0</v>
      </c>
      <c r="BX19" s="1">
        <v>0</v>
      </c>
      <c r="BY19" s="1">
        <v>0</v>
      </c>
      <c r="BZ19" s="194">
        <v>0</v>
      </c>
      <c r="CA19" s="194">
        <v>0</v>
      </c>
      <c r="CB19" s="1">
        <v>8</v>
      </c>
      <c r="CC19" s="1">
        <v>8</v>
      </c>
      <c r="CD19" s="12">
        <v>0</v>
      </c>
      <c r="CE19" s="12">
        <v>0</v>
      </c>
      <c r="CF19" s="161">
        <v>0.96944099378881987</v>
      </c>
      <c r="CG19" s="193">
        <v>0.76883649410558685</v>
      </c>
      <c r="CH19" s="193">
        <v>0.79113924050632911</v>
      </c>
      <c r="CI19" s="192">
        <v>0</v>
      </c>
      <c r="CJ19" s="161">
        <v>0.95849802371541493</v>
      </c>
      <c r="CK19" s="193">
        <v>0.77319587628865982</v>
      </c>
      <c r="CL19" s="193">
        <v>0.79872204472843455</v>
      </c>
    </row>
    <row r="20" spans="1:90">
      <c r="A20" s="259" t="str">
        <v>Powersoft</v>
      </c>
      <c r="B20" s="11" t="str">
        <v>Unica 4L 16K4</v>
      </c>
      <c r="C20" s="12">
        <v>0</v>
      </c>
      <c r="D20" s="200">
        <v>0</v>
      </c>
      <c r="E20" s="1">
        <v>1</v>
      </c>
      <c r="F20" s="1">
        <v>4</v>
      </c>
      <c r="G20" s="1">
        <v>4</v>
      </c>
      <c r="H20" s="1">
        <v>4</v>
      </c>
      <c r="I20" s="12">
        <v>0</v>
      </c>
      <c r="J20" s="200">
        <v>0</v>
      </c>
      <c r="K20" s="1">
        <v>2500</v>
      </c>
      <c r="L20" s="1">
        <v>4000</v>
      </c>
      <c r="M20" s="1">
        <v>4000</v>
      </c>
      <c r="N20" s="1">
        <v>3000</v>
      </c>
      <c r="O20" s="1">
        <v>4000</v>
      </c>
      <c r="P20" s="12">
        <v>0</v>
      </c>
      <c r="Q20" s="1">
        <v>8000</v>
      </c>
      <c r="R20" s="1">
        <v>8000</v>
      </c>
      <c r="S20" s="12">
        <v>0</v>
      </c>
      <c r="T20" s="200">
        <v>0</v>
      </c>
      <c r="U20" s="1">
        <v>0</v>
      </c>
      <c r="V20" s="1">
        <v>0</v>
      </c>
      <c r="W20" s="12">
        <v>0</v>
      </c>
      <c r="X20" s="200">
        <v>0</v>
      </c>
      <c r="Y20" s="1">
        <v>0</v>
      </c>
      <c r="Z20" s="12">
        <v>0</v>
      </c>
      <c r="AA20" s="200">
        <v>0</v>
      </c>
      <c r="AB20" s="1">
        <v>0</v>
      </c>
      <c r="AC20" s="1">
        <v>0</v>
      </c>
      <c r="AD20" s="1">
        <v>0.65</v>
      </c>
      <c r="AE20" s="1">
        <v>55</v>
      </c>
      <c r="AF20" s="1">
        <v>23.2</v>
      </c>
      <c r="AG20" s="1">
        <v>2600</v>
      </c>
      <c r="AH20" s="1">
        <v>0</v>
      </c>
      <c r="AI20" s="1">
        <v>0</v>
      </c>
      <c r="AJ20" s="1">
        <v>0</v>
      </c>
      <c r="AK20" s="1">
        <v>0</v>
      </c>
      <c r="AL20" s="12">
        <v>0</v>
      </c>
      <c r="AM20" s="12">
        <v>0</v>
      </c>
      <c r="AN20" s="1">
        <v>0</v>
      </c>
      <c r="AO20" s="1">
        <v>0</v>
      </c>
      <c r="AP20" s="1">
        <v>0.52</v>
      </c>
      <c r="AQ20" s="1">
        <v>62</v>
      </c>
      <c r="AR20" s="1">
        <v>11.6</v>
      </c>
      <c r="AS20" s="1">
        <v>2550</v>
      </c>
      <c r="AT20" s="1">
        <v>0</v>
      </c>
      <c r="AU20" s="1">
        <v>0</v>
      </c>
      <c r="AV20" s="1">
        <v>0</v>
      </c>
      <c r="AW20" s="1">
        <v>0</v>
      </c>
      <c r="AX20" s="12">
        <v>0</v>
      </c>
      <c r="AY20" s="12">
        <v>0</v>
      </c>
      <c r="AZ20" s="1">
        <v>0.65</v>
      </c>
      <c r="BA20" s="1">
        <v>55</v>
      </c>
      <c r="BB20" s="1">
        <v>23.2</v>
      </c>
      <c r="BC20" s="1">
        <v>2600</v>
      </c>
      <c r="BD20" s="1">
        <v>0</v>
      </c>
      <c r="BE20" s="1">
        <v>0</v>
      </c>
      <c r="BF20" s="1">
        <v>0</v>
      </c>
      <c r="BG20" s="1">
        <v>0</v>
      </c>
      <c r="BH20" s="12">
        <v>0</v>
      </c>
      <c r="BI20" s="12">
        <v>0</v>
      </c>
      <c r="BJ20" s="1">
        <v>0.52</v>
      </c>
      <c r="BK20" s="1">
        <v>62</v>
      </c>
      <c r="BL20" s="1">
        <v>11.6</v>
      </c>
      <c r="BM20" s="1">
        <v>2550</v>
      </c>
      <c r="BN20" s="1">
        <v>0</v>
      </c>
      <c r="BO20" s="1">
        <v>0</v>
      </c>
      <c r="BP20" s="1">
        <v>0</v>
      </c>
      <c r="BQ20" s="1">
        <v>0</v>
      </c>
      <c r="BR20" s="12">
        <v>0</v>
      </c>
      <c r="BS20" s="12">
        <v>0</v>
      </c>
      <c r="BT20" s="1">
        <v>0</v>
      </c>
      <c r="BU20" s="1">
        <v>190</v>
      </c>
      <c r="BV20" s="1">
        <v>2046</v>
      </c>
      <c r="BW20" s="1">
        <v>0</v>
      </c>
      <c r="BX20" s="1">
        <v>0</v>
      </c>
      <c r="BY20" s="1">
        <v>0</v>
      </c>
      <c r="BZ20" s="194">
        <v>0</v>
      </c>
      <c r="CA20" s="194">
        <v>0</v>
      </c>
      <c r="CB20" s="1">
        <v>8</v>
      </c>
      <c r="CC20" s="1">
        <v>8</v>
      </c>
      <c r="CD20" s="12">
        <v>0</v>
      </c>
      <c r="CE20" s="12">
        <v>0</v>
      </c>
      <c r="CF20" s="161">
        <v>0.97451274362818596</v>
      </c>
      <c r="CG20" s="193">
        <v>0.76923076923076927</v>
      </c>
      <c r="CH20" s="193">
        <v>0.78585461689587421</v>
      </c>
      <c r="CI20" s="192">
        <v>0</v>
      </c>
      <c r="CJ20" s="161">
        <v>0.95577211394302852</v>
      </c>
      <c r="CK20" s="193">
        <v>0.78431372549019607</v>
      </c>
      <c r="CL20" s="193">
        <v>0.8038585209003215</v>
      </c>
    </row>
    <row r="21" spans="1:90">
      <c r="A21" s="259" t="str">
        <v>Powersoft</v>
      </c>
      <c r="B21" s="11" t="str">
        <v>Unica 8M 1K8</v>
      </c>
      <c r="C21" s="12">
        <v>0</v>
      </c>
      <c r="D21" s="200">
        <v>0</v>
      </c>
      <c r="E21" s="1">
        <v>1</v>
      </c>
      <c r="F21" s="1">
        <v>8</v>
      </c>
      <c r="G21" s="1">
        <v>8</v>
      </c>
      <c r="H21" s="1">
        <v>8</v>
      </c>
      <c r="I21" s="12">
        <v>0</v>
      </c>
      <c r="J21" s="200">
        <v>0</v>
      </c>
      <c r="K21" s="1">
        <v>125</v>
      </c>
      <c r="L21" s="1">
        <v>125</v>
      </c>
      <c r="M21" s="1">
        <v>125</v>
      </c>
      <c r="N21" s="1">
        <v>125</v>
      </c>
      <c r="O21" s="1">
        <v>125</v>
      </c>
      <c r="P21" s="12">
        <v>0</v>
      </c>
      <c r="Q21" s="1">
        <v>250</v>
      </c>
      <c r="R21" s="1">
        <v>250</v>
      </c>
      <c r="S21" s="12">
        <v>0</v>
      </c>
      <c r="T21" s="200">
        <v>0</v>
      </c>
      <c r="U21" s="1">
        <v>0</v>
      </c>
      <c r="V21" s="1">
        <v>0</v>
      </c>
      <c r="W21" s="12">
        <v>0</v>
      </c>
      <c r="X21" s="200">
        <v>0</v>
      </c>
      <c r="Y21" s="1">
        <v>0</v>
      </c>
      <c r="Z21" s="12">
        <v>0</v>
      </c>
      <c r="AA21" s="200">
        <v>0</v>
      </c>
      <c r="AB21" s="1">
        <v>0</v>
      </c>
      <c r="AC21" s="1">
        <v>0</v>
      </c>
      <c r="AD21" s="1">
        <v>0.5</v>
      </c>
      <c r="AE21" s="1">
        <v>43.6</v>
      </c>
      <c r="AF21" s="1">
        <v>2.2999999999999998</v>
      </c>
      <c r="AG21" s="1">
        <v>253</v>
      </c>
      <c r="AH21" s="1">
        <v>0</v>
      </c>
      <c r="AI21" s="1">
        <v>0</v>
      </c>
      <c r="AJ21" s="1">
        <v>0</v>
      </c>
      <c r="AK21" s="1">
        <v>0</v>
      </c>
      <c r="AL21" s="12">
        <v>0</v>
      </c>
      <c r="AM21" s="12">
        <v>0</v>
      </c>
      <c r="AN21" s="1">
        <v>0</v>
      </c>
      <c r="AO21" s="1">
        <v>0</v>
      </c>
      <c r="AP21" s="1">
        <v>0.44</v>
      </c>
      <c r="AQ21" s="1">
        <v>49</v>
      </c>
      <c r="AR21" s="1">
        <v>1.4</v>
      </c>
      <c r="AS21" s="1">
        <v>251</v>
      </c>
      <c r="AT21" s="1">
        <v>0</v>
      </c>
      <c r="AU21" s="1">
        <v>0</v>
      </c>
      <c r="AV21" s="1">
        <v>0</v>
      </c>
      <c r="AW21" s="1">
        <v>0</v>
      </c>
      <c r="AX21" s="12">
        <v>0</v>
      </c>
      <c r="AY21" s="12">
        <v>0</v>
      </c>
      <c r="AZ21" s="1">
        <v>0.5</v>
      </c>
      <c r="BA21" s="1">
        <v>43.6</v>
      </c>
      <c r="BB21" s="1">
        <v>2.2999999999999998</v>
      </c>
      <c r="BC21" s="1">
        <v>253</v>
      </c>
      <c r="BD21" s="1">
        <v>0</v>
      </c>
      <c r="BE21" s="1">
        <v>0</v>
      </c>
      <c r="BF21" s="1">
        <v>0</v>
      </c>
      <c r="BG21" s="1">
        <v>0</v>
      </c>
      <c r="BH21" s="12">
        <v>0</v>
      </c>
      <c r="BI21" s="12">
        <v>0</v>
      </c>
      <c r="BJ21" s="1">
        <v>0.44</v>
      </c>
      <c r="BK21" s="1">
        <v>49</v>
      </c>
      <c r="BL21" s="1">
        <v>1.4</v>
      </c>
      <c r="BM21" s="1">
        <v>251</v>
      </c>
      <c r="BN21" s="1">
        <v>0</v>
      </c>
      <c r="BO21" s="1">
        <v>0</v>
      </c>
      <c r="BP21" s="1">
        <v>0</v>
      </c>
      <c r="BQ21" s="1">
        <v>0</v>
      </c>
      <c r="BR21" s="12">
        <v>0</v>
      </c>
      <c r="BS21" s="12">
        <v>0</v>
      </c>
      <c r="BT21" s="1">
        <v>0</v>
      </c>
      <c r="BU21" s="1">
        <v>222</v>
      </c>
      <c r="BV21" s="1">
        <v>431</v>
      </c>
      <c r="BW21" s="1">
        <v>0</v>
      </c>
      <c r="BX21" s="1">
        <v>0</v>
      </c>
      <c r="BY21" s="1">
        <v>0</v>
      </c>
      <c r="BZ21" s="194">
        <v>0</v>
      </c>
      <c r="CA21" s="194">
        <v>0</v>
      </c>
      <c r="CB21" s="1">
        <v>7.9</v>
      </c>
      <c r="CC21" s="1">
        <v>7.9</v>
      </c>
      <c r="CD21" s="12">
        <v>0</v>
      </c>
      <c r="CE21" s="12">
        <v>0</v>
      </c>
      <c r="CF21" s="161">
        <v>0.95652173913043481</v>
      </c>
      <c r="CG21" s="193">
        <v>0.49407114624505927</v>
      </c>
      <c r="CH21" s="193">
        <v>0.59694364851957971</v>
      </c>
      <c r="CI21" s="192">
        <v>0</v>
      </c>
      <c r="CJ21" s="161">
        <v>0.77950310559006208</v>
      </c>
      <c r="CK21" s="193">
        <v>0.49800796812749004</v>
      </c>
      <c r="CL21" s="193">
        <v>0.61881188118811881</v>
      </c>
    </row>
    <row r="22" spans="1:90">
      <c r="A22" s="259" t="str">
        <v>Powersoft</v>
      </c>
      <c r="B22" s="11" t="str">
        <v>Unica 8M 2K8</v>
      </c>
      <c r="C22" s="12">
        <v>0</v>
      </c>
      <c r="D22" s="200">
        <v>0</v>
      </c>
      <c r="E22" s="1">
        <v>1</v>
      </c>
      <c r="F22" s="1">
        <v>8</v>
      </c>
      <c r="G22" s="1">
        <v>8</v>
      </c>
      <c r="H22" s="1">
        <v>8</v>
      </c>
      <c r="I22" s="12">
        <v>0</v>
      </c>
      <c r="J22" s="200">
        <v>0</v>
      </c>
      <c r="K22" s="1">
        <v>250</v>
      </c>
      <c r="L22" s="1">
        <v>250</v>
      </c>
      <c r="M22" s="1">
        <v>250</v>
      </c>
      <c r="N22" s="1">
        <v>250</v>
      </c>
      <c r="O22" s="1">
        <v>250</v>
      </c>
      <c r="P22" s="12">
        <v>0</v>
      </c>
      <c r="Q22" s="1">
        <v>500</v>
      </c>
      <c r="R22" s="1">
        <v>500</v>
      </c>
      <c r="S22" s="12">
        <v>0</v>
      </c>
      <c r="T22" s="200">
        <v>0</v>
      </c>
      <c r="U22" s="1" t="str">
        <v>-</v>
      </c>
      <c r="V22" s="1" t="str">
        <v>-</v>
      </c>
      <c r="W22" s="12">
        <v>0</v>
      </c>
      <c r="X22" s="200">
        <v>0</v>
      </c>
      <c r="Y22" s="1" t="str">
        <v>-</v>
      </c>
      <c r="Z22" s="12">
        <v>0</v>
      </c>
      <c r="AA22" s="200">
        <v>0</v>
      </c>
      <c r="AB22" s="1" t="str">
        <v>-</v>
      </c>
      <c r="AC22" s="1" t="str">
        <v>-</v>
      </c>
      <c r="AD22" s="1">
        <v>0.5</v>
      </c>
      <c r="AE22" s="1">
        <v>43.6</v>
      </c>
      <c r="AF22" s="1">
        <v>3.2</v>
      </c>
      <c r="AG22" s="1">
        <v>357</v>
      </c>
      <c r="AH22" s="1" t="str">
        <v>-</v>
      </c>
      <c r="AI22" s="1" t="str">
        <v>-</v>
      </c>
      <c r="AJ22" s="1" t="str">
        <v>-</v>
      </c>
      <c r="AK22" s="1" t="str">
        <v>-</v>
      </c>
      <c r="AL22" s="12">
        <v>0</v>
      </c>
      <c r="AM22" s="12">
        <v>0</v>
      </c>
      <c r="AN22" s="1" t="str">
        <v>-</v>
      </c>
      <c r="AO22" s="1" t="str">
        <v>-</v>
      </c>
      <c r="AP22" s="1">
        <v>0.44</v>
      </c>
      <c r="AQ22" s="1">
        <v>49</v>
      </c>
      <c r="AR22" s="1">
        <v>2</v>
      </c>
      <c r="AS22" s="1">
        <v>367</v>
      </c>
      <c r="AT22" s="1" t="str">
        <v>-</v>
      </c>
      <c r="AU22" s="1" t="str">
        <v>-</v>
      </c>
      <c r="AV22" s="1" t="str">
        <v>-</v>
      </c>
      <c r="AW22" s="1" t="str">
        <v>-</v>
      </c>
      <c r="AX22" s="12">
        <v>0</v>
      </c>
      <c r="AY22" s="12">
        <v>0</v>
      </c>
      <c r="AZ22" s="1">
        <v>0.5</v>
      </c>
      <c r="BA22" s="1">
        <v>43.6</v>
      </c>
      <c r="BB22" s="1">
        <v>3.2</v>
      </c>
      <c r="BC22" s="1">
        <v>357</v>
      </c>
      <c r="BD22" s="1" t="str">
        <v>-</v>
      </c>
      <c r="BE22" s="1" t="str">
        <v>-</v>
      </c>
      <c r="BF22" s="1" t="str">
        <v>-</v>
      </c>
      <c r="BG22" s="1" t="str">
        <v>-</v>
      </c>
      <c r="BH22" s="12">
        <v>0</v>
      </c>
      <c r="BI22" s="12">
        <v>0</v>
      </c>
      <c r="BJ22" s="1">
        <v>0.44</v>
      </c>
      <c r="BK22" s="1">
        <v>49</v>
      </c>
      <c r="BL22" s="1">
        <v>2.024</v>
      </c>
      <c r="BM22" s="1">
        <v>367</v>
      </c>
      <c r="BN22" s="1" t="str">
        <v>-</v>
      </c>
      <c r="BO22" s="1" t="str">
        <v>-</v>
      </c>
      <c r="BP22" s="1" t="str">
        <v>-</v>
      </c>
      <c r="BQ22" s="1" t="str">
        <v>-</v>
      </c>
      <c r="BR22" s="12">
        <v>0</v>
      </c>
      <c r="BS22" s="12">
        <v>0</v>
      </c>
      <c r="BT22" s="1" t="str">
        <v>-</v>
      </c>
      <c r="BU22" s="1">
        <v>249</v>
      </c>
      <c r="BV22" s="1">
        <v>553</v>
      </c>
      <c r="BW22" s="1" t="str">
        <v>-</v>
      </c>
      <c r="BX22" s="1" t="str">
        <v>-</v>
      </c>
      <c r="BY22" s="1" t="str">
        <v>-</v>
      </c>
      <c r="BZ22" s="194">
        <v>0</v>
      </c>
      <c r="CA22" s="194">
        <v>0</v>
      </c>
      <c r="CB22" s="1">
        <v>7.9</v>
      </c>
      <c r="CC22" s="1">
        <v>7.9</v>
      </c>
      <c r="CD22" s="12">
        <v>0</v>
      </c>
      <c r="CE22" s="12">
        <v>0</v>
      </c>
      <c r="CF22" s="161">
        <v>0.97010869565217395</v>
      </c>
      <c r="CG22" s="193">
        <v>0.70028011204481788</v>
      </c>
      <c r="CH22" s="193">
        <v>0.79770261646458207</v>
      </c>
      <c r="CI22" s="192">
        <v>0</v>
      </c>
      <c r="CJ22" s="161">
        <v>0.79782608695652169</v>
      </c>
      <c r="CK22" s="193">
        <v>0.68119891008174382</v>
      </c>
      <c r="CL22" s="193">
        <v>0.78616352201257866</v>
      </c>
    </row>
    <row r="23" spans="1:90">
      <c r="A23" s="259" t="str">
        <v>Powersoft</v>
      </c>
      <c r="B23" s="11" t="str">
        <v>Unica 8M 4K8</v>
      </c>
      <c r="C23" s="12">
        <v>0</v>
      </c>
      <c r="D23" s="200">
        <v>0</v>
      </c>
      <c r="E23" s="1">
        <v>1</v>
      </c>
      <c r="F23" s="1">
        <v>8</v>
      </c>
      <c r="G23" s="1">
        <v>8</v>
      </c>
      <c r="H23" s="1">
        <v>8</v>
      </c>
      <c r="I23" s="12">
        <v>0</v>
      </c>
      <c r="J23" s="200">
        <v>0</v>
      </c>
      <c r="K23" s="1">
        <v>500</v>
      </c>
      <c r="L23" s="1">
        <v>500</v>
      </c>
      <c r="M23" s="1">
        <v>500</v>
      </c>
      <c r="N23" s="1">
        <v>500</v>
      </c>
      <c r="O23" s="1">
        <v>500</v>
      </c>
      <c r="P23" s="12">
        <v>0</v>
      </c>
      <c r="Q23" s="1">
        <v>1000</v>
      </c>
      <c r="R23" s="1">
        <v>1000</v>
      </c>
      <c r="S23" s="12">
        <v>0</v>
      </c>
      <c r="T23" s="200">
        <v>0</v>
      </c>
      <c r="U23" s="1" t="str">
        <v>-</v>
      </c>
      <c r="V23" s="1" t="str">
        <v>-</v>
      </c>
      <c r="W23" s="12">
        <v>0</v>
      </c>
      <c r="X23" s="200">
        <v>0</v>
      </c>
      <c r="Y23" s="1" t="str">
        <v>-</v>
      </c>
      <c r="Z23" s="12">
        <v>0</v>
      </c>
      <c r="AA23" s="200">
        <v>0</v>
      </c>
      <c r="AB23" s="1" t="str">
        <v>-</v>
      </c>
      <c r="AC23" s="1" t="str">
        <v>-</v>
      </c>
      <c r="AD23" s="1">
        <v>0.5</v>
      </c>
      <c r="AE23" s="1">
        <v>43.6</v>
      </c>
      <c r="AF23" s="1">
        <v>6</v>
      </c>
      <c r="AG23" s="1">
        <v>655</v>
      </c>
      <c r="AH23" s="1" t="str">
        <v>-</v>
      </c>
      <c r="AI23" s="1" t="str">
        <v>-</v>
      </c>
      <c r="AJ23" s="1" t="str">
        <v>-</v>
      </c>
      <c r="AK23" s="1" t="str">
        <v>-</v>
      </c>
      <c r="AL23" s="12">
        <v>0</v>
      </c>
      <c r="AM23" s="12">
        <v>0</v>
      </c>
      <c r="AN23" s="1" t="str">
        <v>-</v>
      </c>
      <c r="AO23" s="1" t="str">
        <v>-</v>
      </c>
      <c r="AP23" s="1">
        <v>0.44</v>
      </c>
      <c r="AQ23" s="1">
        <v>49</v>
      </c>
      <c r="AR23" s="1">
        <v>3.1</v>
      </c>
      <c r="AS23" s="1">
        <v>648</v>
      </c>
      <c r="AT23" s="1" t="str">
        <v>-</v>
      </c>
      <c r="AU23" s="1" t="str">
        <v>-</v>
      </c>
      <c r="AV23" s="1" t="str">
        <v>-</v>
      </c>
      <c r="AW23" s="1" t="str">
        <v>-</v>
      </c>
      <c r="AX23" s="12">
        <v>0</v>
      </c>
      <c r="AY23" s="12">
        <v>0</v>
      </c>
      <c r="AZ23" s="1">
        <v>0.5</v>
      </c>
      <c r="BA23" s="1">
        <v>43.6</v>
      </c>
      <c r="BB23" s="1">
        <v>6</v>
      </c>
      <c r="BC23" s="1">
        <v>655</v>
      </c>
      <c r="BD23" s="1" t="str">
        <v>-</v>
      </c>
      <c r="BE23" s="1" t="str">
        <v>-</v>
      </c>
      <c r="BF23" s="1" t="str">
        <v>-</v>
      </c>
      <c r="BG23" s="1" t="str">
        <v>-</v>
      </c>
      <c r="BH23" s="12">
        <v>0</v>
      </c>
      <c r="BI23" s="12">
        <v>0</v>
      </c>
      <c r="BJ23" s="1">
        <v>0.44</v>
      </c>
      <c r="BK23" s="1">
        <v>49</v>
      </c>
      <c r="BL23" s="1">
        <v>3.1629999999999998</v>
      </c>
      <c r="BM23" s="1">
        <v>648</v>
      </c>
      <c r="BN23" s="1" t="str">
        <v>-</v>
      </c>
      <c r="BO23" s="1" t="str">
        <v>-</v>
      </c>
      <c r="BP23" s="1" t="str">
        <v>-</v>
      </c>
      <c r="BQ23" s="1" t="str">
        <v>-</v>
      </c>
      <c r="BR23" s="12">
        <v>0</v>
      </c>
      <c r="BS23" s="12">
        <v>0</v>
      </c>
      <c r="BT23" s="1" t="str">
        <v>-</v>
      </c>
      <c r="BU23" s="1">
        <v>249</v>
      </c>
      <c r="BV23" s="1">
        <v>764</v>
      </c>
      <c r="BW23" s="1" t="str">
        <v>-</v>
      </c>
      <c r="BX23" s="1" t="str">
        <v>-</v>
      </c>
      <c r="BY23" s="1" t="str">
        <v>-</v>
      </c>
      <c r="BZ23" s="194">
        <v>0</v>
      </c>
      <c r="CA23" s="194">
        <v>0</v>
      </c>
      <c r="CB23" s="1">
        <v>7.9</v>
      </c>
      <c r="CC23" s="1">
        <v>7.9</v>
      </c>
      <c r="CD23" s="12">
        <v>0</v>
      </c>
      <c r="CE23" s="12">
        <v>0</v>
      </c>
      <c r="CF23" s="161">
        <v>0.94927536231884058</v>
      </c>
      <c r="CG23" s="193">
        <v>0.76335877862595425</v>
      </c>
      <c r="CH23" s="193">
        <v>0.81779522407589145</v>
      </c>
      <c r="CI23" s="192">
        <v>0</v>
      </c>
      <c r="CJ23" s="161">
        <v>0.90883590462833097</v>
      </c>
      <c r="CK23" s="193">
        <v>0.77160493827160492</v>
      </c>
      <c r="CL23" s="193">
        <v>0.8347245409015025</v>
      </c>
    </row>
    <row r="24" spans="1:90">
      <c r="A24" s="259" t="str">
        <v>Powersoft</v>
      </c>
      <c r="B24" s="11" t="str">
        <v>Unica 8M 8K8</v>
      </c>
      <c r="C24" s="12">
        <v>0</v>
      </c>
      <c r="D24" s="200">
        <v>0</v>
      </c>
      <c r="E24" s="1">
        <v>1</v>
      </c>
      <c r="F24" s="1">
        <v>8</v>
      </c>
      <c r="G24" s="1">
        <v>8</v>
      </c>
      <c r="H24" s="1">
        <v>8</v>
      </c>
      <c r="I24" s="12">
        <v>0</v>
      </c>
      <c r="J24" s="200">
        <v>0</v>
      </c>
      <c r="K24" s="1">
        <v>1000</v>
      </c>
      <c r="L24" s="1">
        <v>1000</v>
      </c>
      <c r="M24" s="1">
        <v>1000</v>
      </c>
      <c r="N24" s="1">
        <v>1000</v>
      </c>
      <c r="O24" s="1">
        <v>800</v>
      </c>
      <c r="P24" s="12">
        <v>0</v>
      </c>
      <c r="Q24" s="1">
        <v>1500</v>
      </c>
      <c r="R24" s="1">
        <v>2000</v>
      </c>
      <c r="S24" s="12">
        <v>0</v>
      </c>
      <c r="T24" s="200">
        <v>0</v>
      </c>
      <c r="U24" s="1" t="str">
        <v>-</v>
      </c>
      <c r="V24" s="1" t="str">
        <v>-</v>
      </c>
      <c r="W24" s="12">
        <v>0</v>
      </c>
      <c r="X24" s="200">
        <v>0</v>
      </c>
      <c r="Y24" s="1" t="str">
        <v>-</v>
      </c>
      <c r="Z24" s="12">
        <v>0</v>
      </c>
      <c r="AA24" s="200">
        <v>0</v>
      </c>
      <c r="AB24" s="1" t="str">
        <v>-</v>
      </c>
      <c r="AC24" s="1" t="str">
        <v>-</v>
      </c>
      <c r="AD24" s="1">
        <v>0.5</v>
      </c>
      <c r="AE24" s="1">
        <v>43.6</v>
      </c>
      <c r="AF24" s="1">
        <v>11</v>
      </c>
      <c r="AG24" s="1">
        <v>1258</v>
      </c>
      <c r="AH24" s="1" t="str">
        <v>-</v>
      </c>
      <c r="AI24" s="1" t="str">
        <v>-</v>
      </c>
      <c r="AJ24" s="1" t="str">
        <v>-</v>
      </c>
      <c r="AK24" s="1" t="str">
        <v>-</v>
      </c>
      <c r="AL24" s="12">
        <v>0</v>
      </c>
      <c r="AM24" s="12">
        <v>0</v>
      </c>
      <c r="AN24" s="1" t="str">
        <v>-</v>
      </c>
      <c r="AO24" s="1" t="str">
        <v>-</v>
      </c>
      <c r="AP24" s="1">
        <v>0.44</v>
      </c>
      <c r="AQ24" s="1">
        <v>49</v>
      </c>
      <c r="AR24" s="1">
        <v>5.7</v>
      </c>
      <c r="AS24" s="1">
        <v>1264</v>
      </c>
      <c r="AT24" s="1" t="str">
        <v>-</v>
      </c>
      <c r="AU24" s="1" t="str">
        <v>-</v>
      </c>
      <c r="AV24" s="1" t="str">
        <v>-</v>
      </c>
      <c r="AW24" s="1" t="str">
        <v>-</v>
      </c>
      <c r="AX24" s="12">
        <v>0</v>
      </c>
      <c r="AY24" s="12">
        <v>0</v>
      </c>
      <c r="AZ24" s="1">
        <v>0.5</v>
      </c>
      <c r="BA24" s="1">
        <v>43.6</v>
      </c>
      <c r="BB24" s="1">
        <v>8.1999999999999993</v>
      </c>
      <c r="BC24" s="1">
        <v>1253</v>
      </c>
      <c r="BD24" s="1" t="str">
        <v>-</v>
      </c>
      <c r="BE24" s="1" t="str">
        <v>-</v>
      </c>
      <c r="BF24" s="1" t="str">
        <v>-</v>
      </c>
      <c r="BG24" s="1" t="str">
        <v>-</v>
      </c>
      <c r="BH24" s="12">
        <v>0</v>
      </c>
      <c r="BI24" s="12">
        <v>0</v>
      </c>
      <c r="BJ24" s="1">
        <v>0.44</v>
      </c>
      <c r="BK24" s="1">
        <v>49</v>
      </c>
      <c r="BL24" s="1">
        <v>4.5170000000000003</v>
      </c>
      <c r="BM24" s="1">
        <v>1264</v>
      </c>
      <c r="BN24" s="1" t="str">
        <v>-</v>
      </c>
      <c r="BO24" s="1" t="str">
        <v>-</v>
      </c>
      <c r="BP24" s="1" t="str">
        <v>-</v>
      </c>
      <c r="BQ24" s="1" t="str">
        <v>-</v>
      </c>
      <c r="BR24" s="12">
        <v>0</v>
      </c>
      <c r="BS24" s="12">
        <v>0</v>
      </c>
      <c r="BT24" s="1" t="str">
        <v>-</v>
      </c>
      <c r="BU24" s="1">
        <v>249</v>
      </c>
      <c r="BV24" s="1">
        <v>1228</v>
      </c>
      <c r="BW24" s="1" t="str">
        <v>-</v>
      </c>
      <c r="BX24" s="1" t="str">
        <v>-</v>
      </c>
      <c r="BY24" s="1" t="str">
        <v>-</v>
      </c>
      <c r="BZ24" s="194">
        <v>0</v>
      </c>
      <c r="CA24" s="194">
        <v>0</v>
      </c>
      <c r="CB24" s="1">
        <v>7.9</v>
      </c>
      <c r="CC24" s="1">
        <v>7.9</v>
      </c>
      <c r="CD24" s="12">
        <v>0</v>
      </c>
      <c r="CE24" s="12">
        <v>0</v>
      </c>
      <c r="CF24" s="161">
        <v>0.99446640316205537</v>
      </c>
      <c r="CG24" s="193">
        <v>0.79491255961844198</v>
      </c>
      <c r="CH24" s="193">
        <v>0.82345191040843213</v>
      </c>
      <c r="CI24" s="192">
        <v>0</v>
      </c>
      <c r="CJ24" s="161">
        <v>0.96414950419527079</v>
      </c>
      <c r="CK24" s="193">
        <v>0.79113924050632911</v>
      </c>
      <c r="CL24" s="193">
        <v>0.82304526748971196</v>
      </c>
    </row>
    <row r="25" spans="1:90">
      <c r="A25" s="259" t="str">
        <v>Powersoft</v>
      </c>
      <c r="B25" s="11" t="str">
        <v>Mezzo 322</v>
      </c>
      <c r="C25" s="12">
        <v>0</v>
      </c>
      <c r="D25" s="200" t="str">
        <v>-</v>
      </c>
      <c r="E25" s="1">
        <v>0.5</v>
      </c>
      <c r="F25" s="1">
        <v>2</v>
      </c>
      <c r="G25" s="1">
        <v>2</v>
      </c>
      <c r="H25" s="1">
        <v>2</v>
      </c>
      <c r="I25" s="12">
        <v>0</v>
      </c>
      <c r="J25" s="200">
        <v>0</v>
      </c>
      <c r="K25" s="1">
        <v>160</v>
      </c>
      <c r="L25" s="1">
        <v>160</v>
      </c>
      <c r="M25" s="1">
        <v>160</v>
      </c>
      <c r="N25" s="1">
        <v>160</v>
      </c>
      <c r="O25" s="1">
        <v>160</v>
      </c>
      <c r="P25" s="12">
        <v>0</v>
      </c>
      <c r="Q25" s="1" t="str">
        <v>-</v>
      </c>
      <c r="R25" s="1" t="str">
        <v>-</v>
      </c>
      <c r="S25" s="12">
        <v>0</v>
      </c>
      <c r="T25" s="200">
        <v>0</v>
      </c>
      <c r="U25" s="1">
        <v>0</v>
      </c>
      <c r="V25" s="1">
        <v>0</v>
      </c>
      <c r="W25" s="12">
        <v>0</v>
      </c>
      <c r="X25" s="200">
        <v>0</v>
      </c>
      <c r="Y25" s="1">
        <v>0</v>
      </c>
      <c r="Z25" s="12">
        <v>0</v>
      </c>
      <c r="AA25" s="200">
        <v>0</v>
      </c>
      <c r="AB25" s="1">
        <v>0</v>
      </c>
      <c r="AC25" s="1">
        <v>0</v>
      </c>
      <c r="AD25" s="1">
        <v>0.23</v>
      </c>
      <c r="AE25" s="1">
        <v>12</v>
      </c>
      <c r="AF25" s="1">
        <v>0.68</v>
      </c>
      <c r="AG25" s="1">
        <v>73</v>
      </c>
      <c r="AH25" s="1">
        <v>0</v>
      </c>
      <c r="AI25" s="1">
        <v>0</v>
      </c>
      <c r="AJ25" s="1">
        <v>0</v>
      </c>
      <c r="AK25" s="1">
        <v>0</v>
      </c>
      <c r="AL25" s="12">
        <v>0</v>
      </c>
      <c r="AM25" s="12">
        <v>0</v>
      </c>
      <c r="AN25" s="1">
        <v>0</v>
      </c>
      <c r="AO25" s="1">
        <v>0</v>
      </c>
      <c r="AP25" s="1">
        <v>0.2</v>
      </c>
      <c r="AQ25" s="1">
        <v>13</v>
      </c>
      <c r="AR25" s="1">
        <v>0.44</v>
      </c>
      <c r="AS25" s="1">
        <v>77</v>
      </c>
      <c r="AT25" s="1">
        <v>0</v>
      </c>
      <c r="AU25" s="1">
        <v>0</v>
      </c>
      <c r="AV25" s="1">
        <v>0</v>
      </c>
      <c r="AW25" s="1">
        <v>0</v>
      </c>
      <c r="AX25" s="12">
        <v>0</v>
      </c>
      <c r="AY25" s="12">
        <v>0</v>
      </c>
      <c r="AZ25" s="1">
        <v>0.23</v>
      </c>
      <c r="BA25" s="1">
        <v>12</v>
      </c>
      <c r="BB25" s="1">
        <v>0.6</v>
      </c>
      <c r="BC25" s="1">
        <v>64</v>
      </c>
      <c r="BD25" s="1">
        <v>0</v>
      </c>
      <c r="BE25" s="1">
        <v>0</v>
      </c>
      <c r="BF25" s="1">
        <v>0</v>
      </c>
      <c r="BG25" s="1">
        <v>0</v>
      </c>
      <c r="BH25" s="12">
        <v>0</v>
      </c>
      <c r="BI25" s="12">
        <v>0</v>
      </c>
      <c r="BJ25" s="1">
        <v>0.2</v>
      </c>
      <c r="BK25" s="1">
        <v>13</v>
      </c>
      <c r="BL25" s="1">
        <v>0.4</v>
      </c>
      <c r="BM25" s="1">
        <v>69</v>
      </c>
      <c r="BN25" s="1">
        <v>0</v>
      </c>
      <c r="BO25" s="1">
        <v>0</v>
      </c>
      <c r="BP25" s="1">
        <v>0</v>
      </c>
      <c r="BQ25" s="1">
        <v>0</v>
      </c>
      <c r="BR25" s="12">
        <v>0</v>
      </c>
      <c r="BS25" s="12">
        <v>0</v>
      </c>
      <c r="BT25" s="1">
        <v>0</v>
      </c>
      <c r="BU25" s="1">
        <v>46</v>
      </c>
      <c r="BV25" s="1">
        <v>97</v>
      </c>
      <c r="BW25" s="1">
        <v>0</v>
      </c>
      <c r="BX25" s="1">
        <v>0</v>
      </c>
      <c r="BY25" s="1" t="str">
        <v>-</v>
      </c>
      <c r="BZ25" s="194">
        <v>0</v>
      </c>
      <c r="CA25" s="194">
        <v>0</v>
      </c>
      <c r="CB25" s="1">
        <v>2.6</v>
      </c>
      <c r="CC25" s="1">
        <v>2.6</v>
      </c>
      <c r="CD25" s="12">
        <v>0</v>
      </c>
      <c r="CE25" s="12">
        <v>0</v>
      </c>
      <c r="CF25" s="161">
        <v>0.93350383631713552</v>
      </c>
      <c r="CG25" s="193">
        <v>0.54794520547945202</v>
      </c>
      <c r="CH25" s="193">
        <v>0.65573770491803274</v>
      </c>
      <c r="CI25" s="192">
        <v>0</v>
      </c>
      <c r="CJ25" s="161">
        <v>0.76086956521739124</v>
      </c>
      <c r="CK25" s="193">
        <v>0.51948051948051943</v>
      </c>
      <c r="CL25" s="193">
        <v>0.625</v>
      </c>
    </row>
    <row r="26" spans="1:90">
      <c r="A26" s="259" t="str">
        <v>Powersoft</v>
      </c>
      <c r="B26" s="11" t="str">
        <v>Mezzo 602</v>
      </c>
      <c r="C26" s="12">
        <v>0</v>
      </c>
      <c r="D26" s="200" t="str">
        <v>-</v>
      </c>
      <c r="E26" s="1">
        <v>0.5</v>
      </c>
      <c r="F26" s="1">
        <v>2</v>
      </c>
      <c r="G26" s="1">
        <v>2</v>
      </c>
      <c r="H26" s="1">
        <v>2</v>
      </c>
      <c r="I26" s="12">
        <v>0</v>
      </c>
      <c r="J26" s="200">
        <v>0</v>
      </c>
      <c r="K26" s="1">
        <v>300</v>
      </c>
      <c r="L26" s="1">
        <v>300</v>
      </c>
      <c r="M26" s="1">
        <v>300</v>
      </c>
      <c r="N26" s="1">
        <v>300</v>
      </c>
      <c r="O26" s="1">
        <v>300</v>
      </c>
      <c r="P26" s="12">
        <v>0</v>
      </c>
      <c r="Q26" s="1" t="str">
        <v>-</v>
      </c>
      <c r="R26" s="1" t="str">
        <v>-</v>
      </c>
      <c r="S26" s="12">
        <v>0</v>
      </c>
      <c r="T26" s="200">
        <v>0</v>
      </c>
      <c r="U26" s="1">
        <v>0</v>
      </c>
      <c r="V26" s="1">
        <v>0</v>
      </c>
      <c r="W26" s="12">
        <v>0</v>
      </c>
      <c r="X26" s="200">
        <v>0</v>
      </c>
      <c r="Y26" s="1">
        <v>0</v>
      </c>
      <c r="Z26" s="12">
        <v>0</v>
      </c>
      <c r="AA26" s="200">
        <v>0</v>
      </c>
      <c r="AB26" s="1">
        <v>0</v>
      </c>
      <c r="AC26" s="1">
        <v>0</v>
      </c>
      <c r="AD26" s="1">
        <v>0.24</v>
      </c>
      <c r="AE26" s="1">
        <v>12</v>
      </c>
      <c r="AF26" s="1">
        <v>1.1299999999999999</v>
      </c>
      <c r="AG26" s="1">
        <v>126</v>
      </c>
      <c r="AH26" s="1">
        <v>0</v>
      </c>
      <c r="AI26" s="1">
        <v>0</v>
      </c>
      <c r="AJ26" s="1">
        <v>0</v>
      </c>
      <c r="AK26" s="1">
        <v>0</v>
      </c>
      <c r="AL26" s="12">
        <v>0</v>
      </c>
      <c r="AM26" s="12">
        <v>0</v>
      </c>
      <c r="AN26" s="1">
        <v>0</v>
      </c>
      <c r="AO26" s="1">
        <v>0</v>
      </c>
      <c r="AP26" s="1">
        <v>0.19</v>
      </c>
      <c r="AQ26" s="1">
        <v>14</v>
      </c>
      <c r="AR26" s="1">
        <v>0.64</v>
      </c>
      <c r="AS26" s="1">
        <v>123</v>
      </c>
      <c r="AT26" s="1">
        <v>0</v>
      </c>
      <c r="AU26" s="1">
        <v>0</v>
      </c>
      <c r="AV26" s="1">
        <v>0</v>
      </c>
      <c r="AW26" s="1">
        <v>0</v>
      </c>
      <c r="AX26" s="12">
        <v>0</v>
      </c>
      <c r="AY26" s="12">
        <v>0</v>
      </c>
      <c r="AZ26" s="1">
        <v>0.24</v>
      </c>
      <c r="BA26" s="1">
        <v>12</v>
      </c>
      <c r="BB26" s="1">
        <v>0.83</v>
      </c>
      <c r="BC26" s="1">
        <v>92</v>
      </c>
      <c r="BD26" s="1">
        <v>0</v>
      </c>
      <c r="BE26" s="1">
        <v>0</v>
      </c>
      <c r="BF26" s="1">
        <v>0</v>
      </c>
      <c r="BG26" s="1">
        <v>0</v>
      </c>
      <c r="BH26" s="12">
        <v>0</v>
      </c>
      <c r="BI26" s="12">
        <v>0</v>
      </c>
      <c r="BJ26" s="1">
        <v>0.19</v>
      </c>
      <c r="BK26" s="1">
        <v>14</v>
      </c>
      <c r="BL26" s="1">
        <v>0.5</v>
      </c>
      <c r="BM26" s="1">
        <v>91</v>
      </c>
      <c r="BN26" s="1">
        <v>0</v>
      </c>
      <c r="BO26" s="1">
        <v>0</v>
      </c>
      <c r="BP26" s="1">
        <v>0</v>
      </c>
      <c r="BQ26" s="1">
        <v>0</v>
      </c>
      <c r="BR26" s="12">
        <v>0</v>
      </c>
      <c r="BS26" s="12">
        <v>0</v>
      </c>
      <c r="BT26" s="1">
        <v>0</v>
      </c>
      <c r="BU26" s="1">
        <v>46</v>
      </c>
      <c r="BV26" s="1">
        <v>123</v>
      </c>
      <c r="BW26" s="1">
        <v>0</v>
      </c>
      <c r="BX26" s="1">
        <v>0</v>
      </c>
      <c r="BY26" s="1" t="str">
        <v>-</v>
      </c>
      <c r="BZ26" s="194">
        <v>0</v>
      </c>
      <c r="CA26" s="194">
        <v>0</v>
      </c>
      <c r="CB26" s="1">
        <v>2.6</v>
      </c>
      <c r="CC26" s="1">
        <v>2.6</v>
      </c>
      <c r="CD26" s="12">
        <v>0</v>
      </c>
      <c r="CE26" s="12">
        <v>0</v>
      </c>
      <c r="CF26" s="161">
        <v>0.9696036937283572</v>
      </c>
      <c r="CG26" s="193">
        <v>0.59523809523809523</v>
      </c>
      <c r="CH26" s="193">
        <v>0.65789473684210531</v>
      </c>
      <c r="CI26" s="192">
        <v>0</v>
      </c>
      <c r="CJ26" s="161">
        <v>0.83559782608695643</v>
      </c>
      <c r="CK26" s="193">
        <v>0.6097560975609756</v>
      </c>
      <c r="CL26" s="193">
        <v>0.68807339449541283</v>
      </c>
    </row>
    <row r="27" spans="1:90">
      <c r="A27" s="259" t="str">
        <v>Powersoft</v>
      </c>
      <c r="B27" s="11" t="str">
        <v>Mezzo 324</v>
      </c>
      <c r="C27" s="12">
        <v>0</v>
      </c>
      <c r="D27" s="200" t="str">
        <v>-</v>
      </c>
      <c r="E27" s="1">
        <v>0.5</v>
      </c>
      <c r="F27" s="1">
        <v>4</v>
      </c>
      <c r="G27" s="1">
        <v>4</v>
      </c>
      <c r="H27" s="1">
        <v>4</v>
      </c>
      <c r="I27" s="12">
        <v>0</v>
      </c>
      <c r="J27" s="200">
        <v>0</v>
      </c>
      <c r="K27" s="1">
        <v>80</v>
      </c>
      <c r="L27" s="1">
        <v>80</v>
      </c>
      <c r="M27" s="1">
        <v>80</v>
      </c>
      <c r="N27" s="1">
        <v>80</v>
      </c>
      <c r="O27" s="1">
        <v>80</v>
      </c>
      <c r="P27" s="12">
        <v>0</v>
      </c>
      <c r="Q27" s="1" t="str">
        <v>-</v>
      </c>
      <c r="R27" s="1" t="str">
        <v>-</v>
      </c>
      <c r="S27" s="12">
        <v>0</v>
      </c>
      <c r="T27" s="200">
        <v>0</v>
      </c>
      <c r="U27" s="1">
        <v>0</v>
      </c>
      <c r="V27" s="1">
        <v>0</v>
      </c>
      <c r="W27" s="12">
        <v>0</v>
      </c>
      <c r="X27" s="200">
        <v>0</v>
      </c>
      <c r="Y27" s="1">
        <v>0</v>
      </c>
      <c r="Z27" s="12">
        <v>0</v>
      </c>
      <c r="AA27" s="200">
        <v>0</v>
      </c>
      <c r="AB27" s="1">
        <v>0</v>
      </c>
      <c r="AC27" s="1">
        <v>0</v>
      </c>
      <c r="AD27" s="1">
        <v>0.27</v>
      </c>
      <c r="AE27" s="1">
        <v>16</v>
      </c>
      <c r="AF27" s="1">
        <v>0.72</v>
      </c>
      <c r="AG27" s="1">
        <v>77</v>
      </c>
      <c r="AH27" s="1">
        <v>0</v>
      </c>
      <c r="AI27" s="1">
        <v>0</v>
      </c>
      <c r="AJ27" s="1">
        <v>0</v>
      </c>
      <c r="AK27" s="1">
        <v>0</v>
      </c>
      <c r="AL27" s="12">
        <v>0</v>
      </c>
      <c r="AM27" s="12">
        <v>0</v>
      </c>
      <c r="AN27" s="1">
        <v>0</v>
      </c>
      <c r="AO27" s="1">
        <v>0</v>
      </c>
      <c r="AP27" s="1">
        <v>0.2</v>
      </c>
      <c r="AQ27" s="1">
        <v>17</v>
      </c>
      <c r="AR27" s="1">
        <v>0.45</v>
      </c>
      <c r="AS27" s="1">
        <v>80</v>
      </c>
      <c r="AT27" s="1">
        <v>0</v>
      </c>
      <c r="AU27" s="1">
        <v>0</v>
      </c>
      <c r="AV27" s="1">
        <v>0</v>
      </c>
      <c r="AW27" s="1">
        <v>0</v>
      </c>
      <c r="AX27" s="12">
        <v>0</v>
      </c>
      <c r="AY27" s="12">
        <v>0</v>
      </c>
      <c r="AZ27" s="1">
        <v>0.27</v>
      </c>
      <c r="BA27" s="1">
        <v>16</v>
      </c>
      <c r="BB27" s="1">
        <v>0.71</v>
      </c>
      <c r="BC27" s="1">
        <v>77</v>
      </c>
      <c r="BD27" s="1">
        <v>0</v>
      </c>
      <c r="BE27" s="1">
        <v>0</v>
      </c>
      <c r="BF27" s="1">
        <v>0</v>
      </c>
      <c r="BG27" s="1">
        <v>0</v>
      </c>
      <c r="BH27" s="12">
        <v>0</v>
      </c>
      <c r="BI27" s="12">
        <v>0</v>
      </c>
      <c r="BJ27" s="1">
        <v>0.2</v>
      </c>
      <c r="BK27" s="1">
        <v>17</v>
      </c>
      <c r="BL27" s="1">
        <v>0.45</v>
      </c>
      <c r="BM27" s="1">
        <v>79</v>
      </c>
      <c r="BN27" s="1">
        <v>0</v>
      </c>
      <c r="BO27" s="1">
        <v>0</v>
      </c>
      <c r="BP27" s="1">
        <v>0</v>
      </c>
      <c r="BQ27" s="1">
        <v>0</v>
      </c>
      <c r="BR27" s="12">
        <v>0</v>
      </c>
      <c r="BS27" s="12">
        <v>0</v>
      </c>
      <c r="BT27" s="1">
        <v>0</v>
      </c>
      <c r="BU27" s="1">
        <v>59</v>
      </c>
      <c r="BV27" s="1">
        <v>108</v>
      </c>
      <c r="BW27" s="1">
        <v>0</v>
      </c>
      <c r="BX27" s="1">
        <v>0</v>
      </c>
      <c r="BY27" s="1" t="str">
        <v>-</v>
      </c>
      <c r="BZ27" s="194">
        <v>0</v>
      </c>
      <c r="CA27" s="194">
        <v>0</v>
      </c>
      <c r="CB27" s="1">
        <v>2.6</v>
      </c>
      <c r="CC27" s="1">
        <v>2.6</v>
      </c>
      <c r="CD27" s="12">
        <v>0</v>
      </c>
      <c r="CE27" s="12">
        <v>0</v>
      </c>
      <c r="CF27" s="161">
        <v>0.92995169082125606</v>
      </c>
      <c r="CG27" s="193">
        <v>0.51948051948051943</v>
      </c>
      <c r="CH27" s="193">
        <v>0.65573770491803274</v>
      </c>
      <c r="CI27" s="192">
        <v>0</v>
      </c>
      <c r="CJ27" s="161">
        <v>0.77294685990338163</v>
      </c>
      <c r="CK27" s="193">
        <v>0.5</v>
      </c>
      <c r="CL27" s="193">
        <v>0.63492063492063489</v>
      </c>
    </row>
    <row r="28" spans="1:90">
      <c r="A28" s="259" t="str">
        <v>Powersoft</v>
      </c>
      <c r="B28" s="11" t="str">
        <v>Mezzo 604</v>
      </c>
      <c r="C28" s="12">
        <v>0</v>
      </c>
      <c r="D28" s="200" t="str">
        <v>-</v>
      </c>
      <c r="E28" s="1">
        <v>0.5</v>
      </c>
      <c r="F28" s="1">
        <v>4</v>
      </c>
      <c r="G28" s="1">
        <v>4</v>
      </c>
      <c r="H28" s="1">
        <v>4</v>
      </c>
      <c r="I28" s="12">
        <v>0</v>
      </c>
      <c r="J28" s="200">
        <v>0</v>
      </c>
      <c r="K28" s="1">
        <v>150</v>
      </c>
      <c r="L28" s="1">
        <v>150</v>
      </c>
      <c r="M28" s="1">
        <v>150</v>
      </c>
      <c r="N28" s="1">
        <v>150</v>
      </c>
      <c r="O28" s="1">
        <v>125</v>
      </c>
      <c r="P28" s="12">
        <v>0</v>
      </c>
      <c r="Q28" s="1" t="str">
        <v>-</v>
      </c>
      <c r="R28" s="1" t="str">
        <v>-</v>
      </c>
      <c r="S28" s="12">
        <v>0</v>
      </c>
      <c r="T28" s="200">
        <v>0</v>
      </c>
      <c r="U28" s="1">
        <v>0</v>
      </c>
      <c r="V28" s="1">
        <v>0</v>
      </c>
      <c r="W28" s="12">
        <v>0</v>
      </c>
      <c r="X28" s="200">
        <v>0</v>
      </c>
      <c r="Y28" s="1">
        <v>0</v>
      </c>
      <c r="Z28" s="12">
        <v>0</v>
      </c>
      <c r="AA28" s="200">
        <v>0</v>
      </c>
      <c r="AB28" s="1">
        <v>0</v>
      </c>
      <c r="AC28" s="1">
        <v>0</v>
      </c>
      <c r="AD28" s="1">
        <v>0.27</v>
      </c>
      <c r="AE28" s="1">
        <v>16</v>
      </c>
      <c r="AF28" s="1">
        <v>1.17</v>
      </c>
      <c r="AG28" s="1">
        <v>130</v>
      </c>
      <c r="AH28" s="1">
        <v>0</v>
      </c>
      <c r="AI28" s="1">
        <v>0</v>
      </c>
      <c r="AJ28" s="1">
        <v>0</v>
      </c>
      <c r="AK28" s="1">
        <v>0</v>
      </c>
      <c r="AL28" s="12">
        <v>0</v>
      </c>
      <c r="AM28" s="12">
        <v>0</v>
      </c>
      <c r="AN28" s="1">
        <v>0</v>
      </c>
      <c r="AO28" s="1">
        <v>0</v>
      </c>
      <c r="AP28" s="1">
        <v>0.21</v>
      </c>
      <c r="AQ28" s="1">
        <v>17</v>
      </c>
      <c r="AR28" s="1">
        <v>0.67</v>
      </c>
      <c r="AS28" s="1">
        <v>129</v>
      </c>
      <c r="AT28" s="1">
        <v>0</v>
      </c>
      <c r="AU28" s="1">
        <v>0</v>
      </c>
      <c r="AV28" s="1">
        <v>0</v>
      </c>
      <c r="AW28" s="1">
        <v>0</v>
      </c>
      <c r="AX28" s="12">
        <v>0</v>
      </c>
      <c r="AY28" s="12">
        <v>0</v>
      </c>
      <c r="AZ28" s="1">
        <v>0.27</v>
      </c>
      <c r="BA28" s="1">
        <v>16</v>
      </c>
      <c r="BB28" s="1">
        <v>0.91</v>
      </c>
      <c r="BC28" s="1">
        <v>101</v>
      </c>
      <c r="BD28" s="1">
        <v>0</v>
      </c>
      <c r="BE28" s="1">
        <v>0</v>
      </c>
      <c r="BF28" s="1">
        <v>0</v>
      </c>
      <c r="BG28" s="1">
        <v>0</v>
      </c>
      <c r="BH28" s="12">
        <v>0</v>
      </c>
      <c r="BI28" s="12">
        <v>0</v>
      </c>
      <c r="BJ28" s="1">
        <v>0.21</v>
      </c>
      <c r="BK28" s="1">
        <v>17</v>
      </c>
      <c r="BL28" s="1">
        <v>0.54</v>
      </c>
      <c r="BM28" s="1">
        <v>101</v>
      </c>
      <c r="BN28" s="1">
        <v>0</v>
      </c>
      <c r="BO28" s="1">
        <v>0</v>
      </c>
      <c r="BP28" s="1">
        <v>0</v>
      </c>
      <c r="BQ28" s="1">
        <v>0</v>
      </c>
      <c r="BR28" s="12">
        <v>0</v>
      </c>
      <c r="BS28" s="12">
        <v>0</v>
      </c>
      <c r="BT28" s="1">
        <v>0</v>
      </c>
      <c r="BU28" s="1">
        <v>59</v>
      </c>
      <c r="BV28" s="1">
        <v>139</v>
      </c>
      <c r="BW28" s="1">
        <v>0</v>
      </c>
      <c r="BX28" s="1">
        <v>0</v>
      </c>
      <c r="BY28" s="1" t="str">
        <v>-</v>
      </c>
      <c r="BZ28" s="194">
        <v>0</v>
      </c>
      <c r="CA28" s="194">
        <v>0</v>
      </c>
      <c r="CB28" s="1">
        <v>2.6</v>
      </c>
      <c r="CC28" s="1">
        <v>2.6</v>
      </c>
      <c r="CD28" s="12">
        <v>0</v>
      </c>
      <c r="CE28" s="12">
        <v>0</v>
      </c>
      <c r="CF28" s="161">
        <v>0.96618357487922713</v>
      </c>
      <c r="CG28" s="193">
        <v>0.57692307692307687</v>
      </c>
      <c r="CH28" s="193">
        <v>0.65789473684210531</v>
      </c>
      <c r="CI28" s="192">
        <v>0</v>
      </c>
      <c r="CJ28" s="161">
        <v>0.83711875405580782</v>
      </c>
      <c r="CK28" s="193">
        <v>0.58139534883720934</v>
      </c>
      <c r="CL28" s="193">
        <v>0.6696428571428571</v>
      </c>
    </row>
    <row r="29" spans="1:90">
      <c r="A29" s="259" t="str">
        <v>Powersoft</v>
      </c>
      <c r="B29" s="11" t="str">
        <v>Quattrocanali 1204</v>
      </c>
      <c r="C29" s="12">
        <v>0</v>
      </c>
      <c r="D29" s="200">
        <v>0</v>
      </c>
      <c r="E29" s="1">
        <v>1</v>
      </c>
      <c r="F29" s="1">
        <v>4</v>
      </c>
      <c r="G29" s="1">
        <v>4</v>
      </c>
      <c r="H29" s="1">
        <v>4</v>
      </c>
      <c r="I29" s="12">
        <v>0</v>
      </c>
      <c r="J29" s="200">
        <v>0</v>
      </c>
      <c r="K29" s="1">
        <v>300</v>
      </c>
      <c r="L29" s="1">
        <v>300</v>
      </c>
      <c r="M29" s="1">
        <v>400</v>
      </c>
      <c r="N29" s="1">
        <v>300</v>
      </c>
      <c r="O29" s="1">
        <v>300</v>
      </c>
      <c r="P29" s="12">
        <v>0</v>
      </c>
      <c r="Q29" s="1">
        <v>600</v>
      </c>
      <c r="R29" s="1">
        <v>800</v>
      </c>
      <c r="S29" s="12">
        <v>0</v>
      </c>
      <c r="T29" s="200">
        <v>0</v>
      </c>
      <c r="U29" s="1">
        <v>70</v>
      </c>
      <c r="V29" s="1">
        <v>33</v>
      </c>
      <c r="W29" s="12">
        <v>0</v>
      </c>
      <c r="X29" s="200">
        <v>0</v>
      </c>
      <c r="Y29" s="1">
        <v>104</v>
      </c>
      <c r="Z29" s="12">
        <v>0</v>
      </c>
      <c r="AA29" s="200">
        <v>0</v>
      </c>
      <c r="AB29" s="1" t="str">
        <v>-</v>
      </c>
      <c r="AC29" s="1" t="str">
        <v>-</v>
      </c>
      <c r="AD29" s="1">
        <v>0.45</v>
      </c>
      <c r="AE29" s="1">
        <v>31.1</v>
      </c>
      <c r="AF29" s="1">
        <v>2.1</v>
      </c>
      <c r="AG29" s="1">
        <v>227</v>
      </c>
      <c r="AH29" s="1">
        <v>5.47</v>
      </c>
      <c r="AI29" s="1">
        <v>556</v>
      </c>
      <c r="AJ29" s="1" t="str">
        <v>-</v>
      </c>
      <c r="AK29" s="1" t="str">
        <v>-</v>
      </c>
      <c r="AL29" s="12">
        <v>0</v>
      </c>
      <c r="AM29" s="12">
        <v>0</v>
      </c>
      <c r="AN29" s="1" t="str">
        <v>-</v>
      </c>
      <c r="AO29" s="1" t="str">
        <v>-</v>
      </c>
      <c r="AP29" s="1">
        <v>0.25</v>
      </c>
      <c r="AQ29" s="1">
        <v>31.5</v>
      </c>
      <c r="AR29" s="1">
        <v>1.4</v>
      </c>
      <c r="AS29" s="1">
        <v>251</v>
      </c>
      <c r="AT29" s="1">
        <v>3.02</v>
      </c>
      <c r="AU29" s="1">
        <v>553</v>
      </c>
      <c r="AV29" s="1" t="str">
        <v>-</v>
      </c>
      <c r="AW29" s="1" t="str">
        <v>-</v>
      </c>
      <c r="AX29" s="12">
        <v>0</v>
      </c>
      <c r="AY29" s="12">
        <v>0</v>
      </c>
      <c r="AZ29" s="1">
        <v>0.45</v>
      </c>
      <c r="BA29" s="1">
        <v>31.1</v>
      </c>
      <c r="BB29" s="1">
        <v>2.1</v>
      </c>
      <c r="BC29" s="1">
        <v>227</v>
      </c>
      <c r="BD29" s="1">
        <v>5.47</v>
      </c>
      <c r="BE29" s="1">
        <v>556</v>
      </c>
      <c r="BF29" s="1" t="str">
        <v>-</v>
      </c>
      <c r="BG29" s="1" t="str">
        <v>-</v>
      </c>
      <c r="BH29" s="12">
        <v>0</v>
      </c>
      <c r="BI29" s="12">
        <v>0</v>
      </c>
      <c r="BJ29" s="1">
        <v>0.25</v>
      </c>
      <c r="BK29" s="1">
        <v>31.5</v>
      </c>
      <c r="BL29" s="1">
        <v>1.4</v>
      </c>
      <c r="BM29" s="1">
        <v>251</v>
      </c>
      <c r="BN29" s="1" t="str">
        <v>-</v>
      </c>
      <c r="BO29" s="1" t="str">
        <v>-</v>
      </c>
      <c r="BP29" s="1" t="str">
        <v>-</v>
      </c>
      <c r="BQ29" s="1" t="str">
        <v>-</v>
      </c>
      <c r="BR29" s="12">
        <v>0</v>
      </c>
      <c r="BS29" s="12">
        <v>0</v>
      </c>
      <c r="BT29" s="1" t="str">
        <v>-</v>
      </c>
      <c r="BU29" s="1">
        <v>106</v>
      </c>
      <c r="BV29" s="1">
        <v>344</v>
      </c>
      <c r="BW29" s="1">
        <v>522.29999999999995</v>
      </c>
      <c r="BX29" s="1" t="str">
        <v>-</v>
      </c>
      <c r="BY29" s="1" t="str">
        <v>-</v>
      </c>
      <c r="BZ29" s="194">
        <v>0</v>
      </c>
      <c r="CA29" s="194">
        <v>0</v>
      </c>
      <c r="CB29" s="1">
        <v>6.8</v>
      </c>
      <c r="CC29" s="1">
        <v>6.8</v>
      </c>
      <c r="CD29" s="12">
        <v>0</v>
      </c>
      <c r="CE29" s="12">
        <v>0</v>
      </c>
      <c r="CF29" s="161">
        <v>0.93995859213250521</v>
      </c>
      <c r="CG29" s="193">
        <v>0.66079295154185025</v>
      </c>
      <c r="CH29" s="193">
        <v>0.76569678407350683</v>
      </c>
      <c r="CI29" s="192">
        <v>0</v>
      </c>
      <c r="CJ29" s="161">
        <v>0.77950310559006208</v>
      </c>
      <c r="CK29" s="193">
        <v>0.59760956175298807</v>
      </c>
      <c r="CL29" s="193">
        <v>0.68337129840546695</v>
      </c>
    </row>
    <row r="30" spans="1:90">
      <c r="A30" s="259" t="str">
        <v>Powersoft</v>
      </c>
      <c r="B30" s="11" t="str">
        <v>Quattrocanali 2404</v>
      </c>
      <c r="C30" s="12">
        <v>0</v>
      </c>
      <c r="D30" s="200">
        <v>0</v>
      </c>
      <c r="E30" s="1">
        <v>1</v>
      </c>
      <c r="F30" s="1">
        <v>4</v>
      </c>
      <c r="G30" s="1">
        <v>4</v>
      </c>
      <c r="H30" s="1">
        <v>4</v>
      </c>
      <c r="I30" s="12">
        <v>0</v>
      </c>
      <c r="J30" s="200">
        <v>0</v>
      </c>
      <c r="K30" s="1">
        <v>600</v>
      </c>
      <c r="L30" s="1">
        <v>600</v>
      </c>
      <c r="M30" s="1">
        <v>800</v>
      </c>
      <c r="N30" s="1">
        <v>600</v>
      </c>
      <c r="O30" s="1">
        <v>600</v>
      </c>
      <c r="P30" s="12">
        <v>0</v>
      </c>
      <c r="Q30" s="1">
        <v>1200</v>
      </c>
      <c r="R30" s="1">
        <v>1600</v>
      </c>
      <c r="S30" s="12">
        <v>0</v>
      </c>
      <c r="T30" s="200">
        <v>0</v>
      </c>
      <c r="U30" s="1">
        <v>100</v>
      </c>
      <c r="V30" s="1">
        <v>45</v>
      </c>
      <c r="W30" s="12">
        <v>0</v>
      </c>
      <c r="X30" s="200">
        <v>0</v>
      </c>
      <c r="Y30" s="1">
        <v>108</v>
      </c>
      <c r="Z30" s="12">
        <v>0</v>
      </c>
      <c r="AA30" s="200">
        <v>0</v>
      </c>
      <c r="AB30" s="1" t="str">
        <v>-</v>
      </c>
      <c r="AC30" s="1" t="str">
        <v>-</v>
      </c>
      <c r="AD30" s="1">
        <v>0.45</v>
      </c>
      <c r="AE30" s="1">
        <v>31.1</v>
      </c>
      <c r="AF30" s="1">
        <v>3.7</v>
      </c>
      <c r="AG30" s="1">
        <v>405</v>
      </c>
      <c r="AH30" s="1">
        <v>8.02</v>
      </c>
      <c r="AI30" s="1">
        <v>878</v>
      </c>
      <c r="AJ30" s="1" t="str">
        <v>-</v>
      </c>
      <c r="AK30" s="1" t="str">
        <v>-</v>
      </c>
      <c r="AL30" s="12">
        <v>0</v>
      </c>
      <c r="AM30" s="12">
        <v>0</v>
      </c>
      <c r="AN30" s="1" t="str">
        <v>-</v>
      </c>
      <c r="AO30" s="1" t="str">
        <v>-</v>
      </c>
      <c r="AP30" s="1">
        <v>0.25</v>
      </c>
      <c r="AQ30" s="1">
        <v>31.5</v>
      </c>
      <c r="AR30" s="1">
        <v>2.1</v>
      </c>
      <c r="AS30" s="1">
        <v>405</v>
      </c>
      <c r="AT30" s="1">
        <v>4.41</v>
      </c>
      <c r="AU30" s="1">
        <v>849</v>
      </c>
      <c r="AV30" s="1" t="str">
        <v>-</v>
      </c>
      <c r="AW30" s="1" t="str">
        <v>-</v>
      </c>
      <c r="AX30" s="12">
        <v>0</v>
      </c>
      <c r="AY30" s="12">
        <v>0</v>
      </c>
      <c r="AZ30" s="1">
        <v>0.45</v>
      </c>
      <c r="BA30" s="1">
        <v>31.1</v>
      </c>
      <c r="BB30" s="1">
        <v>3.7</v>
      </c>
      <c r="BC30" s="1">
        <v>405</v>
      </c>
      <c r="BD30" s="1">
        <v>8.02</v>
      </c>
      <c r="BE30" s="1">
        <v>878</v>
      </c>
      <c r="BF30" s="1" t="str">
        <v>-</v>
      </c>
      <c r="BG30" s="1" t="str">
        <v>-</v>
      </c>
      <c r="BH30" s="12">
        <v>0</v>
      </c>
      <c r="BI30" s="12">
        <v>0</v>
      </c>
      <c r="BJ30" s="1">
        <v>0.25</v>
      </c>
      <c r="BK30" s="1">
        <v>31.5</v>
      </c>
      <c r="BL30" s="1">
        <v>2.1</v>
      </c>
      <c r="BM30" s="1">
        <v>405</v>
      </c>
      <c r="BN30" s="1" t="str">
        <v>-</v>
      </c>
      <c r="BO30" s="1" t="str">
        <v>-</v>
      </c>
      <c r="BP30" s="1" t="str">
        <v>-</v>
      </c>
      <c r="BQ30" s="1" t="str">
        <v>-</v>
      </c>
      <c r="BR30" s="12">
        <v>0</v>
      </c>
      <c r="BS30" s="12">
        <v>0</v>
      </c>
      <c r="BT30" s="1" t="str">
        <v>-</v>
      </c>
      <c r="BU30" s="1">
        <v>106</v>
      </c>
      <c r="BV30" s="1">
        <v>360</v>
      </c>
      <c r="BW30" s="1">
        <v>850.1</v>
      </c>
      <c r="BX30" s="1" t="str">
        <v>-</v>
      </c>
      <c r="BY30" s="1" t="str">
        <v>-</v>
      </c>
      <c r="BZ30" s="194">
        <v>0</v>
      </c>
      <c r="CA30" s="194">
        <v>0</v>
      </c>
      <c r="CB30" s="1">
        <v>6.8</v>
      </c>
      <c r="CC30" s="1">
        <v>6.8</v>
      </c>
      <c r="CD30" s="12">
        <v>0</v>
      </c>
      <c r="CE30" s="12">
        <v>0</v>
      </c>
      <c r="CF30" s="161">
        <v>0.95182138660399529</v>
      </c>
      <c r="CG30" s="193">
        <v>0.7407407407407407</v>
      </c>
      <c r="CH30" s="193">
        <v>0.80235357047338862</v>
      </c>
      <c r="CI30" s="192">
        <v>0</v>
      </c>
      <c r="CJ30" s="161">
        <v>0.83850931677018636</v>
      </c>
      <c r="CK30" s="193">
        <v>0.7407407407407407</v>
      </c>
      <c r="CL30" s="193">
        <v>0.80321285140562249</v>
      </c>
    </row>
    <row r="31" spans="1:90">
      <c r="A31" s="259" t="str">
        <v>Powersoft</v>
      </c>
      <c r="B31" s="11" t="str">
        <v>Quattrocanali 4804</v>
      </c>
      <c r="C31" s="12">
        <v>0</v>
      </c>
      <c r="D31" s="200">
        <v>0</v>
      </c>
      <c r="E31" s="1">
        <v>1</v>
      </c>
      <c r="F31" s="1">
        <v>4</v>
      </c>
      <c r="G31" s="1">
        <v>4</v>
      </c>
      <c r="H31" s="1">
        <v>4</v>
      </c>
      <c r="I31" s="12">
        <v>0</v>
      </c>
      <c r="J31" s="200">
        <v>0</v>
      </c>
      <c r="K31" s="1">
        <v>1200</v>
      </c>
      <c r="L31" s="1">
        <v>1200</v>
      </c>
      <c r="M31" s="1">
        <v>1500</v>
      </c>
      <c r="N31" s="1">
        <v>1200</v>
      </c>
      <c r="O31" s="1">
        <v>1200</v>
      </c>
      <c r="P31" s="12">
        <v>0</v>
      </c>
      <c r="Q31" s="1">
        <v>2400</v>
      </c>
      <c r="R31" s="1">
        <v>3000</v>
      </c>
      <c r="S31" s="12">
        <v>0</v>
      </c>
      <c r="T31" s="200">
        <v>0</v>
      </c>
      <c r="U31" s="1">
        <v>139</v>
      </c>
      <c r="V31" s="1">
        <v>45</v>
      </c>
      <c r="W31" s="12">
        <v>0</v>
      </c>
      <c r="X31" s="200">
        <v>0</v>
      </c>
      <c r="Y31" s="1">
        <v>110</v>
      </c>
      <c r="Z31" s="12">
        <v>0</v>
      </c>
      <c r="AA31" s="200">
        <v>0</v>
      </c>
      <c r="AB31" s="1" t="str">
        <v>-</v>
      </c>
      <c r="AC31" s="1" t="str">
        <v>-</v>
      </c>
      <c r="AD31" s="1">
        <v>0.47</v>
      </c>
      <c r="AE31" s="1">
        <v>31.3</v>
      </c>
      <c r="AF31" s="1">
        <v>7.7</v>
      </c>
      <c r="AG31" s="1">
        <v>823</v>
      </c>
      <c r="AH31" s="1">
        <v>15.96</v>
      </c>
      <c r="AI31" s="1">
        <v>1718</v>
      </c>
      <c r="AJ31" s="1" t="str">
        <v>-</v>
      </c>
      <c r="AK31" s="1" t="str">
        <v>-</v>
      </c>
      <c r="AL31" s="12">
        <v>0</v>
      </c>
      <c r="AM31" s="12">
        <v>0</v>
      </c>
      <c r="AN31" s="1" t="str">
        <v>-</v>
      </c>
      <c r="AO31" s="1" t="str">
        <v>-</v>
      </c>
      <c r="AP31" s="1">
        <v>0.27</v>
      </c>
      <c r="AQ31" s="1">
        <v>31.6</v>
      </c>
      <c r="AR31" s="1">
        <v>4.3</v>
      </c>
      <c r="AS31" s="1">
        <v>840</v>
      </c>
      <c r="AT31" s="1">
        <v>9.41</v>
      </c>
      <c r="AU31" s="1">
        <v>1651</v>
      </c>
      <c r="AV31" s="1" t="str">
        <v>-</v>
      </c>
      <c r="AW31" s="1" t="str">
        <v>-</v>
      </c>
      <c r="AX31" s="12">
        <v>0</v>
      </c>
      <c r="AY31" s="12">
        <v>0</v>
      </c>
      <c r="AZ31" s="1">
        <v>0.47</v>
      </c>
      <c r="BA31" s="1">
        <v>31.3</v>
      </c>
      <c r="BB31" s="1">
        <v>7.7</v>
      </c>
      <c r="BC31" s="1">
        <v>823</v>
      </c>
      <c r="BD31" s="1">
        <v>15.96</v>
      </c>
      <c r="BE31" s="1">
        <v>1718</v>
      </c>
      <c r="BF31" s="1" t="str">
        <v>-</v>
      </c>
      <c r="BG31" s="1" t="str">
        <v>-</v>
      </c>
      <c r="BH31" s="12">
        <v>0</v>
      </c>
      <c r="BI31" s="12">
        <v>0</v>
      </c>
      <c r="BJ31" s="1">
        <v>0.27</v>
      </c>
      <c r="BK31" s="1">
        <v>31.6</v>
      </c>
      <c r="BL31" s="1">
        <v>4.3</v>
      </c>
      <c r="BM31" s="1">
        <v>840</v>
      </c>
      <c r="BN31" s="1" t="str">
        <v>-</v>
      </c>
      <c r="BO31" s="1" t="str">
        <v>-</v>
      </c>
      <c r="BP31" s="1" t="str">
        <v>-</v>
      </c>
      <c r="BQ31" s="1" t="str">
        <v>-</v>
      </c>
      <c r="BR31" s="12">
        <v>0</v>
      </c>
      <c r="BS31" s="12">
        <v>0</v>
      </c>
      <c r="BT31" s="1" t="str">
        <v>-</v>
      </c>
      <c r="BU31" s="1">
        <v>107</v>
      </c>
      <c r="BV31" s="1">
        <v>818</v>
      </c>
      <c r="BW31" s="1">
        <v>1539.8</v>
      </c>
      <c r="BX31" s="1" t="str">
        <v>-</v>
      </c>
      <c r="BY31" s="1" t="str">
        <v>-</v>
      </c>
      <c r="BZ31" s="194">
        <v>0</v>
      </c>
      <c r="CA31" s="194">
        <v>0</v>
      </c>
      <c r="CB31" s="1">
        <v>6.8</v>
      </c>
      <c r="CC31" s="1">
        <v>6.8</v>
      </c>
      <c r="CD31" s="12">
        <v>0</v>
      </c>
      <c r="CE31" s="12">
        <v>0</v>
      </c>
      <c r="CF31" s="161">
        <v>0.92941840767927719</v>
      </c>
      <c r="CG31" s="193">
        <v>0.72904009720534635</v>
      </c>
      <c r="CH31" s="193">
        <v>0.75786282682834405</v>
      </c>
      <c r="CI31" s="192">
        <v>0</v>
      </c>
      <c r="CJ31" s="161">
        <v>0.84934277047522755</v>
      </c>
      <c r="CK31" s="193">
        <v>0.7142857142857143</v>
      </c>
      <c r="CL31" s="193">
        <v>0.74220682830282037</v>
      </c>
    </row>
    <row r="32" spans="1:90">
      <c r="A32" s="259" t="str">
        <v>Powersoft</v>
      </c>
      <c r="B32" s="11" t="str">
        <v>Quattrocanali 8804</v>
      </c>
      <c r="C32" s="12">
        <v>0</v>
      </c>
      <c r="D32" s="200">
        <v>0</v>
      </c>
      <c r="E32" s="1">
        <v>1</v>
      </c>
      <c r="F32" s="1">
        <v>4</v>
      </c>
      <c r="G32" s="1">
        <v>4</v>
      </c>
      <c r="H32" s="1">
        <v>4</v>
      </c>
      <c r="I32" s="12">
        <v>0</v>
      </c>
      <c r="J32" s="200">
        <v>0</v>
      </c>
      <c r="K32" s="1">
        <v>1600</v>
      </c>
      <c r="L32" s="1">
        <v>2400</v>
      </c>
      <c r="M32" s="1">
        <v>1800</v>
      </c>
      <c r="N32" s="1">
        <v>2000</v>
      </c>
      <c r="O32" s="1">
        <v>2000</v>
      </c>
      <c r="P32" s="12">
        <v>0</v>
      </c>
      <c r="Q32" s="1">
        <v>4800</v>
      </c>
      <c r="R32" s="1">
        <v>3600</v>
      </c>
      <c r="S32" s="12">
        <v>0</v>
      </c>
      <c r="T32" s="200">
        <v>0</v>
      </c>
      <c r="U32" s="1">
        <v>80</v>
      </c>
      <c r="V32" s="1">
        <v>39</v>
      </c>
      <c r="W32" s="12">
        <v>0</v>
      </c>
      <c r="X32" s="200">
        <v>0</v>
      </c>
      <c r="Y32" s="1">
        <v>109</v>
      </c>
      <c r="Z32" s="12">
        <v>0</v>
      </c>
      <c r="AA32" s="200">
        <v>0</v>
      </c>
      <c r="AB32" s="1" t="str">
        <v>-</v>
      </c>
      <c r="AC32" s="1" t="str">
        <v>-</v>
      </c>
      <c r="AD32" s="1">
        <v>0.56000000000000005</v>
      </c>
      <c r="AE32" s="1">
        <v>34</v>
      </c>
      <c r="AF32" s="1">
        <v>15.8</v>
      </c>
      <c r="AG32" s="1">
        <v>1702</v>
      </c>
      <c r="AH32" s="1" t="str">
        <v>-</v>
      </c>
      <c r="AI32" s="1" t="str">
        <v>-</v>
      </c>
      <c r="AJ32" s="1" t="str">
        <v>-</v>
      </c>
      <c r="AK32" s="1" t="str">
        <v>-</v>
      </c>
      <c r="AL32" s="12">
        <v>0</v>
      </c>
      <c r="AM32" s="12">
        <v>0</v>
      </c>
      <c r="AN32" s="1" t="str">
        <v>-</v>
      </c>
      <c r="AO32" s="1" t="str">
        <v>-</v>
      </c>
      <c r="AP32" s="1">
        <v>0.37</v>
      </c>
      <c r="AQ32" s="1">
        <v>34</v>
      </c>
      <c r="AR32" s="1">
        <v>8.1999999999999993</v>
      </c>
      <c r="AS32" s="1">
        <v>1676</v>
      </c>
      <c r="AT32" s="1" t="str">
        <v>-</v>
      </c>
      <c r="AU32" s="1" t="str">
        <v>-</v>
      </c>
      <c r="AV32" s="1" t="str">
        <v>-</v>
      </c>
      <c r="AW32" s="1" t="str">
        <v>-</v>
      </c>
      <c r="AX32" s="12">
        <v>0</v>
      </c>
      <c r="AY32" s="12">
        <v>0</v>
      </c>
      <c r="AZ32" s="1">
        <v>0.56000000000000005</v>
      </c>
      <c r="BA32" s="1">
        <v>34</v>
      </c>
      <c r="BB32" s="1">
        <v>15.8</v>
      </c>
      <c r="BC32" s="1">
        <v>1702</v>
      </c>
      <c r="BD32" s="1" t="str">
        <v>-</v>
      </c>
      <c r="BE32" s="1" t="str">
        <v>-</v>
      </c>
      <c r="BF32" s="1" t="str">
        <v>-</v>
      </c>
      <c r="BG32" s="1" t="str">
        <v>-</v>
      </c>
      <c r="BH32" s="12">
        <v>0</v>
      </c>
      <c r="BI32" s="12">
        <v>0</v>
      </c>
      <c r="BJ32" s="1">
        <v>0.56000000000000005</v>
      </c>
      <c r="BK32" s="1">
        <v>34</v>
      </c>
      <c r="BL32" s="1">
        <v>8.1999999999999993</v>
      </c>
      <c r="BM32" s="1">
        <v>1676</v>
      </c>
      <c r="BN32" s="1" t="str">
        <v>-</v>
      </c>
      <c r="BO32" s="1" t="str">
        <v>-</v>
      </c>
      <c r="BP32" s="1" t="str">
        <v>-</v>
      </c>
      <c r="BQ32" s="1" t="str">
        <v>-</v>
      </c>
      <c r="BR32" s="12">
        <v>0</v>
      </c>
      <c r="BS32" s="12">
        <v>0</v>
      </c>
      <c r="BT32" s="1" t="str">
        <v>-</v>
      </c>
      <c r="BU32" s="1">
        <v>116</v>
      </c>
      <c r="BV32" s="1">
        <v>1624</v>
      </c>
      <c r="BW32" s="1" t="str">
        <v>-</v>
      </c>
      <c r="BX32" s="1" t="str">
        <v>-</v>
      </c>
      <c r="BY32" s="1" t="str">
        <v>-</v>
      </c>
      <c r="BZ32" s="194">
        <v>0</v>
      </c>
      <c r="CA32" s="194">
        <v>0</v>
      </c>
      <c r="CB32" s="1">
        <v>7</v>
      </c>
      <c r="CC32" s="1">
        <v>7</v>
      </c>
      <c r="CD32" s="12">
        <v>0</v>
      </c>
      <c r="CE32" s="12">
        <v>0</v>
      </c>
      <c r="CF32" s="161">
        <v>0.93670886075949367</v>
      </c>
      <c r="CG32" s="193">
        <v>0.70505287896592239</v>
      </c>
      <c r="CH32" s="193">
        <v>0.71942446043165464</v>
      </c>
      <c r="CI32" s="192">
        <v>0</v>
      </c>
      <c r="CJ32" s="161">
        <v>0.88865323435843069</v>
      </c>
      <c r="CK32" s="193">
        <v>0.71599045346062051</v>
      </c>
      <c r="CL32" s="193">
        <v>0.73081607795371495</v>
      </c>
    </row>
    <row r="33" spans="1:90">
      <c r="A33" s="259" t="str">
        <v>Powersoft</v>
      </c>
      <c r="B33" s="11" t="str">
        <v>Duecanali 804</v>
      </c>
      <c r="C33" s="12">
        <v>0</v>
      </c>
      <c r="D33" s="200">
        <v>0</v>
      </c>
      <c r="E33" s="1">
        <v>1</v>
      </c>
      <c r="F33" s="1">
        <v>2</v>
      </c>
      <c r="G33" s="1">
        <v>2</v>
      </c>
      <c r="H33" s="1">
        <v>2</v>
      </c>
      <c r="I33" s="12">
        <v>0</v>
      </c>
      <c r="J33" s="200">
        <v>0</v>
      </c>
      <c r="K33" s="1">
        <v>400</v>
      </c>
      <c r="L33" s="1">
        <v>400</v>
      </c>
      <c r="M33" s="1">
        <v>500</v>
      </c>
      <c r="N33" s="1">
        <v>400</v>
      </c>
      <c r="O33" s="1">
        <v>400</v>
      </c>
      <c r="P33" s="12">
        <v>0</v>
      </c>
      <c r="Q33" s="1">
        <v>800</v>
      </c>
      <c r="R33" s="1">
        <v>1000</v>
      </c>
      <c r="S33" s="12">
        <v>0</v>
      </c>
      <c r="T33" s="200">
        <v>0</v>
      </c>
      <c r="U33" s="1">
        <v>80</v>
      </c>
      <c r="V33" s="1">
        <v>39</v>
      </c>
      <c r="W33" s="12">
        <v>0</v>
      </c>
      <c r="X33" s="200">
        <v>0</v>
      </c>
      <c r="Y33" s="1">
        <v>109</v>
      </c>
      <c r="Z33" s="12">
        <v>0</v>
      </c>
      <c r="AA33" s="200">
        <v>0</v>
      </c>
      <c r="AB33" s="1" t="str">
        <v>-</v>
      </c>
      <c r="AC33" s="1" t="str">
        <v>-</v>
      </c>
      <c r="AD33" s="1">
        <v>0.34</v>
      </c>
      <c r="AE33" s="1">
        <v>23</v>
      </c>
      <c r="AF33" s="1">
        <v>1.4</v>
      </c>
      <c r="AG33" s="1">
        <v>148</v>
      </c>
      <c r="AH33" s="1" t="str">
        <v>-</v>
      </c>
      <c r="AI33" s="1" t="str">
        <v>-</v>
      </c>
      <c r="AJ33" s="1" t="str">
        <v>-</v>
      </c>
      <c r="AK33" s="1" t="str">
        <v>-</v>
      </c>
      <c r="AL33" s="12">
        <v>0</v>
      </c>
      <c r="AM33" s="12">
        <v>0</v>
      </c>
      <c r="AN33" s="1" t="str">
        <v>-</v>
      </c>
      <c r="AO33" s="1" t="str">
        <v>-</v>
      </c>
      <c r="AP33" s="1">
        <v>0.21</v>
      </c>
      <c r="AQ33" s="1">
        <v>22.5</v>
      </c>
      <c r="AR33" s="1">
        <v>0.9</v>
      </c>
      <c r="AS33" s="1">
        <v>147</v>
      </c>
      <c r="AT33" s="1" t="str">
        <v>-</v>
      </c>
      <c r="AU33" s="1" t="str">
        <v>-</v>
      </c>
      <c r="AV33" s="1" t="str">
        <v>-</v>
      </c>
      <c r="AW33" s="1" t="str">
        <v>-</v>
      </c>
      <c r="AX33" s="12">
        <v>0</v>
      </c>
      <c r="AY33" s="12">
        <v>0</v>
      </c>
      <c r="AZ33" s="1">
        <v>0.34</v>
      </c>
      <c r="BA33" s="1">
        <v>23</v>
      </c>
      <c r="BB33" s="1">
        <v>1.4</v>
      </c>
      <c r="BC33" s="1">
        <v>148</v>
      </c>
      <c r="BD33" s="1" t="str">
        <v>-</v>
      </c>
      <c r="BE33" s="1" t="str">
        <v>-</v>
      </c>
      <c r="BF33" s="1" t="str">
        <v>-</v>
      </c>
      <c r="BG33" s="1" t="str">
        <v>-</v>
      </c>
      <c r="BH33" s="12">
        <v>0</v>
      </c>
      <c r="BI33" s="12">
        <v>0</v>
      </c>
      <c r="BJ33" s="1">
        <v>0.21</v>
      </c>
      <c r="BK33" s="1">
        <v>22.5</v>
      </c>
      <c r="BL33" s="1">
        <v>0.9</v>
      </c>
      <c r="BM33" s="1">
        <v>147</v>
      </c>
      <c r="BN33" s="1" t="str">
        <v>-</v>
      </c>
      <c r="BO33" s="1" t="str">
        <v>-</v>
      </c>
      <c r="BP33" s="1" t="str">
        <v>-</v>
      </c>
      <c r="BQ33" s="1" t="str">
        <v>-</v>
      </c>
      <c r="BR33" s="12">
        <v>0</v>
      </c>
      <c r="BS33" s="12">
        <v>0</v>
      </c>
      <c r="BT33" s="1" t="str">
        <v>-</v>
      </c>
      <c r="BU33" s="1">
        <v>78</v>
      </c>
      <c r="BV33" s="1">
        <v>161</v>
      </c>
      <c r="BW33" s="1" t="str">
        <v>-</v>
      </c>
      <c r="BX33" s="1" t="str">
        <v>-</v>
      </c>
      <c r="BY33" s="1" t="str">
        <v>-</v>
      </c>
      <c r="BZ33" s="194">
        <v>0</v>
      </c>
      <c r="CA33" s="194">
        <v>0</v>
      </c>
      <c r="CB33" s="1">
        <v>7</v>
      </c>
      <c r="CC33" s="1">
        <v>7</v>
      </c>
      <c r="CD33" s="12">
        <v>0</v>
      </c>
      <c r="CE33" s="12">
        <v>0</v>
      </c>
      <c r="CF33" s="161">
        <v>0.91925465838509313</v>
      </c>
      <c r="CG33" s="193">
        <v>0.67567567567567566</v>
      </c>
      <c r="CH33" s="193">
        <v>0.8</v>
      </c>
      <c r="CI33" s="192">
        <v>0</v>
      </c>
      <c r="CJ33" s="161">
        <v>0.71014492753623193</v>
      </c>
      <c r="CK33" s="193">
        <v>0.68027210884353739</v>
      </c>
      <c r="CL33" s="193">
        <v>0.80321285140562249</v>
      </c>
    </row>
    <row r="34" spans="1:90">
      <c r="A34" s="259" t="str">
        <v>Powersoft</v>
      </c>
      <c r="B34" s="11" t="str">
        <v>Duecanali 1604</v>
      </c>
      <c r="C34" s="12">
        <v>0</v>
      </c>
      <c r="D34" s="200">
        <v>0</v>
      </c>
      <c r="E34" s="1">
        <v>1</v>
      </c>
      <c r="F34" s="1">
        <v>2</v>
      </c>
      <c r="G34" s="1">
        <v>2</v>
      </c>
      <c r="H34" s="1">
        <v>2</v>
      </c>
      <c r="I34" s="12">
        <v>0</v>
      </c>
      <c r="J34" s="200">
        <v>0</v>
      </c>
      <c r="K34" s="1">
        <v>800</v>
      </c>
      <c r="L34" s="1">
        <v>800</v>
      </c>
      <c r="M34" s="1">
        <v>1000</v>
      </c>
      <c r="N34" s="1">
        <v>800</v>
      </c>
      <c r="O34" s="1">
        <v>800</v>
      </c>
      <c r="P34" s="12">
        <v>0</v>
      </c>
      <c r="Q34" s="1">
        <v>1600</v>
      </c>
      <c r="R34" s="1">
        <v>2000</v>
      </c>
      <c r="S34" s="12">
        <v>0</v>
      </c>
      <c r="T34" s="200">
        <v>0</v>
      </c>
      <c r="U34" s="1">
        <v>115</v>
      </c>
      <c r="V34" s="1">
        <v>45</v>
      </c>
      <c r="W34" s="12">
        <v>0</v>
      </c>
      <c r="X34" s="200">
        <v>0</v>
      </c>
      <c r="Y34" s="1">
        <v>109</v>
      </c>
      <c r="Z34" s="12">
        <v>0</v>
      </c>
      <c r="AA34" s="200">
        <v>0</v>
      </c>
      <c r="AB34" s="1" t="str">
        <v>-</v>
      </c>
      <c r="AC34" s="1" t="str">
        <v>-</v>
      </c>
      <c r="AD34" s="1">
        <v>0.34</v>
      </c>
      <c r="AE34" s="1">
        <v>23</v>
      </c>
      <c r="AF34" s="1">
        <v>2.5</v>
      </c>
      <c r="AG34" s="1">
        <v>267</v>
      </c>
      <c r="AH34" s="1" t="str">
        <v>-</v>
      </c>
      <c r="AI34" s="1" t="str">
        <v>-</v>
      </c>
      <c r="AJ34" s="1" t="str">
        <v>-</v>
      </c>
      <c r="AK34" s="1" t="str">
        <v>-</v>
      </c>
      <c r="AL34" s="12">
        <v>0</v>
      </c>
      <c r="AM34" s="12">
        <v>0</v>
      </c>
      <c r="AN34" s="1" t="str">
        <v>-</v>
      </c>
      <c r="AO34" s="1" t="str">
        <v>-</v>
      </c>
      <c r="AP34" s="1">
        <v>0.21</v>
      </c>
      <c r="AQ34" s="1">
        <v>23.3</v>
      </c>
      <c r="AR34" s="1">
        <v>1.5</v>
      </c>
      <c r="AS34" s="1">
        <v>274</v>
      </c>
      <c r="AT34" s="1" t="str">
        <v>-</v>
      </c>
      <c r="AU34" s="1" t="str">
        <v>-</v>
      </c>
      <c r="AV34" s="1" t="str">
        <v>-</v>
      </c>
      <c r="AW34" s="1" t="str">
        <v>-</v>
      </c>
      <c r="AX34" s="12">
        <v>0</v>
      </c>
      <c r="AY34" s="12">
        <v>0</v>
      </c>
      <c r="AZ34" s="1">
        <v>0.34</v>
      </c>
      <c r="BA34" s="1">
        <v>23</v>
      </c>
      <c r="BB34" s="1">
        <v>2.5</v>
      </c>
      <c r="BC34" s="1">
        <v>267</v>
      </c>
      <c r="BD34" s="1" t="str">
        <v>-</v>
      </c>
      <c r="BE34" s="1" t="str">
        <v>-</v>
      </c>
      <c r="BF34" s="1" t="str">
        <v>-</v>
      </c>
      <c r="BG34" s="1" t="str">
        <v>-</v>
      </c>
      <c r="BH34" s="12">
        <v>0</v>
      </c>
      <c r="BI34" s="12">
        <v>0</v>
      </c>
      <c r="BJ34" s="1">
        <v>0.21</v>
      </c>
      <c r="BK34" s="1">
        <v>23.3</v>
      </c>
      <c r="BL34" s="1">
        <v>1.5</v>
      </c>
      <c r="BM34" s="1">
        <v>274</v>
      </c>
      <c r="BN34" s="1" t="str">
        <v>-</v>
      </c>
      <c r="BO34" s="1" t="str">
        <v>-</v>
      </c>
      <c r="BP34" s="1" t="str">
        <v>-</v>
      </c>
      <c r="BQ34" s="1" t="str">
        <v>-</v>
      </c>
      <c r="BR34" s="12">
        <v>0</v>
      </c>
      <c r="BS34" s="12">
        <v>0</v>
      </c>
      <c r="BT34" s="1" t="str">
        <v>-</v>
      </c>
      <c r="BU34" s="1">
        <v>78</v>
      </c>
      <c r="BV34" s="1">
        <v>251</v>
      </c>
      <c r="BW34" s="1" t="str">
        <v>-</v>
      </c>
      <c r="BX34" s="1" t="str">
        <v>-</v>
      </c>
      <c r="BY34" s="1" t="str">
        <v>-</v>
      </c>
      <c r="BZ34" s="194">
        <v>0</v>
      </c>
      <c r="CA34" s="194">
        <v>0</v>
      </c>
      <c r="CB34" s="1">
        <v>7</v>
      </c>
      <c r="CC34" s="1">
        <v>7</v>
      </c>
      <c r="CD34" s="12">
        <v>0</v>
      </c>
      <c r="CE34" s="12">
        <v>0</v>
      </c>
      <c r="CF34" s="161">
        <v>0.92869565217391303</v>
      </c>
      <c r="CG34" s="193">
        <v>0.74906367041198507</v>
      </c>
      <c r="CH34" s="193">
        <v>0.81967213114754101</v>
      </c>
      <c r="CI34" s="192">
        <v>0</v>
      </c>
      <c r="CJ34" s="161">
        <v>0.79420289855072468</v>
      </c>
      <c r="CK34" s="193">
        <v>0.72992700729927007</v>
      </c>
      <c r="CL34" s="193">
        <v>0.79776625448743521</v>
      </c>
    </row>
    <row r="35" spans="1:90">
      <c r="A35" s="259" t="str">
        <v>Powersoft</v>
      </c>
      <c r="B35" s="11" t="str">
        <v>Duecanali 4804</v>
      </c>
      <c r="C35" s="12">
        <v>0</v>
      </c>
      <c r="D35" s="200">
        <v>0</v>
      </c>
      <c r="E35" s="1">
        <v>1</v>
      </c>
      <c r="F35" s="1">
        <v>2</v>
      </c>
      <c r="G35" s="1">
        <v>2</v>
      </c>
      <c r="H35" s="1">
        <v>2</v>
      </c>
      <c r="I35" s="12">
        <v>0</v>
      </c>
      <c r="J35" s="200">
        <v>0</v>
      </c>
      <c r="K35" s="1">
        <v>1250</v>
      </c>
      <c r="L35" s="1">
        <v>2400</v>
      </c>
      <c r="M35" s="1">
        <v>3000</v>
      </c>
      <c r="N35" s="1">
        <v>2400</v>
      </c>
      <c r="O35" s="1">
        <v>2400</v>
      </c>
      <c r="P35" s="12">
        <v>0</v>
      </c>
      <c r="Q35" s="1">
        <v>4800</v>
      </c>
      <c r="R35" s="1">
        <v>6000</v>
      </c>
      <c r="S35" s="12">
        <v>0</v>
      </c>
      <c r="T35" s="200">
        <v>0</v>
      </c>
      <c r="U35" s="1">
        <v>142</v>
      </c>
      <c r="V35" s="1">
        <v>80</v>
      </c>
      <c r="W35" s="12">
        <v>0</v>
      </c>
      <c r="X35" s="200">
        <v>0</v>
      </c>
      <c r="Y35" s="1" t="str">
        <v>-</v>
      </c>
      <c r="Z35" s="12">
        <v>0</v>
      </c>
      <c r="AA35" s="200">
        <v>0</v>
      </c>
      <c r="AB35" s="1" t="str">
        <v>-</v>
      </c>
      <c r="AC35" s="1" t="str">
        <v>-</v>
      </c>
      <c r="AD35" s="1">
        <v>0.31</v>
      </c>
      <c r="AE35" s="1">
        <v>32.5</v>
      </c>
      <c r="AF35" s="1">
        <v>7</v>
      </c>
      <c r="AG35" s="1">
        <v>780</v>
      </c>
      <c r="AH35" s="1" t="str">
        <v>-</v>
      </c>
      <c r="AI35" s="1" t="str">
        <v>-</v>
      </c>
      <c r="AJ35" s="1" t="str">
        <v>-</v>
      </c>
      <c r="AK35" s="1" t="str">
        <v>-</v>
      </c>
      <c r="AL35" s="12">
        <v>0</v>
      </c>
      <c r="AM35" s="12">
        <v>0</v>
      </c>
      <c r="AN35" s="1" t="str">
        <v>-</v>
      </c>
      <c r="AO35" s="1" t="str">
        <v>-</v>
      </c>
      <c r="AP35" s="1">
        <v>0.3</v>
      </c>
      <c r="AQ35" s="1">
        <v>32.799999999999997</v>
      </c>
      <c r="AR35" s="1">
        <v>3.9</v>
      </c>
      <c r="AS35" s="1">
        <v>755</v>
      </c>
      <c r="AT35" s="1" t="str">
        <v>-</v>
      </c>
      <c r="AU35" s="1" t="str">
        <v>-</v>
      </c>
      <c r="AV35" s="1" t="str">
        <v>-</v>
      </c>
      <c r="AW35" s="1" t="str">
        <v>-</v>
      </c>
      <c r="AX35" s="12">
        <v>0</v>
      </c>
      <c r="AY35" s="12">
        <v>0</v>
      </c>
      <c r="AZ35" s="1">
        <v>0.31</v>
      </c>
      <c r="BA35" s="1">
        <v>32.5</v>
      </c>
      <c r="BB35" s="1">
        <v>7</v>
      </c>
      <c r="BC35" s="1">
        <v>780</v>
      </c>
      <c r="BD35" s="1" t="str">
        <v>-</v>
      </c>
      <c r="BE35" s="1" t="str">
        <v>-</v>
      </c>
      <c r="BF35" s="1" t="str">
        <v>-</v>
      </c>
      <c r="BG35" s="1" t="str">
        <v>-</v>
      </c>
      <c r="BH35" s="12">
        <v>0</v>
      </c>
      <c r="BI35" s="12">
        <v>0</v>
      </c>
      <c r="BJ35" s="1">
        <v>0.3</v>
      </c>
      <c r="BK35" s="1">
        <v>32.799999999999997</v>
      </c>
      <c r="BL35" s="1">
        <v>3.9</v>
      </c>
      <c r="BM35" s="1">
        <v>755</v>
      </c>
      <c r="BN35" s="1" t="str">
        <v>-</v>
      </c>
      <c r="BO35" s="1" t="str">
        <v>-</v>
      </c>
      <c r="BP35" s="1" t="str">
        <v>-</v>
      </c>
      <c r="BQ35" s="1" t="str">
        <v>-</v>
      </c>
      <c r="BR35" s="12">
        <v>0</v>
      </c>
      <c r="BS35" s="12">
        <v>0</v>
      </c>
      <c r="BT35" s="1" t="str">
        <v>-</v>
      </c>
      <c r="BU35" s="1">
        <v>111</v>
      </c>
      <c r="BV35" s="1">
        <v>528</v>
      </c>
      <c r="BW35" s="1" t="str">
        <v>-</v>
      </c>
      <c r="BX35" s="1" t="str">
        <v>-</v>
      </c>
      <c r="BY35" s="1" t="str">
        <v>-</v>
      </c>
      <c r="BZ35" s="194">
        <v>0</v>
      </c>
      <c r="CA35" s="194">
        <v>0</v>
      </c>
      <c r="CB35" s="1">
        <v>7</v>
      </c>
      <c r="CC35" s="1">
        <v>7</v>
      </c>
      <c r="CD35" s="12">
        <v>0</v>
      </c>
      <c r="CE35" s="12">
        <v>0</v>
      </c>
      <c r="CF35" s="161">
        <v>0.96894409937888204</v>
      </c>
      <c r="CG35" s="193">
        <v>0.76923076923076927</v>
      </c>
      <c r="CH35" s="193">
        <v>0.80267558528428096</v>
      </c>
      <c r="CI35" s="192">
        <v>0</v>
      </c>
      <c r="CJ35" s="161">
        <v>0.84169453734671129</v>
      </c>
      <c r="CK35" s="193">
        <v>0.79470198675496684</v>
      </c>
      <c r="CL35" s="193">
        <v>0.83079479368595954</v>
      </c>
    </row>
    <row r="36" spans="1:90">
      <c r="A36" s="259" t="str">
        <v>Powersoft</v>
      </c>
      <c r="B36" s="11" t="str">
        <v>Duecanali 6404</v>
      </c>
      <c r="C36" s="12">
        <v>0</v>
      </c>
      <c r="D36" s="200" t="str">
        <v>-</v>
      </c>
      <c r="E36" s="1">
        <v>1</v>
      </c>
      <c r="F36" s="1">
        <v>2</v>
      </c>
      <c r="G36" s="1">
        <v>2</v>
      </c>
      <c r="H36" s="1">
        <v>2</v>
      </c>
      <c r="I36" s="12">
        <v>0</v>
      </c>
      <c r="J36" s="200">
        <v>0</v>
      </c>
      <c r="K36" s="1">
        <v>1800</v>
      </c>
      <c r="L36" s="1">
        <v>3200</v>
      </c>
      <c r="M36" s="1">
        <v>4600</v>
      </c>
      <c r="N36" s="1">
        <v>3200</v>
      </c>
      <c r="O36" s="1">
        <v>4000</v>
      </c>
      <c r="P36" s="12">
        <v>0</v>
      </c>
      <c r="Q36" s="1">
        <v>6400</v>
      </c>
      <c r="R36" s="1">
        <v>9200</v>
      </c>
      <c r="S36" s="12">
        <v>0</v>
      </c>
      <c r="T36" s="200">
        <v>0</v>
      </c>
      <c r="U36" s="1">
        <v>0</v>
      </c>
      <c r="V36" s="1">
        <v>0</v>
      </c>
      <c r="W36" s="12">
        <v>0</v>
      </c>
      <c r="X36" s="200">
        <v>0</v>
      </c>
      <c r="Y36" s="1">
        <v>0</v>
      </c>
      <c r="Z36" s="12">
        <v>0</v>
      </c>
      <c r="AA36" s="200">
        <v>0</v>
      </c>
      <c r="AB36" s="1">
        <v>0</v>
      </c>
      <c r="AC36" s="1">
        <v>0</v>
      </c>
      <c r="AD36" s="1">
        <v>0.53</v>
      </c>
      <c r="AE36" s="1">
        <v>33</v>
      </c>
      <c r="AF36" s="1">
        <v>10</v>
      </c>
      <c r="AG36" s="1">
        <v>1073</v>
      </c>
      <c r="AH36" s="1">
        <v>0</v>
      </c>
      <c r="AI36" s="1">
        <v>0</v>
      </c>
      <c r="AJ36" s="1">
        <v>0</v>
      </c>
      <c r="AK36" s="1">
        <v>0</v>
      </c>
      <c r="AL36" s="12">
        <v>0</v>
      </c>
      <c r="AM36" s="12">
        <v>0</v>
      </c>
      <c r="AN36" s="1">
        <v>0</v>
      </c>
      <c r="AO36" s="1">
        <v>0</v>
      </c>
      <c r="AP36" s="1">
        <v>0.37</v>
      </c>
      <c r="AQ36" s="1">
        <v>33</v>
      </c>
      <c r="AR36" s="1">
        <v>5.3</v>
      </c>
      <c r="AS36" s="1">
        <v>1068</v>
      </c>
      <c r="AT36" s="1">
        <v>0</v>
      </c>
      <c r="AU36" s="1">
        <v>0</v>
      </c>
      <c r="AV36" s="1">
        <v>0</v>
      </c>
      <c r="AW36" s="1">
        <v>0</v>
      </c>
      <c r="AX36" s="12">
        <v>0</v>
      </c>
      <c r="AY36" s="12">
        <v>0</v>
      </c>
      <c r="AZ36" s="1">
        <v>0.53</v>
      </c>
      <c r="BA36" s="1">
        <v>33</v>
      </c>
      <c r="BB36" s="1">
        <v>10</v>
      </c>
      <c r="BC36" s="1">
        <v>1073</v>
      </c>
      <c r="BD36" s="1">
        <v>0</v>
      </c>
      <c r="BE36" s="1">
        <v>0</v>
      </c>
      <c r="BF36" s="1">
        <v>0</v>
      </c>
      <c r="BG36" s="1">
        <v>0</v>
      </c>
      <c r="BH36" s="12">
        <v>0</v>
      </c>
      <c r="BI36" s="12">
        <v>0</v>
      </c>
      <c r="BJ36" s="1">
        <v>0.37</v>
      </c>
      <c r="BK36" s="1">
        <v>33</v>
      </c>
      <c r="BL36" s="1">
        <v>5.3</v>
      </c>
      <c r="BM36" s="1">
        <v>1068</v>
      </c>
      <c r="BN36" s="1">
        <v>0</v>
      </c>
      <c r="BO36" s="1">
        <v>0</v>
      </c>
      <c r="BP36" s="1">
        <v>0</v>
      </c>
      <c r="BQ36" s="1">
        <v>0</v>
      </c>
      <c r="BR36" s="12">
        <v>0</v>
      </c>
      <c r="BS36" s="12">
        <v>0</v>
      </c>
      <c r="BT36" s="1">
        <v>0</v>
      </c>
      <c r="BU36" s="1">
        <v>112</v>
      </c>
      <c r="BV36" s="1">
        <v>913</v>
      </c>
      <c r="BW36" s="1">
        <v>0</v>
      </c>
      <c r="BX36" s="1">
        <v>0</v>
      </c>
      <c r="BY36" s="1" t="str">
        <v>-</v>
      </c>
      <c r="BZ36" s="194">
        <v>0</v>
      </c>
      <c r="CA36" s="194">
        <v>0</v>
      </c>
      <c r="CB36" s="1">
        <v>7</v>
      </c>
      <c r="CC36" s="1">
        <v>7</v>
      </c>
      <c r="CD36" s="12">
        <v>0</v>
      </c>
      <c r="CE36" s="12">
        <v>0</v>
      </c>
      <c r="CF36" s="161">
        <v>0.93304347826086953</v>
      </c>
      <c r="CG36" s="193">
        <v>0.74557315936626278</v>
      </c>
      <c r="CH36" s="193">
        <v>0.76923076923076927</v>
      </c>
      <c r="CI36" s="192">
        <v>0</v>
      </c>
      <c r="CJ36" s="161">
        <v>0.87612797374897455</v>
      </c>
      <c r="CK36" s="193">
        <v>0.74906367041198507</v>
      </c>
      <c r="CL36" s="193">
        <v>0.77294685990338163</v>
      </c>
    </row>
    <row r="37" spans="1:90">
      <c r="A37" s="259" t="str">
        <v>LAB GRUPPEN</v>
      </c>
      <c r="B37" s="11" t="str">
        <v>C5:4X</v>
      </c>
      <c r="C37" s="12">
        <v>0</v>
      </c>
      <c r="D37" s="200">
        <v>0</v>
      </c>
      <c r="E37" s="1">
        <v>2</v>
      </c>
      <c r="F37" s="1">
        <v>4</v>
      </c>
      <c r="G37" s="1">
        <v>4</v>
      </c>
      <c r="H37" s="1">
        <v>2</v>
      </c>
      <c r="I37" s="12">
        <v>0</v>
      </c>
      <c r="J37" s="200">
        <v>0</v>
      </c>
      <c r="K37" s="1">
        <v>125</v>
      </c>
      <c r="L37" s="1">
        <v>125</v>
      </c>
      <c r="M37" s="1">
        <v>60</v>
      </c>
      <c r="N37" s="1">
        <v>125</v>
      </c>
      <c r="O37" s="1">
        <v>250</v>
      </c>
      <c r="P37" s="12">
        <v>0</v>
      </c>
      <c r="Q37" s="1">
        <v>250</v>
      </c>
      <c r="R37" s="1">
        <v>125</v>
      </c>
      <c r="S37" s="12">
        <v>0</v>
      </c>
      <c r="T37" s="200">
        <v>0</v>
      </c>
      <c r="U37" s="1">
        <v>100</v>
      </c>
      <c r="V37" s="1">
        <v>7.9</v>
      </c>
      <c r="W37" s="12">
        <v>0</v>
      </c>
      <c r="X37" s="200">
        <v>0</v>
      </c>
      <c r="Y37" s="1">
        <v>112</v>
      </c>
      <c r="Z37" s="12">
        <v>0</v>
      </c>
      <c r="AA37" s="200">
        <v>0</v>
      </c>
      <c r="AB37" s="1" t="str">
        <v>-</v>
      </c>
      <c r="AC37" s="1" t="str">
        <v>-</v>
      </c>
      <c r="AD37" s="1" t="str">
        <v>-</v>
      </c>
      <c r="AE37" s="1">
        <v>51</v>
      </c>
      <c r="AF37" s="1">
        <v>1.3</v>
      </c>
      <c r="AG37" s="1">
        <v>131</v>
      </c>
      <c r="AH37" s="1">
        <v>2.1</v>
      </c>
      <c r="AI37" s="1">
        <v>228</v>
      </c>
      <c r="AJ37" s="1" t="str">
        <v>-</v>
      </c>
      <c r="AK37" s="1" t="str">
        <v>-</v>
      </c>
      <c r="AL37" s="12">
        <v>0</v>
      </c>
      <c r="AM37" s="12">
        <v>0</v>
      </c>
      <c r="AN37" s="1" t="str">
        <v>-</v>
      </c>
      <c r="AO37" s="1" t="str">
        <v>-</v>
      </c>
      <c r="AP37" s="1" t="str">
        <v>-</v>
      </c>
      <c r="AQ37" s="1">
        <v>51</v>
      </c>
      <c r="AR37" s="1">
        <v>0.7</v>
      </c>
      <c r="AS37" s="1">
        <v>131</v>
      </c>
      <c r="AT37" s="1">
        <v>1.1000000000000001</v>
      </c>
      <c r="AU37" s="1">
        <v>228</v>
      </c>
      <c r="AV37" s="1" t="str">
        <v>-</v>
      </c>
      <c r="AW37" s="1" t="str">
        <v>-</v>
      </c>
      <c r="AX37" s="12">
        <v>0</v>
      </c>
      <c r="AY37" s="12">
        <v>0</v>
      </c>
      <c r="AZ37" s="1" t="str">
        <v>-</v>
      </c>
      <c r="BA37" s="1">
        <v>51</v>
      </c>
      <c r="BB37" s="1">
        <v>1.3</v>
      </c>
      <c r="BC37" s="1">
        <v>131</v>
      </c>
      <c r="BD37" s="1">
        <v>2.1</v>
      </c>
      <c r="BE37" s="1">
        <v>228</v>
      </c>
      <c r="BF37" s="1" t="str">
        <v>-</v>
      </c>
      <c r="BG37" s="1" t="str">
        <v>-</v>
      </c>
      <c r="BH37" s="12">
        <v>0</v>
      </c>
      <c r="BI37" s="12">
        <v>0</v>
      </c>
      <c r="BJ37" s="1" t="str">
        <v>-</v>
      </c>
      <c r="BK37" s="1" t="str">
        <v>-</v>
      </c>
      <c r="BL37" s="1" t="str">
        <v>-</v>
      </c>
      <c r="BM37" s="1" t="str">
        <v>-</v>
      </c>
      <c r="BN37" s="1" t="str">
        <v>-</v>
      </c>
      <c r="BO37" s="1" t="str">
        <v>-</v>
      </c>
      <c r="BP37" s="1" t="str">
        <v>-</v>
      </c>
      <c r="BQ37" s="1" t="str">
        <v>-</v>
      </c>
      <c r="BR37" s="12">
        <v>0</v>
      </c>
      <c r="BS37" s="12">
        <v>0</v>
      </c>
      <c r="BT37" s="1" t="str">
        <v>-</v>
      </c>
      <c r="BU37" s="1">
        <v>312</v>
      </c>
      <c r="BV37" s="1">
        <v>233</v>
      </c>
      <c r="BW37" s="1">
        <v>350</v>
      </c>
      <c r="BX37" s="1" t="str">
        <v>-</v>
      </c>
      <c r="BY37" s="1" t="str">
        <v>-</v>
      </c>
      <c r="BZ37" s="194">
        <v>0</v>
      </c>
      <c r="CA37" s="194">
        <v>0</v>
      </c>
      <c r="CB37" s="1">
        <v>8.5</v>
      </c>
      <c r="CC37" s="1">
        <v>8.5</v>
      </c>
      <c r="CD37" s="12">
        <v>0</v>
      </c>
      <c r="CE37" s="12">
        <v>0</v>
      </c>
      <c r="CF37" s="161">
        <v>0.87625418060200666</v>
      </c>
      <c r="CG37" s="193">
        <v>0.47709923664122139</v>
      </c>
      <c r="CH37" s="193">
        <v>0.78125</v>
      </c>
      <c r="CI37" s="192">
        <v>0</v>
      </c>
      <c r="CJ37" s="161">
        <v>0.81366459627329191</v>
      </c>
      <c r="CK37" s="193">
        <v>0.47709923664122139</v>
      </c>
      <c r="CL37" s="193">
        <v>0.78125</v>
      </c>
    </row>
    <row r="38" spans="1:90">
      <c r="A38" s="259" t="str">
        <v>LAB GRUPPEN</v>
      </c>
      <c r="B38" s="11" t="str">
        <v>C10:4X</v>
      </c>
      <c r="C38" s="12">
        <v>0</v>
      </c>
      <c r="D38" s="200">
        <v>0</v>
      </c>
      <c r="E38" s="1">
        <v>2</v>
      </c>
      <c r="F38" s="1">
        <v>4</v>
      </c>
      <c r="G38" s="1">
        <v>4</v>
      </c>
      <c r="H38" s="1">
        <v>2</v>
      </c>
      <c r="I38" s="12">
        <v>0</v>
      </c>
      <c r="J38" s="200">
        <v>0</v>
      </c>
      <c r="K38" s="1">
        <v>250</v>
      </c>
      <c r="L38" s="1">
        <v>250</v>
      </c>
      <c r="M38" s="1">
        <v>125</v>
      </c>
      <c r="N38" s="1">
        <v>250</v>
      </c>
      <c r="O38" s="1">
        <v>500</v>
      </c>
      <c r="P38" s="12">
        <v>0</v>
      </c>
      <c r="Q38" s="1">
        <v>500</v>
      </c>
      <c r="R38" s="1">
        <v>250</v>
      </c>
      <c r="S38" s="12">
        <v>0</v>
      </c>
      <c r="T38" s="200">
        <v>0</v>
      </c>
      <c r="U38" s="1">
        <v>100</v>
      </c>
      <c r="V38" s="1">
        <v>11.3</v>
      </c>
      <c r="W38" s="12">
        <v>0</v>
      </c>
      <c r="X38" s="200">
        <v>0</v>
      </c>
      <c r="Y38" s="1">
        <v>112</v>
      </c>
      <c r="Z38" s="12">
        <v>0</v>
      </c>
      <c r="AA38" s="200">
        <v>0</v>
      </c>
      <c r="AB38" s="1" t="str">
        <v>-</v>
      </c>
      <c r="AC38" s="1" t="str">
        <v>-</v>
      </c>
      <c r="AD38" s="1" t="str">
        <v>-</v>
      </c>
      <c r="AE38" s="1">
        <v>51</v>
      </c>
      <c r="AF38" s="1">
        <v>2.2999999999999998</v>
      </c>
      <c r="AG38" s="1">
        <v>230</v>
      </c>
      <c r="AH38" s="1">
        <v>3.6</v>
      </c>
      <c r="AI38" s="1">
        <v>373</v>
      </c>
      <c r="AJ38" s="1" t="str">
        <v>-</v>
      </c>
      <c r="AK38" s="1" t="str">
        <v>-</v>
      </c>
      <c r="AL38" s="12">
        <v>0</v>
      </c>
      <c r="AM38" s="12">
        <v>0</v>
      </c>
      <c r="AN38" s="1" t="str">
        <v>-</v>
      </c>
      <c r="AO38" s="1" t="str">
        <v>-</v>
      </c>
      <c r="AP38" s="1" t="str">
        <v>-</v>
      </c>
      <c r="AQ38" s="1">
        <v>51</v>
      </c>
      <c r="AR38" s="1">
        <v>1.2</v>
      </c>
      <c r="AS38" s="1">
        <v>230</v>
      </c>
      <c r="AT38" s="1">
        <v>1.9</v>
      </c>
      <c r="AU38" s="1">
        <v>373</v>
      </c>
      <c r="AV38" s="1" t="str">
        <v>-</v>
      </c>
      <c r="AW38" s="1" t="str">
        <v>-</v>
      </c>
      <c r="AX38" s="12">
        <v>0</v>
      </c>
      <c r="AY38" s="12">
        <v>0</v>
      </c>
      <c r="AZ38" s="1" t="str">
        <v>-</v>
      </c>
      <c r="BA38" s="1">
        <v>51</v>
      </c>
      <c r="BB38" s="1">
        <v>2.2999999999999998</v>
      </c>
      <c r="BC38" s="1">
        <v>230</v>
      </c>
      <c r="BD38" s="1">
        <v>3.6</v>
      </c>
      <c r="BE38" s="1">
        <v>373</v>
      </c>
      <c r="BF38" s="1" t="str">
        <v>-</v>
      </c>
      <c r="BG38" s="1" t="str">
        <v>-</v>
      </c>
      <c r="BH38" s="12">
        <v>0</v>
      </c>
      <c r="BI38" s="12">
        <v>0</v>
      </c>
      <c r="BJ38" s="1" t="str">
        <v>-</v>
      </c>
      <c r="BK38" s="1" t="str">
        <v>-</v>
      </c>
      <c r="BL38" s="1" t="str">
        <v>-</v>
      </c>
      <c r="BM38" s="1" t="str">
        <v>-</v>
      </c>
      <c r="BN38" s="1" t="str">
        <v>-</v>
      </c>
      <c r="BO38" s="1" t="str">
        <v>-</v>
      </c>
      <c r="BP38" s="1" t="str">
        <v>-</v>
      </c>
      <c r="BQ38" s="1" t="str">
        <v>-</v>
      </c>
      <c r="BR38" s="12">
        <v>0</v>
      </c>
      <c r="BS38" s="12">
        <v>0</v>
      </c>
      <c r="BT38" s="1" t="str">
        <v>-</v>
      </c>
      <c r="BU38" s="1">
        <v>312</v>
      </c>
      <c r="BV38" s="1">
        <v>359</v>
      </c>
      <c r="BW38" s="1">
        <v>421</v>
      </c>
      <c r="BX38" s="1" t="str">
        <v>-</v>
      </c>
      <c r="BY38" s="1" t="str">
        <v>-</v>
      </c>
      <c r="BZ38" s="194">
        <v>0</v>
      </c>
      <c r="CA38" s="194">
        <v>0</v>
      </c>
      <c r="CB38" s="1">
        <v>8.5</v>
      </c>
      <c r="CC38" s="1">
        <v>8.5</v>
      </c>
      <c r="CD38" s="12">
        <v>0</v>
      </c>
      <c r="CE38" s="12">
        <v>0</v>
      </c>
      <c r="CF38" s="161">
        <v>0.86956521739130432</v>
      </c>
      <c r="CG38" s="193">
        <v>0.54347826086956519</v>
      </c>
      <c r="CH38" s="193">
        <v>0.6983240223463687</v>
      </c>
      <c r="CI38" s="192">
        <v>0</v>
      </c>
      <c r="CJ38" s="161">
        <v>0.83333333333333337</v>
      </c>
      <c r="CK38" s="193">
        <v>0.54347826086956519</v>
      </c>
      <c r="CL38" s="193">
        <v>0.6983240223463687</v>
      </c>
    </row>
    <row r="39" spans="1:90">
      <c r="A39" s="260" t="str">
        <v>LAB GRUPPEN</v>
      </c>
      <c r="B39" s="11" t="str">
        <v>C10:8X</v>
      </c>
      <c r="C39" s="12">
        <v>0</v>
      </c>
      <c r="D39" s="200">
        <v>0</v>
      </c>
      <c r="E39" s="1">
        <v>2</v>
      </c>
      <c r="F39" s="1">
        <v>8</v>
      </c>
      <c r="G39" s="1">
        <v>8</v>
      </c>
      <c r="H39" s="1">
        <v>4</v>
      </c>
      <c r="I39" s="12">
        <v>0</v>
      </c>
      <c r="J39" s="200">
        <v>0</v>
      </c>
      <c r="K39" s="1">
        <v>125</v>
      </c>
      <c r="L39" s="1">
        <v>125</v>
      </c>
      <c r="M39" s="1">
        <v>60</v>
      </c>
      <c r="N39" s="1">
        <v>125</v>
      </c>
      <c r="O39" s="1">
        <v>250</v>
      </c>
      <c r="P39" s="12">
        <v>0</v>
      </c>
      <c r="Q39" s="1">
        <v>250</v>
      </c>
      <c r="R39" s="1">
        <v>125</v>
      </c>
      <c r="S39" s="12">
        <v>0</v>
      </c>
      <c r="T39" s="200">
        <v>0</v>
      </c>
      <c r="U39" s="1">
        <v>100</v>
      </c>
      <c r="V39" s="1">
        <v>7.9</v>
      </c>
      <c r="W39" s="12">
        <v>0</v>
      </c>
      <c r="X39" s="200">
        <v>0</v>
      </c>
      <c r="Y39" s="1">
        <v>112</v>
      </c>
      <c r="Z39" s="12">
        <v>0</v>
      </c>
      <c r="AA39" s="200">
        <v>0</v>
      </c>
      <c r="AB39" s="1" t="str">
        <v>-</v>
      </c>
      <c r="AC39" s="1" t="str">
        <v>-</v>
      </c>
      <c r="AD39" s="1" t="str">
        <v>-</v>
      </c>
      <c r="AE39" s="1">
        <v>91</v>
      </c>
      <c r="AF39" s="1">
        <v>2.4</v>
      </c>
      <c r="AG39" s="1">
        <v>245</v>
      </c>
      <c r="AH39" s="1">
        <v>3.7</v>
      </c>
      <c r="AI39" s="1">
        <v>411</v>
      </c>
      <c r="AJ39" s="1" t="str">
        <v>-</v>
      </c>
      <c r="AK39" s="1" t="str">
        <v>-</v>
      </c>
      <c r="AL39" s="12">
        <v>0</v>
      </c>
      <c r="AM39" s="12">
        <v>0</v>
      </c>
      <c r="AN39" s="1" t="str">
        <v>-</v>
      </c>
      <c r="AO39" s="1" t="str">
        <v>-</v>
      </c>
      <c r="AP39" s="1" t="str">
        <v>-</v>
      </c>
      <c r="AQ39" s="1">
        <v>91</v>
      </c>
      <c r="AR39" s="1">
        <v>1.3</v>
      </c>
      <c r="AS39" s="1">
        <v>245</v>
      </c>
      <c r="AT39" s="1">
        <v>1.9</v>
      </c>
      <c r="AU39" s="1">
        <v>411</v>
      </c>
      <c r="AV39" s="1" t="str">
        <v>-</v>
      </c>
      <c r="AW39" s="1" t="str">
        <v>-</v>
      </c>
      <c r="AX39" s="12">
        <v>0</v>
      </c>
      <c r="AY39" s="12">
        <v>0</v>
      </c>
      <c r="AZ39" s="1" t="str">
        <v>-</v>
      </c>
      <c r="BA39" s="1">
        <v>91</v>
      </c>
      <c r="BB39" s="1">
        <v>2.4</v>
      </c>
      <c r="BC39" s="1">
        <v>245</v>
      </c>
      <c r="BD39" s="1">
        <v>3.7</v>
      </c>
      <c r="BE39" s="1">
        <v>411</v>
      </c>
      <c r="BF39" s="1" t="str">
        <v>-</v>
      </c>
      <c r="BG39" s="1" t="str">
        <v>-</v>
      </c>
      <c r="BH39" s="12">
        <v>0</v>
      </c>
      <c r="BI39" s="12">
        <v>0</v>
      </c>
      <c r="BJ39" s="1" t="str">
        <v>-</v>
      </c>
      <c r="BK39" s="1" t="str">
        <v>-</v>
      </c>
      <c r="BL39" s="1" t="str">
        <v>-</v>
      </c>
      <c r="BM39" s="1" t="str">
        <v>-</v>
      </c>
      <c r="BN39" s="1" t="str">
        <v>-</v>
      </c>
      <c r="BO39" s="1" t="str">
        <v>-</v>
      </c>
      <c r="BP39" s="1" t="str">
        <v>-</v>
      </c>
      <c r="BQ39" s="1" t="str">
        <v>-</v>
      </c>
      <c r="BR39" s="12">
        <v>0</v>
      </c>
      <c r="BS39" s="12">
        <v>0</v>
      </c>
      <c r="BT39" s="1" t="str">
        <v>-</v>
      </c>
      <c r="BU39" s="1">
        <v>312</v>
      </c>
      <c r="BV39" s="1">
        <v>408</v>
      </c>
      <c r="BW39" s="1">
        <v>548</v>
      </c>
      <c r="BX39" s="1" t="str">
        <v>-</v>
      </c>
      <c r="BY39" s="1" t="str">
        <v>-</v>
      </c>
      <c r="BZ39" s="194">
        <v>0</v>
      </c>
      <c r="CA39" s="194">
        <v>0</v>
      </c>
      <c r="CB39" s="1">
        <v>8.5</v>
      </c>
      <c r="CC39" s="1">
        <v>8.5</v>
      </c>
      <c r="CD39" s="12">
        <v>0</v>
      </c>
      <c r="CE39" s="12">
        <v>0</v>
      </c>
      <c r="CF39" s="161">
        <v>0.8876811594202898</v>
      </c>
      <c r="CG39" s="193">
        <v>0.51020408163265307</v>
      </c>
      <c r="CH39" s="193">
        <v>0.81168831168831168</v>
      </c>
      <c r="CI39" s="192">
        <v>0</v>
      </c>
      <c r="CJ39" s="161">
        <v>0.8193979933110368</v>
      </c>
      <c r="CK39" s="193">
        <v>0.51020408163265307</v>
      </c>
      <c r="CL39" s="193">
        <v>0.81168831168831168</v>
      </c>
    </row>
    <row r="40" spans="1:90">
      <c r="A40" s="260" t="str">
        <v>LAB GRUPPEN</v>
      </c>
      <c r="B40" s="11" t="str">
        <v>C20:8X</v>
      </c>
      <c r="C40" s="12">
        <v>0</v>
      </c>
      <c r="D40" s="200">
        <v>0</v>
      </c>
      <c r="E40" s="1">
        <v>2</v>
      </c>
      <c r="F40" s="1">
        <v>8</v>
      </c>
      <c r="G40" s="1">
        <v>8</v>
      </c>
      <c r="H40" s="1">
        <v>4</v>
      </c>
      <c r="I40" s="12">
        <v>0</v>
      </c>
      <c r="J40" s="200">
        <v>0</v>
      </c>
      <c r="K40" s="1">
        <v>250</v>
      </c>
      <c r="L40" s="1">
        <v>250</v>
      </c>
      <c r="M40" s="1">
        <v>125</v>
      </c>
      <c r="N40" s="1">
        <v>250</v>
      </c>
      <c r="O40" s="1">
        <v>500</v>
      </c>
      <c r="P40" s="12">
        <v>0</v>
      </c>
      <c r="Q40" s="1">
        <v>500</v>
      </c>
      <c r="R40" s="1">
        <v>250</v>
      </c>
      <c r="S40" s="12">
        <v>0</v>
      </c>
      <c r="T40" s="200">
        <v>0</v>
      </c>
      <c r="U40" s="1">
        <v>100</v>
      </c>
      <c r="V40" s="1">
        <v>11.3</v>
      </c>
      <c r="W40" s="12">
        <v>0</v>
      </c>
      <c r="X40" s="200">
        <v>0</v>
      </c>
      <c r="Y40" s="1">
        <v>112</v>
      </c>
      <c r="Z40" s="12">
        <v>0</v>
      </c>
      <c r="AA40" s="200">
        <v>0</v>
      </c>
      <c r="AB40" s="1" t="str">
        <v>-</v>
      </c>
      <c r="AC40" s="1" t="str">
        <v>-</v>
      </c>
      <c r="AD40" s="1" t="str">
        <v>-</v>
      </c>
      <c r="AE40" s="1">
        <v>91</v>
      </c>
      <c r="AF40" s="1">
        <v>3.4</v>
      </c>
      <c r="AG40" s="1">
        <v>376</v>
      </c>
      <c r="AH40" s="1">
        <v>6.5</v>
      </c>
      <c r="AI40" s="1">
        <v>743</v>
      </c>
      <c r="AJ40" s="1" t="str">
        <v>-</v>
      </c>
      <c r="AK40" s="1" t="str">
        <v>-</v>
      </c>
      <c r="AL40" s="12">
        <v>0</v>
      </c>
      <c r="AM40" s="12">
        <v>0</v>
      </c>
      <c r="AN40" s="1" t="str">
        <v>-</v>
      </c>
      <c r="AO40" s="1" t="str">
        <v>-</v>
      </c>
      <c r="AP40" s="1" t="str">
        <v>-</v>
      </c>
      <c r="AQ40" s="1">
        <v>91</v>
      </c>
      <c r="AR40" s="1">
        <v>1.8</v>
      </c>
      <c r="AS40" s="1">
        <v>376</v>
      </c>
      <c r="AT40" s="1">
        <v>3.4</v>
      </c>
      <c r="AU40" s="1">
        <v>743</v>
      </c>
      <c r="AV40" s="1" t="str">
        <v>-</v>
      </c>
      <c r="AW40" s="1" t="str">
        <v>-</v>
      </c>
      <c r="AX40" s="12">
        <v>0</v>
      </c>
      <c r="AY40" s="12">
        <v>0</v>
      </c>
      <c r="AZ40" s="1" t="str">
        <v>-</v>
      </c>
      <c r="BA40" s="1">
        <v>91</v>
      </c>
      <c r="BB40" s="1">
        <v>3.4</v>
      </c>
      <c r="BC40" s="1">
        <v>376</v>
      </c>
      <c r="BD40" s="1">
        <v>6.5</v>
      </c>
      <c r="BE40" s="1">
        <v>743</v>
      </c>
      <c r="BF40" s="1" t="str">
        <v>-</v>
      </c>
      <c r="BG40" s="1" t="str">
        <v>-</v>
      </c>
      <c r="BH40" s="12">
        <v>0</v>
      </c>
      <c r="BI40" s="12">
        <v>0</v>
      </c>
      <c r="BJ40" s="1" t="str">
        <v>-</v>
      </c>
      <c r="BK40" s="1" t="str">
        <v>-</v>
      </c>
      <c r="BL40" s="1" t="str">
        <v>-</v>
      </c>
      <c r="BM40" s="1" t="str">
        <v>-</v>
      </c>
      <c r="BN40" s="1" t="str">
        <v>-</v>
      </c>
      <c r="BO40" s="1" t="str">
        <v>-</v>
      </c>
      <c r="BP40" s="1" t="str">
        <v>-</v>
      </c>
      <c r="BQ40" s="1" t="str">
        <v>-</v>
      </c>
      <c r="BR40" s="12">
        <v>0</v>
      </c>
      <c r="BS40" s="12">
        <v>0</v>
      </c>
      <c r="BT40" s="1" t="str">
        <v>-</v>
      </c>
      <c r="BU40" s="1">
        <v>312</v>
      </c>
      <c r="BV40" s="1">
        <v>431</v>
      </c>
      <c r="BW40" s="1">
        <v>830</v>
      </c>
      <c r="BX40" s="1" t="str">
        <v>-</v>
      </c>
      <c r="BY40" s="1" t="str">
        <v>-</v>
      </c>
      <c r="BZ40" s="194">
        <v>0</v>
      </c>
      <c r="CA40" s="194">
        <v>0</v>
      </c>
      <c r="CB40" s="1">
        <v>8.5</v>
      </c>
      <c r="CC40" s="1">
        <v>8.5</v>
      </c>
      <c r="CD40" s="12">
        <v>0</v>
      </c>
      <c r="CE40" s="12">
        <v>0</v>
      </c>
      <c r="CF40" s="161">
        <v>0.96163682864450128</v>
      </c>
      <c r="CG40" s="193">
        <v>0.66489361702127658</v>
      </c>
      <c r="CH40" s="193">
        <v>0.8771929824561403</v>
      </c>
      <c r="CI40" s="192">
        <v>0</v>
      </c>
      <c r="CJ40" s="161">
        <v>0.90821256038647347</v>
      </c>
      <c r="CK40" s="193">
        <v>0.66489361702127658</v>
      </c>
      <c r="CL40" s="193">
        <v>0.8771929824561403</v>
      </c>
    </row>
    <row r="41" spans="1:90">
      <c r="A41" s="260" t="str">
        <v>LAB GRUPPEN</v>
      </c>
      <c r="B41" s="11" t="str">
        <v>C16:4</v>
      </c>
      <c r="C41" s="12">
        <v>0</v>
      </c>
      <c r="D41" s="200">
        <v>0</v>
      </c>
      <c r="E41" s="1">
        <v>2</v>
      </c>
      <c r="F41" s="1">
        <v>4</v>
      </c>
      <c r="G41" s="1">
        <v>4</v>
      </c>
      <c r="H41" s="1">
        <v>2</v>
      </c>
      <c r="I41" s="12">
        <v>0</v>
      </c>
      <c r="J41" s="200">
        <v>0</v>
      </c>
      <c r="K41" s="1">
        <v>400</v>
      </c>
      <c r="L41" s="1">
        <v>300</v>
      </c>
      <c r="M41" s="1">
        <v>140</v>
      </c>
      <c r="N41" s="1">
        <v>400</v>
      </c>
      <c r="O41" s="1">
        <v>800</v>
      </c>
      <c r="P41" s="12">
        <v>0</v>
      </c>
      <c r="Q41" s="1">
        <v>600</v>
      </c>
      <c r="R41" s="1" t="str">
        <v>-</v>
      </c>
      <c r="S41" s="12">
        <v>0</v>
      </c>
      <c r="T41" s="200">
        <v>0</v>
      </c>
      <c r="U41" s="1">
        <v>141</v>
      </c>
      <c r="V41" s="1">
        <v>12</v>
      </c>
      <c r="W41" s="12">
        <v>0</v>
      </c>
      <c r="X41" s="200">
        <v>0</v>
      </c>
      <c r="Y41" s="1">
        <v>112</v>
      </c>
      <c r="Z41" s="12">
        <v>0</v>
      </c>
      <c r="AA41" s="200">
        <v>0</v>
      </c>
      <c r="AB41" s="1" t="str">
        <v>-</v>
      </c>
      <c r="AC41" s="1" t="str">
        <v>-</v>
      </c>
      <c r="AD41" s="1" t="str">
        <v>-</v>
      </c>
      <c r="AE41" s="1">
        <v>129</v>
      </c>
      <c r="AF41" s="1">
        <v>8.1999999999999993</v>
      </c>
      <c r="AG41" s="1">
        <v>485</v>
      </c>
      <c r="AH41" s="1">
        <v>15.2</v>
      </c>
      <c r="AI41" s="1">
        <v>953</v>
      </c>
      <c r="AJ41" s="1" t="str">
        <v>-</v>
      </c>
      <c r="AK41" s="1" t="str">
        <v>-</v>
      </c>
      <c r="AL41" s="12">
        <v>0</v>
      </c>
      <c r="AM41" s="12">
        <v>0</v>
      </c>
      <c r="AN41" s="1" t="str">
        <v>-</v>
      </c>
      <c r="AO41" s="1" t="str">
        <v>-</v>
      </c>
      <c r="AP41" s="1" t="str">
        <v>-</v>
      </c>
      <c r="AQ41" s="1">
        <v>129</v>
      </c>
      <c r="AR41" s="1">
        <v>4.0999999999999996</v>
      </c>
      <c r="AS41" s="1">
        <v>485</v>
      </c>
      <c r="AT41" s="1">
        <v>7.6</v>
      </c>
      <c r="AU41" s="1">
        <v>953</v>
      </c>
      <c r="AV41" s="1" t="str">
        <v>-</v>
      </c>
      <c r="AW41" s="1" t="str">
        <v>-</v>
      </c>
      <c r="AX41" s="12">
        <v>0</v>
      </c>
      <c r="AY41" s="12">
        <v>0</v>
      </c>
      <c r="AZ41" s="1" t="str">
        <v>-</v>
      </c>
      <c r="BA41" s="1">
        <v>129</v>
      </c>
      <c r="BB41" s="1">
        <v>8.1999999999999993</v>
      </c>
      <c r="BC41" s="1">
        <v>485</v>
      </c>
      <c r="BD41" s="1">
        <v>15.2</v>
      </c>
      <c r="BE41" s="1">
        <v>953</v>
      </c>
      <c r="BF41" s="1" t="str">
        <v>-</v>
      </c>
      <c r="BG41" s="1" t="str">
        <v>-</v>
      </c>
      <c r="BH41" s="12">
        <v>0</v>
      </c>
      <c r="BI41" s="12">
        <v>0</v>
      </c>
      <c r="BJ41" s="1" t="str">
        <v>-</v>
      </c>
      <c r="BK41" s="1" t="str">
        <v>-</v>
      </c>
      <c r="BL41" s="1" t="str">
        <v>-</v>
      </c>
      <c r="BM41" s="1" t="str">
        <v>-</v>
      </c>
      <c r="BN41" s="1" t="str">
        <v>-</v>
      </c>
      <c r="BO41" s="1" t="str">
        <v>-</v>
      </c>
      <c r="BP41" s="1" t="str">
        <v>-</v>
      </c>
      <c r="BQ41" s="1" t="str">
        <v>-</v>
      </c>
      <c r="BR41" s="12">
        <v>0</v>
      </c>
      <c r="BS41" s="12">
        <v>0</v>
      </c>
      <c r="BT41" s="1" t="str">
        <v>-</v>
      </c>
      <c r="BU41" s="1">
        <v>440</v>
      </c>
      <c r="BV41" s="1">
        <v>1143</v>
      </c>
      <c r="BW41" s="1">
        <v>1887</v>
      </c>
      <c r="BX41" s="1" t="str">
        <v>-</v>
      </c>
      <c r="BY41" s="1" t="str">
        <v>-</v>
      </c>
      <c r="BZ41" s="194">
        <v>0</v>
      </c>
      <c r="CA41" s="194">
        <v>0</v>
      </c>
      <c r="CB41" s="1">
        <v>12</v>
      </c>
      <c r="CC41" s="1">
        <v>12</v>
      </c>
      <c r="CD41" s="12">
        <v>0</v>
      </c>
      <c r="CE41" s="12">
        <v>0</v>
      </c>
      <c r="CF41" s="161">
        <v>0.51431601272534466</v>
      </c>
      <c r="CG41" s="193">
        <v>0.30927835051546393</v>
      </c>
      <c r="CH41" s="193">
        <v>0.42134831460674155</v>
      </c>
      <c r="CI41" s="192">
        <v>0</v>
      </c>
      <c r="CJ41" s="161">
        <v>0.51431601272534466</v>
      </c>
      <c r="CK41" s="193">
        <v>0.30927835051546393</v>
      </c>
      <c r="CL41" s="193">
        <v>0.42134831460674155</v>
      </c>
    </row>
    <row r="42" spans="1:90">
      <c r="A42" s="260" t="str">
        <v>LAB GRUPPEN</v>
      </c>
      <c r="B42" s="11" t="str">
        <v>C28:4</v>
      </c>
      <c r="C42" s="12">
        <v>0</v>
      </c>
      <c r="D42" s="200">
        <v>0</v>
      </c>
      <c r="E42" s="1">
        <v>2</v>
      </c>
      <c r="F42" s="1">
        <v>4</v>
      </c>
      <c r="G42" s="1">
        <v>4</v>
      </c>
      <c r="H42" s="1">
        <v>2</v>
      </c>
      <c r="I42" s="12">
        <v>0</v>
      </c>
      <c r="J42" s="200">
        <v>0</v>
      </c>
      <c r="K42" s="1">
        <v>700</v>
      </c>
      <c r="L42" s="1">
        <v>700</v>
      </c>
      <c r="M42" s="1">
        <v>300</v>
      </c>
      <c r="N42" s="1">
        <v>700</v>
      </c>
      <c r="O42" s="1">
        <v>1400</v>
      </c>
      <c r="P42" s="12">
        <v>0</v>
      </c>
      <c r="Q42" s="1">
        <v>1200</v>
      </c>
      <c r="R42" s="1">
        <v>600</v>
      </c>
      <c r="S42" s="12">
        <v>0</v>
      </c>
      <c r="T42" s="200">
        <v>0</v>
      </c>
      <c r="U42" s="1">
        <v>141</v>
      </c>
      <c r="V42" s="1">
        <v>17</v>
      </c>
      <c r="W42" s="12">
        <v>0</v>
      </c>
      <c r="X42" s="200">
        <v>0</v>
      </c>
      <c r="Y42" s="1">
        <v>112</v>
      </c>
      <c r="Z42" s="12">
        <v>0</v>
      </c>
      <c r="AA42" s="200">
        <v>0</v>
      </c>
      <c r="AB42" s="1" t="str">
        <v>-</v>
      </c>
      <c r="AC42" s="1" t="str">
        <v>-</v>
      </c>
      <c r="AD42" s="1" t="str">
        <v>-</v>
      </c>
      <c r="AE42" s="1">
        <v>123</v>
      </c>
      <c r="AF42" s="1">
        <v>13</v>
      </c>
      <c r="AG42" s="1">
        <v>775</v>
      </c>
      <c r="AH42" s="1">
        <v>14</v>
      </c>
      <c r="AI42" s="1">
        <v>843</v>
      </c>
      <c r="AJ42" s="1" t="str">
        <v>-</v>
      </c>
      <c r="AK42" s="1" t="str">
        <v>-</v>
      </c>
      <c r="AL42" s="12">
        <v>0</v>
      </c>
      <c r="AM42" s="12">
        <v>0</v>
      </c>
      <c r="AN42" s="1" t="str">
        <v>-</v>
      </c>
      <c r="AO42" s="1" t="str">
        <v>-</v>
      </c>
      <c r="AP42" s="1" t="str">
        <v>-</v>
      </c>
      <c r="AQ42" s="1">
        <v>123</v>
      </c>
      <c r="AR42" s="1">
        <v>6.5</v>
      </c>
      <c r="AS42" s="1">
        <v>775</v>
      </c>
      <c r="AT42" s="1">
        <v>7</v>
      </c>
      <c r="AU42" s="1">
        <v>843</v>
      </c>
      <c r="AV42" s="1" t="str">
        <v>-</v>
      </c>
      <c r="AW42" s="1" t="str">
        <v>-</v>
      </c>
      <c r="AX42" s="12">
        <v>0</v>
      </c>
      <c r="AY42" s="12">
        <v>0</v>
      </c>
      <c r="AZ42" s="1" t="str">
        <v>-</v>
      </c>
      <c r="BA42" s="1">
        <v>123</v>
      </c>
      <c r="BB42" s="1">
        <v>13</v>
      </c>
      <c r="BC42" s="1">
        <v>775</v>
      </c>
      <c r="BD42" s="1">
        <v>14</v>
      </c>
      <c r="BE42" s="1">
        <v>843</v>
      </c>
      <c r="BF42" s="1" t="str">
        <v>-</v>
      </c>
      <c r="BG42" s="1" t="str">
        <v>-</v>
      </c>
      <c r="BH42" s="12">
        <v>0</v>
      </c>
      <c r="BI42" s="12">
        <v>0</v>
      </c>
      <c r="BJ42" s="1" t="str">
        <v>-</v>
      </c>
      <c r="BK42" s="1" t="str">
        <v>-</v>
      </c>
      <c r="BL42" s="1" t="str">
        <v>-</v>
      </c>
      <c r="BM42" s="1" t="str">
        <v>-</v>
      </c>
      <c r="BN42" s="1" t="str">
        <v>-</v>
      </c>
      <c r="BO42" s="1" t="str">
        <v>-</v>
      </c>
      <c r="BP42" s="1" t="str">
        <v>-</v>
      </c>
      <c r="BQ42" s="1" t="str">
        <v>-</v>
      </c>
      <c r="BR42" s="12">
        <v>0</v>
      </c>
      <c r="BS42" s="12">
        <v>0</v>
      </c>
      <c r="BT42" s="1" t="str">
        <v>-</v>
      </c>
      <c r="BU42" s="1">
        <v>420</v>
      </c>
      <c r="BV42" s="1">
        <v>1450</v>
      </c>
      <c r="BW42" s="1">
        <v>1853</v>
      </c>
      <c r="BX42" s="1" t="str">
        <v>-</v>
      </c>
      <c r="BY42" s="1" t="str">
        <v>-</v>
      </c>
      <c r="BZ42" s="194">
        <v>0</v>
      </c>
      <c r="CA42" s="194">
        <v>0</v>
      </c>
      <c r="CB42" s="1">
        <v>12</v>
      </c>
      <c r="CC42" s="1">
        <v>12</v>
      </c>
      <c r="CD42" s="12">
        <v>0</v>
      </c>
      <c r="CE42" s="12">
        <v>0</v>
      </c>
      <c r="CF42" s="161">
        <v>0.51839464882943143</v>
      </c>
      <c r="CG42" s="193">
        <v>0.45161290322580644</v>
      </c>
      <c r="CH42" s="193">
        <v>0.53680981595092025</v>
      </c>
      <c r="CI42" s="192">
        <v>0</v>
      </c>
      <c r="CJ42" s="161">
        <v>0.51839464882943143</v>
      </c>
      <c r="CK42" s="193">
        <v>0.45161290322580644</v>
      </c>
      <c r="CL42" s="193">
        <v>0.53680981595092025</v>
      </c>
    </row>
    <row r="43" spans="1:90">
      <c r="A43" s="260" t="str">
        <v>LAB GRUPPEN</v>
      </c>
      <c r="B43" s="11" t="str">
        <v>C48:4</v>
      </c>
      <c r="C43" s="12">
        <v>0</v>
      </c>
      <c r="D43" s="200">
        <v>0</v>
      </c>
      <c r="E43" s="1">
        <v>2</v>
      </c>
      <c r="F43" s="1">
        <v>4</v>
      </c>
      <c r="G43" s="1">
        <v>4</v>
      </c>
      <c r="H43" s="1">
        <v>2</v>
      </c>
      <c r="I43" s="12">
        <v>0</v>
      </c>
      <c r="J43" s="200">
        <v>0</v>
      </c>
      <c r="K43" s="1">
        <v>1000</v>
      </c>
      <c r="L43" s="1">
        <v>1200</v>
      </c>
      <c r="M43" s="1">
        <v>600</v>
      </c>
      <c r="N43" s="1">
        <v>900</v>
      </c>
      <c r="O43" s="1">
        <v>1800</v>
      </c>
      <c r="P43" s="12">
        <v>0</v>
      </c>
      <c r="Q43" s="1">
        <v>2400</v>
      </c>
      <c r="R43" s="1">
        <v>1200</v>
      </c>
      <c r="S43" s="12">
        <v>0</v>
      </c>
      <c r="T43" s="200">
        <v>0</v>
      </c>
      <c r="U43" s="1">
        <v>141</v>
      </c>
      <c r="V43" s="1">
        <v>24.7</v>
      </c>
      <c r="W43" s="12">
        <v>0</v>
      </c>
      <c r="X43" s="200">
        <v>0</v>
      </c>
      <c r="Y43" s="1">
        <v>112</v>
      </c>
      <c r="Z43" s="12">
        <v>0</v>
      </c>
      <c r="AA43" s="200">
        <v>0</v>
      </c>
      <c r="AB43" s="1" t="str">
        <v>-</v>
      </c>
      <c r="AC43" s="1" t="str">
        <v>-</v>
      </c>
      <c r="AD43" s="1" t="str">
        <v>-</v>
      </c>
      <c r="AE43" s="1">
        <v>123</v>
      </c>
      <c r="AF43" s="1">
        <v>17.399999999999999</v>
      </c>
      <c r="AG43" s="1">
        <v>1171</v>
      </c>
      <c r="AH43" s="1">
        <v>21.6</v>
      </c>
      <c r="AI43" s="1">
        <v>1368</v>
      </c>
      <c r="AJ43" s="1" t="str">
        <v>-</v>
      </c>
      <c r="AK43" s="1" t="str">
        <v>-</v>
      </c>
      <c r="AL43" s="12">
        <v>0</v>
      </c>
      <c r="AM43" s="12">
        <v>0</v>
      </c>
      <c r="AN43" s="1" t="str">
        <v>-</v>
      </c>
      <c r="AO43" s="1" t="str">
        <v>-</v>
      </c>
      <c r="AP43" s="1" t="str">
        <v>-</v>
      </c>
      <c r="AQ43" s="1">
        <v>123</v>
      </c>
      <c r="AR43" s="1">
        <v>8.6999999999999993</v>
      </c>
      <c r="AS43" s="1">
        <v>1171</v>
      </c>
      <c r="AT43" s="1">
        <v>10.8</v>
      </c>
      <c r="AU43" s="1">
        <v>1368</v>
      </c>
      <c r="AV43" s="1" t="str">
        <v>-</v>
      </c>
      <c r="AW43" s="1" t="str">
        <v>-</v>
      </c>
      <c r="AX43" s="12">
        <v>0</v>
      </c>
      <c r="AY43" s="12">
        <v>0</v>
      </c>
      <c r="AZ43" s="1" t="str">
        <v>-</v>
      </c>
      <c r="BA43" s="1">
        <v>123</v>
      </c>
      <c r="BB43" s="1">
        <v>17.399999999999999</v>
      </c>
      <c r="BC43" s="1">
        <v>1171</v>
      </c>
      <c r="BD43" s="1">
        <v>21.6</v>
      </c>
      <c r="BE43" s="1">
        <v>1368</v>
      </c>
      <c r="BF43" s="1" t="str">
        <v>-</v>
      </c>
      <c r="BG43" s="1" t="str">
        <v>-</v>
      </c>
      <c r="BH43" s="12">
        <v>0</v>
      </c>
      <c r="BI43" s="12">
        <v>0</v>
      </c>
      <c r="BJ43" s="1" t="str">
        <v>-</v>
      </c>
      <c r="BK43" s="1" t="str">
        <v>-</v>
      </c>
      <c r="BL43" s="1" t="str">
        <v>-</v>
      </c>
      <c r="BM43" s="1" t="str">
        <v>-</v>
      </c>
      <c r="BN43" s="1" t="str">
        <v>-</v>
      </c>
      <c r="BO43" s="1" t="str">
        <v>-</v>
      </c>
      <c r="BP43" s="1" t="str">
        <v>-</v>
      </c>
      <c r="BQ43" s="1" t="str">
        <v>-</v>
      </c>
      <c r="BR43" s="12">
        <v>0</v>
      </c>
      <c r="BS43" s="12">
        <v>0</v>
      </c>
      <c r="BT43" s="1" t="str">
        <v>-</v>
      </c>
      <c r="BU43" s="1">
        <v>420</v>
      </c>
      <c r="BV43" s="1">
        <v>1948</v>
      </c>
      <c r="BW43" s="1">
        <v>2620</v>
      </c>
      <c r="BX43" s="1" t="str">
        <v>-</v>
      </c>
      <c r="BY43" s="1" t="str">
        <v>-</v>
      </c>
      <c r="BZ43" s="194">
        <v>0</v>
      </c>
      <c r="CA43" s="194">
        <v>0</v>
      </c>
      <c r="CB43" s="1">
        <v>12</v>
      </c>
      <c r="CC43" s="1">
        <v>12</v>
      </c>
      <c r="CD43" s="12">
        <v>0</v>
      </c>
      <c r="CE43" s="12">
        <v>0</v>
      </c>
      <c r="CF43" s="161">
        <v>0.58520739630184915</v>
      </c>
      <c r="CG43" s="193">
        <v>0.51238257899231421</v>
      </c>
      <c r="CH43" s="193">
        <v>0.5725190839694656</v>
      </c>
      <c r="CI43" s="192">
        <v>0</v>
      </c>
      <c r="CJ43" s="161">
        <v>0.58520739630184915</v>
      </c>
      <c r="CK43" s="193">
        <v>0.51238257899231421</v>
      </c>
      <c r="CL43" s="193">
        <v>0.5725190839694656</v>
      </c>
    </row>
    <row r="44" spans="1:90">
      <c r="A44" s="260" t="str">
        <v>LAB GRUPPEN</v>
      </c>
      <c r="B44" s="11" t="str">
        <v>C68:4</v>
      </c>
      <c r="C44" s="12">
        <v>0</v>
      </c>
      <c r="D44" s="200">
        <v>0</v>
      </c>
      <c r="E44" s="1">
        <v>2</v>
      </c>
      <c r="F44" s="1">
        <v>4</v>
      </c>
      <c r="G44" s="1">
        <v>4</v>
      </c>
      <c r="H44" s="1">
        <v>2</v>
      </c>
      <c r="I44" s="12">
        <v>0</v>
      </c>
      <c r="J44" s="200">
        <v>0</v>
      </c>
      <c r="K44" s="1">
        <v>1200</v>
      </c>
      <c r="L44" s="1">
        <v>1700</v>
      </c>
      <c r="M44" s="1">
        <v>1200</v>
      </c>
      <c r="N44" s="1">
        <v>1600</v>
      </c>
      <c r="O44" s="1">
        <v>3200</v>
      </c>
      <c r="P44" s="12">
        <v>0</v>
      </c>
      <c r="Q44" s="1">
        <v>3400</v>
      </c>
      <c r="R44" s="1">
        <v>2400</v>
      </c>
      <c r="S44" s="12">
        <v>0</v>
      </c>
      <c r="T44" s="200">
        <v>0</v>
      </c>
      <c r="U44" s="1">
        <v>141</v>
      </c>
      <c r="V44" s="1">
        <v>34.6</v>
      </c>
      <c r="W44" s="12">
        <v>0</v>
      </c>
      <c r="X44" s="200">
        <v>0</v>
      </c>
      <c r="Y44" s="1">
        <v>112</v>
      </c>
      <c r="Z44" s="12">
        <v>0</v>
      </c>
      <c r="AA44" s="200">
        <v>0</v>
      </c>
      <c r="AB44" s="1" t="str">
        <v>-</v>
      </c>
      <c r="AC44" s="1" t="str">
        <v>-</v>
      </c>
      <c r="AD44" s="1" t="str">
        <v>-</v>
      </c>
      <c r="AE44" s="1">
        <v>133</v>
      </c>
      <c r="AF44" s="1">
        <v>22.4</v>
      </c>
      <c r="AG44" s="1">
        <v>1578</v>
      </c>
      <c r="AH44" s="1">
        <v>38.799999999999997</v>
      </c>
      <c r="AI44" s="1">
        <v>2697</v>
      </c>
      <c r="AJ44" s="1" t="str">
        <v>-</v>
      </c>
      <c r="AK44" s="1" t="str">
        <v>-</v>
      </c>
      <c r="AL44" s="12">
        <v>0</v>
      </c>
      <c r="AM44" s="12">
        <v>0</v>
      </c>
      <c r="AN44" s="1" t="str">
        <v>-</v>
      </c>
      <c r="AO44" s="1" t="str">
        <v>-</v>
      </c>
      <c r="AP44" s="1" t="str">
        <v>-</v>
      </c>
      <c r="AQ44" s="1">
        <v>133</v>
      </c>
      <c r="AR44" s="1">
        <v>11.2</v>
      </c>
      <c r="AS44" s="1">
        <v>1578</v>
      </c>
      <c r="AT44" s="1">
        <v>19.399999999999999</v>
      </c>
      <c r="AU44" s="1">
        <v>2697</v>
      </c>
      <c r="AV44" s="1" t="str">
        <v>-</v>
      </c>
      <c r="AW44" s="1" t="str">
        <v>-</v>
      </c>
      <c r="AX44" s="12">
        <v>0</v>
      </c>
      <c r="AY44" s="12">
        <v>0</v>
      </c>
      <c r="AZ44" s="1" t="str">
        <v>-</v>
      </c>
      <c r="BA44" s="1">
        <v>133</v>
      </c>
      <c r="BB44" s="1">
        <v>22.4</v>
      </c>
      <c r="BC44" s="1">
        <v>1578</v>
      </c>
      <c r="BD44" s="1">
        <v>38.799999999999997</v>
      </c>
      <c r="BE44" s="1">
        <v>2697</v>
      </c>
      <c r="BF44" s="1" t="str">
        <v>-</v>
      </c>
      <c r="BG44" s="1" t="str">
        <v>-</v>
      </c>
      <c r="BH44" s="12">
        <v>0</v>
      </c>
      <c r="BI44" s="12">
        <v>0</v>
      </c>
      <c r="BJ44" s="1" t="str">
        <v>-</v>
      </c>
      <c r="BK44" s="1" t="str">
        <v>-</v>
      </c>
      <c r="BL44" s="1" t="str">
        <v>-</v>
      </c>
      <c r="BM44" s="1" t="str">
        <v>-</v>
      </c>
      <c r="BN44" s="1" t="str">
        <v>-</v>
      </c>
      <c r="BO44" s="1" t="str">
        <v>-</v>
      </c>
      <c r="BP44" s="1" t="str">
        <v>-</v>
      </c>
      <c r="BQ44" s="1" t="str">
        <v>-</v>
      </c>
      <c r="BR44" s="12">
        <v>0</v>
      </c>
      <c r="BS44" s="12">
        <v>0</v>
      </c>
      <c r="BT44" s="1" t="str">
        <v>-</v>
      </c>
      <c r="BU44" s="1">
        <v>454</v>
      </c>
      <c r="BV44" s="1">
        <v>2484</v>
      </c>
      <c r="BW44" s="1">
        <v>3402</v>
      </c>
      <c r="BX44" s="1" t="str">
        <v>-</v>
      </c>
      <c r="BY44" s="1" t="str">
        <v>-</v>
      </c>
      <c r="BZ44" s="194">
        <v>0</v>
      </c>
      <c r="CA44" s="194">
        <v>0</v>
      </c>
      <c r="CB44" s="1">
        <v>12</v>
      </c>
      <c r="CC44" s="1">
        <v>12</v>
      </c>
      <c r="CD44" s="12">
        <v>0</v>
      </c>
      <c r="CE44" s="12">
        <v>0</v>
      </c>
      <c r="CF44" s="161">
        <v>0.61257763975155277</v>
      </c>
      <c r="CG44" s="193">
        <v>0.53865652724968316</v>
      </c>
      <c r="CH44" s="193">
        <v>0.58823529411764708</v>
      </c>
      <c r="CI44" s="192">
        <v>0</v>
      </c>
      <c r="CJ44" s="161">
        <v>0.61257763975155277</v>
      </c>
      <c r="CK44" s="193">
        <v>0.53865652724968316</v>
      </c>
      <c r="CL44" s="193">
        <v>0.58823529411764708</v>
      </c>
    </row>
    <row r="45" spans="1:90">
      <c r="A45" s="260" t="str">
        <v>LAB GRUPPEN</v>
      </c>
      <c r="B45" s="11" t="str">
        <v>C88:4</v>
      </c>
      <c r="C45" s="12">
        <v>0</v>
      </c>
      <c r="D45" s="200">
        <v>0</v>
      </c>
      <c r="E45" s="1">
        <v>2</v>
      </c>
      <c r="F45" s="1">
        <v>4</v>
      </c>
      <c r="G45" s="1">
        <v>4</v>
      </c>
      <c r="H45" s="1">
        <v>2</v>
      </c>
      <c r="I45" s="12">
        <v>0</v>
      </c>
      <c r="J45" s="200">
        <v>0</v>
      </c>
      <c r="K45" s="1">
        <v>1250</v>
      </c>
      <c r="L45" s="1">
        <v>2100</v>
      </c>
      <c r="M45" s="1" t="str">
        <v>-</v>
      </c>
      <c r="N45" s="1">
        <v>2200</v>
      </c>
      <c r="O45" s="1" t="str">
        <v>-</v>
      </c>
      <c r="P45" s="12">
        <v>0</v>
      </c>
      <c r="Q45" s="1">
        <v>4200</v>
      </c>
      <c r="R45" s="1">
        <v>4600</v>
      </c>
      <c r="S45" s="12">
        <v>0</v>
      </c>
      <c r="T45" s="200">
        <v>0</v>
      </c>
      <c r="U45" s="1">
        <v>141</v>
      </c>
      <c r="V45" s="1">
        <v>50.2</v>
      </c>
      <c r="W45" s="12">
        <v>0</v>
      </c>
      <c r="X45" s="200">
        <v>0</v>
      </c>
      <c r="Y45" s="1">
        <v>112</v>
      </c>
      <c r="Z45" s="12">
        <v>0</v>
      </c>
      <c r="AA45" s="200">
        <v>0</v>
      </c>
      <c r="AB45" s="1" t="str">
        <v>-</v>
      </c>
      <c r="AC45" s="1" t="str">
        <v>-</v>
      </c>
      <c r="AD45" s="1" t="str">
        <v>-</v>
      </c>
      <c r="AE45" s="1">
        <v>139</v>
      </c>
      <c r="AF45" s="1">
        <v>27</v>
      </c>
      <c r="AG45" s="1">
        <v>1914</v>
      </c>
      <c r="AH45" s="1">
        <v>30</v>
      </c>
      <c r="AI45" s="1">
        <v>2127</v>
      </c>
      <c r="AJ45" s="1" t="str">
        <v>-</v>
      </c>
      <c r="AK45" s="1" t="str">
        <v>-</v>
      </c>
      <c r="AL45" s="12">
        <v>0</v>
      </c>
      <c r="AM45" s="12">
        <v>0</v>
      </c>
      <c r="AN45" s="1" t="str">
        <v>-</v>
      </c>
      <c r="AO45" s="1" t="str">
        <v>-</v>
      </c>
      <c r="AP45" s="1" t="str">
        <v>-</v>
      </c>
      <c r="AQ45" s="1">
        <v>139</v>
      </c>
      <c r="AR45" s="1">
        <v>13.5</v>
      </c>
      <c r="AS45" s="1">
        <v>1914</v>
      </c>
      <c r="AT45" s="1">
        <v>16</v>
      </c>
      <c r="AU45" s="1">
        <v>2268</v>
      </c>
      <c r="AV45" s="1" t="str">
        <v>-</v>
      </c>
      <c r="AW45" s="1" t="str">
        <v>-</v>
      </c>
      <c r="AX45" s="12">
        <v>0</v>
      </c>
      <c r="AY45" s="12">
        <v>0</v>
      </c>
      <c r="AZ45" s="1" t="str">
        <v>-</v>
      </c>
      <c r="BA45" s="1">
        <v>139</v>
      </c>
      <c r="BB45" s="1">
        <v>27</v>
      </c>
      <c r="BC45" s="1">
        <v>1914</v>
      </c>
      <c r="BD45" s="1">
        <v>30</v>
      </c>
      <c r="BE45" s="1">
        <v>2127</v>
      </c>
      <c r="BF45" s="1" t="str">
        <v>-</v>
      </c>
      <c r="BG45" s="1" t="str">
        <v>-</v>
      </c>
      <c r="BH45" s="12">
        <v>0</v>
      </c>
      <c r="BI45" s="12">
        <v>0</v>
      </c>
      <c r="BJ45" s="1" t="str">
        <v>-</v>
      </c>
      <c r="BK45" s="1" t="str">
        <v>-</v>
      </c>
      <c r="BL45" s="1" t="str">
        <v>-</v>
      </c>
      <c r="BM45" s="1" t="str">
        <v>-</v>
      </c>
      <c r="BN45" s="1" t="str">
        <v>-</v>
      </c>
      <c r="BO45" s="1" t="str">
        <v>-</v>
      </c>
      <c r="BP45" s="1" t="str">
        <v>-</v>
      </c>
      <c r="BQ45" s="1" t="str">
        <v>-</v>
      </c>
      <c r="BR45" s="12">
        <v>0</v>
      </c>
      <c r="BS45" s="12">
        <v>0</v>
      </c>
      <c r="BT45" s="1" t="str">
        <v>-</v>
      </c>
      <c r="BU45" s="1">
        <v>475</v>
      </c>
      <c r="BV45" s="1">
        <v>2949</v>
      </c>
      <c r="BW45" s="1">
        <v>3263</v>
      </c>
      <c r="BX45" s="1" t="str">
        <v>-</v>
      </c>
      <c r="BY45" s="1" t="str">
        <v>-</v>
      </c>
      <c r="BZ45" s="194">
        <v>0</v>
      </c>
      <c r="CA45" s="194">
        <v>0</v>
      </c>
      <c r="CB45" s="1">
        <v>12</v>
      </c>
      <c r="CC45" s="1">
        <v>12</v>
      </c>
      <c r="CD45" s="12">
        <v>0</v>
      </c>
      <c r="CE45" s="12">
        <v>0</v>
      </c>
      <c r="CF45" s="161">
        <v>0.61642512077294687</v>
      </c>
      <c r="CG45" s="193">
        <v>0.54858934169278994</v>
      </c>
      <c r="CH45" s="193">
        <v>0.59154929577464788</v>
      </c>
      <c r="CI45" s="192">
        <v>0</v>
      </c>
      <c r="CJ45" s="161">
        <v>0.61642512077294687</v>
      </c>
      <c r="CK45" s="193">
        <v>0.54858934169278994</v>
      </c>
      <c r="CL45" s="193">
        <v>0.59154929577464788</v>
      </c>
    </row>
    <row r="46" spans="1:90">
      <c r="A46" s="260" t="str">
        <v>LAB GRUPPEN</v>
      </c>
      <c r="B46" s="11" t="str">
        <v>FP 2400Q</v>
      </c>
      <c r="C46" s="12">
        <v>0</v>
      </c>
      <c r="D46" s="200">
        <v>0</v>
      </c>
      <c r="E46" s="1">
        <v>2</v>
      </c>
      <c r="F46" s="1">
        <v>4</v>
      </c>
      <c r="G46" s="1" t="str">
        <v>-</v>
      </c>
      <c r="H46" s="1" t="str">
        <v>-</v>
      </c>
      <c r="I46" s="12">
        <v>0</v>
      </c>
      <c r="J46" s="200">
        <v>0</v>
      </c>
      <c r="K46" s="1">
        <v>370</v>
      </c>
      <c r="L46" s="1">
        <v>700</v>
      </c>
      <c r="M46" s="1" t="str">
        <v>-</v>
      </c>
      <c r="N46" s="1" t="str">
        <v>-</v>
      </c>
      <c r="O46" s="1" t="str">
        <v>-</v>
      </c>
      <c r="P46" s="12">
        <v>0</v>
      </c>
      <c r="Q46" s="1">
        <v>1200</v>
      </c>
      <c r="R46" s="1">
        <v>1000</v>
      </c>
      <c r="S46" s="12">
        <v>0</v>
      </c>
      <c r="T46" s="200">
        <v>0</v>
      </c>
      <c r="U46" s="1">
        <v>81</v>
      </c>
      <c r="V46" s="1" t="str">
        <v>-</v>
      </c>
      <c r="W46" s="12">
        <v>0</v>
      </c>
      <c r="X46" s="200" t="str">
        <v xml:space="preserve"> </v>
      </c>
      <c r="Y46" s="1">
        <v>107</v>
      </c>
      <c r="Z46" s="12">
        <v>0</v>
      </c>
      <c r="AA46" s="200">
        <v>0</v>
      </c>
      <c r="AB46" s="1" t="str">
        <v>-</v>
      </c>
      <c r="AC46" s="1" t="str">
        <v>-</v>
      </c>
      <c r="AD46" s="1">
        <v>2.8</v>
      </c>
      <c r="AE46" s="1">
        <v>175</v>
      </c>
      <c r="AF46" s="1">
        <v>20</v>
      </c>
      <c r="AG46" s="1">
        <v>840</v>
      </c>
      <c r="AH46" s="1" t="str">
        <v>-</v>
      </c>
      <c r="AI46" s="1" t="str">
        <v>-</v>
      </c>
      <c r="AJ46" s="1">
        <v>30</v>
      </c>
      <c r="AK46" s="1">
        <v>1325</v>
      </c>
      <c r="AL46" s="12">
        <v>0</v>
      </c>
      <c r="AM46" s="12">
        <v>0</v>
      </c>
      <c r="AN46" s="1" t="str">
        <v>-</v>
      </c>
      <c r="AO46" s="1" t="str">
        <v>-</v>
      </c>
      <c r="AP46" s="1">
        <v>1.4</v>
      </c>
      <c r="AQ46" s="1">
        <v>175</v>
      </c>
      <c r="AR46" s="1">
        <v>10</v>
      </c>
      <c r="AS46" s="1">
        <v>840</v>
      </c>
      <c r="AT46" s="1" t="str">
        <v>-</v>
      </c>
      <c r="AU46" s="1" t="str">
        <v>-</v>
      </c>
      <c r="AV46" s="1">
        <v>15</v>
      </c>
      <c r="AW46" s="1">
        <v>1325</v>
      </c>
      <c r="AX46" s="12">
        <v>0</v>
      </c>
      <c r="AY46" s="12">
        <v>0</v>
      </c>
      <c r="AZ46" s="1">
        <v>2.8</v>
      </c>
      <c r="BA46" s="1">
        <v>175</v>
      </c>
      <c r="BB46" s="1">
        <v>20</v>
      </c>
      <c r="BC46" s="1">
        <v>840</v>
      </c>
      <c r="BD46" s="1" t="str">
        <v>-</v>
      </c>
      <c r="BE46" s="1" t="str">
        <v>-</v>
      </c>
      <c r="BF46" s="1">
        <v>30</v>
      </c>
      <c r="BG46" s="1">
        <v>1325</v>
      </c>
      <c r="BH46" s="12">
        <v>0</v>
      </c>
      <c r="BI46" s="12">
        <v>0</v>
      </c>
      <c r="BJ46" s="1" t="str">
        <v>-</v>
      </c>
      <c r="BK46" s="1" t="str">
        <v>-</v>
      </c>
      <c r="BL46" s="1" t="str">
        <v>-</v>
      </c>
      <c r="BM46" s="1" t="str">
        <v>-</v>
      </c>
      <c r="BN46" s="1" t="str">
        <v>-</v>
      </c>
      <c r="BO46" s="1" t="str">
        <v>-</v>
      </c>
      <c r="BP46" s="1" t="str">
        <v>-</v>
      </c>
      <c r="BQ46" s="1" t="str">
        <v>-</v>
      </c>
      <c r="BR46" s="12">
        <v>0</v>
      </c>
      <c r="BS46" s="12">
        <v>0</v>
      </c>
      <c r="BT46" s="1">
        <v>2790</v>
      </c>
      <c r="BU46" s="1" t="str">
        <v>-</v>
      </c>
      <c r="BV46" s="1">
        <v>2220</v>
      </c>
      <c r="BW46" s="1" t="str">
        <v>-</v>
      </c>
      <c r="BX46" s="1">
        <v>2790</v>
      </c>
      <c r="BY46" s="1" t="str">
        <v>-</v>
      </c>
      <c r="BZ46" s="194">
        <v>0</v>
      </c>
      <c r="CA46" s="194">
        <v>0</v>
      </c>
      <c r="CB46" s="1">
        <v>8.6</v>
      </c>
      <c r="CC46" s="1">
        <v>8.6</v>
      </c>
      <c r="CD46" s="12">
        <v>0</v>
      </c>
      <c r="CE46" s="12">
        <v>0</v>
      </c>
      <c r="CF46" s="161">
        <v>0.36521739130434783</v>
      </c>
      <c r="CG46" s="193">
        <v>0.41666666666666669</v>
      </c>
      <c r="CH46" s="193">
        <v>0.52631578947368418</v>
      </c>
      <c r="CI46" s="192">
        <v>0</v>
      </c>
      <c r="CJ46" s="161">
        <v>0.36521739130434783</v>
      </c>
      <c r="CK46" s="193">
        <v>0.41666666666666669</v>
      </c>
      <c r="CL46" s="193">
        <v>0.52631578947368418</v>
      </c>
    </row>
    <row r="47" spans="1:90">
      <c r="A47" s="260" t="str">
        <v>LAB GRUPPEN</v>
      </c>
      <c r="B47" s="11" t="str">
        <v>FP 3400</v>
      </c>
      <c r="C47" s="12">
        <v>0</v>
      </c>
      <c r="D47" s="200">
        <v>0</v>
      </c>
      <c r="E47" s="1">
        <v>2</v>
      </c>
      <c r="F47" s="1">
        <v>2</v>
      </c>
      <c r="G47" s="1" t="str">
        <v>-</v>
      </c>
      <c r="H47" s="1" t="str">
        <v>-</v>
      </c>
      <c r="I47" s="12">
        <v>0</v>
      </c>
      <c r="J47" s="200">
        <v>0</v>
      </c>
      <c r="K47" s="1">
        <v>1100</v>
      </c>
      <c r="L47" s="1">
        <v>1500</v>
      </c>
      <c r="M47" s="1">
        <v>1700</v>
      </c>
      <c r="N47" s="1" t="str">
        <v>-</v>
      </c>
      <c r="O47" s="1" t="str">
        <v>-</v>
      </c>
      <c r="P47" s="12">
        <v>0</v>
      </c>
      <c r="Q47" s="1">
        <v>3000</v>
      </c>
      <c r="R47" s="1">
        <v>3100</v>
      </c>
      <c r="S47" s="12">
        <v>0</v>
      </c>
      <c r="T47" s="200">
        <v>0</v>
      </c>
      <c r="U47" s="1">
        <v>132</v>
      </c>
      <c r="V47" s="1" t="str">
        <v>-</v>
      </c>
      <c r="W47" s="12">
        <v>0</v>
      </c>
      <c r="X47" s="200">
        <v>0</v>
      </c>
      <c r="Y47" s="1">
        <v>110</v>
      </c>
      <c r="Z47" s="12">
        <v>0</v>
      </c>
      <c r="AA47" s="200">
        <v>0</v>
      </c>
      <c r="AB47" s="1" t="str">
        <v>-</v>
      </c>
      <c r="AC47" s="1" t="str">
        <v>-</v>
      </c>
      <c r="AD47" s="1">
        <v>2</v>
      </c>
      <c r="AE47" s="1">
        <v>115</v>
      </c>
      <c r="AF47" s="1">
        <v>10</v>
      </c>
      <c r="AG47" s="1">
        <v>685</v>
      </c>
      <c r="AH47" s="1" t="str">
        <v>-</v>
      </c>
      <c r="AI47" s="1" t="str">
        <v>-</v>
      </c>
      <c r="AJ47" s="1">
        <v>22</v>
      </c>
      <c r="AK47" s="1">
        <v>1440</v>
      </c>
      <c r="AL47" s="12">
        <v>0</v>
      </c>
      <c r="AM47" s="12">
        <v>0</v>
      </c>
      <c r="AN47" s="1" t="str">
        <v>-</v>
      </c>
      <c r="AO47" s="1" t="str">
        <v>-</v>
      </c>
      <c r="AP47" s="1">
        <v>1</v>
      </c>
      <c r="AQ47" s="1">
        <v>1158</v>
      </c>
      <c r="AR47" s="1">
        <v>5</v>
      </c>
      <c r="AS47" s="1">
        <v>685</v>
      </c>
      <c r="AT47" s="1" t="str">
        <v>-</v>
      </c>
      <c r="AU47" s="1" t="str">
        <v>-</v>
      </c>
      <c r="AV47" s="1">
        <v>11</v>
      </c>
      <c r="AW47" s="1">
        <v>1440</v>
      </c>
      <c r="AX47" s="12">
        <v>0</v>
      </c>
      <c r="AY47" s="12">
        <v>0</v>
      </c>
      <c r="AZ47" s="1">
        <v>2</v>
      </c>
      <c r="BA47" s="1">
        <v>115</v>
      </c>
      <c r="BB47" s="1">
        <v>10</v>
      </c>
      <c r="BC47" s="1">
        <v>685</v>
      </c>
      <c r="BD47" s="1" t="str">
        <v>-</v>
      </c>
      <c r="BE47" s="1" t="str">
        <v>-</v>
      </c>
      <c r="BF47" s="1">
        <v>22</v>
      </c>
      <c r="BG47" s="1">
        <v>1440</v>
      </c>
      <c r="BH47" s="12">
        <v>0</v>
      </c>
      <c r="BI47" s="12">
        <v>0</v>
      </c>
      <c r="BJ47" s="1" t="str">
        <v>-</v>
      </c>
      <c r="BK47" s="1" t="str">
        <v>-</v>
      </c>
      <c r="BL47" s="1" t="str">
        <v>-</v>
      </c>
      <c r="BM47" s="1" t="str">
        <v>-</v>
      </c>
      <c r="BN47" s="1" t="str">
        <v>-</v>
      </c>
      <c r="BO47" s="1" t="str">
        <v>-</v>
      </c>
      <c r="BP47" s="1" t="str">
        <v>-</v>
      </c>
      <c r="BQ47" s="1" t="str">
        <v>-</v>
      </c>
      <c r="BR47" s="12">
        <v>0</v>
      </c>
      <c r="BS47" s="12">
        <v>0</v>
      </c>
      <c r="BT47" s="1">
        <v>1500</v>
      </c>
      <c r="BU47" s="1" t="str">
        <v>-</v>
      </c>
      <c r="BV47" s="1">
        <v>1060</v>
      </c>
      <c r="BW47" s="1" t="str">
        <v>-</v>
      </c>
      <c r="BX47" s="1">
        <v>1500</v>
      </c>
      <c r="BY47" s="1" t="str">
        <v>-</v>
      </c>
      <c r="BZ47" s="194">
        <v>0</v>
      </c>
      <c r="CA47" s="194">
        <v>0</v>
      </c>
      <c r="CB47" s="1">
        <v>10</v>
      </c>
      <c r="CC47" s="1">
        <v>10</v>
      </c>
      <c r="CD47" s="12">
        <v>0</v>
      </c>
      <c r="CE47" s="12">
        <v>0</v>
      </c>
      <c r="CF47" s="161">
        <v>0.59565217391304348</v>
      </c>
      <c r="CG47" s="193">
        <v>0.54744525547445255</v>
      </c>
      <c r="CH47" s="193">
        <v>0.65789473684210531</v>
      </c>
      <c r="CI47" s="192">
        <v>0</v>
      </c>
      <c r="CJ47" s="161">
        <v>0.59565217391304348</v>
      </c>
      <c r="CK47" s="193">
        <v>0.54744525547445255</v>
      </c>
      <c r="CL47" s="193" t="str">
        <v>error</v>
      </c>
    </row>
    <row r="48" spans="1:90">
      <c r="A48" s="260" t="str">
        <v>LAB GRUPPEN</v>
      </c>
      <c r="B48" s="11" t="str">
        <v>FP 6400</v>
      </c>
      <c r="C48" s="12">
        <v>0</v>
      </c>
      <c r="D48" s="200">
        <v>0</v>
      </c>
      <c r="E48" s="1">
        <v>2</v>
      </c>
      <c r="F48" s="1">
        <v>2</v>
      </c>
      <c r="G48" s="1" t="str">
        <v>-</v>
      </c>
      <c r="H48" s="1" t="str">
        <v>-</v>
      </c>
      <c r="I48" s="12">
        <v>0</v>
      </c>
      <c r="J48" s="200">
        <v>0</v>
      </c>
      <c r="K48" s="1">
        <v>1300</v>
      </c>
      <c r="L48" s="1">
        <v>2300</v>
      </c>
      <c r="M48" s="1">
        <v>2900</v>
      </c>
      <c r="N48" s="1" t="str">
        <v>-</v>
      </c>
      <c r="O48" s="1" t="str">
        <v>-</v>
      </c>
      <c r="P48" s="12">
        <v>0</v>
      </c>
      <c r="Q48" s="1">
        <v>4600</v>
      </c>
      <c r="R48" s="1">
        <v>5800</v>
      </c>
      <c r="S48" s="12">
        <v>0</v>
      </c>
      <c r="T48" s="200">
        <v>0</v>
      </c>
      <c r="U48" s="1">
        <v>149</v>
      </c>
      <c r="V48" s="1" t="str">
        <v>-</v>
      </c>
      <c r="W48" s="12">
        <v>0</v>
      </c>
      <c r="X48" s="200">
        <v>0</v>
      </c>
      <c r="Y48" s="1">
        <v>110</v>
      </c>
      <c r="Z48" s="12">
        <v>0</v>
      </c>
      <c r="AA48" s="200">
        <v>0</v>
      </c>
      <c r="AB48" s="1" t="str">
        <v>-</v>
      </c>
      <c r="AC48" s="1" t="str">
        <v>-</v>
      </c>
      <c r="AD48" s="1">
        <v>1.9</v>
      </c>
      <c r="AE48" s="1">
        <v>105</v>
      </c>
      <c r="AF48" s="1">
        <v>12</v>
      </c>
      <c r="AG48" s="1">
        <v>900</v>
      </c>
      <c r="AH48" s="1" t="str">
        <v>-</v>
      </c>
      <c r="AI48" s="1" t="str">
        <v>-</v>
      </c>
      <c r="AJ48" s="1">
        <v>28</v>
      </c>
      <c r="AK48" s="1">
        <v>1975</v>
      </c>
      <c r="AL48" s="12">
        <v>0</v>
      </c>
      <c r="AM48" s="12">
        <v>0</v>
      </c>
      <c r="AN48" s="1" t="str">
        <v>-</v>
      </c>
      <c r="AO48" s="1" t="str">
        <v>-</v>
      </c>
      <c r="AP48" s="1">
        <v>1</v>
      </c>
      <c r="AQ48" s="1">
        <v>105</v>
      </c>
      <c r="AR48" s="1">
        <v>6</v>
      </c>
      <c r="AS48" s="1">
        <v>900</v>
      </c>
      <c r="AT48" s="1" t="str">
        <v>-</v>
      </c>
      <c r="AU48" s="1" t="str">
        <v>-</v>
      </c>
      <c r="AV48" s="1">
        <v>14</v>
      </c>
      <c r="AW48" s="1">
        <v>1975</v>
      </c>
      <c r="AX48" s="12">
        <v>0</v>
      </c>
      <c r="AY48" s="12">
        <v>0</v>
      </c>
      <c r="AZ48" s="1">
        <v>1.9</v>
      </c>
      <c r="BA48" s="1">
        <v>105</v>
      </c>
      <c r="BB48" s="1">
        <v>12</v>
      </c>
      <c r="BC48" s="1">
        <v>900</v>
      </c>
      <c r="BD48" s="1" t="str">
        <v>-</v>
      </c>
      <c r="BE48" s="1" t="str">
        <v>-</v>
      </c>
      <c r="BF48" s="1">
        <v>28</v>
      </c>
      <c r="BG48" s="1">
        <v>1975</v>
      </c>
      <c r="BH48" s="12">
        <v>0</v>
      </c>
      <c r="BI48" s="12">
        <v>0</v>
      </c>
      <c r="BJ48" s="1" t="str">
        <v>-</v>
      </c>
      <c r="BK48" s="1" t="str">
        <v>-</v>
      </c>
      <c r="BL48" s="1" t="str">
        <v>-</v>
      </c>
      <c r="BM48" s="1" t="str">
        <v>-</v>
      </c>
      <c r="BN48" s="1" t="str">
        <v>-</v>
      </c>
      <c r="BO48" s="1" t="str">
        <v>-</v>
      </c>
      <c r="BP48" s="1" t="str">
        <v>-</v>
      </c>
      <c r="BQ48" s="1" t="str">
        <v>-</v>
      </c>
      <c r="BR48" s="12">
        <v>0</v>
      </c>
      <c r="BS48" s="12">
        <v>0</v>
      </c>
      <c r="BT48" s="1">
        <v>1510</v>
      </c>
      <c r="BU48" s="1" t="str">
        <v>-</v>
      </c>
      <c r="BV48" s="1">
        <v>1110</v>
      </c>
      <c r="BW48" s="1" t="str">
        <v>-</v>
      </c>
      <c r="BX48" s="1">
        <v>1510</v>
      </c>
      <c r="BY48" s="1" t="str">
        <v>-</v>
      </c>
      <c r="BZ48" s="194">
        <v>0</v>
      </c>
      <c r="CA48" s="194">
        <v>0</v>
      </c>
      <c r="CB48" s="1">
        <v>10</v>
      </c>
      <c r="CC48" s="1">
        <v>10</v>
      </c>
      <c r="CD48" s="12">
        <v>0</v>
      </c>
      <c r="CE48" s="12">
        <v>0</v>
      </c>
      <c r="CF48" s="161">
        <v>0.65217391304347827</v>
      </c>
      <c r="CG48" s="193">
        <v>0.63888888888888884</v>
      </c>
      <c r="CH48" s="193">
        <v>0.72327044025157228</v>
      </c>
      <c r="CI48" s="192">
        <v>0</v>
      </c>
      <c r="CJ48" s="161">
        <v>0.65217391304347827</v>
      </c>
      <c r="CK48" s="193">
        <v>0.63888888888888884</v>
      </c>
      <c r="CL48" s="193">
        <v>0.72327044025157228</v>
      </c>
    </row>
    <row r="49" spans="1:90">
      <c r="A49" s="260" t="str">
        <v>LAB GRUPPEN</v>
      </c>
      <c r="B49" s="11" t="str">
        <v>FP 4000</v>
      </c>
      <c r="C49" s="12">
        <v>0</v>
      </c>
      <c r="D49" s="200">
        <v>0</v>
      </c>
      <c r="E49" s="1">
        <v>2</v>
      </c>
      <c r="F49" s="1">
        <v>2</v>
      </c>
      <c r="G49" s="1" t="str">
        <v>-</v>
      </c>
      <c r="H49" s="1" t="str">
        <v>-</v>
      </c>
      <c r="I49" s="12">
        <v>0</v>
      </c>
      <c r="J49" s="200">
        <v>0</v>
      </c>
      <c r="K49" s="1">
        <v>800</v>
      </c>
      <c r="L49" s="1">
        <v>1600</v>
      </c>
      <c r="M49" s="1">
        <v>2000</v>
      </c>
      <c r="N49" s="1" t="str">
        <v>-</v>
      </c>
      <c r="O49" s="1" t="str">
        <v>-</v>
      </c>
      <c r="P49" s="12">
        <v>0</v>
      </c>
      <c r="Q49" s="1">
        <v>3200</v>
      </c>
      <c r="R49" s="1">
        <v>4000</v>
      </c>
      <c r="S49" s="12">
        <v>0</v>
      </c>
      <c r="T49" s="200">
        <v>0</v>
      </c>
      <c r="U49" s="1">
        <v>121</v>
      </c>
      <c r="V49" s="1">
        <v>50</v>
      </c>
      <c r="W49" s="12">
        <v>0</v>
      </c>
      <c r="X49" s="200">
        <v>0</v>
      </c>
      <c r="Y49" s="1">
        <v>112</v>
      </c>
      <c r="Z49" s="12">
        <v>0</v>
      </c>
      <c r="AA49" s="200">
        <v>0</v>
      </c>
      <c r="AB49" s="1" t="str">
        <v>-</v>
      </c>
      <c r="AC49" s="1" t="str">
        <v>-</v>
      </c>
      <c r="AD49" s="1">
        <v>0.8</v>
      </c>
      <c r="AE49" s="1">
        <v>87</v>
      </c>
      <c r="AF49" s="1">
        <v>10.7</v>
      </c>
      <c r="AG49" s="1">
        <v>782</v>
      </c>
      <c r="AH49" s="1" t="str">
        <v>-</v>
      </c>
      <c r="AI49" s="1" t="str">
        <v>-</v>
      </c>
      <c r="AJ49" s="1">
        <v>21.7</v>
      </c>
      <c r="AK49" s="1">
        <v>1681</v>
      </c>
      <c r="AL49" s="12">
        <v>0</v>
      </c>
      <c r="AM49" s="12">
        <v>0</v>
      </c>
      <c r="AN49" s="1" t="str">
        <v>-</v>
      </c>
      <c r="AO49" s="1" t="str">
        <v>-</v>
      </c>
      <c r="AP49" s="1">
        <v>0.8</v>
      </c>
      <c r="AQ49" s="1">
        <v>87</v>
      </c>
      <c r="AR49" s="1">
        <v>5.6</v>
      </c>
      <c r="AS49" s="1">
        <v>782</v>
      </c>
      <c r="AT49" s="1" t="str">
        <v>-</v>
      </c>
      <c r="AU49" s="1" t="str">
        <v>-</v>
      </c>
      <c r="AV49" s="1">
        <v>11.3</v>
      </c>
      <c r="AW49" s="1">
        <v>1681</v>
      </c>
      <c r="AX49" s="12">
        <v>0</v>
      </c>
      <c r="AY49" s="12">
        <v>0</v>
      </c>
      <c r="AZ49" s="1">
        <v>0.8</v>
      </c>
      <c r="BA49" s="1">
        <v>87</v>
      </c>
      <c r="BB49" s="1">
        <v>10.7</v>
      </c>
      <c r="BC49" s="1">
        <v>782</v>
      </c>
      <c r="BD49" s="1" t="str">
        <v>-</v>
      </c>
      <c r="BE49" s="1" t="str">
        <v>-</v>
      </c>
      <c r="BF49" s="1">
        <v>21.7</v>
      </c>
      <c r="BG49" s="1">
        <v>1681</v>
      </c>
      <c r="BH49" s="12">
        <v>0</v>
      </c>
      <c r="BI49" s="12">
        <v>0</v>
      </c>
      <c r="BJ49" s="1" t="str">
        <v>-</v>
      </c>
      <c r="BK49" s="1" t="str">
        <v>-</v>
      </c>
      <c r="BL49" s="1" t="str">
        <v>-</v>
      </c>
      <c r="BM49" s="1" t="str">
        <v>-</v>
      </c>
      <c r="BN49" s="1" t="str">
        <v>-</v>
      </c>
      <c r="BO49" s="1" t="str">
        <v>-</v>
      </c>
      <c r="BP49" s="1" t="str">
        <v>-</v>
      </c>
      <c r="BQ49" s="1" t="str">
        <v>-</v>
      </c>
      <c r="BR49" s="12">
        <v>0</v>
      </c>
      <c r="BS49" s="12">
        <v>0</v>
      </c>
      <c r="BT49" s="1">
        <v>2098</v>
      </c>
      <c r="BU49" s="1">
        <v>298</v>
      </c>
      <c r="BV49" s="1">
        <v>1305</v>
      </c>
      <c r="BW49" s="1" t="str">
        <v>-</v>
      </c>
      <c r="BX49" s="1">
        <v>2098</v>
      </c>
      <c r="BY49" s="1" t="str">
        <v>-</v>
      </c>
      <c r="BZ49" s="194">
        <v>0</v>
      </c>
      <c r="CA49" s="194">
        <v>0</v>
      </c>
      <c r="CB49" s="1">
        <v>12</v>
      </c>
      <c r="CC49" s="1">
        <v>12</v>
      </c>
      <c r="CD49" s="12">
        <v>0</v>
      </c>
      <c r="CE49" s="12">
        <v>0</v>
      </c>
      <c r="CF49" s="161">
        <v>0.63551401869158874</v>
      </c>
      <c r="CG49" s="193">
        <v>0.51150895140664965</v>
      </c>
      <c r="CH49" s="193">
        <v>0.57553956834532372</v>
      </c>
      <c r="CI49" s="192">
        <v>0</v>
      </c>
      <c r="CJ49" s="161">
        <v>0.6071428571428571</v>
      </c>
      <c r="CK49" s="193">
        <v>0.51150895140664965</v>
      </c>
      <c r="CL49" s="193">
        <v>0.57553956834532372</v>
      </c>
    </row>
    <row r="50" spans="1:90">
      <c r="A50" s="260" t="str">
        <v>LAB GRUPPEN</v>
      </c>
      <c r="B50" s="11" t="str">
        <v>FP 6000Q</v>
      </c>
      <c r="C50" s="12">
        <v>0</v>
      </c>
      <c r="D50" s="200">
        <v>0</v>
      </c>
      <c r="E50" s="1">
        <v>2</v>
      </c>
      <c r="F50" s="1">
        <v>4</v>
      </c>
      <c r="G50" s="1" t="str">
        <v>-</v>
      </c>
      <c r="H50" s="1" t="str">
        <v>-</v>
      </c>
      <c r="I50" s="12">
        <v>0</v>
      </c>
      <c r="J50" s="200">
        <v>0</v>
      </c>
      <c r="K50" s="1">
        <v>625</v>
      </c>
      <c r="L50" s="1">
        <v>1250</v>
      </c>
      <c r="M50" s="1">
        <v>1500</v>
      </c>
      <c r="N50" s="1" t="str">
        <v>-</v>
      </c>
      <c r="O50" s="1" t="str">
        <v>-</v>
      </c>
      <c r="P50" s="12">
        <v>0</v>
      </c>
      <c r="Q50" s="1">
        <v>2500</v>
      </c>
      <c r="R50" s="1">
        <v>3000</v>
      </c>
      <c r="S50" s="12">
        <v>0</v>
      </c>
      <c r="T50" s="200">
        <v>0</v>
      </c>
      <c r="U50" s="1">
        <v>101</v>
      </c>
      <c r="V50" s="1">
        <v>38</v>
      </c>
      <c r="W50" s="12">
        <v>0</v>
      </c>
      <c r="X50" s="200">
        <v>0</v>
      </c>
      <c r="Y50" s="1">
        <v>112</v>
      </c>
      <c r="Z50" s="12">
        <v>0</v>
      </c>
      <c r="AA50" s="200">
        <v>0</v>
      </c>
      <c r="AB50" s="1" t="str">
        <v>-</v>
      </c>
      <c r="AC50" s="1" t="str">
        <v>-</v>
      </c>
      <c r="AD50" s="1" t="str">
        <v>-</v>
      </c>
      <c r="AE50" s="1">
        <v>134</v>
      </c>
      <c r="AF50" s="1">
        <v>17.3</v>
      </c>
      <c r="AG50" s="1">
        <v>1215</v>
      </c>
      <c r="AH50" s="1" t="str">
        <v>-</v>
      </c>
      <c r="AI50" s="1" t="str">
        <v>-</v>
      </c>
      <c r="AJ50" s="1">
        <v>30</v>
      </c>
      <c r="AK50" s="1">
        <v>2249</v>
      </c>
      <c r="AL50" s="12">
        <v>0</v>
      </c>
      <c r="AM50" s="12">
        <v>0</v>
      </c>
      <c r="AN50" s="1" t="str">
        <v>-</v>
      </c>
      <c r="AO50" s="1" t="str">
        <v>-</v>
      </c>
      <c r="AP50" s="1" t="str">
        <v>-</v>
      </c>
      <c r="AQ50" s="1">
        <v>134</v>
      </c>
      <c r="AR50" s="1">
        <v>9</v>
      </c>
      <c r="AS50" s="1">
        <v>1215</v>
      </c>
      <c r="AT50" s="1" t="str">
        <v>-</v>
      </c>
      <c r="AU50" s="1" t="str">
        <v>-</v>
      </c>
      <c r="AV50" s="1">
        <v>16</v>
      </c>
      <c r="AW50" s="1">
        <v>2305</v>
      </c>
      <c r="AX50" s="12">
        <v>0</v>
      </c>
      <c r="AY50" s="12">
        <v>0</v>
      </c>
      <c r="AZ50" s="1" t="str">
        <v>-</v>
      </c>
      <c r="BA50" s="1">
        <v>134</v>
      </c>
      <c r="BB50" s="1">
        <v>17.3</v>
      </c>
      <c r="BC50" s="1">
        <v>1215</v>
      </c>
      <c r="BD50" s="1" t="str">
        <v>-</v>
      </c>
      <c r="BE50" s="1" t="str">
        <v>-</v>
      </c>
      <c r="BF50" s="1">
        <v>30</v>
      </c>
      <c r="BG50" s="1">
        <v>2249</v>
      </c>
      <c r="BH50" s="12">
        <v>0</v>
      </c>
      <c r="BI50" s="12">
        <v>0</v>
      </c>
      <c r="BJ50" s="1" t="str">
        <v>-</v>
      </c>
      <c r="BK50" s="1" t="str">
        <v>-</v>
      </c>
      <c r="BL50" s="1" t="str">
        <v>-</v>
      </c>
      <c r="BM50" s="1" t="str">
        <v>-</v>
      </c>
      <c r="BN50" s="1" t="str">
        <v>-</v>
      </c>
      <c r="BO50" s="1" t="str">
        <v>-</v>
      </c>
      <c r="BP50" s="1" t="str">
        <v>-</v>
      </c>
      <c r="BQ50" s="1" t="str">
        <v>-</v>
      </c>
      <c r="BR50" s="12">
        <v>0</v>
      </c>
      <c r="BS50" s="12">
        <v>0</v>
      </c>
      <c r="BT50" s="1">
        <v>3261</v>
      </c>
      <c r="BU50" s="1">
        <v>465</v>
      </c>
      <c r="BV50" s="1">
        <v>2015</v>
      </c>
      <c r="BW50" s="1" t="str">
        <v>-</v>
      </c>
      <c r="BX50" s="1">
        <v>3261</v>
      </c>
      <c r="BY50" s="1" t="str">
        <v>-</v>
      </c>
      <c r="BZ50" s="194">
        <v>0</v>
      </c>
      <c r="CA50" s="194">
        <v>0</v>
      </c>
      <c r="CB50" s="1">
        <v>12</v>
      </c>
      <c r="CC50" s="1">
        <v>12</v>
      </c>
      <c r="CD50" s="12">
        <v>0</v>
      </c>
      <c r="CE50" s="12">
        <v>0</v>
      </c>
      <c r="CF50" s="161">
        <v>0.61070620758984673</v>
      </c>
      <c r="CG50" s="193">
        <v>0.51440329218106995</v>
      </c>
      <c r="CH50" s="193">
        <v>0.57816836262719706</v>
      </c>
      <c r="CI50" s="192">
        <v>0</v>
      </c>
      <c r="CJ50" s="161">
        <v>0.58695652173913049</v>
      </c>
      <c r="CK50" s="193">
        <v>0.51440329218106995</v>
      </c>
      <c r="CL50" s="193">
        <v>0.57816836262719706</v>
      </c>
    </row>
    <row r="51" spans="1:90">
      <c r="A51" s="260" t="str">
        <v>LAB GRUPPEN</v>
      </c>
      <c r="B51" s="11" t="str">
        <v>FP 7000</v>
      </c>
      <c r="C51" s="12">
        <v>0</v>
      </c>
      <c r="D51" s="200">
        <v>0</v>
      </c>
      <c r="E51" s="1">
        <v>2</v>
      </c>
      <c r="F51" s="1">
        <v>2</v>
      </c>
      <c r="G51" s="1" t="str">
        <v>-</v>
      </c>
      <c r="H51" s="1" t="str">
        <v>-</v>
      </c>
      <c r="I51" s="12">
        <v>0</v>
      </c>
      <c r="J51" s="200">
        <v>0</v>
      </c>
      <c r="K51" s="1">
        <v>1450</v>
      </c>
      <c r="L51" s="1">
        <v>2800</v>
      </c>
      <c r="M51" s="1">
        <v>3500</v>
      </c>
      <c r="N51" s="1" t="str">
        <v>-</v>
      </c>
      <c r="O51" s="1" t="str">
        <v>-</v>
      </c>
      <c r="P51" s="12">
        <v>0</v>
      </c>
      <c r="Q51" s="1">
        <v>5600</v>
      </c>
      <c r="R51" s="1">
        <v>7000</v>
      </c>
      <c r="S51" s="12">
        <v>0</v>
      </c>
      <c r="T51" s="200">
        <v>0</v>
      </c>
      <c r="U51" s="1">
        <v>155</v>
      </c>
      <c r="V51" s="1">
        <v>59</v>
      </c>
      <c r="W51" s="12">
        <v>0</v>
      </c>
      <c r="X51" s="200">
        <v>0</v>
      </c>
      <c r="Y51" s="1">
        <v>112</v>
      </c>
      <c r="Z51" s="12">
        <v>0</v>
      </c>
      <c r="AA51" s="200">
        <v>0</v>
      </c>
      <c r="AB51" s="1" t="str">
        <v>-</v>
      </c>
      <c r="AC51" s="1" t="str">
        <v>-</v>
      </c>
      <c r="AD51" s="1" t="str">
        <v>-</v>
      </c>
      <c r="AE51" s="1">
        <v>92</v>
      </c>
      <c r="AF51" s="1">
        <v>16.8</v>
      </c>
      <c r="AG51" s="1">
        <v>1176</v>
      </c>
      <c r="AH51" s="1" t="str">
        <v>-</v>
      </c>
      <c r="AI51" s="1" t="str">
        <v>-</v>
      </c>
      <c r="AJ51" s="1">
        <v>30</v>
      </c>
      <c r="AK51" s="1">
        <v>2134</v>
      </c>
      <c r="AL51" s="12">
        <v>0</v>
      </c>
      <c r="AM51" s="12">
        <v>0</v>
      </c>
      <c r="AN51" s="1" t="str">
        <v>-</v>
      </c>
      <c r="AO51" s="1" t="str">
        <v>-</v>
      </c>
      <c r="AP51" s="1" t="str">
        <v>-</v>
      </c>
      <c r="AQ51" s="1">
        <v>92</v>
      </c>
      <c r="AR51" s="1">
        <v>8.6999999999999993</v>
      </c>
      <c r="AS51" s="1">
        <v>1176</v>
      </c>
      <c r="AT51" s="1" t="str">
        <v>-</v>
      </c>
      <c r="AU51" s="1" t="str">
        <v>-</v>
      </c>
      <c r="AV51" s="1">
        <v>16</v>
      </c>
      <c r="AW51" s="1">
        <v>2183</v>
      </c>
      <c r="AX51" s="12">
        <v>0</v>
      </c>
      <c r="AY51" s="12">
        <v>0</v>
      </c>
      <c r="AZ51" s="1" t="str">
        <v>-</v>
      </c>
      <c r="BA51" s="1">
        <v>92</v>
      </c>
      <c r="BB51" s="1">
        <v>16.8</v>
      </c>
      <c r="BC51" s="1">
        <v>1176</v>
      </c>
      <c r="BD51" s="1" t="str">
        <v>-</v>
      </c>
      <c r="BE51" s="1" t="str">
        <v>-</v>
      </c>
      <c r="BF51" s="1">
        <v>30</v>
      </c>
      <c r="BG51" s="1">
        <v>2134</v>
      </c>
      <c r="BH51" s="12">
        <v>0</v>
      </c>
      <c r="BI51" s="12">
        <v>0</v>
      </c>
      <c r="BJ51" s="1" t="str">
        <v>-</v>
      </c>
      <c r="BK51" s="1" t="str">
        <v>-</v>
      </c>
      <c r="BL51" s="1" t="str">
        <v>-</v>
      </c>
      <c r="BM51" s="1" t="str">
        <v>-</v>
      </c>
      <c r="BN51" s="1" t="str">
        <v>-</v>
      </c>
      <c r="BO51" s="1" t="str">
        <v>-</v>
      </c>
      <c r="BP51" s="1" t="str">
        <v>-</v>
      </c>
      <c r="BQ51" s="1" t="str">
        <v>-</v>
      </c>
      <c r="BR51" s="12">
        <v>0</v>
      </c>
      <c r="BS51" s="12">
        <v>0</v>
      </c>
      <c r="BT51" s="1">
        <v>2605</v>
      </c>
      <c r="BU51" s="1">
        <v>316</v>
      </c>
      <c r="BV51" s="1">
        <v>1625</v>
      </c>
      <c r="BW51" s="1" t="str">
        <v>-</v>
      </c>
      <c r="BX51" s="1">
        <v>2605</v>
      </c>
      <c r="BY51" s="1" t="str">
        <v>-</v>
      </c>
      <c r="BZ51" s="194">
        <v>0</v>
      </c>
      <c r="CA51" s="194">
        <v>0</v>
      </c>
      <c r="CB51" s="1">
        <v>12</v>
      </c>
      <c r="CC51" s="1">
        <v>12</v>
      </c>
      <c r="CD51" s="12">
        <v>0</v>
      </c>
      <c r="CE51" s="12">
        <v>0</v>
      </c>
      <c r="CF51" s="161">
        <v>0.60869565217391308</v>
      </c>
      <c r="CG51" s="193">
        <v>0.59523809523809523</v>
      </c>
      <c r="CH51" s="193">
        <v>0.64575645756457567</v>
      </c>
      <c r="CI51" s="192">
        <v>0</v>
      </c>
      <c r="CJ51" s="161">
        <v>0.58770614692653678</v>
      </c>
      <c r="CK51" s="193">
        <v>0.59523809523809523</v>
      </c>
      <c r="CL51" s="193">
        <v>0.64575645756457567</v>
      </c>
    </row>
    <row r="52" spans="1:90">
      <c r="A52" s="260" t="str">
        <v>LAB GRUPPEN</v>
      </c>
      <c r="B52" s="11" t="str">
        <v>FP 9000</v>
      </c>
      <c r="C52" s="12">
        <v>0</v>
      </c>
      <c r="D52" s="200">
        <v>0</v>
      </c>
      <c r="E52" s="1">
        <v>2</v>
      </c>
      <c r="F52" s="1">
        <v>2</v>
      </c>
      <c r="G52" s="1" t="str">
        <v>-</v>
      </c>
      <c r="H52" s="1" t="str">
        <v>-</v>
      </c>
      <c r="I52" s="12">
        <v>0</v>
      </c>
      <c r="J52" s="200">
        <v>0</v>
      </c>
      <c r="K52" s="1">
        <v>1600</v>
      </c>
      <c r="L52" s="1">
        <v>3000</v>
      </c>
      <c r="M52" s="1">
        <v>4500</v>
      </c>
      <c r="N52" s="1" t="str">
        <v>-</v>
      </c>
      <c r="O52" s="1" t="str">
        <v>-</v>
      </c>
      <c r="P52" s="12">
        <v>0</v>
      </c>
      <c r="Q52" s="1">
        <v>6000</v>
      </c>
      <c r="R52" s="1">
        <v>9000</v>
      </c>
      <c r="S52" s="12">
        <v>0</v>
      </c>
      <c r="T52" s="200">
        <v>0</v>
      </c>
      <c r="U52" s="1">
        <v>170</v>
      </c>
      <c r="V52" s="1">
        <v>70</v>
      </c>
      <c r="W52" s="12">
        <v>0</v>
      </c>
      <c r="X52" s="200">
        <v>0</v>
      </c>
      <c r="Y52" s="1">
        <v>112</v>
      </c>
      <c r="Z52" s="12">
        <v>0</v>
      </c>
      <c r="AA52" s="200">
        <v>0</v>
      </c>
      <c r="AB52" s="1" t="str">
        <v>-</v>
      </c>
      <c r="AC52" s="1" t="str">
        <v>-</v>
      </c>
      <c r="AD52" s="1" t="str">
        <v>-</v>
      </c>
      <c r="AE52" s="1">
        <v>122</v>
      </c>
      <c r="AF52" s="1">
        <v>18.5</v>
      </c>
      <c r="AG52" s="1">
        <v>1398</v>
      </c>
      <c r="AH52" s="1" t="str">
        <v>-</v>
      </c>
      <c r="AI52" s="1" t="str">
        <v>-</v>
      </c>
      <c r="AJ52" s="1">
        <v>30</v>
      </c>
      <c r="AK52" s="1">
        <v>2278</v>
      </c>
      <c r="AL52" s="12">
        <v>0</v>
      </c>
      <c r="AM52" s="12">
        <v>0</v>
      </c>
      <c r="AN52" s="1" t="str">
        <v>-</v>
      </c>
      <c r="AO52" s="1" t="str">
        <v>-</v>
      </c>
      <c r="AP52" s="1" t="str">
        <v>-</v>
      </c>
      <c r="AQ52" s="1">
        <v>122</v>
      </c>
      <c r="AR52" s="1">
        <v>9.6999999999999993</v>
      </c>
      <c r="AS52" s="1">
        <v>1398</v>
      </c>
      <c r="AT52" s="1" t="str">
        <v>-</v>
      </c>
      <c r="AU52" s="1" t="str">
        <v>-</v>
      </c>
      <c r="AV52" s="1">
        <v>16</v>
      </c>
      <c r="AW52" s="1">
        <v>2430</v>
      </c>
      <c r="AX52" s="12">
        <v>0</v>
      </c>
      <c r="AY52" s="12">
        <v>0</v>
      </c>
      <c r="AZ52" s="1" t="str">
        <v>-</v>
      </c>
      <c r="BA52" s="1">
        <v>122</v>
      </c>
      <c r="BB52" s="1">
        <v>18.5</v>
      </c>
      <c r="BC52" s="1">
        <v>1398</v>
      </c>
      <c r="BD52" s="1" t="str">
        <v>-</v>
      </c>
      <c r="BE52" s="1" t="str">
        <v>-</v>
      </c>
      <c r="BF52" s="1">
        <v>30</v>
      </c>
      <c r="BG52" s="1">
        <v>2278</v>
      </c>
      <c r="BH52" s="12">
        <v>0</v>
      </c>
      <c r="BI52" s="12">
        <v>0</v>
      </c>
      <c r="BJ52" s="1" t="str">
        <v>-</v>
      </c>
      <c r="BK52" s="1" t="str">
        <v>-</v>
      </c>
      <c r="BL52" s="1" t="str">
        <v>-</v>
      </c>
      <c r="BM52" s="1" t="str">
        <v>-</v>
      </c>
      <c r="BN52" s="1" t="str">
        <v>-</v>
      </c>
      <c r="BO52" s="1" t="str">
        <v>-</v>
      </c>
      <c r="BP52" s="1" t="str">
        <v>-</v>
      </c>
      <c r="BQ52" s="1" t="str">
        <v>-</v>
      </c>
      <c r="BR52" s="12">
        <v>0</v>
      </c>
      <c r="BS52" s="12">
        <v>0</v>
      </c>
      <c r="BT52" s="1">
        <v>3126</v>
      </c>
      <c r="BU52" s="1">
        <v>416</v>
      </c>
      <c r="BV52" s="1">
        <v>2212</v>
      </c>
      <c r="BW52" s="1" t="str">
        <v>-</v>
      </c>
      <c r="BX52" s="1">
        <v>3126</v>
      </c>
      <c r="BY52" s="1" t="str">
        <v>-</v>
      </c>
      <c r="BZ52" s="194">
        <v>0</v>
      </c>
      <c r="CA52" s="194">
        <v>0</v>
      </c>
      <c r="CB52" s="1">
        <v>12</v>
      </c>
      <c r="CC52" s="1">
        <v>12</v>
      </c>
      <c r="CD52" s="12">
        <v>0</v>
      </c>
      <c r="CE52" s="12">
        <v>0</v>
      </c>
      <c r="CF52" s="161">
        <v>0.65710928319623974</v>
      </c>
      <c r="CG52" s="193">
        <v>0.53648068669527893</v>
      </c>
      <c r="CH52" s="193">
        <v>0.58777429467084641</v>
      </c>
      <c r="CI52" s="192">
        <v>0</v>
      </c>
      <c r="CJ52" s="161">
        <v>0.62662483191393992</v>
      </c>
      <c r="CK52" s="193">
        <v>0.53648068669527893</v>
      </c>
      <c r="CL52" s="193">
        <v>0.58777429467084641</v>
      </c>
    </row>
    <row r="53" spans="1:90">
      <c r="A53" s="260" t="str">
        <v>LAB GRUPPEN</v>
      </c>
      <c r="B53" s="11" t="str">
        <v>FP 10000Q</v>
      </c>
      <c r="C53" s="12">
        <v>0</v>
      </c>
      <c r="D53" s="200">
        <v>0</v>
      </c>
      <c r="E53" s="1">
        <v>2</v>
      </c>
      <c r="F53" s="1">
        <v>4</v>
      </c>
      <c r="G53" s="1" t="str">
        <v>-</v>
      </c>
      <c r="H53" s="1" t="str">
        <v>-</v>
      </c>
      <c r="I53" s="12">
        <v>0</v>
      </c>
      <c r="J53" s="200">
        <v>0</v>
      </c>
      <c r="K53" s="1">
        <v>1300</v>
      </c>
      <c r="L53" s="1">
        <v>2100</v>
      </c>
      <c r="M53" s="1">
        <v>2500</v>
      </c>
      <c r="N53" s="1" t="str">
        <v>-</v>
      </c>
      <c r="O53" s="1" t="str">
        <v>-</v>
      </c>
      <c r="P53" s="12">
        <v>0</v>
      </c>
      <c r="Q53" s="1">
        <v>4200</v>
      </c>
      <c r="R53" s="1">
        <v>5000</v>
      </c>
      <c r="S53" s="12">
        <v>0</v>
      </c>
      <c r="T53" s="200">
        <v>0</v>
      </c>
      <c r="U53" s="1">
        <v>150</v>
      </c>
      <c r="V53" s="1">
        <v>50</v>
      </c>
      <c r="W53" s="12">
        <v>0</v>
      </c>
      <c r="X53" s="200">
        <v>0</v>
      </c>
      <c r="Y53" s="1">
        <v>112</v>
      </c>
      <c r="Z53" s="12">
        <v>0</v>
      </c>
      <c r="AA53" s="200">
        <v>0</v>
      </c>
      <c r="AB53" s="1" t="str">
        <v>-</v>
      </c>
      <c r="AC53" s="1" t="str">
        <v>-</v>
      </c>
      <c r="AD53" s="1" t="str">
        <v>-</v>
      </c>
      <c r="AE53" s="1">
        <v>139</v>
      </c>
      <c r="AF53" s="1">
        <v>25.9</v>
      </c>
      <c r="AG53" s="1">
        <v>1914</v>
      </c>
      <c r="AH53" s="1" t="str">
        <v>-</v>
      </c>
      <c r="AI53" s="1" t="str">
        <v>-</v>
      </c>
      <c r="AJ53" s="1">
        <v>30</v>
      </c>
      <c r="AK53" s="1">
        <v>2377</v>
      </c>
      <c r="AL53" s="12">
        <v>0</v>
      </c>
      <c r="AM53" s="12">
        <v>0</v>
      </c>
      <c r="AN53" s="1" t="str">
        <v>-</v>
      </c>
      <c r="AO53" s="1" t="str">
        <v>-</v>
      </c>
      <c r="AP53" s="1" t="str">
        <v>-</v>
      </c>
      <c r="AQ53" s="1">
        <v>139</v>
      </c>
      <c r="AR53" s="1">
        <v>13.5</v>
      </c>
      <c r="AS53" s="1">
        <v>1914</v>
      </c>
      <c r="AT53" s="1" t="str">
        <v>-</v>
      </c>
      <c r="AU53" s="1" t="str">
        <v>-</v>
      </c>
      <c r="AV53" s="1">
        <v>16</v>
      </c>
      <c r="AW53" s="1">
        <v>2455</v>
      </c>
      <c r="AX53" s="12">
        <v>0</v>
      </c>
      <c r="AY53" s="12">
        <v>0</v>
      </c>
      <c r="AZ53" s="1" t="str">
        <v>-</v>
      </c>
      <c r="BA53" s="1">
        <v>139</v>
      </c>
      <c r="BB53" s="1">
        <v>25.9</v>
      </c>
      <c r="BC53" s="1">
        <v>1914</v>
      </c>
      <c r="BD53" s="1" t="str">
        <v>-</v>
      </c>
      <c r="BE53" s="1" t="str">
        <v>-</v>
      </c>
      <c r="BF53" s="1">
        <v>30</v>
      </c>
      <c r="BG53" s="1">
        <v>2377</v>
      </c>
      <c r="BH53" s="12">
        <v>0</v>
      </c>
      <c r="BI53" s="12">
        <v>0</v>
      </c>
      <c r="BJ53" s="1" t="str">
        <v>-</v>
      </c>
      <c r="BK53" s="1" t="str">
        <v>-</v>
      </c>
      <c r="BL53" s="1" t="str">
        <v>-</v>
      </c>
      <c r="BM53" s="1" t="str">
        <v>-</v>
      </c>
      <c r="BN53" s="1" t="str">
        <v>-</v>
      </c>
      <c r="BO53" s="1" t="str">
        <v>-</v>
      </c>
      <c r="BP53" s="1" t="str">
        <v>-</v>
      </c>
      <c r="BQ53" s="1" t="str">
        <v>-</v>
      </c>
      <c r="BR53" s="12">
        <v>0</v>
      </c>
      <c r="BS53" s="12">
        <v>0</v>
      </c>
      <c r="BT53" s="1">
        <v>3118</v>
      </c>
      <c r="BU53" s="1">
        <v>475</v>
      </c>
      <c r="BV53" s="1">
        <v>2949</v>
      </c>
      <c r="BW53" s="1" t="str">
        <v>-</v>
      </c>
      <c r="BX53" s="1">
        <v>3118</v>
      </c>
      <c r="BY53" s="1" t="str">
        <v>-</v>
      </c>
      <c r="BZ53" s="194">
        <v>0</v>
      </c>
      <c r="CA53" s="194">
        <v>0</v>
      </c>
      <c r="CB53" s="1">
        <v>12</v>
      </c>
      <c r="CC53" s="1">
        <v>12</v>
      </c>
      <c r="CD53" s="12">
        <v>0</v>
      </c>
      <c r="CE53" s="12">
        <v>0</v>
      </c>
      <c r="CF53" s="161">
        <v>0.6426053382575122</v>
      </c>
      <c r="CG53" s="193">
        <v>0.54858934169278994</v>
      </c>
      <c r="CH53" s="193">
        <v>0.59154929577464788</v>
      </c>
      <c r="CI53" s="192">
        <v>0</v>
      </c>
      <c r="CJ53" s="161">
        <v>0.61642512077294687</v>
      </c>
      <c r="CK53" s="193">
        <v>0.54858934169278994</v>
      </c>
      <c r="CL53" s="193">
        <v>0.59154929577464788</v>
      </c>
    </row>
    <row r="54" spans="1:90">
      <c r="A54" s="260" t="str">
        <v>LAB GRUPPEN</v>
      </c>
      <c r="B54" s="11" t="str">
        <v>FP 14000</v>
      </c>
      <c r="C54" s="12">
        <v>0</v>
      </c>
      <c r="D54" s="200">
        <v>0</v>
      </c>
      <c r="E54" s="1">
        <v>2</v>
      </c>
      <c r="F54" s="1">
        <v>2</v>
      </c>
      <c r="G54" s="1" t="str">
        <v>-</v>
      </c>
      <c r="H54" s="1" t="str">
        <v>-</v>
      </c>
      <c r="I54" s="12">
        <v>0</v>
      </c>
      <c r="J54" s="200">
        <v>0</v>
      </c>
      <c r="K54" s="1">
        <v>2350</v>
      </c>
      <c r="L54" s="1">
        <v>4400</v>
      </c>
      <c r="M54" s="1">
        <v>7000</v>
      </c>
      <c r="N54" s="1" t="str">
        <v>-</v>
      </c>
      <c r="O54" s="1" t="str">
        <v>-</v>
      </c>
      <c r="P54" s="12">
        <v>0</v>
      </c>
      <c r="Q54" s="1">
        <v>8800</v>
      </c>
      <c r="R54" s="1">
        <v>14000</v>
      </c>
      <c r="S54" s="12">
        <v>0</v>
      </c>
      <c r="T54" s="200">
        <v>0</v>
      </c>
      <c r="U54" s="1">
        <v>195</v>
      </c>
      <c r="V54" s="1">
        <v>90</v>
      </c>
      <c r="W54" s="12">
        <v>0</v>
      </c>
      <c r="X54" s="200">
        <v>0</v>
      </c>
      <c r="Y54" s="1">
        <v>112</v>
      </c>
      <c r="Z54" s="12">
        <v>0</v>
      </c>
      <c r="AA54" s="200">
        <v>0</v>
      </c>
      <c r="AB54" s="1" t="str">
        <v>-</v>
      </c>
      <c r="AC54" s="1" t="str">
        <v>-</v>
      </c>
      <c r="AD54" s="1" t="str">
        <v>-</v>
      </c>
      <c r="AE54" s="1">
        <v>122</v>
      </c>
      <c r="AF54" s="1">
        <v>23.6</v>
      </c>
      <c r="AG54" s="1">
        <v>1880</v>
      </c>
      <c r="AH54" s="1" t="str">
        <v>-</v>
      </c>
      <c r="AI54" s="1" t="str">
        <v>-</v>
      </c>
      <c r="AJ54" s="1">
        <v>30</v>
      </c>
      <c r="AK54" s="1">
        <v>2320</v>
      </c>
      <c r="AL54" s="12">
        <v>0</v>
      </c>
      <c r="AM54" s="12">
        <v>0</v>
      </c>
      <c r="AN54" s="1" t="str">
        <v>-</v>
      </c>
      <c r="AO54" s="1" t="str">
        <v>-</v>
      </c>
      <c r="AP54" s="1" t="str">
        <v>-</v>
      </c>
      <c r="AQ54" s="1">
        <v>122</v>
      </c>
      <c r="AR54" s="1">
        <v>12.5</v>
      </c>
      <c r="AS54" s="1">
        <v>1880</v>
      </c>
      <c r="AT54" s="1" t="str">
        <v>-</v>
      </c>
      <c r="AU54" s="1" t="str">
        <v>-</v>
      </c>
      <c r="AV54" s="1">
        <v>16</v>
      </c>
      <c r="AW54" s="1">
        <v>2474</v>
      </c>
      <c r="AX54" s="12">
        <v>0</v>
      </c>
      <c r="AY54" s="12">
        <v>0</v>
      </c>
      <c r="AZ54" s="1" t="str">
        <v>-</v>
      </c>
      <c r="BA54" s="1">
        <v>122</v>
      </c>
      <c r="BB54" s="1">
        <v>23.6</v>
      </c>
      <c r="BC54" s="1">
        <v>1880</v>
      </c>
      <c r="BD54" s="1" t="str">
        <v>-</v>
      </c>
      <c r="BE54" s="1" t="str">
        <v>-</v>
      </c>
      <c r="BF54" s="1">
        <v>30</v>
      </c>
      <c r="BG54" s="1">
        <v>2320</v>
      </c>
      <c r="BH54" s="12">
        <v>0</v>
      </c>
      <c r="BI54" s="12">
        <v>0</v>
      </c>
      <c r="BJ54" s="1" t="str">
        <v>-</v>
      </c>
      <c r="BK54" s="1" t="str">
        <v>-</v>
      </c>
      <c r="BL54" s="1" t="str">
        <v>-</v>
      </c>
      <c r="BM54" s="1" t="str">
        <v>-</v>
      </c>
      <c r="BN54" s="1" t="str">
        <v>-</v>
      </c>
      <c r="BO54" s="1" t="str">
        <v>-</v>
      </c>
      <c r="BP54" s="1" t="str">
        <v>-</v>
      </c>
      <c r="BQ54" s="1" t="str">
        <v>-</v>
      </c>
      <c r="BR54" s="12">
        <v>0</v>
      </c>
      <c r="BS54" s="12">
        <v>0</v>
      </c>
      <c r="BT54" s="1">
        <v>3121</v>
      </c>
      <c r="BU54" s="1">
        <v>416</v>
      </c>
      <c r="BV54" s="1">
        <v>2661</v>
      </c>
      <c r="BW54" s="1" t="str">
        <v>-</v>
      </c>
      <c r="BX54" s="1">
        <v>3121</v>
      </c>
      <c r="BY54" s="1" t="str">
        <v>-</v>
      </c>
      <c r="BZ54" s="194">
        <v>0</v>
      </c>
      <c r="CA54" s="194">
        <v>0</v>
      </c>
      <c r="CB54" s="1">
        <v>12</v>
      </c>
      <c r="CC54" s="1">
        <v>12</v>
      </c>
      <c r="CD54" s="12">
        <v>0</v>
      </c>
      <c r="CE54" s="12">
        <v>0</v>
      </c>
      <c r="CF54" s="161">
        <v>0.69270449521002209</v>
      </c>
      <c r="CG54" s="193">
        <v>0.58510638297872342</v>
      </c>
      <c r="CH54" s="193">
        <v>0.62571103526734928</v>
      </c>
      <c r="CI54" s="192">
        <v>0</v>
      </c>
      <c r="CJ54" s="161">
        <v>0.65391304347826085</v>
      </c>
      <c r="CK54" s="193">
        <v>0.58510638297872342</v>
      </c>
      <c r="CL54" s="193">
        <v>0.62571103526734928</v>
      </c>
    </row>
    <row r="55" spans="1:90">
      <c r="A55" s="260" t="str">
        <v>LAB GRUPPEN</v>
      </c>
      <c r="B55" s="11" t="str">
        <v>PLM10000Q</v>
      </c>
      <c r="C55" s="12">
        <v>0</v>
      </c>
      <c r="D55" s="200">
        <v>0</v>
      </c>
      <c r="E55" s="1">
        <v>2</v>
      </c>
      <c r="F55" s="1">
        <v>4</v>
      </c>
      <c r="G55" s="1" t="str">
        <v>-</v>
      </c>
      <c r="H55" s="1" t="str">
        <v>-</v>
      </c>
      <c r="I55" s="12">
        <v>0</v>
      </c>
      <c r="J55" s="200">
        <v>0</v>
      </c>
      <c r="K55" s="1">
        <v>1300</v>
      </c>
      <c r="L55" s="1">
        <v>2300</v>
      </c>
      <c r="M55" s="1">
        <v>2350</v>
      </c>
      <c r="N55" s="1" t="str">
        <v>-</v>
      </c>
      <c r="O55" s="1" t="str">
        <v>-</v>
      </c>
      <c r="P55" s="12">
        <v>0</v>
      </c>
      <c r="Q55" s="1">
        <v>4600</v>
      </c>
      <c r="R55" s="1">
        <v>4700</v>
      </c>
      <c r="S55" s="12">
        <v>0</v>
      </c>
      <c r="T55" s="200">
        <v>0</v>
      </c>
      <c r="U55" s="1">
        <v>153</v>
      </c>
      <c r="V55" s="1">
        <v>49</v>
      </c>
      <c r="W55" s="12">
        <v>0</v>
      </c>
      <c r="X55" s="200">
        <v>0</v>
      </c>
      <c r="Y55" s="1" t="str">
        <v>-</v>
      </c>
      <c r="Z55" s="12">
        <v>0</v>
      </c>
      <c r="AA55" s="200">
        <v>0</v>
      </c>
      <c r="AB55" s="1" t="str">
        <v>-</v>
      </c>
      <c r="AC55" s="1" t="str">
        <v>-</v>
      </c>
      <c r="AD55" s="1" t="str">
        <v>-</v>
      </c>
      <c r="AE55" s="1">
        <v>145</v>
      </c>
      <c r="AF55" s="1">
        <v>25.2</v>
      </c>
      <c r="AG55" s="1">
        <v>2014</v>
      </c>
      <c r="AH55" s="1">
        <v>45.8</v>
      </c>
      <c r="AI55" s="1">
        <v>3746</v>
      </c>
      <c r="AJ55" s="1" t="str">
        <v>-</v>
      </c>
      <c r="AK55" s="1" t="str">
        <v>-</v>
      </c>
      <c r="AL55" s="12">
        <v>0</v>
      </c>
      <c r="AM55" s="12">
        <v>0</v>
      </c>
      <c r="AN55" s="1" t="str">
        <v>-</v>
      </c>
      <c r="AO55" s="1" t="str">
        <v>-</v>
      </c>
      <c r="AP55" s="1" t="str">
        <v>-</v>
      </c>
      <c r="AQ55" s="1">
        <v>145</v>
      </c>
      <c r="AR55" s="1">
        <v>13.2</v>
      </c>
      <c r="AS55" s="1">
        <v>2014</v>
      </c>
      <c r="AT55" s="1">
        <v>23.9</v>
      </c>
      <c r="AU55" s="1">
        <v>3746</v>
      </c>
      <c r="AV55" s="1" t="str">
        <v>-</v>
      </c>
      <c r="AW55" s="1" t="str">
        <v>-</v>
      </c>
      <c r="AX55" s="12">
        <v>0</v>
      </c>
      <c r="AY55" s="12">
        <v>0</v>
      </c>
      <c r="AZ55" s="1" t="str">
        <v>-</v>
      </c>
      <c r="BA55" s="1">
        <v>145</v>
      </c>
      <c r="BB55" s="1">
        <v>25.2</v>
      </c>
      <c r="BC55" s="1">
        <v>2014</v>
      </c>
      <c r="BD55" s="1">
        <v>45.8</v>
      </c>
      <c r="BE55" s="1">
        <v>3746</v>
      </c>
      <c r="BF55" s="1" t="str">
        <v>-</v>
      </c>
      <c r="BG55" s="1" t="str">
        <v>-</v>
      </c>
      <c r="BH55" s="12">
        <v>0</v>
      </c>
      <c r="BI55" s="12">
        <v>0</v>
      </c>
      <c r="BJ55" s="1" t="str">
        <v>-</v>
      </c>
      <c r="BK55" s="1" t="str">
        <v>-</v>
      </c>
      <c r="BL55" s="1" t="str">
        <v>-</v>
      </c>
      <c r="BM55" s="1" t="str">
        <v>-</v>
      </c>
      <c r="BN55" s="1" t="str">
        <v>-</v>
      </c>
      <c r="BO55" s="1" t="str">
        <v>-</v>
      </c>
      <c r="BP55" s="1" t="str">
        <v>-</v>
      </c>
      <c r="BQ55" s="1" t="str">
        <v>-</v>
      </c>
      <c r="BR55" s="12">
        <v>0</v>
      </c>
      <c r="BS55" s="12">
        <v>0</v>
      </c>
      <c r="BT55" s="1" t="str">
        <v>-</v>
      </c>
      <c r="BU55" s="1">
        <v>496</v>
      </c>
      <c r="BV55" s="1">
        <v>2949</v>
      </c>
      <c r="BW55" s="1">
        <v>4935</v>
      </c>
      <c r="BX55" s="1" t="str">
        <v>-</v>
      </c>
      <c r="BY55" s="1" t="str">
        <v>-</v>
      </c>
      <c r="BZ55" s="194">
        <v>0</v>
      </c>
      <c r="CA55" s="194">
        <v>0</v>
      </c>
      <c r="CB55" s="1">
        <v>13.5</v>
      </c>
      <c r="CC55" s="1">
        <v>13.5</v>
      </c>
      <c r="CD55" s="12">
        <v>0</v>
      </c>
      <c r="CE55" s="12">
        <v>0</v>
      </c>
      <c r="CF55" s="161">
        <v>0.69496204278812979</v>
      </c>
      <c r="CG55" s="193">
        <v>0.5710029791459782</v>
      </c>
      <c r="CH55" s="193">
        <v>0.61530230069555913</v>
      </c>
      <c r="CI55" s="192">
        <v>0</v>
      </c>
      <c r="CJ55" s="161">
        <v>0.66337285902503296</v>
      </c>
      <c r="CK55" s="193">
        <v>0.5710029791459782</v>
      </c>
      <c r="CL55" s="193">
        <v>0.61530230069555913</v>
      </c>
    </row>
    <row r="56" spans="1:90">
      <c r="A56" s="260" t="str">
        <v>LAB GRUPPEN</v>
      </c>
      <c r="B56" s="11" t="str">
        <v>PLM 14000</v>
      </c>
      <c r="C56" s="12">
        <v>0</v>
      </c>
      <c r="D56" s="200">
        <v>0</v>
      </c>
      <c r="E56" s="1">
        <v>2</v>
      </c>
      <c r="F56" s="1">
        <v>2</v>
      </c>
      <c r="G56" s="1" t="str">
        <v>-</v>
      </c>
      <c r="H56" s="1" t="str">
        <v>-</v>
      </c>
      <c r="I56" s="12">
        <v>0</v>
      </c>
      <c r="J56" s="200">
        <v>0</v>
      </c>
      <c r="K56" s="1">
        <v>2300</v>
      </c>
      <c r="L56" s="1">
        <v>4300</v>
      </c>
      <c r="M56" s="1">
        <v>7000</v>
      </c>
      <c r="N56" s="1" t="str">
        <v>-</v>
      </c>
      <c r="O56" s="1" t="str">
        <v>-</v>
      </c>
      <c r="P56" s="12">
        <v>0</v>
      </c>
      <c r="Q56" s="1">
        <v>8600</v>
      </c>
      <c r="R56" s="1">
        <v>14000</v>
      </c>
      <c r="S56" s="12">
        <v>0</v>
      </c>
      <c r="T56" s="200">
        <v>0</v>
      </c>
      <c r="U56" s="1">
        <v>193</v>
      </c>
      <c r="V56" s="1">
        <v>90</v>
      </c>
      <c r="W56" s="12">
        <v>0</v>
      </c>
      <c r="X56" s="200">
        <v>0</v>
      </c>
      <c r="Y56" s="1" t="str">
        <v>-</v>
      </c>
      <c r="Z56" s="12">
        <v>0</v>
      </c>
      <c r="AA56" s="200">
        <v>0</v>
      </c>
      <c r="AB56" s="1" t="str">
        <v>-</v>
      </c>
      <c r="AC56" s="1" t="str">
        <v>-</v>
      </c>
      <c r="AD56" s="1" t="str">
        <v>-</v>
      </c>
      <c r="AE56" s="1">
        <v>116</v>
      </c>
      <c r="AF56" s="1">
        <v>23.4</v>
      </c>
      <c r="AG56" s="1">
        <v>1838</v>
      </c>
      <c r="AH56" s="1">
        <v>30</v>
      </c>
      <c r="AI56" s="1">
        <v>2448</v>
      </c>
      <c r="AJ56" s="1" t="str">
        <v>-</v>
      </c>
      <c r="AK56" s="1" t="str">
        <v>-</v>
      </c>
      <c r="AL56" s="12">
        <v>0</v>
      </c>
      <c r="AM56" s="12">
        <v>0</v>
      </c>
      <c r="AN56" s="1" t="str">
        <v>-</v>
      </c>
      <c r="AO56" s="1" t="str">
        <v>-</v>
      </c>
      <c r="AP56" s="1" t="str">
        <v>-</v>
      </c>
      <c r="AQ56" s="1">
        <v>116</v>
      </c>
      <c r="AR56" s="1">
        <v>12.2</v>
      </c>
      <c r="AS56" s="1">
        <v>1838</v>
      </c>
      <c r="AT56" s="1">
        <v>16</v>
      </c>
      <c r="AU56" s="1">
        <v>2502</v>
      </c>
      <c r="AV56" s="1" t="str">
        <v>-</v>
      </c>
      <c r="AW56" s="1" t="str">
        <v>-</v>
      </c>
      <c r="AX56" s="12">
        <v>0</v>
      </c>
      <c r="AY56" s="12">
        <v>0</v>
      </c>
      <c r="AZ56" s="1" t="str">
        <v>-</v>
      </c>
      <c r="BA56" s="1">
        <v>116</v>
      </c>
      <c r="BB56" s="1">
        <v>23.4</v>
      </c>
      <c r="BC56" s="1">
        <v>1838</v>
      </c>
      <c r="BD56" s="1">
        <v>30</v>
      </c>
      <c r="BE56" s="1">
        <v>2448</v>
      </c>
      <c r="BF56" s="1" t="str">
        <v>-</v>
      </c>
      <c r="BG56" s="1" t="str">
        <v>-</v>
      </c>
      <c r="BH56" s="12">
        <v>0</v>
      </c>
      <c r="BI56" s="12">
        <v>0</v>
      </c>
      <c r="BJ56" s="1" t="str">
        <v>-</v>
      </c>
      <c r="BK56" s="1" t="str">
        <v>-</v>
      </c>
      <c r="BL56" s="1" t="str">
        <v>-</v>
      </c>
      <c r="BM56" s="1" t="str">
        <v>-</v>
      </c>
      <c r="BN56" s="1" t="str">
        <v>-</v>
      </c>
      <c r="BO56" s="1" t="str">
        <v>-</v>
      </c>
      <c r="BP56" s="1" t="str">
        <v>-</v>
      </c>
      <c r="BQ56" s="1" t="str">
        <v>-</v>
      </c>
      <c r="BR56" s="12">
        <v>0</v>
      </c>
      <c r="BS56" s="12">
        <v>0</v>
      </c>
      <c r="BT56" s="1" t="str">
        <v>-</v>
      </c>
      <c r="BU56" s="1">
        <v>395</v>
      </c>
      <c r="BV56" s="1">
        <v>2518</v>
      </c>
      <c r="BW56" s="1">
        <v>3060</v>
      </c>
      <c r="BX56" s="1" t="str">
        <v>-</v>
      </c>
      <c r="BY56" s="1" t="str">
        <v>-</v>
      </c>
      <c r="BZ56" s="194">
        <v>0</v>
      </c>
      <c r="CA56" s="194">
        <v>0</v>
      </c>
      <c r="CB56" s="1">
        <v>13.5</v>
      </c>
      <c r="CC56" s="1">
        <v>13.5</v>
      </c>
      <c r="CD56" s="12">
        <v>0</v>
      </c>
      <c r="CE56" s="12">
        <v>0</v>
      </c>
      <c r="CF56" s="161">
        <v>0.68301746562616128</v>
      </c>
      <c r="CG56" s="193">
        <v>0.58487486398258981</v>
      </c>
      <c r="CH56" s="193">
        <v>0.62427409988385596</v>
      </c>
      <c r="CI56" s="192">
        <v>0</v>
      </c>
      <c r="CJ56" s="161">
        <v>0.65502494654312193</v>
      </c>
      <c r="CK56" s="193">
        <v>0.58487486398258981</v>
      </c>
      <c r="CL56" s="193">
        <v>0.62427409988385596</v>
      </c>
    </row>
    <row r="57" spans="1:90">
      <c r="A57" s="260" t="str">
        <v>LAB GRUPPEN</v>
      </c>
      <c r="B57" s="11" t="str">
        <v>PLM 20000Q</v>
      </c>
      <c r="C57" s="12">
        <v>0</v>
      </c>
      <c r="D57" s="200">
        <v>0</v>
      </c>
      <c r="E57" s="1">
        <v>2</v>
      </c>
      <c r="F57" s="1">
        <v>4</v>
      </c>
      <c r="G57" s="1" t="str">
        <v>-</v>
      </c>
      <c r="H57" s="1" t="str">
        <v>-</v>
      </c>
      <c r="I57" s="12">
        <v>0</v>
      </c>
      <c r="J57" s="200">
        <v>0</v>
      </c>
      <c r="K57" s="1">
        <v>2300</v>
      </c>
      <c r="L57" s="1">
        <v>4400</v>
      </c>
      <c r="M57" s="1">
        <v>4800</v>
      </c>
      <c r="N57" s="1" t="str">
        <v>-</v>
      </c>
      <c r="O57" s="1" t="str">
        <v>-</v>
      </c>
      <c r="P57" s="12">
        <v>0</v>
      </c>
      <c r="Q57" s="1">
        <v>8800</v>
      </c>
      <c r="R57" s="1">
        <v>9600</v>
      </c>
      <c r="S57" s="12">
        <v>0</v>
      </c>
      <c r="T57" s="200">
        <v>0</v>
      </c>
      <c r="U57" s="1">
        <v>194</v>
      </c>
      <c r="V57" s="1">
        <v>67</v>
      </c>
      <c r="W57" s="12">
        <v>0</v>
      </c>
      <c r="X57" s="200">
        <v>0</v>
      </c>
      <c r="Y57" s="1" t="str">
        <v>-</v>
      </c>
      <c r="Z57" s="12">
        <v>0</v>
      </c>
      <c r="AA57" s="200">
        <v>0</v>
      </c>
      <c r="AB57" s="1" t="str">
        <v>-</v>
      </c>
      <c r="AC57" s="1" t="str">
        <v>-</v>
      </c>
      <c r="AD57" s="1">
        <v>2</v>
      </c>
      <c r="AE57" s="1">
        <v>223</v>
      </c>
      <c r="AF57" s="1">
        <v>30</v>
      </c>
      <c r="AG57" s="1">
        <v>3564</v>
      </c>
      <c r="AH57" s="1" t="str">
        <v>-</v>
      </c>
      <c r="AI57" s="1" t="str">
        <v>-</v>
      </c>
      <c r="AJ57" s="1" t="str">
        <v>-</v>
      </c>
      <c r="AK57" s="1" t="str">
        <v>-</v>
      </c>
      <c r="AL57" s="12">
        <v>0</v>
      </c>
      <c r="AM57" s="12">
        <v>0</v>
      </c>
      <c r="AN57" s="1" t="str">
        <v>-</v>
      </c>
      <c r="AO57" s="1" t="str">
        <v>-</v>
      </c>
      <c r="AP57" s="1">
        <v>1.1000000000000001</v>
      </c>
      <c r="AQ57" s="1">
        <v>223</v>
      </c>
      <c r="AR57" s="1">
        <v>16</v>
      </c>
      <c r="AS57" s="1">
        <v>3643</v>
      </c>
      <c r="AT57" s="1" t="str">
        <v>-</v>
      </c>
      <c r="AU57" s="1" t="str">
        <v>-</v>
      </c>
      <c r="AV57" s="1" t="str">
        <v>-</v>
      </c>
      <c r="AW57" s="1" t="str">
        <v>-</v>
      </c>
      <c r="AX57" s="12">
        <v>0</v>
      </c>
      <c r="AY57" s="12">
        <v>0</v>
      </c>
      <c r="AZ57" s="1">
        <v>2</v>
      </c>
      <c r="BA57" s="1">
        <v>223</v>
      </c>
      <c r="BB57" s="1">
        <v>30</v>
      </c>
      <c r="BC57" s="1">
        <v>3564</v>
      </c>
      <c r="BD57" s="1" t="str">
        <v>-</v>
      </c>
      <c r="BE57" s="1" t="str">
        <v>-</v>
      </c>
      <c r="BF57" s="1" t="str">
        <v>-</v>
      </c>
      <c r="BG57" s="1" t="str">
        <v>-</v>
      </c>
      <c r="BH57" s="12">
        <v>0</v>
      </c>
      <c r="BI57" s="12">
        <v>0</v>
      </c>
      <c r="BJ57" s="1" t="str">
        <v>-</v>
      </c>
      <c r="BK57" s="1" t="str">
        <v>-</v>
      </c>
      <c r="BL57" s="1" t="str">
        <v>-</v>
      </c>
      <c r="BM57" s="1" t="str">
        <v>-</v>
      </c>
      <c r="BN57" s="1" t="str">
        <v>-</v>
      </c>
      <c r="BO57" s="1" t="str">
        <v>-</v>
      </c>
      <c r="BP57" s="1" t="str">
        <v>-</v>
      </c>
      <c r="BQ57" s="1" t="str">
        <v>-</v>
      </c>
      <c r="BR57" s="12">
        <v>0</v>
      </c>
      <c r="BS57" s="12">
        <v>0</v>
      </c>
      <c r="BT57" s="1" t="str">
        <v>-</v>
      </c>
      <c r="BU57" s="1">
        <v>763</v>
      </c>
      <c r="BV57" s="1">
        <v>5591</v>
      </c>
      <c r="BW57" s="1">
        <v>0</v>
      </c>
      <c r="BX57" s="1" t="str">
        <v>-</v>
      </c>
      <c r="BY57" s="1" t="str">
        <v>-</v>
      </c>
      <c r="BZ57" s="194">
        <v>0</v>
      </c>
      <c r="CA57" s="194">
        <v>0</v>
      </c>
      <c r="CB57" s="1">
        <v>17</v>
      </c>
      <c r="CC57" s="1">
        <v>17</v>
      </c>
      <c r="CD57" s="12">
        <v>0</v>
      </c>
      <c r="CE57" s="12">
        <v>0</v>
      </c>
      <c r="CF57" s="161">
        <v>1.0330434782608695</v>
      </c>
      <c r="CG57" s="193">
        <v>0.61728395061728392</v>
      </c>
      <c r="CH57" s="193">
        <v>0.65848548338820712</v>
      </c>
      <c r="CI57" s="192">
        <v>0</v>
      </c>
      <c r="CJ57" s="161">
        <v>0.98994565217391306</v>
      </c>
      <c r="CK57" s="193">
        <v>0.60389788635739772</v>
      </c>
      <c r="CL57" s="193">
        <v>0.64327485380116955</v>
      </c>
    </row>
    <row r="58" spans="1:90">
      <c r="A58" s="260" t="str">
        <v>LAB GRUPPEN</v>
      </c>
      <c r="B58" s="11" t="str">
        <v>PLM 5K44</v>
      </c>
      <c r="C58" s="12">
        <v>0</v>
      </c>
      <c r="D58" s="200">
        <v>0</v>
      </c>
      <c r="E58" s="1">
        <v>2</v>
      </c>
      <c r="F58" s="1">
        <v>4</v>
      </c>
      <c r="G58" s="1">
        <v>4</v>
      </c>
      <c r="H58" s="1">
        <v>4</v>
      </c>
      <c r="I58" s="12">
        <v>0</v>
      </c>
      <c r="J58" s="200">
        <v>0</v>
      </c>
      <c r="K58" s="1">
        <v>1250</v>
      </c>
      <c r="L58" s="1">
        <v>1250</v>
      </c>
      <c r="M58" s="1">
        <v>1250</v>
      </c>
      <c r="N58" s="1">
        <v>1300</v>
      </c>
      <c r="O58" s="1">
        <v>1250</v>
      </c>
      <c r="P58" s="12">
        <v>0</v>
      </c>
      <c r="Q58" s="1" t="str">
        <v>-</v>
      </c>
      <c r="R58" s="1" t="str">
        <v>-</v>
      </c>
      <c r="S58" s="12">
        <v>0</v>
      </c>
      <c r="T58" s="200">
        <v>0</v>
      </c>
      <c r="U58" s="1">
        <v>0</v>
      </c>
      <c r="V58" s="1">
        <v>0</v>
      </c>
      <c r="W58" s="12">
        <v>0</v>
      </c>
      <c r="X58" s="200">
        <v>0</v>
      </c>
      <c r="Y58" s="1">
        <v>0</v>
      </c>
      <c r="Z58" s="12">
        <v>0</v>
      </c>
      <c r="AA58" s="200">
        <v>0</v>
      </c>
      <c r="AB58" s="1">
        <v>0</v>
      </c>
      <c r="AC58" s="1">
        <v>0</v>
      </c>
      <c r="AD58" s="1">
        <v>0.5</v>
      </c>
      <c r="AE58" s="1">
        <v>59</v>
      </c>
      <c r="AF58" s="1">
        <v>7.7</v>
      </c>
      <c r="AG58" s="1">
        <v>909</v>
      </c>
      <c r="AH58" s="1">
        <v>0</v>
      </c>
      <c r="AI58" s="1">
        <v>0</v>
      </c>
      <c r="AJ58" s="1">
        <v>0</v>
      </c>
      <c r="AK58" s="1">
        <v>0</v>
      </c>
      <c r="AL58" s="12">
        <v>0</v>
      </c>
      <c r="AM58" s="12">
        <v>0</v>
      </c>
      <c r="AN58" s="1">
        <v>0</v>
      </c>
      <c r="AO58" s="1">
        <v>0</v>
      </c>
      <c r="AP58" s="1">
        <v>0.4</v>
      </c>
      <c r="AQ58" s="1">
        <v>58</v>
      </c>
      <c r="AR58" s="1">
        <v>3.9</v>
      </c>
      <c r="AS58" s="1">
        <v>869</v>
      </c>
      <c r="AT58" s="1">
        <v>0</v>
      </c>
      <c r="AU58" s="1">
        <v>0</v>
      </c>
      <c r="AV58" s="1">
        <v>0</v>
      </c>
      <c r="AW58" s="1">
        <v>0</v>
      </c>
      <c r="AX58" s="12">
        <v>0</v>
      </c>
      <c r="AY58" s="12">
        <v>0</v>
      </c>
      <c r="AZ58" s="1" t="str">
        <v>-</v>
      </c>
      <c r="BA58" s="1" t="str">
        <v>-</v>
      </c>
      <c r="BB58" s="1" t="str">
        <v>-</v>
      </c>
      <c r="BC58" s="1" t="str">
        <v>-</v>
      </c>
      <c r="BD58" s="1">
        <v>0</v>
      </c>
      <c r="BE58" s="1">
        <v>0</v>
      </c>
      <c r="BF58" s="1">
        <v>0</v>
      </c>
      <c r="BG58" s="1">
        <v>0</v>
      </c>
      <c r="BH58" s="12">
        <v>0</v>
      </c>
      <c r="BI58" s="12">
        <v>0</v>
      </c>
      <c r="BJ58" s="1" t="str">
        <v>-</v>
      </c>
      <c r="BK58" s="1" t="str">
        <v>-</v>
      </c>
      <c r="BL58" s="1" t="str">
        <v>-</v>
      </c>
      <c r="BM58" s="1" t="str">
        <v>-</v>
      </c>
      <c r="BN58" s="1">
        <v>0</v>
      </c>
      <c r="BO58" s="1">
        <v>0</v>
      </c>
      <c r="BP58" s="1">
        <v>0</v>
      </c>
      <c r="BQ58" s="1">
        <v>0</v>
      </c>
      <c r="BR58" s="12">
        <v>0</v>
      </c>
      <c r="BS58" s="12">
        <v>0</v>
      </c>
      <c r="BT58" s="1">
        <v>0</v>
      </c>
      <c r="BU58" s="1">
        <v>200</v>
      </c>
      <c r="BV58" s="1">
        <v>969</v>
      </c>
      <c r="BW58" s="1">
        <v>0</v>
      </c>
      <c r="BX58" s="1">
        <v>0</v>
      </c>
      <c r="BY58" s="1">
        <v>0</v>
      </c>
      <c r="BZ58" s="194">
        <v>0</v>
      </c>
      <c r="CA58" s="194">
        <v>0</v>
      </c>
      <c r="CB58" s="1">
        <v>11.4</v>
      </c>
      <c r="CC58" s="1">
        <v>11.4</v>
      </c>
      <c r="CD58" s="12">
        <v>0</v>
      </c>
      <c r="CE58" s="12">
        <v>0</v>
      </c>
      <c r="CF58" s="161">
        <v>1.0265386787125919</v>
      </c>
      <c r="CG58" s="193">
        <v>0.68756875687568753</v>
      </c>
      <c r="CH58" s="193">
        <v>0.73529411764705888</v>
      </c>
      <c r="CI58" s="192">
        <v>0</v>
      </c>
      <c r="CJ58" s="161">
        <v>0.96878483835005569</v>
      </c>
      <c r="CK58" s="193">
        <v>0.71921749136939006</v>
      </c>
      <c r="CL58" s="193">
        <v>0.7706535141800247</v>
      </c>
    </row>
    <row r="59" spans="1:90">
      <c r="A59" s="260" t="str">
        <v>LAB GRUPPEN</v>
      </c>
      <c r="B59" s="11" t="str">
        <v>PLM 12K44</v>
      </c>
      <c r="C59" s="12">
        <v>0</v>
      </c>
      <c r="D59" s="200">
        <v>0</v>
      </c>
      <c r="E59" s="1">
        <v>2</v>
      </c>
      <c r="F59" s="1">
        <v>4</v>
      </c>
      <c r="G59" s="1">
        <v>4</v>
      </c>
      <c r="H59" s="1">
        <v>4</v>
      </c>
      <c r="I59" s="12">
        <v>0</v>
      </c>
      <c r="J59" s="200">
        <v>0</v>
      </c>
      <c r="K59" s="1">
        <v>1900</v>
      </c>
      <c r="L59" s="1">
        <v>3000</v>
      </c>
      <c r="M59" s="1">
        <v>3000</v>
      </c>
      <c r="N59" s="1">
        <v>3000</v>
      </c>
      <c r="O59" s="1">
        <v>3000</v>
      </c>
      <c r="P59" s="12">
        <v>0</v>
      </c>
      <c r="Q59" s="1" t="str">
        <v>-</v>
      </c>
      <c r="R59" s="1" t="str">
        <v>-</v>
      </c>
      <c r="S59" s="12">
        <v>0</v>
      </c>
      <c r="T59" s="200">
        <v>0</v>
      </c>
      <c r="U59" s="1">
        <v>0</v>
      </c>
      <c r="V59" s="1">
        <v>0</v>
      </c>
      <c r="W59" s="12">
        <v>0</v>
      </c>
      <c r="X59" s="200">
        <v>0</v>
      </c>
      <c r="Y59" s="1">
        <v>0</v>
      </c>
      <c r="Z59" s="12">
        <v>0</v>
      </c>
      <c r="AA59" s="200">
        <v>0</v>
      </c>
      <c r="AB59" s="1">
        <v>0</v>
      </c>
      <c r="AC59" s="1">
        <v>0</v>
      </c>
      <c r="AD59" s="1">
        <v>1.9</v>
      </c>
      <c r="AE59" s="1">
        <v>215</v>
      </c>
      <c r="AF59" s="1">
        <v>24</v>
      </c>
      <c r="AG59" s="1">
        <v>2817</v>
      </c>
      <c r="AH59" s="1">
        <v>0</v>
      </c>
      <c r="AI59" s="1">
        <v>0</v>
      </c>
      <c r="AJ59" s="1">
        <v>0</v>
      </c>
      <c r="AK59" s="1">
        <v>0</v>
      </c>
      <c r="AL59" s="12">
        <v>0</v>
      </c>
      <c r="AM59" s="12">
        <v>0</v>
      </c>
      <c r="AN59" s="1">
        <v>0</v>
      </c>
      <c r="AO59" s="1">
        <v>0</v>
      </c>
      <c r="AP59" s="1">
        <v>1.1000000000000001</v>
      </c>
      <c r="AQ59" s="1">
        <v>211</v>
      </c>
      <c r="AR59" s="1">
        <v>13.3</v>
      </c>
      <c r="AS59" s="1">
        <v>2687</v>
      </c>
      <c r="AT59" s="1">
        <v>0</v>
      </c>
      <c r="AU59" s="1">
        <v>0</v>
      </c>
      <c r="AV59" s="1">
        <v>0</v>
      </c>
      <c r="AW59" s="1">
        <v>0</v>
      </c>
      <c r="AX59" s="12">
        <v>0</v>
      </c>
      <c r="AY59" s="12">
        <v>0</v>
      </c>
      <c r="AZ59" s="1" t="str">
        <v>-</v>
      </c>
      <c r="BA59" s="1" t="str">
        <v>-</v>
      </c>
      <c r="BB59" s="1" t="str">
        <v>-</v>
      </c>
      <c r="BC59" s="1" t="str">
        <v>-</v>
      </c>
      <c r="BD59" s="1">
        <v>0</v>
      </c>
      <c r="BE59" s="1">
        <v>0</v>
      </c>
      <c r="BF59" s="1">
        <v>0</v>
      </c>
      <c r="BG59" s="1">
        <v>0</v>
      </c>
      <c r="BH59" s="12">
        <v>0</v>
      </c>
      <c r="BI59" s="12">
        <v>0</v>
      </c>
      <c r="BJ59" s="1" t="str">
        <v>-</v>
      </c>
      <c r="BK59" s="1" t="str">
        <v>-</v>
      </c>
      <c r="BL59" s="1" t="str">
        <v>-</v>
      </c>
      <c r="BM59" s="1" t="str">
        <v>-</v>
      </c>
      <c r="BN59" s="1">
        <v>0</v>
      </c>
      <c r="BO59" s="1">
        <v>0</v>
      </c>
      <c r="BP59" s="1">
        <v>0</v>
      </c>
      <c r="BQ59" s="1">
        <v>0</v>
      </c>
      <c r="BR59" s="12">
        <v>0</v>
      </c>
      <c r="BS59" s="12">
        <v>0</v>
      </c>
      <c r="BT59" s="1">
        <v>0</v>
      </c>
      <c r="BU59" s="1">
        <v>734</v>
      </c>
      <c r="BV59" s="1">
        <v>4487</v>
      </c>
      <c r="BW59" s="1">
        <v>0</v>
      </c>
      <c r="BX59" s="1">
        <v>0</v>
      </c>
      <c r="BY59" s="1">
        <v>0</v>
      </c>
      <c r="BZ59" s="194">
        <v>0</v>
      </c>
      <c r="CA59" s="194">
        <v>0</v>
      </c>
      <c r="CB59" s="1">
        <v>16.5</v>
      </c>
      <c r="CC59" s="1">
        <v>16.5</v>
      </c>
      <c r="CD59" s="12">
        <v>0</v>
      </c>
      <c r="CE59" s="12">
        <v>0</v>
      </c>
      <c r="CF59" s="161">
        <v>1.0206521739130434</v>
      </c>
      <c r="CG59" s="193">
        <v>0.53248136315228967</v>
      </c>
      <c r="CH59" s="193">
        <v>0.57647963105303612</v>
      </c>
      <c r="CI59" s="192">
        <v>0</v>
      </c>
      <c r="CJ59" s="161">
        <v>0.87839163125204311</v>
      </c>
      <c r="CK59" s="193">
        <v>0.55824339411983626</v>
      </c>
      <c r="CL59" s="193">
        <v>0.60581583198707589</v>
      </c>
    </row>
    <row r="60" spans="1:90">
      <c r="A60" s="260" t="str">
        <v>LAB GRUPPEN</v>
      </c>
      <c r="B60" s="11" t="str">
        <v>PLM 20K44</v>
      </c>
      <c r="C60" s="12">
        <v>0</v>
      </c>
      <c r="D60" s="200">
        <v>0</v>
      </c>
      <c r="E60" s="1">
        <v>2</v>
      </c>
      <c r="F60" s="1">
        <v>4</v>
      </c>
      <c r="G60" s="1">
        <v>4</v>
      </c>
      <c r="H60" s="1">
        <v>4</v>
      </c>
      <c r="I60" s="12">
        <v>0</v>
      </c>
      <c r="J60" s="200">
        <v>0</v>
      </c>
      <c r="K60" s="1">
        <v>2300</v>
      </c>
      <c r="L60" s="1">
        <v>4400</v>
      </c>
      <c r="M60" s="1">
        <v>5000</v>
      </c>
      <c r="N60" s="1">
        <v>3300</v>
      </c>
      <c r="O60" s="1">
        <v>4700</v>
      </c>
      <c r="P60" s="12">
        <v>0</v>
      </c>
      <c r="Q60" s="1" t="str">
        <v>-</v>
      </c>
      <c r="R60" s="1" t="str">
        <v>-</v>
      </c>
      <c r="S60" s="12">
        <v>0</v>
      </c>
      <c r="T60" s="200">
        <v>0</v>
      </c>
      <c r="U60" s="1">
        <v>0</v>
      </c>
      <c r="V60" s="1">
        <v>0</v>
      </c>
      <c r="W60" s="12">
        <v>0</v>
      </c>
      <c r="X60" s="200">
        <v>0</v>
      </c>
      <c r="Y60" s="1">
        <v>0</v>
      </c>
      <c r="Z60" s="12">
        <v>0</v>
      </c>
      <c r="AA60" s="200">
        <v>0</v>
      </c>
      <c r="AB60" s="1">
        <v>0</v>
      </c>
      <c r="AC60" s="1">
        <v>0</v>
      </c>
      <c r="AD60" s="1">
        <v>2</v>
      </c>
      <c r="AE60" s="1">
        <v>227</v>
      </c>
      <c r="AF60" s="1">
        <v>30</v>
      </c>
      <c r="AG60" s="1">
        <v>3457</v>
      </c>
      <c r="AH60" s="1">
        <v>0</v>
      </c>
      <c r="AI60" s="1">
        <v>0</v>
      </c>
      <c r="AJ60" s="1">
        <v>0</v>
      </c>
      <c r="AK60" s="1">
        <v>0</v>
      </c>
      <c r="AL60" s="12">
        <v>0</v>
      </c>
      <c r="AM60" s="12">
        <v>0</v>
      </c>
      <c r="AN60" s="1">
        <v>0</v>
      </c>
      <c r="AO60" s="1">
        <v>0</v>
      </c>
      <c r="AP60" s="1">
        <v>1.2</v>
      </c>
      <c r="AQ60" s="1">
        <v>222</v>
      </c>
      <c r="AR60" s="1">
        <v>16.2</v>
      </c>
      <c r="AS60" s="1">
        <v>3286</v>
      </c>
      <c r="AT60" s="1">
        <v>0</v>
      </c>
      <c r="AU60" s="1">
        <v>0</v>
      </c>
      <c r="AV60" s="1">
        <v>0</v>
      </c>
      <c r="AW60" s="1">
        <v>0</v>
      </c>
      <c r="AX60" s="12">
        <v>0</v>
      </c>
      <c r="AY60" s="12">
        <v>0</v>
      </c>
      <c r="AZ60" s="1" t="str">
        <v>-</v>
      </c>
      <c r="BA60" s="1" t="str">
        <v>-</v>
      </c>
      <c r="BB60" s="1" t="str">
        <v>-</v>
      </c>
      <c r="BC60" s="1" t="str">
        <v>-</v>
      </c>
      <c r="BD60" s="1">
        <v>0</v>
      </c>
      <c r="BE60" s="1">
        <v>0</v>
      </c>
      <c r="BF60" s="1">
        <v>0</v>
      </c>
      <c r="BG60" s="1">
        <v>0</v>
      </c>
      <c r="BH60" s="12">
        <v>0</v>
      </c>
      <c r="BI60" s="12">
        <v>0</v>
      </c>
      <c r="BJ60" s="1" t="str">
        <v>-</v>
      </c>
      <c r="BK60" s="1" t="str">
        <v>-</v>
      </c>
      <c r="BL60" s="1" t="str">
        <v>-</v>
      </c>
      <c r="BM60" s="1" t="str">
        <v>-</v>
      </c>
      <c r="BN60" s="1">
        <v>0</v>
      </c>
      <c r="BO60" s="1">
        <v>0</v>
      </c>
      <c r="BP60" s="1">
        <v>0</v>
      </c>
      <c r="BQ60" s="1">
        <v>0</v>
      </c>
      <c r="BR60" s="12">
        <v>0</v>
      </c>
      <c r="BS60" s="12">
        <v>0</v>
      </c>
      <c r="BT60" s="1">
        <v>0</v>
      </c>
      <c r="BU60" s="1">
        <v>775</v>
      </c>
      <c r="BV60" s="1">
        <v>5326</v>
      </c>
      <c r="BW60" s="1">
        <v>0</v>
      </c>
      <c r="BX60" s="1">
        <v>0</v>
      </c>
      <c r="BY60" s="1">
        <v>0</v>
      </c>
      <c r="BZ60" s="194">
        <v>0</v>
      </c>
      <c r="CA60" s="194">
        <v>0</v>
      </c>
      <c r="CB60" s="1">
        <v>17</v>
      </c>
      <c r="CC60" s="1">
        <v>17</v>
      </c>
      <c r="CD60" s="12">
        <v>0</v>
      </c>
      <c r="CE60" s="12">
        <v>0</v>
      </c>
      <c r="CF60" s="161">
        <v>1.0020289855072464</v>
      </c>
      <c r="CG60" s="193">
        <v>0.63638993346832518</v>
      </c>
      <c r="CH60" s="193">
        <v>0.68111455108359131</v>
      </c>
      <c r="CI60" s="192">
        <v>0</v>
      </c>
      <c r="CJ60" s="161">
        <v>0.88191089640365006</v>
      </c>
      <c r="CK60" s="193">
        <v>0.66950699939135727</v>
      </c>
      <c r="CL60" s="193">
        <v>0.71801566579634468</v>
      </c>
    </row>
    <row r="61" spans="1:90">
      <c r="A61" s="260" t="str">
        <v>LAB GRUPPEN</v>
      </c>
      <c r="B61" s="11" t="str">
        <v>IPD 2400</v>
      </c>
      <c r="C61" s="12">
        <v>0</v>
      </c>
      <c r="D61" s="200">
        <v>0</v>
      </c>
      <c r="E61" s="1">
        <v>1</v>
      </c>
      <c r="F61" s="1">
        <v>2</v>
      </c>
      <c r="G61" s="1">
        <v>2</v>
      </c>
      <c r="H61" s="1" t="str">
        <v>-</v>
      </c>
      <c r="I61" s="12">
        <v>0</v>
      </c>
      <c r="J61" s="200">
        <v>0</v>
      </c>
      <c r="K61" s="1">
        <v>600</v>
      </c>
      <c r="L61" s="1">
        <v>1200</v>
      </c>
      <c r="M61" s="1">
        <v>800</v>
      </c>
      <c r="N61" s="1">
        <v>1200</v>
      </c>
      <c r="O61" s="1" t="str">
        <v>-</v>
      </c>
      <c r="P61" s="12">
        <v>0</v>
      </c>
      <c r="Q61" s="1" t="str">
        <v>-</v>
      </c>
      <c r="R61" s="1" t="str">
        <v>-</v>
      </c>
      <c r="S61" s="12">
        <v>0</v>
      </c>
      <c r="T61" s="200">
        <v>0</v>
      </c>
      <c r="U61" s="1">
        <v>70</v>
      </c>
      <c r="V61" s="1">
        <v>28.3</v>
      </c>
      <c r="W61" s="12">
        <v>0</v>
      </c>
      <c r="X61" s="200">
        <v>0</v>
      </c>
      <c r="Y61" s="1">
        <v>102</v>
      </c>
      <c r="Z61" s="12">
        <v>0</v>
      </c>
      <c r="AA61" s="200">
        <v>0</v>
      </c>
      <c r="AB61" s="1" t="str">
        <v>-</v>
      </c>
      <c r="AC61" s="1" t="str">
        <v>-</v>
      </c>
      <c r="AD61" s="1" t="str">
        <v>-</v>
      </c>
      <c r="AE61" s="1" t="str">
        <v>-</v>
      </c>
      <c r="AF61" s="1" t="str">
        <v>-</v>
      </c>
      <c r="AG61" s="1" t="str">
        <v>-</v>
      </c>
      <c r="AH61" s="1" t="str">
        <v>-</v>
      </c>
      <c r="AI61" s="1" t="str">
        <v>-</v>
      </c>
      <c r="AJ61" s="1" t="str">
        <v>-</v>
      </c>
      <c r="AK61" s="1" t="str">
        <v>-</v>
      </c>
      <c r="AL61" s="12">
        <v>0</v>
      </c>
      <c r="AM61" s="12">
        <v>0</v>
      </c>
      <c r="AN61" s="1" t="str">
        <v>-</v>
      </c>
      <c r="AO61" s="1" t="str">
        <v>-</v>
      </c>
      <c r="AP61" s="1" t="str">
        <v>-</v>
      </c>
      <c r="AQ61" s="1" t="str">
        <v>-</v>
      </c>
      <c r="AR61" s="1" t="str">
        <v>-</v>
      </c>
      <c r="AS61" s="1" t="str">
        <v>-</v>
      </c>
      <c r="AT61" s="1" t="str">
        <v>-</v>
      </c>
      <c r="AU61" s="1" t="str">
        <v>-</v>
      </c>
      <c r="AV61" s="1" t="str">
        <v>-</v>
      </c>
      <c r="AW61" s="1" t="str">
        <v>-</v>
      </c>
      <c r="AX61" s="12">
        <v>0</v>
      </c>
      <c r="AY61" s="12">
        <v>0</v>
      </c>
      <c r="AZ61" s="1" t="str">
        <v>-</v>
      </c>
      <c r="BA61" s="1" t="str">
        <v>-</v>
      </c>
      <c r="BB61" s="1" t="str">
        <v>-</v>
      </c>
      <c r="BC61" s="1" t="str">
        <v>-</v>
      </c>
      <c r="BD61" s="1" t="str">
        <v>-</v>
      </c>
      <c r="BE61" s="1" t="str">
        <v>-</v>
      </c>
      <c r="BF61" s="1" t="str">
        <v>-</v>
      </c>
      <c r="BG61" s="1" t="str">
        <v>-</v>
      </c>
      <c r="BH61" s="12">
        <v>0</v>
      </c>
      <c r="BI61" s="12">
        <v>0</v>
      </c>
      <c r="BJ61" s="1" t="str">
        <v>-</v>
      </c>
      <c r="BK61" s="1" t="str">
        <v>-</v>
      </c>
      <c r="BL61" s="1" t="str">
        <v>-</v>
      </c>
      <c r="BM61" s="1" t="str">
        <v>-</v>
      </c>
      <c r="BN61" s="1" t="str">
        <v>-</v>
      </c>
      <c r="BO61" s="1" t="str">
        <v>-</v>
      </c>
      <c r="BP61" s="1" t="str">
        <v>-</v>
      </c>
      <c r="BQ61" s="1" t="str">
        <v>-</v>
      </c>
      <c r="BR61" s="12">
        <v>0</v>
      </c>
      <c r="BS61" s="12">
        <v>0</v>
      </c>
      <c r="BT61" s="1" t="str">
        <v>-</v>
      </c>
      <c r="BU61" s="1" t="str">
        <v>-</v>
      </c>
      <c r="BV61" s="1" t="str">
        <v>-</v>
      </c>
      <c r="BW61" s="1" t="str">
        <v>-</v>
      </c>
      <c r="BX61" s="1" t="str">
        <v>-</v>
      </c>
      <c r="BY61" s="1" t="str">
        <v>-</v>
      </c>
      <c r="BZ61" s="194">
        <v>0</v>
      </c>
      <c r="CA61" s="194">
        <v>0</v>
      </c>
      <c r="CB61" s="1">
        <v>6.2</v>
      </c>
      <c r="CC61" s="1">
        <v>6.2</v>
      </c>
      <c r="CD61" s="12">
        <v>0</v>
      </c>
      <c r="CE61" s="12">
        <v>0</v>
      </c>
      <c r="CF61" s="161" t="str">
        <v>n/a</v>
      </c>
      <c r="CG61" s="193" t="str">
        <v>n/a</v>
      </c>
      <c r="CH61" s="193" t="str">
        <v>n/a</v>
      </c>
      <c r="CI61" s="192">
        <v>0</v>
      </c>
      <c r="CJ61" s="161" t="str">
        <v>n/a</v>
      </c>
      <c r="CK61" s="193" t="str">
        <v>n/a</v>
      </c>
      <c r="CL61" s="193" t="str">
        <v>n/a</v>
      </c>
    </row>
    <row r="62" spans="1:90">
      <c r="A62" s="260" t="str">
        <v>LAB GRUPPEN</v>
      </c>
      <c r="B62" s="11" t="str">
        <v>IPD 1200</v>
      </c>
      <c r="C62" s="12">
        <v>0</v>
      </c>
      <c r="D62" s="200">
        <v>0</v>
      </c>
      <c r="E62" s="1">
        <v>1</v>
      </c>
      <c r="F62" s="1">
        <v>2</v>
      </c>
      <c r="G62" s="1">
        <v>2</v>
      </c>
      <c r="H62" s="1" t="str">
        <v>-</v>
      </c>
      <c r="I62" s="12">
        <v>0</v>
      </c>
      <c r="J62" s="200">
        <v>0</v>
      </c>
      <c r="K62" s="1">
        <v>300</v>
      </c>
      <c r="L62" s="1">
        <v>600</v>
      </c>
      <c r="M62" s="1">
        <v>500</v>
      </c>
      <c r="N62" s="1" t="str">
        <v>-</v>
      </c>
      <c r="O62" s="1" t="str">
        <v>-</v>
      </c>
      <c r="P62" s="12">
        <v>0</v>
      </c>
      <c r="Q62" s="1" t="str">
        <v>-</v>
      </c>
      <c r="R62" s="1" t="str">
        <v>-</v>
      </c>
      <c r="S62" s="12">
        <v>0</v>
      </c>
      <c r="T62" s="200">
        <v>0</v>
      </c>
      <c r="U62" s="1">
        <v>50</v>
      </c>
      <c r="V62" s="1">
        <v>21.2</v>
      </c>
      <c r="W62" s="12">
        <v>0</v>
      </c>
      <c r="X62" s="200">
        <v>0</v>
      </c>
      <c r="Y62" s="1">
        <v>105</v>
      </c>
      <c r="Z62" s="12">
        <v>0</v>
      </c>
      <c r="AA62" s="200">
        <v>0</v>
      </c>
      <c r="AB62" s="1" t="str">
        <v>-</v>
      </c>
      <c r="AC62" s="1" t="str">
        <v>-</v>
      </c>
      <c r="AD62" s="1" t="str">
        <v>-</v>
      </c>
      <c r="AE62" s="1" t="str">
        <v>-</v>
      </c>
      <c r="AF62" s="1" t="str">
        <v>-</v>
      </c>
      <c r="AG62" s="1" t="str">
        <v>-</v>
      </c>
      <c r="AH62" s="1" t="str">
        <v>-</v>
      </c>
      <c r="AI62" s="1" t="str">
        <v>-</v>
      </c>
      <c r="AJ62" s="1" t="str">
        <v>-</v>
      </c>
      <c r="AK62" s="1" t="str">
        <v>-</v>
      </c>
      <c r="AL62" s="12">
        <v>0</v>
      </c>
      <c r="AM62" s="12">
        <v>0</v>
      </c>
      <c r="AN62" s="1" t="str">
        <v>-</v>
      </c>
      <c r="AO62" s="1" t="str">
        <v>-</v>
      </c>
      <c r="AP62" s="1" t="str">
        <v>-</v>
      </c>
      <c r="AQ62" s="1" t="str">
        <v>-</v>
      </c>
      <c r="AR62" s="1" t="str">
        <v>-</v>
      </c>
      <c r="AS62" s="1" t="str">
        <v>-</v>
      </c>
      <c r="AT62" s="1" t="str">
        <v>-</v>
      </c>
      <c r="AU62" s="1" t="str">
        <v>-</v>
      </c>
      <c r="AV62" s="1" t="str">
        <v>-</v>
      </c>
      <c r="AW62" s="1" t="str">
        <v>-</v>
      </c>
      <c r="AX62" s="12">
        <v>0</v>
      </c>
      <c r="AY62" s="12">
        <v>0</v>
      </c>
      <c r="AZ62" s="1" t="str">
        <v>-</v>
      </c>
      <c r="BA62" s="1" t="str">
        <v>-</v>
      </c>
      <c r="BB62" s="1" t="str">
        <v>-</v>
      </c>
      <c r="BC62" s="1" t="str">
        <v>-</v>
      </c>
      <c r="BD62" s="1" t="str">
        <v>-</v>
      </c>
      <c r="BE62" s="1" t="str">
        <v>-</v>
      </c>
      <c r="BF62" s="1" t="str">
        <v>-</v>
      </c>
      <c r="BG62" s="1" t="str">
        <v>-</v>
      </c>
      <c r="BH62" s="12">
        <v>0</v>
      </c>
      <c r="BI62" s="12">
        <v>0</v>
      </c>
      <c r="BJ62" s="1" t="str">
        <v>-</v>
      </c>
      <c r="BK62" s="1" t="str">
        <v>-</v>
      </c>
      <c r="BL62" s="1" t="str">
        <v>-</v>
      </c>
      <c r="BM62" s="1" t="str">
        <v>-</v>
      </c>
      <c r="BN62" s="1" t="str">
        <v>-</v>
      </c>
      <c r="BO62" s="1" t="str">
        <v>-</v>
      </c>
      <c r="BP62" s="1" t="str">
        <v>-</v>
      </c>
      <c r="BQ62" s="1" t="str">
        <v>-</v>
      </c>
      <c r="BR62" s="12">
        <v>0</v>
      </c>
      <c r="BS62" s="12">
        <v>0</v>
      </c>
      <c r="BT62" s="1" t="str">
        <v>-</v>
      </c>
      <c r="BU62" s="1" t="str">
        <v>-</v>
      </c>
      <c r="BV62" s="1" t="str">
        <v>-</v>
      </c>
      <c r="BW62" s="1" t="str">
        <v>-</v>
      </c>
      <c r="BX62" s="1" t="str">
        <v>-</v>
      </c>
      <c r="BY62" s="1" t="str">
        <v>-</v>
      </c>
      <c r="BZ62" s="194">
        <v>0</v>
      </c>
      <c r="CA62" s="194">
        <v>0</v>
      </c>
      <c r="CB62" s="1">
        <v>4.5999999999999996</v>
      </c>
      <c r="CC62" s="1">
        <v>4.5999999999999996</v>
      </c>
      <c r="CD62" s="12">
        <v>0</v>
      </c>
      <c r="CE62" s="12">
        <v>0</v>
      </c>
      <c r="CF62" s="161" t="str">
        <v>n/a</v>
      </c>
      <c r="CG62" s="193" t="str">
        <v>n/a</v>
      </c>
      <c r="CH62" s="193" t="str">
        <v>n/a</v>
      </c>
      <c r="CI62" s="192">
        <v>0</v>
      </c>
      <c r="CJ62" s="161" t="str">
        <v>n/a</v>
      </c>
      <c r="CK62" s="193" t="str">
        <v>n/a</v>
      </c>
      <c r="CL62" s="193" t="str">
        <v>n/a</v>
      </c>
    </row>
    <row r="63" spans="1:90">
      <c r="A63" s="260" t="str">
        <v>LAB GRUPPEN</v>
      </c>
      <c r="B63" s="11" t="str">
        <v xml:space="preserve">E 12:2 </v>
      </c>
      <c r="C63" s="12">
        <v>0</v>
      </c>
      <c r="D63" s="200">
        <v>0</v>
      </c>
      <c r="E63" s="1">
        <v>1</v>
      </c>
      <c r="F63" s="1">
        <v>2</v>
      </c>
      <c r="G63" s="1">
        <v>2</v>
      </c>
      <c r="H63" s="1">
        <v>2</v>
      </c>
      <c r="I63" s="12">
        <v>0</v>
      </c>
      <c r="J63" s="200">
        <v>0</v>
      </c>
      <c r="K63" s="1">
        <v>600</v>
      </c>
      <c r="L63" s="1">
        <v>600</v>
      </c>
      <c r="M63" s="1">
        <v>600</v>
      </c>
      <c r="N63" s="1">
        <v>600</v>
      </c>
      <c r="O63" s="1" t="str">
        <v>-</v>
      </c>
      <c r="P63" s="12">
        <v>0</v>
      </c>
      <c r="Q63" s="1" t="str">
        <v>-</v>
      </c>
      <c r="R63" s="1" t="str">
        <v>-</v>
      </c>
      <c r="S63" s="12">
        <v>0</v>
      </c>
      <c r="T63" s="200">
        <v>0</v>
      </c>
      <c r="U63" s="1">
        <v>100</v>
      </c>
      <c r="V63" s="1">
        <v>18</v>
      </c>
      <c r="W63" s="12">
        <v>0</v>
      </c>
      <c r="X63" s="200">
        <v>0</v>
      </c>
      <c r="Y63" s="1">
        <v>112</v>
      </c>
      <c r="Z63" s="12">
        <v>0</v>
      </c>
      <c r="AA63" s="200">
        <v>0</v>
      </c>
      <c r="AB63" s="1" t="str">
        <v>-</v>
      </c>
      <c r="AC63" s="1" t="str">
        <v>-</v>
      </c>
      <c r="AD63" s="1">
        <v>0.315</v>
      </c>
      <c r="AE63" s="1">
        <v>21.9</v>
      </c>
      <c r="AF63" s="1">
        <v>2.9</v>
      </c>
      <c r="AG63" s="1">
        <v>226</v>
      </c>
      <c r="AH63" s="1" t="str">
        <v>-</v>
      </c>
      <c r="AI63" s="1" t="str">
        <v>-</v>
      </c>
      <c r="AJ63" s="1" t="str">
        <v>-</v>
      </c>
      <c r="AK63" s="1" t="str">
        <v>-</v>
      </c>
      <c r="AL63" s="12">
        <v>0</v>
      </c>
      <c r="AM63" s="12">
        <v>0</v>
      </c>
      <c r="AN63" s="1" t="str">
        <v>-</v>
      </c>
      <c r="AO63" s="1" t="str">
        <v>-</v>
      </c>
      <c r="AP63" s="1">
        <v>0.183</v>
      </c>
      <c r="AQ63" s="1">
        <v>20.7</v>
      </c>
      <c r="AR63" s="1">
        <v>1.9</v>
      </c>
      <c r="AS63" s="1">
        <v>222</v>
      </c>
      <c r="AT63" s="1" t="str">
        <v>-</v>
      </c>
      <c r="AU63" s="1" t="str">
        <v>-</v>
      </c>
      <c r="AV63" s="1" t="str">
        <v>-</v>
      </c>
      <c r="AW63" s="1" t="str">
        <v>-</v>
      </c>
      <c r="AX63" s="12">
        <v>0</v>
      </c>
      <c r="AY63" s="12">
        <v>0</v>
      </c>
      <c r="AZ63" s="1">
        <v>0.315</v>
      </c>
      <c r="BA63" s="1">
        <v>21.9</v>
      </c>
      <c r="BB63" s="1">
        <v>2.9</v>
      </c>
      <c r="BC63" s="1">
        <v>223</v>
      </c>
      <c r="BD63" s="1">
        <v>0</v>
      </c>
      <c r="BE63" s="1" t="str">
        <v>-</v>
      </c>
      <c r="BF63" s="1" t="str">
        <v>-</v>
      </c>
      <c r="BG63" s="1" t="str">
        <v>-</v>
      </c>
      <c r="BH63" s="12">
        <v>0</v>
      </c>
      <c r="BI63" s="12">
        <v>0</v>
      </c>
      <c r="BJ63" s="1" t="str">
        <v>-</v>
      </c>
      <c r="BK63" s="1" t="str">
        <v>-</v>
      </c>
      <c r="BL63" s="1" t="str">
        <v>-</v>
      </c>
      <c r="BM63" s="1" t="str">
        <v>-</v>
      </c>
      <c r="BN63" s="1" t="str">
        <v>-</v>
      </c>
      <c r="BO63" s="1" t="str">
        <v>-</v>
      </c>
      <c r="BP63" s="1" t="str">
        <v>-</v>
      </c>
      <c r="BQ63" s="1" t="str">
        <v>-</v>
      </c>
      <c r="BR63" s="12">
        <v>0</v>
      </c>
      <c r="BS63" s="12">
        <v>0</v>
      </c>
      <c r="BT63" s="1" t="str">
        <v>-</v>
      </c>
      <c r="BU63" s="1">
        <v>74.7</v>
      </c>
      <c r="BV63" s="1">
        <v>259</v>
      </c>
      <c r="BW63" s="1" t="str">
        <v>-</v>
      </c>
      <c r="BX63" s="1" t="str">
        <v>-</v>
      </c>
      <c r="BY63" s="1" t="str">
        <v>-</v>
      </c>
      <c r="BZ63" s="194">
        <v>0</v>
      </c>
      <c r="CA63" s="194">
        <v>0</v>
      </c>
      <c r="CB63" s="1">
        <v>4.2</v>
      </c>
      <c r="CC63" s="1">
        <v>4.2</v>
      </c>
      <c r="CD63" s="12">
        <v>0</v>
      </c>
      <c r="CE63" s="12">
        <v>0</v>
      </c>
      <c r="CF63" s="161">
        <v>0.67766116941529231</v>
      </c>
      <c r="CG63" s="193">
        <v>0.66371681415929207</v>
      </c>
      <c r="CH63" s="193">
        <v>0.73493385595296423</v>
      </c>
      <c r="CI63" s="192">
        <v>0</v>
      </c>
      <c r="CJ63" s="161">
        <v>0.50800915331807783</v>
      </c>
      <c r="CK63" s="193">
        <v>0.67567567567567566</v>
      </c>
      <c r="CL63" s="193">
        <v>0.7451564828614009</v>
      </c>
    </row>
    <row r="64" spans="1:90">
      <c r="A64" s="260" t="str">
        <v>LAB GRUPPEN</v>
      </c>
      <c r="B64" s="11" t="str">
        <v xml:space="preserve">E 8:2 </v>
      </c>
      <c r="C64" s="12">
        <v>0</v>
      </c>
      <c r="D64" s="200">
        <v>0</v>
      </c>
      <c r="E64" s="1">
        <v>1</v>
      </c>
      <c r="F64" s="1">
        <v>2</v>
      </c>
      <c r="G64" s="1">
        <v>2</v>
      </c>
      <c r="H64" s="1">
        <v>2</v>
      </c>
      <c r="I64" s="12">
        <v>0</v>
      </c>
      <c r="J64" s="200">
        <v>0</v>
      </c>
      <c r="K64" s="1">
        <v>400</v>
      </c>
      <c r="L64" s="1">
        <v>400</v>
      </c>
      <c r="M64" s="1">
        <v>400</v>
      </c>
      <c r="N64" s="1">
        <v>400</v>
      </c>
      <c r="O64" s="1" t="str">
        <v>-</v>
      </c>
      <c r="P64" s="12">
        <v>0</v>
      </c>
      <c r="Q64" s="1" t="str">
        <v>-</v>
      </c>
      <c r="R64" s="1" t="str">
        <v>-</v>
      </c>
      <c r="S64" s="12">
        <v>0</v>
      </c>
      <c r="T64" s="200">
        <v>0</v>
      </c>
      <c r="U64" s="1">
        <v>100</v>
      </c>
      <c r="V64" s="1">
        <v>16</v>
      </c>
      <c r="W64" s="12">
        <v>0</v>
      </c>
      <c r="X64" s="200">
        <v>0</v>
      </c>
      <c r="Y64" s="1">
        <v>112</v>
      </c>
      <c r="Z64" s="12">
        <v>0</v>
      </c>
      <c r="AA64" s="200">
        <v>0</v>
      </c>
      <c r="AB64" s="1" t="str">
        <v>-</v>
      </c>
      <c r="AC64" s="1" t="str">
        <v>-</v>
      </c>
      <c r="AD64" s="1">
        <v>0.315</v>
      </c>
      <c r="AE64" s="1">
        <v>21.9</v>
      </c>
      <c r="AF64" s="1">
        <v>2.1</v>
      </c>
      <c r="AG64" s="1">
        <v>155</v>
      </c>
      <c r="AH64" s="1" t="str">
        <v>-</v>
      </c>
      <c r="AI64" s="1" t="str">
        <v>-</v>
      </c>
      <c r="AJ64" s="1" t="str">
        <v>-</v>
      </c>
      <c r="AK64" s="1" t="str">
        <v>-</v>
      </c>
      <c r="AL64" s="12">
        <v>0</v>
      </c>
      <c r="AM64" s="12">
        <v>0</v>
      </c>
      <c r="AN64" s="1" t="str">
        <v>-</v>
      </c>
      <c r="AO64" s="1" t="str">
        <v>-</v>
      </c>
      <c r="AP64" s="1">
        <v>0.183</v>
      </c>
      <c r="AQ64" s="1">
        <v>20.7</v>
      </c>
      <c r="AR64" s="1">
        <v>1.3</v>
      </c>
      <c r="AS64" s="1">
        <v>149</v>
      </c>
      <c r="AT64" s="1" t="str">
        <v>-</v>
      </c>
      <c r="AU64" s="1" t="str">
        <v>-</v>
      </c>
      <c r="AV64" s="1" t="str">
        <v>-</v>
      </c>
      <c r="AW64" s="1" t="str">
        <v>-</v>
      </c>
      <c r="AX64" s="12">
        <v>0</v>
      </c>
      <c r="AY64" s="12">
        <v>0</v>
      </c>
      <c r="AZ64" s="1">
        <v>0.315</v>
      </c>
      <c r="BA64" s="1">
        <v>21.9</v>
      </c>
      <c r="BB64" s="1">
        <v>2.1</v>
      </c>
      <c r="BC64" s="1">
        <v>148</v>
      </c>
      <c r="BD64" s="1" t="str">
        <v>-</v>
      </c>
      <c r="BE64" s="1" t="str">
        <v>-</v>
      </c>
      <c r="BF64" s="1" t="str">
        <v>-</v>
      </c>
      <c r="BG64" s="1" t="str">
        <v>-</v>
      </c>
      <c r="BH64" s="12">
        <v>0</v>
      </c>
      <c r="BI64" s="12">
        <v>0</v>
      </c>
      <c r="BJ64" s="1" t="str">
        <v>-</v>
      </c>
      <c r="BK64" s="1" t="str">
        <v>-</v>
      </c>
      <c r="BL64" s="1" t="str">
        <v>-</v>
      </c>
      <c r="BM64" s="1" t="str">
        <v>-</v>
      </c>
      <c r="BN64" s="1" t="str">
        <v>-</v>
      </c>
      <c r="BO64" s="1" t="str">
        <v>-</v>
      </c>
      <c r="BP64" s="1" t="str">
        <v>-</v>
      </c>
      <c r="BQ64" s="1" t="str">
        <v>-</v>
      </c>
      <c r="BR64" s="12">
        <v>0</v>
      </c>
      <c r="BS64" s="12">
        <v>0</v>
      </c>
      <c r="BT64" s="1" t="str">
        <v>-</v>
      </c>
      <c r="BU64" s="1">
        <v>74.7</v>
      </c>
      <c r="BV64" s="1">
        <v>187</v>
      </c>
      <c r="BW64" s="1" t="str">
        <v>-</v>
      </c>
      <c r="BX64" s="1" t="str">
        <v>-</v>
      </c>
      <c r="BY64" s="1" t="str">
        <v>-</v>
      </c>
      <c r="BZ64" s="194">
        <v>0</v>
      </c>
      <c r="CA64" s="194">
        <v>0</v>
      </c>
      <c r="CB64" s="1">
        <v>4.0999999999999996</v>
      </c>
      <c r="CC64" s="1">
        <v>4.0999999999999996</v>
      </c>
      <c r="CD64" s="12">
        <v>0</v>
      </c>
      <c r="CE64" s="12">
        <v>0</v>
      </c>
      <c r="CF64" s="161">
        <v>0.64182194616977228</v>
      </c>
      <c r="CG64" s="193">
        <v>0.64516129032258063</v>
      </c>
      <c r="CH64" s="193">
        <v>0.75131480090157776</v>
      </c>
      <c r="CI64" s="192">
        <v>0</v>
      </c>
      <c r="CJ64" s="161">
        <v>0.49832775919732442</v>
      </c>
      <c r="CK64" s="193">
        <v>0.67114093959731547</v>
      </c>
      <c r="CL64" s="193">
        <v>0.77942322681215892</v>
      </c>
    </row>
    <row r="65" spans="1:90">
      <c r="A65" s="260" t="str">
        <v>LAB GRUPPEN</v>
      </c>
      <c r="B65" s="11" t="str">
        <v>E 4:2</v>
      </c>
      <c r="C65" s="12">
        <v>0</v>
      </c>
      <c r="D65" s="200">
        <v>0</v>
      </c>
      <c r="E65" s="1">
        <v>1</v>
      </c>
      <c r="F65" s="1">
        <v>2</v>
      </c>
      <c r="G65" s="1">
        <v>2</v>
      </c>
      <c r="H65" s="1">
        <v>2</v>
      </c>
      <c r="I65" s="12">
        <v>0</v>
      </c>
      <c r="J65" s="200">
        <v>0</v>
      </c>
      <c r="K65" s="1">
        <v>200</v>
      </c>
      <c r="L65" s="1">
        <v>200</v>
      </c>
      <c r="M65" s="1">
        <v>200</v>
      </c>
      <c r="N65" s="1">
        <v>200</v>
      </c>
      <c r="O65" s="1" t="str">
        <v>-</v>
      </c>
      <c r="P65" s="12">
        <v>0</v>
      </c>
      <c r="Q65" s="1" t="str">
        <v>-</v>
      </c>
      <c r="R65" s="1" t="str">
        <v>-</v>
      </c>
      <c r="S65" s="12">
        <v>0</v>
      </c>
      <c r="T65" s="200">
        <v>0</v>
      </c>
      <c r="U65" s="1">
        <v>100</v>
      </c>
      <c r="V65" s="1">
        <v>11</v>
      </c>
      <c r="W65" s="12">
        <v>0</v>
      </c>
      <c r="X65" s="200">
        <v>0</v>
      </c>
      <c r="Y65" s="1">
        <v>112</v>
      </c>
      <c r="Z65" s="12">
        <v>0</v>
      </c>
      <c r="AA65" s="200">
        <v>0</v>
      </c>
      <c r="AB65" s="1" t="str">
        <v>-</v>
      </c>
      <c r="AC65" s="1" t="str">
        <v>-</v>
      </c>
      <c r="AD65" s="1">
        <v>0.30599999999999999</v>
      </c>
      <c r="AE65" s="1">
        <v>22.4</v>
      </c>
      <c r="AF65" s="1">
        <v>1.2</v>
      </c>
      <c r="AG65" s="1">
        <v>92</v>
      </c>
      <c r="AH65" s="1" t="str">
        <v>-</v>
      </c>
      <c r="AI65" s="1" t="str">
        <v>-</v>
      </c>
      <c r="AJ65" s="1" t="str">
        <v>-</v>
      </c>
      <c r="AK65" s="1" t="str">
        <v>-</v>
      </c>
      <c r="AL65" s="12">
        <v>0</v>
      </c>
      <c r="AM65" s="12">
        <v>0</v>
      </c>
      <c r="AN65" s="1" t="str">
        <v>-</v>
      </c>
      <c r="AO65" s="1" t="str">
        <v>-</v>
      </c>
      <c r="AP65" s="1">
        <v>0.186</v>
      </c>
      <c r="AQ65" s="1">
        <v>21.5</v>
      </c>
      <c r="AR65" s="1">
        <v>0.8</v>
      </c>
      <c r="AS65" s="1">
        <v>89</v>
      </c>
      <c r="AT65" s="1" t="str">
        <v>-</v>
      </c>
      <c r="AU65" s="1" t="str">
        <v>-</v>
      </c>
      <c r="AV65" s="1" t="str">
        <v>-</v>
      </c>
      <c r="AW65" s="1" t="str">
        <v>-</v>
      </c>
      <c r="AX65" s="12">
        <v>0</v>
      </c>
      <c r="AY65" s="12">
        <v>0</v>
      </c>
      <c r="AZ65" s="1">
        <v>0.30599999999999999</v>
      </c>
      <c r="BA65" s="1">
        <v>22.4</v>
      </c>
      <c r="BB65" s="1">
        <v>1.1000000000000001</v>
      </c>
      <c r="BC65" s="1">
        <v>86</v>
      </c>
      <c r="BD65" s="1" t="str">
        <v>-</v>
      </c>
      <c r="BE65" s="1" t="str">
        <v>-</v>
      </c>
      <c r="BF65" s="1" t="str">
        <v>-</v>
      </c>
      <c r="BG65" s="1" t="str">
        <v>-</v>
      </c>
      <c r="BH65" s="12">
        <v>0</v>
      </c>
      <c r="BI65" s="12">
        <v>0</v>
      </c>
      <c r="BJ65" s="1" t="str">
        <v>-</v>
      </c>
      <c r="BK65" s="1" t="str">
        <v>-</v>
      </c>
      <c r="BL65" s="1" t="str">
        <v>-</v>
      </c>
      <c r="BM65" s="1" t="str">
        <v>-</v>
      </c>
      <c r="BN65" s="1" t="str">
        <v>-</v>
      </c>
      <c r="BO65" s="1" t="str">
        <v>-</v>
      </c>
      <c r="BP65" s="1" t="str">
        <v>-</v>
      </c>
      <c r="BQ65" s="1" t="str">
        <v>-</v>
      </c>
      <c r="BR65" s="12">
        <v>0</v>
      </c>
      <c r="BS65" s="12">
        <v>0</v>
      </c>
      <c r="BT65" s="1" t="str">
        <v>-</v>
      </c>
      <c r="BU65" s="1">
        <v>76.599999999999994</v>
      </c>
      <c r="BV65" s="1">
        <v>133</v>
      </c>
      <c r="BW65" s="1" t="str">
        <v>-</v>
      </c>
      <c r="BX65" s="1" t="str">
        <v>-</v>
      </c>
      <c r="BY65" s="1" t="str">
        <v>-</v>
      </c>
      <c r="BZ65" s="194">
        <v>0</v>
      </c>
      <c r="CA65" s="194">
        <v>0</v>
      </c>
      <c r="CB65" s="1">
        <v>4</v>
      </c>
      <c r="CC65" s="1">
        <v>4</v>
      </c>
      <c r="CD65" s="12">
        <v>0</v>
      </c>
      <c r="CE65" s="12">
        <v>0</v>
      </c>
      <c r="CF65" s="161">
        <v>0.66666666666666663</v>
      </c>
      <c r="CG65" s="193">
        <v>0.54347826086956519</v>
      </c>
      <c r="CH65" s="193">
        <v>0.71839080459770122</v>
      </c>
      <c r="CI65" s="192">
        <v>0</v>
      </c>
      <c r="CJ65" s="161">
        <v>0.48369565217391303</v>
      </c>
      <c r="CK65" s="193">
        <v>0.5617977528089888</v>
      </c>
      <c r="CL65" s="193">
        <v>0.7407407407407407</v>
      </c>
    </row>
    <row r="66" spans="1:90">
      <c r="A66" s="260" t="str">
        <v>LAB GRUPPEN</v>
      </c>
      <c r="B66" s="11" t="str">
        <v>D 200:4L</v>
      </c>
      <c r="C66" s="12">
        <v>0</v>
      </c>
      <c r="D66" s="200">
        <v>0</v>
      </c>
      <c r="E66" s="1">
        <v>2</v>
      </c>
      <c r="F66" s="1">
        <v>4</v>
      </c>
      <c r="G66" s="1">
        <v>4</v>
      </c>
      <c r="H66" s="1">
        <v>4</v>
      </c>
      <c r="I66" s="12">
        <v>0</v>
      </c>
      <c r="J66" s="200">
        <v>0</v>
      </c>
      <c r="K66" s="1">
        <v>2300</v>
      </c>
      <c r="L66" s="1">
        <v>4400</v>
      </c>
      <c r="M66" s="1">
        <v>4400</v>
      </c>
      <c r="N66" s="1">
        <v>3300</v>
      </c>
      <c r="O66" s="1">
        <v>4700</v>
      </c>
      <c r="P66" s="12">
        <v>0</v>
      </c>
      <c r="Q66" s="1">
        <v>8800</v>
      </c>
      <c r="R66" s="1">
        <v>8800</v>
      </c>
      <c r="S66" s="12">
        <v>0</v>
      </c>
      <c r="T66" s="200">
        <v>0</v>
      </c>
      <c r="U66" s="1">
        <v>194</v>
      </c>
      <c r="V66" s="1">
        <v>67</v>
      </c>
      <c r="W66" s="12">
        <v>0</v>
      </c>
      <c r="X66" s="200">
        <v>0</v>
      </c>
      <c r="Y66" s="1" t="str">
        <v>-</v>
      </c>
      <c r="Z66" s="12">
        <v>0</v>
      </c>
      <c r="AA66" s="200">
        <v>0</v>
      </c>
      <c r="AB66" s="1" t="str">
        <v>-</v>
      </c>
      <c r="AC66" s="1" t="str">
        <v>-</v>
      </c>
      <c r="AD66" s="1">
        <v>2</v>
      </c>
      <c r="AE66" s="1">
        <v>227</v>
      </c>
      <c r="AF66" s="1">
        <v>30</v>
      </c>
      <c r="AG66" s="1">
        <v>3457</v>
      </c>
      <c r="AH66" s="1" t="str">
        <v>-</v>
      </c>
      <c r="AI66" s="1" t="str">
        <v>-</v>
      </c>
      <c r="AJ66" s="1" t="str">
        <v>-</v>
      </c>
      <c r="AK66" s="1" t="str">
        <v>-</v>
      </c>
      <c r="AL66" s="12">
        <v>0</v>
      </c>
      <c r="AM66" s="12">
        <v>0</v>
      </c>
      <c r="AN66" s="1" t="str">
        <v>-</v>
      </c>
      <c r="AO66" s="1" t="str">
        <v>-</v>
      </c>
      <c r="AP66" s="1">
        <v>1.2</v>
      </c>
      <c r="AQ66" s="1">
        <v>222</v>
      </c>
      <c r="AR66" s="1">
        <v>15.9</v>
      </c>
      <c r="AS66" s="1">
        <v>3528</v>
      </c>
      <c r="AT66" s="1" t="str">
        <v>-</v>
      </c>
      <c r="AU66" s="1" t="str">
        <v>-</v>
      </c>
      <c r="AV66" s="1" t="str">
        <v>-</v>
      </c>
      <c r="AW66" s="1" t="str">
        <v>-</v>
      </c>
      <c r="AX66" s="12">
        <v>0</v>
      </c>
      <c r="AY66" s="12">
        <v>0</v>
      </c>
      <c r="AZ66" s="1">
        <v>2</v>
      </c>
      <c r="BA66" s="1">
        <v>227</v>
      </c>
      <c r="BB66" s="1">
        <v>30</v>
      </c>
      <c r="BC66" s="1">
        <v>3457</v>
      </c>
      <c r="BD66" s="1" t="str">
        <v>-</v>
      </c>
      <c r="BE66" s="1" t="str">
        <v>-</v>
      </c>
      <c r="BF66" s="1" t="str">
        <v>-</v>
      </c>
      <c r="BG66" s="1" t="str">
        <v>-</v>
      </c>
      <c r="BH66" s="12">
        <v>0</v>
      </c>
      <c r="BI66" s="12">
        <v>0</v>
      </c>
      <c r="BJ66" s="1">
        <v>1.2</v>
      </c>
      <c r="BK66" s="1">
        <v>222</v>
      </c>
      <c r="BL66" s="1">
        <v>15.9</v>
      </c>
      <c r="BM66" s="1">
        <v>3528</v>
      </c>
      <c r="BN66" s="1" t="str">
        <v>-</v>
      </c>
      <c r="BO66" s="1" t="str">
        <v>-</v>
      </c>
      <c r="BP66" s="1" t="str">
        <v>-</v>
      </c>
      <c r="BQ66" s="1" t="str">
        <v>-</v>
      </c>
      <c r="BR66" s="12">
        <v>0</v>
      </c>
      <c r="BS66" s="12">
        <v>0</v>
      </c>
      <c r="BT66" s="1">
        <v>4845</v>
      </c>
      <c r="BU66" s="1">
        <v>757</v>
      </c>
      <c r="BV66" s="1">
        <v>4845</v>
      </c>
      <c r="BW66" s="1" t="str">
        <v>-</v>
      </c>
      <c r="BX66" s="1">
        <v>4845</v>
      </c>
      <c r="BY66" s="1" t="str">
        <v>-</v>
      </c>
      <c r="BZ66" s="194">
        <v>0</v>
      </c>
      <c r="CA66" s="194">
        <v>0</v>
      </c>
      <c r="CB66" s="1">
        <v>16.5</v>
      </c>
      <c r="CC66" s="1">
        <v>16.5</v>
      </c>
      <c r="CD66" s="12">
        <v>0</v>
      </c>
      <c r="CE66" s="12">
        <v>0</v>
      </c>
      <c r="CF66" s="161">
        <v>1.0020289855072464</v>
      </c>
      <c r="CG66" s="193">
        <v>0.63638993346832518</v>
      </c>
      <c r="CH66" s="193">
        <v>0.68111455108359131</v>
      </c>
      <c r="CI66" s="192">
        <v>0</v>
      </c>
      <c r="CJ66" s="161">
        <v>0.96472518457752254</v>
      </c>
      <c r="CK66" s="193">
        <v>0.62358276643990929</v>
      </c>
      <c r="CL66" s="193">
        <v>0.66545674531155474</v>
      </c>
    </row>
    <row r="67" spans="1:90">
      <c r="A67" s="260" t="str">
        <v>LAB GRUPPEN</v>
      </c>
      <c r="B67" s="11" t="str">
        <v>D 120:4L</v>
      </c>
      <c r="C67" s="12">
        <v>0</v>
      </c>
      <c r="D67" s="200">
        <v>0</v>
      </c>
      <c r="E67" s="1">
        <v>2</v>
      </c>
      <c r="F67" s="1">
        <v>4</v>
      </c>
      <c r="G67" s="1">
        <v>4</v>
      </c>
      <c r="H67" s="1">
        <v>4</v>
      </c>
      <c r="I67" s="12">
        <v>0</v>
      </c>
      <c r="J67" s="200">
        <v>0</v>
      </c>
      <c r="K67" s="1">
        <v>1900</v>
      </c>
      <c r="L67" s="1">
        <v>3000</v>
      </c>
      <c r="M67" s="1">
        <v>3000</v>
      </c>
      <c r="N67" s="1">
        <v>3000</v>
      </c>
      <c r="O67" s="1">
        <v>3000</v>
      </c>
      <c r="P67" s="12">
        <v>0</v>
      </c>
      <c r="Q67" s="1">
        <v>6000</v>
      </c>
      <c r="R67" s="1">
        <v>6000</v>
      </c>
      <c r="S67" s="12">
        <v>0</v>
      </c>
      <c r="T67" s="200">
        <v>0</v>
      </c>
      <c r="U67" s="1">
        <v>175</v>
      </c>
      <c r="V67" s="1">
        <v>67</v>
      </c>
      <c r="W67" s="12">
        <v>0</v>
      </c>
      <c r="X67" s="200">
        <v>0</v>
      </c>
      <c r="Y67" s="1" t="str">
        <v>-</v>
      </c>
      <c r="Z67" s="12">
        <v>0</v>
      </c>
      <c r="AA67" s="200">
        <v>0</v>
      </c>
      <c r="AB67" s="1" t="str">
        <v>-</v>
      </c>
      <c r="AC67" s="1" t="str">
        <v>-</v>
      </c>
      <c r="AD67" s="1">
        <v>1.9</v>
      </c>
      <c r="AE67" s="1">
        <v>215</v>
      </c>
      <c r="AF67" s="1">
        <v>24</v>
      </c>
      <c r="AG67" s="1">
        <v>2817</v>
      </c>
      <c r="AH67" s="1" t="str">
        <v>-</v>
      </c>
      <c r="AI67" s="1" t="str">
        <v>-</v>
      </c>
      <c r="AJ67" s="1" t="str">
        <v>-</v>
      </c>
      <c r="AK67" s="1" t="str">
        <v>-</v>
      </c>
      <c r="AL67" s="12">
        <v>0</v>
      </c>
      <c r="AM67" s="12">
        <v>0</v>
      </c>
      <c r="AN67" s="1" t="str">
        <v>-</v>
      </c>
      <c r="AO67" s="1" t="str">
        <v>-</v>
      </c>
      <c r="AP67" s="1">
        <v>1</v>
      </c>
      <c r="AQ67" s="1">
        <v>205</v>
      </c>
      <c r="AR67" s="1">
        <v>11.4</v>
      </c>
      <c r="AS67" s="1">
        <v>2562</v>
      </c>
      <c r="AT67" s="1" t="str">
        <v>-</v>
      </c>
      <c r="AU67" s="1" t="str">
        <v>-</v>
      </c>
      <c r="AV67" s="1" t="str">
        <v>-</v>
      </c>
      <c r="AW67" s="1" t="str">
        <v>-</v>
      </c>
      <c r="AX67" s="12">
        <v>0</v>
      </c>
      <c r="AY67" s="12">
        <v>0</v>
      </c>
      <c r="AZ67" s="1">
        <v>1.9</v>
      </c>
      <c r="BA67" s="1">
        <v>215</v>
      </c>
      <c r="BB67" s="1">
        <v>24</v>
      </c>
      <c r="BC67" s="1">
        <v>2817</v>
      </c>
      <c r="BD67" s="1" t="str">
        <v>-</v>
      </c>
      <c r="BE67" s="1" t="str">
        <v>-</v>
      </c>
      <c r="BF67" s="1" t="str">
        <v>-</v>
      </c>
      <c r="BG67" s="1" t="str">
        <v>-</v>
      </c>
      <c r="BH67" s="12">
        <v>0</v>
      </c>
      <c r="BI67" s="12">
        <v>0</v>
      </c>
      <c r="BJ67" s="1">
        <v>1</v>
      </c>
      <c r="BK67" s="1">
        <v>205</v>
      </c>
      <c r="BL67" s="1">
        <v>11.4</v>
      </c>
      <c r="BM67" s="1">
        <v>2562</v>
      </c>
      <c r="BN67" s="1" t="str">
        <v>-</v>
      </c>
      <c r="BO67" s="1" t="str">
        <v>-</v>
      </c>
      <c r="BP67" s="1" t="str">
        <v>-</v>
      </c>
      <c r="BQ67" s="1" t="str">
        <v>-</v>
      </c>
      <c r="BR67" s="12">
        <v>0</v>
      </c>
      <c r="BS67" s="12">
        <v>0</v>
      </c>
      <c r="BT67" s="1">
        <v>3620</v>
      </c>
      <c r="BU67" s="1">
        <v>698</v>
      </c>
      <c r="BV67" s="1">
        <v>3620</v>
      </c>
      <c r="BW67" s="1" t="str">
        <v>-</v>
      </c>
      <c r="BX67" s="1">
        <v>3620</v>
      </c>
      <c r="BY67" s="1" t="str">
        <v>-</v>
      </c>
      <c r="BZ67" s="194">
        <v>0</v>
      </c>
      <c r="CA67" s="194">
        <v>0</v>
      </c>
      <c r="CB67" s="1">
        <v>15.8</v>
      </c>
      <c r="CC67" s="1">
        <v>15.8</v>
      </c>
      <c r="CD67" s="12">
        <v>0</v>
      </c>
      <c r="CE67" s="12">
        <v>0</v>
      </c>
      <c r="CF67" s="161">
        <v>1.0206521739130434</v>
      </c>
      <c r="CG67" s="193">
        <v>0.53248136315228967</v>
      </c>
      <c r="CH67" s="193">
        <v>0.57647963105303612</v>
      </c>
      <c r="CI67" s="192">
        <v>0</v>
      </c>
      <c r="CJ67" s="161">
        <v>0.97711670480549195</v>
      </c>
      <c r="CK67" s="193">
        <v>0.58548009367681497</v>
      </c>
      <c r="CL67" s="193">
        <v>0.63640220619431476</v>
      </c>
    </row>
    <row r="68" spans="1:90">
      <c r="A68" s="260" t="str">
        <v>LAB GRUPPEN</v>
      </c>
      <c r="B68" s="11" t="str">
        <v>D 80:4L</v>
      </c>
      <c r="C68" s="12">
        <v>0</v>
      </c>
      <c r="D68" s="200">
        <v>0</v>
      </c>
      <c r="E68" s="1">
        <v>2</v>
      </c>
      <c r="F68" s="1">
        <v>4</v>
      </c>
      <c r="G68" s="1">
        <v>4</v>
      </c>
      <c r="H68" s="1">
        <v>4</v>
      </c>
      <c r="I68" s="12">
        <v>0</v>
      </c>
      <c r="J68" s="200">
        <v>0</v>
      </c>
      <c r="K68" s="1">
        <v>1500</v>
      </c>
      <c r="L68" s="1">
        <v>2000</v>
      </c>
      <c r="M68" s="1">
        <v>2000</v>
      </c>
      <c r="N68" s="1">
        <v>2000</v>
      </c>
      <c r="O68" s="1">
        <v>2000</v>
      </c>
      <c r="P68" s="12">
        <v>0</v>
      </c>
      <c r="Q68" s="1">
        <v>4000</v>
      </c>
      <c r="R68" s="1">
        <v>2000</v>
      </c>
      <c r="S68" s="12">
        <v>0</v>
      </c>
      <c r="T68" s="200">
        <v>0</v>
      </c>
      <c r="U68" s="1">
        <v>155</v>
      </c>
      <c r="V68" s="1">
        <v>67</v>
      </c>
      <c r="W68" s="12">
        <v>0</v>
      </c>
      <c r="X68" s="200">
        <v>0</v>
      </c>
      <c r="Y68" s="1" t="str">
        <v>-</v>
      </c>
      <c r="Z68" s="12">
        <v>0</v>
      </c>
      <c r="AA68" s="200">
        <v>0</v>
      </c>
      <c r="AB68" s="1" t="str">
        <v>-</v>
      </c>
      <c r="AC68" s="1" t="str">
        <v>-</v>
      </c>
      <c r="AD68" s="1">
        <v>1.8</v>
      </c>
      <c r="AE68" s="1">
        <v>202</v>
      </c>
      <c r="AF68" s="1">
        <v>14.4</v>
      </c>
      <c r="AG68" s="1">
        <v>1739</v>
      </c>
      <c r="AH68" s="1" t="str">
        <v>-</v>
      </c>
      <c r="AI68" s="1" t="str">
        <v>-</v>
      </c>
      <c r="AJ68" s="1" t="str">
        <v>-</v>
      </c>
      <c r="AK68" s="1" t="str">
        <v>-</v>
      </c>
      <c r="AL68" s="12">
        <v>0</v>
      </c>
      <c r="AM68" s="12">
        <v>0</v>
      </c>
      <c r="AN68" s="1" t="str">
        <v>-</v>
      </c>
      <c r="AO68" s="1" t="str">
        <v>-</v>
      </c>
      <c r="AP68" s="1">
        <v>1</v>
      </c>
      <c r="AQ68" s="1">
        <v>193</v>
      </c>
      <c r="AR68" s="1">
        <v>8.1</v>
      </c>
      <c r="AS68" s="1">
        <v>1907</v>
      </c>
      <c r="AT68" s="1" t="str">
        <v>-</v>
      </c>
      <c r="AU68" s="1" t="str">
        <v>-</v>
      </c>
      <c r="AV68" s="1" t="str">
        <v>-</v>
      </c>
      <c r="AW68" s="1" t="str">
        <v>-</v>
      </c>
      <c r="AX68" s="12">
        <v>0</v>
      </c>
      <c r="AY68" s="12">
        <v>0</v>
      </c>
      <c r="AZ68" s="1">
        <v>1.8</v>
      </c>
      <c r="BA68" s="1">
        <v>202</v>
      </c>
      <c r="BB68" s="1">
        <v>14.4</v>
      </c>
      <c r="BC68" s="1">
        <v>1739</v>
      </c>
      <c r="BD68" s="1" t="str">
        <v>-</v>
      </c>
      <c r="BE68" s="1" t="str">
        <v>-</v>
      </c>
      <c r="BF68" s="1" t="str">
        <v>-</v>
      </c>
      <c r="BG68" s="1" t="str">
        <v>-</v>
      </c>
      <c r="BH68" s="12">
        <v>0</v>
      </c>
      <c r="BI68" s="12">
        <v>0</v>
      </c>
      <c r="BJ68" s="1">
        <v>1</v>
      </c>
      <c r="BK68" s="1">
        <v>193</v>
      </c>
      <c r="BL68" s="1">
        <v>8.1</v>
      </c>
      <c r="BM68" s="1">
        <v>1907</v>
      </c>
      <c r="BN68" s="1" t="str">
        <v>-</v>
      </c>
      <c r="BO68" s="1" t="str">
        <v>-</v>
      </c>
      <c r="BP68" s="1" t="str">
        <v>-</v>
      </c>
      <c r="BQ68" s="1" t="str">
        <v>-</v>
      </c>
      <c r="BR68" s="12">
        <v>0</v>
      </c>
      <c r="BS68" s="12">
        <v>0</v>
      </c>
      <c r="BT68" s="1">
        <v>3092</v>
      </c>
      <c r="BU68" s="1">
        <v>660</v>
      </c>
      <c r="BV68" s="1">
        <v>3092</v>
      </c>
      <c r="BW68" s="1" t="str">
        <v>-</v>
      </c>
      <c r="BX68" s="1">
        <v>3092</v>
      </c>
      <c r="BY68" s="1" t="str">
        <v>-</v>
      </c>
      <c r="BZ68" s="194">
        <v>0</v>
      </c>
      <c r="CA68" s="194">
        <v>0</v>
      </c>
      <c r="CB68" s="1">
        <v>14.5</v>
      </c>
      <c r="CC68" s="1">
        <v>14.5</v>
      </c>
      <c r="CD68" s="12">
        <v>0</v>
      </c>
      <c r="CE68" s="12">
        <v>0</v>
      </c>
      <c r="CF68" s="161">
        <v>1.0501207729468598</v>
      </c>
      <c r="CG68" s="193">
        <v>0.57504312823461756</v>
      </c>
      <c r="CH68" s="193">
        <v>0.65061808718282366</v>
      </c>
      <c r="CI68" s="192">
        <v>0</v>
      </c>
      <c r="CJ68" s="161">
        <v>1.0236178207192701</v>
      </c>
      <c r="CK68" s="193">
        <v>0.52438384897745149</v>
      </c>
      <c r="CL68" s="193">
        <v>0.58343057176196034</v>
      </c>
    </row>
    <row r="69" spans="1:90">
      <c r="A69" s="260" t="str">
        <v>LAB GRUPPEN</v>
      </c>
      <c r="B69" s="11" t="str">
        <v>D 40:4L</v>
      </c>
      <c r="C69" s="12">
        <v>0</v>
      </c>
      <c r="D69" s="200">
        <v>0</v>
      </c>
      <c r="E69" s="1">
        <v>1</v>
      </c>
      <c r="F69" s="1">
        <v>4</v>
      </c>
      <c r="G69" s="1">
        <v>4</v>
      </c>
      <c r="H69" s="1">
        <v>4</v>
      </c>
      <c r="I69" s="12">
        <v>0</v>
      </c>
      <c r="J69" s="200">
        <v>0</v>
      </c>
      <c r="K69" s="1">
        <v>1000</v>
      </c>
      <c r="L69" s="1">
        <v>1000</v>
      </c>
      <c r="M69" s="1">
        <v>800</v>
      </c>
      <c r="N69" s="1">
        <v>1000</v>
      </c>
      <c r="O69" s="1">
        <v>1000</v>
      </c>
      <c r="P69" s="12">
        <v>0</v>
      </c>
      <c r="Q69" s="1" t="str">
        <v>-</v>
      </c>
      <c r="R69" s="1" t="str">
        <v>-</v>
      </c>
      <c r="S69" s="12">
        <v>0</v>
      </c>
      <c r="T69" s="200">
        <v>0</v>
      </c>
      <c r="U69" s="1">
        <v>150</v>
      </c>
      <c r="V69" s="1">
        <v>30</v>
      </c>
      <c r="W69" s="12">
        <v>0</v>
      </c>
      <c r="X69" s="200">
        <v>0</v>
      </c>
      <c r="Y69" s="1" t="str">
        <v>-</v>
      </c>
      <c r="Z69" s="12">
        <v>0</v>
      </c>
      <c r="AA69" s="200">
        <v>0</v>
      </c>
      <c r="AB69" s="1" t="str">
        <v>-</v>
      </c>
      <c r="AC69" s="1" t="str">
        <v>-</v>
      </c>
      <c r="AD69" s="1">
        <v>0.7</v>
      </c>
      <c r="AE69" s="1">
        <v>77</v>
      </c>
      <c r="AF69" s="1">
        <v>6.3</v>
      </c>
      <c r="AG69" s="1">
        <v>743</v>
      </c>
      <c r="AH69" s="1" t="str">
        <v>-</v>
      </c>
      <c r="AI69" s="1" t="str">
        <v>-</v>
      </c>
      <c r="AJ69" s="1" t="str">
        <v>-</v>
      </c>
      <c r="AK69" s="1" t="str">
        <v>-</v>
      </c>
      <c r="AL69" s="12">
        <v>0</v>
      </c>
      <c r="AM69" s="12">
        <v>0</v>
      </c>
      <c r="AN69" s="1" t="str">
        <v>-</v>
      </c>
      <c r="AO69" s="1" t="str">
        <v>-</v>
      </c>
      <c r="AP69" s="1">
        <v>0.5</v>
      </c>
      <c r="AQ69" s="1">
        <v>77</v>
      </c>
      <c r="AR69" s="1">
        <v>3.2</v>
      </c>
      <c r="AS69" s="1">
        <v>705</v>
      </c>
      <c r="AT69" s="1" t="str">
        <v>-</v>
      </c>
      <c r="AU69" s="1" t="str">
        <v>-</v>
      </c>
      <c r="AV69" s="1" t="str">
        <v>-</v>
      </c>
      <c r="AW69" s="1" t="str">
        <v>-</v>
      </c>
      <c r="AX69" s="12">
        <v>0</v>
      </c>
      <c r="AY69" s="12">
        <v>0</v>
      </c>
      <c r="AZ69" s="1">
        <v>0.7</v>
      </c>
      <c r="BA69" s="1">
        <v>77</v>
      </c>
      <c r="BB69" s="1">
        <v>6.1</v>
      </c>
      <c r="BC69" s="1">
        <v>726</v>
      </c>
      <c r="BD69" s="1" t="str">
        <v>-</v>
      </c>
      <c r="BE69" s="1" t="str">
        <v>-</v>
      </c>
      <c r="BF69" s="1" t="str">
        <v>-</v>
      </c>
      <c r="BG69" s="1" t="str">
        <v>-</v>
      </c>
      <c r="BH69" s="12">
        <v>0</v>
      </c>
      <c r="BI69" s="12">
        <v>0</v>
      </c>
      <c r="BJ69" s="1">
        <v>0.5</v>
      </c>
      <c r="BK69" s="1">
        <v>77</v>
      </c>
      <c r="BL69" s="1">
        <v>3.2</v>
      </c>
      <c r="BM69" s="1">
        <v>705</v>
      </c>
      <c r="BN69" s="1" t="str">
        <v>-</v>
      </c>
      <c r="BO69" s="1" t="str">
        <v>-</v>
      </c>
      <c r="BP69" s="1" t="str">
        <v>-</v>
      </c>
      <c r="BQ69" s="1" t="str">
        <v>-</v>
      </c>
      <c r="BR69" s="12">
        <v>0</v>
      </c>
      <c r="BS69" s="12">
        <v>0</v>
      </c>
      <c r="BT69" s="1" t="str">
        <v>-</v>
      </c>
      <c r="BU69" s="1">
        <v>263</v>
      </c>
      <c r="BV69" s="1">
        <v>701</v>
      </c>
      <c r="BW69" s="1" t="str">
        <v>-</v>
      </c>
      <c r="BX69" s="1" t="str">
        <v>-</v>
      </c>
      <c r="BY69" s="1">
        <v>661</v>
      </c>
      <c r="BZ69" s="194">
        <v>0</v>
      </c>
      <c r="CA69" s="194">
        <v>0</v>
      </c>
      <c r="CB69" s="1">
        <v>8.3000000000000007</v>
      </c>
      <c r="CC69" s="1">
        <v>8.3000000000000007</v>
      </c>
      <c r="CD69" s="12">
        <v>0</v>
      </c>
      <c r="CE69" s="12">
        <v>0</v>
      </c>
      <c r="CF69" s="161">
        <v>1.0255348516218081</v>
      </c>
      <c r="CG69" s="193">
        <v>0.67294751009421261</v>
      </c>
      <c r="CH69" s="193">
        <v>0.75075075075075071</v>
      </c>
      <c r="CI69" s="192">
        <v>0</v>
      </c>
      <c r="CJ69" s="161">
        <v>0.95788043478260865</v>
      </c>
      <c r="CK69" s="193">
        <v>0.70921985815602839</v>
      </c>
      <c r="CL69" s="193">
        <v>0.79617834394904463</v>
      </c>
    </row>
    <row r="70" spans="1:90">
      <c r="A70" s="260" t="str">
        <v>LAB GRUPPEN</v>
      </c>
      <c r="B70" s="11" t="str">
        <v>D 20:4L</v>
      </c>
      <c r="C70" s="12">
        <v>0</v>
      </c>
      <c r="D70" s="200">
        <v>0</v>
      </c>
      <c r="E70" s="1">
        <v>1</v>
      </c>
      <c r="F70" s="1">
        <v>4</v>
      </c>
      <c r="G70" s="1">
        <v>4</v>
      </c>
      <c r="H70" s="1">
        <v>4</v>
      </c>
      <c r="I70" s="12">
        <v>0</v>
      </c>
      <c r="J70" s="200">
        <v>0</v>
      </c>
      <c r="K70" s="1">
        <v>500</v>
      </c>
      <c r="L70" s="1">
        <v>500</v>
      </c>
      <c r="M70" s="1">
        <v>500</v>
      </c>
      <c r="N70" s="1">
        <v>500</v>
      </c>
      <c r="O70" s="1">
        <v>250</v>
      </c>
      <c r="P70" s="12">
        <v>0</v>
      </c>
      <c r="Q70" s="1" t="str">
        <v>-</v>
      </c>
      <c r="R70" s="1" t="str">
        <v>-</v>
      </c>
      <c r="S70" s="12">
        <v>0</v>
      </c>
      <c r="T70" s="200">
        <v>0</v>
      </c>
      <c r="U70" s="1">
        <v>142</v>
      </c>
      <c r="V70" s="1">
        <v>30</v>
      </c>
      <c r="W70" s="12">
        <v>0</v>
      </c>
      <c r="X70" s="200">
        <v>0</v>
      </c>
      <c r="Y70" s="1" t="str">
        <v>-</v>
      </c>
      <c r="Z70" s="12">
        <v>0</v>
      </c>
      <c r="AA70" s="200">
        <v>0</v>
      </c>
      <c r="AB70" s="1" t="str">
        <v>-</v>
      </c>
      <c r="AC70" s="1" t="str">
        <v>-</v>
      </c>
      <c r="AD70" s="1">
        <v>0.7</v>
      </c>
      <c r="AE70" s="1">
        <v>71</v>
      </c>
      <c r="AF70" s="1">
        <v>3.7</v>
      </c>
      <c r="AG70" s="1">
        <v>441</v>
      </c>
      <c r="AH70" s="1" t="str">
        <v>-</v>
      </c>
      <c r="AI70" s="1" t="str">
        <v>-</v>
      </c>
      <c r="AJ70" s="1" t="str">
        <v>-</v>
      </c>
      <c r="AK70" s="1" t="str">
        <v>-</v>
      </c>
      <c r="AL70" s="12">
        <v>0</v>
      </c>
      <c r="AM70" s="12">
        <v>0</v>
      </c>
      <c r="AN70" s="1" t="str">
        <v>-</v>
      </c>
      <c r="AO70" s="1" t="str">
        <v>-</v>
      </c>
      <c r="AP70" s="1">
        <v>0.4</v>
      </c>
      <c r="AQ70" s="1">
        <v>67</v>
      </c>
      <c r="AR70" s="1">
        <v>1.9</v>
      </c>
      <c r="AS70" s="1">
        <v>419</v>
      </c>
      <c r="AT70" s="1" t="str">
        <v>-</v>
      </c>
      <c r="AU70" s="1" t="str">
        <v>-</v>
      </c>
      <c r="AV70" s="1" t="str">
        <v>-</v>
      </c>
      <c r="AW70" s="1" t="str">
        <v>-</v>
      </c>
      <c r="AX70" s="12">
        <v>0</v>
      </c>
      <c r="AY70" s="12">
        <v>0</v>
      </c>
      <c r="AZ70" s="1">
        <v>0.6</v>
      </c>
      <c r="BA70" s="1">
        <v>71</v>
      </c>
      <c r="BB70" s="1">
        <v>3.4</v>
      </c>
      <c r="BC70" s="1">
        <v>408</v>
      </c>
      <c r="BD70" s="1" t="str">
        <v>-</v>
      </c>
      <c r="BE70" s="1" t="str">
        <v>-</v>
      </c>
      <c r="BF70" s="1" t="str">
        <v>-</v>
      </c>
      <c r="BG70" s="1" t="str">
        <v>-</v>
      </c>
      <c r="BH70" s="12">
        <v>0</v>
      </c>
      <c r="BI70" s="12">
        <v>0</v>
      </c>
      <c r="BJ70" s="1">
        <v>0.4</v>
      </c>
      <c r="BK70" s="1">
        <v>67</v>
      </c>
      <c r="BL70" s="1">
        <v>1.9</v>
      </c>
      <c r="BM70" s="1">
        <v>419</v>
      </c>
      <c r="BN70" s="1" t="str">
        <v>-</v>
      </c>
      <c r="BO70" s="1" t="str">
        <v>-</v>
      </c>
      <c r="BP70" s="1" t="str">
        <v>-</v>
      </c>
      <c r="BQ70" s="1" t="str">
        <v>-</v>
      </c>
      <c r="BR70" s="12">
        <v>0</v>
      </c>
      <c r="BS70" s="12">
        <v>0</v>
      </c>
      <c r="BT70" s="1" t="str">
        <v>-</v>
      </c>
      <c r="BU70" s="1">
        <v>227</v>
      </c>
      <c r="BV70" s="1">
        <v>557</v>
      </c>
      <c r="BW70" s="1" t="str">
        <v>-</v>
      </c>
      <c r="BX70" s="1" t="str">
        <v>-</v>
      </c>
      <c r="BY70" s="1">
        <v>484</v>
      </c>
      <c r="BZ70" s="194">
        <v>0</v>
      </c>
      <c r="CA70" s="194">
        <v>0</v>
      </c>
      <c r="CB70" s="1">
        <v>7.9</v>
      </c>
      <c r="CC70" s="1">
        <v>7.9</v>
      </c>
      <c r="CD70" s="12">
        <v>0</v>
      </c>
      <c r="CE70" s="12">
        <v>0</v>
      </c>
      <c r="CF70" s="161">
        <v>1.036427732079906</v>
      </c>
      <c r="CG70" s="193">
        <v>0.56689342403628118</v>
      </c>
      <c r="CH70" s="193">
        <v>0.67567567567567566</v>
      </c>
      <c r="CI70" s="192">
        <v>0</v>
      </c>
      <c r="CJ70" s="161">
        <v>0.95881006864988561</v>
      </c>
      <c r="CK70" s="193">
        <v>0.59665871121718372</v>
      </c>
      <c r="CL70" s="193">
        <v>0.71022727272727271</v>
      </c>
    </row>
    <row r="71" spans="1:90">
      <c r="A71" s="260" t="str">
        <v>LAB GRUPPEN</v>
      </c>
      <c r="B71" s="11" t="str">
        <v xml:space="preserve"> D 10:4L</v>
      </c>
      <c r="C71" s="12">
        <v>0</v>
      </c>
      <c r="D71" s="200">
        <v>0</v>
      </c>
      <c r="E71" s="1">
        <v>1</v>
      </c>
      <c r="F71" s="1">
        <v>4</v>
      </c>
      <c r="G71" s="1">
        <v>4</v>
      </c>
      <c r="H71" s="1">
        <v>4</v>
      </c>
      <c r="I71" s="12">
        <v>0</v>
      </c>
      <c r="J71" s="200">
        <v>0</v>
      </c>
      <c r="K71" s="1">
        <v>250</v>
      </c>
      <c r="L71" s="1">
        <v>250</v>
      </c>
      <c r="M71" s="1">
        <v>250</v>
      </c>
      <c r="N71" s="1">
        <v>250</v>
      </c>
      <c r="O71" s="1">
        <v>175</v>
      </c>
      <c r="P71" s="12">
        <v>0</v>
      </c>
      <c r="Q71" s="1" t="str">
        <v>-</v>
      </c>
      <c r="R71" s="1" t="str">
        <v>-</v>
      </c>
      <c r="S71" s="12">
        <v>0</v>
      </c>
      <c r="T71" s="200">
        <v>0</v>
      </c>
      <c r="U71" s="1">
        <v>142</v>
      </c>
      <c r="V71" s="1">
        <v>30</v>
      </c>
      <c r="W71" s="12">
        <v>0</v>
      </c>
      <c r="X71" s="200">
        <v>0</v>
      </c>
      <c r="Y71" s="1" t="str">
        <v>-</v>
      </c>
      <c r="Z71" s="12">
        <v>0</v>
      </c>
      <c r="AA71" s="200">
        <v>0</v>
      </c>
      <c r="AB71" s="1" t="str">
        <v>-</v>
      </c>
      <c r="AC71" s="1" t="str">
        <v>-</v>
      </c>
      <c r="AD71" s="1">
        <v>0.6</v>
      </c>
      <c r="AE71" s="1">
        <v>70</v>
      </c>
      <c r="AF71" s="1">
        <v>2.1</v>
      </c>
      <c r="AG71" s="1">
        <v>252</v>
      </c>
      <c r="AH71" s="1" t="str">
        <v>-</v>
      </c>
      <c r="AI71" s="1" t="str">
        <v>-</v>
      </c>
      <c r="AJ71" s="1" t="str">
        <v>-</v>
      </c>
      <c r="AK71" s="1" t="str">
        <v>-</v>
      </c>
      <c r="AL71" s="12">
        <v>0</v>
      </c>
      <c r="AM71" s="12">
        <v>0</v>
      </c>
      <c r="AN71" s="1" t="str">
        <v>-</v>
      </c>
      <c r="AO71" s="1" t="str">
        <v>-</v>
      </c>
      <c r="AP71" s="1">
        <v>0.3</v>
      </c>
      <c r="AQ71" s="1">
        <v>65</v>
      </c>
      <c r="AR71" s="1">
        <v>1.1000000000000001</v>
      </c>
      <c r="AS71" s="1">
        <v>238</v>
      </c>
      <c r="AT71" s="1" t="str">
        <v>-</v>
      </c>
      <c r="AU71" s="1" t="str">
        <v>-</v>
      </c>
      <c r="AV71" s="1" t="str">
        <v>-</v>
      </c>
      <c r="AW71" s="1" t="str">
        <v>-</v>
      </c>
      <c r="AX71" s="12">
        <v>0</v>
      </c>
      <c r="AY71" s="12">
        <v>0</v>
      </c>
      <c r="AZ71" s="1">
        <v>0.6</v>
      </c>
      <c r="BA71" s="1">
        <v>70</v>
      </c>
      <c r="BB71" s="1">
        <v>1.9</v>
      </c>
      <c r="BC71" s="1">
        <v>229</v>
      </c>
      <c r="BD71" s="1" t="str">
        <v>-</v>
      </c>
      <c r="BE71" s="1" t="str">
        <v>-</v>
      </c>
      <c r="BF71" s="1" t="str">
        <v>-</v>
      </c>
      <c r="BG71" s="1" t="str">
        <v>-</v>
      </c>
      <c r="BH71" s="12">
        <v>0</v>
      </c>
      <c r="BI71" s="12">
        <v>0</v>
      </c>
      <c r="BJ71" s="1">
        <v>0.3</v>
      </c>
      <c r="BK71" s="1">
        <v>65</v>
      </c>
      <c r="BL71" s="1">
        <v>1.1000000000000001</v>
      </c>
      <c r="BM71" s="1">
        <v>238</v>
      </c>
      <c r="BN71" s="1" t="str">
        <v>-</v>
      </c>
      <c r="BO71" s="1" t="str">
        <v>-</v>
      </c>
      <c r="BP71" s="1" t="str">
        <v>-</v>
      </c>
      <c r="BQ71" s="1" t="str">
        <v>-</v>
      </c>
      <c r="BR71" s="12">
        <v>0</v>
      </c>
      <c r="BS71" s="12">
        <v>0</v>
      </c>
      <c r="BT71" s="1" t="str">
        <v>-</v>
      </c>
      <c r="BU71" s="1">
        <v>222</v>
      </c>
      <c r="BV71" s="1">
        <v>387</v>
      </c>
      <c r="BW71" s="1" t="str">
        <v>-</v>
      </c>
      <c r="BX71" s="1" t="str">
        <v>-</v>
      </c>
      <c r="BY71" s="1">
        <v>311</v>
      </c>
      <c r="BZ71" s="194">
        <v>0</v>
      </c>
      <c r="CA71" s="194">
        <v>0</v>
      </c>
      <c r="CB71" s="1">
        <v>7.8</v>
      </c>
      <c r="CC71" s="1">
        <v>7.8</v>
      </c>
      <c r="CD71" s="12">
        <v>0</v>
      </c>
      <c r="CE71" s="12">
        <v>0</v>
      </c>
      <c r="CF71" s="161">
        <v>1.0434782608695652</v>
      </c>
      <c r="CG71" s="193">
        <v>0.49603174603174605</v>
      </c>
      <c r="CH71" s="193">
        <v>0.68681318681318682</v>
      </c>
      <c r="CI71" s="192">
        <v>0</v>
      </c>
      <c r="CJ71" s="161">
        <v>0.94071146245059278</v>
      </c>
      <c r="CK71" s="193">
        <v>0.52521008403361347</v>
      </c>
      <c r="CL71" s="193">
        <v>0.7225433526011561</v>
      </c>
    </row>
    <row r="72" spans="1:90">
      <c r="A72" s="260" t="str">
        <v>LAB GRUPPEN</v>
      </c>
      <c r="B72" s="11" t="str">
        <v>Lucia 60/2</v>
      </c>
      <c r="C72" s="12">
        <v>0</v>
      </c>
      <c r="D72" s="200">
        <v>0</v>
      </c>
      <c r="E72" s="1">
        <v>0.5</v>
      </c>
      <c r="F72" s="1">
        <v>2</v>
      </c>
      <c r="G72" s="1" t="str">
        <v>-</v>
      </c>
      <c r="H72" s="1" t="str">
        <v>-</v>
      </c>
      <c r="I72" s="12">
        <v>0</v>
      </c>
      <c r="J72" s="200">
        <v>0</v>
      </c>
      <c r="K72" s="1">
        <v>30</v>
      </c>
      <c r="L72" s="1">
        <v>30</v>
      </c>
      <c r="M72" s="1">
        <v>30</v>
      </c>
      <c r="N72" s="1" t="str">
        <v>-</v>
      </c>
      <c r="O72" s="1" t="str">
        <v>-</v>
      </c>
      <c r="P72" s="12">
        <v>0</v>
      </c>
      <c r="Q72" s="1" t="str">
        <v>-</v>
      </c>
      <c r="R72" s="1" t="str">
        <v>-</v>
      </c>
      <c r="S72" s="12">
        <v>0</v>
      </c>
      <c r="T72" s="200">
        <v>0</v>
      </c>
      <c r="U72" s="1" t="str">
        <v>-</v>
      </c>
      <c r="V72" s="1" t="str">
        <v>-</v>
      </c>
      <c r="W72" s="12">
        <v>0</v>
      </c>
      <c r="X72" s="200">
        <v>0</v>
      </c>
      <c r="Y72" s="1" t="str">
        <v>-</v>
      </c>
      <c r="Z72" s="12">
        <v>0</v>
      </c>
      <c r="AA72" s="200">
        <v>0</v>
      </c>
      <c r="AB72" s="1" t="str">
        <v>-</v>
      </c>
      <c r="AC72" s="1" t="str">
        <v>-</v>
      </c>
      <c r="AD72" s="1">
        <v>0.19</v>
      </c>
      <c r="AE72" s="1">
        <v>13</v>
      </c>
      <c r="AF72" s="1">
        <v>0.3</v>
      </c>
      <c r="AG72" s="1">
        <v>24</v>
      </c>
      <c r="AH72" s="1" t="str">
        <v>-</v>
      </c>
      <c r="AI72" s="1" t="str">
        <v>-</v>
      </c>
      <c r="AJ72" s="1" t="str">
        <v>-</v>
      </c>
      <c r="AK72" s="1" t="str">
        <v>-</v>
      </c>
      <c r="AL72" s="12">
        <v>0</v>
      </c>
      <c r="AM72" s="12">
        <v>0</v>
      </c>
      <c r="AN72" s="1" t="str">
        <v>-</v>
      </c>
      <c r="AO72" s="1" t="str">
        <v>-</v>
      </c>
      <c r="AP72" s="1">
        <v>0.12</v>
      </c>
      <c r="AQ72" s="1">
        <v>11.9</v>
      </c>
      <c r="AR72" s="1">
        <v>0.2</v>
      </c>
      <c r="AS72" s="1">
        <v>24</v>
      </c>
      <c r="AT72" s="1" t="str">
        <v>-</v>
      </c>
      <c r="AU72" s="1" t="str">
        <v>-</v>
      </c>
      <c r="AV72" s="1" t="str">
        <v>-</v>
      </c>
      <c r="AW72" s="1" t="str">
        <v>-</v>
      </c>
      <c r="AX72" s="12">
        <v>0</v>
      </c>
      <c r="AY72" s="12">
        <v>0</v>
      </c>
      <c r="AZ72" s="1" t="str">
        <v>-</v>
      </c>
      <c r="BA72" s="1" t="str">
        <v>-</v>
      </c>
      <c r="BB72" s="1" t="str">
        <v>-</v>
      </c>
      <c r="BC72" s="1" t="str">
        <v>-</v>
      </c>
      <c r="BD72" s="1" t="str">
        <v>-</v>
      </c>
      <c r="BE72" s="1" t="str">
        <v>-</v>
      </c>
      <c r="BF72" s="1" t="str">
        <v>-</v>
      </c>
      <c r="BG72" s="1" t="str">
        <v>-</v>
      </c>
      <c r="BH72" s="12">
        <v>0</v>
      </c>
      <c r="BI72" s="12">
        <v>0</v>
      </c>
      <c r="BJ72" s="1" t="str">
        <v>-</v>
      </c>
      <c r="BK72" s="1" t="str">
        <v>-</v>
      </c>
      <c r="BL72" s="1" t="str">
        <v>-</v>
      </c>
      <c r="BM72" s="1" t="str">
        <v>-</v>
      </c>
      <c r="BN72" s="1" t="str">
        <v>-</v>
      </c>
      <c r="BO72" s="1" t="str">
        <v>-</v>
      </c>
      <c r="BP72" s="1" t="str">
        <v>-</v>
      </c>
      <c r="BQ72" s="1" t="str">
        <v>-</v>
      </c>
      <c r="BR72" s="12">
        <v>0</v>
      </c>
      <c r="BS72" s="12">
        <v>0</v>
      </c>
      <c r="BT72" s="1" t="str">
        <v>-</v>
      </c>
      <c r="BU72" s="1">
        <v>44</v>
      </c>
      <c r="BV72" s="1">
        <v>56</v>
      </c>
      <c r="BW72" s="1" t="str">
        <v>-</v>
      </c>
      <c r="BX72" s="1" t="str">
        <v>-</v>
      </c>
      <c r="BY72" s="1" t="str">
        <v>-</v>
      </c>
      <c r="BZ72" s="194">
        <v>0</v>
      </c>
      <c r="CA72" s="194">
        <v>0</v>
      </c>
      <c r="CB72" s="1">
        <v>1.9</v>
      </c>
      <c r="CC72" s="1" t="str">
        <v>-</v>
      </c>
      <c r="CD72" s="12">
        <v>0</v>
      </c>
      <c r="CE72" s="12">
        <v>0</v>
      </c>
      <c r="CF72" s="161">
        <v>0.69565217391304346</v>
      </c>
      <c r="CG72" s="193">
        <v>0.3125</v>
      </c>
      <c r="CH72" s="193">
        <v>0.68181818181818177</v>
      </c>
      <c r="CI72" s="192">
        <v>0</v>
      </c>
      <c r="CJ72" s="161">
        <v>0.52173913043478259</v>
      </c>
      <c r="CK72" s="193">
        <v>0.3125</v>
      </c>
      <c r="CL72" s="193">
        <v>0.6198347107438017</v>
      </c>
    </row>
    <row r="73" spans="1:90">
      <c r="A73" s="260" t="str">
        <v>LAB GRUPPEN</v>
      </c>
      <c r="B73" s="11" t="str">
        <v>Lucia 120/2</v>
      </c>
      <c r="C73" s="12">
        <v>0</v>
      </c>
      <c r="D73" s="200">
        <v>0</v>
      </c>
      <c r="E73" s="1">
        <v>0.5</v>
      </c>
      <c r="F73" s="1">
        <v>2</v>
      </c>
      <c r="G73" s="1" t="str">
        <v>-</v>
      </c>
      <c r="H73" s="1" t="str">
        <v>-</v>
      </c>
      <c r="I73" s="12">
        <v>0</v>
      </c>
      <c r="J73" s="200">
        <v>0</v>
      </c>
      <c r="K73" s="1">
        <v>60</v>
      </c>
      <c r="L73" s="1">
        <v>60</v>
      </c>
      <c r="M73" s="1">
        <v>60</v>
      </c>
      <c r="N73" s="1" t="str">
        <v>-</v>
      </c>
      <c r="O73" s="1" t="str">
        <v>-</v>
      </c>
      <c r="P73" s="12">
        <v>0</v>
      </c>
      <c r="Q73" s="1" t="str">
        <v>-</v>
      </c>
      <c r="R73" s="1" t="str">
        <v>-</v>
      </c>
      <c r="S73" s="12">
        <v>0</v>
      </c>
      <c r="T73" s="200">
        <v>0</v>
      </c>
      <c r="U73" s="1" t="str">
        <v>-</v>
      </c>
      <c r="V73" s="1" t="str">
        <v>-</v>
      </c>
      <c r="W73" s="12">
        <v>0</v>
      </c>
      <c r="X73" s="200">
        <v>0</v>
      </c>
      <c r="Y73" s="1" t="str">
        <v>-</v>
      </c>
      <c r="Z73" s="12">
        <v>0</v>
      </c>
      <c r="AA73" s="200">
        <v>0</v>
      </c>
      <c r="AB73" s="1" t="str">
        <v>-</v>
      </c>
      <c r="AC73" s="1" t="str">
        <v>-</v>
      </c>
      <c r="AD73" s="1">
        <v>0.19</v>
      </c>
      <c r="AE73" s="1">
        <v>13</v>
      </c>
      <c r="AF73" s="1">
        <v>0.48</v>
      </c>
      <c r="AG73" s="1">
        <v>34.9</v>
      </c>
      <c r="AH73" s="1" t="str">
        <v>-</v>
      </c>
      <c r="AI73" s="1" t="str">
        <v>-</v>
      </c>
      <c r="AJ73" s="1" t="str">
        <v>-</v>
      </c>
      <c r="AK73" s="1" t="str">
        <v>-</v>
      </c>
      <c r="AL73" s="12">
        <v>0</v>
      </c>
      <c r="AM73" s="12">
        <v>0</v>
      </c>
      <c r="AN73" s="1" t="str">
        <v>-</v>
      </c>
      <c r="AO73" s="1" t="str">
        <v>-</v>
      </c>
      <c r="AP73" s="1">
        <v>0.12</v>
      </c>
      <c r="AQ73" s="1">
        <v>11.9</v>
      </c>
      <c r="AR73" s="1">
        <v>0.3</v>
      </c>
      <c r="AS73" s="1">
        <v>36.299999999999997</v>
      </c>
      <c r="AT73" s="1" t="str">
        <v>-</v>
      </c>
      <c r="AU73" s="1" t="str">
        <v>-</v>
      </c>
      <c r="AV73" s="1" t="str">
        <v>-</v>
      </c>
      <c r="AW73" s="1" t="str">
        <v>-</v>
      </c>
      <c r="AX73" s="12">
        <v>0</v>
      </c>
      <c r="AY73" s="12">
        <v>0</v>
      </c>
      <c r="AZ73" s="1" t="str">
        <v>-</v>
      </c>
      <c r="BA73" s="1" t="str">
        <v>-</v>
      </c>
      <c r="BB73" s="1" t="str">
        <v>-</v>
      </c>
      <c r="BC73" s="1" t="str">
        <v>-</v>
      </c>
      <c r="BD73" s="1" t="str">
        <v>-</v>
      </c>
      <c r="BE73" s="1" t="str">
        <v>-</v>
      </c>
      <c r="BF73" s="1" t="str">
        <v>-</v>
      </c>
      <c r="BG73" s="1" t="str">
        <v>-</v>
      </c>
      <c r="BH73" s="12">
        <v>0</v>
      </c>
      <c r="BI73" s="12">
        <v>0</v>
      </c>
      <c r="BJ73" s="1" t="str">
        <v>-</v>
      </c>
      <c r="BK73" s="1" t="str">
        <v>-</v>
      </c>
      <c r="BL73" s="1" t="str">
        <v>-</v>
      </c>
      <c r="BM73" s="1" t="str">
        <v>-</v>
      </c>
      <c r="BN73" s="1" t="str">
        <v>-</v>
      </c>
      <c r="BO73" s="1" t="str">
        <v>-</v>
      </c>
      <c r="BP73" s="1" t="str">
        <v>-</v>
      </c>
      <c r="BQ73" s="1" t="str">
        <v>-</v>
      </c>
      <c r="BR73" s="12">
        <v>0</v>
      </c>
      <c r="BS73" s="12">
        <v>0</v>
      </c>
      <c r="BT73" s="1" t="str">
        <v>-</v>
      </c>
      <c r="BU73" s="1">
        <v>44</v>
      </c>
      <c r="BV73" s="1">
        <v>68</v>
      </c>
      <c r="BW73" s="1" t="str">
        <v>-</v>
      </c>
      <c r="BX73" s="1" t="str">
        <v>-</v>
      </c>
      <c r="BY73" s="1" t="str">
        <v>-</v>
      </c>
      <c r="BZ73" s="194">
        <v>0</v>
      </c>
      <c r="CA73" s="194">
        <v>0</v>
      </c>
      <c r="CB73" s="1">
        <v>1.9</v>
      </c>
      <c r="CC73" s="1" t="str">
        <v>-</v>
      </c>
      <c r="CD73" s="12">
        <v>0</v>
      </c>
      <c r="CE73" s="12">
        <v>0</v>
      </c>
      <c r="CF73" s="161">
        <v>0.63224637681159424</v>
      </c>
      <c r="CG73" s="193">
        <v>0.42979942693409745</v>
      </c>
      <c r="CH73" s="193">
        <v>0.68493150684931514</v>
      </c>
      <c r="CI73" s="192">
        <v>0</v>
      </c>
      <c r="CJ73" s="161">
        <v>0.52608695652173909</v>
      </c>
      <c r="CK73" s="193">
        <v>0.41322314049586778</v>
      </c>
      <c r="CL73" s="193">
        <v>0.61475409836065575</v>
      </c>
    </row>
    <row r="74" spans="1:90">
      <c r="A74" s="260" t="str">
        <v>LAB GRUPPEN</v>
      </c>
      <c r="B74" s="11" t="str">
        <v>Lucia 240/2</v>
      </c>
      <c r="C74" s="12">
        <v>0</v>
      </c>
      <c r="D74" s="200">
        <v>0</v>
      </c>
      <c r="E74" s="1">
        <v>0.5</v>
      </c>
      <c r="F74" s="1">
        <v>2</v>
      </c>
      <c r="G74" s="1" t="str">
        <v>-</v>
      </c>
      <c r="H74" s="1" t="str">
        <v>-</v>
      </c>
      <c r="I74" s="12">
        <v>0</v>
      </c>
      <c r="J74" s="200">
        <v>0</v>
      </c>
      <c r="K74" s="1">
        <v>120</v>
      </c>
      <c r="L74" s="1">
        <v>120</v>
      </c>
      <c r="M74" s="1">
        <v>120</v>
      </c>
      <c r="N74" s="1" t="str">
        <v>-</v>
      </c>
      <c r="O74" s="1" t="str">
        <v>-</v>
      </c>
      <c r="P74" s="12">
        <v>0</v>
      </c>
      <c r="Q74" s="1" t="str">
        <v>-</v>
      </c>
      <c r="R74" s="1" t="str">
        <v>-</v>
      </c>
      <c r="S74" s="12">
        <v>0</v>
      </c>
      <c r="T74" s="200">
        <v>0</v>
      </c>
      <c r="U74" s="1" t="str">
        <v>-</v>
      </c>
      <c r="V74" s="1" t="str">
        <v>-</v>
      </c>
      <c r="W74" s="12">
        <v>0</v>
      </c>
      <c r="X74" s="200">
        <v>0</v>
      </c>
      <c r="Y74" s="1" t="str">
        <v>-</v>
      </c>
      <c r="Z74" s="12">
        <v>0</v>
      </c>
      <c r="AA74" s="200">
        <v>0</v>
      </c>
      <c r="AB74" s="1" t="str">
        <v>-</v>
      </c>
      <c r="AC74" s="1" t="str">
        <v>-</v>
      </c>
      <c r="AD74" s="1">
        <v>0.19</v>
      </c>
      <c r="AE74" s="1">
        <v>13</v>
      </c>
      <c r="AF74" s="1">
        <v>0.74</v>
      </c>
      <c r="AG74" s="1">
        <v>56.7</v>
      </c>
      <c r="AH74" s="1" t="str">
        <v>-</v>
      </c>
      <c r="AI74" s="1" t="str">
        <v>-</v>
      </c>
      <c r="AJ74" s="1" t="str">
        <v>-</v>
      </c>
      <c r="AK74" s="1" t="str">
        <v>-</v>
      </c>
      <c r="AL74" s="12">
        <v>0</v>
      </c>
      <c r="AM74" s="12">
        <v>0</v>
      </c>
      <c r="AN74" s="1" t="str">
        <v>-</v>
      </c>
      <c r="AO74" s="1" t="str">
        <v>-</v>
      </c>
      <c r="AP74" s="1">
        <v>0.12</v>
      </c>
      <c r="AQ74" s="1">
        <v>11.9</v>
      </c>
      <c r="AR74" s="1">
        <v>0.45</v>
      </c>
      <c r="AS74" s="1">
        <v>55.2</v>
      </c>
      <c r="AT74" s="1" t="str">
        <v>-</v>
      </c>
      <c r="AU74" s="1" t="str">
        <v>-</v>
      </c>
      <c r="AV74" s="1" t="str">
        <v>-</v>
      </c>
      <c r="AW74" s="1" t="str">
        <v>-</v>
      </c>
      <c r="AX74" s="12">
        <v>0</v>
      </c>
      <c r="AY74" s="12">
        <v>0</v>
      </c>
      <c r="AZ74" s="1" t="str">
        <v>-</v>
      </c>
      <c r="BA74" s="1" t="str">
        <v>-</v>
      </c>
      <c r="BB74" s="1" t="str">
        <v>-</v>
      </c>
      <c r="BC74" s="1" t="str">
        <v>-</v>
      </c>
      <c r="BD74" s="1" t="str">
        <v>-</v>
      </c>
      <c r="BE74" s="1" t="str">
        <v>-</v>
      </c>
      <c r="BF74" s="1" t="str">
        <v>-</v>
      </c>
      <c r="BG74" s="1" t="str">
        <v>-</v>
      </c>
      <c r="BH74" s="12">
        <v>0</v>
      </c>
      <c r="BI74" s="12">
        <v>0</v>
      </c>
      <c r="BJ74" s="1" t="str">
        <v>-</v>
      </c>
      <c r="BK74" s="1" t="str">
        <v>-</v>
      </c>
      <c r="BL74" s="1" t="str">
        <v>-</v>
      </c>
      <c r="BM74" s="1" t="str">
        <v>-</v>
      </c>
      <c r="BN74" s="1" t="str">
        <v>-</v>
      </c>
      <c r="BO74" s="1" t="str">
        <v>-</v>
      </c>
      <c r="BP74" s="1" t="str">
        <v>-</v>
      </c>
      <c r="BQ74" s="1" t="str">
        <v>-</v>
      </c>
      <c r="BR74" s="12">
        <v>0</v>
      </c>
      <c r="BS74" s="12">
        <v>0</v>
      </c>
      <c r="BT74" s="1" t="str">
        <v>-</v>
      </c>
      <c r="BU74" s="1">
        <v>44</v>
      </c>
      <c r="BV74" s="1">
        <v>91</v>
      </c>
      <c r="BW74" s="1" t="str">
        <v>-</v>
      </c>
      <c r="BX74" s="1" t="str">
        <v>-</v>
      </c>
      <c r="BY74" s="1" t="str">
        <v>-</v>
      </c>
      <c r="BZ74" s="194">
        <v>0</v>
      </c>
      <c r="CA74" s="194">
        <v>0</v>
      </c>
      <c r="CB74" s="1">
        <v>1.9</v>
      </c>
      <c r="CC74" s="1" t="str">
        <v>-</v>
      </c>
      <c r="CD74" s="12">
        <v>0</v>
      </c>
      <c r="CE74" s="12">
        <v>0</v>
      </c>
      <c r="CF74" s="161">
        <v>0.66627497062279684</v>
      </c>
      <c r="CG74" s="193">
        <v>0.52910052910052907</v>
      </c>
      <c r="CH74" s="193">
        <v>0.68649885583524028</v>
      </c>
      <c r="CI74" s="192">
        <v>0</v>
      </c>
      <c r="CJ74" s="161">
        <v>0.53333333333333333</v>
      </c>
      <c r="CK74" s="193">
        <v>0.54347826086956519</v>
      </c>
      <c r="CL74" s="193">
        <v>0.6928406466512701</v>
      </c>
    </row>
    <row r="75" spans="1:90">
      <c r="A75" s="260" t="str">
        <v>LAB GRUPPEN</v>
      </c>
      <c r="B75" s="11" t="str">
        <v>Lucia 
60/1-70</v>
      </c>
      <c r="C75" s="12">
        <v>0</v>
      </c>
      <c r="D75" s="200">
        <v>0</v>
      </c>
      <c r="E75" s="1">
        <v>0.5</v>
      </c>
      <c r="F75" s="1" t="str">
        <v>-</v>
      </c>
      <c r="G75" s="1">
        <v>1</v>
      </c>
      <c r="H75" s="1">
        <v>1</v>
      </c>
      <c r="I75" s="12">
        <v>0</v>
      </c>
      <c r="J75" s="200">
        <v>0</v>
      </c>
      <c r="K75" s="1" t="str">
        <v>-</v>
      </c>
      <c r="L75" s="1" t="str">
        <v>-</v>
      </c>
      <c r="M75" s="1" t="str">
        <v>-</v>
      </c>
      <c r="N75" s="1">
        <v>60</v>
      </c>
      <c r="O75" s="1">
        <v>30</v>
      </c>
      <c r="P75" s="12">
        <v>0</v>
      </c>
      <c r="Q75" s="1" t="str">
        <v>-</v>
      </c>
      <c r="R75" s="1" t="str">
        <v>-</v>
      </c>
      <c r="S75" s="12">
        <v>0</v>
      </c>
      <c r="T75" s="200">
        <v>0</v>
      </c>
      <c r="U75" s="1" t="str">
        <v>-</v>
      </c>
      <c r="V75" s="1" t="str">
        <v>-</v>
      </c>
      <c r="W75" s="12">
        <v>0</v>
      </c>
      <c r="X75" s="200">
        <v>0</v>
      </c>
      <c r="Y75" s="1" t="str">
        <v>-</v>
      </c>
      <c r="Z75" s="12">
        <v>0</v>
      </c>
      <c r="AA75" s="200">
        <v>0</v>
      </c>
      <c r="AB75" s="1" t="str">
        <v>-</v>
      </c>
      <c r="AC75" s="1" t="str">
        <v>-</v>
      </c>
      <c r="AD75" s="1" t="str">
        <v>-</v>
      </c>
      <c r="AE75" s="1" t="str">
        <v>-</v>
      </c>
      <c r="AF75" s="1" t="str">
        <v>-</v>
      </c>
      <c r="AG75" s="1" t="str">
        <v>-</v>
      </c>
      <c r="AH75" s="1" t="str">
        <v>-</v>
      </c>
      <c r="AI75" s="1" t="str">
        <v>-</v>
      </c>
      <c r="AJ75" s="1" t="str">
        <v>-</v>
      </c>
      <c r="AK75" s="1" t="str">
        <v>-</v>
      </c>
      <c r="AL75" s="12">
        <v>0</v>
      </c>
      <c r="AM75" s="12">
        <v>0</v>
      </c>
      <c r="AN75" s="1" t="str">
        <v>-</v>
      </c>
      <c r="AO75" s="1" t="str">
        <v>-</v>
      </c>
      <c r="AP75" s="1" t="str">
        <v>-</v>
      </c>
      <c r="AQ75" s="1" t="str">
        <v>-</v>
      </c>
      <c r="AR75" s="1" t="str">
        <v>-</v>
      </c>
      <c r="AS75" s="1" t="str">
        <v>-</v>
      </c>
      <c r="AT75" s="1" t="str">
        <v>-</v>
      </c>
      <c r="AU75" s="1" t="str">
        <v>-</v>
      </c>
      <c r="AV75" s="1" t="str">
        <v>-</v>
      </c>
      <c r="AW75" s="1" t="str">
        <v>-</v>
      </c>
      <c r="AX75" s="12">
        <v>0</v>
      </c>
      <c r="AY75" s="12">
        <v>0</v>
      </c>
      <c r="AZ75" s="1">
        <v>0.19</v>
      </c>
      <c r="BA75" s="1">
        <v>13</v>
      </c>
      <c r="BB75" s="1">
        <v>0.3</v>
      </c>
      <c r="BC75" s="1">
        <v>23</v>
      </c>
      <c r="BD75" s="1" t="str">
        <v>-</v>
      </c>
      <c r="BE75" s="1" t="str">
        <v>-</v>
      </c>
      <c r="BF75" s="1" t="str">
        <v>-</v>
      </c>
      <c r="BG75" s="1" t="str">
        <v>-</v>
      </c>
      <c r="BH75" s="12">
        <v>0</v>
      </c>
      <c r="BI75" s="12">
        <v>0</v>
      </c>
      <c r="BJ75" s="1">
        <v>0.12</v>
      </c>
      <c r="BK75" s="1">
        <v>11.9</v>
      </c>
      <c r="BL75" s="1">
        <v>0.2</v>
      </c>
      <c r="BM75" s="1">
        <v>24</v>
      </c>
      <c r="BN75" s="1" t="str">
        <v>-</v>
      </c>
      <c r="BO75" s="1" t="str">
        <v>-</v>
      </c>
      <c r="BP75" s="1" t="str">
        <v>-</v>
      </c>
      <c r="BQ75" s="1" t="str">
        <v>-</v>
      </c>
      <c r="BR75" s="12">
        <v>0</v>
      </c>
      <c r="BS75" s="12">
        <v>0</v>
      </c>
      <c r="BT75" s="1" t="str">
        <v>-</v>
      </c>
      <c r="BU75" s="1">
        <v>44</v>
      </c>
      <c r="BV75" s="1">
        <v>54</v>
      </c>
      <c r="BW75" s="1" t="str">
        <v>-</v>
      </c>
      <c r="BX75" s="1" t="str">
        <v>-</v>
      </c>
      <c r="BY75" s="1" t="str">
        <v>-</v>
      </c>
      <c r="BZ75" s="194">
        <v>0</v>
      </c>
      <c r="CA75" s="194">
        <v>0</v>
      </c>
      <c r="CB75" s="1" t="str">
        <v>-</v>
      </c>
      <c r="CC75" s="1">
        <v>1.9</v>
      </c>
      <c r="CD75" s="12">
        <v>0</v>
      </c>
      <c r="CE75" s="12">
        <v>0</v>
      </c>
      <c r="CF75" s="161" t="str">
        <v>n/a</v>
      </c>
      <c r="CG75" s="193" t="str">
        <v>n/a</v>
      </c>
      <c r="CH75" s="193" t="str">
        <v>n/a</v>
      </c>
      <c r="CI75" s="192">
        <v>0</v>
      </c>
      <c r="CJ75" s="161" t="str">
        <v>n/a</v>
      </c>
      <c r="CK75" s="193" t="str">
        <v>n/a</v>
      </c>
      <c r="CL75" s="193" t="str">
        <v>n/a</v>
      </c>
    </row>
    <row r="76" spans="1:90">
      <c r="A76" s="260" t="str">
        <v>LAB GRUPPEN</v>
      </c>
      <c r="B76" s="11" t="str">
        <v>Lucia 
120/1-70</v>
      </c>
      <c r="C76" s="12">
        <v>0</v>
      </c>
      <c r="D76" s="200">
        <v>0</v>
      </c>
      <c r="E76" s="1">
        <v>0.5</v>
      </c>
      <c r="F76" s="1" t="str">
        <v>-</v>
      </c>
      <c r="G76" s="1">
        <v>1</v>
      </c>
      <c r="H76" s="1">
        <v>1</v>
      </c>
      <c r="I76" s="12">
        <v>0</v>
      </c>
      <c r="J76" s="200">
        <v>0</v>
      </c>
      <c r="K76" s="1" t="str">
        <v>-</v>
      </c>
      <c r="L76" s="1" t="str">
        <v>-</v>
      </c>
      <c r="M76" s="1" t="str">
        <v>-</v>
      </c>
      <c r="N76" s="1">
        <v>120</v>
      </c>
      <c r="O76" s="1">
        <v>60</v>
      </c>
      <c r="P76" s="12">
        <v>0</v>
      </c>
      <c r="Q76" s="1" t="str">
        <v>-</v>
      </c>
      <c r="R76" s="1" t="str">
        <v>-</v>
      </c>
      <c r="S76" s="12">
        <v>0</v>
      </c>
      <c r="T76" s="200">
        <v>0</v>
      </c>
      <c r="U76" s="1" t="str">
        <v>-</v>
      </c>
      <c r="V76" s="1" t="str">
        <v>-</v>
      </c>
      <c r="W76" s="12">
        <v>0</v>
      </c>
      <c r="X76" s="200">
        <v>0</v>
      </c>
      <c r="Y76" s="1" t="str">
        <v>-</v>
      </c>
      <c r="Z76" s="12">
        <v>0</v>
      </c>
      <c r="AA76" s="200">
        <v>0</v>
      </c>
      <c r="AB76" s="1" t="str">
        <v>-</v>
      </c>
      <c r="AC76" s="1" t="str">
        <v>-</v>
      </c>
      <c r="AD76" s="1" t="str">
        <v>-</v>
      </c>
      <c r="AE76" s="1" t="str">
        <v>-</v>
      </c>
      <c r="AF76" s="1" t="str">
        <v>-</v>
      </c>
      <c r="AG76" s="1" t="str">
        <v>-</v>
      </c>
      <c r="AH76" s="1" t="str">
        <v>-</v>
      </c>
      <c r="AI76" s="1" t="str">
        <v>-</v>
      </c>
      <c r="AJ76" s="1" t="str">
        <v>-</v>
      </c>
      <c r="AK76" s="1" t="str">
        <v>-</v>
      </c>
      <c r="AL76" s="12">
        <v>0</v>
      </c>
      <c r="AM76" s="12">
        <v>0</v>
      </c>
      <c r="AN76" s="1" t="str">
        <v>-</v>
      </c>
      <c r="AO76" s="1" t="str">
        <v>-</v>
      </c>
      <c r="AP76" s="1" t="str">
        <v>-</v>
      </c>
      <c r="AQ76" s="1" t="str">
        <v>-</v>
      </c>
      <c r="AR76" s="1" t="str">
        <v>-</v>
      </c>
      <c r="AS76" s="1" t="str">
        <v>-</v>
      </c>
      <c r="AT76" s="1" t="str">
        <v>-</v>
      </c>
      <c r="AU76" s="1" t="str">
        <v>-</v>
      </c>
      <c r="AV76" s="1" t="str">
        <v>-</v>
      </c>
      <c r="AW76" s="1" t="str">
        <v>-</v>
      </c>
      <c r="AX76" s="12">
        <v>0</v>
      </c>
      <c r="AY76" s="12">
        <v>0</v>
      </c>
      <c r="AZ76" s="1">
        <v>0.19</v>
      </c>
      <c r="BA76" s="1">
        <v>13</v>
      </c>
      <c r="BB76" s="1">
        <v>0.47</v>
      </c>
      <c r="BC76" s="1">
        <v>33.6</v>
      </c>
      <c r="BD76" s="1" t="str">
        <v>-</v>
      </c>
      <c r="BE76" s="1" t="str">
        <v>-</v>
      </c>
      <c r="BF76" s="1" t="str">
        <v>-</v>
      </c>
      <c r="BG76" s="1" t="str">
        <v>-</v>
      </c>
      <c r="BH76" s="12">
        <v>0</v>
      </c>
      <c r="BI76" s="12">
        <v>0</v>
      </c>
      <c r="BJ76" s="1">
        <v>0.12</v>
      </c>
      <c r="BK76" s="1">
        <v>11.9</v>
      </c>
      <c r="BL76" s="1">
        <v>0.3</v>
      </c>
      <c r="BM76" s="1">
        <v>35.6</v>
      </c>
      <c r="BN76" s="1" t="str">
        <v>-</v>
      </c>
      <c r="BO76" s="1" t="str">
        <v>-</v>
      </c>
      <c r="BP76" s="1" t="str">
        <v>-</v>
      </c>
      <c r="BQ76" s="1" t="str">
        <v>-</v>
      </c>
      <c r="BR76" s="12">
        <v>0</v>
      </c>
      <c r="BS76" s="12">
        <v>0</v>
      </c>
      <c r="BT76" s="1" t="str">
        <v>-</v>
      </c>
      <c r="BU76" s="1">
        <v>44</v>
      </c>
      <c r="BV76" s="1">
        <v>63</v>
      </c>
      <c r="BW76" s="1" t="str">
        <v>-</v>
      </c>
      <c r="BX76" s="1" t="str">
        <v>-</v>
      </c>
      <c r="BY76" s="1" t="str">
        <v>-</v>
      </c>
      <c r="BZ76" s="194">
        <v>0</v>
      </c>
      <c r="CA76" s="194">
        <v>0</v>
      </c>
      <c r="CB76" s="1" t="str">
        <v>-</v>
      </c>
      <c r="CC76" s="1">
        <v>1.9</v>
      </c>
      <c r="CD76" s="12">
        <v>0</v>
      </c>
      <c r="CE76" s="12">
        <v>0</v>
      </c>
      <c r="CF76" s="161" t="str">
        <v>n/a</v>
      </c>
      <c r="CG76" s="193" t="str">
        <v>n/a</v>
      </c>
      <c r="CH76" s="193" t="str">
        <v>n/a</v>
      </c>
      <c r="CI76" s="192">
        <v>0</v>
      </c>
      <c r="CJ76" s="161" t="str">
        <v>n/a</v>
      </c>
      <c r="CK76" s="193" t="str">
        <v>n/a</v>
      </c>
      <c r="CL76" s="193" t="str">
        <v>n/a</v>
      </c>
    </row>
    <row r="77" spans="1:90">
      <c r="A77" s="260" t="str">
        <v>LAB GRUPPEN</v>
      </c>
      <c r="B77" s="11" t="str">
        <v>Lucia 
240/1-70</v>
      </c>
      <c r="C77" s="12">
        <v>0</v>
      </c>
      <c r="D77" s="200">
        <v>0</v>
      </c>
      <c r="E77" s="1">
        <v>0.5</v>
      </c>
      <c r="F77" s="1" t="str">
        <v>-</v>
      </c>
      <c r="G77" s="1">
        <v>1</v>
      </c>
      <c r="H77" s="1">
        <v>1</v>
      </c>
      <c r="I77" s="12">
        <v>0</v>
      </c>
      <c r="J77" s="200">
        <v>0</v>
      </c>
      <c r="K77" s="1" t="str">
        <v>-</v>
      </c>
      <c r="L77" s="1" t="str">
        <v>-</v>
      </c>
      <c r="M77" s="1" t="str">
        <v>-</v>
      </c>
      <c r="N77" s="1">
        <v>240</v>
      </c>
      <c r="O77" s="1">
        <v>120</v>
      </c>
      <c r="P77" s="12">
        <v>0</v>
      </c>
      <c r="Q77" s="1" t="str">
        <v>-</v>
      </c>
      <c r="R77" s="1" t="str">
        <v>-</v>
      </c>
      <c r="S77" s="12">
        <v>0</v>
      </c>
      <c r="T77" s="200">
        <v>0</v>
      </c>
      <c r="U77" s="1" t="str">
        <v>-</v>
      </c>
      <c r="V77" s="1" t="str">
        <v>-</v>
      </c>
      <c r="W77" s="12">
        <v>0</v>
      </c>
      <c r="X77" s="200">
        <v>0</v>
      </c>
      <c r="Y77" s="1" t="str">
        <v>-</v>
      </c>
      <c r="Z77" s="12">
        <v>0</v>
      </c>
      <c r="AA77" s="200">
        <v>0</v>
      </c>
      <c r="AB77" s="1" t="str">
        <v>-</v>
      </c>
      <c r="AC77" s="1" t="str">
        <v>-</v>
      </c>
      <c r="AD77" s="1" t="str">
        <v>-</v>
      </c>
      <c r="AE77" s="1" t="str">
        <v>-</v>
      </c>
      <c r="AF77" s="1" t="str">
        <v>-</v>
      </c>
      <c r="AG77" s="1" t="str">
        <v>-</v>
      </c>
      <c r="AH77" s="1" t="str">
        <v>-</v>
      </c>
      <c r="AI77" s="1" t="str">
        <v>-</v>
      </c>
      <c r="AJ77" s="1" t="str">
        <v>-</v>
      </c>
      <c r="AK77" s="1" t="str">
        <v>-</v>
      </c>
      <c r="AL77" s="12">
        <v>0</v>
      </c>
      <c r="AM77" s="12">
        <v>0</v>
      </c>
      <c r="AN77" s="1" t="str">
        <v>-</v>
      </c>
      <c r="AO77" s="1" t="str">
        <v>-</v>
      </c>
      <c r="AP77" s="1" t="str">
        <v>-</v>
      </c>
      <c r="AQ77" s="1" t="str">
        <v>-</v>
      </c>
      <c r="AR77" s="1" t="str">
        <v>-</v>
      </c>
      <c r="AS77" s="1" t="str">
        <v>-</v>
      </c>
      <c r="AT77" s="1" t="str">
        <v>-</v>
      </c>
      <c r="AU77" s="1" t="str">
        <v>-</v>
      </c>
      <c r="AV77" s="1" t="str">
        <v>-</v>
      </c>
      <c r="AW77" s="1" t="str">
        <v>-</v>
      </c>
      <c r="AX77" s="12">
        <v>0</v>
      </c>
      <c r="AY77" s="12">
        <v>0</v>
      </c>
      <c r="AZ77" s="1">
        <v>0.19</v>
      </c>
      <c r="BA77" s="1">
        <v>13</v>
      </c>
      <c r="BB77" s="1">
        <v>0.7</v>
      </c>
      <c r="BC77" s="1">
        <v>54.2</v>
      </c>
      <c r="BD77" s="1" t="str">
        <v>-</v>
      </c>
      <c r="BE77" s="1" t="str">
        <v>-</v>
      </c>
      <c r="BF77" s="1" t="str">
        <v>-</v>
      </c>
      <c r="BG77" s="1" t="str">
        <v>-</v>
      </c>
      <c r="BH77" s="12">
        <v>0</v>
      </c>
      <c r="BI77" s="12">
        <v>0</v>
      </c>
      <c r="BJ77" s="1">
        <v>0.12</v>
      </c>
      <c r="BK77" s="1">
        <v>11.9</v>
      </c>
      <c r="BL77" s="1">
        <v>0.42</v>
      </c>
      <c r="BM77" s="1">
        <v>53.7</v>
      </c>
      <c r="BN77" s="1" t="str">
        <v>-</v>
      </c>
      <c r="BO77" s="1" t="str">
        <v>-</v>
      </c>
      <c r="BP77" s="1" t="str">
        <v>-</v>
      </c>
      <c r="BQ77" s="1" t="str">
        <v>-</v>
      </c>
      <c r="BR77" s="12">
        <v>0</v>
      </c>
      <c r="BS77" s="12">
        <v>0</v>
      </c>
      <c r="BT77" s="1" t="str">
        <v>-</v>
      </c>
      <c r="BU77" s="1">
        <v>44</v>
      </c>
      <c r="BV77" s="1">
        <v>82</v>
      </c>
      <c r="BW77" s="1" t="str">
        <v>-</v>
      </c>
      <c r="BX77" s="1" t="str">
        <v>-</v>
      </c>
      <c r="BY77" s="1" t="str">
        <v>-</v>
      </c>
      <c r="BZ77" s="194">
        <v>0</v>
      </c>
      <c r="CA77" s="194">
        <v>0</v>
      </c>
      <c r="CB77" s="1" t="str">
        <v>-</v>
      </c>
      <c r="CC77" s="1">
        <v>1.9</v>
      </c>
      <c r="CD77" s="12">
        <v>0</v>
      </c>
      <c r="CE77" s="12">
        <v>0</v>
      </c>
      <c r="CF77" s="161" t="str">
        <v>n/a</v>
      </c>
      <c r="CG77" s="193" t="str">
        <v>n/a</v>
      </c>
      <c r="CH77" s="193" t="str">
        <v>n/a</v>
      </c>
      <c r="CI77" s="192">
        <v>0</v>
      </c>
      <c r="CJ77" s="161" t="str">
        <v>n/a</v>
      </c>
      <c r="CK77" s="193" t="str">
        <v>n/a</v>
      </c>
      <c r="CL77" s="193" t="str">
        <v>n/a</v>
      </c>
    </row>
    <row r="78" spans="1:90">
      <c r="A78" s="260" t="str">
        <v>CROWN</v>
      </c>
      <c r="B78" s="11" t="str">
        <v>CTs 600</v>
      </c>
      <c r="C78" s="12">
        <v>0</v>
      </c>
      <c r="D78" s="200">
        <v>0</v>
      </c>
      <c r="E78" s="1">
        <v>2</v>
      </c>
      <c r="F78" s="1">
        <v>2</v>
      </c>
      <c r="G78" s="1">
        <v>2</v>
      </c>
      <c r="H78" s="1">
        <v>2</v>
      </c>
      <c r="I78" s="12">
        <v>0</v>
      </c>
      <c r="J78" s="200">
        <v>0</v>
      </c>
      <c r="K78" s="1">
        <v>300</v>
      </c>
      <c r="L78" s="1">
        <v>300</v>
      </c>
      <c r="M78" s="1">
        <v>150</v>
      </c>
      <c r="N78" s="1">
        <v>300</v>
      </c>
      <c r="O78" s="1">
        <v>300</v>
      </c>
      <c r="P78" s="12">
        <v>0</v>
      </c>
      <c r="Q78" s="1">
        <v>600</v>
      </c>
      <c r="R78" s="1">
        <v>600</v>
      </c>
      <c r="S78" s="12">
        <v>0</v>
      </c>
      <c r="T78" s="200">
        <v>0</v>
      </c>
      <c r="U78" s="1">
        <v>70.25</v>
      </c>
      <c r="V78" s="1" t="str">
        <v>-</v>
      </c>
      <c r="W78" s="12">
        <v>0</v>
      </c>
      <c r="X78" s="200">
        <v>0</v>
      </c>
      <c r="Y78" s="1">
        <v>105</v>
      </c>
      <c r="Z78" s="12">
        <v>0</v>
      </c>
      <c r="AA78" s="200">
        <v>0</v>
      </c>
      <c r="AB78" s="1" t="str">
        <v>-</v>
      </c>
      <c r="AC78" s="1" t="str">
        <v>-</v>
      </c>
      <c r="AD78" s="1" t="str">
        <v>-</v>
      </c>
      <c r="AE78" s="1">
        <v>60</v>
      </c>
      <c r="AF78" s="1">
        <v>7.4</v>
      </c>
      <c r="AG78" s="1">
        <v>631</v>
      </c>
      <c r="AH78" s="1" t="str">
        <v>-</v>
      </c>
      <c r="AI78" s="1" t="str">
        <v>-</v>
      </c>
      <c r="AJ78" s="1">
        <v>11.3</v>
      </c>
      <c r="AK78" s="1">
        <v>968</v>
      </c>
      <c r="AL78" s="12">
        <v>0</v>
      </c>
      <c r="AM78" s="12">
        <v>0</v>
      </c>
      <c r="AN78" s="1" t="str">
        <v>-</v>
      </c>
      <c r="AO78" s="1" t="str">
        <v>-</v>
      </c>
      <c r="AP78" s="1" t="str">
        <v>-</v>
      </c>
      <c r="AQ78" s="1">
        <v>60</v>
      </c>
      <c r="AR78" s="1">
        <v>3.7</v>
      </c>
      <c r="AS78" s="1">
        <v>631</v>
      </c>
      <c r="AT78" s="1" t="str">
        <v>-</v>
      </c>
      <c r="AU78" s="1" t="str">
        <v>-</v>
      </c>
      <c r="AV78" s="1">
        <v>5.6</v>
      </c>
      <c r="AW78" s="1">
        <v>968</v>
      </c>
      <c r="AX78" s="12">
        <v>0</v>
      </c>
      <c r="AY78" s="12">
        <v>0</v>
      </c>
      <c r="AZ78" s="1" t="str">
        <v>-</v>
      </c>
      <c r="BA78" s="1">
        <v>60</v>
      </c>
      <c r="BB78" s="1">
        <v>7.4</v>
      </c>
      <c r="BC78" s="1">
        <v>631</v>
      </c>
      <c r="BD78" s="1" t="str">
        <v>-</v>
      </c>
      <c r="BE78" s="1" t="str">
        <v>-</v>
      </c>
      <c r="BF78" s="1">
        <v>11.3</v>
      </c>
      <c r="BG78" s="1">
        <v>968</v>
      </c>
      <c r="BH78" s="12">
        <v>0</v>
      </c>
      <c r="BI78" s="12">
        <v>0</v>
      </c>
      <c r="BJ78" s="1" t="str">
        <v>-</v>
      </c>
      <c r="BK78" s="1" t="str">
        <v>-</v>
      </c>
      <c r="BL78" s="1" t="str">
        <v>-</v>
      </c>
      <c r="BM78" s="1" t="str">
        <v>-</v>
      </c>
      <c r="BN78" s="1" t="str">
        <v>-</v>
      </c>
      <c r="BO78" s="1" t="str">
        <v>-</v>
      </c>
      <c r="BP78" s="1" t="str">
        <v>-</v>
      </c>
      <c r="BQ78" s="1" t="str">
        <v>-</v>
      </c>
      <c r="BR78" s="12">
        <v>0</v>
      </c>
      <c r="BS78" s="12">
        <v>0</v>
      </c>
      <c r="BT78" s="1">
        <v>2608</v>
      </c>
      <c r="BU78" s="1">
        <v>205</v>
      </c>
      <c r="BV78" s="1">
        <v>1890</v>
      </c>
      <c r="BW78" s="1" t="str">
        <v>-</v>
      </c>
      <c r="BX78" s="1">
        <v>2608</v>
      </c>
      <c r="BY78" s="1" t="str">
        <v>-</v>
      </c>
      <c r="BZ78" s="194">
        <v>0</v>
      </c>
      <c r="CA78" s="194">
        <v>0</v>
      </c>
      <c r="CB78" s="1">
        <v>10.3</v>
      </c>
      <c r="CC78" s="1">
        <v>10.3</v>
      </c>
      <c r="CD78" s="12">
        <v>0</v>
      </c>
      <c r="CE78" s="12">
        <v>0</v>
      </c>
      <c r="CF78" s="161">
        <v>0.74148061104582841</v>
      </c>
      <c r="CG78" s="193">
        <v>0.11885895404120443</v>
      </c>
      <c r="CH78" s="193">
        <v>0.13134851138353765</v>
      </c>
      <c r="CI78" s="192">
        <v>0</v>
      </c>
      <c r="CJ78" s="161">
        <v>0.74148061104582841</v>
      </c>
      <c r="CK78" s="193">
        <v>0.11885895404120443</v>
      </c>
      <c r="CL78" s="193">
        <v>0.13134851138353765</v>
      </c>
    </row>
    <row r="79" spans="1:90">
      <c r="A79" s="260" t="str">
        <v>CROWN</v>
      </c>
      <c r="B79" s="11" t="str">
        <v>CTs 1200</v>
      </c>
      <c r="C79" s="12">
        <v>0</v>
      </c>
      <c r="D79" s="200">
        <v>0</v>
      </c>
      <c r="E79" s="1">
        <v>2</v>
      </c>
      <c r="F79" s="1">
        <v>2</v>
      </c>
      <c r="G79" s="1">
        <v>2</v>
      </c>
      <c r="H79" s="1">
        <v>2</v>
      </c>
      <c r="I79" s="12">
        <v>0</v>
      </c>
      <c r="J79" s="200">
        <v>0</v>
      </c>
      <c r="K79" s="1">
        <v>600</v>
      </c>
      <c r="L79" s="1">
        <v>600</v>
      </c>
      <c r="M79" s="1">
        <v>250</v>
      </c>
      <c r="N79" s="1">
        <v>600</v>
      </c>
      <c r="O79" s="1">
        <v>600</v>
      </c>
      <c r="P79" s="12">
        <v>0</v>
      </c>
      <c r="Q79" s="1">
        <v>1200</v>
      </c>
      <c r="R79" s="1">
        <v>500</v>
      </c>
      <c r="S79" s="12">
        <v>0</v>
      </c>
      <c r="T79" s="200">
        <v>0</v>
      </c>
      <c r="U79" s="1">
        <v>99.23</v>
      </c>
      <c r="V79" s="1" t="str">
        <v>-</v>
      </c>
      <c r="W79" s="12">
        <v>0</v>
      </c>
      <c r="X79" s="200">
        <v>0</v>
      </c>
      <c r="Y79" s="1" t="str">
        <v>-</v>
      </c>
      <c r="Z79" s="12">
        <v>0</v>
      </c>
      <c r="AA79" s="200">
        <v>0</v>
      </c>
      <c r="AB79" s="1" t="str">
        <v>-</v>
      </c>
      <c r="AC79" s="1" t="str">
        <v>-</v>
      </c>
      <c r="AD79" s="1" t="str">
        <v>-</v>
      </c>
      <c r="AE79" s="1">
        <v>60</v>
      </c>
      <c r="AF79" s="1">
        <v>10</v>
      </c>
      <c r="AG79" s="1">
        <v>872</v>
      </c>
      <c r="AH79" s="1" t="str">
        <v>-</v>
      </c>
      <c r="AI79" s="1" t="str">
        <v>-</v>
      </c>
      <c r="AJ79" s="1">
        <v>15.5</v>
      </c>
      <c r="AK79" s="1">
        <v>1372</v>
      </c>
      <c r="AL79" s="12">
        <v>0</v>
      </c>
      <c r="AM79" s="12">
        <v>0</v>
      </c>
      <c r="AN79" s="1" t="str">
        <v>-</v>
      </c>
      <c r="AO79" s="1" t="str">
        <v>-</v>
      </c>
      <c r="AP79" s="1" t="str">
        <v>-</v>
      </c>
      <c r="AQ79" s="1">
        <v>60</v>
      </c>
      <c r="AR79" s="1">
        <v>5</v>
      </c>
      <c r="AS79" s="1">
        <v>872</v>
      </c>
      <c r="AT79" s="1" t="str">
        <v>-</v>
      </c>
      <c r="AU79" s="1" t="str">
        <v>-</v>
      </c>
      <c r="AV79" s="1">
        <v>7.8</v>
      </c>
      <c r="AW79" s="1">
        <v>1372</v>
      </c>
      <c r="AX79" s="12">
        <v>0</v>
      </c>
      <c r="AY79" s="12">
        <v>0</v>
      </c>
      <c r="AZ79" s="1" t="str">
        <v>-</v>
      </c>
      <c r="BA79" s="1">
        <v>60</v>
      </c>
      <c r="BB79" s="1">
        <v>10</v>
      </c>
      <c r="BC79" s="1">
        <v>872</v>
      </c>
      <c r="BD79" s="1" t="str">
        <v>-</v>
      </c>
      <c r="BE79" s="1" t="str">
        <v>-</v>
      </c>
      <c r="BF79" s="1">
        <v>15.5</v>
      </c>
      <c r="BG79" s="1">
        <v>1372</v>
      </c>
      <c r="BH79" s="12">
        <v>0</v>
      </c>
      <c r="BI79" s="12">
        <v>0</v>
      </c>
      <c r="BJ79" s="1" t="str">
        <v>-</v>
      </c>
      <c r="BK79" s="1" t="str">
        <v>-</v>
      </c>
      <c r="BL79" s="1" t="str">
        <v>-</v>
      </c>
      <c r="BM79" s="1" t="str">
        <v>-</v>
      </c>
      <c r="BN79" s="1" t="str">
        <v>-</v>
      </c>
      <c r="BO79" s="1" t="str">
        <v>-</v>
      </c>
      <c r="BP79" s="1" t="str">
        <v>-</v>
      </c>
      <c r="BQ79" s="1" t="str">
        <v>-</v>
      </c>
      <c r="BR79" s="12">
        <v>0</v>
      </c>
      <c r="BS79" s="12">
        <v>0</v>
      </c>
      <c r="BT79" s="1">
        <v>3300</v>
      </c>
      <c r="BU79" s="1">
        <v>205</v>
      </c>
      <c r="BV79" s="1">
        <v>2458</v>
      </c>
      <c r="BW79" s="1" t="str">
        <v>-</v>
      </c>
      <c r="BX79" s="1">
        <v>3300</v>
      </c>
      <c r="BY79" s="1" t="str">
        <v>-</v>
      </c>
      <c r="BZ79" s="194">
        <v>0</v>
      </c>
      <c r="CA79" s="194">
        <v>0</v>
      </c>
      <c r="CB79" s="1">
        <v>10.6</v>
      </c>
      <c r="CC79" s="1">
        <v>10.6</v>
      </c>
      <c r="CD79" s="12">
        <v>0</v>
      </c>
      <c r="CE79" s="12">
        <v>0</v>
      </c>
      <c r="CF79" s="161">
        <v>0.75826086956521743</v>
      </c>
      <c r="CG79" s="193">
        <v>0.17201834862385321</v>
      </c>
      <c r="CH79" s="193">
        <v>0.18472906403940886</v>
      </c>
      <c r="CI79" s="192">
        <v>0</v>
      </c>
      <c r="CJ79" s="161">
        <v>0.75826086956521743</v>
      </c>
      <c r="CK79" s="193">
        <v>0.17201834862385321</v>
      </c>
      <c r="CL79" s="193">
        <v>0.18472906403940886</v>
      </c>
    </row>
    <row r="80" spans="1:90">
      <c r="A80" s="261" t="str">
        <v>CROWN</v>
      </c>
      <c r="B80" s="11" t="str">
        <v>CTs 2000</v>
      </c>
      <c r="C80" s="12">
        <v>0</v>
      </c>
      <c r="D80" s="200">
        <v>0</v>
      </c>
      <c r="E80" s="1">
        <v>2</v>
      </c>
      <c r="F80" s="1">
        <v>2</v>
      </c>
      <c r="G80" s="1">
        <v>2</v>
      </c>
      <c r="H80" s="1">
        <v>2</v>
      </c>
      <c r="I80" s="12">
        <v>0</v>
      </c>
      <c r="J80" s="200">
        <v>0</v>
      </c>
      <c r="K80" s="1">
        <v>1000</v>
      </c>
      <c r="L80" s="1">
        <v>1000</v>
      </c>
      <c r="M80" s="1">
        <v>1000</v>
      </c>
      <c r="N80" s="1">
        <v>1000</v>
      </c>
      <c r="O80" s="1">
        <v>1000</v>
      </c>
      <c r="P80" s="12">
        <v>0</v>
      </c>
      <c r="Q80" s="1">
        <v>2000</v>
      </c>
      <c r="R80" s="1">
        <v>2000</v>
      </c>
      <c r="S80" s="12">
        <v>0</v>
      </c>
      <c r="T80" s="200">
        <v>0</v>
      </c>
      <c r="U80" s="1">
        <v>124.92</v>
      </c>
      <c r="V80" s="1" t="str">
        <v>-</v>
      </c>
      <c r="W80" s="12">
        <v>0</v>
      </c>
      <c r="X80" s="200">
        <v>0</v>
      </c>
      <c r="Y80" s="1" t="str">
        <v>-</v>
      </c>
      <c r="Z80" s="12">
        <v>0</v>
      </c>
      <c r="AA80" s="200">
        <v>0</v>
      </c>
      <c r="AB80" s="1" t="str">
        <v>-</v>
      </c>
      <c r="AC80" s="1" t="str">
        <v>-</v>
      </c>
      <c r="AD80" s="1" t="str">
        <v>-</v>
      </c>
      <c r="AE80" s="1">
        <v>40</v>
      </c>
      <c r="AF80" s="1">
        <v>7</v>
      </c>
      <c r="AG80" s="1">
        <v>563</v>
      </c>
      <c r="AH80" s="1" t="str">
        <v>-</v>
      </c>
      <c r="AI80" s="1" t="str">
        <v>-</v>
      </c>
      <c r="AJ80" s="1">
        <v>12.3</v>
      </c>
      <c r="AK80" s="1">
        <v>1064</v>
      </c>
      <c r="AL80" s="12">
        <v>0</v>
      </c>
      <c r="AM80" s="12">
        <v>0</v>
      </c>
      <c r="AN80" s="1" t="str">
        <v>-</v>
      </c>
      <c r="AO80" s="1" t="str">
        <v>-</v>
      </c>
      <c r="AP80" s="1" t="str">
        <v>-</v>
      </c>
      <c r="AQ80" s="1">
        <v>40</v>
      </c>
      <c r="AR80" s="1">
        <v>3.5</v>
      </c>
      <c r="AS80" s="1">
        <v>563</v>
      </c>
      <c r="AT80" s="1" t="str">
        <v>-</v>
      </c>
      <c r="AU80" s="1" t="str">
        <v>-</v>
      </c>
      <c r="AV80" s="1">
        <v>6.2</v>
      </c>
      <c r="AW80" s="1">
        <v>1064</v>
      </c>
      <c r="AX80" s="12">
        <v>0</v>
      </c>
      <c r="AY80" s="12">
        <v>0</v>
      </c>
      <c r="AZ80" s="1" t="str">
        <v>-</v>
      </c>
      <c r="BA80" s="1">
        <v>40</v>
      </c>
      <c r="BB80" s="1">
        <v>7</v>
      </c>
      <c r="BC80" s="1">
        <v>563</v>
      </c>
      <c r="BD80" s="1" t="str">
        <v>-</v>
      </c>
      <c r="BE80" s="1" t="str">
        <v>-</v>
      </c>
      <c r="BF80" s="1">
        <v>12.3</v>
      </c>
      <c r="BG80" s="1">
        <v>1064</v>
      </c>
      <c r="BH80" s="12">
        <v>0</v>
      </c>
      <c r="BI80" s="12">
        <v>0</v>
      </c>
      <c r="BJ80" s="1" t="str">
        <v>-</v>
      </c>
      <c r="BK80" s="1" t="str">
        <v>-</v>
      </c>
      <c r="BL80" s="1" t="str">
        <v>-</v>
      </c>
      <c r="BM80" s="1" t="str">
        <v>-</v>
      </c>
      <c r="BN80" s="1" t="str">
        <v>-</v>
      </c>
      <c r="BO80" s="1" t="str">
        <v>-</v>
      </c>
      <c r="BP80" s="1" t="str">
        <v>-</v>
      </c>
      <c r="BQ80" s="1" t="str">
        <v>-</v>
      </c>
      <c r="BR80" s="12">
        <v>0</v>
      </c>
      <c r="BS80" s="12">
        <v>0</v>
      </c>
      <c r="BT80" s="1">
        <v>1338</v>
      </c>
      <c r="BU80" s="1">
        <v>137</v>
      </c>
      <c r="BV80" s="1">
        <v>1049</v>
      </c>
      <c r="BW80" s="1" t="str">
        <v>-</v>
      </c>
      <c r="BX80" s="1">
        <v>1338</v>
      </c>
      <c r="BY80" s="1" t="str">
        <v>-</v>
      </c>
      <c r="BZ80" s="194">
        <v>0</v>
      </c>
      <c r="CA80" s="194">
        <v>0</v>
      </c>
      <c r="CB80" s="1">
        <v>12.2</v>
      </c>
      <c r="CC80" s="1">
        <v>12.2</v>
      </c>
      <c r="CD80" s="12">
        <v>0</v>
      </c>
      <c r="CE80" s="12">
        <v>0</v>
      </c>
      <c r="CF80" s="161">
        <v>0.69937888198757769</v>
      </c>
      <c r="CG80" s="193">
        <v>0.44404973357015987</v>
      </c>
      <c r="CH80" s="193">
        <v>0.47801147227533458</v>
      </c>
      <c r="CI80" s="192">
        <v>0</v>
      </c>
      <c r="CJ80" s="161">
        <v>0.69937888198757769</v>
      </c>
      <c r="CK80" s="193">
        <v>0.44404973357015987</v>
      </c>
      <c r="CL80" s="193">
        <v>0.47801147227533458</v>
      </c>
    </row>
    <row r="81" spans="1:90">
      <c r="A81" s="261" t="str">
        <v>CROWN</v>
      </c>
      <c r="B81" s="11" t="str">
        <v>CTs 3000</v>
      </c>
      <c r="C81" s="12">
        <v>0</v>
      </c>
      <c r="D81" s="200">
        <v>0</v>
      </c>
      <c r="E81" s="1">
        <v>2</v>
      </c>
      <c r="F81" s="1">
        <v>2</v>
      </c>
      <c r="G81" s="1">
        <v>2</v>
      </c>
      <c r="H81" s="1">
        <v>2</v>
      </c>
      <c r="I81" s="12">
        <v>0</v>
      </c>
      <c r="J81" s="200">
        <v>0</v>
      </c>
      <c r="K81" s="1">
        <v>1250</v>
      </c>
      <c r="L81" s="1">
        <v>1500</v>
      </c>
      <c r="M81" s="1">
        <v>1500</v>
      </c>
      <c r="N81" s="1">
        <v>1500</v>
      </c>
      <c r="O81" s="1">
        <v>3000</v>
      </c>
      <c r="P81" s="12">
        <v>0</v>
      </c>
      <c r="Q81" s="1">
        <v>3000</v>
      </c>
      <c r="R81" s="1">
        <v>3000</v>
      </c>
      <c r="S81" s="12">
        <v>0</v>
      </c>
      <c r="T81" s="200">
        <v>0</v>
      </c>
      <c r="U81" s="1">
        <v>140.16999999999999</v>
      </c>
      <c r="V81" s="1" t="str">
        <v>-</v>
      </c>
      <c r="W81" s="12">
        <v>0</v>
      </c>
      <c r="X81" s="200">
        <v>0</v>
      </c>
      <c r="Y81" s="1" t="str">
        <v>-</v>
      </c>
      <c r="Z81" s="12">
        <v>0</v>
      </c>
      <c r="AA81" s="200">
        <v>0</v>
      </c>
      <c r="AB81" s="1" t="str">
        <v>-</v>
      </c>
      <c r="AC81" s="1" t="str">
        <v>-</v>
      </c>
      <c r="AD81" s="1" t="str">
        <v>-</v>
      </c>
      <c r="AE81" s="1">
        <v>40</v>
      </c>
      <c r="AF81" s="1">
        <v>8.5</v>
      </c>
      <c r="AG81" s="1">
        <v>697</v>
      </c>
      <c r="AH81" s="1" t="str">
        <v>-</v>
      </c>
      <c r="AI81" s="1" t="str">
        <v>-</v>
      </c>
      <c r="AJ81" s="1">
        <v>16.2</v>
      </c>
      <c r="AK81" s="1">
        <v>1469</v>
      </c>
      <c r="AL81" s="12">
        <v>0</v>
      </c>
      <c r="AM81" s="12">
        <v>0</v>
      </c>
      <c r="AN81" s="1" t="str">
        <v>-</v>
      </c>
      <c r="AO81" s="1" t="str">
        <v>-</v>
      </c>
      <c r="AP81" s="1" t="str">
        <v>-</v>
      </c>
      <c r="AQ81" s="1">
        <v>40</v>
      </c>
      <c r="AR81" s="1">
        <v>4.2</v>
      </c>
      <c r="AS81" s="1">
        <v>697</v>
      </c>
      <c r="AT81" s="1" t="str">
        <v>-</v>
      </c>
      <c r="AU81" s="1" t="str">
        <v>-</v>
      </c>
      <c r="AV81" s="1">
        <v>8.1</v>
      </c>
      <c r="AW81" s="1">
        <v>1469</v>
      </c>
      <c r="AX81" s="12">
        <v>0</v>
      </c>
      <c r="AY81" s="12">
        <v>0</v>
      </c>
      <c r="AZ81" s="1" t="str">
        <v>-</v>
      </c>
      <c r="BA81" s="1">
        <v>40</v>
      </c>
      <c r="BB81" s="1">
        <v>8.5</v>
      </c>
      <c r="BC81" s="1">
        <v>697</v>
      </c>
      <c r="BD81" s="1" t="str">
        <v>-</v>
      </c>
      <c r="BE81" s="1" t="str">
        <v>-</v>
      </c>
      <c r="BF81" s="1">
        <v>16.2</v>
      </c>
      <c r="BG81" s="1">
        <v>1469</v>
      </c>
      <c r="BH81" s="12">
        <v>0</v>
      </c>
      <c r="BI81" s="12">
        <v>0</v>
      </c>
      <c r="BJ81" s="1" t="str">
        <v>-</v>
      </c>
      <c r="BK81" s="1" t="str">
        <v>-</v>
      </c>
      <c r="BL81" s="1" t="str">
        <v>-</v>
      </c>
      <c r="BM81" s="1" t="str">
        <v>-</v>
      </c>
      <c r="BN81" s="1" t="str">
        <v>-</v>
      </c>
      <c r="BO81" s="1" t="str">
        <v>-</v>
      </c>
      <c r="BP81" s="1" t="str">
        <v>-</v>
      </c>
      <c r="BQ81" s="1" t="str">
        <v>-</v>
      </c>
      <c r="BR81" s="12">
        <v>0</v>
      </c>
      <c r="BS81" s="12">
        <v>0</v>
      </c>
      <c r="BT81" s="1">
        <v>1565</v>
      </c>
      <c r="BU81" s="1">
        <v>137</v>
      </c>
      <c r="BV81" s="1">
        <v>1079</v>
      </c>
      <c r="BW81" s="1" t="str">
        <v>-</v>
      </c>
      <c r="BX81" s="1">
        <v>1565</v>
      </c>
      <c r="BY81" s="1" t="str">
        <v>-</v>
      </c>
      <c r="BZ81" s="194">
        <v>0</v>
      </c>
      <c r="CA81" s="194">
        <v>0</v>
      </c>
      <c r="CB81" s="1">
        <v>12.6</v>
      </c>
      <c r="CC81" s="1">
        <v>12.6</v>
      </c>
      <c r="CD81" s="12">
        <v>0</v>
      </c>
      <c r="CE81" s="12">
        <v>0</v>
      </c>
      <c r="CF81" s="161">
        <v>0.71304347826086956</v>
      </c>
      <c r="CG81" s="193">
        <v>0.53802008608321372</v>
      </c>
      <c r="CH81" s="193">
        <v>0.57077625570776258</v>
      </c>
      <c r="CI81" s="192">
        <v>0</v>
      </c>
      <c r="CJ81" s="161">
        <v>0.72153209109730854</v>
      </c>
      <c r="CK81" s="193">
        <v>0.53802008608321372</v>
      </c>
      <c r="CL81" s="193">
        <v>0.57077625570776258</v>
      </c>
    </row>
    <row r="82" spans="1:90">
      <c r="A82" s="261" t="str">
        <v>CROWN</v>
      </c>
      <c r="B82" s="11" t="str">
        <v>CTs 4200</v>
      </c>
      <c r="C82" s="12">
        <v>0</v>
      </c>
      <c r="D82" s="200">
        <v>0</v>
      </c>
      <c r="E82" s="1">
        <v>2</v>
      </c>
      <c r="F82" s="1">
        <v>4</v>
      </c>
      <c r="G82" s="1">
        <v>4</v>
      </c>
      <c r="H82" s="1">
        <v>2</v>
      </c>
      <c r="I82" s="12">
        <v>0</v>
      </c>
      <c r="J82" s="200">
        <v>0</v>
      </c>
      <c r="K82" s="1">
        <v>190</v>
      </c>
      <c r="L82" s="1">
        <v>215</v>
      </c>
      <c r="M82" s="1" t="str">
        <v>-</v>
      </c>
      <c r="N82" s="1">
        <v>220</v>
      </c>
      <c r="O82" s="1">
        <v>220</v>
      </c>
      <c r="P82" s="12">
        <v>0</v>
      </c>
      <c r="Q82" s="1">
        <v>520</v>
      </c>
      <c r="R82" s="1" t="str">
        <v>-</v>
      </c>
      <c r="S82" s="12">
        <v>0</v>
      </c>
      <c r="T82" s="200">
        <v>0</v>
      </c>
      <c r="U82" s="1">
        <v>39.5</v>
      </c>
      <c r="V82" s="1" t="str">
        <v>-</v>
      </c>
      <c r="W82" s="12">
        <v>0</v>
      </c>
      <c r="X82" s="200">
        <v>0</v>
      </c>
      <c r="Y82" s="1">
        <v>100</v>
      </c>
      <c r="Z82" s="12">
        <v>0</v>
      </c>
      <c r="AA82" s="200">
        <v>0</v>
      </c>
      <c r="AB82" s="1" t="str">
        <v>-</v>
      </c>
      <c r="AC82" s="1" t="str">
        <v>-</v>
      </c>
      <c r="AD82" s="1" t="str">
        <v>-</v>
      </c>
      <c r="AE82" s="1">
        <v>70</v>
      </c>
      <c r="AF82" s="1">
        <v>7.8</v>
      </c>
      <c r="AG82" s="1">
        <v>639</v>
      </c>
      <c r="AH82" s="1" t="str">
        <v>-</v>
      </c>
      <c r="AI82" s="1" t="str">
        <v>-</v>
      </c>
      <c r="AJ82" s="1">
        <v>11.8</v>
      </c>
      <c r="AK82" s="1">
        <v>10058</v>
      </c>
      <c r="AL82" s="12">
        <v>0</v>
      </c>
      <c r="AM82" s="12">
        <v>0</v>
      </c>
      <c r="AN82" s="1" t="str">
        <v>-</v>
      </c>
      <c r="AO82" s="1" t="str">
        <v>-</v>
      </c>
      <c r="AP82" s="1" t="str">
        <v>-</v>
      </c>
      <c r="AQ82" s="1">
        <v>70</v>
      </c>
      <c r="AR82" s="1">
        <v>3.9</v>
      </c>
      <c r="AS82" s="1">
        <v>639</v>
      </c>
      <c r="AT82" s="1" t="str">
        <v>-</v>
      </c>
      <c r="AU82" s="1" t="str">
        <v>-</v>
      </c>
      <c r="AV82" s="1">
        <v>5.9</v>
      </c>
      <c r="AW82" s="1">
        <v>1005</v>
      </c>
      <c r="AX82" s="12">
        <v>0</v>
      </c>
      <c r="AY82" s="12">
        <v>0</v>
      </c>
      <c r="AZ82" s="1" t="str">
        <v>-</v>
      </c>
      <c r="BA82" s="1">
        <v>114</v>
      </c>
      <c r="BB82" s="1">
        <v>7.8</v>
      </c>
      <c r="BC82" s="1">
        <v>639</v>
      </c>
      <c r="BD82" s="1" t="str">
        <v>-</v>
      </c>
      <c r="BE82" s="1" t="str">
        <v>-</v>
      </c>
      <c r="BF82" s="1">
        <v>11.8</v>
      </c>
      <c r="BG82" s="1">
        <v>10058</v>
      </c>
      <c r="BH82" s="12">
        <v>0</v>
      </c>
      <c r="BI82" s="12">
        <v>0</v>
      </c>
      <c r="BJ82" s="1" t="str">
        <v>-</v>
      </c>
      <c r="BK82" s="1" t="str">
        <v>-</v>
      </c>
      <c r="BL82" s="1" t="str">
        <v>-</v>
      </c>
      <c r="BM82" s="1" t="str">
        <v>-</v>
      </c>
      <c r="BN82" s="1" t="str">
        <v>-</v>
      </c>
      <c r="BO82" s="1" t="str">
        <v>-</v>
      </c>
      <c r="BP82" s="1" t="str">
        <v>-</v>
      </c>
      <c r="BQ82" s="1" t="str">
        <v>-</v>
      </c>
      <c r="BR82" s="12">
        <v>0</v>
      </c>
      <c r="BS82" s="12">
        <v>0</v>
      </c>
      <c r="BT82" s="1">
        <v>2236</v>
      </c>
      <c r="BU82" s="1">
        <v>239</v>
      </c>
      <c r="BV82" s="1">
        <v>1722</v>
      </c>
      <c r="BW82" s="1" t="str">
        <v>-</v>
      </c>
      <c r="BX82" s="1">
        <v>2236</v>
      </c>
      <c r="BY82" s="1" t="str">
        <v>-</v>
      </c>
      <c r="BZ82" s="194">
        <v>0</v>
      </c>
      <c r="CA82" s="194">
        <v>0</v>
      </c>
      <c r="CB82" s="1">
        <v>12</v>
      </c>
      <c r="CC82" s="1">
        <v>12</v>
      </c>
      <c r="CD82" s="12">
        <v>0</v>
      </c>
      <c r="CE82" s="12">
        <v>0</v>
      </c>
      <c r="CF82" s="161">
        <v>0.7123745819397993</v>
      </c>
      <c r="CG82" s="193">
        <v>0.16823161189358374</v>
      </c>
      <c r="CH82" s="193">
        <v>0.18892794376098418</v>
      </c>
      <c r="CI82" s="192">
        <v>0</v>
      </c>
      <c r="CJ82" s="161">
        <v>0.7123745819397993</v>
      </c>
      <c r="CK82" s="193">
        <v>0.16823161189358374</v>
      </c>
      <c r="CL82" s="193">
        <v>0.18892794376098418</v>
      </c>
    </row>
    <row r="83" spans="1:90">
      <c r="A83" s="261" t="str">
        <v>CROWN</v>
      </c>
      <c r="B83" s="11" t="str">
        <v>CTs 8200</v>
      </c>
      <c r="C83" s="12">
        <v>0</v>
      </c>
      <c r="D83" s="200">
        <v>0</v>
      </c>
      <c r="E83" s="1">
        <v>2</v>
      </c>
      <c r="F83" s="1">
        <v>8</v>
      </c>
      <c r="G83" s="1">
        <v>8</v>
      </c>
      <c r="H83" s="1">
        <v>4</v>
      </c>
      <c r="I83" s="12">
        <v>0</v>
      </c>
      <c r="J83" s="200">
        <v>0</v>
      </c>
      <c r="K83" s="1">
        <v>155</v>
      </c>
      <c r="L83" s="1">
        <v>175</v>
      </c>
      <c r="M83" s="1" t="str">
        <v>-</v>
      </c>
      <c r="N83" s="1">
        <v>185</v>
      </c>
      <c r="O83" s="1">
        <v>200</v>
      </c>
      <c r="P83" s="12">
        <v>0</v>
      </c>
      <c r="Q83" s="1">
        <v>400</v>
      </c>
      <c r="R83" s="1" t="str">
        <v>-</v>
      </c>
      <c r="S83" s="12">
        <v>0</v>
      </c>
      <c r="T83" s="200">
        <v>0</v>
      </c>
      <c r="U83" s="1">
        <v>39.5</v>
      </c>
      <c r="V83" s="1" t="str">
        <v>-</v>
      </c>
      <c r="W83" s="12">
        <v>0</v>
      </c>
      <c r="X83" s="200">
        <v>0</v>
      </c>
      <c r="Y83" s="1">
        <v>100</v>
      </c>
      <c r="Z83" s="12">
        <v>0</v>
      </c>
      <c r="AA83" s="200">
        <v>0</v>
      </c>
      <c r="AB83" s="1" t="str">
        <v>-</v>
      </c>
      <c r="AC83" s="1" t="str">
        <v>-</v>
      </c>
      <c r="AD83" s="1" t="str">
        <v>-</v>
      </c>
      <c r="AE83" s="1">
        <v>70</v>
      </c>
      <c r="AF83" s="1">
        <v>13.3</v>
      </c>
      <c r="AG83" s="1">
        <v>1155</v>
      </c>
      <c r="AH83" s="1" t="str">
        <v>-</v>
      </c>
      <c r="AI83" s="1" t="str">
        <v>-</v>
      </c>
      <c r="AJ83" s="1">
        <v>19.3</v>
      </c>
      <c r="AK83" s="1">
        <v>1748</v>
      </c>
      <c r="AL83" s="12">
        <v>0</v>
      </c>
      <c r="AM83" s="12">
        <v>0</v>
      </c>
      <c r="AN83" s="1" t="str">
        <v>-</v>
      </c>
      <c r="AO83" s="1" t="str">
        <v>-</v>
      </c>
      <c r="AP83" s="1" t="str">
        <v>-</v>
      </c>
      <c r="AQ83" s="1">
        <v>70</v>
      </c>
      <c r="AR83" s="1">
        <v>6.7</v>
      </c>
      <c r="AS83" s="1">
        <v>1155</v>
      </c>
      <c r="AT83" s="1" t="str">
        <v>-</v>
      </c>
      <c r="AU83" s="1" t="str">
        <v>-</v>
      </c>
      <c r="AV83" s="1">
        <v>9.6999999999999993</v>
      </c>
      <c r="AW83" s="1">
        <v>1748</v>
      </c>
      <c r="AX83" s="12">
        <v>0</v>
      </c>
      <c r="AY83" s="12">
        <v>0</v>
      </c>
      <c r="AZ83" s="1" t="str">
        <v>-</v>
      </c>
      <c r="BA83" s="1">
        <v>114</v>
      </c>
      <c r="BB83" s="1">
        <v>13.3</v>
      </c>
      <c r="BC83" s="1">
        <v>1155</v>
      </c>
      <c r="BD83" s="1" t="str">
        <v>-</v>
      </c>
      <c r="BE83" s="1" t="str">
        <v>-</v>
      </c>
      <c r="BF83" s="1">
        <v>19.3</v>
      </c>
      <c r="BG83" s="1">
        <v>1748</v>
      </c>
      <c r="BH83" s="12">
        <v>0</v>
      </c>
      <c r="BI83" s="12">
        <v>0</v>
      </c>
      <c r="BJ83" s="1" t="str">
        <v>-</v>
      </c>
      <c r="BK83" s="1" t="str">
        <v>-</v>
      </c>
      <c r="BL83" s="1" t="str">
        <v>-</v>
      </c>
      <c r="BM83" s="1" t="str">
        <v>-</v>
      </c>
      <c r="BN83" s="1" t="str">
        <v>-</v>
      </c>
      <c r="BO83" s="1" t="str">
        <v>-</v>
      </c>
      <c r="BP83" s="1" t="str">
        <v>-</v>
      </c>
      <c r="BQ83" s="1" t="str">
        <v>-</v>
      </c>
      <c r="BR83" s="12">
        <v>0</v>
      </c>
      <c r="BS83" s="12">
        <v>0</v>
      </c>
      <c r="BT83" s="1">
        <v>4062</v>
      </c>
      <c r="BU83" s="1">
        <v>239</v>
      </c>
      <c r="BV83" s="1">
        <v>3200</v>
      </c>
      <c r="BW83" s="1" t="str">
        <v>-</v>
      </c>
      <c r="BX83" s="1">
        <v>4062</v>
      </c>
      <c r="BY83" s="1" t="str">
        <v>-</v>
      </c>
      <c r="BZ83" s="194">
        <v>0</v>
      </c>
      <c r="CA83" s="194">
        <v>0</v>
      </c>
      <c r="CB83" s="1">
        <v>16.5</v>
      </c>
      <c r="CC83" s="1">
        <v>16.5</v>
      </c>
      <c r="CD83" s="12">
        <v>0</v>
      </c>
      <c r="CE83" s="12">
        <v>0</v>
      </c>
      <c r="CF83" s="161">
        <v>0.75514874141876431</v>
      </c>
      <c r="CG83" s="193">
        <v>0.15151515151515152</v>
      </c>
      <c r="CH83" s="193">
        <v>0.16129032258064516</v>
      </c>
      <c r="CI83" s="192">
        <v>0</v>
      </c>
      <c r="CJ83" s="161">
        <v>0.74951330304996755</v>
      </c>
      <c r="CK83" s="193">
        <v>0.15151515151515152</v>
      </c>
      <c r="CL83" s="193">
        <v>0.16129032258064516</v>
      </c>
    </row>
    <row r="84" spans="1:90">
      <c r="A84" s="261" t="str">
        <v>CROWN</v>
      </c>
      <c r="B84" s="11" t="str">
        <v>CT 475</v>
      </c>
      <c r="C84" s="12">
        <v>0</v>
      </c>
      <c r="D84" s="200">
        <v>0</v>
      </c>
      <c r="E84" s="1">
        <v>2</v>
      </c>
      <c r="F84" s="1">
        <v>4</v>
      </c>
      <c r="G84" s="1" t="str">
        <v>-</v>
      </c>
      <c r="H84" s="1" t="str">
        <v>-</v>
      </c>
      <c r="I84" s="12">
        <v>0</v>
      </c>
      <c r="J84" s="200">
        <v>0</v>
      </c>
      <c r="K84" s="1">
        <v>75</v>
      </c>
      <c r="L84" s="1">
        <v>75</v>
      </c>
      <c r="M84" s="1" t="str">
        <v>-</v>
      </c>
      <c r="N84" s="1" t="str">
        <v>-</v>
      </c>
      <c r="O84" s="1" t="str">
        <v>-</v>
      </c>
      <c r="P84" s="12">
        <v>0</v>
      </c>
      <c r="Q84" s="1" t="str">
        <v>-</v>
      </c>
      <c r="R84" s="1" t="str">
        <v>-</v>
      </c>
      <c r="S84" s="12">
        <v>0</v>
      </c>
      <c r="T84" s="200">
        <v>0</v>
      </c>
      <c r="U84" s="1">
        <v>35.21</v>
      </c>
      <c r="V84" s="1" t="str">
        <v>-</v>
      </c>
      <c r="W84" s="12">
        <v>0</v>
      </c>
      <c r="X84" s="200">
        <v>0</v>
      </c>
      <c r="Y84" s="1">
        <v>110</v>
      </c>
      <c r="Z84" s="12">
        <v>0</v>
      </c>
      <c r="AA84" s="200">
        <v>0</v>
      </c>
      <c r="AB84" s="1" t="str">
        <v>-</v>
      </c>
      <c r="AC84" s="1" t="str">
        <v>-</v>
      </c>
      <c r="AD84" s="1">
        <v>0.30000000000000004</v>
      </c>
      <c r="AE84" s="1">
        <v>11</v>
      </c>
      <c r="AF84" s="1">
        <v>1.35</v>
      </c>
      <c r="AG84" s="1">
        <v>70</v>
      </c>
      <c r="AH84" s="1" t="str">
        <v>-</v>
      </c>
      <c r="AI84" s="1" t="str">
        <v>-</v>
      </c>
      <c r="AJ84" s="1">
        <v>2.75</v>
      </c>
      <c r="AK84" s="1">
        <v>150</v>
      </c>
      <c r="AL84" s="12">
        <v>0</v>
      </c>
      <c r="AM84" s="12">
        <v>0</v>
      </c>
      <c r="AN84" s="1" t="str">
        <v>-</v>
      </c>
      <c r="AO84" s="1" t="str">
        <v>-</v>
      </c>
      <c r="AP84" s="1">
        <v>0.22</v>
      </c>
      <c r="AQ84" s="1">
        <v>10</v>
      </c>
      <c r="AR84" s="1">
        <v>0.9</v>
      </c>
      <c r="AS84" s="1">
        <v>66</v>
      </c>
      <c r="AT84" s="1" t="str">
        <v>-</v>
      </c>
      <c r="AU84" s="1" t="str">
        <v>-</v>
      </c>
      <c r="AV84" s="1">
        <v>1.8</v>
      </c>
      <c r="AW84" s="1">
        <v>149</v>
      </c>
      <c r="AX84" s="12">
        <v>0</v>
      </c>
      <c r="AY84" s="12">
        <v>0</v>
      </c>
      <c r="AZ84" s="1">
        <v>0.30000000000000004</v>
      </c>
      <c r="BA84" s="1">
        <v>11</v>
      </c>
      <c r="BB84" s="1">
        <v>1.35</v>
      </c>
      <c r="BC84" s="1">
        <v>70</v>
      </c>
      <c r="BD84" s="1" t="str">
        <v>-</v>
      </c>
      <c r="BE84" s="1" t="str">
        <v>-</v>
      </c>
      <c r="BF84" s="1">
        <v>2.75</v>
      </c>
      <c r="BG84" s="1">
        <v>150</v>
      </c>
      <c r="BH84" s="12">
        <v>0</v>
      </c>
      <c r="BI84" s="12">
        <v>0</v>
      </c>
      <c r="BJ84" s="1" t="str">
        <v>-</v>
      </c>
      <c r="BK84" s="1" t="str">
        <v>-</v>
      </c>
      <c r="BL84" s="1" t="str">
        <v>-</v>
      </c>
      <c r="BM84" s="1" t="str">
        <v>-</v>
      </c>
      <c r="BN84" s="1" t="str">
        <v>-</v>
      </c>
      <c r="BO84" s="1" t="str">
        <v>-</v>
      </c>
      <c r="BP84" s="1" t="str">
        <v>-</v>
      </c>
      <c r="BQ84" s="1" t="str">
        <v>-</v>
      </c>
      <c r="BR84" s="12">
        <v>0</v>
      </c>
      <c r="BS84" s="12">
        <v>0</v>
      </c>
      <c r="BT84" s="1">
        <v>170</v>
      </c>
      <c r="BU84" s="1">
        <v>54</v>
      </c>
      <c r="BV84" s="1">
        <v>111</v>
      </c>
      <c r="BW84" s="1" t="str">
        <v>-</v>
      </c>
      <c r="BX84" s="1">
        <v>170</v>
      </c>
      <c r="BY84" s="1" t="str">
        <v>-</v>
      </c>
      <c r="BZ84" s="194">
        <v>0</v>
      </c>
      <c r="CA84" s="194">
        <v>0</v>
      </c>
      <c r="CB84" s="1">
        <v>4.55</v>
      </c>
      <c r="CC84" s="1">
        <v>4.55</v>
      </c>
      <c r="CD84" s="12">
        <v>0</v>
      </c>
      <c r="CE84" s="12">
        <v>0</v>
      </c>
      <c r="CF84" s="161">
        <v>0.45088566827697263</v>
      </c>
      <c r="CG84" s="193">
        <v>0.5357142857142857</v>
      </c>
      <c r="CH84" s="193">
        <v>0.63559322033898302</v>
      </c>
      <c r="CI84" s="192">
        <v>0</v>
      </c>
      <c r="CJ84" s="161">
        <v>0.3188405797101449</v>
      </c>
      <c r="CK84" s="193">
        <v>0.56818181818181823</v>
      </c>
      <c r="CL84" s="193">
        <v>0.6696428571428571</v>
      </c>
    </row>
    <row r="85" spans="1:90">
      <c r="A85" s="261" t="str">
        <v>CROWN</v>
      </c>
      <c r="B85" s="11" t="str">
        <v>CT 4150</v>
      </c>
      <c r="C85" s="12">
        <v>0</v>
      </c>
      <c r="D85" s="200">
        <v>0</v>
      </c>
      <c r="E85" s="1">
        <v>2</v>
      </c>
      <c r="F85" s="1">
        <v>4</v>
      </c>
      <c r="G85" s="1" t="str">
        <v>-</v>
      </c>
      <c r="H85" s="1" t="str">
        <v>-</v>
      </c>
      <c r="I85" s="12">
        <v>0</v>
      </c>
      <c r="J85" s="200">
        <v>0</v>
      </c>
      <c r="K85" s="1">
        <v>125</v>
      </c>
      <c r="L85" s="1">
        <v>125</v>
      </c>
      <c r="M85" s="1" t="str">
        <v>-</v>
      </c>
      <c r="N85" s="1" t="str">
        <v>-</v>
      </c>
      <c r="O85" s="1" t="str">
        <v>-</v>
      </c>
      <c r="P85" s="12">
        <v>0</v>
      </c>
      <c r="Q85" s="1" t="str">
        <v>-</v>
      </c>
      <c r="R85" s="1" t="str">
        <v>-</v>
      </c>
      <c r="S85" s="12">
        <v>0</v>
      </c>
      <c r="T85" s="200">
        <v>0</v>
      </c>
      <c r="U85" s="1">
        <v>44.32</v>
      </c>
      <c r="V85" s="1" t="str">
        <v>-</v>
      </c>
      <c r="W85" s="12">
        <v>0</v>
      </c>
      <c r="X85" s="200">
        <v>0</v>
      </c>
      <c r="Y85" s="1">
        <v>110</v>
      </c>
      <c r="Z85" s="12">
        <v>0</v>
      </c>
      <c r="AA85" s="200">
        <v>0</v>
      </c>
      <c r="AB85" s="1" t="str">
        <v>-</v>
      </c>
      <c r="AC85" s="1" t="str">
        <v>-</v>
      </c>
      <c r="AD85" s="1">
        <v>0.35</v>
      </c>
      <c r="AE85" s="1">
        <v>11.9</v>
      </c>
      <c r="AF85" s="1">
        <v>2.2000000000000002</v>
      </c>
      <c r="AG85" s="1">
        <v>115</v>
      </c>
      <c r="AH85" s="1" t="str">
        <v>-</v>
      </c>
      <c r="AI85" s="1" t="str">
        <v>-</v>
      </c>
      <c r="AJ85" s="1">
        <v>4.1500000000000004</v>
      </c>
      <c r="AK85" s="1">
        <v>240</v>
      </c>
      <c r="AL85" s="12">
        <v>0</v>
      </c>
      <c r="AM85" s="12">
        <v>0</v>
      </c>
      <c r="AN85" s="1" t="str">
        <v>-</v>
      </c>
      <c r="AO85" s="1" t="str">
        <v>-</v>
      </c>
      <c r="AP85" s="1">
        <v>0.28000000000000003</v>
      </c>
      <c r="AQ85" s="1">
        <v>10.9</v>
      </c>
      <c r="AR85" s="1">
        <v>1.32</v>
      </c>
      <c r="AS85" s="1">
        <v>105</v>
      </c>
      <c r="AT85" s="1" t="str">
        <v>-</v>
      </c>
      <c r="AU85" s="1" t="str">
        <v>-</v>
      </c>
      <c r="AV85" s="1">
        <v>2.6</v>
      </c>
      <c r="AW85" s="1">
        <v>248</v>
      </c>
      <c r="AX85" s="12">
        <v>0</v>
      </c>
      <c r="AY85" s="12">
        <v>0</v>
      </c>
      <c r="AZ85" s="1">
        <v>0.35</v>
      </c>
      <c r="BA85" s="1">
        <v>11.9</v>
      </c>
      <c r="BB85" s="1">
        <v>2.2000000000000002</v>
      </c>
      <c r="BC85" s="1">
        <v>115</v>
      </c>
      <c r="BD85" s="1" t="str">
        <v>-</v>
      </c>
      <c r="BE85" s="1" t="str">
        <v>-</v>
      </c>
      <c r="BF85" s="1">
        <v>4.1500000000000004</v>
      </c>
      <c r="BG85" s="1">
        <v>240</v>
      </c>
      <c r="BH85" s="12">
        <v>0</v>
      </c>
      <c r="BI85" s="12">
        <v>0</v>
      </c>
      <c r="BJ85" s="1" t="str">
        <v>-</v>
      </c>
      <c r="BK85" s="1" t="str">
        <v>-</v>
      </c>
      <c r="BL85" s="1" t="str">
        <v>-</v>
      </c>
      <c r="BM85" s="1" t="str">
        <v>-</v>
      </c>
      <c r="BN85" s="1" t="str">
        <v>-</v>
      </c>
      <c r="BO85" s="1" t="str">
        <v>-</v>
      </c>
      <c r="BP85" s="1" t="str">
        <v>-</v>
      </c>
      <c r="BQ85" s="1" t="str">
        <v>-</v>
      </c>
      <c r="BR85" s="12">
        <v>0</v>
      </c>
      <c r="BS85" s="12">
        <v>0</v>
      </c>
      <c r="BT85" s="1">
        <v>276</v>
      </c>
      <c r="BU85" s="1">
        <v>54</v>
      </c>
      <c r="BV85" s="1">
        <v>179</v>
      </c>
      <c r="BW85" s="1" t="str">
        <v>-</v>
      </c>
      <c r="BX85" s="1">
        <v>276</v>
      </c>
      <c r="BY85" s="1" t="str">
        <v>-</v>
      </c>
      <c r="BZ85" s="194">
        <v>0</v>
      </c>
      <c r="CA85" s="194">
        <v>0</v>
      </c>
      <c r="CB85" s="1">
        <v>4.55</v>
      </c>
      <c r="CC85" s="1">
        <v>4.55</v>
      </c>
      <c r="CD85" s="12">
        <v>0</v>
      </c>
      <c r="CE85" s="12">
        <v>0</v>
      </c>
      <c r="CF85" s="161">
        <v>0.45454545454545447</v>
      </c>
      <c r="CG85" s="193">
        <v>0.54347826086956519</v>
      </c>
      <c r="CH85" s="193">
        <v>0.6062075654704171</v>
      </c>
      <c r="CI85" s="192">
        <v>0</v>
      </c>
      <c r="CJ85" s="161">
        <v>0.3458498023715415</v>
      </c>
      <c r="CK85" s="193">
        <v>0.59523809523809523</v>
      </c>
      <c r="CL85" s="193">
        <v>0.6641870350690755</v>
      </c>
    </row>
    <row r="86" spans="1:90">
      <c r="A86" s="261" t="str">
        <v>CROWN</v>
      </c>
      <c r="B86" s="11" t="str">
        <v>CT 875</v>
      </c>
      <c r="C86" s="12">
        <v>0</v>
      </c>
      <c r="D86" s="200">
        <v>0</v>
      </c>
      <c r="E86" s="1">
        <v>2</v>
      </c>
      <c r="F86" s="1">
        <v>8</v>
      </c>
      <c r="G86" s="1" t="str">
        <v>-</v>
      </c>
      <c r="H86" s="1" t="str">
        <v>-</v>
      </c>
      <c r="I86" s="12">
        <v>0</v>
      </c>
      <c r="J86" s="200">
        <v>0</v>
      </c>
      <c r="K86" s="1">
        <v>75</v>
      </c>
      <c r="L86" s="1">
        <v>75</v>
      </c>
      <c r="M86" s="1" t="str">
        <v>-</v>
      </c>
      <c r="N86" s="1" t="str">
        <v>-</v>
      </c>
      <c r="O86" s="1" t="str">
        <v>-</v>
      </c>
      <c r="P86" s="12">
        <v>0</v>
      </c>
      <c r="Q86" s="1" t="str">
        <v>-</v>
      </c>
      <c r="R86" s="1" t="str">
        <v>-</v>
      </c>
      <c r="S86" s="12">
        <v>0</v>
      </c>
      <c r="T86" s="200">
        <v>0</v>
      </c>
      <c r="U86" s="1">
        <v>35.21</v>
      </c>
      <c r="V86" s="1" t="str">
        <v>-</v>
      </c>
      <c r="W86" s="12">
        <v>0</v>
      </c>
      <c r="X86" s="200">
        <v>0</v>
      </c>
      <c r="Y86" s="1">
        <v>110</v>
      </c>
      <c r="Z86" s="12">
        <v>0</v>
      </c>
      <c r="AA86" s="200">
        <v>0</v>
      </c>
      <c r="AB86" s="1" t="str">
        <v>-</v>
      </c>
      <c r="AC86" s="1" t="str">
        <v>-</v>
      </c>
      <c r="AD86" s="1">
        <v>0.4</v>
      </c>
      <c r="AE86" s="1">
        <v>17</v>
      </c>
      <c r="AF86" s="1">
        <v>2.6</v>
      </c>
      <c r="AG86" s="1">
        <v>126</v>
      </c>
      <c r="AH86" s="1" t="str">
        <v>-</v>
      </c>
      <c r="AI86" s="1" t="str">
        <v>-</v>
      </c>
      <c r="AJ86" s="1">
        <v>5.3</v>
      </c>
      <c r="AK86" s="1">
        <v>292</v>
      </c>
      <c r="AL86" s="12">
        <v>0</v>
      </c>
      <c r="AM86" s="12">
        <v>0</v>
      </c>
      <c r="AN86" s="1" t="str">
        <v>-</v>
      </c>
      <c r="AO86" s="1" t="str">
        <v>-</v>
      </c>
      <c r="AP86" s="1">
        <v>0.25</v>
      </c>
      <c r="AQ86" s="1">
        <v>15.5</v>
      </c>
      <c r="AR86" s="1">
        <v>1.6</v>
      </c>
      <c r="AS86" s="1">
        <v>122</v>
      </c>
      <c r="AT86" s="1" t="str">
        <v>-</v>
      </c>
      <c r="AU86" s="1" t="str">
        <v>-</v>
      </c>
      <c r="AV86" s="1">
        <v>3</v>
      </c>
      <c r="AW86" s="1">
        <v>283</v>
      </c>
      <c r="AX86" s="12">
        <v>0</v>
      </c>
      <c r="AY86" s="12">
        <v>0</v>
      </c>
      <c r="AZ86" s="1">
        <v>0.4</v>
      </c>
      <c r="BA86" s="1">
        <v>17</v>
      </c>
      <c r="BB86" s="1">
        <v>2.6</v>
      </c>
      <c r="BC86" s="1">
        <v>126</v>
      </c>
      <c r="BD86" s="1" t="str">
        <v>-</v>
      </c>
      <c r="BE86" s="1" t="str">
        <v>-</v>
      </c>
      <c r="BF86" s="1">
        <v>5.3</v>
      </c>
      <c r="BG86" s="1">
        <v>292</v>
      </c>
      <c r="BH86" s="12">
        <v>0</v>
      </c>
      <c r="BI86" s="12">
        <v>0</v>
      </c>
      <c r="BJ86" s="1" t="str">
        <v>-</v>
      </c>
      <c r="BK86" s="1" t="str">
        <v>-</v>
      </c>
      <c r="BL86" s="1" t="str">
        <v>-</v>
      </c>
      <c r="BM86" s="1" t="str">
        <v>-</v>
      </c>
      <c r="BN86" s="1" t="str">
        <v>-</v>
      </c>
      <c r="BO86" s="1" t="str">
        <v>-</v>
      </c>
      <c r="BP86" s="1" t="str">
        <v>-</v>
      </c>
      <c r="BQ86" s="1" t="str">
        <v>-</v>
      </c>
      <c r="BR86" s="12">
        <v>0</v>
      </c>
      <c r="BS86" s="12">
        <v>0</v>
      </c>
      <c r="BT86" s="1">
        <v>314</v>
      </c>
      <c r="BU86" s="1">
        <v>58</v>
      </c>
      <c r="BV86" s="1">
        <v>174</v>
      </c>
      <c r="BW86" s="1" t="str">
        <v>-</v>
      </c>
      <c r="BX86" s="1">
        <v>314</v>
      </c>
      <c r="BY86" s="1" t="str">
        <v>-</v>
      </c>
      <c r="BZ86" s="194">
        <v>0</v>
      </c>
      <c r="CA86" s="194">
        <v>0</v>
      </c>
      <c r="CB86" s="1">
        <v>4.55</v>
      </c>
      <c r="CC86" s="1">
        <v>4.55</v>
      </c>
      <c r="CD86" s="12">
        <v>0</v>
      </c>
      <c r="CE86" s="12">
        <v>0</v>
      </c>
      <c r="CF86" s="161">
        <v>0.42140468227424749</v>
      </c>
      <c r="CG86" s="193">
        <v>0.59523809523809523</v>
      </c>
      <c r="CH86" s="193">
        <v>0.68807339449541283</v>
      </c>
      <c r="CI86" s="192">
        <v>0</v>
      </c>
      <c r="CJ86" s="161">
        <v>0.33152173913043476</v>
      </c>
      <c r="CK86" s="193">
        <v>0.61475409836065575</v>
      </c>
      <c r="CL86" s="193">
        <v>0.70422535211267601</v>
      </c>
    </row>
    <row r="87" spans="1:90">
      <c r="A87" s="261" t="str">
        <v>CROWN</v>
      </c>
      <c r="B87" s="11" t="str">
        <v>CT 8150</v>
      </c>
      <c r="C87" s="12">
        <v>0</v>
      </c>
      <c r="D87" s="200">
        <v>0</v>
      </c>
      <c r="E87" s="1">
        <v>2</v>
      </c>
      <c r="F87" s="1">
        <v>8</v>
      </c>
      <c r="G87" s="1" t="str">
        <v>-</v>
      </c>
      <c r="H87" s="1" t="str">
        <v>-</v>
      </c>
      <c r="I87" s="12">
        <v>0</v>
      </c>
      <c r="J87" s="200">
        <v>0</v>
      </c>
      <c r="K87" s="1">
        <v>125</v>
      </c>
      <c r="L87" s="1">
        <v>125</v>
      </c>
      <c r="M87" s="1" t="str">
        <v>-</v>
      </c>
      <c r="N87" s="1" t="str">
        <v>-</v>
      </c>
      <c r="O87" s="1" t="str">
        <v>-</v>
      </c>
      <c r="P87" s="12">
        <v>0</v>
      </c>
      <c r="Q87" s="1" t="str">
        <v>-</v>
      </c>
      <c r="R87" s="1" t="str">
        <v>-</v>
      </c>
      <c r="S87" s="12">
        <v>0</v>
      </c>
      <c r="T87" s="200">
        <v>0</v>
      </c>
      <c r="U87" s="1">
        <v>44.32</v>
      </c>
      <c r="V87" s="1" t="str">
        <v>-</v>
      </c>
      <c r="W87" s="12">
        <v>0</v>
      </c>
      <c r="X87" s="200">
        <v>0</v>
      </c>
      <c r="Y87" s="1">
        <v>110</v>
      </c>
      <c r="Z87" s="12">
        <v>0</v>
      </c>
      <c r="AA87" s="200">
        <v>0</v>
      </c>
      <c r="AB87" s="1" t="str">
        <v>-</v>
      </c>
      <c r="AC87" s="1" t="str">
        <v>-</v>
      </c>
      <c r="AD87" s="1">
        <v>0.28000000000000003</v>
      </c>
      <c r="AE87" s="1">
        <v>15.8</v>
      </c>
      <c r="AF87" s="1">
        <v>3.5</v>
      </c>
      <c r="AG87" s="1">
        <v>207</v>
      </c>
      <c r="AH87" s="1" t="str">
        <v>-</v>
      </c>
      <c r="AI87" s="1" t="str">
        <v>-</v>
      </c>
      <c r="AJ87" s="1">
        <v>5.7</v>
      </c>
      <c r="AK87" s="1">
        <v>525</v>
      </c>
      <c r="AL87" s="12">
        <v>0</v>
      </c>
      <c r="AM87" s="12">
        <v>0</v>
      </c>
      <c r="AN87" s="1" t="str">
        <v>-</v>
      </c>
      <c r="AO87" s="1" t="str">
        <v>-</v>
      </c>
      <c r="AP87" s="1">
        <v>0.35</v>
      </c>
      <c r="AQ87" s="1">
        <v>17</v>
      </c>
      <c r="AR87" s="1">
        <v>2.1</v>
      </c>
      <c r="AS87" s="1">
        <v>201</v>
      </c>
      <c r="AT87" s="1" t="str">
        <v>-</v>
      </c>
      <c r="AU87" s="1" t="str">
        <v>-</v>
      </c>
      <c r="AV87" s="1">
        <v>4.4000000000000004</v>
      </c>
      <c r="AW87" s="1">
        <v>510</v>
      </c>
      <c r="AX87" s="12">
        <v>0</v>
      </c>
      <c r="AY87" s="12">
        <v>0</v>
      </c>
      <c r="AZ87" s="1">
        <v>0.28000000000000003</v>
      </c>
      <c r="BA87" s="1">
        <v>15.8</v>
      </c>
      <c r="BB87" s="1">
        <v>3.5</v>
      </c>
      <c r="BC87" s="1">
        <v>207</v>
      </c>
      <c r="BD87" s="1" t="str">
        <v>-</v>
      </c>
      <c r="BE87" s="1" t="str">
        <v>-</v>
      </c>
      <c r="BF87" s="1">
        <v>5.7</v>
      </c>
      <c r="BG87" s="1">
        <v>525</v>
      </c>
      <c r="BH87" s="12">
        <v>0</v>
      </c>
      <c r="BI87" s="12">
        <v>0</v>
      </c>
      <c r="BJ87" s="1" t="str">
        <v>-</v>
      </c>
      <c r="BK87" s="1" t="str">
        <v>-</v>
      </c>
      <c r="BL87" s="1" t="str">
        <v>-</v>
      </c>
      <c r="BM87" s="1" t="str">
        <v>-</v>
      </c>
      <c r="BN87" s="1" t="str">
        <v>-</v>
      </c>
      <c r="BO87" s="1" t="str">
        <v>-</v>
      </c>
      <c r="BP87" s="1" t="str">
        <v>-</v>
      </c>
      <c r="BQ87" s="1" t="str">
        <v>-</v>
      </c>
      <c r="BR87" s="12">
        <v>0</v>
      </c>
      <c r="BS87" s="12">
        <v>0</v>
      </c>
      <c r="BT87" s="1">
        <v>685</v>
      </c>
      <c r="BU87" s="1">
        <v>58</v>
      </c>
      <c r="BV87" s="1">
        <v>259</v>
      </c>
      <c r="BW87" s="1" t="str">
        <v>-</v>
      </c>
      <c r="BX87" s="1">
        <v>685</v>
      </c>
      <c r="BY87" s="1" t="str">
        <v>-</v>
      </c>
      <c r="BZ87" s="194">
        <v>0</v>
      </c>
      <c r="CA87" s="194">
        <v>0</v>
      </c>
      <c r="CB87" s="1">
        <v>4.55</v>
      </c>
      <c r="CC87" s="1">
        <v>4.55</v>
      </c>
      <c r="CD87" s="12">
        <v>0</v>
      </c>
      <c r="CE87" s="12">
        <v>0</v>
      </c>
      <c r="CF87" s="161">
        <v>0.51428571428571423</v>
      </c>
      <c r="CG87" s="193">
        <v>0.60386473429951693</v>
      </c>
      <c r="CH87" s="193">
        <v>0.65376569037656906</v>
      </c>
      <c r="CI87" s="192">
        <v>0</v>
      </c>
      <c r="CJ87" s="161">
        <v>0.41614906832298137</v>
      </c>
      <c r="CK87" s="193">
        <v>0.62189054726368154</v>
      </c>
      <c r="CL87" s="193">
        <v>0.67934782608695654</v>
      </c>
    </row>
    <row r="88" spans="1:90">
      <c r="A88" s="261" t="str">
        <v>CROWN</v>
      </c>
      <c r="B88" s="11" t="str">
        <v>XTi 1002</v>
      </c>
      <c r="C88" s="12">
        <v>0</v>
      </c>
      <c r="D88" s="200">
        <v>0</v>
      </c>
      <c r="E88" s="1">
        <v>2</v>
      </c>
      <c r="F88" s="1">
        <v>2</v>
      </c>
      <c r="G88" s="1" t="str">
        <v>-</v>
      </c>
      <c r="H88" s="1" t="str">
        <v>-</v>
      </c>
      <c r="I88" s="12">
        <v>0</v>
      </c>
      <c r="J88" s="200">
        <v>0</v>
      </c>
      <c r="K88" s="1">
        <v>275</v>
      </c>
      <c r="L88" s="1">
        <v>500</v>
      </c>
      <c r="M88" s="1">
        <v>700</v>
      </c>
      <c r="N88" s="1" t="str">
        <v>-</v>
      </c>
      <c r="O88" s="1" t="str">
        <v>-</v>
      </c>
      <c r="P88" s="12">
        <v>0</v>
      </c>
      <c r="Q88" s="1">
        <v>1000</v>
      </c>
      <c r="R88" s="1">
        <v>1400</v>
      </c>
      <c r="S88" s="12">
        <v>0</v>
      </c>
      <c r="T88" s="200">
        <v>0</v>
      </c>
      <c r="U88" s="1">
        <v>66.319999999999993</v>
      </c>
      <c r="V88" s="1" t="str">
        <v>-</v>
      </c>
      <c r="W88" s="12">
        <v>0</v>
      </c>
      <c r="X88" s="200">
        <v>0</v>
      </c>
      <c r="Y88" s="1">
        <v>100</v>
      </c>
      <c r="Z88" s="12">
        <v>0</v>
      </c>
      <c r="AA88" s="200">
        <v>0</v>
      </c>
      <c r="AB88" s="1" t="str">
        <v>-</v>
      </c>
      <c r="AC88" s="1" t="str">
        <v>-</v>
      </c>
      <c r="AD88" s="1">
        <v>6.8</v>
      </c>
      <c r="AE88" s="1">
        <v>30</v>
      </c>
      <c r="AF88" s="1">
        <v>7.4</v>
      </c>
      <c r="AG88" s="1" t="str">
        <v>-</v>
      </c>
      <c r="AH88" s="1" t="str">
        <v>-</v>
      </c>
      <c r="AI88" s="1" t="str">
        <v>-</v>
      </c>
      <c r="AJ88" s="1">
        <v>11.3</v>
      </c>
      <c r="AK88" s="1" t="str">
        <v>-</v>
      </c>
      <c r="AL88" s="12">
        <v>0</v>
      </c>
      <c r="AM88" s="12">
        <v>0</v>
      </c>
      <c r="AN88" s="1" t="str">
        <v>-</v>
      </c>
      <c r="AO88" s="1" t="str">
        <v>-</v>
      </c>
      <c r="AP88" s="1">
        <v>3.4</v>
      </c>
      <c r="AQ88" s="1">
        <v>30</v>
      </c>
      <c r="AR88" s="1">
        <v>4.5</v>
      </c>
      <c r="AS88" s="1" t="str">
        <v>-</v>
      </c>
      <c r="AT88" s="1" t="str">
        <v>-</v>
      </c>
      <c r="AU88" s="1" t="str">
        <v>-</v>
      </c>
      <c r="AV88" s="1">
        <v>6.8</v>
      </c>
      <c r="AW88" s="1" t="str">
        <v>-</v>
      </c>
      <c r="AX88" s="12">
        <v>0</v>
      </c>
      <c r="AY88" s="12">
        <v>0</v>
      </c>
      <c r="AZ88" s="1" t="str">
        <v>-</v>
      </c>
      <c r="BA88" s="1" t="str">
        <v>-</v>
      </c>
      <c r="BB88" s="1" t="str">
        <v>-</v>
      </c>
      <c r="BC88" s="1" t="str">
        <v>-</v>
      </c>
      <c r="BD88" s="1" t="str">
        <v>-</v>
      </c>
      <c r="BE88" s="1" t="str">
        <v>-</v>
      </c>
      <c r="BF88" s="1" t="str">
        <v>-</v>
      </c>
      <c r="BG88" s="1" t="str">
        <v>-</v>
      </c>
      <c r="BH88" s="12">
        <v>0</v>
      </c>
      <c r="BI88" s="12">
        <v>0</v>
      </c>
      <c r="BJ88" s="1" t="str">
        <v>-</v>
      </c>
      <c r="BK88" s="1" t="str">
        <v>-</v>
      </c>
      <c r="BL88" s="1" t="str">
        <v>-</v>
      </c>
      <c r="BM88" s="1" t="str">
        <v>-</v>
      </c>
      <c r="BN88" s="1" t="str">
        <v>-</v>
      </c>
      <c r="BO88" s="1" t="str">
        <v>-</v>
      </c>
      <c r="BP88" s="1" t="str">
        <v>-</v>
      </c>
      <c r="BQ88" s="1" t="str">
        <v>-</v>
      </c>
      <c r="BR88" s="12">
        <v>0</v>
      </c>
      <c r="BS88" s="12">
        <v>0</v>
      </c>
      <c r="BT88" s="1">
        <v>1710</v>
      </c>
      <c r="BU88" s="1">
        <v>100</v>
      </c>
      <c r="BV88" s="1">
        <v>1350</v>
      </c>
      <c r="BW88" s="1" t="str">
        <v>-</v>
      </c>
      <c r="BX88" s="1">
        <v>1710</v>
      </c>
      <c r="BY88" s="1" t="str">
        <v>-</v>
      </c>
      <c r="BZ88" s="194">
        <v>0</v>
      </c>
      <c r="CA88" s="194">
        <v>0</v>
      </c>
      <c r="CB88" s="1">
        <v>8.4</v>
      </c>
      <c r="CC88" s="1">
        <v>8.4</v>
      </c>
      <c r="CD88" s="12">
        <v>0</v>
      </c>
      <c r="CE88" s="12">
        <v>0</v>
      </c>
      <c r="CF88" s="161" t="str">
        <v>n/a</v>
      </c>
      <c r="CG88" s="193" t="str">
        <v>n/a</v>
      </c>
      <c r="CH88" s="193" t="str">
        <v>n/a</v>
      </c>
      <c r="CI88" s="192">
        <v>0</v>
      </c>
      <c r="CJ88" s="161" t="str">
        <v>n/a</v>
      </c>
      <c r="CK88" s="193" t="str">
        <v>n/a</v>
      </c>
      <c r="CL88" s="193" t="str">
        <v>n/a</v>
      </c>
    </row>
    <row r="89" spans="1:90">
      <c r="A89" s="261" t="str">
        <v>CROWN</v>
      </c>
      <c r="B89" s="11" t="str">
        <v>XTi 2002</v>
      </c>
      <c r="C89" s="12">
        <v>0</v>
      </c>
      <c r="D89" s="200">
        <v>0</v>
      </c>
      <c r="E89" s="1">
        <v>2</v>
      </c>
      <c r="F89" s="1">
        <v>2</v>
      </c>
      <c r="G89" s="1" t="str">
        <v>-</v>
      </c>
      <c r="H89" s="1" t="str">
        <v>-</v>
      </c>
      <c r="I89" s="12">
        <v>0</v>
      </c>
      <c r="J89" s="200">
        <v>0</v>
      </c>
      <c r="K89" s="1">
        <v>475</v>
      </c>
      <c r="L89" s="1">
        <v>800</v>
      </c>
      <c r="M89" s="1">
        <v>1000</v>
      </c>
      <c r="N89" s="1" t="str">
        <v>-</v>
      </c>
      <c r="O89" s="1" t="str">
        <v>-</v>
      </c>
      <c r="P89" s="12">
        <v>0</v>
      </c>
      <c r="Q89" s="1">
        <v>1600</v>
      </c>
      <c r="R89" s="1">
        <v>2000</v>
      </c>
      <c r="S89" s="12">
        <v>0</v>
      </c>
      <c r="T89" s="200">
        <v>0</v>
      </c>
      <c r="U89" s="1">
        <v>87.43</v>
      </c>
      <c r="V89" s="1" t="str">
        <v>-</v>
      </c>
      <c r="W89" s="12">
        <v>0</v>
      </c>
      <c r="X89" s="200">
        <v>0</v>
      </c>
      <c r="Y89" s="1">
        <v>100</v>
      </c>
      <c r="Z89" s="12">
        <v>0</v>
      </c>
      <c r="AA89" s="200">
        <v>0</v>
      </c>
      <c r="AB89" s="1" t="str">
        <v>-</v>
      </c>
      <c r="AC89" s="1" t="str">
        <v>-</v>
      </c>
      <c r="AD89" s="1">
        <v>8.3000000000000007</v>
      </c>
      <c r="AE89" s="1">
        <v>30</v>
      </c>
      <c r="AF89" s="1">
        <v>7.5</v>
      </c>
      <c r="AG89" s="1" t="str">
        <v>-</v>
      </c>
      <c r="AH89" s="1" t="str">
        <v>-</v>
      </c>
      <c r="AI89" s="1" t="str">
        <v>-</v>
      </c>
      <c r="AJ89" s="1">
        <v>13.45</v>
      </c>
      <c r="AK89" s="1" t="str">
        <v>-</v>
      </c>
      <c r="AL89" s="12">
        <v>0</v>
      </c>
      <c r="AM89" s="12">
        <v>0</v>
      </c>
      <c r="AN89" s="1" t="str">
        <v>-</v>
      </c>
      <c r="AO89" s="1" t="str">
        <v>-</v>
      </c>
      <c r="AP89" s="1">
        <v>4.1500000000000004</v>
      </c>
      <c r="AQ89" s="1">
        <v>30</v>
      </c>
      <c r="AR89" s="1">
        <v>4.4000000000000004</v>
      </c>
      <c r="AS89" s="1" t="str">
        <v>-</v>
      </c>
      <c r="AT89" s="1" t="str">
        <v>-</v>
      </c>
      <c r="AU89" s="1" t="str">
        <v>-</v>
      </c>
      <c r="AV89" s="1">
        <v>8.6</v>
      </c>
      <c r="AW89" s="1" t="str">
        <v>-</v>
      </c>
      <c r="AX89" s="12">
        <v>0</v>
      </c>
      <c r="AY89" s="12">
        <v>0</v>
      </c>
      <c r="AZ89" s="1" t="str">
        <v>-</v>
      </c>
      <c r="BA89" s="1" t="str">
        <v>-</v>
      </c>
      <c r="BB89" s="1" t="str">
        <v>-</v>
      </c>
      <c r="BC89" s="1" t="str">
        <v>-</v>
      </c>
      <c r="BD89" s="1" t="str">
        <v>-</v>
      </c>
      <c r="BE89" s="1" t="str">
        <v>-</v>
      </c>
      <c r="BF89" s="1" t="str">
        <v>-</v>
      </c>
      <c r="BG89" s="1" t="str">
        <v>-</v>
      </c>
      <c r="BH89" s="12">
        <v>0</v>
      </c>
      <c r="BI89" s="12">
        <v>0</v>
      </c>
      <c r="BJ89" s="1" t="str">
        <v>-</v>
      </c>
      <c r="BK89" s="1" t="str">
        <v>-</v>
      </c>
      <c r="BL89" s="1" t="str">
        <v>-</v>
      </c>
      <c r="BM89" s="1" t="str">
        <v>-</v>
      </c>
      <c r="BN89" s="1" t="str">
        <v>-</v>
      </c>
      <c r="BO89" s="1" t="str">
        <v>-</v>
      </c>
      <c r="BP89" s="1" t="str">
        <v>-</v>
      </c>
      <c r="BQ89" s="1" t="str">
        <v>-</v>
      </c>
      <c r="BR89" s="12">
        <v>0</v>
      </c>
      <c r="BS89" s="12">
        <v>0</v>
      </c>
      <c r="BT89" s="1">
        <v>1760</v>
      </c>
      <c r="BU89" s="1">
        <v>110</v>
      </c>
      <c r="BV89" s="1">
        <v>1060</v>
      </c>
      <c r="BW89" s="1" t="str">
        <v>-</v>
      </c>
      <c r="BX89" s="1">
        <v>1760</v>
      </c>
      <c r="BY89" s="1" t="str">
        <v>-</v>
      </c>
      <c r="BZ89" s="194">
        <v>0</v>
      </c>
      <c r="CA89" s="194">
        <v>0</v>
      </c>
      <c r="CB89" s="1">
        <v>8.4</v>
      </c>
      <c r="CC89" s="1">
        <v>8.4</v>
      </c>
      <c r="CD89" s="12">
        <v>0</v>
      </c>
      <c r="CE89" s="12">
        <v>0</v>
      </c>
      <c r="CF89" s="161" t="str">
        <v>n/a</v>
      </c>
      <c r="CG89" s="193" t="str">
        <v>n/a</v>
      </c>
      <c r="CH89" s="193" t="str">
        <v>n/a</v>
      </c>
      <c r="CI89" s="192">
        <v>0</v>
      </c>
      <c r="CJ89" s="161" t="str">
        <v>n/a</v>
      </c>
      <c r="CK89" s="193" t="str">
        <v>n/a</v>
      </c>
      <c r="CL89" s="193" t="str">
        <v>n/a</v>
      </c>
    </row>
    <row r="90" spans="1:90">
      <c r="A90" s="261" t="str">
        <v>CROWN</v>
      </c>
      <c r="B90" s="11" t="str">
        <v>XTi 4002</v>
      </c>
      <c r="C90" s="12">
        <v>0</v>
      </c>
      <c r="D90" s="200">
        <v>0</v>
      </c>
      <c r="E90" s="1">
        <v>2</v>
      </c>
      <c r="F90" s="1">
        <v>2</v>
      </c>
      <c r="G90" s="1" t="str">
        <v>-</v>
      </c>
      <c r="H90" s="1" t="str">
        <v>-</v>
      </c>
      <c r="I90" s="12">
        <v>0</v>
      </c>
      <c r="J90" s="200">
        <v>0</v>
      </c>
      <c r="K90" s="1">
        <v>650</v>
      </c>
      <c r="L90" s="1">
        <v>1200</v>
      </c>
      <c r="M90" s="1">
        <v>1600</v>
      </c>
      <c r="N90" s="1" t="str">
        <v>-</v>
      </c>
      <c r="O90" s="1" t="str">
        <v>-</v>
      </c>
      <c r="P90" s="12">
        <v>0</v>
      </c>
      <c r="Q90" s="1">
        <v>2400</v>
      </c>
      <c r="R90" s="1">
        <v>3200</v>
      </c>
      <c r="S90" s="12">
        <v>0</v>
      </c>
      <c r="T90" s="200">
        <v>0</v>
      </c>
      <c r="U90" s="1">
        <v>101.54</v>
      </c>
      <c r="V90" s="1" t="str">
        <v>-</v>
      </c>
      <c r="W90" s="12">
        <v>0</v>
      </c>
      <c r="X90" s="200">
        <v>0</v>
      </c>
      <c r="Y90" s="1">
        <v>100</v>
      </c>
      <c r="Z90" s="12">
        <v>0</v>
      </c>
      <c r="AA90" s="200">
        <v>0</v>
      </c>
      <c r="AB90" s="1" t="str">
        <v>-</v>
      </c>
      <c r="AC90" s="1" t="str">
        <v>-</v>
      </c>
      <c r="AD90" s="1">
        <v>10.5</v>
      </c>
      <c r="AE90" s="1">
        <v>30</v>
      </c>
      <c r="AF90" s="1">
        <v>9.8000000000000007</v>
      </c>
      <c r="AG90" s="1" t="str">
        <v>-</v>
      </c>
      <c r="AH90" s="1" t="str">
        <v>-</v>
      </c>
      <c r="AI90" s="1" t="str">
        <v>-</v>
      </c>
      <c r="AJ90" s="1">
        <v>18.899999999999999</v>
      </c>
      <c r="AK90" s="1" t="str">
        <v>-</v>
      </c>
      <c r="AL90" s="12">
        <v>0</v>
      </c>
      <c r="AM90" s="12">
        <v>0</v>
      </c>
      <c r="AN90" s="1" t="str">
        <v>-</v>
      </c>
      <c r="AO90" s="1" t="str">
        <v>-</v>
      </c>
      <c r="AP90" s="1">
        <v>5.25</v>
      </c>
      <c r="AQ90" s="1">
        <v>30</v>
      </c>
      <c r="AR90" s="1">
        <v>5.8</v>
      </c>
      <c r="AS90" s="1" t="str">
        <v>-</v>
      </c>
      <c r="AT90" s="1" t="str">
        <v>-</v>
      </c>
      <c r="AU90" s="1" t="str">
        <v>-</v>
      </c>
      <c r="AV90" s="1">
        <v>11.8</v>
      </c>
      <c r="AW90" s="1" t="str">
        <v>-</v>
      </c>
      <c r="AX90" s="12">
        <v>0</v>
      </c>
      <c r="AY90" s="12">
        <v>0</v>
      </c>
      <c r="AZ90" s="1" t="str">
        <v>-</v>
      </c>
      <c r="BA90" s="1" t="str">
        <v>-</v>
      </c>
      <c r="BB90" s="1" t="str">
        <v>-</v>
      </c>
      <c r="BC90" s="1" t="str">
        <v>-</v>
      </c>
      <c r="BD90" s="1" t="str">
        <v>-</v>
      </c>
      <c r="BE90" s="1" t="str">
        <v>-</v>
      </c>
      <c r="BF90" s="1" t="str">
        <v>-</v>
      </c>
      <c r="BG90" s="1" t="str">
        <v>-</v>
      </c>
      <c r="BH90" s="12">
        <v>0</v>
      </c>
      <c r="BI90" s="12">
        <v>0</v>
      </c>
      <c r="BJ90" s="1" t="str">
        <v>-</v>
      </c>
      <c r="BK90" s="1" t="str">
        <v>-</v>
      </c>
      <c r="BL90" s="1" t="str">
        <v>-</v>
      </c>
      <c r="BM90" s="1" t="str">
        <v>-</v>
      </c>
      <c r="BN90" s="1" t="str">
        <v>-</v>
      </c>
      <c r="BO90" s="1" t="str">
        <v>-</v>
      </c>
      <c r="BP90" s="1" t="str">
        <v>-</v>
      </c>
      <c r="BQ90" s="1" t="str">
        <v>-</v>
      </c>
      <c r="BR90" s="12">
        <v>0</v>
      </c>
      <c r="BS90" s="12">
        <v>0</v>
      </c>
      <c r="BT90" s="1">
        <v>2310</v>
      </c>
      <c r="BU90" s="1">
        <v>110</v>
      </c>
      <c r="BV90" s="1">
        <v>2020</v>
      </c>
      <c r="BW90" s="1" t="str">
        <v>-</v>
      </c>
      <c r="BX90" s="1">
        <v>2310</v>
      </c>
      <c r="BY90" s="1" t="str">
        <v>-</v>
      </c>
      <c r="BZ90" s="194">
        <v>0</v>
      </c>
      <c r="CA90" s="194">
        <v>0</v>
      </c>
      <c r="CB90" s="1">
        <v>8.4</v>
      </c>
      <c r="CC90" s="1">
        <v>8.4</v>
      </c>
      <c r="CD90" s="12">
        <v>0</v>
      </c>
      <c r="CE90" s="12">
        <v>0</v>
      </c>
      <c r="CF90" s="161" t="str">
        <v>n/a</v>
      </c>
      <c r="CG90" s="193" t="str">
        <v>n/a</v>
      </c>
      <c r="CH90" s="193" t="str">
        <v>n/a</v>
      </c>
      <c r="CI90" s="192">
        <v>0</v>
      </c>
      <c r="CJ90" s="161" t="str">
        <v>n/a</v>
      </c>
      <c r="CK90" s="193" t="str">
        <v>n/a</v>
      </c>
      <c r="CL90" s="193" t="str">
        <v>n/a</v>
      </c>
    </row>
    <row r="91" spans="1:90">
      <c r="A91" s="261" t="str">
        <v>CROWN</v>
      </c>
      <c r="B91" s="11" t="str">
        <v>XTi 6002</v>
      </c>
      <c r="C91" s="12">
        <v>0</v>
      </c>
      <c r="D91" s="200">
        <v>0</v>
      </c>
      <c r="E91" s="1">
        <v>2</v>
      </c>
      <c r="F91" s="1">
        <v>2</v>
      </c>
      <c r="G91" s="1" t="str">
        <v>-</v>
      </c>
      <c r="H91" s="1" t="str">
        <v>-</v>
      </c>
      <c r="I91" s="12">
        <v>0</v>
      </c>
      <c r="J91" s="200">
        <v>0</v>
      </c>
      <c r="K91" s="1">
        <v>1200</v>
      </c>
      <c r="L91" s="1">
        <v>2100</v>
      </c>
      <c r="M91" s="1">
        <v>3000</v>
      </c>
      <c r="N91" s="1" t="str">
        <v>-</v>
      </c>
      <c r="O91" s="1" t="str">
        <v>-</v>
      </c>
      <c r="P91" s="12">
        <v>0</v>
      </c>
      <c r="Q91" s="1">
        <v>4200</v>
      </c>
      <c r="R91" s="1">
        <v>6000</v>
      </c>
      <c r="S91" s="12">
        <v>0</v>
      </c>
      <c r="T91" s="200">
        <v>0</v>
      </c>
      <c r="U91" s="1">
        <v>141.79</v>
      </c>
      <c r="V91" s="1" t="str">
        <v>-</v>
      </c>
      <c r="W91" s="12">
        <v>0</v>
      </c>
      <c r="X91" s="200">
        <v>0</v>
      </c>
      <c r="Y91" s="1">
        <v>103</v>
      </c>
      <c r="Z91" s="12">
        <v>0</v>
      </c>
      <c r="AA91" s="200">
        <v>0</v>
      </c>
      <c r="AB91" s="1" t="str">
        <v>-</v>
      </c>
      <c r="AC91" s="1" t="str">
        <v>-</v>
      </c>
      <c r="AD91" s="1">
        <v>15.3</v>
      </c>
      <c r="AE91" s="1">
        <v>180</v>
      </c>
      <c r="AF91" s="1">
        <v>11.8</v>
      </c>
      <c r="AG91" s="1" t="str">
        <v>-</v>
      </c>
      <c r="AH91" s="1" t="str">
        <v>-</v>
      </c>
      <c r="AI91" s="1" t="str">
        <v>-</v>
      </c>
      <c r="AJ91" s="1">
        <v>24.1</v>
      </c>
      <c r="AK91" s="1" t="str">
        <v>-</v>
      </c>
      <c r="AL91" s="12">
        <v>0</v>
      </c>
      <c r="AM91" s="12">
        <v>0</v>
      </c>
      <c r="AN91" s="1" t="str">
        <v>-</v>
      </c>
      <c r="AO91" s="1" t="str">
        <v>-</v>
      </c>
      <c r="AP91" s="1">
        <v>7.65</v>
      </c>
      <c r="AQ91" s="1">
        <v>180</v>
      </c>
      <c r="AR91" s="1">
        <v>7.4</v>
      </c>
      <c r="AS91" s="1" t="str">
        <v>-</v>
      </c>
      <c r="AT91" s="1" t="str">
        <v>-</v>
      </c>
      <c r="AU91" s="1" t="str">
        <v>-</v>
      </c>
      <c r="AV91" s="1">
        <v>14.8</v>
      </c>
      <c r="AW91" s="1" t="str">
        <v>-</v>
      </c>
      <c r="AX91" s="12">
        <v>0</v>
      </c>
      <c r="AY91" s="12">
        <v>0</v>
      </c>
      <c r="AZ91" s="1" t="str">
        <v>-</v>
      </c>
      <c r="BA91" s="1" t="str">
        <v>-</v>
      </c>
      <c r="BB91" s="1" t="str">
        <v>-</v>
      </c>
      <c r="BC91" s="1" t="str">
        <v>-</v>
      </c>
      <c r="BD91" s="1" t="str">
        <v>-</v>
      </c>
      <c r="BE91" s="1" t="str">
        <v>-</v>
      </c>
      <c r="BF91" s="1" t="str">
        <v>-</v>
      </c>
      <c r="BG91" s="1" t="str">
        <v>-</v>
      </c>
      <c r="BH91" s="12">
        <v>0</v>
      </c>
      <c r="BI91" s="12">
        <v>0</v>
      </c>
      <c r="BJ91" s="1" t="str">
        <v>-</v>
      </c>
      <c r="BK91" s="1" t="str">
        <v>-</v>
      </c>
      <c r="BL91" s="1" t="str">
        <v>-</v>
      </c>
      <c r="BM91" s="1" t="str">
        <v>-</v>
      </c>
      <c r="BN91" s="1" t="str">
        <v>-</v>
      </c>
      <c r="BO91" s="1" t="str">
        <v>-</v>
      </c>
      <c r="BP91" s="1" t="str">
        <v>-</v>
      </c>
      <c r="BQ91" s="1" t="str">
        <v>-</v>
      </c>
      <c r="BR91" s="12">
        <v>0</v>
      </c>
      <c r="BS91" s="12">
        <v>0</v>
      </c>
      <c r="BT91" s="1">
        <v>1959</v>
      </c>
      <c r="BU91" s="1">
        <v>130</v>
      </c>
      <c r="BV91" s="1">
        <v>1213</v>
      </c>
      <c r="BW91" s="1" t="str">
        <v>-</v>
      </c>
      <c r="BX91" s="1">
        <v>1959</v>
      </c>
      <c r="BY91" s="1" t="str">
        <v>-</v>
      </c>
      <c r="BZ91" s="194">
        <v>0</v>
      </c>
      <c r="CA91" s="194">
        <v>0</v>
      </c>
      <c r="CB91" s="1">
        <v>10.9</v>
      </c>
      <c r="CC91" s="1">
        <v>10.9</v>
      </c>
      <c r="CD91" s="12">
        <v>0</v>
      </c>
      <c r="CE91" s="12">
        <v>0</v>
      </c>
      <c r="CF91" s="161" t="str">
        <v>n/a</v>
      </c>
      <c r="CG91" s="193" t="str">
        <v>n/a</v>
      </c>
      <c r="CH91" s="193" t="str">
        <v>n/a</v>
      </c>
      <c r="CI91" s="192">
        <v>0</v>
      </c>
      <c r="CJ91" s="161" t="str">
        <v>n/a</v>
      </c>
      <c r="CK91" s="193" t="str">
        <v>n/a</v>
      </c>
      <c r="CL91" s="193" t="str">
        <v>n/a</v>
      </c>
    </row>
    <row r="92" spans="1:90">
      <c r="A92" s="261" t="str">
        <v>CROWN</v>
      </c>
      <c r="B92" s="11" t="str">
        <v>I-TECH 4x3500HD</v>
      </c>
      <c r="C92" s="12">
        <v>0</v>
      </c>
      <c r="D92" s="200">
        <v>0</v>
      </c>
      <c r="E92" s="1">
        <v>2</v>
      </c>
      <c r="F92" s="1">
        <v>4</v>
      </c>
      <c r="G92" s="1">
        <v>4</v>
      </c>
      <c r="H92" s="1">
        <v>4</v>
      </c>
      <c r="I92" s="12">
        <v>0</v>
      </c>
      <c r="J92" s="200">
        <v>0</v>
      </c>
      <c r="K92" s="1">
        <v>1900</v>
      </c>
      <c r="L92" s="1">
        <v>4000</v>
      </c>
      <c r="M92" s="1">
        <v>3500</v>
      </c>
      <c r="N92" s="1" t="str">
        <v>-</v>
      </c>
      <c r="O92" s="1" t="str">
        <v>-</v>
      </c>
      <c r="P92" s="12">
        <v>0</v>
      </c>
      <c r="Q92" s="1">
        <v>7000</v>
      </c>
      <c r="R92" s="1">
        <v>6000</v>
      </c>
      <c r="S92" s="12">
        <v>0</v>
      </c>
      <c r="T92" s="200">
        <v>0</v>
      </c>
      <c r="U92" s="1">
        <v>129.63999999999999</v>
      </c>
      <c r="V92" s="1" t="str">
        <v>-</v>
      </c>
      <c r="W92" s="12">
        <v>0</v>
      </c>
      <c r="X92" s="200">
        <v>0</v>
      </c>
      <c r="Y92" s="1">
        <v>108</v>
      </c>
      <c r="Z92" s="12">
        <v>0</v>
      </c>
      <c r="AA92" s="200">
        <v>0</v>
      </c>
      <c r="AB92" s="1" t="str">
        <v>-</v>
      </c>
      <c r="AC92" s="1" t="str">
        <v>-</v>
      </c>
      <c r="AD92" s="1">
        <v>2.1</v>
      </c>
      <c r="AE92" s="1">
        <v>335</v>
      </c>
      <c r="AF92" s="1">
        <v>16</v>
      </c>
      <c r="AG92" s="1">
        <v>2787</v>
      </c>
      <c r="AH92" s="1" t="str">
        <v>-</v>
      </c>
      <c r="AI92" s="1" t="str">
        <v>-</v>
      </c>
      <c r="AJ92" s="1" t="str">
        <v>-</v>
      </c>
      <c r="AK92" s="1" t="str">
        <v>-</v>
      </c>
      <c r="AL92" s="12">
        <v>0</v>
      </c>
      <c r="AM92" s="12">
        <v>0</v>
      </c>
      <c r="AN92" s="1" t="str">
        <v>-</v>
      </c>
      <c r="AO92" s="1" t="str">
        <v>-</v>
      </c>
      <c r="AP92" s="1">
        <v>2.1</v>
      </c>
      <c r="AQ92" s="1">
        <v>335</v>
      </c>
      <c r="AR92" s="1">
        <v>7.2</v>
      </c>
      <c r="AS92" s="1">
        <v>2766</v>
      </c>
      <c r="AT92" s="1" t="str">
        <v>-</v>
      </c>
      <c r="AU92" s="1" t="str">
        <v>-</v>
      </c>
      <c r="AV92" s="1" t="str">
        <v>-</v>
      </c>
      <c r="AW92" s="1" t="str">
        <v>-</v>
      </c>
      <c r="AX92" s="12">
        <v>0</v>
      </c>
      <c r="AY92" s="12">
        <v>0</v>
      </c>
      <c r="AZ92" s="1">
        <v>0</v>
      </c>
      <c r="BA92" s="1">
        <v>0</v>
      </c>
      <c r="BB92" s="1">
        <v>0</v>
      </c>
      <c r="BC92" s="1" t="str">
        <v>-</v>
      </c>
      <c r="BD92" s="1" t="str">
        <v>-</v>
      </c>
      <c r="BE92" s="1" t="str">
        <v>-</v>
      </c>
      <c r="BF92" s="1" t="str">
        <v>-</v>
      </c>
      <c r="BG92" s="1" t="str">
        <v>-</v>
      </c>
      <c r="BH92" s="12">
        <v>0</v>
      </c>
      <c r="BI92" s="12">
        <v>0</v>
      </c>
      <c r="BJ92" s="1" t="str">
        <v>-</v>
      </c>
      <c r="BK92" s="1" t="str">
        <v>-</v>
      </c>
      <c r="BL92" s="1" t="str">
        <v>-</v>
      </c>
      <c r="BM92" s="1" t="str">
        <v>-</v>
      </c>
      <c r="BN92" s="1" t="str">
        <v>-</v>
      </c>
      <c r="BO92" s="1" t="str">
        <v>-</v>
      </c>
      <c r="BP92" s="1" t="str">
        <v>-</v>
      </c>
      <c r="BQ92" s="1" t="str">
        <v>-</v>
      </c>
      <c r="BR92" s="12">
        <v>0</v>
      </c>
      <c r="BS92" s="12">
        <v>0</v>
      </c>
      <c r="BT92" s="1">
        <v>3699</v>
      </c>
      <c r="BU92" s="1">
        <v>1143</v>
      </c>
      <c r="BV92" s="1">
        <v>2686</v>
      </c>
      <c r="BW92" s="1" t="str">
        <v>-</v>
      </c>
      <c r="BX92" s="1">
        <v>3699</v>
      </c>
      <c r="BY92" s="1" t="str">
        <v>-</v>
      </c>
      <c r="BZ92" s="194">
        <v>0</v>
      </c>
      <c r="CA92" s="194">
        <v>0</v>
      </c>
      <c r="CB92" s="1">
        <v>13.2</v>
      </c>
      <c r="CC92" s="1">
        <v>13.2</v>
      </c>
      <c r="CD92" s="12">
        <v>0</v>
      </c>
      <c r="CE92" s="12">
        <v>0</v>
      </c>
      <c r="CF92" s="161">
        <v>1.5146739130434783</v>
      </c>
      <c r="CG92" s="193">
        <v>0.71761750986724071</v>
      </c>
      <c r="CH92" s="193">
        <v>0.81566068515497558</v>
      </c>
      <c r="CI92" s="192">
        <v>0</v>
      </c>
      <c r="CJ92" s="161">
        <v>1.6702898550724639</v>
      </c>
      <c r="CK92" s="193">
        <v>0.72306579898770784</v>
      </c>
      <c r="CL92" s="193">
        <v>0.82270670505964627</v>
      </c>
    </row>
    <row r="93" spans="1:90">
      <c r="A93" s="261" t="str">
        <v>CROWN</v>
      </c>
      <c r="B93" s="11" t="str">
        <v>I-T5000HD</v>
      </c>
      <c r="C93" s="12">
        <v>0</v>
      </c>
      <c r="D93" s="200">
        <v>0</v>
      </c>
      <c r="E93" s="1">
        <v>2</v>
      </c>
      <c r="F93" s="1">
        <v>2</v>
      </c>
      <c r="G93" s="1" t="str">
        <v>-</v>
      </c>
      <c r="H93" s="1" t="str">
        <v>-</v>
      </c>
      <c r="I93" s="12">
        <v>0</v>
      </c>
      <c r="J93" s="200">
        <v>0</v>
      </c>
      <c r="K93" s="1">
        <v>1250</v>
      </c>
      <c r="L93" s="1">
        <v>2000</v>
      </c>
      <c r="M93" s="1">
        <v>1800</v>
      </c>
      <c r="N93" s="1" t="str">
        <v>-</v>
      </c>
      <c r="O93" s="1" t="str">
        <v>-</v>
      </c>
      <c r="P93" s="12">
        <v>0</v>
      </c>
      <c r="Q93" s="1">
        <v>4000</v>
      </c>
      <c r="R93" s="1">
        <v>3600</v>
      </c>
      <c r="S93" s="12">
        <v>0</v>
      </c>
      <c r="T93" s="200">
        <v>0</v>
      </c>
      <c r="U93" s="1">
        <v>129.63999999999999</v>
      </c>
      <c r="V93" s="1" t="str">
        <v>-</v>
      </c>
      <c r="W93" s="12">
        <v>0</v>
      </c>
      <c r="X93" s="200">
        <v>0</v>
      </c>
      <c r="Y93" s="1">
        <v>108</v>
      </c>
      <c r="Z93" s="12">
        <v>0</v>
      </c>
      <c r="AA93" s="200">
        <v>0</v>
      </c>
      <c r="AB93" s="1" t="str">
        <v>-</v>
      </c>
      <c r="AC93" s="1" t="str">
        <v>-</v>
      </c>
      <c r="AD93" s="1">
        <v>1.6</v>
      </c>
      <c r="AE93" s="1" t="str">
        <v>-</v>
      </c>
      <c r="AF93" s="1">
        <v>7.8</v>
      </c>
      <c r="AG93" s="1" t="str">
        <v>-</v>
      </c>
      <c r="AH93" s="1" t="str">
        <v>-</v>
      </c>
      <c r="AI93" s="1" t="str">
        <v>-</v>
      </c>
      <c r="AJ93" s="1">
        <v>17.8</v>
      </c>
      <c r="AK93" s="1" t="str">
        <v>-</v>
      </c>
      <c r="AL93" s="12">
        <v>0</v>
      </c>
      <c r="AM93" s="12">
        <v>0</v>
      </c>
      <c r="AN93" s="1" t="str">
        <v>-</v>
      </c>
      <c r="AO93" s="1" t="str">
        <v>-</v>
      </c>
      <c r="AP93" s="1">
        <v>1.3</v>
      </c>
      <c r="AQ93" s="1" t="str">
        <v>-</v>
      </c>
      <c r="AR93" s="1">
        <v>4.4000000000000004</v>
      </c>
      <c r="AS93" s="1" t="str">
        <v>-</v>
      </c>
      <c r="AT93" s="1" t="str">
        <v>-</v>
      </c>
      <c r="AU93" s="1" t="str">
        <v>-</v>
      </c>
      <c r="AV93" s="1">
        <v>9.5</v>
      </c>
      <c r="AW93" s="1" t="str">
        <v>-</v>
      </c>
      <c r="AX93" s="12">
        <v>0</v>
      </c>
      <c r="AY93" s="12">
        <v>0</v>
      </c>
      <c r="AZ93" s="1" t="str">
        <v>-</v>
      </c>
      <c r="BA93" s="1" t="str">
        <v>-</v>
      </c>
      <c r="BB93" s="1" t="str">
        <v>-</v>
      </c>
      <c r="BC93" s="1" t="str">
        <v>-</v>
      </c>
      <c r="BD93" s="1" t="str">
        <v>-</v>
      </c>
      <c r="BE93" s="1" t="str">
        <v>-</v>
      </c>
      <c r="BF93" s="1" t="str">
        <v>-</v>
      </c>
      <c r="BG93" s="1" t="str">
        <v>-</v>
      </c>
      <c r="BH93" s="12">
        <v>0</v>
      </c>
      <c r="BI93" s="12">
        <v>0</v>
      </c>
      <c r="BJ93" s="1" t="str">
        <v>-</v>
      </c>
      <c r="BK93" s="1" t="str">
        <v>-</v>
      </c>
      <c r="BL93" s="1" t="str">
        <v>-</v>
      </c>
      <c r="BM93" s="1" t="str">
        <v>-</v>
      </c>
      <c r="BN93" s="1" t="str">
        <v>-</v>
      </c>
      <c r="BO93" s="1" t="str">
        <v>-</v>
      </c>
      <c r="BP93" s="1" t="str">
        <v>-</v>
      </c>
      <c r="BQ93" s="1" t="str">
        <v>-</v>
      </c>
      <c r="BR93" s="12">
        <v>0</v>
      </c>
      <c r="BS93" s="12">
        <v>0</v>
      </c>
      <c r="BT93" s="1">
        <v>2426</v>
      </c>
      <c r="BU93" s="1">
        <v>587</v>
      </c>
      <c r="BV93" s="1">
        <v>1413</v>
      </c>
      <c r="BW93" s="1" t="str">
        <v>-</v>
      </c>
      <c r="BX93" s="1">
        <v>2426</v>
      </c>
      <c r="BY93" s="1" t="str">
        <v>-</v>
      </c>
      <c r="BZ93" s="194">
        <v>0</v>
      </c>
      <c r="CA93" s="194">
        <v>0</v>
      </c>
      <c r="CB93" s="1">
        <v>12.7</v>
      </c>
      <c r="CC93" s="1">
        <v>12.7</v>
      </c>
      <c r="CD93" s="12">
        <v>0</v>
      </c>
      <c r="CE93" s="12">
        <v>0</v>
      </c>
      <c r="CF93" s="161" t="str">
        <v>n/a</v>
      </c>
      <c r="CG93" s="193" t="str">
        <v>n/a</v>
      </c>
      <c r="CH93" s="193" t="str">
        <v>n/a</v>
      </c>
      <c r="CI93" s="192">
        <v>0</v>
      </c>
      <c r="CJ93" s="161" t="str">
        <v>n/a</v>
      </c>
      <c r="CK93" s="193" t="str">
        <v>n/a</v>
      </c>
      <c r="CL93" s="193" t="str">
        <v>n/a</v>
      </c>
    </row>
    <row r="94" spans="1:90">
      <c r="A94" s="261" t="str">
        <v>CROWN</v>
      </c>
      <c r="B94" s="11" t="str">
        <v>I-T9000HD</v>
      </c>
      <c r="C94" s="12">
        <v>0</v>
      </c>
      <c r="D94" s="200">
        <v>0</v>
      </c>
      <c r="E94" s="1">
        <v>2</v>
      </c>
      <c r="F94" s="1">
        <v>2</v>
      </c>
      <c r="G94" s="1" t="str">
        <v>-</v>
      </c>
      <c r="H94" s="1" t="str">
        <v>-</v>
      </c>
      <c r="I94" s="12">
        <v>0</v>
      </c>
      <c r="J94" s="200">
        <v>0</v>
      </c>
      <c r="K94" s="1">
        <v>1500</v>
      </c>
      <c r="L94" s="1">
        <v>3000</v>
      </c>
      <c r="M94" s="1">
        <v>2500</v>
      </c>
      <c r="N94" s="1" t="str">
        <v>-</v>
      </c>
      <c r="O94" s="1" t="str">
        <v>-</v>
      </c>
      <c r="P94" s="12">
        <v>0</v>
      </c>
      <c r="Q94" s="1">
        <v>6000</v>
      </c>
      <c r="R94" s="1">
        <v>5000</v>
      </c>
      <c r="S94" s="12">
        <v>0</v>
      </c>
      <c r="T94" s="200">
        <v>0</v>
      </c>
      <c r="U94" s="1">
        <v>142.13999999999999</v>
      </c>
      <c r="V94" s="1" t="str">
        <v>-</v>
      </c>
      <c r="W94" s="12">
        <v>0</v>
      </c>
      <c r="X94" s="200">
        <v>0</v>
      </c>
      <c r="Y94" s="1">
        <v>108</v>
      </c>
      <c r="Z94" s="12">
        <v>0</v>
      </c>
      <c r="AA94" s="200">
        <v>0</v>
      </c>
      <c r="AB94" s="1" t="str">
        <v>-</v>
      </c>
      <c r="AC94" s="1" t="str">
        <v>-</v>
      </c>
      <c r="AD94" s="1">
        <v>2.1</v>
      </c>
      <c r="AE94" s="1" t="str">
        <v>-</v>
      </c>
      <c r="AF94" s="1">
        <v>11.6</v>
      </c>
      <c r="AG94" s="1" t="str">
        <v>-</v>
      </c>
      <c r="AH94" s="1" t="str">
        <v>-</v>
      </c>
      <c r="AI94" s="1" t="str">
        <v>-</v>
      </c>
      <c r="AJ94" s="1">
        <v>27.6</v>
      </c>
      <c r="AK94" s="1" t="str">
        <v>-</v>
      </c>
      <c r="AL94" s="12">
        <v>0</v>
      </c>
      <c r="AM94" s="12">
        <v>0</v>
      </c>
      <c r="AN94" s="1" t="str">
        <v>-</v>
      </c>
      <c r="AO94" s="1" t="str">
        <v>-</v>
      </c>
      <c r="AP94" s="1">
        <v>1.6</v>
      </c>
      <c r="AQ94" s="1" t="str">
        <v>-</v>
      </c>
      <c r="AR94" s="1">
        <v>6.3</v>
      </c>
      <c r="AS94" s="1" t="str">
        <v>-</v>
      </c>
      <c r="AT94" s="1" t="str">
        <v>-</v>
      </c>
      <c r="AU94" s="1" t="str">
        <v>-</v>
      </c>
      <c r="AV94" s="1">
        <v>14.3</v>
      </c>
      <c r="AW94" s="1" t="str">
        <v>-</v>
      </c>
      <c r="AX94" s="12">
        <v>0</v>
      </c>
      <c r="AY94" s="12">
        <v>0</v>
      </c>
      <c r="AZ94" s="1" t="str">
        <v>-</v>
      </c>
      <c r="BA94" s="1" t="str">
        <v>-</v>
      </c>
      <c r="BB94" s="1" t="str">
        <v>-</v>
      </c>
      <c r="BC94" s="1" t="str">
        <v>-</v>
      </c>
      <c r="BD94" s="1" t="str">
        <v>-</v>
      </c>
      <c r="BE94" s="1" t="str">
        <v>-</v>
      </c>
      <c r="BF94" s="1" t="str">
        <v>-</v>
      </c>
      <c r="BG94" s="1" t="str">
        <v>-</v>
      </c>
      <c r="BH94" s="12">
        <v>0</v>
      </c>
      <c r="BI94" s="12">
        <v>0</v>
      </c>
      <c r="BJ94" s="1" t="str">
        <v>-</v>
      </c>
      <c r="BK94" s="1" t="str">
        <v>-</v>
      </c>
      <c r="BL94" s="1" t="str">
        <v>-</v>
      </c>
      <c r="BM94" s="1" t="str">
        <v>-</v>
      </c>
      <c r="BN94" s="1" t="str">
        <v>-</v>
      </c>
      <c r="BO94" s="1" t="str">
        <v>-</v>
      </c>
      <c r="BP94" s="1" t="str">
        <v>-</v>
      </c>
      <c r="BQ94" s="1" t="str">
        <v>-</v>
      </c>
      <c r="BR94" s="12">
        <v>0</v>
      </c>
      <c r="BS94" s="12">
        <v>0</v>
      </c>
      <c r="BT94" s="1">
        <v>3921</v>
      </c>
      <c r="BU94" s="1">
        <v>767</v>
      </c>
      <c r="BV94" s="1">
        <v>2024</v>
      </c>
      <c r="BW94" s="1" t="str">
        <v>-</v>
      </c>
      <c r="BX94" s="1">
        <v>3921</v>
      </c>
      <c r="BY94" s="1" t="str">
        <v>-</v>
      </c>
      <c r="BZ94" s="194">
        <v>0</v>
      </c>
      <c r="CA94" s="194">
        <v>0</v>
      </c>
      <c r="CB94" s="1">
        <v>12.7</v>
      </c>
      <c r="CC94" s="1">
        <v>12.7</v>
      </c>
      <c r="CD94" s="12">
        <v>0</v>
      </c>
      <c r="CE94" s="12">
        <v>0</v>
      </c>
      <c r="CF94" s="161" t="str">
        <v>n/a</v>
      </c>
      <c r="CG94" s="193" t="str">
        <v>n/a</v>
      </c>
      <c r="CH94" s="193" t="str">
        <v>n/a</v>
      </c>
      <c r="CI94" s="192">
        <v>0</v>
      </c>
      <c r="CJ94" s="161" t="str">
        <v>n/a</v>
      </c>
      <c r="CK94" s="193" t="str">
        <v>n/a</v>
      </c>
      <c r="CL94" s="193" t="str">
        <v>n/a</v>
      </c>
    </row>
    <row r="95" spans="1:90">
      <c r="A95" s="261" t="str">
        <v>CROWN</v>
      </c>
      <c r="B95" s="11" t="str">
        <v>I-T12000HD</v>
      </c>
      <c r="C95" s="12">
        <v>0</v>
      </c>
      <c r="D95" s="200">
        <v>0</v>
      </c>
      <c r="E95" s="1">
        <v>2</v>
      </c>
      <c r="F95" s="1">
        <v>2</v>
      </c>
      <c r="G95" s="1" t="str">
        <v>-</v>
      </c>
      <c r="H95" s="1" t="str">
        <v>-</v>
      </c>
      <c r="I95" s="12">
        <v>0</v>
      </c>
      <c r="J95" s="200">
        <v>0</v>
      </c>
      <c r="K95" s="1">
        <v>2100</v>
      </c>
      <c r="L95" s="1">
        <v>4000</v>
      </c>
      <c r="M95" s="1">
        <v>3500</v>
      </c>
      <c r="N95" s="1" t="str">
        <v>-</v>
      </c>
      <c r="O95" s="1" t="str">
        <v>-</v>
      </c>
      <c r="P95" s="12">
        <v>0</v>
      </c>
      <c r="Q95" s="1">
        <v>8000</v>
      </c>
      <c r="R95" s="1">
        <v>7000</v>
      </c>
      <c r="S95" s="12">
        <v>0</v>
      </c>
      <c r="T95" s="200">
        <v>0</v>
      </c>
      <c r="U95" s="1">
        <v>183.12</v>
      </c>
      <c r="V95" s="1" t="str">
        <v>-</v>
      </c>
      <c r="W95" s="12">
        <v>0</v>
      </c>
      <c r="X95" s="200">
        <v>0</v>
      </c>
      <c r="Y95" s="1">
        <v>108</v>
      </c>
      <c r="Z95" s="12">
        <v>0</v>
      </c>
      <c r="AA95" s="200">
        <v>0</v>
      </c>
      <c r="AB95" s="1" t="str">
        <v>-</v>
      </c>
      <c r="AC95" s="1" t="str">
        <v>-</v>
      </c>
      <c r="AD95" s="1">
        <v>2</v>
      </c>
      <c r="AE95" s="1" t="str">
        <v>-</v>
      </c>
      <c r="AF95" s="1">
        <v>14.6</v>
      </c>
      <c r="AG95" s="1" t="str">
        <v>-</v>
      </c>
      <c r="AH95" s="1" t="str">
        <v>-</v>
      </c>
      <c r="AI95" s="1" t="str">
        <v>-</v>
      </c>
      <c r="AJ95" s="1">
        <v>18.100000000000001</v>
      </c>
      <c r="AK95" s="1" t="str">
        <v>-</v>
      </c>
      <c r="AL95" s="12">
        <v>0</v>
      </c>
      <c r="AM95" s="12">
        <v>0</v>
      </c>
      <c r="AN95" s="1" t="str">
        <v>-</v>
      </c>
      <c r="AO95" s="1" t="str">
        <v>-</v>
      </c>
      <c r="AP95" s="1">
        <v>1.6</v>
      </c>
      <c r="AQ95" s="1" t="str">
        <v>-</v>
      </c>
      <c r="AR95" s="1">
        <v>8</v>
      </c>
      <c r="AS95" s="1" t="str">
        <v>-</v>
      </c>
      <c r="AT95" s="1" t="str">
        <v>-</v>
      </c>
      <c r="AU95" s="1" t="str">
        <v>-</v>
      </c>
      <c r="AV95" s="1">
        <v>9.9</v>
      </c>
      <c r="AW95" s="1" t="str">
        <v>-</v>
      </c>
      <c r="AX95" s="12">
        <v>0</v>
      </c>
      <c r="AY95" s="12">
        <v>0</v>
      </c>
      <c r="AZ95" s="1" t="str">
        <v>-</v>
      </c>
      <c r="BA95" s="1" t="str">
        <v>-</v>
      </c>
      <c r="BB95" s="1" t="str">
        <v>-</v>
      </c>
      <c r="BC95" s="1" t="str">
        <v>-</v>
      </c>
      <c r="BD95" s="1" t="str">
        <v>-</v>
      </c>
      <c r="BE95" s="1" t="str">
        <v>-</v>
      </c>
      <c r="BF95" s="1" t="str">
        <v>-</v>
      </c>
      <c r="BG95" s="1" t="str">
        <v>-</v>
      </c>
      <c r="BH95" s="12">
        <v>0</v>
      </c>
      <c r="BI95" s="12">
        <v>0</v>
      </c>
      <c r="BJ95" s="1" t="str">
        <v>-</v>
      </c>
      <c r="BK95" s="1" t="str">
        <v>-</v>
      </c>
      <c r="BL95" s="1" t="str">
        <v>-</v>
      </c>
      <c r="BM95" s="1" t="str">
        <v>-</v>
      </c>
      <c r="BN95" s="1" t="str">
        <v>-</v>
      </c>
      <c r="BO95" s="1" t="str">
        <v>-</v>
      </c>
      <c r="BP95" s="1" t="str">
        <v>-</v>
      </c>
      <c r="BQ95" s="1" t="str">
        <v>-</v>
      </c>
      <c r="BR95" s="12">
        <v>0</v>
      </c>
      <c r="BS95" s="12">
        <v>0</v>
      </c>
      <c r="BT95" s="1">
        <v>4677</v>
      </c>
      <c r="BU95" s="1">
        <v>726</v>
      </c>
      <c r="BV95" s="1">
        <v>2394</v>
      </c>
      <c r="BW95" s="1" t="str">
        <v>-</v>
      </c>
      <c r="BX95" s="1">
        <v>4677</v>
      </c>
      <c r="BY95" s="1" t="str">
        <v>-</v>
      </c>
      <c r="BZ95" s="194">
        <v>0</v>
      </c>
      <c r="CA95" s="194">
        <v>0</v>
      </c>
      <c r="CB95" s="1">
        <v>12.7</v>
      </c>
      <c r="CC95" s="1">
        <v>12.7</v>
      </c>
      <c r="CD95" s="12">
        <v>0</v>
      </c>
      <c r="CE95" s="12">
        <v>0</v>
      </c>
      <c r="CF95" s="161" t="str">
        <v>n/a</v>
      </c>
      <c r="CG95" s="193" t="str">
        <v>n/a</v>
      </c>
      <c r="CH95" s="193" t="str">
        <v>n/a</v>
      </c>
      <c r="CI95" s="192">
        <v>0</v>
      </c>
      <c r="CJ95" s="161" t="str">
        <v>n/a</v>
      </c>
      <c r="CK95" s="193" t="str">
        <v>n/a</v>
      </c>
      <c r="CL95" s="193" t="str">
        <v>n/a</v>
      </c>
    </row>
    <row r="96" spans="1:90">
      <c r="A96" s="261" t="str">
        <v>CROWN</v>
      </c>
      <c r="B96" s="11" t="str">
        <v>Xti 6002</v>
      </c>
      <c r="C96" s="12">
        <v>0</v>
      </c>
      <c r="D96" s="200">
        <v>0</v>
      </c>
      <c r="E96" s="1">
        <v>2</v>
      </c>
      <c r="F96" s="1">
        <v>2</v>
      </c>
      <c r="G96" s="1" t="str">
        <v>-</v>
      </c>
      <c r="H96" s="1" t="str">
        <v>-</v>
      </c>
      <c r="I96" s="12">
        <v>0</v>
      </c>
      <c r="J96" s="200">
        <v>0</v>
      </c>
      <c r="K96" s="1">
        <v>1200</v>
      </c>
      <c r="L96" s="1">
        <v>2100</v>
      </c>
      <c r="M96" s="1">
        <v>3000</v>
      </c>
      <c r="N96" s="1" t="str">
        <v>-</v>
      </c>
      <c r="O96" s="1" t="str">
        <v>-</v>
      </c>
      <c r="P96" s="12">
        <v>0</v>
      </c>
      <c r="Q96" s="1">
        <v>4200</v>
      </c>
      <c r="R96" s="1">
        <v>6000</v>
      </c>
      <c r="S96" s="12">
        <v>0</v>
      </c>
      <c r="T96" s="200">
        <v>0</v>
      </c>
      <c r="U96" s="1">
        <v>141.79</v>
      </c>
      <c r="V96" s="1" t="str">
        <v>-</v>
      </c>
      <c r="W96" s="12">
        <v>0</v>
      </c>
      <c r="X96" s="200">
        <v>0</v>
      </c>
      <c r="Y96" s="1">
        <v>103</v>
      </c>
      <c r="Z96" s="12">
        <v>0</v>
      </c>
      <c r="AA96" s="200">
        <v>0</v>
      </c>
      <c r="AB96" s="1">
        <v>0.8</v>
      </c>
      <c r="AC96" s="1">
        <v>38</v>
      </c>
      <c r="AD96" s="1">
        <v>2.9</v>
      </c>
      <c r="AE96" s="1">
        <v>178</v>
      </c>
      <c r="AF96" s="1">
        <v>11.8</v>
      </c>
      <c r="AG96" s="1">
        <v>880</v>
      </c>
      <c r="AH96" s="1" t="str">
        <v>-</v>
      </c>
      <c r="AI96" s="1" t="str">
        <v>-</v>
      </c>
      <c r="AJ96" s="1">
        <v>24.1</v>
      </c>
      <c r="AK96" s="1">
        <v>574</v>
      </c>
      <c r="AL96" s="12">
        <v>0</v>
      </c>
      <c r="AM96" s="12">
        <v>0</v>
      </c>
      <c r="AN96" s="1">
        <v>0.5</v>
      </c>
      <c r="AO96" s="1">
        <v>30</v>
      </c>
      <c r="AP96" s="1">
        <v>1.7</v>
      </c>
      <c r="AQ96" s="1">
        <v>154</v>
      </c>
      <c r="AR96" s="1">
        <v>7.4</v>
      </c>
      <c r="AS96" s="1">
        <v>1000</v>
      </c>
      <c r="AT96" s="1" t="str">
        <v>-</v>
      </c>
      <c r="AU96" s="1" t="str">
        <v>-</v>
      </c>
      <c r="AV96" s="1">
        <v>14.8</v>
      </c>
      <c r="AW96" s="1">
        <v>524</v>
      </c>
      <c r="AX96" s="12">
        <v>0</v>
      </c>
      <c r="AY96" s="12">
        <v>0</v>
      </c>
      <c r="AZ96" s="1" t="str">
        <v>-</v>
      </c>
      <c r="BA96" s="1" t="str">
        <v>-</v>
      </c>
      <c r="BB96" s="1" t="str">
        <v>-</v>
      </c>
      <c r="BC96" s="1" t="str">
        <v>-</v>
      </c>
      <c r="BD96" s="1" t="str">
        <v>-</v>
      </c>
      <c r="BE96" s="1" t="str">
        <v>-</v>
      </c>
      <c r="BF96" s="1" t="str">
        <v>-</v>
      </c>
      <c r="BG96" s="1" t="str">
        <v>-</v>
      </c>
      <c r="BH96" s="12">
        <v>0</v>
      </c>
      <c r="BI96" s="12">
        <v>0</v>
      </c>
      <c r="BJ96" s="1" t="str">
        <v>-</v>
      </c>
      <c r="BK96" s="1" t="str">
        <v>-</v>
      </c>
      <c r="BL96" s="1" t="str">
        <v>-</v>
      </c>
      <c r="BM96" s="1" t="str">
        <v>-</v>
      </c>
      <c r="BN96" s="1" t="str">
        <v>-</v>
      </c>
      <c r="BO96" s="1" t="str">
        <v>-</v>
      </c>
      <c r="BP96" s="1" t="str">
        <v>-</v>
      </c>
      <c r="BQ96" s="1" t="str">
        <v>-</v>
      </c>
      <c r="BR96" s="12">
        <v>0</v>
      </c>
      <c r="BS96" s="12">
        <v>0</v>
      </c>
      <c r="BT96" s="1">
        <v>104</v>
      </c>
      <c r="BU96" s="1">
        <v>608</v>
      </c>
      <c r="BV96" s="1">
        <v>1213</v>
      </c>
      <c r="BW96" s="1" t="str">
        <v>-</v>
      </c>
      <c r="BX96" s="1">
        <v>1959</v>
      </c>
      <c r="BY96" s="1" t="str">
        <v>-</v>
      </c>
      <c r="BZ96" s="194">
        <v>0</v>
      </c>
      <c r="CA96" s="194">
        <v>0</v>
      </c>
      <c r="CB96" s="1">
        <v>10.9</v>
      </c>
      <c r="CC96" s="1">
        <v>10.9</v>
      </c>
      <c r="CD96" s="12">
        <v>0</v>
      </c>
      <c r="CE96" s="12">
        <v>0</v>
      </c>
      <c r="CF96" s="161">
        <v>0.6484893146647015</v>
      </c>
      <c r="CG96" s="193">
        <v>0.59659090909090906</v>
      </c>
      <c r="CH96" s="193">
        <v>0.74786324786324787</v>
      </c>
      <c r="CI96" s="192">
        <v>0</v>
      </c>
      <c r="CJ96" s="161">
        <v>0.58754406580493534</v>
      </c>
      <c r="CK96" s="193">
        <v>0.52500000000000002</v>
      </c>
      <c r="CL96" s="193">
        <v>0.62056737588652477</v>
      </c>
    </row>
    <row r="97" spans="1:90">
      <c r="A97" s="261" t="str">
        <v>CROWN</v>
      </c>
      <c r="B97" s="11" t="str">
        <v>Dci 2|300N</v>
      </c>
      <c r="C97" s="12">
        <v>0</v>
      </c>
      <c r="D97" s="200">
        <v>0</v>
      </c>
      <c r="E97" s="1">
        <v>2</v>
      </c>
      <c r="F97" s="1">
        <v>2</v>
      </c>
      <c r="G97" s="1">
        <v>2</v>
      </c>
      <c r="H97" s="1">
        <v>2</v>
      </c>
      <c r="I97" s="12">
        <v>0</v>
      </c>
      <c r="J97" s="200">
        <v>0</v>
      </c>
      <c r="K97" s="1">
        <v>300</v>
      </c>
      <c r="L97" s="1">
        <v>300</v>
      </c>
      <c r="M97" s="1">
        <v>150</v>
      </c>
      <c r="N97" s="1">
        <v>300</v>
      </c>
      <c r="O97" s="1">
        <v>300</v>
      </c>
      <c r="P97" s="12">
        <v>0</v>
      </c>
      <c r="Q97" s="1">
        <v>600</v>
      </c>
      <c r="R97" s="1">
        <v>300</v>
      </c>
      <c r="S97" s="12">
        <v>0</v>
      </c>
      <c r="T97" s="200">
        <v>0</v>
      </c>
      <c r="U97" s="1">
        <v>70.88</v>
      </c>
      <c r="V97" s="1" t="str">
        <v>-</v>
      </c>
      <c r="W97" s="12">
        <v>0</v>
      </c>
      <c r="X97" s="200">
        <v>0</v>
      </c>
      <c r="Y97" s="1">
        <v>104</v>
      </c>
      <c r="Z97" s="12">
        <v>0</v>
      </c>
      <c r="AA97" s="200">
        <v>0</v>
      </c>
      <c r="AB97" s="1" t="str">
        <v>-</v>
      </c>
      <c r="AC97" s="1" t="str">
        <v>-</v>
      </c>
      <c r="AD97" s="1">
        <v>0.6</v>
      </c>
      <c r="AE97" s="1">
        <v>70</v>
      </c>
      <c r="AF97" s="1">
        <v>1.4</v>
      </c>
      <c r="AG97" s="1">
        <v>150</v>
      </c>
      <c r="AH97" s="1" t="str">
        <v>-</v>
      </c>
      <c r="AI97" s="1" t="str">
        <v>-</v>
      </c>
      <c r="AJ97" s="1">
        <v>2.7</v>
      </c>
      <c r="AK97" s="1" t="str">
        <v>-</v>
      </c>
      <c r="AL97" s="12">
        <v>0</v>
      </c>
      <c r="AM97" s="12">
        <v>0</v>
      </c>
      <c r="AN97" s="1" t="str">
        <v>-</v>
      </c>
      <c r="AO97" s="1" t="str">
        <v>-</v>
      </c>
      <c r="AP97" s="1">
        <v>0.4</v>
      </c>
      <c r="AQ97" s="1">
        <v>68</v>
      </c>
      <c r="AR97" s="1">
        <v>0.8</v>
      </c>
      <c r="AS97" s="1">
        <v>160</v>
      </c>
      <c r="AT97" s="1" t="str">
        <v>-</v>
      </c>
      <c r="AU97" s="1" t="str">
        <v>-</v>
      </c>
      <c r="AV97" s="1">
        <v>1.4</v>
      </c>
      <c r="AW97" s="1" t="str">
        <v>-</v>
      </c>
      <c r="AX97" s="12">
        <v>0</v>
      </c>
      <c r="AY97" s="12">
        <v>0</v>
      </c>
      <c r="AZ97" s="1">
        <v>0.6</v>
      </c>
      <c r="BA97" s="1">
        <v>70</v>
      </c>
      <c r="BB97" s="1">
        <v>1.4</v>
      </c>
      <c r="BC97" s="1">
        <v>164</v>
      </c>
      <c r="BD97" s="1" t="str">
        <v>-</v>
      </c>
      <c r="BE97" s="1" t="str">
        <v>-</v>
      </c>
      <c r="BF97" s="1">
        <v>2.5</v>
      </c>
      <c r="BG97" s="1" t="str">
        <v>-</v>
      </c>
      <c r="BH97" s="12">
        <v>0</v>
      </c>
      <c r="BI97" s="12">
        <v>0</v>
      </c>
      <c r="BJ97" s="1">
        <v>0.4</v>
      </c>
      <c r="BK97" s="1">
        <v>68</v>
      </c>
      <c r="BL97" s="1">
        <v>0.8</v>
      </c>
      <c r="BM97" s="1">
        <v>160</v>
      </c>
      <c r="BN97" s="1" t="str">
        <v>-</v>
      </c>
      <c r="BO97" s="1" t="str">
        <v>-</v>
      </c>
      <c r="BP97" s="1" t="str">
        <v>-</v>
      </c>
      <c r="BQ97" s="1" t="str">
        <v>-</v>
      </c>
      <c r="BR97" s="12">
        <v>0</v>
      </c>
      <c r="BS97" s="12">
        <v>0</v>
      </c>
      <c r="BT97" s="1">
        <v>0</v>
      </c>
      <c r="BU97" s="1">
        <v>240</v>
      </c>
      <c r="BV97" s="1">
        <v>304</v>
      </c>
      <c r="BW97" s="1" t="str">
        <v>-</v>
      </c>
      <c r="BX97" s="1">
        <v>0</v>
      </c>
      <c r="BY97" s="1">
        <v>0</v>
      </c>
      <c r="BZ97" s="194">
        <v>0</v>
      </c>
      <c r="CA97" s="194">
        <v>0</v>
      </c>
      <c r="CB97" s="1">
        <v>8.5299999999999994</v>
      </c>
      <c r="CC97" s="1">
        <v>8.5299999999999994</v>
      </c>
      <c r="CD97" s="12">
        <v>0</v>
      </c>
      <c r="CE97" s="12">
        <v>0</v>
      </c>
      <c r="CF97" s="161">
        <v>0.93167701863354035</v>
      </c>
      <c r="CG97" s="193">
        <v>0.5</v>
      </c>
      <c r="CH97" s="193">
        <v>0.9375</v>
      </c>
      <c r="CI97" s="192">
        <v>0</v>
      </c>
      <c r="CJ97" s="161">
        <v>0.86956521739130432</v>
      </c>
      <c r="CK97" s="193">
        <v>0.46875</v>
      </c>
      <c r="CL97" s="193">
        <v>0.81521739130434778</v>
      </c>
    </row>
    <row r="98" spans="1:90">
      <c r="A98" s="261" t="str">
        <v>CROWN</v>
      </c>
      <c r="B98" s="11" t="str">
        <v>Dci 2|600N</v>
      </c>
      <c r="C98" s="12">
        <v>0</v>
      </c>
      <c r="D98" s="200">
        <v>0</v>
      </c>
      <c r="E98" s="1">
        <v>2</v>
      </c>
      <c r="F98" s="1">
        <v>2</v>
      </c>
      <c r="G98" s="1">
        <v>2</v>
      </c>
      <c r="H98" s="1">
        <v>2</v>
      </c>
      <c r="I98" s="12">
        <v>0</v>
      </c>
      <c r="J98" s="200">
        <v>0</v>
      </c>
      <c r="K98" s="1">
        <v>600</v>
      </c>
      <c r="L98" s="1">
        <v>600</v>
      </c>
      <c r="M98" s="1">
        <v>300</v>
      </c>
      <c r="N98" s="1">
        <v>600</v>
      </c>
      <c r="O98" s="1">
        <v>600</v>
      </c>
      <c r="P98" s="12">
        <v>0</v>
      </c>
      <c r="Q98" s="1">
        <v>1200</v>
      </c>
      <c r="R98" s="1">
        <v>600</v>
      </c>
      <c r="S98" s="12">
        <v>0</v>
      </c>
      <c r="T98" s="200">
        <v>0</v>
      </c>
      <c r="U98" s="1">
        <v>99.23</v>
      </c>
      <c r="V98" s="1" t="str">
        <v>-</v>
      </c>
      <c r="W98" s="12">
        <v>0</v>
      </c>
      <c r="X98" s="200">
        <v>0</v>
      </c>
      <c r="Y98" s="1">
        <v>104</v>
      </c>
      <c r="Z98" s="12">
        <v>0</v>
      </c>
      <c r="AA98" s="200">
        <v>0</v>
      </c>
      <c r="AB98" s="1" t="str">
        <v>-</v>
      </c>
      <c r="AC98" s="1" t="str">
        <v>-</v>
      </c>
      <c r="AD98" s="1">
        <v>0.6</v>
      </c>
      <c r="AE98" s="1">
        <v>70</v>
      </c>
      <c r="AF98" s="1">
        <v>2.2999999999999998</v>
      </c>
      <c r="AG98" s="1">
        <v>257</v>
      </c>
      <c r="AH98" s="1" t="str">
        <v>-</v>
      </c>
      <c r="AI98" s="1" t="str">
        <v>-</v>
      </c>
      <c r="AJ98" s="1">
        <v>4.8</v>
      </c>
      <c r="AK98" s="1" t="str">
        <v>-</v>
      </c>
      <c r="AL98" s="12">
        <v>0</v>
      </c>
      <c r="AM98" s="12">
        <v>0</v>
      </c>
      <c r="AN98" s="1" t="str">
        <v>-</v>
      </c>
      <c r="AO98" s="1" t="str">
        <v>-</v>
      </c>
      <c r="AP98" s="1">
        <v>0.4</v>
      </c>
      <c r="AQ98" s="1">
        <v>71</v>
      </c>
      <c r="AR98" s="1">
        <v>1.2</v>
      </c>
      <c r="AS98" s="1">
        <v>254</v>
      </c>
      <c r="AT98" s="1" t="str">
        <v>-</v>
      </c>
      <c r="AU98" s="1" t="str">
        <v>-</v>
      </c>
      <c r="AV98" s="1">
        <v>2.5</v>
      </c>
      <c r="AW98" s="1" t="str">
        <v>-</v>
      </c>
      <c r="AX98" s="12">
        <v>0</v>
      </c>
      <c r="AY98" s="12">
        <v>0</v>
      </c>
      <c r="AZ98" s="1">
        <v>0.6</v>
      </c>
      <c r="BA98" s="1">
        <v>70</v>
      </c>
      <c r="BB98" s="1">
        <v>2.2999999999999998</v>
      </c>
      <c r="BC98" s="1">
        <v>257</v>
      </c>
      <c r="BD98" s="1" t="str">
        <v>-</v>
      </c>
      <c r="BE98" s="1" t="str">
        <v>-</v>
      </c>
      <c r="BF98" s="1">
        <v>1.2</v>
      </c>
      <c r="BG98" s="1" t="str">
        <v>-</v>
      </c>
      <c r="BH98" s="12">
        <v>0</v>
      </c>
      <c r="BI98" s="12">
        <v>0</v>
      </c>
      <c r="BJ98" s="1">
        <v>0.4</v>
      </c>
      <c r="BK98" s="1">
        <v>71</v>
      </c>
      <c r="BL98" s="1">
        <v>1.2</v>
      </c>
      <c r="BM98" s="1">
        <v>254</v>
      </c>
      <c r="BN98" s="1" t="str">
        <v>-</v>
      </c>
      <c r="BO98" s="1" t="str">
        <v>-</v>
      </c>
      <c r="BP98" s="1" t="str">
        <v>-</v>
      </c>
      <c r="BQ98" s="1" t="str">
        <v>-</v>
      </c>
      <c r="BR98" s="12">
        <v>0</v>
      </c>
      <c r="BS98" s="12">
        <v>0</v>
      </c>
      <c r="BT98" s="1">
        <v>0</v>
      </c>
      <c r="BU98" s="1">
        <v>241</v>
      </c>
      <c r="BV98" s="1">
        <v>365</v>
      </c>
      <c r="BW98" s="1" t="str">
        <v>-</v>
      </c>
      <c r="BX98" s="1">
        <v>0</v>
      </c>
      <c r="BY98" s="1">
        <v>0</v>
      </c>
      <c r="BZ98" s="194">
        <v>0</v>
      </c>
      <c r="CA98" s="194">
        <v>0</v>
      </c>
      <c r="CB98" s="1">
        <v>8.5299999999999994</v>
      </c>
      <c r="CC98" s="1">
        <v>8.5299999999999994</v>
      </c>
      <c r="CD98" s="12">
        <v>0</v>
      </c>
      <c r="CE98" s="12">
        <v>0</v>
      </c>
      <c r="CF98" s="161">
        <v>0.97164461247637046</v>
      </c>
      <c r="CG98" s="193">
        <v>0.58365758754863817</v>
      </c>
      <c r="CH98" s="193">
        <v>0.80213903743315507</v>
      </c>
      <c r="CI98" s="192">
        <v>0</v>
      </c>
      <c r="CJ98" s="161">
        <v>0.92028985507246375</v>
      </c>
      <c r="CK98" s="193">
        <v>0.59055118110236215</v>
      </c>
      <c r="CL98" s="193">
        <v>0.81967213114754101</v>
      </c>
    </row>
    <row r="99" spans="1:90">
      <c r="A99" s="261" t="str">
        <v>CROWN</v>
      </c>
      <c r="B99" s="11" t="str">
        <v>Dci 4|300N</v>
      </c>
      <c r="C99" s="12">
        <v>0</v>
      </c>
      <c r="D99" s="200">
        <v>0</v>
      </c>
      <c r="E99" s="1">
        <v>2</v>
      </c>
      <c r="F99" s="1">
        <v>4</v>
      </c>
      <c r="G99" s="1">
        <v>4</v>
      </c>
      <c r="H99" s="1">
        <v>4</v>
      </c>
      <c r="I99" s="12">
        <v>0</v>
      </c>
      <c r="J99" s="200">
        <v>0</v>
      </c>
      <c r="K99" s="1">
        <v>300</v>
      </c>
      <c r="L99" s="1">
        <v>300</v>
      </c>
      <c r="M99" s="1">
        <v>150</v>
      </c>
      <c r="N99" s="1">
        <v>300</v>
      </c>
      <c r="O99" s="1">
        <v>300</v>
      </c>
      <c r="P99" s="12">
        <v>0</v>
      </c>
      <c r="Q99" s="1">
        <v>600</v>
      </c>
      <c r="R99" s="1">
        <v>300</v>
      </c>
      <c r="S99" s="12">
        <v>0</v>
      </c>
      <c r="T99" s="200">
        <v>0</v>
      </c>
      <c r="U99" s="1">
        <v>70.88</v>
      </c>
      <c r="V99" s="1" t="str">
        <v>-</v>
      </c>
      <c r="W99" s="12">
        <v>0</v>
      </c>
      <c r="X99" s="200">
        <v>0</v>
      </c>
      <c r="Y99" s="1">
        <v>104</v>
      </c>
      <c r="Z99" s="12">
        <v>0</v>
      </c>
      <c r="AA99" s="200">
        <v>0</v>
      </c>
      <c r="AB99" s="1" t="str">
        <v>-</v>
      </c>
      <c r="AC99" s="1" t="str">
        <v>-</v>
      </c>
      <c r="AD99" s="1">
        <v>1</v>
      </c>
      <c r="AE99" s="1">
        <v>119</v>
      </c>
      <c r="AF99" s="1">
        <v>2.6</v>
      </c>
      <c r="AG99" s="1">
        <v>305</v>
      </c>
      <c r="AH99" s="1" t="str">
        <v>-</v>
      </c>
      <c r="AI99" s="1" t="str">
        <v>-</v>
      </c>
      <c r="AJ99" s="1">
        <v>5</v>
      </c>
      <c r="AK99" s="1" t="str">
        <v>-</v>
      </c>
      <c r="AL99" s="12">
        <v>0</v>
      </c>
      <c r="AM99" s="12">
        <v>0</v>
      </c>
      <c r="AN99" s="1" t="str">
        <v>-</v>
      </c>
      <c r="AO99" s="1" t="str">
        <v>-</v>
      </c>
      <c r="AP99" s="1">
        <v>0.6</v>
      </c>
      <c r="AQ99" s="1">
        <v>114</v>
      </c>
      <c r="AR99" s="1">
        <v>1.4</v>
      </c>
      <c r="AS99" s="1">
        <v>296</v>
      </c>
      <c r="AT99" s="1" t="str">
        <v>-</v>
      </c>
      <c r="AU99" s="1" t="str">
        <v>-</v>
      </c>
      <c r="AV99" s="1">
        <v>2.6</v>
      </c>
      <c r="AW99" s="1" t="str">
        <v>-</v>
      </c>
      <c r="AX99" s="12">
        <v>0</v>
      </c>
      <c r="AY99" s="12">
        <v>0</v>
      </c>
      <c r="AZ99" s="1">
        <v>1</v>
      </c>
      <c r="BA99" s="1">
        <v>119</v>
      </c>
      <c r="BB99" s="1">
        <v>2.6</v>
      </c>
      <c r="BC99" s="1">
        <v>305</v>
      </c>
      <c r="BD99" s="1" t="str">
        <v>-</v>
      </c>
      <c r="BE99" s="1" t="str">
        <v>-</v>
      </c>
      <c r="BF99" s="1">
        <v>4.7</v>
      </c>
      <c r="BG99" s="1" t="str">
        <v>-</v>
      </c>
      <c r="BH99" s="12">
        <v>0</v>
      </c>
      <c r="BI99" s="12">
        <v>0</v>
      </c>
      <c r="BJ99" s="1">
        <v>0.6</v>
      </c>
      <c r="BK99" s="1">
        <v>114</v>
      </c>
      <c r="BL99" s="1">
        <v>1.4</v>
      </c>
      <c r="BM99" s="1">
        <v>296</v>
      </c>
      <c r="BN99" s="1" t="str">
        <v>-</v>
      </c>
      <c r="BO99" s="1" t="str">
        <v>-</v>
      </c>
      <c r="BP99" s="1" t="str">
        <v>-</v>
      </c>
      <c r="BQ99" s="1" t="str">
        <v>-</v>
      </c>
      <c r="BR99" s="12">
        <v>0</v>
      </c>
      <c r="BS99" s="12">
        <v>0</v>
      </c>
      <c r="BT99" s="1">
        <v>0</v>
      </c>
      <c r="BU99" s="1">
        <v>407</v>
      </c>
      <c r="BV99" s="1">
        <v>528</v>
      </c>
      <c r="BW99" s="1" t="str">
        <v>-</v>
      </c>
      <c r="BX99" s="1">
        <v>0</v>
      </c>
      <c r="BY99" s="1">
        <v>0</v>
      </c>
      <c r="BZ99" s="194">
        <v>0</v>
      </c>
      <c r="CA99" s="194">
        <v>0</v>
      </c>
      <c r="CB99" s="1">
        <v>9.1199999999999992</v>
      </c>
      <c r="CC99" s="1">
        <v>9.1199999999999992</v>
      </c>
      <c r="CD99" s="12">
        <v>0</v>
      </c>
      <c r="CE99" s="12">
        <v>0</v>
      </c>
      <c r="CF99" s="161">
        <v>1.020066889632107</v>
      </c>
      <c r="CG99" s="193">
        <v>0.49180327868852458</v>
      </c>
      <c r="CH99" s="193">
        <v>0.80645161290322576</v>
      </c>
      <c r="CI99" s="192">
        <v>0</v>
      </c>
      <c r="CJ99" s="161">
        <v>0.91925465838509313</v>
      </c>
      <c r="CK99" s="193">
        <v>0.5067567567567568</v>
      </c>
      <c r="CL99" s="193">
        <v>0.82417582417582413</v>
      </c>
    </row>
    <row r="100" spans="1:90">
      <c r="A100" s="261" t="str">
        <v>CROWN</v>
      </c>
      <c r="B100" s="11" t="str">
        <v>Dci 4|600N</v>
      </c>
      <c r="C100" s="12">
        <v>0</v>
      </c>
      <c r="D100" s="200">
        <v>0</v>
      </c>
      <c r="E100" s="1">
        <v>2</v>
      </c>
      <c r="F100" s="1">
        <v>4</v>
      </c>
      <c r="G100" s="1">
        <v>4</v>
      </c>
      <c r="H100" s="1">
        <v>4</v>
      </c>
      <c r="I100" s="12">
        <v>0</v>
      </c>
      <c r="J100" s="200">
        <v>0</v>
      </c>
      <c r="K100" s="1">
        <v>600</v>
      </c>
      <c r="L100" s="1">
        <v>600</v>
      </c>
      <c r="M100" s="1">
        <v>300</v>
      </c>
      <c r="N100" s="1">
        <v>600</v>
      </c>
      <c r="O100" s="1">
        <v>600</v>
      </c>
      <c r="P100" s="12">
        <v>0</v>
      </c>
      <c r="Q100" s="1">
        <v>1200</v>
      </c>
      <c r="R100" s="1">
        <v>600</v>
      </c>
      <c r="S100" s="12">
        <v>0</v>
      </c>
      <c r="T100" s="200">
        <v>0</v>
      </c>
      <c r="U100" s="1">
        <v>99.23</v>
      </c>
      <c r="V100" s="1" t="str">
        <v>-</v>
      </c>
      <c r="W100" s="12">
        <v>0</v>
      </c>
      <c r="X100" s="200">
        <v>0</v>
      </c>
      <c r="Y100" s="1">
        <v>104</v>
      </c>
      <c r="Z100" s="12">
        <v>0</v>
      </c>
      <c r="AA100" s="200">
        <v>0</v>
      </c>
      <c r="AB100" s="1" t="str">
        <v>-</v>
      </c>
      <c r="AC100" s="1" t="str">
        <v>-</v>
      </c>
      <c r="AD100" s="1">
        <v>1</v>
      </c>
      <c r="AE100" s="1">
        <v>113</v>
      </c>
      <c r="AF100" s="1">
        <v>4.0999999999999996</v>
      </c>
      <c r="AG100" s="1">
        <v>465</v>
      </c>
      <c r="AH100" s="1" t="str">
        <v>-</v>
      </c>
      <c r="AI100" s="1" t="str">
        <v>-</v>
      </c>
      <c r="AJ100" s="1">
        <v>9</v>
      </c>
      <c r="AK100" s="1" t="str">
        <v>-</v>
      </c>
      <c r="AL100" s="12">
        <v>0</v>
      </c>
      <c r="AM100" s="12">
        <v>0</v>
      </c>
      <c r="AN100" s="1" t="str">
        <v>-</v>
      </c>
      <c r="AO100" s="1" t="str">
        <v>-</v>
      </c>
      <c r="AP100" s="1">
        <v>0.6</v>
      </c>
      <c r="AQ100" s="1">
        <v>115</v>
      </c>
      <c r="AR100" s="1">
        <v>2.1</v>
      </c>
      <c r="AS100" s="1">
        <v>471</v>
      </c>
      <c r="AT100" s="1" t="str">
        <v>-</v>
      </c>
      <c r="AU100" s="1" t="str">
        <v>-</v>
      </c>
      <c r="AV100" s="1">
        <v>4.5</v>
      </c>
      <c r="AW100" s="1" t="str">
        <v>-</v>
      </c>
      <c r="AX100" s="12">
        <v>0</v>
      </c>
      <c r="AY100" s="12">
        <v>0</v>
      </c>
      <c r="AZ100" s="1">
        <v>1</v>
      </c>
      <c r="BA100" s="1">
        <v>113</v>
      </c>
      <c r="BB100" s="1">
        <v>4.0999999999999996</v>
      </c>
      <c r="BC100" s="1">
        <v>465</v>
      </c>
      <c r="BD100" s="1" t="str">
        <v>-</v>
      </c>
      <c r="BE100" s="1" t="str">
        <v>-</v>
      </c>
      <c r="BF100" s="1">
        <v>8.8000000000000007</v>
      </c>
      <c r="BG100" s="1" t="str">
        <v>-</v>
      </c>
      <c r="BH100" s="12">
        <v>0</v>
      </c>
      <c r="BI100" s="12">
        <v>0</v>
      </c>
      <c r="BJ100" s="1">
        <v>0.6</v>
      </c>
      <c r="BK100" s="1">
        <v>115</v>
      </c>
      <c r="BL100" s="1">
        <v>2.1</v>
      </c>
      <c r="BM100" s="1">
        <v>471</v>
      </c>
      <c r="BN100" s="1" t="str">
        <v>-</v>
      </c>
      <c r="BO100" s="1" t="str">
        <v>-</v>
      </c>
      <c r="BP100" s="1" t="str">
        <v>-</v>
      </c>
      <c r="BQ100" s="1" t="str">
        <v>-</v>
      </c>
      <c r="BR100" s="12">
        <v>0</v>
      </c>
      <c r="BS100" s="12">
        <v>0</v>
      </c>
      <c r="BT100" s="1">
        <v>0</v>
      </c>
      <c r="BU100" s="1">
        <v>391</v>
      </c>
      <c r="BV100" s="1">
        <v>582</v>
      </c>
      <c r="BW100" s="1" t="str">
        <v>-</v>
      </c>
      <c r="BX100" s="1">
        <v>0</v>
      </c>
      <c r="BY100" s="1">
        <v>0</v>
      </c>
      <c r="BZ100" s="194">
        <v>0</v>
      </c>
      <c r="CA100" s="194">
        <v>0</v>
      </c>
      <c r="CB100" s="1">
        <v>9.1199999999999992</v>
      </c>
      <c r="CC100" s="1">
        <v>9.1199999999999992</v>
      </c>
      <c r="CD100" s="12">
        <v>0</v>
      </c>
      <c r="CE100" s="12">
        <v>0</v>
      </c>
      <c r="CF100" s="161">
        <v>0.98621420996818676</v>
      </c>
      <c r="CG100" s="193">
        <v>0.64516129032258063</v>
      </c>
      <c r="CH100" s="193">
        <v>0.85227272727272729</v>
      </c>
      <c r="CI100" s="192">
        <v>0</v>
      </c>
      <c r="CJ100" s="161">
        <v>0.97515527950310554</v>
      </c>
      <c r="CK100" s="193">
        <v>0.63694267515923564</v>
      </c>
      <c r="CL100" s="193">
        <v>0.84269662921348309</v>
      </c>
    </row>
    <row r="101" spans="1:90">
      <c r="A101" s="261" t="str">
        <v>CROWN</v>
      </c>
      <c r="B101" s="11" t="str">
        <v>Dci 8|300N</v>
      </c>
      <c r="C101" s="12">
        <v>0</v>
      </c>
      <c r="D101" s="200">
        <v>0</v>
      </c>
      <c r="E101" s="1">
        <v>2</v>
      </c>
      <c r="F101" s="1">
        <v>8</v>
      </c>
      <c r="G101" s="1">
        <v>8</v>
      </c>
      <c r="H101" s="1">
        <v>8</v>
      </c>
      <c r="I101" s="12">
        <v>0</v>
      </c>
      <c r="J101" s="200">
        <v>0</v>
      </c>
      <c r="K101" s="1">
        <v>300</v>
      </c>
      <c r="L101" s="1">
        <v>300</v>
      </c>
      <c r="M101" s="1">
        <v>150</v>
      </c>
      <c r="N101" s="1">
        <v>300</v>
      </c>
      <c r="O101" s="1">
        <v>300</v>
      </c>
      <c r="P101" s="12">
        <v>0</v>
      </c>
      <c r="Q101" s="1">
        <v>600</v>
      </c>
      <c r="R101" s="1">
        <v>300</v>
      </c>
      <c r="S101" s="12">
        <v>0</v>
      </c>
      <c r="T101" s="200">
        <v>0</v>
      </c>
      <c r="U101" s="1">
        <v>70.88</v>
      </c>
      <c r="V101" s="1" t="str">
        <v>-</v>
      </c>
      <c r="W101" s="12">
        <v>0</v>
      </c>
      <c r="X101" s="200">
        <v>0</v>
      </c>
      <c r="Y101" s="1">
        <v>104</v>
      </c>
      <c r="Z101" s="12">
        <v>0</v>
      </c>
      <c r="AA101" s="200">
        <v>0</v>
      </c>
      <c r="AB101" s="1" t="str">
        <v>-</v>
      </c>
      <c r="AC101" s="1" t="str">
        <v>-</v>
      </c>
      <c r="AD101" s="1">
        <v>1.8</v>
      </c>
      <c r="AE101" s="1">
        <v>203</v>
      </c>
      <c r="AF101" s="1">
        <v>4.8</v>
      </c>
      <c r="AG101" s="1">
        <v>576</v>
      </c>
      <c r="AH101" s="1" t="str">
        <v>-</v>
      </c>
      <c r="AI101" s="1" t="str">
        <v>-</v>
      </c>
      <c r="AJ101" s="1">
        <v>6.5</v>
      </c>
      <c r="AK101" s="1" t="str">
        <v>-</v>
      </c>
      <c r="AL101" s="12">
        <v>0</v>
      </c>
      <c r="AM101" s="12">
        <v>0</v>
      </c>
      <c r="AN101" s="1" t="str">
        <v>-</v>
      </c>
      <c r="AO101" s="1" t="str">
        <v>-</v>
      </c>
      <c r="AP101" s="1">
        <v>0.9</v>
      </c>
      <c r="AQ101" s="1">
        <v>201</v>
      </c>
      <c r="AR101" s="1">
        <v>2.5</v>
      </c>
      <c r="AS101" s="1">
        <v>561</v>
      </c>
      <c r="AT101" s="1" t="str">
        <v>-</v>
      </c>
      <c r="AU101" s="1" t="str">
        <v>-</v>
      </c>
      <c r="AV101" s="1">
        <v>3.3</v>
      </c>
      <c r="AW101" s="1" t="str">
        <v>-</v>
      </c>
      <c r="AX101" s="12">
        <v>0</v>
      </c>
      <c r="AY101" s="12">
        <v>0</v>
      </c>
      <c r="AZ101" s="1">
        <v>1.8</v>
      </c>
      <c r="BA101" s="1">
        <v>203</v>
      </c>
      <c r="BB101" s="1">
        <v>4.8</v>
      </c>
      <c r="BC101" s="1">
        <v>576</v>
      </c>
      <c r="BD101" s="1" t="str">
        <v>-</v>
      </c>
      <c r="BE101" s="1" t="str">
        <v>-</v>
      </c>
      <c r="BF101" s="1">
        <v>9.4</v>
      </c>
      <c r="BG101" s="1" t="str">
        <v>-</v>
      </c>
      <c r="BH101" s="12">
        <v>0</v>
      </c>
      <c r="BI101" s="12">
        <v>0</v>
      </c>
      <c r="BJ101" s="1">
        <v>0.9</v>
      </c>
      <c r="BK101" s="1">
        <v>201</v>
      </c>
      <c r="BL101" s="1">
        <v>2.5</v>
      </c>
      <c r="BM101" s="1">
        <v>561</v>
      </c>
      <c r="BN101" s="1" t="str">
        <v>-</v>
      </c>
      <c r="BO101" s="1" t="str">
        <v>-</v>
      </c>
      <c r="BP101" s="1" t="str">
        <v>-</v>
      </c>
      <c r="BQ101" s="1" t="str">
        <v>-</v>
      </c>
      <c r="BR101" s="12">
        <v>0</v>
      </c>
      <c r="BS101" s="12">
        <v>0</v>
      </c>
      <c r="BT101" s="1">
        <v>0</v>
      </c>
      <c r="BU101" s="1">
        <v>693</v>
      </c>
      <c r="BV101" s="1">
        <v>943</v>
      </c>
      <c r="BW101" s="1" t="str">
        <v>-</v>
      </c>
      <c r="BX101" s="1">
        <v>0</v>
      </c>
      <c r="BY101" s="1">
        <v>0</v>
      </c>
      <c r="BZ101" s="194">
        <v>0</v>
      </c>
      <c r="CA101" s="194">
        <v>0</v>
      </c>
      <c r="CB101" s="1">
        <v>10.66</v>
      </c>
      <c r="CC101" s="1">
        <v>10.66</v>
      </c>
      <c r="CD101" s="12">
        <v>0</v>
      </c>
      <c r="CE101" s="12">
        <v>0</v>
      </c>
      <c r="CF101" s="161">
        <v>1.0434782608695652</v>
      </c>
      <c r="CG101" s="193">
        <v>0.52083333333333337</v>
      </c>
      <c r="CH101" s="193">
        <v>0.80428954423592491</v>
      </c>
      <c r="CI101" s="192">
        <v>0</v>
      </c>
      <c r="CJ101" s="161">
        <v>0.97565217391304349</v>
      </c>
      <c r="CK101" s="193">
        <v>0.53475935828877008</v>
      </c>
      <c r="CL101" s="193">
        <v>0.83333333333333337</v>
      </c>
    </row>
    <row r="102" spans="1:90">
      <c r="A102" s="261" t="str">
        <v>CROWN</v>
      </c>
      <c r="B102" s="11" t="str">
        <v>Dci 8|600N</v>
      </c>
      <c r="C102" s="12">
        <v>0</v>
      </c>
      <c r="D102" s="200">
        <v>0</v>
      </c>
      <c r="E102" s="1">
        <v>2</v>
      </c>
      <c r="F102" s="1">
        <v>8</v>
      </c>
      <c r="G102" s="1">
        <v>8</v>
      </c>
      <c r="H102" s="1">
        <v>8</v>
      </c>
      <c r="I102" s="12">
        <v>0</v>
      </c>
      <c r="J102" s="200">
        <v>0</v>
      </c>
      <c r="K102" s="1">
        <v>600</v>
      </c>
      <c r="L102" s="1">
        <v>600</v>
      </c>
      <c r="M102" s="1">
        <v>300</v>
      </c>
      <c r="N102" s="1">
        <v>600</v>
      </c>
      <c r="O102" s="1">
        <v>600</v>
      </c>
      <c r="P102" s="12">
        <v>0</v>
      </c>
      <c r="Q102" s="1">
        <v>1200</v>
      </c>
      <c r="R102" s="1">
        <v>600</v>
      </c>
      <c r="S102" s="12">
        <v>0</v>
      </c>
      <c r="T102" s="200">
        <v>0</v>
      </c>
      <c r="U102" s="1">
        <v>99.23</v>
      </c>
      <c r="V102" s="1" t="str">
        <v>-</v>
      </c>
      <c r="W102" s="12">
        <v>0</v>
      </c>
      <c r="X102" s="200">
        <v>0</v>
      </c>
      <c r="Y102" s="1">
        <v>104</v>
      </c>
      <c r="Z102" s="12">
        <v>0</v>
      </c>
      <c r="AA102" s="200">
        <v>0</v>
      </c>
      <c r="AB102" s="1" t="str">
        <v>-</v>
      </c>
      <c r="AC102" s="1" t="str">
        <v>-</v>
      </c>
      <c r="AD102" s="1">
        <v>1.9</v>
      </c>
      <c r="AE102" s="1">
        <v>218</v>
      </c>
      <c r="AF102" s="1">
        <v>8.1999999999999993</v>
      </c>
      <c r="AG102" s="1">
        <v>963</v>
      </c>
      <c r="AH102" s="1" t="str">
        <v>-</v>
      </c>
      <c r="AI102" s="1" t="str">
        <v>-</v>
      </c>
      <c r="AJ102" s="1">
        <v>17.5</v>
      </c>
      <c r="AK102" s="1" t="str">
        <v>-</v>
      </c>
      <c r="AL102" s="12">
        <v>0</v>
      </c>
      <c r="AM102" s="12">
        <v>0</v>
      </c>
      <c r="AN102" s="1" t="str">
        <v>-</v>
      </c>
      <c r="AO102" s="1" t="str">
        <v>-</v>
      </c>
      <c r="AP102" s="1">
        <v>1</v>
      </c>
      <c r="AQ102" s="1">
        <v>221</v>
      </c>
      <c r="AR102" s="1">
        <v>4.4000000000000004</v>
      </c>
      <c r="AS102" s="1">
        <v>948</v>
      </c>
      <c r="AT102" s="1" t="str">
        <v>-</v>
      </c>
      <c r="AU102" s="1" t="str">
        <v>-</v>
      </c>
      <c r="AV102" s="1">
        <v>10</v>
      </c>
      <c r="AW102" s="1" t="str">
        <v>-</v>
      </c>
      <c r="AX102" s="12">
        <v>0</v>
      </c>
      <c r="AY102" s="12">
        <v>0</v>
      </c>
      <c r="AZ102" s="1">
        <v>1.9</v>
      </c>
      <c r="BA102" s="1">
        <v>218</v>
      </c>
      <c r="BB102" s="1">
        <v>8.1999999999999993</v>
      </c>
      <c r="BC102" s="1">
        <v>963</v>
      </c>
      <c r="BD102" s="1" t="str">
        <v>-</v>
      </c>
      <c r="BE102" s="1" t="str">
        <v>-</v>
      </c>
      <c r="BF102" s="1">
        <v>17</v>
      </c>
      <c r="BG102" s="1" t="str">
        <v>-</v>
      </c>
      <c r="BH102" s="12">
        <v>0</v>
      </c>
      <c r="BI102" s="12">
        <v>0</v>
      </c>
      <c r="BJ102" s="1">
        <v>1</v>
      </c>
      <c r="BK102" s="1">
        <v>221</v>
      </c>
      <c r="BL102" s="1">
        <v>4.4000000000000004</v>
      </c>
      <c r="BM102" s="1">
        <v>948</v>
      </c>
      <c r="BN102" s="1" t="str">
        <v>-</v>
      </c>
      <c r="BO102" s="1" t="str">
        <v>-</v>
      </c>
      <c r="BP102" s="1" t="str">
        <v>-</v>
      </c>
      <c r="BQ102" s="1" t="str">
        <v>-</v>
      </c>
      <c r="BR102" s="12">
        <v>0</v>
      </c>
      <c r="BS102" s="12">
        <v>0</v>
      </c>
      <c r="BT102" s="1">
        <v>0</v>
      </c>
      <c r="BU102" s="1">
        <v>756</v>
      </c>
      <c r="BV102" s="1">
        <v>1241</v>
      </c>
      <c r="BW102" s="1" t="str">
        <v>-</v>
      </c>
      <c r="BX102" s="1">
        <v>0</v>
      </c>
      <c r="BY102" s="1">
        <v>0</v>
      </c>
      <c r="BZ102" s="194">
        <v>0</v>
      </c>
      <c r="CA102" s="194">
        <v>0</v>
      </c>
      <c r="CB102" s="1">
        <v>13.6</v>
      </c>
      <c r="CC102" s="1">
        <v>13.6</v>
      </c>
      <c r="CD102" s="12">
        <v>0</v>
      </c>
      <c r="CE102" s="12">
        <v>0</v>
      </c>
      <c r="CF102" s="161">
        <v>1.0212089077412514</v>
      </c>
      <c r="CG102" s="193">
        <v>0.62305295950155759</v>
      </c>
      <c r="CH102" s="193">
        <v>0.80536912751677847</v>
      </c>
      <c r="CI102" s="192">
        <v>0</v>
      </c>
      <c r="CJ102" s="161">
        <v>0.93675889328063233</v>
      </c>
      <c r="CK102" s="193">
        <v>0.63291139240506333</v>
      </c>
      <c r="CL102" s="193">
        <v>0.82530949105914719</v>
      </c>
    </row>
    <row r="103" spans="1:90">
      <c r="A103" s="261" t="str">
        <v>CROWN</v>
      </c>
      <c r="B103" s="11" t="str">
        <v>Dci 2|1250N</v>
      </c>
      <c r="C103" s="12">
        <v>0</v>
      </c>
      <c r="D103" s="200">
        <v>0</v>
      </c>
      <c r="E103" s="1">
        <v>2</v>
      </c>
      <c r="F103" s="1">
        <v>2</v>
      </c>
      <c r="G103" s="1">
        <v>2</v>
      </c>
      <c r="H103" s="1">
        <v>2</v>
      </c>
      <c r="I103" s="12">
        <v>0</v>
      </c>
      <c r="J103" s="200">
        <v>0</v>
      </c>
      <c r="K103" s="1">
        <v>1250</v>
      </c>
      <c r="L103" s="1">
        <v>1250</v>
      </c>
      <c r="M103" s="1">
        <v>1250</v>
      </c>
      <c r="N103" s="1">
        <v>1250</v>
      </c>
      <c r="O103" s="1">
        <v>1250</v>
      </c>
      <c r="P103" s="12">
        <v>0</v>
      </c>
      <c r="Q103" s="1">
        <v>2500</v>
      </c>
      <c r="R103" s="1">
        <v>2500</v>
      </c>
      <c r="S103" s="12">
        <v>0</v>
      </c>
      <c r="T103" s="200">
        <v>0</v>
      </c>
      <c r="U103" s="1">
        <v>70.88</v>
      </c>
      <c r="V103" s="1" t="str">
        <v>-</v>
      </c>
      <c r="W103" s="12">
        <v>0</v>
      </c>
      <c r="X103" s="200">
        <v>0</v>
      </c>
      <c r="Y103" s="1">
        <v>104</v>
      </c>
      <c r="Z103" s="12">
        <v>0</v>
      </c>
      <c r="AA103" s="200">
        <v>0</v>
      </c>
      <c r="AB103" s="1" t="str">
        <v>-</v>
      </c>
      <c r="AC103" s="1" t="str">
        <v>-</v>
      </c>
      <c r="AD103" s="1">
        <v>0.8</v>
      </c>
      <c r="AE103" s="1">
        <v>101</v>
      </c>
      <c r="AF103" s="1">
        <v>46</v>
      </c>
      <c r="AG103" s="1">
        <v>467.5</v>
      </c>
      <c r="AH103" s="1" t="str">
        <v>-</v>
      </c>
      <c r="AI103" s="1" t="str">
        <v>-</v>
      </c>
      <c r="AJ103" s="1">
        <v>10</v>
      </c>
      <c r="AK103" s="1" t="str">
        <v>-</v>
      </c>
      <c r="AL103" s="12">
        <v>0</v>
      </c>
      <c r="AM103" s="12">
        <v>0</v>
      </c>
      <c r="AN103" s="1" t="str">
        <v>-</v>
      </c>
      <c r="AO103" s="1" t="str">
        <v>-</v>
      </c>
      <c r="AP103" s="1">
        <v>0.5</v>
      </c>
      <c r="AQ103" s="1">
        <v>99</v>
      </c>
      <c r="AR103" s="1">
        <v>2.4</v>
      </c>
      <c r="AS103" s="1">
        <v>454.5</v>
      </c>
      <c r="AT103" s="1" t="str">
        <v>-</v>
      </c>
      <c r="AU103" s="1" t="str">
        <v>-</v>
      </c>
      <c r="AV103" s="1">
        <v>4.8</v>
      </c>
      <c r="AW103" s="1" t="str">
        <v>-</v>
      </c>
      <c r="AX103" s="12">
        <v>0</v>
      </c>
      <c r="AY103" s="12">
        <v>0</v>
      </c>
      <c r="AZ103" s="1">
        <v>0.8</v>
      </c>
      <c r="BA103" s="1">
        <v>101</v>
      </c>
      <c r="BB103" s="1">
        <v>46</v>
      </c>
      <c r="BC103" s="1">
        <v>467.5</v>
      </c>
      <c r="BD103" s="1" t="str">
        <v>-</v>
      </c>
      <c r="BE103" s="1" t="str">
        <v>-</v>
      </c>
      <c r="BF103" s="1">
        <v>9.8000000000000007</v>
      </c>
      <c r="BG103" s="1" t="str">
        <v>-</v>
      </c>
      <c r="BH103" s="12">
        <v>0</v>
      </c>
      <c r="BI103" s="12">
        <v>0</v>
      </c>
      <c r="BJ103" s="1">
        <v>0.5</v>
      </c>
      <c r="BK103" s="1">
        <v>99</v>
      </c>
      <c r="BL103" s="1">
        <v>2.4</v>
      </c>
      <c r="BM103" s="1">
        <v>454.5</v>
      </c>
      <c r="BN103" s="1" t="str">
        <v>-</v>
      </c>
      <c r="BO103" s="1" t="str">
        <v>-</v>
      </c>
      <c r="BP103" s="1" t="str">
        <v>-</v>
      </c>
      <c r="BQ103" s="1" t="str">
        <v>-</v>
      </c>
      <c r="BR103" s="12">
        <v>0</v>
      </c>
      <c r="BS103" s="12">
        <v>0</v>
      </c>
      <c r="BT103" s="1">
        <v>0</v>
      </c>
      <c r="BU103" s="1">
        <v>345</v>
      </c>
      <c r="BV103" s="1">
        <v>530</v>
      </c>
      <c r="BW103" s="1" t="str">
        <v>-</v>
      </c>
      <c r="BX103" s="1">
        <v>0</v>
      </c>
      <c r="BY103" s="1">
        <v>0</v>
      </c>
      <c r="BZ103" s="194">
        <v>0</v>
      </c>
      <c r="CA103" s="194">
        <v>0</v>
      </c>
      <c r="CB103" s="1">
        <v>10.66</v>
      </c>
      <c r="CC103" s="1">
        <v>10.66</v>
      </c>
      <c r="CD103" s="12">
        <v>0</v>
      </c>
      <c r="CE103" s="12">
        <v>0</v>
      </c>
      <c r="CF103" s="161">
        <v>8.8374291115311907E-2</v>
      </c>
      <c r="CG103" s="193">
        <v>0.66844919786096257</v>
      </c>
      <c r="CH103" s="193">
        <v>0.85266030013642569</v>
      </c>
      <c r="CI103" s="192">
        <v>0</v>
      </c>
      <c r="CJ103" s="161">
        <v>0.82336956521739135</v>
      </c>
      <c r="CK103" s="193">
        <v>0.68756875687568753</v>
      </c>
      <c r="CL103" s="193">
        <v>0.8790436005625879</v>
      </c>
    </row>
    <row r="104" spans="1:90">
      <c r="A104" s="261" t="str">
        <v>CROWN</v>
      </c>
      <c r="B104" s="11" t="str">
        <v>Dci 4|1250N</v>
      </c>
      <c r="C104" s="12">
        <v>0</v>
      </c>
      <c r="D104" s="200">
        <v>0</v>
      </c>
      <c r="E104" s="1">
        <v>2</v>
      </c>
      <c r="F104" s="1">
        <v>4</v>
      </c>
      <c r="G104" s="1">
        <v>4</v>
      </c>
      <c r="H104" s="1">
        <v>4</v>
      </c>
      <c r="I104" s="12">
        <v>0</v>
      </c>
      <c r="J104" s="200">
        <v>0</v>
      </c>
      <c r="K104" s="1">
        <v>1250</v>
      </c>
      <c r="L104" s="1">
        <v>1250</v>
      </c>
      <c r="M104" s="1">
        <v>1250</v>
      </c>
      <c r="N104" s="1">
        <v>1250</v>
      </c>
      <c r="O104" s="1">
        <v>1250</v>
      </c>
      <c r="P104" s="12">
        <v>0</v>
      </c>
      <c r="Q104" s="1">
        <v>2500</v>
      </c>
      <c r="R104" s="1">
        <v>2500</v>
      </c>
      <c r="S104" s="12">
        <v>0</v>
      </c>
      <c r="T104" s="200">
        <v>0</v>
      </c>
      <c r="U104" s="1">
        <v>99.23</v>
      </c>
      <c r="V104" s="1" t="str">
        <v>-</v>
      </c>
      <c r="W104" s="12">
        <v>0</v>
      </c>
      <c r="X104" s="200">
        <v>0</v>
      </c>
      <c r="Y104" s="1">
        <v>104</v>
      </c>
      <c r="Z104" s="12">
        <v>0</v>
      </c>
      <c r="AA104" s="200">
        <v>0</v>
      </c>
      <c r="AB104" s="1" t="str">
        <v>-</v>
      </c>
      <c r="AC104" s="1" t="str">
        <v>-</v>
      </c>
      <c r="AD104" s="1">
        <v>1.6</v>
      </c>
      <c r="AE104" s="1">
        <v>183</v>
      </c>
      <c r="AF104" s="1">
        <v>9</v>
      </c>
      <c r="AG104" s="1">
        <v>870</v>
      </c>
      <c r="AH104" s="1" t="str">
        <v>-</v>
      </c>
      <c r="AI104" s="1" t="str">
        <v>-</v>
      </c>
      <c r="AJ104" s="1">
        <v>20.3</v>
      </c>
      <c r="AK104" s="1" t="str">
        <v>-</v>
      </c>
      <c r="AL104" s="12">
        <v>0</v>
      </c>
      <c r="AM104" s="12">
        <v>0</v>
      </c>
      <c r="AN104" s="1" t="str">
        <v>-</v>
      </c>
      <c r="AO104" s="1" t="str">
        <v>-</v>
      </c>
      <c r="AP104" s="1">
        <v>0.9</v>
      </c>
      <c r="AQ104" s="1">
        <v>184</v>
      </c>
      <c r="AR104" s="1">
        <v>4.3</v>
      </c>
      <c r="AS104" s="1">
        <v>840</v>
      </c>
      <c r="AT104" s="1" t="str">
        <v>-</v>
      </c>
      <c r="AU104" s="1" t="str">
        <v>-</v>
      </c>
      <c r="AV104" s="1">
        <v>9.3000000000000007</v>
      </c>
      <c r="AW104" s="1" t="str">
        <v>-</v>
      </c>
      <c r="AX104" s="12">
        <v>0</v>
      </c>
      <c r="AY104" s="12">
        <v>0</v>
      </c>
      <c r="AZ104" s="1">
        <v>1.6</v>
      </c>
      <c r="BA104" s="1">
        <v>183</v>
      </c>
      <c r="BB104" s="1">
        <v>9</v>
      </c>
      <c r="BC104" s="1">
        <v>870</v>
      </c>
      <c r="BD104" s="1" t="str">
        <v>-</v>
      </c>
      <c r="BE104" s="1" t="str">
        <v>-</v>
      </c>
      <c r="BF104" s="1">
        <v>17.100000000000001</v>
      </c>
      <c r="BG104" s="1" t="str">
        <v>-</v>
      </c>
      <c r="BH104" s="12">
        <v>0</v>
      </c>
      <c r="BI104" s="12">
        <v>0</v>
      </c>
      <c r="BJ104" s="1">
        <v>0.9</v>
      </c>
      <c r="BK104" s="1">
        <v>184</v>
      </c>
      <c r="BL104" s="1">
        <v>4.3</v>
      </c>
      <c r="BM104" s="1">
        <v>840</v>
      </c>
      <c r="BN104" s="1" t="str">
        <v>-</v>
      </c>
      <c r="BO104" s="1" t="str">
        <v>-</v>
      </c>
      <c r="BP104" s="1" t="str">
        <v>-</v>
      </c>
      <c r="BQ104" s="1" t="str">
        <v>-</v>
      </c>
      <c r="BR104" s="12">
        <v>0</v>
      </c>
      <c r="BS104" s="12">
        <v>0</v>
      </c>
      <c r="BT104" s="1">
        <v>0</v>
      </c>
      <c r="BU104" s="1">
        <v>628</v>
      </c>
      <c r="BV104" s="1">
        <v>835</v>
      </c>
      <c r="BW104" s="1" t="str">
        <v>-</v>
      </c>
      <c r="BX104" s="1">
        <v>0</v>
      </c>
      <c r="BY104" s="1">
        <v>0</v>
      </c>
      <c r="BZ104" s="194">
        <v>0</v>
      </c>
      <c r="CA104" s="194">
        <v>0</v>
      </c>
      <c r="CB104" s="1">
        <v>13.6</v>
      </c>
      <c r="CC104" s="1">
        <v>13.6</v>
      </c>
      <c r="CD104" s="12">
        <v>0</v>
      </c>
      <c r="CE104" s="12">
        <v>0</v>
      </c>
      <c r="CF104" s="161">
        <v>0.84057971014492749</v>
      </c>
      <c r="CG104" s="193">
        <v>0.7183908045977011</v>
      </c>
      <c r="CH104" s="193">
        <v>0.90975254730713251</v>
      </c>
      <c r="CI104" s="192">
        <v>0</v>
      </c>
      <c r="CJ104" s="161">
        <v>0.84934277047522755</v>
      </c>
      <c r="CK104" s="193">
        <v>0.74404761904761907</v>
      </c>
      <c r="CL104" s="193">
        <v>0.9527439024390244</v>
      </c>
    </row>
    <row r="105" spans="1:90">
      <c r="A105" s="261" t="str">
        <v>CROWN</v>
      </c>
      <c r="B105" s="11" t="str">
        <v>CDi 2|300</v>
      </c>
      <c r="C105" s="12">
        <v>0</v>
      </c>
      <c r="D105" s="200">
        <v>0</v>
      </c>
      <c r="E105" s="1">
        <v>2</v>
      </c>
      <c r="F105" s="1">
        <v>2</v>
      </c>
      <c r="G105" s="1">
        <v>2</v>
      </c>
      <c r="H105" s="1">
        <v>2</v>
      </c>
      <c r="I105" s="12">
        <v>0</v>
      </c>
      <c r="J105" s="200">
        <v>0</v>
      </c>
      <c r="K105" s="1">
        <v>300</v>
      </c>
      <c r="L105" s="1">
        <v>300</v>
      </c>
      <c r="M105" s="1">
        <v>150</v>
      </c>
      <c r="N105" s="1">
        <v>300</v>
      </c>
      <c r="O105" s="1">
        <v>300</v>
      </c>
      <c r="P105" s="12">
        <v>0</v>
      </c>
      <c r="Q105" s="1">
        <v>600</v>
      </c>
      <c r="R105" s="1">
        <v>300</v>
      </c>
      <c r="S105" s="12">
        <v>0</v>
      </c>
      <c r="T105" s="200">
        <v>0</v>
      </c>
      <c r="U105" s="1" t="str">
        <v>-</v>
      </c>
      <c r="V105" s="1" t="str">
        <v>-</v>
      </c>
      <c r="W105" s="12">
        <v>0</v>
      </c>
      <c r="X105" s="200">
        <v>0</v>
      </c>
      <c r="Y105" s="1" t="str">
        <v>-</v>
      </c>
      <c r="Z105" s="12">
        <v>0</v>
      </c>
      <c r="AA105" s="200">
        <v>0</v>
      </c>
      <c r="AB105" s="1" t="str">
        <v>-</v>
      </c>
      <c r="AC105" s="1" t="str">
        <v>-</v>
      </c>
      <c r="AD105" s="1">
        <v>0.62608695652173918</v>
      </c>
      <c r="AE105" s="1">
        <v>73</v>
      </c>
      <c r="AF105" s="1">
        <v>1.4608695652173913</v>
      </c>
      <c r="AG105" s="1">
        <v>172</v>
      </c>
      <c r="AH105" s="1" t="str">
        <v>-</v>
      </c>
      <c r="AI105" s="1" t="str">
        <v>-</v>
      </c>
      <c r="AJ105" s="1" t="str">
        <v>-</v>
      </c>
      <c r="AK105" s="1" t="str">
        <v>-</v>
      </c>
      <c r="AL105" s="12">
        <v>0</v>
      </c>
      <c r="AM105" s="12">
        <v>0</v>
      </c>
      <c r="AN105" s="1" t="str">
        <v>-</v>
      </c>
      <c r="AO105" s="1" t="str">
        <v>-</v>
      </c>
      <c r="AP105" s="1">
        <v>0.4</v>
      </c>
      <c r="AQ105" s="1">
        <v>102</v>
      </c>
      <c r="AR105" s="1">
        <v>0.52</v>
      </c>
      <c r="AS105" s="1">
        <v>193</v>
      </c>
      <c r="AT105" s="1" t="str">
        <v>-</v>
      </c>
      <c r="AU105" s="1" t="str">
        <v>-</v>
      </c>
      <c r="AV105" s="1" t="str">
        <v>-</v>
      </c>
      <c r="AW105" s="1" t="str">
        <v>-</v>
      </c>
      <c r="AX105" s="12">
        <v>0</v>
      </c>
      <c r="AY105" s="12">
        <v>0</v>
      </c>
      <c r="AZ105" s="1">
        <v>0.62608695652173918</v>
      </c>
      <c r="BA105" s="1">
        <v>73</v>
      </c>
      <c r="BB105" s="1">
        <v>1.4608695652173913</v>
      </c>
      <c r="BC105" s="1">
        <v>172</v>
      </c>
      <c r="BD105" s="1" t="str">
        <v>-</v>
      </c>
      <c r="BE105" s="1" t="str">
        <v>-</v>
      </c>
      <c r="BF105" s="1" t="str">
        <v>-</v>
      </c>
      <c r="BG105" s="1" t="str">
        <v>-</v>
      </c>
      <c r="BH105" s="12">
        <v>0</v>
      </c>
      <c r="BI105" s="12">
        <v>0</v>
      </c>
      <c r="BJ105" s="1">
        <v>0.4</v>
      </c>
      <c r="BK105" s="1">
        <v>102</v>
      </c>
      <c r="BL105" s="1">
        <v>0.52</v>
      </c>
      <c r="BM105" s="1">
        <v>193</v>
      </c>
      <c r="BN105" s="1" t="str">
        <v>-</v>
      </c>
      <c r="BO105" s="1" t="str">
        <v>-</v>
      </c>
      <c r="BP105" s="1" t="str">
        <v>-</v>
      </c>
      <c r="BQ105" s="1" t="str">
        <v>-</v>
      </c>
      <c r="BR105" s="12">
        <v>0</v>
      </c>
      <c r="BS105" s="12">
        <v>0</v>
      </c>
      <c r="BT105" s="1">
        <v>0</v>
      </c>
      <c r="BU105" s="1">
        <v>347</v>
      </c>
      <c r="BV105" s="1">
        <v>403</v>
      </c>
      <c r="BW105" s="1" t="str">
        <v>-</v>
      </c>
      <c r="BX105" s="1">
        <v>0</v>
      </c>
      <c r="BY105" s="1">
        <v>0</v>
      </c>
      <c r="BZ105" s="194">
        <v>0</v>
      </c>
      <c r="CA105" s="194">
        <v>0</v>
      </c>
      <c r="CB105" s="1">
        <v>6.6</v>
      </c>
      <c r="CC105" s="1">
        <v>6.6</v>
      </c>
      <c r="CD105" s="12">
        <v>0</v>
      </c>
      <c r="CE105" s="12">
        <v>0</v>
      </c>
      <c r="CF105" s="161">
        <v>1.0238095238095237</v>
      </c>
      <c r="CG105" s="193">
        <v>0.43604651162790697</v>
      </c>
      <c r="CH105" s="193">
        <v>0.75757575757575757</v>
      </c>
      <c r="CI105" s="192">
        <v>0</v>
      </c>
      <c r="CJ105" s="161">
        <v>1.6137123745819397</v>
      </c>
      <c r="CK105" s="193">
        <v>0.38860103626943004</v>
      </c>
      <c r="CL105" s="193">
        <v>0.82417582417582413</v>
      </c>
    </row>
    <row r="106" spans="1:90">
      <c r="A106" s="261" t="str">
        <v>CROWN</v>
      </c>
      <c r="B106" s="11" t="str">
        <v>CDi 4|300</v>
      </c>
      <c r="C106" s="12">
        <v>0</v>
      </c>
      <c r="D106" s="200">
        <v>0</v>
      </c>
      <c r="E106" s="1">
        <v>2</v>
      </c>
      <c r="F106" s="1">
        <v>4</v>
      </c>
      <c r="G106" s="1">
        <v>4</v>
      </c>
      <c r="H106" s="1">
        <v>4</v>
      </c>
      <c r="I106" s="12">
        <v>0</v>
      </c>
      <c r="J106" s="200">
        <v>0</v>
      </c>
      <c r="K106" s="1">
        <v>300</v>
      </c>
      <c r="L106" s="1">
        <v>300</v>
      </c>
      <c r="M106" s="1">
        <v>150</v>
      </c>
      <c r="N106" s="1">
        <v>300</v>
      </c>
      <c r="O106" s="1">
        <v>300</v>
      </c>
      <c r="P106" s="12">
        <v>0</v>
      </c>
      <c r="Q106" s="1">
        <v>600</v>
      </c>
      <c r="R106" s="1">
        <v>300</v>
      </c>
      <c r="S106" s="12">
        <v>0</v>
      </c>
      <c r="T106" s="200">
        <v>0</v>
      </c>
      <c r="U106" s="1" t="str">
        <v>-</v>
      </c>
      <c r="V106" s="1" t="str">
        <v>-</v>
      </c>
      <c r="W106" s="12">
        <v>0</v>
      </c>
      <c r="X106" s="200">
        <v>0</v>
      </c>
      <c r="Y106" s="1" t="str">
        <v>-</v>
      </c>
      <c r="Z106" s="12">
        <v>0</v>
      </c>
      <c r="AA106" s="200">
        <v>0</v>
      </c>
      <c r="AB106" s="1" t="str">
        <v>-</v>
      </c>
      <c r="AC106" s="1" t="str">
        <v>-</v>
      </c>
      <c r="AD106" s="1">
        <v>0.93913043478260871</v>
      </c>
      <c r="AE106" s="1">
        <v>110</v>
      </c>
      <c r="AF106" s="1">
        <v>2.7130434782608694</v>
      </c>
      <c r="AG106" s="1">
        <v>310</v>
      </c>
      <c r="AH106" s="1" t="str">
        <v>-</v>
      </c>
      <c r="AI106" s="1" t="str">
        <v>-</v>
      </c>
      <c r="AJ106" s="1" t="str">
        <v>-</v>
      </c>
      <c r="AK106" s="1" t="str">
        <v>-</v>
      </c>
      <c r="AL106" s="12">
        <v>0</v>
      </c>
      <c r="AM106" s="12">
        <v>0</v>
      </c>
      <c r="AN106" s="1" t="str">
        <v>-</v>
      </c>
      <c r="AO106" s="1" t="str">
        <v>-</v>
      </c>
      <c r="AP106" s="1">
        <v>0.5</v>
      </c>
      <c r="AQ106" s="1">
        <v>125</v>
      </c>
      <c r="AR106" s="1">
        <v>1.4</v>
      </c>
      <c r="AS106" s="1">
        <v>323</v>
      </c>
      <c r="AT106" s="1" t="str">
        <v>-</v>
      </c>
      <c r="AU106" s="1" t="str">
        <v>-</v>
      </c>
      <c r="AV106" s="1" t="str">
        <v>-</v>
      </c>
      <c r="AW106" s="1" t="str">
        <v>-</v>
      </c>
      <c r="AX106" s="12">
        <v>0</v>
      </c>
      <c r="AY106" s="12">
        <v>0</v>
      </c>
      <c r="AZ106" s="1">
        <v>0.93913043478260871</v>
      </c>
      <c r="BA106" s="1">
        <v>110</v>
      </c>
      <c r="BB106" s="1">
        <v>2.7130434782608694</v>
      </c>
      <c r="BC106" s="1">
        <v>310</v>
      </c>
      <c r="BD106" s="1" t="str">
        <v>-</v>
      </c>
      <c r="BE106" s="1" t="str">
        <v>-</v>
      </c>
      <c r="BF106" s="1" t="str">
        <v>-</v>
      </c>
      <c r="BG106" s="1" t="str">
        <v>-</v>
      </c>
      <c r="BH106" s="12">
        <v>0</v>
      </c>
      <c r="BI106" s="12">
        <v>0</v>
      </c>
      <c r="BJ106" s="1">
        <v>0.5</v>
      </c>
      <c r="BK106" s="1">
        <v>125</v>
      </c>
      <c r="BL106" s="1">
        <v>1.4</v>
      </c>
      <c r="BM106" s="1">
        <v>323</v>
      </c>
      <c r="BN106" s="1" t="str">
        <v>-</v>
      </c>
      <c r="BO106" s="1" t="str">
        <v>-</v>
      </c>
      <c r="BP106" s="1" t="str">
        <v>-</v>
      </c>
      <c r="BQ106" s="1" t="str">
        <v>-</v>
      </c>
      <c r="BR106" s="12">
        <v>0</v>
      </c>
      <c r="BS106" s="12">
        <v>0</v>
      </c>
      <c r="BT106" s="1">
        <v>0</v>
      </c>
      <c r="BU106" s="1">
        <v>428</v>
      </c>
      <c r="BV106" s="1">
        <v>591</v>
      </c>
      <c r="BW106" s="1" t="str">
        <v>-</v>
      </c>
      <c r="BX106" s="1">
        <v>0</v>
      </c>
      <c r="BY106" s="1">
        <v>0</v>
      </c>
      <c r="BZ106" s="194">
        <v>0</v>
      </c>
      <c r="CA106" s="194">
        <v>0</v>
      </c>
      <c r="CB106" s="1">
        <v>7.4</v>
      </c>
      <c r="CC106" s="1">
        <v>7.4</v>
      </c>
      <c r="CD106" s="12">
        <v>0</v>
      </c>
      <c r="CE106" s="12">
        <v>0</v>
      </c>
      <c r="CF106" s="161">
        <v>0.99358974358974361</v>
      </c>
      <c r="CG106" s="193">
        <v>0.4838709677419355</v>
      </c>
      <c r="CH106" s="193">
        <v>0.75</v>
      </c>
      <c r="CI106" s="192">
        <v>0</v>
      </c>
      <c r="CJ106" s="161">
        <v>1.0031055900621118</v>
      </c>
      <c r="CK106" s="193">
        <v>0.46439628482972134</v>
      </c>
      <c r="CL106" s="193">
        <v>0.75757575757575757</v>
      </c>
    </row>
    <row r="107" spans="1:90">
      <c r="A107" s="261" t="str">
        <v>CROWN</v>
      </c>
      <c r="B107" s="11" t="str">
        <v>CDi 2|600</v>
      </c>
      <c r="C107" s="12">
        <v>0</v>
      </c>
      <c r="D107" s="200">
        <v>0</v>
      </c>
      <c r="E107" s="1">
        <v>2</v>
      </c>
      <c r="F107" s="1">
        <v>2</v>
      </c>
      <c r="G107" s="1">
        <v>2</v>
      </c>
      <c r="H107" s="1">
        <v>2</v>
      </c>
      <c r="I107" s="12">
        <v>0</v>
      </c>
      <c r="J107" s="200">
        <v>0</v>
      </c>
      <c r="K107" s="1">
        <v>600</v>
      </c>
      <c r="L107" s="1">
        <v>600</v>
      </c>
      <c r="M107" s="1">
        <v>300</v>
      </c>
      <c r="N107" s="1">
        <v>600</v>
      </c>
      <c r="O107" s="1">
        <v>600</v>
      </c>
      <c r="P107" s="12">
        <v>0</v>
      </c>
      <c r="Q107" s="1">
        <v>1200</v>
      </c>
      <c r="R107" s="1">
        <v>600</v>
      </c>
      <c r="S107" s="12">
        <v>0</v>
      </c>
      <c r="T107" s="200">
        <v>0</v>
      </c>
      <c r="U107" s="1" t="str">
        <v>-</v>
      </c>
      <c r="V107" s="1" t="str">
        <v>-</v>
      </c>
      <c r="W107" s="12">
        <v>0</v>
      </c>
      <c r="X107" s="200">
        <v>0</v>
      </c>
      <c r="Y107" s="1" t="str">
        <v>-</v>
      </c>
      <c r="Z107" s="12">
        <v>0</v>
      </c>
      <c r="AA107" s="200">
        <v>0</v>
      </c>
      <c r="AB107" s="1" t="str">
        <v>-</v>
      </c>
      <c r="AC107" s="1" t="str">
        <v>-</v>
      </c>
      <c r="AD107" s="1">
        <v>0.62608695652173918</v>
      </c>
      <c r="AE107" s="1">
        <v>69</v>
      </c>
      <c r="AF107" s="1">
        <v>2.2956521739130435</v>
      </c>
      <c r="AG107" s="1">
        <v>269</v>
      </c>
      <c r="AH107" s="1" t="str">
        <v>-</v>
      </c>
      <c r="AI107" s="1" t="str">
        <v>-</v>
      </c>
      <c r="AJ107" s="1" t="str">
        <v>-</v>
      </c>
      <c r="AK107" s="1" t="str">
        <v>-</v>
      </c>
      <c r="AL107" s="12">
        <v>0</v>
      </c>
      <c r="AM107" s="12">
        <v>0</v>
      </c>
      <c r="AN107" s="1" t="str">
        <v>-</v>
      </c>
      <c r="AO107" s="1" t="str">
        <v>-</v>
      </c>
      <c r="AP107" s="1">
        <v>0.4</v>
      </c>
      <c r="AQ107" s="1">
        <v>91</v>
      </c>
      <c r="AR107" s="1">
        <v>0.9</v>
      </c>
      <c r="AS107" s="1">
        <v>274</v>
      </c>
      <c r="AT107" s="1" t="str">
        <v>-</v>
      </c>
      <c r="AU107" s="1" t="str">
        <v>-</v>
      </c>
      <c r="AV107" s="1" t="str">
        <v>-</v>
      </c>
      <c r="AW107" s="1" t="str">
        <v>-</v>
      </c>
      <c r="AX107" s="12">
        <v>0</v>
      </c>
      <c r="AY107" s="12">
        <v>0</v>
      </c>
      <c r="AZ107" s="1">
        <v>0.62608695652173918</v>
      </c>
      <c r="BA107" s="1">
        <v>69</v>
      </c>
      <c r="BB107" s="1">
        <v>2.2956521739130435</v>
      </c>
      <c r="BC107" s="1">
        <v>269</v>
      </c>
      <c r="BD107" s="1" t="str">
        <v>-</v>
      </c>
      <c r="BE107" s="1" t="str">
        <v>-</v>
      </c>
      <c r="BF107" s="1" t="str">
        <v>-</v>
      </c>
      <c r="BG107" s="1" t="str">
        <v>-</v>
      </c>
      <c r="BH107" s="12">
        <v>0</v>
      </c>
      <c r="BI107" s="12">
        <v>0</v>
      </c>
      <c r="BJ107" s="1">
        <v>0.4</v>
      </c>
      <c r="BK107" s="1">
        <v>91</v>
      </c>
      <c r="BL107" s="1">
        <v>0.9</v>
      </c>
      <c r="BM107" s="1">
        <v>274</v>
      </c>
      <c r="BN107" s="1" t="str">
        <v>-</v>
      </c>
      <c r="BO107" s="1" t="str">
        <v>-</v>
      </c>
      <c r="BP107" s="1" t="str">
        <v>-</v>
      </c>
      <c r="BQ107" s="1" t="str">
        <v>-</v>
      </c>
      <c r="BR107" s="12">
        <v>0</v>
      </c>
      <c r="BS107" s="12">
        <v>0</v>
      </c>
      <c r="BT107" s="1">
        <v>0</v>
      </c>
      <c r="BU107" s="1">
        <v>312</v>
      </c>
      <c r="BV107" s="1">
        <v>443</v>
      </c>
      <c r="BW107" s="1" t="str">
        <v>-</v>
      </c>
      <c r="BX107" s="1">
        <v>0</v>
      </c>
      <c r="BY107" s="1">
        <v>0</v>
      </c>
      <c r="BZ107" s="194">
        <v>0</v>
      </c>
      <c r="CA107" s="194">
        <v>0</v>
      </c>
      <c r="CB107" s="1">
        <v>6.6</v>
      </c>
      <c r="CC107" s="1">
        <v>6.6</v>
      </c>
      <c r="CD107" s="12">
        <v>0</v>
      </c>
      <c r="CE107" s="12">
        <v>0</v>
      </c>
      <c r="CF107" s="161">
        <v>1.018939393939394</v>
      </c>
      <c r="CG107" s="193">
        <v>0.55762081784386619</v>
      </c>
      <c r="CH107" s="193">
        <v>0.75</v>
      </c>
      <c r="CI107" s="192">
        <v>0</v>
      </c>
      <c r="CJ107" s="161">
        <v>1.3236714975845412</v>
      </c>
      <c r="CK107" s="193">
        <v>0.54744525547445255</v>
      </c>
      <c r="CL107" s="193">
        <v>0.81967213114754101</v>
      </c>
    </row>
    <row r="108" spans="1:90">
      <c r="A108" s="261" t="str">
        <v>CROWN</v>
      </c>
      <c r="B108" s="11" t="str">
        <v>CDi 4|600</v>
      </c>
      <c r="C108" s="12">
        <v>0</v>
      </c>
      <c r="D108" s="200">
        <v>0</v>
      </c>
      <c r="E108" s="1">
        <v>2</v>
      </c>
      <c r="F108" s="1">
        <v>4</v>
      </c>
      <c r="G108" s="1">
        <v>4</v>
      </c>
      <c r="H108" s="1">
        <v>4</v>
      </c>
      <c r="I108" s="12">
        <v>0</v>
      </c>
      <c r="J108" s="200">
        <v>0</v>
      </c>
      <c r="K108" s="1">
        <v>600</v>
      </c>
      <c r="L108" s="1">
        <v>600</v>
      </c>
      <c r="M108" s="1">
        <v>300</v>
      </c>
      <c r="N108" s="1">
        <v>600</v>
      </c>
      <c r="O108" s="1">
        <v>600</v>
      </c>
      <c r="P108" s="12">
        <v>0</v>
      </c>
      <c r="Q108" s="1">
        <v>1200</v>
      </c>
      <c r="R108" s="1">
        <v>600</v>
      </c>
      <c r="S108" s="12">
        <v>0</v>
      </c>
      <c r="T108" s="200">
        <v>0</v>
      </c>
      <c r="U108" s="1" t="str">
        <v>-</v>
      </c>
      <c r="V108" s="1" t="str">
        <v>-</v>
      </c>
      <c r="W108" s="12">
        <v>0</v>
      </c>
      <c r="X108" s="200">
        <v>0</v>
      </c>
      <c r="Y108" s="1" t="str">
        <v>-</v>
      </c>
      <c r="Z108" s="12">
        <v>0</v>
      </c>
      <c r="AA108" s="200">
        <v>0</v>
      </c>
      <c r="AB108" s="1" t="str">
        <v>-</v>
      </c>
      <c r="AC108" s="1" t="str">
        <v>-</v>
      </c>
      <c r="AD108" s="1">
        <v>0.93913043478260871</v>
      </c>
      <c r="AE108" s="1">
        <v>108</v>
      </c>
      <c r="AF108" s="1">
        <v>4.6956521739130439</v>
      </c>
      <c r="AG108" s="1">
        <v>474</v>
      </c>
      <c r="AH108" s="1" t="str">
        <v>-</v>
      </c>
      <c r="AI108" s="1" t="str">
        <v>-</v>
      </c>
      <c r="AJ108" s="1" t="str">
        <v>-</v>
      </c>
      <c r="AK108" s="1" t="str">
        <v>-</v>
      </c>
      <c r="AL108" s="12">
        <v>0</v>
      </c>
      <c r="AM108" s="12">
        <v>0</v>
      </c>
      <c r="AN108" s="1" t="str">
        <v>-</v>
      </c>
      <c r="AO108" s="1" t="str">
        <v>-</v>
      </c>
      <c r="AP108" s="1">
        <v>0.6</v>
      </c>
      <c r="AQ108" s="1">
        <v>106</v>
      </c>
      <c r="AR108" s="1">
        <v>2</v>
      </c>
      <c r="AS108" s="1">
        <v>491</v>
      </c>
      <c r="AT108" s="1" t="str">
        <v>-</v>
      </c>
      <c r="AU108" s="1" t="str">
        <v>-</v>
      </c>
      <c r="AV108" s="1" t="str">
        <v>-</v>
      </c>
      <c r="AW108" s="1" t="str">
        <v>-</v>
      </c>
      <c r="AX108" s="12">
        <v>0</v>
      </c>
      <c r="AY108" s="12">
        <v>0</v>
      </c>
      <c r="AZ108" s="1">
        <v>0.93913043478260871</v>
      </c>
      <c r="BA108" s="1">
        <v>108</v>
      </c>
      <c r="BB108" s="1">
        <v>4.6956521739130439</v>
      </c>
      <c r="BC108" s="1">
        <v>474</v>
      </c>
      <c r="BD108" s="1" t="str">
        <v>-</v>
      </c>
      <c r="BE108" s="1" t="str">
        <v>-</v>
      </c>
      <c r="BF108" s="1" t="str">
        <v>-</v>
      </c>
      <c r="BG108" s="1" t="str">
        <v>-</v>
      </c>
      <c r="BH108" s="12">
        <v>0</v>
      </c>
      <c r="BI108" s="12">
        <v>0</v>
      </c>
      <c r="BJ108" s="1">
        <v>0.6</v>
      </c>
      <c r="BK108" s="1">
        <v>106</v>
      </c>
      <c r="BL108" s="1">
        <v>2</v>
      </c>
      <c r="BM108" s="1">
        <v>491</v>
      </c>
      <c r="BN108" s="1" t="str">
        <v>-</v>
      </c>
      <c r="BO108" s="1" t="str">
        <v>-</v>
      </c>
      <c r="BP108" s="1" t="str">
        <v>-</v>
      </c>
      <c r="BQ108" s="1" t="str">
        <v>-</v>
      </c>
      <c r="BR108" s="12">
        <v>0</v>
      </c>
      <c r="BS108" s="12">
        <v>0</v>
      </c>
      <c r="BT108" s="1">
        <v>0</v>
      </c>
      <c r="BU108" s="1">
        <v>361</v>
      </c>
      <c r="BV108" s="1">
        <v>652</v>
      </c>
      <c r="BW108" s="1" t="str">
        <v>-</v>
      </c>
      <c r="BX108" s="1">
        <v>0</v>
      </c>
      <c r="BY108" s="1">
        <v>0</v>
      </c>
      <c r="BZ108" s="194">
        <v>0</v>
      </c>
      <c r="CA108" s="194">
        <v>0</v>
      </c>
      <c r="CB108" s="1">
        <v>7.4</v>
      </c>
      <c r="CC108" s="1">
        <v>7.4</v>
      </c>
      <c r="CD108" s="12">
        <v>0</v>
      </c>
      <c r="CE108" s="12">
        <v>0</v>
      </c>
      <c r="CF108" s="161">
        <v>0.87777777777777777</v>
      </c>
      <c r="CG108" s="193">
        <v>0.63291139240506333</v>
      </c>
      <c r="CH108" s="193">
        <v>0.81967213114754101</v>
      </c>
      <c r="CI108" s="192">
        <v>0</v>
      </c>
      <c r="CJ108" s="161">
        <v>1.067391304347826</v>
      </c>
      <c r="CK108" s="193">
        <v>0.61099796334012224</v>
      </c>
      <c r="CL108" s="193">
        <v>0.77922077922077926</v>
      </c>
    </row>
    <row r="109" spans="1:90">
      <c r="A109" s="261" t="str">
        <v>CROWN</v>
      </c>
      <c r="B109" s="11" t="str">
        <v>CDi 2|1200</v>
      </c>
      <c r="C109" s="12">
        <v>0</v>
      </c>
      <c r="D109" s="200">
        <v>0</v>
      </c>
      <c r="E109" s="1">
        <v>2</v>
      </c>
      <c r="F109" s="1">
        <v>2</v>
      </c>
      <c r="G109" s="1">
        <v>2</v>
      </c>
      <c r="H109" s="1">
        <v>2</v>
      </c>
      <c r="I109" s="12">
        <v>0</v>
      </c>
      <c r="J109" s="200">
        <v>0</v>
      </c>
      <c r="K109" s="1">
        <v>1200</v>
      </c>
      <c r="L109" s="1">
        <v>1200</v>
      </c>
      <c r="M109" s="1">
        <v>850</v>
      </c>
      <c r="N109" s="1">
        <v>1200</v>
      </c>
      <c r="O109" s="1">
        <v>1200</v>
      </c>
      <c r="P109" s="12">
        <v>0</v>
      </c>
      <c r="Q109" s="1">
        <v>2400</v>
      </c>
      <c r="R109" s="1">
        <v>1200</v>
      </c>
      <c r="S109" s="12">
        <v>0</v>
      </c>
      <c r="T109" s="200">
        <v>0</v>
      </c>
      <c r="U109" s="1" t="str">
        <v>-</v>
      </c>
      <c r="V109" s="1" t="str">
        <v>-</v>
      </c>
      <c r="W109" s="12">
        <v>0</v>
      </c>
      <c r="X109" s="200">
        <v>0</v>
      </c>
      <c r="Y109" s="1" t="str">
        <v>-</v>
      </c>
      <c r="Z109" s="12">
        <v>0</v>
      </c>
      <c r="AA109" s="200">
        <v>0</v>
      </c>
      <c r="AB109" s="1" t="str">
        <v>-</v>
      </c>
      <c r="AC109" s="1" t="str">
        <v>-</v>
      </c>
      <c r="AD109" s="1">
        <v>0.62608695652173918</v>
      </c>
      <c r="AE109" s="1">
        <v>68</v>
      </c>
      <c r="AF109" s="1">
        <v>4.1739130434782608</v>
      </c>
      <c r="AG109" s="1">
        <v>445</v>
      </c>
      <c r="AH109" s="1" t="str">
        <v>-</v>
      </c>
      <c r="AI109" s="1" t="str">
        <v>-</v>
      </c>
      <c r="AJ109" s="1" t="str">
        <v>-</v>
      </c>
      <c r="AK109" s="1" t="str">
        <v>-</v>
      </c>
      <c r="AL109" s="12">
        <v>0</v>
      </c>
      <c r="AM109" s="12">
        <v>0</v>
      </c>
      <c r="AN109" s="1" t="str">
        <v>-</v>
      </c>
      <c r="AO109" s="1" t="str">
        <v>-</v>
      </c>
      <c r="AP109" s="1">
        <v>0.4</v>
      </c>
      <c r="AQ109" s="1">
        <v>65</v>
      </c>
      <c r="AR109" s="1">
        <v>2.1</v>
      </c>
      <c r="AS109" s="1">
        <v>435</v>
      </c>
      <c r="AT109" s="1" t="str">
        <v>-</v>
      </c>
      <c r="AU109" s="1" t="str">
        <v>-</v>
      </c>
      <c r="AV109" s="1" t="str">
        <v>-</v>
      </c>
      <c r="AW109" s="1" t="str">
        <v>-</v>
      </c>
      <c r="AX109" s="12">
        <v>0</v>
      </c>
      <c r="AY109" s="12">
        <v>0</v>
      </c>
      <c r="AZ109" s="1">
        <v>0.62608695652173918</v>
      </c>
      <c r="BA109" s="1">
        <v>68</v>
      </c>
      <c r="BB109" s="1">
        <v>4.1739130434782608</v>
      </c>
      <c r="BC109" s="1">
        <v>445</v>
      </c>
      <c r="BD109" s="1" t="str">
        <v>-</v>
      </c>
      <c r="BE109" s="1" t="str">
        <v>-</v>
      </c>
      <c r="BF109" s="1" t="str">
        <v>-</v>
      </c>
      <c r="BG109" s="1" t="str">
        <v>-</v>
      </c>
      <c r="BH109" s="12">
        <v>0</v>
      </c>
      <c r="BI109" s="12">
        <v>0</v>
      </c>
      <c r="BJ109" s="1">
        <v>0.4</v>
      </c>
      <c r="BK109" s="1">
        <v>65</v>
      </c>
      <c r="BL109" s="1">
        <v>2.1</v>
      </c>
      <c r="BM109" s="1">
        <v>435</v>
      </c>
      <c r="BN109" s="1" t="str">
        <v>-</v>
      </c>
      <c r="BO109" s="1" t="str">
        <v>-</v>
      </c>
      <c r="BP109" s="1" t="str">
        <v>-</v>
      </c>
      <c r="BQ109" s="1" t="str">
        <v>-</v>
      </c>
      <c r="BR109" s="12">
        <v>0</v>
      </c>
      <c r="BS109" s="12">
        <v>0</v>
      </c>
      <c r="BT109" s="1">
        <v>0</v>
      </c>
      <c r="BU109" s="1">
        <v>231</v>
      </c>
      <c r="BV109" s="1">
        <v>493</v>
      </c>
      <c r="BW109" s="1" t="str">
        <v>-</v>
      </c>
      <c r="BX109" s="1">
        <v>0</v>
      </c>
      <c r="BY109" s="1">
        <v>0</v>
      </c>
      <c r="BZ109" s="194">
        <v>0</v>
      </c>
      <c r="CA109" s="194">
        <v>0</v>
      </c>
      <c r="CB109" s="1">
        <v>7.8</v>
      </c>
      <c r="CC109" s="1">
        <v>7.8</v>
      </c>
      <c r="CD109" s="12">
        <v>0</v>
      </c>
      <c r="CE109" s="12">
        <v>0</v>
      </c>
      <c r="CF109" s="161">
        <v>0.92708333333333337</v>
      </c>
      <c r="CG109" s="193">
        <v>0.6741573033707865</v>
      </c>
      <c r="CH109" s="193">
        <v>0.79575596816976124</v>
      </c>
      <c r="CI109" s="192">
        <v>0</v>
      </c>
      <c r="CJ109" s="161">
        <v>0.90062111801242239</v>
      </c>
      <c r="CK109" s="193">
        <v>0.68965517241379315</v>
      </c>
      <c r="CL109" s="193">
        <v>0.81081081081081086</v>
      </c>
    </row>
    <row r="110" spans="1:90">
      <c r="A110" s="261" t="str">
        <v>CROWN</v>
      </c>
      <c r="B110" s="11" t="str">
        <v>CDi 4|1200</v>
      </c>
      <c r="C110" s="12">
        <v>0</v>
      </c>
      <c r="D110" s="200">
        <v>0</v>
      </c>
      <c r="E110" s="1">
        <v>2</v>
      </c>
      <c r="F110" s="1">
        <v>4</v>
      </c>
      <c r="G110" s="1">
        <v>4</v>
      </c>
      <c r="H110" s="1">
        <v>4</v>
      </c>
      <c r="I110" s="12">
        <v>0</v>
      </c>
      <c r="J110" s="200">
        <v>0</v>
      </c>
      <c r="K110" s="1">
        <v>1200</v>
      </c>
      <c r="L110" s="1">
        <v>1200</v>
      </c>
      <c r="M110" s="1">
        <v>850</v>
      </c>
      <c r="N110" s="1">
        <v>1200</v>
      </c>
      <c r="O110" s="1">
        <v>1200</v>
      </c>
      <c r="P110" s="12">
        <v>0</v>
      </c>
      <c r="Q110" s="1">
        <v>2400</v>
      </c>
      <c r="R110" s="1">
        <v>1200</v>
      </c>
      <c r="S110" s="12">
        <v>0</v>
      </c>
      <c r="T110" s="200">
        <v>0</v>
      </c>
      <c r="U110" s="1" t="str">
        <v>-</v>
      </c>
      <c r="V110" s="1" t="str">
        <v>-</v>
      </c>
      <c r="W110" s="12">
        <v>0</v>
      </c>
      <c r="X110" s="200">
        <v>0</v>
      </c>
      <c r="Y110" s="1" t="str">
        <v>-</v>
      </c>
      <c r="Z110" s="12">
        <v>0</v>
      </c>
      <c r="AA110" s="200">
        <v>0</v>
      </c>
      <c r="AB110" s="1" t="str">
        <v>-</v>
      </c>
      <c r="AC110" s="1" t="str">
        <v>-</v>
      </c>
      <c r="AD110" s="1">
        <v>0.41739130434782606</v>
      </c>
      <c r="AE110" s="1">
        <v>37</v>
      </c>
      <c r="AF110" s="1">
        <v>7.9304347826086961</v>
      </c>
      <c r="AG110" s="1">
        <v>862</v>
      </c>
      <c r="AH110" s="1" t="str">
        <v>-</v>
      </c>
      <c r="AI110" s="1" t="str">
        <v>-</v>
      </c>
      <c r="AJ110" s="1" t="str">
        <v>-</v>
      </c>
      <c r="AK110" s="1" t="str">
        <v>-</v>
      </c>
      <c r="AL110" s="12">
        <v>0</v>
      </c>
      <c r="AM110" s="12">
        <v>0</v>
      </c>
      <c r="AN110" s="1" t="str">
        <v>-</v>
      </c>
      <c r="AO110" s="1" t="str">
        <v>-</v>
      </c>
      <c r="AP110" s="1">
        <v>0.6</v>
      </c>
      <c r="AQ110" s="1">
        <v>105</v>
      </c>
      <c r="AR110" s="1">
        <v>4.0999999999999996</v>
      </c>
      <c r="AS110" s="1">
        <v>857</v>
      </c>
      <c r="AT110" s="1" t="str">
        <v>-</v>
      </c>
      <c r="AU110" s="1" t="str">
        <v>-</v>
      </c>
      <c r="AV110" s="1" t="str">
        <v>-</v>
      </c>
      <c r="AW110" s="1" t="str">
        <v>-</v>
      </c>
      <c r="AX110" s="12">
        <v>0</v>
      </c>
      <c r="AY110" s="12">
        <v>0</v>
      </c>
      <c r="AZ110" s="1">
        <v>0.41739130434782606</v>
      </c>
      <c r="BA110" s="1">
        <v>37</v>
      </c>
      <c r="BB110" s="1">
        <v>7.9304347826086961</v>
      </c>
      <c r="BC110" s="1">
        <v>862</v>
      </c>
      <c r="BD110" s="1" t="str">
        <v>-</v>
      </c>
      <c r="BE110" s="1" t="str">
        <v>-</v>
      </c>
      <c r="BF110" s="1" t="str">
        <v>-</v>
      </c>
      <c r="BG110" s="1" t="str">
        <v>-</v>
      </c>
      <c r="BH110" s="12">
        <v>0</v>
      </c>
      <c r="BI110" s="12">
        <v>0</v>
      </c>
      <c r="BJ110" s="1">
        <v>0.6</v>
      </c>
      <c r="BK110" s="1">
        <v>105</v>
      </c>
      <c r="BL110" s="1">
        <v>4.0999999999999996</v>
      </c>
      <c r="BM110" s="1">
        <v>857</v>
      </c>
      <c r="BN110" s="1" t="str">
        <v>-</v>
      </c>
      <c r="BO110" s="1" t="str">
        <v>-</v>
      </c>
      <c r="BP110" s="1" t="str">
        <v>-</v>
      </c>
      <c r="BQ110" s="1" t="str">
        <v>-</v>
      </c>
      <c r="BR110" s="12">
        <v>0</v>
      </c>
      <c r="BS110" s="12">
        <v>0</v>
      </c>
      <c r="BT110" s="1">
        <v>0</v>
      </c>
      <c r="BU110" s="1">
        <v>358</v>
      </c>
      <c r="BV110" s="1">
        <v>878</v>
      </c>
      <c r="BW110" s="1" t="str">
        <v>-</v>
      </c>
      <c r="BX110" s="1">
        <v>0</v>
      </c>
      <c r="BY110" s="1">
        <v>0</v>
      </c>
      <c r="BZ110" s="194">
        <v>0</v>
      </c>
      <c r="CA110" s="194">
        <v>0</v>
      </c>
      <c r="CB110" s="1">
        <v>9.1999999999999993</v>
      </c>
      <c r="CC110" s="1">
        <v>9.1999999999999993</v>
      </c>
      <c r="CD110" s="12">
        <v>0</v>
      </c>
      <c r="CE110" s="12">
        <v>0</v>
      </c>
      <c r="CF110" s="161">
        <v>0.94517543859649122</v>
      </c>
      <c r="CG110" s="193">
        <v>0.69605568445475641</v>
      </c>
      <c r="CH110" s="193">
        <v>0.72727272727272729</v>
      </c>
      <c r="CI110" s="192">
        <v>0</v>
      </c>
      <c r="CJ110" s="161">
        <v>0.90880169671261946</v>
      </c>
      <c r="CK110" s="193">
        <v>0.7001166861143524</v>
      </c>
      <c r="CL110" s="193">
        <v>0.7978723404255319</v>
      </c>
    </row>
    <row r="111" spans="1:90">
      <c r="A111" s="261" t="str">
        <v>CROWN</v>
      </c>
      <c r="B111" s="11" t="str">
        <v>XLC 2500</v>
      </c>
      <c r="C111" s="12">
        <v>0</v>
      </c>
      <c r="D111" s="200">
        <v>0</v>
      </c>
      <c r="E111" s="1">
        <v>2</v>
      </c>
      <c r="F111" s="1">
        <v>2</v>
      </c>
      <c r="G111" s="1" t="str">
        <v>-</v>
      </c>
      <c r="H111" s="1" t="str">
        <v>-</v>
      </c>
      <c r="I111" s="12">
        <v>0</v>
      </c>
      <c r="J111" s="200">
        <v>0</v>
      </c>
      <c r="K111" s="1">
        <v>300</v>
      </c>
      <c r="L111" s="1">
        <v>500</v>
      </c>
      <c r="M111" s="1">
        <v>775</v>
      </c>
      <c r="N111" s="1" t="str">
        <v>-</v>
      </c>
      <c r="O111" s="1" t="str">
        <v>-</v>
      </c>
      <c r="P111" s="12">
        <v>0</v>
      </c>
      <c r="Q111" s="1">
        <v>1000</v>
      </c>
      <c r="R111" s="1">
        <v>1550</v>
      </c>
      <c r="S111" s="12">
        <v>0</v>
      </c>
      <c r="T111" s="200">
        <v>0</v>
      </c>
      <c r="U111" s="1">
        <v>0</v>
      </c>
      <c r="V111" s="1">
        <v>0</v>
      </c>
      <c r="W111" s="12">
        <v>0</v>
      </c>
      <c r="X111" s="200">
        <v>0</v>
      </c>
      <c r="Y111" s="1">
        <v>0</v>
      </c>
      <c r="Z111" s="12">
        <v>0</v>
      </c>
      <c r="AA111" s="200">
        <v>0</v>
      </c>
      <c r="AB111" s="1">
        <v>0</v>
      </c>
      <c r="AC111" s="1">
        <v>0</v>
      </c>
      <c r="AD111" s="1">
        <v>0.56000000000000005</v>
      </c>
      <c r="AE111" s="1">
        <v>70</v>
      </c>
      <c r="AF111" s="1">
        <v>3.4</v>
      </c>
      <c r="AG111" s="1">
        <v>389</v>
      </c>
      <c r="AH111" s="1">
        <v>0</v>
      </c>
      <c r="AI111" s="1">
        <v>0</v>
      </c>
      <c r="AJ111" s="1">
        <v>0</v>
      </c>
      <c r="AK111" s="1">
        <v>0</v>
      </c>
      <c r="AL111" s="12">
        <v>0</v>
      </c>
      <c r="AM111" s="12">
        <v>0</v>
      </c>
      <c r="AN111" s="1">
        <v>0</v>
      </c>
      <c r="AO111" s="1">
        <v>0</v>
      </c>
      <c r="AP111" s="1">
        <v>0.4</v>
      </c>
      <c r="AQ111" s="1">
        <v>92</v>
      </c>
      <c r="AR111" s="1">
        <v>2.2000000000000002</v>
      </c>
      <c r="AS111" s="1">
        <v>484</v>
      </c>
      <c r="AT111" s="1">
        <v>0</v>
      </c>
      <c r="AU111" s="1">
        <v>0</v>
      </c>
      <c r="AV111" s="1">
        <v>0</v>
      </c>
      <c r="AW111" s="1">
        <v>0</v>
      </c>
      <c r="AX111" s="12">
        <v>0</v>
      </c>
      <c r="AY111" s="12">
        <v>0</v>
      </c>
      <c r="AZ111" s="1" t="str">
        <v>-</v>
      </c>
      <c r="BA111" s="1" t="str">
        <v>-</v>
      </c>
      <c r="BB111" s="1" t="str">
        <v>-</v>
      </c>
      <c r="BC111" s="1" t="str">
        <v>-</v>
      </c>
      <c r="BD111" s="1">
        <v>0</v>
      </c>
      <c r="BE111" s="1">
        <v>0</v>
      </c>
      <c r="BF111" s="1">
        <v>0</v>
      </c>
      <c r="BG111" s="1">
        <v>0</v>
      </c>
      <c r="BH111" s="12">
        <v>0</v>
      </c>
      <c r="BI111" s="12">
        <v>0</v>
      </c>
      <c r="BJ111" s="1" t="str">
        <v>-</v>
      </c>
      <c r="BK111" s="1" t="str">
        <v>-</v>
      </c>
      <c r="BL111" s="1" t="str">
        <v>-</v>
      </c>
      <c r="BM111" s="1" t="str">
        <v>-</v>
      </c>
      <c r="BN111" s="1">
        <v>0</v>
      </c>
      <c r="BO111" s="1">
        <v>0</v>
      </c>
      <c r="BP111" s="1">
        <v>0</v>
      </c>
      <c r="BQ111" s="1">
        <v>0</v>
      </c>
      <c r="BR111" s="12">
        <v>0</v>
      </c>
      <c r="BS111" s="12">
        <v>0</v>
      </c>
      <c r="BT111" s="1">
        <v>0</v>
      </c>
      <c r="BU111" s="1">
        <v>87</v>
      </c>
      <c r="BV111" s="1">
        <v>167</v>
      </c>
      <c r="BW111" s="1">
        <v>0</v>
      </c>
      <c r="BX111" s="1">
        <v>0</v>
      </c>
      <c r="BY111" s="1">
        <v>0</v>
      </c>
      <c r="BZ111" s="194">
        <v>0</v>
      </c>
      <c r="CA111" s="194">
        <v>0</v>
      </c>
      <c r="CB111" s="1">
        <v>3.75</v>
      </c>
      <c r="CC111" s="1" t="str">
        <v>-</v>
      </c>
      <c r="CD111" s="12">
        <v>0</v>
      </c>
      <c r="CE111" s="12">
        <v>0</v>
      </c>
      <c r="CF111" s="161">
        <v>0.99488491048593353</v>
      </c>
      <c r="CG111" s="193">
        <v>0.32133676092544988</v>
      </c>
      <c r="CH111" s="193">
        <v>0.39184952978056425</v>
      </c>
      <c r="CI111" s="192">
        <v>0</v>
      </c>
      <c r="CJ111" s="161">
        <v>0.9565217391304347</v>
      </c>
      <c r="CK111" s="193">
        <v>0.25826446280991733</v>
      </c>
      <c r="CL111" s="193">
        <v>0.31887755102040816</v>
      </c>
    </row>
    <row r="112" spans="1:90">
      <c r="A112" s="261" t="str">
        <v>CROWN</v>
      </c>
      <c r="B112" s="11" t="str">
        <v>XLC 2800</v>
      </c>
      <c r="C112" s="12">
        <v>0</v>
      </c>
      <c r="D112" s="200">
        <v>0</v>
      </c>
      <c r="E112" s="1">
        <v>2</v>
      </c>
      <c r="F112" s="1">
        <v>2</v>
      </c>
      <c r="G112" s="1" t="str">
        <v>-</v>
      </c>
      <c r="H112" s="1" t="str">
        <v>-</v>
      </c>
      <c r="I112" s="12">
        <v>0</v>
      </c>
      <c r="J112" s="200">
        <v>0</v>
      </c>
      <c r="K112" s="1">
        <v>400</v>
      </c>
      <c r="L112" s="1">
        <v>775</v>
      </c>
      <c r="M112" s="1">
        <v>1200</v>
      </c>
      <c r="N112" s="1" t="str">
        <v>-</v>
      </c>
      <c r="O112" s="1" t="str">
        <v>-</v>
      </c>
      <c r="P112" s="12">
        <v>0</v>
      </c>
      <c r="Q112" s="1">
        <v>1550</v>
      </c>
      <c r="R112" s="1">
        <v>2400</v>
      </c>
      <c r="S112" s="12">
        <v>0</v>
      </c>
      <c r="T112" s="200">
        <v>0</v>
      </c>
      <c r="U112" s="1">
        <v>0</v>
      </c>
      <c r="V112" s="1">
        <v>0</v>
      </c>
      <c r="W112" s="12">
        <v>0</v>
      </c>
      <c r="X112" s="200">
        <v>0</v>
      </c>
      <c r="Y112" s="1">
        <v>0</v>
      </c>
      <c r="Z112" s="12">
        <v>0</v>
      </c>
      <c r="AA112" s="200">
        <v>0</v>
      </c>
      <c r="AB112" s="1">
        <v>0</v>
      </c>
      <c r="AC112" s="1">
        <v>0</v>
      </c>
      <c r="AD112" s="1">
        <v>0.93</v>
      </c>
      <c r="AE112" s="1">
        <v>110</v>
      </c>
      <c r="AF112" s="1">
        <v>5</v>
      </c>
      <c r="AG112" s="1">
        <v>572</v>
      </c>
      <c r="AH112" s="1">
        <v>0</v>
      </c>
      <c r="AI112" s="1">
        <v>0</v>
      </c>
      <c r="AJ112" s="1">
        <v>0</v>
      </c>
      <c r="AK112" s="1">
        <v>0</v>
      </c>
      <c r="AL112" s="12">
        <v>0</v>
      </c>
      <c r="AM112" s="12">
        <v>0</v>
      </c>
      <c r="AN112" s="1">
        <v>0</v>
      </c>
      <c r="AO112" s="1">
        <v>0</v>
      </c>
      <c r="AP112" s="1">
        <v>0.64</v>
      </c>
      <c r="AQ112" s="1">
        <v>140</v>
      </c>
      <c r="AR112" s="1">
        <v>3.6</v>
      </c>
      <c r="AS112" s="1">
        <v>790</v>
      </c>
      <c r="AT112" s="1">
        <v>0</v>
      </c>
      <c r="AU112" s="1">
        <v>0</v>
      </c>
      <c r="AV112" s="1">
        <v>0</v>
      </c>
      <c r="AW112" s="1">
        <v>0</v>
      </c>
      <c r="AX112" s="12">
        <v>0</v>
      </c>
      <c r="AY112" s="12">
        <v>0</v>
      </c>
      <c r="AZ112" s="1" t="str">
        <v>-</v>
      </c>
      <c r="BA112" s="1" t="str">
        <v>-</v>
      </c>
      <c r="BB112" s="1" t="str">
        <v>-</v>
      </c>
      <c r="BC112" s="1" t="str">
        <v>-</v>
      </c>
      <c r="BD112" s="1">
        <v>0</v>
      </c>
      <c r="BE112" s="1">
        <v>0</v>
      </c>
      <c r="BF112" s="1">
        <v>0</v>
      </c>
      <c r="BG112" s="1">
        <v>0</v>
      </c>
      <c r="BH112" s="12">
        <v>0</v>
      </c>
      <c r="BI112" s="12">
        <v>0</v>
      </c>
      <c r="BJ112" s="1" t="str">
        <v>-</v>
      </c>
      <c r="BK112" s="1" t="str">
        <v>-</v>
      </c>
      <c r="BL112" s="1" t="str">
        <v>-</v>
      </c>
      <c r="BM112" s="1" t="str">
        <v>-</v>
      </c>
      <c r="BN112" s="1">
        <v>0</v>
      </c>
      <c r="BO112" s="1">
        <v>0</v>
      </c>
      <c r="BP112" s="1">
        <v>0</v>
      </c>
      <c r="BQ112" s="1">
        <v>0</v>
      </c>
      <c r="BR112" s="12">
        <v>0</v>
      </c>
      <c r="BS112" s="12">
        <v>0</v>
      </c>
      <c r="BT112" s="1">
        <v>0</v>
      </c>
      <c r="BU112" s="1">
        <v>160</v>
      </c>
      <c r="BV112" s="1">
        <v>321</v>
      </c>
      <c r="BW112" s="1">
        <v>0</v>
      </c>
      <c r="BX112" s="1">
        <v>0</v>
      </c>
      <c r="BY112" s="1">
        <v>0</v>
      </c>
      <c r="BZ112" s="194">
        <v>0</v>
      </c>
      <c r="CA112" s="194">
        <v>0</v>
      </c>
      <c r="CB112" s="1">
        <v>4.72</v>
      </c>
      <c r="CC112" s="1" t="str">
        <v>-</v>
      </c>
      <c r="CD112" s="12">
        <v>0</v>
      </c>
      <c r="CE112" s="12">
        <v>0</v>
      </c>
      <c r="CF112" s="161">
        <v>0.99478260869565216</v>
      </c>
      <c r="CG112" s="193">
        <v>0.3387237762237762</v>
      </c>
      <c r="CH112" s="193">
        <v>0.4193722943722944</v>
      </c>
      <c r="CI112" s="192">
        <v>0</v>
      </c>
      <c r="CJ112" s="161">
        <v>0.95410628019323673</v>
      </c>
      <c r="CK112" s="193">
        <v>0.24525316455696203</v>
      </c>
      <c r="CL112" s="193">
        <v>0.29807692307692307</v>
      </c>
    </row>
    <row r="113" spans="1:90">
      <c r="A113" s="261" t="str">
        <v>QSC</v>
      </c>
      <c r="B113" s="11" t="str">
        <v>GX3</v>
      </c>
      <c r="C113" s="12">
        <v>0</v>
      </c>
      <c r="D113" s="200">
        <v>0</v>
      </c>
      <c r="E113" s="1">
        <v>2</v>
      </c>
      <c r="F113" s="1">
        <v>2</v>
      </c>
      <c r="G113" s="1" t="str">
        <v>-</v>
      </c>
      <c r="H113" s="1" t="str">
        <v>-</v>
      </c>
      <c r="I113" s="12">
        <v>0</v>
      </c>
      <c r="J113" s="200">
        <v>0</v>
      </c>
      <c r="K113" s="1">
        <v>300</v>
      </c>
      <c r="L113" s="1">
        <v>500</v>
      </c>
      <c r="M113" s="1" t="str">
        <v>-</v>
      </c>
      <c r="N113" s="1" t="str">
        <v>-</v>
      </c>
      <c r="O113" s="1" t="str">
        <v>-</v>
      </c>
      <c r="P113" s="12">
        <v>0</v>
      </c>
      <c r="Q113" s="1" t="str">
        <v>-</v>
      </c>
      <c r="R113" s="1" t="str">
        <v>-</v>
      </c>
      <c r="S113" s="12">
        <v>0</v>
      </c>
      <c r="T113" s="200">
        <v>0</v>
      </c>
      <c r="U113" s="1">
        <v>69.13</v>
      </c>
      <c r="V113" s="1" t="str">
        <v>-</v>
      </c>
      <c r="W113" s="12">
        <v>0</v>
      </c>
      <c r="X113" s="200">
        <v>0</v>
      </c>
      <c r="Y113" s="1">
        <v>100</v>
      </c>
      <c r="Z113" s="12">
        <v>0</v>
      </c>
      <c r="AA113" s="200">
        <v>0</v>
      </c>
      <c r="AB113" s="1" t="str">
        <v>-</v>
      </c>
      <c r="AC113" s="1" t="str">
        <v>-</v>
      </c>
      <c r="AD113" s="1">
        <v>0.2</v>
      </c>
      <c r="AE113" s="1" t="str">
        <v>-</v>
      </c>
      <c r="AF113" s="1">
        <v>6.3</v>
      </c>
      <c r="AG113" s="1" t="str">
        <v>-</v>
      </c>
      <c r="AH113" s="1" t="str">
        <v>-</v>
      </c>
      <c r="AI113" s="1" t="str">
        <v>-</v>
      </c>
      <c r="AJ113" s="1">
        <v>9.4</v>
      </c>
      <c r="AK113" s="1" t="str">
        <v>-</v>
      </c>
      <c r="AL113" s="12">
        <v>0</v>
      </c>
      <c r="AM113" s="12">
        <v>0</v>
      </c>
      <c r="AN113" s="1" t="str">
        <v>-</v>
      </c>
      <c r="AO113" s="1" t="str">
        <v>-</v>
      </c>
      <c r="AP113" s="1">
        <v>0.2</v>
      </c>
      <c r="AQ113" s="1" t="str">
        <v>-</v>
      </c>
      <c r="AR113" s="1">
        <v>3.15</v>
      </c>
      <c r="AS113" s="1" t="str">
        <v>-</v>
      </c>
      <c r="AT113" s="1" t="str">
        <v>-</v>
      </c>
      <c r="AU113" s="1" t="str">
        <v>-</v>
      </c>
      <c r="AV113" s="1">
        <v>4.7</v>
      </c>
      <c r="AW113" s="1" t="str">
        <v>-</v>
      </c>
      <c r="AX113" s="12">
        <v>0</v>
      </c>
      <c r="AY113" s="12">
        <v>0</v>
      </c>
      <c r="AZ113" s="1" t="str">
        <v>-</v>
      </c>
      <c r="BA113" s="1" t="str">
        <v>-</v>
      </c>
      <c r="BB113" s="1" t="str">
        <v>-</v>
      </c>
      <c r="BC113" s="1" t="str">
        <v>-</v>
      </c>
      <c r="BD113" s="1" t="str">
        <v>-</v>
      </c>
      <c r="BE113" s="1" t="str">
        <v>-</v>
      </c>
      <c r="BF113" s="1" t="str">
        <v>-</v>
      </c>
      <c r="BG113" s="1" t="str">
        <v>-</v>
      </c>
      <c r="BH113" s="12">
        <v>0</v>
      </c>
      <c r="BI113" s="12">
        <v>0</v>
      </c>
      <c r="BJ113" s="1" t="str">
        <v>-</v>
      </c>
      <c r="BK113" s="1" t="str">
        <v>-</v>
      </c>
      <c r="BL113" s="1" t="str">
        <v>-</v>
      </c>
      <c r="BM113" s="1" t="str">
        <v>-</v>
      </c>
      <c r="BN113" s="1" t="str">
        <v>-</v>
      </c>
      <c r="BO113" s="1" t="str">
        <v>-</v>
      </c>
      <c r="BP113" s="1" t="str">
        <v>-</v>
      </c>
      <c r="BQ113" s="1" t="str">
        <v>-</v>
      </c>
      <c r="BR113" s="12">
        <v>0</v>
      </c>
      <c r="BS113" s="12">
        <v>0</v>
      </c>
      <c r="BT113" s="1">
        <v>2105</v>
      </c>
      <c r="BU113" s="1">
        <v>44</v>
      </c>
      <c r="BV113" s="1">
        <v>1515</v>
      </c>
      <c r="BW113" s="1" t="str">
        <v>-</v>
      </c>
      <c r="BX113" s="1">
        <v>2105</v>
      </c>
      <c r="BY113" s="1" t="str">
        <v>-</v>
      </c>
      <c r="BZ113" s="194">
        <v>0</v>
      </c>
      <c r="CA113" s="194">
        <v>0</v>
      </c>
      <c r="CB113" s="1">
        <v>12.1</v>
      </c>
      <c r="CC113" s="1">
        <v>12.1</v>
      </c>
      <c r="CD113" s="12">
        <v>0</v>
      </c>
      <c r="CE113" s="12">
        <v>0</v>
      </c>
      <c r="CF113" s="161" t="str">
        <v>n/a</v>
      </c>
      <c r="CG113" s="193" t="str">
        <v>n/a</v>
      </c>
      <c r="CH113" s="193" t="str">
        <v>n/a</v>
      </c>
      <c r="CI113" s="192">
        <v>0</v>
      </c>
      <c r="CJ113" s="161" t="str">
        <v>n/a</v>
      </c>
      <c r="CK113" s="193" t="str">
        <v>n/a</v>
      </c>
      <c r="CL113" s="193" t="str">
        <v>n/a</v>
      </c>
    </row>
    <row r="114" spans="1:90">
      <c r="A114" s="261" t="str">
        <v>QSC</v>
      </c>
      <c r="B114" s="11" t="str">
        <v>GX5</v>
      </c>
      <c r="C114" s="12">
        <v>0</v>
      </c>
      <c r="D114" s="200">
        <v>0</v>
      </c>
      <c r="E114" s="1">
        <v>2</v>
      </c>
      <c r="F114" s="1">
        <v>2</v>
      </c>
      <c r="G114" s="1" t="str">
        <v>-</v>
      </c>
      <c r="H114" s="1" t="str">
        <v>-</v>
      </c>
      <c r="I114" s="12">
        <v>0</v>
      </c>
      <c r="J114" s="200">
        <v>0</v>
      </c>
      <c r="K114" s="1">
        <v>500</v>
      </c>
      <c r="L114" s="1">
        <v>850</v>
      </c>
      <c r="M114" s="1" t="str">
        <v>-</v>
      </c>
      <c r="N114" s="1" t="str">
        <v>-</v>
      </c>
      <c r="O114" s="1" t="str">
        <v>-</v>
      </c>
      <c r="P114" s="12">
        <v>0</v>
      </c>
      <c r="Q114" s="1" t="str">
        <v>-</v>
      </c>
      <c r="R114" s="1" t="str">
        <v>-</v>
      </c>
      <c r="S114" s="12">
        <v>0</v>
      </c>
      <c r="T114" s="200">
        <v>0</v>
      </c>
      <c r="U114" s="1">
        <v>89.06</v>
      </c>
      <c r="V114" s="1" t="str">
        <v>-</v>
      </c>
      <c r="W114" s="12">
        <v>0</v>
      </c>
      <c r="X114" s="200">
        <v>0</v>
      </c>
      <c r="Y114" s="1">
        <v>100</v>
      </c>
      <c r="Z114" s="12">
        <v>0</v>
      </c>
      <c r="AA114" s="200">
        <v>0</v>
      </c>
      <c r="AB114" s="1" t="str">
        <v>-</v>
      </c>
      <c r="AC114" s="1" t="str">
        <v>-</v>
      </c>
      <c r="AD114" s="1">
        <v>0.3</v>
      </c>
      <c r="AE114" s="1" t="str">
        <v>-</v>
      </c>
      <c r="AF114" s="1">
        <v>6</v>
      </c>
      <c r="AG114" s="1" t="str">
        <v>-</v>
      </c>
      <c r="AH114" s="1" t="str">
        <v>-</v>
      </c>
      <c r="AI114" s="1" t="str">
        <v>-</v>
      </c>
      <c r="AJ114" s="1">
        <v>11.2</v>
      </c>
      <c r="AK114" s="1" t="str">
        <v>-</v>
      </c>
      <c r="AL114" s="12">
        <v>0</v>
      </c>
      <c r="AM114" s="12">
        <v>0</v>
      </c>
      <c r="AN114" s="1" t="str">
        <v>-</v>
      </c>
      <c r="AO114" s="1" t="str">
        <v>-</v>
      </c>
      <c r="AP114" s="1">
        <v>0.3</v>
      </c>
      <c r="AQ114" s="1" t="str">
        <v>-</v>
      </c>
      <c r="AR114" s="1">
        <v>3</v>
      </c>
      <c r="AS114" s="1" t="str">
        <v>-</v>
      </c>
      <c r="AT114" s="1" t="str">
        <v>-</v>
      </c>
      <c r="AU114" s="1" t="str">
        <v>-</v>
      </c>
      <c r="AV114" s="1">
        <v>5.6</v>
      </c>
      <c r="AW114" s="1" t="str">
        <v>-</v>
      </c>
      <c r="AX114" s="12">
        <v>0</v>
      </c>
      <c r="AY114" s="12">
        <v>0</v>
      </c>
      <c r="AZ114" s="1" t="str">
        <v>-</v>
      </c>
      <c r="BA114" s="1" t="str">
        <v>-</v>
      </c>
      <c r="BB114" s="1" t="str">
        <v>-</v>
      </c>
      <c r="BC114" s="1" t="str">
        <v>-</v>
      </c>
      <c r="BD114" s="1" t="str">
        <v>-</v>
      </c>
      <c r="BE114" s="1" t="str">
        <v>-</v>
      </c>
      <c r="BF114" s="1" t="str">
        <v>-</v>
      </c>
      <c r="BG114" s="1" t="str">
        <v>-</v>
      </c>
      <c r="BH114" s="12">
        <v>0</v>
      </c>
      <c r="BI114" s="12">
        <v>0</v>
      </c>
      <c r="BJ114" s="1" t="str">
        <v>-</v>
      </c>
      <c r="BK114" s="1" t="str">
        <v>-</v>
      </c>
      <c r="BL114" s="1" t="str">
        <v>-</v>
      </c>
      <c r="BM114" s="1" t="str">
        <v>-</v>
      </c>
      <c r="BN114" s="1" t="str">
        <v>-</v>
      </c>
      <c r="BO114" s="1" t="str">
        <v>-</v>
      </c>
      <c r="BP114" s="1" t="str">
        <v>-</v>
      </c>
      <c r="BQ114" s="1" t="str">
        <v>-</v>
      </c>
      <c r="BR114" s="12">
        <v>0</v>
      </c>
      <c r="BS114" s="12">
        <v>0</v>
      </c>
      <c r="BT114" s="1">
        <v>2162</v>
      </c>
      <c r="BU114" s="1">
        <v>60</v>
      </c>
      <c r="BV114" s="1">
        <v>1160</v>
      </c>
      <c r="BW114" s="1" t="str">
        <v>-</v>
      </c>
      <c r="BX114" s="1">
        <v>2162</v>
      </c>
      <c r="BY114" s="1" t="str">
        <v>-</v>
      </c>
      <c r="BZ114" s="194">
        <v>0</v>
      </c>
      <c r="CA114" s="194">
        <v>0</v>
      </c>
      <c r="CB114" s="1">
        <v>12.6</v>
      </c>
      <c r="CC114" s="1">
        <v>12.6</v>
      </c>
      <c r="CD114" s="12">
        <v>0</v>
      </c>
      <c r="CE114" s="12">
        <v>0</v>
      </c>
      <c r="CF114" s="161" t="str">
        <v>n/a</v>
      </c>
      <c r="CG114" s="193" t="str">
        <v>n/a</v>
      </c>
      <c r="CH114" s="193" t="str">
        <v>n/a</v>
      </c>
      <c r="CI114" s="192">
        <v>0</v>
      </c>
      <c r="CJ114" s="161" t="str">
        <v>n/a</v>
      </c>
      <c r="CK114" s="193" t="str">
        <v>n/a</v>
      </c>
      <c r="CL114" s="193" t="str">
        <v>n/a</v>
      </c>
    </row>
    <row r="115" spans="1:90">
      <c r="A115" s="261" t="str">
        <v>QSC</v>
      </c>
      <c r="B115" s="11" t="str">
        <v>SPA-Qf 60x2</v>
      </c>
      <c r="C115" s="12">
        <v>0</v>
      </c>
      <c r="D115" s="200">
        <v>0</v>
      </c>
      <c r="E115" s="1">
        <v>0.5</v>
      </c>
      <c r="F115" s="1">
        <v>2</v>
      </c>
      <c r="G115" s="1">
        <v>1</v>
      </c>
      <c r="H115" s="1">
        <v>1</v>
      </c>
      <c r="I115" s="12">
        <v>0</v>
      </c>
      <c r="J115" s="200">
        <v>0</v>
      </c>
      <c r="K115" s="1">
        <v>60</v>
      </c>
      <c r="L115" s="1">
        <v>60</v>
      </c>
      <c r="M115" s="1" t="str">
        <v>-</v>
      </c>
      <c r="N115" s="1">
        <v>120</v>
      </c>
      <c r="O115" s="1">
        <v>120</v>
      </c>
      <c r="P115" s="12">
        <v>0</v>
      </c>
      <c r="Q115" s="1">
        <v>120</v>
      </c>
      <c r="R115" s="1" t="str">
        <v>-</v>
      </c>
      <c r="S115" s="12">
        <v>0</v>
      </c>
      <c r="T115" s="200">
        <v>0</v>
      </c>
      <c r="U115" s="1">
        <v>0</v>
      </c>
      <c r="V115" s="1">
        <v>0</v>
      </c>
      <c r="W115" s="12">
        <v>0</v>
      </c>
      <c r="X115" s="200">
        <v>0</v>
      </c>
      <c r="Y115" s="1">
        <v>0</v>
      </c>
      <c r="Z115" s="12">
        <v>0</v>
      </c>
      <c r="AA115" s="200">
        <v>0</v>
      </c>
      <c r="AB115" s="1">
        <v>0</v>
      </c>
      <c r="AC115" s="1">
        <v>0</v>
      </c>
      <c r="AD115" s="1">
        <v>0.3</v>
      </c>
      <c r="AE115" s="1">
        <v>19</v>
      </c>
      <c r="AF115" s="1">
        <v>0.45</v>
      </c>
      <c r="AG115" s="1">
        <v>39</v>
      </c>
      <c r="AH115" s="1">
        <v>0</v>
      </c>
      <c r="AI115" s="1">
        <v>0</v>
      </c>
      <c r="AJ115" s="1">
        <v>0</v>
      </c>
      <c r="AK115" s="1">
        <v>0</v>
      </c>
      <c r="AL115" s="12">
        <v>0</v>
      </c>
      <c r="AM115" s="12">
        <v>0</v>
      </c>
      <c r="AN115" s="1">
        <v>0</v>
      </c>
      <c r="AO115" s="1">
        <v>0</v>
      </c>
      <c r="AP115" s="1">
        <v>0.21</v>
      </c>
      <c r="AQ115" s="1">
        <v>19</v>
      </c>
      <c r="AR115" s="1">
        <v>0.33</v>
      </c>
      <c r="AS115" s="1">
        <v>39</v>
      </c>
      <c r="AT115" s="1">
        <v>0</v>
      </c>
      <c r="AU115" s="1">
        <v>0</v>
      </c>
      <c r="AV115" s="1">
        <v>0</v>
      </c>
      <c r="AW115" s="1">
        <v>0</v>
      </c>
      <c r="AX115" s="12">
        <v>0</v>
      </c>
      <c r="AY115" s="12">
        <v>0</v>
      </c>
      <c r="AZ115" s="1">
        <v>0.3</v>
      </c>
      <c r="BA115" s="1">
        <v>19</v>
      </c>
      <c r="BB115" s="1">
        <v>0.45</v>
      </c>
      <c r="BC115" s="1">
        <v>39</v>
      </c>
      <c r="BD115" s="1">
        <v>0</v>
      </c>
      <c r="BE115" s="1">
        <v>0</v>
      </c>
      <c r="BF115" s="1">
        <v>0</v>
      </c>
      <c r="BG115" s="1">
        <v>0</v>
      </c>
      <c r="BH115" s="12">
        <v>0</v>
      </c>
      <c r="BI115" s="12">
        <v>0</v>
      </c>
      <c r="BJ115" s="1">
        <v>0.21</v>
      </c>
      <c r="BK115" s="1">
        <v>19</v>
      </c>
      <c r="BL115" s="1">
        <v>0.33</v>
      </c>
      <c r="BM115" s="1">
        <v>39</v>
      </c>
      <c r="BN115" s="1">
        <v>0</v>
      </c>
      <c r="BO115" s="1">
        <v>0</v>
      </c>
      <c r="BP115" s="1">
        <v>0</v>
      </c>
      <c r="BQ115" s="1">
        <v>0</v>
      </c>
      <c r="BR115" s="12">
        <v>0</v>
      </c>
      <c r="BS115" s="12">
        <v>0</v>
      </c>
      <c r="BT115" s="1">
        <v>0</v>
      </c>
      <c r="BU115" s="1">
        <v>65</v>
      </c>
      <c r="BV115" s="1">
        <v>0</v>
      </c>
      <c r="BW115" s="1">
        <v>0</v>
      </c>
      <c r="BX115" s="1">
        <v>0</v>
      </c>
      <c r="BY115" s="1">
        <v>0</v>
      </c>
      <c r="BZ115" s="194">
        <v>0</v>
      </c>
      <c r="CA115" s="194">
        <v>0</v>
      </c>
      <c r="CB115" s="1">
        <v>0</v>
      </c>
      <c r="CC115" s="1">
        <v>0</v>
      </c>
      <c r="CD115" s="12">
        <v>0</v>
      </c>
      <c r="CE115" s="12">
        <v>0</v>
      </c>
      <c r="CF115" s="161">
        <v>0.75362318840579712</v>
      </c>
      <c r="CG115" s="193">
        <v>0.38461538461538464</v>
      </c>
      <c r="CH115" s="193">
        <v>0.75</v>
      </c>
      <c r="CI115" s="192">
        <v>0</v>
      </c>
      <c r="CJ115" s="161">
        <v>0.51383399209486158</v>
      </c>
      <c r="CK115" s="193">
        <v>0.38461538461538464</v>
      </c>
      <c r="CL115" s="193">
        <v>0.75</v>
      </c>
    </row>
    <row r="116" spans="1:90">
      <c r="A116" s="261" t="str">
        <v>QSC</v>
      </c>
      <c r="B116" s="11" t="str">
        <v>SPA-Qf 60x4</v>
      </c>
      <c r="C116" s="12">
        <v>0</v>
      </c>
      <c r="D116" s="200">
        <v>0</v>
      </c>
      <c r="E116" s="1">
        <v>0.5</v>
      </c>
      <c r="F116" s="1">
        <v>4</v>
      </c>
      <c r="G116" s="1">
        <v>2</v>
      </c>
      <c r="H116" s="1">
        <v>2</v>
      </c>
      <c r="I116" s="12">
        <v>0</v>
      </c>
      <c r="J116" s="200">
        <v>0</v>
      </c>
      <c r="K116" s="1">
        <v>60</v>
      </c>
      <c r="L116" s="1">
        <v>60</v>
      </c>
      <c r="M116" s="1" t="str">
        <v>-</v>
      </c>
      <c r="N116" s="1">
        <v>120</v>
      </c>
      <c r="O116" s="1">
        <v>120</v>
      </c>
      <c r="P116" s="12">
        <v>0</v>
      </c>
      <c r="Q116" s="1">
        <v>120</v>
      </c>
      <c r="R116" s="1">
        <v>0</v>
      </c>
      <c r="S116" s="12">
        <v>0</v>
      </c>
      <c r="T116" s="200">
        <v>0</v>
      </c>
      <c r="U116" s="1">
        <v>0</v>
      </c>
      <c r="V116" s="1">
        <v>0</v>
      </c>
      <c r="W116" s="12">
        <v>0</v>
      </c>
      <c r="X116" s="200">
        <v>0</v>
      </c>
      <c r="Y116" s="1">
        <v>0</v>
      </c>
      <c r="Z116" s="12">
        <v>0</v>
      </c>
      <c r="AA116" s="200">
        <v>0</v>
      </c>
      <c r="AB116" s="1">
        <v>0</v>
      </c>
      <c r="AC116" s="1">
        <v>0</v>
      </c>
      <c r="AD116" s="1">
        <v>0.35</v>
      </c>
      <c r="AE116" s="1">
        <v>23</v>
      </c>
      <c r="AF116" s="1">
        <v>0.63</v>
      </c>
      <c r="AG116" s="1">
        <v>45</v>
      </c>
      <c r="AH116" s="1">
        <v>0</v>
      </c>
      <c r="AI116" s="1">
        <v>0</v>
      </c>
      <c r="AJ116" s="1">
        <v>0</v>
      </c>
      <c r="AK116" s="1">
        <v>0</v>
      </c>
      <c r="AL116" s="12">
        <v>0</v>
      </c>
      <c r="AM116" s="12">
        <v>0</v>
      </c>
      <c r="AN116" s="1">
        <v>0</v>
      </c>
      <c r="AO116" s="1">
        <v>0</v>
      </c>
      <c r="AP116" s="1">
        <v>0.24</v>
      </c>
      <c r="AQ116" s="1">
        <v>24</v>
      </c>
      <c r="AR116" s="1">
        <v>0.44</v>
      </c>
      <c r="AS116" s="1">
        <v>45</v>
      </c>
      <c r="AT116" s="1">
        <v>0</v>
      </c>
      <c r="AU116" s="1">
        <v>0</v>
      </c>
      <c r="AV116" s="1">
        <v>0</v>
      </c>
      <c r="AW116" s="1">
        <v>0</v>
      </c>
      <c r="AX116" s="12">
        <v>0</v>
      </c>
      <c r="AY116" s="12">
        <v>0</v>
      </c>
      <c r="AZ116" s="1">
        <v>0.35</v>
      </c>
      <c r="BA116" s="1">
        <v>23</v>
      </c>
      <c r="BB116" s="1">
        <v>0.63</v>
      </c>
      <c r="BC116" s="1">
        <v>45</v>
      </c>
      <c r="BD116" s="1">
        <v>0</v>
      </c>
      <c r="BE116" s="1">
        <v>0</v>
      </c>
      <c r="BF116" s="1">
        <v>0</v>
      </c>
      <c r="BG116" s="1">
        <v>0</v>
      </c>
      <c r="BH116" s="12">
        <v>0</v>
      </c>
      <c r="BI116" s="12">
        <v>0</v>
      </c>
      <c r="BJ116" s="1">
        <v>0.24</v>
      </c>
      <c r="BK116" s="1">
        <v>24</v>
      </c>
      <c r="BL116" s="1">
        <v>0.44</v>
      </c>
      <c r="BM116" s="1">
        <v>45</v>
      </c>
      <c r="BN116" s="1">
        <v>0</v>
      </c>
      <c r="BO116" s="1">
        <v>0</v>
      </c>
      <c r="BP116" s="1">
        <v>0</v>
      </c>
      <c r="BQ116" s="1">
        <v>0</v>
      </c>
      <c r="BR116" s="12">
        <v>0</v>
      </c>
      <c r="BS116" s="12">
        <v>0</v>
      </c>
      <c r="BT116" s="1">
        <v>0</v>
      </c>
      <c r="BU116" s="1">
        <v>79</v>
      </c>
      <c r="BV116" s="1">
        <v>0</v>
      </c>
      <c r="BW116" s="1">
        <v>0</v>
      </c>
      <c r="BX116" s="1">
        <v>0</v>
      </c>
      <c r="BY116" s="1">
        <v>0</v>
      </c>
      <c r="BZ116" s="194">
        <v>0</v>
      </c>
      <c r="CA116" s="194">
        <v>0</v>
      </c>
      <c r="CB116" s="1">
        <v>0</v>
      </c>
      <c r="CC116" s="1">
        <v>0</v>
      </c>
      <c r="CD116" s="12">
        <v>0</v>
      </c>
      <c r="CE116" s="12">
        <v>0</v>
      </c>
      <c r="CF116" s="161">
        <v>0.6211180124223602</v>
      </c>
      <c r="CG116" s="193">
        <v>0.66666666666666663</v>
      </c>
      <c r="CH116" s="193" t="str">
        <v>error</v>
      </c>
      <c r="CI116" s="192">
        <v>0</v>
      </c>
      <c r="CJ116" s="161">
        <v>0.44466403162055335</v>
      </c>
      <c r="CK116" s="193">
        <v>0.66666666666666663</v>
      </c>
      <c r="CL116" s="193" t="str">
        <v>error</v>
      </c>
    </row>
    <row r="117" spans="1:90">
      <c r="A117" s="261" t="str">
        <v>QSC</v>
      </c>
      <c r="B117" s="11" t="str">
        <v>PL380</v>
      </c>
      <c r="C117" s="12">
        <v>0</v>
      </c>
      <c r="D117" s="200">
        <v>0</v>
      </c>
      <c r="E117" s="1">
        <v>2</v>
      </c>
      <c r="F117" s="1">
        <v>2</v>
      </c>
      <c r="G117" s="1" t="str">
        <v>-</v>
      </c>
      <c r="H117" s="1" t="str">
        <v>-</v>
      </c>
      <c r="I117" s="12">
        <v>0</v>
      </c>
      <c r="J117" s="200">
        <v>0</v>
      </c>
      <c r="K117" s="1">
        <v>1500</v>
      </c>
      <c r="L117" s="1">
        <v>2500</v>
      </c>
      <c r="M117" s="1">
        <v>4000</v>
      </c>
      <c r="N117" s="1" t="str">
        <v>-</v>
      </c>
      <c r="O117" s="1" t="str">
        <v>-</v>
      </c>
      <c r="P117" s="12">
        <v>0</v>
      </c>
      <c r="Q117" s="1">
        <v>5000</v>
      </c>
      <c r="R117" s="1">
        <v>8000</v>
      </c>
      <c r="S117" s="12">
        <v>0</v>
      </c>
      <c r="T117" s="200">
        <v>0</v>
      </c>
      <c r="U117" s="1">
        <v>153</v>
      </c>
      <c r="V117" s="1" t="str">
        <v>-</v>
      </c>
      <c r="W117" s="12">
        <v>0</v>
      </c>
      <c r="X117" s="200">
        <v>0</v>
      </c>
      <c r="Y117" s="1">
        <v>104</v>
      </c>
      <c r="Z117" s="12">
        <v>0</v>
      </c>
      <c r="AA117" s="200">
        <v>0</v>
      </c>
      <c r="AB117" s="1" t="str">
        <v>-</v>
      </c>
      <c r="AC117" s="1" t="str">
        <v>-</v>
      </c>
      <c r="AD117" s="1">
        <v>2.8</v>
      </c>
      <c r="AE117" s="1">
        <v>142</v>
      </c>
      <c r="AF117" s="1">
        <v>13.1</v>
      </c>
      <c r="AG117" s="1">
        <v>988</v>
      </c>
      <c r="AH117" s="1" t="str">
        <v>-</v>
      </c>
      <c r="AI117" s="1" t="str">
        <v>-</v>
      </c>
      <c r="AJ117" s="1">
        <v>26.2</v>
      </c>
      <c r="AK117" s="1" t="str">
        <v>-</v>
      </c>
      <c r="AL117" s="12">
        <v>0</v>
      </c>
      <c r="AM117" s="12">
        <v>0</v>
      </c>
      <c r="AN117" s="1" t="str">
        <v>-</v>
      </c>
      <c r="AO117" s="1" t="str">
        <v>-</v>
      </c>
      <c r="AP117" s="1">
        <v>1.4</v>
      </c>
      <c r="AQ117" s="1">
        <v>140</v>
      </c>
      <c r="AR117" s="1">
        <v>6.55</v>
      </c>
      <c r="AS117" s="1">
        <v>988</v>
      </c>
      <c r="AT117" s="1" t="str">
        <v>-</v>
      </c>
      <c r="AU117" s="1" t="str">
        <v>-</v>
      </c>
      <c r="AV117" s="1">
        <v>13.1</v>
      </c>
      <c r="AW117" s="1" t="str">
        <v>-</v>
      </c>
      <c r="AX117" s="12">
        <v>0</v>
      </c>
      <c r="AY117" s="12">
        <v>0</v>
      </c>
      <c r="AZ117" s="1" t="str">
        <v>-</v>
      </c>
      <c r="BA117" s="1" t="str">
        <v>-</v>
      </c>
      <c r="BB117" s="1" t="str">
        <v>-</v>
      </c>
      <c r="BC117" s="1" t="str">
        <v>-</v>
      </c>
      <c r="BD117" s="1" t="str">
        <v>-</v>
      </c>
      <c r="BE117" s="1" t="str">
        <v>-</v>
      </c>
      <c r="BF117" s="1" t="str">
        <v>-</v>
      </c>
      <c r="BG117" s="1" t="str">
        <v>-</v>
      </c>
      <c r="BH117" s="12">
        <v>0</v>
      </c>
      <c r="BI117" s="12">
        <v>0</v>
      </c>
      <c r="BJ117" s="1" t="str">
        <v>-</v>
      </c>
      <c r="BK117" s="1" t="str">
        <v>-</v>
      </c>
      <c r="BL117" s="1" t="str">
        <v>-</v>
      </c>
      <c r="BM117" s="1" t="str">
        <v>-</v>
      </c>
      <c r="BN117" s="1" t="str">
        <v>-</v>
      </c>
      <c r="BO117" s="1" t="str">
        <v>-</v>
      </c>
      <c r="BP117" s="1" t="str">
        <v>-</v>
      </c>
      <c r="BQ117" s="1" t="str">
        <v>-</v>
      </c>
      <c r="BR117" s="12">
        <v>0</v>
      </c>
      <c r="BS117" s="12">
        <v>0</v>
      </c>
      <c r="BT117" s="1">
        <v>1413</v>
      </c>
      <c r="BU117" s="1">
        <v>488</v>
      </c>
      <c r="BV117" s="1">
        <v>1242</v>
      </c>
      <c r="BW117" s="1" t="str">
        <v>-</v>
      </c>
      <c r="BX117" s="1">
        <v>1413</v>
      </c>
      <c r="BY117" s="1" t="str">
        <v>-</v>
      </c>
      <c r="BZ117" s="194">
        <v>0</v>
      </c>
      <c r="CA117" s="194">
        <v>0</v>
      </c>
      <c r="CB117" s="1">
        <v>11</v>
      </c>
      <c r="CC117" s="1">
        <v>11</v>
      </c>
      <c r="CD117" s="12">
        <v>0</v>
      </c>
      <c r="CE117" s="12">
        <v>0</v>
      </c>
      <c r="CF117" s="161">
        <v>0.65582475937603713</v>
      </c>
      <c r="CG117" s="193">
        <v>0.63259109311740891</v>
      </c>
      <c r="CH117" s="193">
        <v>0.73877068557919623</v>
      </c>
      <c r="CI117" s="192">
        <v>0</v>
      </c>
      <c r="CJ117" s="161">
        <v>0.65582475937603713</v>
      </c>
      <c r="CK117" s="193">
        <v>0.63259109311740891</v>
      </c>
      <c r="CL117" s="193">
        <v>0.73702830188679247</v>
      </c>
    </row>
    <row r="118" spans="1:90">
      <c r="A118" s="261" t="str">
        <v>QSC</v>
      </c>
      <c r="B118" s="11" t="str">
        <v>CX-Q 2K4</v>
      </c>
      <c r="C118" s="12">
        <v>0</v>
      </c>
      <c r="D118" s="200">
        <v>0</v>
      </c>
      <c r="E118" s="1">
        <v>2</v>
      </c>
      <c r="F118" s="1">
        <v>4</v>
      </c>
      <c r="G118" s="1">
        <v>4</v>
      </c>
      <c r="H118" s="1">
        <v>4</v>
      </c>
      <c r="I118" s="12">
        <v>0</v>
      </c>
      <c r="J118" s="200">
        <v>0</v>
      </c>
      <c r="K118" s="1">
        <v>400</v>
      </c>
      <c r="L118" s="1">
        <v>400</v>
      </c>
      <c r="M118" s="1">
        <v>300</v>
      </c>
      <c r="N118" s="1">
        <v>400</v>
      </c>
      <c r="O118" s="1">
        <v>350</v>
      </c>
      <c r="P118" s="12">
        <v>0</v>
      </c>
      <c r="Q118" s="1">
        <v>700</v>
      </c>
      <c r="R118" s="1">
        <v>600</v>
      </c>
      <c r="S118" s="12">
        <v>0</v>
      </c>
      <c r="T118" s="200">
        <v>0</v>
      </c>
      <c r="U118" s="1">
        <v>0</v>
      </c>
      <c r="V118" s="1">
        <v>0</v>
      </c>
      <c r="W118" s="12">
        <v>0</v>
      </c>
      <c r="X118" s="200">
        <v>0</v>
      </c>
      <c r="Y118" s="1">
        <v>0</v>
      </c>
      <c r="Z118" s="12">
        <v>0</v>
      </c>
      <c r="AA118" s="200">
        <v>0</v>
      </c>
      <c r="AB118" s="1">
        <v>0</v>
      </c>
      <c r="AC118" s="1">
        <v>0</v>
      </c>
      <c r="AD118" s="1">
        <v>0.9</v>
      </c>
      <c r="AE118" s="1">
        <v>101</v>
      </c>
      <c r="AF118" s="1">
        <v>3.7</v>
      </c>
      <c r="AG118" s="1">
        <v>380</v>
      </c>
      <c r="AH118" s="1">
        <v>0</v>
      </c>
      <c r="AI118" s="1">
        <v>0</v>
      </c>
      <c r="AJ118" s="1">
        <v>0</v>
      </c>
      <c r="AK118" s="1">
        <v>0</v>
      </c>
      <c r="AL118" s="12">
        <v>0</v>
      </c>
      <c r="AM118" s="12">
        <v>0</v>
      </c>
      <c r="AN118" s="1">
        <v>0</v>
      </c>
      <c r="AO118" s="1">
        <v>0</v>
      </c>
      <c r="AP118" s="1">
        <v>0.6</v>
      </c>
      <c r="AQ118" s="1">
        <v>98</v>
      </c>
      <c r="AR118" s="1">
        <v>2</v>
      </c>
      <c r="AS118" s="1">
        <v>395</v>
      </c>
      <c r="AT118" s="1">
        <v>0</v>
      </c>
      <c r="AU118" s="1">
        <v>0</v>
      </c>
      <c r="AV118" s="1">
        <v>0</v>
      </c>
      <c r="AW118" s="1">
        <v>0</v>
      </c>
      <c r="AX118" s="12">
        <v>0</v>
      </c>
      <c r="AY118" s="12">
        <v>0</v>
      </c>
      <c r="AZ118" s="1">
        <v>0.9</v>
      </c>
      <c r="BA118" s="1">
        <v>101</v>
      </c>
      <c r="BB118" s="1">
        <v>3.5</v>
      </c>
      <c r="BC118" s="1">
        <v>330</v>
      </c>
      <c r="BD118" s="1">
        <v>0</v>
      </c>
      <c r="BE118" s="1">
        <v>0</v>
      </c>
      <c r="BF118" s="1">
        <v>0</v>
      </c>
      <c r="BG118" s="1">
        <v>0</v>
      </c>
      <c r="BH118" s="12">
        <v>0</v>
      </c>
      <c r="BI118" s="12">
        <v>0</v>
      </c>
      <c r="BJ118" s="1">
        <v>0.6</v>
      </c>
      <c r="BK118" s="1">
        <v>98</v>
      </c>
      <c r="BL118" s="1">
        <v>2</v>
      </c>
      <c r="BM118" s="1">
        <v>340</v>
      </c>
      <c r="BN118" s="1">
        <v>0</v>
      </c>
      <c r="BO118" s="1">
        <v>0</v>
      </c>
      <c r="BP118" s="1">
        <v>0</v>
      </c>
      <c r="BQ118" s="1">
        <v>0</v>
      </c>
      <c r="BR118" s="12">
        <v>0</v>
      </c>
      <c r="BS118" s="12">
        <v>0</v>
      </c>
      <c r="BT118" s="1">
        <v>0</v>
      </c>
      <c r="BU118" s="1">
        <v>345</v>
      </c>
      <c r="BV118" s="1">
        <v>539</v>
      </c>
      <c r="BW118" s="1">
        <v>0</v>
      </c>
      <c r="BX118" s="1">
        <v>0</v>
      </c>
      <c r="BY118" s="1">
        <v>0</v>
      </c>
      <c r="BZ118" s="194">
        <v>0</v>
      </c>
      <c r="CA118" s="194">
        <v>0</v>
      </c>
      <c r="CB118" s="1">
        <v>10.4</v>
      </c>
      <c r="CC118" s="1">
        <v>10.4</v>
      </c>
      <c r="CD118" s="12">
        <v>0</v>
      </c>
      <c r="CE118" s="12">
        <v>0</v>
      </c>
      <c r="CF118" s="161">
        <v>0.89306698002350171</v>
      </c>
      <c r="CG118" s="193">
        <v>0.52631578947368418</v>
      </c>
      <c r="CH118" s="193">
        <v>0.71684587813620071</v>
      </c>
      <c r="CI118" s="192">
        <v>0</v>
      </c>
      <c r="CJ118" s="161">
        <v>0.85869565217391308</v>
      </c>
      <c r="CK118" s="193">
        <v>0.50632911392405067</v>
      </c>
      <c r="CL118" s="193">
        <v>0.67340067340067344</v>
      </c>
    </row>
    <row r="119" spans="1:90">
      <c r="A119" s="262" t="str">
        <v>QSC</v>
      </c>
      <c r="B119" s="11" t="str">
        <v>CX-Q 4K4</v>
      </c>
      <c r="C119" s="12">
        <v>0</v>
      </c>
      <c r="D119" s="200">
        <v>0</v>
      </c>
      <c r="E119" s="1">
        <v>2</v>
      </c>
      <c r="F119" s="1">
        <v>4</v>
      </c>
      <c r="G119" s="1">
        <v>4</v>
      </c>
      <c r="H119" s="1">
        <v>4</v>
      </c>
      <c r="I119" s="12">
        <v>0</v>
      </c>
      <c r="J119" s="200">
        <v>0</v>
      </c>
      <c r="K119" s="1">
        <v>625</v>
      </c>
      <c r="L119" s="1">
        <v>625</v>
      </c>
      <c r="M119" s="1">
        <v>400</v>
      </c>
      <c r="N119" s="1">
        <v>625</v>
      </c>
      <c r="O119" s="1">
        <v>550</v>
      </c>
      <c r="P119" s="12">
        <v>0</v>
      </c>
      <c r="Q119" s="1">
        <v>1250</v>
      </c>
      <c r="R119" s="1">
        <v>1150</v>
      </c>
      <c r="S119" s="12">
        <v>0</v>
      </c>
      <c r="T119" s="200">
        <v>0</v>
      </c>
      <c r="U119" s="1">
        <v>0</v>
      </c>
      <c r="V119" s="1">
        <v>0</v>
      </c>
      <c r="W119" s="12">
        <v>0</v>
      </c>
      <c r="X119" s="200">
        <v>0</v>
      </c>
      <c r="Y119" s="1">
        <v>0</v>
      </c>
      <c r="Z119" s="12">
        <v>0</v>
      </c>
      <c r="AA119" s="200">
        <v>0</v>
      </c>
      <c r="AB119" s="1">
        <v>0</v>
      </c>
      <c r="AC119" s="1">
        <v>0</v>
      </c>
      <c r="AD119" s="1">
        <v>0.9</v>
      </c>
      <c r="AE119" s="1">
        <v>101</v>
      </c>
      <c r="AF119" s="1">
        <v>5</v>
      </c>
      <c r="AG119" s="1">
        <v>532</v>
      </c>
      <c r="AH119" s="1">
        <v>0</v>
      </c>
      <c r="AI119" s="1">
        <v>0</v>
      </c>
      <c r="AJ119" s="1">
        <v>0</v>
      </c>
      <c r="AK119" s="1">
        <v>0</v>
      </c>
      <c r="AL119" s="12">
        <v>0</v>
      </c>
      <c r="AM119" s="12">
        <v>0</v>
      </c>
      <c r="AN119" s="1">
        <v>0</v>
      </c>
      <c r="AO119" s="1">
        <v>0</v>
      </c>
      <c r="AP119" s="1">
        <v>0.6</v>
      </c>
      <c r="AQ119" s="1">
        <v>98</v>
      </c>
      <c r="AR119" s="1">
        <v>2.5</v>
      </c>
      <c r="AS119" s="1">
        <v>532</v>
      </c>
      <c r="AT119" s="1">
        <v>0</v>
      </c>
      <c r="AU119" s="1">
        <v>0</v>
      </c>
      <c r="AV119" s="1">
        <v>0</v>
      </c>
      <c r="AW119" s="1">
        <v>0</v>
      </c>
      <c r="AX119" s="12">
        <v>0</v>
      </c>
      <c r="AY119" s="12">
        <v>0</v>
      </c>
      <c r="AZ119" s="1">
        <v>0.9</v>
      </c>
      <c r="BA119" s="1">
        <v>101</v>
      </c>
      <c r="BB119" s="1">
        <v>4.5999999999999996</v>
      </c>
      <c r="BC119" s="1">
        <v>532</v>
      </c>
      <c r="BD119" s="1">
        <v>0</v>
      </c>
      <c r="BE119" s="1">
        <v>0</v>
      </c>
      <c r="BF119" s="1">
        <v>0</v>
      </c>
      <c r="BG119" s="1">
        <v>0</v>
      </c>
      <c r="BH119" s="12">
        <v>0</v>
      </c>
      <c r="BI119" s="12">
        <v>0</v>
      </c>
      <c r="BJ119" s="1">
        <v>0.6</v>
      </c>
      <c r="BK119" s="1">
        <v>98</v>
      </c>
      <c r="BL119" s="1">
        <v>2.4</v>
      </c>
      <c r="BM119" s="1">
        <v>532</v>
      </c>
      <c r="BN119" s="1">
        <v>0</v>
      </c>
      <c r="BO119" s="1">
        <v>0</v>
      </c>
      <c r="BP119" s="1">
        <v>0</v>
      </c>
      <c r="BQ119" s="1">
        <v>0</v>
      </c>
      <c r="BR119" s="12">
        <v>0</v>
      </c>
      <c r="BS119" s="12">
        <v>0</v>
      </c>
      <c r="BT119" s="1">
        <v>0</v>
      </c>
      <c r="BU119" s="1">
        <v>345</v>
      </c>
      <c r="BV119" s="1">
        <v>788</v>
      </c>
      <c r="BW119" s="1">
        <v>0</v>
      </c>
      <c r="BX119" s="1">
        <v>0</v>
      </c>
      <c r="BY119" s="1">
        <v>0</v>
      </c>
      <c r="BZ119" s="194">
        <v>0</v>
      </c>
      <c r="CA119" s="194">
        <v>0</v>
      </c>
      <c r="CB119" s="1">
        <v>11.3</v>
      </c>
      <c r="CC119" s="1">
        <v>11.3</v>
      </c>
      <c r="CD119" s="12">
        <v>0</v>
      </c>
      <c r="CE119" s="12">
        <v>0</v>
      </c>
      <c r="CF119" s="161">
        <v>0.92521739130434788</v>
      </c>
      <c r="CG119" s="193">
        <v>0.58740601503759393</v>
      </c>
      <c r="CH119" s="193">
        <v>0.72505800464037118</v>
      </c>
      <c r="CI119" s="192">
        <v>0</v>
      </c>
      <c r="CJ119" s="161">
        <v>0.92521739130434788</v>
      </c>
      <c r="CK119" s="193">
        <v>0.58740601503759393</v>
      </c>
      <c r="CL119" s="193">
        <v>0.72004608294930872</v>
      </c>
    </row>
    <row r="120" spans="1:90">
      <c r="A120" s="262" t="str">
        <v>QSC</v>
      </c>
      <c r="B120" s="11" t="str">
        <v>CX-Q 8K4</v>
      </c>
      <c r="C120" s="12">
        <v>0</v>
      </c>
      <c r="D120" s="200">
        <v>0</v>
      </c>
      <c r="E120" s="1">
        <v>2</v>
      </c>
      <c r="F120" s="1">
        <v>4</v>
      </c>
      <c r="G120" s="1">
        <v>4</v>
      </c>
      <c r="H120" s="1">
        <v>4</v>
      </c>
      <c r="I120" s="12">
        <v>0</v>
      </c>
      <c r="J120" s="200">
        <v>0</v>
      </c>
      <c r="K120" s="1">
        <v>1250</v>
      </c>
      <c r="L120" s="1">
        <v>1250</v>
      </c>
      <c r="M120" s="1">
        <v>1250</v>
      </c>
      <c r="N120" s="1">
        <v>1150</v>
      </c>
      <c r="O120" s="1">
        <v>1150</v>
      </c>
      <c r="P120" s="12">
        <v>0</v>
      </c>
      <c r="Q120" s="1">
        <v>2500</v>
      </c>
      <c r="R120" s="1">
        <v>2250</v>
      </c>
      <c r="S120" s="12">
        <v>0</v>
      </c>
      <c r="T120" s="200">
        <v>0</v>
      </c>
      <c r="U120" s="1">
        <v>0</v>
      </c>
      <c r="V120" s="1">
        <v>0</v>
      </c>
      <c r="W120" s="12">
        <v>0</v>
      </c>
      <c r="X120" s="200">
        <v>0</v>
      </c>
      <c r="Y120" s="1">
        <v>0</v>
      </c>
      <c r="Z120" s="12">
        <v>0</v>
      </c>
      <c r="AA120" s="200">
        <v>0</v>
      </c>
      <c r="AB120" s="1">
        <v>0</v>
      </c>
      <c r="AC120" s="1">
        <v>0</v>
      </c>
      <c r="AD120" s="1">
        <v>1.7</v>
      </c>
      <c r="AE120" s="1">
        <v>173</v>
      </c>
      <c r="AF120" s="1">
        <v>9.1999999999999993</v>
      </c>
      <c r="AG120" s="1">
        <v>985</v>
      </c>
      <c r="AH120" s="1">
        <v>0</v>
      </c>
      <c r="AI120" s="1">
        <v>0</v>
      </c>
      <c r="AJ120" s="1">
        <v>0</v>
      </c>
      <c r="AK120" s="1">
        <v>0</v>
      </c>
      <c r="AL120" s="12">
        <v>0</v>
      </c>
      <c r="AM120" s="12">
        <v>0</v>
      </c>
      <c r="AN120" s="1">
        <v>0</v>
      </c>
      <c r="AO120" s="1">
        <v>0</v>
      </c>
      <c r="AP120" s="1">
        <v>0.9</v>
      </c>
      <c r="AQ120" s="1">
        <v>166</v>
      </c>
      <c r="AR120" s="1">
        <v>4.8</v>
      </c>
      <c r="AS120" s="1">
        <v>985</v>
      </c>
      <c r="AT120" s="1">
        <v>0</v>
      </c>
      <c r="AU120" s="1">
        <v>0</v>
      </c>
      <c r="AV120" s="1">
        <v>0</v>
      </c>
      <c r="AW120" s="1">
        <v>0</v>
      </c>
      <c r="AX120" s="12">
        <v>0</v>
      </c>
      <c r="AY120" s="12">
        <v>0</v>
      </c>
      <c r="AZ120" s="1">
        <v>1.7</v>
      </c>
      <c r="BA120" s="1">
        <v>173</v>
      </c>
      <c r="BB120" s="1">
        <v>9.1999999999999993</v>
      </c>
      <c r="BC120" s="1">
        <v>985</v>
      </c>
      <c r="BD120" s="1">
        <v>0</v>
      </c>
      <c r="BE120" s="1">
        <v>0</v>
      </c>
      <c r="BF120" s="1">
        <v>0</v>
      </c>
      <c r="BG120" s="1">
        <v>0</v>
      </c>
      <c r="BH120" s="12">
        <v>0</v>
      </c>
      <c r="BI120" s="12">
        <v>0</v>
      </c>
      <c r="BJ120" s="1">
        <v>0.9</v>
      </c>
      <c r="BK120" s="1">
        <v>166</v>
      </c>
      <c r="BL120" s="1">
        <v>4.5999999999999996</v>
      </c>
      <c r="BM120" s="1">
        <v>985</v>
      </c>
      <c r="BN120" s="1">
        <v>0</v>
      </c>
      <c r="BO120" s="1">
        <v>0</v>
      </c>
      <c r="BP120" s="1">
        <v>0</v>
      </c>
      <c r="BQ120" s="1">
        <v>0</v>
      </c>
      <c r="BR120" s="12">
        <v>0</v>
      </c>
      <c r="BS120" s="12">
        <v>0</v>
      </c>
      <c r="BT120" s="1">
        <v>0</v>
      </c>
      <c r="BU120" s="1">
        <v>590</v>
      </c>
      <c r="BV120" s="1">
        <v>1304</v>
      </c>
      <c r="BW120" s="1">
        <v>0</v>
      </c>
      <c r="BX120" s="1">
        <v>0</v>
      </c>
      <c r="BY120" s="1">
        <v>0</v>
      </c>
      <c r="BZ120" s="194">
        <v>0</v>
      </c>
      <c r="CA120" s="194">
        <v>0</v>
      </c>
      <c r="CB120" s="1">
        <v>11.8</v>
      </c>
      <c r="CC120" s="1">
        <v>11.8</v>
      </c>
      <c r="CD120" s="12">
        <v>0</v>
      </c>
      <c r="CE120" s="12">
        <v>0</v>
      </c>
      <c r="CF120" s="161">
        <v>0.93100189035916825</v>
      </c>
      <c r="CG120" s="193">
        <v>0.63451776649746194</v>
      </c>
      <c r="CH120" s="193">
        <v>0.76970443349753692</v>
      </c>
      <c r="CI120" s="192">
        <v>0</v>
      </c>
      <c r="CJ120" s="161">
        <v>0.89221014492753625</v>
      </c>
      <c r="CK120" s="193">
        <v>0.63451776649746194</v>
      </c>
      <c r="CL120" s="193">
        <v>0.76312576312576308</v>
      </c>
    </row>
    <row r="121" spans="1:90">
      <c r="A121" s="262" t="str">
        <v>QSC</v>
      </c>
      <c r="B121" s="11" t="str">
        <v>CX-Q 4K8</v>
      </c>
      <c r="C121" s="12">
        <v>0</v>
      </c>
      <c r="D121" s="200">
        <v>0</v>
      </c>
      <c r="E121" s="1">
        <v>2</v>
      </c>
      <c r="F121" s="1">
        <v>8</v>
      </c>
      <c r="G121" s="1">
        <v>8</v>
      </c>
      <c r="H121" s="1">
        <v>8</v>
      </c>
      <c r="I121" s="12">
        <v>0</v>
      </c>
      <c r="J121" s="200">
        <v>0</v>
      </c>
      <c r="K121" s="1">
        <v>300</v>
      </c>
      <c r="L121" s="1">
        <v>300</v>
      </c>
      <c r="M121" s="1">
        <v>300</v>
      </c>
      <c r="N121" s="1">
        <v>300</v>
      </c>
      <c r="O121" s="1">
        <v>300</v>
      </c>
      <c r="P121" s="12">
        <v>0</v>
      </c>
      <c r="Q121" s="1">
        <v>600</v>
      </c>
      <c r="R121" s="1">
        <v>400</v>
      </c>
      <c r="S121" s="12">
        <v>0</v>
      </c>
      <c r="T121" s="200">
        <v>0</v>
      </c>
      <c r="U121" s="1">
        <v>0</v>
      </c>
      <c r="V121" s="1">
        <v>0</v>
      </c>
      <c r="W121" s="12">
        <v>0</v>
      </c>
      <c r="X121" s="200">
        <v>0</v>
      </c>
      <c r="Y121" s="1">
        <v>0</v>
      </c>
      <c r="Z121" s="12">
        <v>0</v>
      </c>
      <c r="AA121" s="200">
        <v>0</v>
      </c>
      <c r="AB121" s="1">
        <v>0</v>
      </c>
      <c r="AC121" s="1">
        <v>0</v>
      </c>
      <c r="AD121" s="1">
        <v>1.6</v>
      </c>
      <c r="AE121" s="1">
        <v>184</v>
      </c>
      <c r="AF121" s="1">
        <v>8.4</v>
      </c>
      <c r="AG121" s="1">
        <v>836</v>
      </c>
      <c r="AH121" s="1">
        <v>0</v>
      </c>
      <c r="AI121" s="1">
        <v>0</v>
      </c>
      <c r="AJ121" s="1">
        <v>0</v>
      </c>
      <c r="AK121" s="1">
        <v>0</v>
      </c>
      <c r="AL121" s="12">
        <v>0</v>
      </c>
      <c r="AM121" s="12">
        <v>0</v>
      </c>
      <c r="AN121" s="1">
        <v>0</v>
      </c>
      <c r="AO121" s="1">
        <v>0</v>
      </c>
      <c r="AP121" s="1">
        <v>1</v>
      </c>
      <c r="AQ121" s="1">
        <v>184</v>
      </c>
      <c r="AR121" s="1">
        <v>4.2</v>
      </c>
      <c r="AS121" s="1">
        <v>800</v>
      </c>
      <c r="AT121" s="1">
        <v>0</v>
      </c>
      <c r="AU121" s="1">
        <v>0</v>
      </c>
      <c r="AV121" s="1">
        <v>0</v>
      </c>
      <c r="AW121" s="1">
        <v>0</v>
      </c>
      <c r="AX121" s="12">
        <v>0</v>
      </c>
      <c r="AY121" s="12">
        <v>0</v>
      </c>
      <c r="AZ121" s="1">
        <v>1.6</v>
      </c>
      <c r="BA121" s="1">
        <v>184</v>
      </c>
      <c r="BB121" s="1">
        <v>8.4</v>
      </c>
      <c r="BC121" s="1">
        <v>836</v>
      </c>
      <c r="BD121" s="1">
        <v>0</v>
      </c>
      <c r="BE121" s="1">
        <v>0</v>
      </c>
      <c r="BF121" s="1">
        <v>0</v>
      </c>
      <c r="BG121" s="1">
        <v>0</v>
      </c>
      <c r="BH121" s="12">
        <v>0</v>
      </c>
      <c r="BI121" s="12">
        <v>0</v>
      </c>
      <c r="BJ121" s="1">
        <v>0.9</v>
      </c>
      <c r="BK121" s="1">
        <v>184</v>
      </c>
      <c r="BL121" s="1">
        <v>4.2</v>
      </c>
      <c r="BM121" s="1">
        <v>800</v>
      </c>
      <c r="BN121" s="1">
        <v>0</v>
      </c>
      <c r="BO121" s="1">
        <v>0</v>
      </c>
      <c r="BP121" s="1">
        <v>0</v>
      </c>
      <c r="BQ121" s="1">
        <v>0</v>
      </c>
      <c r="BR121" s="12">
        <v>0</v>
      </c>
      <c r="BS121" s="12">
        <v>0</v>
      </c>
      <c r="BT121" s="1">
        <v>0</v>
      </c>
      <c r="BU121" s="1">
        <v>621</v>
      </c>
      <c r="BV121" s="1">
        <v>805</v>
      </c>
      <c r="BW121" s="1">
        <v>0</v>
      </c>
      <c r="BX121" s="1">
        <v>0</v>
      </c>
      <c r="BY121" s="1">
        <v>0</v>
      </c>
      <c r="BZ121" s="194">
        <v>0</v>
      </c>
      <c r="CA121" s="194">
        <v>0</v>
      </c>
      <c r="CB121" s="1">
        <v>11.3</v>
      </c>
      <c r="CC121" s="1">
        <v>11.3</v>
      </c>
      <c r="CD121" s="12">
        <v>0</v>
      </c>
      <c r="CE121" s="12">
        <v>0</v>
      </c>
      <c r="CF121" s="161">
        <v>0.86542443064182195</v>
      </c>
      <c r="CG121" s="193">
        <v>0.35885167464114831</v>
      </c>
      <c r="CH121" s="193">
        <v>0.46012269938650308</v>
      </c>
      <c r="CI121" s="192">
        <v>0</v>
      </c>
      <c r="CJ121" s="161">
        <v>0.82815734989648038</v>
      </c>
      <c r="CK121" s="193">
        <v>0.375</v>
      </c>
      <c r="CL121" s="193">
        <v>0.48701298701298701</v>
      </c>
    </row>
    <row r="122" spans="1:90">
      <c r="A122" s="262" t="str">
        <v>QSC</v>
      </c>
      <c r="B122" s="11" t="str">
        <v>CX-Q 8K8</v>
      </c>
      <c r="C122" s="12">
        <v>0</v>
      </c>
      <c r="D122" s="200">
        <v>0</v>
      </c>
      <c r="E122" s="1">
        <v>2</v>
      </c>
      <c r="F122" s="1">
        <v>8</v>
      </c>
      <c r="G122" s="1">
        <v>8</v>
      </c>
      <c r="H122" s="1">
        <v>8</v>
      </c>
      <c r="I122" s="12">
        <v>0</v>
      </c>
      <c r="J122" s="200">
        <v>0</v>
      </c>
      <c r="K122" s="1">
        <v>600</v>
      </c>
      <c r="L122" s="1">
        <v>600</v>
      </c>
      <c r="M122" s="1">
        <v>300</v>
      </c>
      <c r="N122" s="1">
        <v>600</v>
      </c>
      <c r="O122" s="1">
        <v>600</v>
      </c>
      <c r="P122" s="12">
        <v>0</v>
      </c>
      <c r="Q122" s="1">
        <v>1200</v>
      </c>
      <c r="R122" s="1">
        <v>600</v>
      </c>
      <c r="S122" s="12">
        <v>0</v>
      </c>
      <c r="T122" s="200">
        <v>0</v>
      </c>
      <c r="U122" s="1">
        <v>0</v>
      </c>
      <c r="V122" s="1">
        <v>0</v>
      </c>
      <c r="W122" s="12">
        <v>0</v>
      </c>
      <c r="X122" s="200">
        <v>0</v>
      </c>
      <c r="Y122" s="1">
        <v>0</v>
      </c>
      <c r="Z122" s="12">
        <v>0</v>
      </c>
      <c r="AA122" s="200">
        <v>0</v>
      </c>
      <c r="AB122" s="1">
        <v>0</v>
      </c>
      <c r="AC122" s="1">
        <v>0</v>
      </c>
      <c r="AD122" s="1">
        <v>1.8</v>
      </c>
      <c r="AE122" s="1">
        <v>197</v>
      </c>
      <c r="AF122" s="1">
        <v>16</v>
      </c>
      <c r="AG122" s="1">
        <v>1572</v>
      </c>
      <c r="AH122" s="1">
        <v>0</v>
      </c>
      <c r="AI122" s="1">
        <v>0</v>
      </c>
      <c r="AJ122" s="1">
        <v>0</v>
      </c>
      <c r="AK122" s="1">
        <v>0</v>
      </c>
      <c r="AL122" s="12">
        <v>0</v>
      </c>
      <c r="AM122" s="12">
        <v>0</v>
      </c>
      <c r="AN122" s="1">
        <v>0</v>
      </c>
      <c r="AO122" s="1">
        <v>0</v>
      </c>
      <c r="AP122" s="1">
        <v>1</v>
      </c>
      <c r="AQ122" s="1">
        <v>184</v>
      </c>
      <c r="AR122" s="1">
        <v>8.4</v>
      </c>
      <c r="AS122" s="1">
        <v>1610</v>
      </c>
      <c r="AT122" s="1">
        <v>0</v>
      </c>
      <c r="AU122" s="1">
        <v>0</v>
      </c>
      <c r="AV122" s="1">
        <v>0</v>
      </c>
      <c r="AW122" s="1">
        <v>0</v>
      </c>
      <c r="AX122" s="12">
        <v>0</v>
      </c>
      <c r="AY122" s="12">
        <v>0</v>
      </c>
      <c r="AZ122" s="1">
        <v>1.8</v>
      </c>
      <c r="BA122" s="1">
        <v>197</v>
      </c>
      <c r="BB122" s="1">
        <v>16</v>
      </c>
      <c r="BC122" s="1">
        <v>1572</v>
      </c>
      <c r="BD122" s="1">
        <v>0</v>
      </c>
      <c r="BE122" s="1">
        <v>0</v>
      </c>
      <c r="BF122" s="1">
        <v>0</v>
      </c>
      <c r="BG122" s="1">
        <v>0</v>
      </c>
      <c r="BH122" s="12">
        <v>0</v>
      </c>
      <c r="BI122" s="12">
        <v>0</v>
      </c>
      <c r="BJ122" s="1">
        <v>1</v>
      </c>
      <c r="BK122" s="1">
        <v>184</v>
      </c>
      <c r="BL122" s="1">
        <v>8.4</v>
      </c>
      <c r="BM122" s="1">
        <v>1610</v>
      </c>
      <c r="BN122" s="1">
        <v>0</v>
      </c>
      <c r="BO122" s="1">
        <v>0</v>
      </c>
      <c r="BP122" s="1">
        <v>0</v>
      </c>
      <c r="BQ122" s="1">
        <v>0</v>
      </c>
      <c r="BR122" s="12">
        <v>0</v>
      </c>
      <c r="BS122" s="12">
        <v>0</v>
      </c>
      <c r="BT122" s="1">
        <v>0</v>
      </c>
      <c r="BU122" s="1">
        <v>672</v>
      </c>
      <c r="BV122" s="1">
        <v>1229</v>
      </c>
      <c r="BW122" s="1">
        <v>0</v>
      </c>
      <c r="BX122" s="1">
        <v>0</v>
      </c>
      <c r="BY122" s="1">
        <v>0</v>
      </c>
      <c r="BZ122" s="194">
        <v>0</v>
      </c>
      <c r="CA122" s="194">
        <v>0</v>
      </c>
      <c r="CB122" s="1">
        <v>11.8</v>
      </c>
      <c r="CC122" s="1">
        <v>11.8</v>
      </c>
      <c r="CD122" s="12">
        <v>0</v>
      </c>
      <c r="CE122" s="12">
        <v>0</v>
      </c>
      <c r="CF122" s="161">
        <v>0.85434782608695647</v>
      </c>
      <c r="CG122" s="193">
        <v>0.38167938931297712</v>
      </c>
      <c r="CH122" s="193">
        <v>0.43636363636363634</v>
      </c>
      <c r="CI122" s="192">
        <v>0</v>
      </c>
      <c r="CJ122" s="161">
        <v>0.83333333333333337</v>
      </c>
      <c r="CK122" s="193">
        <v>0.37267080745341613</v>
      </c>
      <c r="CL122" s="193">
        <v>0.42075736325385693</v>
      </c>
    </row>
    <row r="123" spans="1:90">
      <c r="A123" s="262" t="str">
        <v>YAMAHA</v>
      </c>
      <c r="B123" s="11" t="str">
        <v>XP 5000</v>
      </c>
      <c r="C123" s="12">
        <v>0</v>
      </c>
      <c r="D123" s="200">
        <v>0</v>
      </c>
      <c r="E123" s="1">
        <v>2</v>
      </c>
      <c r="F123" s="1">
        <v>2</v>
      </c>
      <c r="G123" s="1" t="str">
        <v>-</v>
      </c>
      <c r="H123" s="1" t="str">
        <v>-</v>
      </c>
      <c r="I123" s="12">
        <v>0</v>
      </c>
      <c r="J123" s="200">
        <v>0</v>
      </c>
      <c r="K123" s="1">
        <v>525</v>
      </c>
      <c r="L123" s="1">
        <v>750</v>
      </c>
      <c r="M123" s="1" t="str">
        <v>-</v>
      </c>
      <c r="N123" s="1">
        <v>0</v>
      </c>
      <c r="O123" s="1" t="str">
        <v>-</v>
      </c>
      <c r="P123" s="12">
        <v>0</v>
      </c>
      <c r="Q123" s="1">
        <v>1500</v>
      </c>
      <c r="R123" s="1" t="str">
        <v>-</v>
      </c>
      <c r="S123" s="12">
        <v>0</v>
      </c>
      <c r="T123" s="200">
        <v>0</v>
      </c>
      <c r="U123" s="1">
        <v>90</v>
      </c>
      <c r="V123" s="1" t="str">
        <v>-</v>
      </c>
      <c r="W123" s="12">
        <v>0</v>
      </c>
      <c r="X123" s="200">
        <v>0</v>
      </c>
      <c r="Y123" s="1">
        <v>103</v>
      </c>
      <c r="Z123" s="12">
        <v>0</v>
      </c>
      <c r="AA123" s="200">
        <v>0</v>
      </c>
      <c r="AB123" s="1" t="str">
        <v>-</v>
      </c>
      <c r="AC123" s="1" t="str">
        <v>-</v>
      </c>
      <c r="AD123" s="1">
        <v>1</v>
      </c>
      <c r="AE123" s="1">
        <v>35</v>
      </c>
      <c r="AF123" s="1">
        <v>6.2</v>
      </c>
      <c r="AG123" s="1">
        <v>436</v>
      </c>
      <c r="AH123" s="1" t="str">
        <v>-</v>
      </c>
      <c r="AI123" s="1" t="str">
        <v>-</v>
      </c>
      <c r="AJ123" s="1">
        <v>14.7</v>
      </c>
      <c r="AK123" s="1">
        <v>1057</v>
      </c>
      <c r="AL123" s="12">
        <v>0</v>
      </c>
      <c r="AM123" s="12">
        <v>0</v>
      </c>
      <c r="AN123" s="1" t="str">
        <v>-</v>
      </c>
      <c r="AO123" s="1" t="str">
        <v>-</v>
      </c>
      <c r="AP123" s="1">
        <v>0.5</v>
      </c>
      <c r="AQ123" s="1">
        <v>35</v>
      </c>
      <c r="AR123" s="1">
        <v>3.4</v>
      </c>
      <c r="AS123" s="1">
        <v>436</v>
      </c>
      <c r="AT123" s="1" t="str">
        <v>-</v>
      </c>
      <c r="AU123" s="1" t="str">
        <v>-</v>
      </c>
      <c r="AV123" s="1">
        <v>8.1</v>
      </c>
      <c r="AW123" s="1">
        <v>1058</v>
      </c>
      <c r="AX123" s="12">
        <v>0</v>
      </c>
      <c r="AY123" s="12">
        <v>0</v>
      </c>
      <c r="AZ123" s="1" t="str">
        <v>-</v>
      </c>
      <c r="BA123" s="1" t="str">
        <v>-</v>
      </c>
      <c r="BB123" s="1" t="str">
        <v>-</v>
      </c>
      <c r="BC123" s="1" t="str">
        <v>-</v>
      </c>
      <c r="BD123" s="1" t="str">
        <v>-</v>
      </c>
      <c r="BE123" s="1" t="str">
        <v>-</v>
      </c>
      <c r="BF123" s="1" t="str">
        <v>-</v>
      </c>
      <c r="BG123" s="1" t="str">
        <v>-</v>
      </c>
      <c r="BH123" s="12">
        <v>0</v>
      </c>
      <c r="BI123" s="12">
        <v>0</v>
      </c>
      <c r="BJ123" s="1" t="str">
        <v>-</v>
      </c>
      <c r="BK123" s="1" t="str">
        <v>-</v>
      </c>
      <c r="BL123" s="1" t="str">
        <v>-</v>
      </c>
      <c r="BM123" s="1" t="str">
        <v>-</v>
      </c>
      <c r="BN123" s="1" t="str">
        <v>-</v>
      </c>
      <c r="BO123" s="1" t="str">
        <v>-</v>
      </c>
      <c r="BP123" s="1" t="str">
        <v>-</v>
      </c>
      <c r="BQ123" s="1" t="str">
        <v>-</v>
      </c>
      <c r="BR123" s="12">
        <v>0</v>
      </c>
      <c r="BS123" s="12">
        <v>0</v>
      </c>
      <c r="BT123" s="1">
        <v>1900</v>
      </c>
      <c r="BU123" s="1">
        <v>119</v>
      </c>
      <c r="BV123" s="1">
        <v>848</v>
      </c>
      <c r="BW123" s="1" t="str">
        <v>-</v>
      </c>
      <c r="BX123" s="1">
        <v>1900</v>
      </c>
      <c r="BY123" s="1" t="str">
        <v>-</v>
      </c>
      <c r="BZ123" s="194">
        <v>0</v>
      </c>
      <c r="CA123" s="194">
        <v>0</v>
      </c>
      <c r="CB123" s="1">
        <v>10</v>
      </c>
      <c r="CC123" s="1" t="str">
        <v>-</v>
      </c>
      <c r="CD123" s="12">
        <v>0</v>
      </c>
      <c r="CE123" s="12">
        <v>0</v>
      </c>
      <c r="CF123" s="161">
        <v>0.61150070126227207</v>
      </c>
      <c r="CG123" s="193">
        <v>0.43004587155963303</v>
      </c>
      <c r="CH123" s="193">
        <v>0.46758104738154616</v>
      </c>
      <c r="CI123" s="192">
        <v>0</v>
      </c>
      <c r="CJ123" s="161">
        <v>0.55754475703324813</v>
      </c>
      <c r="CK123" s="193">
        <v>0.43004587155963303</v>
      </c>
      <c r="CL123" s="193">
        <v>0.46758104738154616</v>
      </c>
    </row>
    <row r="124" spans="1:90">
      <c r="A124" s="262" t="str">
        <v>YAMAHA</v>
      </c>
      <c r="B124" s="11" t="str">
        <v>XP 7000</v>
      </c>
      <c r="C124" s="12">
        <v>0</v>
      </c>
      <c r="D124" s="200">
        <v>0</v>
      </c>
      <c r="E124" s="1">
        <v>2</v>
      </c>
      <c r="F124" s="1">
        <v>2</v>
      </c>
      <c r="G124" s="1">
        <v>2</v>
      </c>
      <c r="H124" s="1" t="str">
        <v>-</v>
      </c>
      <c r="I124" s="12">
        <v>0</v>
      </c>
      <c r="J124" s="200">
        <v>0</v>
      </c>
      <c r="K124" s="1">
        <v>750</v>
      </c>
      <c r="L124" s="1">
        <v>1100</v>
      </c>
      <c r="M124" s="1" t="str">
        <v>-</v>
      </c>
      <c r="N124" s="1">
        <v>625</v>
      </c>
      <c r="O124" s="1" t="str">
        <v>-</v>
      </c>
      <c r="P124" s="12">
        <v>0</v>
      </c>
      <c r="Q124" s="1">
        <v>2200</v>
      </c>
      <c r="R124" s="1" t="str">
        <v>-</v>
      </c>
      <c r="S124" s="12">
        <v>0</v>
      </c>
      <c r="T124" s="200">
        <v>0</v>
      </c>
      <c r="U124" s="1">
        <v>105.85</v>
      </c>
      <c r="V124" s="1" t="str">
        <v>-</v>
      </c>
      <c r="W124" s="12">
        <v>0</v>
      </c>
      <c r="X124" s="200">
        <v>0</v>
      </c>
      <c r="Y124" s="1">
        <v>104</v>
      </c>
      <c r="Z124" s="12">
        <v>0</v>
      </c>
      <c r="AA124" s="200">
        <v>0</v>
      </c>
      <c r="AB124" s="1" t="str">
        <v>-</v>
      </c>
      <c r="AC124" s="1" t="str">
        <v>-</v>
      </c>
      <c r="AD124" s="1">
        <v>1</v>
      </c>
      <c r="AE124" s="1">
        <v>35</v>
      </c>
      <c r="AF124" s="1">
        <v>8.5</v>
      </c>
      <c r="AG124" s="1">
        <v>611</v>
      </c>
      <c r="AH124" s="1" t="str">
        <v>-</v>
      </c>
      <c r="AI124" s="1" t="str">
        <v>-</v>
      </c>
      <c r="AJ124" s="1">
        <v>20.6</v>
      </c>
      <c r="AK124" s="1">
        <v>1481</v>
      </c>
      <c r="AL124" s="12">
        <v>0</v>
      </c>
      <c r="AM124" s="12">
        <v>0</v>
      </c>
      <c r="AN124" s="1" t="str">
        <v>-</v>
      </c>
      <c r="AO124" s="1" t="str">
        <v>-</v>
      </c>
      <c r="AP124" s="1">
        <v>0.5</v>
      </c>
      <c r="AQ124" s="1">
        <v>35</v>
      </c>
      <c r="AR124" s="1">
        <v>4.7</v>
      </c>
      <c r="AS124" s="1">
        <v>611</v>
      </c>
      <c r="AT124" s="1" t="str">
        <v>-</v>
      </c>
      <c r="AU124" s="1" t="str">
        <v>-</v>
      </c>
      <c r="AV124" s="1">
        <v>11.3</v>
      </c>
      <c r="AW124" s="1">
        <v>1481</v>
      </c>
      <c r="AX124" s="12">
        <v>0</v>
      </c>
      <c r="AY124" s="12">
        <v>0</v>
      </c>
      <c r="AZ124" s="1" t="str">
        <v>-</v>
      </c>
      <c r="BA124" s="1" t="str">
        <v>-</v>
      </c>
      <c r="BB124" s="1" t="str">
        <v>-</v>
      </c>
      <c r="BC124" s="1" t="str">
        <v>-</v>
      </c>
      <c r="BD124" s="1" t="str">
        <v>-</v>
      </c>
      <c r="BE124" s="1" t="str">
        <v>-</v>
      </c>
      <c r="BF124" s="1" t="str">
        <v>-</v>
      </c>
      <c r="BG124" s="1" t="str">
        <v>-</v>
      </c>
      <c r="BH124" s="12">
        <v>0</v>
      </c>
      <c r="BI124" s="12">
        <v>0</v>
      </c>
      <c r="BJ124" s="1" t="str">
        <v>-</v>
      </c>
      <c r="BK124" s="1" t="str">
        <v>-</v>
      </c>
      <c r="BL124" s="1" t="str">
        <v>-</v>
      </c>
      <c r="BM124" s="1" t="str">
        <v>-</v>
      </c>
      <c r="BN124" s="1" t="str">
        <v>-</v>
      </c>
      <c r="BO124" s="1" t="str">
        <v>-</v>
      </c>
      <c r="BP124" s="1" t="str">
        <v>-</v>
      </c>
      <c r="BQ124" s="1" t="str">
        <v>-</v>
      </c>
      <c r="BR124" s="12">
        <v>0</v>
      </c>
      <c r="BS124" s="12">
        <v>0</v>
      </c>
      <c r="BT124" s="1">
        <v>2550</v>
      </c>
      <c r="BU124" s="1">
        <v>119</v>
      </c>
      <c r="BV124" s="1">
        <v>1150</v>
      </c>
      <c r="BW124" s="1" t="str">
        <v>-</v>
      </c>
      <c r="BX124" s="1">
        <v>2550</v>
      </c>
      <c r="BY124" s="1" t="str">
        <v>-</v>
      </c>
      <c r="BZ124" s="194">
        <v>0</v>
      </c>
      <c r="CA124" s="194">
        <v>0</v>
      </c>
      <c r="CB124" s="1">
        <v>10</v>
      </c>
      <c r="CC124" s="1" t="str">
        <v>-</v>
      </c>
      <c r="CD124" s="12">
        <v>0</v>
      </c>
      <c r="CE124" s="12">
        <v>0</v>
      </c>
      <c r="CF124" s="161">
        <v>0.62506393861892584</v>
      </c>
      <c r="CG124" s="193">
        <v>0.45008183306055649</v>
      </c>
      <c r="CH124" s="193">
        <v>0.47743055555555558</v>
      </c>
      <c r="CI124" s="192">
        <v>0</v>
      </c>
      <c r="CJ124" s="161">
        <v>0.56521739130434778</v>
      </c>
      <c r="CK124" s="193">
        <v>0.45008183306055649</v>
      </c>
      <c r="CL124" s="193">
        <v>0.47743055555555558</v>
      </c>
    </row>
    <row r="125" spans="1:90">
      <c r="A125" s="262" t="str">
        <v>YAMAHA</v>
      </c>
      <c r="B125" s="11" t="str">
        <v>TX4n</v>
      </c>
      <c r="C125" s="12">
        <v>0</v>
      </c>
      <c r="D125" s="200">
        <v>0</v>
      </c>
      <c r="E125" s="1">
        <v>2</v>
      </c>
      <c r="F125" s="1">
        <v>2</v>
      </c>
      <c r="G125" s="1" t="str">
        <v>-</v>
      </c>
      <c r="H125" s="1" t="str">
        <v>-</v>
      </c>
      <c r="I125" s="12">
        <v>0</v>
      </c>
      <c r="J125" s="200">
        <v>0</v>
      </c>
      <c r="K125" s="1">
        <v>1100</v>
      </c>
      <c r="L125" s="1">
        <v>1900</v>
      </c>
      <c r="M125" s="1">
        <v>2200</v>
      </c>
      <c r="N125" s="1" t="str">
        <v>-</v>
      </c>
      <c r="O125" s="1" t="str">
        <v>-</v>
      </c>
      <c r="P125" s="12">
        <v>0</v>
      </c>
      <c r="Q125" s="1">
        <v>3800</v>
      </c>
      <c r="R125" s="1">
        <v>4400</v>
      </c>
      <c r="S125" s="12">
        <v>0</v>
      </c>
      <c r="T125" s="200">
        <v>0</v>
      </c>
      <c r="U125" s="1">
        <v>125</v>
      </c>
      <c r="V125" s="1" t="str">
        <v>-</v>
      </c>
      <c r="W125" s="12">
        <v>0</v>
      </c>
      <c r="X125" s="200">
        <v>0</v>
      </c>
      <c r="Y125" s="1">
        <v>106</v>
      </c>
      <c r="Z125" s="12">
        <v>0</v>
      </c>
      <c r="AA125" s="200">
        <v>0</v>
      </c>
      <c r="AB125" s="1" t="str">
        <v>-</v>
      </c>
      <c r="AC125" s="1" t="str">
        <v>-</v>
      </c>
      <c r="AD125" s="1">
        <v>1.6</v>
      </c>
      <c r="AE125" s="1">
        <v>75</v>
      </c>
      <c r="AF125" s="1">
        <v>12.2</v>
      </c>
      <c r="AG125" s="1">
        <v>795</v>
      </c>
      <c r="AH125" s="1" t="str">
        <v>-</v>
      </c>
      <c r="AI125" s="1" t="str">
        <v>-</v>
      </c>
      <c r="AJ125" s="1">
        <v>25.7</v>
      </c>
      <c r="AK125" s="1">
        <v>1852</v>
      </c>
      <c r="AL125" s="12">
        <v>0</v>
      </c>
      <c r="AM125" s="12">
        <v>0</v>
      </c>
      <c r="AN125" s="1" t="str">
        <v>-</v>
      </c>
      <c r="AO125" s="1" t="str">
        <v>-</v>
      </c>
      <c r="AP125" s="1">
        <v>0.9</v>
      </c>
      <c r="AQ125" s="1">
        <v>75</v>
      </c>
      <c r="AR125" s="1">
        <v>6.7</v>
      </c>
      <c r="AS125" s="1">
        <v>795</v>
      </c>
      <c r="AT125" s="1" t="str">
        <v>-</v>
      </c>
      <c r="AU125" s="1" t="str">
        <v>-</v>
      </c>
      <c r="AV125" s="1">
        <v>14.1</v>
      </c>
      <c r="AW125" s="1">
        <v>1882</v>
      </c>
      <c r="AX125" s="12">
        <v>0</v>
      </c>
      <c r="AY125" s="12">
        <v>0</v>
      </c>
      <c r="AZ125" s="1" t="str">
        <v>-</v>
      </c>
      <c r="BA125" s="1" t="str">
        <v>-</v>
      </c>
      <c r="BB125" s="1" t="str">
        <v>-</v>
      </c>
      <c r="BC125" s="1" t="str">
        <v>-</v>
      </c>
      <c r="BD125" s="1" t="str">
        <v>-</v>
      </c>
      <c r="BE125" s="1" t="str">
        <v>-</v>
      </c>
      <c r="BF125" s="1" t="str">
        <v>-</v>
      </c>
      <c r="BG125" s="1" t="str">
        <v>-</v>
      </c>
      <c r="BH125" s="12">
        <v>0</v>
      </c>
      <c r="BI125" s="12">
        <v>0</v>
      </c>
      <c r="BJ125" s="1" t="str">
        <v>-</v>
      </c>
      <c r="BK125" s="1" t="str">
        <v>-</v>
      </c>
      <c r="BL125" s="1" t="str">
        <v>-</v>
      </c>
      <c r="BM125" s="1" t="str">
        <v>-</v>
      </c>
      <c r="BN125" s="1" t="str">
        <v>-</v>
      </c>
      <c r="BO125" s="1" t="str">
        <v>-</v>
      </c>
      <c r="BP125" s="1" t="str">
        <v>-</v>
      </c>
      <c r="BQ125" s="1" t="str">
        <v>-</v>
      </c>
      <c r="BR125" s="12">
        <v>0</v>
      </c>
      <c r="BS125" s="12">
        <v>0</v>
      </c>
      <c r="BT125" s="1">
        <v>2340</v>
      </c>
      <c r="BU125" s="1">
        <v>256</v>
      </c>
      <c r="BV125" s="1">
        <v>1220</v>
      </c>
      <c r="BW125" s="1" t="str">
        <v>-</v>
      </c>
      <c r="BX125" s="1">
        <v>2340</v>
      </c>
      <c r="BY125" s="1" t="str">
        <v>-</v>
      </c>
      <c r="BZ125" s="194">
        <v>0</v>
      </c>
      <c r="CA125" s="194">
        <v>0</v>
      </c>
      <c r="CB125" s="1">
        <v>10</v>
      </c>
      <c r="CC125" s="1" t="str">
        <v>-</v>
      </c>
      <c r="CD125" s="12">
        <v>0</v>
      </c>
      <c r="CE125" s="12">
        <v>0</v>
      </c>
      <c r="CF125" s="161">
        <v>0.56664290805416961</v>
      </c>
      <c r="CG125" s="193">
        <v>0.59748427672955973</v>
      </c>
      <c r="CH125" s="193">
        <v>0.65972222222222221</v>
      </c>
      <c r="CI125" s="192">
        <v>0</v>
      </c>
      <c r="CJ125" s="161">
        <v>0.5158987670343933</v>
      </c>
      <c r="CK125" s="193">
        <v>0.59748427672955973</v>
      </c>
      <c r="CL125" s="193">
        <v>0.65972222222222221</v>
      </c>
    </row>
    <row r="126" spans="1:90">
      <c r="A126" s="262" t="str">
        <v>YAMAHA</v>
      </c>
      <c r="B126" s="11" t="str">
        <v>TX6n</v>
      </c>
      <c r="C126" s="12">
        <v>0</v>
      </c>
      <c r="D126" s="200">
        <v>0</v>
      </c>
      <c r="E126" s="1">
        <v>2</v>
      </c>
      <c r="F126" s="1">
        <v>2</v>
      </c>
      <c r="G126" s="1" t="str">
        <v>-</v>
      </c>
      <c r="H126" s="1" t="str">
        <v>-</v>
      </c>
      <c r="I126" s="12">
        <v>0</v>
      </c>
      <c r="J126" s="200">
        <v>0</v>
      </c>
      <c r="K126" s="1">
        <v>1800</v>
      </c>
      <c r="L126" s="1">
        <v>3000</v>
      </c>
      <c r="M126" s="1">
        <v>2750</v>
      </c>
      <c r="N126" s="1" t="str">
        <v>-</v>
      </c>
      <c r="O126" s="1" t="str">
        <v>-</v>
      </c>
      <c r="P126" s="12">
        <v>0</v>
      </c>
      <c r="Q126" s="1">
        <v>6000</v>
      </c>
      <c r="R126" s="1">
        <v>5500</v>
      </c>
      <c r="S126" s="12">
        <v>0</v>
      </c>
      <c r="T126" s="200">
        <v>0</v>
      </c>
      <c r="U126" s="1">
        <v>168.9</v>
      </c>
      <c r="V126" s="1" t="str">
        <v>-</v>
      </c>
      <c r="W126" s="12">
        <v>0</v>
      </c>
      <c r="X126" s="200">
        <v>0</v>
      </c>
      <c r="Y126" s="1">
        <v>106</v>
      </c>
      <c r="Z126" s="12">
        <v>0</v>
      </c>
      <c r="AA126" s="200">
        <v>0</v>
      </c>
      <c r="AB126" s="1" t="str">
        <v>-</v>
      </c>
      <c r="AC126" s="1" t="str">
        <v>-</v>
      </c>
      <c r="AD126" s="1">
        <v>1.6</v>
      </c>
      <c r="AE126" s="1">
        <v>75</v>
      </c>
      <c r="AF126" s="1">
        <v>19.2</v>
      </c>
      <c r="AG126" s="1">
        <v>1250</v>
      </c>
      <c r="AH126" s="1" t="str">
        <v>-</v>
      </c>
      <c r="AI126" s="1" t="str">
        <v>-</v>
      </c>
      <c r="AJ126" s="1">
        <v>40.4</v>
      </c>
      <c r="AK126" s="1">
        <v>2910</v>
      </c>
      <c r="AL126" s="12">
        <v>0</v>
      </c>
      <c r="AM126" s="12">
        <v>0</v>
      </c>
      <c r="AN126" s="1" t="str">
        <v>-</v>
      </c>
      <c r="AO126" s="1" t="str">
        <v>-</v>
      </c>
      <c r="AP126" s="1">
        <v>0.88</v>
      </c>
      <c r="AQ126" s="1">
        <v>75</v>
      </c>
      <c r="AR126" s="1">
        <v>10.6</v>
      </c>
      <c r="AS126" s="1">
        <v>1250</v>
      </c>
      <c r="AT126" s="1" t="str">
        <v>-</v>
      </c>
      <c r="AU126" s="1" t="str">
        <v>-</v>
      </c>
      <c r="AV126" s="1">
        <v>22.2</v>
      </c>
      <c r="AW126" s="1">
        <v>2910</v>
      </c>
      <c r="AX126" s="12">
        <v>0</v>
      </c>
      <c r="AY126" s="12">
        <v>0</v>
      </c>
      <c r="AZ126" s="1" t="str">
        <v>-</v>
      </c>
      <c r="BA126" s="1" t="str">
        <v>-</v>
      </c>
      <c r="BB126" s="1" t="str">
        <v>-</v>
      </c>
      <c r="BC126" s="1" t="str">
        <v>-</v>
      </c>
      <c r="BD126" s="1" t="str">
        <v>-</v>
      </c>
      <c r="BE126" s="1" t="str">
        <v>-</v>
      </c>
      <c r="BF126" s="1" t="str">
        <v>-</v>
      </c>
      <c r="BG126" s="1" t="str">
        <v>-</v>
      </c>
      <c r="BH126" s="12">
        <v>0</v>
      </c>
      <c r="BI126" s="12">
        <v>0</v>
      </c>
      <c r="BJ126" s="1" t="str">
        <v>-</v>
      </c>
      <c r="BK126" s="1" t="str">
        <v>-</v>
      </c>
      <c r="BL126" s="1" t="str">
        <v>-</v>
      </c>
      <c r="BM126" s="1" t="str">
        <v>-</v>
      </c>
      <c r="BN126" s="1" t="str">
        <v>-</v>
      </c>
      <c r="BO126" s="1" t="str">
        <v>-</v>
      </c>
      <c r="BP126" s="1" t="str">
        <v>-</v>
      </c>
      <c r="BQ126" s="1" t="str">
        <v>-</v>
      </c>
      <c r="BR126" s="12">
        <v>0</v>
      </c>
      <c r="BS126" s="12">
        <v>0</v>
      </c>
      <c r="BT126" s="1">
        <v>3670</v>
      </c>
      <c r="BU126" s="1">
        <v>256</v>
      </c>
      <c r="BV126" s="1">
        <v>1920</v>
      </c>
      <c r="BW126" s="1" t="str">
        <v>-</v>
      </c>
      <c r="BX126" s="1">
        <v>3670</v>
      </c>
      <c r="BY126" s="1" t="str">
        <v>-</v>
      </c>
      <c r="BZ126" s="194">
        <v>0</v>
      </c>
      <c r="CA126" s="194">
        <v>0</v>
      </c>
      <c r="CB126" s="1">
        <v>10</v>
      </c>
      <c r="CC126" s="1" t="str">
        <v>-</v>
      </c>
      <c r="CD126" s="12">
        <v>0</v>
      </c>
      <c r="CE126" s="12">
        <v>0</v>
      </c>
      <c r="CF126" s="161">
        <v>0.56612318840579712</v>
      </c>
      <c r="CG126" s="193">
        <v>0.6</v>
      </c>
      <c r="CH126" s="193">
        <v>0.63829787234042556</v>
      </c>
      <c r="CI126" s="192">
        <v>0</v>
      </c>
      <c r="CJ126" s="161">
        <v>0.51271534044298606</v>
      </c>
      <c r="CK126" s="193">
        <v>0.6</v>
      </c>
      <c r="CL126" s="193">
        <v>0.63829787234042556</v>
      </c>
    </row>
    <row r="127" spans="1:90">
      <c r="A127" s="262" t="str">
        <v>YAMAHA</v>
      </c>
      <c r="B127" s="11" t="str">
        <v>XMV4280</v>
      </c>
      <c r="C127" s="12">
        <v>0</v>
      </c>
      <c r="D127" s="200">
        <v>0</v>
      </c>
      <c r="E127" s="1">
        <v>2</v>
      </c>
      <c r="F127" s="1">
        <v>4</v>
      </c>
      <c r="G127" s="1">
        <v>4</v>
      </c>
      <c r="H127" s="1">
        <v>4</v>
      </c>
      <c r="I127" s="12">
        <v>0</v>
      </c>
      <c r="J127" s="200">
        <v>0</v>
      </c>
      <c r="K127" s="1">
        <v>280</v>
      </c>
      <c r="L127" s="1">
        <v>280</v>
      </c>
      <c r="M127" s="1" t="str">
        <v>-</v>
      </c>
      <c r="N127" s="1">
        <v>250</v>
      </c>
      <c r="O127" s="1">
        <v>250</v>
      </c>
      <c r="P127" s="12">
        <v>0</v>
      </c>
      <c r="Q127" s="1">
        <v>560</v>
      </c>
      <c r="R127" s="1">
        <v>560</v>
      </c>
      <c r="S127" s="12">
        <v>0</v>
      </c>
      <c r="T127" s="200">
        <v>0</v>
      </c>
      <c r="U127" s="1" t="str">
        <v>-</v>
      </c>
      <c r="V127" s="1" t="str">
        <v>-</v>
      </c>
      <c r="W127" s="12">
        <v>0</v>
      </c>
      <c r="X127" s="200">
        <v>0</v>
      </c>
      <c r="Y127" s="1" t="str">
        <v>-</v>
      </c>
      <c r="Z127" s="12">
        <v>0</v>
      </c>
      <c r="AA127" s="200">
        <v>0</v>
      </c>
      <c r="AB127" s="1" t="str">
        <v>-</v>
      </c>
      <c r="AC127" s="1" t="str">
        <v>-</v>
      </c>
      <c r="AD127" s="1">
        <v>0.4</v>
      </c>
      <c r="AE127" s="1">
        <v>37</v>
      </c>
      <c r="AF127" s="1">
        <v>1.9</v>
      </c>
      <c r="AG127" s="1">
        <v>218</v>
      </c>
      <c r="AH127" s="1" t="str">
        <v>-</v>
      </c>
      <c r="AI127" s="1" t="str">
        <v>-</v>
      </c>
      <c r="AJ127" s="1">
        <v>4.3</v>
      </c>
      <c r="AK127" s="1">
        <v>499</v>
      </c>
      <c r="AL127" s="12">
        <v>0</v>
      </c>
      <c r="AM127" s="12">
        <v>0</v>
      </c>
      <c r="AN127" s="1" t="str">
        <v>-</v>
      </c>
      <c r="AO127" s="1" t="str">
        <v>-</v>
      </c>
      <c r="AP127" s="1">
        <v>0.4</v>
      </c>
      <c r="AQ127" s="1">
        <v>37</v>
      </c>
      <c r="AR127" s="1">
        <v>1.05</v>
      </c>
      <c r="AS127" s="1">
        <v>212</v>
      </c>
      <c r="AT127" s="1" t="str">
        <v>-</v>
      </c>
      <c r="AU127" s="1" t="str">
        <v>-</v>
      </c>
      <c r="AV127" s="1">
        <v>2.2000000000000002</v>
      </c>
      <c r="AW127" s="1">
        <v>476</v>
      </c>
      <c r="AX127" s="12">
        <v>0</v>
      </c>
      <c r="AY127" s="12">
        <v>0</v>
      </c>
      <c r="AZ127" s="1">
        <v>0.5</v>
      </c>
      <c r="BA127" s="1">
        <v>48</v>
      </c>
      <c r="BB127" s="1">
        <v>1.7</v>
      </c>
      <c r="BC127" s="1">
        <v>196</v>
      </c>
      <c r="BD127" s="1" t="str">
        <v>-</v>
      </c>
      <c r="BE127" s="1" t="str">
        <v>-</v>
      </c>
      <c r="BF127" s="1">
        <v>3.8</v>
      </c>
      <c r="BG127" s="1">
        <v>445</v>
      </c>
      <c r="BH127" s="12">
        <v>0</v>
      </c>
      <c r="BI127" s="12">
        <v>0</v>
      </c>
      <c r="BJ127" s="1">
        <v>0.4</v>
      </c>
      <c r="BK127" s="1">
        <v>47</v>
      </c>
      <c r="BL127" s="1">
        <v>0.94</v>
      </c>
      <c r="BM127" s="1">
        <v>188</v>
      </c>
      <c r="BN127" s="1" t="str">
        <v>-</v>
      </c>
      <c r="BO127" s="1" t="str">
        <v>-</v>
      </c>
      <c r="BP127" s="1">
        <v>1.9</v>
      </c>
      <c r="BQ127" s="1">
        <v>400</v>
      </c>
      <c r="BR127" s="12">
        <v>0</v>
      </c>
      <c r="BS127" s="12">
        <v>0</v>
      </c>
      <c r="BT127" s="1">
        <v>51</v>
      </c>
      <c r="BU127" s="1">
        <v>161</v>
      </c>
      <c r="BV127" s="1">
        <v>240</v>
      </c>
      <c r="BW127" s="1">
        <v>0</v>
      </c>
      <c r="BX127" s="1">
        <v>229</v>
      </c>
      <c r="BY127" s="1">
        <v>240</v>
      </c>
      <c r="BZ127" s="194">
        <v>0</v>
      </c>
      <c r="CA127" s="194">
        <v>0</v>
      </c>
      <c r="CB127" s="1">
        <v>8.1</v>
      </c>
      <c r="CC127" s="1">
        <v>8.1</v>
      </c>
      <c r="CD127" s="12">
        <v>0</v>
      </c>
      <c r="CE127" s="12">
        <v>0</v>
      </c>
      <c r="CF127" s="161">
        <v>0.99771167048054921</v>
      </c>
      <c r="CG127" s="193">
        <v>0.64220183486238536</v>
      </c>
      <c r="CH127" s="193">
        <v>0.77348066298342544</v>
      </c>
      <c r="CI127" s="192">
        <v>0</v>
      </c>
      <c r="CJ127" s="161">
        <v>0.87784679089026918</v>
      </c>
      <c r="CK127" s="193">
        <v>0.660377358490566</v>
      </c>
      <c r="CL127" s="193">
        <v>0.8</v>
      </c>
    </row>
    <row r="128" spans="1:90">
      <c r="A128" s="262" t="str">
        <v>YAMAHA</v>
      </c>
      <c r="B128" s="11" t="str">
        <v>XMV4140</v>
      </c>
      <c r="C128" s="12">
        <v>0</v>
      </c>
      <c r="D128" s="200">
        <v>0</v>
      </c>
      <c r="E128" s="1">
        <v>2</v>
      </c>
      <c r="F128" s="1">
        <v>4</v>
      </c>
      <c r="G128" s="1">
        <v>4</v>
      </c>
      <c r="H128" s="1">
        <v>4</v>
      </c>
      <c r="I128" s="12">
        <v>0</v>
      </c>
      <c r="J128" s="200">
        <v>0</v>
      </c>
      <c r="K128" s="1">
        <v>140</v>
      </c>
      <c r="L128" s="1">
        <v>140</v>
      </c>
      <c r="M128" s="1" t="str">
        <v>-</v>
      </c>
      <c r="N128" s="1">
        <v>125</v>
      </c>
      <c r="O128" s="1">
        <v>125</v>
      </c>
      <c r="P128" s="12">
        <v>0</v>
      </c>
      <c r="Q128" s="1">
        <v>280</v>
      </c>
      <c r="R128" s="1">
        <v>280</v>
      </c>
      <c r="S128" s="12">
        <v>0</v>
      </c>
      <c r="T128" s="200">
        <v>0</v>
      </c>
      <c r="U128" s="1" t="str">
        <v>-</v>
      </c>
      <c r="V128" s="1" t="str">
        <v>-</v>
      </c>
      <c r="W128" s="12">
        <v>0</v>
      </c>
      <c r="X128" s="200">
        <v>0</v>
      </c>
      <c r="Y128" s="1" t="str">
        <v>-</v>
      </c>
      <c r="Z128" s="12">
        <v>0</v>
      </c>
      <c r="AA128" s="200">
        <v>0</v>
      </c>
      <c r="AB128" s="1" t="str">
        <v>-</v>
      </c>
      <c r="AC128" s="1" t="str">
        <v>-</v>
      </c>
      <c r="AD128" s="1">
        <v>0.4</v>
      </c>
      <c r="AE128" s="1">
        <v>37</v>
      </c>
      <c r="AF128" s="1">
        <v>1.2</v>
      </c>
      <c r="AG128" s="1">
        <v>130</v>
      </c>
      <c r="AH128" s="1" t="str">
        <v>-</v>
      </c>
      <c r="AI128" s="1" t="str">
        <v>-</v>
      </c>
      <c r="AJ128" s="1">
        <v>2.2000000000000002</v>
      </c>
      <c r="AK128" s="1">
        <v>250</v>
      </c>
      <c r="AL128" s="12">
        <v>0</v>
      </c>
      <c r="AM128" s="12">
        <v>0</v>
      </c>
      <c r="AN128" s="1" t="str">
        <v>-</v>
      </c>
      <c r="AO128" s="1" t="str">
        <v>-</v>
      </c>
      <c r="AP128" s="1">
        <v>0.4</v>
      </c>
      <c r="AQ128" s="1">
        <v>37</v>
      </c>
      <c r="AR128" s="1">
        <v>0.73</v>
      </c>
      <c r="AS128" s="1">
        <v>128</v>
      </c>
      <c r="AT128" s="1" t="str">
        <v>-</v>
      </c>
      <c r="AU128" s="1" t="str">
        <v>-</v>
      </c>
      <c r="AV128" s="1">
        <v>1.2</v>
      </c>
      <c r="AW128" s="1">
        <v>242</v>
      </c>
      <c r="AX128" s="12">
        <v>0</v>
      </c>
      <c r="AY128" s="12">
        <v>0</v>
      </c>
      <c r="AZ128" s="1">
        <v>0.5</v>
      </c>
      <c r="BA128" s="1">
        <v>48</v>
      </c>
      <c r="BB128" s="1">
        <v>1.1000000000000001</v>
      </c>
      <c r="BC128" s="1">
        <v>120</v>
      </c>
      <c r="BD128" s="1" t="str">
        <v>-</v>
      </c>
      <c r="BE128" s="1" t="str">
        <v>-</v>
      </c>
      <c r="BF128" s="1">
        <v>1.9</v>
      </c>
      <c r="BG128" s="1">
        <v>221</v>
      </c>
      <c r="BH128" s="12">
        <v>0</v>
      </c>
      <c r="BI128" s="12">
        <v>0</v>
      </c>
      <c r="BJ128" s="1" t="str">
        <v>-</v>
      </c>
      <c r="BK128" s="1" t="str">
        <v>-</v>
      </c>
      <c r="BL128" s="1" t="str">
        <v>-</v>
      </c>
      <c r="BM128" s="1" t="str">
        <v>-</v>
      </c>
      <c r="BN128" s="1" t="str">
        <v>-</v>
      </c>
      <c r="BO128" s="1" t="str">
        <v>-</v>
      </c>
      <c r="BP128" s="1" t="str">
        <v>-</v>
      </c>
      <c r="BQ128" s="1" t="str">
        <v>-</v>
      </c>
      <c r="BR128" s="12">
        <v>0</v>
      </c>
      <c r="BS128" s="12">
        <v>0</v>
      </c>
      <c r="BT128" s="1">
        <v>190</v>
      </c>
      <c r="BU128" s="1">
        <v>127</v>
      </c>
      <c r="BV128" s="1">
        <v>199</v>
      </c>
      <c r="BW128" s="1">
        <v>0</v>
      </c>
      <c r="BX128" s="1">
        <v>190</v>
      </c>
      <c r="BY128" s="1">
        <v>188</v>
      </c>
      <c r="BZ128" s="194">
        <v>0</v>
      </c>
      <c r="CA128" s="194">
        <v>0</v>
      </c>
      <c r="CB128" s="1">
        <v>8.1</v>
      </c>
      <c r="CC128" s="1">
        <v>8.1</v>
      </c>
      <c r="CD128" s="12">
        <v>0</v>
      </c>
      <c r="CE128" s="12">
        <v>0</v>
      </c>
      <c r="CF128" s="161">
        <v>0.94202898550724634</v>
      </c>
      <c r="CG128" s="193">
        <v>0.53846153846153844</v>
      </c>
      <c r="CH128" s="193">
        <v>0.75268817204301075</v>
      </c>
      <c r="CI128" s="192">
        <v>0</v>
      </c>
      <c r="CJ128" s="161">
        <v>0.76235854675402026</v>
      </c>
      <c r="CK128" s="193">
        <v>0.546875</v>
      </c>
      <c r="CL128" s="193">
        <v>0.76923076923076927</v>
      </c>
    </row>
    <row r="129" spans="1:90">
      <c r="A129" s="262" t="str">
        <v>YAMAHA</v>
      </c>
      <c r="B129" s="11" t="str">
        <v>IPA 8200</v>
      </c>
      <c r="C129" s="12">
        <v>0</v>
      </c>
      <c r="D129" s="200">
        <v>0</v>
      </c>
      <c r="E129" s="1">
        <v>2</v>
      </c>
      <c r="F129" s="1">
        <v>8</v>
      </c>
      <c r="G129" s="1">
        <v>0</v>
      </c>
      <c r="H129" s="1">
        <v>0</v>
      </c>
      <c r="I129" s="12">
        <v>0</v>
      </c>
      <c r="J129" s="200">
        <v>0</v>
      </c>
      <c r="K129" s="1">
        <v>100</v>
      </c>
      <c r="L129" s="1">
        <v>200</v>
      </c>
      <c r="M129" s="1" t="str">
        <v>-</v>
      </c>
      <c r="N129" s="1" t="str">
        <v>-</v>
      </c>
      <c r="O129" s="1" t="str">
        <v>-</v>
      </c>
      <c r="P129" s="12">
        <v>0</v>
      </c>
      <c r="Q129" s="1">
        <v>400</v>
      </c>
      <c r="R129" s="1" t="str">
        <v>-</v>
      </c>
      <c r="S129" s="12">
        <v>0</v>
      </c>
      <c r="T129" s="200">
        <v>0</v>
      </c>
      <c r="U129" s="1" t="str">
        <v>-</v>
      </c>
      <c r="V129" s="1" t="str">
        <v>-</v>
      </c>
      <c r="W129" s="12">
        <v>0</v>
      </c>
      <c r="X129" s="200">
        <v>0</v>
      </c>
      <c r="Y129" s="1" t="str">
        <v>-</v>
      </c>
      <c r="Z129" s="12">
        <v>0</v>
      </c>
      <c r="AA129" s="200">
        <v>0</v>
      </c>
      <c r="AB129" s="1" t="str">
        <v>-</v>
      </c>
      <c r="AC129" s="1" t="str">
        <v>-</v>
      </c>
      <c r="AD129" s="1">
        <v>0.8</v>
      </c>
      <c r="AE129" s="1">
        <v>69</v>
      </c>
      <c r="AF129" s="1">
        <v>1.5</v>
      </c>
      <c r="AG129" s="1">
        <v>327</v>
      </c>
      <c r="AH129" s="1" t="str">
        <v>-</v>
      </c>
      <c r="AI129" s="1" t="str">
        <v>-</v>
      </c>
      <c r="AJ129" s="1">
        <v>7.7</v>
      </c>
      <c r="AK129" s="1">
        <v>774</v>
      </c>
      <c r="AL129" s="12">
        <v>0</v>
      </c>
      <c r="AM129" s="12">
        <v>0</v>
      </c>
      <c r="AN129" s="1" t="str">
        <v>-</v>
      </c>
      <c r="AO129" s="1" t="str">
        <v>-</v>
      </c>
      <c r="AP129" s="1">
        <v>0.4</v>
      </c>
      <c r="AQ129" s="1">
        <v>69</v>
      </c>
      <c r="AR129" s="1">
        <v>1.5</v>
      </c>
      <c r="AS129" s="1">
        <v>327</v>
      </c>
      <c r="AT129" s="1" t="str">
        <v>-</v>
      </c>
      <c r="AU129" s="1" t="str">
        <v>-</v>
      </c>
      <c r="AV129" s="1">
        <v>3.3</v>
      </c>
      <c r="AW129" s="1">
        <v>774</v>
      </c>
      <c r="AX129" s="12">
        <v>0</v>
      </c>
      <c r="AY129" s="12">
        <v>0</v>
      </c>
      <c r="AZ129" s="1" t="str">
        <v>-</v>
      </c>
      <c r="BA129" s="1" t="str">
        <v>-</v>
      </c>
      <c r="BB129" s="1" t="str">
        <v>-</v>
      </c>
      <c r="BC129" s="1" t="str">
        <v>-</v>
      </c>
      <c r="BD129" s="1" t="str">
        <v>-</v>
      </c>
      <c r="BE129" s="1" t="str">
        <v>-</v>
      </c>
      <c r="BF129" s="1" t="str">
        <v>-</v>
      </c>
      <c r="BG129" s="1" t="str">
        <v>-</v>
      </c>
      <c r="BH129" s="12">
        <v>0</v>
      </c>
      <c r="BI129" s="12">
        <v>0</v>
      </c>
      <c r="BJ129" s="1" t="str">
        <v>-</v>
      </c>
      <c r="BK129" s="1" t="str">
        <v>-</v>
      </c>
      <c r="BL129" s="1" t="str">
        <v>-</v>
      </c>
      <c r="BM129" s="1" t="str">
        <v>-</v>
      </c>
      <c r="BN129" s="1" t="str">
        <v>-</v>
      </c>
      <c r="BO129" s="1" t="str">
        <v>-</v>
      </c>
      <c r="BP129" s="1" t="str">
        <v>-</v>
      </c>
      <c r="BQ129" s="1" t="str">
        <v>-</v>
      </c>
      <c r="BR129" s="12">
        <v>0</v>
      </c>
      <c r="BS129" s="12">
        <v>0</v>
      </c>
      <c r="BT129" s="1" t="str">
        <v>-</v>
      </c>
      <c r="BU129" s="1" t="str">
        <v>-</v>
      </c>
      <c r="BV129" s="1" t="str">
        <v>-</v>
      </c>
      <c r="BW129" s="1" t="str">
        <v>-</v>
      </c>
      <c r="BX129" s="1" t="str">
        <v>-</v>
      </c>
      <c r="BY129" s="1" t="str">
        <v>-</v>
      </c>
      <c r="BZ129" s="194">
        <v>0</v>
      </c>
      <c r="CA129" s="194">
        <v>0</v>
      </c>
      <c r="CB129" s="1">
        <v>10.5</v>
      </c>
      <c r="CC129" s="1" t="str">
        <v>-</v>
      </c>
      <c r="CD129" s="12">
        <v>0</v>
      </c>
      <c r="CE129" s="12">
        <v>0</v>
      </c>
      <c r="CF129" s="161">
        <v>1.8956521739130434</v>
      </c>
      <c r="CG129" s="193">
        <v>0.6116207951070336</v>
      </c>
      <c r="CH129" s="193">
        <v>0.77519379844961245</v>
      </c>
      <c r="CI129" s="192">
        <v>0</v>
      </c>
      <c r="CJ129" s="161">
        <v>0.94782608695652171</v>
      </c>
      <c r="CK129" s="193">
        <v>0.6116207951070336</v>
      </c>
      <c r="CL129" s="193">
        <v>0.77519379844961245</v>
      </c>
    </row>
    <row r="130" spans="1:90">
      <c r="A130" s="262" t="str">
        <v>L-Acoustics</v>
      </c>
      <c r="B130" s="11" t="str">
        <v>LA 4x</v>
      </c>
      <c r="C130" s="12">
        <v>0</v>
      </c>
      <c r="D130" s="200">
        <v>0</v>
      </c>
      <c r="E130" s="1">
        <v>2</v>
      </c>
      <c r="F130" s="1">
        <v>4</v>
      </c>
      <c r="G130" s="1">
        <v>0</v>
      </c>
      <c r="H130" s="1">
        <v>0</v>
      </c>
      <c r="I130" s="12">
        <v>0</v>
      </c>
      <c r="J130" s="200">
        <v>0</v>
      </c>
      <c r="K130" s="1">
        <v>1000</v>
      </c>
      <c r="L130" s="1">
        <v>1000</v>
      </c>
      <c r="M130" s="1" t="str">
        <v>-</v>
      </c>
      <c r="N130" s="1" t="str">
        <v>-</v>
      </c>
      <c r="O130" s="1" t="str">
        <v>-</v>
      </c>
      <c r="P130" s="12">
        <v>0</v>
      </c>
      <c r="Q130" s="1" t="str">
        <v>-</v>
      </c>
      <c r="R130" s="1" t="str">
        <v>-</v>
      </c>
      <c r="S130" s="12">
        <v>0</v>
      </c>
      <c r="T130" s="200">
        <v>0</v>
      </c>
      <c r="U130" s="1" t="str">
        <v>-</v>
      </c>
      <c r="V130" s="1" t="str">
        <v>-</v>
      </c>
      <c r="W130" s="12">
        <v>0</v>
      </c>
      <c r="X130" s="200">
        <v>0</v>
      </c>
      <c r="Y130" s="1" t="str">
        <v>-</v>
      </c>
      <c r="Z130" s="12">
        <v>0</v>
      </c>
      <c r="AA130" s="200">
        <v>0</v>
      </c>
      <c r="AB130" s="1" t="str">
        <v>-</v>
      </c>
      <c r="AC130" s="1" t="str">
        <v>-</v>
      </c>
      <c r="AD130" s="1">
        <v>0.52</v>
      </c>
      <c r="AE130" s="1">
        <v>60</v>
      </c>
      <c r="AF130" s="1">
        <v>6</v>
      </c>
      <c r="AG130" s="1">
        <v>750</v>
      </c>
      <c r="AH130" s="1" t="str">
        <v>-</v>
      </c>
      <c r="AI130" s="1" t="str">
        <v>-</v>
      </c>
      <c r="AJ130" s="1">
        <v>14</v>
      </c>
      <c r="AK130" s="1">
        <v>1600</v>
      </c>
      <c r="AL130" s="12">
        <v>0</v>
      </c>
      <c r="AM130" s="12">
        <v>0</v>
      </c>
      <c r="AN130" s="1" t="str">
        <v>-</v>
      </c>
      <c r="AO130" s="1" t="str">
        <v>-</v>
      </c>
      <c r="AP130" s="1">
        <v>0.26</v>
      </c>
      <c r="AQ130" s="1">
        <v>60</v>
      </c>
      <c r="AR130" s="1">
        <v>3</v>
      </c>
      <c r="AS130" s="1">
        <v>750</v>
      </c>
      <c r="AT130" s="1" t="str">
        <v>-</v>
      </c>
      <c r="AU130" s="1" t="str">
        <v>-</v>
      </c>
      <c r="AV130" s="1">
        <v>7</v>
      </c>
      <c r="AW130" s="1">
        <v>1600</v>
      </c>
      <c r="AX130" s="12">
        <v>0</v>
      </c>
      <c r="AY130" s="12">
        <v>0</v>
      </c>
      <c r="AZ130" s="1" t="str">
        <v>-</v>
      </c>
      <c r="BA130" s="1" t="str">
        <v>-</v>
      </c>
      <c r="BB130" s="1" t="str">
        <v>-</v>
      </c>
      <c r="BC130" s="1" t="str">
        <v>-</v>
      </c>
      <c r="BD130" s="1" t="str">
        <v>-</v>
      </c>
      <c r="BE130" s="1" t="str">
        <v>-</v>
      </c>
      <c r="BF130" s="1" t="str">
        <v>-</v>
      </c>
      <c r="BG130" s="1" t="str">
        <v>-</v>
      </c>
      <c r="BH130" s="12">
        <v>0</v>
      </c>
      <c r="BI130" s="12">
        <v>0</v>
      </c>
      <c r="BJ130" s="1" t="str">
        <v>-</v>
      </c>
      <c r="BK130" s="1" t="str">
        <v>-</v>
      </c>
      <c r="BL130" s="1" t="str">
        <v>-</v>
      </c>
      <c r="BM130" s="1" t="str">
        <v>-</v>
      </c>
      <c r="BN130" s="1" t="str">
        <v>-</v>
      </c>
      <c r="BO130" s="1" t="str">
        <v>-</v>
      </c>
      <c r="BP130" s="1" t="str">
        <v>-</v>
      </c>
      <c r="BQ130" s="1" t="str">
        <v>-</v>
      </c>
      <c r="BR130" s="12">
        <v>0</v>
      </c>
      <c r="BS130" s="12">
        <v>0</v>
      </c>
      <c r="BT130" s="1" t="str">
        <v>-</v>
      </c>
      <c r="BU130" s="1">
        <v>204.29999999999998</v>
      </c>
      <c r="BV130" s="1">
        <v>853</v>
      </c>
      <c r="BW130" s="1" t="str">
        <v>-</v>
      </c>
      <c r="BX130" s="1" t="str">
        <v>-</v>
      </c>
      <c r="BY130" s="1" t="str">
        <v>-</v>
      </c>
      <c r="BZ130" s="194">
        <v>0</v>
      </c>
      <c r="CA130" s="194">
        <v>0</v>
      </c>
      <c r="CB130" s="1">
        <v>11.3</v>
      </c>
      <c r="CC130" s="1" t="str">
        <v>-</v>
      </c>
      <c r="CD130" s="12">
        <v>0</v>
      </c>
      <c r="CE130" s="12">
        <v>0</v>
      </c>
      <c r="CF130" s="161">
        <v>1.0869565217391304</v>
      </c>
      <c r="CG130" s="193">
        <v>0.66666666666666663</v>
      </c>
      <c r="CH130" s="193">
        <v>0.72463768115942029</v>
      </c>
      <c r="CI130" s="192">
        <v>0</v>
      </c>
      <c r="CJ130" s="161">
        <v>1.0869565217391304</v>
      </c>
      <c r="CK130" s="193">
        <v>0.66666666666666663</v>
      </c>
      <c r="CL130" s="193">
        <v>0.72463768115942029</v>
      </c>
    </row>
    <row r="131" spans="1:90">
      <c r="A131" s="262" t="str">
        <v>L-Acoustics</v>
      </c>
      <c r="B131" s="11" t="str">
        <v>LA 8</v>
      </c>
      <c r="C131" s="12">
        <v>0</v>
      </c>
      <c r="D131" s="200">
        <v>0</v>
      </c>
      <c r="E131" s="1">
        <v>2</v>
      </c>
      <c r="F131" s="1">
        <v>4</v>
      </c>
      <c r="G131" s="1">
        <v>0</v>
      </c>
      <c r="H131" s="1">
        <v>0</v>
      </c>
      <c r="I131" s="12">
        <v>0</v>
      </c>
      <c r="J131" s="200">
        <v>0</v>
      </c>
      <c r="K131" s="1">
        <v>1100</v>
      </c>
      <c r="L131" s="1">
        <v>1800</v>
      </c>
      <c r="M131" s="1" t="str">
        <v>-</v>
      </c>
      <c r="N131" s="1" t="str">
        <v>-</v>
      </c>
      <c r="O131" s="1" t="str">
        <v>-</v>
      </c>
      <c r="P131" s="12">
        <v>0</v>
      </c>
      <c r="Q131" s="1" t="str">
        <v>-</v>
      </c>
      <c r="R131" s="1" t="str">
        <v>-</v>
      </c>
      <c r="S131" s="12">
        <v>0</v>
      </c>
      <c r="T131" s="200">
        <v>0</v>
      </c>
      <c r="U131" s="1" t="str">
        <v>-</v>
      </c>
      <c r="V131" s="1" t="str">
        <v>-</v>
      </c>
      <c r="W131" s="12">
        <v>0</v>
      </c>
      <c r="X131" s="200">
        <v>0</v>
      </c>
      <c r="Y131" s="1" t="str">
        <v>-</v>
      </c>
      <c r="Z131" s="12">
        <v>0</v>
      </c>
      <c r="AA131" s="200">
        <v>0</v>
      </c>
      <c r="AB131" s="1" t="str">
        <v>-</v>
      </c>
      <c r="AC131" s="1" t="str">
        <v>-</v>
      </c>
      <c r="AD131" s="1">
        <v>1</v>
      </c>
      <c r="AE131" s="1">
        <v>115</v>
      </c>
      <c r="AF131" s="1">
        <v>22</v>
      </c>
      <c r="AG131" s="1">
        <v>1500</v>
      </c>
      <c r="AH131" s="1" t="str">
        <v>-</v>
      </c>
      <c r="AI131" s="1" t="str">
        <v>-</v>
      </c>
      <c r="AJ131" s="1">
        <v>44</v>
      </c>
      <c r="AK131" s="1">
        <v>3100</v>
      </c>
      <c r="AL131" s="12">
        <v>0</v>
      </c>
      <c r="AM131" s="12">
        <v>0</v>
      </c>
      <c r="AN131" s="1" t="str">
        <v>-</v>
      </c>
      <c r="AO131" s="1" t="str">
        <v>-</v>
      </c>
      <c r="AP131" s="1">
        <v>0.5</v>
      </c>
      <c r="AQ131" s="1">
        <v>115</v>
      </c>
      <c r="AR131" s="1">
        <v>11</v>
      </c>
      <c r="AS131" s="1">
        <v>1500</v>
      </c>
      <c r="AT131" s="1" t="str">
        <v>-</v>
      </c>
      <c r="AU131" s="1" t="str">
        <v>-</v>
      </c>
      <c r="AV131" s="1">
        <v>22</v>
      </c>
      <c r="AW131" s="1">
        <v>3100</v>
      </c>
      <c r="AX131" s="12">
        <v>0</v>
      </c>
      <c r="AY131" s="12">
        <v>0</v>
      </c>
      <c r="AZ131" s="1" t="str">
        <v>-</v>
      </c>
      <c r="BA131" s="1" t="str">
        <v>-</v>
      </c>
      <c r="BB131" s="1" t="str">
        <v>-</v>
      </c>
      <c r="BC131" s="1" t="str">
        <v>-</v>
      </c>
      <c r="BD131" s="1" t="str">
        <v>-</v>
      </c>
      <c r="BE131" s="1" t="str">
        <v>-</v>
      </c>
      <c r="BF131" s="1" t="str">
        <v>-</v>
      </c>
      <c r="BG131" s="1" t="str">
        <v>-</v>
      </c>
      <c r="BH131" s="12">
        <v>0</v>
      </c>
      <c r="BI131" s="12">
        <v>0</v>
      </c>
      <c r="BJ131" s="1" t="str">
        <v>-</v>
      </c>
      <c r="BK131" s="1" t="str">
        <v>-</v>
      </c>
      <c r="BL131" s="1" t="str">
        <v>-</v>
      </c>
      <c r="BM131" s="1" t="str">
        <v>-</v>
      </c>
      <c r="BN131" s="1" t="str">
        <v>-</v>
      </c>
      <c r="BO131" s="1" t="str">
        <v>-</v>
      </c>
      <c r="BP131" s="1" t="str">
        <v>-</v>
      </c>
      <c r="BQ131" s="1" t="str">
        <v>-</v>
      </c>
      <c r="BR131" s="12">
        <v>0</v>
      </c>
      <c r="BS131" s="12">
        <v>0</v>
      </c>
      <c r="BT131" s="1" t="str">
        <v>-</v>
      </c>
      <c r="BU131" s="1">
        <v>391.57499999999999</v>
      </c>
      <c r="BV131" s="1">
        <v>2047</v>
      </c>
      <c r="BW131" s="1" t="str">
        <v>-</v>
      </c>
      <c r="BX131" s="1" t="str">
        <v>-</v>
      </c>
      <c r="BY131" s="1" t="str">
        <v>-</v>
      </c>
      <c r="BZ131" s="194">
        <v>0</v>
      </c>
      <c r="CA131" s="194">
        <v>0</v>
      </c>
      <c r="CB131" s="1">
        <v>12.2</v>
      </c>
      <c r="CC131" s="1" t="str">
        <v>-</v>
      </c>
      <c r="CD131" s="12">
        <v>0</v>
      </c>
      <c r="CE131" s="12">
        <v>0</v>
      </c>
      <c r="CF131" s="161">
        <v>0.59288537549407117</v>
      </c>
      <c r="CG131" s="193">
        <v>0.6</v>
      </c>
      <c r="CH131" s="193">
        <v>0.64981949458483756</v>
      </c>
      <c r="CI131" s="192">
        <v>0</v>
      </c>
      <c r="CJ131" s="161">
        <v>0.59288537549407117</v>
      </c>
      <c r="CK131" s="193">
        <v>0.6</v>
      </c>
      <c r="CL131" s="193">
        <v>0.64981949458483756</v>
      </c>
    </row>
    <row r="132" spans="1:90">
      <c r="A132" s="262" t="str">
        <v>L-Acoustics</v>
      </c>
      <c r="B132" s="11" t="str">
        <v>LA 12</v>
      </c>
      <c r="C132" s="12">
        <v>0</v>
      </c>
      <c r="D132" s="200">
        <v>0</v>
      </c>
      <c r="E132" s="1">
        <v>2</v>
      </c>
      <c r="F132" s="1">
        <v>4</v>
      </c>
      <c r="G132" s="1">
        <v>0</v>
      </c>
      <c r="H132" s="1">
        <v>0</v>
      </c>
      <c r="I132" s="12">
        <v>0</v>
      </c>
      <c r="J132" s="200">
        <v>0</v>
      </c>
      <c r="K132" s="1">
        <v>1400</v>
      </c>
      <c r="L132" s="1">
        <v>2600</v>
      </c>
      <c r="M132" s="1">
        <v>3300</v>
      </c>
      <c r="N132" s="1" t="str">
        <v>-</v>
      </c>
      <c r="O132" s="1" t="str">
        <v>-</v>
      </c>
      <c r="P132" s="12">
        <v>0</v>
      </c>
      <c r="Q132" s="1" t="str">
        <v>-</v>
      </c>
      <c r="R132" s="1" t="str">
        <v>-</v>
      </c>
      <c r="S132" s="12">
        <v>0</v>
      </c>
      <c r="T132" s="200">
        <v>0</v>
      </c>
      <c r="U132" s="1" t="str">
        <v>-</v>
      </c>
      <c r="V132" s="1" t="str">
        <v>-</v>
      </c>
      <c r="W132" s="12">
        <v>0</v>
      </c>
      <c r="X132" s="200">
        <v>0</v>
      </c>
      <c r="Y132" s="1" t="str">
        <v>-</v>
      </c>
      <c r="Z132" s="12">
        <v>0</v>
      </c>
      <c r="AA132" s="200">
        <v>0</v>
      </c>
      <c r="AB132" s="1" t="str">
        <v>-</v>
      </c>
      <c r="AC132" s="1" t="str">
        <v>-</v>
      </c>
      <c r="AD132" s="1">
        <v>2</v>
      </c>
      <c r="AE132" s="1">
        <v>160</v>
      </c>
      <c r="AF132" s="1">
        <v>16.2</v>
      </c>
      <c r="AG132" s="1">
        <v>1850</v>
      </c>
      <c r="AH132" s="1" t="str">
        <v>-</v>
      </c>
      <c r="AI132" s="1" t="str">
        <v>-</v>
      </c>
      <c r="AJ132" s="1">
        <v>38</v>
      </c>
      <c r="AK132" s="1">
        <v>4200</v>
      </c>
      <c r="AL132" s="12">
        <v>0</v>
      </c>
      <c r="AM132" s="12">
        <v>0</v>
      </c>
      <c r="AN132" s="1" t="str">
        <v>-</v>
      </c>
      <c r="AO132" s="1" t="str">
        <v>-</v>
      </c>
      <c r="AP132" s="1">
        <v>1</v>
      </c>
      <c r="AQ132" s="1">
        <v>160</v>
      </c>
      <c r="AR132" s="1">
        <v>8.1</v>
      </c>
      <c r="AS132" s="1">
        <v>1850</v>
      </c>
      <c r="AT132" s="1" t="str">
        <v>-</v>
      </c>
      <c r="AU132" s="1" t="str">
        <v>-</v>
      </c>
      <c r="AV132" s="1">
        <v>19</v>
      </c>
      <c r="AW132" s="1">
        <v>4200</v>
      </c>
      <c r="AX132" s="12">
        <v>0</v>
      </c>
      <c r="AY132" s="12">
        <v>0</v>
      </c>
      <c r="AZ132" s="1" t="str">
        <v>-</v>
      </c>
      <c r="BA132" s="1" t="str">
        <v>-</v>
      </c>
      <c r="BB132" s="1" t="str">
        <v>-</v>
      </c>
      <c r="BC132" s="1" t="str">
        <v>-</v>
      </c>
      <c r="BD132" s="1" t="str">
        <v>-</v>
      </c>
      <c r="BE132" s="1" t="str">
        <v>-</v>
      </c>
      <c r="BF132" s="1" t="str">
        <v>-</v>
      </c>
      <c r="BG132" s="1" t="str">
        <v>-</v>
      </c>
      <c r="BH132" s="12">
        <v>0</v>
      </c>
      <c r="BI132" s="12">
        <v>0</v>
      </c>
      <c r="BJ132" s="1" t="str">
        <v>-</v>
      </c>
      <c r="BK132" s="1" t="str">
        <v>-</v>
      </c>
      <c r="BL132" s="1" t="str">
        <v>-</v>
      </c>
      <c r="BM132" s="1" t="str">
        <v>-</v>
      </c>
      <c r="BN132" s="1" t="str">
        <v>-</v>
      </c>
      <c r="BO132" s="1" t="str">
        <v>-</v>
      </c>
      <c r="BP132" s="1" t="str">
        <v>-</v>
      </c>
      <c r="BQ132" s="1" t="str">
        <v>-</v>
      </c>
      <c r="BR132" s="12">
        <v>0</v>
      </c>
      <c r="BS132" s="12">
        <v>0</v>
      </c>
      <c r="BT132" s="1" t="str">
        <v>-</v>
      </c>
      <c r="BU132" s="1">
        <v>544.79999999999995</v>
      </c>
      <c r="BV132" s="1">
        <v>1877</v>
      </c>
      <c r="BW132" s="1" t="str">
        <v>-</v>
      </c>
      <c r="BX132" s="1" t="str">
        <v>-</v>
      </c>
      <c r="BY132" s="1" t="str">
        <v>-</v>
      </c>
      <c r="BZ132" s="194">
        <v>0</v>
      </c>
      <c r="CA132" s="194">
        <v>0</v>
      </c>
      <c r="CB132" s="1">
        <v>14.5</v>
      </c>
      <c r="CC132" s="1" t="str">
        <v>-</v>
      </c>
      <c r="CD132" s="12">
        <v>0</v>
      </c>
      <c r="CE132" s="12">
        <v>0</v>
      </c>
      <c r="CF132" s="161">
        <v>0.99302200751476111</v>
      </c>
      <c r="CG132" s="193">
        <v>0.70270270270270274</v>
      </c>
      <c r="CH132" s="193">
        <v>0.76923076923076927</v>
      </c>
      <c r="CI132" s="192">
        <v>0</v>
      </c>
      <c r="CJ132" s="161">
        <v>0.99302200751476111</v>
      </c>
      <c r="CK132" s="193">
        <v>0.70270270270270274</v>
      </c>
      <c r="CL132" s="193">
        <v>0.76923076923076927</v>
      </c>
    </row>
    <row r="133" spans="1:90">
      <c r="A133" s="262" t="str">
        <v>D&amp;B</v>
      </c>
      <c r="B133" s="11" t="str">
        <v>D 20</v>
      </c>
      <c r="C133" s="12">
        <v>0</v>
      </c>
      <c r="D133" s="200">
        <v>0</v>
      </c>
      <c r="E133" s="1">
        <v>2</v>
      </c>
      <c r="F133" s="1">
        <v>4</v>
      </c>
      <c r="G133" s="1" t="str">
        <v>-</v>
      </c>
      <c r="H133" s="1" t="str">
        <v>-</v>
      </c>
      <c r="I133" s="12">
        <v>0</v>
      </c>
      <c r="J133" s="200">
        <v>0</v>
      </c>
      <c r="K133" s="1">
        <v>800</v>
      </c>
      <c r="L133" s="1">
        <v>1600</v>
      </c>
      <c r="M133" s="1" t="str">
        <v>-</v>
      </c>
      <c r="N133" s="1" t="str">
        <v>-</v>
      </c>
      <c r="O133" s="1" t="str">
        <v>-</v>
      </c>
      <c r="P133" s="12">
        <v>0</v>
      </c>
      <c r="Q133" s="1" t="str">
        <v>-</v>
      </c>
      <c r="R133" s="1" t="str">
        <v>-</v>
      </c>
      <c r="S133" s="12">
        <v>0</v>
      </c>
      <c r="T133" s="200">
        <v>0</v>
      </c>
      <c r="U133" s="1" t="str">
        <v>-</v>
      </c>
      <c r="V133" s="1" t="str">
        <v>-</v>
      </c>
      <c r="W133" s="12">
        <v>0</v>
      </c>
      <c r="X133" s="200">
        <v>0</v>
      </c>
      <c r="Y133" s="1" t="str">
        <v>-</v>
      </c>
      <c r="Z133" s="12">
        <v>0</v>
      </c>
      <c r="AA133" s="200">
        <v>0</v>
      </c>
      <c r="AB133" s="1" t="str">
        <v>-</v>
      </c>
      <c r="AC133" s="1" t="str">
        <v>-</v>
      </c>
      <c r="AD133" s="1">
        <v>0.5</v>
      </c>
      <c r="AE133" s="1">
        <v>39</v>
      </c>
      <c r="AF133" s="1">
        <v>8</v>
      </c>
      <c r="AG133" s="1">
        <v>900</v>
      </c>
      <c r="AH133" s="1">
        <v>8.6999999999999993</v>
      </c>
      <c r="AI133" s="1">
        <v>1040</v>
      </c>
      <c r="AJ133" s="1" t="str">
        <v>-</v>
      </c>
      <c r="AK133" s="1" t="str">
        <v>-</v>
      </c>
      <c r="AL133" s="12">
        <v>0</v>
      </c>
      <c r="AM133" s="12">
        <v>0</v>
      </c>
      <c r="AN133" s="1" t="str">
        <v>-</v>
      </c>
      <c r="AO133" s="1" t="str">
        <v>-</v>
      </c>
      <c r="AP133" s="1">
        <v>0.4</v>
      </c>
      <c r="AQ133" s="1">
        <v>46</v>
      </c>
      <c r="AR133" s="1">
        <v>4</v>
      </c>
      <c r="AS133" s="1">
        <v>900</v>
      </c>
      <c r="AT133" s="1">
        <v>5.65</v>
      </c>
      <c r="AU133" s="1">
        <v>1300</v>
      </c>
      <c r="AV133" s="1" t="str">
        <v>-</v>
      </c>
      <c r="AW133" s="1" t="str">
        <v>-</v>
      </c>
      <c r="AX133" s="12">
        <v>0</v>
      </c>
      <c r="AY133" s="12">
        <v>0</v>
      </c>
      <c r="AZ133" s="1" t="str">
        <v>-</v>
      </c>
      <c r="BA133" s="1" t="str">
        <v>-</v>
      </c>
      <c r="BB133" s="1" t="str">
        <v>-</v>
      </c>
      <c r="BC133" s="1" t="str">
        <v>-</v>
      </c>
      <c r="BD133" s="1" t="str">
        <v>-</v>
      </c>
      <c r="BE133" s="1" t="str">
        <v>-</v>
      </c>
      <c r="BF133" s="1" t="str">
        <v>-</v>
      </c>
      <c r="BG133" s="1" t="str">
        <v>-</v>
      </c>
      <c r="BH133" s="12">
        <v>0</v>
      </c>
      <c r="BI133" s="12">
        <v>0</v>
      </c>
      <c r="BJ133" s="1" t="str">
        <v>-</v>
      </c>
      <c r="BK133" s="1" t="str">
        <v>-</v>
      </c>
      <c r="BL133" s="1" t="str">
        <v>-</v>
      </c>
      <c r="BM133" s="1" t="str">
        <v>-</v>
      </c>
      <c r="BN133" s="1" t="str">
        <v>-</v>
      </c>
      <c r="BO133" s="1" t="str">
        <v>-</v>
      </c>
      <c r="BP133" s="1" t="str">
        <v>-</v>
      </c>
      <c r="BQ133" s="1" t="str">
        <v>-</v>
      </c>
      <c r="BR133" s="12">
        <v>0</v>
      </c>
      <c r="BS133" s="12">
        <v>0</v>
      </c>
      <c r="BT133" s="1" t="str">
        <v>-</v>
      </c>
      <c r="BU133" s="1">
        <v>157</v>
      </c>
      <c r="BV133" s="1">
        <v>853</v>
      </c>
      <c r="BW133" s="1">
        <v>1092</v>
      </c>
      <c r="BX133" s="1" t="str">
        <v>-</v>
      </c>
      <c r="BY133" s="1" t="str">
        <v>-</v>
      </c>
      <c r="BZ133" s="194">
        <v>0</v>
      </c>
      <c r="CA133" s="194">
        <v>0</v>
      </c>
      <c r="CB133" s="1">
        <v>10.8</v>
      </c>
      <c r="CC133" s="1" t="str">
        <v>-</v>
      </c>
      <c r="CD133" s="12">
        <v>0</v>
      </c>
      <c r="CE133" s="12">
        <v>0</v>
      </c>
      <c r="CF133" s="161">
        <v>0.97826086956521741</v>
      </c>
      <c r="CG133" s="193">
        <v>0.88888888888888884</v>
      </c>
      <c r="CH133" s="193">
        <v>0.92915214866434381</v>
      </c>
      <c r="CI133" s="192">
        <v>0</v>
      </c>
      <c r="CJ133" s="161">
        <v>0.97826086956521741</v>
      </c>
      <c r="CK133" s="193">
        <v>0.88888888888888884</v>
      </c>
      <c r="CL133" s="193">
        <v>0.93676814988290402</v>
      </c>
    </row>
    <row r="134" spans="1:90">
      <c r="A134" s="262" t="str">
        <v>D&amp;B</v>
      </c>
      <c r="B134" s="11" t="str">
        <v>D 80</v>
      </c>
      <c r="C134" s="12">
        <v>0</v>
      </c>
      <c r="D134" s="200">
        <v>0</v>
      </c>
      <c r="E134" s="1">
        <v>2</v>
      </c>
      <c r="F134" s="1">
        <v>4</v>
      </c>
      <c r="G134" s="1" t="str">
        <v>-</v>
      </c>
      <c r="H134" s="1" t="str">
        <v>-</v>
      </c>
      <c r="I134" s="12">
        <v>0</v>
      </c>
      <c r="J134" s="200">
        <v>0</v>
      </c>
      <c r="K134" s="1">
        <v>2000</v>
      </c>
      <c r="L134" s="1">
        <v>4000</v>
      </c>
      <c r="M134" s="1" t="str">
        <v>-</v>
      </c>
      <c r="N134" s="1" t="str">
        <v>-</v>
      </c>
      <c r="O134" s="1" t="str">
        <v>-</v>
      </c>
      <c r="P134" s="12">
        <v>0</v>
      </c>
      <c r="Q134" s="1" t="str">
        <v>-</v>
      </c>
      <c r="R134" s="1" t="str">
        <v>-</v>
      </c>
      <c r="S134" s="12">
        <v>0</v>
      </c>
      <c r="T134" s="200">
        <v>0</v>
      </c>
      <c r="U134" s="1" t="str">
        <v>-</v>
      </c>
      <c r="V134" s="1" t="str">
        <v>-</v>
      </c>
      <c r="W134" s="12">
        <v>0</v>
      </c>
      <c r="X134" s="200">
        <v>0</v>
      </c>
      <c r="Y134" s="1" t="str">
        <v>-</v>
      </c>
      <c r="Z134" s="12">
        <v>0</v>
      </c>
      <c r="AA134" s="200">
        <v>0</v>
      </c>
      <c r="AB134" s="1" t="str">
        <v>-</v>
      </c>
      <c r="AC134" s="1" t="str">
        <v>-</v>
      </c>
      <c r="AD134" s="1">
        <v>1.57</v>
      </c>
      <c r="AE134" s="1">
        <v>168</v>
      </c>
      <c r="AF134" s="1">
        <v>29</v>
      </c>
      <c r="AG134" s="1">
        <v>2900</v>
      </c>
      <c r="AH134" s="1" t="str">
        <v>-</v>
      </c>
      <c r="AI134" s="1" t="str">
        <v>-</v>
      </c>
      <c r="AJ134" s="1" t="str">
        <v>-</v>
      </c>
      <c r="AK134" s="1" t="str">
        <v>-</v>
      </c>
      <c r="AL134" s="12">
        <v>0</v>
      </c>
      <c r="AM134" s="12">
        <v>0</v>
      </c>
      <c r="AN134" s="1" t="str">
        <v>-</v>
      </c>
      <c r="AO134" s="1" t="str">
        <v>-</v>
      </c>
      <c r="AP134" s="1">
        <v>0.85</v>
      </c>
      <c r="AQ134" s="1">
        <v>162</v>
      </c>
      <c r="AR134" s="1">
        <v>12.5</v>
      </c>
      <c r="AS134" s="1">
        <v>2780</v>
      </c>
      <c r="AT134" s="1" t="str">
        <v>-</v>
      </c>
      <c r="AU134" s="1" t="str">
        <v>-</v>
      </c>
      <c r="AV134" s="1" t="str">
        <v>-</v>
      </c>
      <c r="AW134" s="1" t="str">
        <v>-</v>
      </c>
      <c r="AX134" s="12">
        <v>0</v>
      </c>
      <c r="AY134" s="12">
        <v>0</v>
      </c>
      <c r="AZ134" s="1" t="str">
        <v>-</v>
      </c>
      <c r="BA134" s="1" t="str">
        <v>-</v>
      </c>
      <c r="BB134" s="1" t="str">
        <v>-</v>
      </c>
      <c r="BC134" s="1" t="str">
        <v>-</v>
      </c>
      <c r="BD134" s="1" t="str">
        <v>-</v>
      </c>
      <c r="BE134" s="1" t="str">
        <v>-</v>
      </c>
      <c r="BF134" s="1" t="str">
        <v>-</v>
      </c>
      <c r="BG134" s="1" t="str">
        <v>-</v>
      </c>
      <c r="BH134" s="12">
        <v>0</v>
      </c>
      <c r="BI134" s="12">
        <v>0</v>
      </c>
      <c r="BJ134" s="1" t="str">
        <v>-</v>
      </c>
      <c r="BK134" s="1" t="str">
        <v>-</v>
      </c>
      <c r="BL134" s="1" t="str">
        <v>-</v>
      </c>
      <c r="BM134" s="1" t="str">
        <v>-</v>
      </c>
      <c r="BN134" s="1" t="str">
        <v>-</v>
      </c>
      <c r="BO134" s="1" t="str">
        <v>-</v>
      </c>
      <c r="BP134" s="1" t="str">
        <v>-</v>
      </c>
      <c r="BQ134" s="1" t="str">
        <v>-</v>
      </c>
      <c r="BR134" s="12">
        <v>0</v>
      </c>
      <c r="BS134" s="12">
        <v>0</v>
      </c>
      <c r="BT134" s="1" t="str">
        <v>-</v>
      </c>
      <c r="BU134" s="1">
        <v>573</v>
      </c>
      <c r="BV134" s="1">
        <v>3071</v>
      </c>
      <c r="BW134" s="1">
        <v>3426</v>
      </c>
      <c r="BX134" s="1" t="str">
        <v>-</v>
      </c>
      <c r="BY134" s="1" t="str">
        <v>-</v>
      </c>
      <c r="BZ134" s="194">
        <v>0</v>
      </c>
      <c r="CA134" s="194">
        <v>0</v>
      </c>
      <c r="CB134" s="1">
        <v>19</v>
      </c>
      <c r="CC134" s="1" t="str">
        <v>-</v>
      </c>
      <c r="CD134" s="12">
        <v>0</v>
      </c>
      <c r="CE134" s="12">
        <v>0</v>
      </c>
      <c r="CF134" s="161">
        <v>0.86956521739130432</v>
      </c>
      <c r="CG134" s="193">
        <v>0.68965517241379315</v>
      </c>
      <c r="CH134" s="193">
        <v>0.7320644216691069</v>
      </c>
      <c r="CI134" s="192">
        <v>0</v>
      </c>
      <c r="CJ134" s="161">
        <v>0.96695652173913038</v>
      </c>
      <c r="CK134" s="193">
        <v>0.71942446043165464</v>
      </c>
      <c r="CL134" s="193">
        <v>0.76394194041252861</v>
      </c>
    </row>
    <row r="135" spans="1:90">
      <c r="A135" s="262" t="str">
        <v>D&amp;B</v>
      </c>
      <c r="B135" s="11" t="str">
        <v>10 D</v>
      </c>
      <c r="C135" s="12">
        <v>0</v>
      </c>
      <c r="D135" s="200">
        <v>0</v>
      </c>
      <c r="E135" s="1">
        <v>2</v>
      </c>
      <c r="F135" s="1">
        <v>4</v>
      </c>
      <c r="G135" s="1" t="str">
        <v>-</v>
      </c>
      <c r="H135" s="1" t="str">
        <v>-</v>
      </c>
      <c r="I135" s="12">
        <v>0</v>
      </c>
      <c r="J135" s="200">
        <v>0</v>
      </c>
      <c r="K135" s="1">
        <v>350</v>
      </c>
      <c r="L135" s="1">
        <v>700</v>
      </c>
      <c r="M135" s="1" t="str">
        <v>-</v>
      </c>
      <c r="N135" s="1" t="str">
        <v>-</v>
      </c>
      <c r="O135" s="1" t="str">
        <v>-</v>
      </c>
      <c r="P135" s="12">
        <v>0</v>
      </c>
      <c r="Q135" s="1" t="str">
        <v>-</v>
      </c>
      <c r="R135" s="1" t="str">
        <v>-</v>
      </c>
      <c r="S135" s="12">
        <v>0</v>
      </c>
      <c r="T135" s="200">
        <v>0</v>
      </c>
      <c r="U135" s="1" t="str">
        <v>-</v>
      </c>
      <c r="V135" s="1" t="str">
        <v>-</v>
      </c>
      <c r="W135" s="12">
        <v>0</v>
      </c>
      <c r="X135" s="200">
        <v>0</v>
      </c>
      <c r="Y135" s="1" t="str">
        <v>-</v>
      </c>
      <c r="Z135" s="12">
        <v>0</v>
      </c>
      <c r="AA135" s="200">
        <v>0</v>
      </c>
      <c r="AB135" s="1" t="str">
        <v>-</v>
      </c>
      <c r="AC135" s="1" t="str">
        <v>-</v>
      </c>
      <c r="AD135" s="1">
        <v>0.47</v>
      </c>
      <c r="AE135" s="1">
        <v>39</v>
      </c>
      <c r="AF135" s="1">
        <v>5.5</v>
      </c>
      <c r="AG135" s="1">
        <v>620</v>
      </c>
      <c r="AH135" s="1">
        <v>8.5</v>
      </c>
      <c r="AI135" s="1">
        <v>1010</v>
      </c>
      <c r="AJ135" s="1" t="str">
        <v>-</v>
      </c>
      <c r="AK135" s="1" t="str">
        <v>-</v>
      </c>
      <c r="AL135" s="12">
        <v>0</v>
      </c>
      <c r="AM135" s="12">
        <v>0</v>
      </c>
      <c r="AN135" s="1" t="str">
        <v>-</v>
      </c>
      <c r="AO135" s="1" t="str">
        <v>-</v>
      </c>
      <c r="AP135" s="1">
        <v>0.37</v>
      </c>
      <c r="AQ135" s="1">
        <v>45</v>
      </c>
      <c r="AR135" s="1">
        <v>2.5</v>
      </c>
      <c r="AS135" s="1">
        <v>516</v>
      </c>
      <c r="AT135" s="1">
        <v>4.8600000000000003</v>
      </c>
      <c r="AU135" s="1">
        <v>1070</v>
      </c>
      <c r="AV135" s="1" t="str">
        <v>-</v>
      </c>
      <c r="AW135" s="1" t="str">
        <v>-</v>
      </c>
      <c r="AX135" s="12">
        <v>0</v>
      </c>
      <c r="AY135" s="12">
        <v>0</v>
      </c>
      <c r="AZ135" s="1" t="str">
        <v>-</v>
      </c>
      <c r="BA135" s="1" t="str">
        <v>-</v>
      </c>
      <c r="BB135" s="1" t="str">
        <v>-</v>
      </c>
      <c r="BC135" s="1" t="str">
        <v>-</v>
      </c>
      <c r="BD135" s="1" t="str">
        <v>-</v>
      </c>
      <c r="BE135" s="1" t="str">
        <v>-</v>
      </c>
      <c r="BF135" s="1" t="str">
        <v>-</v>
      </c>
      <c r="BG135" s="1" t="str">
        <v>-</v>
      </c>
      <c r="BH135" s="12">
        <v>0</v>
      </c>
      <c r="BI135" s="12">
        <v>0</v>
      </c>
      <c r="BJ135" s="1" t="str">
        <v>-</v>
      </c>
      <c r="BK135" s="1" t="str">
        <v>-</v>
      </c>
      <c r="BL135" s="1" t="str">
        <v>-</v>
      </c>
      <c r="BM135" s="1" t="str">
        <v>-</v>
      </c>
      <c r="BN135" s="1" t="str">
        <v>-</v>
      </c>
      <c r="BO135" s="1" t="str">
        <v>-</v>
      </c>
      <c r="BP135" s="1" t="str">
        <v>-</v>
      </c>
      <c r="BQ135" s="1" t="str">
        <v>-</v>
      </c>
      <c r="BR135" s="12">
        <v>0</v>
      </c>
      <c r="BS135" s="12">
        <v>0</v>
      </c>
      <c r="BT135" s="1" t="str">
        <v>-</v>
      </c>
      <c r="BU135" s="1">
        <v>154</v>
      </c>
      <c r="BV135" s="1">
        <v>430</v>
      </c>
      <c r="BW135" s="1">
        <v>989</v>
      </c>
      <c r="BX135" s="1" t="str">
        <v>-</v>
      </c>
      <c r="BY135" s="1" t="str">
        <v>-</v>
      </c>
      <c r="BZ135" s="194">
        <v>0</v>
      </c>
      <c r="CA135" s="194">
        <v>0</v>
      </c>
      <c r="CB135" s="1">
        <v>10.6</v>
      </c>
      <c r="CC135" s="1" t="str">
        <v>-</v>
      </c>
      <c r="CD135" s="12">
        <v>0</v>
      </c>
      <c r="CE135" s="12">
        <v>0</v>
      </c>
      <c r="CF135" s="161">
        <v>0.98023715415019763</v>
      </c>
      <c r="CG135" s="193">
        <v>0.56451612903225812</v>
      </c>
      <c r="CH135" s="193">
        <v>0.60240963855421692</v>
      </c>
      <c r="CI135" s="192">
        <v>0</v>
      </c>
      <c r="CJ135" s="161">
        <v>0.8973913043478261</v>
      </c>
      <c r="CK135" s="193">
        <v>0.67829457364341084</v>
      </c>
      <c r="CL135" s="193">
        <v>0.74309978768577489</v>
      </c>
    </row>
    <row r="136" spans="1:90">
      <c r="A136" s="262" t="str">
        <v>D&amp;B</v>
      </c>
      <c r="B136" s="11" t="str">
        <v>30 D</v>
      </c>
      <c r="C136" s="12">
        <v>0</v>
      </c>
      <c r="D136" s="200">
        <v>0</v>
      </c>
      <c r="E136" s="1">
        <v>2</v>
      </c>
      <c r="F136" s="1">
        <v>4</v>
      </c>
      <c r="G136" s="1" t="str">
        <v>-</v>
      </c>
      <c r="H136" s="1" t="str">
        <v>-</v>
      </c>
      <c r="I136" s="12">
        <v>0</v>
      </c>
      <c r="J136" s="200">
        <v>0</v>
      </c>
      <c r="K136" s="1">
        <v>800</v>
      </c>
      <c r="L136" s="1">
        <v>1600</v>
      </c>
      <c r="M136" s="1" t="str">
        <v>-</v>
      </c>
      <c r="N136" s="1" t="str">
        <v>-</v>
      </c>
      <c r="O136" s="1" t="str">
        <v>-</v>
      </c>
      <c r="P136" s="12">
        <v>0</v>
      </c>
      <c r="Q136" s="1" t="str">
        <v>-</v>
      </c>
      <c r="R136" s="1" t="str">
        <v>-</v>
      </c>
      <c r="S136" s="12">
        <v>0</v>
      </c>
      <c r="T136" s="200">
        <v>0</v>
      </c>
      <c r="U136" s="1" t="str">
        <v>-</v>
      </c>
      <c r="V136" s="1" t="str">
        <v>-</v>
      </c>
      <c r="W136" s="12">
        <v>0</v>
      </c>
      <c r="X136" s="200">
        <v>0</v>
      </c>
      <c r="Y136" s="1" t="str">
        <v>-</v>
      </c>
      <c r="Z136" s="12">
        <v>0</v>
      </c>
      <c r="AA136" s="200">
        <v>0</v>
      </c>
      <c r="AB136" s="1" t="str">
        <v>-</v>
      </c>
      <c r="AC136" s="1" t="str">
        <v>-</v>
      </c>
      <c r="AD136" s="1">
        <v>0.74</v>
      </c>
      <c r="AE136" s="1">
        <v>45</v>
      </c>
      <c r="AF136" s="1">
        <v>8.1</v>
      </c>
      <c r="AG136" s="1">
        <v>910</v>
      </c>
      <c r="AH136" s="1">
        <v>5.65</v>
      </c>
      <c r="AI136" s="1">
        <v>1300</v>
      </c>
      <c r="AJ136" s="1" t="str">
        <v>-</v>
      </c>
      <c r="AK136" s="1" t="str">
        <v>-</v>
      </c>
      <c r="AL136" s="12">
        <v>0</v>
      </c>
      <c r="AM136" s="12">
        <v>0</v>
      </c>
      <c r="AN136" s="1" t="str">
        <v>-</v>
      </c>
      <c r="AO136" s="1" t="str">
        <v>-</v>
      </c>
      <c r="AP136" s="1">
        <v>0.41</v>
      </c>
      <c r="AQ136" s="1">
        <v>46</v>
      </c>
      <c r="AR136" s="1">
        <v>4</v>
      </c>
      <c r="AS136" s="1">
        <v>900</v>
      </c>
      <c r="AT136" s="1">
        <v>8.6999999999999993</v>
      </c>
      <c r="AU136" s="1">
        <v>1040</v>
      </c>
      <c r="AV136" s="1" t="str">
        <v>-</v>
      </c>
      <c r="AW136" s="1" t="str">
        <v>-</v>
      </c>
      <c r="AX136" s="12">
        <v>0</v>
      </c>
      <c r="AY136" s="12">
        <v>0</v>
      </c>
      <c r="AZ136" s="1" t="str">
        <v>-</v>
      </c>
      <c r="BA136" s="1" t="str">
        <v>-</v>
      </c>
      <c r="BB136" s="1" t="str">
        <v>-</v>
      </c>
      <c r="BC136" s="1" t="str">
        <v>-</v>
      </c>
      <c r="BD136" s="1" t="str">
        <v>-</v>
      </c>
      <c r="BE136" s="1" t="str">
        <v>-</v>
      </c>
      <c r="BF136" s="1" t="str">
        <v>-</v>
      </c>
      <c r="BG136" s="1" t="str">
        <v>-</v>
      </c>
      <c r="BH136" s="12">
        <v>0</v>
      </c>
      <c r="BI136" s="12">
        <v>0</v>
      </c>
      <c r="BJ136" s="1" t="str">
        <v>-</v>
      </c>
      <c r="BK136" s="1" t="str">
        <v>-</v>
      </c>
      <c r="BL136" s="1" t="str">
        <v>-</v>
      </c>
      <c r="BM136" s="1" t="str">
        <v>-</v>
      </c>
      <c r="BN136" s="1" t="str">
        <v>-</v>
      </c>
      <c r="BO136" s="1" t="str">
        <v>-</v>
      </c>
      <c r="BP136" s="1" t="str">
        <v>-</v>
      </c>
      <c r="BQ136" s="1" t="str">
        <v>-</v>
      </c>
      <c r="BR136" s="12">
        <v>0</v>
      </c>
      <c r="BS136" s="12">
        <v>0</v>
      </c>
      <c r="BT136" s="1" t="str">
        <v>-</v>
      </c>
      <c r="BU136" s="1">
        <v>154</v>
      </c>
      <c r="BV136" s="1">
        <v>870</v>
      </c>
      <c r="BW136" s="1">
        <v>1194</v>
      </c>
      <c r="BX136" s="1" t="str">
        <v>-</v>
      </c>
      <c r="BY136" s="1" t="str">
        <v>-</v>
      </c>
      <c r="BZ136" s="194">
        <v>0</v>
      </c>
      <c r="CA136" s="194">
        <v>0</v>
      </c>
      <c r="CB136" s="1">
        <v>10.6</v>
      </c>
      <c r="CC136" s="1" t="str">
        <v>-</v>
      </c>
      <c r="CD136" s="12">
        <v>0</v>
      </c>
      <c r="CE136" s="12">
        <v>0</v>
      </c>
      <c r="CF136" s="161">
        <v>0.9769189479334407</v>
      </c>
      <c r="CG136" s="193">
        <v>0.87912087912087911</v>
      </c>
      <c r="CH136" s="193">
        <v>0.92485549132947975</v>
      </c>
      <c r="CI136" s="192">
        <v>0</v>
      </c>
      <c r="CJ136" s="161">
        <v>0.97826086956521741</v>
      </c>
      <c r="CK136" s="193">
        <v>0.88888888888888884</v>
      </c>
      <c r="CL136" s="193">
        <v>0.93676814988290402</v>
      </c>
    </row>
    <row r="137" spans="1:90">
      <c r="A137" s="262" t="str">
        <v>D&amp;B</v>
      </c>
      <c r="B137" s="11" t="str">
        <v>D 6</v>
      </c>
      <c r="C137" s="12">
        <v>0</v>
      </c>
      <c r="D137" s="200">
        <v>0</v>
      </c>
      <c r="E137" s="1">
        <v>2</v>
      </c>
      <c r="F137" s="1">
        <v>2</v>
      </c>
      <c r="G137" s="1" t="str">
        <v>-</v>
      </c>
      <c r="H137" s="1" t="str">
        <v>-</v>
      </c>
      <c r="I137" s="12">
        <v>0</v>
      </c>
      <c r="J137" s="200">
        <v>0</v>
      </c>
      <c r="K137" s="1">
        <v>350</v>
      </c>
      <c r="L137" s="1">
        <v>600</v>
      </c>
      <c r="M137" s="1" t="str">
        <v>-</v>
      </c>
      <c r="N137" s="1" t="str">
        <v>-</v>
      </c>
      <c r="O137" s="1" t="str">
        <v>-</v>
      </c>
      <c r="P137" s="12">
        <v>0</v>
      </c>
      <c r="Q137" s="1" t="str">
        <v>-</v>
      </c>
      <c r="R137" s="1" t="str">
        <v>-</v>
      </c>
      <c r="S137" s="12">
        <v>0</v>
      </c>
      <c r="T137" s="200">
        <v>0</v>
      </c>
      <c r="U137" s="1" t="str">
        <v>-</v>
      </c>
      <c r="V137" s="1" t="str">
        <v>-</v>
      </c>
      <c r="W137" s="12">
        <v>0</v>
      </c>
      <c r="X137" s="200">
        <v>0</v>
      </c>
      <c r="Y137" s="1" t="str">
        <v>-</v>
      </c>
      <c r="Z137" s="12">
        <v>0</v>
      </c>
      <c r="AA137" s="200">
        <v>0</v>
      </c>
      <c r="AB137" s="1" t="str">
        <v>-</v>
      </c>
      <c r="AC137" s="1" t="str">
        <v>-</v>
      </c>
      <c r="AD137" s="1">
        <v>1.4</v>
      </c>
      <c r="AE137" s="1">
        <v>48</v>
      </c>
      <c r="AF137" s="1">
        <v>4.4000000000000004</v>
      </c>
      <c r="AG137" s="1">
        <v>220</v>
      </c>
      <c r="AH137" s="1" t="str">
        <v>-</v>
      </c>
      <c r="AI137" s="1" t="str">
        <v>-</v>
      </c>
      <c r="AJ137" s="1" t="str">
        <v>-</v>
      </c>
      <c r="AK137" s="1" t="str">
        <v>-</v>
      </c>
      <c r="AL137" s="12">
        <v>0</v>
      </c>
      <c r="AM137" s="12">
        <v>0</v>
      </c>
      <c r="AN137" s="1" t="str">
        <v>-</v>
      </c>
      <c r="AO137" s="1" t="str">
        <v>-</v>
      </c>
      <c r="AP137" s="1">
        <v>0.7</v>
      </c>
      <c r="AQ137" s="1">
        <v>48</v>
      </c>
      <c r="AR137" s="1">
        <v>2.2000000000000002</v>
      </c>
      <c r="AS137" s="1">
        <v>220</v>
      </c>
      <c r="AT137" s="1" t="str">
        <v>-</v>
      </c>
      <c r="AU137" s="1" t="str">
        <v>-</v>
      </c>
      <c r="AV137" s="1" t="str">
        <v>-</v>
      </c>
      <c r="AW137" s="1" t="str">
        <v>-</v>
      </c>
      <c r="AX137" s="12">
        <v>0</v>
      </c>
      <c r="AY137" s="12">
        <v>0</v>
      </c>
      <c r="AZ137" s="1" t="str">
        <v>-</v>
      </c>
      <c r="BA137" s="1" t="str">
        <v>-</v>
      </c>
      <c r="BB137" s="1" t="str">
        <v>-</v>
      </c>
      <c r="BC137" s="1" t="str">
        <v>-</v>
      </c>
      <c r="BD137" s="1" t="str">
        <v>-</v>
      </c>
      <c r="BE137" s="1" t="str">
        <v>-</v>
      </c>
      <c r="BF137" s="1" t="str">
        <v>-</v>
      </c>
      <c r="BG137" s="1" t="str">
        <v>-</v>
      </c>
      <c r="BH137" s="12">
        <v>0</v>
      </c>
      <c r="BI137" s="12">
        <v>0</v>
      </c>
      <c r="BJ137" s="1" t="str">
        <v>-</v>
      </c>
      <c r="BK137" s="1" t="str">
        <v>-</v>
      </c>
      <c r="BL137" s="1" t="str">
        <v>-</v>
      </c>
      <c r="BM137" s="1" t="str">
        <v>-</v>
      </c>
      <c r="BN137" s="1" t="str">
        <v>-</v>
      </c>
      <c r="BO137" s="1" t="str">
        <v>-</v>
      </c>
      <c r="BP137" s="1" t="str">
        <v>-</v>
      </c>
      <c r="BQ137" s="1" t="str">
        <v>-</v>
      </c>
      <c r="BR137" s="12">
        <v>0</v>
      </c>
      <c r="BS137" s="12">
        <v>0</v>
      </c>
      <c r="BT137" s="1" t="str">
        <v>-</v>
      </c>
      <c r="BU137" s="1">
        <v>163</v>
      </c>
      <c r="BV137" s="1">
        <v>239</v>
      </c>
      <c r="BW137" s="1" t="str">
        <v>-</v>
      </c>
      <c r="BX137" s="1" t="str">
        <v>-</v>
      </c>
      <c r="BY137" s="1" t="str">
        <v>-</v>
      </c>
      <c r="BZ137" s="194">
        <v>0</v>
      </c>
      <c r="CA137" s="194">
        <v>0</v>
      </c>
      <c r="CB137" s="1">
        <v>8</v>
      </c>
      <c r="CC137" s="1" t="str">
        <v>-</v>
      </c>
      <c r="CD137" s="12">
        <v>0</v>
      </c>
      <c r="CE137" s="12">
        <v>0</v>
      </c>
      <c r="CF137" s="161">
        <v>0.43478260869565211</v>
      </c>
      <c r="CG137" s="193">
        <v>0.68181818181818177</v>
      </c>
      <c r="CH137" s="193">
        <v>0.87209302325581395</v>
      </c>
      <c r="CI137" s="192">
        <v>0</v>
      </c>
      <c r="CJ137" s="161">
        <v>0.43478260869565211</v>
      </c>
      <c r="CK137" s="193">
        <v>0.68181818181818177</v>
      </c>
      <c r="CL137" s="193">
        <v>0.87209302325581395</v>
      </c>
    </row>
    <row r="138" spans="1:90">
      <c r="A138" s="262" t="str">
        <v>D&amp;B</v>
      </c>
      <c r="B138" s="11" t="str">
        <v>5D</v>
      </c>
      <c r="C138" s="12">
        <v>0</v>
      </c>
      <c r="D138" s="200">
        <v>0</v>
      </c>
      <c r="E138" s="1">
        <v>1</v>
      </c>
      <c r="F138" s="1">
        <v>4</v>
      </c>
      <c r="G138" s="1" t="str">
        <v>-</v>
      </c>
      <c r="H138" s="1" t="str">
        <v>-</v>
      </c>
      <c r="I138" s="12">
        <v>0</v>
      </c>
      <c r="J138" s="200">
        <v>0</v>
      </c>
      <c r="K138" s="1">
        <v>600</v>
      </c>
      <c r="L138" s="1">
        <v>600</v>
      </c>
      <c r="M138" s="1" t="str">
        <v>-</v>
      </c>
      <c r="N138" s="1" t="str">
        <v>-</v>
      </c>
      <c r="O138" s="1" t="str">
        <v>-</v>
      </c>
      <c r="P138" s="12">
        <v>0</v>
      </c>
      <c r="Q138" s="1" t="str">
        <v>-</v>
      </c>
      <c r="R138" s="1" t="str">
        <v>-</v>
      </c>
      <c r="S138" s="12">
        <v>0</v>
      </c>
      <c r="T138" s="200">
        <v>0</v>
      </c>
      <c r="U138" s="1" t="str">
        <v>-</v>
      </c>
      <c r="V138" s="1" t="str">
        <v>-</v>
      </c>
      <c r="W138" s="12">
        <v>0</v>
      </c>
      <c r="X138" s="200">
        <v>0</v>
      </c>
      <c r="Y138" s="1" t="str">
        <v>-</v>
      </c>
      <c r="Z138" s="12">
        <v>0</v>
      </c>
      <c r="AA138" s="200">
        <v>0</v>
      </c>
      <c r="AB138" s="1" t="str">
        <v>-</v>
      </c>
      <c r="AC138" s="1" t="str">
        <v>-</v>
      </c>
      <c r="AD138" s="1">
        <v>0.8</v>
      </c>
      <c r="AE138" s="1">
        <v>49</v>
      </c>
      <c r="AF138" s="1">
        <v>4.2</v>
      </c>
      <c r="AG138" s="1">
        <v>450</v>
      </c>
      <c r="AH138" s="1" t="str">
        <v>-</v>
      </c>
      <c r="AI138" s="1" t="str">
        <v>-</v>
      </c>
      <c r="AJ138" s="1" t="str">
        <v>-</v>
      </c>
      <c r="AK138" s="1" t="str">
        <v>-</v>
      </c>
      <c r="AL138" s="12">
        <v>0</v>
      </c>
      <c r="AM138" s="12">
        <v>0</v>
      </c>
      <c r="AN138" s="1" t="str">
        <v>-</v>
      </c>
      <c r="AO138" s="1" t="str">
        <v>-</v>
      </c>
      <c r="AP138" s="1">
        <v>0.4</v>
      </c>
      <c r="AQ138" s="1">
        <v>49</v>
      </c>
      <c r="AR138" s="1">
        <v>2.1</v>
      </c>
      <c r="AS138" s="1">
        <v>450</v>
      </c>
      <c r="AT138" s="1" t="str">
        <v>-</v>
      </c>
      <c r="AU138" s="1" t="str">
        <v>-</v>
      </c>
      <c r="AV138" s="1" t="str">
        <v>-</v>
      </c>
      <c r="AW138" s="1" t="str">
        <v>-</v>
      </c>
      <c r="AX138" s="12">
        <v>0</v>
      </c>
      <c r="AY138" s="12">
        <v>0</v>
      </c>
      <c r="AZ138" s="1" t="str">
        <v>-</v>
      </c>
      <c r="BA138" s="1" t="str">
        <v>-</v>
      </c>
      <c r="BB138" s="1" t="str">
        <v>-</v>
      </c>
      <c r="BC138" s="1" t="str">
        <v>-</v>
      </c>
      <c r="BD138" s="1" t="str">
        <v>-</v>
      </c>
      <c r="BE138" s="1" t="str">
        <v>-</v>
      </c>
      <c r="BF138" s="1" t="str">
        <v>-</v>
      </c>
      <c r="BG138" s="1" t="str">
        <v>-</v>
      </c>
      <c r="BH138" s="12">
        <v>0</v>
      </c>
      <c r="BI138" s="12">
        <v>0</v>
      </c>
      <c r="BJ138" s="1" t="str">
        <v>-</v>
      </c>
      <c r="BK138" s="1" t="str">
        <v>-</v>
      </c>
      <c r="BL138" s="1" t="str">
        <v>-</v>
      </c>
      <c r="BM138" s="1" t="str">
        <v>-</v>
      </c>
      <c r="BN138" s="1" t="str">
        <v>-</v>
      </c>
      <c r="BO138" s="1" t="str">
        <v>-</v>
      </c>
      <c r="BP138" s="1" t="str">
        <v>-</v>
      </c>
      <c r="BQ138" s="1" t="str">
        <v>-</v>
      </c>
      <c r="BR138" s="12">
        <v>0</v>
      </c>
      <c r="BS138" s="12">
        <v>0</v>
      </c>
      <c r="BT138" s="1" t="str">
        <v>-</v>
      </c>
      <c r="BU138" s="1">
        <v>167</v>
      </c>
      <c r="BV138" s="1">
        <v>512</v>
      </c>
      <c r="BW138" s="1" t="str">
        <v>-</v>
      </c>
      <c r="BX138" s="1" t="str">
        <v>-</v>
      </c>
      <c r="BY138" s="1" t="str">
        <v>-</v>
      </c>
      <c r="BZ138" s="194">
        <v>0</v>
      </c>
      <c r="CA138" s="194">
        <v>0</v>
      </c>
      <c r="CB138" s="1">
        <v>4.5999999999999996</v>
      </c>
      <c r="CC138" s="1" t="str">
        <v>-</v>
      </c>
      <c r="CD138" s="12">
        <v>0</v>
      </c>
      <c r="CE138" s="12">
        <v>0</v>
      </c>
      <c r="CF138" s="161">
        <v>0.93167701863354035</v>
      </c>
      <c r="CG138" s="193">
        <v>0.66666666666666663</v>
      </c>
      <c r="CH138" s="193">
        <v>0.74812967581047385</v>
      </c>
      <c r="CI138" s="192">
        <v>0</v>
      </c>
      <c r="CJ138" s="161">
        <v>0.93167701863354035</v>
      </c>
      <c r="CK138" s="193">
        <v>0.66666666666666663</v>
      </c>
      <c r="CL138" s="193">
        <v>0.74812967581047385</v>
      </c>
    </row>
    <row r="139" spans="1:90">
      <c r="A139" s="262" t="str">
        <v>Ashly</v>
      </c>
      <c r="B139" s="11" t="str">
        <v>NXP 4004</v>
      </c>
      <c r="C139" s="12">
        <v>0</v>
      </c>
      <c r="D139" s="200">
        <v>0</v>
      </c>
      <c r="E139" s="1">
        <v>2</v>
      </c>
      <c r="F139" s="1">
        <v>4</v>
      </c>
      <c r="G139" s="1">
        <v>4</v>
      </c>
      <c r="H139" s="1">
        <v>4</v>
      </c>
      <c r="I139" s="12">
        <v>0</v>
      </c>
      <c r="J139" s="200">
        <v>0</v>
      </c>
      <c r="K139" s="1">
        <v>400</v>
      </c>
      <c r="L139" s="1">
        <v>400</v>
      </c>
      <c r="M139" s="1">
        <v>400</v>
      </c>
      <c r="N139" s="1">
        <v>400</v>
      </c>
      <c r="O139" s="1">
        <v>400</v>
      </c>
      <c r="P139" s="12">
        <v>0</v>
      </c>
      <c r="Q139" s="1">
        <v>800</v>
      </c>
      <c r="R139" s="1">
        <v>800</v>
      </c>
      <c r="S139" s="12">
        <v>0</v>
      </c>
      <c r="T139" s="200">
        <v>0</v>
      </c>
      <c r="U139" s="1" t="str">
        <v>-</v>
      </c>
      <c r="V139" s="1" t="str">
        <v>-</v>
      </c>
      <c r="W139" s="12">
        <v>0</v>
      </c>
      <c r="X139" s="200">
        <v>0</v>
      </c>
      <c r="Y139" s="1" t="str">
        <v>-</v>
      </c>
      <c r="Z139" s="12">
        <v>0</v>
      </c>
      <c r="AA139" s="200">
        <v>0</v>
      </c>
      <c r="AB139" s="1">
        <v>0.7</v>
      </c>
      <c r="AC139" s="1">
        <v>40</v>
      </c>
      <c r="AD139" s="1">
        <v>1.3</v>
      </c>
      <c r="AE139" s="1">
        <v>70</v>
      </c>
      <c r="AF139" s="1">
        <v>5</v>
      </c>
      <c r="AG139" s="1">
        <v>375</v>
      </c>
      <c r="AH139" s="1" t="str">
        <v>-</v>
      </c>
      <c r="AI139" s="1" t="str">
        <v>-</v>
      </c>
      <c r="AJ139" s="1" t="str">
        <v>-</v>
      </c>
      <c r="AK139" s="1" t="str">
        <v>-</v>
      </c>
      <c r="AL139" s="12">
        <v>0</v>
      </c>
      <c r="AM139" s="12">
        <v>0</v>
      </c>
      <c r="AN139" s="1">
        <v>0.35</v>
      </c>
      <c r="AO139" s="1">
        <v>40</v>
      </c>
      <c r="AP139" s="1">
        <v>0.65</v>
      </c>
      <c r="AQ139" s="1">
        <v>70</v>
      </c>
      <c r="AR139" s="1">
        <v>2.5</v>
      </c>
      <c r="AS139" s="1">
        <v>375</v>
      </c>
      <c r="AT139" s="1" t="str">
        <v>-</v>
      </c>
      <c r="AU139" s="1" t="str">
        <v>-</v>
      </c>
      <c r="AV139" s="1" t="str">
        <v>-</v>
      </c>
      <c r="AW139" s="1" t="str">
        <v>-</v>
      </c>
      <c r="AX139" s="12">
        <v>0</v>
      </c>
      <c r="AY139" s="12">
        <v>0</v>
      </c>
      <c r="AZ139" s="1">
        <v>1.3</v>
      </c>
      <c r="BA139" s="1">
        <v>70</v>
      </c>
      <c r="BB139" s="1">
        <v>5</v>
      </c>
      <c r="BC139" s="1">
        <v>375</v>
      </c>
      <c r="BD139" s="1">
        <v>0</v>
      </c>
      <c r="BE139" s="1">
        <v>0</v>
      </c>
      <c r="BF139" s="1" t="str">
        <v>-</v>
      </c>
      <c r="BG139" s="1" t="str">
        <v>-</v>
      </c>
      <c r="BH139" s="12">
        <v>0</v>
      </c>
      <c r="BI139" s="12">
        <v>0</v>
      </c>
      <c r="BJ139" s="1">
        <v>0.65</v>
      </c>
      <c r="BK139" s="1">
        <v>70</v>
      </c>
      <c r="BL139" s="1">
        <v>2.5</v>
      </c>
      <c r="BM139" s="1">
        <v>375</v>
      </c>
      <c r="BN139" s="1" t="str">
        <v>-</v>
      </c>
      <c r="BO139" s="1" t="str">
        <v>-</v>
      </c>
      <c r="BP139" s="1" t="str">
        <v>-</v>
      </c>
      <c r="BQ139" s="1" t="str">
        <v>-</v>
      </c>
      <c r="BR139" s="12">
        <v>0</v>
      </c>
      <c r="BS139" s="12">
        <v>0</v>
      </c>
      <c r="BT139" s="1" t="str">
        <v>-</v>
      </c>
      <c r="BU139" s="1">
        <v>238</v>
      </c>
      <c r="BV139" s="1">
        <v>595</v>
      </c>
      <c r="BW139" s="1" t="str">
        <v>-</v>
      </c>
      <c r="BX139" s="1" t="str">
        <v>-</v>
      </c>
      <c r="BY139" s="1" t="str">
        <v>-</v>
      </c>
      <c r="BZ139" s="194">
        <v>0</v>
      </c>
      <c r="CA139" s="194">
        <v>0</v>
      </c>
      <c r="CB139" s="1">
        <v>9.75</v>
      </c>
      <c r="CC139" s="1">
        <v>9.75</v>
      </c>
      <c r="CD139" s="12">
        <v>0</v>
      </c>
      <c r="CE139" s="12">
        <v>0</v>
      </c>
      <c r="CF139" s="161">
        <v>0.65217391304347827</v>
      </c>
      <c r="CG139" s="193">
        <v>0.53333333333333333</v>
      </c>
      <c r="CH139" s="193">
        <v>0.65573770491803274</v>
      </c>
      <c r="CI139" s="192">
        <v>0</v>
      </c>
      <c r="CJ139" s="161">
        <v>0.65217391304347827</v>
      </c>
      <c r="CK139" s="193">
        <v>0.53333333333333333</v>
      </c>
      <c r="CL139" s="193">
        <v>0.65573770491803274</v>
      </c>
    </row>
    <row r="140" spans="1:90">
      <c r="A140" s="262" t="str">
        <v>Ashly</v>
      </c>
      <c r="B140" s="11" t="str">
        <v>NXP 8004</v>
      </c>
      <c r="C140" s="12">
        <v>0</v>
      </c>
      <c r="D140" s="200">
        <v>0</v>
      </c>
      <c r="E140" s="1">
        <v>2</v>
      </c>
      <c r="F140" s="1">
        <v>4</v>
      </c>
      <c r="G140" s="1">
        <v>4</v>
      </c>
      <c r="H140" s="1">
        <v>4</v>
      </c>
      <c r="I140" s="12">
        <v>0</v>
      </c>
      <c r="J140" s="200">
        <v>0</v>
      </c>
      <c r="K140" s="1">
        <v>800</v>
      </c>
      <c r="L140" s="1">
        <v>800</v>
      </c>
      <c r="M140" s="1">
        <v>800</v>
      </c>
      <c r="N140" s="1">
        <v>800</v>
      </c>
      <c r="O140" s="1">
        <v>800</v>
      </c>
      <c r="P140" s="12">
        <v>0</v>
      </c>
      <c r="Q140" s="1">
        <v>1600</v>
      </c>
      <c r="R140" s="1">
        <v>1600</v>
      </c>
      <c r="S140" s="12">
        <v>0</v>
      </c>
      <c r="T140" s="200">
        <v>0</v>
      </c>
      <c r="U140" s="1" t="str">
        <v>-</v>
      </c>
      <c r="V140" s="1" t="str">
        <v>-</v>
      </c>
      <c r="W140" s="12">
        <v>0</v>
      </c>
      <c r="X140" s="200">
        <v>0</v>
      </c>
      <c r="Y140" s="1" t="str">
        <v>-</v>
      </c>
      <c r="Z140" s="12">
        <v>0</v>
      </c>
      <c r="AA140" s="200">
        <v>0</v>
      </c>
      <c r="AB140" s="1">
        <v>0.7</v>
      </c>
      <c r="AC140" s="1">
        <v>40</v>
      </c>
      <c r="AD140" s="1">
        <v>1.3</v>
      </c>
      <c r="AE140" s="1">
        <v>70</v>
      </c>
      <c r="AF140" s="1">
        <v>8.8000000000000007</v>
      </c>
      <c r="AG140" s="1">
        <v>685</v>
      </c>
      <c r="AH140" s="1" t="str">
        <v>-</v>
      </c>
      <c r="AI140" s="1" t="str">
        <v>-</v>
      </c>
      <c r="AJ140" s="1" t="str">
        <v>-</v>
      </c>
      <c r="AK140" s="1" t="str">
        <v>-</v>
      </c>
      <c r="AL140" s="12">
        <v>0</v>
      </c>
      <c r="AM140" s="12">
        <v>0</v>
      </c>
      <c r="AN140" s="1">
        <v>0.35</v>
      </c>
      <c r="AO140" s="1">
        <v>40</v>
      </c>
      <c r="AP140" s="1">
        <v>0.65</v>
      </c>
      <c r="AQ140" s="1">
        <v>70</v>
      </c>
      <c r="AR140" s="1">
        <v>4.4000000000000004</v>
      </c>
      <c r="AS140" s="1">
        <v>685</v>
      </c>
      <c r="AT140" s="1" t="str">
        <v>-</v>
      </c>
      <c r="AU140" s="1" t="str">
        <v>-</v>
      </c>
      <c r="AV140" s="1" t="str">
        <v>-</v>
      </c>
      <c r="AW140" s="1" t="str">
        <v>-</v>
      </c>
      <c r="AX140" s="12">
        <v>0</v>
      </c>
      <c r="AY140" s="12">
        <v>0</v>
      </c>
      <c r="AZ140" s="1">
        <v>1.3</v>
      </c>
      <c r="BA140" s="1">
        <v>70</v>
      </c>
      <c r="BB140" s="1">
        <v>8.8000000000000007</v>
      </c>
      <c r="BC140" s="1">
        <v>685</v>
      </c>
      <c r="BD140" s="1">
        <v>0</v>
      </c>
      <c r="BE140" s="1">
        <v>0</v>
      </c>
      <c r="BF140" s="1" t="str">
        <v>-</v>
      </c>
      <c r="BG140" s="1" t="str">
        <v>-</v>
      </c>
      <c r="BH140" s="12">
        <v>0</v>
      </c>
      <c r="BI140" s="12">
        <v>0</v>
      </c>
      <c r="BJ140" s="1">
        <v>0.65</v>
      </c>
      <c r="BK140" s="1">
        <v>70</v>
      </c>
      <c r="BL140" s="1">
        <v>4.4000000000000004</v>
      </c>
      <c r="BM140" s="1">
        <v>685</v>
      </c>
      <c r="BN140" s="1" t="str">
        <v>-</v>
      </c>
      <c r="BO140" s="1" t="str">
        <v>-</v>
      </c>
      <c r="BP140" s="1" t="str">
        <v>-</v>
      </c>
      <c r="BQ140" s="1" t="str">
        <v>-</v>
      </c>
      <c r="BR140" s="12">
        <v>0</v>
      </c>
      <c r="BS140" s="12">
        <v>0</v>
      </c>
      <c r="BT140" s="1" t="str">
        <v>-</v>
      </c>
      <c r="BU140" s="1">
        <v>238</v>
      </c>
      <c r="BV140" s="1">
        <v>970</v>
      </c>
      <c r="BW140" s="1" t="str">
        <v>-</v>
      </c>
      <c r="BX140" s="1" t="str">
        <v>-</v>
      </c>
      <c r="BY140" s="1" t="str">
        <v>-</v>
      </c>
      <c r="BZ140" s="194">
        <v>0</v>
      </c>
      <c r="CA140" s="194">
        <v>0</v>
      </c>
      <c r="CB140" s="1">
        <v>12.7</v>
      </c>
      <c r="CC140" s="1">
        <v>12.7</v>
      </c>
      <c r="CD140" s="12">
        <v>0</v>
      </c>
      <c r="CE140" s="12">
        <v>0</v>
      </c>
      <c r="CF140" s="161">
        <v>0.6768774703557312</v>
      </c>
      <c r="CG140" s="193">
        <v>0.58394160583941601</v>
      </c>
      <c r="CH140" s="193">
        <v>0.65040650406504064</v>
      </c>
      <c r="CI140" s="192">
        <v>0</v>
      </c>
      <c r="CJ140" s="161">
        <v>0.6768774703557312</v>
      </c>
      <c r="CK140" s="193">
        <v>0.58394160583941601</v>
      </c>
      <c r="CL140" s="193">
        <v>0.65040650406504064</v>
      </c>
    </row>
    <row r="141" spans="1:90">
      <c r="A141" s="262" t="str">
        <v>Ashly</v>
      </c>
      <c r="B141" s="11" t="str">
        <v>NXP 1.54</v>
      </c>
      <c r="C141" s="12">
        <v>0</v>
      </c>
      <c r="D141" s="200">
        <v>0</v>
      </c>
      <c r="E141" s="1">
        <v>2</v>
      </c>
      <c r="F141" s="1">
        <v>4</v>
      </c>
      <c r="G141" s="1">
        <v>4</v>
      </c>
      <c r="H141" s="1">
        <v>4</v>
      </c>
      <c r="I141" s="12">
        <v>0</v>
      </c>
      <c r="J141" s="200">
        <v>0</v>
      </c>
      <c r="K141" s="1">
        <v>1250</v>
      </c>
      <c r="L141" s="1">
        <v>1500</v>
      </c>
      <c r="M141" s="1">
        <v>1500</v>
      </c>
      <c r="N141" s="1">
        <v>1250</v>
      </c>
      <c r="O141" s="1">
        <v>1500</v>
      </c>
      <c r="P141" s="12">
        <v>0</v>
      </c>
      <c r="Q141" s="1">
        <v>3000</v>
      </c>
      <c r="R141" s="1">
        <v>3000</v>
      </c>
      <c r="S141" s="12">
        <v>0</v>
      </c>
      <c r="T141" s="200">
        <v>0</v>
      </c>
      <c r="U141" s="1" t="str">
        <v>-</v>
      </c>
      <c r="V141" s="1" t="str">
        <v>-</v>
      </c>
      <c r="W141" s="12">
        <v>0</v>
      </c>
      <c r="X141" s="200">
        <v>0</v>
      </c>
      <c r="Y141" s="1" t="str">
        <v>-</v>
      </c>
      <c r="Z141" s="12">
        <v>0</v>
      </c>
      <c r="AA141" s="200">
        <v>0</v>
      </c>
      <c r="AB141" s="1">
        <v>1.3</v>
      </c>
      <c r="AC141" s="1">
        <v>70</v>
      </c>
      <c r="AD141" s="1">
        <v>1.85</v>
      </c>
      <c r="AE141" s="1">
        <v>100</v>
      </c>
      <c r="AF141" s="1">
        <v>16</v>
      </c>
      <c r="AG141" s="1">
        <v>1250</v>
      </c>
      <c r="AH141" s="1" t="str">
        <v>-</v>
      </c>
      <c r="AI141" s="1" t="str">
        <v>-</v>
      </c>
      <c r="AJ141" s="1" t="str">
        <v>-</v>
      </c>
      <c r="AK141" s="1" t="str">
        <v>-</v>
      </c>
      <c r="AL141" s="12">
        <v>0</v>
      </c>
      <c r="AM141" s="12">
        <v>0</v>
      </c>
      <c r="AN141" s="1">
        <v>0.65</v>
      </c>
      <c r="AO141" s="1">
        <v>70</v>
      </c>
      <c r="AP141" s="1">
        <v>0.93</v>
      </c>
      <c r="AQ141" s="1">
        <v>100</v>
      </c>
      <c r="AR141" s="1">
        <v>8</v>
      </c>
      <c r="AS141" s="1">
        <v>1250</v>
      </c>
      <c r="AT141" s="1" t="str">
        <v>-</v>
      </c>
      <c r="AU141" s="1" t="str">
        <v>-</v>
      </c>
      <c r="AV141" s="1" t="str">
        <v>-</v>
      </c>
      <c r="AW141" s="1" t="str">
        <v>-</v>
      </c>
      <c r="AX141" s="12">
        <v>0</v>
      </c>
      <c r="AY141" s="12">
        <v>0</v>
      </c>
      <c r="AZ141" s="1">
        <v>1.85</v>
      </c>
      <c r="BA141" s="1">
        <v>100</v>
      </c>
      <c r="BB141" s="1">
        <v>16</v>
      </c>
      <c r="BC141" s="1">
        <v>1250</v>
      </c>
      <c r="BD141" s="1">
        <v>0</v>
      </c>
      <c r="BE141" s="1">
        <v>0</v>
      </c>
      <c r="BF141" s="1" t="str">
        <v>-</v>
      </c>
      <c r="BG141" s="1" t="str">
        <v>-</v>
      </c>
      <c r="BH141" s="12">
        <v>0</v>
      </c>
      <c r="BI141" s="12">
        <v>0</v>
      </c>
      <c r="BJ141" s="1">
        <v>0.93</v>
      </c>
      <c r="BK141" s="1">
        <v>100</v>
      </c>
      <c r="BL141" s="1">
        <v>8</v>
      </c>
      <c r="BM141" s="1">
        <v>1250</v>
      </c>
      <c r="BN141" s="1" t="str">
        <v>-</v>
      </c>
      <c r="BO141" s="1" t="str">
        <v>-</v>
      </c>
      <c r="BP141" s="1" t="str">
        <v>-</v>
      </c>
      <c r="BQ141" s="1" t="str">
        <v>-</v>
      </c>
      <c r="BR141" s="12">
        <v>0</v>
      </c>
      <c r="BS141" s="12">
        <v>0</v>
      </c>
      <c r="BT141" s="1" t="str">
        <v>-</v>
      </c>
      <c r="BU141" s="1">
        <v>340</v>
      </c>
      <c r="BV141" s="1">
        <v>1700</v>
      </c>
      <c r="BW141" s="1" t="str">
        <v>-</v>
      </c>
      <c r="BX141" s="1" t="str">
        <v>-</v>
      </c>
      <c r="BY141" s="1" t="str">
        <v>-</v>
      </c>
      <c r="BZ141" s="194">
        <v>0</v>
      </c>
      <c r="CA141" s="194">
        <v>0</v>
      </c>
      <c r="CB141" s="1">
        <v>12.7</v>
      </c>
      <c r="CC141" s="1">
        <v>12.7</v>
      </c>
      <c r="CD141" s="12">
        <v>0</v>
      </c>
      <c r="CE141" s="12">
        <v>0</v>
      </c>
      <c r="CF141" s="161">
        <v>0.67934782608695654</v>
      </c>
      <c r="CG141" s="193">
        <v>0.6</v>
      </c>
      <c r="CH141" s="193">
        <v>0.65217391304347827</v>
      </c>
      <c r="CI141" s="192">
        <v>0</v>
      </c>
      <c r="CJ141" s="161">
        <v>0.67934782608695654</v>
      </c>
      <c r="CK141" s="193">
        <v>0.6</v>
      </c>
      <c r="CL141" s="193">
        <v>0.65217391304347827</v>
      </c>
    </row>
    <row r="142" spans="1:90">
      <c r="A142" s="262" t="str">
        <v>Ashly</v>
      </c>
      <c r="B142" s="11" t="str">
        <v>CA 1.54</v>
      </c>
      <c r="C142" s="12">
        <v>0</v>
      </c>
      <c r="D142" s="200">
        <v>0</v>
      </c>
      <c r="E142" s="1">
        <v>2</v>
      </c>
      <c r="F142" s="1">
        <v>4</v>
      </c>
      <c r="G142" s="1">
        <v>4</v>
      </c>
      <c r="H142" s="1">
        <v>2</v>
      </c>
      <c r="I142" s="12">
        <v>0</v>
      </c>
      <c r="J142" s="200">
        <v>0</v>
      </c>
      <c r="K142" s="1">
        <v>750</v>
      </c>
      <c r="L142" s="1">
        <v>1500</v>
      </c>
      <c r="M142" s="1">
        <v>1500</v>
      </c>
      <c r="N142" s="1">
        <v>1500</v>
      </c>
      <c r="O142" s="1">
        <v>3000</v>
      </c>
      <c r="P142" s="12">
        <v>0</v>
      </c>
      <c r="Q142" s="1">
        <v>1500</v>
      </c>
      <c r="R142" s="1">
        <v>3000</v>
      </c>
      <c r="S142" s="12">
        <v>0</v>
      </c>
      <c r="T142" s="200">
        <v>0</v>
      </c>
      <c r="U142" s="1" t="str">
        <v>-</v>
      </c>
      <c r="V142" s="1" t="str">
        <v>-</v>
      </c>
      <c r="W142" s="12">
        <v>0</v>
      </c>
      <c r="X142" s="200">
        <v>0</v>
      </c>
      <c r="Y142" s="1" t="str">
        <v>-</v>
      </c>
      <c r="Z142" s="12">
        <v>0</v>
      </c>
      <c r="AA142" s="200">
        <v>0</v>
      </c>
      <c r="AB142" s="1" t="str">
        <v>-</v>
      </c>
      <c r="AC142" s="1" t="str">
        <v>-</v>
      </c>
      <c r="AD142" s="1">
        <v>0.68</v>
      </c>
      <c r="AE142" s="1">
        <v>100</v>
      </c>
      <c r="AF142" s="1">
        <v>8.9</v>
      </c>
      <c r="AG142" s="1">
        <v>975</v>
      </c>
      <c r="AH142" s="1" t="str">
        <v>-</v>
      </c>
      <c r="AI142" s="1" t="str">
        <v>-</v>
      </c>
      <c r="AJ142" s="1" t="str">
        <v>-</v>
      </c>
      <c r="AK142" s="1" t="str">
        <v>-</v>
      </c>
      <c r="AL142" s="12">
        <v>0</v>
      </c>
      <c r="AM142" s="12">
        <v>0</v>
      </c>
      <c r="AN142" s="1" t="str">
        <v>-</v>
      </c>
      <c r="AO142" s="1" t="str">
        <v>-</v>
      </c>
      <c r="AP142" s="1">
        <v>0.34</v>
      </c>
      <c r="AQ142" s="1">
        <v>100</v>
      </c>
      <c r="AR142" s="1">
        <v>4.5</v>
      </c>
      <c r="AS142" s="1">
        <v>975</v>
      </c>
      <c r="AT142" s="1" t="str">
        <v>-</v>
      </c>
      <c r="AU142" s="1" t="str">
        <v>-</v>
      </c>
      <c r="AV142" s="1" t="str">
        <v>-</v>
      </c>
      <c r="AW142" s="1" t="str">
        <v>-</v>
      </c>
      <c r="AX142" s="12">
        <v>0</v>
      </c>
      <c r="AY142" s="12">
        <v>0</v>
      </c>
      <c r="AZ142" s="1">
        <v>0.68</v>
      </c>
      <c r="BA142" s="1">
        <v>100</v>
      </c>
      <c r="BB142" s="1">
        <v>8.9</v>
      </c>
      <c r="BC142" s="1">
        <v>975</v>
      </c>
      <c r="BD142" s="1" t="str">
        <v>-</v>
      </c>
      <c r="BE142" s="1" t="str">
        <v>-</v>
      </c>
      <c r="BF142" s="1" t="str">
        <v>-</v>
      </c>
      <c r="BG142" s="1" t="str">
        <v>-</v>
      </c>
      <c r="BH142" s="12">
        <v>0</v>
      </c>
      <c r="BI142" s="12">
        <v>0</v>
      </c>
      <c r="BJ142" s="1">
        <v>0.34</v>
      </c>
      <c r="BK142" s="1">
        <v>100</v>
      </c>
      <c r="BL142" s="1">
        <v>4.5</v>
      </c>
      <c r="BM142" s="1">
        <v>975</v>
      </c>
      <c r="BN142" s="1" t="str">
        <v>-</v>
      </c>
      <c r="BO142" s="1" t="str">
        <v>-</v>
      </c>
      <c r="BP142" s="1" t="str">
        <v>-</v>
      </c>
      <c r="BQ142" s="1" t="str">
        <v>-</v>
      </c>
      <c r="BR142" s="12">
        <v>0</v>
      </c>
      <c r="BS142" s="12">
        <v>0</v>
      </c>
      <c r="BT142" s="1" t="str">
        <v>-</v>
      </c>
      <c r="BU142" s="1">
        <v>209</v>
      </c>
      <c r="BV142" s="1">
        <v>648</v>
      </c>
      <c r="BW142" s="1" t="str">
        <v>-</v>
      </c>
      <c r="BX142" s="1" t="str">
        <v>-</v>
      </c>
      <c r="BY142" s="1" t="str">
        <v>-</v>
      </c>
      <c r="BZ142" s="194">
        <v>0</v>
      </c>
      <c r="CA142" s="194">
        <v>0</v>
      </c>
      <c r="CB142" s="1">
        <v>9.1</v>
      </c>
      <c r="CC142" s="1">
        <v>9.1</v>
      </c>
      <c r="CD142" s="12">
        <v>0</v>
      </c>
      <c r="CE142" s="12">
        <v>0</v>
      </c>
      <c r="CF142" s="161">
        <v>0.95261358085002446</v>
      </c>
      <c r="CG142" s="193">
        <v>0.76923076923076927</v>
      </c>
      <c r="CH142" s="193">
        <v>0.8571428571428571</v>
      </c>
      <c r="CI142" s="192">
        <v>0</v>
      </c>
      <c r="CJ142" s="161">
        <v>0.94202898550724634</v>
      </c>
      <c r="CK142" s="193">
        <v>0.76923076923076927</v>
      </c>
      <c r="CL142" s="193">
        <v>0.8571428571428571</v>
      </c>
    </row>
    <row r="143" spans="1:90">
      <c r="A143" s="262" t="str">
        <v>Ashly</v>
      </c>
      <c r="B143" s="11" t="str">
        <v>CA 1.52</v>
      </c>
      <c r="C143" s="12">
        <v>0</v>
      </c>
      <c r="D143" s="200">
        <v>0</v>
      </c>
      <c r="E143" s="1">
        <v>2</v>
      </c>
      <c r="F143" s="1">
        <v>2</v>
      </c>
      <c r="G143" s="1">
        <v>2</v>
      </c>
      <c r="H143" s="1">
        <v>1</v>
      </c>
      <c r="I143" s="12">
        <v>0</v>
      </c>
      <c r="J143" s="200">
        <v>0</v>
      </c>
      <c r="K143" s="1">
        <v>750</v>
      </c>
      <c r="L143" s="1">
        <v>1500</v>
      </c>
      <c r="M143" s="1">
        <v>1500</v>
      </c>
      <c r="N143" s="1">
        <v>1500</v>
      </c>
      <c r="O143" s="1">
        <v>3000</v>
      </c>
      <c r="P143" s="12">
        <v>0</v>
      </c>
      <c r="Q143" s="1">
        <v>1500</v>
      </c>
      <c r="R143" s="1">
        <v>3000</v>
      </c>
      <c r="S143" s="12">
        <v>0</v>
      </c>
      <c r="T143" s="200">
        <v>0</v>
      </c>
      <c r="U143" s="1" t="str">
        <v>-</v>
      </c>
      <c r="V143" s="1" t="str">
        <v>-</v>
      </c>
      <c r="W143" s="12">
        <v>0</v>
      </c>
      <c r="X143" s="200">
        <v>0</v>
      </c>
      <c r="Y143" s="1" t="str">
        <v>-</v>
      </c>
      <c r="Z143" s="12">
        <v>0</v>
      </c>
      <c r="AA143" s="200">
        <v>0</v>
      </c>
      <c r="AB143" s="1" t="str">
        <v>-</v>
      </c>
      <c r="AC143" s="1" t="str">
        <v>-</v>
      </c>
      <c r="AD143" s="1">
        <v>0.36</v>
      </c>
      <c r="AE143" s="1">
        <v>31</v>
      </c>
      <c r="AF143" s="1">
        <v>4.2</v>
      </c>
      <c r="AG143" s="1">
        <v>485</v>
      </c>
      <c r="AH143" s="1" t="str">
        <v>-</v>
      </c>
      <c r="AI143" s="1" t="str">
        <v>-</v>
      </c>
      <c r="AJ143" s="1" t="str">
        <v>-</v>
      </c>
      <c r="AK143" s="1" t="str">
        <v>-</v>
      </c>
      <c r="AL143" s="12">
        <v>0</v>
      </c>
      <c r="AM143" s="12">
        <v>0</v>
      </c>
      <c r="AN143" s="1" t="str">
        <v>-</v>
      </c>
      <c r="AO143" s="1" t="str">
        <v>-</v>
      </c>
      <c r="AP143" s="1">
        <v>0.18</v>
      </c>
      <c r="AQ143" s="1">
        <v>31</v>
      </c>
      <c r="AR143" s="1">
        <v>2.1</v>
      </c>
      <c r="AS143" s="1">
        <v>485</v>
      </c>
      <c r="AT143" s="1" t="str">
        <v>-</v>
      </c>
      <c r="AU143" s="1" t="str">
        <v>-</v>
      </c>
      <c r="AV143" s="1" t="str">
        <v>-</v>
      </c>
      <c r="AW143" s="1" t="str">
        <v>-</v>
      </c>
      <c r="AX143" s="12">
        <v>0</v>
      </c>
      <c r="AY143" s="12">
        <v>0</v>
      </c>
      <c r="AZ143" s="1">
        <v>0.36</v>
      </c>
      <c r="BA143" s="1">
        <v>31</v>
      </c>
      <c r="BB143" s="1">
        <v>4.2</v>
      </c>
      <c r="BC143" s="1">
        <v>485</v>
      </c>
      <c r="BD143" s="1" t="str">
        <v>-</v>
      </c>
      <c r="BE143" s="1" t="str">
        <v>-</v>
      </c>
      <c r="BF143" s="1" t="str">
        <v>-</v>
      </c>
      <c r="BG143" s="1" t="str">
        <v>-</v>
      </c>
      <c r="BH143" s="12">
        <v>0</v>
      </c>
      <c r="BI143" s="12">
        <v>0</v>
      </c>
      <c r="BJ143" s="1">
        <v>0.18</v>
      </c>
      <c r="BK143" s="1">
        <v>31</v>
      </c>
      <c r="BL143" s="1">
        <v>2.1</v>
      </c>
      <c r="BM143" s="1">
        <v>485</v>
      </c>
      <c r="BN143" s="1" t="str">
        <v>-</v>
      </c>
      <c r="BO143" s="1" t="str">
        <v>-</v>
      </c>
      <c r="BP143" s="1" t="str">
        <v>-</v>
      </c>
      <c r="BQ143" s="1" t="str">
        <v>-</v>
      </c>
      <c r="BR143" s="12">
        <v>0</v>
      </c>
      <c r="BS143" s="12">
        <v>0</v>
      </c>
      <c r="BT143" s="1" t="str">
        <v>-</v>
      </c>
      <c r="BU143" s="1">
        <v>105</v>
      </c>
      <c r="BV143" s="1">
        <v>314</v>
      </c>
      <c r="BW143" s="1" t="str">
        <v>-</v>
      </c>
      <c r="BX143" s="1" t="str">
        <v>-</v>
      </c>
      <c r="BY143" s="1" t="str">
        <v>-</v>
      </c>
      <c r="BZ143" s="194">
        <v>0</v>
      </c>
      <c r="CA143" s="194">
        <v>0</v>
      </c>
      <c r="CB143" s="1">
        <v>7.3</v>
      </c>
      <c r="CC143" s="1">
        <v>7.3</v>
      </c>
      <c r="CD143" s="12">
        <v>0</v>
      </c>
      <c r="CE143" s="12">
        <v>0</v>
      </c>
      <c r="CF143" s="161">
        <v>1.0041407867494825</v>
      </c>
      <c r="CG143" s="193">
        <v>0.77319587628865982</v>
      </c>
      <c r="CH143" s="193">
        <v>0.82599118942731276</v>
      </c>
      <c r="CI143" s="192">
        <v>0</v>
      </c>
      <c r="CJ143" s="161">
        <v>1.0041407867494825</v>
      </c>
      <c r="CK143" s="193">
        <v>0.77319587628865982</v>
      </c>
      <c r="CL143" s="193">
        <v>0.82599118942731276</v>
      </c>
    </row>
    <row r="144" spans="1:90">
      <c r="A144" s="262" t="str">
        <v>Ashly</v>
      </c>
      <c r="B144" s="11" t="str">
        <v>CA 1.04</v>
      </c>
      <c r="C144" s="12">
        <v>0</v>
      </c>
      <c r="D144" s="200">
        <v>0</v>
      </c>
      <c r="E144" s="1">
        <v>2</v>
      </c>
      <c r="F144" s="1">
        <v>4</v>
      </c>
      <c r="G144" s="1">
        <v>4</v>
      </c>
      <c r="H144" s="1">
        <v>2</v>
      </c>
      <c r="I144" s="12">
        <v>0</v>
      </c>
      <c r="J144" s="200">
        <v>0</v>
      </c>
      <c r="K144" s="1">
        <v>500</v>
      </c>
      <c r="L144" s="1">
        <v>1000</v>
      </c>
      <c r="M144" s="1">
        <v>1000</v>
      </c>
      <c r="N144" s="1">
        <v>1000</v>
      </c>
      <c r="O144" s="1">
        <v>2000</v>
      </c>
      <c r="P144" s="12">
        <v>0</v>
      </c>
      <c r="Q144" s="1">
        <v>1000</v>
      </c>
      <c r="R144" s="1">
        <v>2000</v>
      </c>
      <c r="S144" s="12">
        <v>0</v>
      </c>
      <c r="T144" s="200">
        <v>0</v>
      </c>
      <c r="U144" s="1">
        <v>0</v>
      </c>
      <c r="V144" s="1">
        <v>0</v>
      </c>
      <c r="W144" s="12">
        <v>0</v>
      </c>
      <c r="X144" s="200">
        <v>0</v>
      </c>
      <c r="Y144" s="1">
        <v>0</v>
      </c>
      <c r="Z144" s="12">
        <v>0</v>
      </c>
      <c r="AA144" s="200">
        <v>0</v>
      </c>
      <c r="AB144" s="1">
        <v>0</v>
      </c>
      <c r="AC144" s="1">
        <v>0</v>
      </c>
      <c r="AD144" s="1">
        <v>0.64</v>
      </c>
      <c r="AE144" s="1">
        <v>70</v>
      </c>
      <c r="AF144" s="1">
        <v>6</v>
      </c>
      <c r="AG144" s="1">
        <v>675</v>
      </c>
      <c r="AH144" s="1">
        <v>0</v>
      </c>
      <c r="AI144" s="1">
        <v>0</v>
      </c>
      <c r="AJ144" s="1">
        <v>0</v>
      </c>
      <c r="AK144" s="1">
        <v>0</v>
      </c>
      <c r="AL144" s="12">
        <v>0</v>
      </c>
      <c r="AM144" s="12">
        <v>0</v>
      </c>
      <c r="AN144" s="1">
        <v>0</v>
      </c>
      <c r="AO144" s="1">
        <v>0</v>
      </c>
      <c r="AP144" s="1">
        <v>0.32</v>
      </c>
      <c r="AQ144" s="1">
        <v>70</v>
      </c>
      <c r="AR144" s="1">
        <v>3</v>
      </c>
      <c r="AS144" s="1">
        <v>675</v>
      </c>
      <c r="AT144" s="1">
        <v>0</v>
      </c>
      <c r="AU144" s="1">
        <v>0</v>
      </c>
      <c r="AV144" s="1">
        <v>0</v>
      </c>
      <c r="AW144" s="1">
        <v>0</v>
      </c>
      <c r="AX144" s="12">
        <v>0</v>
      </c>
      <c r="AY144" s="12">
        <v>0</v>
      </c>
      <c r="AZ144" s="1">
        <v>0.64</v>
      </c>
      <c r="BA144" s="1">
        <v>70</v>
      </c>
      <c r="BB144" s="1">
        <v>6</v>
      </c>
      <c r="BC144" s="1">
        <v>675</v>
      </c>
      <c r="BD144" s="1">
        <v>0</v>
      </c>
      <c r="BE144" s="1">
        <v>0</v>
      </c>
      <c r="BF144" s="1">
        <v>0</v>
      </c>
      <c r="BG144" s="1">
        <v>0</v>
      </c>
      <c r="BH144" s="12">
        <v>0</v>
      </c>
      <c r="BI144" s="12">
        <v>0</v>
      </c>
      <c r="BJ144" s="1">
        <v>0.32</v>
      </c>
      <c r="BK144" s="1">
        <v>70</v>
      </c>
      <c r="BL144" s="1">
        <v>3</v>
      </c>
      <c r="BM144" s="1">
        <v>675</v>
      </c>
      <c r="BN144" s="1">
        <v>0</v>
      </c>
      <c r="BO144" s="1">
        <v>0</v>
      </c>
      <c r="BP144" s="1">
        <v>0</v>
      </c>
      <c r="BQ144" s="1">
        <v>0</v>
      </c>
      <c r="BR144" s="12">
        <v>0</v>
      </c>
      <c r="BS144" s="12">
        <v>0</v>
      </c>
      <c r="BT144" s="1">
        <v>0</v>
      </c>
      <c r="BU144" s="1">
        <v>184</v>
      </c>
      <c r="BV144" s="1">
        <v>474</v>
      </c>
      <c r="BW144" s="1">
        <v>0</v>
      </c>
      <c r="BX144" s="1">
        <v>0</v>
      </c>
      <c r="BY144" s="1">
        <v>0</v>
      </c>
      <c r="BZ144" s="194">
        <v>0</v>
      </c>
      <c r="CA144" s="194">
        <v>0</v>
      </c>
      <c r="CB144" s="1">
        <v>8.9</v>
      </c>
      <c r="CC144" s="1">
        <v>8.9</v>
      </c>
      <c r="CD144" s="12">
        <v>0</v>
      </c>
      <c r="CE144" s="12">
        <v>0</v>
      </c>
      <c r="CF144" s="161">
        <v>0.97826086956521741</v>
      </c>
      <c r="CG144" s="193">
        <v>0.7407407407407407</v>
      </c>
      <c r="CH144" s="193">
        <v>0.82644628099173556</v>
      </c>
      <c r="CI144" s="192">
        <v>0</v>
      </c>
      <c r="CJ144" s="161">
        <v>0.97826086956521741</v>
      </c>
      <c r="CK144" s="193">
        <v>0.7407407407407407</v>
      </c>
      <c r="CL144" s="193">
        <v>0.82644628099173556</v>
      </c>
    </row>
    <row r="145" spans="1:90">
      <c r="A145" s="262" t="str">
        <v>Ashly</v>
      </c>
      <c r="B145" s="11" t="str">
        <v>CA 1.02</v>
      </c>
      <c r="C145" s="12">
        <v>0</v>
      </c>
      <c r="D145" s="200">
        <v>0</v>
      </c>
      <c r="E145" s="1">
        <v>2</v>
      </c>
      <c r="F145" s="1">
        <v>2</v>
      </c>
      <c r="G145" s="1">
        <v>2</v>
      </c>
      <c r="H145" s="1">
        <v>1</v>
      </c>
      <c r="I145" s="12">
        <v>0</v>
      </c>
      <c r="J145" s="200">
        <v>0</v>
      </c>
      <c r="K145" s="1">
        <v>500</v>
      </c>
      <c r="L145" s="1">
        <v>1000</v>
      </c>
      <c r="M145" s="1">
        <v>1000</v>
      </c>
      <c r="N145" s="1">
        <v>1000</v>
      </c>
      <c r="O145" s="1">
        <v>2000</v>
      </c>
      <c r="P145" s="12">
        <v>0</v>
      </c>
      <c r="Q145" s="1">
        <v>1000</v>
      </c>
      <c r="R145" s="1">
        <v>2000</v>
      </c>
      <c r="S145" s="12">
        <v>0</v>
      </c>
      <c r="T145" s="200">
        <v>0</v>
      </c>
      <c r="U145" s="1">
        <v>0</v>
      </c>
      <c r="V145" s="1">
        <v>0</v>
      </c>
      <c r="W145" s="12">
        <v>0</v>
      </c>
      <c r="X145" s="200">
        <v>0</v>
      </c>
      <c r="Y145" s="1">
        <v>0</v>
      </c>
      <c r="Z145" s="12">
        <v>0</v>
      </c>
      <c r="AA145" s="200">
        <v>0</v>
      </c>
      <c r="AB145" s="1">
        <v>0</v>
      </c>
      <c r="AC145" s="1">
        <v>0</v>
      </c>
      <c r="AD145" s="1">
        <v>0.34</v>
      </c>
      <c r="AE145" s="1">
        <v>40</v>
      </c>
      <c r="AF145" s="1">
        <v>3</v>
      </c>
      <c r="AG145" s="1">
        <v>335</v>
      </c>
      <c r="AH145" s="1">
        <v>0</v>
      </c>
      <c r="AI145" s="1">
        <v>0</v>
      </c>
      <c r="AJ145" s="1">
        <v>0</v>
      </c>
      <c r="AK145" s="1">
        <v>0</v>
      </c>
      <c r="AL145" s="12">
        <v>0</v>
      </c>
      <c r="AM145" s="12">
        <v>0</v>
      </c>
      <c r="AN145" s="1">
        <v>0</v>
      </c>
      <c r="AO145" s="1">
        <v>0</v>
      </c>
      <c r="AP145" s="1">
        <v>0.2</v>
      </c>
      <c r="AQ145" s="1">
        <v>40</v>
      </c>
      <c r="AR145" s="1">
        <v>1.5</v>
      </c>
      <c r="AS145" s="1">
        <v>335</v>
      </c>
      <c r="AT145" s="1">
        <v>0</v>
      </c>
      <c r="AU145" s="1">
        <v>0</v>
      </c>
      <c r="AV145" s="1">
        <v>0</v>
      </c>
      <c r="AW145" s="1">
        <v>0</v>
      </c>
      <c r="AX145" s="12">
        <v>0</v>
      </c>
      <c r="AY145" s="12">
        <v>0</v>
      </c>
      <c r="AZ145" s="1">
        <v>0.34</v>
      </c>
      <c r="BA145" s="1">
        <v>40</v>
      </c>
      <c r="BB145" s="1">
        <v>3</v>
      </c>
      <c r="BC145" s="1">
        <v>335</v>
      </c>
      <c r="BD145" s="1">
        <v>0</v>
      </c>
      <c r="BE145" s="1">
        <v>0</v>
      </c>
      <c r="BF145" s="1">
        <v>0</v>
      </c>
      <c r="BG145" s="1">
        <v>0</v>
      </c>
      <c r="BH145" s="12">
        <v>0</v>
      </c>
      <c r="BI145" s="12">
        <v>0</v>
      </c>
      <c r="BJ145" s="1">
        <v>0.2</v>
      </c>
      <c r="BK145" s="1">
        <v>40</v>
      </c>
      <c r="BL145" s="1">
        <v>1.5</v>
      </c>
      <c r="BM145" s="1">
        <v>335</v>
      </c>
      <c r="BN145" s="1">
        <v>0</v>
      </c>
      <c r="BO145" s="1">
        <v>0</v>
      </c>
      <c r="BP145" s="1">
        <v>0</v>
      </c>
      <c r="BQ145" s="1">
        <v>0</v>
      </c>
      <c r="BR145" s="12">
        <v>0</v>
      </c>
      <c r="BS145" s="12">
        <v>0</v>
      </c>
      <c r="BT145" s="1">
        <v>0</v>
      </c>
      <c r="BU145" s="1">
        <v>96</v>
      </c>
      <c r="BV145" s="1">
        <v>229</v>
      </c>
      <c r="BW145" s="1">
        <v>0</v>
      </c>
      <c r="BX145" s="1">
        <v>0</v>
      </c>
      <c r="BY145" s="1">
        <v>0</v>
      </c>
      <c r="BZ145" s="194">
        <v>0</v>
      </c>
      <c r="CA145" s="194">
        <v>0</v>
      </c>
      <c r="CB145" s="1">
        <v>7</v>
      </c>
      <c r="CC145" s="1">
        <v>7</v>
      </c>
      <c r="CD145" s="12">
        <v>0</v>
      </c>
      <c r="CE145" s="12">
        <v>0</v>
      </c>
      <c r="CF145" s="161">
        <v>0.97101449275362317</v>
      </c>
      <c r="CG145" s="193">
        <v>0.74626865671641796</v>
      </c>
      <c r="CH145" s="193">
        <v>0.84745762711864403</v>
      </c>
      <c r="CI145" s="192">
        <v>0</v>
      </c>
      <c r="CJ145" s="161">
        <v>0.97101449275362317</v>
      </c>
      <c r="CK145" s="193">
        <v>0.74626865671641796</v>
      </c>
      <c r="CL145" s="193">
        <v>0.84745762711864403</v>
      </c>
    </row>
    <row r="146" spans="1:90">
      <c r="A146" s="262" t="str">
        <v>Ashly</v>
      </c>
      <c r="B146" s="11" t="str">
        <v>CA 504</v>
      </c>
      <c r="C146" s="12">
        <v>0</v>
      </c>
      <c r="D146" s="200">
        <v>0</v>
      </c>
      <c r="E146" s="1">
        <v>2</v>
      </c>
      <c r="F146" s="1">
        <v>4</v>
      </c>
      <c r="G146" s="1">
        <v>2</v>
      </c>
      <c r="H146" s="1">
        <v>2</v>
      </c>
      <c r="I146" s="12">
        <v>0</v>
      </c>
      <c r="J146" s="200">
        <v>0</v>
      </c>
      <c r="K146" s="1">
        <v>250</v>
      </c>
      <c r="L146" s="1">
        <v>500</v>
      </c>
      <c r="M146" s="1">
        <v>500</v>
      </c>
      <c r="N146" s="1">
        <v>1000</v>
      </c>
      <c r="O146" s="1">
        <v>1000</v>
      </c>
      <c r="P146" s="12">
        <v>0</v>
      </c>
      <c r="Q146" s="1">
        <v>500</v>
      </c>
      <c r="R146" s="1">
        <v>1000</v>
      </c>
      <c r="S146" s="12">
        <v>0</v>
      </c>
      <c r="T146" s="200">
        <v>0</v>
      </c>
      <c r="U146" s="1" t="str">
        <v>-</v>
      </c>
      <c r="V146" s="1" t="str">
        <v>-</v>
      </c>
      <c r="W146" s="12">
        <v>0</v>
      </c>
      <c r="X146" s="200">
        <v>0</v>
      </c>
      <c r="Y146" s="1" t="str">
        <v>-</v>
      </c>
      <c r="Z146" s="12">
        <v>0</v>
      </c>
      <c r="AA146" s="200">
        <v>0</v>
      </c>
      <c r="AB146" s="1" t="str">
        <v>-</v>
      </c>
      <c r="AC146" s="1" t="str">
        <v>-</v>
      </c>
      <c r="AD146" s="1">
        <v>0.5</v>
      </c>
      <c r="AE146" s="1">
        <v>34</v>
      </c>
      <c r="AF146" s="1">
        <v>3</v>
      </c>
      <c r="AG146" s="1">
        <v>345</v>
      </c>
      <c r="AH146" s="1" t="str">
        <v>-</v>
      </c>
      <c r="AI146" s="1" t="str">
        <v>-</v>
      </c>
      <c r="AJ146" s="1" t="str">
        <v>-</v>
      </c>
      <c r="AK146" s="1" t="str">
        <v>-</v>
      </c>
      <c r="AL146" s="12">
        <v>0</v>
      </c>
      <c r="AM146" s="12">
        <v>0</v>
      </c>
      <c r="AN146" s="1" t="str">
        <v>-</v>
      </c>
      <c r="AO146" s="1" t="str">
        <v>-</v>
      </c>
      <c r="AP146" s="1">
        <v>0.25</v>
      </c>
      <c r="AQ146" s="1">
        <v>34</v>
      </c>
      <c r="AR146" s="1">
        <v>1.5</v>
      </c>
      <c r="AS146" s="1">
        <v>345</v>
      </c>
      <c r="AT146" s="1" t="str">
        <v>-</v>
      </c>
      <c r="AU146" s="1" t="str">
        <v>-</v>
      </c>
      <c r="AV146" s="1" t="str">
        <v>-</v>
      </c>
      <c r="AW146" s="1" t="str">
        <v>-</v>
      </c>
      <c r="AX146" s="12">
        <v>0</v>
      </c>
      <c r="AY146" s="12">
        <v>0</v>
      </c>
      <c r="AZ146" s="1">
        <v>0.5</v>
      </c>
      <c r="BA146" s="1">
        <v>34</v>
      </c>
      <c r="BB146" s="1">
        <v>3</v>
      </c>
      <c r="BC146" s="1">
        <v>345</v>
      </c>
      <c r="BD146" s="1" t="str">
        <v>-</v>
      </c>
      <c r="BE146" s="1" t="str">
        <v>-</v>
      </c>
      <c r="BF146" s="1" t="str">
        <v>-</v>
      </c>
      <c r="BG146" s="1" t="str">
        <v>-</v>
      </c>
      <c r="BH146" s="12">
        <v>0</v>
      </c>
      <c r="BI146" s="12">
        <v>0</v>
      </c>
      <c r="BJ146" s="1">
        <v>0.25</v>
      </c>
      <c r="BK146" s="1">
        <v>34</v>
      </c>
      <c r="BL146" s="1">
        <v>1.5</v>
      </c>
      <c r="BM146" s="1">
        <v>345</v>
      </c>
      <c r="BN146" s="1" t="str">
        <v>-</v>
      </c>
      <c r="BO146" s="1" t="str">
        <v>-</v>
      </c>
      <c r="BP146" s="1" t="str">
        <v>-</v>
      </c>
      <c r="BQ146" s="1" t="str">
        <v>-</v>
      </c>
      <c r="BR146" s="12">
        <v>0</v>
      </c>
      <c r="BS146" s="12">
        <v>0</v>
      </c>
      <c r="BT146" s="1" t="str">
        <v>-</v>
      </c>
      <c r="BU146" s="1">
        <v>115</v>
      </c>
      <c r="BV146" s="1">
        <v>266</v>
      </c>
      <c r="BW146" s="1" t="str">
        <v>-</v>
      </c>
      <c r="BX146" s="1" t="str">
        <v>-</v>
      </c>
      <c r="BY146" s="1" t="str">
        <v>-</v>
      </c>
      <c r="BZ146" s="194">
        <v>0</v>
      </c>
      <c r="CA146" s="194">
        <v>0</v>
      </c>
      <c r="CB146" s="1">
        <v>7.9</v>
      </c>
      <c r="CC146" s="1">
        <v>7.9</v>
      </c>
      <c r="CD146" s="12">
        <v>0</v>
      </c>
      <c r="CE146" s="12">
        <v>0</v>
      </c>
      <c r="CF146" s="161">
        <v>1</v>
      </c>
      <c r="CG146" s="193">
        <v>0.72463768115942029</v>
      </c>
      <c r="CH146" s="193">
        <v>0.8038585209003215</v>
      </c>
      <c r="CI146" s="192">
        <v>0</v>
      </c>
      <c r="CJ146" s="161">
        <v>1</v>
      </c>
      <c r="CK146" s="193">
        <v>0.72463768115942029</v>
      </c>
      <c r="CL146" s="193">
        <v>0.8038585209003215</v>
      </c>
    </row>
    <row r="147" spans="1:90">
      <c r="A147" s="262" t="str">
        <v>Ashly</v>
      </c>
      <c r="B147" s="11" t="str">
        <v>CA 502</v>
      </c>
      <c r="C147" s="12">
        <v>0</v>
      </c>
      <c r="D147" s="200">
        <v>0</v>
      </c>
      <c r="E147" s="1">
        <v>2</v>
      </c>
      <c r="F147" s="1">
        <v>2</v>
      </c>
      <c r="G147" s="1">
        <v>1</v>
      </c>
      <c r="H147" s="1">
        <v>1</v>
      </c>
      <c r="I147" s="12">
        <v>0</v>
      </c>
      <c r="J147" s="200">
        <v>0</v>
      </c>
      <c r="K147" s="1">
        <v>250</v>
      </c>
      <c r="L147" s="1">
        <v>500</v>
      </c>
      <c r="M147" s="1">
        <v>500</v>
      </c>
      <c r="N147" s="1">
        <v>1000</v>
      </c>
      <c r="O147" s="1">
        <v>1000</v>
      </c>
      <c r="P147" s="12">
        <v>0</v>
      </c>
      <c r="Q147" s="1">
        <v>500</v>
      </c>
      <c r="R147" s="1">
        <v>1000</v>
      </c>
      <c r="S147" s="12">
        <v>0</v>
      </c>
      <c r="T147" s="200">
        <v>0</v>
      </c>
      <c r="U147" s="1" t="str">
        <v>-</v>
      </c>
      <c r="V147" s="1" t="str">
        <v>-</v>
      </c>
      <c r="W147" s="12">
        <v>0</v>
      </c>
      <c r="X147" s="200">
        <v>0</v>
      </c>
      <c r="Y147" s="1" t="str">
        <v>-</v>
      </c>
      <c r="Z147" s="12">
        <v>0</v>
      </c>
      <c r="AA147" s="200">
        <v>0</v>
      </c>
      <c r="AB147" s="1" t="str">
        <v>-</v>
      </c>
      <c r="AC147" s="1" t="str">
        <v>-</v>
      </c>
      <c r="AD147" s="1">
        <v>0.27</v>
      </c>
      <c r="AE147" s="1">
        <v>17</v>
      </c>
      <c r="AF147" s="1">
        <v>1.5</v>
      </c>
      <c r="AG147" s="1">
        <v>172</v>
      </c>
      <c r="AH147" s="1" t="str">
        <v>-</v>
      </c>
      <c r="AI147" s="1" t="str">
        <v>-</v>
      </c>
      <c r="AJ147" s="1" t="str">
        <v>-</v>
      </c>
      <c r="AK147" s="1" t="str">
        <v>-</v>
      </c>
      <c r="AL147" s="12">
        <v>0</v>
      </c>
      <c r="AM147" s="12">
        <v>0</v>
      </c>
      <c r="AN147" s="1" t="str">
        <v>-</v>
      </c>
      <c r="AO147" s="1" t="str">
        <v>-</v>
      </c>
      <c r="AP147" s="1">
        <v>0.14000000000000001</v>
      </c>
      <c r="AQ147" s="1">
        <v>17</v>
      </c>
      <c r="AR147" s="1">
        <v>0.75</v>
      </c>
      <c r="AS147" s="1">
        <v>172</v>
      </c>
      <c r="AT147" s="1" t="str">
        <v>-</v>
      </c>
      <c r="AU147" s="1" t="str">
        <v>-</v>
      </c>
      <c r="AV147" s="1" t="str">
        <v>-</v>
      </c>
      <c r="AW147" s="1" t="str">
        <v>-</v>
      </c>
      <c r="AX147" s="12">
        <v>0</v>
      </c>
      <c r="AY147" s="12">
        <v>0</v>
      </c>
      <c r="AZ147" s="1">
        <v>0.27</v>
      </c>
      <c r="BA147" s="1">
        <v>17</v>
      </c>
      <c r="BB147" s="1">
        <v>1.5</v>
      </c>
      <c r="BC147" s="1">
        <v>172</v>
      </c>
      <c r="BD147" s="1" t="str">
        <v>-</v>
      </c>
      <c r="BE147" s="1" t="str">
        <v>-</v>
      </c>
      <c r="BF147" s="1" t="str">
        <v>-</v>
      </c>
      <c r="BG147" s="1" t="str">
        <v>-</v>
      </c>
      <c r="BH147" s="12">
        <v>0</v>
      </c>
      <c r="BI147" s="12">
        <v>0</v>
      </c>
      <c r="BJ147" s="1">
        <v>0.14000000000000001</v>
      </c>
      <c r="BK147" s="1">
        <v>17</v>
      </c>
      <c r="BL147" s="1">
        <v>0.75</v>
      </c>
      <c r="BM147" s="1">
        <v>172</v>
      </c>
      <c r="BN147" s="1" t="str">
        <v>-</v>
      </c>
      <c r="BO147" s="1" t="str">
        <v>-</v>
      </c>
      <c r="BP147" s="1" t="str">
        <v>-</v>
      </c>
      <c r="BQ147" s="1" t="str">
        <v>-</v>
      </c>
      <c r="BR147" s="12">
        <v>0</v>
      </c>
      <c r="BS147" s="12">
        <v>0</v>
      </c>
      <c r="BT147" s="1" t="str">
        <v>-</v>
      </c>
      <c r="BU147" s="1">
        <v>57</v>
      </c>
      <c r="BV147" s="1">
        <v>120</v>
      </c>
      <c r="BW147" s="1" t="str">
        <v>-</v>
      </c>
      <c r="BX147" s="1" t="str">
        <v>-</v>
      </c>
      <c r="BY147" s="1" t="str">
        <v>-</v>
      </c>
      <c r="BZ147" s="194">
        <v>0</v>
      </c>
      <c r="CA147" s="194">
        <v>0</v>
      </c>
      <c r="CB147" s="1">
        <v>6.8</v>
      </c>
      <c r="CC147" s="1">
        <v>6.8</v>
      </c>
      <c r="CD147" s="12">
        <v>0</v>
      </c>
      <c r="CE147" s="12">
        <v>0</v>
      </c>
      <c r="CF147" s="161">
        <v>0.99710144927536237</v>
      </c>
      <c r="CG147" s="193">
        <v>0.72674418604651159</v>
      </c>
      <c r="CH147" s="193">
        <v>0.80645161290322576</v>
      </c>
      <c r="CI147" s="192">
        <v>0</v>
      </c>
      <c r="CJ147" s="161">
        <v>0.99710144927536237</v>
      </c>
      <c r="CK147" s="193">
        <v>0.72674418604651159</v>
      </c>
      <c r="CL147" s="193">
        <v>0.80645161290322576</v>
      </c>
    </row>
    <row r="148" spans="1:90">
      <c r="A148" s="262" t="str">
        <v>Linea Research</v>
      </c>
      <c r="B148" s="11" t="str">
        <v>88C03</v>
      </c>
      <c r="C148" s="12">
        <v>0</v>
      </c>
      <c r="D148" s="200">
        <v>0</v>
      </c>
      <c r="E148" s="1">
        <v>2</v>
      </c>
      <c r="F148" s="1">
        <v>8</v>
      </c>
      <c r="G148" s="1">
        <v>8</v>
      </c>
      <c r="H148" s="1">
        <v>8</v>
      </c>
      <c r="I148" s="12">
        <v>0</v>
      </c>
      <c r="J148" s="200">
        <v>0</v>
      </c>
      <c r="K148" s="1">
        <v>400</v>
      </c>
      <c r="L148" s="1">
        <v>400</v>
      </c>
      <c r="M148" s="1">
        <v>400</v>
      </c>
      <c r="N148" s="1">
        <v>400</v>
      </c>
      <c r="O148" s="1">
        <v>400</v>
      </c>
      <c r="P148" s="12">
        <v>0</v>
      </c>
      <c r="Q148" s="1">
        <v>800</v>
      </c>
      <c r="R148" s="1">
        <v>800</v>
      </c>
      <c r="S148" s="12">
        <v>0</v>
      </c>
      <c r="T148" s="200">
        <v>0</v>
      </c>
      <c r="U148" s="1" t="str">
        <v>-</v>
      </c>
      <c r="V148" s="1" t="str">
        <v>-</v>
      </c>
      <c r="W148" s="12">
        <v>0</v>
      </c>
      <c r="X148" s="200">
        <v>0</v>
      </c>
      <c r="Y148" s="1" t="str">
        <v>-</v>
      </c>
      <c r="Z148" s="12">
        <v>0</v>
      </c>
      <c r="AA148" s="200">
        <v>0</v>
      </c>
      <c r="AB148" s="1">
        <v>0.5</v>
      </c>
      <c r="AC148" s="1">
        <v>60</v>
      </c>
      <c r="AD148" s="1">
        <v>3.1</v>
      </c>
      <c r="AE148" s="1">
        <v>204</v>
      </c>
      <c r="AF148" s="1">
        <v>9</v>
      </c>
      <c r="AG148" s="1">
        <v>623</v>
      </c>
      <c r="AH148" s="1">
        <v>11</v>
      </c>
      <c r="AI148" s="1">
        <v>890</v>
      </c>
      <c r="AJ148" s="1" t="str">
        <v>-</v>
      </c>
      <c r="AK148" s="1" t="str">
        <v>-</v>
      </c>
      <c r="AL148" s="12">
        <v>0</v>
      </c>
      <c r="AM148" s="12">
        <v>0</v>
      </c>
      <c r="AN148" s="1">
        <v>0.5</v>
      </c>
      <c r="AO148" s="1">
        <v>60</v>
      </c>
      <c r="AP148" s="1">
        <v>1.55</v>
      </c>
      <c r="AQ148" s="1">
        <v>204</v>
      </c>
      <c r="AR148" s="1">
        <v>4.5</v>
      </c>
      <c r="AS148" s="1">
        <v>623</v>
      </c>
      <c r="AT148" s="1">
        <v>5.5</v>
      </c>
      <c r="AU148" s="1">
        <v>890</v>
      </c>
      <c r="AV148" s="1" t="str">
        <v>-</v>
      </c>
      <c r="AW148" s="1" t="str">
        <v>-</v>
      </c>
      <c r="AX148" s="12">
        <v>0</v>
      </c>
      <c r="AY148" s="12">
        <v>0</v>
      </c>
      <c r="AZ148" s="1">
        <v>3.1</v>
      </c>
      <c r="BA148" s="1">
        <v>204</v>
      </c>
      <c r="BB148" s="1">
        <v>9</v>
      </c>
      <c r="BC148" s="1">
        <v>623</v>
      </c>
      <c r="BD148" s="1">
        <v>11</v>
      </c>
      <c r="BE148" s="1">
        <v>890</v>
      </c>
      <c r="BF148" s="1" t="str">
        <v>-</v>
      </c>
      <c r="BG148" s="1" t="str">
        <v>-</v>
      </c>
      <c r="BH148" s="12">
        <v>0</v>
      </c>
      <c r="BI148" s="12">
        <v>0</v>
      </c>
      <c r="BJ148" s="1">
        <v>1.55</v>
      </c>
      <c r="BK148" s="1">
        <v>204</v>
      </c>
      <c r="BL148" s="1">
        <v>4.5</v>
      </c>
      <c r="BM148" s="1">
        <v>623</v>
      </c>
      <c r="BN148" s="1">
        <v>5.5</v>
      </c>
      <c r="BO148" s="1">
        <v>890</v>
      </c>
      <c r="BP148" s="1" t="str">
        <v>-</v>
      </c>
      <c r="BQ148" s="1" t="str">
        <v>-</v>
      </c>
      <c r="BR148" s="12">
        <v>0</v>
      </c>
      <c r="BS148" s="12">
        <v>0</v>
      </c>
      <c r="BT148" s="1">
        <v>205</v>
      </c>
      <c r="BU148" s="1">
        <v>696</v>
      </c>
      <c r="BV148" s="1">
        <v>846</v>
      </c>
      <c r="BW148" s="1">
        <v>478</v>
      </c>
      <c r="BX148" s="1" t="str">
        <v>-</v>
      </c>
      <c r="BY148" s="1">
        <v>375</v>
      </c>
      <c r="BZ148" s="194">
        <v>0</v>
      </c>
      <c r="CA148" s="194">
        <v>0</v>
      </c>
      <c r="CB148" s="1">
        <v>11</v>
      </c>
      <c r="CC148" s="1">
        <v>11</v>
      </c>
      <c r="CD148" s="12">
        <v>0</v>
      </c>
      <c r="CE148" s="12">
        <v>0</v>
      </c>
      <c r="CF148" s="161">
        <v>0.60193236714975851</v>
      </c>
      <c r="CG148" s="193">
        <v>0.6420545746388443</v>
      </c>
      <c r="CH148" s="193">
        <v>0.95465393794749398</v>
      </c>
      <c r="CI148" s="192">
        <v>0</v>
      </c>
      <c r="CJ148" s="161">
        <v>0.60193236714975851</v>
      </c>
      <c r="CK148" s="193">
        <v>0.6420545746388443</v>
      </c>
      <c r="CL148" s="193">
        <v>0.95465393794749398</v>
      </c>
    </row>
    <row r="149" spans="1:90">
      <c r="A149" s="262" t="str">
        <v>Linea Research</v>
      </c>
      <c r="B149" s="11" t="str">
        <v>88C06</v>
      </c>
      <c r="C149" s="12">
        <v>0</v>
      </c>
      <c r="D149" s="200">
        <v>0</v>
      </c>
      <c r="E149" s="1">
        <v>2</v>
      </c>
      <c r="F149" s="1">
        <v>8</v>
      </c>
      <c r="G149" s="1">
        <v>8</v>
      </c>
      <c r="H149" s="1">
        <v>8</v>
      </c>
      <c r="I149" s="12">
        <v>0</v>
      </c>
      <c r="J149" s="200">
        <v>0</v>
      </c>
      <c r="K149" s="1">
        <v>750</v>
      </c>
      <c r="L149" s="1">
        <v>750</v>
      </c>
      <c r="M149" s="1">
        <v>750</v>
      </c>
      <c r="N149" s="1">
        <v>750</v>
      </c>
      <c r="O149" s="1">
        <v>750</v>
      </c>
      <c r="P149" s="12">
        <v>0</v>
      </c>
      <c r="Q149" s="1">
        <v>1500</v>
      </c>
      <c r="R149" s="1">
        <v>1500</v>
      </c>
      <c r="S149" s="12">
        <v>0</v>
      </c>
      <c r="T149" s="200">
        <v>0</v>
      </c>
      <c r="U149" s="1" t="str">
        <v>-</v>
      </c>
      <c r="V149" s="1" t="str">
        <v>-</v>
      </c>
      <c r="W149" s="12">
        <v>0</v>
      </c>
      <c r="X149" s="200">
        <v>0</v>
      </c>
      <c r="Y149" s="1" t="str">
        <v>-</v>
      </c>
      <c r="Z149" s="12">
        <v>0</v>
      </c>
      <c r="AA149" s="200">
        <v>0</v>
      </c>
      <c r="AB149" s="1">
        <v>1</v>
      </c>
      <c r="AC149" s="1">
        <v>60</v>
      </c>
      <c r="AD149" s="1">
        <v>3.1</v>
      </c>
      <c r="AE149" s="1">
        <v>204</v>
      </c>
      <c r="AF149" s="1">
        <v>12.8</v>
      </c>
      <c r="AG149" s="1">
        <v>1042</v>
      </c>
      <c r="AH149" s="1">
        <v>0</v>
      </c>
      <c r="AI149" s="1">
        <v>0</v>
      </c>
      <c r="AJ149" s="1">
        <v>0</v>
      </c>
      <c r="AK149" s="1">
        <v>0</v>
      </c>
      <c r="AL149" s="12">
        <v>0</v>
      </c>
      <c r="AM149" s="12">
        <v>0</v>
      </c>
      <c r="AN149" s="1">
        <v>0</v>
      </c>
      <c r="AO149" s="1">
        <v>0</v>
      </c>
      <c r="AP149" s="1">
        <v>1.55</v>
      </c>
      <c r="AQ149" s="1">
        <v>204</v>
      </c>
      <c r="AR149" s="1">
        <v>6.4</v>
      </c>
      <c r="AS149" s="1">
        <v>1042</v>
      </c>
      <c r="AT149" s="1">
        <v>0</v>
      </c>
      <c r="AU149" s="1">
        <v>0</v>
      </c>
      <c r="AV149" s="1">
        <v>0</v>
      </c>
      <c r="AW149" s="1">
        <v>0</v>
      </c>
      <c r="AX149" s="12">
        <v>0</v>
      </c>
      <c r="AY149" s="12">
        <v>0</v>
      </c>
      <c r="AZ149" s="1">
        <v>3.1</v>
      </c>
      <c r="BA149" s="1">
        <v>204</v>
      </c>
      <c r="BB149" s="1">
        <v>12.8</v>
      </c>
      <c r="BC149" s="1">
        <v>1042</v>
      </c>
      <c r="BD149" s="1">
        <v>0</v>
      </c>
      <c r="BE149" s="1">
        <v>0</v>
      </c>
      <c r="BF149" s="1">
        <v>0</v>
      </c>
      <c r="BG149" s="1">
        <v>0</v>
      </c>
      <c r="BH149" s="12">
        <v>0</v>
      </c>
      <c r="BI149" s="12">
        <v>0</v>
      </c>
      <c r="BJ149" s="1">
        <v>1.55</v>
      </c>
      <c r="BK149" s="1">
        <v>204</v>
      </c>
      <c r="BL149" s="1">
        <v>6.4</v>
      </c>
      <c r="BM149" s="1">
        <v>1042</v>
      </c>
      <c r="BN149" s="1">
        <v>0</v>
      </c>
      <c r="BO149" s="1">
        <v>0</v>
      </c>
      <c r="BP149" s="1">
        <v>0</v>
      </c>
      <c r="BQ149" s="1">
        <v>0</v>
      </c>
      <c r="BR149" s="12">
        <v>0</v>
      </c>
      <c r="BS149" s="12">
        <v>0</v>
      </c>
      <c r="BT149" s="1">
        <v>0</v>
      </c>
      <c r="BU149" s="1">
        <v>696</v>
      </c>
      <c r="BV149" s="1">
        <v>996</v>
      </c>
      <c r="BW149" s="1">
        <v>1016</v>
      </c>
      <c r="BX149" s="1" t="str">
        <v>-</v>
      </c>
      <c r="BY149" s="1">
        <v>784</v>
      </c>
      <c r="BZ149" s="194">
        <v>0</v>
      </c>
      <c r="CA149" s="194">
        <v>0</v>
      </c>
      <c r="CB149" s="1">
        <v>14</v>
      </c>
      <c r="CC149" s="1">
        <v>14</v>
      </c>
      <c r="CD149" s="12">
        <v>0</v>
      </c>
      <c r="CE149" s="12">
        <v>0</v>
      </c>
      <c r="CF149" s="161">
        <v>0.70788043478260865</v>
      </c>
      <c r="CG149" s="193">
        <v>0.71976967370441458</v>
      </c>
      <c r="CH149" s="193">
        <v>0.8949880668257757</v>
      </c>
      <c r="CI149" s="192">
        <v>0</v>
      </c>
      <c r="CJ149" s="161">
        <v>0.70788043478260865</v>
      </c>
      <c r="CK149" s="193">
        <v>0.71976967370441458</v>
      </c>
      <c r="CL149" s="193">
        <v>0.8949880668257757</v>
      </c>
    </row>
    <row r="150" spans="1:90">
      <c r="A150" s="262" t="str">
        <v>Linea Research</v>
      </c>
      <c r="B150" s="11" t="str">
        <v>88C10</v>
      </c>
      <c r="C150" s="12">
        <v>0</v>
      </c>
      <c r="D150" s="200">
        <v>0</v>
      </c>
      <c r="E150" s="1">
        <v>2</v>
      </c>
      <c r="F150" s="1">
        <v>8</v>
      </c>
      <c r="G150" s="1">
        <v>8</v>
      </c>
      <c r="H150" s="1">
        <v>8</v>
      </c>
      <c r="I150" s="12">
        <v>0</v>
      </c>
      <c r="J150" s="200">
        <v>0</v>
      </c>
      <c r="K150" s="1">
        <v>1250</v>
      </c>
      <c r="L150" s="1">
        <v>1250</v>
      </c>
      <c r="M150" s="1">
        <v>1250</v>
      </c>
      <c r="N150" s="1">
        <v>1250</v>
      </c>
      <c r="O150" s="1">
        <v>1250</v>
      </c>
      <c r="P150" s="12">
        <v>0</v>
      </c>
      <c r="Q150" s="1">
        <v>2500</v>
      </c>
      <c r="R150" s="1">
        <v>2500</v>
      </c>
      <c r="S150" s="12">
        <v>0</v>
      </c>
      <c r="T150" s="200">
        <v>0</v>
      </c>
      <c r="U150" s="1" t="str">
        <v>-</v>
      </c>
      <c r="V150" s="1" t="str">
        <v>-</v>
      </c>
      <c r="W150" s="12">
        <v>0</v>
      </c>
      <c r="X150" s="200">
        <v>0</v>
      </c>
      <c r="Y150" s="1" t="str">
        <v>-</v>
      </c>
      <c r="Z150" s="12">
        <v>0</v>
      </c>
      <c r="AA150" s="200">
        <v>0</v>
      </c>
      <c r="AB150" s="1">
        <v>1</v>
      </c>
      <c r="AC150" s="1">
        <v>60</v>
      </c>
      <c r="AD150" s="1">
        <v>3.1</v>
      </c>
      <c r="AE150" s="1">
        <v>204</v>
      </c>
      <c r="AF150" s="1">
        <v>20.6</v>
      </c>
      <c r="AG150" s="1">
        <v>1601</v>
      </c>
      <c r="AH150" s="1">
        <v>0</v>
      </c>
      <c r="AI150" s="1">
        <v>0</v>
      </c>
      <c r="AJ150" s="1">
        <v>0</v>
      </c>
      <c r="AK150" s="1">
        <v>0</v>
      </c>
      <c r="AL150" s="12">
        <v>0</v>
      </c>
      <c r="AM150" s="12">
        <v>0</v>
      </c>
      <c r="AN150" s="1">
        <v>0</v>
      </c>
      <c r="AO150" s="1">
        <v>0</v>
      </c>
      <c r="AP150" s="1">
        <v>1.55</v>
      </c>
      <c r="AQ150" s="1">
        <v>204</v>
      </c>
      <c r="AR150" s="1">
        <v>10.3</v>
      </c>
      <c r="AS150" s="1">
        <v>1601</v>
      </c>
      <c r="AT150" s="1">
        <v>0</v>
      </c>
      <c r="AU150" s="1">
        <v>0</v>
      </c>
      <c r="AV150" s="1">
        <v>0</v>
      </c>
      <c r="AW150" s="1">
        <v>0</v>
      </c>
      <c r="AX150" s="12">
        <v>0</v>
      </c>
      <c r="AY150" s="12">
        <v>0</v>
      </c>
      <c r="AZ150" s="1">
        <v>3.1</v>
      </c>
      <c r="BA150" s="1">
        <v>204</v>
      </c>
      <c r="BB150" s="1">
        <v>20.6</v>
      </c>
      <c r="BC150" s="1">
        <v>1601</v>
      </c>
      <c r="BD150" s="1">
        <v>0</v>
      </c>
      <c r="BE150" s="1">
        <v>0</v>
      </c>
      <c r="BF150" s="1">
        <v>0</v>
      </c>
      <c r="BG150" s="1">
        <v>0</v>
      </c>
      <c r="BH150" s="12">
        <v>0</v>
      </c>
      <c r="BI150" s="12">
        <v>0</v>
      </c>
      <c r="BJ150" s="1">
        <v>1.55</v>
      </c>
      <c r="BK150" s="1">
        <v>204</v>
      </c>
      <c r="BL150" s="1">
        <v>10.3</v>
      </c>
      <c r="BM150" s="1">
        <v>1601</v>
      </c>
      <c r="BN150" s="1">
        <v>0</v>
      </c>
      <c r="BO150" s="1">
        <v>0</v>
      </c>
      <c r="BP150" s="1">
        <v>0</v>
      </c>
      <c r="BQ150" s="1">
        <v>0</v>
      </c>
      <c r="BR150" s="12">
        <v>0</v>
      </c>
      <c r="BS150" s="12">
        <v>0</v>
      </c>
      <c r="BT150" s="1">
        <v>0</v>
      </c>
      <c r="BU150" s="1">
        <v>696</v>
      </c>
      <c r="BV150" s="1">
        <v>1197</v>
      </c>
      <c r="BW150" s="1">
        <v>1592</v>
      </c>
      <c r="BX150" s="1" t="str">
        <v>-</v>
      </c>
      <c r="BY150" s="1">
        <v>1251</v>
      </c>
      <c r="BZ150" s="194">
        <v>0</v>
      </c>
      <c r="CA150" s="194">
        <v>0</v>
      </c>
      <c r="CB150" s="1">
        <v>13.6</v>
      </c>
      <c r="CC150" s="1">
        <v>13.6</v>
      </c>
      <c r="CD150" s="12">
        <v>0</v>
      </c>
      <c r="CE150" s="12">
        <v>0</v>
      </c>
      <c r="CF150" s="161">
        <v>0.67581257914731951</v>
      </c>
      <c r="CG150" s="193">
        <v>0.78076202373516557</v>
      </c>
      <c r="CH150" s="193">
        <v>0.8947745168217609</v>
      </c>
      <c r="CI150" s="192">
        <v>0</v>
      </c>
      <c r="CJ150" s="161">
        <v>0.67581257914731951</v>
      </c>
      <c r="CK150" s="193">
        <v>0.78076202373516557</v>
      </c>
      <c r="CL150" s="193">
        <v>0.8947745168217609</v>
      </c>
    </row>
    <row r="151" spans="1:90">
      <c r="A151" s="262" t="str">
        <v>Linea Research</v>
      </c>
      <c r="B151" s="11" t="str">
        <v>88C20</v>
      </c>
      <c r="C151" s="12">
        <v>0</v>
      </c>
      <c r="D151" s="200">
        <v>0</v>
      </c>
      <c r="E151" s="1">
        <v>2</v>
      </c>
      <c r="F151" s="1">
        <v>8</v>
      </c>
      <c r="G151" s="1">
        <v>8</v>
      </c>
      <c r="H151" s="1">
        <v>8</v>
      </c>
      <c r="I151" s="12">
        <v>0</v>
      </c>
      <c r="J151" s="200">
        <v>0</v>
      </c>
      <c r="K151" s="1">
        <v>1500</v>
      </c>
      <c r="L151" s="1">
        <v>2500</v>
      </c>
      <c r="M151" s="1">
        <v>1500</v>
      </c>
      <c r="N151" s="1">
        <v>1970</v>
      </c>
      <c r="O151" s="1">
        <v>2500</v>
      </c>
      <c r="P151" s="12">
        <v>0</v>
      </c>
      <c r="Q151" s="1">
        <v>5000</v>
      </c>
      <c r="R151" s="1">
        <v>3000</v>
      </c>
      <c r="S151" s="12">
        <v>0</v>
      </c>
      <c r="T151" s="200">
        <v>0</v>
      </c>
      <c r="U151" s="1">
        <v>0</v>
      </c>
      <c r="V151" s="1">
        <v>0</v>
      </c>
      <c r="W151" s="12">
        <v>0</v>
      </c>
      <c r="X151" s="200">
        <v>0</v>
      </c>
      <c r="Y151" s="1">
        <v>0</v>
      </c>
      <c r="Z151" s="12">
        <v>0</v>
      </c>
      <c r="AA151" s="200">
        <v>0</v>
      </c>
      <c r="AB151" s="1">
        <v>0</v>
      </c>
      <c r="AC151" s="1">
        <v>0</v>
      </c>
      <c r="AD151" s="1">
        <v>3.1</v>
      </c>
      <c r="AE151" s="1">
        <v>204</v>
      </c>
      <c r="AF151" s="1">
        <v>35.200000000000003</v>
      </c>
      <c r="AG151" s="1">
        <v>3009</v>
      </c>
      <c r="AH151" s="1">
        <v>0</v>
      </c>
      <c r="AI151" s="1">
        <v>0</v>
      </c>
      <c r="AJ151" s="1">
        <v>0</v>
      </c>
      <c r="AK151" s="1">
        <v>0</v>
      </c>
      <c r="AL151" s="12">
        <v>0</v>
      </c>
      <c r="AM151" s="12">
        <v>0</v>
      </c>
      <c r="AN151" s="1">
        <v>0</v>
      </c>
      <c r="AO151" s="1">
        <v>0</v>
      </c>
      <c r="AP151" s="1">
        <v>1.55</v>
      </c>
      <c r="AQ151" s="1">
        <v>204</v>
      </c>
      <c r="AR151" s="1">
        <v>17.600000000000001</v>
      </c>
      <c r="AS151" s="1">
        <v>3009</v>
      </c>
      <c r="AT151" s="1">
        <v>0</v>
      </c>
      <c r="AU151" s="1">
        <v>0</v>
      </c>
      <c r="AV151" s="1">
        <v>0</v>
      </c>
      <c r="AW151" s="1">
        <v>0</v>
      </c>
      <c r="AX151" s="12">
        <v>0</v>
      </c>
      <c r="AY151" s="12">
        <v>0</v>
      </c>
      <c r="AZ151" s="1">
        <v>3.1</v>
      </c>
      <c r="BA151" s="1">
        <v>204</v>
      </c>
      <c r="BB151" s="1">
        <v>35.200000000000003</v>
      </c>
      <c r="BC151" s="1">
        <v>3009</v>
      </c>
      <c r="BD151" s="1">
        <v>0</v>
      </c>
      <c r="BE151" s="1">
        <v>0</v>
      </c>
      <c r="BF151" s="1">
        <v>0</v>
      </c>
      <c r="BG151" s="1">
        <v>0</v>
      </c>
      <c r="BH151" s="12">
        <v>0</v>
      </c>
      <c r="BI151" s="12">
        <v>0</v>
      </c>
      <c r="BJ151" s="1">
        <v>1.55</v>
      </c>
      <c r="BK151" s="1">
        <v>204</v>
      </c>
      <c r="BL151" s="1">
        <v>17.600000000000001</v>
      </c>
      <c r="BM151" s="1">
        <v>3009</v>
      </c>
      <c r="BN151" s="1">
        <v>0</v>
      </c>
      <c r="BO151" s="1">
        <v>0</v>
      </c>
      <c r="BP151" s="1">
        <v>0</v>
      </c>
      <c r="BQ151" s="1">
        <v>0</v>
      </c>
      <c r="BR151" s="12">
        <v>0</v>
      </c>
      <c r="BS151" s="12">
        <v>0</v>
      </c>
      <c r="BT151" s="1">
        <v>0</v>
      </c>
      <c r="BU151" s="1">
        <v>696</v>
      </c>
      <c r="BV151" s="1">
        <v>1737</v>
      </c>
      <c r="BW151" s="1">
        <v>0</v>
      </c>
      <c r="BX151" s="1">
        <v>0</v>
      </c>
      <c r="BY151" s="1">
        <v>0</v>
      </c>
      <c r="BZ151" s="194">
        <v>0</v>
      </c>
      <c r="CA151" s="194">
        <v>0</v>
      </c>
      <c r="CB151" s="1">
        <v>12.5</v>
      </c>
      <c r="CC151" s="1">
        <v>12.5</v>
      </c>
      <c r="CD151" s="12">
        <v>0</v>
      </c>
      <c r="CE151" s="12">
        <v>0</v>
      </c>
      <c r="CF151" s="161">
        <v>0.74333003952569165</v>
      </c>
      <c r="CG151" s="193">
        <v>0.83084081090063144</v>
      </c>
      <c r="CH151" s="193">
        <v>0.89126559714795006</v>
      </c>
      <c r="CI151" s="192">
        <v>0</v>
      </c>
      <c r="CJ151" s="161">
        <v>0.74333003952569165</v>
      </c>
      <c r="CK151" s="193">
        <v>0.83084081090063144</v>
      </c>
      <c r="CL151" s="193">
        <v>0.89126559714795006</v>
      </c>
    </row>
    <row r="152" spans="1:90">
      <c r="A152" s="262" t="str">
        <v>Linea Research</v>
      </c>
      <c r="B152" s="11" t="str">
        <v>48M03</v>
      </c>
      <c r="C152" s="12">
        <v>0</v>
      </c>
      <c r="D152" s="200">
        <v>0</v>
      </c>
      <c r="E152" s="1">
        <v>2</v>
      </c>
      <c r="F152" s="1">
        <v>8</v>
      </c>
      <c r="G152" s="1">
        <v>8</v>
      </c>
      <c r="H152" s="1">
        <v>8</v>
      </c>
      <c r="I152" s="12">
        <v>0</v>
      </c>
      <c r="J152" s="200">
        <v>0</v>
      </c>
      <c r="K152" s="1">
        <v>400</v>
      </c>
      <c r="L152" s="1">
        <v>400</v>
      </c>
      <c r="M152" s="1">
        <v>400</v>
      </c>
      <c r="N152" s="1">
        <v>400</v>
      </c>
      <c r="O152" s="1">
        <v>400</v>
      </c>
      <c r="P152" s="12">
        <v>0</v>
      </c>
      <c r="Q152" s="1">
        <v>800</v>
      </c>
      <c r="R152" s="1">
        <v>800</v>
      </c>
      <c r="S152" s="12">
        <v>0</v>
      </c>
      <c r="T152" s="200">
        <v>0</v>
      </c>
      <c r="U152" s="1" t="str">
        <v>-</v>
      </c>
      <c r="V152" s="1" t="str">
        <v>-</v>
      </c>
      <c r="W152" s="12">
        <v>0</v>
      </c>
      <c r="X152" s="200">
        <v>0</v>
      </c>
      <c r="Y152" s="1" t="str">
        <v>-</v>
      </c>
      <c r="Z152" s="12">
        <v>0</v>
      </c>
      <c r="AA152" s="200">
        <v>0</v>
      </c>
      <c r="AB152" s="1">
        <v>0.5</v>
      </c>
      <c r="AC152" s="1">
        <v>60</v>
      </c>
      <c r="AD152" s="1">
        <v>3.1</v>
      </c>
      <c r="AE152" s="1">
        <v>204</v>
      </c>
      <c r="AF152" s="1">
        <v>9</v>
      </c>
      <c r="AG152" s="1">
        <v>623</v>
      </c>
      <c r="AH152" s="1">
        <v>11</v>
      </c>
      <c r="AI152" s="1">
        <v>890</v>
      </c>
      <c r="AJ152" s="1" t="str">
        <v>-</v>
      </c>
      <c r="AK152" s="1" t="str">
        <v>-</v>
      </c>
      <c r="AL152" s="12">
        <v>0</v>
      </c>
      <c r="AM152" s="12">
        <v>0</v>
      </c>
      <c r="AN152" s="1">
        <v>0.5</v>
      </c>
      <c r="AO152" s="1">
        <v>60</v>
      </c>
      <c r="AP152" s="1">
        <v>1.55</v>
      </c>
      <c r="AQ152" s="1">
        <v>204</v>
      </c>
      <c r="AR152" s="1">
        <v>4.5</v>
      </c>
      <c r="AS152" s="1">
        <v>623</v>
      </c>
      <c r="AT152" s="1">
        <v>5.5</v>
      </c>
      <c r="AU152" s="1">
        <v>890</v>
      </c>
      <c r="AV152" s="1" t="str">
        <v>-</v>
      </c>
      <c r="AW152" s="1" t="str">
        <v>-</v>
      </c>
      <c r="AX152" s="12">
        <v>0</v>
      </c>
      <c r="AY152" s="12">
        <v>0</v>
      </c>
      <c r="AZ152" s="1">
        <v>3.1</v>
      </c>
      <c r="BA152" s="1">
        <v>204</v>
      </c>
      <c r="BB152" s="1">
        <v>9</v>
      </c>
      <c r="BC152" s="1">
        <v>623</v>
      </c>
      <c r="BD152" s="1">
        <v>11</v>
      </c>
      <c r="BE152" s="1">
        <v>890</v>
      </c>
      <c r="BF152" s="1" t="str">
        <v>-</v>
      </c>
      <c r="BG152" s="1" t="str">
        <v>-</v>
      </c>
      <c r="BH152" s="12">
        <v>0</v>
      </c>
      <c r="BI152" s="12">
        <v>0</v>
      </c>
      <c r="BJ152" s="1">
        <v>1.55</v>
      </c>
      <c r="BK152" s="1">
        <v>204</v>
      </c>
      <c r="BL152" s="1">
        <v>4.5</v>
      </c>
      <c r="BM152" s="1">
        <v>623</v>
      </c>
      <c r="BN152" s="1">
        <v>5.5</v>
      </c>
      <c r="BO152" s="1">
        <v>890</v>
      </c>
      <c r="BP152" s="1" t="str">
        <v>-</v>
      </c>
      <c r="BQ152" s="1" t="str">
        <v>-</v>
      </c>
      <c r="BR152" s="12">
        <v>0</v>
      </c>
      <c r="BS152" s="12">
        <v>0</v>
      </c>
      <c r="BT152" s="1">
        <v>205</v>
      </c>
      <c r="BU152" s="1">
        <v>696</v>
      </c>
      <c r="BV152" s="1">
        <v>846</v>
      </c>
      <c r="BW152" s="1">
        <v>478</v>
      </c>
      <c r="BX152" s="1" t="str">
        <v>-</v>
      </c>
      <c r="BY152" s="1">
        <v>375</v>
      </c>
      <c r="BZ152" s="194">
        <v>0</v>
      </c>
      <c r="CA152" s="194">
        <v>0</v>
      </c>
      <c r="CB152" s="1">
        <v>12.5</v>
      </c>
      <c r="CC152" s="1">
        <v>12.5</v>
      </c>
      <c r="CD152" s="12">
        <v>0</v>
      </c>
      <c r="CE152" s="12">
        <v>0</v>
      </c>
      <c r="CF152" s="161">
        <v>0.60193236714975851</v>
      </c>
      <c r="CG152" s="193">
        <v>0.6420545746388443</v>
      </c>
      <c r="CH152" s="193">
        <v>0.95465393794749398</v>
      </c>
      <c r="CI152" s="192">
        <v>0</v>
      </c>
      <c r="CJ152" s="161">
        <v>0.60193236714975851</v>
      </c>
      <c r="CK152" s="193">
        <v>0.6420545746388443</v>
      </c>
      <c r="CL152" s="193">
        <v>0.95465393794749398</v>
      </c>
    </row>
    <row r="153" spans="1:90">
      <c r="A153" s="262" t="str">
        <v>Linea Research</v>
      </c>
      <c r="B153" s="11" t="str">
        <v>48M06</v>
      </c>
      <c r="C153" s="12">
        <v>0</v>
      </c>
      <c r="D153" s="200">
        <v>0</v>
      </c>
      <c r="E153" s="1">
        <v>2</v>
      </c>
      <c r="F153" s="1">
        <v>8</v>
      </c>
      <c r="G153" s="1">
        <v>8</v>
      </c>
      <c r="H153" s="1">
        <v>8</v>
      </c>
      <c r="I153" s="12">
        <v>0</v>
      </c>
      <c r="J153" s="200">
        <v>0</v>
      </c>
      <c r="K153" s="1">
        <v>750</v>
      </c>
      <c r="L153" s="1">
        <v>750</v>
      </c>
      <c r="M153" s="1">
        <v>750</v>
      </c>
      <c r="N153" s="1">
        <v>750</v>
      </c>
      <c r="O153" s="1">
        <v>750</v>
      </c>
      <c r="P153" s="12">
        <v>0</v>
      </c>
      <c r="Q153" s="1">
        <v>1500</v>
      </c>
      <c r="R153" s="1">
        <v>1500</v>
      </c>
      <c r="S153" s="12">
        <v>0</v>
      </c>
      <c r="T153" s="200">
        <v>0</v>
      </c>
      <c r="U153" s="1" t="str">
        <v>-</v>
      </c>
      <c r="V153" s="1" t="str">
        <v>-</v>
      </c>
      <c r="W153" s="12">
        <v>0</v>
      </c>
      <c r="X153" s="200">
        <v>0</v>
      </c>
      <c r="Y153" s="1" t="str">
        <v>-</v>
      </c>
      <c r="Z153" s="12">
        <v>0</v>
      </c>
      <c r="AA153" s="200">
        <v>0</v>
      </c>
      <c r="AB153" s="1">
        <v>1</v>
      </c>
      <c r="AC153" s="1">
        <v>60</v>
      </c>
      <c r="AD153" s="1">
        <v>3.1</v>
      </c>
      <c r="AE153" s="1">
        <v>204</v>
      </c>
      <c r="AF153" s="1">
        <v>12.8</v>
      </c>
      <c r="AG153" s="1">
        <v>1042</v>
      </c>
      <c r="AH153" s="1">
        <v>0</v>
      </c>
      <c r="AI153" s="1">
        <v>0</v>
      </c>
      <c r="AJ153" s="1">
        <v>0</v>
      </c>
      <c r="AK153" s="1">
        <v>0</v>
      </c>
      <c r="AL153" s="12">
        <v>0</v>
      </c>
      <c r="AM153" s="12">
        <v>0</v>
      </c>
      <c r="AN153" s="1">
        <v>0</v>
      </c>
      <c r="AO153" s="1">
        <v>0</v>
      </c>
      <c r="AP153" s="1">
        <v>1.55</v>
      </c>
      <c r="AQ153" s="1">
        <v>204</v>
      </c>
      <c r="AR153" s="1">
        <v>6.4</v>
      </c>
      <c r="AS153" s="1">
        <v>1042</v>
      </c>
      <c r="AT153" s="1">
        <v>0</v>
      </c>
      <c r="AU153" s="1">
        <v>0</v>
      </c>
      <c r="AV153" s="1">
        <v>0</v>
      </c>
      <c r="AW153" s="1">
        <v>0</v>
      </c>
      <c r="AX153" s="12">
        <v>0</v>
      </c>
      <c r="AY153" s="12">
        <v>0</v>
      </c>
      <c r="AZ153" s="1">
        <v>3.1</v>
      </c>
      <c r="BA153" s="1">
        <v>204</v>
      </c>
      <c r="BB153" s="1">
        <v>12.8</v>
      </c>
      <c r="BC153" s="1">
        <v>1042</v>
      </c>
      <c r="BD153" s="1">
        <v>0</v>
      </c>
      <c r="BE153" s="1">
        <v>0</v>
      </c>
      <c r="BF153" s="1">
        <v>0</v>
      </c>
      <c r="BG153" s="1">
        <v>0</v>
      </c>
      <c r="BH153" s="12">
        <v>0</v>
      </c>
      <c r="BI153" s="12">
        <v>0</v>
      </c>
      <c r="BJ153" s="1">
        <v>1.55</v>
      </c>
      <c r="BK153" s="1">
        <v>204</v>
      </c>
      <c r="BL153" s="1">
        <v>6.4</v>
      </c>
      <c r="BM153" s="1">
        <v>1042</v>
      </c>
      <c r="BN153" s="1">
        <v>0</v>
      </c>
      <c r="BO153" s="1">
        <v>0</v>
      </c>
      <c r="BP153" s="1">
        <v>0</v>
      </c>
      <c r="BQ153" s="1">
        <v>0</v>
      </c>
      <c r="BR153" s="12">
        <v>0</v>
      </c>
      <c r="BS153" s="12">
        <v>0</v>
      </c>
      <c r="BT153" s="1">
        <v>0</v>
      </c>
      <c r="BU153" s="1">
        <v>696</v>
      </c>
      <c r="BV153" s="1">
        <v>996</v>
      </c>
      <c r="BW153" s="1">
        <v>1016</v>
      </c>
      <c r="BX153" s="1" t="str">
        <v>-</v>
      </c>
      <c r="BY153" s="1">
        <v>784</v>
      </c>
      <c r="BZ153" s="194">
        <v>0</v>
      </c>
      <c r="CA153" s="194">
        <v>0</v>
      </c>
      <c r="CB153" s="1">
        <v>12.5</v>
      </c>
      <c r="CC153" s="1">
        <v>12.5</v>
      </c>
      <c r="CD153" s="12">
        <v>0</v>
      </c>
      <c r="CE153" s="12">
        <v>0</v>
      </c>
      <c r="CF153" s="161">
        <v>0.70788043478260865</v>
      </c>
      <c r="CG153" s="193">
        <v>0.71976967370441458</v>
      </c>
      <c r="CH153" s="193">
        <v>0.8949880668257757</v>
      </c>
      <c r="CI153" s="192">
        <v>0</v>
      </c>
      <c r="CJ153" s="161">
        <v>0.70788043478260865</v>
      </c>
      <c r="CK153" s="193">
        <v>0.71976967370441458</v>
      </c>
      <c r="CL153" s="193">
        <v>0.8949880668257757</v>
      </c>
    </row>
    <row r="154" spans="1:90">
      <c r="A154" s="262" t="str">
        <v>Linea Research</v>
      </c>
      <c r="B154" s="11" t="str">
        <v>48M10</v>
      </c>
      <c r="C154" s="12">
        <v>0</v>
      </c>
      <c r="D154" s="200">
        <v>0</v>
      </c>
      <c r="E154" s="1">
        <v>2</v>
      </c>
      <c r="F154" s="1">
        <v>8</v>
      </c>
      <c r="G154" s="1">
        <v>8</v>
      </c>
      <c r="H154" s="1">
        <v>8</v>
      </c>
      <c r="I154" s="12">
        <v>0</v>
      </c>
      <c r="J154" s="200">
        <v>0</v>
      </c>
      <c r="K154" s="1">
        <v>1250</v>
      </c>
      <c r="L154" s="1">
        <v>1250</v>
      </c>
      <c r="M154" s="1">
        <v>1250</v>
      </c>
      <c r="N154" s="1">
        <v>1250</v>
      </c>
      <c r="O154" s="1">
        <v>1250</v>
      </c>
      <c r="P154" s="12">
        <v>0</v>
      </c>
      <c r="Q154" s="1">
        <v>2500</v>
      </c>
      <c r="R154" s="1">
        <v>2500</v>
      </c>
      <c r="S154" s="12">
        <v>0</v>
      </c>
      <c r="T154" s="200">
        <v>0</v>
      </c>
      <c r="U154" s="1" t="str">
        <v>-</v>
      </c>
      <c r="V154" s="1" t="str">
        <v>-</v>
      </c>
      <c r="W154" s="12">
        <v>0</v>
      </c>
      <c r="X154" s="200">
        <v>0</v>
      </c>
      <c r="Y154" s="1" t="str">
        <v>-</v>
      </c>
      <c r="Z154" s="12">
        <v>0</v>
      </c>
      <c r="AA154" s="200">
        <v>0</v>
      </c>
      <c r="AB154" s="1">
        <v>1</v>
      </c>
      <c r="AC154" s="1">
        <v>60</v>
      </c>
      <c r="AD154" s="1">
        <v>3.1</v>
      </c>
      <c r="AE154" s="1">
        <v>204</v>
      </c>
      <c r="AF154" s="1">
        <v>20.6</v>
      </c>
      <c r="AG154" s="1">
        <v>1601</v>
      </c>
      <c r="AH154" s="1">
        <v>0</v>
      </c>
      <c r="AI154" s="1">
        <v>0</v>
      </c>
      <c r="AJ154" s="1">
        <v>0</v>
      </c>
      <c r="AK154" s="1">
        <v>0</v>
      </c>
      <c r="AL154" s="12">
        <v>0</v>
      </c>
      <c r="AM154" s="12">
        <v>0</v>
      </c>
      <c r="AN154" s="1">
        <v>0</v>
      </c>
      <c r="AO154" s="1">
        <v>0</v>
      </c>
      <c r="AP154" s="1">
        <v>1.55</v>
      </c>
      <c r="AQ154" s="1">
        <v>204</v>
      </c>
      <c r="AR154" s="1">
        <v>10.3</v>
      </c>
      <c r="AS154" s="1">
        <v>1601</v>
      </c>
      <c r="AT154" s="1">
        <v>0</v>
      </c>
      <c r="AU154" s="1">
        <v>0</v>
      </c>
      <c r="AV154" s="1">
        <v>0</v>
      </c>
      <c r="AW154" s="1">
        <v>0</v>
      </c>
      <c r="AX154" s="12">
        <v>0</v>
      </c>
      <c r="AY154" s="12">
        <v>0</v>
      </c>
      <c r="AZ154" s="1">
        <v>3.1</v>
      </c>
      <c r="BA154" s="1">
        <v>204</v>
      </c>
      <c r="BB154" s="1">
        <v>20.6</v>
      </c>
      <c r="BC154" s="1">
        <v>1601</v>
      </c>
      <c r="BD154" s="1">
        <v>0</v>
      </c>
      <c r="BE154" s="1">
        <v>0</v>
      </c>
      <c r="BF154" s="1">
        <v>0</v>
      </c>
      <c r="BG154" s="1">
        <v>0</v>
      </c>
      <c r="BH154" s="12">
        <v>0</v>
      </c>
      <c r="BI154" s="12">
        <v>0</v>
      </c>
      <c r="BJ154" s="1">
        <v>1.55</v>
      </c>
      <c r="BK154" s="1">
        <v>204</v>
      </c>
      <c r="BL154" s="1">
        <v>10.3</v>
      </c>
      <c r="BM154" s="1">
        <v>1601</v>
      </c>
      <c r="BN154" s="1">
        <v>0</v>
      </c>
      <c r="BO154" s="1">
        <v>0</v>
      </c>
      <c r="BP154" s="1">
        <v>0</v>
      </c>
      <c r="BQ154" s="1">
        <v>0</v>
      </c>
      <c r="BR154" s="12">
        <v>0</v>
      </c>
      <c r="BS154" s="12">
        <v>0</v>
      </c>
      <c r="BT154" s="1">
        <v>0</v>
      </c>
      <c r="BU154" s="1">
        <v>696</v>
      </c>
      <c r="BV154" s="1">
        <v>1197</v>
      </c>
      <c r="BW154" s="1">
        <v>1592</v>
      </c>
      <c r="BX154" s="1" t="str">
        <v>-</v>
      </c>
      <c r="BY154" s="1">
        <v>1251</v>
      </c>
      <c r="BZ154" s="194">
        <v>0</v>
      </c>
      <c r="CA154" s="194">
        <v>0</v>
      </c>
      <c r="CB154" s="1">
        <v>12.5</v>
      </c>
      <c r="CC154" s="1">
        <v>12.5</v>
      </c>
      <c r="CD154" s="12">
        <v>0</v>
      </c>
      <c r="CE154" s="12">
        <v>0</v>
      </c>
      <c r="CF154" s="161">
        <v>0.67581257914731951</v>
      </c>
      <c r="CG154" s="193">
        <v>0.78076202373516557</v>
      </c>
      <c r="CH154" s="193">
        <v>0.8947745168217609</v>
      </c>
      <c r="CI154" s="192">
        <v>0</v>
      </c>
      <c r="CJ154" s="161">
        <v>0.67581257914731951</v>
      </c>
      <c r="CK154" s="193">
        <v>0.78076202373516557</v>
      </c>
      <c r="CL154" s="193">
        <v>0.8947745168217609</v>
      </c>
    </row>
    <row r="155" spans="1:90">
      <c r="A155" s="262" t="str">
        <v>Linea Research</v>
      </c>
      <c r="B155" s="11" t="str">
        <v>48M20</v>
      </c>
      <c r="C155" s="12">
        <v>0</v>
      </c>
      <c r="D155" s="200">
        <v>0</v>
      </c>
      <c r="E155" s="1">
        <v>2</v>
      </c>
      <c r="F155" s="1">
        <v>8</v>
      </c>
      <c r="G155" s="1">
        <v>8</v>
      </c>
      <c r="H155" s="1">
        <v>8</v>
      </c>
      <c r="I155" s="12">
        <v>0</v>
      </c>
      <c r="J155" s="200">
        <v>0</v>
      </c>
      <c r="K155" s="1">
        <v>1500</v>
      </c>
      <c r="L155" s="1">
        <v>2500</v>
      </c>
      <c r="M155" s="1">
        <v>1500</v>
      </c>
      <c r="N155" s="1">
        <v>1937</v>
      </c>
      <c r="O155" s="1">
        <v>2500</v>
      </c>
      <c r="P155" s="12">
        <v>0</v>
      </c>
      <c r="Q155" s="1">
        <v>5000</v>
      </c>
      <c r="R155" s="1">
        <v>3000</v>
      </c>
      <c r="S155" s="12">
        <v>0</v>
      </c>
      <c r="T155" s="200">
        <v>0</v>
      </c>
      <c r="U155" s="1">
        <v>0</v>
      </c>
      <c r="V155" s="1">
        <v>0</v>
      </c>
      <c r="W155" s="12">
        <v>0</v>
      </c>
      <c r="X155" s="200">
        <v>0</v>
      </c>
      <c r="Y155" s="1">
        <v>0</v>
      </c>
      <c r="Z155" s="12">
        <v>0</v>
      </c>
      <c r="AA155" s="200">
        <v>0</v>
      </c>
      <c r="AB155" s="1">
        <v>0</v>
      </c>
      <c r="AC155" s="1">
        <v>0</v>
      </c>
      <c r="AD155" s="1">
        <v>3.1</v>
      </c>
      <c r="AE155" s="1">
        <v>204</v>
      </c>
      <c r="AF155" s="1">
        <v>35.200000000000003</v>
      </c>
      <c r="AG155" s="1">
        <v>3009</v>
      </c>
      <c r="AH155" s="1">
        <v>0</v>
      </c>
      <c r="AI155" s="1">
        <v>0</v>
      </c>
      <c r="AJ155" s="1">
        <v>0</v>
      </c>
      <c r="AK155" s="1">
        <v>0</v>
      </c>
      <c r="AL155" s="12">
        <v>0</v>
      </c>
      <c r="AM155" s="12">
        <v>0</v>
      </c>
      <c r="AN155" s="1">
        <v>0</v>
      </c>
      <c r="AO155" s="1">
        <v>0</v>
      </c>
      <c r="AP155" s="1">
        <v>1.55</v>
      </c>
      <c r="AQ155" s="1">
        <v>204</v>
      </c>
      <c r="AR155" s="1">
        <v>17.600000000000001</v>
      </c>
      <c r="AS155" s="1">
        <v>3009</v>
      </c>
      <c r="AT155" s="1">
        <v>0</v>
      </c>
      <c r="AU155" s="1">
        <v>0</v>
      </c>
      <c r="AV155" s="1">
        <v>0</v>
      </c>
      <c r="AW155" s="1">
        <v>0</v>
      </c>
      <c r="AX155" s="12">
        <v>0</v>
      </c>
      <c r="AY155" s="12">
        <v>0</v>
      </c>
      <c r="AZ155" s="1">
        <v>3.1</v>
      </c>
      <c r="BA155" s="1">
        <v>204</v>
      </c>
      <c r="BB155" s="1">
        <v>35.200000000000003</v>
      </c>
      <c r="BC155" s="1">
        <v>3009</v>
      </c>
      <c r="BD155" s="1">
        <v>0</v>
      </c>
      <c r="BE155" s="1">
        <v>0</v>
      </c>
      <c r="BF155" s="1">
        <v>0</v>
      </c>
      <c r="BG155" s="1">
        <v>0</v>
      </c>
      <c r="BH155" s="12">
        <v>0</v>
      </c>
      <c r="BI155" s="12">
        <v>0</v>
      </c>
      <c r="BJ155" s="1">
        <v>1.55</v>
      </c>
      <c r="BK155" s="1">
        <v>204</v>
      </c>
      <c r="BL155" s="1">
        <v>17.600000000000001</v>
      </c>
      <c r="BM155" s="1">
        <v>3009</v>
      </c>
      <c r="BN155" s="1">
        <v>0</v>
      </c>
      <c r="BO155" s="1">
        <v>0</v>
      </c>
      <c r="BP155" s="1">
        <v>0</v>
      </c>
      <c r="BQ155" s="1">
        <v>0</v>
      </c>
      <c r="BR155" s="12">
        <v>0</v>
      </c>
      <c r="BS155" s="12">
        <v>0</v>
      </c>
      <c r="BT155" s="1">
        <v>0</v>
      </c>
      <c r="BU155" s="1">
        <v>696</v>
      </c>
      <c r="BV155" s="1">
        <v>1737</v>
      </c>
      <c r="BW155" s="1">
        <v>0</v>
      </c>
      <c r="BX155" s="1">
        <v>0</v>
      </c>
      <c r="BY155" s="1">
        <v>0</v>
      </c>
      <c r="BZ155" s="194">
        <v>0</v>
      </c>
      <c r="CA155" s="194">
        <v>0</v>
      </c>
      <c r="CB155" s="1">
        <v>12.5</v>
      </c>
      <c r="CC155" s="1">
        <v>12.5</v>
      </c>
      <c r="CD155" s="12">
        <v>0</v>
      </c>
      <c r="CE155" s="12">
        <v>0</v>
      </c>
      <c r="CF155" s="161">
        <v>0.74333003952569165</v>
      </c>
      <c r="CG155" s="193">
        <v>0.83084081090063144</v>
      </c>
      <c r="CH155" s="193">
        <v>0.89126559714795006</v>
      </c>
      <c r="CI155" s="192">
        <v>0</v>
      </c>
      <c r="CJ155" s="161">
        <v>0.74333003952569165</v>
      </c>
      <c r="CK155" s="193">
        <v>0.83084081090063144</v>
      </c>
      <c r="CL155" s="193">
        <v>0.89126559714795006</v>
      </c>
    </row>
    <row r="156" spans="1:90">
      <c r="A156" s="262" t="str">
        <v>Linea Research</v>
      </c>
      <c r="B156" s="11" t="str">
        <v>44C20</v>
      </c>
      <c r="C156" s="12">
        <v>0</v>
      </c>
      <c r="D156" s="200">
        <v>0</v>
      </c>
      <c r="E156" s="1">
        <v>2</v>
      </c>
      <c r="F156" s="1">
        <v>4</v>
      </c>
      <c r="G156" s="1">
        <v>4</v>
      </c>
      <c r="H156" s="1">
        <v>4</v>
      </c>
      <c r="I156" s="12">
        <v>0</v>
      </c>
      <c r="J156" s="200">
        <v>0</v>
      </c>
      <c r="K156" s="1">
        <v>1500</v>
      </c>
      <c r="L156" s="1">
        <v>3000</v>
      </c>
      <c r="M156" s="1">
        <v>5000</v>
      </c>
      <c r="N156" s="1">
        <v>3500</v>
      </c>
      <c r="O156" s="1">
        <v>5000</v>
      </c>
      <c r="P156" s="12">
        <v>0</v>
      </c>
      <c r="Q156" s="1">
        <v>0</v>
      </c>
      <c r="R156" s="1">
        <v>10000</v>
      </c>
      <c r="S156" s="12">
        <v>0</v>
      </c>
      <c r="T156" s="200">
        <v>0</v>
      </c>
      <c r="U156" s="1" t="str">
        <v>-</v>
      </c>
      <c r="V156" s="1" t="str">
        <v>-</v>
      </c>
      <c r="W156" s="12">
        <v>0</v>
      </c>
      <c r="X156" s="200">
        <v>0</v>
      </c>
      <c r="Y156" s="1" t="str">
        <v>-</v>
      </c>
      <c r="Z156" s="12">
        <v>0</v>
      </c>
      <c r="AA156" s="200">
        <v>0</v>
      </c>
      <c r="AB156" s="1">
        <v>1</v>
      </c>
      <c r="AC156" s="1">
        <v>60</v>
      </c>
      <c r="AD156" s="1">
        <v>3</v>
      </c>
      <c r="AE156" s="1">
        <v>195</v>
      </c>
      <c r="AF156" s="1">
        <v>20.6</v>
      </c>
      <c r="AG156" s="1">
        <v>1780</v>
      </c>
      <c r="AH156" s="1">
        <v>0</v>
      </c>
      <c r="AI156" s="1">
        <v>0</v>
      </c>
      <c r="AJ156" s="1">
        <v>0</v>
      </c>
      <c r="AK156" s="1">
        <v>0</v>
      </c>
      <c r="AL156" s="12">
        <v>0</v>
      </c>
      <c r="AM156" s="12">
        <v>0</v>
      </c>
      <c r="AN156" s="1">
        <v>0</v>
      </c>
      <c r="AO156" s="1">
        <v>0</v>
      </c>
      <c r="AP156" s="1">
        <v>1.5</v>
      </c>
      <c r="AQ156" s="1">
        <v>195</v>
      </c>
      <c r="AR156" s="1">
        <v>10.3</v>
      </c>
      <c r="AS156" s="1">
        <v>1780</v>
      </c>
      <c r="AT156" s="1">
        <v>0</v>
      </c>
      <c r="AU156" s="1">
        <v>0</v>
      </c>
      <c r="AV156" s="1">
        <v>0</v>
      </c>
      <c r="AW156" s="1">
        <v>0</v>
      </c>
      <c r="AX156" s="12">
        <v>0</v>
      </c>
      <c r="AY156" s="12">
        <v>0</v>
      </c>
      <c r="AZ156" s="1">
        <v>3</v>
      </c>
      <c r="BA156" s="1">
        <v>195</v>
      </c>
      <c r="BB156" s="1">
        <v>20.6</v>
      </c>
      <c r="BC156" s="1">
        <v>170</v>
      </c>
      <c r="BD156" s="1">
        <v>0</v>
      </c>
      <c r="BE156" s="1">
        <v>0</v>
      </c>
      <c r="BF156" s="1">
        <v>0</v>
      </c>
      <c r="BG156" s="1">
        <v>0</v>
      </c>
      <c r="BH156" s="12">
        <v>0</v>
      </c>
      <c r="BI156" s="12">
        <v>0</v>
      </c>
      <c r="BJ156" s="1">
        <v>1.5</v>
      </c>
      <c r="BK156" s="1">
        <v>195</v>
      </c>
      <c r="BL156" s="1">
        <v>10.3</v>
      </c>
      <c r="BM156" s="1">
        <v>1780</v>
      </c>
      <c r="BN156" s="1">
        <v>0</v>
      </c>
      <c r="BO156" s="1">
        <v>0</v>
      </c>
      <c r="BP156" s="1">
        <v>0</v>
      </c>
      <c r="BQ156" s="1">
        <v>0</v>
      </c>
      <c r="BR156" s="12">
        <v>0</v>
      </c>
      <c r="BS156" s="12">
        <v>0</v>
      </c>
      <c r="BT156" s="1">
        <v>0</v>
      </c>
      <c r="BU156" s="1">
        <v>665</v>
      </c>
      <c r="BV156" s="1">
        <v>955</v>
      </c>
      <c r="BW156" s="1">
        <v>1621</v>
      </c>
      <c r="BX156" s="1" t="str">
        <v>-</v>
      </c>
      <c r="BY156" s="1">
        <v>995</v>
      </c>
      <c r="BZ156" s="194">
        <v>0</v>
      </c>
      <c r="CA156" s="194">
        <v>0</v>
      </c>
      <c r="CB156" s="1">
        <v>12.5</v>
      </c>
      <c r="CC156" s="1">
        <v>12.5</v>
      </c>
      <c r="CD156" s="12">
        <v>0</v>
      </c>
      <c r="CE156" s="12">
        <v>0</v>
      </c>
      <c r="CF156" s="161">
        <v>0.75137188687209788</v>
      </c>
      <c r="CG156" s="193">
        <v>0.84269662921348309</v>
      </c>
      <c r="CH156" s="193">
        <v>0.94637223974763407</v>
      </c>
      <c r="CI156" s="192">
        <v>0</v>
      </c>
      <c r="CJ156" s="161">
        <v>0.75137188687209788</v>
      </c>
      <c r="CK156" s="193">
        <v>0.84269662921348309</v>
      </c>
      <c r="CL156" s="193">
        <v>0.94637223974763407</v>
      </c>
    </row>
    <row r="157" spans="1:90">
      <c r="A157" s="262" t="str">
        <v>Linea Research</v>
      </c>
      <c r="B157" s="11" t="str">
        <v>44C10</v>
      </c>
      <c r="C157" s="12">
        <v>0</v>
      </c>
      <c r="D157" s="200">
        <v>0</v>
      </c>
      <c r="E157" s="1">
        <v>2</v>
      </c>
      <c r="F157" s="1">
        <v>4</v>
      </c>
      <c r="G157" s="1">
        <v>4</v>
      </c>
      <c r="H157" s="1">
        <v>4</v>
      </c>
      <c r="I157" s="12">
        <v>0</v>
      </c>
      <c r="J157" s="200">
        <v>0</v>
      </c>
      <c r="K157" s="1">
        <v>1500</v>
      </c>
      <c r="L157" s="1">
        <v>2500</v>
      </c>
      <c r="M157" s="1">
        <v>2500</v>
      </c>
      <c r="N157" s="1">
        <v>2500</v>
      </c>
      <c r="O157" s="1">
        <v>2500</v>
      </c>
      <c r="P157" s="12">
        <v>0</v>
      </c>
      <c r="Q157" s="1" t="str">
        <v>-</v>
      </c>
      <c r="R157" s="1">
        <v>5000</v>
      </c>
      <c r="S157" s="12">
        <v>0</v>
      </c>
      <c r="T157" s="200">
        <v>0</v>
      </c>
      <c r="U157" s="1" t="str">
        <v>-</v>
      </c>
      <c r="V157" s="1" t="str">
        <v>-</v>
      </c>
      <c r="W157" s="12">
        <v>0</v>
      </c>
      <c r="X157" s="200">
        <v>0</v>
      </c>
      <c r="Y157" s="1" t="str">
        <v>-</v>
      </c>
      <c r="Z157" s="12">
        <v>0</v>
      </c>
      <c r="AA157" s="200">
        <v>0</v>
      </c>
      <c r="AB157" s="1">
        <v>1</v>
      </c>
      <c r="AC157" s="1">
        <v>60</v>
      </c>
      <c r="AD157" s="1">
        <v>3</v>
      </c>
      <c r="AE157" s="1">
        <v>195</v>
      </c>
      <c r="AF157" s="1">
        <v>20</v>
      </c>
      <c r="AG157" s="1">
        <v>1550</v>
      </c>
      <c r="AH157" s="1">
        <v>0</v>
      </c>
      <c r="AI157" s="1">
        <v>0</v>
      </c>
      <c r="AJ157" s="1">
        <v>0</v>
      </c>
      <c r="AK157" s="1">
        <v>0</v>
      </c>
      <c r="AL157" s="12">
        <v>0</v>
      </c>
      <c r="AM157" s="12">
        <v>0</v>
      </c>
      <c r="AN157" s="1">
        <v>0</v>
      </c>
      <c r="AO157" s="1">
        <v>0</v>
      </c>
      <c r="AP157" s="1">
        <v>1.5</v>
      </c>
      <c r="AQ157" s="1">
        <v>195</v>
      </c>
      <c r="AR157" s="1">
        <v>10</v>
      </c>
      <c r="AS157" s="1">
        <v>1550</v>
      </c>
      <c r="AT157" s="1">
        <v>0</v>
      </c>
      <c r="AU157" s="1">
        <v>0</v>
      </c>
      <c r="AV157" s="1">
        <v>0</v>
      </c>
      <c r="AW157" s="1">
        <v>0</v>
      </c>
      <c r="AX157" s="12">
        <v>0</v>
      </c>
      <c r="AY157" s="12">
        <v>0</v>
      </c>
      <c r="AZ157" s="1">
        <v>3</v>
      </c>
      <c r="BA157" s="1">
        <v>195</v>
      </c>
      <c r="BB157" s="1">
        <v>20</v>
      </c>
      <c r="BC157" s="1">
        <v>1550</v>
      </c>
      <c r="BD157" s="1">
        <v>0</v>
      </c>
      <c r="BE157" s="1">
        <v>0</v>
      </c>
      <c r="BF157" s="1">
        <v>0</v>
      </c>
      <c r="BG157" s="1">
        <v>0</v>
      </c>
      <c r="BH157" s="12">
        <v>0</v>
      </c>
      <c r="BI157" s="12">
        <v>0</v>
      </c>
      <c r="BJ157" s="1">
        <v>1.5</v>
      </c>
      <c r="BK157" s="1">
        <v>195</v>
      </c>
      <c r="BL157" s="1">
        <v>10</v>
      </c>
      <c r="BM157" s="1">
        <v>1550</v>
      </c>
      <c r="BN157" s="1">
        <v>0</v>
      </c>
      <c r="BO157" s="1">
        <v>0</v>
      </c>
      <c r="BP157" s="1">
        <v>0</v>
      </c>
      <c r="BQ157" s="1">
        <v>0</v>
      </c>
      <c r="BR157" s="12">
        <v>0</v>
      </c>
      <c r="BS157" s="12">
        <v>0</v>
      </c>
      <c r="BT157" s="1">
        <v>0</v>
      </c>
      <c r="BU157" s="1">
        <v>665</v>
      </c>
      <c r="BV157" s="1">
        <v>1024</v>
      </c>
      <c r="BW157" s="1">
        <v>1133</v>
      </c>
      <c r="BX157" s="1" t="str">
        <v>-</v>
      </c>
      <c r="BY157" s="1">
        <v>1024</v>
      </c>
      <c r="BZ157" s="194">
        <v>0</v>
      </c>
      <c r="CA157" s="194">
        <v>0</v>
      </c>
      <c r="CB157" s="1">
        <v>12.5</v>
      </c>
      <c r="CC157" s="1">
        <v>12.5</v>
      </c>
      <c r="CD157" s="12">
        <v>0</v>
      </c>
      <c r="CE157" s="12">
        <v>0</v>
      </c>
      <c r="CF157" s="161">
        <v>0.67391304347826086</v>
      </c>
      <c r="CG157" s="193">
        <v>0.80645161290322576</v>
      </c>
      <c r="CH157" s="193">
        <v>0.92250922509225097</v>
      </c>
      <c r="CI157" s="192">
        <v>0</v>
      </c>
      <c r="CJ157" s="161">
        <v>0.67391304347826086</v>
      </c>
      <c r="CK157" s="193">
        <v>0.80645161290322576</v>
      </c>
      <c r="CL157" s="193">
        <v>0.92250922509225097</v>
      </c>
    </row>
    <row r="158" spans="1:90">
      <c r="A158" s="262" t="str">
        <v>Linea Research</v>
      </c>
      <c r="B158" s="11" t="str">
        <v>44C06</v>
      </c>
      <c r="C158" s="12">
        <v>0</v>
      </c>
      <c r="D158" s="200">
        <v>0</v>
      </c>
      <c r="E158" s="1">
        <v>2</v>
      </c>
      <c r="F158" s="1">
        <v>4</v>
      </c>
      <c r="G158" s="1">
        <v>4</v>
      </c>
      <c r="H158" s="1">
        <v>4</v>
      </c>
      <c r="I158" s="12">
        <v>0</v>
      </c>
      <c r="J158" s="200">
        <v>0</v>
      </c>
      <c r="K158" s="1">
        <v>1500</v>
      </c>
      <c r="L158" s="1">
        <v>1500</v>
      </c>
      <c r="M158" s="1">
        <v>1500</v>
      </c>
      <c r="N158" s="1">
        <v>1500</v>
      </c>
      <c r="O158" s="1">
        <v>1500</v>
      </c>
      <c r="P158" s="12">
        <v>0</v>
      </c>
      <c r="Q158" s="1" t="str">
        <v>-</v>
      </c>
      <c r="R158" s="1">
        <v>3000</v>
      </c>
      <c r="S158" s="12">
        <v>0</v>
      </c>
      <c r="T158" s="200">
        <v>0</v>
      </c>
      <c r="U158" s="1" t="str">
        <v>-</v>
      </c>
      <c r="V158" s="1" t="str">
        <v>-</v>
      </c>
      <c r="W158" s="12">
        <v>0</v>
      </c>
      <c r="X158" s="200">
        <v>0</v>
      </c>
      <c r="Y158" s="1" t="str">
        <v>-</v>
      </c>
      <c r="Z158" s="12">
        <v>0</v>
      </c>
      <c r="AA158" s="200">
        <v>0</v>
      </c>
      <c r="AB158" s="1">
        <v>1</v>
      </c>
      <c r="AC158" s="1">
        <v>60</v>
      </c>
      <c r="AD158" s="1">
        <v>2</v>
      </c>
      <c r="AE158" s="1">
        <v>132</v>
      </c>
      <c r="AF158" s="1">
        <v>12</v>
      </c>
      <c r="AG158" s="1">
        <v>970</v>
      </c>
      <c r="AH158" s="1">
        <v>0</v>
      </c>
      <c r="AI158" s="1">
        <v>0</v>
      </c>
      <c r="AJ158" s="1">
        <v>0</v>
      </c>
      <c r="AK158" s="1">
        <v>0</v>
      </c>
      <c r="AL158" s="12">
        <v>0</v>
      </c>
      <c r="AM158" s="12">
        <v>0</v>
      </c>
      <c r="AN158" s="1">
        <v>0</v>
      </c>
      <c r="AO158" s="1">
        <v>0</v>
      </c>
      <c r="AP158" s="1">
        <v>1</v>
      </c>
      <c r="AQ158" s="1">
        <v>132</v>
      </c>
      <c r="AR158" s="1">
        <v>6</v>
      </c>
      <c r="AS158" s="1">
        <v>970</v>
      </c>
      <c r="AT158" s="1">
        <v>0</v>
      </c>
      <c r="AU158" s="1">
        <v>0</v>
      </c>
      <c r="AV158" s="1">
        <v>0</v>
      </c>
      <c r="AW158" s="1">
        <v>0</v>
      </c>
      <c r="AX158" s="12">
        <v>0</v>
      </c>
      <c r="AY158" s="12">
        <v>0</v>
      </c>
      <c r="AZ158" s="1">
        <v>2</v>
      </c>
      <c r="BA158" s="1">
        <v>132</v>
      </c>
      <c r="BB158" s="1">
        <v>12</v>
      </c>
      <c r="BC158" s="1">
        <v>970</v>
      </c>
      <c r="BD158" s="1">
        <v>0</v>
      </c>
      <c r="BE158" s="1">
        <v>0</v>
      </c>
      <c r="BF158" s="1">
        <v>0</v>
      </c>
      <c r="BG158" s="1">
        <v>0</v>
      </c>
      <c r="BH158" s="12">
        <v>0</v>
      </c>
      <c r="BI158" s="12">
        <v>0</v>
      </c>
      <c r="BJ158" s="1">
        <v>1</v>
      </c>
      <c r="BK158" s="1">
        <v>132</v>
      </c>
      <c r="BL158" s="1">
        <v>6</v>
      </c>
      <c r="BM158" s="1">
        <v>970</v>
      </c>
      <c r="BN158" s="1">
        <v>0</v>
      </c>
      <c r="BO158" s="1">
        <v>0</v>
      </c>
      <c r="BP158" s="1">
        <v>0</v>
      </c>
      <c r="BQ158" s="1">
        <v>0</v>
      </c>
      <c r="BR158" s="12">
        <v>0</v>
      </c>
      <c r="BS158" s="12">
        <v>0</v>
      </c>
      <c r="BT158" s="1">
        <v>0</v>
      </c>
      <c r="BU158" s="1">
        <v>450</v>
      </c>
      <c r="BV158" s="1">
        <v>751</v>
      </c>
      <c r="BW158" s="1">
        <v>955</v>
      </c>
      <c r="BX158" s="1" t="str">
        <v>-</v>
      </c>
      <c r="BY158" s="1">
        <v>751</v>
      </c>
      <c r="BZ158" s="194">
        <v>0</v>
      </c>
      <c r="CA158" s="194">
        <v>0</v>
      </c>
      <c r="CB158" s="1">
        <v>12.5</v>
      </c>
      <c r="CC158" s="1">
        <v>12.5</v>
      </c>
      <c r="CD158" s="12">
        <v>0</v>
      </c>
      <c r="CE158" s="12">
        <v>0</v>
      </c>
      <c r="CF158" s="161">
        <v>0.70289855072463769</v>
      </c>
      <c r="CG158" s="193">
        <v>0.77319587628865982</v>
      </c>
      <c r="CH158" s="193">
        <v>0.8949880668257757</v>
      </c>
      <c r="CI158" s="192">
        <v>0</v>
      </c>
      <c r="CJ158" s="161">
        <v>0.70289855072463769</v>
      </c>
      <c r="CK158" s="193">
        <v>0.77319587628865982</v>
      </c>
      <c r="CL158" s="193">
        <v>0.8949880668257757</v>
      </c>
    </row>
    <row r="159" spans="1:90">
      <c r="A159" s="262" t="str">
        <v>Linea Research</v>
      </c>
      <c r="B159" s="11" t="str">
        <v>44M20</v>
      </c>
      <c r="C159" s="12">
        <v>0</v>
      </c>
      <c r="D159" s="200">
        <v>0</v>
      </c>
      <c r="E159" s="1">
        <v>2</v>
      </c>
      <c r="F159" s="1">
        <v>4</v>
      </c>
      <c r="G159" s="1">
        <v>4</v>
      </c>
      <c r="H159" s="1">
        <v>4</v>
      </c>
      <c r="I159" s="12">
        <v>0</v>
      </c>
      <c r="J159" s="200">
        <v>0</v>
      </c>
      <c r="K159" s="1">
        <v>1500</v>
      </c>
      <c r="L159" s="1">
        <v>3000</v>
      </c>
      <c r="M159" s="1">
        <v>5000</v>
      </c>
      <c r="N159" s="1">
        <v>3500</v>
      </c>
      <c r="O159" s="1">
        <v>5000</v>
      </c>
      <c r="P159" s="12">
        <v>0</v>
      </c>
      <c r="Q159" s="1" t="str">
        <v>-</v>
      </c>
      <c r="R159" s="1">
        <v>10000</v>
      </c>
      <c r="S159" s="12">
        <v>0</v>
      </c>
      <c r="T159" s="200">
        <v>0</v>
      </c>
      <c r="U159" s="1" t="str">
        <v>-</v>
      </c>
      <c r="V159" s="1" t="str">
        <v>-</v>
      </c>
      <c r="W159" s="12">
        <v>0</v>
      </c>
      <c r="X159" s="200">
        <v>0</v>
      </c>
      <c r="Y159" s="1" t="str">
        <v>-</v>
      </c>
      <c r="Z159" s="12">
        <v>0</v>
      </c>
      <c r="AA159" s="200">
        <v>0</v>
      </c>
      <c r="AB159" s="1">
        <v>1</v>
      </c>
      <c r="AC159" s="1">
        <v>60</v>
      </c>
      <c r="AD159" s="1">
        <v>3</v>
      </c>
      <c r="AE159" s="1">
        <v>195</v>
      </c>
      <c r="AF159" s="1">
        <v>20.6</v>
      </c>
      <c r="AG159" s="1">
        <v>1780</v>
      </c>
      <c r="AH159" s="1">
        <v>0</v>
      </c>
      <c r="AI159" s="1">
        <v>0</v>
      </c>
      <c r="AJ159" s="1">
        <v>0</v>
      </c>
      <c r="AK159" s="1">
        <v>0</v>
      </c>
      <c r="AL159" s="12">
        <v>0</v>
      </c>
      <c r="AM159" s="12">
        <v>0</v>
      </c>
      <c r="AN159" s="1">
        <v>0</v>
      </c>
      <c r="AO159" s="1">
        <v>0</v>
      </c>
      <c r="AP159" s="1">
        <v>1.5</v>
      </c>
      <c r="AQ159" s="1">
        <v>195</v>
      </c>
      <c r="AR159" s="1">
        <v>10.3</v>
      </c>
      <c r="AS159" s="1">
        <v>1780</v>
      </c>
      <c r="AT159" s="1">
        <v>0</v>
      </c>
      <c r="AU159" s="1">
        <v>0</v>
      </c>
      <c r="AV159" s="1">
        <v>0</v>
      </c>
      <c r="AW159" s="1">
        <v>0</v>
      </c>
      <c r="AX159" s="12">
        <v>0</v>
      </c>
      <c r="AY159" s="12">
        <v>0</v>
      </c>
      <c r="AZ159" s="1">
        <v>3</v>
      </c>
      <c r="BA159" s="1">
        <v>195</v>
      </c>
      <c r="BB159" s="1">
        <v>20.6</v>
      </c>
      <c r="BC159" s="1">
        <v>170</v>
      </c>
      <c r="BD159" s="1">
        <v>0</v>
      </c>
      <c r="BE159" s="1">
        <v>0</v>
      </c>
      <c r="BF159" s="1">
        <v>0</v>
      </c>
      <c r="BG159" s="1">
        <v>0</v>
      </c>
      <c r="BH159" s="12">
        <v>0</v>
      </c>
      <c r="BI159" s="12">
        <v>0</v>
      </c>
      <c r="BJ159" s="1">
        <v>1.5</v>
      </c>
      <c r="BK159" s="1">
        <v>195</v>
      </c>
      <c r="BL159" s="1">
        <v>10.3</v>
      </c>
      <c r="BM159" s="1">
        <v>1780</v>
      </c>
      <c r="BN159" s="1">
        <v>0</v>
      </c>
      <c r="BO159" s="1">
        <v>0</v>
      </c>
      <c r="BP159" s="1">
        <v>0</v>
      </c>
      <c r="BQ159" s="1">
        <v>0</v>
      </c>
      <c r="BR159" s="12">
        <v>0</v>
      </c>
      <c r="BS159" s="12">
        <v>0</v>
      </c>
      <c r="BT159" s="1">
        <v>0</v>
      </c>
      <c r="BU159" s="1">
        <v>665</v>
      </c>
      <c r="BV159" s="1">
        <v>955</v>
      </c>
      <c r="BW159" s="1">
        <v>1621</v>
      </c>
      <c r="BX159" s="1" t="str">
        <v>-</v>
      </c>
      <c r="BY159" s="1">
        <v>995</v>
      </c>
      <c r="BZ159" s="194">
        <v>0</v>
      </c>
      <c r="CA159" s="194">
        <v>0</v>
      </c>
      <c r="CB159" s="1">
        <v>12.5</v>
      </c>
      <c r="CC159" s="1">
        <v>12.5</v>
      </c>
      <c r="CD159" s="12">
        <v>0</v>
      </c>
      <c r="CE159" s="12">
        <v>0</v>
      </c>
      <c r="CF159" s="161">
        <v>0.75137188687209788</v>
      </c>
      <c r="CG159" s="193">
        <v>0.84269662921348309</v>
      </c>
      <c r="CH159" s="193">
        <v>0.94637223974763407</v>
      </c>
      <c r="CI159" s="192">
        <v>0</v>
      </c>
      <c r="CJ159" s="161">
        <v>0.75137188687209788</v>
      </c>
      <c r="CK159" s="193">
        <v>0.84269662921348309</v>
      </c>
      <c r="CL159" s="193">
        <v>0.94637223974763407</v>
      </c>
    </row>
    <row r="160" spans="1:90">
      <c r="A160" s="262" t="str">
        <v>Linea Research</v>
      </c>
      <c r="B160" s="11" t="str">
        <v>44M10</v>
      </c>
      <c r="C160" s="12">
        <v>0</v>
      </c>
      <c r="D160" s="200">
        <v>0</v>
      </c>
      <c r="E160" s="1">
        <v>2</v>
      </c>
      <c r="F160" s="1">
        <v>4</v>
      </c>
      <c r="G160" s="1">
        <v>4</v>
      </c>
      <c r="H160" s="1">
        <v>4</v>
      </c>
      <c r="I160" s="12">
        <v>0</v>
      </c>
      <c r="J160" s="200">
        <v>0</v>
      </c>
      <c r="K160" s="1">
        <v>1500</v>
      </c>
      <c r="L160" s="1">
        <v>2500</v>
      </c>
      <c r="M160" s="1">
        <v>2500</v>
      </c>
      <c r="N160" s="1">
        <v>2500</v>
      </c>
      <c r="O160" s="1">
        <v>2500</v>
      </c>
      <c r="P160" s="12">
        <v>0</v>
      </c>
      <c r="Q160" s="1" t="str">
        <v>-</v>
      </c>
      <c r="R160" s="1">
        <v>5000</v>
      </c>
      <c r="S160" s="12">
        <v>0</v>
      </c>
      <c r="T160" s="200">
        <v>0</v>
      </c>
      <c r="U160" s="1" t="str">
        <v>-</v>
      </c>
      <c r="V160" s="1" t="str">
        <v>-</v>
      </c>
      <c r="W160" s="12">
        <v>0</v>
      </c>
      <c r="X160" s="200">
        <v>0</v>
      </c>
      <c r="Y160" s="1" t="str">
        <v>-</v>
      </c>
      <c r="Z160" s="12">
        <v>0</v>
      </c>
      <c r="AA160" s="200">
        <v>0</v>
      </c>
      <c r="AB160" s="1">
        <v>1</v>
      </c>
      <c r="AC160" s="1">
        <v>60</v>
      </c>
      <c r="AD160" s="1">
        <v>3</v>
      </c>
      <c r="AE160" s="1">
        <v>195</v>
      </c>
      <c r="AF160" s="1">
        <v>20</v>
      </c>
      <c r="AG160" s="1">
        <v>1550</v>
      </c>
      <c r="AH160" s="1">
        <v>0</v>
      </c>
      <c r="AI160" s="1">
        <v>0</v>
      </c>
      <c r="AJ160" s="1">
        <v>0</v>
      </c>
      <c r="AK160" s="1">
        <v>0</v>
      </c>
      <c r="AL160" s="12">
        <v>0</v>
      </c>
      <c r="AM160" s="12">
        <v>0</v>
      </c>
      <c r="AN160" s="1">
        <v>0</v>
      </c>
      <c r="AO160" s="1">
        <v>0</v>
      </c>
      <c r="AP160" s="1">
        <v>1.5</v>
      </c>
      <c r="AQ160" s="1">
        <v>195</v>
      </c>
      <c r="AR160" s="1">
        <v>10</v>
      </c>
      <c r="AS160" s="1">
        <v>1550</v>
      </c>
      <c r="AT160" s="1">
        <v>0</v>
      </c>
      <c r="AU160" s="1">
        <v>0</v>
      </c>
      <c r="AV160" s="1">
        <v>0</v>
      </c>
      <c r="AW160" s="1">
        <v>0</v>
      </c>
      <c r="AX160" s="12">
        <v>0</v>
      </c>
      <c r="AY160" s="12">
        <v>0</v>
      </c>
      <c r="AZ160" s="1">
        <v>3</v>
      </c>
      <c r="BA160" s="1">
        <v>195</v>
      </c>
      <c r="BB160" s="1">
        <v>20</v>
      </c>
      <c r="BC160" s="1">
        <v>1550</v>
      </c>
      <c r="BD160" s="1">
        <v>0</v>
      </c>
      <c r="BE160" s="1">
        <v>0</v>
      </c>
      <c r="BF160" s="1">
        <v>0</v>
      </c>
      <c r="BG160" s="1">
        <v>0</v>
      </c>
      <c r="BH160" s="12">
        <v>0</v>
      </c>
      <c r="BI160" s="12">
        <v>0</v>
      </c>
      <c r="BJ160" s="1">
        <v>1.5</v>
      </c>
      <c r="BK160" s="1">
        <v>195</v>
      </c>
      <c r="BL160" s="1">
        <v>10</v>
      </c>
      <c r="BM160" s="1">
        <v>1550</v>
      </c>
      <c r="BN160" s="1">
        <v>0</v>
      </c>
      <c r="BO160" s="1">
        <v>0</v>
      </c>
      <c r="BP160" s="1">
        <v>0</v>
      </c>
      <c r="BQ160" s="1">
        <v>0</v>
      </c>
      <c r="BR160" s="12">
        <v>0</v>
      </c>
      <c r="BS160" s="12">
        <v>0</v>
      </c>
      <c r="BT160" s="1">
        <v>0</v>
      </c>
      <c r="BU160" s="1">
        <v>665</v>
      </c>
      <c r="BV160" s="1">
        <v>1024</v>
      </c>
      <c r="BW160" s="1">
        <v>1133</v>
      </c>
      <c r="BX160" s="1" t="str">
        <v>-</v>
      </c>
      <c r="BY160" s="1">
        <v>1024</v>
      </c>
      <c r="BZ160" s="194">
        <v>0</v>
      </c>
      <c r="CA160" s="194">
        <v>0</v>
      </c>
      <c r="CB160" s="1">
        <v>12.5</v>
      </c>
      <c r="CC160" s="1">
        <v>12.5</v>
      </c>
      <c r="CD160" s="12">
        <v>0</v>
      </c>
      <c r="CE160" s="12">
        <v>0</v>
      </c>
      <c r="CF160" s="161">
        <v>0.67391304347826086</v>
      </c>
      <c r="CG160" s="193">
        <v>0.80645161290322576</v>
      </c>
      <c r="CH160" s="193">
        <v>0.92250922509225097</v>
      </c>
      <c r="CI160" s="192">
        <v>0</v>
      </c>
      <c r="CJ160" s="161">
        <v>0.67391304347826086</v>
      </c>
      <c r="CK160" s="193">
        <v>0.80645161290322576</v>
      </c>
      <c r="CL160" s="193">
        <v>0.92250922509225097</v>
      </c>
    </row>
    <row r="161" spans="1:90">
      <c r="A161" s="262" t="str">
        <v>Linea Research</v>
      </c>
      <c r="B161" s="11" t="str">
        <v>44M06</v>
      </c>
      <c r="C161" s="12">
        <v>0</v>
      </c>
      <c r="D161" s="200">
        <v>0</v>
      </c>
      <c r="E161" s="1">
        <v>2</v>
      </c>
      <c r="F161" s="1">
        <v>4</v>
      </c>
      <c r="G161" s="1">
        <v>4</v>
      </c>
      <c r="H161" s="1">
        <v>4</v>
      </c>
      <c r="I161" s="12">
        <v>0</v>
      </c>
      <c r="J161" s="200">
        <v>0</v>
      </c>
      <c r="K161" s="1">
        <v>1500</v>
      </c>
      <c r="L161" s="1">
        <v>1500</v>
      </c>
      <c r="M161" s="1">
        <v>1500</v>
      </c>
      <c r="N161" s="1">
        <v>1500</v>
      </c>
      <c r="O161" s="1">
        <v>1500</v>
      </c>
      <c r="P161" s="12">
        <v>0</v>
      </c>
      <c r="Q161" s="1" t="str">
        <v>-</v>
      </c>
      <c r="R161" s="1">
        <v>3000</v>
      </c>
      <c r="S161" s="12">
        <v>0</v>
      </c>
      <c r="T161" s="200">
        <v>0</v>
      </c>
      <c r="U161" s="1" t="str">
        <v>-</v>
      </c>
      <c r="V161" s="1" t="str">
        <v>-</v>
      </c>
      <c r="W161" s="12">
        <v>0</v>
      </c>
      <c r="X161" s="200">
        <v>0</v>
      </c>
      <c r="Y161" s="1" t="str">
        <v>-</v>
      </c>
      <c r="Z161" s="12">
        <v>0</v>
      </c>
      <c r="AA161" s="200">
        <v>0</v>
      </c>
      <c r="AB161" s="1">
        <v>1</v>
      </c>
      <c r="AC161" s="1">
        <v>60</v>
      </c>
      <c r="AD161" s="1">
        <v>2</v>
      </c>
      <c r="AE161" s="1">
        <v>132</v>
      </c>
      <c r="AF161" s="1">
        <v>12</v>
      </c>
      <c r="AG161" s="1">
        <v>970</v>
      </c>
      <c r="AH161" s="1">
        <v>0</v>
      </c>
      <c r="AI161" s="1">
        <v>0</v>
      </c>
      <c r="AJ161" s="1">
        <v>0</v>
      </c>
      <c r="AK161" s="1">
        <v>0</v>
      </c>
      <c r="AL161" s="12">
        <v>0</v>
      </c>
      <c r="AM161" s="12">
        <v>0</v>
      </c>
      <c r="AN161" s="1">
        <v>0</v>
      </c>
      <c r="AO161" s="1">
        <v>0</v>
      </c>
      <c r="AP161" s="1">
        <v>1</v>
      </c>
      <c r="AQ161" s="1">
        <v>132</v>
      </c>
      <c r="AR161" s="1">
        <v>6</v>
      </c>
      <c r="AS161" s="1">
        <v>970</v>
      </c>
      <c r="AT161" s="1">
        <v>0</v>
      </c>
      <c r="AU161" s="1">
        <v>0</v>
      </c>
      <c r="AV161" s="1">
        <v>0</v>
      </c>
      <c r="AW161" s="1">
        <v>0</v>
      </c>
      <c r="AX161" s="12">
        <v>0</v>
      </c>
      <c r="AY161" s="12">
        <v>0</v>
      </c>
      <c r="AZ161" s="1">
        <v>2</v>
      </c>
      <c r="BA161" s="1">
        <v>132</v>
      </c>
      <c r="BB161" s="1">
        <v>12</v>
      </c>
      <c r="BC161" s="1">
        <v>970</v>
      </c>
      <c r="BD161" s="1">
        <v>0</v>
      </c>
      <c r="BE161" s="1">
        <v>0</v>
      </c>
      <c r="BF161" s="1">
        <v>0</v>
      </c>
      <c r="BG161" s="1">
        <v>0</v>
      </c>
      <c r="BH161" s="12">
        <v>0</v>
      </c>
      <c r="BI161" s="12">
        <v>0</v>
      </c>
      <c r="BJ161" s="1">
        <v>1</v>
      </c>
      <c r="BK161" s="1">
        <v>132</v>
      </c>
      <c r="BL161" s="1">
        <v>6</v>
      </c>
      <c r="BM161" s="1">
        <v>970</v>
      </c>
      <c r="BN161" s="1">
        <v>0</v>
      </c>
      <c r="BO161" s="1">
        <v>0</v>
      </c>
      <c r="BP161" s="1">
        <v>0</v>
      </c>
      <c r="BQ161" s="1">
        <v>0</v>
      </c>
      <c r="BR161" s="12">
        <v>0</v>
      </c>
      <c r="BS161" s="12">
        <v>0</v>
      </c>
      <c r="BT161" s="1">
        <v>0</v>
      </c>
      <c r="BU161" s="1">
        <v>450</v>
      </c>
      <c r="BV161" s="1">
        <v>751</v>
      </c>
      <c r="BW161" s="1">
        <v>955</v>
      </c>
      <c r="BX161" s="1" t="str">
        <v>-</v>
      </c>
      <c r="BY161" s="1">
        <v>751</v>
      </c>
      <c r="BZ161" s="194">
        <v>0</v>
      </c>
      <c r="CA161" s="194">
        <v>0</v>
      </c>
      <c r="CB161" s="1">
        <v>12.5</v>
      </c>
      <c r="CC161" s="1">
        <v>12.5</v>
      </c>
      <c r="CD161" s="12">
        <v>0</v>
      </c>
      <c r="CE161" s="12">
        <v>0</v>
      </c>
      <c r="CF161" s="161">
        <v>0.70289855072463769</v>
      </c>
      <c r="CG161" s="193">
        <v>0.77319587628865982</v>
      </c>
      <c r="CH161" s="193">
        <v>0.8949880668257757</v>
      </c>
      <c r="CI161" s="192">
        <v>0</v>
      </c>
      <c r="CJ161" s="161">
        <v>0.70289855072463769</v>
      </c>
      <c r="CK161" s="193">
        <v>0.77319587628865982</v>
      </c>
      <c r="CL161" s="193">
        <v>0.8949880668257757</v>
      </c>
    </row>
    <row r="162" spans="1:90">
      <c r="A162" s="262" t="str">
        <v>Dynacord</v>
      </c>
      <c r="B162" s="11" t="str">
        <v>IPX5:4</v>
      </c>
      <c r="C162" s="12">
        <v>0</v>
      </c>
      <c r="D162" s="200">
        <v>0</v>
      </c>
      <c r="E162" s="1">
        <v>2</v>
      </c>
      <c r="F162" s="1">
        <v>4</v>
      </c>
      <c r="G162" s="1">
        <v>4</v>
      </c>
      <c r="H162" s="1">
        <v>4</v>
      </c>
      <c r="I162" s="12">
        <v>0</v>
      </c>
      <c r="J162" s="200">
        <v>0</v>
      </c>
      <c r="K162" s="1">
        <v>1250</v>
      </c>
      <c r="L162" s="1">
        <v>1250</v>
      </c>
      <c r="M162" s="1">
        <v>1300</v>
      </c>
      <c r="N162" s="1">
        <v>1250</v>
      </c>
      <c r="O162" s="1">
        <v>1250</v>
      </c>
      <c r="P162" s="12">
        <v>0</v>
      </c>
      <c r="Q162" s="1">
        <v>2500</v>
      </c>
      <c r="R162" s="1">
        <v>2600</v>
      </c>
      <c r="S162" s="12">
        <v>0</v>
      </c>
      <c r="T162" s="200">
        <v>0</v>
      </c>
      <c r="U162" s="1">
        <v>150</v>
      </c>
      <c r="V162" s="1">
        <v>41</v>
      </c>
      <c r="W162" s="12">
        <v>0</v>
      </c>
      <c r="X162" s="200">
        <v>0</v>
      </c>
      <c r="Y162" s="1">
        <v>112</v>
      </c>
      <c r="Z162" s="12">
        <v>0</v>
      </c>
      <c r="AA162" s="200">
        <v>0</v>
      </c>
      <c r="AB162" s="1" t="str">
        <v>-</v>
      </c>
      <c r="AC162" s="1" t="str">
        <v>-</v>
      </c>
      <c r="AD162" s="1">
        <v>1.5</v>
      </c>
      <c r="AE162" s="1">
        <v>75</v>
      </c>
      <c r="AF162" s="1">
        <v>11.6</v>
      </c>
      <c r="AG162" s="1">
        <v>881</v>
      </c>
      <c r="AH162" s="1" t="str">
        <v>-</v>
      </c>
      <c r="AI162" s="1" t="str">
        <v>-</v>
      </c>
      <c r="AJ162" s="1" t="str">
        <v>-</v>
      </c>
      <c r="AK162" s="1" t="str">
        <v>-</v>
      </c>
      <c r="AL162" s="12">
        <v>0</v>
      </c>
      <c r="AM162" s="12">
        <v>0</v>
      </c>
      <c r="AN162" s="1" t="str">
        <v>-</v>
      </c>
      <c r="AO162" s="1" t="str">
        <v>-</v>
      </c>
      <c r="AP162" s="1">
        <v>0.75</v>
      </c>
      <c r="AQ162" s="1">
        <v>75</v>
      </c>
      <c r="AR162" s="1">
        <v>5.8</v>
      </c>
      <c r="AS162" s="1">
        <v>881</v>
      </c>
      <c r="AT162" s="1" t="str">
        <v>-</v>
      </c>
      <c r="AU162" s="1" t="str">
        <v>-</v>
      </c>
      <c r="AV162" s="1" t="str">
        <v>-</v>
      </c>
      <c r="AW162" s="1" t="str">
        <v>-</v>
      </c>
      <c r="AX162" s="12">
        <v>0</v>
      </c>
      <c r="AY162" s="12">
        <v>0</v>
      </c>
      <c r="AZ162" s="1">
        <v>1.5</v>
      </c>
      <c r="BA162" s="1">
        <v>75</v>
      </c>
      <c r="BB162" s="1">
        <v>11.6</v>
      </c>
      <c r="BC162" s="1">
        <v>881</v>
      </c>
      <c r="BD162" s="1" t="str">
        <v>-</v>
      </c>
      <c r="BE162" s="1" t="str">
        <v>-</v>
      </c>
      <c r="BF162" s="1" t="str">
        <v>-</v>
      </c>
      <c r="BG162" s="1" t="str">
        <v>-</v>
      </c>
      <c r="BH162" s="12">
        <v>0</v>
      </c>
      <c r="BI162" s="12">
        <v>0</v>
      </c>
      <c r="BJ162" s="1">
        <v>0.75</v>
      </c>
      <c r="BK162" s="1">
        <v>75</v>
      </c>
      <c r="BL162" s="1">
        <v>5.8</v>
      </c>
      <c r="BM162" s="1">
        <v>881</v>
      </c>
      <c r="BN162" s="1" t="str">
        <v>-</v>
      </c>
      <c r="BO162" s="1" t="str">
        <v>-</v>
      </c>
      <c r="BP162" s="1" t="str">
        <v>-</v>
      </c>
      <c r="BQ162" s="1" t="str">
        <v>-</v>
      </c>
      <c r="BR162" s="12">
        <v>0</v>
      </c>
      <c r="BS162" s="12">
        <v>0</v>
      </c>
      <c r="BT162" s="1" t="str">
        <v>-</v>
      </c>
      <c r="BU162" s="1">
        <v>256</v>
      </c>
      <c r="BV162" s="1">
        <v>877</v>
      </c>
      <c r="BW162" s="1" t="str">
        <v>-</v>
      </c>
      <c r="BX162" s="1" t="str">
        <v>-</v>
      </c>
      <c r="BY162" s="1">
        <v>3070.93</v>
      </c>
      <c r="BZ162" s="194">
        <v>0</v>
      </c>
      <c r="CA162" s="194">
        <v>0</v>
      </c>
      <c r="CB162" s="1">
        <v>14.3</v>
      </c>
      <c r="CC162" s="1">
        <v>14.3</v>
      </c>
      <c r="CD162" s="12">
        <v>0</v>
      </c>
      <c r="CE162" s="12">
        <v>0</v>
      </c>
      <c r="CF162" s="161">
        <v>0.66041979010494756</v>
      </c>
      <c r="CG162" s="193">
        <v>0.70942111237230421</v>
      </c>
      <c r="CH162" s="193">
        <v>0.77543424317617871</v>
      </c>
      <c r="CI162" s="192">
        <v>0</v>
      </c>
      <c r="CJ162" s="161">
        <v>0.66041979010494756</v>
      </c>
      <c r="CK162" s="193">
        <v>0.70942111237230421</v>
      </c>
      <c r="CL162" s="193">
        <v>0.77543424317617871</v>
      </c>
    </row>
    <row r="163" spans="1:90">
      <c r="A163" s="262" t="str">
        <v>Dynacord</v>
      </c>
      <c r="B163" s="11" t="str">
        <v>IPX10:4</v>
      </c>
      <c r="C163" s="12">
        <v>0</v>
      </c>
      <c r="D163" s="200">
        <v>0</v>
      </c>
      <c r="E163" s="1">
        <v>2</v>
      </c>
      <c r="F163" s="1">
        <v>4</v>
      </c>
      <c r="G163" s="1">
        <v>4</v>
      </c>
      <c r="H163" s="1">
        <v>4</v>
      </c>
      <c r="I163" s="12">
        <v>0</v>
      </c>
      <c r="J163" s="200">
        <v>0</v>
      </c>
      <c r="K163" s="1">
        <v>1250</v>
      </c>
      <c r="L163" s="1">
        <v>2500</v>
      </c>
      <c r="M163" s="1">
        <v>2600</v>
      </c>
      <c r="N163" s="1">
        <v>2500</v>
      </c>
      <c r="O163" s="1">
        <v>2500</v>
      </c>
      <c r="P163" s="12">
        <v>0</v>
      </c>
      <c r="Q163" s="1">
        <v>5000</v>
      </c>
      <c r="R163" s="1">
        <v>5200</v>
      </c>
      <c r="S163" s="12">
        <v>0</v>
      </c>
      <c r="T163" s="200">
        <v>0</v>
      </c>
      <c r="U163" s="1">
        <v>150</v>
      </c>
      <c r="V163" s="1">
        <v>53</v>
      </c>
      <c r="W163" s="12">
        <v>0</v>
      </c>
      <c r="X163" s="200">
        <v>0</v>
      </c>
      <c r="Y163" s="1">
        <v>112</v>
      </c>
      <c r="Z163" s="12">
        <v>0</v>
      </c>
      <c r="AA163" s="200">
        <v>0</v>
      </c>
      <c r="AB163" s="1" t="str">
        <v>-</v>
      </c>
      <c r="AC163" s="1" t="str">
        <v>-</v>
      </c>
      <c r="AD163" s="1">
        <v>1.5</v>
      </c>
      <c r="AE163" s="1">
        <v>80</v>
      </c>
      <c r="AF163" s="1">
        <v>17</v>
      </c>
      <c r="AG163" s="1">
        <v>1700</v>
      </c>
      <c r="AH163" s="1" t="str">
        <v>-</v>
      </c>
      <c r="AI163" s="1" t="str">
        <v>-</v>
      </c>
      <c r="AJ163" s="1" t="str">
        <v>-</v>
      </c>
      <c r="AK163" s="1" t="str">
        <v>-</v>
      </c>
      <c r="AL163" s="12">
        <v>0</v>
      </c>
      <c r="AM163" s="12">
        <v>0</v>
      </c>
      <c r="AN163" s="1" t="str">
        <v>-</v>
      </c>
      <c r="AO163" s="1" t="str">
        <v>-</v>
      </c>
      <c r="AP163" s="1">
        <v>0.75</v>
      </c>
      <c r="AQ163" s="1">
        <v>80</v>
      </c>
      <c r="AR163" s="1">
        <v>8.5</v>
      </c>
      <c r="AS163" s="1">
        <v>1700</v>
      </c>
      <c r="AT163" s="1" t="str">
        <v>-</v>
      </c>
      <c r="AU163" s="1" t="str">
        <v>-</v>
      </c>
      <c r="AV163" s="1" t="str">
        <v>-</v>
      </c>
      <c r="AW163" s="1" t="str">
        <v>-</v>
      </c>
      <c r="AX163" s="12">
        <v>0</v>
      </c>
      <c r="AY163" s="12">
        <v>0</v>
      </c>
      <c r="AZ163" s="1">
        <v>1.5</v>
      </c>
      <c r="BA163" s="1">
        <v>80</v>
      </c>
      <c r="BB163" s="1">
        <v>17</v>
      </c>
      <c r="BC163" s="1">
        <v>1700</v>
      </c>
      <c r="BD163" s="1" t="str">
        <v>-</v>
      </c>
      <c r="BE163" s="1" t="str">
        <v>-</v>
      </c>
      <c r="BF163" s="1" t="str">
        <v>-</v>
      </c>
      <c r="BG163" s="1" t="str">
        <v>-</v>
      </c>
      <c r="BH163" s="12">
        <v>0</v>
      </c>
      <c r="BI163" s="12">
        <v>0</v>
      </c>
      <c r="BJ163" s="1">
        <v>0.75</v>
      </c>
      <c r="BK163" s="1">
        <v>80</v>
      </c>
      <c r="BL163" s="1">
        <v>8.5</v>
      </c>
      <c r="BM163" s="1">
        <v>1700</v>
      </c>
      <c r="BN163" s="1" t="str">
        <v>-</v>
      </c>
      <c r="BO163" s="1" t="str">
        <v>-</v>
      </c>
      <c r="BP163" s="1" t="str">
        <v>-</v>
      </c>
      <c r="BQ163" s="1" t="str">
        <v>-</v>
      </c>
      <c r="BR163" s="12">
        <v>0</v>
      </c>
      <c r="BS163" s="12">
        <v>0</v>
      </c>
      <c r="BT163" s="1" t="str">
        <v>-</v>
      </c>
      <c r="BU163" s="1">
        <v>273</v>
      </c>
      <c r="BV163" s="1">
        <v>1529</v>
      </c>
      <c r="BW163" s="1" t="str">
        <v>-</v>
      </c>
      <c r="BX163" s="1" t="str">
        <v>-</v>
      </c>
      <c r="BY163" s="1">
        <v>6022.43</v>
      </c>
      <c r="BZ163" s="194">
        <v>0</v>
      </c>
      <c r="CA163" s="194">
        <v>0</v>
      </c>
      <c r="CB163" s="1">
        <v>15</v>
      </c>
      <c r="CC163" s="1">
        <v>15</v>
      </c>
      <c r="CD163" s="12">
        <v>0</v>
      </c>
      <c r="CE163" s="12">
        <v>0</v>
      </c>
      <c r="CF163" s="161">
        <v>0.86956521739130432</v>
      </c>
      <c r="CG163" s="193">
        <v>0.73529411764705888</v>
      </c>
      <c r="CH163" s="193">
        <v>0.77160493827160492</v>
      </c>
      <c r="CI163" s="192">
        <v>0</v>
      </c>
      <c r="CJ163" s="161">
        <v>0.86956521739130432</v>
      </c>
      <c r="CK163" s="193">
        <v>0.73529411764705888</v>
      </c>
      <c r="CL163" s="193">
        <v>0.77160493827160492</v>
      </c>
    </row>
    <row r="164" spans="1:90">
      <c r="A164" s="262" t="str">
        <v>Dynacord</v>
      </c>
      <c r="B164" s="11" t="str">
        <v>IPX10:8</v>
      </c>
      <c r="C164" s="12">
        <v>0</v>
      </c>
      <c r="D164" s="200">
        <v>0</v>
      </c>
      <c r="E164" s="1">
        <v>2</v>
      </c>
      <c r="F164" s="1">
        <v>8</v>
      </c>
      <c r="G164" s="1">
        <v>8</v>
      </c>
      <c r="H164" s="1">
        <v>8</v>
      </c>
      <c r="I164" s="12">
        <v>0</v>
      </c>
      <c r="J164" s="200">
        <v>0</v>
      </c>
      <c r="K164" s="1">
        <v>1250</v>
      </c>
      <c r="L164" s="1">
        <v>1250</v>
      </c>
      <c r="M164" s="1">
        <v>1300</v>
      </c>
      <c r="N164" s="1">
        <v>1250</v>
      </c>
      <c r="O164" s="1">
        <v>1250</v>
      </c>
      <c r="P164" s="12">
        <v>0</v>
      </c>
      <c r="Q164" s="1">
        <v>2500</v>
      </c>
      <c r="R164" s="1">
        <v>2600</v>
      </c>
      <c r="S164" s="12">
        <v>0</v>
      </c>
      <c r="T164" s="200">
        <v>0</v>
      </c>
      <c r="U164" s="1">
        <v>150</v>
      </c>
      <c r="V164" s="1">
        <v>41</v>
      </c>
      <c r="W164" s="12">
        <v>0</v>
      </c>
      <c r="X164" s="200">
        <v>0</v>
      </c>
      <c r="Y164" s="1">
        <v>112</v>
      </c>
      <c r="Z164" s="12">
        <v>0</v>
      </c>
      <c r="AA164" s="200">
        <v>0</v>
      </c>
      <c r="AB164" s="1" t="str">
        <v>-</v>
      </c>
      <c r="AC164" s="1" t="str">
        <v>-</v>
      </c>
      <c r="AD164" s="1">
        <v>1.7</v>
      </c>
      <c r="AE164" s="1">
        <v>105</v>
      </c>
      <c r="AF164" s="1">
        <v>19</v>
      </c>
      <c r="AG164" s="1">
        <v>1776</v>
      </c>
      <c r="AH164" s="1" t="str">
        <v>-</v>
      </c>
      <c r="AI164" s="1" t="str">
        <v>-</v>
      </c>
      <c r="AJ164" s="1" t="str">
        <v>-</v>
      </c>
      <c r="AK164" s="1" t="str">
        <v>-</v>
      </c>
      <c r="AL164" s="12">
        <v>0</v>
      </c>
      <c r="AM164" s="12">
        <v>0</v>
      </c>
      <c r="AN164" s="1" t="str">
        <v>-</v>
      </c>
      <c r="AO164" s="1" t="str">
        <v>-</v>
      </c>
      <c r="AP164" s="1">
        <v>0.85</v>
      </c>
      <c r="AQ164" s="1">
        <v>105</v>
      </c>
      <c r="AR164" s="1">
        <v>9.5</v>
      </c>
      <c r="AS164" s="1">
        <v>1776</v>
      </c>
      <c r="AT164" s="1" t="str">
        <v>-</v>
      </c>
      <c r="AU164" s="1" t="str">
        <v>-</v>
      </c>
      <c r="AV164" s="1" t="str">
        <v>-</v>
      </c>
      <c r="AW164" s="1" t="str">
        <v>-</v>
      </c>
      <c r="AX164" s="12">
        <v>0</v>
      </c>
      <c r="AY164" s="12">
        <v>0</v>
      </c>
      <c r="AZ164" s="1">
        <v>1.7</v>
      </c>
      <c r="BA164" s="1">
        <v>105</v>
      </c>
      <c r="BB164" s="1">
        <v>19</v>
      </c>
      <c r="BC164" s="1">
        <v>1776</v>
      </c>
      <c r="BD164" s="1" t="str">
        <v>-</v>
      </c>
      <c r="BE164" s="1" t="str">
        <v>-</v>
      </c>
      <c r="BF164" s="1" t="str">
        <v>-</v>
      </c>
      <c r="BG164" s="1" t="str">
        <v>-</v>
      </c>
      <c r="BH164" s="12">
        <v>0</v>
      </c>
      <c r="BI164" s="12">
        <v>0</v>
      </c>
      <c r="BJ164" s="1" t="str">
        <v>0.85</v>
      </c>
      <c r="BK164" s="1">
        <v>105</v>
      </c>
      <c r="BL164" s="1">
        <v>9.5</v>
      </c>
      <c r="BM164" s="1">
        <v>1776</v>
      </c>
      <c r="BN164" s="1" t="str">
        <v>-</v>
      </c>
      <c r="BO164" s="1" t="str">
        <v>-</v>
      </c>
      <c r="BP164" s="1" t="str">
        <v>-</v>
      </c>
      <c r="BQ164" s="1" t="str">
        <v>-</v>
      </c>
      <c r="BR164" s="12">
        <v>0</v>
      </c>
      <c r="BS164" s="12">
        <v>0</v>
      </c>
      <c r="BT164" s="1" t="str">
        <v>-</v>
      </c>
      <c r="BU164" s="1">
        <v>358</v>
      </c>
      <c r="BV164" s="1">
        <v>1802</v>
      </c>
      <c r="BW164" s="1" t="str">
        <v>-</v>
      </c>
      <c r="BX164" s="1" t="str">
        <v>-</v>
      </c>
      <c r="BY164" s="1">
        <v>6073.61</v>
      </c>
      <c r="BZ164" s="194">
        <v>0</v>
      </c>
      <c r="CA164" s="194">
        <v>0</v>
      </c>
      <c r="CB164" s="1">
        <v>16.8</v>
      </c>
      <c r="CC164" s="1">
        <v>16.8</v>
      </c>
      <c r="CD164" s="12">
        <v>0</v>
      </c>
      <c r="CE164" s="12">
        <v>0</v>
      </c>
      <c r="CF164" s="161">
        <v>0.81281464530892444</v>
      </c>
      <c r="CG164" s="193">
        <v>0.7038288288288288</v>
      </c>
      <c r="CH164" s="193">
        <v>0.74805505685218432</v>
      </c>
      <c r="CI164" s="192">
        <v>0</v>
      </c>
      <c r="CJ164" s="161">
        <v>0.81281464530892444</v>
      </c>
      <c r="CK164" s="193">
        <v>0.7038288288288288</v>
      </c>
      <c r="CL164" s="193">
        <v>0.74805505685218432</v>
      </c>
    </row>
    <row r="165" spans="1:90">
      <c r="A165" s="262" t="str">
        <v>Dynacord</v>
      </c>
      <c r="B165" s="11" t="str">
        <v>IPX20:4</v>
      </c>
      <c r="C165" s="12">
        <v>0</v>
      </c>
      <c r="D165" s="200">
        <v>0</v>
      </c>
      <c r="E165" s="1">
        <v>2</v>
      </c>
      <c r="F165" s="1">
        <v>4</v>
      </c>
      <c r="G165" s="1">
        <v>4</v>
      </c>
      <c r="H165" s="1">
        <v>4</v>
      </c>
      <c r="I165" s="12">
        <v>0</v>
      </c>
      <c r="J165" s="200">
        <v>0</v>
      </c>
      <c r="K165" s="1">
        <v>2500</v>
      </c>
      <c r="L165" s="1">
        <v>5000</v>
      </c>
      <c r="M165" s="1">
        <v>5200</v>
      </c>
      <c r="N165" s="1">
        <v>3550</v>
      </c>
      <c r="O165" s="1">
        <v>5000</v>
      </c>
      <c r="P165" s="12">
        <v>0</v>
      </c>
      <c r="Q165" s="1" t="str">
        <v>-</v>
      </c>
      <c r="R165" s="1" t="str">
        <v>-</v>
      </c>
      <c r="S165" s="12">
        <v>0</v>
      </c>
      <c r="T165" s="200">
        <v>0</v>
      </c>
      <c r="U165" s="1">
        <v>210</v>
      </c>
      <c r="V165" s="1">
        <v>84</v>
      </c>
      <c r="W165" s="12">
        <v>0</v>
      </c>
      <c r="X165" s="200">
        <v>0</v>
      </c>
      <c r="Y165" s="1">
        <v>112</v>
      </c>
      <c r="Z165" s="12">
        <v>0</v>
      </c>
      <c r="AA165" s="200">
        <v>0</v>
      </c>
      <c r="AB165" s="1" t="str">
        <v>-</v>
      </c>
      <c r="AC165" s="1" t="str">
        <v>-</v>
      </c>
      <c r="AD165" s="1">
        <v>1.9</v>
      </c>
      <c r="AE165" s="1">
        <v>110</v>
      </c>
      <c r="AF165" s="1">
        <v>33.4</v>
      </c>
      <c r="AG165" s="1">
        <v>3450</v>
      </c>
      <c r="AH165" s="1" t="str">
        <v>-</v>
      </c>
      <c r="AI165" s="1" t="str">
        <v>-</v>
      </c>
      <c r="AJ165" s="1" t="str">
        <v>-</v>
      </c>
      <c r="AK165" s="1" t="str">
        <v>-</v>
      </c>
      <c r="AL165" s="12">
        <v>0</v>
      </c>
      <c r="AM165" s="12">
        <v>0</v>
      </c>
      <c r="AN165" s="1" t="str">
        <v>-</v>
      </c>
      <c r="AO165" s="1" t="str">
        <v>-</v>
      </c>
      <c r="AP165" s="1" t="str">
        <v>0.94</v>
      </c>
      <c r="AQ165" s="1">
        <v>110</v>
      </c>
      <c r="AR165" s="1">
        <v>16.7</v>
      </c>
      <c r="AS165" s="1">
        <v>3450</v>
      </c>
      <c r="AT165" s="1" t="str">
        <v>-</v>
      </c>
      <c r="AU165" s="1" t="str">
        <v>-</v>
      </c>
      <c r="AV165" s="1" t="str">
        <v>-</v>
      </c>
      <c r="AW165" s="1" t="str">
        <v>-</v>
      </c>
      <c r="AX165" s="12">
        <v>0</v>
      </c>
      <c r="AY165" s="12">
        <v>0</v>
      </c>
      <c r="AZ165" s="1">
        <v>1.9</v>
      </c>
      <c r="BA165" s="1">
        <v>110</v>
      </c>
      <c r="BB165" s="1">
        <v>3.4</v>
      </c>
      <c r="BC165" s="1">
        <v>3450</v>
      </c>
      <c r="BD165" s="1" t="str">
        <v>-</v>
      </c>
      <c r="BE165" s="1" t="str">
        <v>-</v>
      </c>
      <c r="BF165" s="1" t="str">
        <v>-</v>
      </c>
      <c r="BG165" s="1" t="str">
        <v>-</v>
      </c>
      <c r="BH165" s="12">
        <v>0</v>
      </c>
      <c r="BI165" s="12">
        <v>0</v>
      </c>
      <c r="BJ165" s="1" t="str">
        <v>0.94</v>
      </c>
      <c r="BK165" s="1">
        <v>110</v>
      </c>
      <c r="BL165" s="1">
        <v>16.7</v>
      </c>
      <c r="BM165" s="1">
        <v>3450</v>
      </c>
      <c r="BN165" s="1" t="str">
        <v>-</v>
      </c>
      <c r="BO165" s="1" t="str">
        <v>-</v>
      </c>
      <c r="BP165" s="1" t="str">
        <v>-</v>
      </c>
      <c r="BQ165" s="1" t="str">
        <v>-</v>
      </c>
      <c r="BR165" s="12">
        <v>0</v>
      </c>
      <c r="BS165" s="12">
        <v>0</v>
      </c>
      <c r="BT165" s="1" t="str">
        <v>-</v>
      </c>
      <c r="BU165" s="1">
        <v>375</v>
      </c>
      <c r="BV165" s="1">
        <v>3242</v>
      </c>
      <c r="BW165" s="1" t="str">
        <v>-</v>
      </c>
      <c r="BX165" s="1" t="str">
        <v>-</v>
      </c>
      <c r="BY165" s="1">
        <v>9724.6</v>
      </c>
      <c r="BZ165" s="194">
        <v>0</v>
      </c>
      <c r="CA165" s="194">
        <v>0</v>
      </c>
      <c r="CB165" s="1">
        <v>18.3</v>
      </c>
      <c r="CC165" s="1">
        <v>18.3</v>
      </c>
      <c r="CD165" s="12">
        <v>0</v>
      </c>
      <c r="CE165" s="12">
        <v>0</v>
      </c>
      <c r="CF165" s="161">
        <v>0.89820359281437123</v>
      </c>
      <c r="CG165" s="193">
        <v>0.72463768115942029</v>
      </c>
      <c r="CH165" s="193">
        <v>0.74850299401197606</v>
      </c>
      <c r="CI165" s="192">
        <v>0</v>
      </c>
      <c r="CJ165" s="161">
        <v>0.89820359281437123</v>
      </c>
      <c r="CK165" s="193">
        <v>0.72463768115942029</v>
      </c>
      <c r="CL165" s="193">
        <v>0.74850299401197606</v>
      </c>
    </row>
    <row r="166" spans="1:90">
      <c r="A166" s="262" t="str">
        <v>Dynacord</v>
      </c>
      <c r="B166" s="11" t="str">
        <v>V600:2</v>
      </c>
      <c r="C166" s="12">
        <v>0</v>
      </c>
      <c r="D166" s="200">
        <v>0</v>
      </c>
      <c r="E166" s="1">
        <v>0.5</v>
      </c>
      <c r="F166" s="1">
        <v>2</v>
      </c>
      <c r="G166" s="1">
        <v>2</v>
      </c>
      <c r="H166" s="1">
        <v>2</v>
      </c>
      <c r="I166" s="12">
        <v>0</v>
      </c>
      <c r="J166" s="200">
        <v>0</v>
      </c>
      <c r="K166" s="1">
        <v>300</v>
      </c>
      <c r="L166" s="1">
        <v>300</v>
      </c>
      <c r="M166" s="1">
        <v>300</v>
      </c>
      <c r="N166" s="1">
        <v>300</v>
      </c>
      <c r="O166" s="1">
        <v>300</v>
      </c>
      <c r="P166" s="12">
        <v>0</v>
      </c>
      <c r="Q166" s="1" t="str">
        <v>-</v>
      </c>
      <c r="R166" s="1" t="str">
        <v>-</v>
      </c>
      <c r="S166" s="12">
        <v>0</v>
      </c>
      <c r="T166" s="200">
        <v>0</v>
      </c>
      <c r="U166" s="1">
        <v>0</v>
      </c>
      <c r="V166" s="1">
        <v>0</v>
      </c>
      <c r="W166" s="12">
        <v>0</v>
      </c>
      <c r="X166" s="200">
        <v>0</v>
      </c>
      <c r="Y166" s="1">
        <v>0</v>
      </c>
      <c r="Z166" s="12">
        <v>0</v>
      </c>
      <c r="AA166" s="200">
        <v>0</v>
      </c>
      <c r="AB166" s="1">
        <v>0</v>
      </c>
      <c r="AC166" s="1">
        <v>0</v>
      </c>
      <c r="AD166" s="1">
        <v>0.32</v>
      </c>
      <c r="AE166" s="1">
        <v>12</v>
      </c>
      <c r="AF166" s="1">
        <v>1.4</v>
      </c>
      <c r="AG166" s="1">
        <v>112</v>
      </c>
      <c r="AH166" s="1">
        <v>0</v>
      </c>
      <c r="AI166" s="1">
        <v>0</v>
      </c>
      <c r="AJ166" s="1">
        <v>0</v>
      </c>
      <c r="AK166" s="1">
        <v>0</v>
      </c>
      <c r="AL166" s="12">
        <v>0</v>
      </c>
      <c r="AM166" s="12">
        <v>0</v>
      </c>
      <c r="AN166" s="1">
        <v>0</v>
      </c>
      <c r="AO166" s="1">
        <v>0</v>
      </c>
      <c r="AP166" s="1">
        <v>0.16</v>
      </c>
      <c r="AQ166" s="1">
        <v>12</v>
      </c>
      <c r="AR166" s="1">
        <v>0.7</v>
      </c>
      <c r="AS166" s="1">
        <v>112</v>
      </c>
      <c r="AT166" s="1">
        <v>0</v>
      </c>
      <c r="AU166" s="1">
        <v>0</v>
      </c>
      <c r="AV166" s="1">
        <v>0</v>
      </c>
      <c r="AW166" s="1">
        <v>0</v>
      </c>
      <c r="AX166" s="12">
        <v>0</v>
      </c>
      <c r="AY166" s="12">
        <v>0</v>
      </c>
      <c r="AZ166" s="1">
        <v>0.32</v>
      </c>
      <c r="BA166" s="1">
        <v>12</v>
      </c>
      <c r="BB166" s="1">
        <v>1.4</v>
      </c>
      <c r="BC166" s="1">
        <v>112</v>
      </c>
      <c r="BD166" s="1">
        <v>0</v>
      </c>
      <c r="BE166" s="1">
        <v>0</v>
      </c>
      <c r="BF166" s="1">
        <v>0</v>
      </c>
      <c r="BG166" s="1">
        <v>0</v>
      </c>
      <c r="BH166" s="12">
        <v>0</v>
      </c>
      <c r="BI166" s="12">
        <v>0</v>
      </c>
      <c r="BJ166" s="1">
        <v>0.16</v>
      </c>
      <c r="BK166" s="1">
        <v>12</v>
      </c>
      <c r="BL166" s="1">
        <v>0.7</v>
      </c>
      <c r="BM166" s="1">
        <v>112</v>
      </c>
      <c r="BN166" s="1">
        <v>0</v>
      </c>
      <c r="BO166" s="1">
        <v>0</v>
      </c>
      <c r="BP166" s="1">
        <v>0</v>
      </c>
      <c r="BQ166" s="1">
        <v>0</v>
      </c>
      <c r="BR166" s="12">
        <v>0</v>
      </c>
      <c r="BS166" s="12">
        <v>0</v>
      </c>
      <c r="BT166" s="1">
        <v>0</v>
      </c>
      <c r="BU166" s="1">
        <v>41</v>
      </c>
      <c r="BV166" s="1">
        <v>123</v>
      </c>
      <c r="BW166" s="1">
        <v>0</v>
      </c>
      <c r="BX166" s="1">
        <v>0</v>
      </c>
      <c r="BY166" s="1">
        <v>0</v>
      </c>
      <c r="BZ166" s="194">
        <v>0</v>
      </c>
      <c r="CA166" s="194">
        <v>0</v>
      </c>
      <c r="CB166" s="1">
        <v>2.1</v>
      </c>
      <c r="CC166" s="1">
        <v>2.1</v>
      </c>
      <c r="CD166" s="12">
        <v>0</v>
      </c>
      <c r="CE166" s="12">
        <v>0</v>
      </c>
      <c r="CF166" s="161">
        <v>0.69565217391304346</v>
      </c>
      <c r="CG166" s="193">
        <v>0.6696428571428571</v>
      </c>
      <c r="CH166" s="193">
        <v>0.75</v>
      </c>
      <c r="CI166" s="192">
        <v>0</v>
      </c>
      <c r="CJ166" s="161">
        <v>0.69565217391304346</v>
      </c>
      <c r="CK166" s="193">
        <v>0.6696428571428571</v>
      </c>
      <c r="CL166" s="193">
        <v>0.75</v>
      </c>
    </row>
    <row r="167" spans="1:90">
      <c r="A167" s="262" t="str">
        <v>Dynacord</v>
      </c>
      <c r="B167" s="11" t="str">
        <v>V600:4</v>
      </c>
      <c r="C167" s="12">
        <v>0</v>
      </c>
      <c r="D167" s="200">
        <v>0</v>
      </c>
      <c r="E167" s="1">
        <v>1</v>
      </c>
      <c r="F167" s="1">
        <v>4</v>
      </c>
      <c r="G167" s="1">
        <v>4</v>
      </c>
      <c r="H167" s="1">
        <v>4</v>
      </c>
      <c r="I167" s="12">
        <v>0</v>
      </c>
      <c r="J167" s="200">
        <v>0</v>
      </c>
      <c r="K167" s="1">
        <v>150</v>
      </c>
      <c r="L167" s="1">
        <v>150</v>
      </c>
      <c r="M167" s="1">
        <v>150</v>
      </c>
      <c r="N167" s="1">
        <v>150</v>
      </c>
      <c r="O167" s="1">
        <v>150</v>
      </c>
      <c r="P167" s="12">
        <v>0</v>
      </c>
      <c r="Q167" s="1" t="str">
        <v>-</v>
      </c>
      <c r="R167" s="1" t="str">
        <v>-</v>
      </c>
      <c r="S167" s="12">
        <v>0</v>
      </c>
      <c r="T167" s="200">
        <v>0</v>
      </c>
      <c r="U167" s="1">
        <v>0</v>
      </c>
      <c r="V167" s="1">
        <v>0</v>
      </c>
      <c r="W167" s="12">
        <v>0</v>
      </c>
      <c r="X167" s="200">
        <v>0</v>
      </c>
      <c r="Y167" s="1">
        <v>0</v>
      </c>
      <c r="Z167" s="12">
        <v>0</v>
      </c>
      <c r="AA167" s="200">
        <v>0</v>
      </c>
      <c r="AB167" s="1">
        <v>0</v>
      </c>
      <c r="AC167" s="1">
        <v>0</v>
      </c>
      <c r="AD167" s="1">
        <v>0.46</v>
      </c>
      <c r="AE167" s="1">
        <v>20</v>
      </c>
      <c r="AF167" s="1">
        <v>2.4</v>
      </c>
      <c r="AG167" s="1">
        <v>125</v>
      </c>
      <c r="AH167" s="1">
        <v>0</v>
      </c>
      <c r="AI167" s="1">
        <v>0</v>
      </c>
      <c r="AJ167" s="1">
        <v>0</v>
      </c>
      <c r="AK167" s="1">
        <v>0</v>
      </c>
      <c r="AL167" s="12">
        <v>0</v>
      </c>
      <c r="AM167" s="12">
        <v>0</v>
      </c>
      <c r="AN167" s="1">
        <v>0</v>
      </c>
      <c r="AO167" s="1">
        <v>0</v>
      </c>
      <c r="AP167" s="1">
        <v>0.23</v>
      </c>
      <c r="AQ167" s="1">
        <v>20</v>
      </c>
      <c r="AR167" s="1">
        <v>1.2</v>
      </c>
      <c r="AS167" s="1">
        <v>125</v>
      </c>
      <c r="AT167" s="1">
        <v>0</v>
      </c>
      <c r="AU167" s="1">
        <v>0</v>
      </c>
      <c r="AV167" s="1">
        <v>0</v>
      </c>
      <c r="AW167" s="1">
        <v>0</v>
      </c>
      <c r="AX167" s="12">
        <v>0</v>
      </c>
      <c r="AY167" s="12">
        <v>0</v>
      </c>
      <c r="AZ167" s="1">
        <v>0.46</v>
      </c>
      <c r="BA167" s="1">
        <v>20</v>
      </c>
      <c r="BB167" s="1">
        <v>2.4</v>
      </c>
      <c r="BC167" s="1">
        <v>125</v>
      </c>
      <c r="BD167" s="1">
        <v>0</v>
      </c>
      <c r="BE167" s="1">
        <v>0</v>
      </c>
      <c r="BF167" s="1">
        <v>0</v>
      </c>
      <c r="BG167" s="1">
        <v>0</v>
      </c>
      <c r="BH167" s="12">
        <v>0</v>
      </c>
      <c r="BI167" s="12">
        <v>0</v>
      </c>
      <c r="BJ167" s="1">
        <v>0.23</v>
      </c>
      <c r="BK167" s="1">
        <v>20</v>
      </c>
      <c r="BL167" s="1">
        <v>1.2</v>
      </c>
      <c r="BM167" s="1">
        <v>125</v>
      </c>
      <c r="BN167" s="1">
        <v>0</v>
      </c>
      <c r="BO167" s="1">
        <v>0</v>
      </c>
      <c r="BP167" s="1">
        <v>0</v>
      </c>
      <c r="BQ167" s="1">
        <v>0</v>
      </c>
      <c r="BR167" s="12">
        <v>0</v>
      </c>
      <c r="BS167" s="12">
        <v>0</v>
      </c>
      <c r="BT167" s="1">
        <v>0</v>
      </c>
      <c r="BU167" s="1">
        <v>68</v>
      </c>
      <c r="BV167" s="1">
        <v>167</v>
      </c>
      <c r="BW167" s="1">
        <v>0</v>
      </c>
      <c r="BX167" s="1">
        <v>0</v>
      </c>
      <c r="BY167" s="1">
        <v>0</v>
      </c>
      <c r="BZ167" s="194">
        <v>0</v>
      </c>
      <c r="CA167" s="194">
        <v>0</v>
      </c>
      <c r="CB167" s="1">
        <v>3.6</v>
      </c>
      <c r="CC167" s="1">
        <v>3.6</v>
      </c>
      <c r="CD167" s="12">
        <v>0</v>
      </c>
      <c r="CE167" s="12">
        <v>0</v>
      </c>
      <c r="CF167" s="161">
        <v>0.45289855072463769</v>
      </c>
      <c r="CG167" s="193">
        <v>0.6</v>
      </c>
      <c r="CH167" s="193">
        <v>0.7142857142857143</v>
      </c>
      <c r="CI167" s="192">
        <v>0</v>
      </c>
      <c r="CJ167" s="161">
        <v>0.45289855072463769</v>
      </c>
      <c r="CK167" s="193">
        <v>0.6</v>
      </c>
      <c r="CL167" s="193">
        <v>0.7142857142857143</v>
      </c>
    </row>
    <row r="168" spans="1:90">
      <c r="A168" s="262" t="str">
        <v>Dynacord</v>
      </c>
      <c r="B168" s="11" t="str">
        <v>DSA 8405</v>
      </c>
      <c r="C168" s="12">
        <v>0</v>
      </c>
      <c r="D168" s="200">
        <v>0</v>
      </c>
      <c r="E168" s="1">
        <v>2</v>
      </c>
      <c r="F168" s="1">
        <v>4</v>
      </c>
      <c r="G168" s="1">
        <v>4</v>
      </c>
      <c r="H168" s="1">
        <v>4</v>
      </c>
      <c r="I168" s="12">
        <v>0</v>
      </c>
      <c r="J168" s="200">
        <v>0</v>
      </c>
      <c r="K168" s="1">
        <v>225</v>
      </c>
      <c r="L168" s="1">
        <v>450</v>
      </c>
      <c r="M168" s="1">
        <v>450</v>
      </c>
      <c r="N168" s="1">
        <v>450</v>
      </c>
      <c r="O168" s="1">
        <v>450</v>
      </c>
      <c r="P168" s="12">
        <v>0</v>
      </c>
      <c r="Q168" s="1">
        <v>1000</v>
      </c>
      <c r="R168" s="1">
        <v>1000</v>
      </c>
      <c r="S168" s="12">
        <v>0</v>
      </c>
      <c r="T168" s="200">
        <v>0</v>
      </c>
      <c r="U168" s="1" t="str">
        <v>-</v>
      </c>
      <c r="V168" s="1" t="str">
        <v>-</v>
      </c>
      <c r="W168" s="12">
        <v>0</v>
      </c>
      <c r="X168" s="200">
        <v>0</v>
      </c>
      <c r="Y168" s="1" t="str">
        <v>-</v>
      </c>
      <c r="Z168" s="12">
        <v>0</v>
      </c>
      <c r="AA168" s="200">
        <v>0</v>
      </c>
      <c r="AB168" s="1" t="str">
        <v>-</v>
      </c>
      <c r="AC168" s="1" t="str">
        <v>-</v>
      </c>
      <c r="AD168" s="1">
        <v>2.2000000000000002</v>
      </c>
      <c r="AE168" s="1">
        <v>120</v>
      </c>
      <c r="AF168" s="1">
        <v>6.8</v>
      </c>
      <c r="AG168" s="1">
        <v>465</v>
      </c>
      <c r="AH168" s="1">
        <v>0</v>
      </c>
      <c r="AI168" s="1">
        <v>0</v>
      </c>
      <c r="AJ168" s="1">
        <v>0</v>
      </c>
      <c r="AK168" s="1">
        <v>0</v>
      </c>
      <c r="AL168" s="12">
        <v>0</v>
      </c>
      <c r="AM168" s="12">
        <v>0</v>
      </c>
      <c r="AN168" s="1">
        <v>0</v>
      </c>
      <c r="AO168" s="1">
        <v>0</v>
      </c>
      <c r="AP168" s="1">
        <v>1.1000000000000001</v>
      </c>
      <c r="AQ168" s="1">
        <v>120</v>
      </c>
      <c r="AR168" s="1">
        <v>3.4</v>
      </c>
      <c r="AS168" s="1">
        <v>465</v>
      </c>
      <c r="AT168" s="1">
        <v>0</v>
      </c>
      <c r="AU168" s="1">
        <v>0</v>
      </c>
      <c r="AV168" s="1">
        <v>0</v>
      </c>
      <c r="AW168" s="1">
        <v>0</v>
      </c>
      <c r="AX168" s="12">
        <v>0</v>
      </c>
      <c r="AY168" s="12">
        <v>0</v>
      </c>
      <c r="AZ168" s="1">
        <v>2.2000000000000002</v>
      </c>
      <c r="BA168" s="1">
        <v>120</v>
      </c>
      <c r="BB168" s="1">
        <v>6.8</v>
      </c>
      <c r="BC168" s="1">
        <v>465</v>
      </c>
      <c r="BD168" s="1">
        <v>0</v>
      </c>
      <c r="BE168" s="1">
        <v>0</v>
      </c>
      <c r="BF168" s="1">
        <v>0</v>
      </c>
      <c r="BG168" s="1">
        <v>0</v>
      </c>
      <c r="BH168" s="12">
        <v>0</v>
      </c>
      <c r="BI168" s="12">
        <v>0</v>
      </c>
      <c r="BJ168" s="1">
        <v>1.1000000000000001</v>
      </c>
      <c r="BK168" s="1">
        <v>120</v>
      </c>
      <c r="BL168" s="1">
        <v>3.4</v>
      </c>
      <c r="BM168" s="1">
        <v>465</v>
      </c>
      <c r="BN168" s="1">
        <v>0</v>
      </c>
      <c r="BO168" s="1">
        <v>0</v>
      </c>
      <c r="BP168" s="1">
        <v>0</v>
      </c>
      <c r="BQ168" s="1">
        <v>0</v>
      </c>
      <c r="BR168" s="12">
        <v>0</v>
      </c>
      <c r="BS168" s="12">
        <v>0</v>
      </c>
      <c r="BT168" s="1">
        <v>0</v>
      </c>
      <c r="BU168" s="1">
        <v>409</v>
      </c>
      <c r="BV168" s="1">
        <v>727</v>
      </c>
      <c r="BW168" s="1" t="str">
        <v>-</v>
      </c>
      <c r="BX168" s="1" t="str">
        <v>-</v>
      </c>
      <c r="BY168" s="1" t="str">
        <v>-</v>
      </c>
      <c r="BZ168" s="194">
        <v>0</v>
      </c>
      <c r="CA168" s="194">
        <v>0</v>
      </c>
      <c r="CB168" s="1">
        <v>11.1</v>
      </c>
      <c r="CC168" s="1">
        <v>11.1</v>
      </c>
      <c r="CD168" s="12">
        <v>0</v>
      </c>
      <c r="CE168" s="12">
        <v>0</v>
      </c>
      <c r="CF168" s="161">
        <v>0.59462915601023014</v>
      </c>
      <c r="CG168" s="193">
        <v>0.4838709677419355</v>
      </c>
      <c r="CH168" s="193">
        <v>0.65217391304347827</v>
      </c>
      <c r="CI168" s="192">
        <v>0</v>
      </c>
      <c r="CJ168" s="161">
        <v>0.59462915601023014</v>
      </c>
      <c r="CK168" s="193">
        <v>0.4838709677419355</v>
      </c>
      <c r="CL168" s="193">
        <v>0.65217391304347827</v>
      </c>
    </row>
    <row r="169" spans="1:90">
      <c r="A169" s="262" t="str">
        <v>Dynacord</v>
      </c>
      <c r="B169" s="11" t="str">
        <v>DSA 8410</v>
      </c>
      <c r="C169" s="12">
        <v>0</v>
      </c>
      <c r="D169" s="200">
        <v>0</v>
      </c>
      <c r="E169" s="1">
        <v>2</v>
      </c>
      <c r="F169" s="1">
        <v>4</v>
      </c>
      <c r="G169" s="1">
        <v>4</v>
      </c>
      <c r="H169" s="1">
        <v>4</v>
      </c>
      <c r="I169" s="12">
        <v>0</v>
      </c>
      <c r="J169" s="200">
        <v>0</v>
      </c>
      <c r="K169" s="1">
        <v>450</v>
      </c>
      <c r="L169" s="1">
        <v>900</v>
      </c>
      <c r="M169" s="1">
        <v>900</v>
      </c>
      <c r="N169" s="1">
        <v>900</v>
      </c>
      <c r="O169" s="1">
        <v>900</v>
      </c>
      <c r="P169" s="12">
        <v>0</v>
      </c>
      <c r="Q169" s="1">
        <v>2000</v>
      </c>
      <c r="R169" s="1">
        <v>2000</v>
      </c>
      <c r="S169" s="12">
        <v>0</v>
      </c>
      <c r="T169" s="200">
        <v>0</v>
      </c>
      <c r="U169" s="1" t="str">
        <v>-</v>
      </c>
      <c r="V169" s="1" t="str">
        <v>-</v>
      </c>
      <c r="W169" s="12">
        <v>0</v>
      </c>
      <c r="X169" s="200">
        <v>0</v>
      </c>
      <c r="Y169" s="1" t="str">
        <v>-</v>
      </c>
      <c r="Z169" s="12">
        <v>0</v>
      </c>
      <c r="AA169" s="200">
        <v>0</v>
      </c>
      <c r="AB169" s="1" t="str">
        <v>-</v>
      </c>
      <c r="AC169" s="1" t="str">
        <v>-</v>
      </c>
      <c r="AD169" s="1">
        <v>2.2000000000000002</v>
      </c>
      <c r="AE169" s="1">
        <v>120</v>
      </c>
      <c r="AF169" s="1">
        <v>11</v>
      </c>
      <c r="AG169" s="1">
        <v>765</v>
      </c>
      <c r="AH169" s="1">
        <v>0</v>
      </c>
      <c r="AI169" s="1">
        <v>0</v>
      </c>
      <c r="AJ169" s="1">
        <v>0</v>
      </c>
      <c r="AK169" s="1">
        <v>0</v>
      </c>
      <c r="AL169" s="12">
        <v>0</v>
      </c>
      <c r="AM169" s="12">
        <v>0</v>
      </c>
      <c r="AN169" s="1" t="str">
        <v>-</v>
      </c>
      <c r="AO169" s="1" t="str">
        <v>-</v>
      </c>
      <c r="AP169" s="1">
        <v>1.1000000000000001</v>
      </c>
      <c r="AQ169" s="1">
        <v>120</v>
      </c>
      <c r="AR169" s="1">
        <v>5.5</v>
      </c>
      <c r="AS169" s="1">
        <v>765</v>
      </c>
      <c r="AT169" s="1">
        <v>0</v>
      </c>
      <c r="AU169" s="1">
        <v>0</v>
      </c>
      <c r="AV169" s="1">
        <v>0</v>
      </c>
      <c r="AW169" s="1">
        <v>0</v>
      </c>
      <c r="AX169" s="12">
        <v>0</v>
      </c>
      <c r="AY169" s="12">
        <v>0</v>
      </c>
      <c r="AZ169" s="1">
        <v>2.2000000000000002</v>
      </c>
      <c r="BA169" s="1">
        <v>120</v>
      </c>
      <c r="BB169" s="1">
        <v>11</v>
      </c>
      <c r="BC169" s="1">
        <v>765</v>
      </c>
      <c r="BD169" s="1">
        <v>0</v>
      </c>
      <c r="BE169" s="1">
        <v>0</v>
      </c>
      <c r="BF169" s="1">
        <v>0</v>
      </c>
      <c r="BG169" s="1">
        <v>0</v>
      </c>
      <c r="BH169" s="12">
        <v>0</v>
      </c>
      <c r="BI169" s="12">
        <v>0</v>
      </c>
      <c r="BJ169" s="1">
        <v>1.1000000000000001</v>
      </c>
      <c r="BK169" s="1">
        <v>120</v>
      </c>
      <c r="BL169" s="1">
        <v>5.5</v>
      </c>
      <c r="BM169" s="1">
        <v>765</v>
      </c>
      <c r="BN169" s="1">
        <v>0</v>
      </c>
      <c r="BO169" s="1">
        <v>0</v>
      </c>
      <c r="BP169" s="1">
        <v>0</v>
      </c>
      <c r="BQ169" s="1">
        <v>0</v>
      </c>
      <c r="BR169" s="12">
        <v>0</v>
      </c>
      <c r="BS169" s="12">
        <v>0</v>
      </c>
      <c r="BT169" s="1">
        <v>0</v>
      </c>
      <c r="BU169" s="1">
        <v>409</v>
      </c>
      <c r="BV169" s="1">
        <v>904</v>
      </c>
      <c r="BW169" s="1" t="str">
        <v>-</v>
      </c>
      <c r="BX169" s="1" t="str">
        <v>-</v>
      </c>
      <c r="BY169" s="1" t="str">
        <v>-</v>
      </c>
      <c r="BZ169" s="194">
        <v>0</v>
      </c>
      <c r="CA169" s="194">
        <v>0</v>
      </c>
      <c r="CB169" s="1">
        <v>11.1</v>
      </c>
      <c r="CC169" s="1">
        <v>11.1</v>
      </c>
      <c r="CD169" s="12">
        <v>0</v>
      </c>
      <c r="CE169" s="12">
        <v>0</v>
      </c>
      <c r="CF169" s="161">
        <v>0.60474308300395252</v>
      </c>
      <c r="CG169" s="193">
        <v>0.58823529411764708</v>
      </c>
      <c r="CH169" s="193">
        <v>0.69767441860465118</v>
      </c>
      <c r="CI169" s="192">
        <v>0</v>
      </c>
      <c r="CJ169" s="161">
        <v>0.60474308300395252</v>
      </c>
      <c r="CK169" s="193">
        <v>0.58823529411764708</v>
      </c>
      <c r="CL169" s="193">
        <v>0.69767441860465118</v>
      </c>
    </row>
    <row r="170" spans="1:90">
      <c r="A170" s="263" t="str">
        <v>Dynacord</v>
      </c>
      <c r="B170" s="11" t="str">
        <v>DSA 8805</v>
      </c>
      <c r="C170" s="194">
        <v>0</v>
      </c>
      <c r="D170" s="194">
        <v>0</v>
      </c>
      <c r="E170" s="1">
        <v>2</v>
      </c>
      <c r="F170" s="1">
        <v>8</v>
      </c>
      <c r="G170" s="1">
        <v>8</v>
      </c>
      <c r="H170" s="1">
        <v>8</v>
      </c>
      <c r="I170" s="194">
        <v>0</v>
      </c>
      <c r="J170" s="194">
        <v>0</v>
      </c>
      <c r="K170" s="1">
        <v>225</v>
      </c>
      <c r="L170" s="1">
        <v>450</v>
      </c>
      <c r="M170" s="1">
        <v>450</v>
      </c>
      <c r="N170" s="1">
        <v>450</v>
      </c>
      <c r="O170" s="1">
        <v>450</v>
      </c>
      <c r="P170" s="12">
        <v>0</v>
      </c>
      <c r="Q170" s="1">
        <v>1000</v>
      </c>
      <c r="R170" s="1">
        <v>1000</v>
      </c>
      <c r="S170" s="194">
        <v>0</v>
      </c>
      <c r="T170" s="194">
        <v>0</v>
      </c>
      <c r="U170" s="1">
        <v>110</v>
      </c>
      <c r="V170" s="1">
        <v>26</v>
      </c>
      <c r="W170" s="194">
        <v>0</v>
      </c>
      <c r="X170" s="194">
        <v>0</v>
      </c>
      <c r="Y170" s="1" t="str">
        <v>-</v>
      </c>
      <c r="Z170" s="194">
        <v>0</v>
      </c>
      <c r="AA170" s="194">
        <v>0</v>
      </c>
      <c r="AB170" s="1" t="str">
        <v>-</v>
      </c>
      <c r="AC170" s="1" t="str">
        <v>-</v>
      </c>
      <c r="AD170" s="1">
        <v>3.8</v>
      </c>
      <c r="AE170" s="1">
        <v>230</v>
      </c>
      <c r="AF170" s="1">
        <v>12</v>
      </c>
      <c r="AG170" s="1">
        <v>869</v>
      </c>
      <c r="AH170" s="1">
        <v>0</v>
      </c>
      <c r="AI170" s="1">
        <v>0</v>
      </c>
      <c r="AJ170" s="1">
        <v>0</v>
      </c>
      <c r="AK170" s="1">
        <v>0</v>
      </c>
      <c r="AL170" s="194">
        <v>0</v>
      </c>
      <c r="AM170" s="194">
        <v>0</v>
      </c>
      <c r="AN170" s="1">
        <v>1.3</v>
      </c>
      <c r="AO170" s="1">
        <v>299</v>
      </c>
      <c r="AP170" s="1">
        <v>1.9</v>
      </c>
      <c r="AQ170" s="1">
        <v>230</v>
      </c>
      <c r="AR170" s="1">
        <v>6</v>
      </c>
      <c r="AS170" s="1">
        <v>860</v>
      </c>
      <c r="AT170" s="1">
        <v>0</v>
      </c>
      <c r="AU170" s="1">
        <v>0</v>
      </c>
      <c r="AV170" s="1">
        <v>0</v>
      </c>
      <c r="AW170" s="1">
        <v>0</v>
      </c>
      <c r="AX170" s="194">
        <v>0</v>
      </c>
      <c r="AY170" s="194">
        <v>0</v>
      </c>
      <c r="AZ170" s="1">
        <v>3.8</v>
      </c>
      <c r="BA170" s="1">
        <v>230</v>
      </c>
      <c r="BB170" s="1">
        <v>12</v>
      </c>
      <c r="BC170" s="1">
        <v>860</v>
      </c>
      <c r="BD170" s="1">
        <v>0</v>
      </c>
      <c r="BE170" s="1">
        <v>0</v>
      </c>
      <c r="BF170" s="1">
        <v>0</v>
      </c>
      <c r="BG170" s="1">
        <v>0</v>
      </c>
      <c r="BH170" s="194">
        <v>0</v>
      </c>
      <c r="BI170" s="194">
        <v>0</v>
      </c>
      <c r="BJ170" s="1">
        <v>1.9</v>
      </c>
      <c r="BK170" s="1">
        <v>230</v>
      </c>
      <c r="BL170" s="1">
        <v>6</v>
      </c>
      <c r="BM170" s="1">
        <v>860</v>
      </c>
      <c r="BN170" s="1">
        <v>0</v>
      </c>
      <c r="BO170" s="1">
        <v>0</v>
      </c>
      <c r="BP170" s="1">
        <v>0</v>
      </c>
      <c r="BQ170" s="1">
        <v>0</v>
      </c>
      <c r="BR170" s="194">
        <v>0</v>
      </c>
      <c r="BS170" s="194">
        <v>0</v>
      </c>
      <c r="BT170" s="1">
        <v>0</v>
      </c>
      <c r="BU170" s="1">
        <v>785</v>
      </c>
      <c r="BV170" s="1">
        <v>1215</v>
      </c>
      <c r="BW170" s="1" t="str">
        <v>-</v>
      </c>
      <c r="BX170" s="1">
        <v>5040</v>
      </c>
      <c r="BY170" s="1" t="str">
        <v>-</v>
      </c>
      <c r="BZ170" s="194">
        <v>0</v>
      </c>
      <c r="CA170" s="194">
        <v>0</v>
      </c>
      <c r="CB170" s="1">
        <v>13.9</v>
      </c>
      <c r="CC170" s="1">
        <v>13.9</v>
      </c>
      <c r="CD170" s="194">
        <v>0</v>
      </c>
      <c r="CE170" s="12">
        <v>0</v>
      </c>
      <c r="CF170" s="161">
        <v>0.62971014492753619</v>
      </c>
      <c r="CG170" s="193">
        <v>0.51783659378596092</v>
      </c>
      <c r="CH170" s="193">
        <v>0.70422535211267601</v>
      </c>
      <c r="CI170" s="192">
        <v>0</v>
      </c>
      <c r="CJ170" s="161">
        <v>0.62318840579710144</v>
      </c>
      <c r="CK170" s="193">
        <v>0.52325581395348841</v>
      </c>
      <c r="CL170" s="193">
        <v>0.7142857142857143</v>
      </c>
    </row>
    <row r="171" spans="1:90">
      <c r="A171" s="263" t="str">
        <v>APEX</v>
      </c>
      <c r="B171" s="11" t="str">
        <v>CP354</v>
      </c>
      <c r="C171" s="194">
        <v>0</v>
      </c>
      <c r="D171" s="194">
        <v>0</v>
      </c>
      <c r="E171" s="1">
        <v>1</v>
      </c>
      <c r="F171" s="1">
        <v>4</v>
      </c>
      <c r="G171" s="1">
        <v>4</v>
      </c>
      <c r="H171" s="1">
        <v>4</v>
      </c>
      <c r="I171" s="194">
        <v>0</v>
      </c>
      <c r="J171" s="194">
        <v>0</v>
      </c>
      <c r="K171" s="1">
        <v>350</v>
      </c>
      <c r="L171" s="1">
        <v>350</v>
      </c>
      <c r="M171" s="1">
        <v>350</v>
      </c>
      <c r="N171" s="1">
        <v>280</v>
      </c>
      <c r="O171" s="1">
        <v>140</v>
      </c>
      <c r="P171" s="12">
        <v>0</v>
      </c>
      <c r="Q171" s="1">
        <v>700</v>
      </c>
      <c r="R171" s="1">
        <v>700</v>
      </c>
      <c r="S171" s="194">
        <v>0</v>
      </c>
      <c r="T171" s="194">
        <v>0</v>
      </c>
      <c r="U171" s="1">
        <v>150</v>
      </c>
      <c r="V171" s="1">
        <v>41</v>
      </c>
      <c r="W171" s="194">
        <v>0</v>
      </c>
      <c r="X171" s="194">
        <v>0</v>
      </c>
      <c r="Y171" s="1" t="str">
        <v>-</v>
      </c>
      <c r="Z171" s="194">
        <v>0</v>
      </c>
      <c r="AA171" s="194">
        <v>0</v>
      </c>
      <c r="AB171" s="1" t="str">
        <v>-</v>
      </c>
      <c r="AC171" s="1" t="str">
        <v>-</v>
      </c>
      <c r="AD171" s="1">
        <v>0.3</v>
      </c>
      <c r="AE171" s="1">
        <v>30</v>
      </c>
      <c r="AF171" s="1">
        <v>2.6</v>
      </c>
      <c r="AG171" s="1">
        <v>275</v>
      </c>
      <c r="AH171" s="1">
        <v>21.1</v>
      </c>
      <c r="AI171" s="1">
        <v>1780</v>
      </c>
      <c r="AJ171" s="1" t="str">
        <v>-</v>
      </c>
      <c r="AK171" s="1" t="str">
        <v>-</v>
      </c>
      <c r="AL171" s="194">
        <v>0</v>
      </c>
      <c r="AM171" s="194">
        <v>0</v>
      </c>
      <c r="AN171" s="1" t="str">
        <v>-</v>
      </c>
      <c r="AO171" s="1" t="str">
        <v>-</v>
      </c>
      <c r="AP171" s="1">
        <v>0.15</v>
      </c>
      <c r="AQ171" s="1">
        <v>30</v>
      </c>
      <c r="AR171" s="1">
        <v>1.3</v>
      </c>
      <c r="AS171" s="1">
        <v>275</v>
      </c>
      <c r="AT171" s="1">
        <v>11</v>
      </c>
      <c r="AU171" s="1">
        <v>1750</v>
      </c>
      <c r="AV171" s="1" t="str">
        <v>-</v>
      </c>
      <c r="AW171" s="1" t="str">
        <v>-</v>
      </c>
      <c r="AX171" s="194">
        <v>0</v>
      </c>
      <c r="AY171" s="194">
        <v>0</v>
      </c>
      <c r="AZ171" s="1">
        <v>0.3</v>
      </c>
      <c r="BA171" s="1">
        <v>30</v>
      </c>
      <c r="BB171" s="1">
        <v>2.6</v>
      </c>
      <c r="BC171" s="1">
        <v>275</v>
      </c>
      <c r="BD171" s="1">
        <v>21.1</v>
      </c>
      <c r="BE171" s="1">
        <v>1780</v>
      </c>
      <c r="BF171" s="1" t="str">
        <v>-</v>
      </c>
      <c r="BG171" s="1" t="str">
        <v>-</v>
      </c>
      <c r="BH171" s="194">
        <v>0</v>
      </c>
      <c r="BI171" s="194">
        <v>0</v>
      </c>
      <c r="BJ171" s="1">
        <v>0.15</v>
      </c>
      <c r="BK171" s="1">
        <v>30</v>
      </c>
      <c r="BL171" s="1">
        <v>1.3</v>
      </c>
      <c r="BM171" s="1">
        <v>275</v>
      </c>
      <c r="BN171" s="1">
        <v>21.1</v>
      </c>
      <c r="BO171" s="1">
        <v>1780</v>
      </c>
      <c r="BP171" s="1" t="str">
        <v>-</v>
      </c>
      <c r="BQ171" s="1" t="str">
        <v>-</v>
      </c>
      <c r="BR171" s="194">
        <v>0</v>
      </c>
      <c r="BS171" s="194">
        <v>0</v>
      </c>
      <c r="BT171" s="1">
        <v>10</v>
      </c>
      <c r="BU171" s="1">
        <v>102</v>
      </c>
      <c r="BV171" s="1">
        <v>341</v>
      </c>
      <c r="BW171" s="1">
        <v>955</v>
      </c>
      <c r="BX171" s="1" t="str">
        <v>-</v>
      </c>
      <c r="BY171" s="1">
        <v>751</v>
      </c>
      <c r="BZ171" s="194">
        <v>0</v>
      </c>
      <c r="CA171" s="194">
        <v>0</v>
      </c>
      <c r="CB171" s="1">
        <v>5</v>
      </c>
      <c r="CC171" s="1">
        <v>5</v>
      </c>
      <c r="CD171" s="194">
        <v>0</v>
      </c>
      <c r="CE171" s="12">
        <v>0</v>
      </c>
      <c r="CF171" s="161">
        <v>0.91973244147157196</v>
      </c>
      <c r="CG171" s="193">
        <v>0.63636363636363635</v>
      </c>
      <c r="CH171" s="193">
        <v>0.7142857142857143</v>
      </c>
      <c r="CI171" s="192">
        <v>0</v>
      </c>
      <c r="CJ171" s="161">
        <v>0.91973244147157196</v>
      </c>
      <c r="CK171" s="193">
        <v>0.63636363636363635</v>
      </c>
      <c r="CL171" s="193">
        <v>0.7142857142857143</v>
      </c>
    </row>
    <row r="172" spans="1:90">
      <c r="A172" s="263" t="str">
        <v>APEX</v>
      </c>
      <c r="B172" s="11" t="str">
        <v>CP704</v>
      </c>
      <c r="C172" s="194">
        <v>0</v>
      </c>
      <c r="D172" s="194">
        <v>0</v>
      </c>
      <c r="E172" s="1">
        <v>1</v>
      </c>
      <c r="F172" s="1">
        <v>4</v>
      </c>
      <c r="G172" s="1">
        <v>4</v>
      </c>
      <c r="H172" s="1">
        <v>4</v>
      </c>
      <c r="I172" s="194">
        <v>0</v>
      </c>
      <c r="J172" s="194">
        <v>0</v>
      </c>
      <c r="K172" s="1">
        <v>500</v>
      </c>
      <c r="L172" s="1">
        <v>700</v>
      </c>
      <c r="M172" s="1">
        <v>700</v>
      </c>
      <c r="N172" s="1">
        <v>280</v>
      </c>
      <c r="O172" s="1">
        <v>140</v>
      </c>
      <c r="P172" s="12">
        <v>0</v>
      </c>
      <c r="Q172" s="1">
        <v>1400</v>
      </c>
      <c r="R172" s="1">
        <v>1400</v>
      </c>
      <c r="S172" s="194">
        <v>0</v>
      </c>
      <c r="T172" s="194">
        <v>0</v>
      </c>
      <c r="U172" s="1" t="str">
        <v>-</v>
      </c>
      <c r="V172" s="1" t="str">
        <v>-</v>
      </c>
      <c r="W172" s="194">
        <v>0</v>
      </c>
      <c r="X172" s="194">
        <v>0</v>
      </c>
      <c r="Y172" s="1" t="str">
        <v>-</v>
      </c>
      <c r="Z172" s="194">
        <v>0</v>
      </c>
      <c r="AA172" s="194">
        <v>0</v>
      </c>
      <c r="AB172" s="1" t="str">
        <v>-</v>
      </c>
      <c r="AC172" s="1" t="str">
        <v>-</v>
      </c>
      <c r="AD172" s="1">
        <v>0.3</v>
      </c>
      <c r="AE172" s="1">
        <v>30</v>
      </c>
      <c r="AF172" s="1">
        <v>5.2</v>
      </c>
      <c r="AG172" s="1">
        <v>550</v>
      </c>
      <c r="AH172" s="1" t="str">
        <v>-</v>
      </c>
      <c r="AI172" s="1" t="str">
        <v>-</v>
      </c>
      <c r="AJ172" s="1" t="str">
        <v>-</v>
      </c>
      <c r="AK172" s="1" t="str">
        <v>-</v>
      </c>
      <c r="AL172" s="194">
        <v>0</v>
      </c>
      <c r="AM172" s="194">
        <v>0</v>
      </c>
      <c r="AN172" s="1" t="str">
        <v>-</v>
      </c>
      <c r="AO172" s="1" t="str">
        <v>-</v>
      </c>
      <c r="AP172" s="1">
        <v>0.15</v>
      </c>
      <c r="AQ172" s="1">
        <v>30</v>
      </c>
      <c r="AR172" s="1">
        <v>2.6</v>
      </c>
      <c r="AS172" s="1">
        <v>550</v>
      </c>
      <c r="AT172" s="1" t="str">
        <v>-</v>
      </c>
      <c r="AU172" s="1" t="str">
        <v>-</v>
      </c>
      <c r="AV172" s="1" t="str">
        <v>-</v>
      </c>
      <c r="AW172" s="1" t="str">
        <v>-</v>
      </c>
      <c r="AX172" s="194">
        <v>0</v>
      </c>
      <c r="AY172" s="194">
        <v>0</v>
      </c>
      <c r="AZ172" s="1">
        <v>0.3</v>
      </c>
      <c r="BA172" s="1">
        <v>30</v>
      </c>
      <c r="BB172" s="1">
        <v>3.6</v>
      </c>
      <c r="BC172" s="1">
        <v>550</v>
      </c>
      <c r="BD172" s="1" t="str">
        <v>-</v>
      </c>
      <c r="BE172" s="1" t="str">
        <v>-</v>
      </c>
      <c r="BF172" s="1" t="str">
        <v>-</v>
      </c>
      <c r="BG172" s="1" t="str">
        <v>-</v>
      </c>
      <c r="BH172" s="194">
        <v>0</v>
      </c>
      <c r="BI172" s="194">
        <v>0</v>
      </c>
      <c r="BJ172" s="1">
        <v>0.15</v>
      </c>
      <c r="BK172" s="1">
        <v>30</v>
      </c>
      <c r="BL172" s="1">
        <v>2.8</v>
      </c>
      <c r="BM172" s="1">
        <v>550</v>
      </c>
      <c r="BN172" s="1" t="str">
        <v>-</v>
      </c>
      <c r="BO172" s="1" t="str">
        <v>-</v>
      </c>
      <c r="BP172" s="1" t="str">
        <v>-</v>
      </c>
      <c r="BQ172" s="1" t="str">
        <v>-</v>
      </c>
      <c r="BR172" s="194">
        <v>0</v>
      </c>
      <c r="BS172" s="194">
        <v>0</v>
      </c>
      <c r="BT172" s="1" t="str">
        <v>-</v>
      </c>
      <c r="BU172" s="1">
        <v>102</v>
      </c>
      <c r="BV172" s="1">
        <v>682</v>
      </c>
      <c r="BW172" s="1" t="str">
        <v>-</v>
      </c>
      <c r="BX172" s="1" t="str">
        <v>-</v>
      </c>
      <c r="BY172" s="1" t="str">
        <v>-</v>
      </c>
      <c r="BZ172" s="194">
        <v>0</v>
      </c>
      <c r="CA172" s="194">
        <v>0</v>
      </c>
      <c r="CB172" s="1">
        <v>6</v>
      </c>
      <c r="CC172" s="1">
        <v>6</v>
      </c>
      <c r="CD172" s="194">
        <v>0</v>
      </c>
      <c r="CE172" s="12">
        <v>0</v>
      </c>
      <c r="CF172" s="161">
        <v>0.91973244147157196</v>
      </c>
      <c r="CG172" s="193">
        <v>0.63636363636363635</v>
      </c>
      <c r="CH172" s="193">
        <v>0.67307692307692313</v>
      </c>
      <c r="CI172" s="192">
        <v>0</v>
      </c>
      <c r="CJ172" s="161">
        <v>0.91973244147157196</v>
      </c>
      <c r="CK172" s="193">
        <v>0.63636363636363635</v>
      </c>
      <c r="CL172" s="193">
        <v>0.67307692307692313</v>
      </c>
    </row>
    <row r="173" spans="1:90">
      <c r="A173" s="263" t="str">
        <v>APEX</v>
      </c>
      <c r="B173" s="11" t="str">
        <v>CP1504</v>
      </c>
      <c r="C173" s="194">
        <v>0</v>
      </c>
      <c r="D173" s="194">
        <v>0</v>
      </c>
      <c r="E173" s="1">
        <v>1</v>
      </c>
      <c r="F173" s="1">
        <v>4</v>
      </c>
      <c r="G173" s="1">
        <v>4</v>
      </c>
      <c r="H173" s="1">
        <v>4</v>
      </c>
      <c r="I173" s="194">
        <v>0</v>
      </c>
      <c r="J173" s="194">
        <v>0</v>
      </c>
      <c r="K173" s="1">
        <v>1500</v>
      </c>
      <c r="L173" s="1">
        <v>1500</v>
      </c>
      <c r="M173" s="1">
        <v>1500</v>
      </c>
      <c r="N173" s="1">
        <v>1500</v>
      </c>
      <c r="O173" s="1">
        <v>1500</v>
      </c>
      <c r="P173" s="12">
        <v>0</v>
      </c>
      <c r="Q173" s="1" t="str">
        <v>-</v>
      </c>
      <c r="R173" s="1" t="str">
        <v>-</v>
      </c>
      <c r="S173" s="194">
        <v>0</v>
      </c>
      <c r="T173" s="194">
        <v>0</v>
      </c>
      <c r="U173" s="1" t="str">
        <v>-</v>
      </c>
      <c r="V173" s="1" t="str">
        <v>-</v>
      </c>
      <c r="W173" s="194">
        <v>0</v>
      </c>
      <c r="X173" s="194">
        <v>0</v>
      </c>
      <c r="Y173" s="1" t="str">
        <v>-</v>
      </c>
      <c r="Z173" s="194">
        <v>0</v>
      </c>
      <c r="AA173" s="194">
        <v>0</v>
      </c>
      <c r="AB173" s="1" t="str">
        <v>-</v>
      </c>
      <c r="AC173" s="1" t="str">
        <v>-</v>
      </c>
      <c r="AD173" s="1">
        <v>0.6</v>
      </c>
      <c r="AE173" s="1">
        <v>60</v>
      </c>
      <c r="AF173" s="1">
        <v>10.4</v>
      </c>
      <c r="AG173" s="1">
        <v>1125</v>
      </c>
      <c r="AH173" s="1" t="str">
        <v>-</v>
      </c>
      <c r="AI173" s="1" t="str">
        <v>-</v>
      </c>
      <c r="AJ173" s="1" t="str">
        <v>-</v>
      </c>
      <c r="AK173" s="1" t="str">
        <v>-</v>
      </c>
      <c r="AL173" s="194">
        <v>0</v>
      </c>
      <c r="AM173" s="194">
        <v>0</v>
      </c>
      <c r="AN173" s="1" t="str">
        <v>-</v>
      </c>
      <c r="AO173" s="1" t="str">
        <v>-</v>
      </c>
      <c r="AP173" s="1">
        <v>0.3</v>
      </c>
      <c r="AQ173" s="1">
        <v>60</v>
      </c>
      <c r="AR173" s="1">
        <v>5.2</v>
      </c>
      <c r="AS173" s="1">
        <v>1125</v>
      </c>
      <c r="AT173" s="1" t="str">
        <v>-</v>
      </c>
      <c r="AU173" s="1" t="str">
        <v>-</v>
      </c>
      <c r="AV173" s="1" t="str">
        <v>-</v>
      </c>
      <c r="AW173" s="1" t="str">
        <v>-</v>
      </c>
      <c r="AX173" s="194">
        <v>0</v>
      </c>
      <c r="AY173" s="194">
        <v>0</v>
      </c>
      <c r="AZ173" s="1" t="str">
        <v>-</v>
      </c>
      <c r="BA173" s="1" t="str">
        <v>-</v>
      </c>
      <c r="BB173" s="1" t="str">
        <v>-</v>
      </c>
      <c r="BC173" s="1" t="str">
        <v>-</v>
      </c>
      <c r="BD173" s="1" t="str">
        <v>-</v>
      </c>
      <c r="BE173" s="1" t="str">
        <v>-</v>
      </c>
      <c r="BF173" s="1" t="str">
        <v>-</v>
      </c>
      <c r="BG173" s="1" t="str">
        <v>-</v>
      </c>
      <c r="BH173" s="194">
        <v>0</v>
      </c>
      <c r="BI173" s="194">
        <v>0</v>
      </c>
      <c r="BJ173" s="1" t="str">
        <v>-</v>
      </c>
      <c r="BK173" s="1" t="str">
        <v>-</v>
      </c>
      <c r="BL173" s="1" t="str">
        <v>-</v>
      </c>
      <c r="BM173" s="1" t="str">
        <v>-</v>
      </c>
      <c r="BN173" s="1" t="str">
        <v>-</v>
      </c>
      <c r="BO173" s="1" t="str">
        <v>-</v>
      </c>
      <c r="BP173" s="1" t="str">
        <v>-</v>
      </c>
      <c r="BQ173" s="1" t="str">
        <v>-</v>
      </c>
      <c r="BR173" s="194">
        <v>0</v>
      </c>
      <c r="BS173" s="194">
        <v>0</v>
      </c>
      <c r="BT173" s="1" t="str">
        <v>-</v>
      </c>
      <c r="BU173" s="1">
        <v>204</v>
      </c>
      <c r="BV173" s="1">
        <v>1280</v>
      </c>
      <c r="BW173" s="1" t="str">
        <v>-</v>
      </c>
      <c r="BX173" s="1" t="str">
        <v>-</v>
      </c>
      <c r="BY173" s="1" t="str">
        <v>-</v>
      </c>
      <c r="BZ173" s="194">
        <v>0</v>
      </c>
      <c r="CA173" s="194">
        <v>0</v>
      </c>
      <c r="CB173" s="1">
        <v>8</v>
      </c>
      <c r="CC173" s="1">
        <v>8</v>
      </c>
      <c r="CD173" s="194">
        <v>0</v>
      </c>
      <c r="CE173" s="12">
        <v>0</v>
      </c>
      <c r="CF173" s="161">
        <v>0.94063545150501671</v>
      </c>
      <c r="CG173" s="193">
        <v>0.66666666666666663</v>
      </c>
      <c r="CH173" s="193">
        <v>0.70422535211267601</v>
      </c>
      <c r="CI173" s="192">
        <v>0</v>
      </c>
      <c r="CJ173" s="161">
        <v>0.94063545150501671</v>
      </c>
      <c r="CK173" s="193">
        <v>0.66666666666666663</v>
      </c>
      <c r="CL173" s="193">
        <v>0.70422535211267601</v>
      </c>
    </row>
    <row r="174" spans="1:90">
      <c r="A174" s="263" t="str">
        <v>APEX</v>
      </c>
      <c r="B174" s="11" t="str">
        <v>CP3004</v>
      </c>
      <c r="C174" s="194">
        <v>0</v>
      </c>
      <c r="D174" s="194">
        <v>0</v>
      </c>
      <c r="E174" s="1">
        <v>1</v>
      </c>
      <c r="F174" s="1">
        <v>4</v>
      </c>
      <c r="G174" s="1">
        <v>4</v>
      </c>
      <c r="H174" s="1">
        <v>4</v>
      </c>
      <c r="I174" s="194">
        <v>0</v>
      </c>
      <c r="J174" s="194">
        <v>0</v>
      </c>
      <c r="K174" s="1">
        <v>2000</v>
      </c>
      <c r="L174" s="1">
        <v>3000</v>
      </c>
      <c r="M174" s="1">
        <v>3000</v>
      </c>
      <c r="N174" s="1">
        <v>1500</v>
      </c>
      <c r="O174" s="1">
        <v>2500</v>
      </c>
      <c r="P174" s="12">
        <v>0</v>
      </c>
      <c r="Q174" s="1" t="str">
        <v>-</v>
      </c>
      <c r="R174" s="1" t="str">
        <v>-</v>
      </c>
      <c r="S174" s="194">
        <v>0</v>
      </c>
      <c r="T174" s="194">
        <v>0</v>
      </c>
      <c r="U174" s="1" t="str">
        <v>-</v>
      </c>
      <c r="V174" s="1" t="str">
        <v>-</v>
      </c>
      <c r="W174" s="194">
        <v>0</v>
      </c>
      <c r="X174" s="194">
        <v>0</v>
      </c>
      <c r="Y174" s="1" t="str">
        <v>-</v>
      </c>
      <c r="Z174" s="194">
        <v>0</v>
      </c>
      <c r="AA174" s="194">
        <v>0</v>
      </c>
      <c r="AB174" s="1" t="str">
        <v>-</v>
      </c>
      <c r="AC174" s="1" t="str">
        <v>-</v>
      </c>
      <c r="AD174" s="1">
        <v>1.2</v>
      </c>
      <c r="AE174" s="1">
        <v>120</v>
      </c>
      <c r="AF174" s="1">
        <v>20.8</v>
      </c>
      <c r="AG174" s="1">
        <v>2250</v>
      </c>
      <c r="AH174" s="1" t="str">
        <v>-</v>
      </c>
      <c r="AI174" s="1" t="str">
        <v>-</v>
      </c>
      <c r="AJ174" s="1" t="str">
        <v>-</v>
      </c>
      <c r="AK174" s="1" t="str">
        <v>-</v>
      </c>
      <c r="AL174" s="194">
        <v>0</v>
      </c>
      <c r="AM174" s="194">
        <v>0</v>
      </c>
      <c r="AN174" s="1" t="str">
        <v>-</v>
      </c>
      <c r="AO174" s="1" t="str">
        <v>-</v>
      </c>
      <c r="AP174" s="1">
        <v>0.6</v>
      </c>
      <c r="AQ174" s="1">
        <v>120</v>
      </c>
      <c r="AR174" s="1">
        <v>10.4</v>
      </c>
      <c r="AS174" s="1">
        <v>2250</v>
      </c>
      <c r="AT174" s="1" t="str">
        <v>-</v>
      </c>
      <c r="AU174" s="1" t="str">
        <v>-</v>
      </c>
      <c r="AV174" s="1" t="str">
        <v>-</v>
      </c>
      <c r="AW174" s="1" t="str">
        <v>-</v>
      </c>
      <c r="AX174" s="194">
        <v>0</v>
      </c>
      <c r="AY174" s="194">
        <v>0</v>
      </c>
      <c r="AZ174" s="1" t="str">
        <v>-</v>
      </c>
      <c r="BA174" s="1" t="str">
        <v>-</v>
      </c>
      <c r="BB174" s="1" t="str">
        <v>-</v>
      </c>
      <c r="BC174" s="1" t="str">
        <v>-</v>
      </c>
      <c r="BD174" s="1" t="str">
        <v>-</v>
      </c>
      <c r="BE174" s="1" t="str">
        <v>-</v>
      </c>
      <c r="BF174" s="1" t="str">
        <v>-</v>
      </c>
      <c r="BG174" s="1" t="str">
        <v>-</v>
      </c>
      <c r="BH174" s="194">
        <v>0</v>
      </c>
      <c r="BI174" s="194">
        <v>0</v>
      </c>
      <c r="BJ174" s="1" t="str">
        <v>-</v>
      </c>
      <c r="BK174" s="1" t="str">
        <v>-</v>
      </c>
      <c r="BL174" s="1" t="str">
        <v>-</v>
      </c>
      <c r="BM174" s="1" t="str">
        <v>-</v>
      </c>
      <c r="BN174" s="1" t="str">
        <v>-</v>
      </c>
      <c r="BO174" s="1" t="str">
        <v>-</v>
      </c>
      <c r="BP174" s="1" t="str">
        <v>-</v>
      </c>
      <c r="BQ174" s="1" t="str">
        <v>-</v>
      </c>
      <c r="BR174" s="194">
        <v>0</v>
      </c>
      <c r="BS174" s="194">
        <v>0</v>
      </c>
      <c r="BT174" s="1" t="str">
        <v>-</v>
      </c>
      <c r="BU174" s="1">
        <v>408</v>
      </c>
      <c r="BV174" s="1">
        <v>2560</v>
      </c>
      <c r="BW174" s="1" t="str">
        <v>-</v>
      </c>
      <c r="BX174" s="1" t="str">
        <v>-</v>
      </c>
      <c r="BY174" s="1" t="str">
        <v>-</v>
      </c>
      <c r="BZ174" s="194">
        <v>0</v>
      </c>
      <c r="CA174" s="194">
        <v>0</v>
      </c>
      <c r="CB174" s="1">
        <v>10</v>
      </c>
      <c r="CC174" s="1">
        <v>10</v>
      </c>
      <c r="CD174" s="194">
        <v>0</v>
      </c>
      <c r="CE174" s="12">
        <v>0</v>
      </c>
      <c r="CF174" s="161">
        <v>0.94063545150501671</v>
      </c>
      <c r="CG174" s="193">
        <v>0.66666666666666663</v>
      </c>
      <c r="CH174" s="193">
        <v>0.70422535211267601</v>
      </c>
      <c r="CI174" s="192">
        <v>0</v>
      </c>
      <c r="CJ174" s="161">
        <v>0.94063545150501671</v>
      </c>
      <c r="CK174" s="193">
        <v>0.66666666666666663</v>
      </c>
      <c r="CL174" s="193">
        <v>0.70422535211267601</v>
      </c>
    </row>
    <row r="175" spans="1:90">
      <c r="A175" s="263" t="str">
        <v>APEX</v>
      </c>
      <c r="B175" s="11" t="str">
        <v>CP716D</v>
      </c>
      <c r="C175" s="194">
        <v>0</v>
      </c>
      <c r="D175" s="194">
        <v>0</v>
      </c>
      <c r="E175" s="1">
        <v>1</v>
      </c>
      <c r="F175" s="1">
        <v>16</v>
      </c>
      <c r="G175" s="1">
        <v>16</v>
      </c>
      <c r="H175" s="1">
        <v>16</v>
      </c>
      <c r="I175" s="194">
        <v>0</v>
      </c>
      <c r="J175" s="194">
        <v>0</v>
      </c>
      <c r="K175" s="1">
        <v>500</v>
      </c>
      <c r="L175" s="1">
        <v>700</v>
      </c>
      <c r="M175" s="1">
        <v>700</v>
      </c>
      <c r="N175" s="1">
        <v>280</v>
      </c>
      <c r="O175" s="1">
        <v>140</v>
      </c>
      <c r="P175" s="12">
        <v>0</v>
      </c>
      <c r="Q175" s="1">
        <v>1400</v>
      </c>
      <c r="R175" s="1">
        <v>1200</v>
      </c>
      <c r="S175" s="194">
        <v>0</v>
      </c>
      <c r="T175" s="194">
        <v>0</v>
      </c>
      <c r="U175" s="1" t="str">
        <v>-</v>
      </c>
      <c r="V175" s="1" t="str">
        <v>-</v>
      </c>
      <c r="W175" s="194">
        <v>0</v>
      </c>
      <c r="X175" s="194">
        <v>0</v>
      </c>
      <c r="Y175" s="1" t="str">
        <v>-</v>
      </c>
      <c r="Z175" s="194">
        <v>0</v>
      </c>
      <c r="AA175" s="194">
        <v>0</v>
      </c>
      <c r="AB175" s="1" t="str">
        <v>-</v>
      </c>
      <c r="AC175" s="1" t="str">
        <v>-</v>
      </c>
      <c r="AD175" s="1">
        <v>1.2</v>
      </c>
      <c r="AE175" s="1">
        <v>120</v>
      </c>
      <c r="AF175" s="1">
        <v>20</v>
      </c>
      <c r="AG175" s="1">
        <v>2150</v>
      </c>
      <c r="AH175" s="1" t="str">
        <v>-</v>
      </c>
      <c r="AI175" s="1" t="str">
        <v>-</v>
      </c>
      <c r="AJ175" s="1" t="str">
        <v>-</v>
      </c>
      <c r="AK175" s="1" t="str">
        <v>-</v>
      </c>
      <c r="AL175" s="194">
        <v>0</v>
      </c>
      <c r="AM175" s="194">
        <v>0</v>
      </c>
      <c r="AN175" s="1" t="str">
        <v>-</v>
      </c>
      <c r="AO175" s="1" t="str">
        <v>-</v>
      </c>
      <c r="AP175" s="1">
        <v>0.6</v>
      </c>
      <c r="AQ175" s="1">
        <v>120</v>
      </c>
      <c r="AR175" s="1">
        <v>10</v>
      </c>
      <c r="AS175" s="1">
        <v>2150</v>
      </c>
      <c r="AT175" s="1" t="str">
        <v>-</v>
      </c>
      <c r="AU175" s="1" t="str">
        <v>-</v>
      </c>
      <c r="AV175" s="1" t="str">
        <v>-</v>
      </c>
      <c r="AW175" s="1" t="str">
        <v>-</v>
      </c>
      <c r="AX175" s="194">
        <v>0</v>
      </c>
      <c r="AY175" s="194">
        <v>0</v>
      </c>
      <c r="AZ175" s="1">
        <v>1.2</v>
      </c>
      <c r="BA175" s="1">
        <v>120</v>
      </c>
      <c r="BB175" s="1">
        <v>20</v>
      </c>
      <c r="BC175" s="1">
        <v>2150</v>
      </c>
      <c r="BD175" s="1" t="str">
        <v>-</v>
      </c>
      <c r="BE175" s="1" t="str">
        <v>-</v>
      </c>
      <c r="BF175" s="1" t="str">
        <v>-</v>
      </c>
      <c r="BG175" s="1" t="str">
        <v>-</v>
      </c>
      <c r="BH175" s="194">
        <v>0</v>
      </c>
      <c r="BI175" s="194">
        <v>0</v>
      </c>
      <c r="BJ175" s="1">
        <v>0.6</v>
      </c>
      <c r="BK175" s="1">
        <v>120</v>
      </c>
      <c r="BL175" s="1">
        <v>10</v>
      </c>
      <c r="BM175" s="1">
        <v>2150</v>
      </c>
      <c r="BN175" s="1" t="str">
        <v>-</v>
      </c>
      <c r="BO175" s="1" t="str">
        <v>-</v>
      </c>
      <c r="BP175" s="1" t="str">
        <v>-</v>
      </c>
      <c r="BQ175" s="1" t="str">
        <v>-</v>
      </c>
      <c r="BR175" s="194">
        <v>0</v>
      </c>
      <c r="BS175" s="194">
        <v>0</v>
      </c>
      <c r="BT175" s="1" t="str">
        <v>-</v>
      </c>
      <c r="BU175" s="1">
        <v>408</v>
      </c>
      <c r="BV175" s="1">
        <v>2560</v>
      </c>
      <c r="BW175" s="1" t="str">
        <v>-</v>
      </c>
      <c r="BX175" s="1" t="str">
        <v>-</v>
      </c>
      <c r="BY175" s="1" t="str">
        <v>-</v>
      </c>
      <c r="BZ175" s="194">
        <v>0</v>
      </c>
      <c r="CA175" s="194">
        <v>0</v>
      </c>
      <c r="CB175" s="1">
        <v>10</v>
      </c>
      <c r="CC175" s="1">
        <v>10</v>
      </c>
      <c r="CD175" s="194">
        <v>0</v>
      </c>
      <c r="CE175" s="12">
        <v>0</v>
      </c>
      <c r="CF175" s="161">
        <v>0.93478260869565222</v>
      </c>
      <c r="CG175" s="193">
        <v>0.65116279069767447</v>
      </c>
      <c r="CH175" s="193">
        <v>0.68965517241379315</v>
      </c>
      <c r="CI175" s="192">
        <v>0</v>
      </c>
      <c r="CJ175" s="161">
        <v>0.93478260869565222</v>
      </c>
      <c r="CK175" s="193">
        <v>0.65116279069767447</v>
      </c>
      <c r="CL175" s="193">
        <v>0.68965517241379315</v>
      </c>
    </row>
    <row r="176" spans="1:90">
      <c r="A176" s="263" t="str">
        <v>LEA</v>
      </c>
      <c r="B176" s="11" t="str">
        <v>702/702D</v>
      </c>
      <c r="C176" s="194">
        <v>0</v>
      </c>
      <c r="D176" s="194">
        <v>0</v>
      </c>
      <c r="E176" s="1">
        <v>1</v>
      </c>
      <c r="F176" s="1">
        <v>2</v>
      </c>
      <c r="G176" s="1">
        <v>2</v>
      </c>
      <c r="H176" s="1">
        <v>2</v>
      </c>
      <c r="I176" s="194">
        <v>0</v>
      </c>
      <c r="J176" s="194">
        <v>0</v>
      </c>
      <c r="K176" s="1">
        <v>700</v>
      </c>
      <c r="L176" s="1">
        <v>700</v>
      </c>
      <c r="M176" s="1">
        <v>350</v>
      </c>
      <c r="N176" s="1">
        <v>700</v>
      </c>
      <c r="O176" s="1">
        <v>700</v>
      </c>
      <c r="P176" s="12">
        <v>0</v>
      </c>
      <c r="Q176" s="1">
        <v>1400</v>
      </c>
      <c r="R176" s="1">
        <v>700</v>
      </c>
      <c r="S176" s="194">
        <v>0</v>
      </c>
      <c r="T176" s="194">
        <v>0</v>
      </c>
      <c r="U176" s="1" t="str">
        <v>-</v>
      </c>
      <c r="V176" s="1" t="str">
        <v>-</v>
      </c>
      <c r="W176" s="194">
        <v>0</v>
      </c>
      <c r="X176" s="194">
        <v>0</v>
      </c>
      <c r="Y176" s="1" t="str">
        <v>-</v>
      </c>
      <c r="Z176" s="194">
        <v>0</v>
      </c>
      <c r="AA176" s="194">
        <v>0</v>
      </c>
      <c r="AB176" s="1" t="str">
        <v>-</v>
      </c>
      <c r="AC176" s="1" t="str">
        <v>-</v>
      </c>
      <c r="AD176" s="1">
        <v>0.43</v>
      </c>
      <c r="AE176" s="1">
        <v>52</v>
      </c>
      <c r="AF176" s="1">
        <v>2.4</v>
      </c>
      <c r="AG176" s="1">
        <v>258</v>
      </c>
      <c r="AH176" s="1" t="str">
        <v>-</v>
      </c>
      <c r="AI176" s="1" t="str">
        <v>-</v>
      </c>
      <c r="AJ176" s="1" t="str">
        <v>-</v>
      </c>
      <c r="AK176" s="1" t="str">
        <v>-</v>
      </c>
      <c r="AL176" s="194">
        <v>0</v>
      </c>
      <c r="AM176" s="194">
        <v>0</v>
      </c>
      <c r="AN176" s="1" t="str">
        <v>-</v>
      </c>
      <c r="AO176" s="1" t="str">
        <v>-</v>
      </c>
      <c r="AP176" s="1">
        <v>0.22</v>
      </c>
      <c r="AQ176" s="1">
        <v>52</v>
      </c>
      <c r="AR176" s="1">
        <v>1.2</v>
      </c>
      <c r="AS176" s="1">
        <v>258</v>
      </c>
      <c r="AT176" s="1" t="str">
        <v>-</v>
      </c>
      <c r="AU176" s="1" t="str">
        <v>-</v>
      </c>
      <c r="AV176" s="1" t="str">
        <v>-</v>
      </c>
      <c r="AW176" s="1" t="str">
        <v>-</v>
      </c>
      <c r="AX176" s="194">
        <v>0</v>
      </c>
      <c r="AY176" s="194">
        <v>0</v>
      </c>
      <c r="AZ176" s="1">
        <v>0.43</v>
      </c>
      <c r="BA176" s="1">
        <v>52</v>
      </c>
      <c r="BB176" s="1">
        <v>2.12</v>
      </c>
      <c r="BC176" s="1">
        <v>249</v>
      </c>
      <c r="BD176" s="1" t="str">
        <v>-</v>
      </c>
      <c r="BE176" s="1" t="str">
        <v>-</v>
      </c>
      <c r="BF176" s="1" t="str">
        <v>-</v>
      </c>
      <c r="BG176" s="1" t="str">
        <v>-</v>
      </c>
      <c r="BH176" s="194">
        <v>0</v>
      </c>
      <c r="BI176" s="194">
        <v>0</v>
      </c>
      <c r="BJ176" s="1">
        <v>0.22</v>
      </c>
      <c r="BK176" s="1">
        <v>52</v>
      </c>
      <c r="BL176" s="1">
        <v>1.3</v>
      </c>
      <c r="BM176" s="1">
        <v>264</v>
      </c>
      <c r="BN176" s="1" t="str">
        <v>-</v>
      </c>
      <c r="BO176" s="1" t="str">
        <v>-</v>
      </c>
      <c r="BP176" s="1" t="str">
        <v>-</v>
      </c>
      <c r="BQ176" s="1" t="str">
        <v>-</v>
      </c>
      <c r="BR176" s="194">
        <v>0</v>
      </c>
      <c r="BS176" s="194">
        <v>0</v>
      </c>
      <c r="BT176" s="1" t="str">
        <v>-</v>
      </c>
      <c r="BU176" s="1">
        <v>177</v>
      </c>
      <c r="BV176" s="1">
        <v>273</v>
      </c>
      <c r="BW176" s="1" t="str">
        <v>-</v>
      </c>
      <c r="BX176" s="1" t="str">
        <v>-</v>
      </c>
      <c r="BY176" s="1" t="str">
        <v>-</v>
      </c>
      <c r="BZ176" s="194">
        <v>0</v>
      </c>
      <c r="CA176" s="194">
        <v>0</v>
      </c>
      <c r="CB176" s="1">
        <v>3.4</v>
      </c>
      <c r="CC176" s="1">
        <v>3.4</v>
      </c>
      <c r="CD176" s="194">
        <v>0</v>
      </c>
      <c r="CE176" s="12">
        <v>0</v>
      </c>
      <c r="CF176" s="161">
        <v>0.93478260869565222</v>
      </c>
      <c r="CG176" s="193">
        <v>0.67829457364341084</v>
      </c>
      <c r="CH176" s="193">
        <v>0.84951456310679607</v>
      </c>
      <c r="CI176" s="192">
        <v>0</v>
      </c>
      <c r="CJ176" s="161">
        <v>0.93478260869565222</v>
      </c>
      <c r="CK176" s="193">
        <v>0.67829457364341084</v>
      </c>
      <c r="CL176" s="193">
        <v>0.84951456310679607</v>
      </c>
    </row>
    <row r="177" spans="1:90">
      <c r="A177" s="263" t="str">
        <v>LEA</v>
      </c>
      <c r="B177" s="11" t="str">
        <v>704/704D</v>
      </c>
      <c r="C177" s="194">
        <v>0</v>
      </c>
      <c r="D177" s="194">
        <v>0</v>
      </c>
      <c r="E177" s="1">
        <v>1</v>
      </c>
      <c r="F177" s="1">
        <v>4</v>
      </c>
      <c r="G177" s="1">
        <v>4</v>
      </c>
      <c r="H177" s="1">
        <v>4</v>
      </c>
      <c r="I177" s="194">
        <v>0</v>
      </c>
      <c r="J177" s="194">
        <v>0</v>
      </c>
      <c r="K177" s="1">
        <v>700</v>
      </c>
      <c r="L177" s="1">
        <v>700</v>
      </c>
      <c r="M177" s="1">
        <v>350</v>
      </c>
      <c r="N177" s="1">
        <v>700</v>
      </c>
      <c r="O177" s="1">
        <v>700</v>
      </c>
      <c r="P177" s="12">
        <v>0</v>
      </c>
      <c r="Q177" s="1">
        <v>1400</v>
      </c>
      <c r="R177" s="1">
        <v>700</v>
      </c>
      <c r="S177" s="194">
        <v>0</v>
      </c>
      <c r="T177" s="194">
        <v>0</v>
      </c>
      <c r="U177" s="1" t="str">
        <v>-</v>
      </c>
      <c r="V177" s="1" t="str">
        <v>-</v>
      </c>
      <c r="W177" s="194">
        <v>0</v>
      </c>
      <c r="X177" s="194">
        <v>0</v>
      </c>
      <c r="Y177" s="1" t="str">
        <v>-</v>
      </c>
      <c r="Z177" s="194">
        <v>0</v>
      </c>
      <c r="AA177" s="194">
        <v>0</v>
      </c>
      <c r="AB177" s="1" t="str">
        <v>-</v>
      </c>
      <c r="AC177" s="1" t="str">
        <v>-</v>
      </c>
      <c r="AD177" s="1">
        <v>0.78</v>
      </c>
      <c r="AE177" s="1">
        <v>76</v>
      </c>
      <c r="AF177" s="1">
        <v>4.4000000000000004</v>
      </c>
      <c r="AG177" s="1">
        <v>488</v>
      </c>
      <c r="AH177" s="1" t="str">
        <v>-</v>
      </c>
      <c r="AI177" s="1" t="str">
        <v>-</v>
      </c>
      <c r="AJ177" s="1" t="str">
        <v>-</v>
      </c>
      <c r="AK177" s="1" t="str">
        <v>-</v>
      </c>
      <c r="AL177" s="194">
        <v>0</v>
      </c>
      <c r="AM177" s="194">
        <v>0</v>
      </c>
      <c r="AN177" s="1" t="str">
        <v>-</v>
      </c>
      <c r="AO177" s="1" t="str">
        <v>-</v>
      </c>
      <c r="AP177" s="1">
        <v>0.39</v>
      </c>
      <c r="AQ177" s="1">
        <v>76</v>
      </c>
      <c r="AR177" s="1">
        <v>2.2000000000000002</v>
      </c>
      <c r="AS177" s="1">
        <v>488</v>
      </c>
      <c r="AT177" s="1" t="str">
        <v>-</v>
      </c>
      <c r="AU177" s="1" t="str">
        <v>-</v>
      </c>
      <c r="AV177" s="1" t="str">
        <v>-</v>
      </c>
      <c r="AW177" s="1" t="str">
        <v>-</v>
      </c>
      <c r="AX177" s="194">
        <v>0</v>
      </c>
      <c r="AY177" s="194">
        <v>0</v>
      </c>
      <c r="AZ177" s="1">
        <v>0.78</v>
      </c>
      <c r="BA177" s="1">
        <v>76</v>
      </c>
      <c r="BB177" s="1">
        <v>4</v>
      </c>
      <c r="BC177" s="1">
        <v>469</v>
      </c>
      <c r="BD177" s="1" t="str">
        <v>-</v>
      </c>
      <c r="BE177" s="1" t="str">
        <v>-</v>
      </c>
      <c r="BF177" s="1" t="str">
        <v>-</v>
      </c>
      <c r="BG177" s="1" t="str">
        <v>-</v>
      </c>
      <c r="BH177" s="194">
        <v>0</v>
      </c>
      <c r="BI177" s="194">
        <v>0</v>
      </c>
      <c r="BJ177" s="1">
        <v>0.39</v>
      </c>
      <c r="BK177" s="1">
        <v>76</v>
      </c>
      <c r="BL177" s="1">
        <v>2</v>
      </c>
      <c r="BM177" s="1">
        <v>469</v>
      </c>
      <c r="BN177" s="1" t="str">
        <v>-</v>
      </c>
      <c r="BO177" s="1" t="str">
        <v>-</v>
      </c>
      <c r="BP177" s="1" t="str">
        <v>-</v>
      </c>
      <c r="BQ177" s="1" t="str">
        <v>-</v>
      </c>
      <c r="BR177" s="194">
        <v>0</v>
      </c>
      <c r="BS177" s="194">
        <v>0</v>
      </c>
      <c r="BT177" s="1" t="str">
        <v>-</v>
      </c>
      <c r="BU177" s="1">
        <v>259</v>
      </c>
      <c r="BV177" s="1">
        <v>452</v>
      </c>
      <c r="BW177" s="1" t="str">
        <v>-</v>
      </c>
      <c r="BX177" s="1" t="str">
        <v>-</v>
      </c>
      <c r="BY177" s="1" t="str">
        <v>-</v>
      </c>
      <c r="BZ177" s="194">
        <v>0</v>
      </c>
      <c r="CA177" s="194">
        <v>0</v>
      </c>
      <c r="CB177" s="1">
        <v>4</v>
      </c>
      <c r="CC177" s="1">
        <v>4</v>
      </c>
      <c r="CD177" s="194">
        <v>0</v>
      </c>
      <c r="CE177" s="12">
        <v>0</v>
      </c>
      <c r="CF177" s="161">
        <v>0.9644268774703556</v>
      </c>
      <c r="CG177" s="193">
        <v>0.71721311475409832</v>
      </c>
      <c r="CH177" s="193">
        <v>0.84951456310679607</v>
      </c>
      <c r="CI177" s="192">
        <v>0</v>
      </c>
      <c r="CJ177" s="161">
        <v>0.9644268774703556</v>
      </c>
      <c r="CK177" s="193">
        <v>0.71721311475409832</v>
      </c>
      <c r="CL177" s="193">
        <v>0.84951456310679607</v>
      </c>
    </row>
    <row r="178" spans="1:90">
      <c r="A178" s="263" t="str">
        <v>LEA</v>
      </c>
      <c r="B178" s="11" t="str">
        <v>352/352D</v>
      </c>
      <c r="C178" s="194">
        <v>0</v>
      </c>
      <c r="D178" s="194">
        <v>0</v>
      </c>
      <c r="E178" s="1">
        <v>1</v>
      </c>
      <c r="F178" s="1">
        <v>2</v>
      </c>
      <c r="G178" s="1">
        <v>2</v>
      </c>
      <c r="H178" s="1">
        <v>2</v>
      </c>
      <c r="I178" s="194">
        <v>0</v>
      </c>
      <c r="J178" s="194">
        <v>0</v>
      </c>
      <c r="K178" s="1">
        <v>350</v>
      </c>
      <c r="L178" s="1">
        <v>350</v>
      </c>
      <c r="M178" s="1">
        <v>175</v>
      </c>
      <c r="N178" s="1">
        <v>350</v>
      </c>
      <c r="O178" s="1">
        <v>350</v>
      </c>
      <c r="P178" s="12">
        <v>0</v>
      </c>
      <c r="Q178" s="1">
        <v>700</v>
      </c>
      <c r="R178" s="1">
        <v>350</v>
      </c>
      <c r="S178" s="194">
        <v>0</v>
      </c>
      <c r="T178" s="194">
        <v>0</v>
      </c>
      <c r="U178" s="1" t="str">
        <v>-</v>
      </c>
      <c r="V178" s="1" t="str">
        <v>-</v>
      </c>
      <c r="W178" s="194">
        <v>0</v>
      </c>
      <c r="X178" s="194">
        <v>0</v>
      </c>
      <c r="Y178" s="1" t="str">
        <v>-</v>
      </c>
      <c r="Z178" s="194">
        <v>0</v>
      </c>
      <c r="AA178" s="194">
        <v>0</v>
      </c>
      <c r="AB178" s="1" t="str">
        <v>-</v>
      </c>
      <c r="AC178" s="1" t="str">
        <v>-</v>
      </c>
      <c r="AD178" s="1">
        <v>0.43</v>
      </c>
      <c r="AE178" s="1">
        <v>52</v>
      </c>
      <c r="AF178" s="1">
        <v>1.4</v>
      </c>
      <c r="AG178" s="1">
        <v>153</v>
      </c>
      <c r="AH178" s="1" t="str">
        <v>-</v>
      </c>
      <c r="AI178" s="1" t="str">
        <v>-</v>
      </c>
      <c r="AJ178" s="1" t="str">
        <v>-</v>
      </c>
      <c r="AK178" s="1" t="str">
        <v>-</v>
      </c>
      <c r="AL178" s="194">
        <v>0</v>
      </c>
      <c r="AM178" s="194">
        <v>0</v>
      </c>
      <c r="AN178" s="1" t="str">
        <v>-</v>
      </c>
      <c r="AO178" s="1" t="str">
        <v>-</v>
      </c>
      <c r="AP178" s="1">
        <v>0.22</v>
      </c>
      <c r="AQ178" s="1">
        <v>52</v>
      </c>
      <c r="AR178" s="1">
        <v>0.7</v>
      </c>
      <c r="AS178" s="1">
        <v>153</v>
      </c>
      <c r="AT178" s="1" t="str">
        <v>-</v>
      </c>
      <c r="AU178" s="1" t="str">
        <v>-</v>
      </c>
      <c r="AV178" s="1" t="str">
        <v>-</v>
      </c>
      <c r="AW178" s="1" t="str">
        <v>-</v>
      </c>
      <c r="AX178" s="194">
        <v>0</v>
      </c>
      <c r="AY178" s="194">
        <v>0</v>
      </c>
      <c r="AZ178" s="1">
        <v>0.43</v>
      </c>
      <c r="BA178" s="1">
        <v>52</v>
      </c>
      <c r="BB178" s="1">
        <v>2.2000000000000002</v>
      </c>
      <c r="BC178" s="1">
        <v>249</v>
      </c>
      <c r="BD178" s="1" t="str">
        <v>-</v>
      </c>
      <c r="BE178" s="1" t="str">
        <v>-</v>
      </c>
      <c r="BF178" s="1" t="str">
        <v>-</v>
      </c>
      <c r="BG178" s="1" t="str">
        <v>-</v>
      </c>
      <c r="BH178" s="194">
        <v>0</v>
      </c>
      <c r="BI178" s="194">
        <v>0</v>
      </c>
      <c r="BJ178" s="1">
        <v>0.22</v>
      </c>
      <c r="BK178" s="1">
        <v>52</v>
      </c>
      <c r="BL178" s="1">
        <v>1</v>
      </c>
      <c r="BM178" s="1">
        <v>147</v>
      </c>
      <c r="BN178" s="1" t="str">
        <v>-</v>
      </c>
      <c r="BO178" s="1" t="str">
        <v>-</v>
      </c>
      <c r="BP178" s="1" t="str">
        <v>-</v>
      </c>
      <c r="BQ178" s="1" t="str">
        <v>-</v>
      </c>
      <c r="BR178" s="194">
        <v>0</v>
      </c>
      <c r="BS178" s="194">
        <v>0</v>
      </c>
      <c r="BT178" s="1" t="str">
        <v>-</v>
      </c>
      <c r="BU178" s="1">
        <v>177</v>
      </c>
      <c r="BV178" s="1">
        <v>221</v>
      </c>
      <c r="BW178" s="1" t="str">
        <v>-</v>
      </c>
      <c r="BX178" s="1" t="str">
        <v>-</v>
      </c>
      <c r="BY178" s="1" t="str">
        <v>-</v>
      </c>
      <c r="BZ178" s="194">
        <v>0</v>
      </c>
      <c r="CA178" s="194">
        <v>0</v>
      </c>
      <c r="CB178" s="1">
        <v>3.4</v>
      </c>
      <c r="CC178" s="1">
        <v>3.4</v>
      </c>
      <c r="CD178" s="194">
        <v>0</v>
      </c>
      <c r="CE178" s="12">
        <v>0</v>
      </c>
      <c r="CF178" s="161">
        <v>0.9503105590062112</v>
      </c>
      <c r="CG178" s="193">
        <v>0.57189542483660127</v>
      </c>
      <c r="CH178" s="193">
        <v>0.86633663366336633</v>
      </c>
      <c r="CI178" s="192">
        <v>0</v>
      </c>
      <c r="CJ178" s="161">
        <v>0.9503105590062112</v>
      </c>
      <c r="CK178" s="193">
        <v>0.57189542483660127</v>
      </c>
      <c r="CL178" s="193">
        <v>0.86633663366336633</v>
      </c>
    </row>
    <row r="179" spans="1:90">
      <c r="A179" s="263" t="str">
        <v>LEA</v>
      </c>
      <c r="B179" s="11" t="str">
        <v>354/354D</v>
      </c>
      <c r="C179" s="194">
        <v>0</v>
      </c>
      <c r="D179" s="194">
        <v>0</v>
      </c>
      <c r="E179" s="1">
        <v>1</v>
      </c>
      <c r="F179" s="1">
        <v>4</v>
      </c>
      <c r="G179" s="1">
        <v>4</v>
      </c>
      <c r="H179" s="1">
        <v>4</v>
      </c>
      <c r="I179" s="194">
        <v>0</v>
      </c>
      <c r="J179" s="194">
        <v>0</v>
      </c>
      <c r="K179" s="1">
        <v>350</v>
      </c>
      <c r="L179" s="1">
        <v>350</v>
      </c>
      <c r="M179" s="1">
        <v>175</v>
      </c>
      <c r="N179" s="1">
        <v>350</v>
      </c>
      <c r="O179" s="1">
        <v>350</v>
      </c>
      <c r="P179" s="12">
        <v>0</v>
      </c>
      <c r="Q179" s="1">
        <v>700</v>
      </c>
      <c r="R179" s="1">
        <v>350</v>
      </c>
      <c r="S179" s="194">
        <v>0</v>
      </c>
      <c r="T179" s="194">
        <v>0</v>
      </c>
      <c r="U179" s="1" t="str">
        <v>-</v>
      </c>
      <c r="V179" s="1" t="str">
        <v>-</v>
      </c>
      <c r="W179" s="194">
        <v>0</v>
      </c>
      <c r="X179" s="194">
        <v>0</v>
      </c>
      <c r="Y179" s="1" t="str">
        <v>-</v>
      </c>
      <c r="Z179" s="194">
        <v>0</v>
      </c>
      <c r="AA179" s="194">
        <v>0</v>
      </c>
      <c r="AB179" s="1" t="str">
        <v>-</v>
      </c>
      <c r="AC179" s="1" t="str">
        <v>-</v>
      </c>
      <c r="AD179" s="1">
        <v>0.77</v>
      </c>
      <c r="AE179" s="1">
        <v>75</v>
      </c>
      <c r="AF179" s="1">
        <v>2.6</v>
      </c>
      <c r="AG179" s="1">
        <v>277</v>
      </c>
      <c r="AH179" s="1" t="str">
        <v>-</v>
      </c>
      <c r="AI179" s="1" t="str">
        <v>-</v>
      </c>
      <c r="AJ179" s="1" t="str">
        <v>-</v>
      </c>
      <c r="AK179" s="1" t="str">
        <v>-</v>
      </c>
      <c r="AL179" s="194">
        <v>0</v>
      </c>
      <c r="AM179" s="194">
        <v>0</v>
      </c>
      <c r="AN179" s="1" t="str">
        <v>-</v>
      </c>
      <c r="AO179" s="1" t="str">
        <v>-</v>
      </c>
      <c r="AP179" s="1">
        <v>0.39</v>
      </c>
      <c r="AQ179" s="1">
        <v>75</v>
      </c>
      <c r="AR179" s="1">
        <v>1.3</v>
      </c>
      <c r="AS179" s="1">
        <v>277</v>
      </c>
      <c r="AT179" s="1" t="str">
        <v>-</v>
      </c>
      <c r="AU179" s="1" t="str">
        <v>-</v>
      </c>
      <c r="AV179" s="1" t="str">
        <v>-</v>
      </c>
      <c r="AW179" s="1" t="str">
        <v>-</v>
      </c>
      <c r="AX179" s="194">
        <v>0</v>
      </c>
      <c r="AY179" s="194">
        <v>0</v>
      </c>
      <c r="AZ179" s="1">
        <v>0.77</v>
      </c>
      <c r="BA179" s="1">
        <v>75</v>
      </c>
      <c r="BB179" s="1">
        <v>2.2999999999999998</v>
      </c>
      <c r="BC179" s="1">
        <v>264</v>
      </c>
      <c r="BD179" s="1" t="str">
        <v>-</v>
      </c>
      <c r="BE179" s="1" t="str">
        <v>-</v>
      </c>
      <c r="BF179" s="1" t="str">
        <v>-</v>
      </c>
      <c r="BG179" s="1" t="str">
        <v>-</v>
      </c>
      <c r="BH179" s="194">
        <v>0</v>
      </c>
      <c r="BI179" s="194">
        <v>0</v>
      </c>
      <c r="BJ179" s="1">
        <v>0.39</v>
      </c>
      <c r="BK179" s="1">
        <v>75</v>
      </c>
      <c r="BL179" s="1">
        <v>1.3</v>
      </c>
      <c r="BM179" s="1">
        <v>264</v>
      </c>
      <c r="BN179" s="1" t="str">
        <v>-</v>
      </c>
      <c r="BO179" s="1" t="str">
        <v>-</v>
      </c>
      <c r="BP179" s="1" t="str">
        <v>-</v>
      </c>
      <c r="BQ179" s="1" t="str">
        <v>-</v>
      </c>
      <c r="BR179" s="194">
        <v>0</v>
      </c>
      <c r="BS179" s="194">
        <v>0</v>
      </c>
      <c r="BT179" s="1" t="str">
        <v>-</v>
      </c>
      <c r="BU179" s="1">
        <v>255</v>
      </c>
      <c r="BV179" s="1">
        <v>345</v>
      </c>
      <c r="BW179" s="1" t="str">
        <v>-</v>
      </c>
      <c r="BX179" s="1" t="str">
        <v>-</v>
      </c>
      <c r="BY179" s="1" t="str">
        <v>-</v>
      </c>
      <c r="BZ179" s="194">
        <v>0</v>
      </c>
      <c r="CA179" s="194">
        <v>0</v>
      </c>
      <c r="CB179" s="1">
        <v>4</v>
      </c>
      <c r="CC179" s="1">
        <v>4</v>
      </c>
      <c r="CD179" s="194">
        <v>0</v>
      </c>
      <c r="CE179" s="12">
        <v>0</v>
      </c>
      <c r="CF179" s="161">
        <v>0.9264214046822743</v>
      </c>
      <c r="CG179" s="193">
        <v>0.63176895306859204</v>
      </c>
      <c r="CH179" s="193">
        <v>0.86633663366336633</v>
      </c>
      <c r="CI179" s="192">
        <v>0</v>
      </c>
      <c r="CJ179" s="161">
        <v>0.9264214046822743</v>
      </c>
      <c r="CK179" s="193">
        <v>0.63176895306859204</v>
      </c>
      <c r="CL179" s="193">
        <v>0.86633663366336633</v>
      </c>
    </row>
    <row r="180" spans="1:90">
      <c r="A180" s="263" t="str">
        <v>LEA</v>
      </c>
      <c r="B180" s="11" t="str">
        <v>164/164D</v>
      </c>
      <c r="C180" s="194">
        <v>0</v>
      </c>
      <c r="D180" s="194">
        <v>0</v>
      </c>
      <c r="E180" s="1">
        <v>1</v>
      </c>
      <c r="F180" s="1">
        <v>4</v>
      </c>
      <c r="G180" s="1">
        <v>4</v>
      </c>
      <c r="H180" s="1">
        <v>4</v>
      </c>
      <c r="I180" s="194">
        <v>0</v>
      </c>
      <c r="J180" s="194">
        <v>0</v>
      </c>
      <c r="K180" s="1">
        <v>160</v>
      </c>
      <c r="L180" s="1">
        <v>160</v>
      </c>
      <c r="M180" s="1">
        <v>80</v>
      </c>
      <c r="N180" s="1">
        <v>160</v>
      </c>
      <c r="O180" s="1">
        <v>160</v>
      </c>
      <c r="P180" s="12">
        <v>0</v>
      </c>
      <c r="Q180" s="1">
        <v>320</v>
      </c>
      <c r="R180" s="1">
        <v>160</v>
      </c>
      <c r="S180" s="194">
        <v>0</v>
      </c>
      <c r="T180" s="194">
        <v>0</v>
      </c>
      <c r="U180" s="1" t="str">
        <v>-</v>
      </c>
      <c r="V180" s="1" t="str">
        <v>-</v>
      </c>
      <c r="W180" s="194">
        <v>0</v>
      </c>
      <c r="X180" s="194">
        <v>0</v>
      </c>
      <c r="Y180" s="1" t="str">
        <v>-</v>
      </c>
      <c r="Z180" s="194">
        <v>0</v>
      </c>
      <c r="AA180" s="194">
        <v>0</v>
      </c>
      <c r="AB180" s="1" t="str">
        <v>-</v>
      </c>
      <c r="AC180" s="1" t="str">
        <v>-</v>
      </c>
      <c r="AD180" s="1">
        <v>0.67</v>
      </c>
      <c r="AE180" s="1">
        <v>45</v>
      </c>
      <c r="AF180" s="1">
        <v>2.15</v>
      </c>
      <c r="AG180" s="1">
        <v>145</v>
      </c>
      <c r="AH180" s="1" t="str">
        <v>-</v>
      </c>
      <c r="AI180" s="1" t="str">
        <v>-</v>
      </c>
      <c r="AJ180" s="1" t="str">
        <v>-</v>
      </c>
      <c r="AK180" s="1" t="str">
        <v>-</v>
      </c>
      <c r="AL180" s="194">
        <v>0</v>
      </c>
      <c r="AM180" s="194">
        <v>0</v>
      </c>
      <c r="AN180" s="1" t="str">
        <v>-</v>
      </c>
      <c r="AO180" s="1" t="str">
        <v>-</v>
      </c>
      <c r="AP180" s="1">
        <v>0.75</v>
      </c>
      <c r="AQ180" s="1">
        <v>45</v>
      </c>
      <c r="AR180" s="1">
        <v>1.49</v>
      </c>
      <c r="AS180" s="1">
        <v>143</v>
      </c>
      <c r="AT180" s="1" t="str">
        <v>-</v>
      </c>
      <c r="AU180" s="1" t="str">
        <v>-</v>
      </c>
      <c r="AV180" s="1" t="str">
        <v>-</v>
      </c>
      <c r="AW180" s="1" t="str">
        <v>-</v>
      </c>
      <c r="AX180" s="194">
        <v>0</v>
      </c>
      <c r="AY180" s="194">
        <v>0</v>
      </c>
      <c r="AZ180" s="1">
        <v>0.67</v>
      </c>
      <c r="BA180" s="1">
        <v>45</v>
      </c>
      <c r="BB180" s="1">
        <v>2.08</v>
      </c>
      <c r="BC180" s="1">
        <v>140</v>
      </c>
      <c r="BD180" s="1" t="str">
        <v>-</v>
      </c>
      <c r="BE180" s="1" t="str">
        <v>-</v>
      </c>
      <c r="BF180" s="1" t="str">
        <v>-</v>
      </c>
      <c r="BG180" s="1" t="str">
        <v>-</v>
      </c>
      <c r="BH180" s="194">
        <v>0</v>
      </c>
      <c r="BI180" s="194">
        <v>0</v>
      </c>
      <c r="BJ180" s="1">
        <v>0.75</v>
      </c>
      <c r="BK180" s="1">
        <v>45</v>
      </c>
      <c r="BL180" s="1">
        <v>1.44</v>
      </c>
      <c r="BM180" s="1">
        <v>138</v>
      </c>
      <c r="BN180" s="1" t="str">
        <v>-</v>
      </c>
      <c r="BO180" s="1" t="str">
        <v>-</v>
      </c>
      <c r="BP180" s="1" t="str">
        <v>-</v>
      </c>
      <c r="BQ180" s="1" t="str">
        <v>-</v>
      </c>
      <c r="BR180" s="194">
        <v>0</v>
      </c>
      <c r="BS180" s="194">
        <v>0</v>
      </c>
      <c r="BT180" s="1" t="str">
        <v>-</v>
      </c>
      <c r="BU180" s="1">
        <v>153</v>
      </c>
      <c r="BV180" s="1">
        <v>222</v>
      </c>
      <c r="BW180" s="1" t="str">
        <v>-</v>
      </c>
      <c r="BX180" s="1" t="str">
        <v>-</v>
      </c>
      <c r="BY180" s="1" t="str">
        <v>-</v>
      </c>
      <c r="BZ180" s="194">
        <v>0</v>
      </c>
      <c r="CA180" s="194">
        <v>0</v>
      </c>
      <c r="CB180" s="1" t="str">
        <v>-</v>
      </c>
      <c r="CC180" s="1" t="str">
        <v>-</v>
      </c>
      <c r="CD180" s="194">
        <v>0</v>
      </c>
      <c r="CE180" s="12">
        <v>0</v>
      </c>
      <c r="CF180" s="161">
        <v>0.58645096056622847</v>
      </c>
      <c r="CG180" s="193">
        <v>0.55172413793103448</v>
      </c>
      <c r="CH180" s="193">
        <v>0.8</v>
      </c>
      <c r="CI180" s="192">
        <v>0</v>
      </c>
      <c r="CJ180" s="161">
        <v>0.41727458418441787</v>
      </c>
      <c r="CK180" s="193">
        <v>0.55944055944055948</v>
      </c>
      <c r="CL180" s="193">
        <v>0.81632653061224492</v>
      </c>
    </row>
    <row r="181" spans="1:90">
      <c r="A181" s="263" t="str">
        <v>LEA</v>
      </c>
      <c r="B181" s="11" t="str">
        <v>168/168D</v>
      </c>
      <c r="C181" s="194">
        <v>0</v>
      </c>
      <c r="D181" s="194">
        <v>0</v>
      </c>
      <c r="E181" s="1">
        <v>1</v>
      </c>
      <c r="F181" s="1">
        <v>8</v>
      </c>
      <c r="G181" s="1">
        <v>8</v>
      </c>
      <c r="H181" s="1">
        <v>8</v>
      </c>
      <c r="I181" s="194">
        <v>0</v>
      </c>
      <c r="J181" s="194">
        <v>0</v>
      </c>
      <c r="K181" s="1">
        <v>160</v>
      </c>
      <c r="L181" s="1">
        <v>160</v>
      </c>
      <c r="M181" s="1">
        <v>80</v>
      </c>
      <c r="N181" s="1">
        <v>160</v>
      </c>
      <c r="O181" s="1">
        <v>160</v>
      </c>
      <c r="P181" s="12">
        <v>0</v>
      </c>
      <c r="Q181" s="1">
        <v>320</v>
      </c>
      <c r="R181" s="1">
        <v>160</v>
      </c>
      <c r="S181" s="194">
        <v>0</v>
      </c>
      <c r="T181" s="194">
        <v>0</v>
      </c>
      <c r="U181" s="1" t="str">
        <v>-</v>
      </c>
      <c r="V181" s="1" t="str">
        <v>-</v>
      </c>
      <c r="W181" s="194">
        <v>0</v>
      </c>
      <c r="X181" s="194">
        <v>0</v>
      </c>
      <c r="Y181" s="1" t="str">
        <v>-</v>
      </c>
      <c r="Z181" s="194">
        <v>0</v>
      </c>
      <c r="AA181" s="194">
        <v>0</v>
      </c>
      <c r="AB181" s="1" t="str">
        <v>-</v>
      </c>
      <c r="AC181" s="1" t="str">
        <v>-</v>
      </c>
      <c r="AD181" s="1">
        <v>1.08</v>
      </c>
      <c r="AE181" s="1">
        <v>73</v>
      </c>
      <c r="AF181" s="1">
        <v>3.8</v>
      </c>
      <c r="AG181" s="1">
        <v>256</v>
      </c>
      <c r="AH181" s="1" t="str">
        <v>-</v>
      </c>
      <c r="AI181" s="1" t="str">
        <v>-</v>
      </c>
      <c r="AJ181" s="1" t="str">
        <v>-</v>
      </c>
      <c r="AK181" s="1" t="str">
        <v>-</v>
      </c>
      <c r="AL181" s="194">
        <v>0</v>
      </c>
      <c r="AM181" s="194">
        <v>0</v>
      </c>
      <c r="AN181" s="1" t="str">
        <v>-</v>
      </c>
      <c r="AO181" s="1" t="str">
        <v>-</v>
      </c>
      <c r="AP181" s="1">
        <v>1.22</v>
      </c>
      <c r="AQ181" s="1">
        <v>73</v>
      </c>
      <c r="AR181" s="1">
        <v>2.67</v>
      </c>
      <c r="AS181" s="1">
        <v>256</v>
      </c>
      <c r="AT181" s="1" t="str">
        <v>-</v>
      </c>
      <c r="AU181" s="1" t="str">
        <v>-</v>
      </c>
      <c r="AV181" s="1" t="str">
        <v>-</v>
      </c>
      <c r="AW181" s="1" t="str">
        <v>-</v>
      </c>
      <c r="AX181" s="194">
        <v>0</v>
      </c>
      <c r="AY181" s="194">
        <v>0</v>
      </c>
      <c r="AZ181" s="1">
        <v>1.08</v>
      </c>
      <c r="BA181" s="1">
        <v>73</v>
      </c>
      <c r="BB181" s="1">
        <v>3.66</v>
      </c>
      <c r="BC181" s="1">
        <v>247</v>
      </c>
      <c r="BD181" s="1" t="str">
        <v>-</v>
      </c>
      <c r="BE181" s="1" t="str">
        <v>-</v>
      </c>
      <c r="BF181" s="1" t="str">
        <v>-</v>
      </c>
      <c r="BG181" s="1" t="str">
        <v>-</v>
      </c>
      <c r="BH181" s="194">
        <v>0</v>
      </c>
      <c r="BI181" s="194">
        <v>0</v>
      </c>
      <c r="BJ181" s="1">
        <v>1.22</v>
      </c>
      <c r="BK181" s="1">
        <v>73</v>
      </c>
      <c r="BL181" s="1">
        <v>2.57</v>
      </c>
      <c r="BM181" s="1">
        <v>247</v>
      </c>
      <c r="BN181" s="1" t="str">
        <v>-</v>
      </c>
      <c r="BO181" s="1" t="str">
        <v>-</v>
      </c>
      <c r="BP181" s="1" t="str">
        <v>-</v>
      </c>
      <c r="BQ181" s="1" t="str">
        <v>-</v>
      </c>
      <c r="BR181" s="194">
        <v>0</v>
      </c>
      <c r="BS181" s="194">
        <v>0</v>
      </c>
      <c r="BT181" s="1" t="str">
        <v>-</v>
      </c>
      <c r="BU181" s="1">
        <v>249</v>
      </c>
      <c r="BV181" s="1">
        <v>329</v>
      </c>
      <c r="BW181" s="1" t="str">
        <v>-</v>
      </c>
      <c r="BX181" s="1" t="str">
        <v>-</v>
      </c>
      <c r="BY181" s="1" t="str">
        <v>-</v>
      </c>
      <c r="BZ181" s="194">
        <v>0</v>
      </c>
      <c r="CA181" s="194">
        <v>0</v>
      </c>
      <c r="CB181" s="1" t="str">
        <v>-</v>
      </c>
      <c r="CC181" s="1" t="str">
        <v>-</v>
      </c>
      <c r="CD181" s="194">
        <v>0</v>
      </c>
      <c r="CE181" s="12">
        <v>0</v>
      </c>
      <c r="CF181" s="161">
        <v>0.58581235697940504</v>
      </c>
      <c r="CG181" s="193">
        <v>0.625</v>
      </c>
      <c r="CH181" s="193">
        <v>0.87431693989071035</v>
      </c>
      <c r="CI181" s="192">
        <v>0</v>
      </c>
      <c r="CJ181" s="161">
        <v>0.41687021657710471</v>
      </c>
      <c r="CK181" s="193">
        <v>0.625</v>
      </c>
      <c r="CL181" s="193">
        <v>0.87431693989071035</v>
      </c>
    </row>
    <row r="182" spans="1:90">
      <c r="A182" s="263" t="str">
        <v>LEA</v>
      </c>
      <c r="B182" s="11" t="str">
        <v>84/84D</v>
      </c>
      <c r="C182" s="194">
        <v>0</v>
      </c>
      <c r="D182" s="194">
        <v>0</v>
      </c>
      <c r="E182" s="1">
        <v>1</v>
      </c>
      <c r="F182" s="1">
        <v>4</v>
      </c>
      <c r="G182" s="1">
        <v>4</v>
      </c>
      <c r="H182" s="1">
        <v>4</v>
      </c>
      <c r="I182" s="194">
        <v>0</v>
      </c>
      <c r="J182" s="194">
        <v>0</v>
      </c>
      <c r="K182" s="1">
        <v>80</v>
      </c>
      <c r="L182" s="1">
        <v>80</v>
      </c>
      <c r="M182" s="1">
        <v>40</v>
      </c>
      <c r="N182" s="1">
        <v>80</v>
      </c>
      <c r="O182" s="1">
        <v>80</v>
      </c>
      <c r="P182" s="12">
        <v>0</v>
      </c>
      <c r="Q182" s="1">
        <v>160</v>
      </c>
      <c r="R182" s="1">
        <v>80</v>
      </c>
      <c r="S182" s="194">
        <v>0</v>
      </c>
      <c r="T182" s="194">
        <v>0</v>
      </c>
      <c r="U182" s="1" t="str">
        <v>-</v>
      </c>
      <c r="V182" s="1" t="str">
        <v>-</v>
      </c>
      <c r="W182" s="194">
        <v>0</v>
      </c>
      <c r="X182" s="194">
        <v>0</v>
      </c>
      <c r="Y182" s="1" t="str">
        <v>-</v>
      </c>
      <c r="Z182" s="194">
        <v>0</v>
      </c>
      <c r="AA182" s="194">
        <v>0</v>
      </c>
      <c r="AB182" s="1" t="str">
        <v>-</v>
      </c>
      <c r="AC182" s="1" t="str">
        <v>-</v>
      </c>
      <c r="AD182" s="1">
        <v>0.67</v>
      </c>
      <c r="AE182" s="1">
        <v>45</v>
      </c>
      <c r="AF182" s="1">
        <v>1.33</v>
      </c>
      <c r="AG182" s="1">
        <v>90</v>
      </c>
      <c r="AH182" s="1" t="str">
        <v>-</v>
      </c>
      <c r="AI182" s="1" t="str">
        <v>-</v>
      </c>
      <c r="AJ182" s="1" t="str">
        <v>-</v>
      </c>
      <c r="AK182" s="1" t="str">
        <v>-</v>
      </c>
      <c r="AL182" s="194">
        <v>0</v>
      </c>
      <c r="AM182" s="194">
        <v>0</v>
      </c>
      <c r="AN182" s="1" t="str">
        <v>-</v>
      </c>
      <c r="AO182" s="1" t="str">
        <v>-</v>
      </c>
      <c r="AP182" s="1">
        <v>0.75</v>
      </c>
      <c r="AQ182" s="1">
        <v>45</v>
      </c>
      <c r="AR182" s="1">
        <v>0.93</v>
      </c>
      <c r="AS182" s="1">
        <v>89</v>
      </c>
      <c r="AT182" s="1" t="str">
        <v>-</v>
      </c>
      <c r="AU182" s="1" t="str">
        <v>-</v>
      </c>
      <c r="AV182" s="1" t="str">
        <v>-</v>
      </c>
      <c r="AW182" s="1" t="str">
        <v>-</v>
      </c>
      <c r="AX182" s="194">
        <v>0</v>
      </c>
      <c r="AY182" s="194">
        <v>0</v>
      </c>
      <c r="AZ182" s="1">
        <v>0.67</v>
      </c>
      <c r="BA182" s="1">
        <v>45</v>
      </c>
      <c r="BB182" s="1">
        <v>1.33</v>
      </c>
      <c r="BC182" s="1">
        <v>88</v>
      </c>
      <c r="BD182" s="1" t="str">
        <v>-</v>
      </c>
      <c r="BE182" s="1" t="str">
        <v>-</v>
      </c>
      <c r="BF182" s="1" t="str">
        <v>-</v>
      </c>
      <c r="BG182" s="1" t="str">
        <v>-</v>
      </c>
      <c r="BH182" s="194">
        <v>0</v>
      </c>
      <c r="BI182" s="194">
        <v>0</v>
      </c>
      <c r="BJ182" s="1">
        <v>0.75</v>
      </c>
      <c r="BK182" s="1">
        <v>45</v>
      </c>
      <c r="BL182" s="1">
        <v>0.9</v>
      </c>
      <c r="BM182" s="1">
        <v>85</v>
      </c>
      <c r="BN182" s="1" t="str">
        <v>-</v>
      </c>
      <c r="BO182" s="1" t="str">
        <v>-</v>
      </c>
      <c r="BP182" s="1" t="str">
        <v>-</v>
      </c>
      <c r="BQ182" s="1" t="str">
        <v>-</v>
      </c>
      <c r="BR182" s="194">
        <v>0</v>
      </c>
      <c r="BS182" s="194">
        <v>0</v>
      </c>
      <c r="BT182" s="1" t="str">
        <v>-</v>
      </c>
      <c r="BU182" s="1">
        <v>153</v>
      </c>
      <c r="BV182" s="1">
        <v>171</v>
      </c>
      <c r="BW182" s="1" t="str">
        <v>-</v>
      </c>
      <c r="BX182" s="1" t="str">
        <v>-</v>
      </c>
      <c r="BY182" s="1" t="str">
        <v>-</v>
      </c>
      <c r="BZ182" s="194">
        <v>0</v>
      </c>
      <c r="CA182" s="194">
        <v>0</v>
      </c>
      <c r="CB182" s="1" t="str">
        <v>-</v>
      </c>
      <c r="CC182" s="1" t="str">
        <v>-</v>
      </c>
      <c r="CD182" s="194">
        <v>0</v>
      </c>
      <c r="CE182" s="12">
        <v>0</v>
      </c>
      <c r="CF182" s="161">
        <v>0.58842759071592021</v>
      </c>
      <c r="CG182" s="193">
        <v>0.44444444444444442</v>
      </c>
      <c r="CH182" s="193">
        <v>0.88888888888888884</v>
      </c>
      <c r="CI182" s="192">
        <v>0</v>
      </c>
      <c r="CJ182" s="161">
        <v>0.41608228143992521</v>
      </c>
      <c r="CK182" s="193">
        <v>0.449438202247191</v>
      </c>
      <c r="CL182" s="193">
        <v>0.90909090909090906</v>
      </c>
    </row>
    <row r="183" spans="1:90">
      <c r="A183" s="263" t="str">
        <v>LEA</v>
      </c>
      <c r="B183" s="11" t="str">
        <v>88/88D</v>
      </c>
      <c r="C183" s="194">
        <v>0</v>
      </c>
      <c r="D183" s="194">
        <v>0</v>
      </c>
      <c r="E183" s="1">
        <v>1</v>
      </c>
      <c r="F183" s="1">
        <v>8</v>
      </c>
      <c r="G183" s="1">
        <v>8</v>
      </c>
      <c r="H183" s="1">
        <v>8</v>
      </c>
      <c r="I183" s="194">
        <v>0</v>
      </c>
      <c r="J183" s="194">
        <v>0</v>
      </c>
      <c r="K183" s="1">
        <v>80</v>
      </c>
      <c r="L183" s="1">
        <v>80</v>
      </c>
      <c r="M183" s="1">
        <v>40</v>
      </c>
      <c r="N183" s="1">
        <v>80</v>
      </c>
      <c r="O183" s="1">
        <v>80</v>
      </c>
      <c r="P183" s="12">
        <v>0</v>
      </c>
      <c r="Q183" s="1">
        <v>160</v>
      </c>
      <c r="R183" s="1">
        <v>80</v>
      </c>
      <c r="S183" s="194">
        <v>0</v>
      </c>
      <c r="T183" s="194">
        <v>0</v>
      </c>
      <c r="U183" s="1" t="str">
        <v>-</v>
      </c>
      <c r="V183" s="1" t="str">
        <v>-</v>
      </c>
      <c r="W183" s="194">
        <v>0</v>
      </c>
      <c r="X183" s="194">
        <v>0</v>
      </c>
      <c r="Y183" s="1" t="str">
        <v>-</v>
      </c>
      <c r="Z183" s="194">
        <v>0</v>
      </c>
      <c r="AA183" s="194">
        <v>0</v>
      </c>
      <c r="AB183" s="1" t="str">
        <v>-</v>
      </c>
      <c r="AC183" s="1" t="str">
        <v>-</v>
      </c>
      <c r="AD183" s="1">
        <v>1.08</v>
      </c>
      <c r="AE183" s="1">
        <v>73</v>
      </c>
      <c r="AF183" s="1">
        <v>2.23</v>
      </c>
      <c r="AG183" s="1">
        <v>161</v>
      </c>
      <c r="AH183" s="1" t="str">
        <v>-</v>
      </c>
      <c r="AI183" s="1" t="str">
        <v>-</v>
      </c>
      <c r="AJ183" s="1" t="str">
        <v>-</v>
      </c>
      <c r="AK183" s="1" t="str">
        <v>-</v>
      </c>
      <c r="AL183" s="194">
        <v>0</v>
      </c>
      <c r="AM183" s="194">
        <v>0</v>
      </c>
      <c r="AN183" s="1" t="str">
        <v>-</v>
      </c>
      <c r="AO183" s="1" t="str">
        <v>-</v>
      </c>
      <c r="AP183" s="1">
        <v>1.22</v>
      </c>
      <c r="AQ183" s="1">
        <v>73</v>
      </c>
      <c r="AR183" s="1">
        <v>1.54</v>
      </c>
      <c r="AS183" s="1">
        <v>158</v>
      </c>
      <c r="AT183" s="1" t="str">
        <v>-</v>
      </c>
      <c r="AU183" s="1" t="str">
        <v>-</v>
      </c>
      <c r="AV183" s="1" t="str">
        <v>-</v>
      </c>
      <c r="AW183" s="1" t="str">
        <v>-</v>
      </c>
      <c r="AX183" s="194">
        <v>0</v>
      </c>
      <c r="AY183" s="194">
        <v>0</v>
      </c>
      <c r="AZ183" s="1">
        <v>1.08</v>
      </c>
      <c r="BA183" s="1">
        <v>73</v>
      </c>
      <c r="BB183" s="1">
        <v>2.16</v>
      </c>
      <c r="BC183" s="1">
        <v>151</v>
      </c>
      <c r="BD183" s="1" t="str">
        <v>-</v>
      </c>
      <c r="BE183" s="1" t="str">
        <v>-</v>
      </c>
      <c r="BF183" s="1" t="str">
        <v>-</v>
      </c>
      <c r="BG183" s="1" t="str">
        <v>-</v>
      </c>
      <c r="BH183" s="194">
        <v>0</v>
      </c>
      <c r="BI183" s="194">
        <v>0</v>
      </c>
      <c r="BJ183" s="1">
        <v>1.22</v>
      </c>
      <c r="BK183" s="1">
        <v>73</v>
      </c>
      <c r="BL183" s="1">
        <v>1.49</v>
      </c>
      <c r="BM183" s="1">
        <v>158</v>
      </c>
      <c r="BN183" s="1" t="str">
        <v>-</v>
      </c>
      <c r="BO183" s="1" t="str">
        <v>-</v>
      </c>
      <c r="BP183" s="1" t="str">
        <v>-</v>
      </c>
      <c r="BQ183" s="1" t="str">
        <v>-</v>
      </c>
      <c r="BR183" s="194">
        <v>0</v>
      </c>
      <c r="BS183" s="194">
        <v>0</v>
      </c>
      <c r="BT183" s="1" t="str">
        <v>-</v>
      </c>
      <c r="BU183" s="1">
        <v>249</v>
      </c>
      <c r="BV183" s="1">
        <v>241</v>
      </c>
      <c r="BW183" s="1" t="str">
        <v>-</v>
      </c>
      <c r="BX183" s="1" t="str">
        <v>-</v>
      </c>
      <c r="BY183" s="1" t="str">
        <v>-</v>
      </c>
      <c r="BZ183" s="194">
        <v>0</v>
      </c>
      <c r="CA183" s="194">
        <v>0</v>
      </c>
      <c r="CB183" s="1" t="str">
        <v>-</v>
      </c>
      <c r="CC183" s="1" t="str">
        <v>-</v>
      </c>
      <c r="CD183" s="194">
        <v>0</v>
      </c>
      <c r="CE183" s="12">
        <v>0</v>
      </c>
      <c r="CF183" s="161">
        <v>0.62780269058295968</v>
      </c>
      <c r="CG183" s="193">
        <v>0.49689440993788819</v>
      </c>
      <c r="CH183" s="193">
        <v>0.90909090909090906</v>
      </c>
      <c r="CI183" s="192">
        <v>0</v>
      </c>
      <c r="CJ183" s="161">
        <v>0.44607566346696781</v>
      </c>
      <c r="CK183" s="193">
        <v>0.50632911392405067</v>
      </c>
      <c r="CL183" s="193">
        <v>0.94117647058823528</v>
      </c>
    </row>
    <row r="184" spans="1:90">
      <c r="A184" s="264" t="str">
        <v>LEA</v>
      </c>
      <c r="B184" s="11" t="str">
        <v>1504/1504D</v>
      </c>
      <c r="C184" s="194">
        <v>0</v>
      </c>
      <c r="D184" s="194">
        <v>0</v>
      </c>
      <c r="E184" s="1">
        <v>2</v>
      </c>
      <c r="F184" s="1">
        <v>4</v>
      </c>
      <c r="G184" s="1">
        <v>4</v>
      </c>
      <c r="H184" s="1">
        <v>4</v>
      </c>
      <c r="I184" s="194">
        <v>0</v>
      </c>
      <c r="J184" s="194">
        <v>0</v>
      </c>
      <c r="K184" s="1">
        <v>1500</v>
      </c>
      <c r="L184" s="1">
        <v>1500</v>
      </c>
      <c r="M184" s="1">
        <v>1500</v>
      </c>
      <c r="N184" s="1">
        <v>1500</v>
      </c>
      <c r="O184" s="1">
        <v>1500</v>
      </c>
      <c r="P184" s="12">
        <v>0</v>
      </c>
      <c r="Q184" s="1">
        <v>3000</v>
      </c>
      <c r="R184" s="1">
        <v>3000</v>
      </c>
      <c r="S184" s="194">
        <v>0</v>
      </c>
      <c r="T184" s="194">
        <v>0</v>
      </c>
      <c r="U184" s="1">
        <v>0</v>
      </c>
      <c r="V184" s="1">
        <v>0</v>
      </c>
      <c r="W184" s="194">
        <v>0</v>
      </c>
      <c r="X184" s="194">
        <v>0</v>
      </c>
      <c r="Y184" s="1">
        <v>0</v>
      </c>
      <c r="Z184" s="194">
        <v>0</v>
      </c>
      <c r="AA184" s="194">
        <v>0</v>
      </c>
      <c r="AB184" s="1">
        <v>0</v>
      </c>
      <c r="AC184" s="1">
        <v>0</v>
      </c>
      <c r="AD184" s="1">
        <v>0.93</v>
      </c>
      <c r="AE184" s="1">
        <v>102</v>
      </c>
      <c r="AF184" s="1">
        <v>9</v>
      </c>
      <c r="AG184" s="1">
        <v>1013</v>
      </c>
      <c r="AH184" s="1">
        <v>0</v>
      </c>
      <c r="AI184" s="1">
        <v>0</v>
      </c>
      <c r="AJ184" s="1">
        <v>0</v>
      </c>
      <c r="AK184" s="1">
        <v>0</v>
      </c>
      <c r="AL184" s="194">
        <v>0</v>
      </c>
      <c r="AM184" s="194">
        <v>0</v>
      </c>
      <c r="AN184" s="1">
        <v>0</v>
      </c>
      <c r="AO184" s="1">
        <v>0</v>
      </c>
      <c r="AP184" s="1">
        <v>0.6</v>
      </c>
      <c r="AQ184" s="1">
        <v>95</v>
      </c>
      <c r="AR184" s="1">
        <v>4.5</v>
      </c>
      <c r="AS184" s="1">
        <v>990</v>
      </c>
      <c r="AT184" s="1">
        <v>0</v>
      </c>
      <c r="AU184" s="1">
        <v>0</v>
      </c>
      <c r="AV184" s="1">
        <v>0</v>
      </c>
      <c r="AW184" s="1">
        <v>0</v>
      </c>
      <c r="AX184" s="194">
        <v>0</v>
      </c>
      <c r="AY184" s="194">
        <v>0</v>
      </c>
      <c r="AZ184" s="1">
        <v>0.93</v>
      </c>
      <c r="BA184" s="1">
        <v>102</v>
      </c>
      <c r="BB184" s="1">
        <v>9</v>
      </c>
      <c r="BC184" s="1">
        <v>1013</v>
      </c>
      <c r="BD184" s="1">
        <v>0</v>
      </c>
      <c r="BE184" s="1">
        <v>0</v>
      </c>
      <c r="BF184" s="1">
        <v>0</v>
      </c>
      <c r="BG184" s="1">
        <v>0</v>
      </c>
      <c r="BH184" s="194">
        <v>0</v>
      </c>
      <c r="BI184" s="194">
        <v>0</v>
      </c>
      <c r="BJ184" s="1">
        <v>0.6</v>
      </c>
      <c r="BK184" s="1">
        <v>95</v>
      </c>
      <c r="BL184" s="1">
        <v>4.5</v>
      </c>
      <c r="BM184" s="1">
        <v>990</v>
      </c>
      <c r="BN184" s="1">
        <v>0</v>
      </c>
      <c r="BO184" s="1">
        <v>0</v>
      </c>
      <c r="BP184" s="1">
        <v>0</v>
      </c>
      <c r="BQ184" s="1">
        <v>0</v>
      </c>
      <c r="BR184" s="194">
        <v>0</v>
      </c>
      <c r="BS184" s="194">
        <v>0</v>
      </c>
      <c r="BT184" s="1">
        <v>0</v>
      </c>
      <c r="BU184" s="1">
        <v>324</v>
      </c>
      <c r="BV184" s="1">
        <v>875</v>
      </c>
      <c r="BW184" s="1">
        <v>0</v>
      </c>
      <c r="BX184" s="1">
        <v>0</v>
      </c>
      <c r="BY184" s="1">
        <v>0</v>
      </c>
      <c r="BZ184" s="194">
        <v>0</v>
      </c>
      <c r="CA184" s="194">
        <v>0</v>
      </c>
      <c r="CB184" s="1">
        <v>12.6</v>
      </c>
      <c r="CC184" s="1">
        <v>12.6</v>
      </c>
      <c r="CD184" s="194">
        <v>0</v>
      </c>
      <c r="CE184" s="12">
        <v>0</v>
      </c>
      <c r="CF184" s="161">
        <v>0.97874396135265695</v>
      </c>
      <c r="CG184" s="193">
        <v>0.74037512339585387</v>
      </c>
      <c r="CH184" s="193">
        <v>0.82327113062568602</v>
      </c>
      <c r="CI184" s="192">
        <v>0</v>
      </c>
      <c r="CJ184" s="161">
        <v>0.95652173913043481</v>
      </c>
      <c r="CK184" s="193">
        <v>0.75757575757575757</v>
      </c>
      <c r="CL184" s="193">
        <v>0.83798882681564246</v>
      </c>
    </row>
    <row r="185" spans="1:90">
      <c r="A185" s="264" t="str">
        <v>BLAZE</v>
      </c>
      <c r="B185" s="11" t="str">
        <v>Connect 1002</v>
      </c>
      <c r="C185" s="194">
        <v>0</v>
      </c>
      <c r="D185" s="194">
        <v>0</v>
      </c>
      <c r="E185" s="1">
        <v>2</v>
      </c>
      <c r="F185" s="1">
        <v>2</v>
      </c>
      <c r="G185" s="1">
        <v>1</v>
      </c>
      <c r="H185" s="1">
        <v>1</v>
      </c>
      <c r="I185" s="194">
        <v>0</v>
      </c>
      <c r="J185" s="194">
        <v>0</v>
      </c>
      <c r="K185" s="1">
        <v>250</v>
      </c>
      <c r="L185" s="1">
        <v>500</v>
      </c>
      <c r="M185" s="1">
        <v>500</v>
      </c>
      <c r="N185" s="1">
        <v>1000</v>
      </c>
      <c r="O185" s="1">
        <v>1000</v>
      </c>
      <c r="P185" s="12">
        <v>0</v>
      </c>
      <c r="Q185" s="1">
        <v>1000</v>
      </c>
      <c r="R185" s="1">
        <v>1000</v>
      </c>
      <c r="S185" s="194">
        <v>0</v>
      </c>
      <c r="T185" s="194">
        <v>0</v>
      </c>
      <c r="U185" s="1" t="str">
        <v>-</v>
      </c>
      <c r="V185" s="1" t="str">
        <v>-</v>
      </c>
      <c r="W185" s="194">
        <v>0</v>
      </c>
      <c r="X185" s="194">
        <v>0</v>
      </c>
      <c r="Y185" s="1" t="str">
        <v>-</v>
      </c>
      <c r="Z185" s="194">
        <v>0</v>
      </c>
      <c r="AA185" s="194">
        <v>0</v>
      </c>
      <c r="AB185" s="1" t="str">
        <v>-</v>
      </c>
      <c r="AC185" s="1" t="str">
        <v>-</v>
      </c>
      <c r="AD185" s="1">
        <v>0.3</v>
      </c>
      <c r="AE185" s="1">
        <v>35</v>
      </c>
      <c r="AF185" s="1">
        <v>1.8</v>
      </c>
      <c r="AG185" s="1">
        <v>174</v>
      </c>
      <c r="AH185" s="1" t="str">
        <v>-</v>
      </c>
      <c r="AI185" s="1" t="str">
        <v>-</v>
      </c>
      <c r="AJ185" s="1" t="str">
        <v>-</v>
      </c>
      <c r="AK185" s="1" t="str">
        <v>-</v>
      </c>
      <c r="AL185" s="194">
        <v>0</v>
      </c>
      <c r="AM185" s="194">
        <v>0</v>
      </c>
      <c r="AN185" s="1" t="str">
        <v>-</v>
      </c>
      <c r="AO185" s="1" t="str">
        <v>-</v>
      </c>
      <c r="AP185" s="1">
        <v>0.2</v>
      </c>
      <c r="AQ185" s="1">
        <v>35</v>
      </c>
      <c r="AR185" s="1">
        <v>0.9</v>
      </c>
      <c r="AS185" s="1">
        <v>174</v>
      </c>
      <c r="AT185" s="1" t="str">
        <v>-</v>
      </c>
      <c r="AU185" s="1" t="str">
        <v>-</v>
      </c>
      <c r="AV185" s="1" t="str">
        <v>-</v>
      </c>
      <c r="AW185" s="1" t="str">
        <v>-</v>
      </c>
      <c r="AX185" s="194">
        <v>0</v>
      </c>
      <c r="AY185" s="194">
        <v>0</v>
      </c>
      <c r="AZ185" s="1">
        <v>0.3</v>
      </c>
      <c r="BA185" s="1">
        <v>35</v>
      </c>
      <c r="BB185" s="1">
        <v>1.8</v>
      </c>
      <c r="BC185" s="1">
        <v>174</v>
      </c>
      <c r="BD185" s="1" t="str">
        <v>-</v>
      </c>
      <c r="BE185" s="1" t="str">
        <v>-</v>
      </c>
      <c r="BF185" s="1" t="str">
        <v>-</v>
      </c>
      <c r="BG185" s="1" t="str">
        <v>-</v>
      </c>
      <c r="BH185" s="194">
        <v>0</v>
      </c>
      <c r="BI185" s="194">
        <v>0</v>
      </c>
      <c r="BJ185" s="1">
        <v>0.2</v>
      </c>
      <c r="BK185" s="1">
        <v>35</v>
      </c>
      <c r="BL185" s="1">
        <v>0.9</v>
      </c>
      <c r="BM185" s="1">
        <v>174</v>
      </c>
      <c r="BN185" s="1" t="str">
        <v>-</v>
      </c>
      <c r="BO185" s="1" t="str">
        <v>-</v>
      </c>
      <c r="BP185" s="1" t="str">
        <v>-</v>
      </c>
      <c r="BQ185" s="1" t="str">
        <v>-</v>
      </c>
      <c r="BR185" s="194">
        <v>0</v>
      </c>
      <c r="BS185" s="194">
        <v>0</v>
      </c>
      <c r="BT185" s="1" t="str">
        <v>-</v>
      </c>
      <c r="BU185" s="1">
        <v>120</v>
      </c>
      <c r="BV185" s="1">
        <v>167</v>
      </c>
      <c r="BW185" s="1" t="str">
        <v>-</v>
      </c>
      <c r="BX185" s="1" t="str">
        <v>-</v>
      </c>
      <c r="BY185" s="1" t="str">
        <v>-</v>
      </c>
      <c r="BZ185" s="194">
        <v>0</v>
      </c>
      <c r="CA185" s="194">
        <v>0</v>
      </c>
      <c r="CB185" s="1">
        <v>5.9</v>
      </c>
      <c r="CC185" s="1">
        <v>5.9</v>
      </c>
      <c r="CD185" s="194">
        <v>0</v>
      </c>
      <c r="CE185" s="12">
        <v>0</v>
      </c>
      <c r="CF185" s="161">
        <v>0.84057971014492749</v>
      </c>
      <c r="CG185" s="193">
        <v>0.7183908045977011</v>
      </c>
      <c r="CH185" s="193">
        <v>0.89928057553956831</v>
      </c>
      <c r="CI185" s="192">
        <v>0</v>
      </c>
      <c r="CJ185" s="161">
        <v>0.84057971014492749</v>
      </c>
      <c r="CK185" s="193">
        <v>0.7183908045977011</v>
      </c>
      <c r="CL185" s="193">
        <v>0.89928057553956831</v>
      </c>
    </row>
    <row r="186" spans="1:90">
      <c r="A186" s="264" t="str">
        <v>BLAZE</v>
      </c>
      <c r="B186" s="11" t="str">
        <v>Connect 1502</v>
      </c>
      <c r="C186" s="194">
        <v>0</v>
      </c>
      <c r="D186" s="194">
        <v>0</v>
      </c>
      <c r="E186" s="1">
        <v>2</v>
      </c>
      <c r="F186" s="1">
        <v>2</v>
      </c>
      <c r="G186" s="1">
        <v>1</v>
      </c>
      <c r="H186" s="1">
        <v>1</v>
      </c>
      <c r="I186" s="194">
        <v>0</v>
      </c>
      <c r="J186" s="194">
        <v>0</v>
      </c>
      <c r="K186" s="1">
        <v>400</v>
      </c>
      <c r="L186" s="1">
        <v>750</v>
      </c>
      <c r="M186" s="1">
        <v>750</v>
      </c>
      <c r="N186" s="1">
        <v>1200</v>
      </c>
      <c r="O186" s="1">
        <v>1500</v>
      </c>
      <c r="P186" s="12">
        <v>0</v>
      </c>
      <c r="Q186" s="1">
        <v>1500</v>
      </c>
      <c r="R186" s="1">
        <v>1500</v>
      </c>
      <c r="S186" s="194">
        <v>0</v>
      </c>
      <c r="T186" s="194">
        <v>0</v>
      </c>
      <c r="U186" s="1" t="str">
        <v>-</v>
      </c>
      <c r="V186" s="1" t="str">
        <v>-</v>
      </c>
      <c r="W186" s="194">
        <v>0</v>
      </c>
      <c r="X186" s="194">
        <v>0</v>
      </c>
      <c r="Y186" s="1" t="str">
        <v>-</v>
      </c>
      <c r="Z186" s="194">
        <v>0</v>
      </c>
      <c r="AA186" s="194">
        <v>0</v>
      </c>
      <c r="AB186" s="1" t="str">
        <v>-</v>
      </c>
      <c r="AC186" s="1" t="str">
        <v>-</v>
      </c>
      <c r="AD186" s="1">
        <v>0.3</v>
      </c>
      <c r="AE186" s="1">
        <v>35</v>
      </c>
      <c r="AF186" s="1">
        <v>2.6</v>
      </c>
      <c r="AG186" s="1">
        <v>247</v>
      </c>
      <c r="AH186" s="1" t="str">
        <v>-</v>
      </c>
      <c r="AI186" s="1" t="str">
        <v>-</v>
      </c>
      <c r="AJ186" s="1" t="str">
        <v>-</v>
      </c>
      <c r="AK186" s="1" t="str">
        <v>-</v>
      </c>
      <c r="AL186" s="194">
        <v>0</v>
      </c>
      <c r="AM186" s="194">
        <v>0</v>
      </c>
      <c r="AN186" s="1" t="str">
        <v>-</v>
      </c>
      <c r="AO186" s="1" t="str">
        <v>-</v>
      </c>
      <c r="AP186" s="1">
        <v>0.2</v>
      </c>
      <c r="AQ186" s="1">
        <v>35</v>
      </c>
      <c r="AR186" s="1">
        <v>1.3</v>
      </c>
      <c r="AS186" s="1">
        <v>247</v>
      </c>
      <c r="AT186" s="1" t="str">
        <v>-</v>
      </c>
      <c r="AU186" s="1" t="str">
        <v>-</v>
      </c>
      <c r="AV186" s="1" t="str">
        <v>-</v>
      </c>
      <c r="AW186" s="1" t="str">
        <v>-</v>
      </c>
      <c r="AX186" s="194">
        <v>0</v>
      </c>
      <c r="AY186" s="194">
        <v>0</v>
      </c>
      <c r="AZ186" s="1">
        <v>0.3</v>
      </c>
      <c r="BA186" s="1">
        <v>35</v>
      </c>
      <c r="BB186" s="1">
        <v>2.6</v>
      </c>
      <c r="BC186" s="1">
        <v>247</v>
      </c>
      <c r="BD186" s="1" t="str">
        <v>-</v>
      </c>
      <c r="BE186" s="1" t="str">
        <v>-</v>
      </c>
      <c r="BF186" s="1" t="str">
        <v>-</v>
      </c>
      <c r="BG186" s="1" t="str">
        <v>-</v>
      </c>
      <c r="BH186" s="194">
        <v>0</v>
      </c>
      <c r="BI186" s="194">
        <v>0</v>
      </c>
      <c r="BJ186" s="1">
        <v>0.2</v>
      </c>
      <c r="BK186" s="1">
        <v>35</v>
      </c>
      <c r="BL186" s="1">
        <v>1.3</v>
      </c>
      <c r="BM186" s="1">
        <v>247</v>
      </c>
      <c r="BN186" s="1" t="str">
        <v>-</v>
      </c>
      <c r="BO186" s="1" t="str">
        <v>-</v>
      </c>
      <c r="BP186" s="1" t="str">
        <v>-</v>
      </c>
      <c r="BQ186" s="1" t="str">
        <v>-</v>
      </c>
      <c r="BR186" s="194">
        <v>0</v>
      </c>
      <c r="BS186" s="194">
        <v>0</v>
      </c>
      <c r="BT186" s="1" t="str">
        <v>-</v>
      </c>
      <c r="BU186" s="1">
        <v>120</v>
      </c>
      <c r="BV186" s="1">
        <v>203</v>
      </c>
      <c r="BW186" s="1" t="str">
        <v>-</v>
      </c>
      <c r="BX186" s="1" t="str">
        <v>-</v>
      </c>
      <c r="BY186" s="1" t="str">
        <v>-</v>
      </c>
      <c r="BZ186" s="194">
        <v>0</v>
      </c>
      <c r="CA186" s="194">
        <v>0</v>
      </c>
      <c r="CB186" s="1">
        <v>5.9</v>
      </c>
      <c r="CC186" s="1">
        <v>5.9</v>
      </c>
      <c r="CD186" s="194">
        <v>0</v>
      </c>
      <c r="CE186" s="12">
        <v>0</v>
      </c>
      <c r="CF186" s="161">
        <v>0.82608695652173914</v>
      </c>
      <c r="CG186" s="193">
        <v>0.75910931174089069</v>
      </c>
      <c r="CH186" s="193">
        <v>0.88443396226415094</v>
      </c>
      <c r="CI186" s="192">
        <v>0</v>
      </c>
      <c r="CJ186" s="161">
        <v>0.82608695652173914</v>
      </c>
      <c r="CK186" s="193">
        <v>0.75910931174089069</v>
      </c>
      <c r="CL186" s="193">
        <v>0.88443396226415094</v>
      </c>
    </row>
    <row r="187" spans="1:90">
      <c r="A187" s="264" t="str">
        <v>BLAZE</v>
      </c>
      <c r="B187" s="11" t="str">
        <v>Connect 2004</v>
      </c>
      <c r="C187" s="194">
        <v>0</v>
      </c>
      <c r="D187" s="194">
        <v>0</v>
      </c>
      <c r="E187" s="1">
        <v>2</v>
      </c>
      <c r="F187" s="1">
        <v>4</v>
      </c>
      <c r="G187" s="1">
        <v>2</v>
      </c>
      <c r="H187" s="1">
        <v>2</v>
      </c>
      <c r="I187" s="194">
        <v>0</v>
      </c>
      <c r="J187" s="194">
        <v>0</v>
      </c>
      <c r="K187" s="1">
        <v>250</v>
      </c>
      <c r="L187" s="1">
        <v>500</v>
      </c>
      <c r="M187" s="1">
        <v>500</v>
      </c>
      <c r="N187" s="1">
        <v>1000</v>
      </c>
      <c r="O187" s="1">
        <v>1000</v>
      </c>
      <c r="P187" s="12">
        <v>0</v>
      </c>
      <c r="Q187" s="1">
        <v>1000</v>
      </c>
      <c r="R187" s="1">
        <v>1000</v>
      </c>
      <c r="S187" s="194">
        <v>0</v>
      </c>
      <c r="T187" s="194">
        <v>0</v>
      </c>
      <c r="U187" s="1" t="str">
        <v>-</v>
      </c>
      <c r="V187" s="1" t="str">
        <v>-</v>
      </c>
      <c r="W187" s="194">
        <v>0</v>
      </c>
      <c r="X187" s="194">
        <v>0</v>
      </c>
      <c r="Y187" s="1" t="str">
        <v>-</v>
      </c>
      <c r="Z187" s="194">
        <v>0</v>
      </c>
      <c r="AA187" s="194">
        <v>0</v>
      </c>
      <c r="AB187" s="1" t="str">
        <v>-</v>
      </c>
      <c r="AC187" s="1" t="str">
        <v>-</v>
      </c>
      <c r="AD187" s="1">
        <v>0.3</v>
      </c>
      <c r="AE187" s="1">
        <v>35</v>
      </c>
      <c r="AF187" s="1">
        <v>3.6</v>
      </c>
      <c r="AG187" s="1">
        <v>346</v>
      </c>
      <c r="AH187" s="1" t="str">
        <v>-</v>
      </c>
      <c r="AI187" s="1" t="str">
        <v>-</v>
      </c>
      <c r="AJ187" s="1" t="str">
        <v>-</v>
      </c>
      <c r="AK187" s="1" t="str">
        <v>-</v>
      </c>
      <c r="AL187" s="194">
        <v>0</v>
      </c>
      <c r="AM187" s="194">
        <v>0</v>
      </c>
      <c r="AN187" s="1" t="str">
        <v>-</v>
      </c>
      <c r="AO187" s="1" t="str">
        <v>-</v>
      </c>
      <c r="AP187" s="1">
        <v>0.2</v>
      </c>
      <c r="AQ187" s="1">
        <v>35</v>
      </c>
      <c r="AR187" s="1">
        <v>1.8</v>
      </c>
      <c r="AS187" s="1">
        <v>346</v>
      </c>
      <c r="AT187" s="1" t="str">
        <v>-</v>
      </c>
      <c r="AU187" s="1" t="str">
        <v>-</v>
      </c>
      <c r="AV187" s="1" t="str">
        <v>-</v>
      </c>
      <c r="AW187" s="1" t="str">
        <v>-</v>
      </c>
      <c r="AX187" s="194">
        <v>0</v>
      </c>
      <c r="AY187" s="194">
        <v>0</v>
      </c>
      <c r="AZ187" s="1">
        <v>0.3</v>
      </c>
      <c r="BA187" s="1">
        <v>35</v>
      </c>
      <c r="BB187" s="1">
        <v>3.6</v>
      </c>
      <c r="BC187" s="1">
        <v>346</v>
      </c>
      <c r="BD187" s="1" t="str">
        <v>-</v>
      </c>
      <c r="BE187" s="1" t="str">
        <v>-</v>
      </c>
      <c r="BF187" s="1" t="str">
        <v>-</v>
      </c>
      <c r="BG187" s="1" t="str">
        <v>-</v>
      </c>
      <c r="BH187" s="194">
        <v>0</v>
      </c>
      <c r="BI187" s="194">
        <v>0</v>
      </c>
      <c r="BJ187" s="1">
        <v>0.2</v>
      </c>
      <c r="BK187" s="1">
        <v>35</v>
      </c>
      <c r="BL187" s="1">
        <v>1.8</v>
      </c>
      <c r="BM187" s="1">
        <v>346</v>
      </c>
      <c r="BN187" s="1" t="str">
        <v>-</v>
      </c>
      <c r="BO187" s="1" t="str">
        <v>-</v>
      </c>
      <c r="BP187" s="1" t="str">
        <v>-</v>
      </c>
      <c r="BQ187" s="1" t="str">
        <v>-</v>
      </c>
      <c r="BR187" s="194">
        <v>0</v>
      </c>
      <c r="BS187" s="194">
        <v>0</v>
      </c>
      <c r="BT187" s="1" t="str">
        <v>-</v>
      </c>
      <c r="BU187" s="1">
        <v>120</v>
      </c>
      <c r="BV187" s="1">
        <v>327</v>
      </c>
      <c r="BW187" s="1" t="str">
        <v>-</v>
      </c>
      <c r="BX187" s="1" t="str">
        <v>-</v>
      </c>
      <c r="BY187" s="1" t="str">
        <v>-</v>
      </c>
      <c r="BZ187" s="194">
        <v>0</v>
      </c>
      <c r="CA187" s="194">
        <v>0</v>
      </c>
      <c r="CB187" s="1">
        <v>7.4</v>
      </c>
      <c r="CC187" s="1">
        <v>7.4</v>
      </c>
      <c r="CD187" s="194">
        <v>0</v>
      </c>
      <c r="CE187" s="12">
        <v>0</v>
      </c>
      <c r="CF187" s="161">
        <v>0.83574879227053145</v>
      </c>
      <c r="CG187" s="193">
        <v>0.7225433526011561</v>
      </c>
      <c r="CH187" s="193">
        <v>0.8038585209003215</v>
      </c>
      <c r="CI187" s="192">
        <v>0</v>
      </c>
      <c r="CJ187" s="161">
        <v>0.83574879227053145</v>
      </c>
      <c r="CK187" s="193">
        <v>0.7225433526011561</v>
      </c>
      <c r="CL187" s="193">
        <v>0.8038585209003215</v>
      </c>
    </row>
    <row r="188" spans="1:90">
      <c r="A188" s="264" t="str">
        <v>BLAZE</v>
      </c>
      <c r="B188" s="11" t="str">
        <v>Connect 3004</v>
      </c>
      <c r="C188" s="194">
        <v>0</v>
      </c>
      <c r="D188" s="194">
        <v>0</v>
      </c>
      <c r="E188" s="1">
        <v>2</v>
      </c>
      <c r="F188" s="1">
        <v>4</v>
      </c>
      <c r="G188" s="1">
        <v>4</v>
      </c>
      <c r="H188" s="1">
        <v>4</v>
      </c>
      <c r="I188" s="194">
        <v>0</v>
      </c>
      <c r="J188" s="194">
        <v>0</v>
      </c>
      <c r="K188" s="1">
        <v>400</v>
      </c>
      <c r="L188" s="1">
        <v>750</v>
      </c>
      <c r="M188" s="1">
        <v>750</v>
      </c>
      <c r="N188" s="1">
        <v>1200</v>
      </c>
      <c r="O188" s="1">
        <v>1500</v>
      </c>
      <c r="P188" s="12">
        <v>0</v>
      </c>
      <c r="Q188" s="1">
        <v>1500</v>
      </c>
      <c r="R188" s="1">
        <v>1500</v>
      </c>
      <c r="S188" s="194">
        <v>0</v>
      </c>
      <c r="T188" s="194">
        <v>0</v>
      </c>
      <c r="U188" s="1" t="str">
        <v>-</v>
      </c>
      <c r="V188" s="1" t="str">
        <v>-</v>
      </c>
      <c r="W188" s="194">
        <v>0</v>
      </c>
      <c r="X188" s="194">
        <v>0</v>
      </c>
      <c r="Y188" s="1" t="str">
        <v>-</v>
      </c>
      <c r="Z188" s="194">
        <v>0</v>
      </c>
      <c r="AA188" s="194">
        <v>0</v>
      </c>
      <c r="AB188" s="1" t="str">
        <v>-</v>
      </c>
      <c r="AC188" s="1" t="str">
        <v>-</v>
      </c>
      <c r="AD188" s="1">
        <v>0.3</v>
      </c>
      <c r="AE188" s="1">
        <v>35</v>
      </c>
      <c r="AF188" s="1">
        <v>4.7</v>
      </c>
      <c r="AG188" s="1">
        <v>498</v>
      </c>
      <c r="AH188" s="1" t="str">
        <v>-</v>
      </c>
      <c r="AI188" s="1" t="str">
        <v>-</v>
      </c>
      <c r="AJ188" s="1" t="str">
        <v>-</v>
      </c>
      <c r="AK188" s="1" t="str">
        <v>-</v>
      </c>
      <c r="AL188" s="194">
        <v>0</v>
      </c>
      <c r="AM188" s="194">
        <v>0</v>
      </c>
      <c r="AN188" s="1" t="str">
        <v>-</v>
      </c>
      <c r="AO188" s="1" t="str">
        <v>-</v>
      </c>
      <c r="AP188" s="1">
        <v>0.2</v>
      </c>
      <c r="AQ188" s="1">
        <v>35</v>
      </c>
      <c r="AR188" s="1">
        <v>2.4</v>
      </c>
      <c r="AS188" s="1">
        <v>498</v>
      </c>
      <c r="AT188" s="1" t="str">
        <v>-</v>
      </c>
      <c r="AU188" s="1" t="str">
        <v>-</v>
      </c>
      <c r="AV188" s="1" t="str">
        <v>-</v>
      </c>
      <c r="AW188" s="1" t="str">
        <v>-</v>
      </c>
      <c r="AX188" s="194">
        <v>0</v>
      </c>
      <c r="AY188" s="194">
        <v>0</v>
      </c>
      <c r="AZ188" s="1">
        <v>0.3</v>
      </c>
      <c r="BA188" s="1">
        <v>35</v>
      </c>
      <c r="BB188" s="1">
        <v>4.7</v>
      </c>
      <c r="BC188" s="1">
        <v>498</v>
      </c>
      <c r="BD188" s="1" t="str">
        <v>-</v>
      </c>
      <c r="BE188" s="1" t="str">
        <v>-</v>
      </c>
      <c r="BF188" s="1" t="str">
        <v>-</v>
      </c>
      <c r="BG188" s="1" t="str">
        <v>-</v>
      </c>
      <c r="BH188" s="194">
        <v>0</v>
      </c>
      <c r="BI188" s="194">
        <v>0</v>
      </c>
      <c r="BJ188" s="1">
        <v>0.2</v>
      </c>
      <c r="BK188" s="1">
        <v>35</v>
      </c>
      <c r="BL188" s="1">
        <v>2.4</v>
      </c>
      <c r="BM188" s="1">
        <v>498</v>
      </c>
      <c r="BN188" s="1" t="str">
        <v>-</v>
      </c>
      <c r="BO188" s="1" t="str">
        <v>-</v>
      </c>
      <c r="BP188" s="1" t="str">
        <v>-</v>
      </c>
      <c r="BQ188" s="1" t="str">
        <v>-</v>
      </c>
      <c r="BR188" s="194">
        <v>0</v>
      </c>
      <c r="BS188" s="194">
        <v>0</v>
      </c>
      <c r="BT188" s="1" t="str">
        <v>-</v>
      </c>
      <c r="BU188" s="1">
        <v>120</v>
      </c>
      <c r="BV188" s="1">
        <v>419</v>
      </c>
      <c r="BW188" s="1" t="str">
        <v>-</v>
      </c>
      <c r="BX188" s="1" t="str">
        <v>-</v>
      </c>
      <c r="BY188" s="1" t="str">
        <v>-</v>
      </c>
      <c r="BZ188" s="194">
        <v>0</v>
      </c>
      <c r="CA188" s="194">
        <v>0</v>
      </c>
      <c r="CB188" s="1">
        <v>7.4</v>
      </c>
      <c r="CC188" s="1">
        <v>7.4</v>
      </c>
      <c r="CD188" s="194">
        <v>0</v>
      </c>
      <c r="CE188" s="12">
        <v>0</v>
      </c>
      <c r="CF188" s="161">
        <v>0.92136910268270122</v>
      </c>
      <c r="CG188" s="193">
        <v>0.75301204819277112</v>
      </c>
      <c r="CH188" s="193">
        <v>0.80993520518358531</v>
      </c>
      <c r="CI188" s="192">
        <v>0</v>
      </c>
      <c r="CJ188" s="161">
        <v>0.90217391304347827</v>
      </c>
      <c r="CK188" s="193">
        <v>0.75301204819277112</v>
      </c>
      <c r="CL188" s="193">
        <v>0.80993520518358531</v>
      </c>
    </row>
    <row r="189" spans="1:90">
      <c r="A189" s="264" t="str">
        <v>BLAZE</v>
      </c>
      <c r="B189" s="11" t="str">
        <v>Connect 122</v>
      </c>
      <c r="C189" s="194">
        <v>0</v>
      </c>
      <c r="D189" s="194">
        <v>0</v>
      </c>
      <c r="E189" s="1">
        <v>0.5</v>
      </c>
      <c r="F189" s="1">
        <v>2</v>
      </c>
      <c r="G189" s="1">
        <v>1</v>
      </c>
      <c r="H189" s="1">
        <v>1</v>
      </c>
      <c r="I189" s="194">
        <v>0</v>
      </c>
      <c r="J189" s="194">
        <v>0</v>
      </c>
      <c r="K189" s="1">
        <v>60</v>
      </c>
      <c r="L189" s="1">
        <v>60</v>
      </c>
      <c r="M189" s="1" t="str">
        <v>-</v>
      </c>
      <c r="N189" s="1">
        <v>125</v>
      </c>
      <c r="O189" s="1">
        <v>125</v>
      </c>
      <c r="P189" s="12">
        <v>0</v>
      </c>
      <c r="Q189" s="1">
        <v>125</v>
      </c>
      <c r="R189" s="1" t="str">
        <v>-</v>
      </c>
      <c r="S189" s="194">
        <v>0</v>
      </c>
      <c r="T189" s="194">
        <v>0</v>
      </c>
      <c r="U189" s="1" t="str">
        <v>-</v>
      </c>
      <c r="V189" s="1" t="str">
        <v>-</v>
      </c>
      <c r="W189" s="194">
        <v>0</v>
      </c>
      <c r="X189" s="194">
        <v>0</v>
      </c>
      <c r="Y189" s="1" t="str">
        <v>-</v>
      </c>
      <c r="Z189" s="194">
        <v>0</v>
      </c>
      <c r="AA189" s="194">
        <v>0</v>
      </c>
      <c r="AB189" s="1" t="str">
        <v>-</v>
      </c>
      <c r="AC189" s="1" t="str">
        <v>-</v>
      </c>
      <c r="AD189" s="1">
        <v>0.2</v>
      </c>
      <c r="AE189" s="1">
        <v>16</v>
      </c>
      <c r="AF189" s="1">
        <v>0.3</v>
      </c>
      <c r="AG189" s="1">
        <v>33</v>
      </c>
      <c r="AH189" s="1" t="str">
        <v>-</v>
      </c>
      <c r="AI189" s="1" t="str">
        <v>-</v>
      </c>
      <c r="AJ189" s="1" t="str">
        <v>-</v>
      </c>
      <c r="AK189" s="1" t="str">
        <v>-</v>
      </c>
      <c r="AL189" s="194">
        <v>0</v>
      </c>
      <c r="AM189" s="194">
        <v>0</v>
      </c>
      <c r="AN189" s="1" t="str">
        <v>-</v>
      </c>
      <c r="AO189" s="1" t="str">
        <v>-</v>
      </c>
      <c r="AP189" s="1">
        <v>0.1</v>
      </c>
      <c r="AQ189" s="1">
        <v>16</v>
      </c>
      <c r="AR189" s="1">
        <v>0.15</v>
      </c>
      <c r="AS189" s="1">
        <v>33</v>
      </c>
      <c r="AT189" s="1" t="str">
        <v>-</v>
      </c>
      <c r="AU189" s="1" t="str">
        <v>-</v>
      </c>
      <c r="AV189" s="1" t="str">
        <v>-</v>
      </c>
      <c r="AW189" s="1" t="str">
        <v>-</v>
      </c>
      <c r="AX189" s="194">
        <v>0</v>
      </c>
      <c r="AY189" s="194">
        <v>0</v>
      </c>
      <c r="AZ189" s="1">
        <v>0.2</v>
      </c>
      <c r="BA189" s="1">
        <v>16</v>
      </c>
      <c r="BB189" s="1">
        <v>0.3</v>
      </c>
      <c r="BC189" s="1">
        <v>33</v>
      </c>
      <c r="BD189" s="1" t="str">
        <v>-</v>
      </c>
      <c r="BE189" s="1" t="str">
        <v>-</v>
      </c>
      <c r="BF189" s="1" t="str">
        <v>-</v>
      </c>
      <c r="BG189" s="1" t="str">
        <v>-</v>
      </c>
      <c r="BH189" s="194">
        <v>0</v>
      </c>
      <c r="BI189" s="194">
        <v>0</v>
      </c>
      <c r="BJ189" s="1">
        <v>0.1</v>
      </c>
      <c r="BK189" s="1">
        <v>16</v>
      </c>
      <c r="BL189" s="1">
        <v>0.15</v>
      </c>
      <c r="BM189" s="1">
        <v>33</v>
      </c>
      <c r="BN189" s="1" t="str">
        <v>-</v>
      </c>
      <c r="BO189" s="1" t="str">
        <v>-</v>
      </c>
      <c r="BP189" s="1" t="str">
        <v>-</v>
      </c>
      <c r="BQ189" s="1" t="str">
        <v>-</v>
      </c>
      <c r="BR189" s="194">
        <v>0</v>
      </c>
      <c r="BS189" s="194">
        <v>0</v>
      </c>
      <c r="BT189" s="1" t="str">
        <v>-</v>
      </c>
      <c r="BU189" s="1">
        <v>55</v>
      </c>
      <c r="BV189" s="1">
        <v>61</v>
      </c>
      <c r="BW189" s="1" t="str">
        <v>-</v>
      </c>
      <c r="BX189" s="1" t="str">
        <v>-</v>
      </c>
      <c r="BY189" s="1" t="str">
        <v>-</v>
      </c>
      <c r="BZ189" s="194">
        <v>0</v>
      </c>
      <c r="CA189" s="194">
        <v>0</v>
      </c>
      <c r="CB189" s="1">
        <v>2</v>
      </c>
      <c r="CC189" s="1">
        <v>2</v>
      </c>
      <c r="CD189" s="194">
        <v>0</v>
      </c>
      <c r="CE189" s="12">
        <v>0</v>
      </c>
      <c r="CF189" s="161">
        <v>0.95652173913043481</v>
      </c>
      <c r="CG189" s="193">
        <v>0.45454545454545453</v>
      </c>
      <c r="CH189" s="193">
        <v>0.88235294117647056</v>
      </c>
      <c r="CI189" s="192">
        <v>0</v>
      </c>
      <c r="CJ189" s="161">
        <v>0.95652173913043481</v>
      </c>
      <c r="CK189" s="193">
        <v>0.45454545454545453</v>
      </c>
      <c r="CL189" s="193">
        <v>0.88235294117647056</v>
      </c>
    </row>
    <row r="190" spans="1:90">
      <c r="A190" s="264" t="str">
        <v>BLAZE</v>
      </c>
      <c r="B190" s="11" t="str">
        <v>Connect 252</v>
      </c>
      <c r="C190" s="194">
        <v>0</v>
      </c>
      <c r="D190" s="194">
        <v>0</v>
      </c>
      <c r="E190" s="1">
        <v>0.5</v>
      </c>
      <c r="F190" s="1">
        <v>2</v>
      </c>
      <c r="G190" s="1">
        <v>1</v>
      </c>
      <c r="H190" s="1">
        <v>1</v>
      </c>
      <c r="I190" s="194">
        <v>0</v>
      </c>
      <c r="J190" s="194">
        <v>0</v>
      </c>
      <c r="K190" s="1">
        <v>125</v>
      </c>
      <c r="L190" s="1">
        <v>125</v>
      </c>
      <c r="M190" s="1" t="str">
        <v>-</v>
      </c>
      <c r="N190" s="1">
        <v>250</v>
      </c>
      <c r="O190" s="1">
        <v>250</v>
      </c>
      <c r="P190" s="12">
        <v>0</v>
      </c>
      <c r="Q190" s="1">
        <v>250</v>
      </c>
      <c r="R190" s="1" t="str">
        <v>-</v>
      </c>
      <c r="S190" s="194">
        <v>0</v>
      </c>
      <c r="T190" s="194">
        <v>0</v>
      </c>
      <c r="U190" s="1" t="str">
        <v>-</v>
      </c>
      <c r="V190" s="1" t="str">
        <v>-</v>
      </c>
      <c r="W190" s="194">
        <v>0</v>
      </c>
      <c r="X190" s="194">
        <v>0</v>
      </c>
      <c r="Y190" s="1" t="str">
        <v>-</v>
      </c>
      <c r="Z190" s="194">
        <v>0</v>
      </c>
      <c r="AA190" s="194">
        <v>0</v>
      </c>
      <c r="AB190" s="1" t="str">
        <v>-</v>
      </c>
      <c r="AC190" s="1" t="str">
        <v>-</v>
      </c>
      <c r="AD190" s="1">
        <v>0.2</v>
      </c>
      <c r="AE190" s="1">
        <v>16</v>
      </c>
      <c r="AF190" s="1">
        <v>0.5</v>
      </c>
      <c r="AG190" s="1">
        <v>54</v>
      </c>
      <c r="AH190" s="1" t="str">
        <v>-</v>
      </c>
      <c r="AI190" s="1" t="str">
        <v>-</v>
      </c>
      <c r="AJ190" s="1" t="str">
        <v>-</v>
      </c>
      <c r="AK190" s="1" t="str">
        <v>-</v>
      </c>
      <c r="AL190" s="194">
        <v>0</v>
      </c>
      <c r="AM190" s="194">
        <v>0</v>
      </c>
      <c r="AN190" s="1" t="str">
        <v>-</v>
      </c>
      <c r="AO190" s="1" t="str">
        <v>-</v>
      </c>
      <c r="AP190" s="1">
        <v>0.1</v>
      </c>
      <c r="AQ190" s="1">
        <v>16</v>
      </c>
      <c r="AR190" s="1">
        <v>0.25</v>
      </c>
      <c r="AS190" s="1">
        <v>54</v>
      </c>
      <c r="AT190" s="1" t="str">
        <v>-</v>
      </c>
      <c r="AU190" s="1" t="str">
        <v>-</v>
      </c>
      <c r="AV190" s="1" t="str">
        <v>-</v>
      </c>
      <c r="AW190" s="1" t="str">
        <v>-</v>
      </c>
      <c r="AX190" s="194">
        <v>0</v>
      </c>
      <c r="AY190" s="194">
        <v>0</v>
      </c>
      <c r="AZ190" s="1">
        <v>0.2</v>
      </c>
      <c r="BA190" s="1">
        <v>16</v>
      </c>
      <c r="BB190" s="1">
        <v>0.5</v>
      </c>
      <c r="BC190" s="1">
        <v>54</v>
      </c>
      <c r="BD190" s="1" t="str">
        <v>-</v>
      </c>
      <c r="BE190" s="1" t="str">
        <v>-</v>
      </c>
      <c r="BF190" s="1" t="str">
        <v>-</v>
      </c>
      <c r="BG190" s="1" t="str">
        <v>-</v>
      </c>
      <c r="BH190" s="194">
        <v>0</v>
      </c>
      <c r="BI190" s="194">
        <v>0</v>
      </c>
      <c r="BJ190" s="1">
        <v>0.1</v>
      </c>
      <c r="BK190" s="1">
        <v>16</v>
      </c>
      <c r="BL190" s="1">
        <v>0.25</v>
      </c>
      <c r="BM190" s="1">
        <v>54</v>
      </c>
      <c r="BN190" s="1" t="str">
        <v>-</v>
      </c>
      <c r="BO190" s="1" t="str">
        <v>-</v>
      </c>
      <c r="BP190" s="1" t="str">
        <v>-</v>
      </c>
      <c r="BQ190" s="1" t="str">
        <v>-</v>
      </c>
      <c r="BR190" s="194">
        <v>0</v>
      </c>
      <c r="BS190" s="194">
        <v>0</v>
      </c>
      <c r="BT190" s="1" t="str">
        <v>-</v>
      </c>
      <c r="BU190" s="1">
        <v>55</v>
      </c>
      <c r="BV190" s="1">
        <v>78</v>
      </c>
      <c r="BW190" s="1" t="str">
        <v>-</v>
      </c>
      <c r="BX190" s="1" t="str">
        <v>-</v>
      </c>
      <c r="BY190" s="1" t="str">
        <v>-</v>
      </c>
      <c r="BZ190" s="194">
        <v>0</v>
      </c>
      <c r="CA190" s="194">
        <v>0</v>
      </c>
      <c r="CB190" s="1">
        <v>2</v>
      </c>
      <c r="CC190" s="1">
        <v>2</v>
      </c>
      <c r="CD190" s="194">
        <v>0</v>
      </c>
      <c r="CE190" s="12">
        <v>0</v>
      </c>
      <c r="CF190" s="161">
        <v>0.93913043478260871</v>
      </c>
      <c r="CG190" s="193">
        <v>0.57870370370370372</v>
      </c>
      <c r="CH190" s="193">
        <v>0.82236842105263153</v>
      </c>
      <c r="CI190" s="192">
        <v>0</v>
      </c>
      <c r="CJ190" s="161">
        <v>0.93913043478260871</v>
      </c>
      <c r="CK190" s="193">
        <v>0.57870370370370372</v>
      </c>
      <c r="CL190" s="193">
        <v>0.82236842105263153</v>
      </c>
    </row>
    <row r="191" spans="1:90">
      <c r="A191" s="264" t="str">
        <v>BLAZE</v>
      </c>
      <c r="B191" s="11" t="str">
        <v>Connect 254</v>
      </c>
      <c r="C191" s="194">
        <v>0</v>
      </c>
      <c r="D191" s="194">
        <v>0</v>
      </c>
      <c r="E191" s="1">
        <v>0.5</v>
      </c>
      <c r="F191" s="1">
        <v>4</v>
      </c>
      <c r="G191" s="1">
        <v>2</v>
      </c>
      <c r="H191" s="1">
        <v>2</v>
      </c>
      <c r="I191" s="194">
        <v>0</v>
      </c>
      <c r="J191" s="194">
        <v>0</v>
      </c>
      <c r="K191" s="1">
        <v>60</v>
      </c>
      <c r="L191" s="1">
        <v>60</v>
      </c>
      <c r="M191" s="1" t="str">
        <v>-</v>
      </c>
      <c r="N191" s="1">
        <v>125</v>
      </c>
      <c r="O191" s="1">
        <v>125</v>
      </c>
      <c r="P191" s="12">
        <v>0</v>
      </c>
      <c r="Q191" s="1">
        <v>125</v>
      </c>
      <c r="R191" s="1" t="str">
        <v>-</v>
      </c>
      <c r="S191" s="194">
        <v>0</v>
      </c>
      <c r="T191" s="194">
        <v>0</v>
      </c>
      <c r="U191" s="1" t="str">
        <v>-</v>
      </c>
      <c r="V191" s="1" t="str">
        <v>-</v>
      </c>
      <c r="W191" s="194">
        <v>0</v>
      </c>
      <c r="X191" s="194">
        <v>0</v>
      </c>
      <c r="Y191" s="1" t="str">
        <v>-</v>
      </c>
      <c r="Z191" s="194">
        <v>0</v>
      </c>
      <c r="AA191" s="194">
        <v>0</v>
      </c>
      <c r="AB191" s="1" t="str">
        <v>-</v>
      </c>
      <c r="AC191" s="1" t="str">
        <v>-</v>
      </c>
      <c r="AD191" s="1">
        <v>0.2</v>
      </c>
      <c r="AE191" s="1">
        <v>16</v>
      </c>
      <c r="AF191" s="1">
        <v>0.54</v>
      </c>
      <c r="AG191" s="1">
        <v>59</v>
      </c>
      <c r="AH191" s="1" t="str">
        <v>-</v>
      </c>
      <c r="AI191" s="1" t="str">
        <v>-</v>
      </c>
      <c r="AJ191" s="1" t="str">
        <v>-</v>
      </c>
      <c r="AK191" s="1" t="str">
        <v>-</v>
      </c>
      <c r="AL191" s="194">
        <v>0</v>
      </c>
      <c r="AM191" s="194">
        <v>0</v>
      </c>
      <c r="AN191" s="1" t="str">
        <v>-</v>
      </c>
      <c r="AO191" s="1" t="str">
        <v>-</v>
      </c>
      <c r="AP191" s="1">
        <v>0.1</v>
      </c>
      <c r="AQ191" s="1">
        <v>16</v>
      </c>
      <c r="AR191" s="1">
        <v>0.27</v>
      </c>
      <c r="AS191" s="1">
        <v>59</v>
      </c>
      <c r="AT191" s="1" t="str">
        <v>-</v>
      </c>
      <c r="AU191" s="1" t="str">
        <v>-</v>
      </c>
      <c r="AV191" s="1" t="str">
        <v>-</v>
      </c>
      <c r="AW191" s="1" t="str">
        <v>-</v>
      </c>
      <c r="AX191" s="194">
        <v>0</v>
      </c>
      <c r="AY191" s="194">
        <v>0</v>
      </c>
      <c r="AZ191" s="1">
        <v>0.2</v>
      </c>
      <c r="BA191" s="1">
        <v>16</v>
      </c>
      <c r="BB191" s="1">
        <v>0.54</v>
      </c>
      <c r="BC191" s="1">
        <v>59</v>
      </c>
      <c r="BD191" s="1" t="str">
        <v>-</v>
      </c>
      <c r="BE191" s="1" t="str">
        <v>-</v>
      </c>
      <c r="BF191" s="1" t="str">
        <v>-</v>
      </c>
      <c r="BG191" s="1" t="str">
        <v>-</v>
      </c>
      <c r="BH191" s="194">
        <v>0</v>
      </c>
      <c r="BI191" s="194">
        <v>0</v>
      </c>
      <c r="BJ191" s="1">
        <v>0.1</v>
      </c>
      <c r="BK191" s="1">
        <v>16</v>
      </c>
      <c r="BL191" s="1">
        <v>0.27</v>
      </c>
      <c r="BM191" s="1">
        <v>59</v>
      </c>
      <c r="BN191" s="1" t="str">
        <v>-</v>
      </c>
      <c r="BO191" s="1" t="str">
        <v>-</v>
      </c>
      <c r="BP191" s="1" t="str">
        <v>-</v>
      </c>
      <c r="BQ191" s="1" t="str">
        <v>-</v>
      </c>
      <c r="BR191" s="194">
        <v>0</v>
      </c>
      <c r="BS191" s="194">
        <v>0</v>
      </c>
      <c r="BT191" s="1" t="str">
        <v>-</v>
      </c>
      <c r="BU191" s="1">
        <v>55</v>
      </c>
      <c r="BV191" s="1">
        <v>98</v>
      </c>
      <c r="BW191" s="1" t="str">
        <v>-</v>
      </c>
      <c r="BX191" s="1" t="str">
        <v>-</v>
      </c>
      <c r="BY191" s="1" t="str">
        <v>-</v>
      </c>
      <c r="BZ191" s="194">
        <v>0</v>
      </c>
      <c r="CA191" s="194">
        <v>0</v>
      </c>
      <c r="CB191" s="1">
        <v>2.8</v>
      </c>
      <c r="CC191" s="1">
        <v>2.8</v>
      </c>
      <c r="CD191" s="194">
        <v>0</v>
      </c>
      <c r="CE191" s="12">
        <v>0</v>
      </c>
      <c r="CF191" s="161">
        <v>0.9500805152979066</v>
      </c>
      <c r="CG191" s="193">
        <v>0.50847457627118642</v>
      </c>
      <c r="CH191" s="193">
        <v>0.69767441860465118</v>
      </c>
      <c r="CI191" s="192">
        <v>0</v>
      </c>
      <c r="CJ191" s="161">
        <v>0.9500805152979066</v>
      </c>
      <c r="CK191" s="193">
        <v>0.50847457627118642</v>
      </c>
      <c r="CL191" s="193">
        <v>0.69767441860465118</v>
      </c>
    </row>
    <row r="192" spans="1:90">
      <c r="A192" s="264" t="str">
        <v>BLAZE</v>
      </c>
      <c r="B192" s="11" t="str">
        <v>Connect 504</v>
      </c>
      <c r="C192" s="194">
        <v>0</v>
      </c>
      <c r="D192" s="194">
        <v>0</v>
      </c>
      <c r="E192" s="1">
        <v>0.5</v>
      </c>
      <c r="F192" s="1">
        <v>4</v>
      </c>
      <c r="G192" s="1">
        <v>2</v>
      </c>
      <c r="H192" s="1">
        <v>2</v>
      </c>
      <c r="I192" s="194">
        <v>0</v>
      </c>
      <c r="J192" s="194">
        <v>0</v>
      </c>
      <c r="K192" s="1">
        <v>125</v>
      </c>
      <c r="L192" s="1">
        <v>125</v>
      </c>
      <c r="M192" s="1" t="str">
        <v>-</v>
      </c>
      <c r="N192" s="1">
        <v>250</v>
      </c>
      <c r="O192" s="1">
        <v>250</v>
      </c>
      <c r="P192" s="12">
        <v>0</v>
      </c>
      <c r="Q192" s="1">
        <v>250</v>
      </c>
      <c r="R192" s="1" t="str">
        <v>-</v>
      </c>
      <c r="S192" s="194">
        <v>0</v>
      </c>
      <c r="T192" s="194">
        <v>0</v>
      </c>
      <c r="U192" s="1" t="str">
        <v>-</v>
      </c>
      <c r="V192" s="1" t="str">
        <v>-</v>
      </c>
      <c r="W192" s="194">
        <v>0</v>
      </c>
      <c r="X192" s="194">
        <v>0</v>
      </c>
      <c r="Y192" s="1" t="str">
        <v>-</v>
      </c>
      <c r="Z192" s="194">
        <v>0</v>
      </c>
      <c r="AA192" s="194">
        <v>0</v>
      </c>
      <c r="AB192" s="1" t="str">
        <v>-</v>
      </c>
      <c r="AC192" s="1" t="str">
        <v>-</v>
      </c>
      <c r="AD192" s="1">
        <v>0.2</v>
      </c>
      <c r="AE192" s="1">
        <v>16</v>
      </c>
      <c r="AF192" s="1">
        <v>1</v>
      </c>
      <c r="AG192" s="1">
        <v>107</v>
      </c>
      <c r="AH192" s="1" t="str">
        <v>-</v>
      </c>
      <c r="AI192" s="1" t="str">
        <v>-</v>
      </c>
      <c r="AJ192" s="1" t="str">
        <v>-</v>
      </c>
      <c r="AK192" s="1" t="str">
        <v>-</v>
      </c>
      <c r="AL192" s="194">
        <v>0</v>
      </c>
      <c r="AM192" s="194">
        <v>0</v>
      </c>
      <c r="AN192" s="1" t="str">
        <v>-</v>
      </c>
      <c r="AO192" s="1" t="str">
        <v>-</v>
      </c>
      <c r="AP192" s="1">
        <v>0.1</v>
      </c>
      <c r="AQ192" s="1">
        <v>16</v>
      </c>
      <c r="AR192" s="1">
        <v>0.5</v>
      </c>
      <c r="AS192" s="1">
        <v>107</v>
      </c>
      <c r="AT192" s="1" t="str">
        <v>-</v>
      </c>
      <c r="AU192" s="1" t="str">
        <v>-</v>
      </c>
      <c r="AV192" s="1" t="str">
        <v>-</v>
      </c>
      <c r="AW192" s="1" t="str">
        <v>-</v>
      </c>
      <c r="AX192" s="194">
        <v>0</v>
      </c>
      <c r="AY192" s="194">
        <v>0</v>
      </c>
      <c r="AZ192" s="1">
        <v>0.2</v>
      </c>
      <c r="BA192" s="1">
        <v>16</v>
      </c>
      <c r="BB192" s="1">
        <v>1</v>
      </c>
      <c r="BC192" s="1">
        <v>107</v>
      </c>
      <c r="BD192" s="1" t="str">
        <v>-</v>
      </c>
      <c r="BE192" s="1" t="str">
        <v>-</v>
      </c>
      <c r="BF192" s="1" t="str">
        <v>-</v>
      </c>
      <c r="BG192" s="1" t="str">
        <v>-</v>
      </c>
      <c r="BH192" s="194">
        <v>0</v>
      </c>
      <c r="BI192" s="194">
        <v>0</v>
      </c>
      <c r="BJ192" s="1">
        <v>0.1</v>
      </c>
      <c r="BK192" s="1">
        <v>16</v>
      </c>
      <c r="BL192" s="1">
        <v>0.5</v>
      </c>
      <c r="BM192" s="1">
        <v>107</v>
      </c>
      <c r="BN192" s="1" t="str">
        <v>-</v>
      </c>
      <c r="BO192" s="1" t="str">
        <v>-</v>
      </c>
      <c r="BP192" s="1" t="str">
        <v>-</v>
      </c>
      <c r="BQ192" s="1" t="str">
        <v>-</v>
      </c>
      <c r="BR192" s="194">
        <v>0</v>
      </c>
      <c r="BS192" s="194">
        <v>0</v>
      </c>
      <c r="BT192" s="1" t="str">
        <v>-</v>
      </c>
      <c r="BU192" s="1">
        <v>55</v>
      </c>
      <c r="BV192" s="1">
        <v>152</v>
      </c>
      <c r="BW192" s="1" t="str">
        <v>-</v>
      </c>
      <c r="BX192" s="1" t="str">
        <v>-</v>
      </c>
      <c r="BY192" s="1" t="str">
        <v>-</v>
      </c>
      <c r="BZ192" s="194">
        <v>0</v>
      </c>
      <c r="CA192" s="194">
        <v>0</v>
      </c>
      <c r="CB192" s="1">
        <v>2.8</v>
      </c>
      <c r="CC192" s="1">
        <v>2.8</v>
      </c>
      <c r="CD192" s="194">
        <v>0</v>
      </c>
      <c r="CE192" s="12">
        <v>0</v>
      </c>
      <c r="CF192" s="161">
        <v>0.93043478260869561</v>
      </c>
      <c r="CG192" s="193">
        <v>0.58411214953271029</v>
      </c>
      <c r="CH192" s="193">
        <v>0.68681318681318682</v>
      </c>
      <c r="CI192" s="192">
        <v>0</v>
      </c>
      <c r="CJ192" s="161">
        <v>0.93043478260869561</v>
      </c>
      <c r="CK192" s="193">
        <v>0.58411214953271029</v>
      </c>
      <c r="CL192" s="193">
        <v>0.68681318681318682</v>
      </c>
    </row>
    <row r="193" spans="1:90">
      <c r="A193" s="265" t="str">
        <v>BLAZE</v>
      </c>
      <c r="B193" s="11" t="str">
        <v>Connect 508</v>
      </c>
      <c r="C193" s="194">
        <v>0</v>
      </c>
      <c r="D193" s="194">
        <v>0</v>
      </c>
      <c r="E193" s="1">
        <v>1</v>
      </c>
      <c r="F193" s="1">
        <v>8</v>
      </c>
      <c r="G193" s="1">
        <v>4</v>
      </c>
      <c r="H193" s="1">
        <v>4</v>
      </c>
      <c r="I193" s="194">
        <v>0</v>
      </c>
      <c r="J193" s="194">
        <v>0</v>
      </c>
      <c r="K193" s="1">
        <v>60</v>
      </c>
      <c r="L193" s="1">
        <v>60</v>
      </c>
      <c r="M193" s="1" t="str">
        <v>-</v>
      </c>
      <c r="N193" s="1">
        <v>125</v>
      </c>
      <c r="O193" s="1">
        <v>125</v>
      </c>
      <c r="P193" s="12">
        <v>0</v>
      </c>
      <c r="Q193" s="1">
        <v>125</v>
      </c>
      <c r="R193" s="1" t="str">
        <v>-</v>
      </c>
      <c r="S193" s="194">
        <v>0</v>
      </c>
      <c r="T193" s="194">
        <v>0</v>
      </c>
      <c r="U193" s="1">
        <v>0</v>
      </c>
      <c r="V193" s="1">
        <v>0</v>
      </c>
      <c r="W193" s="194">
        <v>0</v>
      </c>
      <c r="X193" s="194">
        <v>0</v>
      </c>
      <c r="Y193" s="1">
        <v>0</v>
      </c>
      <c r="Z193" s="194">
        <v>0</v>
      </c>
      <c r="AA193" s="194">
        <v>0</v>
      </c>
      <c r="AB193" s="1">
        <v>0</v>
      </c>
      <c r="AC193" s="1">
        <v>0</v>
      </c>
      <c r="AD193" s="1">
        <v>0.3</v>
      </c>
      <c r="AE193" s="1">
        <v>18</v>
      </c>
      <c r="AF193" s="1">
        <v>0.9</v>
      </c>
      <c r="AG193" s="1">
        <v>97</v>
      </c>
      <c r="AH193" s="1">
        <v>0</v>
      </c>
      <c r="AI193" s="1">
        <v>0</v>
      </c>
      <c r="AJ193" s="1">
        <v>0</v>
      </c>
      <c r="AK193" s="1">
        <v>0</v>
      </c>
      <c r="AL193" s="194">
        <v>0</v>
      </c>
      <c r="AM193" s="194">
        <v>0</v>
      </c>
      <c r="AN193" s="1">
        <v>0</v>
      </c>
      <c r="AO193" s="1">
        <v>0</v>
      </c>
      <c r="AP193" s="1">
        <v>0.12</v>
      </c>
      <c r="AQ193" s="1">
        <v>18</v>
      </c>
      <c r="AR193" s="1">
        <v>0.5</v>
      </c>
      <c r="AS193" s="1">
        <v>97</v>
      </c>
      <c r="AT193" s="1">
        <v>0</v>
      </c>
      <c r="AU193" s="1">
        <v>0</v>
      </c>
      <c r="AV193" s="1">
        <v>0</v>
      </c>
      <c r="AW193" s="1">
        <v>0</v>
      </c>
      <c r="AX193" s="194">
        <v>0</v>
      </c>
      <c r="AY193" s="194">
        <v>0</v>
      </c>
      <c r="AZ193" s="1">
        <v>0.3</v>
      </c>
      <c r="BA193" s="1">
        <v>18</v>
      </c>
      <c r="BB193" s="1">
        <v>0.9</v>
      </c>
      <c r="BC193" s="1">
        <v>97</v>
      </c>
      <c r="BD193" s="1">
        <v>0</v>
      </c>
      <c r="BE193" s="1">
        <v>0</v>
      </c>
      <c r="BF193" s="1">
        <v>0</v>
      </c>
      <c r="BG193" s="1">
        <v>0</v>
      </c>
      <c r="BH193" s="194">
        <v>0</v>
      </c>
      <c r="BI193" s="194">
        <v>0</v>
      </c>
      <c r="BJ193" s="1">
        <v>0.12</v>
      </c>
      <c r="BK193" s="1">
        <v>18</v>
      </c>
      <c r="BL193" s="1">
        <v>0.5</v>
      </c>
      <c r="BM193" s="1">
        <v>97</v>
      </c>
      <c r="BN193" s="1">
        <v>0</v>
      </c>
      <c r="BO193" s="1">
        <v>0</v>
      </c>
      <c r="BP193" s="1">
        <v>0</v>
      </c>
      <c r="BQ193" s="1">
        <v>0</v>
      </c>
      <c r="BR193" s="194">
        <v>0</v>
      </c>
      <c r="BS193" s="194">
        <v>0</v>
      </c>
      <c r="BT193" s="1">
        <v>0</v>
      </c>
      <c r="BU193" s="1">
        <v>61</v>
      </c>
      <c r="BV193" s="1">
        <v>127</v>
      </c>
      <c r="BW193" s="1">
        <v>0</v>
      </c>
      <c r="BX193" s="1">
        <v>0</v>
      </c>
      <c r="BY193" s="1">
        <v>0</v>
      </c>
      <c r="BZ193" s="194">
        <v>0</v>
      </c>
      <c r="CA193" s="194">
        <v>0</v>
      </c>
      <c r="CB193" s="1">
        <v>3.5</v>
      </c>
      <c r="CC193" s="1">
        <v>3.5</v>
      </c>
      <c r="CD193" s="194">
        <v>0</v>
      </c>
      <c r="CE193" s="12">
        <v>0</v>
      </c>
      <c r="CF193" s="161">
        <v>0.9371980676328503</v>
      </c>
      <c r="CG193" s="193">
        <v>0.61855670103092786</v>
      </c>
      <c r="CH193" s="193">
        <v>0.759493670886076</v>
      </c>
      <c r="CI193" s="192">
        <v>0</v>
      </c>
      <c r="CJ193" s="161">
        <v>0.84347826086956523</v>
      </c>
      <c r="CK193" s="193">
        <v>0.61855670103092786</v>
      </c>
      <c r="CL193" s="193">
        <v>0.759493670886076</v>
      </c>
    </row>
    <row r="194" spans="1:90">
      <c r="A194" s="265" t="str">
        <v>BLAZE</v>
      </c>
      <c r="B194" s="11" t="str">
        <v>Connect 1008</v>
      </c>
      <c r="C194" s="194">
        <v>0</v>
      </c>
      <c r="D194" s="194">
        <v>0</v>
      </c>
      <c r="E194" s="1">
        <v>1</v>
      </c>
      <c r="F194" s="1">
        <v>8</v>
      </c>
      <c r="G194" s="1">
        <v>4</v>
      </c>
      <c r="H194" s="1">
        <v>4</v>
      </c>
      <c r="I194" s="194">
        <v>0</v>
      </c>
      <c r="J194" s="194">
        <v>0</v>
      </c>
      <c r="K194" s="1">
        <v>125</v>
      </c>
      <c r="L194" s="1">
        <v>125</v>
      </c>
      <c r="M194" s="1" t="str">
        <v>-</v>
      </c>
      <c r="N194" s="1">
        <v>250</v>
      </c>
      <c r="O194" s="1">
        <v>250</v>
      </c>
      <c r="P194" s="12">
        <v>0</v>
      </c>
      <c r="Q194" s="1">
        <v>250</v>
      </c>
      <c r="R194" s="1" t="str">
        <v>-</v>
      </c>
      <c r="S194" s="194">
        <v>0</v>
      </c>
      <c r="T194" s="194">
        <v>0</v>
      </c>
      <c r="U194" s="1">
        <v>0</v>
      </c>
      <c r="V194" s="1">
        <v>0</v>
      </c>
      <c r="W194" s="194">
        <v>0</v>
      </c>
      <c r="X194" s="194">
        <v>0</v>
      </c>
      <c r="Y194" s="1">
        <v>0</v>
      </c>
      <c r="Z194" s="194">
        <v>0</v>
      </c>
      <c r="AA194" s="194">
        <v>0</v>
      </c>
      <c r="AB194" s="1">
        <v>0</v>
      </c>
      <c r="AC194" s="1">
        <v>0</v>
      </c>
      <c r="AD194" s="1">
        <v>0.3</v>
      </c>
      <c r="AE194" s="1">
        <v>18</v>
      </c>
      <c r="AF194" s="1">
        <v>1.9</v>
      </c>
      <c r="AG194" s="1">
        <v>200</v>
      </c>
      <c r="AH194" s="1">
        <v>0</v>
      </c>
      <c r="AI194" s="1">
        <v>0</v>
      </c>
      <c r="AJ194" s="1">
        <v>0</v>
      </c>
      <c r="AK194" s="1">
        <v>0</v>
      </c>
      <c r="AL194" s="194">
        <v>0</v>
      </c>
      <c r="AM194" s="194">
        <v>0</v>
      </c>
      <c r="AN194" s="1">
        <v>0</v>
      </c>
      <c r="AO194" s="1">
        <v>0</v>
      </c>
      <c r="AP194" s="1">
        <v>0.12</v>
      </c>
      <c r="AQ194" s="1">
        <v>18</v>
      </c>
      <c r="AR194" s="1">
        <v>0.94</v>
      </c>
      <c r="AS194" s="1">
        <v>200</v>
      </c>
      <c r="AT194" s="1">
        <v>0</v>
      </c>
      <c r="AU194" s="1">
        <v>0</v>
      </c>
      <c r="AV194" s="1">
        <v>0</v>
      </c>
      <c r="AW194" s="1">
        <v>0</v>
      </c>
      <c r="AX194" s="194">
        <v>0</v>
      </c>
      <c r="AY194" s="194">
        <v>0</v>
      </c>
      <c r="AZ194" s="1">
        <v>0.3</v>
      </c>
      <c r="BA194" s="1">
        <v>18</v>
      </c>
      <c r="BB194" s="1">
        <v>1.9</v>
      </c>
      <c r="BC194" s="1">
        <v>200</v>
      </c>
      <c r="BD194" s="1">
        <v>0</v>
      </c>
      <c r="BE194" s="1">
        <v>0</v>
      </c>
      <c r="BF194" s="1">
        <v>0</v>
      </c>
      <c r="BG194" s="1">
        <v>0</v>
      </c>
      <c r="BH194" s="194">
        <v>0</v>
      </c>
      <c r="BI194" s="194">
        <v>0</v>
      </c>
      <c r="BJ194" s="1">
        <v>0.12</v>
      </c>
      <c r="BK194" s="1">
        <v>18</v>
      </c>
      <c r="BL194" s="1">
        <v>0.94</v>
      </c>
      <c r="BM194" s="1">
        <v>200</v>
      </c>
      <c r="BN194" s="1">
        <v>0</v>
      </c>
      <c r="BO194" s="1">
        <v>0</v>
      </c>
      <c r="BP194" s="1">
        <v>0</v>
      </c>
      <c r="BQ194" s="1">
        <v>0</v>
      </c>
      <c r="BR194" s="194">
        <v>0</v>
      </c>
      <c r="BS194" s="194">
        <v>0</v>
      </c>
      <c r="BT194" s="1">
        <v>0</v>
      </c>
      <c r="BU194" s="1">
        <v>61</v>
      </c>
      <c r="BV194" s="1">
        <v>256</v>
      </c>
      <c r="BW194" s="1">
        <v>0</v>
      </c>
      <c r="BX194" s="1">
        <v>0</v>
      </c>
      <c r="BY194" s="1">
        <v>0</v>
      </c>
      <c r="BZ194" s="194">
        <v>0</v>
      </c>
      <c r="CA194" s="194">
        <v>0</v>
      </c>
      <c r="CB194" s="1">
        <v>3.8</v>
      </c>
      <c r="CC194" s="1">
        <v>3.8</v>
      </c>
      <c r="CD194" s="194">
        <v>0</v>
      </c>
      <c r="CE194" s="12">
        <v>0</v>
      </c>
      <c r="CF194" s="161">
        <v>0.91533180778032042</v>
      </c>
      <c r="CG194" s="193">
        <v>0.625</v>
      </c>
      <c r="CH194" s="193">
        <v>0.68681318681318682</v>
      </c>
      <c r="CI194" s="192">
        <v>0</v>
      </c>
      <c r="CJ194" s="161">
        <v>0.92506938020351526</v>
      </c>
      <c r="CK194" s="193">
        <v>0.625</v>
      </c>
      <c r="CL194" s="193">
        <v>0.68681318681318682</v>
      </c>
    </row>
    <row r="195" spans="1:90">
      <c r="A195" s="265" t="str">
        <v>BLAZE</v>
      </c>
      <c r="B195" s="11" t="str">
        <v>PowerZone 252</v>
      </c>
      <c r="C195" s="194">
        <v>0</v>
      </c>
      <c r="D195" s="194">
        <v>0</v>
      </c>
      <c r="E195" s="1">
        <v>0.5</v>
      </c>
      <c r="F195" s="1">
        <v>2</v>
      </c>
      <c r="G195" s="1">
        <v>2</v>
      </c>
      <c r="H195" s="1">
        <v>2</v>
      </c>
      <c r="I195" s="194">
        <v>0</v>
      </c>
      <c r="J195" s="194">
        <v>0</v>
      </c>
      <c r="K195" s="1">
        <v>125</v>
      </c>
      <c r="L195" s="1">
        <v>125</v>
      </c>
      <c r="M195" s="1" t="str">
        <v>-</v>
      </c>
      <c r="N195" s="1">
        <v>125</v>
      </c>
      <c r="O195" s="1">
        <v>125</v>
      </c>
      <c r="P195" s="12">
        <v>0</v>
      </c>
      <c r="Q195" s="1">
        <v>250</v>
      </c>
      <c r="R195" s="1" t="str">
        <v>-</v>
      </c>
      <c r="S195" s="194">
        <v>0</v>
      </c>
      <c r="T195" s="194">
        <v>0</v>
      </c>
      <c r="U195" s="1" t="str">
        <v>-</v>
      </c>
      <c r="V195" s="1" t="str">
        <v>-</v>
      </c>
      <c r="W195" s="194">
        <v>0</v>
      </c>
      <c r="X195" s="194">
        <v>0</v>
      </c>
      <c r="Y195" s="1" t="str">
        <v>-</v>
      </c>
      <c r="Z195" s="194">
        <v>0</v>
      </c>
      <c r="AA195" s="194">
        <v>0</v>
      </c>
      <c r="AB195" s="1" t="str">
        <v>-</v>
      </c>
      <c r="AC195" s="1" t="str">
        <v>-</v>
      </c>
      <c r="AD195" s="1">
        <v>0.2</v>
      </c>
      <c r="AE195" s="1">
        <v>16</v>
      </c>
      <c r="AF195" s="1">
        <v>0.5</v>
      </c>
      <c r="AG195" s="1">
        <v>54</v>
      </c>
      <c r="AH195" s="1" t="str">
        <v>-</v>
      </c>
      <c r="AI195" s="1" t="str">
        <v>-</v>
      </c>
      <c r="AJ195" s="1" t="str">
        <v>-</v>
      </c>
      <c r="AK195" s="1" t="str">
        <v>-</v>
      </c>
      <c r="AL195" s="194">
        <v>0</v>
      </c>
      <c r="AM195" s="194">
        <v>0</v>
      </c>
      <c r="AN195" s="1" t="str">
        <v>-</v>
      </c>
      <c r="AO195" s="1" t="str">
        <v>-</v>
      </c>
      <c r="AP195" s="1">
        <v>0.1</v>
      </c>
      <c r="AQ195" s="1">
        <v>16</v>
      </c>
      <c r="AR195" s="1">
        <v>0.25</v>
      </c>
      <c r="AS195" s="1">
        <v>54</v>
      </c>
      <c r="AT195" s="1" t="str">
        <v>-</v>
      </c>
      <c r="AU195" s="1" t="str">
        <v>-</v>
      </c>
      <c r="AV195" s="1" t="str">
        <v>-</v>
      </c>
      <c r="AW195" s="1" t="str">
        <v>-</v>
      </c>
      <c r="AX195" s="194">
        <v>0</v>
      </c>
      <c r="AY195" s="194">
        <v>0</v>
      </c>
      <c r="AZ195" s="1">
        <v>0.2</v>
      </c>
      <c r="BA195" s="1">
        <v>16</v>
      </c>
      <c r="BB195" s="1">
        <v>0.5</v>
      </c>
      <c r="BC195" s="1">
        <v>54</v>
      </c>
      <c r="BD195" s="1" t="str">
        <v>-</v>
      </c>
      <c r="BE195" s="1" t="str">
        <v>-</v>
      </c>
      <c r="BF195" s="1" t="str">
        <v>-</v>
      </c>
      <c r="BG195" s="1" t="str">
        <v>-</v>
      </c>
      <c r="BH195" s="194">
        <v>0</v>
      </c>
      <c r="BI195" s="194">
        <v>0</v>
      </c>
      <c r="BJ195" s="1">
        <v>0.1</v>
      </c>
      <c r="BK195" s="1">
        <v>16</v>
      </c>
      <c r="BL195" s="1">
        <v>0.25</v>
      </c>
      <c r="BM195" s="1">
        <v>54</v>
      </c>
      <c r="BN195" s="1" t="str">
        <v>-</v>
      </c>
      <c r="BO195" s="1" t="str">
        <v>-</v>
      </c>
      <c r="BP195" s="1" t="str">
        <v>-</v>
      </c>
      <c r="BQ195" s="1" t="str">
        <v>-</v>
      </c>
      <c r="BR195" s="194">
        <v>0</v>
      </c>
      <c r="BS195" s="194">
        <v>0</v>
      </c>
      <c r="BT195" s="1" t="str">
        <v>-</v>
      </c>
      <c r="BU195" s="1">
        <v>55</v>
      </c>
      <c r="BV195" s="1">
        <v>78</v>
      </c>
      <c r="BW195" s="1" t="str">
        <v>-</v>
      </c>
      <c r="BX195" s="1" t="str">
        <v>-</v>
      </c>
      <c r="BY195" s="1" t="str">
        <v>-</v>
      </c>
      <c r="BZ195" s="194">
        <v>0</v>
      </c>
      <c r="CA195" s="194">
        <v>0</v>
      </c>
      <c r="CB195" s="1">
        <v>1.9</v>
      </c>
      <c r="CC195" s="1">
        <v>1.9</v>
      </c>
      <c r="CD195" s="194">
        <v>0</v>
      </c>
      <c r="CE195" s="12">
        <v>0</v>
      </c>
      <c r="CF195" s="161">
        <v>0.93913043478260871</v>
      </c>
      <c r="CG195" s="193">
        <v>0.57870370370370372</v>
      </c>
      <c r="CH195" s="193">
        <v>0.82236842105263153</v>
      </c>
      <c r="CI195" s="192">
        <v>0</v>
      </c>
      <c r="CJ195" s="161">
        <v>0.93913043478260871</v>
      </c>
      <c r="CK195" s="193">
        <v>0.57870370370370372</v>
      </c>
      <c r="CL195" s="193">
        <v>0.82236842105263153</v>
      </c>
    </row>
    <row r="196" spans="1:90">
      <c r="A196" s="265" t="str">
        <v>BLAZE</v>
      </c>
      <c r="B196" s="11" t="str">
        <v>PowerZone 504</v>
      </c>
      <c r="C196" s="194">
        <v>0</v>
      </c>
      <c r="D196" s="194">
        <v>0</v>
      </c>
      <c r="E196" s="1">
        <v>0.5</v>
      </c>
      <c r="F196" s="1">
        <v>4</v>
      </c>
      <c r="G196" s="1">
        <v>4</v>
      </c>
      <c r="H196" s="1">
        <v>4</v>
      </c>
      <c r="I196" s="194">
        <v>0</v>
      </c>
      <c r="J196" s="194">
        <v>0</v>
      </c>
      <c r="K196" s="1">
        <v>125</v>
      </c>
      <c r="L196" s="1">
        <v>125</v>
      </c>
      <c r="M196" s="1" t="str">
        <v>-</v>
      </c>
      <c r="N196" s="1">
        <v>125</v>
      </c>
      <c r="O196" s="1">
        <v>125</v>
      </c>
      <c r="P196" s="12">
        <v>0</v>
      </c>
      <c r="Q196" s="1">
        <v>250</v>
      </c>
      <c r="R196" s="1" t="str">
        <v>-</v>
      </c>
      <c r="S196" s="194">
        <v>0</v>
      </c>
      <c r="T196" s="194">
        <v>0</v>
      </c>
      <c r="U196" s="1" t="str">
        <v>-</v>
      </c>
      <c r="V196" s="1" t="str">
        <v>-</v>
      </c>
      <c r="W196" s="194">
        <v>0</v>
      </c>
      <c r="X196" s="194">
        <v>0</v>
      </c>
      <c r="Y196" s="1" t="str">
        <v>-</v>
      </c>
      <c r="Z196" s="194">
        <v>0</v>
      </c>
      <c r="AA196" s="194">
        <v>0</v>
      </c>
      <c r="AB196" s="1" t="str">
        <v>-</v>
      </c>
      <c r="AC196" s="1" t="str">
        <v>-</v>
      </c>
      <c r="AD196" s="1">
        <v>0.2</v>
      </c>
      <c r="AE196" s="1">
        <v>16</v>
      </c>
      <c r="AF196" s="1">
        <v>1</v>
      </c>
      <c r="AG196" s="1">
        <v>107</v>
      </c>
      <c r="AH196" s="1" t="str">
        <v>-</v>
      </c>
      <c r="AI196" s="1" t="str">
        <v>-</v>
      </c>
      <c r="AJ196" s="1" t="str">
        <v>-</v>
      </c>
      <c r="AK196" s="1" t="str">
        <v>-</v>
      </c>
      <c r="AL196" s="194">
        <v>0</v>
      </c>
      <c r="AM196" s="194">
        <v>0</v>
      </c>
      <c r="AN196" s="1" t="str">
        <v>-</v>
      </c>
      <c r="AO196" s="1" t="str">
        <v>-</v>
      </c>
      <c r="AP196" s="1">
        <v>0.1</v>
      </c>
      <c r="AQ196" s="1">
        <v>16</v>
      </c>
      <c r="AR196" s="1">
        <v>0.5</v>
      </c>
      <c r="AS196" s="1">
        <v>107</v>
      </c>
      <c r="AT196" s="1" t="str">
        <v>-</v>
      </c>
      <c r="AU196" s="1" t="str">
        <v>-</v>
      </c>
      <c r="AV196" s="1" t="str">
        <v>-</v>
      </c>
      <c r="AW196" s="1" t="str">
        <v>-</v>
      </c>
      <c r="AX196" s="194">
        <v>0</v>
      </c>
      <c r="AY196" s="194">
        <v>0</v>
      </c>
      <c r="AZ196" s="1">
        <v>0.2</v>
      </c>
      <c r="BA196" s="1">
        <v>16</v>
      </c>
      <c r="BB196" s="1">
        <v>1</v>
      </c>
      <c r="BC196" s="1">
        <v>107</v>
      </c>
      <c r="BD196" s="1" t="str">
        <v>-</v>
      </c>
      <c r="BE196" s="1" t="str">
        <v>-</v>
      </c>
      <c r="BF196" s="1" t="str">
        <v>-</v>
      </c>
      <c r="BG196" s="1" t="str">
        <v>-</v>
      </c>
      <c r="BH196" s="194">
        <v>0</v>
      </c>
      <c r="BI196" s="194">
        <v>0</v>
      </c>
      <c r="BJ196" s="1">
        <v>0.1</v>
      </c>
      <c r="BK196" s="1">
        <v>16</v>
      </c>
      <c r="BL196" s="1">
        <v>0.5</v>
      </c>
      <c r="BM196" s="1">
        <v>107</v>
      </c>
      <c r="BN196" s="1" t="str">
        <v>-</v>
      </c>
      <c r="BO196" s="1" t="str">
        <v>-</v>
      </c>
      <c r="BP196" s="1" t="str">
        <v>-</v>
      </c>
      <c r="BQ196" s="1" t="str">
        <v>-</v>
      </c>
      <c r="BR196" s="194">
        <v>0</v>
      </c>
      <c r="BS196" s="194">
        <v>0</v>
      </c>
      <c r="BT196" s="1" t="str">
        <v>-</v>
      </c>
      <c r="BU196" s="1">
        <v>55</v>
      </c>
      <c r="BV196" s="1">
        <v>152</v>
      </c>
      <c r="BW196" s="1" t="str">
        <v>-</v>
      </c>
      <c r="BX196" s="1" t="str">
        <v>-</v>
      </c>
      <c r="BY196" s="1" t="str">
        <v>-</v>
      </c>
      <c r="BZ196" s="194">
        <v>0</v>
      </c>
      <c r="CA196" s="194">
        <v>0</v>
      </c>
      <c r="CB196" s="1">
        <v>2.4</v>
      </c>
      <c r="CC196" s="1">
        <v>2.4</v>
      </c>
      <c r="CD196" s="194">
        <v>0</v>
      </c>
      <c r="CE196" s="12">
        <v>0</v>
      </c>
      <c r="CF196" s="161">
        <v>0.93043478260869561</v>
      </c>
      <c r="CG196" s="193">
        <v>0.58411214953271029</v>
      </c>
      <c r="CH196" s="193">
        <v>0.68681318681318682</v>
      </c>
      <c r="CI196" s="192">
        <v>0</v>
      </c>
      <c r="CJ196" s="161">
        <v>0.93043478260869561</v>
      </c>
      <c r="CK196" s="193">
        <v>0.58411214953271029</v>
      </c>
      <c r="CL196" s="193">
        <v>0.68681318681318682</v>
      </c>
    </row>
    <row r="197" spans="1:90">
      <c r="A197" s="265" t="str">
        <v>BLAZE</v>
      </c>
      <c r="B197" s="11" t="str">
        <v>PowerZone 1004</v>
      </c>
      <c r="C197" s="194">
        <v>0</v>
      </c>
      <c r="D197" s="194">
        <v>0</v>
      </c>
      <c r="E197" s="1">
        <v>1</v>
      </c>
      <c r="F197" s="1">
        <v>4</v>
      </c>
      <c r="G197" s="1">
        <v>4</v>
      </c>
      <c r="H197" s="1">
        <v>4</v>
      </c>
      <c r="I197" s="194">
        <v>0</v>
      </c>
      <c r="J197" s="194">
        <v>0</v>
      </c>
      <c r="K197" s="1">
        <v>250</v>
      </c>
      <c r="L197" s="1">
        <v>250</v>
      </c>
      <c r="M197" s="1" t="str">
        <v>-</v>
      </c>
      <c r="N197" s="1">
        <v>250</v>
      </c>
      <c r="O197" s="1">
        <v>250</v>
      </c>
      <c r="P197" s="12">
        <v>0</v>
      </c>
      <c r="Q197" s="1" t="str">
        <v>-</v>
      </c>
      <c r="R197" s="1" t="str">
        <v>-</v>
      </c>
      <c r="S197" s="194">
        <v>0</v>
      </c>
      <c r="T197" s="194">
        <v>0</v>
      </c>
      <c r="U197" s="1" t="str">
        <v>-</v>
      </c>
      <c r="V197" s="1" t="str">
        <v>-</v>
      </c>
      <c r="W197" s="194">
        <v>0</v>
      </c>
      <c r="X197" s="194">
        <v>0</v>
      </c>
      <c r="Y197" s="1" t="str">
        <v>-</v>
      </c>
      <c r="Z197" s="194">
        <v>0</v>
      </c>
      <c r="AA197" s="194">
        <v>0</v>
      </c>
      <c r="AB197" s="1" t="str">
        <v>-</v>
      </c>
      <c r="AC197" s="1" t="str">
        <v>-</v>
      </c>
      <c r="AD197" s="1">
        <v>0.3</v>
      </c>
      <c r="AE197" s="1">
        <v>18</v>
      </c>
      <c r="AF197" s="1">
        <v>1.9</v>
      </c>
      <c r="AG197" s="1">
        <v>200</v>
      </c>
      <c r="AH197" s="1">
        <v>0</v>
      </c>
      <c r="AI197" s="1">
        <v>0</v>
      </c>
      <c r="AJ197" s="1">
        <v>0</v>
      </c>
      <c r="AK197" s="1">
        <v>0</v>
      </c>
      <c r="AL197" s="194">
        <v>0</v>
      </c>
      <c r="AM197" s="194">
        <v>0</v>
      </c>
      <c r="AN197" s="1">
        <v>0</v>
      </c>
      <c r="AO197" s="1">
        <v>0</v>
      </c>
      <c r="AP197" s="1">
        <v>0.12</v>
      </c>
      <c r="AQ197" s="1">
        <v>18</v>
      </c>
      <c r="AR197" s="1">
        <v>0.94</v>
      </c>
      <c r="AS197" s="1">
        <v>200</v>
      </c>
      <c r="AT197" s="1">
        <v>0</v>
      </c>
      <c r="AU197" s="1">
        <v>0</v>
      </c>
      <c r="AV197" s="1">
        <v>0</v>
      </c>
      <c r="AW197" s="1">
        <v>0</v>
      </c>
      <c r="AX197" s="194">
        <v>0</v>
      </c>
      <c r="AY197" s="194">
        <v>0</v>
      </c>
      <c r="AZ197" s="1">
        <v>0.3</v>
      </c>
      <c r="BA197" s="1">
        <v>18</v>
      </c>
      <c r="BB197" s="1">
        <v>1.9</v>
      </c>
      <c r="BC197" s="1">
        <v>200</v>
      </c>
      <c r="BD197" s="1">
        <v>0</v>
      </c>
      <c r="BE197" s="1">
        <v>0</v>
      </c>
      <c r="BF197" s="1">
        <v>0</v>
      </c>
      <c r="BG197" s="1">
        <v>0</v>
      </c>
      <c r="BH197" s="194">
        <v>0</v>
      </c>
      <c r="BI197" s="194">
        <v>0</v>
      </c>
      <c r="BJ197" s="1">
        <v>0.12</v>
      </c>
      <c r="BK197" s="1">
        <v>18</v>
      </c>
      <c r="BL197" s="1">
        <v>0.94</v>
      </c>
      <c r="BM197" s="1">
        <v>200</v>
      </c>
      <c r="BN197" s="1">
        <v>0</v>
      </c>
      <c r="BO197" s="1">
        <v>0</v>
      </c>
      <c r="BP197" s="1">
        <v>0</v>
      </c>
      <c r="BQ197" s="1">
        <v>0</v>
      </c>
      <c r="BR197" s="194">
        <v>0</v>
      </c>
      <c r="BS197" s="194">
        <v>0</v>
      </c>
      <c r="BT197" s="1">
        <v>0</v>
      </c>
      <c r="BU197" s="1">
        <v>61</v>
      </c>
      <c r="BV197" s="1">
        <v>256</v>
      </c>
      <c r="BW197" s="1" t="str">
        <v>-</v>
      </c>
      <c r="BX197" s="1" t="str">
        <v>-</v>
      </c>
      <c r="BY197" s="1" t="str">
        <v>-</v>
      </c>
      <c r="BZ197" s="194">
        <v>0</v>
      </c>
      <c r="CA197" s="194">
        <v>0</v>
      </c>
      <c r="CB197" s="1">
        <v>3.6</v>
      </c>
      <c r="CC197" s="1">
        <v>3.6</v>
      </c>
      <c r="CD197" s="194">
        <v>0</v>
      </c>
      <c r="CE197" s="12">
        <v>0</v>
      </c>
      <c r="CF197" s="161">
        <v>0.91533180778032042</v>
      </c>
      <c r="CG197" s="193">
        <v>0.625</v>
      </c>
      <c r="CH197" s="193">
        <v>0.68681318681318682</v>
      </c>
      <c r="CI197" s="192">
        <v>0</v>
      </c>
      <c r="CJ197" s="161">
        <v>0.92506938020351526</v>
      </c>
      <c r="CK197" s="193">
        <v>0.625</v>
      </c>
      <c r="CL197" s="193">
        <v>0.68681318681318682</v>
      </c>
    </row>
    <row r="198" spans="1:90">
      <c r="A198" s="265" t="str">
        <v>CUSTOM</v>
      </c>
      <c r="B198" s="11" t="str">
        <v>-</v>
      </c>
      <c r="C198" s="194">
        <v>0</v>
      </c>
      <c r="D198" s="194">
        <v>0</v>
      </c>
      <c r="E198" s="1" t="str">
        <v>-</v>
      </c>
      <c r="F198" s="1" t="str">
        <v>-</v>
      </c>
      <c r="G198" s="1" t="str">
        <v>-</v>
      </c>
      <c r="H198" s="1" t="str">
        <v>-</v>
      </c>
      <c r="I198" s="194">
        <v>0</v>
      </c>
      <c r="J198" s="194">
        <v>0</v>
      </c>
      <c r="K198" s="1" t="str">
        <v>-</v>
      </c>
      <c r="L198" s="1" t="str">
        <v>-</v>
      </c>
      <c r="M198" s="1" t="str">
        <v>-</v>
      </c>
      <c r="N198" s="1" t="str">
        <v>-</v>
      </c>
      <c r="O198" s="1" t="str">
        <v>-</v>
      </c>
      <c r="P198" s="12">
        <v>0</v>
      </c>
      <c r="Q198" s="1" t="str">
        <v>-</v>
      </c>
      <c r="R198" s="1" t="str">
        <v>-</v>
      </c>
      <c r="S198" s="194">
        <v>0</v>
      </c>
      <c r="T198" s="194">
        <v>0</v>
      </c>
      <c r="U198" s="1" t="str">
        <v>-</v>
      </c>
      <c r="V198" s="1" t="str">
        <v>-</v>
      </c>
      <c r="W198" s="194">
        <v>0</v>
      </c>
      <c r="X198" s="194">
        <v>0</v>
      </c>
      <c r="Y198" s="1" t="str">
        <v>-</v>
      </c>
      <c r="Z198" s="194">
        <v>0</v>
      </c>
      <c r="AA198" s="194">
        <v>0</v>
      </c>
      <c r="AB198" s="1" t="str">
        <v>-</v>
      </c>
      <c r="AC198" s="1" t="str">
        <v>-</v>
      </c>
      <c r="AD198" s="1" t="str">
        <v>-</v>
      </c>
      <c r="AE198" s="1" t="str">
        <v>-</v>
      </c>
      <c r="AF198" s="1" t="str">
        <v>-</v>
      </c>
      <c r="AG198" s="1" t="str">
        <v>-</v>
      </c>
      <c r="AH198" s="1" t="str">
        <v>-</v>
      </c>
      <c r="AI198" s="1" t="str">
        <v>-</v>
      </c>
      <c r="AJ198" s="1" t="str">
        <v>-</v>
      </c>
      <c r="AK198" s="1" t="str">
        <v>-</v>
      </c>
      <c r="AL198" s="194">
        <v>0</v>
      </c>
      <c r="AM198" s="194">
        <v>0</v>
      </c>
      <c r="AN198" s="1" t="str">
        <v>-</v>
      </c>
      <c r="AO198" s="1" t="str">
        <v>-</v>
      </c>
      <c r="AP198" s="1" t="str">
        <v>-</v>
      </c>
      <c r="AQ198" s="1" t="str">
        <v>-</v>
      </c>
      <c r="AR198" s="1" t="str">
        <v>-</v>
      </c>
      <c r="AS198" s="1" t="str">
        <v>-</v>
      </c>
      <c r="AT198" s="1" t="str">
        <v>-</v>
      </c>
      <c r="AU198" s="1" t="str">
        <v>-</v>
      </c>
      <c r="AV198" s="1" t="str">
        <v>-</v>
      </c>
      <c r="AW198" s="1" t="str">
        <v>-</v>
      </c>
      <c r="AX198" s="194">
        <v>0</v>
      </c>
      <c r="AY198" s="194">
        <v>0</v>
      </c>
      <c r="AZ198" s="1" t="str">
        <v>-</v>
      </c>
      <c r="BA198" s="1" t="str">
        <v>-</v>
      </c>
      <c r="BB198" s="1" t="str">
        <v>-</v>
      </c>
      <c r="BC198" s="1" t="str">
        <v>-</v>
      </c>
      <c r="BD198" s="1" t="str">
        <v>-</v>
      </c>
      <c r="BE198" s="1" t="str">
        <v>-</v>
      </c>
      <c r="BF198" s="1" t="str">
        <v>-</v>
      </c>
      <c r="BG198" s="1" t="str">
        <v>-</v>
      </c>
      <c r="BH198" s="194">
        <v>0</v>
      </c>
      <c r="BI198" s="194">
        <v>0</v>
      </c>
      <c r="BJ198" s="1" t="str">
        <v>-</v>
      </c>
      <c r="BK198" s="1" t="str">
        <v>-</v>
      </c>
      <c r="BL198" s="1" t="str">
        <v>-</v>
      </c>
      <c r="BM198" s="1" t="str">
        <v>-</v>
      </c>
      <c r="BN198" s="1" t="str">
        <v>-</v>
      </c>
      <c r="BO198" s="1" t="str">
        <v>-</v>
      </c>
      <c r="BP198" s="1" t="str">
        <v>-</v>
      </c>
      <c r="BQ198" s="1" t="str">
        <v>-</v>
      </c>
      <c r="BR198" s="194">
        <v>0</v>
      </c>
      <c r="BS198" s="194">
        <v>0</v>
      </c>
      <c r="BT198" s="1" t="str">
        <v>-</v>
      </c>
      <c r="BU198" s="1" t="str">
        <v>-</v>
      </c>
      <c r="BV198" s="1" t="str">
        <v>-</v>
      </c>
      <c r="BW198" s="1" t="str">
        <v>-</v>
      </c>
      <c r="BX198" s="1" t="str">
        <v>-</v>
      </c>
      <c r="BY198" s="1" t="str">
        <v>-</v>
      </c>
      <c r="BZ198" s="194">
        <v>0</v>
      </c>
      <c r="CA198" s="194">
        <v>0</v>
      </c>
      <c r="CB198" s="1" t="str">
        <v>-</v>
      </c>
      <c r="CC198" s="1" t="str">
        <v>-</v>
      </c>
      <c r="CD198" s="194">
        <v>0</v>
      </c>
      <c r="CE198" s="12">
        <v>0</v>
      </c>
      <c r="CF198" s="161" t="str">
        <v>n/a</v>
      </c>
      <c r="CG198" s="193" t="str">
        <v>n/a</v>
      </c>
      <c r="CH198" s="193" t="str">
        <v>n/a</v>
      </c>
      <c r="CI198" s="192">
        <v>0</v>
      </c>
      <c r="CJ198" s="161" t="str">
        <v>n/a</v>
      </c>
      <c r="CK198" s="193" t="str">
        <v>n/a</v>
      </c>
      <c r="CL198" s="193" t="str">
        <v>n/a</v>
      </c>
    </row>
    <row r="199" spans="1:90">
      <c r="A199" s="265" t="str">
        <v>CUSTOM</v>
      </c>
      <c r="B199" s="11" t="str">
        <v>-</v>
      </c>
      <c r="C199" s="194">
        <v>0</v>
      </c>
      <c r="D199" s="194">
        <v>0</v>
      </c>
      <c r="E199" s="1" t="str">
        <v>-</v>
      </c>
      <c r="F199" s="1" t="str">
        <v>-</v>
      </c>
      <c r="G199" s="1" t="str">
        <v>-</v>
      </c>
      <c r="H199" s="1" t="str">
        <v>-</v>
      </c>
      <c r="I199" s="194">
        <v>0</v>
      </c>
      <c r="J199" s="194">
        <v>0</v>
      </c>
      <c r="K199" s="1" t="str">
        <v>-</v>
      </c>
      <c r="L199" s="1" t="str">
        <v>-</v>
      </c>
      <c r="M199" s="1" t="str">
        <v>-</v>
      </c>
      <c r="N199" s="1" t="str">
        <v>-</v>
      </c>
      <c r="O199" s="1" t="str">
        <v>-</v>
      </c>
      <c r="P199" s="12">
        <v>0</v>
      </c>
      <c r="Q199" s="1" t="str">
        <v>-</v>
      </c>
      <c r="R199" s="1" t="str">
        <v>-</v>
      </c>
      <c r="S199" s="194">
        <v>0</v>
      </c>
      <c r="T199" s="194">
        <v>0</v>
      </c>
      <c r="U199" s="1" t="str">
        <v>-</v>
      </c>
      <c r="V199" s="1" t="str">
        <v>-</v>
      </c>
      <c r="W199" s="194">
        <v>0</v>
      </c>
      <c r="X199" s="194">
        <v>0</v>
      </c>
      <c r="Y199" s="1" t="str">
        <v>-</v>
      </c>
      <c r="Z199" s="194">
        <v>0</v>
      </c>
      <c r="AA199" s="194">
        <v>0</v>
      </c>
      <c r="AB199" s="1" t="str">
        <v>-</v>
      </c>
      <c r="AC199" s="1" t="str">
        <v>-</v>
      </c>
      <c r="AD199" s="1" t="str">
        <v>-</v>
      </c>
      <c r="AE199" s="1" t="str">
        <v>-</v>
      </c>
      <c r="AF199" s="1" t="str">
        <v>-</v>
      </c>
      <c r="AG199" s="1" t="str">
        <v>-</v>
      </c>
      <c r="AH199" s="1" t="str">
        <v>-</v>
      </c>
      <c r="AI199" s="1" t="str">
        <v>-</v>
      </c>
      <c r="AJ199" s="1" t="str">
        <v>-</v>
      </c>
      <c r="AK199" s="1" t="str">
        <v>-</v>
      </c>
      <c r="AL199" s="194">
        <v>0</v>
      </c>
      <c r="AM199" s="194">
        <v>0</v>
      </c>
      <c r="AN199" s="1" t="str">
        <v>-</v>
      </c>
      <c r="AO199" s="1" t="str">
        <v>-</v>
      </c>
      <c r="AP199" s="1" t="str">
        <v>-</v>
      </c>
      <c r="AQ199" s="1" t="str">
        <v>-</v>
      </c>
      <c r="AR199" s="1" t="str">
        <v>-</v>
      </c>
      <c r="AS199" s="1" t="str">
        <v>-</v>
      </c>
      <c r="AT199" s="1" t="str">
        <v>-</v>
      </c>
      <c r="AU199" s="1" t="str">
        <v>-</v>
      </c>
      <c r="AV199" s="1" t="str">
        <v>-</v>
      </c>
      <c r="AW199" s="1" t="str">
        <v>-</v>
      </c>
      <c r="AX199" s="194">
        <v>0</v>
      </c>
      <c r="AY199" s="194">
        <v>0</v>
      </c>
      <c r="AZ199" s="1" t="str">
        <v>-</v>
      </c>
      <c r="BA199" s="1" t="str">
        <v>-</v>
      </c>
      <c r="BB199" s="1" t="str">
        <v>-</v>
      </c>
      <c r="BC199" s="1" t="str">
        <v>-</v>
      </c>
      <c r="BD199" s="1" t="str">
        <v>-</v>
      </c>
      <c r="BE199" s="1" t="str">
        <v>-</v>
      </c>
      <c r="BF199" s="1" t="str">
        <v>-</v>
      </c>
      <c r="BG199" s="1" t="str">
        <v>-</v>
      </c>
      <c r="BH199" s="194">
        <v>0</v>
      </c>
      <c r="BI199" s="194">
        <v>0</v>
      </c>
      <c r="BJ199" s="1" t="str">
        <v>-</v>
      </c>
      <c r="BK199" s="1" t="str">
        <v>-</v>
      </c>
      <c r="BL199" s="1" t="str">
        <v>-</v>
      </c>
      <c r="BM199" s="1" t="str">
        <v>-</v>
      </c>
      <c r="BN199" s="1" t="str">
        <v>-</v>
      </c>
      <c r="BO199" s="1" t="str">
        <v>-</v>
      </c>
      <c r="BP199" s="1" t="str">
        <v>-</v>
      </c>
      <c r="BQ199" s="1" t="str">
        <v>-</v>
      </c>
      <c r="BR199" s="194">
        <v>0</v>
      </c>
      <c r="BS199" s="194">
        <v>0</v>
      </c>
      <c r="BT199" s="1" t="str">
        <v>-</v>
      </c>
      <c r="BU199" s="1" t="str">
        <v>-</v>
      </c>
      <c r="BV199" s="1" t="str">
        <v>-</v>
      </c>
      <c r="BW199" s="1" t="str">
        <v>-</v>
      </c>
      <c r="BX199" s="1" t="str">
        <v>-</v>
      </c>
      <c r="BY199" s="1" t="str">
        <v>-</v>
      </c>
      <c r="BZ199" s="194">
        <v>0</v>
      </c>
      <c r="CA199" s="194">
        <v>0</v>
      </c>
      <c r="CB199" s="1" t="str">
        <v>-</v>
      </c>
      <c r="CC199" s="1" t="str">
        <v>-</v>
      </c>
      <c r="CD199" s="194">
        <v>0</v>
      </c>
      <c r="CE199" s="12">
        <v>0</v>
      </c>
      <c r="CF199" s="161" t="str">
        <v>n/a</v>
      </c>
      <c r="CG199" s="193" t="str">
        <v>n/a</v>
      </c>
      <c r="CH199" s="193" t="str">
        <v>n/a</v>
      </c>
      <c r="CI199" s="192">
        <v>0</v>
      </c>
      <c r="CJ199" s="161" t="str">
        <v>n/a</v>
      </c>
      <c r="CK199" s="193" t="str">
        <v>n/a</v>
      </c>
      <c r="CL199" s="193" t="str">
        <v>n/a</v>
      </c>
    </row>
    <row r="200" spans="1:90">
      <c r="A200" s="265" t="str">
        <v>CUSTOM</v>
      </c>
      <c r="B200" s="11" t="str">
        <v>-</v>
      </c>
      <c r="C200" s="194">
        <v>0</v>
      </c>
      <c r="D200" s="194">
        <v>0</v>
      </c>
      <c r="E200" s="1" t="str">
        <v>-</v>
      </c>
      <c r="F200" s="1" t="str">
        <v>-</v>
      </c>
      <c r="G200" s="1" t="str">
        <v>-</v>
      </c>
      <c r="H200" s="1" t="str">
        <v>-</v>
      </c>
      <c r="I200" s="194">
        <v>0</v>
      </c>
      <c r="J200" s="194">
        <v>0</v>
      </c>
      <c r="K200" s="1" t="str">
        <v>-</v>
      </c>
      <c r="L200" s="1" t="str">
        <v>-</v>
      </c>
      <c r="M200" s="1" t="str">
        <v>-</v>
      </c>
      <c r="N200" s="1" t="str">
        <v>-</v>
      </c>
      <c r="O200" s="1" t="str">
        <v>-</v>
      </c>
      <c r="P200" s="12">
        <v>0</v>
      </c>
      <c r="Q200" s="1" t="str">
        <v>-</v>
      </c>
      <c r="R200" s="1" t="str">
        <v>-</v>
      </c>
      <c r="S200" s="194">
        <v>0</v>
      </c>
      <c r="T200" s="194">
        <v>0</v>
      </c>
      <c r="U200" s="1" t="str">
        <v>-</v>
      </c>
      <c r="V200" s="1" t="str">
        <v>-</v>
      </c>
      <c r="W200" s="194">
        <v>0</v>
      </c>
      <c r="X200" s="194">
        <v>0</v>
      </c>
      <c r="Y200" s="1" t="str">
        <v>-</v>
      </c>
      <c r="Z200" s="194">
        <v>0</v>
      </c>
      <c r="AA200" s="194">
        <v>0</v>
      </c>
      <c r="AB200" s="1" t="str">
        <v>-</v>
      </c>
      <c r="AC200" s="1" t="str">
        <v>-</v>
      </c>
      <c r="AD200" s="1" t="str">
        <v>-</v>
      </c>
      <c r="AE200" s="1" t="str">
        <v>-</v>
      </c>
      <c r="AF200" s="1" t="str">
        <v>-</v>
      </c>
      <c r="AG200" s="1" t="str">
        <v>-</v>
      </c>
      <c r="AH200" s="1" t="str">
        <v>-</v>
      </c>
      <c r="AI200" s="1" t="str">
        <v>-</v>
      </c>
      <c r="AJ200" s="1" t="str">
        <v>-</v>
      </c>
      <c r="AK200" s="1" t="str">
        <v>-</v>
      </c>
      <c r="AL200" s="194">
        <v>0</v>
      </c>
      <c r="AM200" s="194">
        <v>0</v>
      </c>
      <c r="AN200" s="1" t="str">
        <v>-</v>
      </c>
      <c r="AO200" s="1" t="str">
        <v>-</v>
      </c>
      <c r="AP200" s="1" t="str">
        <v>-</v>
      </c>
      <c r="AQ200" s="1" t="str">
        <v>-</v>
      </c>
      <c r="AR200" s="1" t="str">
        <v>-</v>
      </c>
      <c r="AS200" s="1" t="str">
        <v>-</v>
      </c>
      <c r="AT200" s="1" t="str">
        <v>-</v>
      </c>
      <c r="AU200" s="1" t="str">
        <v>-</v>
      </c>
      <c r="AV200" s="1" t="str">
        <v>-</v>
      </c>
      <c r="AW200" s="1" t="str">
        <v>-</v>
      </c>
      <c r="AX200" s="194">
        <v>0</v>
      </c>
      <c r="AY200" s="194">
        <v>0</v>
      </c>
      <c r="AZ200" s="1" t="str">
        <v>-</v>
      </c>
      <c r="BA200" s="1" t="str">
        <v>-</v>
      </c>
      <c r="BB200" s="1" t="str">
        <v>-</v>
      </c>
      <c r="BC200" s="1" t="str">
        <v>-</v>
      </c>
      <c r="BD200" s="1" t="str">
        <v>-</v>
      </c>
      <c r="BE200" s="1" t="str">
        <v>-</v>
      </c>
      <c r="BF200" s="1" t="str">
        <v>-</v>
      </c>
      <c r="BG200" s="1" t="str">
        <v>-</v>
      </c>
      <c r="BH200" s="194">
        <v>0</v>
      </c>
      <c r="BI200" s="194">
        <v>0</v>
      </c>
      <c r="BJ200" s="1" t="str">
        <v>-</v>
      </c>
      <c r="BK200" s="1" t="str">
        <v>-</v>
      </c>
      <c r="BL200" s="1" t="str">
        <v>-</v>
      </c>
      <c r="BM200" s="1" t="str">
        <v>-</v>
      </c>
      <c r="BN200" s="1" t="str">
        <v>-</v>
      </c>
      <c r="BO200" s="1" t="str">
        <v>-</v>
      </c>
      <c r="BP200" s="1" t="str">
        <v>-</v>
      </c>
      <c r="BQ200" s="1" t="str">
        <v>-</v>
      </c>
      <c r="BR200" s="194">
        <v>0</v>
      </c>
      <c r="BS200" s="194">
        <v>0</v>
      </c>
      <c r="BT200" s="1" t="str">
        <v>-</v>
      </c>
      <c r="BU200" s="1" t="str">
        <v>-</v>
      </c>
      <c r="BV200" s="1" t="str">
        <v>-</v>
      </c>
      <c r="BW200" s="1" t="str">
        <v>-</v>
      </c>
      <c r="BX200" s="1" t="str">
        <v>-</v>
      </c>
      <c r="BY200" s="1" t="str">
        <v>-</v>
      </c>
      <c r="BZ200" s="194">
        <v>0</v>
      </c>
      <c r="CA200" s="194">
        <v>0</v>
      </c>
      <c r="CB200" s="1" t="str">
        <v>-</v>
      </c>
      <c r="CC200" s="1" t="str">
        <v>-</v>
      </c>
      <c r="CD200" s="194">
        <v>0</v>
      </c>
      <c r="CE200" s="12">
        <v>0</v>
      </c>
      <c r="CF200" s="161" t="str">
        <v>n/a</v>
      </c>
      <c r="CG200" s="193" t="str">
        <v>n/a</v>
      </c>
      <c r="CH200" s="193" t="str">
        <v>n/a</v>
      </c>
      <c r="CI200" s="192">
        <v>0</v>
      </c>
      <c r="CJ200" s="161" t="str">
        <v>n/a</v>
      </c>
      <c r="CK200" s="193" t="str">
        <v>n/a</v>
      </c>
      <c r="CL200" s="193" t="str">
        <v>n/a</v>
      </c>
    </row>
    <row r="201" spans="1:90">
      <c r="A201" s="265" t="str">
        <v>CUSTOM</v>
      </c>
      <c r="B201" s="11" t="str">
        <v>-</v>
      </c>
      <c r="C201" s="194">
        <v>0</v>
      </c>
      <c r="D201" s="194">
        <v>0</v>
      </c>
      <c r="E201" s="1" t="str">
        <v>-</v>
      </c>
      <c r="F201" s="1" t="str">
        <v>-</v>
      </c>
      <c r="G201" s="1" t="str">
        <v>-</v>
      </c>
      <c r="H201" s="1" t="str">
        <v>-</v>
      </c>
      <c r="I201" s="194">
        <v>0</v>
      </c>
      <c r="J201" s="194">
        <v>0</v>
      </c>
      <c r="K201" s="1" t="str">
        <v>-</v>
      </c>
      <c r="L201" s="1" t="str">
        <v>-</v>
      </c>
      <c r="M201" s="1" t="str">
        <v>-</v>
      </c>
      <c r="N201" s="1" t="str">
        <v>-</v>
      </c>
      <c r="O201" s="1" t="str">
        <v>-</v>
      </c>
      <c r="P201" s="12">
        <v>0</v>
      </c>
      <c r="Q201" s="1" t="str">
        <v>-</v>
      </c>
      <c r="R201" s="1" t="str">
        <v>-</v>
      </c>
      <c r="S201" s="194">
        <v>0</v>
      </c>
      <c r="T201" s="194">
        <v>0</v>
      </c>
      <c r="U201" s="1" t="str">
        <v>-</v>
      </c>
      <c r="V201" s="1" t="str">
        <v>-</v>
      </c>
      <c r="W201" s="194">
        <v>0</v>
      </c>
      <c r="X201" s="194">
        <v>0</v>
      </c>
      <c r="Y201" s="1" t="str">
        <v>-</v>
      </c>
      <c r="Z201" s="194">
        <v>0</v>
      </c>
      <c r="AA201" s="194">
        <v>0</v>
      </c>
      <c r="AB201" s="1" t="str">
        <v>-</v>
      </c>
      <c r="AC201" s="1" t="str">
        <v>-</v>
      </c>
      <c r="AD201" s="1" t="str">
        <v>-</v>
      </c>
      <c r="AE201" s="1" t="str">
        <v>-</v>
      </c>
      <c r="AF201" s="1" t="str">
        <v>-</v>
      </c>
      <c r="AG201" s="1" t="str">
        <v>-</v>
      </c>
      <c r="AH201" s="1" t="str">
        <v>-</v>
      </c>
      <c r="AI201" s="1" t="str">
        <v>-</v>
      </c>
      <c r="AJ201" s="1" t="str">
        <v>-</v>
      </c>
      <c r="AK201" s="1" t="str">
        <v>-</v>
      </c>
      <c r="AL201" s="194">
        <v>0</v>
      </c>
      <c r="AM201" s="194">
        <v>0</v>
      </c>
      <c r="AN201" s="1" t="str">
        <v>-</v>
      </c>
      <c r="AO201" s="1" t="str">
        <v>-</v>
      </c>
      <c r="AP201" s="1" t="str">
        <v>-</v>
      </c>
      <c r="AQ201" s="1" t="str">
        <v>-</v>
      </c>
      <c r="AR201" s="1" t="str">
        <v>-</v>
      </c>
      <c r="AS201" s="1" t="str">
        <v>-</v>
      </c>
      <c r="AT201" s="1" t="str">
        <v>-</v>
      </c>
      <c r="AU201" s="1" t="str">
        <v>-</v>
      </c>
      <c r="AV201" s="1" t="str">
        <v>-</v>
      </c>
      <c r="AW201" s="1" t="str">
        <v>-</v>
      </c>
      <c r="AX201" s="194">
        <v>0</v>
      </c>
      <c r="AY201" s="194">
        <v>0</v>
      </c>
      <c r="AZ201" s="1" t="str">
        <v>-</v>
      </c>
      <c r="BA201" s="1" t="str">
        <v>-</v>
      </c>
      <c r="BB201" s="1" t="str">
        <v>-</v>
      </c>
      <c r="BC201" s="1" t="str">
        <v>-</v>
      </c>
      <c r="BD201" s="1" t="str">
        <v>-</v>
      </c>
      <c r="BE201" s="1" t="str">
        <v>-</v>
      </c>
      <c r="BF201" s="1" t="str">
        <v>-</v>
      </c>
      <c r="BG201" s="1" t="str">
        <v>-</v>
      </c>
      <c r="BH201" s="194">
        <v>0</v>
      </c>
      <c r="BI201" s="194">
        <v>0</v>
      </c>
      <c r="BJ201" s="1" t="str">
        <v>-</v>
      </c>
      <c r="BK201" s="1" t="str">
        <v>-</v>
      </c>
      <c r="BL201" s="1" t="str">
        <v>-</v>
      </c>
      <c r="BM201" s="1" t="str">
        <v>-</v>
      </c>
      <c r="BN201" s="1" t="str">
        <v>-</v>
      </c>
      <c r="BO201" s="1" t="str">
        <v>-</v>
      </c>
      <c r="BP201" s="1" t="str">
        <v>-</v>
      </c>
      <c r="BQ201" s="1" t="str">
        <v>-</v>
      </c>
      <c r="BR201" s="194">
        <v>0</v>
      </c>
      <c r="BS201" s="194">
        <v>0</v>
      </c>
      <c r="BT201" s="1" t="str">
        <v>-</v>
      </c>
      <c r="BU201" s="1" t="str">
        <v>-</v>
      </c>
      <c r="BV201" s="1" t="str">
        <v>-</v>
      </c>
      <c r="BW201" s="1" t="str">
        <v>-</v>
      </c>
      <c r="BX201" s="1" t="str">
        <v>-</v>
      </c>
      <c r="BY201" s="1" t="str">
        <v>-</v>
      </c>
      <c r="BZ201" s="194">
        <v>0</v>
      </c>
      <c r="CA201" s="194">
        <v>0</v>
      </c>
      <c r="CB201" s="1" t="str">
        <v>-</v>
      </c>
      <c r="CC201" s="1" t="str">
        <v>-</v>
      </c>
      <c r="CD201" s="194">
        <v>0</v>
      </c>
      <c r="CE201" s="12">
        <v>0</v>
      </c>
      <c r="CF201" s="161" t="str">
        <v>n/a</v>
      </c>
      <c r="CG201" s="193" t="str">
        <v>n/a</v>
      </c>
      <c r="CH201" s="193" t="str">
        <v>n/a</v>
      </c>
      <c r="CI201" s="192">
        <v>0</v>
      </c>
      <c r="CJ201" s="161" t="str">
        <v>n/a</v>
      </c>
      <c r="CK201" s="193" t="str">
        <v>n/a</v>
      </c>
      <c r="CL201" s="193" t="str">
        <v>n/a</v>
      </c>
    </row>
    <row r="202" spans="1:90">
      <c r="A202" s="265" t="str">
        <v>CUSTOM</v>
      </c>
      <c r="B202" s="11" t="str">
        <v>-</v>
      </c>
      <c r="C202" s="194">
        <v>0</v>
      </c>
      <c r="D202" s="194">
        <v>0</v>
      </c>
      <c r="E202" s="1" t="str">
        <v>-</v>
      </c>
      <c r="F202" s="1" t="str">
        <v>-</v>
      </c>
      <c r="G202" s="1" t="str">
        <v>-</v>
      </c>
      <c r="H202" s="1" t="str">
        <v>-</v>
      </c>
      <c r="I202" s="194">
        <v>0</v>
      </c>
      <c r="J202" s="194">
        <v>0</v>
      </c>
      <c r="K202" s="1" t="str">
        <v>-</v>
      </c>
      <c r="L202" s="1" t="str">
        <v>-</v>
      </c>
      <c r="M202" s="1" t="str">
        <v>-</v>
      </c>
      <c r="N202" s="1" t="str">
        <v>-</v>
      </c>
      <c r="O202" s="1" t="str">
        <v>-</v>
      </c>
      <c r="P202" s="12">
        <v>0</v>
      </c>
      <c r="Q202" s="1" t="str">
        <v>-</v>
      </c>
      <c r="R202" s="1" t="str">
        <v>-</v>
      </c>
      <c r="S202" s="194">
        <v>0</v>
      </c>
      <c r="T202" s="194">
        <v>0</v>
      </c>
      <c r="U202" s="1" t="str">
        <v>-</v>
      </c>
      <c r="V202" s="1" t="str">
        <v>-</v>
      </c>
      <c r="W202" s="194">
        <v>0</v>
      </c>
      <c r="X202" s="194">
        <v>0</v>
      </c>
      <c r="Y202" s="1" t="str">
        <v>-</v>
      </c>
      <c r="Z202" s="194">
        <v>0</v>
      </c>
      <c r="AA202" s="194">
        <v>0</v>
      </c>
      <c r="AB202" s="1" t="str">
        <v>-</v>
      </c>
      <c r="AC202" s="1" t="str">
        <v>-</v>
      </c>
      <c r="AD202" s="1" t="str">
        <v>-</v>
      </c>
      <c r="AE202" s="1" t="str">
        <v>-</v>
      </c>
      <c r="AF202" s="1" t="str">
        <v>-</v>
      </c>
      <c r="AG202" s="1" t="str">
        <v>-</v>
      </c>
      <c r="AH202" s="1" t="str">
        <v>-</v>
      </c>
      <c r="AI202" s="1" t="str">
        <v>-</v>
      </c>
      <c r="AJ202" s="1" t="str">
        <v>-</v>
      </c>
      <c r="AK202" s="1" t="str">
        <v>-</v>
      </c>
      <c r="AL202" s="194">
        <v>0</v>
      </c>
      <c r="AM202" s="194">
        <v>0</v>
      </c>
      <c r="AN202" s="1" t="str">
        <v>-</v>
      </c>
      <c r="AO202" s="1" t="str">
        <v>-</v>
      </c>
      <c r="AP202" s="1" t="str">
        <v>-</v>
      </c>
      <c r="AQ202" s="1" t="str">
        <v>-</v>
      </c>
      <c r="AR202" s="1" t="str">
        <v>-</v>
      </c>
      <c r="AS202" s="1" t="str">
        <v>-</v>
      </c>
      <c r="AT202" s="1" t="str">
        <v>-</v>
      </c>
      <c r="AU202" s="1" t="str">
        <v>-</v>
      </c>
      <c r="AV202" s="1" t="str">
        <v>-</v>
      </c>
      <c r="AW202" s="1" t="str">
        <v>-</v>
      </c>
      <c r="AX202" s="194">
        <v>0</v>
      </c>
      <c r="AY202" s="194">
        <v>0</v>
      </c>
      <c r="AZ202" s="1" t="str">
        <v>-</v>
      </c>
      <c r="BA202" s="1" t="str">
        <v>-</v>
      </c>
      <c r="BB202" s="1" t="str">
        <v>-</v>
      </c>
      <c r="BC202" s="1" t="str">
        <v>-</v>
      </c>
      <c r="BD202" s="1" t="str">
        <v>-</v>
      </c>
      <c r="BE202" s="1" t="str">
        <v>-</v>
      </c>
      <c r="BF202" s="1" t="str">
        <v>-</v>
      </c>
      <c r="BG202" s="1" t="str">
        <v>-</v>
      </c>
      <c r="BH202" s="194">
        <v>0</v>
      </c>
      <c r="BI202" s="194">
        <v>0</v>
      </c>
      <c r="BJ202" s="1" t="str">
        <v>-</v>
      </c>
      <c r="BK202" s="1" t="str">
        <v>-</v>
      </c>
      <c r="BL202" s="1" t="str">
        <v>-</v>
      </c>
      <c r="BM202" s="1" t="str">
        <v>-</v>
      </c>
      <c r="BN202" s="1" t="str">
        <v>-</v>
      </c>
      <c r="BO202" s="1" t="str">
        <v>-</v>
      </c>
      <c r="BP202" s="1" t="str">
        <v>-</v>
      </c>
      <c r="BQ202" s="1" t="str">
        <v>-</v>
      </c>
      <c r="BR202" s="194">
        <v>0</v>
      </c>
      <c r="BS202" s="194">
        <v>0</v>
      </c>
      <c r="BT202" s="1" t="str">
        <v>-</v>
      </c>
      <c r="BU202" s="1" t="str">
        <v>-</v>
      </c>
      <c r="BV202" s="1" t="str">
        <v>-</v>
      </c>
      <c r="BW202" s="1" t="str">
        <v>-</v>
      </c>
      <c r="BX202" s="1" t="str">
        <v>-</v>
      </c>
      <c r="BY202" s="1" t="str">
        <v>-</v>
      </c>
      <c r="BZ202" s="194">
        <v>0</v>
      </c>
      <c r="CA202" s="194">
        <v>0</v>
      </c>
      <c r="CB202" s="1" t="str">
        <v>-</v>
      </c>
      <c r="CC202" s="1" t="str">
        <v>-</v>
      </c>
      <c r="CD202" s="194">
        <v>0</v>
      </c>
      <c r="CE202" s="12">
        <v>0</v>
      </c>
      <c r="CF202" s="161" t="str">
        <v>n/a</v>
      </c>
      <c r="CG202" s="193" t="str">
        <v>n/a</v>
      </c>
      <c r="CH202" s="193" t="str">
        <v>n/a</v>
      </c>
      <c r="CI202" s="192">
        <v>0</v>
      </c>
      <c r="CJ202" s="161" t="str">
        <v>n/a</v>
      </c>
      <c r="CK202" s="193" t="str">
        <v>n/a</v>
      </c>
      <c r="CL202" s="193" t="str">
        <v>n/a</v>
      </c>
    </row>
    <row r="203" spans="1:90">
      <c r="A203" s="265" t="str">
        <v>CUSTOM</v>
      </c>
      <c r="B203" s="11">
        <v>0</v>
      </c>
      <c r="C203" s="194">
        <v>0</v>
      </c>
      <c r="D203" s="194">
        <v>0</v>
      </c>
      <c r="E203" s="1" t="str">
        <v>-</v>
      </c>
      <c r="F203" s="1" t="str">
        <v>-</v>
      </c>
      <c r="G203" s="1" t="str">
        <v>-</v>
      </c>
      <c r="H203" s="1" t="str">
        <v>-</v>
      </c>
      <c r="I203" s="194">
        <v>0</v>
      </c>
      <c r="J203" s="194">
        <v>0</v>
      </c>
      <c r="K203" s="1" t="str">
        <v>-</v>
      </c>
      <c r="L203" s="1" t="str">
        <v>-</v>
      </c>
      <c r="M203" s="1" t="str">
        <v>-</v>
      </c>
      <c r="N203" s="1" t="str">
        <v>-</v>
      </c>
      <c r="O203" s="1" t="str">
        <v>-</v>
      </c>
      <c r="P203" s="12">
        <v>0</v>
      </c>
      <c r="Q203" s="1" t="str">
        <v>-</v>
      </c>
      <c r="R203" s="1" t="str">
        <v>-</v>
      </c>
      <c r="S203" s="194">
        <v>0</v>
      </c>
      <c r="T203" s="194">
        <v>0</v>
      </c>
      <c r="U203" s="1" t="str">
        <v>-</v>
      </c>
      <c r="V203" s="1" t="str">
        <v>-</v>
      </c>
      <c r="W203" s="194">
        <v>0</v>
      </c>
      <c r="X203" s="194">
        <v>0</v>
      </c>
      <c r="Y203" s="1" t="str">
        <v>-</v>
      </c>
      <c r="Z203" s="194">
        <v>0</v>
      </c>
      <c r="AA203" s="194">
        <v>0</v>
      </c>
      <c r="AB203" s="1" t="str">
        <v>-</v>
      </c>
      <c r="AC203" s="1" t="str">
        <v>-</v>
      </c>
      <c r="AD203" s="1" t="str">
        <v>-</v>
      </c>
      <c r="AE203" s="1" t="str">
        <v>-</v>
      </c>
      <c r="AF203" s="1" t="str">
        <v>-</v>
      </c>
      <c r="AG203" s="1" t="str">
        <v>-</v>
      </c>
      <c r="AH203" s="1" t="str">
        <v>-</v>
      </c>
      <c r="AI203" s="1" t="str">
        <v>-</v>
      </c>
      <c r="AJ203" s="1" t="str">
        <v>-</v>
      </c>
      <c r="AK203" s="1" t="str">
        <v>-</v>
      </c>
      <c r="AL203" s="194">
        <v>0</v>
      </c>
      <c r="AM203" s="194">
        <v>0</v>
      </c>
      <c r="AN203" s="1" t="str">
        <v>-</v>
      </c>
      <c r="AO203" s="1" t="str">
        <v>-</v>
      </c>
      <c r="AP203" s="1" t="str">
        <v>-</v>
      </c>
      <c r="AQ203" s="1" t="str">
        <v>-</v>
      </c>
      <c r="AR203" s="1" t="str">
        <v>-</v>
      </c>
      <c r="AS203" s="1" t="str">
        <v>-</v>
      </c>
      <c r="AT203" s="1" t="str">
        <v>-</v>
      </c>
      <c r="AU203" s="1" t="str">
        <v>-</v>
      </c>
      <c r="AV203" s="1" t="str">
        <v>-</v>
      </c>
      <c r="AW203" s="1" t="str">
        <v>-</v>
      </c>
      <c r="AX203" s="194">
        <v>0</v>
      </c>
      <c r="AY203" s="194">
        <v>0</v>
      </c>
      <c r="AZ203" s="1" t="str">
        <v>-</v>
      </c>
      <c r="BA203" s="1" t="str">
        <v>-</v>
      </c>
      <c r="BB203" s="1" t="str">
        <v>-</v>
      </c>
      <c r="BC203" s="1" t="str">
        <v>-</v>
      </c>
      <c r="BD203" s="1" t="str">
        <v>-</v>
      </c>
      <c r="BE203" s="1" t="str">
        <v>-</v>
      </c>
      <c r="BF203" s="1" t="str">
        <v>-</v>
      </c>
      <c r="BG203" s="1" t="str">
        <v>-</v>
      </c>
      <c r="BH203" s="194">
        <v>0</v>
      </c>
      <c r="BI203" s="194">
        <v>0</v>
      </c>
      <c r="BJ203" s="1" t="str">
        <v>-</v>
      </c>
      <c r="BK203" s="1" t="str">
        <v>-</v>
      </c>
      <c r="BL203" s="1" t="str">
        <v>-</v>
      </c>
      <c r="BM203" s="1" t="str">
        <v>-</v>
      </c>
      <c r="BN203" s="1" t="str">
        <v>-</v>
      </c>
      <c r="BO203" s="1" t="str">
        <v>-</v>
      </c>
      <c r="BP203" s="1" t="str">
        <v>-</v>
      </c>
      <c r="BQ203" s="1" t="str">
        <v>-</v>
      </c>
      <c r="BR203" s="194">
        <v>0</v>
      </c>
      <c r="BS203" s="194">
        <v>0</v>
      </c>
      <c r="BT203" s="1" t="str">
        <v>-</v>
      </c>
      <c r="BU203" s="1" t="str">
        <v>-</v>
      </c>
      <c r="BV203" s="1" t="str">
        <v>-</v>
      </c>
      <c r="BW203" s="1" t="str">
        <v>-</v>
      </c>
      <c r="BX203" s="1" t="str">
        <v>-</v>
      </c>
      <c r="BY203" s="1" t="str">
        <v>-</v>
      </c>
      <c r="BZ203" s="194">
        <v>0</v>
      </c>
      <c r="CA203" s="194">
        <v>0</v>
      </c>
      <c r="CB203" s="1" t="str">
        <v>-</v>
      </c>
      <c r="CC203" s="1" t="str">
        <v>-</v>
      </c>
      <c r="CD203" s="194">
        <v>0</v>
      </c>
      <c r="CE203" s="12">
        <v>0</v>
      </c>
      <c r="CF203" s="161" t="str">
        <v>n/a</v>
      </c>
      <c r="CG203" s="193" t="str">
        <v>n/a</v>
      </c>
      <c r="CH203" s="193" t="str">
        <v>n/a</v>
      </c>
      <c r="CI203" s="192">
        <v>0</v>
      </c>
      <c r="CJ203" s="161" t="str">
        <v>n/a</v>
      </c>
      <c r="CK203" s="193" t="str">
        <v>n/a</v>
      </c>
      <c r="CL203" s="193" t="str">
        <v>n/a</v>
      </c>
    </row>
    <row r="204" spans="1:90">
      <c r="A204" s="266" t="str">
        <v>CUSTOM</v>
      </c>
      <c r="B204" s="11">
        <v>0</v>
      </c>
      <c r="C204" s="194">
        <v>0</v>
      </c>
      <c r="D204" s="194">
        <v>0</v>
      </c>
      <c r="E204" s="1" t="str">
        <v>-</v>
      </c>
      <c r="F204" s="1" t="str">
        <v>-</v>
      </c>
      <c r="G204" s="1" t="str">
        <v>-</v>
      </c>
      <c r="H204" s="1" t="str">
        <v>-</v>
      </c>
      <c r="I204" s="194">
        <v>0</v>
      </c>
      <c r="J204" s="194">
        <v>0</v>
      </c>
      <c r="K204" s="1" t="str">
        <v>-</v>
      </c>
      <c r="L204" s="1" t="str">
        <v>-</v>
      </c>
      <c r="M204" s="1" t="str">
        <v>-</v>
      </c>
      <c r="N204" s="1" t="str">
        <v>-</v>
      </c>
      <c r="O204" s="1" t="str">
        <v>-</v>
      </c>
      <c r="P204" s="12">
        <v>0</v>
      </c>
      <c r="Q204" s="1" t="str">
        <v>-</v>
      </c>
      <c r="R204" s="1" t="str">
        <v>-</v>
      </c>
      <c r="S204" s="194">
        <v>0</v>
      </c>
      <c r="T204" s="194">
        <v>0</v>
      </c>
      <c r="U204" s="1" t="str">
        <v>-</v>
      </c>
      <c r="V204" s="1" t="str">
        <v>-</v>
      </c>
      <c r="W204" s="194">
        <v>0</v>
      </c>
      <c r="X204" s="194">
        <v>0</v>
      </c>
      <c r="Y204" s="1" t="str">
        <v>-</v>
      </c>
      <c r="Z204" s="194">
        <v>0</v>
      </c>
      <c r="AA204" s="194">
        <v>0</v>
      </c>
      <c r="AB204" s="1" t="str">
        <v>-</v>
      </c>
      <c r="AC204" s="1" t="str">
        <v>-</v>
      </c>
      <c r="AD204" s="1" t="str">
        <v>-</v>
      </c>
      <c r="AE204" s="1" t="str">
        <v>-</v>
      </c>
      <c r="AF204" s="1" t="str">
        <v>-</v>
      </c>
      <c r="AG204" s="1" t="str">
        <v>-</v>
      </c>
      <c r="AH204" s="1" t="str">
        <v>-</v>
      </c>
      <c r="AI204" s="1" t="str">
        <v>-</v>
      </c>
      <c r="AJ204" s="1" t="str">
        <v>-</v>
      </c>
      <c r="AK204" s="1" t="str">
        <v>-</v>
      </c>
      <c r="AL204" s="194">
        <v>0</v>
      </c>
      <c r="AM204" s="194">
        <v>0</v>
      </c>
      <c r="AN204" s="1" t="str">
        <v>-</v>
      </c>
      <c r="AO204" s="1" t="str">
        <v>-</v>
      </c>
      <c r="AP204" s="1" t="str">
        <v>-</v>
      </c>
      <c r="AQ204" s="1" t="str">
        <v>-</v>
      </c>
      <c r="AR204" s="1" t="str">
        <v>-</v>
      </c>
      <c r="AS204" s="1" t="str">
        <v>-</v>
      </c>
      <c r="AT204" s="1" t="str">
        <v>-</v>
      </c>
      <c r="AU204" s="1" t="str">
        <v>-</v>
      </c>
      <c r="AV204" s="1" t="str">
        <v>-</v>
      </c>
      <c r="AW204" s="1" t="str">
        <v>-</v>
      </c>
      <c r="AX204" s="194">
        <v>0</v>
      </c>
      <c r="AY204" s="194">
        <v>0</v>
      </c>
      <c r="AZ204" s="1" t="str">
        <v>-</v>
      </c>
      <c r="BA204" s="1" t="str">
        <v>-</v>
      </c>
      <c r="BB204" s="1" t="str">
        <v>-</v>
      </c>
      <c r="BC204" s="1" t="str">
        <v>-</v>
      </c>
      <c r="BD204" s="1" t="str">
        <v>-</v>
      </c>
      <c r="BE204" s="1" t="str">
        <v>-</v>
      </c>
      <c r="BF204" s="1" t="str">
        <v>-</v>
      </c>
      <c r="BG204" s="1" t="str">
        <v>-</v>
      </c>
      <c r="BH204" s="194">
        <v>0</v>
      </c>
      <c r="BI204" s="194">
        <v>0</v>
      </c>
      <c r="BJ204" s="1" t="str">
        <v>-</v>
      </c>
      <c r="BK204" s="1" t="str">
        <v>-</v>
      </c>
      <c r="BL204" s="1" t="str">
        <v>-</v>
      </c>
      <c r="BM204" s="1" t="str">
        <v>-</v>
      </c>
      <c r="BN204" s="1" t="str">
        <v>-</v>
      </c>
      <c r="BO204" s="1" t="str">
        <v>-</v>
      </c>
      <c r="BP204" s="1" t="str">
        <v>-</v>
      </c>
      <c r="BQ204" s="1" t="str">
        <v>-</v>
      </c>
      <c r="BR204" s="194">
        <v>0</v>
      </c>
      <c r="BS204" s="194">
        <v>0</v>
      </c>
      <c r="BT204" s="1" t="str">
        <v>-</v>
      </c>
      <c r="BU204" s="1" t="str">
        <v>-</v>
      </c>
      <c r="BV204" s="1" t="str">
        <v>-</v>
      </c>
      <c r="BW204" s="1" t="str">
        <v>-</v>
      </c>
      <c r="BX204" s="1" t="str">
        <v>-</v>
      </c>
      <c r="BY204" s="1" t="str">
        <v>-</v>
      </c>
      <c r="BZ204" s="194">
        <v>0</v>
      </c>
      <c r="CA204" s="194">
        <v>0</v>
      </c>
      <c r="CB204" s="1" t="str">
        <v>-</v>
      </c>
      <c r="CC204" s="1" t="str">
        <v>-</v>
      </c>
      <c r="CD204" s="194">
        <v>0</v>
      </c>
      <c r="CE204" s="12">
        <v>0</v>
      </c>
      <c r="CF204" s="161" t="str">
        <v>n/a</v>
      </c>
      <c r="CG204" s="193" t="str">
        <v>n/a</v>
      </c>
      <c r="CH204" s="193" t="str">
        <v>n/a</v>
      </c>
      <c r="CI204" s="192">
        <v>0</v>
      </c>
      <c r="CJ204" s="161" t="str">
        <v>n/a</v>
      </c>
      <c r="CK204" s="193" t="str">
        <v>n/a</v>
      </c>
      <c r="CL204" s="193" t="str">
        <v>n/a</v>
      </c>
    </row>
    <row r="205" spans="1:90">
      <c r="A205" s="266" t="e">
        <v>#N/A</v>
      </c>
      <c r="B205" s="11" t="e">
        <v>#N/A</v>
      </c>
      <c r="C205" s="194" t="e">
        <v>#N/A</v>
      </c>
      <c r="D205" s="194" t="e">
        <v>#N/A</v>
      </c>
      <c r="E205" s="1" t="e">
        <v>#N/A</v>
      </c>
      <c r="F205" s="1" t="e">
        <v>#N/A</v>
      </c>
      <c r="G205" s="1" t="e">
        <v>#N/A</v>
      </c>
      <c r="H205" s="1" t="e">
        <v>#N/A</v>
      </c>
      <c r="I205" s="194" t="e">
        <v>#N/A</v>
      </c>
      <c r="J205" s="194" t="e">
        <v>#N/A</v>
      </c>
      <c r="K205" s="1" t="e">
        <v>#N/A</v>
      </c>
      <c r="L205" s="1" t="e">
        <v>#N/A</v>
      </c>
      <c r="M205" s="1" t="e">
        <v>#N/A</v>
      </c>
      <c r="N205" s="1" t="e">
        <v>#N/A</v>
      </c>
      <c r="O205" s="1" t="e">
        <v>#N/A</v>
      </c>
      <c r="P205" s="12" t="e">
        <v>#N/A</v>
      </c>
      <c r="Q205" s="1" t="e">
        <v>#N/A</v>
      </c>
      <c r="R205" s="1" t="e">
        <v>#N/A</v>
      </c>
      <c r="S205" s="194" t="e">
        <v>#N/A</v>
      </c>
      <c r="T205" s="194" t="e">
        <v>#N/A</v>
      </c>
      <c r="U205" s="1" t="e">
        <v>#N/A</v>
      </c>
      <c r="V205" s="1" t="e">
        <v>#N/A</v>
      </c>
      <c r="W205" s="194" t="e">
        <v>#N/A</v>
      </c>
      <c r="X205" s="194" t="e">
        <v>#N/A</v>
      </c>
      <c r="Y205" s="1" t="e">
        <v>#N/A</v>
      </c>
      <c r="Z205" s="194" t="e">
        <v>#N/A</v>
      </c>
      <c r="AA205" s="194" t="e">
        <v>#N/A</v>
      </c>
      <c r="AB205" s="1" t="e">
        <v>#N/A</v>
      </c>
      <c r="AC205" s="1" t="e">
        <v>#N/A</v>
      </c>
      <c r="AD205" s="1" t="e">
        <v>#N/A</v>
      </c>
      <c r="AE205" s="1" t="e">
        <v>#N/A</v>
      </c>
      <c r="AF205" s="1" t="e">
        <v>#N/A</v>
      </c>
      <c r="AG205" s="1" t="e">
        <v>#N/A</v>
      </c>
      <c r="AH205" s="1" t="e">
        <v>#N/A</v>
      </c>
      <c r="AI205" s="1" t="e">
        <v>#N/A</v>
      </c>
      <c r="AJ205" s="1" t="e">
        <v>#N/A</v>
      </c>
      <c r="AK205" s="1" t="e">
        <v>#N/A</v>
      </c>
      <c r="AL205" s="194" t="e">
        <v>#N/A</v>
      </c>
      <c r="AM205" s="194" t="e">
        <v>#N/A</v>
      </c>
      <c r="AN205" s="1" t="e">
        <v>#N/A</v>
      </c>
      <c r="AO205" s="1" t="e">
        <v>#N/A</v>
      </c>
      <c r="AP205" s="1" t="e">
        <v>#N/A</v>
      </c>
      <c r="AQ205" s="1" t="e">
        <v>#N/A</v>
      </c>
      <c r="AR205" s="1" t="e">
        <v>#N/A</v>
      </c>
      <c r="AS205" s="1" t="e">
        <v>#N/A</v>
      </c>
      <c r="AT205" s="1" t="e">
        <v>#N/A</v>
      </c>
      <c r="AU205" s="1" t="e">
        <v>#N/A</v>
      </c>
      <c r="AV205" s="1" t="e">
        <v>#N/A</v>
      </c>
      <c r="AW205" s="1" t="e">
        <v>#N/A</v>
      </c>
      <c r="AX205" s="194" t="e">
        <v>#N/A</v>
      </c>
      <c r="AY205" s="194" t="e">
        <v>#N/A</v>
      </c>
      <c r="AZ205" s="1" t="e">
        <v>#N/A</v>
      </c>
      <c r="BA205" s="1" t="e">
        <v>#N/A</v>
      </c>
      <c r="BB205" s="1" t="e">
        <v>#N/A</v>
      </c>
      <c r="BC205" s="1" t="e">
        <v>#N/A</v>
      </c>
      <c r="BD205" s="1" t="e">
        <v>#N/A</v>
      </c>
      <c r="BE205" s="1" t="e">
        <v>#N/A</v>
      </c>
      <c r="BF205" s="1" t="e">
        <v>#N/A</v>
      </c>
      <c r="BG205" s="1" t="e">
        <v>#N/A</v>
      </c>
      <c r="BH205" s="194" t="e">
        <v>#N/A</v>
      </c>
      <c r="BI205" s="194" t="e">
        <v>#N/A</v>
      </c>
      <c r="BJ205" s="1" t="e">
        <v>#N/A</v>
      </c>
      <c r="BK205" s="1" t="e">
        <v>#N/A</v>
      </c>
      <c r="BL205" s="1" t="e">
        <v>#N/A</v>
      </c>
      <c r="BM205" s="1" t="e">
        <v>#N/A</v>
      </c>
      <c r="BN205" s="1" t="e">
        <v>#N/A</v>
      </c>
      <c r="BO205" s="1" t="e">
        <v>#N/A</v>
      </c>
      <c r="BP205" s="1" t="e">
        <v>#N/A</v>
      </c>
      <c r="BQ205" s="1" t="e">
        <v>#N/A</v>
      </c>
      <c r="BR205" s="194" t="e">
        <v>#N/A</v>
      </c>
      <c r="BS205" s="194" t="e">
        <v>#N/A</v>
      </c>
      <c r="BT205" s="1" t="e">
        <v>#N/A</v>
      </c>
      <c r="BU205" s="1" t="e">
        <v>#N/A</v>
      </c>
      <c r="BV205" s="1" t="e">
        <v>#N/A</v>
      </c>
      <c r="BW205" s="1" t="e">
        <v>#N/A</v>
      </c>
      <c r="BX205" s="1" t="e">
        <v>#N/A</v>
      </c>
      <c r="BY205" s="1" t="e">
        <v>#N/A</v>
      </c>
      <c r="BZ205" s="194" t="e">
        <v>#N/A</v>
      </c>
      <c r="CA205" s="194" t="e">
        <v>#N/A</v>
      </c>
      <c r="CB205" s="1" t="e">
        <v>#N/A</v>
      </c>
      <c r="CC205" s="1" t="e">
        <v>#N/A</v>
      </c>
      <c r="CD205" s="194" t="e">
        <v>#N/A</v>
      </c>
      <c r="CE205" s="12" t="e">
        <v>#N/A</v>
      </c>
      <c r="CF205" s="161" t="e">
        <v>#N/A</v>
      </c>
      <c r="CG205" s="193" t="e">
        <v>#N/A</v>
      </c>
      <c r="CH205" s="193" t="e">
        <v>#N/A</v>
      </c>
      <c r="CI205" s="192" t="e">
        <v>#N/A</v>
      </c>
      <c r="CJ205" s="161" t="e">
        <v>#N/A</v>
      </c>
      <c r="CK205" s="193" t="e">
        <v>#N/A</v>
      </c>
      <c r="CL205" s="193" t="e">
        <v>#N/A</v>
      </c>
    </row>
    <row r="206" spans="1:90">
      <c r="A206" s="266" t="e">
        <v>#N/A</v>
      </c>
      <c r="B206" s="11" t="e">
        <v>#N/A</v>
      </c>
      <c r="C206" s="194" t="e">
        <v>#N/A</v>
      </c>
      <c r="D206" s="194" t="e">
        <v>#N/A</v>
      </c>
      <c r="E206" s="1" t="e">
        <v>#N/A</v>
      </c>
      <c r="F206" s="1" t="e">
        <v>#N/A</v>
      </c>
      <c r="G206" s="1" t="e">
        <v>#N/A</v>
      </c>
      <c r="H206" s="1" t="e">
        <v>#N/A</v>
      </c>
      <c r="I206" s="194" t="e">
        <v>#N/A</v>
      </c>
      <c r="J206" s="194" t="e">
        <v>#N/A</v>
      </c>
      <c r="K206" s="1" t="e">
        <v>#N/A</v>
      </c>
      <c r="L206" s="1" t="e">
        <v>#N/A</v>
      </c>
      <c r="M206" s="1" t="e">
        <v>#N/A</v>
      </c>
      <c r="N206" s="1" t="e">
        <v>#N/A</v>
      </c>
      <c r="O206" s="1" t="e">
        <v>#N/A</v>
      </c>
      <c r="P206" s="12" t="e">
        <v>#N/A</v>
      </c>
      <c r="Q206" s="1" t="e">
        <v>#N/A</v>
      </c>
      <c r="R206" s="1" t="e">
        <v>#N/A</v>
      </c>
      <c r="S206" s="194" t="e">
        <v>#N/A</v>
      </c>
      <c r="T206" s="194" t="e">
        <v>#N/A</v>
      </c>
      <c r="U206" s="1" t="e">
        <v>#N/A</v>
      </c>
      <c r="V206" s="1" t="e">
        <v>#N/A</v>
      </c>
      <c r="W206" s="194" t="e">
        <v>#N/A</v>
      </c>
      <c r="X206" s="194" t="e">
        <v>#N/A</v>
      </c>
      <c r="Y206" s="1" t="e">
        <v>#N/A</v>
      </c>
      <c r="Z206" s="194" t="e">
        <v>#N/A</v>
      </c>
      <c r="AA206" s="194" t="e">
        <v>#N/A</v>
      </c>
      <c r="AB206" s="1" t="e">
        <v>#N/A</v>
      </c>
      <c r="AC206" s="1" t="e">
        <v>#N/A</v>
      </c>
      <c r="AD206" s="1" t="e">
        <v>#N/A</v>
      </c>
      <c r="AE206" s="1" t="e">
        <v>#N/A</v>
      </c>
      <c r="AF206" s="1" t="e">
        <v>#N/A</v>
      </c>
      <c r="AG206" s="1" t="e">
        <v>#N/A</v>
      </c>
      <c r="AH206" s="1" t="e">
        <v>#N/A</v>
      </c>
      <c r="AI206" s="1" t="e">
        <v>#N/A</v>
      </c>
      <c r="AJ206" s="1" t="e">
        <v>#N/A</v>
      </c>
      <c r="AK206" s="1" t="e">
        <v>#N/A</v>
      </c>
      <c r="AL206" s="194" t="e">
        <v>#N/A</v>
      </c>
      <c r="AM206" s="194" t="e">
        <v>#N/A</v>
      </c>
      <c r="AN206" s="1" t="e">
        <v>#N/A</v>
      </c>
      <c r="AO206" s="1" t="e">
        <v>#N/A</v>
      </c>
      <c r="AP206" s="1" t="e">
        <v>#N/A</v>
      </c>
      <c r="AQ206" s="1" t="e">
        <v>#N/A</v>
      </c>
      <c r="AR206" s="1" t="e">
        <v>#N/A</v>
      </c>
      <c r="AS206" s="1" t="e">
        <v>#N/A</v>
      </c>
      <c r="AT206" s="1" t="e">
        <v>#N/A</v>
      </c>
      <c r="AU206" s="1" t="e">
        <v>#N/A</v>
      </c>
      <c r="AV206" s="1" t="e">
        <v>#N/A</v>
      </c>
      <c r="AW206" s="1" t="e">
        <v>#N/A</v>
      </c>
      <c r="AX206" s="194" t="e">
        <v>#N/A</v>
      </c>
      <c r="AY206" s="194" t="e">
        <v>#N/A</v>
      </c>
      <c r="AZ206" s="1" t="e">
        <v>#N/A</v>
      </c>
      <c r="BA206" s="1" t="e">
        <v>#N/A</v>
      </c>
      <c r="BB206" s="1" t="e">
        <v>#N/A</v>
      </c>
      <c r="BC206" s="1" t="e">
        <v>#N/A</v>
      </c>
      <c r="BD206" s="1" t="e">
        <v>#N/A</v>
      </c>
      <c r="BE206" s="1" t="e">
        <v>#N/A</v>
      </c>
      <c r="BF206" s="1" t="e">
        <v>#N/A</v>
      </c>
      <c r="BG206" s="1" t="e">
        <v>#N/A</v>
      </c>
      <c r="BH206" s="194" t="e">
        <v>#N/A</v>
      </c>
      <c r="BI206" s="194" t="e">
        <v>#N/A</v>
      </c>
      <c r="BJ206" s="1" t="e">
        <v>#N/A</v>
      </c>
      <c r="BK206" s="1" t="e">
        <v>#N/A</v>
      </c>
      <c r="BL206" s="1" t="e">
        <v>#N/A</v>
      </c>
      <c r="BM206" s="1" t="e">
        <v>#N/A</v>
      </c>
      <c r="BN206" s="1" t="e">
        <v>#N/A</v>
      </c>
      <c r="BO206" s="1" t="e">
        <v>#N/A</v>
      </c>
      <c r="BP206" s="1" t="e">
        <v>#N/A</v>
      </c>
      <c r="BQ206" s="1" t="e">
        <v>#N/A</v>
      </c>
      <c r="BR206" s="194" t="e">
        <v>#N/A</v>
      </c>
      <c r="BS206" s="194" t="e">
        <v>#N/A</v>
      </c>
      <c r="BT206" s="1" t="e">
        <v>#N/A</v>
      </c>
      <c r="BU206" s="1" t="e">
        <v>#N/A</v>
      </c>
      <c r="BV206" s="1" t="e">
        <v>#N/A</v>
      </c>
      <c r="BW206" s="1" t="e">
        <v>#N/A</v>
      </c>
      <c r="BX206" s="1" t="e">
        <v>#N/A</v>
      </c>
      <c r="BY206" s="1" t="e">
        <v>#N/A</v>
      </c>
      <c r="BZ206" s="194" t="e">
        <v>#N/A</v>
      </c>
      <c r="CA206" s="194" t="e">
        <v>#N/A</v>
      </c>
      <c r="CB206" s="1" t="e">
        <v>#N/A</v>
      </c>
      <c r="CC206" s="1" t="e">
        <v>#N/A</v>
      </c>
      <c r="CD206" s="194" t="e">
        <v>#N/A</v>
      </c>
      <c r="CE206" s="12" t="e">
        <v>#N/A</v>
      </c>
      <c r="CF206" s="161" t="e">
        <v>#N/A</v>
      </c>
      <c r="CG206" s="193" t="e">
        <v>#N/A</v>
      </c>
      <c r="CH206" s="193" t="e">
        <v>#N/A</v>
      </c>
      <c r="CI206" s="192" t="e">
        <v>#N/A</v>
      </c>
      <c r="CJ206" s="161" t="e">
        <v>#N/A</v>
      </c>
      <c r="CK206" s="193" t="e">
        <v>#N/A</v>
      </c>
      <c r="CL206" s="193" t="e">
        <v>#N/A</v>
      </c>
    </row>
    <row r="207" spans="1:90">
      <c r="A207" s="266" t="e">
        <v>#N/A</v>
      </c>
      <c r="B207" s="11" t="e">
        <v>#N/A</v>
      </c>
      <c r="C207" s="194" t="e">
        <v>#N/A</v>
      </c>
      <c r="D207" s="194" t="e">
        <v>#N/A</v>
      </c>
      <c r="E207" s="1" t="e">
        <v>#N/A</v>
      </c>
      <c r="F207" s="1" t="e">
        <v>#N/A</v>
      </c>
      <c r="G207" s="1" t="e">
        <v>#N/A</v>
      </c>
      <c r="H207" s="1" t="e">
        <v>#N/A</v>
      </c>
      <c r="I207" s="194" t="e">
        <v>#N/A</v>
      </c>
      <c r="J207" s="194" t="e">
        <v>#N/A</v>
      </c>
      <c r="K207" s="1" t="e">
        <v>#N/A</v>
      </c>
      <c r="L207" s="1" t="e">
        <v>#N/A</v>
      </c>
      <c r="M207" s="1" t="e">
        <v>#N/A</v>
      </c>
      <c r="N207" s="1" t="e">
        <v>#N/A</v>
      </c>
      <c r="O207" s="1" t="e">
        <v>#N/A</v>
      </c>
      <c r="P207" s="12" t="e">
        <v>#N/A</v>
      </c>
      <c r="Q207" s="1" t="e">
        <v>#N/A</v>
      </c>
      <c r="R207" s="1" t="e">
        <v>#N/A</v>
      </c>
      <c r="S207" s="194" t="e">
        <v>#N/A</v>
      </c>
      <c r="T207" s="194" t="e">
        <v>#N/A</v>
      </c>
      <c r="U207" s="1" t="e">
        <v>#N/A</v>
      </c>
      <c r="V207" s="1" t="e">
        <v>#N/A</v>
      </c>
      <c r="W207" s="194" t="e">
        <v>#N/A</v>
      </c>
      <c r="X207" s="194" t="e">
        <v>#N/A</v>
      </c>
      <c r="Y207" s="1" t="e">
        <v>#N/A</v>
      </c>
      <c r="Z207" s="194" t="e">
        <v>#N/A</v>
      </c>
      <c r="AA207" s="194" t="e">
        <v>#N/A</v>
      </c>
      <c r="AB207" s="1" t="e">
        <v>#N/A</v>
      </c>
      <c r="AC207" s="1" t="e">
        <v>#N/A</v>
      </c>
      <c r="AD207" s="1" t="e">
        <v>#N/A</v>
      </c>
      <c r="AE207" s="1" t="e">
        <v>#N/A</v>
      </c>
      <c r="AF207" s="1" t="e">
        <v>#N/A</v>
      </c>
      <c r="AG207" s="1" t="e">
        <v>#N/A</v>
      </c>
      <c r="AH207" s="1" t="e">
        <v>#N/A</v>
      </c>
      <c r="AI207" s="1" t="e">
        <v>#N/A</v>
      </c>
      <c r="AJ207" s="1" t="e">
        <v>#N/A</v>
      </c>
      <c r="AK207" s="1" t="e">
        <v>#N/A</v>
      </c>
      <c r="AL207" s="194" t="e">
        <v>#N/A</v>
      </c>
      <c r="AM207" s="194" t="e">
        <v>#N/A</v>
      </c>
      <c r="AN207" s="1" t="e">
        <v>#N/A</v>
      </c>
      <c r="AO207" s="1" t="e">
        <v>#N/A</v>
      </c>
      <c r="AP207" s="1" t="e">
        <v>#N/A</v>
      </c>
      <c r="AQ207" s="1" t="e">
        <v>#N/A</v>
      </c>
      <c r="AR207" s="1" t="e">
        <v>#N/A</v>
      </c>
      <c r="AS207" s="1" t="e">
        <v>#N/A</v>
      </c>
      <c r="AT207" s="1" t="e">
        <v>#N/A</v>
      </c>
      <c r="AU207" s="1" t="e">
        <v>#N/A</v>
      </c>
      <c r="AV207" s="1" t="e">
        <v>#N/A</v>
      </c>
      <c r="AW207" s="1" t="e">
        <v>#N/A</v>
      </c>
      <c r="AX207" s="194" t="e">
        <v>#N/A</v>
      </c>
      <c r="AY207" s="194" t="e">
        <v>#N/A</v>
      </c>
      <c r="AZ207" s="1" t="e">
        <v>#N/A</v>
      </c>
      <c r="BA207" s="1" t="e">
        <v>#N/A</v>
      </c>
      <c r="BB207" s="1" t="e">
        <v>#N/A</v>
      </c>
      <c r="BC207" s="1" t="e">
        <v>#N/A</v>
      </c>
      <c r="BD207" s="1" t="e">
        <v>#N/A</v>
      </c>
      <c r="BE207" s="1" t="e">
        <v>#N/A</v>
      </c>
      <c r="BF207" s="1" t="e">
        <v>#N/A</v>
      </c>
      <c r="BG207" s="1" t="e">
        <v>#N/A</v>
      </c>
      <c r="BH207" s="194" t="e">
        <v>#N/A</v>
      </c>
      <c r="BI207" s="194" t="e">
        <v>#N/A</v>
      </c>
      <c r="BJ207" s="1" t="e">
        <v>#N/A</v>
      </c>
      <c r="BK207" s="1" t="e">
        <v>#N/A</v>
      </c>
      <c r="BL207" s="1" t="e">
        <v>#N/A</v>
      </c>
      <c r="BM207" s="1" t="e">
        <v>#N/A</v>
      </c>
      <c r="BN207" s="1" t="e">
        <v>#N/A</v>
      </c>
      <c r="BO207" s="1" t="e">
        <v>#N/A</v>
      </c>
      <c r="BP207" s="1" t="e">
        <v>#N/A</v>
      </c>
      <c r="BQ207" s="1" t="e">
        <v>#N/A</v>
      </c>
      <c r="BR207" s="194" t="e">
        <v>#N/A</v>
      </c>
      <c r="BS207" s="194" t="e">
        <v>#N/A</v>
      </c>
      <c r="BT207" s="1" t="e">
        <v>#N/A</v>
      </c>
      <c r="BU207" s="1" t="e">
        <v>#N/A</v>
      </c>
      <c r="BV207" s="1" t="e">
        <v>#N/A</v>
      </c>
      <c r="BW207" s="1" t="e">
        <v>#N/A</v>
      </c>
      <c r="BX207" s="1" t="e">
        <v>#N/A</v>
      </c>
      <c r="BY207" s="1" t="e">
        <v>#N/A</v>
      </c>
      <c r="BZ207" s="194" t="e">
        <v>#N/A</v>
      </c>
      <c r="CA207" s="194" t="e">
        <v>#N/A</v>
      </c>
      <c r="CB207" s="1" t="e">
        <v>#N/A</v>
      </c>
      <c r="CC207" s="1" t="e">
        <v>#N/A</v>
      </c>
      <c r="CD207" s="194" t="e">
        <v>#N/A</v>
      </c>
      <c r="CE207" s="12" t="e">
        <v>#N/A</v>
      </c>
      <c r="CF207" s="161" t="e">
        <v>#N/A</v>
      </c>
      <c r="CG207" s="193" t="e">
        <v>#N/A</v>
      </c>
      <c r="CH207" s="193" t="e">
        <v>#N/A</v>
      </c>
      <c r="CI207" s="192" t="e">
        <v>#N/A</v>
      </c>
      <c r="CJ207" s="161" t="e">
        <v>#N/A</v>
      </c>
      <c r="CK207" s="193" t="e">
        <v>#N/A</v>
      </c>
      <c r="CL207" s="193" t="e">
        <v>#N/A</v>
      </c>
    </row>
    <row r="208" spans="1:90">
      <c r="A208" s="266" t="e">
        <v>#N/A</v>
      </c>
      <c r="B208" s="11" t="e">
        <v>#N/A</v>
      </c>
      <c r="C208" s="194" t="e">
        <v>#N/A</v>
      </c>
      <c r="D208" s="194" t="e">
        <v>#N/A</v>
      </c>
      <c r="E208" s="1" t="e">
        <v>#N/A</v>
      </c>
      <c r="F208" s="1" t="e">
        <v>#N/A</v>
      </c>
      <c r="G208" s="1" t="e">
        <v>#N/A</v>
      </c>
      <c r="H208" s="1" t="e">
        <v>#N/A</v>
      </c>
      <c r="I208" s="194" t="e">
        <v>#N/A</v>
      </c>
      <c r="J208" s="194" t="e">
        <v>#N/A</v>
      </c>
      <c r="K208" s="1" t="e">
        <v>#N/A</v>
      </c>
      <c r="L208" s="1" t="e">
        <v>#N/A</v>
      </c>
      <c r="M208" s="1" t="e">
        <v>#N/A</v>
      </c>
      <c r="N208" s="1" t="e">
        <v>#N/A</v>
      </c>
      <c r="O208" s="1" t="e">
        <v>#N/A</v>
      </c>
      <c r="P208" s="12" t="e">
        <v>#N/A</v>
      </c>
      <c r="Q208" s="1" t="e">
        <v>#N/A</v>
      </c>
      <c r="R208" s="1" t="e">
        <v>#N/A</v>
      </c>
      <c r="S208" s="194" t="e">
        <v>#N/A</v>
      </c>
      <c r="T208" s="194" t="e">
        <v>#N/A</v>
      </c>
      <c r="U208" s="1" t="e">
        <v>#N/A</v>
      </c>
      <c r="V208" s="1" t="e">
        <v>#N/A</v>
      </c>
      <c r="W208" s="194" t="e">
        <v>#N/A</v>
      </c>
      <c r="X208" s="194" t="e">
        <v>#N/A</v>
      </c>
      <c r="Y208" s="1" t="e">
        <v>#N/A</v>
      </c>
      <c r="Z208" s="194" t="e">
        <v>#N/A</v>
      </c>
      <c r="AA208" s="194" t="e">
        <v>#N/A</v>
      </c>
      <c r="AB208" s="1" t="e">
        <v>#N/A</v>
      </c>
      <c r="AC208" s="1" t="e">
        <v>#N/A</v>
      </c>
      <c r="AD208" s="1" t="e">
        <v>#N/A</v>
      </c>
      <c r="AE208" s="1" t="e">
        <v>#N/A</v>
      </c>
      <c r="AF208" s="1" t="e">
        <v>#N/A</v>
      </c>
      <c r="AG208" s="1" t="e">
        <v>#N/A</v>
      </c>
      <c r="AH208" s="1" t="e">
        <v>#N/A</v>
      </c>
      <c r="AI208" s="1" t="e">
        <v>#N/A</v>
      </c>
      <c r="AJ208" s="1" t="e">
        <v>#N/A</v>
      </c>
      <c r="AK208" s="1" t="e">
        <v>#N/A</v>
      </c>
      <c r="AL208" s="194" t="e">
        <v>#N/A</v>
      </c>
      <c r="AM208" s="194" t="e">
        <v>#N/A</v>
      </c>
      <c r="AN208" s="1" t="e">
        <v>#N/A</v>
      </c>
      <c r="AO208" s="1" t="e">
        <v>#N/A</v>
      </c>
      <c r="AP208" s="1" t="e">
        <v>#N/A</v>
      </c>
      <c r="AQ208" s="1" t="e">
        <v>#N/A</v>
      </c>
      <c r="AR208" s="1" t="e">
        <v>#N/A</v>
      </c>
      <c r="AS208" s="1" t="e">
        <v>#N/A</v>
      </c>
      <c r="AT208" s="1" t="e">
        <v>#N/A</v>
      </c>
      <c r="AU208" s="1" t="e">
        <v>#N/A</v>
      </c>
      <c r="AV208" s="1" t="e">
        <v>#N/A</v>
      </c>
      <c r="AW208" s="1" t="e">
        <v>#N/A</v>
      </c>
      <c r="AX208" s="194" t="e">
        <v>#N/A</v>
      </c>
      <c r="AY208" s="194" t="e">
        <v>#N/A</v>
      </c>
      <c r="AZ208" s="1" t="e">
        <v>#N/A</v>
      </c>
      <c r="BA208" s="1" t="e">
        <v>#N/A</v>
      </c>
      <c r="BB208" s="1" t="e">
        <v>#N/A</v>
      </c>
      <c r="BC208" s="1" t="e">
        <v>#N/A</v>
      </c>
      <c r="BD208" s="1" t="e">
        <v>#N/A</v>
      </c>
      <c r="BE208" s="1" t="e">
        <v>#N/A</v>
      </c>
      <c r="BF208" s="1" t="e">
        <v>#N/A</v>
      </c>
      <c r="BG208" s="1" t="e">
        <v>#N/A</v>
      </c>
      <c r="BH208" s="194" t="e">
        <v>#N/A</v>
      </c>
      <c r="BI208" s="194" t="e">
        <v>#N/A</v>
      </c>
      <c r="BJ208" s="1" t="e">
        <v>#N/A</v>
      </c>
      <c r="BK208" s="1" t="e">
        <v>#N/A</v>
      </c>
      <c r="BL208" s="1" t="e">
        <v>#N/A</v>
      </c>
      <c r="BM208" s="1" t="e">
        <v>#N/A</v>
      </c>
      <c r="BN208" s="1" t="e">
        <v>#N/A</v>
      </c>
      <c r="BO208" s="1" t="e">
        <v>#N/A</v>
      </c>
      <c r="BP208" s="1" t="e">
        <v>#N/A</v>
      </c>
      <c r="BQ208" s="1" t="e">
        <v>#N/A</v>
      </c>
      <c r="BR208" s="194" t="e">
        <v>#N/A</v>
      </c>
      <c r="BS208" s="194" t="e">
        <v>#N/A</v>
      </c>
      <c r="BT208" s="1" t="e">
        <v>#N/A</v>
      </c>
      <c r="BU208" s="1" t="e">
        <v>#N/A</v>
      </c>
      <c r="BV208" s="1" t="e">
        <v>#N/A</v>
      </c>
      <c r="BW208" s="1" t="e">
        <v>#N/A</v>
      </c>
      <c r="BX208" s="1" t="e">
        <v>#N/A</v>
      </c>
      <c r="BY208" s="1" t="e">
        <v>#N/A</v>
      </c>
      <c r="BZ208" s="194" t="e">
        <v>#N/A</v>
      </c>
      <c r="CA208" s="194" t="e">
        <v>#N/A</v>
      </c>
      <c r="CB208" s="1" t="e">
        <v>#N/A</v>
      </c>
      <c r="CC208" s="1" t="e">
        <v>#N/A</v>
      </c>
      <c r="CD208" s="194" t="e">
        <v>#N/A</v>
      </c>
      <c r="CE208" s="12" t="e">
        <v>#N/A</v>
      </c>
      <c r="CF208" s="161" t="e">
        <v>#N/A</v>
      </c>
      <c r="CG208" s="193" t="e">
        <v>#N/A</v>
      </c>
      <c r="CH208" s="193" t="e">
        <v>#N/A</v>
      </c>
      <c r="CI208" s="192" t="e">
        <v>#N/A</v>
      </c>
      <c r="CJ208" s="161" t="e">
        <v>#N/A</v>
      </c>
      <c r="CK208" s="193" t="e">
        <v>#N/A</v>
      </c>
      <c r="CL208" s="193" t="e">
        <v>#N/A</v>
      </c>
    </row>
    <row r="209" spans="1:90">
      <c r="A209" s="266" t="e">
        <v>#N/A</v>
      </c>
      <c r="B209" s="11" t="e">
        <v>#N/A</v>
      </c>
      <c r="C209" s="194" t="e">
        <v>#N/A</v>
      </c>
      <c r="D209" s="194" t="e">
        <v>#N/A</v>
      </c>
      <c r="E209" s="1" t="e">
        <v>#N/A</v>
      </c>
      <c r="F209" s="1" t="e">
        <v>#N/A</v>
      </c>
      <c r="G209" s="1" t="e">
        <v>#N/A</v>
      </c>
      <c r="H209" s="1" t="e">
        <v>#N/A</v>
      </c>
      <c r="I209" s="194" t="e">
        <v>#N/A</v>
      </c>
      <c r="J209" s="194" t="e">
        <v>#N/A</v>
      </c>
      <c r="K209" s="1" t="e">
        <v>#N/A</v>
      </c>
      <c r="L209" s="1" t="e">
        <v>#N/A</v>
      </c>
      <c r="M209" s="1" t="e">
        <v>#N/A</v>
      </c>
      <c r="N209" s="1" t="e">
        <v>#N/A</v>
      </c>
      <c r="O209" s="1" t="e">
        <v>#N/A</v>
      </c>
      <c r="P209" s="12" t="e">
        <v>#N/A</v>
      </c>
      <c r="Q209" s="1" t="e">
        <v>#N/A</v>
      </c>
      <c r="R209" s="1" t="e">
        <v>#N/A</v>
      </c>
      <c r="S209" s="194" t="e">
        <v>#N/A</v>
      </c>
      <c r="T209" s="194" t="e">
        <v>#N/A</v>
      </c>
      <c r="U209" s="1" t="e">
        <v>#N/A</v>
      </c>
      <c r="V209" s="1" t="e">
        <v>#N/A</v>
      </c>
      <c r="W209" s="194" t="e">
        <v>#N/A</v>
      </c>
      <c r="X209" s="194" t="e">
        <v>#N/A</v>
      </c>
      <c r="Y209" s="1" t="e">
        <v>#N/A</v>
      </c>
      <c r="Z209" s="194" t="e">
        <v>#N/A</v>
      </c>
      <c r="AA209" s="194" t="e">
        <v>#N/A</v>
      </c>
      <c r="AB209" s="1" t="e">
        <v>#N/A</v>
      </c>
      <c r="AC209" s="1" t="e">
        <v>#N/A</v>
      </c>
      <c r="AD209" s="1" t="e">
        <v>#N/A</v>
      </c>
      <c r="AE209" s="1" t="e">
        <v>#N/A</v>
      </c>
      <c r="AF209" s="1" t="e">
        <v>#N/A</v>
      </c>
      <c r="AG209" s="1" t="e">
        <v>#N/A</v>
      </c>
      <c r="AH209" s="1" t="e">
        <v>#N/A</v>
      </c>
      <c r="AI209" s="1" t="e">
        <v>#N/A</v>
      </c>
      <c r="AJ209" s="1" t="e">
        <v>#N/A</v>
      </c>
      <c r="AK209" s="1" t="e">
        <v>#N/A</v>
      </c>
      <c r="AL209" s="194" t="e">
        <v>#N/A</v>
      </c>
      <c r="AM209" s="194" t="e">
        <v>#N/A</v>
      </c>
      <c r="AN209" s="1" t="e">
        <v>#N/A</v>
      </c>
      <c r="AO209" s="1" t="e">
        <v>#N/A</v>
      </c>
      <c r="AP209" s="1" t="e">
        <v>#N/A</v>
      </c>
      <c r="AQ209" s="1" t="e">
        <v>#N/A</v>
      </c>
      <c r="AR209" s="1" t="e">
        <v>#N/A</v>
      </c>
      <c r="AS209" s="1" t="e">
        <v>#N/A</v>
      </c>
      <c r="AT209" s="1" t="e">
        <v>#N/A</v>
      </c>
      <c r="AU209" s="1" t="e">
        <v>#N/A</v>
      </c>
      <c r="AV209" s="1" t="e">
        <v>#N/A</v>
      </c>
      <c r="AW209" s="1" t="e">
        <v>#N/A</v>
      </c>
      <c r="AX209" s="194" t="e">
        <v>#N/A</v>
      </c>
      <c r="AY209" s="194" t="e">
        <v>#N/A</v>
      </c>
      <c r="AZ209" s="1" t="e">
        <v>#N/A</v>
      </c>
      <c r="BA209" s="1" t="e">
        <v>#N/A</v>
      </c>
      <c r="BB209" s="1" t="e">
        <v>#N/A</v>
      </c>
      <c r="BC209" s="1" t="e">
        <v>#N/A</v>
      </c>
      <c r="BD209" s="1" t="e">
        <v>#N/A</v>
      </c>
      <c r="BE209" s="1" t="e">
        <v>#N/A</v>
      </c>
      <c r="BF209" s="1" t="e">
        <v>#N/A</v>
      </c>
      <c r="BG209" s="1" t="e">
        <v>#N/A</v>
      </c>
      <c r="BH209" s="194" t="e">
        <v>#N/A</v>
      </c>
      <c r="BI209" s="194" t="e">
        <v>#N/A</v>
      </c>
      <c r="BJ209" s="1" t="e">
        <v>#N/A</v>
      </c>
      <c r="BK209" s="1" t="e">
        <v>#N/A</v>
      </c>
      <c r="BL209" s="1" t="e">
        <v>#N/A</v>
      </c>
      <c r="BM209" s="1" t="e">
        <v>#N/A</v>
      </c>
      <c r="BN209" s="1" t="e">
        <v>#N/A</v>
      </c>
      <c r="BO209" s="1" t="e">
        <v>#N/A</v>
      </c>
      <c r="BP209" s="1" t="e">
        <v>#N/A</v>
      </c>
      <c r="BQ209" s="1" t="e">
        <v>#N/A</v>
      </c>
      <c r="BR209" s="194" t="e">
        <v>#N/A</v>
      </c>
      <c r="BS209" s="194" t="e">
        <v>#N/A</v>
      </c>
      <c r="BT209" s="1" t="e">
        <v>#N/A</v>
      </c>
      <c r="BU209" s="1" t="e">
        <v>#N/A</v>
      </c>
      <c r="BV209" s="1" t="e">
        <v>#N/A</v>
      </c>
      <c r="BW209" s="1" t="e">
        <v>#N/A</v>
      </c>
      <c r="BX209" s="1" t="e">
        <v>#N/A</v>
      </c>
      <c r="BY209" s="1" t="e">
        <v>#N/A</v>
      </c>
      <c r="BZ209" s="194" t="e">
        <v>#N/A</v>
      </c>
      <c r="CA209" s="194" t="e">
        <v>#N/A</v>
      </c>
      <c r="CB209" s="1" t="e">
        <v>#N/A</v>
      </c>
      <c r="CC209" s="1" t="e">
        <v>#N/A</v>
      </c>
      <c r="CD209" s="194" t="e">
        <v>#N/A</v>
      </c>
      <c r="CE209" s="12" t="e">
        <v>#N/A</v>
      </c>
      <c r="CF209" s="161" t="e">
        <v>#N/A</v>
      </c>
      <c r="CG209" s="193" t="e">
        <v>#N/A</v>
      </c>
      <c r="CH209" s="193" t="e">
        <v>#N/A</v>
      </c>
      <c r="CI209" s="192" t="e">
        <v>#N/A</v>
      </c>
      <c r="CJ209" s="161" t="e">
        <v>#N/A</v>
      </c>
      <c r="CK209" s="193" t="e">
        <v>#N/A</v>
      </c>
      <c r="CL209" s="193" t="e">
        <v>#N/A</v>
      </c>
    </row>
    <row r="210" spans="1:90">
      <c r="A210" s="266" t="e">
        <v>#N/A</v>
      </c>
      <c r="B210" s="11" t="e">
        <v>#N/A</v>
      </c>
      <c r="C210" s="194" t="e">
        <v>#N/A</v>
      </c>
      <c r="D210" s="194" t="e">
        <v>#N/A</v>
      </c>
      <c r="E210" s="1" t="e">
        <v>#N/A</v>
      </c>
      <c r="F210" s="1" t="e">
        <v>#N/A</v>
      </c>
      <c r="G210" s="1" t="e">
        <v>#N/A</v>
      </c>
      <c r="H210" s="1" t="e">
        <v>#N/A</v>
      </c>
      <c r="I210" s="194" t="e">
        <v>#N/A</v>
      </c>
      <c r="J210" s="194" t="e">
        <v>#N/A</v>
      </c>
      <c r="K210" s="1" t="e">
        <v>#N/A</v>
      </c>
      <c r="L210" s="1" t="e">
        <v>#N/A</v>
      </c>
      <c r="M210" s="1" t="e">
        <v>#N/A</v>
      </c>
      <c r="N210" s="1" t="e">
        <v>#N/A</v>
      </c>
      <c r="O210" s="1" t="e">
        <v>#N/A</v>
      </c>
      <c r="P210" s="12" t="e">
        <v>#N/A</v>
      </c>
      <c r="Q210" s="1" t="e">
        <v>#N/A</v>
      </c>
      <c r="R210" s="1" t="e">
        <v>#N/A</v>
      </c>
      <c r="S210" s="194" t="e">
        <v>#N/A</v>
      </c>
      <c r="T210" s="194" t="e">
        <v>#N/A</v>
      </c>
      <c r="U210" s="1" t="e">
        <v>#N/A</v>
      </c>
      <c r="V210" s="1" t="e">
        <v>#N/A</v>
      </c>
      <c r="W210" s="194" t="e">
        <v>#N/A</v>
      </c>
      <c r="X210" s="194" t="e">
        <v>#N/A</v>
      </c>
      <c r="Y210" s="1" t="e">
        <v>#N/A</v>
      </c>
      <c r="Z210" s="194" t="e">
        <v>#N/A</v>
      </c>
      <c r="AA210" s="194" t="e">
        <v>#N/A</v>
      </c>
      <c r="AB210" s="1" t="e">
        <v>#N/A</v>
      </c>
      <c r="AC210" s="1" t="e">
        <v>#N/A</v>
      </c>
      <c r="AD210" s="1" t="e">
        <v>#N/A</v>
      </c>
      <c r="AE210" s="1" t="e">
        <v>#N/A</v>
      </c>
      <c r="AF210" s="1" t="e">
        <v>#N/A</v>
      </c>
      <c r="AG210" s="1" t="e">
        <v>#N/A</v>
      </c>
      <c r="AH210" s="1" t="e">
        <v>#N/A</v>
      </c>
      <c r="AI210" s="1" t="e">
        <v>#N/A</v>
      </c>
      <c r="AJ210" s="1" t="e">
        <v>#N/A</v>
      </c>
      <c r="AK210" s="1" t="e">
        <v>#N/A</v>
      </c>
      <c r="AL210" s="194" t="e">
        <v>#N/A</v>
      </c>
      <c r="AM210" s="194" t="e">
        <v>#N/A</v>
      </c>
      <c r="AN210" s="1" t="e">
        <v>#N/A</v>
      </c>
      <c r="AO210" s="1" t="e">
        <v>#N/A</v>
      </c>
      <c r="AP210" s="1" t="e">
        <v>#N/A</v>
      </c>
      <c r="AQ210" s="1" t="e">
        <v>#N/A</v>
      </c>
      <c r="AR210" s="1" t="e">
        <v>#N/A</v>
      </c>
      <c r="AS210" s="1" t="e">
        <v>#N/A</v>
      </c>
      <c r="AT210" s="1" t="e">
        <v>#N/A</v>
      </c>
      <c r="AU210" s="1" t="e">
        <v>#N/A</v>
      </c>
      <c r="AV210" s="1" t="e">
        <v>#N/A</v>
      </c>
      <c r="AW210" s="1" t="e">
        <v>#N/A</v>
      </c>
      <c r="AX210" s="194" t="e">
        <v>#N/A</v>
      </c>
      <c r="AY210" s="194" t="e">
        <v>#N/A</v>
      </c>
      <c r="AZ210" s="1" t="e">
        <v>#N/A</v>
      </c>
      <c r="BA210" s="1" t="e">
        <v>#N/A</v>
      </c>
      <c r="BB210" s="1" t="e">
        <v>#N/A</v>
      </c>
      <c r="BC210" s="1" t="e">
        <v>#N/A</v>
      </c>
      <c r="BD210" s="1" t="e">
        <v>#N/A</v>
      </c>
      <c r="BE210" s="1" t="e">
        <v>#N/A</v>
      </c>
      <c r="BF210" s="1" t="e">
        <v>#N/A</v>
      </c>
      <c r="BG210" s="1" t="e">
        <v>#N/A</v>
      </c>
      <c r="BH210" s="194" t="e">
        <v>#N/A</v>
      </c>
      <c r="BI210" s="194" t="e">
        <v>#N/A</v>
      </c>
      <c r="BJ210" s="1" t="e">
        <v>#N/A</v>
      </c>
      <c r="BK210" s="1" t="e">
        <v>#N/A</v>
      </c>
      <c r="BL210" s="1" t="e">
        <v>#N/A</v>
      </c>
      <c r="BM210" s="1" t="e">
        <v>#N/A</v>
      </c>
      <c r="BN210" s="1" t="e">
        <v>#N/A</v>
      </c>
      <c r="BO210" s="1" t="e">
        <v>#N/A</v>
      </c>
      <c r="BP210" s="1" t="e">
        <v>#N/A</v>
      </c>
      <c r="BQ210" s="1" t="e">
        <v>#N/A</v>
      </c>
      <c r="BR210" s="194" t="e">
        <v>#N/A</v>
      </c>
      <c r="BS210" s="194" t="e">
        <v>#N/A</v>
      </c>
      <c r="BT210" s="1" t="e">
        <v>#N/A</v>
      </c>
      <c r="BU210" s="1" t="e">
        <v>#N/A</v>
      </c>
      <c r="BV210" s="1" t="e">
        <v>#N/A</v>
      </c>
      <c r="BW210" s="1" t="e">
        <v>#N/A</v>
      </c>
      <c r="BX210" s="1" t="e">
        <v>#N/A</v>
      </c>
      <c r="BY210" s="1" t="e">
        <v>#N/A</v>
      </c>
      <c r="BZ210" s="194" t="e">
        <v>#N/A</v>
      </c>
      <c r="CA210" s="194" t="e">
        <v>#N/A</v>
      </c>
      <c r="CB210" s="1" t="e">
        <v>#N/A</v>
      </c>
      <c r="CC210" s="1" t="e">
        <v>#N/A</v>
      </c>
      <c r="CD210" s="194" t="e">
        <v>#N/A</v>
      </c>
      <c r="CE210" s="12" t="e">
        <v>#N/A</v>
      </c>
      <c r="CF210" s="161" t="e">
        <v>#N/A</v>
      </c>
      <c r="CG210" s="193" t="e">
        <v>#N/A</v>
      </c>
      <c r="CH210" s="193" t="e">
        <v>#N/A</v>
      </c>
      <c r="CI210" s="192" t="e">
        <v>#N/A</v>
      </c>
      <c r="CJ210" s="161" t="e">
        <v>#N/A</v>
      </c>
      <c r="CK210" s="193" t="e">
        <v>#N/A</v>
      </c>
      <c r="CL210" s="193" t="e">
        <v>#N/A</v>
      </c>
    </row>
    <row r="211" spans="1:90">
      <c r="A211" s="266" t="e">
        <v>#N/A</v>
      </c>
      <c r="B211" s="11" t="e">
        <v>#N/A</v>
      </c>
      <c r="C211" s="194" t="e">
        <v>#N/A</v>
      </c>
      <c r="D211" s="194" t="e">
        <v>#N/A</v>
      </c>
      <c r="E211" s="1" t="e">
        <v>#N/A</v>
      </c>
      <c r="F211" s="1" t="e">
        <v>#N/A</v>
      </c>
      <c r="G211" s="1" t="e">
        <v>#N/A</v>
      </c>
      <c r="H211" s="1" t="e">
        <v>#N/A</v>
      </c>
      <c r="I211" s="194" t="e">
        <v>#N/A</v>
      </c>
      <c r="J211" s="194" t="e">
        <v>#N/A</v>
      </c>
      <c r="K211" s="1" t="e">
        <v>#N/A</v>
      </c>
      <c r="L211" s="1" t="e">
        <v>#N/A</v>
      </c>
      <c r="M211" s="1" t="e">
        <v>#N/A</v>
      </c>
      <c r="N211" s="1" t="e">
        <v>#N/A</v>
      </c>
      <c r="O211" s="1" t="e">
        <v>#N/A</v>
      </c>
      <c r="P211" s="12" t="e">
        <v>#N/A</v>
      </c>
      <c r="Q211" s="1" t="e">
        <v>#N/A</v>
      </c>
      <c r="R211" s="1" t="e">
        <v>#N/A</v>
      </c>
      <c r="S211" s="194" t="e">
        <v>#N/A</v>
      </c>
      <c r="T211" s="194" t="e">
        <v>#N/A</v>
      </c>
      <c r="U211" s="1" t="e">
        <v>#N/A</v>
      </c>
      <c r="V211" s="1" t="e">
        <v>#N/A</v>
      </c>
      <c r="W211" s="194" t="e">
        <v>#N/A</v>
      </c>
      <c r="X211" s="194" t="e">
        <v>#N/A</v>
      </c>
      <c r="Y211" s="1" t="e">
        <v>#N/A</v>
      </c>
      <c r="Z211" s="194" t="e">
        <v>#N/A</v>
      </c>
      <c r="AA211" s="194" t="e">
        <v>#N/A</v>
      </c>
      <c r="AB211" s="1" t="e">
        <v>#N/A</v>
      </c>
      <c r="AC211" s="1" t="e">
        <v>#N/A</v>
      </c>
      <c r="AD211" s="1" t="e">
        <v>#N/A</v>
      </c>
      <c r="AE211" s="1" t="e">
        <v>#N/A</v>
      </c>
      <c r="AF211" s="1" t="e">
        <v>#N/A</v>
      </c>
      <c r="AG211" s="1" t="e">
        <v>#N/A</v>
      </c>
      <c r="AH211" s="1" t="e">
        <v>#N/A</v>
      </c>
      <c r="AI211" s="1" t="e">
        <v>#N/A</v>
      </c>
      <c r="AJ211" s="1" t="e">
        <v>#N/A</v>
      </c>
      <c r="AK211" s="1" t="e">
        <v>#N/A</v>
      </c>
      <c r="AL211" s="194" t="e">
        <v>#N/A</v>
      </c>
      <c r="AM211" s="194" t="e">
        <v>#N/A</v>
      </c>
      <c r="AN211" s="1" t="e">
        <v>#N/A</v>
      </c>
      <c r="AO211" s="1" t="e">
        <v>#N/A</v>
      </c>
      <c r="AP211" s="1" t="e">
        <v>#N/A</v>
      </c>
      <c r="AQ211" s="1" t="e">
        <v>#N/A</v>
      </c>
      <c r="AR211" s="1" t="e">
        <v>#N/A</v>
      </c>
      <c r="AS211" s="1" t="e">
        <v>#N/A</v>
      </c>
      <c r="AT211" s="1" t="e">
        <v>#N/A</v>
      </c>
      <c r="AU211" s="1" t="e">
        <v>#N/A</v>
      </c>
      <c r="AV211" s="1" t="e">
        <v>#N/A</v>
      </c>
      <c r="AW211" s="1" t="e">
        <v>#N/A</v>
      </c>
      <c r="AX211" s="194" t="e">
        <v>#N/A</v>
      </c>
      <c r="AY211" s="194" t="e">
        <v>#N/A</v>
      </c>
      <c r="AZ211" s="1" t="e">
        <v>#N/A</v>
      </c>
      <c r="BA211" s="1" t="e">
        <v>#N/A</v>
      </c>
      <c r="BB211" s="1" t="e">
        <v>#N/A</v>
      </c>
      <c r="BC211" s="1" t="e">
        <v>#N/A</v>
      </c>
      <c r="BD211" s="1" t="e">
        <v>#N/A</v>
      </c>
      <c r="BE211" s="1" t="e">
        <v>#N/A</v>
      </c>
      <c r="BF211" s="1" t="e">
        <v>#N/A</v>
      </c>
      <c r="BG211" s="1" t="e">
        <v>#N/A</v>
      </c>
      <c r="BH211" s="194" t="e">
        <v>#N/A</v>
      </c>
      <c r="BI211" s="194" t="e">
        <v>#N/A</v>
      </c>
      <c r="BJ211" s="1" t="e">
        <v>#N/A</v>
      </c>
      <c r="BK211" s="1" t="e">
        <v>#N/A</v>
      </c>
      <c r="BL211" s="1" t="e">
        <v>#N/A</v>
      </c>
      <c r="BM211" s="1" t="e">
        <v>#N/A</v>
      </c>
      <c r="BN211" s="1" t="e">
        <v>#N/A</v>
      </c>
      <c r="BO211" s="1" t="e">
        <v>#N/A</v>
      </c>
      <c r="BP211" s="1" t="e">
        <v>#N/A</v>
      </c>
      <c r="BQ211" s="1" t="e">
        <v>#N/A</v>
      </c>
      <c r="BR211" s="194" t="e">
        <v>#N/A</v>
      </c>
      <c r="BS211" s="194" t="e">
        <v>#N/A</v>
      </c>
      <c r="BT211" s="1" t="e">
        <v>#N/A</v>
      </c>
      <c r="BU211" s="1" t="e">
        <v>#N/A</v>
      </c>
      <c r="BV211" s="1" t="e">
        <v>#N/A</v>
      </c>
      <c r="BW211" s="1" t="e">
        <v>#N/A</v>
      </c>
      <c r="BX211" s="1" t="e">
        <v>#N/A</v>
      </c>
      <c r="BY211" s="1" t="e">
        <v>#N/A</v>
      </c>
      <c r="BZ211" s="194" t="e">
        <v>#N/A</v>
      </c>
      <c r="CA211" s="194" t="e">
        <v>#N/A</v>
      </c>
      <c r="CB211" s="1" t="e">
        <v>#N/A</v>
      </c>
      <c r="CC211" s="1" t="e">
        <v>#N/A</v>
      </c>
      <c r="CD211" s="194" t="e">
        <v>#N/A</v>
      </c>
      <c r="CE211" s="12" t="e">
        <v>#N/A</v>
      </c>
      <c r="CF211" s="161" t="e">
        <v>#N/A</v>
      </c>
      <c r="CG211" s="193" t="e">
        <v>#N/A</v>
      </c>
      <c r="CH211" s="193" t="e">
        <v>#N/A</v>
      </c>
      <c r="CI211" s="192" t="e">
        <v>#N/A</v>
      </c>
      <c r="CJ211" s="161" t="e">
        <v>#N/A</v>
      </c>
      <c r="CK211" s="193" t="e">
        <v>#N/A</v>
      </c>
      <c r="CL211" s="193" t="e">
        <v>#N/A</v>
      </c>
    </row>
    <row r="212" spans="1:90">
      <c r="A212" s="266" t="e">
        <v>#N/A</v>
      </c>
      <c r="B212" s="11" t="e">
        <v>#N/A</v>
      </c>
      <c r="C212" s="194" t="e">
        <v>#N/A</v>
      </c>
      <c r="D212" s="194" t="e">
        <v>#N/A</v>
      </c>
      <c r="E212" s="1" t="e">
        <v>#N/A</v>
      </c>
      <c r="F212" s="1" t="e">
        <v>#N/A</v>
      </c>
      <c r="G212" s="1" t="e">
        <v>#N/A</v>
      </c>
      <c r="H212" s="1" t="e">
        <v>#N/A</v>
      </c>
      <c r="I212" s="194" t="e">
        <v>#N/A</v>
      </c>
      <c r="J212" s="194" t="e">
        <v>#N/A</v>
      </c>
      <c r="K212" s="1" t="e">
        <v>#N/A</v>
      </c>
      <c r="L212" s="1" t="e">
        <v>#N/A</v>
      </c>
      <c r="M212" s="1" t="e">
        <v>#N/A</v>
      </c>
      <c r="N212" s="1" t="e">
        <v>#N/A</v>
      </c>
      <c r="O212" s="1" t="e">
        <v>#N/A</v>
      </c>
      <c r="P212" s="12" t="e">
        <v>#N/A</v>
      </c>
      <c r="Q212" s="1" t="e">
        <v>#N/A</v>
      </c>
      <c r="R212" s="1" t="e">
        <v>#N/A</v>
      </c>
      <c r="S212" s="194" t="e">
        <v>#N/A</v>
      </c>
      <c r="T212" s="194" t="e">
        <v>#N/A</v>
      </c>
      <c r="U212" s="1" t="e">
        <v>#N/A</v>
      </c>
      <c r="V212" s="1" t="e">
        <v>#N/A</v>
      </c>
      <c r="W212" s="194" t="e">
        <v>#N/A</v>
      </c>
      <c r="X212" s="194" t="e">
        <v>#N/A</v>
      </c>
      <c r="Y212" s="1" t="e">
        <v>#N/A</v>
      </c>
      <c r="Z212" s="194" t="e">
        <v>#N/A</v>
      </c>
      <c r="AA212" s="194" t="e">
        <v>#N/A</v>
      </c>
      <c r="AB212" s="1" t="e">
        <v>#N/A</v>
      </c>
      <c r="AC212" s="1" t="e">
        <v>#N/A</v>
      </c>
      <c r="AD212" s="1" t="e">
        <v>#N/A</v>
      </c>
      <c r="AE212" s="1" t="e">
        <v>#N/A</v>
      </c>
      <c r="AF212" s="1" t="e">
        <v>#N/A</v>
      </c>
      <c r="AG212" s="1" t="e">
        <v>#N/A</v>
      </c>
      <c r="AH212" s="1" t="e">
        <v>#N/A</v>
      </c>
      <c r="AI212" s="1" t="e">
        <v>#N/A</v>
      </c>
      <c r="AJ212" s="1" t="e">
        <v>#N/A</v>
      </c>
      <c r="AK212" s="1" t="e">
        <v>#N/A</v>
      </c>
      <c r="AL212" s="194" t="e">
        <v>#N/A</v>
      </c>
      <c r="AM212" s="194" t="e">
        <v>#N/A</v>
      </c>
      <c r="AN212" s="1" t="e">
        <v>#N/A</v>
      </c>
      <c r="AO212" s="1" t="e">
        <v>#N/A</v>
      </c>
      <c r="AP212" s="1" t="e">
        <v>#N/A</v>
      </c>
      <c r="AQ212" s="1" t="e">
        <v>#N/A</v>
      </c>
      <c r="AR212" s="1" t="e">
        <v>#N/A</v>
      </c>
      <c r="AS212" s="1" t="e">
        <v>#N/A</v>
      </c>
      <c r="AT212" s="1" t="e">
        <v>#N/A</v>
      </c>
      <c r="AU212" s="1" t="e">
        <v>#N/A</v>
      </c>
      <c r="AV212" s="1" t="e">
        <v>#N/A</v>
      </c>
      <c r="AW212" s="1" t="e">
        <v>#N/A</v>
      </c>
      <c r="AX212" s="194" t="e">
        <v>#N/A</v>
      </c>
      <c r="AY212" s="194" t="e">
        <v>#N/A</v>
      </c>
      <c r="AZ212" s="1" t="e">
        <v>#N/A</v>
      </c>
      <c r="BA212" s="1" t="e">
        <v>#N/A</v>
      </c>
      <c r="BB212" s="1" t="e">
        <v>#N/A</v>
      </c>
      <c r="BC212" s="1" t="e">
        <v>#N/A</v>
      </c>
      <c r="BD212" s="1" t="e">
        <v>#N/A</v>
      </c>
      <c r="BE212" s="1" t="e">
        <v>#N/A</v>
      </c>
      <c r="BF212" s="1" t="e">
        <v>#N/A</v>
      </c>
      <c r="BG212" s="1" t="e">
        <v>#N/A</v>
      </c>
      <c r="BH212" s="194" t="e">
        <v>#N/A</v>
      </c>
      <c r="BI212" s="194" t="e">
        <v>#N/A</v>
      </c>
      <c r="BJ212" s="1" t="e">
        <v>#N/A</v>
      </c>
      <c r="BK212" s="1" t="e">
        <v>#N/A</v>
      </c>
      <c r="BL212" s="1" t="e">
        <v>#N/A</v>
      </c>
      <c r="BM212" s="1" t="e">
        <v>#N/A</v>
      </c>
      <c r="BN212" s="1" t="e">
        <v>#N/A</v>
      </c>
      <c r="BO212" s="1" t="e">
        <v>#N/A</v>
      </c>
      <c r="BP212" s="1" t="e">
        <v>#N/A</v>
      </c>
      <c r="BQ212" s="1" t="e">
        <v>#N/A</v>
      </c>
      <c r="BR212" s="194" t="e">
        <v>#N/A</v>
      </c>
      <c r="BS212" s="194" t="e">
        <v>#N/A</v>
      </c>
      <c r="BT212" s="1" t="e">
        <v>#N/A</v>
      </c>
      <c r="BU212" s="1" t="e">
        <v>#N/A</v>
      </c>
      <c r="BV212" s="1" t="e">
        <v>#N/A</v>
      </c>
      <c r="BW212" s="1" t="e">
        <v>#N/A</v>
      </c>
      <c r="BX212" s="1" t="e">
        <v>#N/A</v>
      </c>
      <c r="BY212" s="1" t="e">
        <v>#N/A</v>
      </c>
      <c r="BZ212" s="194" t="e">
        <v>#N/A</v>
      </c>
      <c r="CA212" s="194" t="e">
        <v>#N/A</v>
      </c>
      <c r="CB212" s="1" t="e">
        <v>#N/A</v>
      </c>
      <c r="CC212" s="1" t="e">
        <v>#N/A</v>
      </c>
      <c r="CD212" s="194" t="e">
        <v>#N/A</v>
      </c>
      <c r="CE212" s="12" t="e">
        <v>#N/A</v>
      </c>
      <c r="CF212" s="161" t="e">
        <v>#N/A</v>
      </c>
      <c r="CG212" s="193" t="e">
        <v>#N/A</v>
      </c>
      <c r="CH212" s="193" t="e">
        <v>#N/A</v>
      </c>
      <c r="CI212" s="192" t="e">
        <v>#N/A</v>
      </c>
      <c r="CJ212" s="161" t="e">
        <v>#N/A</v>
      </c>
      <c r="CK212" s="193" t="e">
        <v>#N/A</v>
      </c>
      <c r="CL212" s="193" t="e">
        <v>#N/A</v>
      </c>
    </row>
    <row r="213" spans="1:90">
      <c r="A213" s="267" t="e">
        <v>#N/A</v>
      </c>
      <c r="B213" s="11" t="e">
        <v>#N/A</v>
      </c>
      <c r="C213" s="194" t="e">
        <v>#N/A</v>
      </c>
      <c r="D213" s="194" t="e">
        <v>#N/A</v>
      </c>
      <c r="E213" s="1" t="e">
        <v>#N/A</v>
      </c>
      <c r="F213" s="1" t="e">
        <v>#N/A</v>
      </c>
      <c r="G213" s="1" t="e">
        <v>#N/A</v>
      </c>
      <c r="H213" s="1" t="e">
        <v>#N/A</v>
      </c>
      <c r="I213" s="194" t="e">
        <v>#N/A</v>
      </c>
      <c r="J213" s="194" t="e">
        <v>#N/A</v>
      </c>
      <c r="K213" s="1" t="e">
        <v>#N/A</v>
      </c>
      <c r="L213" s="1" t="e">
        <v>#N/A</v>
      </c>
      <c r="M213" s="1" t="e">
        <v>#N/A</v>
      </c>
      <c r="N213" s="1" t="e">
        <v>#N/A</v>
      </c>
      <c r="O213" s="1" t="e">
        <v>#N/A</v>
      </c>
      <c r="P213" s="12" t="e">
        <v>#N/A</v>
      </c>
      <c r="Q213" s="1" t="e">
        <v>#N/A</v>
      </c>
      <c r="R213" s="1" t="e">
        <v>#N/A</v>
      </c>
      <c r="S213" s="194" t="e">
        <v>#N/A</v>
      </c>
      <c r="T213" s="194" t="e">
        <v>#N/A</v>
      </c>
      <c r="U213" s="1" t="e">
        <v>#N/A</v>
      </c>
      <c r="V213" s="1" t="e">
        <v>#N/A</v>
      </c>
      <c r="W213" s="194" t="e">
        <v>#N/A</v>
      </c>
      <c r="X213" s="194" t="e">
        <v>#N/A</v>
      </c>
      <c r="Y213" s="1" t="e">
        <v>#N/A</v>
      </c>
      <c r="Z213" s="194" t="e">
        <v>#N/A</v>
      </c>
      <c r="AA213" s="194" t="e">
        <v>#N/A</v>
      </c>
      <c r="AB213" s="1" t="e">
        <v>#N/A</v>
      </c>
      <c r="AC213" s="1" t="e">
        <v>#N/A</v>
      </c>
      <c r="AD213" s="1" t="e">
        <v>#N/A</v>
      </c>
      <c r="AE213" s="1" t="e">
        <v>#N/A</v>
      </c>
      <c r="AF213" s="1" t="e">
        <v>#N/A</v>
      </c>
      <c r="AG213" s="1" t="e">
        <v>#N/A</v>
      </c>
      <c r="AH213" s="1" t="e">
        <v>#N/A</v>
      </c>
      <c r="AI213" s="1" t="e">
        <v>#N/A</v>
      </c>
      <c r="AJ213" s="1" t="e">
        <v>#N/A</v>
      </c>
      <c r="AK213" s="1" t="e">
        <v>#N/A</v>
      </c>
      <c r="AL213" s="194" t="e">
        <v>#N/A</v>
      </c>
      <c r="AM213" s="194" t="e">
        <v>#N/A</v>
      </c>
      <c r="AN213" s="1" t="e">
        <v>#N/A</v>
      </c>
      <c r="AO213" s="1" t="e">
        <v>#N/A</v>
      </c>
      <c r="AP213" s="1" t="e">
        <v>#N/A</v>
      </c>
      <c r="AQ213" s="1" t="e">
        <v>#N/A</v>
      </c>
      <c r="AR213" s="1" t="e">
        <v>#N/A</v>
      </c>
      <c r="AS213" s="1" t="e">
        <v>#N/A</v>
      </c>
      <c r="AT213" s="1" t="e">
        <v>#N/A</v>
      </c>
      <c r="AU213" s="1" t="e">
        <v>#N/A</v>
      </c>
      <c r="AV213" s="1" t="e">
        <v>#N/A</v>
      </c>
      <c r="AW213" s="1" t="e">
        <v>#N/A</v>
      </c>
      <c r="AX213" s="194" t="e">
        <v>#N/A</v>
      </c>
      <c r="AY213" s="194" t="e">
        <v>#N/A</v>
      </c>
      <c r="AZ213" s="1" t="e">
        <v>#N/A</v>
      </c>
      <c r="BA213" s="1" t="e">
        <v>#N/A</v>
      </c>
      <c r="BB213" s="1" t="e">
        <v>#N/A</v>
      </c>
      <c r="BC213" s="1" t="e">
        <v>#N/A</v>
      </c>
      <c r="BD213" s="1" t="e">
        <v>#N/A</v>
      </c>
      <c r="BE213" s="1" t="e">
        <v>#N/A</v>
      </c>
      <c r="BF213" s="1" t="e">
        <v>#N/A</v>
      </c>
      <c r="BG213" s="1" t="e">
        <v>#N/A</v>
      </c>
      <c r="BH213" s="194" t="e">
        <v>#N/A</v>
      </c>
      <c r="BI213" s="194" t="e">
        <v>#N/A</v>
      </c>
      <c r="BJ213" s="1" t="e">
        <v>#N/A</v>
      </c>
      <c r="BK213" s="1" t="e">
        <v>#N/A</v>
      </c>
      <c r="BL213" s="1" t="e">
        <v>#N/A</v>
      </c>
      <c r="BM213" s="1" t="e">
        <v>#N/A</v>
      </c>
      <c r="BN213" s="1" t="e">
        <v>#N/A</v>
      </c>
      <c r="BO213" s="1" t="e">
        <v>#N/A</v>
      </c>
      <c r="BP213" s="1" t="e">
        <v>#N/A</v>
      </c>
      <c r="BQ213" s="1" t="e">
        <v>#N/A</v>
      </c>
      <c r="BR213" s="194" t="e">
        <v>#N/A</v>
      </c>
      <c r="BS213" s="194" t="e">
        <v>#N/A</v>
      </c>
      <c r="BT213" s="1" t="e">
        <v>#N/A</v>
      </c>
      <c r="BU213" s="1" t="e">
        <v>#N/A</v>
      </c>
      <c r="BV213" s="1" t="e">
        <v>#N/A</v>
      </c>
      <c r="BW213" s="1" t="e">
        <v>#N/A</v>
      </c>
      <c r="BX213" s="1" t="e">
        <v>#N/A</v>
      </c>
      <c r="BY213" s="1" t="e">
        <v>#N/A</v>
      </c>
      <c r="BZ213" s="194" t="e">
        <v>#N/A</v>
      </c>
      <c r="CA213" s="194" t="e">
        <v>#N/A</v>
      </c>
      <c r="CB213" s="1" t="e">
        <v>#N/A</v>
      </c>
      <c r="CC213" s="1" t="e">
        <v>#N/A</v>
      </c>
      <c r="CD213" s="194" t="e">
        <v>#N/A</v>
      </c>
      <c r="CE213" s="12" t="e">
        <v>#N/A</v>
      </c>
      <c r="CF213" s="161" t="e">
        <v>#N/A</v>
      </c>
      <c r="CG213" s="193" t="e">
        <v>#N/A</v>
      </c>
      <c r="CH213" s="193" t="e">
        <v>#N/A</v>
      </c>
      <c r="CI213" s="192" t="e">
        <v>#N/A</v>
      </c>
      <c r="CJ213" s="161" t="e">
        <v>#N/A</v>
      </c>
      <c r="CK213" s="193" t="e">
        <v>#N/A</v>
      </c>
      <c r="CL213" s="193" t="e">
        <v>#N/A</v>
      </c>
    </row>
    <row r="214" spans="1:90">
      <c r="A214" s="267" t="e">
        <v>#N/A</v>
      </c>
      <c r="B214" s="11" t="e">
        <v>#N/A</v>
      </c>
      <c r="C214" s="194" t="e">
        <v>#N/A</v>
      </c>
      <c r="D214" s="194" t="e">
        <v>#N/A</v>
      </c>
      <c r="E214" s="1" t="e">
        <v>#N/A</v>
      </c>
      <c r="F214" s="1" t="e">
        <v>#N/A</v>
      </c>
      <c r="G214" s="1" t="e">
        <v>#N/A</v>
      </c>
      <c r="H214" s="1" t="e">
        <v>#N/A</v>
      </c>
      <c r="I214" s="194" t="e">
        <v>#N/A</v>
      </c>
      <c r="J214" s="194" t="e">
        <v>#N/A</v>
      </c>
      <c r="K214" s="1" t="e">
        <v>#N/A</v>
      </c>
      <c r="L214" s="1" t="e">
        <v>#N/A</v>
      </c>
      <c r="M214" s="1" t="e">
        <v>#N/A</v>
      </c>
      <c r="N214" s="1" t="e">
        <v>#N/A</v>
      </c>
      <c r="O214" s="1" t="e">
        <v>#N/A</v>
      </c>
      <c r="P214" s="12" t="e">
        <v>#N/A</v>
      </c>
      <c r="Q214" s="1" t="e">
        <v>#N/A</v>
      </c>
      <c r="R214" s="1" t="e">
        <v>#N/A</v>
      </c>
      <c r="S214" s="194" t="e">
        <v>#N/A</v>
      </c>
      <c r="T214" s="194" t="e">
        <v>#N/A</v>
      </c>
      <c r="U214" s="1" t="e">
        <v>#N/A</v>
      </c>
      <c r="V214" s="1" t="e">
        <v>#N/A</v>
      </c>
      <c r="W214" s="194" t="e">
        <v>#N/A</v>
      </c>
      <c r="X214" s="194" t="e">
        <v>#N/A</v>
      </c>
      <c r="Y214" s="1" t="e">
        <v>#N/A</v>
      </c>
      <c r="Z214" s="194" t="e">
        <v>#N/A</v>
      </c>
      <c r="AA214" s="194" t="e">
        <v>#N/A</v>
      </c>
      <c r="AB214" s="1" t="e">
        <v>#N/A</v>
      </c>
      <c r="AC214" s="1" t="e">
        <v>#N/A</v>
      </c>
      <c r="AD214" s="1" t="e">
        <v>#N/A</v>
      </c>
      <c r="AE214" s="1" t="e">
        <v>#N/A</v>
      </c>
      <c r="AF214" s="1" t="e">
        <v>#N/A</v>
      </c>
      <c r="AG214" s="1" t="e">
        <v>#N/A</v>
      </c>
      <c r="AH214" s="1" t="e">
        <v>#N/A</v>
      </c>
      <c r="AI214" s="1" t="e">
        <v>#N/A</v>
      </c>
      <c r="AJ214" s="1" t="e">
        <v>#N/A</v>
      </c>
      <c r="AK214" s="1" t="e">
        <v>#N/A</v>
      </c>
      <c r="AL214" s="194" t="e">
        <v>#N/A</v>
      </c>
      <c r="AM214" s="194" t="e">
        <v>#N/A</v>
      </c>
      <c r="AN214" s="1" t="e">
        <v>#N/A</v>
      </c>
      <c r="AO214" s="1" t="e">
        <v>#N/A</v>
      </c>
      <c r="AP214" s="1" t="e">
        <v>#N/A</v>
      </c>
      <c r="AQ214" s="1" t="e">
        <v>#N/A</v>
      </c>
      <c r="AR214" s="1" t="e">
        <v>#N/A</v>
      </c>
      <c r="AS214" s="1" t="e">
        <v>#N/A</v>
      </c>
      <c r="AT214" s="1" t="e">
        <v>#N/A</v>
      </c>
      <c r="AU214" s="1" t="e">
        <v>#N/A</v>
      </c>
      <c r="AV214" s="1" t="e">
        <v>#N/A</v>
      </c>
      <c r="AW214" s="1" t="e">
        <v>#N/A</v>
      </c>
      <c r="AX214" s="194" t="e">
        <v>#N/A</v>
      </c>
      <c r="AY214" s="194" t="e">
        <v>#N/A</v>
      </c>
      <c r="AZ214" s="1" t="e">
        <v>#N/A</v>
      </c>
      <c r="BA214" s="1" t="e">
        <v>#N/A</v>
      </c>
      <c r="BB214" s="1" t="e">
        <v>#N/A</v>
      </c>
      <c r="BC214" s="1" t="e">
        <v>#N/A</v>
      </c>
      <c r="BD214" s="1" t="e">
        <v>#N/A</v>
      </c>
      <c r="BE214" s="1" t="e">
        <v>#N/A</v>
      </c>
      <c r="BF214" s="1" t="e">
        <v>#N/A</v>
      </c>
      <c r="BG214" s="1" t="e">
        <v>#N/A</v>
      </c>
      <c r="BH214" s="194" t="e">
        <v>#N/A</v>
      </c>
      <c r="BI214" s="194" t="e">
        <v>#N/A</v>
      </c>
      <c r="BJ214" s="1" t="e">
        <v>#N/A</v>
      </c>
      <c r="BK214" s="1" t="e">
        <v>#N/A</v>
      </c>
      <c r="BL214" s="1" t="e">
        <v>#N/A</v>
      </c>
      <c r="BM214" s="1" t="e">
        <v>#N/A</v>
      </c>
      <c r="BN214" s="1" t="e">
        <v>#N/A</v>
      </c>
      <c r="BO214" s="1" t="e">
        <v>#N/A</v>
      </c>
      <c r="BP214" s="1" t="e">
        <v>#N/A</v>
      </c>
      <c r="BQ214" s="1" t="e">
        <v>#N/A</v>
      </c>
      <c r="BR214" s="194" t="e">
        <v>#N/A</v>
      </c>
      <c r="BS214" s="194" t="e">
        <v>#N/A</v>
      </c>
      <c r="BT214" s="1" t="e">
        <v>#N/A</v>
      </c>
      <c r="BU214" s="1" t="e">
        <v>#N/A</v>
      </c>
      <c r="BV214" s="1" t="e">
        <v>#N/A</v>
      </c>
      <c r="BW214" s="1" t="e">
        <v>#N/A</v>
      </c>
      <c r="BX214" s="1" t="e">
        <v>#N/A</v>
      </c>
      <c r="BY214" s="1" t="e">
        <v>#N/A</v>
      </c>
      <c r="BZ214" s="194" t="e">
        <v>#N/A</v>
      </c>
      <c r="CA214" s="194" t="e">
        <v>#N/A</v>
      </c>
      <c r="CB214" s="1" t="e">
        <v>#N/A</v>
      </c>
      <c r="CC214" s="1" t="e">
        <v>#N/A</v>
      </c>
      <c r="CD214" s="194" t="e">
        <v>#N/A</v>
      </c>
      <c r="CE214" s="12" t="e">
        <v>#N/A</v>
      </c>
      <c r="CF214" s="161" t="e">
        <v>#N/A</v>
      </c>
      <c r="CG214" s="193" t="e">
        <v>#N/A</v>
      </c>
      <c r="CH214" s="193" t="e">
        <v>#N/A</v>
      </c>
      <c r="CI214" s="192" t="e">
        <v>#N/A</v>
      </c>
      <c r="CJ214" s="161" t="e">
        <v>#N/A</v>
      </c>
      <c r="CK214" s="193" t="e">
        <v>#N/A</v>
      </c>
      <c r="CL214" s="193" t="e">
        <v>#N/A</v>
      </c>
    </row>
    <row r="215" spans="1:90">
      <c r="A215" s="267" t="e">
        <v>#N/A</v>
      </c>
      <c r="B215" s="11" t="e">
        <v>#N/A</v>
      </c>
      <c r="C215" s="194" t="e">
        <v>#N/A</v>
      </c>
      <c r="D215" s="194" t="e">
        <v>#N/A</v>
      </c>
      <c r="E215" s="1" t="e">
        <v>#N/A</v>
      </c>
      <c r="F215" s="1" t="e">
        <v>#N/A</v>
      </c>
      <c r="G215" s="1" t="e">
        <v>#N/A</v>
      </c>
      <c r="H215" s="1" t="e">
        <v>#N/A</v>
      </c>
      <c r="I215" s="194" t="e">
        <v>#N/A</v>
      </c>
      <c r="J215" s="194" t="e">
        <v>#N/A</v>
      </c>
      <c r="K215" s="1" t="e">
        <v>#N/A</v>
      </c>
      <c r="L215" s="1" t="e">
        <v>#N/A</v>
      </c>
      <c r="M215" s="1" t="e">
        <v>#N/A</v>
      </c>
      <c r="N215" s="1" t="e">
        <v>#N/A</v>
      </c>
      <c r="O215" s="1" t="e">
        <v>#N/A</v>
      </c>
      <c r="P215" s="12" t="e">
        <v>#N/A</v>
      </c>
      <c r="Q215" s="1" t="e">
        <v>#N/A</v>
      </c>
      <c r="R215" s="1" t="e">
        <v>#N/A</v>
      </c>
      <c r="S215" s="194" t="e">
        <v>#N/A</v>
      </c>
      <c r="T215" s="194" t="e">
        <v>#N/A</v>
      </c>
      <c r="U215" s="1" t="e">
        <v>#N/A</v>
      </c>
      <c r="V215" s="1" t="e">
        <v>#N/A</v>
      </c>
      <c r="W215" s="194" t="e">
        <v>#N/A</v>
      </c>
      <c r="X215" s="194" t="e">
        <v>#N/A</v>
      </c>
      <c r="Y215" s="1" t="e">
        <v>#N/A</v>
      </c>
      <c r="Z215" s="194" t="e">
        <v>#N/A</v>
      </c>
      <c r="AA215" s="194" t="e">
        <v>#N/A</v>
      </c>
      <c r="AB215" s="1" t="e">
        <v>#N/A</v>
      </c>
      <c r="AC215" s="1" t="e">
        <v>#N/A</v>
      </c>
      <c r="AD215" s="1" t="e">
        <v>#N/A</v>
      </c>
      <c r="AE215" s="1" t="e">
        <v>#N/A</v>
      </c>
      <c r="AF215" s="1" t="e">
        <v>#N/A</v>
      </c>
      <c r="AG215" s="1" t="e">
        <v>#N/A</v>
      </c>
      <c r="AH215" s="1" t="e">
        <v>#N/A</v>
      </c>
      <c r="AI215" s="1" t="e">
        <v>#N/A</v>
      </c>
      <c r="AJ215" s="1" t="e">
        <v>#N/A</v>
      </c>
      <c r="AK215" s="1" t="e">
        <v>#N/A</v>
      </c>
      <c r="AL215" s="194" t="e">
        <v>#N/A</v>
      </c>
      <c r="AM215" s="194" t="e">
        <v>#N/A</v>
      </c>
      <c r="AN215" s="1" t="e">
        <v>#N/A</v>
      </c>
      <c r="AO215" s="1" t="e">
        <v>#N/A</v>
      </c>
      <c r="AP215" s="1" t="e">
        <v>#N/A</v>
      </c>
      <c r="AQ215" s="1" t="e">
        <v>#N/A</v>
      </c>
      <c r="AR215" s="1" t="e">
        <v>#N/A</v>
      </c>
      <c r="AS215" s="1" t="e">
        <v>#N/A</v>
      </c>
      <c r="AT215" s="1" t="e">
        <v>#N/A</v>
      </c>
      <c r="AU215" s="1" t="e">
        <v>#N/A</v>
      </c>
      <c r="AV215" s="1" t="e">
        <v>#N/A</v>
      </c>
      <c r="AW215" s="1" t="e">
        <v>#N/A</v>
      </c>
      <c r="AX215" s="194" t="e">
        <v>#N/A</v>
      </c>
      <c r="AY215" s="194" t="e">
        <v>#N/A</v>
      </c>
      <c r="AZ215" s="1" t="e">
        <v>#N/A</v>
      </c>
      <c r="BA215" s="1" t="e">
        <v>#N/A</v>
      </c>
      <c r="BB215" s="1" t="e">
        <v>#N/A</v>
      </c>
      <c r="BC215" s="1" t="e">
        <v>#N/A</v>
      </c>
      <c r="BD215" s="1" t="e">
        <v>#N/A</v>
      </c>
      <c r="BE215" s="1" t="e">
        <v>#N/A</v>
      </c>
      <c r="BF215" s="1" t="e">
        <v>#N/A</v>
      </c>
      <c r="BG215" s="1" t="e">
        <v>#N/A</v>
      </c>
      <c r="BH215" s="194" t="e">
        <v>#N/A</v>
      </c>
      <c r="BI215" s="194" t="e">
        <v>#N/A</v>
      </c>
      <c r="BJ215" s="1" t="e">
        <v>#N/A</v>
      </c>
      <c r="BK215" s="1" t="e">
        <v>#N/A</v>
      </c>
      <c r="BL215" s="1" t="e">
        <v>#N/A</v>
      </c>
      <c r="BM215" s="1" t="e">
        <v>#N/A</v>
      </c>
      <c r="BN215" s="1" t="e">
        <v>#N/A</v>
      </c>
      <c r="BO215" s="1" t="e">
        <v>#N/A</v>
      </c>
      <c r="BP215" s="1" t="e">
        <v>#N/A</v>
      </c>
      <c r="BQ215" s="1" t="e">
        <v>#N/A</v>
      </c>
      <c r="BR215" s="194" t="e">
        <v>#N/A</v>
      </c>
      <c r="BS215" s="194" t="e">
        <v>#N/A</v>
      </c>
      <c r="BT215" s="1" t="e">
        <v>#N/A</v>
      </c>
      <c r="BU215" s="1" t="e">
        <v>#N/A</v>
      </c>
      <c r="BV215" s="1" t="e">
        <v>#N/A</v>
      </c>
      <c r="BW215" s="1" t="e">
        <v>#N/A</v>
      </c>
      <c r="BX215" s="1" t="e">
        <v>#N/A</v>
      </c>
      <c r="BY215" s="1" t="e">
        <v>#N/A</v>
      </c>
      <c r="BZ215" s="194" t="e">
        <v>#N/A</v>
      </c>
      <c r="CA215" s="194" t="e">
        <v>#N/A</v>
      </c>
      <c r="CB215" s="1" t="e">
        <v>#N/A</v>
      </c>
      <c r="CC215" s="1" t="e">
        <v>#N/A</v>
      </c>
      <c r="CD215" s="194" t="e">
        <v>#N/A</v>
      </c>
      <c r="CE215" s="12" t="e">
        <v>#N/A</v>
      </c>
      <c r="CF215" s="161" t="e">
        <v>#N/A</v>
      </c>
      <c r="CG215" s="193" t="e">
        <v>#N/A</v>
      </c>
      <c r="CH215" s="193" t="e">
        <v>#N/A</v>
      </c>
      <c r="CI215" s="192" t="e">
        <v>#N/A</v>
      </c>
      <c r="CJ215" s="161" t="e">
        <v>#N/A</v>
      </c>
      <c r="CK215" s="193" t="e">
        <v>#N/A</v>
      </c>
      <c r="CL215" s="193" t="e">
        <v>#N/A</v>
      </c>
    </row>
    <row r="216" spans="1:90">
      <c r="A216" s="267" t="e">
        <v>#N/A</v>
      </c>
      <c r="B216" s="11" t="e">
        <v>#N/A</v>
      </c>
      <c r="C216" s="194" t="e">
        <v>#N/A</v>
      </c>
      <c r="D216" s="194" t="e">
        <v>#N/A</v>
      </c>
      <c r="E216" s="1" t="e">
        <v>#N/A</v>
      </c>
      <c r="F216" s="1" t="e">
        <v>#N/A</v>
      </c>
      <c r="G216" s="1" t="e">
        <v>#N/A</v>
      </c>
      <c r="H216" s="1" t="e">
        <v>#N/A</v>
      </c>
      <c r="I216" s="194" t="e">
        <v>#N/A</v>
      </c>
      <c r="J216" s="194" t="e">
        <v>#N/A</v>
      </c>
      <c r="K216" s="1" t="e">
        <v>#N/A</v>
      </c>
      <c r="L216" s="1" t="e">
        <v>#N/A</v>
      </c>
      <c r="M216" s="1" t="e">
        <v>#N/A</v>
      </c>
      <c r="N216" s="1" t="e">
        <v>#N/A</v>
      </c>
      <c r="O216" s="1" t="e">
        <v>#N/A</v>
      </c>
      <c r="P216" s="12" t="e">
        <v>#N/A</v>
      </c>
      <c r="Q216" s="1" t="e">
        <v>#N/A</v>
      </c>
      <c r="R216" s="1" t="e">
        <v>#N/A</v>
      </c>
      <c r="S216" s="194" t="e">
        <v>#N/A</v>
      </c>
      <c r="T216" s="194" t="e">
        <v>#N/A</v>
      </c>
      <c r="U216" s="1" t="e">
        <v>#N/A</v>
      </c>
      <c r="V216" s="1" t="e">
        <v>#N/A</v>
      </c>
      <c r="W216" s="194" t="e">
        <v>#N/A</v>
      </c>
      <c r="X216" s="194" t="e">
        <v>#N/A</v>
      </c>
      <c r="Y216" s="1" t="e">
        <v>#N/A</v>
      </c>
      <c r="Z216" s="194" t="e">
        <v>#N/A</v>
      </c>
      <c r="AA216" s="194" t="e">
        <v>#N/A</v>
      </c>
      <c r="AB216" s="1" t="e">
        <v>#N/A</v>
      </c>
      <c r="AC216" s="1" t="e">
        <v>#N/A</v>
      </c>
      <c r="AD216" s="1" t="e">
        <v>#N/A</v>
      </c>
      <c r="AE216" s="1" t="e">
        <v>#N/A</v>
      </c>
      <c r="AF216" s="1" t="e">
        <v>#N/A</v>
      </c>
      <c r="AG216" s="1" t="e">
        <v>#N/A</v>
      </c>
      <c r="AH216" s="1" t="e">
        <v>#N/A</v>
      </c>
      <c r="AI216" s="1" t="e">
        <v>#N/A</v>
      </c>
      <c r="AJ216" s="1" t="e">
        <v>#N/A</v>
      </c>
      <c r="AK216" s="1" t="e">
        <v>#N/A</v>
      </c>
      <c r="AL216" s="194" t="e">
        <v>#N/A</v>
      </c>
      <c r="AM216" s="194" t="e">
        <v>#N/A</v>
      </c>
      <c r="AN216" s="1" t="e">
        <v>#N/A</v>
      </c>
      <c r="AO216" s="1" t="e">
        <v>#N/A</v>
      </c>
      <c r="AP216" s="1" t="e">
        <v>#N/A</v>
      </c>
      <c r="AQ216" s="1" t="e">
        <v>#N/A</v>
      </c>
      <c r="AR216" s="1" t="e">
        <v>#N/A</v>
      </c>
      <c r="AS216" s="1" t="e">
        <v>#N/A</v>
      </c>
      <c r="AT216" s="1" t="e">
        <v>#N/A</v>
      </c>
      <c r="AU216" s="1" t="e">
        <v>#N/A</v>
      </c>
      <c r="AV216" s="1" t="e">
        <v>#N/A</v>
      </c>
      <c r="AW216" s="1" t="e">
        <v>#N/A</v>
      </c>
      <c r="AX216" s="194" t="e">
        <v>#N/A</v>
      </c>
      <c r="AY216" s="194" t="e">
        <v>#N/A</v>
      </c>
      <c r="AZ216" s="1" t="e">
        <v>#N/A</v>
      </c>
      <c r="BA216" s="1" t="e">
        <v>#N/A</v>
      </c>
      <c r="BB216" s="1" t="e">
        <v>#N/A</v>
      </c>
      <c r="BC216" s="1" t="e">
        <v>#N/A</v>
      </c>
      <c r="BD216" s="1" t="e">
        <v>#N/A</v>
      </c>
      <c r="BE216" s="1" t="e">
        <v>#N/A</v>
      </c>
      <c r="BF216" s="1" t="e">
        <v>#N/A</v>
      </c>
      <c r="BG216" s="1" t="e">
        <v>#N/A</v>
      </c>
      <c r="BH216" s="194" t="e">
        <v>#N/A</v>
      </c>
      <c r="BI216" s="194" t="e">
        <v>#N/A</v>
      </c>
      <c r="BJ216" s="1" t="e">
        <v>#N/A</v>
      </c>
      <c r="BK216" s="1" t="e">
        <v>#N/A</v>
      </c>
      <c r="BL216" s="1" t="e">
        <v>#N/A</v>
      </c>
      <c r="BM216" s="1" t="e">
        <v>#N/A</v>
      </c>
      <c r="BN216" s="1" t="e">
        <v>#N/A</v>
      </c>
      <c r="BO216" s="1" t="e">
        <v>#N/A</v>
      </c>
      <c r="BP216" s="1" t="e">
        <v>#N/A</v>
      </c>
      <c r="BQ216" s="1" t="e">
        <v>#N/A</v>
      </c>
      <c r="BR216" s="194" t="e">
        <v>#N/A</v>
      </c>
      <c r="BS216" s="194" t="e">
        <v>#N/A</v>
      </c>
      <c r="BT216" s="1" t="e">
        <v>#N/A</v>
      </c>
      <c r="BU216" s="1" t="e">
        <v>#N/A</v>
      </c>
      <c r="BV216" s="1" t="e">
        <v>#N/A</v>
      </c>
      <c r="BW216" s="1" t="e">
        <v>#N/A</v>
      </c>
      <c r="BX216" s="1" t="e">
        <v>#N/A</v>
      </c>
      <c r="BY216" s="1" t="e">
        <v>#N/A</v>
      </c>
      <c r="BZ216" s="194" t="e">
        <v>#N/A</v>
      </c>
      <c r="CA216" s="194" t="e">
        <v>#N/A</v>
      </c>
      <c r="CB216" s="1" t="e">
        <v>#N/A</v>
      </c>
      <c r="CC216" s="1" t="e">
        <v>#N/A</v>
      </c>
      <c r="CD216" s="194" t="e">
        <v>#N/A</v>
      </c>
      <c r="CE216" s="12" t="e">
        <v>#N/A</v>
      </c>
      <c r="CF216" s="161" t="e">
        <v>#N/A</v>
      </c>
      <c r="CG216" s="193" t="e">
        <v>#N/A</v>
      </c>
      <c r="CH216" s="193" t="e">
        <v>#N/A</v>
      </c>
      <c r="CI216" s="192" t="e">
        <v>#N/A</v>
      </c>
      <c r="CJ216" s="161" t="e">
        <v>#N/A</v>
      </c>
      <c r="CK216" s="193" t="e">
        <v>#N/A</v>
      </c>
      <c r="CL216" s="193" t="e">
        <v>#N/A</v>
      </c>
    </row>
    <row r="217" spans="1:90">
      <c r="A217" s="267" t="e">
        <v>#N/A</v>
      </c>
      <c r="B217" s="11" t="e">
        <v>#N/A</v>
      </c>
      <c r="C217" s="194" t="e">
        <v>#N/A</v>
      </c>
      <c r="D217" s="194" t="e">
        <v>#N/A</v>
      </c>
      <c r="E217" s="1" t="e">
        <v>#N/A</v>
      </c>
      <c r="F217" s="1" t="e">
        <v>#N/A</v>
      </c>
      <c r="G217" s="1" t="e">
        <v>#N/A</v>
      </c>
      <c r="H217" s="1" t="e">
        <v>#N/A</v>
      </c>
      <c r="I217" s="194" t="e">
        <v>#N/A</v>
      </c>
      <c r="J217" s="194" t="e">
        <v>#N/A</v>
      </c>
      <c r="K217" s="1" t="e">
        <v>#N/A</v>
      </c>
      <c r="L217" s="1" t="e">
        <v>#N/A</v>
      </c>
      <c r="M217" s="1" t="e">
        <v>#N/A</v>
      </c>
      <c r="N217" s="1" t="e">
        <v>#N/A</v>
      </c>
      <c r="O217" s="1" t="e">
        <v>#N/A</v>
      </c>
      <c r="P217" s="12" t="e">
        <v>#N/A</v>
      </c>
      <c r="Q217" s="1" t="e">
        <v>#N/A</v>
      </c>
      <c r="R217" s="1" t="e">
        <v>#N/A</v>
      </c>
      <c r="S217" s="194" t="e">
        <v>#N/A</v>
      </c>
      <c r="T217" s="194" t="e">
        <v>#N/A</v>
      </c>
      <c r="U217" s="1" t="e">
        <v>#N/A</v>
      </c>
      <c r="V217" s="1" t="e">
        <v>#N/A</v>
      </c>
      <c r="W217" s="194" t="e">
        <v>#N/A</v>
      </c>
      <c r="X217" s="194" t="e">
        <v>#N/A</v>
      </c>
      <c r="Y217" s="1" t="e">
        <v>#N/A</v>
      </c>
      <c r="Z217" s="194" t="e">
        <v>#N/A</v>
      </c>
      <c r="AA217" s="194" t="e">
        <v>#N/A</v>
      </c>
      <c r="AB217" s="1" t="e">
        <v>#N/A</v>
      </c>
      <c r="AC217" s="1" t="e">
        <v>#N/A</v>
      </c>
      <c r="AD217" s="1" t="e">
        <v>#N/A</v>
      </c>
      <c r="AE217" s="1" t="e">
        <v>#N/A</v>
      </c>
      <c r="AF217" s="1" t="e">
        <v>#N/A</v>
      </c>
      <c r="AG217" s="1" t="e">
        <v>#N/A</v>
      </c>
      <c r="AH217" s="1" t="e">
        <v>#N/A</v>
      </c>
      <c r="AI217" s="1" t="e">
        <v>#N/A</v>
      </c>
      <c r="AJ217" s="1" t="e">
        <v>#N/A</v>
      </c>
      <c r="AK217" s="1" t="e">
        <v>#N/A</v>
      </c>
      <c r="AL217" s="194" t="e">
        <v>#N/A</v>
      </c>
      <c r="AM217" s="194" t="e">
        <v>#N/A</v>
      </c>
      <c r="AN217" s="1" t="e">
        <v>#N/A</v>
      </c>
      <c r="AO217" s="1" t="e">
        <v>#N/A</v>
      </c>
      <c r="AP217" s="1" t="e">
        <v>#N/A</v>
      </c>
      <c r="AQ217" s="1" t="e">
        <v>#N/A</v>
      </c>
      <c r="AR217" s="1" t="e">
        <v>#N/A</v>
      </c>
      <c r="AS217" s="1" t="e">
        <v>#N/A</v>
      </c>
      <c r="AT217" s="1" t="e">
        <v>#N/A</v>
      </c>
      <c r="AU217" s="1" t="e">
        <v>#N/A</v>
      </c>
      <c r="AV217" s="1" t="e">
        <v>#N/A</v>
      </c>
      <c r="AW217" s="1" t="e">
        <v>#N/A</v>
      </c>
      <c r="AX217" s="194" t="e">
        <v>#N/A</v>
      </c>
      <c r="AY217" s="194" t="e">
        <v>#N/A</v>
      </c>
      <c r="AZ217" s="1" t="e">
        <v>#N/A</v>
      </c>
      <c r="BA217" s="1" t="e">
        <v>#N/A</v>
      </c>
      <c r="BB217" s="1" t="e">
        <v>#N/A</v>
      </c>
      <c r="BC217" s="1" t="e">
        <v>#N/A</v>
      </c>
      <c r="BD217" s="1" t="e">
        <v>#N/A</v>
      </c>
      <c r="BE217" s="1" t="e">
        <v>#N/A</v>
      </c>
      <c r="BF217" s="1" t="e">
        <v>#N/A</v>
      </c>
      <c r="BG217" s="1" t="e">
        <v>#N/A</v>
      </c>
      <c r="BH217" s="194" t="e">
        <v>#N/A</v>
      </c>
      <c r="BI217" s="194" t="e">
        <v>#N/A</v>
      </c>
      <c r="BJ217" s="1" t="e">
        <v>#N/A</v>
      </c>
      <c r="BK217" s="1" t="e">
        <v>#N/A</v>
      </c>
      <c r="BL217" s="1" t="e">
        <v>#N/A</v>
      </c>
      <c r="BM217" s="1" t="e">
        <v>#N/A</v>
      </c>
      <c r="BN217" s="1" t="e">
        <v>#N/A</v>
      </c>
      <c r="BO217" s="1" t="e">
        <v>#N/A</v>
      </c>
      <c r="BP217" s="1" t="e">
        <v>#N/A</v>
      </c>
      <c r="BQ217" s="1" t="e">
        <v>#N/A</v>
      </c>
      <c r="BR217" s="194" t="e">
        <v>#N/A</v>
      </c>
      <c r="BS217" s="194" t="e">
        <v>#N/A</v>
      </c>
      <c r="BT217" s="1" t="e">
        <v>#N/A</v>
      </c>
      <c r="BU217" s="1" t="e">
        <v>#N/A</v>
      </c>
      <c r="BV217" s="1" t="e">
        <v>#N/A</v>
      </c>
      <c r="BW217" s="1" t="e">
        <v>#N/A</v>
      </c>
      <c r="BX217" s="1" t="e">
        <v>#N/A</v>
      </c>
      <c r="BY217" s="1" t="e">
        <v>#N/A</v>
      </c>
      <c r="BZ217" s="194" t="e">
        <v>#N/A</v>
      </c>
      <c r="CA217" s="194" t="e">
        <v>#N/A</v>
      </c>
      <c r="CB217" s="1" t="e">
        <v>#N/A</v>
      </c>
      <c r="CC217" s="1" t="e">
        <v>#N/A</v>
      </c>
      <c r="CD217" s="194" t="e">
        <v>#N/A</v>
      </c>
      <c r="CE217" s="12" t="e">
        <v>#N/A</v>
      </c>
      <c r="CF217" s="161" t="e">
        <v>#N/A</v>
      </c>
      <c r="CG217" s="193" t="e">
        <v>#N/A</v>
      </c>
      <c r="CH217" s="193" t="e">
        <v>#N/A</v>
      </c>
      <c r="CI217" s="192" t="e">
        <v>#N/A</v>
      </c>
      <c r="CJ217" s="161" t="e">
        <v>#N/A</v>
      </c>
      <c r="CK217" s="193" t="e">
        <v>#N/A</v>
      </c>
      <c r="CL217" s="193" t="e">
        <v>#N/A</v>
      </c>
    </row>
    <row r="218" spans="1:90">
      <c r="A218" s="267" t="e">
        <v>#N/A</v>
      </c>
      <c r="B218" s="11" t="e">
        <v>#N/A</v>
      </c>
      <c r="C218" s="194" t="e">
        <v>#N/A</v>
      </c>
      <c r="D218" s="194" t="e">
        <v>#N/A</v>
      </c>
      <c r="E218" s="1" t="e">
        <v>#N/A</v>
      </c>
      <c r="F218" s="1" t="e">
        <v>#N/A</v>
      </c>
      <c r="G218" s="1" t="e">
        <v>#N/A</v>
      </c>
      <c r="H218" s="1" t="e">
        <v>#N/A</v>
      </c>
      <c r="I218" s="194" t="e">
        <v>#N/A</v>
      </c>
      <c r="J218" s="194" t="e">
        <v>#N/A</v>
      </c>
      <c r="K218" s="1" t="e">
        <v>#N/A</v>
      </c>
      <c r="L218" s="1" t="e">
        <v>#N/A</v>
      </c>
      <c r="M218" s="1" t="e">
        <v>#N/A</v>
      </c>
      <c r="N218" s="1" t="e">
        <v>#N/A</v>
      </c>
      <c r="O218" s="1" t="e">
        <v>#N/A</v>
      </c>
      <c r="P218" s="12" t="e">
        <v>#N/A</v>
      </c>
      <c r="Q218" s="1" t="e">
        <v>#N/A</v>
      </c>
      <c r="R218" s="1" t="e">
        <v>#N/A</v>
      </c>
      <c r="S218" s="194" t="e">
        <v>#N/A</v>
      </c>
      <c r="T218" s="194" t="e">
        <v>#N/A</v>
      </c>
      <c r="U218" s="1" t="e">
        <v>#N/A</v>
      </c>
      <c r="V218" s="1" t="e">
        <v>#N/A</v>
      </c>
      <c r="W218" s="194" t="e">
        <v>#N/A</v>
      </c>
      <c r="X218" s="194" t="e">
        <v>#N/A</v>
      </c>
      <c r="Y218" s="1" t="e">
        <v>#N/A</v>
      </c>
      <c r="Z218" s="194" t="e">
        <v>#N/A</v>
      </c>
      <c r="AA218" s="194" t="e">
        <v>#N/A</v>
      </c>
      <c r="AB218" s="1" t="e">
        <v>#N/A</v>
      </c>
      <c r="AC218" s="1" t="e">
        <v>#N/A</v>
      </c>
      <c r="AD218" s="1" t="e">
        <v>#N/A</v>
      </c>
      <c r="AE218" s="1" t="e">
        <v>#N/A</v>
      </c>
      <c r="AF218" s="1" t="e">
        <v>#N/A</v>
      </c>
      <c r="AG218" s="1" t="e">
        <v>#N/A</v>
      </c>
      <c r="AH218" s="1" t="e">
        <v>#N/A</v>
      </c>
      <c r="AI218" s="1" t="e">
        <v>#N/A</v>
      </c>
      <c r="AJ218" s="1" t="e">
        <v>#N/A</v>
      </c>
      <c r="AK218" s="1" t="e">
        <v>#N/A</v>
      </c>
      <c r="AL218" s="194" t="e">
        <v>#N/A</v>
      </c>
      <c r="AM218" s="194" t="e">
        <v>#N/A</v>
      </c>
      <c r="AN218" s="1" t="e">
        <v>#N/A</v>
      </c>
      <c r="AO218" s="1" t="e">
        <v>#N/A</v>
      </c>
      <c r="AP218" s="1" t="e">
        <v>#N/A</v>
      </c>
      <c r="AQ218" s="1" t="e">
        <v>#N/A</v>
      </c>
      <c r="AR218" s="1" t="e">
        <v>#N/A</v>
      </c>
      <c r="AS218" s="1" t="e">
        <v>#N/A</v>
      </c>
      <c r="AT218" s="1" t="e">
        <v>#N/A</v>
      </c>
      <c r="AU218" s="1" t="e">
        <v>#N/A</v>
      </c>
      <c r="AV218" s="1" t="e">
        <v>#N/A</v>
      </c>
      <c r="AW218" s="1" t="e">
        <v>#N/A</v>
      </c>
      <c r="AX218" s="194" t="e">
        <v>#N/A</v>
      </c>
      <c r="AY218" s="194" t="e">
        <v>#N/A</v>
      </c>
      <c r="AZ218" s="1" t="e">
        <v>#N/A</v>
      </c>
      <c r="BA218" s="1" t="e">
        <v>#N/A</v>
      </c>
      <c r="BB218" s="1" t="e">
        <v>#N/A</v>
      </c>
      <c r="BC218" s="1" t="e">
        <v>#N/A</v>
      </c>
      <c r="BD218" s="1" t="e">
        <v>#N/A</v>
      </c>
      <c r="BE218" s="1" t="e">
        <v>#N/A</v>
      </c>
      <c r="BF218" s="1" t="e">
        <v>#N/A</v>
      </c>
      <c r="BG218" s="1" t="e">
        <v>#N/A</v>
      </c>
      <c r="BH218" s="194" t="e">
        <v>#N/A</v>
      </c>
      <c r="BI218" s="194" t="e">
        <v>#N/A</v>
      </c>
      <c r="BJ218" s="1" t="e">
        <v>#N/A</v>
      </c>
      <c r="BK218" s="1" t="e">
        <v>#N/A</v>
      </c>
      <c r="BL218" s="1" t="e">
        <v>#N/A</v>
      </c>
      <c r="BM218" s="1" t="e">
        <v>#N/A</v>
      </c>
      <c r="BN218" s="1" t="e">
        <v>#N/A</v>
      </c>
      <c r="BO218" s="1" t="e">
        <v>#N/A</v>
      </c>
      <c r="BP218" s="1" t="e">
        <v>#N/A</v>
      </c>
      <c r="BQ218" s="1" t="e">
        <v>#N/A</v>
      </c>
      <c r="BR218" s="194" t="e">
        <v>#N/A</v>
      </c>
      <c r="BS218" s="194" t="e">
        <v>#N/A</v>
      </c>
      <c r="BT218" s="1" t="e">
        <v>#N/A</v>
      </c>
      <c r="BU218" s="1" t="e">
        <v>#N/A</v>
      </c>
      <c r="BV218" s="1" t="e">
        <v>#N/A</v>
      </c>
      <c r="BW218" s="1" t="e">
        <v>#N/A</v>
      </c>
      <c r="BX218" s="1" t="e">
        <v>#N/A</v>
      </c>
      <c r="BY218" s="1" t="e">
        <v>#N/A</v>
      </c>
      <c r="BZ218" s="194" t="e">
        <v>#N/A</v>
      </c>
      <c r="CA218" s="194" t="e">
        <v>#N/A</v>
      </c>
      <c r="CB218" s="1" t="e">
        <v>#N/A</v>
      </c>
      <c r="CC218" s="1" t="e">
        <v>#N/A</v>
      </c>
      <c r="CD218" s="194" t="e">
        <v>#N/A</v>
      </c>
      <c r="CE218" s="12" t="e">
        <v>#N/A</v>
      </c>
      <c r="CF218" s="161" t="e">
        <v>#N/A</v>
      </c>
      <c r="CG218" s="193" t="e">
        <v>#N/A</v>
      </c>
      <c r="CH218" s="193" t="e">
        <v>#N/A</v>
      </c>
      <c r="CI218" s="192" t="e">
        <v>#N/A</v>
      </c>
      <c r="CJ218" s="161" t="e">
        <v>#N/A</v>
      </c>
      <c r="CK218" s="193" t="e">
        <v>#N/A</v>
      </c>
      <c r="CL218" s="193" t="e">
        <v>#N/A</v>
      </c>
    </row>
    <row r="219" spans="1:90">
      <c r="A219" s="267" t="e">
        <v>#N/A</v>
      </c>
      <c r="B219" s="11" t="e">
        <v>#N/A</v>
      </c>
      <c r="C219" s="194" t="e">
        <v>#N/A</v>
      </c>
      <c r="D219" s="194" t="e">
        <v>#N/A</v>
      </c>
      <c r="E219" s="1" t="e">
        <v>#N/A</v>
      </c>
      <c r="F219" s="1" t="e">
        <v>#N/A</v>
      </c>
      <c r="G219" s="1" t="e">
        <v>#N/A</v>
      </c>
      <c r="H219" s="1" t="e">
        <v>#N/A</v>
      </c>
      <c r="I219" s="194" t="e">
        <v>#N/A</v>
      </c>
      <c r="J219" s="194" t="e">
        <v>#N/A</v>
      </c>
      <c r="K219" s="1" t="e">
        <v>#N/A</v>
      </c>
      <c r="L219" s="1" t="e">
        <v>#N/A</v>
      </c>
      <c r="M219" s="1" t="e">
        <v>#N/A</v>
      </c>
      <c r="N219" s="1" t="e">
        <v>#N/A</v>
      </c>
      <c r="O219" s="1" t="e">
        <v>#N/A</v>
      </c>
      <c r="P219" s="12" t="e">
        <v>#N/A</v>
      </c>
      <c r="Q219" s="1" t="e">
        <v>#N/A</v>
      </c>
      <c r="R219" s="1" t="e">
        <v>#N/A</v>
      </c>
      <c r="S219" s="194" t="e">
        <v>#N/A</v>
      </c>
      <c r="T219" s="194" t="e">
        <v>#N/A</v>
      </c>
      <c r="U219" s="1" t="e">
        <v>#N/A</v>
      </c>
      <c r="V219" s="1" t="e">
        <v>#N/A</v>
      </c>
      <c r="W219" s="194" t="e">
        <v>#N/A</v>
      </c>
      <c r="X219" s="194" t="e">
        <v>#N/A</v>
      </c>
      <c r="Y219" s="1" t="e">
        <v>#N/A</v>
      </c>
      <c r="Z219" s="194" t="e">
        <v>#N/A</v>
      </c>
      <c r="AA219" s="194" t="e">
        <v>#N/A</v>
      </c>
      <c r="AB219" s="1" t="e">
        <v>#N/A</v>
      </c>
      <c r="AC219" s="1" t="e">
        <v>#N/A</v>
      </c>
      <c r="AD219" s="1" t="e">
        <v>#N/A</v>
      </c>
      <c r="AE219" s="1" t="e">
        <v>#N/A</v>
      </c>
      <c r="AF219" s="1" t="e">
        <v>#N/A</v>
      </c>
      <c r="AG219" s="1" t="e">
        <v>#N/A</v>
      </c>
      <c r="AH219" s="1" t="e">
        <v>#N/A</v>
      </c>
      <c r="AI219" s="1" t="e">
        <v>#N/A</v>
      </c>
      <c r="AJ219" s="1" t="e">
        <v>#N/A</v>
      </c>
      <c r="AK219" s="1" t="e">
        <v>#N/A</v>
      </c>
      <c r="AL219" s="194" t="e">
        <v>#N/A</v>
      </c>
      <c r="AM219" s="194" t="e">
        <v>#N/A</v>
      </c>
      <c r="AN219" s="1" t="e">
        <v>#N/A</v>
      </c>
      <c r="AO219" s="1" t="e">
        <v>#N/A</v>
      </c>
      <c r="AP219" s="1" t="e">
        <v>#N/A</v>
      </c>
      <c r="AQ219" s="1" t="e">
        <v>#N/A</v>
      </c>
      <c r="AR219" s="1" t="e">
        <v>#N/A</v>
      </c>
      <c r="AS219" s="1" t="e">
        <v>#N/A</v>
      </c>
      <c r="AT219" s="1" t="e">
        <v>#N/A</v>
      </c>
      <c r="AU219" s="1" t="e">
        <v>#N/A</v>
      </c>
      <c r="AV219" s="1" t="e">
        <v>#N/A</v>
      </c>
      <c r="AW219" s="1" t="e">
        <v>#N/A</v>
      </c>
      <c r="AX219" s="194" t="e">
        <v>#N/A</v>
      </c>
      <c r="AY219" s="194" t="e">
        <v>#N/A</v>
      </c>
      <c r="AZ219" s="1" t="e">
        <v>#N/A</v>
      </c>
      <c r="BA219" s="1" t="e">
        <v>#N/A</v>
      </c>
      <c r="BB219" s="1" t="e">
        <v>#N/A</v>
      </c>
      <c r="BC219" s="1" t="e">
        <v>#N/A</v>
      </c>
      <c r="BD219" s="1" t="e">
        <v>#N/A</v>
      </c>
      <c r="BE219" s="1" t="e">
        <v>#N/A</v>
      </c>
      <c r="BF219" s="1" t="e">
        <v>#N/A</v>
      </c>
      <c r="BG219" s="1" t="e">
        <v>#N/A</v>
      </c>
      <c r="BH219" s="194" t="e">
        <v>#N/A</v>
      </c>
      <c r="BI219" s="194" t="e">
        <v>#N/A</v>
      </c>
      <c r="BJ219" s="1" t="e">
        <v>#N/A</v>
      </c>
      <c r="BK219" s="1" t="e">
        <v>#N/A</v>
      </c>
      <c r="BL219" s="1" t="e">
        <v>#N/A</v>
      </c>
      <c r="BM219" s="1" t="e">
        <v>#N/A</v>
      </c>
      <c r="BN219" s="1" t="e">
        <v>#N/A</v>
      </c>
      <c r="BO219" s="1" t="e">
        <v>#N/A</v>
      </c>
      <c r="BP219" s="1" t="e">
        <v>#N/A</v>
      </c>
      <c r="BQ219" s="1" t="e">
        <v>#N/A</v>
      </c>
      <c r="BR219" s="194" t="e">
        <v>#N/A</v>
      </c>
      <c r="BS219" s="194" t="e">
        <v>#N/A</v>
      </c>
      <c r="BT219" s="1" t="e">
        <v>#N/A</v>
      </c>
      <c r="BU219" s="1" t="e">
        <v>#N/A</v>
      </c>
      <c r="BV219" s="1" t="e">
        <v>#N/A</v>
      </c>
      <c r="BW219" s="1" t="e">
        <v>#N/A</v>
      </c>
      <c r="BX219" s="1" t="e">
        <v>#N/A</v>
      </c>
      <c r="BY219" s="1" t="e">
        <v>#N/A</v>
      </c>
      <c r="BZ219" s="194" t="e">
        <v>#N/A</v>
      </c>
      <c r="CA219" s="194" t="e">
        <v>#N/A</v>
      </c>
      <c r="CB219" s="1" t="e">
        <v>#N/A</v>
      </c>
      <c r="CC219" s="1" t="e">
        <v>#N/A</v>
      </c>
      <c r="CD219" s="194" t="e">
        <v>#N/A</v>
      </c>
      <c r="CE219" s="12" t="e">
        <v>#N/A</v>
      </c>
      <c r="CF219" s="161" t="e">
        <v>#N/A</v>
      </c>
      <c r="CG219" s="193" t="e">
        <v>#N/A</v>
      </c>
      <c r="CH219" s="193" t="e">
        <v>#N/A</v>
      </c>
      <c r="CI219" s="192" t="e">
        <v>#N/A</v>
      </c>
      <c r="CJ219" s="161" t="e">
        <v>#N/A</v>
      </c>
      <c r="CK219" s="193" t="e">
        <v>#N/A</v>
      </c>
      <c r="CL219" s="193" t="e">
        <v>#N/A</v>
      </c>
    </row>
    <row r="220" spans="1:90">
      <c r="A220" s="267" t="e">
        <v>#N/A</v>
      </c>
      <c r="B220" s="11" t="e">
        <v>#N/A</v>
      </c>
      <c r="C220" s="194" t="e">
        <v>#N/A</v>
      </c>
      <c r="D220" s="194" t="e">
        <v>#N/A</v>
      </c>
      <c r="E220" s="1" t="e">
        <v>#N/A</v>
      </c>
      <c r="F220" s="1" t="e">
        <v>#N/A</v>
      </c>
      <c r="G220" s="1" t="e">
        <v>#N/A</v>
      </c>
      <c r="H220" s="1" t="e">
        <v>#N/A</v>
      </c>
      <c r="I220" s="194" t="e">
        <v>#N/A</v>
      </c>
      <c r="J220" s="194" t="e">
        <v>#N/A</v>
      </c>
      <c r="K220" s="1" t="e">
        <v>#N/A</v>
      </c>
      <c r="L220" s="1" t="e">
        <v>#N/A</v>
      </c>
      <c r="M220" s="1" t="e">
        <v>#N/A</v>
      </c>
      <c r="N220" s="1" t="e">
        <v>#N/A</v>
      </c>
      <c r="O220" s="1" t="e">
        <v>#N/A</v>
      </c>
      <c r="P220" s="12" t="e">
        <v>#N/A</v>
      </c>
      <c r="Q220" s="1" t="e">
        <v>#N/A</v>
      </c>
      <c r="R220" s="1" t="e">
        <v>#N/A</v>
      </c>
      <c r="S220" s="194" t="e">
        <v>#N/A</v>
      </c>
      <c r="T220" s="194" t="e">
        <v>#N/A</v>
      </c>
      <c r="U220" s="1" t="e">
        <v>#N/A</v>
      </c>
      <c r="V220" s="1" t="e">
        <v>#N/A</v>
      </c>
      <c r="W220" s="194" t="e">
        <v>#N/A</v>
      </c>
      <c r="X220" s="194" t="e">
        <v>#N/A</v>
      </c>
      <c r="Y220" s="1" t="e">
        <v>#N/A</v>
      </c>
      <c r="Z220" s="194" t="e">
        <v>#N/A</v>
      </c>
      <c r="AA220" s="194" t="e">
        <v>#N/A</v>
      </c>
      <c r="AB220" s="1" t="e">
        <v>#N/A</v>
      </c>
      <c r="AC220" s="1" t="e">
        <v>#N/A</v>
      </c>
      <c r="AD220" s="1" t="e">
        <v>#N/A</v>
      </c>
      <c r="AE220" s="1" t="e">
        <v>#N/A</v>
      </c>
      <c r="AF220" s="1" t="e">
        <v>#N/A</v>
      </c>
      <c r="AG220" s="1" t="e">
        <v>#N/A</v>
      </c>
      <c r="AH220" s="1" t="e">
        <v>#N/A</v>
      </c>
      <c r="AI220" s="1" t="e">
        <v>#N/A</v>
      </c>
      <c r="AJ220" s="1" t="e">
        <v>#N/A</v>
      </c>
      <c r="AK220" s="1" t="e">
        <v>#N/A</v>
      </c>
      <c r="AL220" s="194" t="e">
        <v>#N/A</v>
      </c>
      <c r="AM220" s="194" t="e">
        <v>#N/A</v>
      </c>
      <c r="AN220" s="1" t="e">
        <v>#N/A</v>
      </c>
      <c r="AO220" s="1" t="e">
        <v>#N/A</v>
      </c>
      <c r="AP220" s="1" t="e">
        <v>#N/A</v>
      </c>
      <c r="AQ220" s="1" t="e">
        <v>#N/A</v>
      </c>
      <c r="AR220" s="1" t="e">
        <v>#N/A</v>
      </c>
      <c r="AS220" s="1" t="e">
        <v>#N/A</v>
      </c>
      <c r="AT220" s="1" t="e">
        <v>#N/A</v>
      </c>
      <c r="AU220" s="1" t="e">
        <v>#N/A</v>
      </c>
      <c r="AV220" s="1" t="e">
        <v>#N/A</v>
      </c>
      <c r="AW220" s="1" t="e">
        <v>#N/A</v>
      </c>
      <c r="AX220" s="194" t="e">
        <v>#N/A</v>
      </c>
      <c r="AY220" s="194" t="e">
        <v>#N/A</v>
      </c>
      <c r="AZ220" s="1" t="e">
        <v>#N/A</v>
      </c>
      <c r="BA220" s="1" t="e">
        <v>#N/A</v>
      </c>
      <c r="BB220" s="1" t="e">
        <v>#N/A</v>
      </c>
      <c r="BC220" s="1" t="e">
        <v>#N/A</v>
      </c>
      <c r="BD220" s="1" t="e">
        <v>#N/A</v>
      </c>
      <c r="BE220" s="1" t="e">
        <v>#N/A</v>
      </c>
      <c r="BF220" s="1" t="e">
        <v>#N/A</v>
      </c>
      <c r="BG220" s="1" t="e">
        <v>#N/A</v>
      </c>
      <c r="BH220" s="194" t="e">
        <v>#N/A</v>
      </c>
      <c r="BI220" s="194" t="e">
        <v>#N/A</v>
      </c>
      <c r="BJ220" s="1" t="e">
        <v>#N/A</v>
      </c>
      <c r="BK220" s="1" t="e">
        <v>#N/A</v>
      </c>
      <c r="BL220" s="1" t="e">
        <v>#N/A</v>
      </c>
      <c r="BM220" s="1" t="e">
        <v>#N/A</v>
      </c>
      <c r="BN220" s="1" t="e">
        <v>#N/A</v>
      </c>
      <c r="BO220" s="1" t="e">
        <v>#N/A</v>
      </c>
      <c r="BP220" s="1" t="e">
        <v>#N/A</v>
      </c>
      <c r="BQ220" s="1" t="e">
        <v>#N/A</v>
      </c>
      <c r="BR220" s="194" t="e">
        <v>#N/A</v>
      </c>
      <c r="BS220" s="194" t="e">
        <v>#N/A</v>
      </c>
      <c r="BT220" s="1" t="e">
        <v>#N/A</v>
      </c>
      <c r="BU220" s="1" t="e">
        <v>#N/A</v>
      </c>
      <c r="BV220" s="1" t="e">
        <v>#N/A</v>
      </c>
      <c r="BW220" s="1" t="e">
        <v>#N/A</v>
      </c>
      <c r="BX220" s="1" t="e">
        <v>#N/A</v>
      </c>
      <c r="BY220" s="1" t="e">
        <v>#N/A</v>
      </c>
      <c r="BZ220" s="194" t="e">
        <v>#N/A</v>
      </c>
      <c r="CA220" s="194" t="e">
        <v>#N/A</v>
      </c>
      <c r="CB220" s="1" t="e">
        <v>#N/A</v>
      </c>
      <c r="CC220" s="1" t="e">
        <v>#N/A</v>
      </c>
      <c r="CD220" s="194" t="e">
        <v>#N/A</v>
      </c>
      <c r="CE220" s="12" t="e">
        <v>#N/A</v>
      </c>
      <c r="CF220" s="161" t="e">
        <v>#N/A</v>
      </c>
      <c r="CG220" s="193" t="e">
        <v>#N/A</v>
      </c>
      <c r="CH220" s="193" t="e">
        <v>#N/A</v>
      </c>
      <c r="CI220" s="192" t="e">
        <v>#N/A</v>
      </c>
      <c r="CJ220" s="161" t="e">
        <v>#N/A</v>
      </c>
      <c r="CK220" s="193" t="e">
        <v>#N/A</v>
      </c>
      <c r="CL220" s="193" t="e">
        <v>#N/A</v>
      </c>
    </row>
    <row r="221" spans="1:90">
      <c r="A221" s="267" t="e">
        <v>#N/A</v>
      </c>
      <c r="B221" s="11" t="e">
        <v>#N/A</v>
      </c>
      <c r="C221" s="194" t="e">
        <v>#N/A</v>
      </c>
      <c r="D221" s="194" t="e">
        <v>#N/A</v>
      </c>
      <c r="E221" s="1" t="e">
        <v>#N/A</v>
      </c>
      <c r="F221" s="1" t="e">
        <v>#N/A</v>
      </c>
      <c r="G221" s="1" t="e">
        <v>#N/A</v>
      </c>
      <c r="H221" s="1" t="e">
        <v>#N/A</v>
      </c>
      <c r="I221" s="194" t="e">
        <v>#N/A</v>
      </c>
      <c r="J221" s="194" t="e">
        <v>#N/A</v>
      </c>
      <c r="K221" s="1" t="e">
        <v>#N/A</v>
      </c>
      <c r="L221" s="1" t="e">
        <v>#N/A</v>
      </c>
      <c r="M221" s="1" t="e">
        <v>#N/A</v>
      </c>
      <c r="N221" s="1" t="e">
        <v>#N/A</v>
      </c>
      <c r="O221" s="1" t="e">
        <v>#N/A</v>
      </c>
      <c r="P221" s="12" t="e">
        <v>#N/A</v>
      </c>
      <c r="Q221" s="1" t="e">
        <v>#N/A</v>
      </c>
      <c r="R221" s="1" t="e">
        <v>#N/A</v>
      </c>
      <c r="S221" s="194" t="e">
        <v>#N/A</v>
      </c>
      <c r="T221" s="194" t="e">
        <v>#N/A</v>
      </c>
      <c r="U221" s="1" t="e">
        <v>#N/A</v>
      </c>
      <c r="V221" s="1" t="e">
        <v>#N/A</v>
      </c>
      <c r="W221" s="194" t="e">
        <v>#N/A</v>
      </c>
      <c r="X221" s="194" t="e">
        <v>#N/A</v>
      </c>
      <c r="Y221" s="1" t="e">
        <v>#N/A</v>
      </c>
      <c r="Z221" s="194" t="e">
        <v>#N/A</v>
      </c>
      <c r="AA221" s="194" t="e">
        <v>#N/A</v>
      </c>
      <c r="AB221" s="1" t="e">
        <v>#N/A</v>
      </c>
      <c r="AC221" s="1" t="e">
        <v>#N/A</v>
      </c>
      <c r="AD221" s="1" t="e">
        <v>#N/A</v>
      </c>
      <c r="AE221" s="1" t="e">
        <v>#N/A</v>
      </c>
      <c r="AF221" s="1" t="e">
        <v>#N/A</v>
      </c>
      <c r="AG221" s="1" t="e">
        <v>#N/A</v>
      </c>
      <c r="AH221" s="1" t="e">
        <v>#N/A</v>
      </c>
      <c r="AI221" s="1" t="e">
        <v>#N/A</v>
      </c>
      <c r="AJ221" s="1" t="e">
        <v>#N/A</v>
      </c>
      <c r="AK221" s="1" t="e">
        <v>#N/A</v>
      </c>
      <c r="AL221" s="194" t="e">
        <v>#N/A</v>
      </c>
      <c r="AM221" s="194" t="e">
        <v>#N/A</v>
      </c>
      <c r="AN221" s="1" t="e">
        <v>#N/A</v>
      </c>
      <c r="AO221" s="1" t="e">
        <v>#N/A</v>
      </c>
      <c r="AP221" s="1" t="e">
        <v>#N/A</v>
      </c>
      <c r="AQ221" s="1" t="e">
        <v>#N/A</v>
      </c>
      <c r="AR221" s="1" t="e">
        <v>#N/A</v>
      </c>
      <c r="AS221" s="1" t="e">
        <v>#N/A</v>
      </c>
      <c r="AT221" s="1" t="e">
        <v>#N/A</v>
      </c>
      <c r="AU221" s="1" t="e">
        <v>#N/A</v>
      </c>
      <c r="AV221" s="1" t="e">
        <v>#N/A</v>
      </c>
      <c r="AW221" s="1" t="e">
        <v>#N/A</v>
      </c>
      <c r="AX221" s="194" t="e">
        <v>#N/A</v>
      </c>
      <c r="AY221" s="194" t="e">
        <v>#N/A</v>
      </c>
      <c r="AZ221" s="1" t="e">
        <v>#N/A</v>
      </c>
      <c r="BA221" s="1" t="e">
        <v>#N/A</v>
      </c>
      <c r="BB221" s="1" t="e">
        <v>#N/A</v>
      </c>
      <c r="BC221" s="1" t="e">
        <v>#N/A</v>
      </c>
      <c r="BD221" s="1" t="e">
        <v>#N/A</v>
      </c>
      <c r="BE221" s="1" t="e">
        <v>#N/A</v>
      </c>
      <c r="BF221" s="1" t="e">
        <v>#N/A</v>
      </c>
      <c r="BG221" s="1" t="e">
        <v>#N/A</v>
      </c>
      <c r="BH221" s="194" t="e">
        <v>#N/A</v>
      </c>
      <c r="BI221" s="194" t="e">
        <v>#N/A</v>
      </c>
      <c r="BJ221" s="1" t="e">
        <v>#N/A</v>
      </c>
      <c r="BK221" s="1" t="e">
        <v>#N/A</v>
      </c>
      <c r="BL221" s="1" t="e">
        <v>#N/A</v>
      </c>
      <c r="BM221" s="1" t="e">
        <v>#N/A</v>
      </c>
      <c r="BN221" s="1" t="e">
        <v>#N/A</v>
      </c>
      <c r="BO221" s="1" t="e">
        <v>#N/A</v>
      </c>
      <c r="BP221" s="1" t="e">
        <v>#N/A</v>
      </c>
      <c r="BQ221" s="1" t="e">
        <v>#N/A</v>
      </c>
      <c r="BR221" s="194" t="e">
        <v>#N/A</v>
      </c>
      <c r="BS221" s="194" t="e">
        <v>#N/A</v>
      </c>
      <c r="BT221" s="1" t="e">
        <v>#N/A</v>
      </c>
      <c r="BU221" s="1" t="e">
        <v>#N/A</v>
      </c>
      <c r="BV221" s="1" t="e">
        <v>#N/A</v>
      </c>
      <c r="BW221" s="1" t="e">
        <v>#N/A</v>
      </c>
      <c r="BX221" s="1" t="e">
        <v>#N/A</v>
      </c>
      <c r="BY221" s="1" t="e">
        <v>#N/A</v>
      </c>
      <c r="BZ221" s="194" t="e">
        <v>#N/A</v>
      </c>
      <c r="CA221" s="194" t="e">
        <v>#N/A</v>
      </c>
      <c r="CB221" s="1" t="e">
        <v>#N/A</v>
      </c>
      <c r="CC221" s="1" t="e">
        <v>#N/A</v>
      </c>
      <c r="CD221" s="194" t="e">
        <v>#N/A</v>
      </c>
      <c r="CE221" s="12" t="e">
        <v>#N/A</v>
      </c>
      <c r="CF221" s="161" t="e">
        <v>#N/A</v>
      </c>
      <c r="CG221" s="193" t="e">
        <v>#N/A</v>
      </c>
      <c r="CH221" s="193" t="e">
        <v>#N/A</v>
      </c>
      <c r="CI221" s="192" t="e">
        <v>#N/A</v>
      </c>
      <c r="CJ221" s="161" t="e">
        <v>#N/A</v>
      </c>
      <c r="CK221" s="193" t="e">
        <v>#N/A</v>
      </c>
      <c r="CL221" s="193" t="e">
        <v>#N/A</v>
      </c>
    </row>
    <row r="222" spans="1:90">
      <c r="A222" s="267" t="e">
        <v>#N/A</v>
      </c>
      <c r="B222" s="11" t="e">
        <v>#N/A</v>
      </c>
      <c r="C222" s="194" t="e">
        <v>#N/A</v>
      </c>
      <c r="D222" s="194" t="e">
        <v>#N/A</v>
      </c>
      <c r="E222" s="1" t="e">
        <v>#N/A</v>
      </c>
      <c r="F222" s="1" t="e">
        <v>#N/A</v>
      </c>
      <c r="G222" s="1" t="e">
        <v>#N/A</v>
      </c>
      <c r="H222" s="1" t="e">
        <v>#N/A</v>
      </c>
      <c r="I222" s="194" t="e">
        <v>#N/A</v>
      </c>
      <c r="J222" s="194" t="e">
        <v>#N/A</v>
      </c>
      <c r="K222" s="1" t="e">
        <v>#N/A</v>
      </c>
      <c r="L222" s="1" t="e">
        <v>#N/A</v>
      </c>
      <c r="M222" s="1" t="e">
        <v>#N/A</v>
      </c>
      <c r="N222" s="1" t="e">
        <v>#N/A</v>
      </c>
      <c r="O222" s="1" t="e">
        <v>#N/A</v>
      </c>
      <c r="P222" s="12" t="e">
        <v>#N/A</v>
      </c>
      <c r="Q222" s="1" t="e">
        <v>#N/A</v>
      </c>
      <c r="R222" s="1" t="e">
        <v>#N/A</v>
      </c>
      <c r="S222" s="194" t="e">
        <v>#N/A</v>
      </c>
      <c r="T222" s="194" t="e">
        <v>#N/A</v>
      </c>
      <c r="U222" s="1" t="e">
        <v>#N/A</v>
      </c>
      <c r="V222" s="1" t="e">
        <v>#N/A</v>
      </c>
      <c r="W222" s="194" t="e">
        <v>#N/A</v>
      </c>
      <c r="X222" s="194" t="e">
        <v>#N/A</v>
      </c>
      <c r="Y222" s="1" t="e">
        <v>#N/A</v>
      </c>
      <c r="Z222" s="194" t="e">
        <v>#N/A</v>
      </c>
      <c r="AA222" s="194" t="e">
        <v>#N/A</v>
      </c>
      <c r="AB222" s="1" t="e">
        <v>#N/A</v>
      </c>
      <c r="AC222" s="1" t="e">
        <v>#N/A</v>
      </c>
      <c r="AD222" s="1" t="e">
        <v>#N/A</v>
      </c>
      <c r="AE222" s="1" t="e">
        <v>#N/A</v>
      </c>
      <c r="AF222" s="1" t="e">
        <v>#N/A</v>
      </c>
      <c r="AG222" s="1" t="e">
        <v>#N/A</v>
      </c>
      <c r="AH222" s="1" t="e">
        <v>#N/A</v>
      </c>
      <c r="AI222" s="1" t="e">
        <v>#N/A</v>
      </c>
      <c r="AJ222" s="1" t="e">
        <v>#N/A</v>
      </c>
      <c r="AK222" s="1" t="e">
        <v>#N/A</v>
      </c>
      <c r="AL222" s="194" t="e">
        <v>#N/A</v>
      </c>
      <c r="AM222" s="194" t="e">
        <v>#N/A</v>
      </c>
      <c r="AN222" s="1" t="e">
        <v>#N/A</v>
      </c>
      <c r="AO222" s="1" t="e">
        <v>#N/A</v>
      </c>
      <c r="AP222" s="1" t="e">
        <v>#N/A</v>
      </c>
      <c r="AQ222" s="1" t="e">
        <v>#N/A</v>
      </c>
      <c r="AR222" s="1" t="e">
        <v>#N/A</v>
      </c>
      <c r="AS222" s="1" t="e">
        <v>#N/A</v>
      </c>
      <c r="AT222" s="1" t="e">
        <v>#N/A</v>
      </c>
      <c r="AU222" s="1" t="e">
        <v>#N/A</v>
      </c>
      <c r="AV222" s="1" t="e">
        <v>#N/A</v>
      </c>
      <c r="AW222" s="1" t="e">
        <v>#N/A</v>
      </c>
      <c r="AX222" s="194" t="e">
        <v>#N/A</v>
      </c>
      <c r="AY222" s="194" t="e">
        <v>#N/A</v>
      </c>
      <c r="AZ222" s="1" t="e">
        <v>#N/A</v>
      </c>
      <c r="BA222" s="1" t="e">
        <v>#N/A</v>
      </c>
      <c r="BB222" s="1" t="e">
        <v>#N/A</v>
      </c>
      <c r="BC222" s="1" t="e">
        <v>#N/A</v>
      </c>
      <c r="BD222" s="1" t="e">
        <v>#N/A</v>
      </c>
      <c r="BE222" s="1" t="e">
        <v>#N/A</v>
      </c>
      <c r="BF222" s="1" t="e">
        <v>#N/A</v>
      </c>
      <c r="BG222" s="1" t="e">
        <v>#N/A</v>
      </c>
      <c r="BH222" s="194" t="e">
        <v>#N/A</v>
      </c>
      <c r="BI222" s="194" t="e">
        <v>#N/A</v>
      </c>
      <c r="BJ222" s="1" t="e">
        <v>#N/A</v>
      </c>
      <c r="BK222" s="1" t="e">
        <v>#N/A</v>
      </c>
      <c r="BL222" s="1" t="e">
        <v>#N/A</v>
      </c>
      <c r="BM222" s="1" t="e">
        <v>#N/A</v>
      </c>
      <c r="BN222" s="1" t="e">
        <v>#N/A</v>
      </c>
      <c r="BO222" s="1" t="e">
        <v>#N/A</v>
      </c>
      <c r="BP222" s="1" t="e">
        <v>#N/A</v>
      </c>
      <c r="BQ222" s="1" t="e">
        <v>#N/A</v>
      </c>
      <c r="BR222" s="194" t="e">
        <v>#N/A</v>
      </c>
      <c r="BS222" s="194" t="e">
        <v>#N/A</v>
      </c>
      <c r="BT222" s="1" t="e">
        <v>#N/A</v>
      </c>
      <c r="BU222" s="1" t="e">
        <v>#N/A</v>
      </c>
      <c r="BV222" s="1" t="e">
        <v>#N/A</v>
      </c>
      <c r="BW222" s="1" t="e">
        <v>#N/A</v>
      </c>
      <c r="BX222" s="1" t="e">
        <v>#N/A</v>
      </c>
      <c r="BY222" s="1" t="e">
        <v>#N/A</v>
      </c>
      <c r="BZ222" s="194" t="e">
        <v>#N/A</v>
      </c>
      <c r="CA222" s="194" t="e">
        <v>#N/A</v>
      </c>
      <c r="CB222" s="1" t="e">
        <v>#N/A</v>
      </c>
      <c r="CC222" s="1" t="e">
        <v>#N/A</v>
      </c>
      <c r="CD222" s="194" t="e">
        <v>#N/A</v>
      </c>
      <c r="CE222" s="12" t="e">
        <v>#N/A</v>
      </c>
      <c r="CF222" s="161" t="e">
        <v>#N/A</v>
      </c>
      <c r="CG222" s="193" t="e">
        <v>#N/A</v>
      </c>
      <c r="CH222" s="193" t="e">
        <v>#N/A</v>
      </c>
      <c r="CI222" s="192" t="e">
        <v>#N/A</v>
      </c>
      <c r="CJ222" s="161" t="e">
        <v>#N/A</v>
      </c>
      <c r="CK222" s="193" t="e">
        <v>#N/A</v>
      </c>
      <c r="CL222" s="193" t="e">
        <v>#N/A</v>
      </c>
    </row>
    <row r="223" spans="1:90">
      <c r="A223" s="267" t="e">
        <v>#N/A</v>
      </c>
      <c r="B223" s="11" t="e">
        <v>#N/A</v>
      </c>
      <c r="C223" s="194" t="e">
        <v>#N/A</v>
      </c>
      <c r="D223" s="194" t="e">
        <v>#N/A</v>
      </c>
      <c r="E223" s="1" t="e">
        <v>#N/A</v>
      </c>
      <c r="F223" s="1" t="e">
        <v>#N/A</v>
      </c>
      <c r="G223" s="1" t="e">
        <v>#N/A</v>
      </c>
      <c r="H223" s="1" t="e">
        <v>#N/A</v>
      </c>
      <c r="I223" s="194" t="e">
        <v>#N/A</v>
      </c>
      <c r="J223" s="194" t="e">
        <v>#N/A</v>
      </c>
      <c r="K223" s="1" t="e">
        <v>#N/A</v>
      </c>
      <c r="L223" s="1" t="e">
        <v>#N/A</v>
      </c>
      <c r="M223" s="1" t="e">
        <v>#N/A</v>
      </c>
      <c r="N223" s="1" t="e">
        <v>#N/A</v>
      </c>
      <c r="O223" s="1" t="e">
        <v>#N/A</v>
      </c>
      <c r="P223" s="12" t="e">
        <v>#N/A</v>
      </c>
      <c r="Q223" s="1" t="e">
        <v>#N/A</v>
      </c>
      <c r="R223" s="1" t="e">
        <v>#N/A</v>
      </c>
      <c r="S223" s="194" t="e">
        <v>#N/A</v>
      </c>
      <c r="T223" s="194" t="e">
        <v>#N/A</v>
      </c>
      <c r="U223" s="1" t="e">
        <v>#N/A</v>
      </c>
      <c r="V223" s="1" t="e">
        <v>#N/A</v>
      </c>
      <c r="W223" s="194" t="e">
        <v>#N/A</v>
      </c>
      <c r="X223" s="194" t="e">
        <v>#N/A</v>
      </c>
      <c r="Y223" s="1" t="e">
        <v>#N/A</v>
      </c>
      <c r="Z223" s="194" t="e">
        <v>#N/A</v>
      </c>
      <c r="AA223" s="194" t="e">
        <v>#N/A</v>
      </c>
      <c r="AB223" s="1" t="e">
        <v>#N/A</v>
      </c>
      <c r="AC223" s="1" t="e">
        <v>#N/A</v>
      </c>
      <c r="AD223" s="1" t="e">
        <v>#N/A</v>
      </c>
      <c r="AE223" s="1" t="e">
        <v>#N/A</v>
      </c>
      <c r="AF223" s="1" t="e">
        <v>#N/A</v>
      </c>
      <c r="AG223" s="1" t="e">
        <v>#N/A</v>
      </c>
      <c r="AH223" s="1" t="e">
        <v>#N/A</v>
      </c>
      <c r="AI223" s="1" t="e">
        <v>#N/A</v>
      </c>
      <c r="AJ223" s="1" t="e">
        <v>#N/A</v>
      </c>
      <c r="AK223" s="1" t="e">
        <v>#N/A</v>
      </c>
      <c r="AL223" s="194" t="e">
        <v>#N/A</v>
      </c>
      <c r="AM223" s="194" t="e">
        <v>#N/A</v>
      </c>
      <c r="AN223" s="1" t="e">
        <v>#N/A</v>
      </c>
      <c r="AO223" s="1" t="e">
        <v>#N/A</v>
      </c>
      <c r="AP223" s="1" t="e">
        <v>#N/A</v>
      </c>
      <c r="AQ223" s="1" t="e">
        <v>#N/A</v>
      </c>
      <c r="AR223" s="1" t="e">
        <v>#N/A</v>
      </c>
      <c r="AS223" s="1" t="e">
        <v>#N/A</v>
      </c>
      <c r="AT223" s="1" t="e">
        <v>#N/A</v>
      </c>
      <c r="AU223" s="1" t="e">
        <v>#N/A</v>
      </c>
      <c r="AV223" s="1" t="e">
        <v>#N/A</v>
      </c>
      <c r="AW223" s="1" t="e">
        <v>#N/A</v>
      </c>
      <c r="AX223" s="194" t="e">
        <v>#N/A</v>
      </c>
      <c r="AY223" s="194" t="e">
        <v>#N/A</v>
      </c>
      <c r="AZ223" s="1" t="e">
        <v>#N/A</v>
      </c>
      <c r="BA223" s="1" t="e">
        <v>#N/A</v>
      </c>
      <c r="BB223" s="1" t="e">
        <v>#N/A</v>
      </c>
      <c r="BC223" s="1" t="e">
        <v>#N/A</v>
      </c>
      <c r="BD223" s="1" t="e">
        <v>#N/A</v>
      </c>
      <c r="BE223" s="1" t="e">
        <v>#N/A</v>
      </c>
      <c r="BF223" s="1" t="e">
        <v>#N/A</v>
      </c>
      <c r="BG223" s="1" t="e">
        <v>#N/A</v>
      </c>
      <c r="BH223" s="194" t="e">
        <v>#N/A</v>
      </c>
      <c r="BI223" s="194" t="e">
        <v>#N/A</v>
      </c>
      <c r="BJ223" s="1" t="e">
        <v>#N/A</v>
      </c>
      <c r="BK223" s="1" t="e">
        <v>#N/A</v>
      </c>
      <c r="BL223" s="1" t="e">
        <v>#N/A</v>
      </c>
      <c r="BM223" s="1" t="e">
        <v>#N/A</v>
      </c>
      <c r="BN223" s="1" t="e">
        <v>#N/A</v>
      </c>
      <c r="BO223" s="1" t="e">
        <v>#N/A</v>
      </c>
      <c r="BP223" s="1" t="e">
        <v>#N/A</v>
      </c>
      <c r="BQ223" s="1" t="e">
        <v>#N/A</v>
      </c>
      <c r="BR223" s="194" t="e">
        <v>#N/A</v>
      </c>
      <c r="BS223" s="194" t="e">
        <v>#N/A</v>
      </c>
      <c r="BT223" s="1" t="e">
        <v>#N/A</v>
      </c>
      <c r="BU223" s="1" t="e">
        <v>#N/A</v>
      </c>
      <c r="BV223" s="1" t="e">
        <v>#N/A</v>
      </c>
      <c r="BW223" s="1" t="e">
        <v>#N/A</v>
      </c>
      <c r="BX223" s="1" t="e">
        <v>#N/A</v>
      </c>
      <c r="BY223" s="1" t="e">
        <v>#N/A</v>
      </c>
      <c r="BZ223" s="194" t="e">
        <v>#N/A</v>
      </c>
      <c r="CA223" s="194" t="e">
        <v>#N/A</v>
      </c>
      <c r="CB223" s="1" t="e">
        <v>#N/A</v>
      </c>
      <c r="CC223" s="1" t="e">
        <v>#N/A</v>
      </c>
      <c r="CD223" s="194" t="e">
        <v>#N/A</v>
      </c>
      <c r="CE223" s="12" t="e">
        <v>#N/A</v>
      </c>
      <c r="CF223" s="161" t="e">
        <v>#N/A</v>
      </c>
      <c r="CG223" s="193" t="e">
        <v>#N/A</v>
      </c>
      <c r="CH223" s="193" t="e">
        <v>#N/A</v>
      </c>
      <c r="CI223" s="192" t="e">
        <v>#N/A</v>
      </c>
      <c r="CJ223" s="161" t="e">
        <v>#N/A</v>
      </c>
      <c r="CK223" s="193" t="e">
        <v>#N/A</v>
      </c>
      <c r="CL223" s="193" t="e">
        <v>#N/A</v>
      </c>
    </row>
    <row r="224" spans="1:90">
      <c r="A224" s="267" t="e">
        <v>#N/A</v>
      </c>
      <c r="B224" s="11" t="e">
        <v>#N/A</v>
      </c>
      <c r="C224" s="194" t="e">
        <v>#N/A</v>
      </c>
      <c r="D224" s="194" t="e">
        <v>#N/A</v>
      </c>
      <c r="E224" s="1" t="e">
        <v>#N/A</v>
      </c>
      <c r="F224" s="1" t="e">
        <v>#N/A</v>
      </c>
      <c r="G224" s="1" t="e">
        <v>#N/A</v>
      </c>
      <c r="H224" s="1" t="e">
        <v>#N/A</v>
      </c>
      <c r="I224" s="194" t="e">
        <v>#N/A</v>
      </c>
      <c r="J224" s="194" t="e">
        <v>#N/A</v>
      </c>
      <c r="K224" s="1" t="e">
        <v>#N/A</v>
      </c>
      <c r="L224" s="1" t="e">
        <v>#N/A</v>
      </c>
      <c r="M224" s="1" t="e">
        <v>#N/A</v>
      </c>
      <c r="N224" s="1" t="e">
        <v>#N/A</v>
      </c>
      <c r="O224" s="1" t="e">
        <v>#N/A</v>
      </c>
      <c r="P224" s="12" t="e">
        <v>#N/A</v>
      </c>
      <c r="Q224" s="1" t="e">
        <v>#N/A</v>
      </c>
      <c r="R224" s="1" t="e">
        <v>#N/A</v>
      </c>
      <c r="S224" s="194" t="e">
        <v>#N/A</v>
      </c>
      <c r="T224" s="194" t="e">
        <v>#N/A</v>
      </c>
      <c r="U224" s="1" t="e">
        <v>#N/A</v>
      </c>
      <c r="V224" s="1" t="e">
        <v>#N/A</v>
      </c>
      <c r="W224" s="194" t="e">
        <v>#N/A</v>
      </c>
      <c r="X224" s="194" t="e">
        <v>#N/A</v>
      </c>
      <c r="Y224" s="1" t="e">
        <v>#N/A</v>
      </c>
      <c r="Z224" s="194" t="e">
        <v>#N/A</v>
      </c>
      <c r="AA224" s="194" t="e">
        <v>#N/A</v>
      </c>
      <c r="AB224" s="1" t="e">
        <v>#N/A</v>
      </c>
      <c r="AC224" s="1" t="e">
        <v>#N/A</v>
      </c>
      <c r="AD224" s="1" t="e">
        <v>#N/A</v>
      </c>
      <c r="AE224" s="1" t="e">
        <v>#N/A</v>
      </c>
      <c r="AF224" s="1" t="e">
        <v>#N/A</v>
      </c>
      <c r="AG224" s="1" t="e">
        <v>#N/A</v>
      </c>
      <c r="AH224" s="1" t="e">
        <v>#N/A</v>
      </c>
      <c r="AI224" s="1" t="e">
        <v>#N/A</v>
      </c>
      <c r="AJ224" s="1" t="e">
        <v>#N/A</v>
      </c>
      <c r="AK224" s="1" t="e">
        <v>#N/A</v>
      </c>
      <c r="AL224" s="194" t="e">
        <v>#N/A</v>
      </c>
      <c r="AM224" s="194" t="e">
        <v>#N/A</v>
      </c>
      <c r="AN224" s="1" t="e">
        <v>#N/A</v>
      </c>
      <c r="AO224" s="1" t="e">
        <v>#N/A</v>
      </c>
      <c r="AP224" s="1" t="e">
        <v>#N/A</v>
      </c>
      <c r="AQ224" s="1" t="e">
        <v>#N/A</v>
      </c>
      <c r="AR224" s="1" t="e">
        <v>#N/A</v>
      </c>
      <c r="AS224" s="1" t="e">
        <v>#N/A</v>
      </c>
      <c r="AT224" s="1" t="e">
        <v>#N/A</v>
      </c>
      <c r="AU224" s="1" t="e">
        <v>#N/A</v>
      </c>
      <c r="AV224" s="1" t="e">
        <v>#N/A</v>
      </c>
      <c r="AW224" s="1" t="e">
        <v>#N/A</v>
      </c>
      <c r="AX224" s="194" t="e">
        <v>#N/A</v>
      </c>
      <c r="AY224" s="194" t="e">
        <v>#N/A</v>
      </c>
      <c r="AZ224" s="1" t="e">
        <v>#N/A</v>
      </c>
      <c r="BA224" s="1" t="e">
        <v>#N/A</v>
      </c>
      <c r="BB224" s="1" t="e">
        <v>#N/A</v>
      </c>
      <c r="BC224" s="1" t="e">
        <v>#N/A</v>
      </c>
      <c r="BD224" s="1" t="e">
        <v>#N/A</v>
      </c>
      <c r="BE224" s="1" t="e">
        <v>#N/A</v>
      </c>
      <c r="BF224" s="1" t="e">
        <v>#N/A</v>
      </c>
      <c r="BG224" s="1" t="e">
        <v>#N/A</v>
      </c>
      <c r="BH224" s="194" t="e">
        <v>#N/A</v>
      </c>
      <c r="BI224" s="194" t="e">
        <v>#N/A</v>
      </c>
      <c r="BJ224" s="1" t="e">
        <v>#N/A</v>
      </c>
      <c r="BK224" s="1" t="e">
        <v>#N/A</v>
      </c>
      <c r="BL224" s="1" t="e">
        <v>#N/A</v>
      </c>
      <c r="BM224" s="1" t="e">
        <v>#N/A</v>
      </c>
      <c r="BN224" s="1" t="e">
        <v>#N/A</v>
      </c>
      <c r="BO224" s="1" t="e">
        <v>#N/A</v>
      </c>
      <c r="BP224" s="1" t="e">
        <v>#N/A</v>
      </c>
      <c r="BQ224" s="1" t="e">
        <v>#N/A</v>
      </c>
      <c r="BR224" s="194" t="e">
        <v>#N/A</v>
      </c>
      <c r="BS224" s="194" t="e">
        <v>#N/A</v>
      </c>
      <c r="BT224" s="1" t="e">
        <v>#N/A</v>
      </c>
      <c r="BU224" s="1" t="e">
        <v>#N/A</v>
      </c>
      <c r="BV224" s="1" t="e">
        <v>#N/A</v>
      </c>
      <c r="BW224" s="1" t="e">
        <v>#N/A</v>
      </c>
      <c r="BX224" s="1" t="e">
        <v>#N/A</v>
      </c>
      <c r="BY224" s="1" t="e">
        <v>#N/A</v>
      </c>
      <c r="BZ224" s="194" t="e">
        <v>#N/A</v>
      </c>
      <c r="CA224" s="194" t="e">
        <v>#N/A</v>
      </c>
      <c r="CB224" s="1" t="e">
        <v>#N/A</v>
      </c>
      <c r="CC224" s="1" t="e">
        <v>#N/A</v>
      </c>
      <c r="CD224" s="194" t="e">
        <v>#N/A</v>
      </c>
      <c r="CE224" s="12" t="e">
        <v>#N/A</v>
      </c>
      <c r="CF224" s="161" t="e">
        <v>#N/A</v>
      </c>
      <c r="CG224" s="193" t="e">
        <v>#N/A</v>
      </c>
      <c r="CH224" s="193" t="e">
        <v>#N/A</v>
      </c>
      <c r="CI224" s="192" t="e">
        <v>#N/A</v>
      </c>
      <c r="CJ224" s="161" t="e">
        <v>#N/A</v>
      </c>
      <c r="CK224" s="193" t="e">
        <v>#N/A</v>
      </c>
      <c r="CL224" s="193" t="e">
        <v>#N/A</v>
      </c>
    </row>
    <row r="225" spans="1:90">
      <c r="A225" s="483" t="e">
        <v>#N/A</v>
      </c>
      <c r="B225" s="11" t="e">
        <v>#N/A</v>
      </c>
      <c r="C225" s="194" t="e">
        <v>#N/A</v>
      </c>
      <c r="D225" s="194" t="e">
        <v>#N/A</v>
      </c>
      <c r="E225" s="1" t="e">
        <v>#N/A</v>
      </c>
      <c r="F225" s="1" t="e">
        <v>#N/A</v>
      </c>
      <c r="G225" s="1" t="e">
        <v>#N/A</v>
      </c>
      <c r="H225" s="1" t="e">
        <v>#N/A</v>
      </c>
      <c r="I225" s="194" t="e">
        <v>#N/A</v>
      </c>
      <c r="J225" s="194" t="e">
        <v>#N/A</v>
      </c>
      <c r="K225" s="1" t="e">
        <v>#N/A</v>
      </c>
      <c r="L225" s="1" t="e">
        <v>#N/A</v>
      </c>
      <c r="M225" s="1" t="e">
        <v>#N/A</v>
      </c>
      <c r="N225" s="1" t="e">
        <v>#N/A</v>
      </c>
      <c r="O225" s="1" t="e">
        <v>#N/A</v>
      </c>
      <c r="P225" s="12" t="e">
        <v>#N/A</v>
      </c>
      <c r="Q225" s="1" t="e">
        <v>#N/A</v>
      </c>
      <c r="R225" s="1" t="e">
        <v>#N/A</v>
      </c>
      <c r="S225" s="194" t="e">
        <v>#N/A</v>
      </c>
      <c r="T225" s="194" t="e">
        <v>#N/A</v>
      </c>
      <c r="U225" s="1" t="e">
        <v>#N/A</v>
      </c>
      <c r="V225" s="1" t="e">
        <v>#N/A</v>
      </c>
      <c r="W225" s="194" t="e">
        <v>#N/A</v>
      </c>
      <c r="X225" s="194" t="e">
        <v>#N/A</v>
      </c>
      <c r="Y225" s="1" t="e">
        <v>#N/A</v>
      </c>
      <c r="Z225" s="194" t="e">
        <v>#N/A</v>
      </c>
      <c r="AA225" s="194" t="e">
        <v>#N/A</v>
      </c>
      <c r="AB225" s="1" t="e">
        <v>#N/A</v>
      </c>
      <c r="AC225" s="1" t="e">
        <v>#N/A</v>
      </c>
      <c r="AD225" s="1" t="e">
        <v>#N/A</v>
      </c>
      <c r="AE225" s="1" t="e">
        <v>#N/A</v>
      </c>
      <c r="AF225" s="1" t="e">
        <v>#N/A</v>
      </c>
      <c r="AG225" s="1" t="e">
        <v>#N/A</v>
      </c>
      <c r="AH225" s="1" t="e">
        <v>#N/A</v>
      </c>
      <c r="AI225" s="1" t="e">
        <v>#N/A</v>
      </c>
      <c r="AJ225" s="1" t="e">
        <v>#N/A</v>
      </c>
      <c r="AK225" s="1" t="e">
        <v>#N/A</v>
      </c>
      <c r="AL225" s="194" t="e">
        <v>#N/A</v>
      </c>
      <c r="AM225" s="194" t="e">
        <v>#N/A</v>
      </c>
      <c r="AN225" s="1" t="e">
        <v>#N/A</v>
      </c>
      <c r="AO225" s="1" t="e">
        <v>#N/A</v>
      </c>
      <c r="AP225" s="1" t="e">
        <v>#N/A</v>
      </c>
      <c r="AQ225" s="1" t="e">
        <v>#N/A</v>
      </c>
      <c r="AR225" s="1" t="e">
        <v>#N/A</v>
      </c>
      <c r="AS225" s="1" t="e">
        <v>#N/A</v>
      </c>
      <c r="AT225" s="1" t="e">
        <v>#N/A</v>
      </c>
      <c r="AU225" s="1" t="e">
        <v>#N/A</v>
      </c>
      <c r="AV225" s="1" t="e">
        <v>#N/A</v>
      </c>
      <c r="AW225" s="1" t="e">
        <v>#N/A</v>
      </c>
      <c r="AX225" s="194" t="e">
        <v>#N/A</v>
      </c>
      <c r="AY225" s="194" t="e">
        <v>#N/A</v>
      </c>
      <c r="AZ225" s="1" t="e">
        <v>#N/A</v>
      </c>
      <c r="BA225" s="1" t="e">
        <v>#N/A</v>
      </c>
      <c r="BB225" s="1" t="e">
        <v>#N/A</v>
      </c>
      <c r="BC225" s="1" t="e">
        <v>#N/A</v>
      </c>
      <c r="BD225" s="1" t="e">
        <v>#N/A</v>
      </c>
      <c r="BE225" s="1" t="e">
        <v>#N/A</v>
      </c>
      <c r="BF225" s="1" t="e">
        <v>#N/A</v>
      </c>
      <c r="BG225" s="1" t="e">
        <v>#N/A</v>
      </c>
      <c r="BH225" s="194" t="e">
        <v>#N/A</v>
      </c>
      <c r="BI225" s="194" t="e">
        <v>#N/A</v>
      </c>
      <c r="BJ225" s="1" t="e">
        <v>#N/A</v>
      </c>
      <c r="BK225" s="1" t="e">
        <v>#N/A</v>
      </c>
      <c r="BL225" s="1" t="e">
        <v>#N/A</v>
      </c>
      <c r="BM225" s="1" t="e">
        <v>#N/A</v>
      </c>
      <c r="BN225" s="1" t="e">
        <v>#N/A</v>
      </c>
      <c r="BO225" s="1" t="e">
        <v>#N/A</v>
      </c>
      <c r="BP225" s="1" t="e">
        <v>#N/A</v>
      </c>
      <c r="BQ225" s="1" t="e">
        <v>#N/A</v>
      </c>
      <c r="BR225" s="194" t="e">
        <v>#N/A</v>
      </c>
      <c r="BS225" s="194" t="e">
        <v>#N/A</v>
      </c>
      <c r="BT225" s="1" t="e">
        <v>#N/A</v>
      </c>
      <c r="BU225" s="1" t="e">
        <v>#N/A</v>
      </c>
      <c r="BV225" s="1" t="e">
        <v>#N/A</v>
      </c>
      <c r="BW225" s="1" t="e">
        <v>#N/A</v>
      </c>
      <c r="BX225" s="1" t="e">
        <v>#N/A</v>
      </c>
      <c r="BY225" s="1" t="e">
        <v>#N/A</v>
      </c>
      <c r="BZ225" s="194" t="e">
        <v>#N/A</v>
      </c>
      <c r="CA225" s="194" t="e">
        <v>#N/A</v>
      </c>
      <c r="CB225" s="1" t="e">
        <v>#N/A</v>
      </c>
      <c r="CC225" s="1" t="e">
        <v>#N/A</v>
      </c>
      <c r="CD225" s="194" t="e">
        <v>#N/A</v>
      </c>
      <c r="CE225" s="12" t="e">
        <v>#N/A</v>
      </c>
      <c r="CF225" s="161" t="e">
        <v>#N/A</v>
      </c>
      <c r="CG225" s="193" t="e">
        <v>#N/A</v>
      </c>
      <c r="CH225" s="193" t="e">
        <v>#N/A</v>
      </c>
      <c r="CI225" s="192" t="e">
        <v>#N/A</v>
      </c>
      <c r="CJ225" s="161" t="e">
        <v>#N/A</v>
      </c>
      <c r="CK225" s="193" t="e">
        <v>#N/A</v>
      </c>
      <c r="CL225" s="193" t="e">
        <v>#N/A</v>
      </c>
    </row>
    <row r="226" spans="1:90">
      <c r="A226" s="483" t="e">
        <v>#N/A</v>
      </c>
      <c r="B226" s="11" t="e">
        <v>#N/A</v>
      </c>
      <c r="C226" s="194" t="e">
        <v>#N/A</v>
      </c>
      <c r="D226" s="194" t="e">
        <v>#N/A</v>
      </c>
      <c r="E226" s="1" t="e">
        <v>#N/A</v>
      </c>
      <c r="F226" s="1" t="e">
        <v>#N/A</v>
      </c>
      <c r="G226" s="1" t="e">
        <v>#N/A</v>
      </c>
      <c r="H226" s="1" t="e">
        <v>#N/A</v>
      </c>
      <c r="I226" s="194" t="e">
        <v>#N/A</v>
      </c>
      <c r="J226" s="194" t="e">
        <v>#N/A</v>
      </c>
      <c r="K226" s="1" t="e">
        <v>#N/A</v>
      </c>
      <c r="L226" s="1" t="e">
        <v>#N/A</v>
      </c>
      <c r="M226" s="1" t="e">
        <v>#N/A</v>
      </c>
      <c r="N226" s="1" t="e">
        <v>#N/A</v>
      </c>
      <c r="O226" s="1" t="e">
        <v>#N/A</v>
      </c>
      <c r="P226" s="12" t="e">
        <v>#N/A</v>
      </c>
      <c r="Q226" s="1" t="e">
        <v>#N/A</v>
      </c>
      <c r="R226" s="1" t="e">
        <v>#N/A</v>
      </c>
      <c r="S226" s="194" t="e">
        <v>#N/A</v>
      </c>
      <c r="T226" s="194" t="e">
        <v>#N/A</v>
      </c>
      <c r="U226" s="1" t="e">
        <v>#N/A</v>
      </c>
      <c r="V226" s="1" t="e">
        <v>#N/A</v>
      </c>
      <c r="W226" s="194" t="e">
        <v>#N/A</v>
      </c>
      <c r="X226" s="194" t="e">
        <v>#N/A</v>
      </c>
      <c r="Y226" s="1" t="e">
        <v>#N/A</v>
      </c>
      <c r="Z226" s="194" t="e">
        <v>#N/A</v>
      </c>
      <c r="AA226" s="194" t="e">
        <v>#N/A</v>
      </c>
      <c r="AB226" s="1" t="e">
        <v>#N/A</v>
      </c>
      <c r="AC226" s="1" t="e">
        <v>#N/A</v>
      </c>
      <c r="AD226" s="1" t="e">
        <v>#N/A</v>
      </c>
      <c r="AE226" s="1" t="e">
        <v>#N/A</v>
      </c>
      <c r="AF226" s="1" t="e">
        <v>#N/A</v>
      </c>
      <c r="AG226" s="1" t="e">
        <v>#N/A</v>
      </c>
      <c r="AH226" s="1" t="e">
        <v>#N/A</v>
      </c>
      <c r="AI226" s="1" t="e">
        <v>#N/A</v>
      </c>
      <c r="AJ226" s="1" t="e">
        <v>#N/A</v>
      </c>
      <c r="AK226" s="1" t="e">
        <v>#N/A</v>
      </c>
      <c r="AL226" s="194" t="e">
        <v>#N/A</v>
      </c>
      <c r="AM226" s="194" t="e">
        <v>#N/A</v>
      </c>
      <c r="AN226" s="1" t="e">
        <v>#N/A</v>
      </c>
      <c r="AO226" s="1" t="e">
        <v>#N/A</v>
      </c>
      <c r="AP226" s="1" t="e">
        <v>#N/A</v>
      </c>
      <c r="AQ226" s="1" t="e">
        <v>#N/A</v>
      </c>
      <c r="AR226" s="1" t="e">
        <v>#N/A</v>
      </c>
      <c r="AS226" s="1" t="e">
        <v>#N/A</v>
      </c>
      <c r="AT226" s="1" t="e">
        <v>#N/A</v>
      </c>
      <c r="AU226" s="1" t="e">
        <v>#N/A</v>
      </c>
      <c r="AV226" s="1" t="e">
        <v>#N/A</v>
      </c>
      <c r="AW226" s="1" t="e">
        <v>#N/A</v>
      </c>
      <c r="AX226" s="194" t="e">
        <v>#N/A</v>
      </c>
      <c r="AY226" s="194" t="e">
        <v>#N/A</v>
      </c>
      <c r="AZ226" s="1" t="e">
        <v>#N/A</v>
      </c>
      <c r="BA226" s="1" t="e">
        <v>#N/A</v>
      </c>
      <c r="BB226" s="1" t="e">
        <v>#N/A</v>
      </c>
      <c r="BC226" s="1" t="e">
        <v>#N/A</v>
      </c>
      <c r="BD226" s="1" t="e">
        <v>#N/A</v>
      </c>
      <c r="BE226" s="1" t="e">
        <v>#N/A</v>
      </c>
      <c r="BF226" s="1" t="e">
        <v>#N/A</v>
      </c>
      <c r="BG226" s="1" t="e">
        <v>#N/A</v>
      </c>
      <c r="BH226" s="194" t="e">
        <v>#N/A</v>
      </c>
      <c r="BI226" s="194" t="e">
        <v>#N/A</v>
      </c>
      <c r="BJ226" s="1" t="e">
        <v>#N/A</v>
      </c>
      <c r="BK226" s="1" t="e">
        <v>#N/A</v>
      </c>
      <c r="BL226" s="1" t="e">
        <v>#N/A</v>
      </c>
      <c r="BM226" s="1" t="e">
        <v>#N/A</v>
      </c>
      <c r="BN226" s="1" t="e">
        <v>#N/A</v>
      </c>
      <c r="BO226" s="1" t="e">
        <v>#N/A</v>
      </c>
      <c r="BP226" s="1" t="e">
        <v>#N/A</v>
      </c>
      <c r="BQ226" s="1" t="e">
        <v>#N/A</v>
      </c>
      <c r="BR226" s="194" t="e">
        <v>#N/A</v>
      </c>
      <c r="BS226" s="194" t="e">
        <v>#N/A</v>
      </c>
      <c r="BT226" s="1" t="e">
        <v>#N/A</v>
      </c>
      <c r="BU226" s="1" t="e">
        <v>#N/A</v>
      </c>
      <c r="BV226" s="1" t="e">
        <v>#N/A</v>
      </c>
      <c r="BW226" s="1" t="e">
        <v>#N/A</v>
      </c>
      <c r="BX226" s="1" t="e">
        <v>#N/A</v>
      </c>
      <c r="BY226" s="1" t="e">
        <v>#N/A</v>
      </c>
      <c r="BZ226" s="194" t="e">
        <v>#N/A</v>
      </c>
      <c r="CA226" s="194" t="e">
        <v>#N/A</v>
      </c>
      <c r="CB226" s="1" t="e">
        <v>#N/A</v>
      </c>
      <c r="CC226" s="1" t="e">
        <v>#N/A</v>
      </c>
      <c r="CD226" s="194" t="e">
        <v>#N/A</v>
      </c>
      <c r="CE226" s="12" t="e">
        <v>#N/A</v>
      </c>
      <c r="CF226" s="161" t="e">
        <v>#N/A</v>
      </c>
      <c r="CG226" s="193" t="e">
        <v>#N/A</v>
      </c>
      <c r="CH226" s="193" t="e">
        <v>#N/A</v>
      </c>
      <c r="CI226" s="192" t="e">
        <v>#N/A</v>
      </c>
      <c r="CJ226" s="161" t="e">
        <v>#N/A</v>
      </c>
      <c r="CK226" s="193" t="e">
        <v>#N/A</v>
      </c>
      <c r="CL226" s="193" t="e">
        <v>#N/A</v>
      </c>
    </row>
    <row r="227" spans="1:90">
      <c r="A227" s="483" t="e">
        <v>#N/A</v>
      </c>
      <c r="B227" s="11" t="e">
        <v>#N/A</v>
      </c>
      <c r="C227" s="194" t="e">
        <v>#N/A</v>
      </c>
      <c r="D227" s="194" t="e">
        <v>#N/A</v>
      </c>
      <c r="E227" s="1" t="e">
        <v>#N/A</v>
      </c>
      <c r="F227" s="1" t="e">
        <v>#N/A</v>
      </c>
      <c r="G227" s="1" t="e">
        <v>#N/A</v>
      </c>
      <c r="H227" s="1" t="e">
        <v>#N/A</v>
      </c>
      <c r="I227" s="194" t="e">
        <v>#N/A</v>
      </c>
      <c r="J227" s="194" t="e">
        <v>#N/A</v>
      </c>
      <c r="K227" s="1" t="e">
        <v>#N/A</v>
      </c>
      <c r="L227" s="1" t="e">
        <v>#N/A</v>
      </c>
      <c r="M227" s="1" t="e">
        <v>#N/A</v>
      </c>
      <c r="N227" s="1" t="e">
        <v>#N/A</v>
      </c>
      <c r="O227" s="1" t="e">
        <v>#N/A</v>
      </c>
      <c r="P227" s="12" t="e">
        <v>#N/A</v>
      </c>
      <c r="Q227" s="1" t="e">
        <v>#N/A</v>
      </c>
      <c r="R227" s="1" t="e">
        <v>#N/A</v>
      </c>
      <c r="S227" s="194" t="e">
        <v>#N/A</v>
      </c>
      <c r="T227" s="194" t="e">
        <v>#N/A</v>
      </c>
      <c r="U227" s="1" t="e">
        <v>#N/A</v>
      </c>
      <c r="V227" s="1" t="e">
        <v>#N/A</v>
      </c>
      <c r="W227" s="194" t="e">
        <v>#N/A</v>
      </c>
      <c r="X227" s="194" t="e">
        <v>#N/A</v>
      </c>
      <c r="Y227" s="1" t="e">
        <v>#N/A</v>
      </c>
      <c r="Z227" s="194" t="e">
        <v>#N/A</v>
      </c>
      <c r="AA227" s="194" t="e">
        <v>#N/A</v>
      </c>
      <c r="AB227" s="1" t="e">
        <v>#N/A</v>
      </c>
      <c r="AC227" s="1" t="e">
        <v>#N/A</v>
      </c>
      <c r="AD227" s="1" t="e">
        <v>#N/A</v>
      </c>
      <c r="AE227" s="1" t="e">
        <v>#N/A</v>
      </c>
      <c r="AF227" s="1" t="e">
        <v>#N/A</v>
      </c>
      <c r="AG227" s="1" t="e">
        <v>#N/A</v>
      </c>
      <c r="AH227" s="1" t="e">
        <v>#N/A</v>
      </c>
      <c r="AI227" s="1" t="e">
        <v>#N/A</v>
      </c>
      <c r="AJ227" s="1" t="e">
        <v>#N/A</v>
      </c>
      <c r="AK227" s="1" t="e">
        <v>#N/A</v>
      </c>
      <c r="AL227" s="194" t="e">
        <v>#N/A</v>
      </c>
      <c r="AM227" s="194" t="e">
        <v>#N/A</v>
      </c>
      <c r="AN227" s="1" t="e">
        <v>#N/A</v>
      </c>
      <c r="AO227" s="1" t="e">
        <v>#N/A</v>
      </c>
      <c r="AP227" s="1" t="e">
        <v>#N/A</v>
      </c>
      <c r="AQ227" s="1" t="e">
        <v>#N/A</v>
      </c>
      <c r="AR227" s="1" t="e">
        <v>#N/A</v>
      </c>
      <c r="AS227" s="1" t="e">
        <v>#N/A</v>
      </c>
      <c r="AT227" s="1" t="e">
        <v>#N/A</v>
      </c>
      <c r="AU227" s="1" t="e">
        <v>#N/A</v>
      </c>
      <c r="AV227" s="1" t="e">
        <v>#N/A</v>
      </c>
      <c r="AW227" s="1" t="e">
        <v>#N/A</v>
      </c>
      <c r="AX227" s="194" t="e">
        <v>#N/A</v>
      </c>
      <c r="AY227" s="194" t="e">
        <v>#N/A</v>
      </c>
      <c r="AZ227" s="1" t="e">
        <v>#N/A</v>
      </c>
      <c r="BA227" s="1" t="e">
        <v>#N/A</v>
      </c>
      <c r="BB227" s="1" t="e">
        <v>#N/A</v>
      </c>
      <c r="BC227" s="1" t="e">
        <v>#N/A</v>
      </c>
      <c r="BD227" s="1" t="e">
        <v>#N/A</v>
      </c>
      <c r="BE227" s="1" t="e">
        <v>#N/A</v>
      </c>
      <c r="BF227" s="1" t="e">
        <v>#N/A</v>
      </c>
      <c r="BG227" s="1" t="e">
        <v>#N/A</v>
      </c>
      <c r="BH227" s="194" t="e">
        <v>#N/A</v>
      </c>
      <c r="BI227" s="194" t="e">
        <v>#N/A</v>
      </c>
      <c r="BJ227" s="1" t="e">
        <v>#N/A</v>
      </c>
      <c r="BK227" s="1" t="e">
        <v>#N/A</v>
      </c>
      <c r="BL227" s="1" t="e">
        <v>#N/A</v>
      </c>
      <c r="BM227" s="1" t="e">
        <v>#N/A</v>
      </c>
      <c r="BN227" s="1" t="e">
        <v>#N/A</v>
      </c>
      <c r="BO227" s="1" t="e">
        <v>#N/A</v>
      </c>
      <c r="BP227" s="1" t="e">
        <v>#N/A</v>
      </c>
      <c r="BQ227" s="1" t="e">
        <v>#N/A</v>
      </c>
      <c r="BR227" s="194" t="e">
        <v>#N/A</v>
      </c>
      <c r="BS227" s="194" t="e">
        <v>#N/A</v>
      </c>
      <c r="BT227" s="1" t="e">
        <v>#N/A</v>
      </c>
      <c r="BU227" s="1" t="e">
        <v>#N/A</v>
      </c>
      <c r="BV227" s="1" t="e">
        <v>#N/A</v>
      </c>
      <c r="BW227" s="1" t="e">
        <v>#N/A</v>
      </c>
      <c r="BX227" s="1" t="e">
        <v>#N/A</v>
      </c>
      <c r="BY227" s="1" t="e">
        <v>#N/A</v>
      </c>
      <c r="BZ227" s="194" t="e">
        <v>#N/A</v>
      </c>
      <c r="CA227" s="194" t="e">
        <v>#N/A</v>
      </c>
      <c r="CB227" s="1" t="e">
        <v>#N/A</v>
      </c>
      <c r="CC227" s="1" t="e">
        <v>#N/A</v>
      </c>
      <c r="CD227" s="194" t="e">
        <v>#N/A</v>
      </c>
      <c r="CE227" s="12" t="e">
        <v>#N/A</v>
      </c>
      <c r="CF227" s="161" t="e">
        <v>#N/A</v>
      </c>
      <c r="CG227" s="193" t="e">
        <v>#N/A</v>
      </c>
      <c r="CH227" s="193" t="e">
        <v>#N/A</v>
      </c>
      <c r="CI227" s="192" t="e">
        <v>#N/A</v>
      </c>
      <c r="CJ227" s="161" t="e">
        <v>#N/A</v>
      </c>
      <c r="CK227" s="193" t="e">
        <v>#N/A</v>
      </c>
      <c r="CL227" s="193" t="e">
        <v>#N/A</v>
      </c>
    </row>
    <row r="228" spans="1:90">
      <c r="A228" s="483" t="e">
        <v>#N/A</v>
      </c>
      <c r="B228" s="11" t="e">
        <v>#N/A</v>
      </c>
      <c r="C228" s="194" t="e">
        <v>#N/A</v>
      </c>
      <c r="D228" s="194" t="e">
        <v>#N/A</v>
      </c>
      <c r="E228" s="1" t="e">
        <v>#N/A</v>
      </c>
      <c r="F228" s="1" t="e">
        <v>#N/A</v>
      </c>
      <c r="G228" s="1" t="e">
        <v>#N/A</v>
      </c>
      <c r="H228" s="1" t="e">
        <v>#N/A</v>
      </c>
      <c r="I228" s="194" t="e">
        <v>#N/A</v>
      </c>
      <c r="J228" s="194" t="e">
        <v>#N/A</v>
      </c>
      <c r="K228" s="1" t="e">
        <v>#N/A</v>
      </c>
      <c r="L228" s="1" t="e">
        <v>#N/A</v>
      </c>
      <c r="M228" s="1" t="e">
        <v>#N/A</v>
      </c>
      <c r="N228" s="1" t="e">
        <v>#N/A</v>
      </c>
      <c r="O228" s="1" t="e">
        <v>#N/A</v>
      </c>
      <c r="P228" s="12" t="e">
        <v>#N/A</v>
      </c>
      <c r="Q228" s="1" t="e">
        <v>#N/A</v>
      </c>
      <c r="R228" s="1" t="e">
        <v>#N/A</v>
      </c>
      <c r="S228" s="194" t="e">
        <v>#N/A</v>
      </c>
      <c r="T228" s="194" t="e">
        <v>#N/A</v>
      </c>
      <c r="U228" s="1" t="e">
        <v>#N/A</v>
      </c>
      <c r="V228" s="1" t="e">
        <v>#N/A</v>
      </c>
      <c r="W228" s="194" t="e">
        <v>#N/A</v>
      </c>
      <c r="X228" s="194" t="e">
        <v>#N/A</v>
      </c>
      <c r="Y228" s="1" t="e">
        <v>#N/A</v>
      </c>
      <c r="Z228" s="194" t="e">
        <v>#N/A</v>
      </c>
      <c r="AA228" s="194" t="e">
        <v>#N/A</v>
      </c>
      <c r="AB228" s="1" t="e">
        <v>#N/A</v>
      </c>
      <c r="AC228" s="1" t="e">
        <v>#N/A</v>
      </c>
      <c r="AD228" s="1" t="e">
        <v>#N/A</v>
      </c>
      <c r="AE228" s="1" t="e">
        <v>#N/A</v>
      </c>
      <c r="AF228" s="1" t="e">
        <v>#N/A</v>
      </c>
      <c r="AG228" s="1" t="e">
        <v>#N/A</v>
      </c>
      <c r="AH228" s="1" t="e">
        <v>#N/A</v>
      </c>
      <c r="AI228" s="1" t="e">
        <v>#N/A</v>
      </c>
      <c r="AJ228" s="1" t="e">
        <v>#N/A</v>
      </c>
      <c r="AK228" s="1" t="e">
        <v>#N/A</v>
      </c>
      <c r="AL228" s="194" t="e">
        <v>#N/A</v>
      </c>
      <c r="AM228" s="194" t="e">
        <v>#N/A</v>
      </c>
      <c r="AN228" s="1" t="e">
        <v>#N/A</v>
      </c>
      <c r="AO228" s="1" t="e">
        <v>#N/A</v>
      </c>
      <c r="AP228" s="1" t="e">
        <v>#N/A</v>
      </c>
      <c r="AQ228" s="1" t="e">
        <v>#N/A</v>
      </c>
      <c r="AR228" s="1" t="e">
        <v>#N/A</v>
      </c>
      <c r="AS228" s="1" t="e">
        <v>#N/A</v>
      </c>
      <c r="AT228" s="1" t="e">
        <v>#N/A</v>
      </c>
      <c r="AU228" s="1" t="e">
        <v>#N/A</v>
      </c>
      <c r="AV228" s="1" t="e">
        <v>#N/A</v>
      </c>
      <c r="AW228" s="1" t="e">
        <v>#N/A</v>
      </c>
      <c r="AX228" s="194" t="e">
        <v>#N/A</v>
      </c>
      <c r="AY228" s="194" t="e">
        <v>#N/A</v>
      </c>
      <c r="AZ228" s="1" t="e">
        <v>#N/A</v>
      </c>
      <c r="BA228" s="1" t="e">
        <v>#N/A</v>
      </c>
      <c r="BB228" s="1" t="e">
        <v>#N/A</v>
      </c>
      <c r="BC228" s="1" t="e">
        <v>#N/A</v>
      </c>
      <c r="BD228" s="1" t="e">
        <v>#N/A</v>
      </c>
      <c r="BE228" s="1" t="e">
        <v>#N/A</v>
      </c>
      <c r="BF228" s="1" t="e">
        <v>#N/A</v>
      </c>
      <c r="BG228" s="1" t="e">
        <v>#N/A</v>
      </c>
      <c r="BH228" s="194" t="e">
        <v>#N/A</v>
      </c>
      <c r="BI228" s="194" t="e">
        <v>#N/A</v>
      </c>
      <c r="BJ228" s="1" t="e">
        <v>#N/A</v>
      </c>
      <c r="BK228" s="1" t="e">
        <v>#N/A</v>
      </c>
      <c r="BL228" s="1" t="e">
        <v>#N/A</v>
      </c>
      <c r="BM228" s="1" t="e">
        <v>#N/A</v>
      </c>
      <c r="BN228" s="1" t="e">
        <v>#N/A</v>
      </c>
      <c r="BO228" s="1" t="e">
        <v>#N/A</v>
      </c>
      <c r="BP228" s="1" t="e">
        <v>#N/A</v>
      </c>
      <c r="BQ228" s="1" t="e">
        <v>#N/A</v>
      </c>
      <c r="BR228" s="194" t="e">
        <v>#N/A</v>
      </c>
      <c r="BS228" s="194" t="e">
        <v>#N/A</v>
      </c>
      <c r="BT228" s="1" t="e">
        <v>#N/A</v>
      </c>
      <c r="BU228" s="1" t="e">
        <v>#N/A</v>
      </c>
      <c r="BV228" s="1" t="e">
        <v>#N/A</v>
      </c>
      <c r="BW228" s="1" t="e">
        <v>#N/A</v>
      </c>
      <c r="BX228" s="1" t="e">
        <v>#N/A</v>
      </c>
      <c r="BY228" s="1" t="e">
        <v>#N/A</v>
      </c>
      <c r="BZ228" s="194" t="e">
        <v>#N/A</v>
      </c>
      <c r="CA228" s="194" t="e">
        <v>#N/A</v>
      </c>
      <c r="CB228" s="1" t="e">
        <v>#N/A</v>
      </c>
      <c r="CC228" s="1" t="e">
        <v>#N/A</v>
      </c>
      <c r="CD228" s="194" t="e">
        <v>#N/A</v>
      </c>
      <c r="CE228" s="12" t="e">
        <v>#N/A</v>
      </c>
      <c r="CF228" s="161" t="e">
        <v>#N/A</v>
      </c>
      <c r="CG228" s="193" t="e">
        <v>#N/A</v>
      </c>
      <c r="CH228" s="193" t="e">
        <v>#N/A</v>
      </c>
      <c r="CI228" s="192" t="e">
        <v>#N/A</v>
      </c>
      <c r="CJ228" s="161" t="e">
        <v>#N/A</v>
      </c>
      <c r="CK228" s="193" t="e">
        <v>#N/A</v>
      </c>
      <c r="CL228" s="193" t="e">
        <v>#N/A</v>
      </c>
    </row>
    <row r="229" spans="1:90">
      <c r="A229" s="483" t="e">
        <v>#N/A</v>
      </c>
      <c r="B229" s="11" t="e">
        <v>#N/A</v>
      </c>
      <c r="C229" s="194" t="e">
        <v>#N/A</v>
      </c>
      <c r="D229" s="194" t="e">
        <v>#N/A</v>
      </c>
      <c r="E229" s="1" t="e">
        <v>#N/A</v>
      </c>
      <c r="F229" s="1" t="e">
        <v>#N/A</v>
      </c>
      <c r="G229" s="1" t="e">
        <v>#N/A</v>
      </c>
      <c r="H229" s="1" t="e">
        <v>#N/A</v>
      </c>
      <c r="I229" s="194" t="e">
        <v>#N/A</v>
      </c>
      <c r="J229" s="194" t="e">
        <v>#N/A</v>
      </c>
      <c r="K229" s="1" t="e">
        <v>#N/A</v>
      </c>
      <c r="L229" s="1" t="e">
        <v>#N/A</v>
      </c>
      <c r="M229" s="1" t="e">
        <v>#N/A</v>
      </c>
      <c r="N229" s="1" t="e">
        <v>#N/A</v>
      </c>
      <c r="O229" s="1" t="e">
        <v>#N/A</v>
      </c>
      <c r="P229" s="12" t="e">
        <v>#N/A</v>
      </c>
      <c r="Q229" s="1" t="e">
        <v>#N/A</v>
      </c>
      <c r="R229" s="1" t="e">
        <v>#N/A</v>
      </c>
      <c r="S229" s="194" t="e">
        <v>#N/A</v>
      </c>
      <c r="T229" s="194" t="e">
        <v>#N/A</v>
      </c>
      <c r="U229" s="1" t="e">
        <v>#N/A</v>
      </c>
      <c r="V229" s="1" t="e">
        <v>#N/A</v>
      </c>
      <c r="W229" s="194" t="e">
        <v>#N/A</v>
      </c>
      <c r="X229" s="194" t="e">
        <v>#N/A</v>
      </c>
      <c r="Y229" s="1" t="e">
        <v>#N/A</v>
      </c>
      <c r="Z229" s="194" t="e">
        <v>#N/A</v>
      </c>
      <c r="AA229" s="194" t="e">
        <v>#N/A</v>
      </c>
      <c r="AB229" s="1" t="e">
        <v>#N/A</v>
      </c>
      <c r="AC229" s="1" t="e">
        <v>#N/A</v>
      </c>
      <c r="AD229" s="1" t="e">
        <v>#N/A</v>
      </c>
      <c r="AE229" s="1" t="e">
        <v>#N/A</v>
      </c>
      <c r="AF229" s="1" t="e">
        <v>#N/A</v>
      </c>
      <c r="AG229" s="1" t="e">
        <v>#N/A</v>
      </c>
      <c r="AH229" s="1" t="e">
        <v>#N/A</v>
      </c>
      <c r="AI229" s="1" t="e">
        <v>#N/A</v>
      </c>
      <c r="AJ229" s="1" t="e">
        <v>#N/A</v>
      </c>
      <c r="AK229" s="1" t="e">
        <v>#N/A</v>
      </c>
      <c r="AL229" s="194" t="e">
        <v>#N/A</v>
      </c>
      <c r="AM229" s="194" t="e">
        <v>#N/A</v>
      </c>
      <c r="AN229" s="1" t="e">
        <v>#N/A</v>
      </c>
      <c r="AO229" s="1" t="e">
        <v>#N/A</v>
      </c>
      <c r="AP229" s="1" t="e">
        <v>#N/A</v>
      </c>
      <c r="AQ229" s="1" t="e">
        <v>#N/A</v>
      </c>
      <c r="AR229" s="1" t="e">
        <v>#N/A</v>
      </c>
      <c r="AS229" s="1" t="e">
        <v>#N/A</v>
      </c>
      <c r="AT229" s="1" t="e">
        <v>#N/A</v>
      </c>
      <c r="AU229" s="1" t="e">
        <v>#N/A</v>
      </c>
      <c r="AV229" s="1" t="e">
        <v>#N/A</v>
      </c>
      <c r="AW229" s="1" t="e">
        <v>#N/A</v>
      </c>
      <c r="AX229" s="194" t="e">
        <v>#N/A</v>
      </c>
      <c r="AY229" s="194" t="e">
        <v>#N/A</v>
      </c>
      <c r="AZ229" s="1" t="e">
        <v>#N/A</v>
      </c>
      <c r="BA229" s="1" t="e">
        <v>#N/A</v>
      </c>
      <c r="BB229" s="1" t="e">
        <v>#N/A</v>
      </c>
      <c r="BC229" s="1" t="e">
        <v>#N/A</v>
      </c>
      <c r="BD229" s="1" t="e">
        <v>#N/A</v>
      </c>
      <c r="BE229" s="1" t="e">
        <v>#N/A</v>
      </c>
      <c r="BF229" s="1" t="e">
        <v>#N/A</v>
      </c>
      <c r="BG229" s="1" t="e">
        <v>#N/A</v>
      </c>
      <c r="BH229" s="194" t="e">
        <v>#N/A</v>
      </c>
      <c r="BI229" s="194" t="e">
        <v>#N/A</v>
      </c>
      <c r="BJ229" s="1" t="e">
        <v>#N/A</v>
      </c>
      <c r="BK229" s="1" t="e">
        <v>#N/A</v>
      </c>
      <c r="BL229" s="1" t="e">
        <v>#N/A</v>
      </c>
      <c r="BM229" s="1" t="e">
        <v>#N/A</v>
      </c>
      <c r="BN229" s="1" t="e">
        <v>#N/A</v>
      </c>
      <c r="BO229" s="1" t="e">
        <v>#N/A</v>
      </c>
      <c r="BP229" s="1" t="e">
        <v>#N/A</v>
      </c>
      <c r="BQ229" s="1" t="e">
        <v>#N/A</v>
      </c>
      <c r="BR229" s="194" t="e">
        <v>#N/A</v>
      </c>
      <c r="BS229" s="194" t="e">
        <v>#N/A</v>
      </c>
      <c r="BT229" s="1" t="e">
        <v>#N/A</v>
      </c>
      <c r="BU229" s="1" t="e">
        <v>#N/A</v>
      </c>
      <c r="BV229" s="1" t="e">
        <v>#N/A</v>
      </c>
      <c r="BW229" s="1" t="e">
        <v>#N/A</v>
      </c>
      <c r="BX229" s="1" t="e">
        <v>#N/A</v>
      </c>
      <c r="BY229" s="1" t="e">
        <v>#N/A</v>
      </c>
      <c r="BZ229" s="194" t="e">
        <v>#N/A</v>
      </c>
      <c r="CA229" s="194" t="e">
        <v>#N/A</v>
      </c>
      <c r="CB229" s="1" t="e">
        <v>#N/A</v>
      </c>
      <c r="CC229" s="1" t="e">
        <v>#N/A</v>
      </c>
      <c r="CD229" s="194" t="e">
        <v>#N/A</v>
      </c>
      <c r="CE229" s="12" t="e">
        <v>#N/A</v>
      </c>
      <c r="CF229" s="161" t="e">
        <v>#N/A</v>
      </c>
      <c r="CG229" s="193" t="e">
        <v>#N/A</v>
      </c>
      <c r="CH229" s="193" t="e">
        <v>#N/A</v>
      </c>
      <c r="CI229" s="192" t="e">
        <v>#N/A</v>
      </c>
      <c r="CJ229" s="161" t="e">
        <v>#N/A</v>
      </c>
      <c r="CK229" s="193" t="e">
        <v>#N/A</v>
      </c>
      <c r="CL229" s="193" t="e">
        <v>#N/A</v>
      </c>
    </row>
    <row r="230" spans="1:90">
      <c r="A230" s="483" t="e">
        <v>#N/A</v>
      </c>
      <c r="B230" s="11" t="e">
        <v>#N/A</v>
      </c>
      <c r="C230" s="194" t="e">
        <v>#N/A</v>
      </c>
      <c r="D230" s="194" t="e">
        <v>#N/A</v>
      </c>
      <c r="E230" s="1" t="e">
        <v>#N/A</v>
      </c>
      <c r="F230" s="1" t="e">
        <v>#N/A</v>
      </c>
      <c r="G230" s="1" t="e">
        <v>#N/A</v>
      </c>
      <c r="H230" s="1" t="e">
        <v>#N/A</v>
      </c>
      <c r="I230" s="194" t="e">
        <v>#N/A</v>
      </c>
      <c r="J230" s="194" t="e">
        <v>#N/A</v>
      </c>
      <c r="K230" s="1" t="e">
        <v>#N/A</v>
      </c>
      <c r="L230" s="1" t="e">
        <v>#N/A</v>
      </c>
      <c r="M230" s="1" t="e">
        <v>#N/A</v>
      </c>
      <c r="N230" s="1" t="e">
        <v>#N/A</v>
      </c>
      <c r="O230" s="1" t="e">
        <v>#N/A</v>
      </c>
      <c r="P230" s="12" t="e">
        <v>#N/A</v>
      </c>
      <c r="Q230" s="1" t="e">
        <v>#N/A</v>
      </c>
      <c r="R230" s="1" t="e">
        <v>#N/A</v>
      </c>
      <c r="S230" s="194" t="e">
        <v>#N/A</v>
      </c>
      <c r="T230" s="194" t="e">
        <v>#N/A</v>
      </c>
      <c r="U230" s="1" t="e">
        <v>#N/A</v>
      </c>
      <c r="V230" s="1" t="e">
        <v>#N/A</v>
      </c>
      <c r="W230" s="194" t="e">
        <v>#N/A</v>
      </c>
      <c r="X230" s="194" t="e">
        <v>#N/A</v>
      </c>
      <c r="Y230" s="1" t="e">
        <v>#N/A</v>
      </c>
      <c r="Z230" s="194" t="e">
        <v>#N/A</v>
      </c>
      <c r="AA230" s="194" t="e">
        <v>#N/A</v>
      </c>
      <c r="AB230" s="1" t="e">
        <v>#N/A</v>
      </c>
      <c r="AC230" s="1" t="e">
        <v>#N/A</v>
      </c>
      <c r="AD230" s="1" t="e">
        <v>#N/A</v>
      </c>
      <c r="AE230" s="1" t="e">
        <v>#N/A</v>
      </c>
      <c r="AF230" s="1" t="e">
        <v>#N/A</v>
      </c>
      <c r="AG230" s="1" t="e">
        <v>#N/A</v>
      </c>
      <c r="AH230" s="1" t="e">
        <v>#N/A</v>
      </c>
      <c r="AI230" s="1" t="e">
        <v>#N/A</v>
      </c>
      <c r="AJ230" s="1" t="e">
        <v>#N/A</v>
      </c>
      <c r="AK230" s="1" t="e">
        <v>#N/A</v>
      </c>
      <c r="AL230" s="194" t="e">
        <v>#N/A</v>
      </c>
      <c r="AM230" s="194" t="e">
        <v>#N/A</v>
      </c>
      <c r="AN230" s="1" t="e">
        <v>#N/A</v>
      </c>
      <c r="AO230" s="1" t="e">
        <v>#N/A</v>
      </c>
      <c r="AP230" s="1" t="e">
        <v>#N/A</v>
      </c>
      <c r="AQ230" s="1" t="e">
        <v>#N/A</v>
      </c>
      <c r="AR230" s="1" t="e">
        <v>#N/A</v>
      </c>
      <c r="AS230" s="1" t="e">
        <v>#N/A</v>
      </c>
      <c r="AT230" s="1" t="e">
        <v>#N/A</v>
      </c>
      <c r="AU230" s="1" t="e">
        <v>#N/A</v>
      </c>
      <c r="AV230" s="1" t="e">
        <v>#N/A</v>
      </c>
      <c r="AW230" s="1" t="e">
        <v>#N/A</v>
      </c>
      <c r="AX230" s="194" t="e">
        <v>#N/A</v>
      </c>
      <c r="AY230" s="194" t="e">
        <v>#N/A</v>
      </c>
      <c r="AZ230" s="1" t="e">
        <v>#N/A</v>
      </c>
      <c r="BA230" s="1" t="e">
        <v>#N/A</v>
      </c>
      <c r="BB230" s="1" t="e">
        <v>#N/A</v>
      </c>
      <c r="BC230" s="1" t="e">
        <v>#N/A</v>
      </c>
      <c r="BD230" s="1" t="e">
        <v>#N/A</v>
      </c>
      <c r="BE230" s="1" t="e">
        <v>#N/A</v>
      </c>
      <c r="BF230" s="1" t="e">
        <v>#N/A</v>
      </c>
      <c r="BG230" s="1" t="e">
        <v>#N/A</v>
      </c>
      <c r="BH230" s="194" t="e">
        <v>#N/A</v>
      </c>
      <c r="BI230" s="194" t="e">
        <v>#N/A</v>
      </c>
      <c r="BJ230" s="1" t="e">
        <v>#N/A</v>
      </c>
      <c r="BK230" s="1" t="e">
        <v>#N/A</v>
      </c>
      <c r="BL230" s="1" t="e">
        <v>#N/A</v>
      </c>
      <c r="BM230" s="1" t="e">
        <v>#N/A</v>
      </c>
      <c r="BN230" s="1" t="e">
        <v>#N/A</v>
      </c>
      <c r="BO230" s="1" t="e">
        <v>#N/A</v>
      </c>
      <c r="BP230" s="1" t="e">
        <v>#N/A</v>
      </c>
      <c r="BQ230" s="1" t="e">
        <v>#N/A</v>
      </c>
      <c r="BR230" s="194" t="e">
        <v>#N/A</v>
      </c>
      <c r="BS230" s="194" t="e">
        <v>#N/A</v>
      </c>
      <c r="BT230" s="1" t="e">
        <v>#N/A</v>
      </c>
      <c r="BU230" s="1" t="e">
        <v>#N/A</v>
      </c>
      <c r="BV230" s="1" t="e">
        <v>#N/A</v>
      </c>
      <c r="BW230" s="1" t="e">
        <v>#N/A</v>
      </c>
      <c r="BX230" s="1" t="e">
        <v>#N/A</v>
      </c>
      <c r="BY230" s="1" t="e">
        <v>#N/A</v>
      </c>
      <c r="BZ230" s="194" t="e">
        <v>#N/A</v>
      </c>
      <c r="CA230" s="194" t="e">
        <v>#N/A</v>
      </c>
      <c r="CB230" s="1" t="e">
        <v>#N/A</v>
      </c>
      <c r="CC230" s="1" t="e">
        <v>#N/A</v>
      </c>
      <c r="CD230" s="194" t="e">
        <v>#N/A</v>
      </c>
      <c r="CE230" s="12" t="e">
        <v>#N/A</v>
      </c>
      <c r="CF230" s="161" t="e">
        <v>#N/A</v>
      </c>
      <c r="CG230" s="193" t="e">
        <v>#N/A</v>
      </c>
      <c r="CH230" s="193" t="e">
        <v>#N/A</v>
      </c>
      <c r="CI230" s="192" t="e">
        <v>#N/A</v>
      </c>
      <c r="CJ230" s="161" t="e">
        <v>#N/A</v>
      </c>
      <c r="CK230" s="193" t="e">
        <v>#N/A</v>
      </c>
      <c r="CL230" s="193" t="e">
        <v>#N/A</v>
      </c>
    </row>
    <row r="231" spans="1:90">
      <c r="A231" s="483" t="e">
        <v>#N/A</v>
      </c>
      <c r="B231" s="11" t="e">
        <v>#N/A</v>
      </c>
      <c r="C231" s="194" t="e">
        <v>#N/A</v>
      </c>
      <c r="D231" s="194" t="e">
        <v>#N/A</v>
      </c>
      <c r="E231" s="1" t="e">
        <v>#N/A</v>
      </c>
      <c r="F231" s="1" t="e">
        <v>#N/A</v>
      </c>
      <c r="G231" s="1" t="e">
        <v>#N/A</v>
      </c>
      <c r="H231" s="1" t="e">
        <v>#N/A</v>
      </c>
      <c r="I231" s="194" t="e">
        <v>#N/A</v>
      </c>
      <c r="J231" s="194" t="e">
        <v>#N/A</v>
      </c>
      <c r="K231" s="1" t="e">
        <v>#N/A</v>
      </c>
      <c r="L231" s="1" t="e">
        <v>#N/A</v>
      </c>
      <c r="M231" s="1" t="e">
        <v>#N/A</v>
      </c>
      <c r="N231" s="1" t="e">
        <v>#N/A</v>
      </c>
      <c r="O231" s="1" t="e">
        <v>#N/A</v>
      </c>
      <c r="P231" s="12" t="e">
        <v>#N/A</v>
      </c>
      <c r="Q231" s="1" t="e">
        <v>#N/A</v>
      </c>
      <c r="R231" s="1" t="e">
        <v>#N/A</v>
      </c>
      <c r="S231" s="194" t="e">
        <v>#N/A</v>
      </c>
      <c r="T231" s="194" t="e">
        <v>#N/A</v>
      </c>
      <c r="U231" s="1" t="e">
        <v>#N/A</v>
      </c>
      <c r="V231" s="1" t="e">
        <v>#N/A</v>
      </c>
      <c r="W231" s="194" t="e">
        <v>#N/A</v>
      </c>
      <c r="X231" s="194" t="e">
        <v>#N/A</v>
      </c>
      <c r="Y231" s="1" t="e">
        <v>#N/A</v>
      </c>
      <c r="Z231" s="194" t="e">
        <v>#N/A</v>
      </c>
      <c r="AA231" s="194" t="e">
        <v>#N/A</v>
      </c>
      <c r="AB231" s="1" t="e">
        <v>#N/A</v>
      </c>
      <c r="AC231" s="1" t="e">
        <v>#N/A</v>
      </c>
      <c r="AD231" s="1" t="e">
        <v>#N/A</v>
      </c>
      <c r="AE231" s="1" t="e">
        <v>#N/A</v>
      </c>
      <c r="AF231" s="1" t="e">
        <v>#N/A</v>
      </c>
      <c r="AG231" s="1" t="e">
        <v>#N/A</v>
      </c>
      <c r="AH231" s="1" t="e">
        <v>#N/A</v>
      </c>
      <c r="AI231" s="1" t="e">
        <v>#N/A</v>
      </c>
      <c r="AJ231" s="1" t="e">
        <v>#N/A</v>
      </c>
      <c r="AK231" s="1" t="e">
        <v>#N/A</v>
      </c>
      <c r="AL231" s="194" t="e">
        <v>#N/A</v>
      </c>
      <c r="AM231" s="194" t="e">
        <v>#N/A</v>
      </c>
      <c r="AN231" s="1" t="e">
        <v>#N/A</v>
      </c>
      <c r="AO231" s="1" t="e">
        <v>#N/A</v>
      </c>
      <c r="AP231" s="1" t="e">
        <v>#N/A</v>
      </c>
      <c r="AQ231" s="1" t="e">
        <v>#N/A</v>
      </c>
      <c r="AR231" s="1" t="e">
        <v>#N/A</v>
      </c>
      <c r="AS231" s="1" t="e">
        <v>#N/A</v>
      </c>
      <c r="AT231" s="1" t="e">
        <v>#N/A</v>
      </c>
      <c r="AU231" s="1" t="e">
        <v>#N/A</v>
      </c>
      <c r="AV231" s="1" t="e">
        <v>#N/A</v>
      </c>
      <c r="AW231" s="1" t="e">
        <v>#N/A</v>
      </c>
      <c r="AX231" s="194" t="e">
        <v>#N/A</v>
      </c>
      <c r="AY231" s="194" t="e">
        <v>#N/A</v>
      </c>
      <c r="AZ231" s="1" t="e">
        <v>#N/A</v>
      </c>
      <c r="BA231" s="1" t="e">
        <v>#N/A</v>
      </c>
      <c r="BB231" s="1" t="e">
        <v>#N/A</v>
      </c>
      <c r="BC231" s="1" t="e">
        <v>#N/A</v>
      </c>
      <c r="BD231" s="1" t="e">
        <v>#N/A</v>
      </c>
      <c r="BE231" s="1" t="e">
        <v>#N/A</v>
      </c>
      <c r="BF231" s="1" t="e">
        <v>#N/A</v>
      </c>
      <c r="BG231" s="1" t="e">
        <v>#N/A</v>
      </c>
      <c r="BH231" s="194" t="e">
        <v>#N/A</v>
      </c>
      <c r="BI231" s="194" t="e">
        <v>#N/A</v>
      </c>
      <c r="BJ231" s="1" t="e">
        <v>#N/A</v>
      </c>
      <c r="BK231" s="1" t="e">
        <v>#N/A</v>
      </c>
      <c r="BL231" s="1" t="e">
        <v>#N/A</v>
      </c>
      <c r="BM231" s="1" t="e">
        <v>#N/A</v>
      </c>
      <c r="BN231" s="1" t="e">
        <v>#N/A</v>
      </c>
      <c r="BO231" s="1" t="e">
        <v>#N/A</v>
      </c>
      <c r="BP231" s="1" t="e">
        <v>#N/A</v>
      </c>
      <c r="BQ231" s="1" t="e">
        <v>#N/A</v>
      </c>
      <c r="BR231" s="194" t="e">
        <v>#N/A</v>
      </c>
      <c r="BS231" s="194" t="e">
        <v>#N/A</v>
      </c>
      <c r="BT231" s="1" t="e">
        <v>#N/A</v>
      </c>
      <c r="BU231" s="1" t="e">
        <v>#N/A</v>
      </c>
      <c r="BV231" s="1" t="e">
        <v>#N/A</v>
      </c>
      <c r="BW231" s="1" t="e">
        <v>#N/A</v>
      </c>
      <c r="BX231" s="1" t="e">
        <v>#N/A</v>
      </c>
      <c r="BY231" s="1" t="e">
        <v>#N/A</v>
      </c>
      <c r="BZ231" s="194" t="e">
        <v>#N/A</v>
      </c>
      <c r="CA231" s="194" t="e">
        <v>#N/A</v>
      </c>
      <c r="CB231" s="1" t="e">
        <v>#N/A</v>
      </c>
      <c r="CC231" s="1" t="e">
        <v>#N/A</v>
      </c>
      <c r="CD231" s="194" t="e">
        <v>#N/A</v>
      </c>
      <c r="CE231" s="12" t="e">
        <v>#N/A</v>
      </c>
      <c r="CF231" s="161" t="e">
        <v>#N/A</v>
      </c>
      <c r="CG231" s="193" t="e">
        <v>#N/A</v>
      </c>
      <c r="CH231" s="193" t="e">
        <v>#N/A</v>
      </c>
      <c r="CI231" s="192" t="e">
        <v>#N/A</v>
      </c>
      <c r="CJ231" s="161" t="e">
        <v>#N/A</v>
      </c>
      <c r="CK231" s="193" t="e">
        <v>#N/A</v>
      </c>
      <c r="CL231" s="193" t="e">
        <v>#N/A</v>
      </c>
    </row>
    <row r="232" spans="1:90">
      <c r="A232" s="268" t="e">
        <v>#N/A</v>
      </c>
      <c r="B232" s="11" t="e">
        <v>#N/A</v>
      </c>
      <c r="C232" s="194" t="e">
        <v>#N/A</v>
      </c>
      <c r="D232" s="194" t="e">
        <v>#N/A</v>
      </c>
      <c r="E232" s="1" t="e">
        <v>#N/A</v>
      </c>
      <c r="F232" s="1" t="e">
        <v>#N/A</v>
      </c>
      <c r="G232" s="1" t="e">
        <v>#N/A</v>
      </c>
      <c r="H232" s="1" t="e">
        <v>#N/A</v>
      </c>
      <c r="I232" s="194" t="e">
        <v>#N/A</v>
      </c>
      <c r="J232" s="194" t="e">
        <v>#N/A</v>
      </c>
      <c r="K232" s="1" t="e">
        <v>#N/A</v>
      </c>
      <c r="L232" s="1" t="e">
        <v>#N/A</v>
      </c>
      <c r="M232" s="1" t="e">
        <v>#N/A</v>
      </c>
      <c r="N232" s="1" t="e">
        <v>#N/A</v>
      </c>
      <c r="O232" s="1" t="e">
        <v>#N/A</v>
      </c>
      <c r="P232" s="12" t="e">
        <v>#N/A</v>
      </c>
      <c r="Q232" s="1" t="e">
        <v>#N/A</v>
      </c>
      <c r="R232" s="1" t="e">
        <v>#N/A</v>
      </c>
      <c r="S232" s="194" t="e">
        <v>#N/A</v>
      </c>
      <c r="T232" s="194" t="e">
        <v>#N/A</v>
      </c>
      <c r="U232" s="1" t="e">
        <v>#N/A</v>
      </c>
      <c r="V232" s="1" t="e">
        <v>#N/A</v>
      </c>
      <c r="W232" s="194" t="e">
        <v>#N/A</v>
      </c>
      <c r="X232" s="194" t="e">
        <v>#N/A</v>
      </c>
      <c r="Y232" s="1" t="e">
        <v>#N/A</v>
      </c>
      <c r="Z232" s="194" t="e">
        <v>#N/A</v>
      </c>
      <c r="AA232" s="194" t="e">
        <v>#N/A</v>
      </c>
      <c r="AB232" s="1" t="e">
        <v>#N/A</v>
      </c>
      <c r="AC232" s="1" t="e">
        <v>#N/A</v>
      </c>
      <c r="AD232" s="1" t="e">
        <v>#N/A</v>
      </c>
      <c r="AE232" s="1" t="e">
        <v>#N/A</v>
      </c>
      <c r="AF232" s="1" t="e">
        <v>#N/A</v>
      </c>
      <c r="AG232" s="1" t="e">
        <v>#N/A</v>
      </c>
      <c r="AH232" s="1" t="e">
        <v>#N/A</v>
      </c>
      <c r="AI232" s="1" t="e">
        <v>#N/A</v>
      </c>
      <c r="AJ232" s="1" t="e">
        <v>#N/A</v>
      </c>
      <c r="AK232" s="1" t="e">
        <v>#N/A</v>
      </c>
      <c r="AL232" s="194" t="e">
        <v>#N/A</v>
      </c>
      <c r="AM232" s="194" t="e">
        <v>#N/A</v>
      </c>
      <c r="AN232" s="1" t="e">
        <v>#N/A</v>
      </c>
      <c r="AO232" s="1" t="e">
        <v>#N/A</v>
      </c>
      <c r="AP232" s="1" t="e">
        <v>#N/A</v>
      </c>
      <c r="AQ232" s="1" t="e">
        <v>#N/A</v>
      </c>
      <c r="AR232" s="1" t="e">
        <v>#N/A</v>
      </c>
      <c r="AS232" s="1" t="e">
        <v>#N/A</v>
      </c>
      <c r="AT232" s="1" t="e">
        <v>#N/A</v>
      </c>
      <c r="AU232" s="1" t="e">
        <v>#N/A</v>
      </c>
      <c r="AV232" s="1" t="e">
        <v>#N/A</v>
      </c>
      <c r="AW232" s="1" t="e">
        <v>#N/A</v>
      </c>
      <c r="AX232" s="194" t="e">
        <v>#N/A</v>
      </c>
      <c r="AY232" s="194" t="e">
        <v>#N/A</v>
      </c>
      <c r="AZ232" s="1" t="e">
        <v>#N/A</v>
      </c>
      <c r="BA232" s="1" t="e">
        <v>#N/A</v>
      </c>
      <c r="BB232" s="1" t="e">
        <v>#N/A</v>
      </c>
      <c r="BC232" s="1" t="e">
        <v>#N/A</v>
      </c>
      <c r="BD232" s="1" t="e">
        <v>#N/A</v>
      </c>
      <c r="BE232" s="1" t="e">
        <v>#N/A</v>
      </c>
      <c r="BF232" s="1" t="e">
        <v>#N/A</v>
      </c>
      <c r="BG232" s="1" t="e">
        <v>#N/A</v>
      </c>
      <c r="BH232" s="194" t="e">
        <v>#N/A</v>
      </c>
      <c r="BI232" s="194" t="e">
        <v>#N/A</v>
      </c>
      <c r="BJ232" s="1" t="e">
        <v>#N/A</v>
      </c>
      <c r="BK232" s="1" t="e">
        <v>#N/A</v>
      </c>
      <c r="BL232" s="1" t="e">
        <v>#N/A</v>
      </c>
      <c r="BM232" s="1" t="e">
        <v>#N/A</v>
      </c>
      <c r="BN232" s="1" t="e">
        <v>#N/A</v>
      </c>
      <c r="BO232" s="1" t="e">
        <v>#N/A</v>
      </c>
      <c r="BP232" s="1" t="e">
        <v>#N/A</v>
      </c>
      <c r="BQ232" s="1" t="e">
        <v>#N/A</v>
      </c>
      <c r="BR232" s="194" t="e">
        <v>#N/A</v>
      </c>
      <c r="BS232" s="194" t="e">
        <v>#N/A</v>
      </c>
      <c r="BT232" s="1" t="e">
        <v>#N/A</v>
      </c>
      <c r="BU232" s="1" t="e">
        <v>#N/A</v>
      </c>
      <c r="BV232" s="1" t="e">
        <v>#N/A</v>
      </c>
      <c r="BW232" s="1" t="e">
        <v>#N/A</v>
      </c>
      <c r="BX232" s="1" t="e">
        <v>#N/A</v>
      </c>
      <c r="BY232" s="1" t="e">
        <v>#N/A</v>
      </c>
      <c r="BZ232" s="194" t="e">
        <v>#N/A</v>
      </c>
      <c r="CA232" s="194" t="e">
        <v>#N/A</v>
      </c>
      <c r="CB232" s="1" t="e">
        <v>#N/A</v>
      </c>
      <c r="CC232" s="1" t="e">
        <v>#N/A</v>
      </c>
      <c r="CD232" s="194" t="e">
        <v>#N/A</v>
      </c>
      <c r="CE232" s="12" t="e">
        <v>#N/A</v>
      </c>
      <c r="CF232" s="161" t="e">
        <v>#N/A</v>
      </c>
      <c r="CG232" s="193" t="e">
        <v>#N/A</v>
      </c>
      <c r="CH232" s="193" t="e">
        <v>#N/A</v>
      </c>
      <c r="CI232" s="192" t="e">
        <v>#N/A</v>
      </c>
      <c r="CJ232" s="161" t="e">
        <v>#N/A</v>
      </c>
      <c r="CK232" s="193" t="e">
        <v>#N/A</v>
      </c>
      <c r="CL232" s="193" t="e">
        <v>#N/A</v>
      </c>
    </row>
    <row r="233" spans="1:90">
      <c r="A233" s="268" t="e">
        <v>#N/A</v>
      </c>
      <c r="B233" s="11" t="e">
        <v>#N/A</v>
      </c>
      <c r="C233" s="194" t="e">
        <v>#N/A</v>
      </c>
      <c r="D233" s="194" t="e">
        <v>#N/A</v>
      </c>
      <c r="E233" s="1" t="e">
        <v>#N/A</v>
      </c>
      <c r="F233" s="1" t="e">
        <v>#N/A</v>
      </c>
      <c r="G233" s="1" t="e">
        <v>#N/A</v>
      </c>
      <c r="H233" s="1" t="e">
        <v>#N/A</v>
      </c>
      <c r="I233" s="194" t="e">
        <v>#N/A</v>
      </c>
      <c r="J233" s="194" t="e">
        <v>#N/A</v>
      </c>
      <c r="K233" s="1" t="e">
        <v>#N/A</v>
      </c>
      <c r="L233" s="1" t="e">
        <v>#N/A</v>
      </c>
      <c r="M233" s="1" t="e">
        <v>#N/A</v>
      </c>
      <c r="N233" s="1" t="e">
        <v>#N/A</v>
      </c>
      <c r="O233" s="1" t="e">
        <v>#N/A</v>
      </c>
      <c r="P233" s="12" t="e">
        <v>#N/A</v>
      </c>
      <c r="Q233" s="1" t="e">
        <v>#N/A</v>
      </c>
      <c r="R233" s="1" t="e">
        <v>#N/A</v>
      </c>
      <c r="S233" s="194" t="e">
        <v>#N/A</v>
      </c>
      <c r="T233" s="194" t="e">
        <v>#N/A</v>
      </c>
      <c r="U233" s="1" t="e">
        <v>#N/A</v>
      </c>
      <c r="V233" s="1" t="e">
        <v>#N/A</v>
      </c>
      <c r="W233" s="194" t="e">
        <v>#N/A</v>
      </c>
      <c r="X233" s="194" t="e">
        <v>#N/A</v>
      </c>
      <c r="Y233" s="1" t="e">
        <v>#N/A</v>
      </c>
      <c r="Z233" s="194" t="e">
        <v>#N/A</v>
      </c>
      <c r="AA233" s="194" t="e">
        <v>#N/A</v>
      </c>
      <c r="AB233" s="1" t="e">
        <v>#N/A</v>
      </c>
      <c r="AC233" s="1" t="e">
        <v>#N/A</v>
      </c>
      <c r="AD233" s="1" t="e">
        <v>#N/A</v>
      </c>
      <c r="AE233" s="1" t="e">
        <v>#N/A</v>
      </c>
      <c r="AF233" s="1" t="e">
        <v>#N/A</v>
      </c>
      <c r="AG233" s="1" t="e">
        <v>#N/A</v>
      </c>
      <c r="AH233" s="1" t="e">
        <v>#N/A</v>
      </c>
      <c r="AI233" s="1" t="e">
        <v>#N/A</v>
      </c>
      <c r="AJ233" s="1" t="e">
        <v>#N/A</v>
      </c>
      <c r="AK233" s="1" t="e">
        <v>#N/A</v>
      </c>
      <c r="AL233" s="194" t="e">
        <v>#N/A</v>
      </c>
      <c r="AM233" s="194" t="e">
        <v>#N/A</v>
      </c>
      <c r="AN233" s="1" t="e">
        <v>#N/A</v>
      </c>
      <c r="AO233" s="1" t="e">
        <v>#N/A</v>
      </c>
      <c r="AP233" s="1" t="e">
        <v>#N/A</v>
      </c>
      <c r="AQ233" s="1" t="e">
        <v>#N/A</v>
      </c>
      <c r="AR233" s="1" t="e">
        <v>#N/A</v>
      </c>
      <c r="AS233" s="1" t="e">
        <v>#N/A</v>
      </c>
      <c r="AT233" s="1" t="e">
        <v>#N/A</v>
      </c>
      <c r="AU233" s="1" t="e">
        <v>#N/A</v>
      </c>
      <c r="AV233" s="1" t="e">
        <v>#N/A</v>
      </c>
      <c r="AW233" s="1" t="e">
        <v>#N/A</v>
      </c>
      <c r="AX233" s="194" t="e">
        <v>#N/A</v>
      </c>
      <c r="AY233" s="194" t="e">
        <v>#N/A</v>
      </c>
      <c r="AZ233" s="1" t="e">
        <v>#N/A</v>
      </c>
      <c r="BA233" s="1" t="e">
        <v>#N/A</v>
      </c>
      <c r="BB233" s="1" t="e">
        <v>#N/A</v>
      </c>
      <c r="BC233" s="1" t="e">
        <v>#N/A</v>
      </c>
      <c r="BD233" s="1" t="e">
        <v>#N/A</v>
      </c>
      <c r="BE233" s="1" t="e">
        <v>#N/A</v>
      </c>
      <c r="BF233" s="1" t="e">
        <v>#N/A</v>
      </c>
      <c r="BG233" s="1" t="e">
        <v>#N/A</v>
      </c>
      <c r="BH233" s="194" t="e">
        <v>#N/A</v>
      </c>
      <c r="BI233" s="194" t="e">
        <v>#N/A</v>
      </c>
      <c r="BJ233" s="1" t="e">
        <v>#N/A</v>
      </c>
      <c r="BK233" s="1" t="e">
        <v>#N/A</v>
      </c>
      <c r="BL233" s="1" t="e">
        <v>#N/A</v>
      </c>
      <c r="BM233" s="1" t="e">
        <v>#N/A</v>
      </c>
      <c r="BN233" s="1" t="e">
        <v>#N/A</v>
      </c>
      <c r="BO233" s="1" t="e">
        <v>#N/A</v>
      </c>
      <c r="BP233" s="1" t="e">
        <v>#N/A</v>
      </c>
      <c r="BQ233" s="1" t="e">
        <v>#N/A</v>
      </c>
      <c r="BR233" s="194" t="e">
        <v>#N/A</v>
      </c>
      <c r="BS233" s="194" t="e">
        <v>#N/A</v>
      </c>
      <c r="BT233" s="1" t="e">
        <v>#N/A</v>
      </c>
      <c r="BU233" s="1" t="e">
        <v>#N/A</v>
      </c>
      <c r="BV233" s="1" t="e">
        <v>#N/A</v>
      </c>
      <c r="BW233" s="1" t="e">
        <v>#N/A</v>
      </c>
      <c r="BX233" s="1" t="e">
        <v>#N/A</v>
      </c>
      <c r="BY233" s="1" t="e">
        <v>#N/A</v>
      </c>
      <c r="BZ233" s="194" t="e">
        <v>#N/A</v>
      </c>
      <c r="CA233" s="194" t="e">
        <v>#N/A</v>
      </c>
      <c r="CB233" s="1" t="e">
        <v>#N/A</v>
      </c>
      <c r="CC233" s="1" t="e">
        <v>#N/A</v>
      </c>
      <c r="CD233" s="194" t="e">
        <v>#N/A</v>
      </c>
      <c r="CE233" s="12" t="e">
        <v>#N/A</v>
      </c>
      <c r="CF233" s="161" t="e">
        <v>#N/A</v>
      </c>
      <c r="CG233" s="193" t="e">
        <v>#N/A</v>
      </c>
      <c r="CH233" s="193" t="e">
        <v>#N/A</v>
      </c>
      <c r="CI233" s="192" t="e">
        <v>#N/A</v>
      </c>
      <c r="CJ233" s="161" t="e">
        <v>#N/A</v>
      </c>
      <c r="CK233" s="193" t="e">
        <v>#N/A</v>
      </c>
      <c r="CL233" s="193" t="e">
        <v>#N/A</v>
      </c>
    </row>
    <row r="234" spans="1:90">
      <c r="A234" s="268" t="e">
        <v>#N/A</v>
      </c>
      <c r="B234" s="11" t="e">
        <v>#N/A</v>
      </c>
      <c r="C234" s="194" t="e">
        <v>#N/A</v>
      </c>
      <c r="D234" s="194" t="e">
        <v>#N/A</v>
      </c>
      <c r="E234" s="1" t="e">
        <v>#N/A</v>
      </c>
      <c r="F234" s="1" t="e">
        <v>#N/A</v>
      </c>
      <c r="G234" s="1" t="e">
        <v>#N/A</v>
      </c>
      <c r="H234" s="1" t="e">
        <v>#N/A</v>
      </c>
      <c r="I234" s="194" t="e">
        <v>#N/A</v>
      </c>
      <c r="J234" s="194" t="e">
        <v>#N/A</v>
      </c>
      <c r="K234" s="1" t="e">
        <v>#N/A</v>
      </c>
      <c r="L234" s="1" t="e">
        <v>#N/A</v>
      </c>
      <c r="M234" s="1" t="e">
        <v>#N/A</v>
      </c>
      <c r="N234" s="1" t="e">
        <v>#N/A</v>
      </c>
      <c r="O234" s="1" t="e">
        <v>#N/A</v>
      </c>
      <c r="P234" s="12" t="e">
        <v>#N/A</v>
      </c>
      <c r="Q234" s="1" t="e">
        <v>#N/A</v>
      </c>
      <c r="R234" s="1" t="e">
        <v>#N/A</v>
      </c>
      <c r="S234" s="194" t="e">
        <v>#N/A</v>
      </c>
      <c r="T234" s="194" t="e">
        <v>#N/A</v>
      </c>
      <c r="U234" s="1" t="e">
        <v>#N/A</v>
      </c>
      <c r="V234" s="1" t="e">
        <v>#N/A</v>
      </c>
      <c r="W234" s="194" t="e">
        <v>#N/A</v>
      </c>
      <c r="X234" s="194" t="e">
        <v>#N/A</v>
      </c>
      <c r="Y234" s="1" t="e">
        <v>#N/A</v>
      </c>
      <c r="Z234" s="194" t="e">
        <v>#N/A</v>
      </c>
      <c r="AA234" s="194" t="e">
        <v>#N/A</v>
      </c>
      <c r="AB234" s="1" t="e">
        <v>#N/A</v>
      </c>
      <c r="AC234" s="1" t="e">
        <v>#N/A</v>
      </c>
      <c r="AD234" s="1" t="e">
        <v>#N/A</v>
      </c>
      <c r="AE234" s="1" t="e">
        <v>#N/A</v>
      </c>
      <c r="AF234" s="1" t="e">
        <v>#N/A</v>
      </c>
      <c r="AG234" s="1" t="e">
        <v>#N/A</v>
      </c>
      <c r="AH234" s="1" t="e">
        <v>#N/A</v>
      </c>
      <c r="AI234" s="1" t="e">
        <v>#N/A</v>
      </c>
      <c r="AJ234" s="1" t="e">
        <v>#N/A</v>
      </c>
      <c r="AK234" s="1" t="e">
        <v>#N/A</v>
      </c>
      <c r="AL234" s="194" t="e">
        <v>#N/A</v>
      </c>
      <c r="AM234" s="194" t="e">
        <v>#N/A</v>
      </c>
      <c r="AN234" s="1" t="e">
        <v>#N/A</v>
      </c>
      <c r="AO234" s="1" t="e">
        <v>#N/A</v>
      </c>
      <c r="AP234" s="1" t="e">
        <v>#N/A</v>
      </c>
      <c r="AQ234" s="1" t="e">
        <v>#N/A</v>
      </c>
      <c r="AR234" s="1" t="e">
        <v>#N/A</v>
      </c>
      <c r="AS234" s="1" t="e">
        <v>#N/A</v>
      </c>
      <c r="AT234" s="1" t="e">
        <v>#N/A</v>
      </c>
      <c r="AU234" s="1" t="e">
        <v>#N/A</v>
      </c>
      <c r="AV234" s="1" t="e">
        <v>#N/A</v>
      </c>
      <c r="AW234" s="1" t="e">
        <v>#N/A</v>
      </c>
      <c r="AX234" s="194" t="e">
        <v>#N/A</v>
      </c>
      <c r="AY234" s="194" t="e">
        <v>#N/A</v>
      </c>
      <c r="AZ234" s="1" t="e">
        <v>#N/A</v>
      </c>
      <c r="BA234" s="1" t="e">
        <v>#N/A</v>
      </c>
      <c r="BB234" s="1" t="e">
        <v>#N/A</v>
      </c>
      <c r="BC234" s="1" t="e">
        <v>#N/A</v>
      </c>
      <c r="BD234" s="1" t="e">
        <v>#N/A</v>
      </c>
      <c r="BE234" s="1" t="e">
        <v>#N/A</v>
      </c>
      <c r="BF234" s="1" t="e">
        <v>#N/A</v>
      </c>
      <c r="BG234" s="1" t="e">
        <v>#N/A</v>
      </c>
      <c r="BH234" s="194" t="e">
        <v>#N/A</v>
      </c>
      <c r="BI234" s="194" t="e">
        <v>#N/A</v>
      </c>
      <c r="BJ234" s="1" t="e">
        <v>#N/A</v>
      </c>
      <c r="BK234" s="1" t="e">
        <v>#N/A</v>
      </c>
      <c r="BL234" s="1" t="e">
        <v>#N/A</v>
      </c>
      <c r="BM234" s="1" t="e">
        <v>#N/A</v>
      </c>
      <c r="BN234" s="1" t="e">
        <v>#N/A</v>
      </c>
      <c r="BO234" s="1" t="e">
        <v>#N/A</v>
      </c>
      <c r="BP234" s="1" t="e">
        <v>#N/A</v>
      </c>
      <c r="BQ234" s="1" t="e">
        <v>#N/A</v>
      </c>
      <c r="BR234" s="194" t="e">
        <v>#N/A</v>
      </c>
      <c r="BS234" s="194" t="e">
        <v>#N/A</v>
      </c>
      <c r="BT234" s="1" t="e">
        <v>#N/A</v>
      </c>
      <c r="BU234" s="1" t="e">
        <v>#N/A</v>
      </c>
      <c r="BV234" s="1" t="e">
        <v>#N/A</v>
      </c>
      <c r="BW234" s="1" t="e">
        <v>#N/A</v>
      </c>
      <c r="BX234" s="1" t="e">
        <v>#N/A</v>
      </c>
      <c r="BY234" s="1" t="e">
        <v>#N/A</v>
      </c>
      <c r="BZ234" s="194" t="e">
        <v>#N/A</v>
      </c>
      <c r="CA234" s="194" t="e">
        <v>#N/A</v>
      </c>
      <c r="CB234" s="1" t="e">
        <v>#N/A</v>
      </c>
      <c r="CC234" s="1" t="e">
        <v>#N/A</v>
      </c>
      <c r="CD234" s="194" t="e">
        <v>#N/A</v>
      </c>
      <c r="CE234" s="12" t="e">
        <v>#N/A</v>
      </c>
      <c r="CF234" s="161" t="e">
        <v>#N/A</v>
      </c>
      <c r="CG234" s="193" t="e">
        <v>#N/A</v>
      </c>
      <c r="CH234" s="193" t="e">
        <v>#N/A</v>
      </c>
      <c r="CI234" s="192" t="e">
        <v>#N/A</v>
      </c>
      <c r="CJ234" s="161" t="e">
        <v>#N/A</v>
      </c>
      <c r="CK234" s="193" t="e">
        <v>#N/A</v>
      </c>
      <c r="CL234" s="193" t="e">
        <v>#N/A</v>
      </c>
    </row>
    <row r="235" spans="1:90">
      <c r="A235" s="484" t="e">
        <v>#N/A</v>
      </c>
      <c r="B235" s="11" t="e">
        <v>#N/A</v>
      </c>
      <c r="C235" s="194" t="e">
        <v>#N/A</v>
      </c>
      <c r="D235" s="194" t="e">
        <v>#N/A</v>
      </c>
      <c r="E235" s="1" t="e">
        <v>#N/A</v>
      </c>
      <c r="F235" s="1" t="e">
        <v>#N/A</v>
      </c>
      <c r="G235" s="1" t="e">
        <v>#N/A</v>
      </c>
      <c r="H235" s="1" t="e">
        <v>#N/A</v>
      </c>
      <c r="I235" s="194" t="e">
        <v>#N/A</v>
      </c>
      <c r="J235" s="194" t="e">
        <v>#N/A</v>
      </c>
      <c r="K235" s="1" t="e">
        <v>#N/A</v>
      </c>
      <c r="L235" s="1" t="e">
        <v>#N/A</v>
      </c>
      <c r="M235" s="1" t="e">
        <v>#N/A</v>
      </c>
      <c r="N235" s="1" t="e">
        <v>#N/A</v>
      </c>
      <c r="O235" s="1" t="e">
        <v>#N/A</v>
      </c>
      <c r="P235" s="12" t="e">
        <v>#N/A</v>
      </c>
      <c r="Q235" s="1" t="e">
        <v>#N/A</v>
      </c>
      <c r="R235" s="1" t="e">
        <v>#N/A</v>
      </c>
      <c r="S235" s="194" t="e">
        <v>#N/A</v>
      </c>
      <c r="T235" s="194" t="e">
        <v>#N/A</v>
      </c>
      <c r="U235" s="1" t="e">
        <v>#N/A</v>
      </c>
      <c r="V235" s="1" t="e">
        <v>#N/A</v>
      </c>
      <c r="W235" s="194" t="e">
        <v>#N/A</v>
      </c>
      <c r="X235" s="194" t="e">
        <v>#N/A</v>
      </c>
      <c r="Y235" s="1" t="e">
        <v>#N/A</v>
      </c>
      <c r="Z235" s="194" t="e">
        <v>#N/A</v>
      </c>
      <c r="AA235" s="194" t="e">
        <v>#N/A</v>
      </c>
      <c r="AB235" s="1" t="e">
        <v>#N/A</v>
      </c>
      <c r="AC235" s="1" t="e">
        <v>#N/A</v>
      </c>
      <c r="AD235" s="1" t="e">
        <v>#N/A</v>
      </c>
      <c r="AE235" s="1" t="e">
        <v>#N/A</v>
      </c>
      <c r="AF235" s="1" t="e">
        <v>#N/A</v>
      </c>
      <c r="AG235" s="1" t="e">
        <v>#N/A</v>
      </c>
      <c r="AH235" s="1" t="e">
        <v>#N/A</v>
      </c>
      <c r="AI235" s="1" t="e">
        <v>#N/A</v>
      </c>
      <c r="AJ235" s="1" t="e">
        <v>#N/A</v>
      </c>
      <c r="AK235" s="1" t="e">
        <v>#N/A</v>
      </c>
      <c r="AL235" s="194" t="e">
        <v>#N/A</v>
      </c>
      <c r="AM235" s="194" t="e">
        <v>#N/A</v>
      </c>
      <c r="AN235" s="1" t="e">
        <v>#N/A</v>
      </c>
      <c r="AO235" s="1" t="e">
        <v>#N/A</v>
      </c>
      <c r="AP235" s="1" t="e">
        <v>#N/A</v>
      </c>
      <c r="AQ235" s="1" t="e">
        <v>#N/A</v>
      </c>
      <c r="AR235" s="1" t="e">
        <v>#N/A</v>
      </c>
      <c r="AS235" s="1" t="e">
        <v>#N/A</v>
      </c>
      <c r="AT235" s="1" t="e">
        <v>#N/A</v>
      </c>
      <c r="AU235" s="1" t="e">
        <v>#N/A</v>
      </c>
      <c r="AV235" s="1" t="e">
        <v>#N/A</v>
      </c>
      <c r="AW235" s="1" t="e">
        <v>#N/A</v>
      </c>
      <c r="AX235" s="194" t="e">
        <v>#N/A</v>
      </c>
      <c r="AY235" s="194" t="e">
        <v>#N/A</v>
      </c>
      <c r="AZ235" s="1" t="e">
        <v>#N/A</v>
      </c>
      <c r="BA235" s="1" t="e">
        <v>#N/A</v>
      </c>
      <c r="BB235" s="1" t="e">
        <v>#N/A</v>
      </c>
      <c r="BC235" s="1" t="e">
        <v>#N/A</v>
      </c>
      <c r="BD235" s="1" t="e">
        <v>#N/A</v>
      </c>
      <c r="BE235" s="1" t="e">
        <v>#N/A</v>
      </c>
      <c r="BF235" s="1" t="e">
        <v>#N/A</v>
      </c>
      <c r="BG235" s="1" t="e">
        <v>#N/A</v>
      </c>
      <c r="BH235" s="194" t="e">
        <v>#N/A</v>
      </c>
      <c r="BI235" s="194" t="e">
        <v>#N/A</v>
      </c>
      <c r="BJ235" s="1" t="e">
        <v>#N/A</v>
      </c>
      <c r="BK235" s="1" t="e">
        <v>#N/A</v>
      </c>
      <c r="BL235" s="1" t="e">
        <v>#N/A</v>
      </c>
      <c r="BM235" s="1" t="e">
        <v>#N/A</v>
      </c>
      <c r="BN235" s="1" t="e">
        <v>#N/A</v>
      </c>
      <c r="BO235" s="1" t="e">
        <v>#N/A</v>
      </c>
      <c r="BP235" s="1" t="e">
        <v>#N/A</v>
      </c>
      <c r="BQ235" s="1" t="e">
        <v>#N/A</v>
      </c>
      <c r="BR235" s="194" t="e">
        <v>#N/A</v>
      </c>
      <c r="BS235" s="194" t="e">
        <v>#N/A</v>
      </c>
      <c r="BT235" s="1" t="e">
        <v>#N/A</v>
      </c>
      <c r="BU235" s="1" t="e">
        <v>#N/A</v>
      </c>
      <c r="BV235" s="1" t="e">
        <v>#N/A</v>
      </c>
      <c r="BW235" s="1" t="e">
        <v>#N/A</v>
      </c>
      <c r="BX235" s="1" t="e">
        <v>#N/A</v>
      </c>
      <c r="BY235" s="1" t="e">
        <v>#N/A</v>
      </c>
      <c r="BZ235" s="194" t="e">
        <v>#N/A</v>
      </c>
      <c r="CA235" s="194" t="e">
        <v>#N/A</v>
      </c>
      <c r="CB235" s="1" t="e">
        <v>#N/A</v>
      </c>
      <c r="CC235" s="1" t="e">
        <v>#N/A</v>
      </c>
      <c r="CD235" s="194" t="e">
        <v>#N/A</v>
      </c>
      <c r="CE235" s="12" t="e">
        <v>#N/A</v>
      </c>
      <c r="CF235" s="161" t="e">
        <v>#N/A</v>
      </c>
      <c r="CG235" s="193" t="e">
        <v>#N/A</v>
      </c>
      <c r="CH235" s="193" t="e">
        <v>#N/A</v>
      </c>
      <c r="CI235" s="192" t="e">
        <v>#N/A</v>
      </c>
      <c r="CJ235" s="161" t="e">
        <v>#N/A</v>
      </c>
      <c r="CK235" s="193" t="e">
        <v>#N/A</v>
      </c>
      <c r="CL235" s="193" t="e">
        <v>#N/A</v>
      </c>
    </row>
    <row r="236" spans="1:90">
      <c r="A236" s="484" t="e">
        <v>#N/A</v>
      </c>
      <c r="B236" s="11" t="e">
        <v>#N/A</v>
      </c>
      <c r="C236" s="194" t="e">
        <v>#N/A</v>
      </c>
      <c r="D236" s="194" t="e">
        <v>#N/A</v>
      </c>
      <c r="E236" s="1" t="e">
        <v>#N/A</v>
      </c>
      <c r="F236" s="1" t="e">
        <v>#N/A</v>
      </c>
      <c r="G236" s="1" t="e">
        <v>#N/A</v>
      </c>
      <c r="H236" s="1" t="e">
        <v>#N/A</v>
      </c>
      <c r="I236" s="194" t="e">
        <v>#N/A</v>
      </c>
      <c r="J236" s="194" t="e">
        <v>#N/A</v>
      </c>
      <c r="K236" s="1" t="e">
        <v>#N/A</v>
      </c>
      <c r="L236" s="1" t="e">
        <v>#N/A</v>
      </c>
      <c r="M236" s="1" t="e">
        <v>#N/A</v>
      </c>
      <c r="N236" s="1" t="e">
        <v>#N/A</v>
      </c>
      <c r="O236" s="1" t="e">
        <v>#N/A</v>
      </c>
      <c r="P236" s="12" t="e">
        <v>#N/A</v>
      </c>
      <c r="Q236" s="1" t="e">
        <v>#N/A</v>
      </c>
      <c r="R236" s="1" t="e">
        <v>#N/A</v>
      </c>
      <c r="S236" s="194" t="e">
        <v>#N/A</v>
      </c>
      <c r="T236" s="194" t="e">
        <v>#N/A</v>
      </c>
      <c r="U236" s="1" t="e">
        <v>#N/A</v>
      </c>
      <c r="V236" s="1" t="e">
        <v>#N/A</v>
      </c>
      <c r="W236" s="194" t="e">
        <v>#N/A</v>
      </c>
      <c r="X236" s="194" t="e">
        <v>#N/A</v>
      </c>
      <c r="Y236" s="1" t="e">
        <v>#N/A</v>
      </c>
      <c r="Z236" s="194" t="e">
        <v>#N/A</v>
      </c>
      <c r="AA236" s="194" t="e">
        <v>#N/A</v>
      </c>
      <c r="AB236" s="1" t="e">
        <v>#N/A</v>
      </c>
      <c r="AC236" s="1" t="e">
        <v>#N/A</v>
      </c>
      <c r="AD236" s="1" t="e">
        <v>#N/A</v>
      </c>
      <c r="AE236" s="1" t="e">
        <v>#N/A</v>
      </c>
      <c r="AF236" s="1" t="e">
        <v>#N/A</v>
      </c>
      <c r="AG236" s="1" t="e">
        <v>#N/A</v>
      </c>
      <c r="AH236" s="1" t="e">
        <v>#N/A</v>
      </c>
      <c r="AI236" s="1" t="e">
        <v>#N/A</v>
      </c>
      <c r="AJ236" s="1" t="e">
        <v>#N/A</v>
      </c>
      <c r="AK236" s="1" t="e">
        <v>#N/A</v>
      </c>
      <c r="AL236" s="194" t="e">
        <v>#N/A</v>
      </c>
      <c r="AM236" s="194" t="e">
        <v>#N/A</v>
      </c>
      <c r="AN236" s="1" t="e">
        <v>#N/A</v>
      </c>
      <c r="AO236" s="1" t="e">
        <v>#N/A</v>
      </c>
      <c r="AP236" s="1" t="e">
        <v>#N/A</v>
      </c>
      <c r="AQ236" s="1" t="e">
        <v>#N/A</v>
      </c>
      <c r="AR236" s="1" t="e">
        <v>#N/A</v>
      </c>
      <c r="AS236" s="1" t="e">
        <v>#N/A</v>
      </c>
      <c r="AT236" s="1" t="e">
        <v>#N/A</v>
      </c>
      <c r="AU236" s="1" t="e">
        <v>#N/A</v>
      </c>
      <c r="AV236" s="1" t="e">
        <v>#N/A</v>
      </c>
      <c r="AW236" s="1" t="e">
        <v>#N/A</v>
      </c>
      <c r="AX236" s="194" t="e">
        <v>#N/A</v>
      </c>
      <c r="AY236" s="194" t="e">
        <v>#N/A</v>
      </c>
      <c r="AZ236" s="1" t="e">
        <v>#N/A</v>
      </c>
      <c r="BA236" s="1" t="e">
        <v>#N/A</v>
      </c>
      <c r="BB236" s="1" t="e">
        <v>#N/A</v>
      </c>
      <c r="BC236" s="1" t="e">
        <v>#N/A</v>
      </c>
      <c r="BD236" s="1" t="e">
        <v>#N/A</v>
      </c>
      <c r="BE236" s="1" t="e">
        <v>#N/A</v>
      </c>
      <c r="BF236" s="1" t="e">
        <v>#N/A</v>
      </c>
      <c r="BG236" s="1" t="e">
        <v>#N/A</v>
      </c>
      <c r="BH236" s="194" t="e">
        <v>#N/A</v>
      </c>
      <c r="BI236" s="194" t="e">
        <v>#N/A</v>
      </c>
      <c r="BJ236" s="1" t="e">
        <v>#N/A</v>
      </c>
      <c r="BK236" s="1" t="e">
        <v>#N/A</v>
      </c>
      <c r="BL236" s="1" t="e">
        <v>#N/A</v>
      </c>
      <c r="BM236" s="1" t="e">
        <v>#N/A</v>
      </c>
      <c r="BN236" s="1" t="e">
        <v>#N/A</v>
      </c>
      <c r="BO236" s="1" t="e">
        <v>#N/A</v>
      </c>
      <c r="BP236" s="1" t="e">
        <v>#N/A</v>
      </c>
      <c r="BQ236" s="1" t="e">
        <v>#N/A</v>
      </c>
      <c r="BR236" s="194" t="e">
        <v>#N/A</v>
      </c>
      <c r="BS236" s="194" t="e">
        <v>#N/A</v>
      </c>
      <c r="BT236" s="1" t="e">
        <v>#N/A</v>
      </c>
      <c r="BU236" s="1" t="e">
        <v>#N/A</v>
      </c>
      <c r="BV236" s="1" t="e">
        <v>#N/A</v>
      </c>
      <c r="BW236" s="1" t="e">
        <v>#N/A</v>
      </c>
      <c r="BX236" s="1" t="e">
        <v>#N/A</v>
      </c>
      <c r="BY236" s="1" t="e">
        <v>#N/A</v>
      </c>
      <c r="BZ236" s="194" t="e">
        <v>#N/A</v>
      </c>
      <c r="CA236" s="194" t="e">
        <v>#N/A</v>
      </c>
      <c r="CB236" s="1" t="e">
        <v>#N/A</v>
      </c>
      <c r="CC236" s="1" t="e">
        <v>#N/A</v>
      </c>
      <c r="CD236" s="194" t="e">
        <v>#N/A</v>
      </c>
      <c r="CE236" s="12" t="e">
        <v>#N/A</v>
      </c>
      <c r="CF236" s="161" t="e">
        <v>#N/A</v>
      </c>
      <c r="CG236" s="193" t="e">
        <v>#N/A</v>
      </c>
      <c r="CH236" s="193" t="e">
        <v>#N/A</v>
      </c>
      <c r="CI236" s="192" t="e">
        <v>#N/A</v>
      </c>
      <c r="CJ236" s="161" t="e">
        <v>#N/A</v>
      </c>
      <c r="CK236" s="193" t="e">
        <v>#N/A</v>
      </c>
      <c r="CL236" s="193" t="e">
        <v>#N/A</v>
      </c>
    </row>
    <row r="237" spans="1:90">
      <c r="A237" s="484" t="e">
        <v>#N/A</v>
      </c>
      <c r="B237" s="11" t="e">
        <v>#N/A</v>
      </c>
      <c r="C237" s="194" t="e">
        <v>#N/A</v>
      </c>
      <c r="D237" s="194" t="e">
        <v>#N/A</v>
      </c>
      <c r="E237" s="1" t="e">
        <v>#N/A</v>
      </c>
      <c r="F237" s="1" t="e">
        <v>#N/A</v>
      </c>
      <c r="G237" s="1" t="e">
        <v>#N/A</v>
      </c>
      <c r="H237" s="1" t="e">
        <v>#N/A</v>
      </c>
      <c r="I237" s="194" t="e">
        <v>#N/A</v>
      </c>
      <c r="J237" s="194" t="e">
        <v>#N/A</v>
      </c>
      <c r="K237" s="1" t="e">
        <v>#N/A</v>
      </c>
      <c r="L237" s="1" t="e">
        <v>#N/A</v>
      </c>
      <c r="M237" s="1" t="e">
        <v>#N/A</v>
      </c>
      <c r="N237" s="1" t="e">
        <v>#N/A</v>
      </c>
      <c r="O237" s="1" t="e">
        <v>#N/A</v>
      </c>
      <c r="P237" s="12" t="e">
        <v>#N/A</v>
      </c>
      <c r="Q237" s="1" t="e">
        <v>#N/A</v>
      </c>
      <c r="R237" s="1" t="e">
        <v>#N/A</v>
      </c>
      <c r="S237" s="194" t="e">
        <v>#N/A</v>
      </c>
      <c r="T237" s="194" t="e">
        <v>#N/A</v>
      </c>
      <c r="U237" s="1" t="e">
        <v>#N/A</v>
      </c>
      <c r="V237" s="1" t="e">
        <v>#N/A</v>
      </c>
      <c r="W237" s="194" t="e">
        <v>#N/A</v>
      </c>
      <c r="X237" s="194" t="e">
        <v>#N/A</v>
      </c>
      <c r="Y237" s="1" t="e">
        <v>#N/A</v>
      </c>
      <c r="Z237" s="194" t="e">
        <v>#N/A</v>
      </c>
      <c r="AA237" s="194" t="e">
        <v>#N/A</v>
      </c>
      <c r="AB237" s="1" t="e">
        <v>#N/A</v>
      </c>
      <c r="AC237" s="1" t="e">
        <v>#N/A</v>
      </c>
      <c r="AD237" s="1" t="e">
        <v>#N/A</v>
      </c>
      <c r="AE237" s="1" t="e">
        <v>#N/A</v>
      </c>
      <c r="AF237" s="1" t="e">
        <v>#N/A</v>
      </c>
      <c r="AG237" s="1" t="e">
        <v>#N/A</v>
      </c>
      <c r="AH237" s="1" t="e">
        <v>#N/A</v>
      </c>
      <c r="AI237" s="1" t="e">
        <v>#N/A</v>
      </c>
      <c r="AJ237" s="1" t="e">
        <v>#N/A</v>
      </c>
      <c r="AK237" s="1" t="e">
        <v>#N/A</v>
      </c>
      <c r="AL237" s="194" t="e">
        <v>#N/A</v>
      </c>
      <c r="AM237" s="194" t="e">
        <v>#N/A</v>
      </c>
      <c r="AN237" s="1" t="e">
        <v>#N/A</v>
      </c>
      <c r="AO237" s="1" t="e">
        <v>#N/A</v>
      </c>
      <c r="AP237" s="1" t="e">
        <v>#N/A</v>
      </c>
      <c r="AQ237" s="1" t="e">
        <v>#N/A</v>
      </c>
      <c r="AR237" s="1" t="e">
        <v>#N/A</v>
      </c>
      <c r="AS237" s="1" t="e">
        <v>#N/A</v>
      </c>
      <c r="AT237" s="1" t="e">
        <v>#N/A</v>
      </c>
      <c r="AU237" s="1" t="e">
        <v>#N/A</v>
      </c>
      <c r="AV237" s="1" t="e">
        <v>#N/A</v>
      </c>
      <c r="AW237" s="1" t="e">
        <v>#N/A</v>
      </c>
      <c r="AX237" s="194" t="e">
        <v>#N/A</v>
      </c>
      <c r="AY237" s="194" t="e">
        <v>#N/A</v>
      </c>
      <c r="AZ237" s="1" t="e">
        <v>#N/A</v>
      </c>
      <c r="BA237" s="1" t="e">
        <v>#N/A</v>
      </c>
      <c r="BB237" s="1" t="e">
        <v>#N/A</v>
      </c>
      <c r="BC237" s="1" t="e">
        <v>#N/A</v>
      </c>
      <c r="BD237" s="1" t="e">
        <v>#N/A</v>
      </c>
      <c r="BE237" s="1" t="e">
        <v>#N/A</v>
      </c>
      <c r="BF237" s="1" t="e">
        <v>#N/A</v>
      </c>
      <c r="BG237" s="1" t="e">
        <v>#N/A</v>
      </c>
      <c r="BH237" s="194" t="e">
        <v>#N/A</v>
      </c>
      <c r="BI237" s="194" t="e">
        <v>#N/A</v>
      </c>
      <c r="BJ237" s="1" t="e">
        <v>#N/A</v>
      </c>
      <c r="BK237" s="1" t="e">
        <v>#N/A</v>
      </c>
      <c r="BL237" s="1" t="e">
        <v>#N/A</v>
      </c>
      <c r="BM237" s="1" t="e">
        <v>#N/A</v>
      </c>
      <c r="BN237" s="1" t="e">
        <v>#N/A</v>
      </c>
      <c r="BO237" s="1" t="e">
        <v>#N/A</v>
      </c>
      <c r="BP237" s="1" t="e">
        <v>#N/A</v>
      </c>
      <c r="BQ237" s="1" t="e">
        <v>#N/A</v>
      </c>
      <c r="BR237" s="194" t="e">
        <v>#N/A</v>
      </c>
      <c r="BS237" s="194" t="e">
        <v>#N/A</v>
      </c>
      <c r="BT237" s="1" t="e">
        <v>#N/A</v>
      </c>
      <c r="BU237" s="1" t="e">
        <v>#N/A</v>
      </c>
      <c r="BV237" s="1" t="e">
        <v>#N/A</v>
      </c>
      <c r="BW237" s="1" t="e">
        <v>#N/A</v>
      </c>
      <c r="BX237" s="1" t="e">
        <v>#N/A</v>
      </c>
      <c r="BY237" s="1" t="e">
        <v>#N/A</v>
      </c>
      <c r="BZ237" s="194" t="e">
        <v>#N/A</v>
      </c>
      <c r="CA237" s="194" t="e">
        <v>#N/A</v>
      </c>
      <c r="CB237" s="1" t="e">
        <v>#N/A</v>
      </c>
      <c r="CC237" s="1" t="e">
        <v>#N/A</v>
      </c>
      <c r="CD237" s="194" t="e">
        <v>#N/A</v>
      </c>
      <c r="CE237" s="12" t="e">
        <v>#N/A</v>
      </c>
      <c r="CF237" s="161" t="e">
        <v>#N/A</v>
      </c>
      <c r="CG237" s="193" t="e">
        <v>#N/A</v>
      </c>
      <c r="CH237" s="193" t="e">
        <v>#N/A</v>
      </c>
      <c r="CI237" s="192" t="e">
        <v>#N/A</v>
      </c>
      <c r="CJ237" s="161" t="e">
        <v>#N/A</v>
      </c>
      <c r="CK237" s="193" t="e">
        <v>#N/A</v>
      </c>
      <c r="CL237" s="193" t="e">
        <v>#N/A</v>
      </c>
    </row>
    <row r="238" spans="1:90">
      <c r="A238" s="484" t="e">
        <v>#N/A</v>
      </c>
      <c r="B238" s="11" t="e">
        <v>#N/A</v>
      </c>
      <c r="C238" s="194" t="e">
        <v>#N/A</v>
      </c>
      <c r="D238" s="194" t="e">
        <v>#N/A</v>
      </c>
      <c r="E238" s="1" t="e">
        <v>#N/A</v>
      </c>
      <c r="F238" s="1" t="e">
        <v>#N/A</v>
      </c>
      <c r="G238" s="1" t="e">
        <v>#N/A</v>
      </c>
      <c r="H238" s="1" t="e">
        <v>#N/A</v>
      </c>
      <c r="I238" s="194" t="e">
        <v>#N/A</v>
      </c>
      <c r="J238" s="194" t="e">
        <v>#N/A</v>
      </c>
      <c r="K238" s="1" t="e">
        <v>#N/A</v>
      </c>
      <c r="L238" s="1" t="e">
        <v>#N/A</v>
      </c>
      <c r="M238" s="1" t="e">
        <v>#N/A</v>
      </c>
      <c r="N238" s="1" t="e">
        <v>#N/A</v>
      </c>
      <c r="O238" s="1" t="e">
        <v>#N/A</v>
      </c>
      <c r="P238" s="12" t="e">
        <v>#N/A</v>
      </c>
      <c r="Q238" s="1" t="e">
        <v>#N/A</v>
      </c>
      <c r="R238" s="1" t="e">
        <v>#N/A</v>
      </c>
      <c r="S238" s="194" t="e">
        <v>#N/A</v>
      </c>
      <c r="T238" s="194" t="e">
        <v>#N/A</v>
      </c>
      <c r="U238" s="1" t="e">
        <v>#N/A</v>
      </c>
      <c r="V238" s="1" t="e">
        <v>#N/A</v>
      </c>
      <c r="W238" s="194" t="e">
        <v>#N/A</v>
      </c>
      <c r="X238" s="194" t="e">
        <v>#N/A</v>
      </c>
      <c r="Y238" s="1" t="e">
        <v>#N/A</v>
      </c>
      <c r="Z238" s="194" t="e">
        <v>#N/A</v>
      </c>
      <c r="AA238" s="194" t="e">
        <v>#N/A</v>
      </c>
      <c r="AB238" s="1" t="e">
        <v>#N/A</v>
      </c>
      <c r="AC238" s="1" t="e">
        <v>#N/A</v>
      </c>
      <c r="AD238" s="1" t="e">
        <v>#N/A</v>
      </c>
      <c r="AE238" s="1" t="e">
        <v>#N/A</v>
      </c>
      <c r="AF238" s="1" t="e">
        <v>#N/A</v>
      </c>
      <c r="AG238" s="1" t="e">
        <v>#N/A</v>
      </c>
      <c r="AH238" s="1" t="e">
        <v>#N/A</v>
      </c>
      <c r="AI238" s="1" t="e">
        <v>#N/A</v>
      </c>
      <c r="AJ238" s="1" t="e">
        <v>#N/A</v>
      </c>
      <c r="AK238" s="1" t="e">
        <v>#N/A</v>
      </c>
      <c r="AL238" s="194" t="e">
        <v>#N/A</v>
      </c>
      <c r="AM238" s="194" t="e">
        <v>#N/A</v>
      </c>
      <c r="AN238" s="1" t="e">
        <v>#N/A</v>
      </c>
      <c r="AO238" s="1" t="e">
        <v>#N/A</v>
      </c>
      <c r="AP238" s="1" t="e">
        <v>#N/A</v>
      </c>
      <c r="AQ238" s="1" t="e">
        <v>#N/A</v>
      </c>
      <c r="AR238" s="1" t="e">
        <v>#N/A</v>
      </c>
      <c r="AS238" s="1" t="e">
        <v>#N/A</v>
      </c>
      <c r="AT238" s="1" t="e">
        <v>#N/A</v>
      </c>
      <c r="AU238" s="1" t="e">
        <v>#N/A</v>
      </c>
      <c r="AV238" s="1" t="e">
        <v>#N/A</v>
      </c>
      <c r="AW238" s="1" t="e">
        <v>#N/A</v>
      </c>
      <c r="AX238" s="194" t="e">
        <v>#N/A</v>
      </c>
      <c r="AY238" s="194" t="e">
        <v>#N/A</v>
      </c>
      <c r="AZ238" s="1" t="e">
        <v>#N/A</v>
      </c>
      <c r="BA238" s="1" t="e">
        <v>#N/A</v>
      </c>
      <c r="BB238" s="1" t="e">
        <v>#N/A</v>
      </c>
      <c r="BC238" s="1" t="e">
        <v>#N/A</v>
      </c>
      <c r="BD238" s="1" t="e">
        <v>#N/A</v>
      </c>
      <c r="BE238" s="1" t="e">
        <v>#N/A</v>
      </c>
      <c r="BF238" s="1" t="e">
        <v>#N/A</v>
      </c>
      <c r="BG238" s="1" t="e">
        <v>#N/A</v>
      </c>
      <c r="BH238" s="194" t="e">
        <v>#N/A</v>
      </c>
      <c r="BI238" s="194" t="e">
        <v>#N/A</v>
      </c>
      <c r="BJ238" s="1" t="e">
        <v>#N/A</v>
      </c>
      <c r="BK238" s="1" t="e">
        <v>#N/A</v>
      </c>
      <c r="BL238" s="1" t="e">
        <v>#N/A</v>
      </c>
      <c r="BM238" s="1" t="e">
        <v>#N/A</v>
      </c>
      <c r="BN238" s="1" t="e">
        <v>#N/A</v>
      </c>
      <c r="BO238" s="1" t="e">
        <v>#N/A</v>
      </c>
      <c r="BP238" s="1" t="e">
        <v>#N/A</v>
      </c>
      <c r="BQ238" s="1" t="e">
        <v>#N/A</v>
      </c>
      <c r="BR238" s="194" t="e">
        <v>#N/A</v>
      </c>
      <c r="BS238" s="194" t="e">
        <v>#N/A</v>
      </c>
      <c r="BT238" s="1" t="e">
        <v>#N/A</v>
      </c>
      <c r="BU238" s="1" t="e">
        <v>#N/A</v>
      </c>
      <c r="BV238" s="1" t="e">
        <v>#N/A</v>
      </c>
      <c r="BW238" s="1" t="e">
        <v>#N/A</v>
      </c>
      <c r="BX238" s="1" t="e">
        <v>#N/A</v>
      </c>
      <c r="BY238" s="1" t="e">
        <v>#N/A</v>
      </c>
      <c r="BZ238" s="194" t="e">
        <v>#N/A</v>
      </c>
      <c r="CA238" s="194" t="e">
        <v>#N/A</v>
      </c>
      <c r="CB238" s="1" t="e">
        <v>#N/A</v>
      </c>
      <c r="CC238" s="1" t="e">
        <v>#N/A</v>
      </c>
      <c r="CD238" s="194" t="e">
        <v>#N/A</v>
      </c>
      <c r="CE238" s="12" t="e">
        <v>#N/A</v>
      </c>
      <c r="CF238" s="161" t="e">
        <v>#N/A</v>
      </c>
      <c r="CG238" s="193" t="e">
        <v>#N/A</v>
      </c>
      <c r="CH238" s="193" t="e">
        <v>#N/A</v>
      </c>
      <c r="CI238" s="192" t="e">
        <v>#N/A</v>
      </c>
      <c r="CJ238" s="161" t="e">
        <v>#N/A</v>
      </c>
      <c r="CK238" s="193" t="e">
        <v>#N/A</v>
      </c>
      <c r="CL238" s="193" t="e">
        <v>#N/A</v>
      </c>
    </row>
    <row r="239" spans="1:90">
      <c r="A239" s="484" t="e">
        <v>#N/A</v>
      </c>
      <c r="B239" s="11" t="e">
        <v>#N/A</v>
      </c>
      <c r="C239" s="194" t="e">
        <v>#N/A</v>
      </c>
      <c r="D239" s="194" t="e">
        <v>#N/A</v>
      </c>
      <c r="E239" s="1" t="e">
        <v>#N/A</v>
      </c>
      <c r="F239" s="1" t="e">
        <v>#N/A</v>
      </c>
      <c r="G239" s="1" t="e">
        <v>#N/A</v>
      </c>
      <c r="H239" s="1" t="e">
        <v>#N/A</v>
      </c>
      <c r="I239" s="194" t="e">
        <v>#N/A</v>
      </c>
      <c r="J239" s="194" t="e">
        <v>#N/A</v>
      </c>
      <c r="K239" s="1" t="e">
        <v>#N/A</v>
      </c>
      <c r="L239" s="1" t="e">
        <v>#N/A</v>
      </c>
      <c r="M239" s="1" t="e">
        <v>#N/A</v>
      </c>
      <c r="N239" s="1" t="e">
        <v>#N/A</v>
      </c>
      <c r="O239" s="1" t="e">
        <v>#N/A</v>
      </c>
      <c r="P239" s="12" t="e">
        <v>#N/A</v>
      </c>
      <c r="Q239" s="1" t="e">
        <v>#N/A</v>
      </c>
      <c r="R239" s="1" t="e">
        <v>#N/A</v>
      </c>
      <c r="S239" s="194" t="e">
        <v>#N/A</v>
      </c>
      <c r="T239" s="194" t="e">
        <v>#N/A</v>
      </c>
      <c r="U239" s="1" t="e">
        <v>#N/A</v>
      </c>
      <c r="V239" s="1" t="e">
        <v>#N/A</v>
      </c>
      <c r="W239" s="194" t="e">
        <v>#N/A</v>
      </c>
      <c r="X239" s="194" t="e">
        <v>#N/A</v>
      </c>
      <c r="Y239" s="1" t="e">
        <v>#N/A</v>
      </c>
      <c r="Z239" s="194" t="e">
        <v>#N/A</v>
      </c>
      <c r="AA239" s="194" t="e">
        <v>#N/A</v>
      </c>
      <c r="AB239" s="1" t="e">
        <v>#N/A</v>
      </c>
      <c r="AC239" s="1" t="e">
        <v>#N/A</v>
      </c>
      <c r="AD239" s="1" t="e">
        <v>#N/A</v>
      </c>
      <c r="AE239" s="1" t="e">
        <v>#N/A</v>
      </c>
      <c r="AF239" s="1" t="e">
        <v>#N/A</v>
      </c>
      <c r="AG239" s="1" t="e">
        <v>#N/A</v>
      </c>
      <c r="AH239" s="1" t="e">
        <v>#N/A</v>
      </c>
      <c r="AI239" s="1" t="e">
        <v>#N/A</v>
      </c>
      <c r="AJ239" s="1" t="e">
        <v>#N/A</v>
      </c>
      <c r="AK239" s="1" t="e">
        <v>#N/A</v>
      </c>
      <c r="AL239" s="194" t="e">
        <v>#N/A</v>
      </c>
      <c r="AM239" s="194" t="e">
        <v>#N/A</v>
      </c>
      <c r="AN239" s="1" t="e">
        <v>#N/A</v>
      </c>
      <c r="AO239" s="1" t="e">
        <v>#N/A</v>
      </c>
      <c r="AP239" s="1" t="e">
        <v>#N/A</v>
      </c>
      <c r="AQ239" s="1" t="e">
        <v>#N/A</v>
      </c>
      <c r="AR239" s="1" t="e">
        <v>#N/A</v>
      </c>
      <c r="AS239" s="1" t="e">
        <v>#N/A</v>
      </c>
      <c r="AT239" s="1" t="e">
        <v>#N/A</v>
      </c>
      <c r="AU239" s="1" t="e">
        <v>#N/A</v>
      </c>
      <c r="AV239" s="1" t="e">
        <v>#N/A</v>
      </c>
      <c r="AW239" s="1" t="e">
        <v>#N/A</v>
      </c>
      <c r="AX239" s="194" t="e">
        <v>#N/A</v>
      </c>
      <c r="AY239" s="194" t="e">
        <v>#N/A</v>
      </c>
      <c r="AZ239" s="1" t="e">
        <v>#N/A</v>
      </c>
      <c r="BA239" s="1" t="e">
        <v>#N/A</v>
      </c>
      <c r="BB239" s="1" t="e">
        <v>#N/A</v>
      </c>
      <c r="BC239" s="1" t="e">
        <v>#N/A</v>
      </c>
      <c r="BD239" s="1" t="e">
        <v>#N/A</v>
      </c>
      <c r="BE239" s="1" t="e">
        <v>#N/A</v>
      </c>
      <c r="BF239" s="1" t="e">
        <v>#N/A</v>
      </c>
      <c r="BG239" s="1" t="e">
        <v>#N/A</v>
      </c>
      <c r="BH239" s="194" t="e">
        <v>#N/A</v>
      </c>
      <c r="BI239" s="194" t="e">
        <v>#N/A</v>
      </c>
      <c r="BJ239" s="1" t="e">
        <v>#N/A</v>
      </c>
      <c r="BK239" s="1" t="e">
        <v>#N/A</v>
      </c>
      <c r="BL239" s="1" t="e">
        <v>#N/A</v>
      </c>
      <c r="BM239" s="1" t="e">
        <v>#N/A</v>
      </c>
      <c r="BN239" s="1" t="e">
        <v>#N/A</v>
      </c>
      <c r="BO239" s="1" t="e">
        <v>#N/A</v>
      </c>
      <c r="BP239" s="1" t="e">
        <v>#N/A</v>
      </c>
      <c r="BQ239" s="1" t="e">
        <v>#N/A</v>
      </c>
      <c r="BR239" s="194" t="e">
        <v>#N/A</v>
      </c>
      <c r="BS239" s="194" t="e">
        <v>#N/A</v>
      </c>
      <c r="BT239" s="1" t="e">
        <v>#N/A</v>
      </c>
      <c r="BU239" s="1" t="e">
        <v>#N/A</v>
      </c>
      <c r="BV239" s="1" t="e">
        <v>#N/A</v>
      </c>
      <c r="BW239" s="1" t="e">
        <v>#N/A</v>
      </c>
      <c r="BX239" s="1" t="e">
        <v>#N/A</v>
      </c>
      <c r="BY239" s="1" t="e">
        <v>#N/A</v>
      </c>
      <c r="BZ239" s="194" t="e">
        <v>#N/A</v>
      </c>
      <c r="CA239" s="194" t="e">
        <v>#N/A</v>
      </c>
      <c r="CB239" s="1" t="e">
        <v>#N/A</v>
      </c>
      <c r="CC239" s="1" t="e">
        <v>#N/A</v>
      </c>
      <c r="CD239" s="194" t="e">
        <v>#N/A</v>
      </c>
      <c r="CE239" s="12" t="e">
        <v>#N/A</v>
      </c>
      <c r="CF239" s="161" t="e">
        <v>#N/A</v>
      </c>
      <c r="CG239" s="193" t="e">
        <v>#N/A</v>
      </c>
      <c r="CH239" s="193" t="e">
        <v>#N/A</v>
      </c>
      <c r="CI239" s="192" t="e">
        <v>#N/A</v>
      </c>
      <c r="CJ239" s="161" t="e">
        <v>#N/A</v>
      </c>
      <c r="CK239" s="193" t="e">
        <v>#N/A</v>
      </c>
      <c r="CL239" s="193" t="e">
        <v>#N/A</v>
      </c>
    </row>
    <row r="240" spans="1:90">
      <c r="A240" s="485" t="e">
        <v>#N/A</v>
      </c>
      <c r="B240" s="11" t="e">
        <v>#N/A</v>
      </c>
      <c r="C240" s="194" t="e">
        <v>#N/A</v>
      </c>
      <c r="D240" s="194" t="e">
        <v>#N/A</v>
      </c>
      <c r="E240" s="1" t="e">
        <v>#N/A</v>
      </c>
      <c r="F240" s="1" t="e">
        <v>#N/A</v>
      </c>
      <c r="G240" s="1" t="e">
        <v>#N/A</v>
      </c>
      <c r="H240" s="1" t="e">
        <v>#N/A</v>
      </c>
      <c r="I240" s="194" t="e">
        <v>#N/A</v>
      </c>
      <c r="J240" s="194" t="e">
        <v>#N/A</v>
      </c>
      <c r="K240" s="1" t="e">
        <v>#N/A</v>
      </c>
      <c r="L240" s="1" t="e">
        <v>#N/A</v>
      </c>
      <c r="M240" s="1" t="e">
        <v>#N/A</v>
      </c>
      <c r="N240" s="1" t="e">
        <v>#N/A</v>
      </c>
      <c r="O240" s="1" t="e">
        <v>#N/A</v>
      </c>
      <c r="P240" s="12" t="e">
        <v>#N/A</v>
      </c>
      <c r="Q240" s="1" t="e">
        <v>#N/A</v>
      </c>
      <c r="R240" s="1" t="e">
        <v>#N/A</v>
      </c>
      <c r="S240" s="194" t="e">
        <v>#N/A</v>
      </c>
      <c r="T240" s="194" t="e">
        <v>#N/A</v>
      </c>
      <c r="U240" s="1" t="e">
        <v>#N/A</v>
      </c>
      <c r="V240" s="1" t="e">
        <v>#N/A</v>
      </c>
      <c r="W240" s="194" t="e">
        <v>#N/A</v>
      </c>
      <c r="X240" s="194" t="e">
        <v>#N/A</v>
      </c>
      <c r="Y240" s="1" t="e">
        <v>#N/A</v>
      </c>
      <c r="Z240" s="194" t="e">
        <v>#N/A</v>
      </c>
      <c r="AA240" s="194" t="e">
        <v>#N/A</v>
      </c>
      <c r="AB240" s="1" t="e">
        <v>#N/A</v>
      </c>
      <c r="AC240" s="1" t="e">
        <v>#N/A</v>
      </c>
      <c r="AD240" s="1" t="e">
        <v>#N/A</v>
      </c>
      <c r="AE240" s="1" t="e">
        <v>#N/A</v>
      </c>
      <c r="AF240" s="1" t="e">
        <v>#N/A</v>
      </c>
      <c r="AG240" s="1" t="e">
        <v>#N/A</v>
      </c>
      <c r="AH240" s="1" t="e">
        <v>#N/A</v>
      </c>
      <c r="AI240" s="1" t="e">
        <v>#N/A</v>
      </c>
      <c r="AJ240" s="1" t="e">
        <v>#N/A</v>
      </c>
      <c r="AK240" s="1" t="e">
        <v>#N/A</v>
      </c>
      <c r="AL240" s="194" t="e">
        <v>#N/A</v>
      </c>
      <c r="AM240" s="194" t="e">
        <v>#N/A</v>
      </c>
      <c r="AN240" s="1" t="e">
        <v>#N/A</v>
      </c>
      <c r="AO240" s="1" t="e">
        <v>#N/A</v>
      </c>
      <c r="AP240" s="1" t="e">
        <v>#N/A</v>
      </c>
      <c r="AQ240" s="1" t="e">
        <v>#N/A</v>
      </c>
      <c r="AR240" s="1" t="e">
        <v>#N/A</v>
      </c>
      <c r="AS240" s="1" t="e">
        <v>#N/A</v>
      </c>
      <c r="AT240" s="1" t="e">
        <v>#N/A</v>
      </c>
      <c r="AU240" s="1" t="e">
        <v>#N/A</v>
      </c>
      <c r="AV240" s="1" t="e">
        <v>#N/A</v>
      </c>
      <c r="AW240" s="1" t="e">
        <v>#N/A</v>
      </c>
      <c r="AX240" s="194" t="e">
        <v>#N/A</v>
      </c>
      <c r="AY240" s="194" t="e">
        <v>#N/A</v>
      </c>
      <c r="AZ240" s="1" t="e">
        <v>#N/A</v>
      </c>
      <c r="BA240" s="1" t="e">
        <v>#N/A</v>
      </c>
      <c r="BB240" s="1" t="e">
        <v>#N/A</v>
      </c>
      <c r="BC240" s="1" t="e">
        <v>#N/A</v>
      </c>
      <c r="BD240" s="1" t="e">
        <v>#N/A</v>
      </c>
      <c r="BE240" s="1" t="e">
        <v>#N/A</v>
      </c>
      <c r="BF240" s="1" t="e">
        <v>#N/A</v>
      </c>
      <c r="BG240" s="1" t="e">
        <v>#N/A</v>
      </c>
      <c r="BH240" s="194" t="e">
        <v>#N/A</v>
      </c>
      <c r="BI240" s="194" t="e">
        <v>#N/A</v>
      </c>
      <c r="BJ240" s="1" t="e">
        <v>#N/A</v>
      </c>
      <c r="BK240" s="1" t="e">
        <v>#N/A</v>
      </c>
      <c r="BL240" s="1" t="e">
        <v>#N/A</v>
      </c>
      <c r="BM240" s="1" t="e">
        <v>#N/A</v>
      </c>
      <c r="BN240" s="1" t="e">
        <v>#N/A</v>
      </c>
      <c r="BO240" s="1" t="e">
        <v>#N/A</v>
      </c>
      <c r="BP240" s="1" t="e">
        <v>#N/A</v>
      </c>
      <c r="BQ240" s="1" t="e">
        <v>#N/A</v>
      </c>
      <c r="BR240" s="194" t="e">
        <v>#N/A</v>
      </c>
      <c r="BS240" s="194" t="e">
        <v>#N/A</v>
      </c>
      <c r="BT240" s="1" t="e">
        <v>#N/A</v>
      </c>
      <c r="BU240" s="1" t="e">
        <v>#N/A</v>
      </c>
      <c r="BV240" s="1" t="e">
        <v>#N/A</v>
      </c>
      <c r="BW240" s="1" t="e">
        <v>#N/A</v>
      </c>
      <c r="BX240" s="1" t="e">
        <v>#N/A</v>
      </c>
      <c r="BY240" s="1" t="e">
        <v>#N/A</v>
      </c>
      <c r="BZ240" s="194" t="e">
        <v>#N/A</v>
      </c>
      <c r="CA240" s="194" t="e">
        <v>#N/A</v>
      </c>
      <c r="CB240" s="1" t="e">
        <v>#N/A</v>
      </c>
      <c r="CC240" s="1" t="e">
        <v>#N/A</v>
      </c>
      <c r="CD240" s="194" t="e">
        <v>#N/A</v>
      </c>
      <c r="CE240" s="12" t="e">
        <v>#N/A</v>
      </c>
      <c r="CF240" s="161" t="e">
        <v>#N/A</v>
      </c>
      <c r="CG240" s="193" t="e">
        <v>#N/A</v>
      </c>
      <c r="CH240" s="193" t="e">
        <v>#N/A</v>
      </c>
      <c r="CI240" s="192" t="e">
        <v>#N/A</v>
      </c>
      <c r="CJ240" s="161" t="e">
        <v>#N/A</v>
      </c>
      <c r="CK240" s="193" t="e">
        <v>#N/A</v>
      </c>
      <c r="CL240" s="193" t="e">
        <v>#N/A</v>
      </c>
    </row>
    <row r="241" spans="1:90">
      <c r="A241" s="485" t="e">
        <v>#N/A</v>
      </c>
      <c r="B241" s="11" t="e">
        <v>#N/A</v>
      </c>
      <c r="C241" s="194" t="e">
        <v>#N/A</v>
      </c>
      <c r="D241" s="194" t="e">
        <v>#N/A</v>
      </c>
      <c r="E241" s="1" t="e">
        <v>#N/A</v>
      </c>
      <c r="F241" s="1" t="e">
        <v>#N/A</v>
      </c>
      <c r="G241" s="1" t="e">
        <v>#N/A</v>
      </c>
      <c r="H241" s="1" t="e">
        <v>#N/A</v>
      </c>
      <c r="I241" s="194" t="e">
        <v>#N/A</v>
      </c>
      <c r="J241" s="194" t="e">
        <v>#N/A</v>
      </c>
      <c r="K241" s="1" t="e">
        <v>#N/A</v>
      </c>
      <c r="L241" s="1" t="e">
        <v>#N/A</v>
      </c>
      <c r="M241" s="1" t="e">
        <v>#N/A</v>
      </c>
      <c r="N241" s="1" t="e">
        <v>#N/A</v>
      </c>
      <c r="O241" s="1" t="e">
        <v>#N/A</v>
      </c>
      <c r="P241" s="12" t="e">
        <v>#N/A</v>
      </c>
      <c r="Q241" s="1" t="e">
        <v>#N/A</v>
      </c>
      <c r="R241" s="1" t="e">
        <v>#N/A</v>
      </c>
      <c r="S241" s="194" t="e">
        <v>#N/A</v>
      </c>
      <c r="T241" s="194" t="e">
        <v>#N/A</v>
      </c>
      <c r="U241" s="1" t="e">
        <v>#N/A</v>
      </c>
      <c r="V241" s="1" t="e">
        <v>#N/A</v>
      </c>
      <c r="W241" s="194" t="e">
        <v>#N/A</v>
      </c>
      <c r="X241" s="194" t="e">
        <v>#N/A</v>
      </c>
      <c r="Y241" s="1" t="e">
        <v>#N/A</v>
      </c>
      <c r="Z241" s="194" t="e">
        <v>#N/A</v>
      </c>
      <c r="AA241" s="194" t="e">
        <v>#N/A</v>
      </c>
      <c r="AB241" s="1" t="e">
        <v>#N/A</v>
      </c>
      <c r="AC241" s="1" t="e">
        <v>#N/A</v>
      </c>
      <c r="AD241" s="1" t="e">
        <v>#N/A</v>
      </c>
      <c r="AE241" s="1" t="e">
        <v>#N/A</v>
      </c>
      <c r="AF241" s="1" t="e">
        <v>#N/A</v>
      </c>
      <c r="AG241" s="1" t="e">
        <v>#N/A</v>
      </c>
      <c r="AH241" s="1" t="e">
        <v>#N/A</v>
      </c>
      <c r="AI241" s="1" t="e">
        <v>#N/A</v>
      </c>
      <c r="AJ241" s="1" t="e">
        <v>#N/A</v>
      </c>
      <c r="AK241" s="1" t="e">
        <v>#N/A</v>
      </c>
      <c r="AL241" s="194" t="e">
        <v>#N/A</v>
      </c>
      <c r="AM241" s="194" t="e">
        <v>#N/A</v>
      </c>
      <c r="AN241" s="1" t="e">
        <v>#N/A</v>
      </c>
      <c r="AO241" s="1" t="e">
        <v>#N/A</v>
      </c>
      <c r="AP241" s="1" t="e">
        <v>#N/A</v>
      </c>
      <c r="AQ241" s="1" t="e">
        <v>#N/A</v>
      </c>
      <c r="AR241" s="1" t="e">
        <v>#N/A</v>
      </c>
      <c r="AS241" s="1" t="e">
        <v>#N/A</v>
      </c>
      <c r="AT241" s="1" t="e">
        <v>#N/A</v>
      </c>
      <c r="AU241" s="1" t="e">
        <v>#N/A</v>
      </c>
      <c r="AV241" s="1" t="e">
        <v>#N/A</v>
      </c>
      <c r="AW241" s="1" t="e">
        <v>#N/A</v>
      </c>
      <c r="AX241" s="194" t="e">
        <v>#N/A</v>
      </c>
      <c r="AY241" s="194" t="e">
        <v>#N/A</v>
      </c>
      <c r="AZ241" s="1" t="e">
        <v>#N/A</v>
      </c>
      <c r="BA241" s="1" t="e">
        <v>#N/A</v>
      </c>
      <c r="BB241" s="1" t="e">
        <v>#N/A</v>
      </c>
      <c r="BC241" s="1" t="e">
        <v>#N/A</v>
      </c>
      <c r="BD241" s="1" t="e">
        <v>#N/A</v>
      </c>
      <c r="BE241" s="1" t="e">
        <v>#N/A</v>
      </c>
      <c r="BF241" s="1" t="e">
        <v>#N/A</v>
      </c>
      <c r="BG241" s="1" t="e">
        <v>#N/A</v>
      </c>
      <c r="BH241" s="194" t="e">
        <v>#N/A</v>
      </c>
      <c r="BI241" s="194" t="e">
        <v>#N/A</v>
      </c>
      <c r="BJ241" s="1" t="e">
        <v>#N/A</v>
      </c>
      <c r="BK241" s="1" t="e">
        <v>#N/A</v>
      </c>
      <c r="BL241" s="1" t="e">
        <v>#N/A</v>
      </c>
      <c r="BM241" s="1" t="e">
        <v>#N/A</v>
      </c>
      <c r="BN241" s="1" t="e">
        <v>#N/A</v>
      </c>
      <c r="BO241" s="1" t="e">
        <v>#N/A</v>
      </c>
      <c r="BP241" s="1" t="e">
        <v>#N/A</v>
      </c>
      <c r="BQ241" s="1" t="e">
        <v>#N/A</v>
      </c>
      <c r="BR241" s="194" t="e">
        <v>#N/A</v>
      </c>
      <c r="BS241" s="194" t="e">
        <v>#N/A</v>
      </c>
      <c r="BT241" s="1" t="e">
        <v>#N/A</v>
      </c>
      <c r="BU241" s="1" t="e">
        <v>#N/A</v>
      </c>
      <c r="BV241" s="1" t="e">
        <v>#N/A</v>
      </c>
      <c r="BW241" s="1" t="e">
        <v>#N/A</v>
      </c>
      <c r="BX241" s="1" t="e">
        <v>#N/A</v>
      </c>
      <c r="BY241" s="1" t="e">
        <v>#N/A</v>
      </c>
      <c r="BZ241" s="194" t="e">
        <v>#N/A</v>
      </c>
      <c r="CA241" s="194" t="e">
        <v>#N/A</v>
      </c>
      <c r="CB241" s="1" t="e">
        <v>#N/A</v>
      </c>
      <c r="CC241" s="1" t="e">
        <v>#N/A</v>
      </c>
      <c r="CD241" s="194" t="e">
        <v>#N/A</v>
      </c>
      <c r="CE241" s="12" t="e">
        <v>#N/A</v>
      </c>
      <c r="CF241" s="161" t="e">
        <v>#N/A</v>
      </c>
      <c r="CG241" s="193" t="e">
        <v>#N/A</v>
      </c>
      <c r="CH241" s="193" t="e">
        <v>#N/A</v>
      </c>
      <c r="CI241" s="192" t="e">
        <v>#N/A</v>
      </c>
      <c r="CJ241" s="161" t="e">
        <v>#N/A</v>
      </c>
      <c r="CK241" s="193" t="e">
        <v>#N/A</v>
      </c>
      <c r="CL241" s="193" t="e">
        <v>#N/A</v>
      </c>
    </row>
    <row r="242" spans="1:90">
      <c r="A242" s="485" t="e">
        <v>#N/A</v>
      </c>
      <c r="B242" s="11" t="e">
        <v>#N/A</v>
      </c>
      <c r="C242" s="194" t="e">
        <v>#N/A</v>
      </c>
      <c r="D242" s="194" t="e">
        <v>#N/A</v>
      </c>
      <c r="E242" s="1" t="e">
        <v>#N/A</v>
      </c>
      <c r="F242" s="1" t="e">
        <v>#N/A</v>
      </c>
      <c r="G242" s="1" t="e">
        <v>#N/A</v>
      </c>
      <c r="H242" s="1" t="e">
        <v>#N/A</v>
      </c>
      <c r="I242" s="194" t="e">
        <v>#N/A</v>
      </c>
      <c r="J242" s="194" t="e">
        <v>#N/A</v>
      </c>
      <c r="K242" s="1" t="e">
        <v>#N/A</v>
      </c>
      <c r="L242" s="1" t="e">
        <v>#N/A</v>
      </c>
      <c r="M242" s="1" t="e">
        <v>#N/A</v>
      </c>
      <c r="N242" s="1" t="e">
        <v>#N/A</v>
      </c>
      <c r="O242" s="1" t="e">
        <v>#N/A</v>
      </c>
      <c r="P242" s="12" t="e">
        <v>#N/A</v>
      </c>
      <c r="Q242" s="1" t="e">
        <v>#N/A</v>
      </c>
      <c r="R242" s="1" t="e">
        <v>#N/A</v>
      </c>
      <c r="S242" s="194" t="e">
        <v>#N/A</v>
      </c>
      <c r="T242" s="194" t="e">
        <v>#N/A</v>
      </c>
      <c r="U242" s="1" t="e">
        <v>#N/A</v>
      </c>
      <c r="V242" s="1" t="e">
        <v>#N/A</v>
      </c>
      <c r="W242" s="194" t="e">
        <v>#N/A</v>
      </c>
      <c r="X242" s="194" t="e">
        <v>#N/A</v>
      </c>
      <c r="Y242" s="1" t="e">
        <v>#N/A</v>
      </c>
      <c r="Z242" s="194" t="e">
        <v>#N/A</v>
      </c>
      <c r="AA242" s="194" t="e">
        <v>#N/A</v>
      </c>
      <c r="AB242" s="1" t="e">
        <v>#N/A</v>
      </c>
      <c r="AC242" s="1" t="e">
        <v>#N/A</v>
      </c>
      <c r="AD242" s="1" t="e">
        <v>#N/A</v>
      </c>
      <c r="AE242" s="1" t="e">
        <v>#N/A</v>
      </c>
      <c r="AF242" s="1" t="e">
        <v>#N/A</v>
      </c>
      <c r="AG242" s="1" t="e">
        <v>#N/A</v>
      </c>
      <c r="AH242" s="1" t="e">
        <v>#N/A</v>
      </c>
      <c r="AI242" s="1" t="e">
        <v>#N/A</v>
      </c>
      <c r="AJ242" s="1" t="e">
        <v>#N/A</v>
      </c>
      <c r="AK242" s="1" t="e">
        <v>#N/A</v>
      </c>
      <c r="AL242" s="194" t="e">
        <v>#N/A</v>
      </c>
      <c r="AM242" s="194" t="e">
        <v>#N/A</v>
      </c>
      <c r="AN242" s="1" t="e">
        <v>#N/A</v>
      </c>
      <c r="AO242" s="1" t="e">
        <v>#N/A</v>
      </c>
      <c r="AP242" s="1" t="e">
        <v>#N/A</v>
      </c>
      <c r="AQ242" s="1" t="e">
        <v>#N/A</v>
      </c>
      <c r="AR242" s="1" t="e">
        <v>#N/A</v>
      </c>
      <c r="AS242" s="1" t="e">
        <v>#N/A</v>
      </c>
      <c r="AT242" s="1" t="e">
        <v>#N/A</v>
      </c>
      <c r="AU242" s="1" t="e">
        <v>#N/A</v>
      </c>
      <c r="AV242" s="1" t="e">
        <v>#N/A</v>
      </c>
      <c r="AW242" s="1" t="e">
        <v>#N/A</v>
      </c>
      <c r="AX242" s="194" t="e">
        <v>#N/A</v>
      </c>
      <c r="AY242" s="194" t="e">
        <v>#N/A</v>
      </c>
      <c r="AZ242" s="1" t="e">
        <v>#N/A</v>
      </c>
      <c r="BA242" s="1" t="e">
        <v>#N/A</v>
      </c>
      <c r="BB242" s="1" t="e">
        <v>#N/A</v>
      </c>
      <c r="BC242" s="1" t="e">
        <v>#N/A</v>
      </c>
      <c r="BD242" s="1" t="e">
        <v>#N/A</v>
      </c>
      <c r="BE242" s="1" t="e">
        <v>#N/A</v>
      </c>
      <c r="BF242" s="1" t="e">
        <v>#N/A</v>
      </c>
      <c r="BG242" s="1" t="e">
        <v>#N/A</v>
      </c>
      <c r="BH242" s="194" t="e">
        <v>#N/A</v>
      </c>
      <c r="BI242" s="194" t="e">
        <v>#N/A</v>
      </c>
      <c r="BJ242" s="1" t="e">
        <v>#N/A</v>
      </c>
      <c r="BK242" s="1" t="e">
        <v>#N/A</v>
      </c>
      <c r="BL242" s="1" t="e">
        <v>#N/A</v>
      </c>
      <c r="BM242" s="1" t="e">
        <v>#N/A</v>
      </c>
      <c r="BN242" s="1" t="e">
        <v>#N/A</v>
      </c>
      <c r="BO242" s="1" t="e">
        <v>#N/A</v>
      </c>
      <c r="BP242" s="1" t="e">
        <v>#N/A</v>
      </c>
      <c r="BQ242" s="1" t="e">
        <v>#N/A</v>
      </c>
      <c r="BR242" s="194" t="e">
        <v>#N/A</v>
      </c>
      <c r="BS242" s="194" t="e">
        <v>#N/A</v>
      </c>
      <c r="BT242" s="1" t="e">
        <v>#N/A</v>
      </c>
      <c r="BU242" s="1" t="e">
        <v>#N/A</v>
      </c>
      <c r="BV242" s="1" t="e">
        <v>#N/A</v>
      </c>
      <c r="BW242" s="1" t="e">
        <v>#N/A</v>
      </c>
      <c r="BX242" s="1" t="e">
        <v>#N/A</v>
      </c>
      <c r="BY242" s="1" t="e">
        <v>#N/A</v>
      </c>
      <c r="BZ242" s="194" t="e">
        <v>#N/A</v>
      </c>
      <c r="CA242" s="194" t="e">
        <v>#N/A</v>
      </c>
      <c r="CB242" s="1" t="e">
        <v>#N/A</v>
      </c>
      <c r="CC242" s="1" t="e">
        <v>#N/A</v>
      </c>
      <c r="CD242" s="194" t="e">
        <v>#N/A</v>
      </c>
      <c r="CE242" s="12" t="e">
        <v>#N/A</v>
      </c>
      <c r="CF242" s="161" t="e">
        <v>#N/A</v>
      </c>
      <c r="CG242" s="193" t="e">
        <v>#N/A</v>
      </c>
      <c r="CH242" s="193" t="e">
        <v>#N/A</v>
      </c>
      <c r="CI242" s="192" t="e">
        <v>#N/A</v>
      </c>
      <c r="CJ242" s="161" t="e">
        <v>#N/A</v>
      </c>
      <c r="CK242" s="193" t="e">
        <v>#N/A</v>
      </c>
      <c r="CL242" s="193" t="e">
        <v>#N/A</v>
      </c>
    </row>
    <row r="243" spans="1:90">
      <c r="A243" s="485" t="e">
        <v>#N/A</v>
      </c>
      <c r="B243" s="11" t="e">
        <v>#N/A</v>
      </c>
      <c r="C243" s="194" t="e">
        <v>#N/A</v>
      </c>
      <c r="D243" s="194" t="e">
        <v>#N/A</v>
      </c>
      <c r="E243" s="1" t="e">
        <v>#N/A</v>
      </c>
      <c r="F243" s="1" t="e">
        <v>#N/A</v>
      </c>
      <c r="G243" s="1" t="e">
        <v>#N/A</v>
      </c>
      <c r="H243" s="1" t="e">
        <v>#N/A</v>
      </c>
      <c r="I243" s="194" t="e">
        <v>#N/A</v>
      </c>
      <c r="J243" s="194" t="e">
        <v>#N/A</v>
      </c>
      <c r="K243" s="1" t="e">
        <v>#N/A</v>
      </c>
      <c r="L243" s="1" t="e">
        <v>#N/A</v>
      </c>
      <c r="M243" s="1" t="e">
        <v>#N/A</v>
      </c>
      <c r="N243" s="1" t="e">
        <v>#N/A</v>
      </c>
      <c r="O243" s="1" t="e">
        <v>#N/A</v>
      </c>
      <c r="P243" s="12" t="e">
        <v>#N/A</v>
      </c>
      <c r="Q243" s="1" t="e">
        <v>#N/A</v>
      </c>
      <c r="R243" s="1" t="e">
        <v>#N/A</v>
      </c>
      <c r="S243" s="194" t="e">
        <v>#N/A</v>
      </c>
      <c r="T243" s="194" t="e">
        <v>#N/A</v>
      </c>
      <c r="U243" s="1" t="e">
        <v>#N/A</v>
      </c>
      <c r="V243" s="1" t="e">
        <v>#N/A</v>
      </c>
      <c r="W243" s="194" t="e">
        <v>#N/A</v>
      </c>
      <c r="X243" s="194" t="e">
        <v>#N/A</v>
      </c>
      <c r="Y243" s="1" t="e">
        <v>#N/A</v>
      </c>
      <c r="Z243" s="194" t="e">
        <v>#N/A</v>
      </c>
      <c r="AA243" s="194" t="e">
        <v>#N/A</v>
      </c>
      <c r="AB243" s="1" t="e">
        <v>#N/A</v>
      </c>
      <c r="AC243" s="1" t="e">
        <v>#N/A</v>
      </c>
      <c r="AD243" s="1" t="e">
        <v>#N/A</v>
      </c>
      <c r="AE243" s="1" t="e">
        <v>#N/A</v>
      </c>
      <c r="AF243" s="1" t="e">
        <v>#N/A</v>
      </c>
      <c r="AG243" s="1" t="e">
        <v>#N/A</v>
      </c>
      <c r="AH243" s="1" t="e">
        <v>#N/A</v>
      </c>
      <c r="AI243" s="1" t="e">
        <v>#N/A</v>
      </c>
      <c r="AJ243" s="1" t="e">
        <v>#N/A</v>
      </c>
      <c r="AK243" s="1" t="e">
        <v>#N/A</v>
      </c>
      <c r="AL243" s="194" t="e">
        <v>#N/A</v>
      </c>
      <c r="AM243" s="194" t="e">
        <v>#N/A</v>
      </c>
      <c r="AN243" s="1" t="e">
        <v>#N/A</v>
      </c>
      <c r="AO243" s="1" t="e">
        <v>#N/A</v>
      </c>
      <c r="AP243" s="1" t="e">
        <v>#N/A</v>
      </c>
      <c r="AQ243" s="1" t="e">
        <v>#N/A</v>
      </c>
      <c r="AR243" s="1" t="e">
        <v>#N/A</v>
      </c>
      <c r="AS243" s="1" t="e">
        <v>#N/A</v>
      </c>
      <c r="AT243" s="1" t="e">
        <v>#N/A</v>
      </c>
      <c r="AU243" s="1" t="e">
        <v>#N/A</v>
      </c>
      <c r="AV243" s="1" t="e">
        <v>#N/A</v>
      </c>
      <c r="AW243" s="1" t="e">
        <v>#N/A</v>
      </c>
      <c r="AX243" s="194" t="e">
        <v>#N/A</v>
      </c>
      <c r="AY243" s="194" t="e">
        <v>#N/A</v>
      </c>
      <c r="AZ243" s="1" t="e">
        <v>#N/A</v>
      </c>
      <c r="BA243" s="1" t="e">
        <v>#N/A</v>
      </c>
      <c r="BB243" s="1" t="e">
        <v>#N/A</v>
      </c>
      <c r="BC243" s="1" t="e">
        <v>#N/A</v>
      </c>
      <c r="BD243" s="1" t="e">
        <v>#N/A</v>
      </c>
      <c r="BE243" s="1" t="e">
        <v>#N/A</v>
      </c>
      <c r="BF243" s="1" t="e">
        <v>#N/A</v>
      </c>
      <c r="BG243" s="1" t="e">
        <v>#N/A</v>
      </c>
      <c r="BH243" s="194" t="e">
        <v>#N/A</v>
      </c>
      <c r="BI243" s="194" t="e">
        <v>#N/A</v>
      </c>
      <c r="BJ243" s="1" t="e">
        <v>#N/A</v>
      </c>
      <c r="BK243" s="1" t="e">
        <v>#N/A</v>
      </c>
      <c r="BL243" s="1" t="e">
        <v>#N/A</v>
      </c>
      <c r="BM243" s="1" t="e">
        <v>#N/A</v>
      </c>
      <c r="BN243" s="1" t="e">
        <v>#N/A</v>
      </c>
      <c r="BO243" s="1" t="e">
        <v>#N/A</v>
      </c>
      <c r="BP243" s="1" t="e">
        <v>#N/A</v>
      </c>
      <c r="BQ243" s="1" t="e">
        <v>#N/A</v>
      </c>
      <c r="BR243" s="194" t="e">
        <v>#N/A</v>
      </c>
      <c r="BS243" s="194" t="e">
        <v>#N/A</v>
      </c>
      <c r="BT243" s="1" t="e">
        <v>#N/A</v>
      </c>
      <c r="BU243" s="1" t="e">
        <v>#N/A</v>
      </c>
      <c r="BV243" s="1" t="e">
        <v>#N/A</v>
      </c>
      <c r="BW243" s="1" t="e">
        <v>#N/A</v>
      </c>
      <c r="BX243" s="1" t="e">
        <v>#N/A</v>
      </c>
      <c r="BY243" s="1" t="e">
        <v>#N/A</v>
      </c>
      <c r="BZ243" s="194" t="e">
        <v>#N/A</v>
      </c>
      <c r="CA243" s="194" t="e">
        <v>#N/A</v>
      </c>
      <c r="CB243" s="1" t="e">
        <v>#N/A</v>
      </c>
      <c r="CC243" s="1" t="e">
        <v>#N/A</v>
      </c>
      <c r="CD243" s="194" t="e">
        <v>#N/A</v>
      </c>
      <c r="CE243" s="12" t="e">
        <v>#N/A</v>
      </c>
      <c r="CF243" s="161" t="e">
        <v>#N/A</v>
      </c>
      <c r="CG243" s="193" t="e">
        <v>#N/A</v>
      </c>
      <c r="CH243" s="193" t="e">
        <v>#N/A</v>
      </c>
      <c r="CI243" s="192" t="e">
        <v>#N/A</v>
      </c>
      <c r="CJ243" s="161" t="e">
        <v>#N/A</v>
      </c>
      <c r="CK243" s="193" t="e">
        <v>#N/A</v>
      </c>
      <c r="CL243" s="193" t="e">
        <v>#N/A</v>
      </c>
    </row>
    <row r="244" spans="1:90">
      <c r="A244" s="485" t="e">
        <v>#N/A</v>
      </c>
      <c r="B244" s="11" t="e">
        <v>#N/A</v>
      </c>
      <c r="C244" s="194" t="e">
        <v>#N/A</v>
      </c>
      <c r="D244" s="194" t="e">
        <v>#N/A</v>
      </c>
      <c r="E244" s="1" t="e">
        <v>#N/A</v>
      </c>
      <c r="F244" s="1" t="e">
        <v>#N/A</v>
      </c>
      <c r="G244" s="1" t="e">
        <v>#N/A</v>
      </c>
      <c r="H244" s="1" t="e">
        <v>#N/A</v>
      </c>
      <c r="I244" s="194" t="e">
        <v>#N/A</v>
      </c>
      <c r="J244" s="194" t="e">
        <v>#N/A</v>
      </c>
      <c r="K244" s="1" t="e">
        <v>#N/A</v>
      </c>
      <c r="L244" s="1" t="e">
        <v>#N/A</v>
      </c>
      <c r="M244" s="1" t="e">
        <v>#N/A</v>
      </c>
      <c r="N244" s="1" t="e">
        <v>#N/A</v>
      </c>
      <c r="O244" s="1" t="e">
        <v>#N/A</v>
      </c>
      <c r="P244" s="12" t="e">
        <v>#N/A</v>
      </c>
      <c r="Q244" s="1" t="e">
        <v>#N/A</v>
      </c>
      <c r="R244" s="1" t="e">
        <v>#N/A</v>
      </c>
      <c r="S244" s="194" t="e">
        <v>#N/A</v>
      </c>
      <c r="T244" s="194" t="e">
        <v>#N/A</v>
      </c>
      <c r="U244" s="1" t="e">
        <v>#N/A</v>
      </c>
      <c r="V244" s="1" t="e">
        <v>#N/A</v>
      </c>
      <c r="W244" s="194" t="e">
        <v>#N/A</v>
      </c>
      <c r="X244" s="194" t="e">
        <v>#N/A</v>
      </c>
      <c r="Y244" s="1" t="e">
        <v>#N/A</v>
      </c>
      <c r="Z244" s="194" t="e">
        <v>#N/A</v>
      </c>
      <c r="AA244" s="194" t="e">
        <v>#N/A</v>
      </c>
      <c r="AB244" s="1" t="e">
        <v>#N/A</v>
      </c>
      <c r="AC244" s="1" t="e">
        <v>#N/A</v>
      </c>
      <c r="AD244" s="1" t="e">
        <v>#N/A</v>
      </c>
      <c r="AE244" s="1" t="e">
        <v>#N/A</v>
      </c>
      <c r="AF244" s="1" t="e">
        <v>#N/A</v>
      </c>
      <c r="AG244" s="1" t="e">
        <v>#N/A</v>
      </c>
      <c r="AH244" s="1" t="e">
        <v>#N/A</v>
      </c>
      <c r="AI244" s="1" t="e">
        <v>#N/A</v>
      </c>
      <c r="AJ244" s="1" t="e">
        <v>#N/A</v>
      </c>
      <c r="AK244" s="1" t="e">
        <v>#N/A</v>
      </c>
      <c r="AL244" s="194" t="e">
        <v>#N/A</v>
      </c>
      <c r="AM244" s="194" t="e">
        <v>#N/A</v>
      </c>
      <c r="AN244" s="1" t="e">
        <v>#N/A</v>
      </c>
      <c r="AO244" s="1" t="e">
        <v>#N/A</v>
      </c>
      <c r="AP244" s="1" t="e">
        <v>#N/A</v>
      </c>
      <c r="AQ244" s="1" t="e">
        <v>#N/A</v>
      </c>
      <c r="AR244" s="1" t="e">
        <v>#N/A</v>
      </c>
      <c r="AS244" s="1" t="e">
        <v>#N/A</v>
      </c>
      <c r="AT244" s="1" t="e">
        <v>#N/A</v>
      </c>
      <c r="AU244" s="1" t="e">
        <v>#N/A</v>
      </c>
      <c r="AV244" s="1" t="e">
        <v>#N/A</v>
      </c>
      <c r="AW244" s="1" t="e">
        <v>#N/A</v>
      </c>
      <c r="AX244" s="194" t="e">
        <v>#N/A</v>
      </c>
      <c r="AY244" s="194" t="e">
        <v>#N/A</v>
      </c>
      <c r="AZ244" s="1" t="e">
        <v>#N/A</v>
      </c>
      <c r="BA244" s="1" t="e">
        <v>#N/A</v>
      </c>
      <c r="BB244" s="1" t="e">
        <v>#N/A</v>
      </c>
      <c r="BC244" s="1" t="e">
        <v>#N/A</v>
      </c>
      <c r="BD244" s="1" t="e">
        <v>#N/A</v>
      </c>
      <c r="BE244" s="1" t="e">
        <v>#N/A</v>
      </c>
      <c r="BF244" s="1" t="e">
        <v>#N/A</v>
      </c>
      <c r="BG244" s="1" t="e">
        <v>#N/A</v>
      </c>
      <c r="BH244" s="194" t="e">
        <v>#N/A</v>
      </c>
      <c r="BI244" s="194" t="e">
        <v>#N/A</v>
      </c>
      <c r="BJ244" s="1" t="e">
        <v>#N/A</v>
      </c>
      <c r="BK244" s="1" t="e">
        <v>#N/A</v>
      </c>
      <c r="BL244" s="1" t="e">
        <v>#N/A</v>
      </c>
      <c r="BM244" s="1" t="e">
        <v>#N/A</v>
      </c>
      <c r="BN244" s="1" t="e">
        <v>#N/A</v>
      </c>
      <c r="BO244" s="1" t="e">
        <v>#N/A</v>
      </c>
      <c r="BP244" s="1" t="e">
        <v>#N/A</v>
      </c>
      <c r="BQ244" s="1" t="e">
        <v>#N/A</v>
      </c>
      <c r="BR244" s="194" t="e">
        <v>#N/A</v>
      </c>
      <c r="BS244" s="194" t="e">
        <v>#N/A</v>
      </c>
      <c r="BT244" s="1" t="e">
        <v>#N/A</v>
      </c>
      <c r="BU244" s="1" t="e">
        <v>#N/A</v>
      </c>
      <c r="BV244" s="1" t="e">
        <v>#N/A</v>
      </c>
      <c r="BW244" s="1" t="e">
        <v>#N/A</v>
      </c>
      <c r="BX244" s="1" t="e">
        <v>#N/A</v>
      </c>
      <c r="BY244" s="1" t="e">
        <v>#N/A</v>
      </c>
      <c r="BZ244" s="194" t="e">
        <v>#N/A</v>
      </c>
      <c r="CA244" s="194" t="e">
        <v>#N/A</v>
      </c>
      <c r="CB244" s="1" t="e">
        <v>#N/A</v>
      </c>
      <c r="CC244" s="1" t="e">
        <v>#N/A</v>
      </c>
      <c r="CD244" s="194" t="e">
        <v>#N/A</v>
      </c>
      <c r="CE244" s="12" t="e">
        <v>#N/A</v>
      </c>
      <c r="CF244" s="161" t="e">
        <v>#N/A</v>
      </c>
      <c r="CG244" s="193" t="e">
        <v>#N/A</v>
      </c>
      <c r="CH244" s="193" t="e">
        <v>#N/A</v>
      </c>
      <c r="CI244" s="192" t="e">
        <v>#N/A</v>
      </c>
      <c r="CJ244" s="161" t="e">
        <v>#N/A</v>
      </c>
      <c r="CK244" s="193" t="e">
        <v>#N/A</v>
      </c>
      <c r="CL244" s="193" t="e">
        <v>#N/A</v>
      </c>
    </row>
    <row r="245" spans="1:90">
      <c r="A245" s="485" t="e">
        <v>#N/A</v>
      </c>
      <c r="B245" s="11" t="e">
        <v>#N/A</v>
      </c>
      <c r="C245" s="194" t="e">
        <v>#N/A</v>
      </c>
      <c r="D245" s="194" t="e">
        <v>#N/A</v>
      </c>
      <c r="E245" s="1" t="e">
        <v>#N/A</v>
      </c>
      <c r="F245" s="1" t="e">
        <v>#N/A</v>
      </c>
      <c r="G245" s="1" t="e">
        <v>#N/A</v>
      </c>
      <c r="H245" s="1" t="e">
        <v>#N/A</v>
      </c>
      <c r="I245" s="194" t="e">
        <v>#N/A</v>
      </c>
      <c r="J245" s="194" t="e">
        <v>#N/A</v>
      </c>
      <c r="K245" s="1" t="e">
        <v>#N/A</v>
      </c>
      <c r="L245" s="1" t="e">
        <v>#N/A</v>
      </c>
      <c r="M245" s="1" t="e">
        <v>#N/A</v>
      </c>
      <c r="N245" s="1" t="e">
        <v>#N/A</v>
      </c>
      <c r="O245" s="1" t="e">
        <v>#N/A</v>
      </c>
      <c r="P245" s="12" t="e">
        <v>#N/A</v>
      </c>
      <c r="Q245" s="1" t="e">
        <v>#N/A</v>
      </c>
      <c r="R245" s="1" t="e">
        <v>#N/A</v>
      </c>
      <c r="S245" s="194" t="e">
        <v>#N/A</v>
      </c>
      <c r="T245" s="194" t="e">
        <v>#N/A</v>
      </c>
      <c r="U245" s="1" t="e">
        <v>#N/A</v>
      </c>
      <c r="V245" s="1" t="e">
        <v>#N/A</v>
      </c>
      <c r="W245" s="194" t="e">
        <v>#N/A</v>
      </c>
      <c r="X245" s="194" t="e">
        <v>#N/A</v>
      </c>
      <c r="Y245" s="1" t="e">
        <v>#N/A</v>
      </c>
      <c r="Z245" s="194" t="e">
        <v>#N/A</v>
      </c>
      <c r="AA245" s="194" t="e">
        <v>#N/A</v>
      </c>
      <c r="AB245" s="1" t="e">
        <v>#N/A</v>
      </c>
      <c r="AC245" s="1" t="e">
        <v>#N/A</v>
      </c>
      <c r="AD245" s="1" t="e">
        <v>#N/A</v>
      </c>
      <c r="AE245" s="1" t="e">
        <v>#N/A</v>
      </c>
      <c r="AF245" s="1" t="e">
        <v>#N/A</v>
      </c>
      <c r="AG245" s="1" t="e">
        <v>#N/A</v>
      </c>
      <c r="AH245" s="1" t="e">
        <v>#N/A</v>
      </c>
      <c r="AI245" s="1" t="e">
        <v>#N/A</v>
      </c>
      <c r="AJ245" s="1" t="e">
        <v>#N/A</v>
      </c>
      <c r="AK245" s="1" t="e">
        <v>#N/A</v>
      </c>
      <c r="AL245" s="194" t="e">
        <v>#N/A</v>
      </c>
      <c r="AM245" s="194" t="e">
        <v>#N/A</v>
      </c>
      <c r="AN245" s="1" t="e">
        <v>#N/A</v>
      </c>
      <c r="AO245" s="1" t="e">
        <v>#N/A</v>
      </c>
      <c r="AP245" s="1" t="e">
        <v>#N/A</v>
      </c>
      <c r="AQ245" s="1" t="e">
        <v>#N/A</v>
      </c>
      <c r="AR245" s="1" t="e">
        <v>#N/A</v>
      </c>
      <c r="AS245" s="1" t="e">
        <v>#N/A</v>
      </c>
      <c r="AT245" s="1" t="e">
        <v>#N/A</v>
      </c>
      <c r="AU245" s="1" t="e">
        <v>#N/A</v>
      </c>
      <c r="AV245" s="1" t="e">
        <v>#N/A</v>
      </c>
      <c r="AW245" s="1" t="e">
        <v>#N/A</v>
      </c>
      <c r="AX245" s="194" t="e">
        <v>#N/A</v>
      </c>
      <c r="AY245" s="194" t="e">
        <v>#N/A</v>
      </c>
      <c r="AZ245" s="1" t="e">
        <v>#N/A</v>
      </c>
      <c r="BA245" s="1" t="e">
        <v>#N/A</v>
      </c>
      <c r="BB245" s="1" t="e">
        <v>#N/A</v>
      </c>
      <c r="BC245" s="1" t="e">
        <v>#N/A</v>
      </c>
      <c r="BD245" s="1" t="e">
        <v>#N/A</v>
      </c>
      <c r="BE245" s="1" t="e">
        <v>#N/A</v>
      </c>
      <c r="BF245" s="1" t="e">
        <v>#N/A</v>
      </c>
      <c r="BG245" s="1" t="e">
        <v>#N/A</v>
      </c>
      <c r="BH245" s="194" t="e">
        <v>#N/A</v>
      </c>
      <c r="BI245" s="194" t="e">
        <v>#N/A</v>
      </c>
      <c r="BJ245" s="1" t="e">
        <v>#N/A</v>
      </c>
      <c r="BK245" s="1" t="e">
        <v>#N/A</v>
      </c>
      <c r="BL245" s="1" t="e">
        <v>#N/A</v>
      </c>
      <c r="BM245" s="1" t="e">
        <v>#N/A</v>
      </c>
      <c r="BN245" s="1" t="e">
        <v>#N/A</v>
      </c>
      <c r="BO245" s="1" t="e">
        <v>#N/A</v>
      </c>
      <c r="BP245" s="1" t="e">
        <v>#N/A</v>
      </c>
      <c r="BQ245" s="1" t="e">
        <v>#N/A</v>
      </c>
      <c r="BR245" s="194" t="e">
        <v>#N/A</v>
      </c>
      <c r="BS245" s="194" t="e">
        <v>#N/A</v>
      </c>
      <c r="BT245" s="1" t="e">
        <v>#N/A</v>
      </c>
      <c r="BU245" s="1" t="e">
        <v>#N/A</v>
      </c>
      <c r="BV245" s="1" t="e">
        <v>#N/A</v>
      </c>
      <c r="BW245" s="1" t="e">
        <v>#N/A</v>
      </c>
      <c r="BX245" s="1" t="e">
        <v>#N/A</v>
      </c>
      <c r="BY245" s="1" t="e">
        <v>#N/A</v>
      </c>
      <c r="BZ245" s="194" t="e">
        <v>#N/A</v>
      </c>
      <c r="CA245" s="194" t="e">
        <v>#N/A</v>
      </c>
      <c r="CB245" s="1" t="e">
        <v>#N/A</v>
      </c>
      <c r="CC245" s="1" t="e">
        <v>#N/A</v>
      </c>
      <c r="CD245" s="194" t="e">
        <v>#N/A</v>
      </c>
      <c r="CE245" s="12" t="e">
        <v>#N/A</v>
      </c>
      <c r="CF245" s="161" t="e">
        <v>#N/A</v>
      </c>
      <c r="CG245" s="193" t="e">
        <v>#N/A</v>
      </c>
      <c r="CH245" s="193" t="e">
        <v>#N/A</v>
      </c>
      <c r="CI245" s="192" t="e">
        <v>#N/A</v>
      </c>
      <c r="CJ245" s="161" t="e">
        <v>#N/A</v>
      </c>
      <c r="CK245" s="193" t="e">
        <v>#N/A</v>
      </c>
      <c r="CL245" s="193" t="e">
        <v>#N/A</v>
      </c>
    </row>
    <row r="246" spans="1:90">
      <c r="A246" s="485" t="e">
        <v>#N/A</v>
      </c>
      <c r="B246" s="11" t="e">
        <v>#N/A</v>
      </c>
      <c r="C246" s="194" t="e">
        <v>#N/A</v>
      </c>
      <c r="D246" s="194" t="e">
        <v>#N/A</v>
      </c>
      <c r="E246" s="1" t="e">
        <v>#N/A</v>
      </c>
      <c r="F246" s="1" t="e">
        <v>#N/A</v>
      </c>
      <c r="G246" s="1" t="e">
        <v>#N/A</v>
      </c>
      <c r="H246" s="1" t="e">
        <v>#N/A</v>
      </c>
      <c r="I246" s="194" t="e">
        <v>#N/A</v>
      </c>
      <c r="J246" s="194" t="e">
        <v>#N/A</v>
      </c>
      <c r="K246" s="1" t="e">
        <v>#N/A</v>
      </c>
      <c r="L246" s="1" t="e">
        <v>#N/A</v>
      </c>
      <c r="M246" s="1" t="e">
        <v>#N/A</v>
      </c>
      <c r="N246" s="1" t="e">
        <v>#N/A</v>
      </c>
      <c r="O246" s="1" t="e">
        <v>#N/A</v>
      </c>
      <c r="P246" s="12" t="e">
        <v>#N/A</v>
      </c>
      <c r="Q246" s="1" t="e">
        <v>#N/A</v>
      </c>
      <c r="R246" s="1" t="e">
        <v>#N/A</v>
      </c>
      <c r="S246" s="194" t="e">
        <v>#N/A</v>
      </c>
      <c r="T246" s="194" t="e">
        <v>#N/A</v>
      </c>
      <c r="U246" s="1" t="e">
        <v>#N/A</v>
      </c>
      <c r="V246" s="1" t="e">
        <v>#N/A</v>
      </c>
      <c r="W246" s="194" t="e">
        <v>#N/A</v>
      </c>
      <c r="X246" s="194" t="e">
        <v>#N/A</v>
      </c>
      <c r="Y246" s="1" t="e">
        <v>#N/A</v>
      </c>
      <c r="Z246" s="194" t="e">
        <v>#N/A</v>
      </c>
      <c r="AA246" s="194" t="e">
        <v>#N/A</v>
      </c>
      <c r="AB246" s="1" t="e">
        <v>#N/A</v>
      </c>
      <c r="AC246" s="1" t="e">
        <v>#N/A</v>
      </c>
      <c r="AD246" s="1" t="e">
        <v>#N/A</v>
      </c>
      <c r="AE246" s="1" t="e">
        <v>#N/A</v>
      </c>
      <c r="AF246" s="1" t="e">
        <v>#N/A</v>
      </c>
      <c r="AG246" s="1" t="e">
        <v>#N/A</v>
      </c>
      <c r="AH246" s="1" t="e">
        <v>#N/A</v>
      </c>
      <c r="AI246" s="1" t="e">
        <v>#N/A</v>
      </c>
      <c r="AJ246" s="1" t="e">
        <v>#N/A</v>
      </c>
      <c r="AK246" s="1" t="e">
        <v>#N/A</v>
      </c>
      <c r="AL246" s="194" t="e">
        <v>#N/A</v>
      </c>
      <c r="AM246" s="194" t="e">
        <v>#N/A</v>
      </c>
      <c r="AN246" s="1" t="e">
        <v>#N/A</v>
      </c>
      <c r="AO246" s="1" t="e">
        <v>#N/A</v>
      </c>
      <c r="AP246" s="1" t="e">
        <v>#N/A</v>
      </c>
      <c r="AQ246" s="1" t="e">
        <v>#N/A</v>
      </c>
      <c r="AR246" s="1" t="e">
        <v>#N/A</v>
      </c>
      <c r="AS246" s="1" t="e">
        <v>#N/A</v>
      </c>
      <c r="AT246" s="1" t="e">
        <v>#N/A</v>
      </c>
      <c r="AU246" s="1" t="e">
        <v>#N/A</v>
      </c>
      <c r="AV246" s="1" t="e">
        <v>#N/A</v>
      </c>
      <c r="AW246" s="1" t="e">
        <v>#N/A</v>
      </c>
      <c r="AX246" s="194" t="e">
        <v>#N/A</v>
      </c>
      <c r="AY246" s="194" t="e">
        <v>#N/A</v>
      </c>
      <c r="AZ246" s="1" t="e">
        <v>#N/A</v>
      </c>
      <c r="BA246" s="1" t="e">
        <v>#N/A</v>
      </c>
      <c r="BB246" s="1" t="e">
        <v>#N/A</v>
      </c>
      <c r="BC246" s="1" t="e">
        <v>#N/A</v>
      </c>
      <c r="BD246" s="1" t="e">
        <v>#N/A</v>
      </c>
      <c r="BE246" s="1" t="e">
        <v>#N/A</v>
      </c>
      <c r="BF246" s="1" t="e">
        <v>#N/A</v>
      </c>
      <c r="BG246" s="1" t="e">
        <v>#N/A</v>
      </c>
      <c r="BH246" s="194" t="e">
        <v>#N/A</v>
      </c>
      <c r="BI246" s="194" t="e">
        <v>#N/A</v>
      </c>
      <c r="BJ246" s="1" t="e">
        <v>#N/A</v>
      </c>
      <c r="BK246" s="1" t="e">
        <v>#N/A</v>
      </c>
      <c r="BL246" s="1" t="e">
        <v>#N/A</v>
      </c>
      <c r="BM246" s="1" t="e">
        <v>#N/A</v>
      </c>
      <c r="BN246" s="1" t="e">
        <v>#N/A</v>
      </c>
      <c r="BO246" s="1" t="e">
        <v>#N/A</v>
      </c>
      <c r="BP246" s="1" t="e">
        <v>#N/A</v>
      </c>
      <c r="BQ246" s="1" t="e">
        <v>#N/A</v>
      </c>
      <c r="BR246" s="194" t="e">
        <v>#N/A</v>
      </c>
      <c r="BS246" s="194" t="e">
        <v>#N/A</v>
      </c>
      <c r="BT246" s="1" t="e">
        <v>#N/A</v>
      </c>
      <c r="BU246" s="1" t="e">
        <v>#N/A</v>
      </c>
      <c r="BV246" s="1" t="e">
        <v>#N/A</v>
      </c>
      <c r="BW246" s="1" t="e">
        <v>#N/A</v>
      </c>
      <c r="BX246" s="1" t="e">
        <v>#N/A</v>
      </c>
      <c r="BY246" s="1" t="e">
        <v>#N/A</v>
      </c>
      <c r="BZ246" s="194" t="e">
        <v>#N/A</v>
      </c>
      <c r="CA246" s="194" t="e">
        <v>#N/A</v>
      </c>
      <c r="CB246" s="1" t="e">
        <v>#N/A</v>
      </c>
      <c r="CC246" s="1" t="e">
        <v>#N/A</v>
      </c>
      <c r="CD246" s="194" t="e">
        <v>#N/A</v>
      </c>
      <c r="CE246" s="12" t="e">
        <v>#N/A</v>
      </c>
      <c r="CF246" s="161" t="e">
        <v>#N/A</v>
      </c>
      <c r="CG246" s="193" t="e">
        <v>#N/A</v>
      </c>
      <c r="CH246" s="193" t="e">
        <v>#N/A</v>
      </c>
      <c r="CI246" s="192" t="e">
        <v>#N/A</v>
      </c>
      <c r="CJ246" s="161" t="e">
        <v>#N/A</v>
      </c>
      <c r="CK246" s="193" t="e">
        <v>#N/A</v>
      </c>
      <c r="CL246" s="193" t="e">
        <v>#N/A</v>
      </c>
    </row>
    <row r="247" spans="1:90">
      <c r="A247" s="485" t="e">
        <v>#N/A</v>
      </c>
      <c r="B247" s="11" t="e">
        <v>#N/A</v>
      </c>
      <c r="C247" s="194" t="e">
        <v>#N/A</v>
      </c>
      <c r="D247" s="194" t="e">
        <v>#N/A</v>
      </c>
      <c r="E247" s="1" t="e">
        <v>#N/A</v>
      </c>
      <c r="F247" s="1" t="e">
        <v>#N/A</v>
      </c>
      <c r="G247" s="1" t="e">
        <v>#N/A</v>
      </c>
      <c r="H247" s="1" t="e">
        <v>#N/A</v>
      </c>
      <c r="I247" s="194" t="e">
        <v>#N/A</v>
      </c>
      <c r="J247" s="194" t="e">
        <v>#N/A</v>
      </c>
      <c r="K247" s="1" t="e">
        <v>#N/A</v>
      </c>
      <c r="L247" s="1" t="e">
        <v>#N/A</v>
      </c>
      <c r="M247" s="1" t="e">
        <v>#N/A</v>
      </c>
      <c r="N247" s="1" t="e">
        <v>#N/A</v>
      </c>
      <c r="O247" s="1" t="e">
        <v>#N/A</v>
      </c>
      <c r="P247" s="12" t="e">
        <v>#N/A</v>
      </c>
      <c r="Q247" s="1" t="e">
        <v>#N/A</v>
      </c>
      <c r="R247" s="1" t="e">
        <v>#N/A</v>
      </c>
      <c r="S247" s="194" t="e">
        <v>#N/A</v>
      </c>
      <c r="T247" s="194" t="e">
        <v>#N/A</v>
      </c>
      <c r="U247" s="1" t="e">
        <v>#N/A</v>
      </c>
      <c r="V247" s="1" t="e">
        <v>#N/A</v>
      </c>
      <c r="W247" s="194" t="e">
        <v>#N/A</v>
      </c>
      <c r="X247" s="194" t="e">
        <v>#N/A</v>
      </c>
      <c r="Y247" s="1" t="e">
        <v>#N/A</v>
      </c>
      <c r="Z247" s="194" t="e">
        <v>#N/A</v>
      </c>
      <c r="AA247" s="194" t="e">
        <v>#N/A</v>
      </c>
      <c r="AB247" s="1" t="e">
        <v>#N/A</v>
      </c>
      <c r="AC247" s="1" t="e">
        <v>#N/A</v>
      </c>
      <c r="AD247" s="1" t="e">
        <v>#N/A</v>
      </c>
      <c r="AE247" s="1" t="e">
        <v>#N/A</v>
      </c>
      <c r="AF247" s="1" t="e">
        <v>#N/A</v>
      </c>
      <c r="AG247" s="1" t="e">
        <v>#N/A</v>
      </c>
      <c r="AH247" s="1" t="e">
        <v>#N/A</v>
      </c>
      <c r="AI247" s="1" t="e">
        <v>#N/A</v>
      </c>
      <c r="AJ247" s="1" t="e">
        <v>#N/A</v>
      </c>
      <c r="AK247" s="1" t="e">
        <v>#N/A</v>
      </c>
      <c r="AL247" s="194" t="e">
        <v>#N/A</v>
      </c>
      <c r="AM247" s="194" t="e">
        <v>#N/A</v>
      </c>
      <c r="AN247" s="1" t="e">
        <v>#N/A</v>
      </c>
      <c r="AO247" s="1" t="e">
        <v>#N/A</v>
      </c>
      <c r="AP247" s="1" t="e">
        <v>#N/A</v>
      </c>
      <c r="AQ247" s="1" t="e">
        <v>#N/A</v>
      </c>
      <c r="AR247" s="1" t="e">
        <v>#N/A</v>
      </c>
      <c r="AS247" s="1" t="e">
        <v>#N/A</v>
      </c>
      <c r="AT247" s="1" t="e">
        <v>#N/A</v>
      </c>
      <c r="AU247" s="1" t="e">
        <v>#N/A</v>
      </c>
      <c r="AV247" s="1" t="e">
        <v>#N/A</v>
      </c>
      <c r="AW247" s="1" t="e">
        <v>#N/A</v>
      </c>
      <c r="AX247" s="194" t="e">
        <v>#N/A</v>
      </c>
      <c r="AY247" s="194" t="e">
        <v>#N/A</v>
      </c>
      <c r="AZ247" s="1" t="e">
        <v>#N/A</v>
      </c>
      <c r="BA247" s="1" t="e">
        <v>#N/A</v>
      </c>
      <c r="BB247" s="1" t="e">
        <v>#N/A</v>
      </c>
      <c r="BC247" s="1" t="e">
        <v>#N/A</v>
      </c>
      <c r="BD247" s="1" t="e">
        <v>#N/A</v>
      </c>
      <c r="BE247" s="1" t="e">
        <v>#N/A</v>
      </c>
      <c r="BF247" s="1" t="e">
        <v>#N/A</v>
      </c>
      <c r="BG247" s="1" t="e">
        <v>#N/A</v>
      </c>
      <c r="BH247" s="194" t="e">
        <v>#N/A</v>
      </c>
      <c r="BI247" s="194" t="e">
        <v>#N/A</v>
      </c>
      <c r="BJ247" s="1" t="e">
        <v>#N/A</v>
      </c>
      <c r="BK247" s="1" t="e">
        <v>#N/A</v>
      </c>
      <c r="BL247" s="1" t="e">
        <v>#N/A</v>
      </c>
      <c r="BM247" s="1" t="e">
        <v>#N/A</v>
      </c>
      <c r="BN247" s="1" t="e">
        <v>#N/A</v>
      </c>
      <c r="BO247" s="1" t="e">
        <v>#N/A</v>
      </c>
      <c r="BP247" s="1" t="e">
        <v>#N/A</v>
      </c>
      <c r="BQ247" s="1" t="e">
        <v>#N/A</v>
      </c>
      <c r="BR247" s="194" t="e">
        <v>#N/A</v>
      </c>
      <c r="BS247" s="194" t="e">
        <v>#N/A</v>
      </c>
      <c r="BT247" s="1" t="e">
        <v>#N/A</v>
      </c>
      <c r="BU247" s="1" t="e">
        <v>#N/A</v>
      </c>
      <c r="BV247" s="1" t="e">
        <v>#N/A</v>
      </c>
      <c r="BW247" s="1" t="e">
        <v>#N/A</v>
      </c>
      <c r="BX247" s="1" t="e">
        <v>#N/A</v>
      </c>
      <c r="BY247" s="1" t="e">
        <v>#N/A</v>
      </c>
      <c r="BZ247" s="194" t="e">
        <v>#N/A</v>
      </c>
      <c r="CA247" s="194" t="e">
        <v>#N/A</v>
      </c>
      <c r="CB247" s="1" t="e">
        <v>#N/A</v>
      </c>
      <c r="CC247" s="1" t="e">
        <v>#N/A</v>
      </c>
      <c r="CD247" s="194" t="e">
        <v>#N/A</v>
      </c>
      <c r="CE247" s="12" t="e">
        <v>#N/A</v>
      </c>
      <c r="CF247" s="161" t="e">
        <v>#N/A</v>
      </c>
      <c r="CG247" s="193" t="e">
        <v>#N/A</v>
      </c>
      <c r="CH247" s="193" t="e">
        <v>#N/A</v>
      </c>
      <c r="CI247" s="192" t="e">
        <v>#N/A</v>
      </c>
      <c r="CJ247" s="161" t="e">
        <v>#N/A</v>
      </c>
      <c r="CK247" s="193" t="e">
        <v>#N/A</v>
      </c>
      <c r="CL247" s="193" t="e">
        <v>#N/A</v>
      </c>
    </row>
    <row r="248" spans="1:90">
      <c r="A248" s="485" t="e">
        <v>#N/A</v>
      </c>
      <c r="B248" s="11" t="e">
        <v>#N/A</v>
      </c>
      <c r="C248" s="194" t="e">
        <v>#N/A</v>
      </c>
      <c r="D248" s="194" t="e">
        <v>#N/A</v>
      </c>
      <c r="E248" s="1" t="e">
        <v>#N/A</v>
      </c>
      <c r="F248" s="1" t="e">
        <v>#N/A</v>
      </c>
      <c r="G248" s="1" t="e">
        <v>#N/A</v>
      </c>
      <c r="H248" s="1" t="e">
        <v>#N/A</v>
      </c>
      <c r="I248" s="194" t="e">
        <v>#N/A</v>
      </c>
      <c r="J248" s="194" t="e">
        <v>#N/A</v>
      </c>
      <c r="K248" s="1" t="e">
        <v>#N/A</v>
      </c>
      <c r="L248" s="1" t="e">
        <v>#N/A</v>
      </c>
      <c r="M248" s="1" t="e">
        <v>#N/A</v>
      </c>
      <c r="N248" s="1" t="e">
        <v>#N/A</v>
      </c>
      <c r="O248" s="1" t="e">
        <v>#N/A</v>
      </c>
      <c r="P248" s="12" t="e">
        <v>#N/A</v>
      </c>
      <c r="Q248" s="1" t="e">
        <v>#N/A</v>
      </c>
      <c r="R248" s="1" t="e">
        <v>#N/A</v>
      </c>
      <c r="S248" s="194" t="e">
        <v>#N/A</v>
      </c>
      <c r="T248" s="194" t="e">
        <v>#N/A</v>
      </c>
      <c r="U248" s="1" t="e">
        <v>#N/A</v>
      </c>
      <c r="V248" s="1" t="e">
        <v>#N/A</v>
      </c>
      <c r="W248" s="194" t="e">
        <v>#N/A</v>
      </c>
      <c r="X248" s="194" t="e">
        <v>#N/A</v>
      </c>
      <c r="Y248" s="1" t="e">
        <v>#N/A</v>
      </c>
      <c r="Z248" s="194" t="e">
        <v>#N/A</v>
      </c>
      <c r="AA248" s="194" t="e">
        <v>#N/A</v>
      </c>
      <c r="AB248" s="1" t="e">
        <v>#N/A</v>
      </c>
      <c r="AC248" s="1" t="e">
        <v>#N/A</v>
      </c>
      <c r="AD248" s="1" t="e">
        <v>#N/A</v>
      </c>
      <c r="AE248" s="1" t="e">
        <v>#N/A</v>
      </c>
      <c r="AF248" s="1" t="e">
        <v>#N/A</v>
      </c>
      <c r="AG248" s="1" t="e">
        <v>#N/A</v>
      </c>
      <c r="AH248" s="1" t="e">
        <v>#N/A</v>
      </c>
      <c r="AI248" s="1" t="e">
        <v>#N/A</v>
      </c>
      <c r="AJ248" s="1" t="e">
        <v>#N/A</v>
      </c>
      <c r="AK248" s="1" t="e">
        <v>#N/A</v>
      </c>
      <c r="AL248" s="194" t="e">
        <v>#N/A</v>
      </c>
      <c r="AM248" s="194" t="e">
        <v>#N/A</v>
      </c>
      <c r="AN248" s="1" t="e">
        <v>#N/A</v>
      </c>
      <c r="AO248" s="1" t="e">
        <v>#N/A</v>
      </c>
      <c r="AP248" s="1" t="e">
        <v>#N/A</v>
      </c>
      <c r="AQ248" s="1" t="e">
        <v>#N/A</v>
      </c>
      <c r="AR248" s="1" t="e">
        <v>#N/A</v>
      </c>
      <c r="AS248" s="1" t="e">
        <v>#N/A</v>
      </c>
      <c r="AT248" s="1" t="e">
        <v>#N/A</v>
      </c>
      <c r="AU248" s="1" t="e">
        <v>#N/A</v>
      </c>
      <c r="AV248" s="1" t="e">
        <v>#N/A</v>
      </c>
      <c r="AW248" s="1" t="e">
        <v>#N/A</v>
      </c>
      <c r="AX248" s="194" t="e">
        <v>#N/A</v>
      </c>
      <c r="AY248" s="194" t="e">
        <v>#N/A</v>
      </c>
      <c r="AZ248" s="1" t="e">
        <v>#N/A</v>
      </c>
      <c r="BA248" s="1" t="e">
        <v>#N/A</v>
      </c>
      <c r="BB248" s="1" t="e">
        <v>#N/A</v>
      </c>
      <c r="BC248" s="1" t="e">
        <v>#N/A</v>
      </c>
      <c r="BD248" s="1" t="e">
        <v>#N/A</v>
      </c>
      <c r="BE248" s="1" t="e">
        <v>#N/A</v>
      </c>
      <c r="BF248" s="1" t="e">
        <v>#N/A</v>
      </c>
      <c r="BG248" s="1" t="e">
        <v>#N/A</v>
      </c>
      <c r="BH248" s="194" t="e">
        <v>#N/A</v>
      </c>
      <c r="BI248" s="194" t="e">
        <v>#N/A</v>
      </c>
      <c r="BJ248" s="1" t="e">
        <v>#N/A</v>
      </c>
      <c r="BK248" s="1" t="e">
        <v>#N/A</v>
      </c>
      <c r="BL248" s="1" t="e">
        <v>#N/A</v>
      </c>
      <c r="BM248" s="1" t="e">
        <v>#N/A</v>
      </c>
      <c r="BN248" s="1" t="e">
        <v>#N/A</v>
      </c>
      <c r="BO248" s="1" t="e">
        <v>#N/A</v>
      </c>
      <c r="BP248" s="1" t="e">
        <v>#N/A</v>
      </c>
      <c r="BQ248" s="1" t="e">
        <v>#N/A</v>
      </c>
      <c r="BR248" s="194" t="e">
        <v>#N/A</v>
      </c>
      <c r="BS248" s="194" t="e">
        <v>#N/A</v>
      </c>
      <c r="BT248" s="1" t="e">
        <v>#N/A</v>
      </c>
      <c r="BU248" s="1" t="e">
        <v>#N/A</v>
      </c>
      <c r="BV248" s="1" t="e">
        <v>#N/A</v>
      </c>
      <c r="BW248" s="1" t="e">
        <v>#N/A</v>
      </c>
      <c r="BX248" s="1" t="e">
        <v>#N/A</v>
      </c>
      <c r="BY248" s="1" t="e">
        <v>#N/A</v>
      </c>
      <c r="BZ248" s="194" t="e">
        <v>#N/A</v>
      </c>
      <c r="CA248" s="194" t="e">
        <v>#N/A</v>
      </c>
      <c r="CB248" s="1" t="e">
        <v>#N/A</v>
      </c>
      <c r="CC248" s="1" t="e">
        <v>#N/A</v>
      </c>
      <c r="CD248" s="194" t="e">
        <v>#N/A</v>
      </c>
      <c r="CE248" s="12" t="e">
        <v>#N/A</v>
      </c>
      <c r="CF248" s="161" t="e">
        <v>#N/A</v>
      </c>
      <c r="CG248" s="193" t="e">
        <v>#N/A</v>
      </c>
      <c r="CH248" s="193" t="e">
        <v>#N/A</v>
      </c>
      <c r="CI248" s="192" t="e">
        <v>#N/A</v>
      </c>
      <c r="CJ248" s="161" t="e">
        <v>#N/A</v>
      </c>
      <c r="CK248" s="193" t="e">
        <v>#N/A</v>
      </c>
      <c r="CL248" s="193" t="e">
        <v>#N/A</v>
      </c>
    </row>
    <row r="249" spans="1:90">
      <c r="A249" s="485" t="e">
        <v>#N/A</v>
      </c>
      <c r="B249" s="11" t="e">
        <v>#N/A</v>
      </c>
      <c r="C249" s="194" t="e">
        <v>#N/A</v>
      </c>
      <c r="D249" s="194" t="e">
        <v>#N/A</v>
      </c>
      <c r="E249" s="1" t="e">
        <v>#N/A</v>
      </c>
      <c r="F249" s="1" t="e">
        <v>#N/A</v>
      </c>
      <c r="G249" s="1" t="e">
        <v>#N/A</v>
      </c>
      <c r="H249" s="1" t="e">
        <v>#N/A</v>
      </c>
      <c r="I249" s="194" t="e">
        <v>#N/A</v>
      </c>
      <c r="J249" s="194" t="e">
        <v>#N/A</v>
      </c>
      <c r="K249" s="1" t="e">
        <v>#N/A</v>
      </c>
      <c r="L249" s="1" t="e">
        <v>#N/A</v>
      </c>
      <c r="M249" s="1" t="e">
        <v>#N/A</v>
      </c>
      <c r="N249" s="1" t="e">
        <v>#N/A</v>
      </c>
      <c r="O249" s="1" t="e">
        <v>#N/A</v>
      </c>
      <c r="P249" s="12" t="e">
        <v>#N/A</v>
      </c>
      <c r="Q249" s="1" t="e">
        <v>#N/A</v>
      </c>
      <c r="R249" s="1" t="e">
        <v>#N/A</v>
      </c>
      <c r="S249" s="194" t="e">
        <v>#N/A</v>
      </c>
      <c r="T249" s="194" t="e">
        <v>#N/A</v>
      </c>
      <c r="U249" s="1" t="e">
        <v>#N/A</v>
      </c>
      <c r="V249" s="1" t="e">
        <v>#N/A</v>
      </c>
      <c r="W249" s="194" t="e">
        <v>#N/A</v>
      </c>
      <c r="X249" s="194" t="e">
        <v>#N/A</v>
      </c>
      <c r="Y249" s="1" t="e">
        <v>#N/A</v>
      </c>
      <c r="Z249" s="194" t="e">
        <v>#N/A</v>
      </c>
      <c r="AA249" s="194" t="e">
        <v>#N/A</v>
      </c>
      <c r="AB249" s="1" t="e">
        <v>#N/A</v>
      </c>
      <c r="AC249" s="1" t="e">
        <v>#N/A</v>
      </c>
      <c r="AD249" s="1" t="e">
        <v>#N/A</v>
      </c>
      <c r="AE249" s="1" t="e">
        <v>#N/A</v>
      </c>
      <c r="AF249" s="1" t="e">
        <v>#N/A</v>
      </c>
      <c r="AG249" s="1" t="e">
        <v>#N/A</v>
      </c>
      <c r="AH249" s="1" t="e">
        <v>#N/A</v>
      </c>
      <c r="AI249" s="1" t="e">
        <v>#N/A</v>
      </c>
      <c r="AJ249" s="1" t="e">
        <v>#N/A</v>
      </c>
      <c r="AK249" s="1" t="e">
        <v>#N/A</v>
      </c>
      <c r="AL249" s="194" t="e">
        <v>#N/A</v>
      </c>
      <c r="AM249" s="194" t="e">
        <v>#N/A</v>
      </c>
      <c r="AN249" s="1" t="e">
        <v>#N/A</v>
      </c>
      <c r="AO249" s="1" t="e">
        <v>#N/A</v>
      </c>
      <c r="AP249" s="1" t="e">
        <v>#N/A</v>
      </c>
      <c r="AQ249" s="1" t="e">
        <v>#N/A</v>
      </c>
      <c r="AR249" s="1" t="e">
        <v>#N/A</v>
      </c>
      <c r="AS249" s="1" t="e">
        <v>#N/A</v>
      </c>
      <c r="AT249" s="1" t="e">
        <v>#N/A</v>
      </c>
      <c r="AU249" s="1" t="e">
        <v>#N/A</v>
      </c>
      <c r="AV249" s="1" t="e">
        <v>#N/A</v>
      </c>
      <c r="AW249" s="1" t="e">
        <v>#N/A</v>
      </c>
      <c r="AX249" s="194" t="e">
        <v>#N/A</v>
      </c>
      <c r="AY249" s="194" t="e">
        <v>#N/A</v>
      </c>
      <c r="AZ249" s="1" t="e">
        <v>#N/A</v>
      </c>
      <c r="BA249" s="1" t="e">
        <v>#N/A</v>
      </c>
      <c r="BB249" s="1" t="e">
        <v>#N/A</v>
      </c>
      <c r="BC249" s="1" t="e">
        <v>#N/A</v>
      </c>
      <c r="BD249" s="1" t="e">
        <v>#N/A</v>
      </c>
      <c r="BE249" s="1" t="e">
        <v>#N/A</v>
      </c>
      <c r="BF249" s="1" t="e">
        <v>#N/A</v>
      </c>
      <c r="BG249" s="1" t="e">
        <v>#N/A</v>
      </c>
      <c r="BH249" s="194" t="e">
        <v>#N/A</v>
      </c>
      <c r="BI249" s="194" t="e">
        <v>#N/A</v>
      </c>
      <c r="BJ249" s="1" t="e">
        <v>#N/A</v>
      </c>
      <c r="BK249" s="1" t="e">
        <v>#N/A</v>
      </c>
      <c r="BL249" s="1" t="e">
        <v>#N/A</v>
      </c>
      <c r="BM249" s="1" t="e">
        <v>#N/A</v>
      </c>
      <c r="BN249" s="1" t="e">
        <v>#N/A</v>
      </c>
      <c r="BO249" s="1" t="e">
        <v>#N/A</v>
      </c>
      <c r="BP249" s="1" t="e">
        <v>#N/A</v>
      </c>
      <c r="BQ249" s="1" t="e">
        <v>#N/A</v>
      </c>
      <c r="BR249" s="194" t="e">
        <v>#N/A</v>
      </c>
      <c r="BS249" s="194" t="e">
        <v>#N/A</v>
      </c>
      <c r="BT249" s="1" t="e">
        <v>#N/A</v>
      </c>
      <c r="BU249" s="1" t="e">
        <v>#N/A</v>
      </c>
      <c r="BV249" s="1" t="e">
        <v>#N/A</v>
      </c>
      <c r="BW249" s="1" t="e">
        <v>#N/A</v>
      </c>
      <c r="BX249" s="1" t="e">
        <v>#N/A</v>
      </c>
      <c r="BY249" s="1" t="e">
        <v>#N/A</v>
      </c>
      <c r="BZ249" s="194" t="e">
        <v>#N/A</v>
      </c>
      <c r="CA249" s="194" t="e">
        <v>#N/A</v>
      </c>
      <c r="CB249" s="1" t="e">
        <v>#N/A</v>
      </c>
      <c r="CC249" s="1" t="e">
        <v>#N/A</v>
      </c>
      <c r="CD249" s="194" t="e">
        <v>#N/A</v>
      </c>
      <c r="CE249" s="12" t="e">
        <v>#N/A</v>
      </c>
      <c r="CF249" s="161" t="e">
        <v>#N/A</v>
      </c>
      <c r="CG249" s="193" t="e">
        <v>#N/A</v>
      </c>
      <c r="CH249" s="193" t="e">
        <v>#N/A</v>
      </c>
      <c r="CI249" s="192" t="e">
        <v>#N/A</v>
      </c>
      <c r="CJ249" s="161" t="e">
        <v>#N/A</v>
      </c>
      <c r="CK249" s="193" t="e">
        <v>#N/A</v>
      </c>
      <c r="CL249" s="193" t="e">
        <v>#N/A</v>
      </c>
    </row>
    <row r="250" spans="1:90">
      <c r="A250" s="485" t="e">
        <v>#N/A</v>
      </c>
      <c r="B250" s="11" t="e">
        <v>#N/A</v>
      </c>
      <c r="C250" s="194" t="e">
        <v>#N/A</v>
      </c>
      <c r="D250" s="194" t="e">
        <v>#N/A</v>
      </c>
      <c r="E250" s="1" t="e">
        <v>#N/A</v>
      </c>
      <c r="F250" s="1" t="e">
        <v>#N/A</v>
      </c>
      <c r="G250" s="1" t="e">
        <v>#N/A</v>
      </c>
      <c r="H250" s="1" t="e">
        <v>#N/A</v>
      </c>
      <c r="I250" s="194" t="e">
        <v>#N/A</v>
      </c>
      <c r="J250" s="194" t="e">
        <v>#N/A</v>
      </c>
      <c r="K250" s="1" t="e">
        <v>#N/A</v>
      </c>
      <c r="L250" s="1" t="e">
        <v>#N/A</v>
      </c>
      <c r="M250" s="1" t="e">
        <v>#N/A</v>
      </c>
      <c r="N250" s="1" t="e">
        <v>#N/A</v>
      </c>
      <c r="O250" s="1" t="e">
        <v>#N/A</v>
      </c>
      <c r="P250" s="12" t="e">
        <v>#N/A</v>
      </c>
      <c r="Q250" s="1" t="e">
        <v>#N/A</v>
      </c>
      <c r="R250" s="1" t="e">
        <v>#N/A</v>
      </c>
      <c r="S250" s="194" t="e">
        <v>#N/A</v>
      </c>
      <c r="T250" s="194" t="e">
        <v>#N/A</v>
      </c>
      <c r="U250" s="1" t="e">
        <v>#N/A</v>
      </c>
      <c r="V250" s="1" t="e">
        <v>#N/A</v>
      </c>
      <c r="W250" s="194" t="e">
        <v>#N/A</v>
      </c>
      <c r="X250" s="194" t="e">
        <v>#N/A</v>
      </c>
      <c r="Y250" s="1" t="e">
        <v>#N/A</v>
      </c>
      <c r="Z250" s="194" t="e">
        <v>#N/A</v>
      </c>
      <c r="AA250" s="194" t="e">
        <v>#N/A</v>
      </c>
      <c r="AB250" s="1" t="e">
        <v>#N/A</v>
      </c>
      <c r="AC250" s="1" t="e">
        <v>#N/A</v>
      </c>
      <c r="AD250" s="1" t="e">
        <v>#N/A</v>
      </c>
      <c r="AE250" s="1" t="e">
        <v>#N/A</v>
      </c>
      <c r="AF250" s="1" t="e">
        <v>#N/A</v>
      </c>
      <c r="AG250" s="1" t="e">
        <v>#N/A</v>
      </c>
      <c r="AH250" s="1" t="e">
        <v>#N/A</v>
      </c>
      <c r="AI250" s="1" t="e">
        <v>#N/A</v>
      </c>
      <c r="AJ250" s="1" t="e">
        <v>#N/A</v>
      </c>
      <c r="AK250" s="1" t="e">
        <v>#N/A</v>
      </c>
      <c r="AL250" s="194" t="e">
        <v>#N/A</v>
      </c>
      <c r="AM250" s="194" t="e">
        <v>#N/A</v>
      </c>
      <c r="AN250" s="1" t="e">
        <v>#N/A</v>
      </c>
      <c r="AO250" s="1" t="e">
        <v>#N/A</v>
      </c>
      <c r="AP250" s="1" t="e">
        <v>#N/A</v>
      </c>
      <c r="AQ250" s="1" t="e">
        <v>#N/A</v>
      </c>
      <c r="AR250" s="1" t="e">
        <v>#N/A</v>
      </c>
      <c r="AS250" s="1" t="e">
        <v>#N/A</v>
      </c>
      <c r="AT250" s="1" t="e">
        <v>#N/A</v>
      </c>
      <c r="AU250" s="1" t="e">
        <v>#N/A</v>
      </c>
      <c r="AV250" s="1" t="e">
        <v>#N/A</v>
      </c>
      <c r="AW250" s="1" t="e">
        <v>#N/A</v>
      </c>
      <c r="AX250" s="194" t="e">
        <v>#N/A</v>
      </c>
      <c r="AY250" s="194" t="e">
        <v>#N/A</v>
      </c>
      <c r="AZ250" s="1" t="e">
        <v>#N/A</v>
      </c>
      <c r="BA250" s="1" t="e">
        <v>#N/A</v>
      </c>
      <c r="BB250" s="1" t="e">
        <v>#N/A</v>
      </c>
      <c r="BC250" s="1" t="e">
        <v>#N/A</v>
      </c>
      <c r="BD250" s="1" t="e">
        <v>#N/A</v>
      </c>
      <c r="BE250" s="1" t="e">
        <v>#N/A</v>
      </c>
      <c r="BF250" s="1" t="e">
        <v>#N/A</v>
      </c>
      <c r="BG250" s="1" t="e">
        <v>#N/A</v>
      </c>
      <c r="BH250" s="194" t="e">
        <v>#N/A</v>
      </c>
      <c r="BI250" s="194" t="e">
        <v>#N/A</v>
      </c>
      <c r="BJ250" s="1" t="e">
        <v>#N/A</v>
      </c>
      <c r="BK250" s="1" t="e">
        <v>#N/A</v>
      </c>
      <c r="BL250" s="1" t="e">
        <v>#N/A</v>
      </c>
      <c r="BM250" s="1" t="e">
        <v>#N/A</v>
      </c>
      <c r="BN250" s="1" t="e">
        <v>#N/A</v>
      </c>
      <c r="BO250" s="1" t="e">
        <v>#N/A</v>
      </c>
      <c r="BP250" s="1" t="e">
        <v>#N/A</v>
      </c>
      <c r="BQ250" s="1" t="e">
        <v>#N/A</v>
      </c>
      <c r="BR250" s="194" t="e">
        <v>#N/A</v>
      </c>
      <c r="BS250" s="194" t="e">
        <v>#N/A</v>
      </c>
      <c r="BT250" s="1" t="e">
        <v>#N/A</v>
      </c>
      <c r="BU250" s="1" t="e">
        <v>#N/A</v>
      </c>
      <c r="BV250" s="1" t="e">
        <v>#N/A</v>
      </c>
      <c r="BW250" s="1" t="e">
        <v>#N/A</v>
      </c>
      <c r="BX250" s="1" t="e">
        <v>#N/A</v>
      </c>
      <c r="BY250" s="1" t="e">
        <v>#N/A</v>
      </c>
      <c r="BZ250" s="194" t="e">
        <v>#N/A</v>
      </c>
      <c r="CA250" s="194" t="e">
        <v>#N/A</v>
      </c>
      <c r="CB250" s="1" t="e">
        <v>#N/A</v>
      </c>
      <c r="CC250" s="1" t="e">
        <v>#N/A</v>
      </c>
      <c r="CD250" s="194" t="e">
        <v>#N/A</v>
      </c>
      <c r="CE250" s="12" t="e">
        <v>#N/A</v>
      </c>
      <c r="CF250" s="161" t="e">
        <v>#N/A</v>
      </c>
      <c r="CG250" s="193" t="e">
        <v>#N/A</v>
      </c>
      <c r="CH250" s="193" t="e">
        <v>#N/A</v>
      </c>
      <c r="CI250" s="192" t="e">
        <v>#N/A</v>
      </c>
      <c r="CJ250" s="161" t="e">
        <v>#N/A</v>
      </c>
      <c r="CK250" s="193" t="e">
        <v>#N/A</v>
      </c>
      <c r="CL250" s="193" t="e">
        <v>#N/A</v>
      </c>
    </row>
    <row r="251" spans="1:90">
      <c r="A251" s="485" t="e">
        <v>#N/A</v>
      </c>
      <c r="B251" s="11" t="e">
        <v>#N/A</v>
      </c>
      <c r="C251" s="194" t="e">
        <v>#N/A</v>
      </c>
      <c r="D251" s="194" t="e">
        <v>#N/A</v>
      </c>
      <c r="E251" s="1" t="e">
        <v>#N/A</v>
      </c>
      <c r="F251" s="1" t="e">
        <v>#N/A</v>
      </c>
      <c r="G251" s="1" t="e">
        <v>#N/A</v>
      </c>
      <c r="H251" s="1" t="e">
        <v>#N/A</v>
      </c>
      <c r="I251" s="194" t="e">
        <v>#N/A</v>
      </c>
      <c r="J251" s="194" t="e">
        <v>#N/A</v>
      </c>
      <c r="K251" s="1" t="e">
        <v>#N/A</v>
      </c>
      <c r="L251" s="1" t="e">
        <v>#N/A</v>
      </c>
      <c r="M251" s="1" t="e">
        <v>#N/A</v>
      </c>
      <c r="N251" s="1" t="e">
        <v>#N/A</v>
      </c>
      <c r="O251" s="1" t="e">
        <v>#N/A</v>
      </c>
      <c r="P251" s="12" t="e">
        <v>#N/A</v>
      </c>
      <c r="Q251" s="1" t="e">
        <v>#N/A</v>
      </c>
      <c r="R251" s="1" t="e">
        <v>#N/A</v>
      </c>
      <c r="S251" s="194" t="e">
        <v>#N/A</v>
      </c>
      <c r="T251" s="194" t="e">
        <v>#N/A</v>
      </c>
      <c r="U251" s="1" t="e">
        <v>#N/A</v>
      </c>
      <c r="V251" s="1" t="e">
        <v>#N/A</v>
      </c>
      <c r="W251" s="194" t="e">
        <v>#N/A</v>
      </c>
      <c r="X251" s="194" t="e">
        <v>#N/A</v>
      </c>
      <c r="Y251" s="1" t="e">
        <v>#N/A</v>
      </c>
      <c r="Z251" s="194" t="e">
        <v>#N/A</v>
      </c>
      <c r="AA251" s="194" t="e">
        <v>#N/A</v>
      </c>
      <c r="AB251" s="1" t="e">
        <v>#N/A</v>
      </c>
      <c r="AC251" s="1" t="e">
        <v>#N/A</v>
      </c>
      <c r="AD251" s="1" t="e">
        <v>#N/A</v>
      </c>
      <c r="AE251" s="1" t="e">
        <v>#N/A</v>
      </c>
      <c r="AF251" s="1" t="e">
        <v>#N/A</v>
      </c>
      <c r="AG251" s="1" t="e">
        <v>#N/A</v>
      </c>
      <c r="AH251" s="1" t="e">
        <v>#N/A</v>
      </c>
      <c r="AI251" s="1" t="e">
        <v>#N/A</v>
      </c>
      <c r="AJ251" s="1" t="e">
        <v>#N/A</v>
      </c>
      <c r="AK251" s="1" t="e">
        <v>#N/A</v>
      </c>
      <c r="AL251" s="194" t="e">
        <v>#N/A</v>
      </c>
      <c r="AM251" s="194" t="e">
        <v>#N/A</v>
      </c>
      <c r="AN251" s="1" t="e">
        <v>#N/A</v>
      </c>
      <c r="AO251" s="1" t="e">
        <v>#N/A</v>
      </c>
      <c r="AP251" s="1" t="e">
        <v>#N/A</v>
      </c>
      <c r="AQ251" s="1" t="e">
        <v>#N/A</v>
      </c>
      <c r="AR251" s="1" t="e">
        <v>#N/A</v>
      </c>
      <c r="AS251" s="1" t="e">
        <v>#N/A</v>
      </c>
      <c r="AT251" s="1" t="e">
        <v>#N/A</v>
      </c>
      <c r="AU251" s="1" t="e">
        <v>#N/A</v>
      </c>
      <c r="AV251" s="1" t="e">
        <v>#N/A</v>
      </c>
      <c r="AW251" s="1" t="e">
        <v>#N/A</v>
      </c>
      <c r="AX251" s="194" t="e">
        <v>#N/A</v>
      </c>
      <c r="AY251" s="194" t="e">
        <v>#N/A</v>
      </c>
      <c r="AZ251" s="1" t="e">
        <v>#N/A</v>
      </c>
      <c r="BA251" s="1" t="e">
        <v>#N/A</v>
      </c>
      <c r="BB251" s="1" t="e">
        <v>#N/A</v>
      </c>
      <c r="BC251" s="1" t="e">
        <v>#N/A</v>
      </c>
      <c r="BD251" s="1" t="e">
        <v>#N/A</v>
      </c>
      <c r="BE251" s="1" t="e">
        <v>#N/A</v>
      </c>
      <c r="BF251" s="1" t="e">
        <v>#N/A</v>
      </c>
      <c r="BG251" s="1" t="e">
        <v>#N/A</v>
      </c>
      <c r="BH251" s="194" t="e">
        <v>#N/A</v>
      </c>
      <c r="BI251" s="194" t="e">
        <v>#N/A</v>
      </c>
      <c r="BJ251" s="1" t="e">
        <v>#N/A</v>
      </c>
      <c r="BK251" s="1" t="e">
        <v>#N/A</v>
      </c>
      <c r="BL251" s="1" t="e">
        <v>#N/A</v>
      </c>
      <c r="BM251" s="1" t="e">
        <v>#N/A</v>
      </c>
      <c r="BN251" s="1" t="e">
        <v>#N/A</v>
      </c>
      <c r="BO251" s="1" t="e">
        <v>#N/A</v>
      </c>
      <c r="BP251" s="1" t="e">
        <v>#N/A</v>
      </c>
      <c r="BQ251" s="1" t="e">
        <v>#N/A</v>
      </c>
      <c r="BR251" s="194" t="e">
        <v>#N/A</v>
      </c>
      <c r="BS251" s="194" t="e">
        <v>#N/A</v>
      </c>
      <c r="BT251" s="1" t="e">
        <v>#N/A</v>
      </c>
      <c r="BU251" s="1" t="e">
        <v>#N/A</v>
      </c>
      <c r="BV251" s="1" t="e">
        <v>#N/A</v>
      </c>
      <c r="BW251" s="1" t="e">
        <v>#N/A</v>
      </c>
      <c r="BX251" s="1" t="e">
        <v>#N/A</v>
      </c>
      <c r="BY251" s="1" t="e">
        <v>#N/A</v>
      </c>
      <c r="BZ251" s="194" t="e">
        <v>#N/A</v>
      </c>
      <c r="CA251" s="194" t="e">
        <v>#N/A</v>
      </c>
      <c r="CB251" s="1" t="e">
        <v>#N/A</v>
      </c>
      <c r="CC251" s="1" t="e">
        <v>#N/A</v>
      </c>
      <c r="CD251" s="194" t="e">
        <v>#N/A</v>
      </c>
      <c r="CE251" s="12" t="e">
        <v>#N/A</v>
      </c>
      <c r="CF251" s="161" t="e">
        <v>#N/A</v>
      </c>
      <c r="CG251" s="193" t="e">
        <v>#N/A</v>
      </c>
      <c r="CH251" s="193" t="e">
        <v>#N/A</v>
      </c>
      <c r="CI251" s="192" t="e">
        <v>#N/A</v>
      </c>
      <c r="CJ251" s="161" t="e">
        <v>#N/A</v>
      </c>
      <c r="CK251" s="193" t="e">
        <v>#N/A</v>
      </c>
      <c r="CL251" s="193" t="e">
        <v>#N/A</v>
      </c>
    </row>
    <row r="252" spans="1:90">
      <c r="A252" s="485" t="e">
        <v>#N/A</v>
      </c>
      <c r="B252" s="11" t="e">
        <v>#N/A</v>
      </c>
      <c r="C252" s="194" t="e">
        <v>#N/A</v>
      </c>
      <c r="D252" s="194" t="e">
        <v>#N/A</v>
      </c>
      <c r="E252" s="1" t="e">
        <v>#N/A</v>
      </c>
      <c r="F252" s="1" t="e">
        <v>#N/A</v>
      </c>
      <c r="G252" s="1" t="e">
        <v>#N/A</v>
      </c>
      <c r="H252" s="1" t="e">
        <v>#N/A</v>
      </c>
      <c r="I252" s="194" t="e">
        <v>#N/A</v>
      </c>
      <c r="J252" s="194" t="e">
        <v>#N/A</v>
      </c>
      <c r="K252" s="1" t="e">
        <v>#N/A</v>
      </c>
      <c r="L252" s="1" t="e">
        <v>#N/A</v>
      </c>
      <c r="M252" s="1" t="e">
        <v>#N/A</v>
      </c>
      <c r="N252" s="1" t="e">
        <v>#N/A</v>
      </c>
      <c r="O252" s="1" t="e">
        <v>#N/A</v>
      </c>
      <c r="P252" s="12" t="e">
        <v>#N/A</v>
      </c>
      <c r="Q252" s="1" t="e">
        <v>#N/A</v>
      </c>
      <c r="R252" s="1" t="e">
        <v>#N/A</v>
      </c>
      <c r="S252" s="194" t="e">
        <v>#N/A</v>
      </c>
      <c r="T252" s="194" t="e">
        <v>#N/A</v>
      </c>
      <c r="U252" s="1" t="e">
        <v>#N/A</v>
      </c>
      <c r="V252" s="1" t="e">
        <v>#N/A</v>
      </c>
      <c r="W252" s="194" t="e">
        <v>#N/A</v>
      </c>
      <c r="X252" s="194" t="e">
        <v>#N/A</v>
      </c>
      <c r="Y252" s="1" t="e">
        <v>#N/A</v>
      </c>
      <c r="Z252" s="194" t="e">
        <v>#N/A</v>
      </c>
      <c r="AA252" s="194" t="e">
        <v>#N/A</v>
      </c>
      <c r="AB252" s="1" t="e">
        <v>#N/A</v>
      </c>
      <c r="AC252" s="1" t="e">
        <v>#N/A</v>
      </c>
      <c r="AD252" s="1" t="e">
        <v>#N/A</v>
      </c>
      <c r="AE252" s="1" t="e">
        <v>#N/A</v>
      </c>
      <c r="AF252" s="1" t="e">
        <v>#N/A</v>
      </c>
      <c r="AG252" s="1" t="e">
        <v>#N/A</v>
      </c>
      <c r="AH252" s="1" t="e">
        <v>#N/A</v>
      </c>
      <c r="AI252" s="1" t="e">
        <v>#N/A</v>
      </c>
      <c r="AJ252" s="1" t="e">
        <v>#N/A</v>
      </c>
      <c r="AK252" s="1" t="e">
        <v>#N/A</v>
      </c>
      <c r="AL252" s="194" t="e">
        <v>#N/A</v>
      </c>
      <c r="AM252" s="194" t="e">
        <v>#N/A</v>
      </c>
      <c r="AN252" s="1" t="e">
        <v>#N/A</v>
      </c>
      <c r="AO252" s="1" t="e">
        <v>#N/A</v>
      </c>
      <c r="AP252" s="1" t="e">
        <v>#N/A</v>
      </c>
      <c r="AQ252" s="1" t="e">
        <v>#N/A</v>
      </c>
      <c r="AR252" s="1" t="e">
        <v>#N/A</v>
      </c>
      <c r="AS252" s="1" t="e">
        <v>#N/A</v>
      </c>
      <c r="AT252" s="1" t="e">
        <v>#N/A</v>
      </c>
      <c r="AU252" s="1" t="e">
        <v>#N/A</v>
      </c>
      <c r="AV252" s="1" t="e">
        <v>#N/A</v>
      </c>
      <c r="AW252" s="1" t="e">
        <v>#N/A</v>
      </c>
      <c r="AX252" s="194" t="e">
        <v>#N/A</v>
      </c>
      <c r="AY252" s="194" t="e">
        <v>#N/A</v>
      </c>
      <c r="AZ252" s="1" t="e">
        <v>#N/A</v>
      </c>
      <c r="BA252" s="1" t="e">
        <v>#N/A</v>
      </c>
      <c r="BB252" s="1" t="e">
        <v>#N/A</v>
      </c>
      <c r="BC252" s="1" t="e">
        <v>#N/A</v>
      </c>
      <c r="BD252" s="1" t="e">
        <v>#N/A</v>
      </c>
      <c r="BE252" s="1" t="e">
        <v>#N/A</v>
      </c>
      <c r="BF252" s="1" t="e">
        <v>#N/A</v>
      </c>
      <c r="BG252" s="1" t="e">
        <v>#N/A</v>
      </c>
      <c r="BH252" s="194" t="e">
        <v>#N/A</v>
      </c>
      <c r="BI252" s="194" t="e">
        <v>#N/A</v>
      </c>
      <c r="BJ252" s="1" t="e">
        <v>#N/A</v>
      </c>
      <c r="BK252" s="1" t="e">
        <v>#N/A</v>
      </c>
      <c r="BL252" s="1" t="e">
        <v>#N/A</v>
      </c>
      <c r="BM252" s="1" t="e">
        <v>#N/A</v>
      </c>
      <c r="BN252" s="1" t="e">
        <v>#N/A</v>
      </c>
      <c r="BO252" s="1" t="e">
        <v>#N/A</v>
      </c>
      <c r="BP252" s="1" t="e">
        <v>#N/A</v>
      </c>
      <c r="BQ252" s="1" t="e">
        <v>#N/A</v>
      </c>
      <c r="BR252" s="194" t="e">
        <v>#N/A</v>
      </c>
      <c r="BS252" s="194" t="e">
        <v>#N/A</v>
      </c>
      <c r="BT252" s="1" t="e">
        <v>#N/A</v>
      </c>
      <c r="BU252" s="1" t="e">
        <v>#N/A</v>
      </c>
      <c r="BV252" s="1" t="e">
        <v>#N/A</v>
      </c>
      <c r="BW252" s="1" t="e">
        <v>#N/A</v>
      </c>
      <c r="BX252" s="1" t="e">
        <v>#N/A</v>
      </c>
      <c r="BY252" s="1" t="e">
        <v>#N/A</v>
      </c>
      <c r="BZ252" s="194" t="e">
        <v>#N/A</v>
      </c>
      <c r="CA252" s="194" t="e">
        <v>#N/A</v>
      </c>
      <c r="CB252" s="1" t="e">
        <v>#N/A</v>
      </c>
      <c r="CC252" s="1" t="e">
        <v>#N/A</v>
      </c>
      <c r="CD252" s="194" t="e">
        <v>#N/A</v>
      </c>
      <c r="CE252" s="12" t="e">
        <v>#N/A</v>
      </c>
      <c r="CF252" s="161" t="e">
        <v>#N/A</v>
      </c>
      <c r="CG252" s="193" t="e">
        <v>#N/A</v>
      </c>
      <c r="CH252" s="193" t="e">
        <v>#N/A</v>
      </c>
      <c r="CI252" s="192" t="e">
        <v>#N/A</v>
      </c>
      <c r="CJ252" s="161" t="e">
        <v>#N/A</v>
      </c>
      <c r="CK252" s="193" t="e">
        <v>#N/A</v>
      </c>
      <c r="CL252" s="193" t="e">
        <v>#N/A</v>
      </c>
    </row>
    <row r="253" spans="1:90">
      <c r="A253" s="486" t="e">
        <v>#N/A</v>
      </c>
      <c r="B253" s="11" t="e">
        <v>#N/A</v>
      </c>
      <c r="C253" s="194" t="e">
        <v>#N/A</v>
      </c>
      <c r="D253" s="194" t="e">
        <v>#N/A</v>
      </c>
      <c r="E253" s="1" t="e">
        <v>#N/A</v>
      </c>
      <c r="F253" s="1" t="e">
        <v>#N/A</v>
      </c>
      <c r="G253" s="1" t="e">
        <v>#N/A</v>
      </c>
      <c r="H253" s="1" t="e">
        <v>#N/A</v>
      </c>
      <c r="I253" s="194" t="e">
        <v>#N/A</v>
      </c>
      <c r="J253" s="194" t="e">
        <v>#N/A</v>
      </c>
      <c r="K253" s="1" t="e">
        <v>#N/A</v>
      </c>
      <c r="L253" s="1" t="e">
        <v>#N/A</v>
      </c>
      <c r="M253" s="1" t="e">
        <v>#N/A</v>
      </c>
      <c r="N253" s="1" t="e">
        <v>#N/A</v>
      </c>
      <c r="O253" s="1" t="e">
        <v>#N/A</v>
      </c>
      <c r="P253" s="12" t="e">
        <v>#N/A</v>
      </c>
      <c r="Q253" s="1" t="e">
        <v>#N/A</v>
      </c>
      <c r="R253" s="1" t="e">
        <v>#N/A</v>
      </c>
      <c r="S253" s="194" t="e">
        <v>#N/A</v>
      </c>
      <c r="T253" s="194" t="e">
        <v>#N/A</v>
      </c>
      <c r="U253" s="1" t="e">
        <v>#N/A</v>
      </c>
      <c r="V253" s="1" t="e">
        <v>#N/A</v>
      </c>
      <c r="W253" s="194" t="e">
        <v>#N/A</v>
      </c>
      <c r="X253" s="194" t="e">
        <v>#N/A</v>
      </c>
      <c r="Y253" s="1" t="e">
        <v>#N/A</v>
      </c>
      <c r="Z253" s="194" t="e">
        <v>#N/A</v>
      </c>
      <c r="AA253" s="194" t="e">
        <v>#N/A</v>
      </c>
      <c r="AB253" s="1" t="e">
        <v>#N/A</v>
      </c>
      <c r="AC253" s="1" t="e">
        <v>#N/A</v>
      </c>
      <c r="AD253" s="1" t="e">
        <v>#N/A</v>
      </c>
      <c r="AE253" s="1" t="e">
        <v>#N/A</v>
      </c>
      <c r="AF253" s="1" t="e">
        <v>#N/A</v>
      </c>
      <c r="AG253" s="1" t="e">
        <v>#N/A</v>
      </c>
      <c r="AH253" s="1" t="e">
        <v>#N/A</v>
      </c>
      <c r="AI253" s="1" t="e">
        <v>#N/A</v>
      </c>
      <c r="AJ253" s="1" t="e">
        <v>#N/A</v>
      </c>
      <c r="AK253" s="1" t="e">
        <v>#N/A</v>
      </c>
      <c r="AL253" s="194" t="e">
        <v>#N/A</v>
      </c>
      <c r="AM253" s="194" t="e">
        <v>#N/A</v>
      </c>
      <c r="AN253" s="1" t="e">
        <v>#N/A</v>
      </c>
      <c r="AO253" s="1" t="e">
        <v>#N/A</v>
      </c>
      <c r="AP253" s="1" t="e">
        <v>#N/A</v>
      </c>
      <c r="AQ253" s="1" t="e">
        <v>#N/A</v>
      </c>
      <c r="AR253" s="1" t="e">
        <v>#N/A</v>
      </c>
      <c r="AS253" s="1" t="e">
        <v>#N/A</v>
      </c>
      <c r="AT253" s="1" t="e">
        <v>#N/A</v>
      </c>
      <c r="AU253" s="1" t="e">
        <v>#N/A</v>
      </c>
      <c r="AV253" s="1" t="e">
        <v>#N/A</v>
      </c>
      <c r="AW253" s="1" t="e">
        <v>#N/A</v>
      </c>
      <c r="AX253" s="194" t="e">
        <v>#N/A</v>
      </c>
      <c r="AY253" s="194" t="e">
        <v>#N/A</v>
      </c>
      <c r="AZ253" s="1" t="e">
        <v>#N/A</v>
      </c>
      <c r="BA253" s="1" t="e">
        <v>#N/A</v>
      </c>
      <c r="BB253" s="1" t="e">
        <v>#N/A</v>
      </c>
      <c r="BC253" s="1" t="e">
        <v>#N/A</v>
      </c>
      <c r="BD253" s="1" t="e">
        <v>#N/A</v>
      </c>
      <c r="BE253" s="1" t="e">
        <v>#N/A</v>
      </c>
      <c r="BF253" s="1" t="e">
        <v>#N/A</v>
      </c>
      <c r="BG253" s="1" t="e">
        <v>#N/A</v>
      </c>
      <c r="BH253" s="194" t="e">
        <v>#N/A</v>
      </c>
      <c r="BI253" s="194" t="e">
        <v>#N/A</v>
      </c>
      <c r="BJ253" s="1" t="e">
        <v>#N/A</v>
      </c>
      <c r="BK253" s="1" t="e">
        <v>#N/A</v>
      </c>
      <c r="BL253" s="1" t="e">
        <v>#N/A</v>
      </c>
      <c r="BM253" s="1" t="e">
        <v>#N/A</v>
      </c>
      <c r="BN253" s="1" t="e">
        <v>#N/A</v>
      </c>
      <c r="BO253" s="1" t="e">
        <v>#N/A</v>
      </c>
      <c r="BP253" s="1" t="e">
        <v>#N/A</v>
      </c>
      <c r="BQ253" s="1" t="e">
        <v>#N/A</v>
      </c>
      <c r="BR253" s="194" t="e">
        <v>#N/A</v>
      </c>
      <c r="BS253" s="194" t="e">
        <v>#N/A</v>
      </c>
      <c r="BT253" s="1" t="e">
        <v>#N/A</v>
      </c>
      <c r="BU253" s="1" t="e">
        <v>#N/A</v>
      </c>
      <c r="BV253" s="1" t="e">
        <v>#N/A</v>
      </c>
      <c r="BW253" s="1" t="e">
        <v>#N/A</v>
      </c>
      <c r="BX253" s="1" t="e">
        <v>#N/A</v>
      </c>
      <c r="BY253" s="1" t="e">
        <v>#N/A</v>
      </c>
      <c r="BZ253" s="194" t="e">
        <v>#N/A</v>
      </c>
      <c r="CA253" s="194" t="e">
        <v>#N/A</v>
      </c>
      <c r="CB253" s="1" t="e">
        <v>#N/A</v>
      </c>
      <c r="CC253" s="1" t="e">
        <v>#N/A</v>
      </c>
      <c r="CD253" s="194" t="e">
        <v>#N/A</v>
      </c>
      <c r="CE253" s="12" t="e">
        <v>#N/A</v>
      </c>
      <c r="CF253" s="161" t="e">
        <v>#N/A</v>
      </c>
      <c r="CG253" s="193" t="e">
        <v>#N/A</v>
      </c>
      <c r="CH253" s="193" t="e">
        <v>#N/A</v>
      </c>
      <c r="CI253" s="192" t="e">
        <v>#N/A</v>
      </c>
      <c r="CJ253" s="161" t="e">
        <v>#N/A</v>
      </c>
      <c r="CK253" s="193" t="e">
        <v>#N/A</v>
      </c>
      <c r="CL253" s="193" t="e">
        <v>#N/A</v>
      </c>
    </row>
    <row r="254" spans="1:90">
      <c r="A254" s="486" t="e">
        <v>#N/A</v>
      </c>
      <c r="B254" s="11" t="e">
        <v>#N/A</v>
      </c>
      <c r="C254" s="194" t="e">
        <v>#N/A</v>
      </c>
      <c r="D254" s="194" t="e">
        <v>#N/A</v>
      </c>
      <c r="E254" s="1" t="e">
        <v>#N/A</v>
      </c>
      <c r="F254" s="1" t="e">
        <v>#N/A</v>
      </c>
      <c r="G254" s="1" t="e">
        <v>#N/A</v>
      </c>
      <c r="H254" s="1" t="e">
        <v>#N/A</v>
      </c>
      <c r="I254" s="194" t="e">
        <v>#N/A</v>
      </c>
      <c r="J254" s="194" t="e">
        <v>#N/A</v>
      </c>
      <c r="K254" s="1" t="e">
        <v>#N/A</v>
      </c>
      <c r="L254" s="1" t="e">
        <v>#N/A</v>
      </c>
      <c r="M254" s="1" t="e">
        <v>#N/A</v>
      </c>
      <c r="N254" s="1" t="e">
        <v>#N/A</v>
      </c>
      <c r="O254" s="1" t="e">
        <v>#N/A</v>
      </c>
      <c r="P254" s="12" t="e">
        <v>#N/A</v>
      </c>
      <c r="Q254" s="1" t="e">
        <v>#N/A</v>
      </c>
      <c r="R254" s="1" t="e">
        <v>#N/A</v>
      </c>
      <c r="S254" s="194" t="e">
        <v>#N/A</v>
      </c>
      <c r="T254" s="194" t="e">
        <v>#N/A</v>
      </c>
      <c r="U254" s="1" t="e">
        <v>#N/A</v>
      </c>
      <c r="V254" s="1" t="e">
        <v>#N/A</v>
      </c>
      <c r="W254" s="194" t="e">
        <v>#N/A</v>
      </c>
      <c r="X254" s="194" t="e">
        <v>#N/A</v>
      </c>
      <c r="Y254" s="1" t="e">
        <v>#N/A</v>
      </c>
      <c r="Z254" s="194" t="e">
        <v>#N/A</v>
      </c>
      <c r="AA254" s="194" t="e">
        <v>#N/A</v>
      </c>
      <c r="AB254" s="1" t="e">
        <v>#N/A</v>
      </c>
      <c r="AC254" s="1" t="e">
        <v>#N/A</v>
      </c>
      <c r="AD254" s="1" t="e">
        <v>#N/A</v>
      </c>
      <c r="AE254" s="1" t="e">
        <v>#N/A</v>
      </c>
      <c r="AF254" s="1" t="e">
        <v>#N/A</v>
      </c>
      <c r="AG254" s="1" t="e">
        <v>#N/A</v>
      </c>
      <c r="AH254" s="1" t="e">
        <v>#N/A</v>
      </c>
      <c r="AI254" s="1" t="e">
        <v>#N/A</v>
      </c>
      <c r="AJ254" s="1" t="e">
        <v>#N/A</v>
      </c>
      <c r="AK254" s="1" t="e">
        <v>#N/A</v>
      </c>
      <c r="AL254" s="194" t="e">
        <v>#N/A</v>
      </c>
      <c r="AM254" s="194" t="e">
        <v>#N/A</v>
      </c>
      <c r="AN254" s="1" t="e">
        <v>#N/A</v>
      </c>
      <c r="AO254" s="1" t="e">
        <v>#N/A</v>
      </c>
      <c r="AP254" s="1" t="e">
        <v>#N/A</v>
      </c>
      <c r="AQ254" s="1" t="e">
        <v>#N/A</v>
      </c>
      <c r="AR254" s="1" t="e">
        <v>#N/A</v>
      </c>
      <c r="AS254" s="1" t="e">
        <v>#N/A</v>
      </c>
      <c r="AT254" s="1" t="e">
        <v>#N/A</v>
      </c>
      <c r="AU254" s="1" t="e">
        <v>#N/A</v>
      </c>
      <c r="AV254" s="1" t="e">
        <v>#N/A</v>
      </c>
      <c r="AW254" s="1" t="e">
        <v>#N/A</v>
      </c>
      <c r="AX254" s="194" t="e">
        <v>#N/A</v>
      </c>
      <c r="AY254" s="194" t="e">
        <v>#N/A</v>
      </c>
      <c r="AZ254" s="1" t="e">
        <v>#N/A</v>
      </c>
      <c r="BA254" s="1" t="e">
        <v>#N/A</v>
      </c>
      <c r="BB254" s="1" t="e">
        <v>#N/A</v>
      </c>
      <c r="BC254" s="1" t="e">
        <v>#N/A</v>
      </c>
      <c r="BD254" s="1" t="e">
        <v>#N/A</v>
      </c>
      <c r="BE254" s="1" t="e">
        <v>#N/A</v>
      </c>
      <c r="BF254" s="1" t="e">
        <v>#N/A</v>
      </c>
      <c r="BG254" s="1" t="e">
        <v>#N/A</v>
      </c>
      <c r="BH254" s="194" t="e">
        <v>#N/A</v>
      </c>
      <c r="BI254" s="194" t="e">
        <v>#N/A</v>
      </c>
      <c r="BJ254" s="1" t="e">
        <v>#N/A</v>
      </c>
      <c r="BK254" s="1" t="e">
        <v>#N/A</v>
      </c>
      <c r="BL254" s="1" t="e">
        <v>#N/A</v>
      </c>
      <c r="BM254" s="1" t="e">
        <v>#N/A</v>
      </c>
      <c r="BN254" s="1" t="e">
        <v>#N/A</v>
      </c>
      <c r="BO254" s="1" t="e">
        <v>#N/A</v>
      </c>
      <c r="BP254" s="1" t="e">
        <v>#N/A</v>
      </c>
      <c r="BQ254" s="1" t="e">
        <v>#N/A</v>
      </c>
      <c r="BR254" s="194" t="e">
        <v>#N/A</v>
      </c>
      <c r="BS254" s="194" t="e">
        <v>#N/A</v>
      </c>
      <c r="BT254" s="1" t="e">
        <v>#N/A</v>
      </c>
      <c r="BU254" s="1" t="e">
        <v>#N/A</v>
      </c>
      <c r="BV254" s="1" t="e">
        <v>#N/A</v>
      </c>
      <c r="BW254" s="1" t="e">
        <v>#N/A</v>
      </c>
      <c r="BX254" s="1" t="e">
        <v>#N/A</v>
      </c>
      <c r="BY254" s="1" t="e">
        <v>#N/A</v>
      </c>
      <c r="BZ254" s="194" t="e">
        <v>#N/A</v>
      </c>
      <c r="CA254" s="194" t="e">
        <v>#N/A</v>
      </c>
      <c r="CB254" s="1" t="e">
        <v>#N/A</v>
      </c>
      <c r="CC254" s="1" t="e">
        <v>#N/A</v>
      </c>
      <c r="CD254" s="194" t="e">
        <v>#N/A</v>
      </c>
      <c r="CE254" s="12" t="e">
        <v>#N/A</v>
      </c>
      <c r="CF254" s="161" t="e">
        <v>#N/A</v>
      </c>
      <c r="CG254" s="193" t="e">
        <v>#N/A</v>
      </c>
      <c r="CH254" s="193" t="e">
        <v>#N/A</v>
      </c>
      <c r="CI254" s="192" t="e">
        <v>#N/A</v>
      </c>
      <c r="CJ254" s="161" t="e">
        <v>#N/A</v>
      </c>
      <c r="CK254" s="193" t="e">
        <v>#N/A</v>
      </c>
      <c r="CL254" s="193" t="e">
        <v>#N/A</v>
      </c>
    </row>
    <row r="255" spans="1:90">
      <c r="A255" s="486" t="e">
        <v>#N/A</v>
      </c>
      <c r="B255" s="11" t="e">
        <v>#N/A</v>
      </c>
      <c r="C255" s="194" t="e">
        <v>#N/A</v>
      </c>
      <c r="D255" s="194" t="e">
        <v>#N/A</v>
      </c>
      <c r="E255" s="1" t="e">
        <v>#N/A</v>
      </c>
      <c r="F255" s="1" t="e">
        <v>#N/A</v>
      </c>
      <c r="G255" s="1" t="e">
        <v>#N/A</v>
      </c>
      <c r="H255" s="1" t="e">
        <v>#N/A</v>
      </c>
      <c r="I255" s="194" t="e">
        <v>#N/A</v>
      </c>
      <c r="J255" s="194" t="e">
        <v>#N/A</v>
      </c>
      <c r="K255" s="1" t="e">
        <v>#N/A</v>
      </c>
      <c r="L255" s="1" t="e">
        <v>#N/A</v>
      </c>
      <c r="M255" s="1" t="e">
        <v>#N/A</v>
      </c>
      <c r="N255" s="1" t="e">
        <v>#N/A</v>
      </c>
      <c r="O255" s="1" t="e">
        <v>#N/A</v>
      </c>
      <c r="P255" s="12" t="e">
        <v>#N/A</v>
      </c>
      <c r="Q255" s="1" t="e">
        <v>#N/A</v>
      </c>
      <c r="R255" s="1" t="e">
        <v>#N/A</v>
      </c>
      <c r="S255" s="194" t="e">
        <v>#N/A</v>
      </c>
      <c r="T255" s="194" t="e">
        <v>#N/A</v>
      </c>
      <c r="U255" s="1" t="e">
        <v>#N/A</v>
      </c>
      <c r="V255" s="1" t="e">
        <v>#N/A</v>
      </c>
      <c r="W255" s="194" t="e">
        <v>#N/A</v>
      </c>
      <c r="X255" s="194" t="e">
        <v>#N/A</v>
      </c>
      <c r="Y255" s="1" t="e">
        <v>#N/A</v>
      </c>
      <c r="Z255" s="194" t="e">
        <v>#N/A</v>
      </c>
      <c r="AA255" s="194" t="e">
        <v>#N/A</v>
      </c>
      <c r="AB255" s="1" t="e">
        <v>#N/A</v>
      </c>
      <c r="AC255" s="1" t="e">
        <v>#N/A</v>
      </c>
      <c r="AD255" s="1" t="e">
        <v>#N/A</v>
      </c>
      <c r="AE255" s="1" t="e">
        <v>#N/A</v>
      </c>
      <c r="AF255" s="1" t="e">
        <v>#N/A</v>
      </c>
      <c r="AG255" s="1" t="e">
        <v>#N/A</v>
      </c>
      <c r="AH255" s="1" t="e">
        <v>#N/A</v>
      </c>
      <c r="AI255" s="1" t="e">
        <v>#N/A</v>
      </c>
      <c r="AJ255" s="1" t="e">
        <v>#N/A</v>
      </c>
      <c r="AK255" s="1" t="e">
        <v>#N/A</v>
      </c>
      <c r="AL255" s="194" t="e">
        <v>#N/A</v>
      </c>
      <c r="AM255" s="194" t="e">
        <v>#N/A</v>
      </c>
      <c r="AN255" s="1" t="e">
        <v>#N/A</v>
      </c>
      <c r="AO255" s="1" t="e">
        <v>#N/A</v>
      </c>
      <c r="AP255" s="1" t="e">
        <v>#N/A</v>
      </c>
      <c r="AQ255" s="1" t="e">
        <v>#N/A</v>
      </c>
      <c r="AR255" s="1" t="e">
        <v>#N/A</v>
      </c>
      <c r="AS255" s="1" t="e">
        <v>#N/A</v>
      </c>
      <c r="AT255" s="1" t="e">
        <v>#N/A</v>
      </c>
      <c r="AU255" s="1" t="e">
        <v>#N/A</v>
      </c>
      <c r="AV255" s="1" t="e">
        <v>#N/A</v>
      </c>
      <c r="AW255" s="1" t="e">
        <v>#N/A</v>
      </c>
      <c r="AX255" s="194" t="e">
        <v>#N/A</v>
      </c>
      <c r="AY255" s="194" t="e">
        <v>#N/A</v>
      </c>
      <c r="AZ255" s="1" t="e">
        <v>#N/A</v>
      </c>
      <c r="BA255" s="1" t="e">
        <v>#N/A</v>
      </c>
      <c r="BB255" s="1" t="e">
        <v>#N/A</v>
      </c>
      <c r="BC255" s="1" t="e">
        <v>#N/A</v>
      </c>
      <c r="BD255" s="1" t="e">
        <v>#N/A</v>
      </c>
      <c r="BE255" s="1" t="e">
        <v>#N/A</v>
      </c>
      <c r="BF255" s="1" t="e">
        <v>#N/A</v>
      </c>
      <c r="BG255" s="1" t="e">
        <v>#N/A</v>
      </c>
      <c r="BH255" s="194" t="e">
        <v>#N/A</v>
      </c>
      <c r="BI255" s="194" t="e">
        <v>#N/A</v>
      </c>
      <c r="BJ255" s="1" t="e">
        <v>#N/A</v>
      </c>
      <c r="BK255" s="1" t="e">
        <v>#N/A</v>
      </c>
      <c r="BL255" s="1" t="e">
        <v>#N/A</v>
      </c>
      <c r="BM255" s="1" t="e">
        <v>#N/A</v>
      </c>
      <c r="BN255" s="1" t="e">
        <v>#N/A</v>
      </c>
      <c r="BO255" s="1" t="e">
        <v>#N/A</v>
      </c>
      <c r="BP255" s="1" t="e">
        <v>#N/A</v>
      </c>
      <c r="BQ255" s="1" t="e">
        <v>#N/A</v>
      </c>
      <c r="BR255" s="194" t="e">
        <v>#N/A</v>
      </c>
      <c r="BS255" s="194" t="e">
        <v>#N/A</v>
      </c>
      <c r="BT255" s="1" t="e">
        <v>#N/A</v>
      </c>
      <c r="BU255" s="1" t="e">
        <v>#N/A</v>
      </c>
      <c r="BV255" s="1" t="e">
        <v>#N/A</v>
      </c>
      <c r="BW255" s="1" t="e">
        <v>#N/A</v>
      </c>
      <c r="BX255" s="1" t="e">
        <v>#N/A</v>
      </c>
      <c r="BY255" s="1" t="e">
        <v>#N/A</v>
      </c>
      <c r="BZ255" s="194" t="e">
        <v>#N/A</v>
      </c>
      <c r="CA255" s="194" t="e">
        <v>#N/A</v>
      </c>
      <c r="CB255" s="1" t="e">
        <v>#N/A</v>
      </c>
      <c r="CC255" s="1" t="e">
        <v>#N/A</v>
      </c>
      <c r="CD255" s="194" t="e">
        <v>#N/A</v>
      </c>
      <c r="CE255" s="12" t="e">
        <v>#N/A</v>
      </c>
      <c r="CF255" s="161" t="e">
        <v>#N/A</v>
      </c>
      <c r="CG255" s="193" t="e">
        <v>#N/A</v>
      </c>
      <c r="CH255" s="193" t="e">
        <v>#N/A</v>
      </c>
      <c r="CI255" s="192" t="e">
        <v>#N/A</v>
      </c>
      <c r="CJ255" s="161" t="e">
        <v>#N/A</v>
      </c>
      <c r="CK255" s="193" t="e">
        <v>#N/A</v>
      </c>
      <c r="CL255" s="193" t="e">
        <v>#N/A</v>
      </c>
    </row>
    <row r="256" spans="1:90">
      <c r="A256" s="486" t="e">
        <v>#N/A</v>
      </c>
      <c r="B256" s="11" t="e">
        <v>#N/A</v>
      </c>
      <c r="C256" s="194" t="e">
        <v>#N/A</v>
      </c>
      <c r="D256" s="194" t="e">
        <v>#N/A</v>
      </c>
      <c r="E256" s="1" t="e">
        <v>#N/A</v>
      </c>
      <c r="F256" s="1" t="e">
        <v>#N/A</v>
      </c>
      <c r="G256" s="1" t="e">
        <v>#N/A</v>
      </c>
      <c r="H256" s="1" t="e">
        <v>#N/A</v>
      </c>
      <c r="I256" s="194" t="e">
        <v>#N/A</v>
      </c>
      <c r="J256" s="194" t="e">
        <v>#N/A</v>
      </c>
      <c r="K256" s="1" t="e">
        <v>#N/A</v>
      </c>
      <c r="L256" s="1" t="e">
        <v>#N/A</v>
      </c>
      <c r="M256" s="1" t="e">
        <v>#N/A</v>
      </c>
      <c r="N256" s="1" t="e">
        <v>#N/A</v>
      </c>
      <c r="O256" s="1" t="e">
        <v>#N/A</v>
      </c>
      <c r="P256" s="12" t="e">
        <v>#N/A</v>
      </c>
      <c r="Q256" s="1" t="e">
        <v>#N/A</v>
      </c>
      <c r="R256" s="1" t="e">
        <v>#N/A</v>
      </c>
      <c r="S256" s="194" t="e">
        <v>#N/A</v>
      </c>
      <c r="T256" s="194" t="e">
        <v>#N/A</v>
      </c>
      <c r="U256" s="1" t="e">
        <v>#N/A</v>
      </c>
      <c r="V256" s="1" t="e">
        <v>#N/A</v>
      </c>
      <c r="W256" s="194" t="e">
        <v>#N/A</v>
      </c>
      <c r="X256" s="194" t="e">
        <v>#N/A</v>
      </c>
      <c r="Y256" s="1" t="e">
        <v>#N/A</v>
      </c>
      <c r="Z256" s="194" t="e">
        <v>#N/A</v>
      </c>
      <c r="AA256" s="194" t="e">
        <v>#N/A</v>
      </c>
      <c r="AB256" s="1" t="e">
        <v>#N/A</v>
      </c>
      <c r="AC256" s="1" t="e">
        <v>#N/A</v>
      </c>
      <c r="AD256" s="1" t="e">
        <v>#N/A</v>
      </c>
      <c r="AE256" s="1" t="e">
        <v>#N/A</v>
      </c>
      <c r="AF256" s="1" t="e">
        <v>#N/A</v>
      </c>
      <c r="AG256" s="1" t="e">
        <v>#N/A</v>
      </c>
      <c r="AH256" s="1" t="e">
        <v>#N/A</v>
      </c>
      <c r="AI256" s="1" t="e">
        <v>#N/A</v>
      </c>
      <c r="AJ256" s="1" t="e">
        <v>#N/A</v>
      </c>
      <c r="AK256" s="1" t="e">
        <v>#N/A</v>
      </c>
      <c r="AL256" s="194" t="e">
        <v>#N/A</v>
      </c>
      <c r="AM256" s="194" t="e">
        <v>#N/A</v>
      </c>
      <c r="AN256" s="1" t="e">
        <v>#N/A</v>
      </c>
      <c r="AO256" s="1" t="e">
        <v>#N/A</v>
      </c>
      <c r="AP256" s="1" t="e">
        <v>#N/A</v>
      </c>
      <c r="AQ256" s="1" t="e">
        <v>#N/A</v>
      </c>
      <c r="AR256" s="1" t="e">
        <v>#N/A</v>
      </c>
      <c r="AS256" s="1" t="e">
        <v>#N/A</v>
      </c>
      <c r="AT256" s="1" t="e">
        <v>#N/A</v>
      </c>
      <c r="AU256" s="1" t="e">
        <v>#N/A</v>
      </c>
      <c r="AV256" s="1" t="e">
        <v>#N/A</v>
      </c>
      <c r="AW256" s="1" t="e">
        <v>#N/A</v>
      </c>
      <c r="AX256" s="194" t="e">
        <v>#N/A</v>
      </c>
      <c r="AY256" s="194" t="e">
        <v>#N/A</v>
      </c>
      <c r="AZ256" s="1" t="e">
        <v>#N/A</v>
      </c>
      <c r="BA256" s="1" t="e">
        <v>#N/A</v>
      </c>
      <c r="BB256" s="1" t="e">
        <v>#N/A</v>
      </c>
      <c r="BC256" s="1" t="e">
        <v>#N/A</v>
      </c>
      <c r="BD256" s="1" t="e">
        <v>#N/A</v>
      </c>
      <c r="BE256" s="1" t="e">
        <v>#N/A</v>
      </c>
      <c r="BF256" s="1" t="e">
        <v>#N/A</v>
      </c>
      <c r="BG256" s="1" t="e">
        <v>#N/A</v>
      </c>
      <c r="BH256" s="194" t="e">
        <v>#N/A</v>
      </c>
      <c r="BI256" s="194" t="e">
        <v>#N/A</v>
      </c>
      <c r="BJ256" s="1" t="e">
        <v>#N/A</v>
      </c>
      <c r="BK256" s="1" t="e">
        <v>#N/A</v>
      </c>
      <c r="BL256" s="1" t="e">
        <v>#N/A</v>
      </c>
      <c r="BM256" s="1" t="e">
        <v>#N/A</v>
      </c>
      <c r="BN256" s="1" t="e">
        <v>#N/A</v>
      </c>
      <c r="BO256" s="1" t="e">
        <v>#N/A</v>
      </c>
      <c r="BP256" s="1" t="e">
        <v>#N/A</v>
      </c>
      <c r="BQ256" s="1" t="e">
        <v>#N/A</v>
      </c>
      <c r="BR256" s="194" t="e">
        <v>#N/A</v>
      </c>
      <c r="BS256" s="194" t="e">
        <v>#N/A</v>
      </c>
      <c r="BT256" s="1" t="e">
        <v>#N/A</v>
      </c>
      <c r="BU256" s="1" t="e">
        <v>#N/A</v>
      </c>
      <c r="BV256" s="1" t="e">
        <v>#N/A</v>
      </c>
      <c r="BW256" s="1" t="e">
        <v>#N/A</v>
      </c>
      <c r="BX256" s="1" t="e">
        <v>#N/A</v>
      </c>
      <c r="BY256" s="1" t="e">
        <v>#N/A</v>
      </c>
      <c r="BZ256" s="194" t="e">
        <v>#N/A</v>
      </c>
      <c r="CA256" s="194" t="e">
        <v>#N/A</v>
      </c>
      <c r="CB256" s="1" t="e">
        <v>#N/A</v>
      </c>
      <c r="CC256" s="1" t="e">
        <v>#N/A</v>
      </c>
      <c r="CD256" s="194" t="e">
        <v>#N/A</v>
      </c>
      <c r="CE256" s="12" t="e">
        <v>#N/A</v>
      </c>
      <c r="CF256" s="161" t="e">
        <v>#N/A</v>
      </c>
      <c r="CG256" s="193" t="e">
        <v>#N/A</v>
      </c>
      <c r="CH256" s="193" t="e">
        <v>#N/A</v>
      </c>
      <c r="CI256" s="192" t="e">
        <v>#N/A</v>
      </c>
      <c r="CJ256" s="161" t="e">
        <v>#N/A</v>
      </c>
      <c r="CK256" s="193" t="e">
        <v>#N/A</v>
      </c>
      <c r="CL256" s="193" t="e">
        <v>#N/A</v>
      </c>
    </row>
    <row r="257" spans="1:90">
      <c r="A257" s="486" t="e">
        <v>#N/A</v>
      </c>
      <c r="B257" s="11" t="e">
        <v>#N/A</v>
      </c>
      <c r="C257" s="194" t="e">
        <v>#N/A</v>
      </c>
      <c r="D257" s="194" t="e">
        <v>#N/A</v>
      </c>
      <c r="E257" s="1" t="e">
        <v>#N/A</v>
      </c>
      <c r="F257" s="1" t="e">
        <v>#N/A</v>
      </c>
      <c r="G257" s="1" t="e">
        <v>#N/A</v>
      </c>
      <c r="H257" s="1" t="e">
        <v>#N/A</v>
      </c>
      <c r="I257" s="194" t="e">
        <v>#N/A</v>
      </c>
      <c r="J257" s="194" t="e">
        <v>#N/A</v>
      </c>
      <c r="K257" s="1" t="e">
        <v>#N/A</v>
      </c>
      <c r="L257" s="1" t="e">
        <v>#N/A</v>
      </c>
      <c r="M257" s="1" t="e">
        <v>#N/A</v>
      </c>
      <c r="N257" s="1" t="e">
        <v>#N/A</v>
      </c>
      <c r="O257" s="1" t="e">
        <v>#N/A</v>
      </c>
      <c r="P257" s="12" t="e">
        <v>#N/A</v>
      </c>
      <c r="Q257" s="1" t="e">
        <v>#N/A</v>
      </c>
      <c r="R257" s="1" t="e">
        <v>#N/A</v>
      </c>
      <c r="S257" s="194" t="e">
        <v>#N/A</v>
      </c>
      <c r="T257" s="194" t="e">
        <v>#N/A</v>
      </c>
      <c r="U257" s="1" t="e">
        <v>#N/A</v>
      </c>
      <c r="V257" s="1" t="e">
        <v>#N/A</v>
      </c>
      <c r="W257" s="194" t="e">
        <v>#N/A</v>
      </c>
      <c r="X257" s="194" t="e">
        <v>#N/A</v>
      </c>
      <c r="Y257" s="1" t="e">
        <v>#N/A</v>
      </c>
      <c r="Z257" s="194" t="e">
        <v>#N/A</v>
      </c>
      <c r="AA257" s="194" t="e">
        <v>#N/A</v>
      </c>
      <c r="AB257" s="1" t="e">
        <v>#N/A</v>
      </c>
      <c r="AC257" s="1" t="e">
        <v>#N/A</v>
      </c>
      <c r="AD257" s="1" t="e">
        <v>#N/A</v>
      </c>
      <c r="AE257" s="1" t="e">
        <v>#N/A</v>
      </c>
      <c r="AF257" s="1" t="e">
        <v>#N/A</v>
      </c>
      <c r="AG257" s="1" t="e">
        <v>#N/A</v>
      </c>
      <c r="AH257" s="1" t="e">
        <v>#N/A</v>
      </c>
      <c r="AI257" s="1" t="e">
        <v>#N/A</v>
      </c>
      <c r="AJ257" s="1" t="e">
        <v>#N/A</v>
      </c>
      <c r="AK257" s="1" t="e">
        <v>#N/A</v>
      </c>
      <c r="AL257" s="194" t="e">
        <v>#N/A</v>
      </c>
      <c r="AM257" s="194" t="e">
        <v>#N/A</v>
      </c>
      <c r="AN257" s="1" t="e">
        <v>#N/A</v>
      </c>
      <c r="AO257" s="1" t="e">
        <v>#N/A</v>
      </c>
      <c r="AP257" s="1" t="e">
        <v>#N/A</v>
      </c>
      <c r="AQ257" s="1" t="e">
        <v>#N/A</v>
      </c>
      <c r="AR257" s="1" t="e">
        <v>#N/A</v>
      </c>
      <c r="AS257" s="1" t="e">
        <v>#N/A</v>
      </c>
      <c r="AT257" s="1" t="e">
        <v>#N/A</v>
      </c>
      <c r="AU257" s="1" t="e">
        <v>#N/A</v>
      </c>
      <c r="AV257" s="1" t="e">
        <v>#N/A</v>
      </c>
      <c r="AW257" s="1" t="e">
        <v>#N/A</v>
      </c>
      <c r="AX257" s="194" t="e">
        <v>#N/A</v>
      </c>
      <c r="AY257" s="194" t="e">
        <v>#N/A</v>
      </c>
      <c r="AZ257" s="1" t="e">
        <v>#N/A</v>
      </c>
      <c r="BA257" s="1" t="e">
        <v>#N/A</v>
      </c>
      <c r="BB257" s="1" t="e">
        <v>#N/A</v>
      </c>
      <c r="BC257" s="1" t="e">
        <v>#N/A</v>
      </c>
      <c r="BD257" s="1" t="e">
        <v>#N/A</v>
      </c>
      <c r="BE257" s="1" t="e">
        <v>#N/A</v>
      </c>
      <c r="BF257" s="1" t="e">
        <v>#N/A</v>
      </c>
      <c r="BG257" s="1" t="e">
        <v>#N/A</v>
      </c>
      <c r="BH257" s="194" t="e">
        <v>#N/A</v>
      </c>
      <c r="BI257" s="194" t="e">
        <v>#N/A</v>
      </c>
      <c r="BJ257" s="1" t="e">
        <v>#N/A</v>
      </c>
      <c r="BK257" s="1" t="e">
        <v>#N/A</v>
      </c>
      <c r="BL257" s="1" t="e">
        <v>#N/A</v>
      </c>
      <c r="BM257" s="1" t="e">
        <v>#N/A</v>
      </c>
      <c r="BN257" s="1" t="e">
        <v>#N/A</v>
      </c>
      <c r="BO257" s="1" t="e">
        <v>#N/A</v>
      </c>
      <c r="BP257" s="1" t="e">
        <v>#N/A</v>
      </c>
      <c r="BQ257" s="1" t="e">
        <v>#N/A</v>
      </c>
      <c r="BR257" s="194" t="e">
        <v>#N/A</v>
      </c>
      <c r="BS257" s="194" t="e">
        <v>#N/A</v>
      </c>
      <c r="BT257" s="1" t="e">
        <v>#N/A</v>
      </c>
      <c r="BU257" s="1" t="e">
        <v>#N/A</v>
      </c>
      <c r="BV257" s="1" t="e">
        <v>#N/A</v>
      </c>
      <c r="BW257" s="1" t="e">
        <v>#N/A</v>
      </c>
      <c r="BX257" s="1" t="e">
        <v>#N/A</v>
      </c>
      <c r="BY257" s="1" t="e">
        <v>#N/A</v>
      </c>
      <c r="BZ257" s="194" t="e">
        <v>#N/A</v>
      </c>
      <c r="CA257" s="194" t="e">
        <v>#N/A</v>
      </c>
      <c r="CB257" s="1" t="e">
        <v>#N/A</v>
      </c>
      <c r="CC257" s="1" t="e">
        <v>#N/A</v>
      </c>
      <c r="CD257" s="194" t="e">
        <v>#N/A</v>
      </c>
      <c r="CE257" s="12" t="e">
        <v>#N/A</v>
      </c>
      <c r="CF257" s="161" t="e">
        <v>#N/A</v>
      </c>
      <c r="CG257" s="193" t="e">
        <v>#N/A</v>
      </c>
      <c r="CH257" s="193" t="e">
        <v>#N/A</v>
      </c>
      <c r="CI257" s="192" t="e">
        <v>#N/A</v>
      </c>
      <c r="CJ257" s="161" t="e">
        <v>#N/A</v>
      </c>
      <c r="CK257" s="193" t="e">
        <v>#N/A</v>
      </c>
      <c r="CL257" s="193" t="e">
        <v>#N/A</v>
      </c>
    </row>
    <row r="258" spans="1:90">
      <c r="A258" s="486" t="e">
        <v>#N/A</v>
      </c>
      <c r="B258" s="11" t="e">
        <v>#N/A</v>
      </c>
      <c r="C258" s="194" t="e">
        <v>#N/A</v>
      </c>
      <c r="D258" s="194" t="e">
        <v>#N/A</v>
      </c>
      <c r="E258" s="1" t="e">
        <v>#N/A</v>
      </c>
      <c r="F258" s="1" t="e">
        <v>#N/A</v>
      </c>
      <c r="G258" s="1" t="e">
        <v>#N/A</v>
      </c>
      <c r="H258" s="1" t="e">
        <v>#N/A</v>
      </c>
      <c r="I258" s="194" t="e">
        <v>#N/A</v>
      </c>
      <c r="J258" s="194" t="e">
        <v>#N/A</v>
      </c>
      <c r="K258" s="1" t="e">
        <v>#N/A</v>
      </c>
      <c r="L258" s="1" t="e">
        <v>#N/A</v>
      </c>
      <c r="M258" s="1" t="e">
        <v>#N/A</v>
      </c>
      <c r="N258" s="1" t="e">
        <v>#N/A</v>
      </c>
      <c r="O258" s="1" t="e">
        <v>#N/A</v>
      </c>
      <c r="P258" s="12" t="e">
        <v>#N/A</v>
      </c>
      <c r="Q258" s="1" t="e">
        <v>#N/A</v>
      </c>
      <c r="R258" s="1" t="e">
        <v>#N/A</v>
      </c>
      <c r="S258" s="194" t="e">
        <v>#N/A</v>
      </c>
      <c r="T258" s="194" t="e">
        <v>#N/A</v>
      </c>
      <c r="U258" s="1" t="e">
        <v>#N/A</v>
      </c>
      <c r="V258" s="1" t="e">
        <v>#N/A</v>
      </c>
      <c r="W258" s="194" t="e">
        <v>#N/A</v>
      </c>
      <c r="X258" s="194" t="e">
        <v>#N/A</v>
      </c>
      <c r="Y258" s="1" t="e">
        <v>#N/A</v>
      </c>
      <c r="Z258" s="194" t="e">
        <v>#N/A</v>
      </c>
      <c r="AA258" s="194" t="e">
        <v>#N/A</v>
      </c>
      <c r="AB258" s="1" t="e">
        <v>#N/A</v>
      </c>
      <c r="AC258" s="1" t="e">
        <v>#N/A</v>
      </c>
      <c r="AD258" s="1" t="e">
        <v>#N/A</v>
      </c>
      <c r="AE258" s="1" t="e">
        <v>#N/A</v>
      </c>
      <c r="AF258" s="1" t="e">
        <v>#N/A</v>
      </c>
      <c r="AG258" s="1" t="e">
        <v>#N/A</v>
      </c>
      <c r="AH258" s="1" t="e">
        <v>#N/A</v>
      </c>
      <c r="AI258" s="1" t="e">
        <v>#N/A</v>
      </c>
      <c r="AJ258" s="1" t="e">
        <v>#N/A</v>
      </c>
      <c r="AK258" s="1" t="e">
        <v>#N/A</v>
      </c>
      <c r="AL258" s="194" t="e">
        <v>#N/A</v>
      </c>
      <c r="AM258" s="194" t="e">
        <v>#N/A</v>
      </c>
      <c r="AN258" s="1" t="e">
        <v>#N/A</v>
      </c>
      <c r="AO258" s="1" t="e">
        <v>#N/A</v>
      </c>
      <c r="AP258" s="1" t="e">
        <v>#N/A</v>
      </c>
      <c r="AQ258" s="1" t="e">
        <v>#N/A</v>
      </c>
      <c r="AR258" s="1" t="e">
        <v>#N/A</v>
      </c>
      <c r="AS258" s="1" t="e">
        <v>#N/A</v>
      </c>
      <c r="AT258" s="1" t="e">
        <v>#N/A</v>
      </c>
      <c r="AU258" s="1" t="e">
        <v>#N/A</v>
      </c>
      <c r="AV258" s="1" t="e">
        <v>#N/A</v>
      </c>
      <c r="AW258" s="1" t="e">
        <v>#N/A</v>
      </c>
      <c r="AX258" s="194" t="e">
        <v>#N/A</v>
      </c>
      <c r="AY258" s="194" t="e">
        <v>#N/A</v>
      </c>
      <c r="AZ258" s="1" t="e">
        <v>#N/A</v>
      </c>
      <c r="BA258" s="1" t="e">
        <v>#N/A</v>
      </c>
      <c r="BB258" s="1" t="e">
        <v>#N/A</v>
      </c>
      <c r="BC258" s="1" t="e">
        <v>#N/A</v>
      </c>
      <c r="BD258" s="1" t="e">
        <v>#N/A</v>
      </c>
      <c r="BE258" s="1" t="e">
        <v>#N/A</v>
      </c>
      <c r="BF258" s="1" t="e">
        <v>#N/A</v>
      </c>
      <c r="BG258" s="1" t="e">
        <v>#N/A</v>
      </c>
      <c r="BH258" s="194" t="e">
        <v>#N/A</v>
      </c>
      <c r="BI258" s="194" t="e">
        <v>#N/A</v>
      </c>
      <c r="BJ258" s="1" t="e">
        <v>#N/A</v>
      </c>
      <c r="BK258" s="1" t="e">
        <v>#N/A</v>
      </c>
      <c r="BL258" s="1" t="e">
        <v>#N/A</v>
      </c>
      <c r="BM258" s="1" t="e">
        <v>#N/A</v>
      </c>
      <c r="BN258" s="1" t="e">
        <v>#N/A</v>
      </c>
      <c r="BO258" s="1" t="e">
        <v>#N/A</v>
      </c>
      <c r="BP258" s="1" t="e">
        <v>#N/A</v>
      </c>
      <c r="BQ258" s="1" t="e">
        <v>#N/A</v>
      </c>
      <c r="BR258" s="194" t="e">
        <v>#N/A</v>
      </c>
      <c r="BS258" s="194" t="e">
        <v>#N/A</v>
      </c>
      <c r="BT258" s="1" t="e">
        <v>#N/A</v>
      </c>
      <c r="BU258" s="1" t="e">
        <v>#N/A</v>
      </c>
      <c r="BV258" s="1" t="e">
        <v>#N/A</v>
      </c>
      <c r="BW258" s="1" t="e">
        <v>#N/A</v>
      </c>
      <c r="BX258" s="1" t="e">
        <v>#N/A</v>
      </c>
      <c r="BY258" s="1" t="e">
        <v>#N/A</v>
      </c>
      <c r="BZ258" s="194" t="e">
        <v>#N/A</v>
      </c>
      <c r="CA258" s="194" t="e">
        <v>#N/A</v>
      </c>
      <c r="CB258" s="1" t="e">
        <v>#N/A</v>
      </c>
      <c r="CC258" s="1" t="e">
        <v>#N/A</v>
      </c>
      <c r="CD258" s="194" t="e">
        <v>#N/A</v>
      </c>
      <c r="CE258" s="12" t="e">
        <v>#N/A</v>
      </c>
      <c r="CF258" s="161" t="e">
        <v>#N/A</v>
      </c>
      <c r="CG258" s="193" t="e">
        <v>#N/A</v>
      </c>
      <c r="CH258" s="193" t="e">
        <v>#N/A</v>
      </c>
      <c r="CI258" s="192" t="e">
        <v>#N/A</v>
      </c>
      <c r="CJ258" s="161" t="e">
        <v>#N/A</v>
      </c>
      <c r="CK258" s="193" t="e">
        <v>#N/A</v>
      </c>
      <c r="CL258" s="193" t="e">
        <v>#N/A</v>
      </c>
    </row>
    <row r="259" spans="1:90">
      <c r="A259" s="486" t="e">
        <v>#N/A</v>
      </c>
      <c r="B259" s="11" t="e">
        <v>#N/A</v>
      </c>
      <c r="C259" s="194" t="e">
        <v>#N/A</v>
      </c>
      <c r="D259" s="194" t="e">
        <v>#N/A</v>
      </c>
      <c r="E259" s="1" t="e">
        <v>#N/A</v>
      </c>
      <c r="F259" s="1" t="e">
        <v>#N/A</v>
      </c>
      <c r="G259" s="1" t="e">
        <v>#N/A</v>
      </c>
      <c r="H259" s="1" t="e">
        <v>#N/A</v>
      </c>
      <c r="I259" s="194" t="e">
        <v>#N/A</v>
      </c>
      <c r="J259" s="194" t="e">
        <v>#N/A</v>
      </c>
      <c r="K259" s="1" t="e">
        <v>#N/A</v>
      </c>
      <c r="L259" s="1" t="e">
        <v>#N/A</v>
      </c>
      <c r="M259" s="1" t="e">
        <v>#N/A</v>
      </c>
      <c r="N259" s="1" t="e">
        <v>#N/A</v>
      </c>
      <c r="O259" s="1" t="e">
        <v>#N/A</v>
      </c>
      <c r="P259" s="12" t="e">
        <v>#N/A</v>
      </c>
      <c r="Q259" s="1" t="e">
        <v>#N/A</v>
      </c>
      <c r="R259" s="1" t="e">
        <v>#N/A</v>
      </c>
      <c r="S259" s="194" t="e">
        <v>#N/A</v>
      </c>
      <c r="T259" s="194" t="e">
        <v>#N/A</v>
      </c>
      <c r="U259" s="1" t="e">
        <v>#N/A</v>
      </c>
      <c r="V259" s="1" t="e">
        <v>#N/A</v>
      </c>
      <c r="W259" s="194" t="e">
        <v>#N/A</v>
      </c>
      <c r="X259" s="194" t="e">
        <v>#N/A</v>
      </c>
      <c r="Y259" s="1" t="e">
        <v>#N/A</v>
      </c>
      <c r="Z259" s="194" t="e">
        <v>#N/A</v>
      </c>
      <c r="AA259" s="194" t="e">
        <v>#N/A</v>
      </c>
      <c r="AB259" s="1" t="e">
        <v>#N/A</v>
      </c>
      <c r="AC259" s="1" t="e">
        <v>#N/A</v>
      </c>
      <c r="AD259" s="1" t="e">
        <v>#N/A</v>
      </c>
      <c r="AE259" s="1" t="e">
        <v>#N/A</v>
      </c>
      <c r="AF259" s="1" t="e">
        <v>#N/A</v>
      </c>
      <c r="AG259" s="1" t="e">
        <v>#N/A</v>
      </c>
      <c r="AH259" s="1" t="e">
        <v>#N/A</v>
      </c>
      <c r="AI259" s="1" t="e">
        <v>#N/A</v>
      </c>
      <c r="AJ259" s="1" t="e">
        <v>#N/A</v>
      </c>
      <c r="AK259" s="1" t="e">
        <v>#N/A</v>
      </c>
      <c r="AL259" s="194" t="e">
        <v>#N/A</v>
      </c>
      <c r="AM259" s="194" t="e">
        <v>#N/A</v>
      </c>
      <c r="AN259" s="1" t="e">
        <v>#N/A</v>
      </c>
      <c r="AO259" s="1" t="e">
        <v>#N/A</v>
      </c>
      <c r="AP259" s="1" t="e">
        <v>#N/A</v>
      </c>
      <c r="AQ259" s="1" t="e">
        <v>#N/A</v>
      </c>
      <c r="AR259" s="1" t="e">
        <v>#N/A</v>
      </c>
      <c r="AS259" s="1" t="e">
        <v>#N/A</v>
      </c>
      <c r="AT259" s="1" t="e">
        <v>#N/A</v>
      </c>
      <c r="AU259" s="1" t="e">
        <v>#N/A</v>
      </c>
      <c r="AV259" s="1" t="e">
        <v>#N/A</v>
      </c>
      <c r="AW259" s="1" t="e">
        <v>#N/A</v>
      </c>
      <c r="AX259" s="194" t="e">
        <v>#N/A</v>
      </c>
      <c r="AY259" s="194" t="e">
        <v>#N/A</v>
      </c>
      <c r="AZ259" s="1" t="e">
        <v>#N/A</v>
      </c>
      <c r="BA259" s="1" t="e">
        <v>#N/A</v>
      </c>
      <c r="BB259" s="1" t="e">
        <v>#N/A</v>
      </c>
      <c r="BC259" s="1" t="e">
        <v>#N/A</v>
      </c>
      <c r="BD259" s="1" t="e">
        <v>#N/A</v>
      </c>
      <c r="BE259" s="1" t="e">
        <v>#N/A</v>
      </c>
      <c r="BF259" s="1" t="e">
        <v>#N/A</v>
      </c>
      <c r="BG259" s="1" t="e">
        <v>#N/A</v>
      </c>
      <c r="BH259" s="194" t="e">
        <v>#N/A</v>
      </c>
      <c r="BI259" s="194" t="e">
        <v>#N/A</v>
      </c>
      <c r="BJ259" s="1" t="e">
        <v>#N/A</v>
      </c>
      <c r="BK259" s="1" t="e">
        <v>#N/A</v>
      </c>
      <c r="BL259" s="1" t="e">
        <v>#N/A</v>
      </c>
      <c r="BM259" s="1" t="e">
        <v>#N/A</v>
      </c>
      <c r="BN259" s="1" t="e">
        <v>#N/A</v>
      </c>
      <c r="BO259" s="1" t="e">
        <v>#N/A</v>
      </c>
      <c r="BP259" s="1" t="e">
        <v>#N/A</v>
      </c>
      <c r="BQ259" s="1" t="e">
        <v>#N/A</v>
      </c>
      <c r="BR259" s="194" t="e">
        <v>#N/A</v>
      </c>
      <c r="BS259" s="194" t="e">
        <v>#N/A</v>
      </c>
      <c r="BT259" s="1" t="e">
        <v>#N/A</v>
      </c>
      <c r="BU259" s="1" t="e">
        <v>#N/A</v>
      </c>
      <c r="BV259" s="1" t="e">
        <v>#N/A</v>
      </c>
      <c r="BW259" s="1" t="e">
        <v>#N/A</v>
      </c>
      <c r="BX259" s="1" t="e">
        <v>#N/A</v>
      </c>
      <c r="BY259" s="1" t="e">
        <v>#N/A</v>
      </c>
      <c r="BZ259" s="194" t="e">
        <v>#N/A</v>
      </c>
      <c r="CA259" s="194" t="e">
        <v>#N/A</v>
      </c>
      <c r="CB259" s="1" t="e">
        <v>#N/A</v>
      </c>
      <c r="CC259" s="1" t="e">
        <v>#N/A</v>
      </c>
      <c r="CD259" s="194" t="e">
        <v>#N/A</v>
      </c>
      <c r="CE259" s="12" t="e">
        <v>#N/A</v>
      </c>
      <c r="CF259" s="161" t="e">
        <v>#N/A</v>
      </c>
      <c r="CG259" s="193" t="e">
        <v>#N/A</v>
      </c>
      <c r="CH259" s="193" t="e">
        <v>#N/A</v>
      </c>
      <c r="CI259" s="192" t="e">
        <v>#N/A</v>
      </c>
      <c r="CJ259" s="161" t="e">
        <v>#N/A</v>
      </c>
      <c r="CK259" s="193" t="e">
        <v>#N/A</v>
      </c>
      <c r="CL259" s="193" t="e">
        <v>#N/A</v>
      </c>
    </row>
    <row r="260" spans="1:90">
      <c r="A260" s="486" t="e">
        <v>#N/A</v>
      </c>
      <c r="B260" s="11" t="e">
        <v>#N/A</v>
      </c>
      <c r="C260" s="194" t="e">
        <v>#N/A</v>
      </c>
      <c r="D260" s="194" t="e">
        <v>#N/A</v>
      </c>
      <c r="E260" s="1" t="e">
        <v>#N/A</v>
      </c>
      <c r="F260" s="1" t="e">
        <v>#N/A</v>
      </c>
      <c r="G260" s="1" t="e">
        <v>#N/A</v>
      </c>
      <c r="H260" s="1" t="e">
        <v>#N/A</v>
      </c>
      <c r="I260" s="194" t="e">
        <v>#N/A</v>
      </c>
      <c r="J260" s="194" t="e">
        <v>#N/A</v>
      </c>
      <c r="K260" s="1" t="e">
        <v>#N/A</v>
      </c>
      <c r="L260" s="1" t="e">
        <v>#N/A</v>
      </c>
      <c r="M260" s="1" t="e">
        <v>#N/A</v>
      </c>
      <c r="N260" s="1" t="e">
        <v>#N/A</v>
      </c>
      <c r="O260" s="1" t="e">
        <v>#N/A</v>
      </c>
      <c r="P260" s="12" t="e">
        <v>#N/A</v>
      </c>
      <c r="Q260" s="1" t="e">
        <v>#N/A</v>
      </c>
      <c r="R260" s="1" t="e">
        <v>#N/A</v>
      </c>
      <c r="S260" s="194" t="e">
        <v>#N/A</v>
      </c>
      <c r="T260" s="194" t="e">
        <v>#N/A</v>
      </c>
      <c r="U260" s="1" t="e">
        <v>#N/A</v>
      </c>
      <c r="V260" s="1" t="e">
        <v>#N/A</v>
      </c>
      <c r="W260" s="194" t="e">
        <v>#N/A</v>
      </c>
      <c r="X260" s="194" t="e">
        <v>#N/A</v>
      </c>
      <c r="Y260" s="1" t="e">
        <v>#N/A</v>
      </c>
      <c r="Z260" s="194" t="e">
        <v>#N/A</v>
      </c>
      <c r="AA260" s="194" t="e">
        <v>#N/A</v>
      </c>
      <c r="AB260" s="1" t="e">
        <v>#N/A</v>
      </c>
      <c r="AC260" s="1" t="e">
        <v>#N/A</v>
      </c>
      <c r="AD260" s="1" t="e">
        <v>#N/A</v>
      </c>
      <c r="AE260" s="1" t="e">
        <v>#N/A</v>
      </c>
      <c r="AF260" s="1" t="e">
        <v>#N/A</v>
      </c>
      <c r="AG260" s="1" t="e">
        <v>#N/A</v>
      </c>
      <c r="AH260" s="1" t="e">
        <v>#N/A</v>
      </c>
      <c r="AI260" s="1" t="e">
        <v>#N/A</v>
      </c>
      <c r="AJ260" s="1" t="e">
        <v>#N/A</v>
      </c>
      <c r="AK260" s="1" t="e">
        <v>#N/A</v>
      </c>
      <c r="AL260" s="194" t="e">
        <v>#N/A</v>
      </c>
      <c r="AM260" s="194" t="e">
        <v>#N/A</v>
      </c>
      <c r="AN260" s="1" t="e">
        <v>#N/A</v>
      </c>
      <c r="AO260" s="1" t="e">
        <v>#N/A</v>
      </c>
      <c r="AP260" s="1" t="e">
        <v>#N/A</v>
      </c>
      <c r="AQ260" s="1" t="e">
        <v>#N/A</v>
      </c>
      <c r="AR260" s="1" t="e">
        <v>#N/A</v>
      </c>
      <c r="AS260" s="1" t="e">
        <v>#N/A</v>
      </c>
      <c r="AT260" s="1" t="e">
        <v>#N/A</v>
      </c>
      <c r="AU260" s="1" t="e">
        <v>#N/A</v>
      </c>
      <c r="AV260" s="1" t="e">
        <v>#N/A</v>
      </c>
      <c r="AW260" s="1" t="e">
        <v>#N/A</v>
      </c>
      <c r="AX260" s="194" t="e">
        <v>#N/A</v>
      </c>
      <c r="AY260" s="194" t="e">
        <v>#N/A</v>
      </c>
      <c r="AZ260" s="1" t="e">
        <v>#N/A</v>
      </c>
      <c r="BA260" s="1" t="e">
        <v>#N/A</v>
      </c>
      <c r="BB260" s="1" t="e">
        <v>#N/A</v>
      </c>
      <c r="BC260" s="1" t="e">
        <v>#N/A</v>
      </c>
      <c r="BD260" s="1" t="e">
        <v>#N/A</v>
      </c>
      <c r="BE260" s="1" t="e">
        <v>#N/A</v>
      </c>
      <c r="BF260" s="1" t="e">
        <v>#N/A</v>
      </c>
      <c r="BG260" s="1" t="e">
        <v>#N/A</v>
      </c>
      <c r="BH260" s="194" t="e">
        <v>#N/A</v>
      </c>
      <c r="BI260" s="194" t="e">
        <v>#N/A</v>
      </c>
      <c r="BJ260" s="1" t="e">
        <v>#N/A</v>
      </c>
      <c r="BK260" s="1" t="e">
        <v>#N/A</v>
      </c>
      <c r="BL260" s="1" t="e">
        <v>#N/A</v>
      </c>
      <c r="BM260" s="1" t="e">
        <v>#N/A</v>
      </c>
      <c r="BN260" s="1" t="e">
        <v>#N/A</v>
      </c>
      <c r="BO260" s="1" t="e">
        <v>#N/A</v>
      </c>
      <c r="BP260" s="1" t="e">
        <v>#N/A</v>
      </c>
      <c r="BQ260" s="1" t="e">
        <v>#N/A</v>
      </c>
      <c r="BR260" s="194" t="e">
        <v>#N/A</v>
      </c>
      <c r="BS260" s="194" t="e">
        <v>#N/A</v>
      </c>
      <c r="BT260" s="1" t="e">
        <v>#N/A</v>
      </c>
      <c r="BU260" s="1" t="e">
        <v>#N/A</v>
      </c>
      <c r="BV260" s="1" t="e">
        <v>#N/A</v>
      </c>
      <c r="BW260" s="1" t="e">
        <v>#N/A</v>
      </c>
      <c r="BX260" s="1" t="e">
        <v>#N/A</v>
      </c>
      <c r="BY260" s="1" t="e">
        <v>#N/A</v>
      </c>
      <c r="BZ260" s="194" t="e">
        <v>#N/A</v>
      </c>
      <c r="CA260" s="194" t="e">
        <v>#N/A</v>
      </c>
      <c r="CB260" s="1" t="e">
        <v>#N/A</v>
      </c>
      <c r="CC260" s="1" t="e">
        <v>#N/A</v>
      </c>
      <c r="CD260" s="194" t="e">
        <v>#N/A</v>
      </c>
      <c r="CE260" s="12" t="e">
        <v>#N/A</v>
      </c>
      <c r="CF260" s="161" t="e">
        <v>#N/A</v>
      </c>
      <c r="CG260" s="193" t="e">
        <v>#N/A</v>
      </c>
      <c r="CH260" s="193" t="e">
        <v>#N/A</v>
      </c>
      <c r="CI260" s="192" t="e">
        <v>#N/A</v>
      </c>
      <c r="CJ260" s="161" t="e">
        <v>#N/A</v>
      </c>
      <c r="CK260" s="193" t="e">
        <v>#N/A</v>
      </c>
      <c r="CL260" s="193" t="e">
        <v>#N/A</v>
      </c>
    </row>
    <row r="261" spans="1:90">
      <c r="A261" s="486" t="e">
        <v>#N/A</v>
      </c>
      <c r="B261" s="11" t="e">
        <v>#N/A</v>
      </c>
      <c r="C261" s="194" t="e">
        <v>#N/A</v>
      </c>
      <c r="D261" s="194" t="e">
        <v>#N/A</v>
      </c>
      <c r="E261" s="1" t="e">
        <v>#N/A</v>
      </c>
      <c r="F261" s="1" t="e">
        <v>#N/A</v>
      </c>
      <c r="G261" s="1" t="e">
        <v>#N/A</v>
      </c>
      <c r="H261" s="1" t="e">
        <v>#N/A</v>
      </c>
      <c r="I261" s="194" t="e">
        <v>#N/A</v>
      </c>
      <c r="J261" s="194" t="e">
        <v>#N/A</v>
      </c>
      <c r="K261" s="1" t="e">
        <v>#N/A</v>
      </c>
      <c r="L261" s="1" t="e">
        <v>#N/A</v>
      </c>
      <c r="M261" s="1" t="e">
        <v>#N/A</v>
      </c>
      <c r="N261" s="1" t="e">
        <v>#N/A</v>
      </c>
      <c r="O261" s="1" t="e">
        <v>#N/A</v>
      </c>
      <c r="P261" s="12" t="e">
        <v>#N/A</v>
      </c>
      <c r="Q261" s="1" t="e">
        <v>#N/A</v>
      </c>
      <c r="R261" s="1" t="e">
        <v>#N/A</v>
      </c>
      <c r="S261" s="194" t="e">
        <v>#N/A</v>
      </c>
      <c r="T261" s="194" t="e">
        <v>#N/A</v>
      </c>
      <c r="U261" s="1" t="e">
        <v>#N/A</v>
      </c>
      <c r="V261" s="1" t="e">
        <v>#N/A</v>
      </c>
      <c r="W261" s="194" t="e">
        <v>#N/A</v>
      </c>
      <c r="X261" s="194" t="e">
        <v>#N/A</v>
      </c>
      <c r="Y261" s="1" t="e">
        <v>#N/A</v>
      </c>
      <c r="Z261" s="194" t="e">
        <v>#N/A</v>
      </c>
      <c r="AA261" s="194" t="e">
        <v>#N/A</v>
      </c>
      <c r="AB261" s="1" t="e">
        <v>#N/A</v>
      </c>
      <c r="AC261" s="1" t="e">
        <v>#N/A</v>
      </c>
      <c r="AD261" s="1" t="e">
        <v>#N/A</v>
      </c>
      <c r="AE261" s="1" t="e">
        <v>#N/A</v>
      </c>
      <c r="AF261" s="1" t="e">
        <v>#N/A</v>
      </c>
      <c r="AG261" s="1" t="e">
        <v>#N/A</v>
      </c>
      <c r="AH261" s="1" t="e">
        <v>#N/A</v>
      </c>
      <c r="AI261" s="1" t="e">
        <v>#N/A</v>
      </c>
      <c r="AJ261" s="1" t="e">
        <v>#N/A</v>
      </c>
      <c r="AK261" s="1" t="e">
        <v>#N/A</v>
      </c>
      <c r="AL261" s="194" t="e">
        <v>#N/A</v>
      </c>
      <c r="AM261" s="194" t="e">
        <v>#N/A</v>
      </c>
      <c r="AN261" s="1" t="e">
        <v>#N/A</v>
      </c>
      <c r="AO261" s="1" t="e">
        <v>#N/A</v>
      </c>
      <c r="AP261" s="1" t="e">
        <v>#N/A</v>
      </c>
      <c r="AQ261" s="1" t="e">
        <v>#N/A</v>
      </c>
      <c r="AR261" s="1" t="e">
        <v>#N/A</v>
      </c>
      <c r="AS261" s="1" t="e">
        <v>#N/A</v>
      </c>
      <c r="AT261" s="1" t="e">
        <v>#N/A</v>
      </c>
      <c r="AU261" s="1" t="e">
        <v>#N/A</v>
      </c>
      <c r="AV261" s="1" t="e">
        <v>#N/A</v>
      </c>
      <c r="AW261" s="1" t="e">
        <v>#N/A</v>
      </c>
      <c r="AX261" s="194" t="e">
        <v>#N/A</v>
      </c>
      <c r="AY261" s="194" t="e">
        <v>#N/A</v>
      </c>
      <c r="AZ261" s="1" t="e">
        <v>#N/A</v>
      </c>
      <c r="BA261" s="1" t="e">
        <v>#N/A</v>
      </c>
      <c r="BB261" s="1" t="e">
        <v>#N/A</v>
      </c>
      <c r="BC261" s="1" t="e">
        <v>#N/A</v>
      </c>
      <c r="BD261" s="1" t="e">
        <v>#N/A</v>
      </c>
      <c r="BE261" s="1" t="e">
        <v>#N/A</v>
      </c>
      <c r="BF261" s="1" t="e">
        <v>#N/A</v>
      </c>
      <c r="BG261" s="1" t="e">
        <v>#N/A</v>
      </c>
      <c r="BH261" s="194" t="e">
        <v>#N/A</v>
      </c>
      <c r="BI261" s="194" t="e">
        <v>#N/A</v>
      </c>
      <c r="BJ261" s="1" t="e">
        <v>#N/A</v>
      </c>
      <c r="BK261" s="1" t="e">
        <v>#N/A</v>
      </c>
      <c r="BL261" s="1" t="e">
        <v>#N/A</v>
      </c>
      <c r="BM261" s="1" t="e">
        <v>#N/A</v>
      </c>
      <c r="BN261" s="1" t="e">
        <v>#N/A</v>
      </c>
      <c r="BO261" s="1" t="e">
        <v>#N/A</v>
      </c>
      <c r="BP261" s="1" t="e">
        <v>#N/A</v>
      </c>
      <c r="BQ261" s="1" t="e">
        <v>#N/A</v>
      </c>
      <c r="BR261" s="194" t="e">
        <v>#N/A</v>
      </c>
      <c r="BS261" s="194" t="e">
        <v>#N/A</v>
      </c>
      <c r="BT261" s="1" t="e">
        <v>#N/A</v>
      </c>
      <c r="BU261" s="1" t="e">
        <v>#N/A</v>
      </c>
      <c r="BV261" s="1" t="e">
        <v>#N/A</v>
      </c>
      <c r="BW261" s="1" t="e">
        <v>#N/A</v>
      </c>
      <c r="BX261" s="1" t="e">
        <v>#N/A</v>
      </c>
      <c r="BY261" s="1" t="e">
        <v>#N/A</v>
      </c>
      <c r="BZ261" s="194" t="e">
        <v>#N/A</v>
      </c>
      <c r="CA261" s="194" t="e">
        <v>#N/A</v>
      </c>
      <c r="CB261" s="1" t="e">
        <v>#N/A</v>
      </c>
      <c r="CC261" s="1" t="e">
        <v>#N/A</v>
      </c>
      <c r="CD261" s="194" t="e">
        <v>#N/A</v>
      </c>
      <c r="CE261" s="12" t="e">
        <v>#N/A</v>
      </c>
      <c r="CF261" s="161" t="e">
        <v>#N/A</v>
      </c>
      <c r="CG261" s="193" t="e">
        <v>#N/A</v>
      </c>
      <c r="CH261" s="193" t="e">
        <v>#N/A</v>
      </c>
      <c r="CI261" s="192" t="e">
        <v>#N/A</v>
      </c>
      <c r="CJ261" s="161" t="e">
        <v>#N/A</v>
      </c>
      <c r="CK261" s="193" t="e">
        <v>#N/A</v>
      </c>
      <c r="CL261" s="193" t="e">
        <v>#N/A</v>
      </c>
    </row>
    <row r="262" spans="1:90">
      <c r="A262" s="486" t="e">
        <v>#N/A</v>
      </c>
      <c r="B262" s="11" t="e">
        <v>#N/A</v>
      </c>
      <c r="C262" s="194" t="e">
        <v>#N/A</v>
      </c>
      <c r="D262" s="194" t="e">
        <v>#N/A</v>
      </c>
      <c r="E262" s="1" t="e">
        <v>#N/A</v>
      </c>
      <c r="F262" s="1" t="e">
        <v>#N/A</v>
      </c>
      <c r="G262" s="1" t="e">
        <v>#N/A</v>
      </c>
      <c r="H262" s="1" t="e">
        <v>#N/A</v>
      </c>
      <c r="I262" s="194" t="e">
        <v>#N/A</v>
      </c>
      <c r="J262" s="194" t="e">
        <v>#N/A</v>
      </c>
      <c r="K262" s="1" t="e">
        <v>#N/A</v>
      </c>
      <c r="L262" s="1" t="e">
        <v>#N/A</v>
      </c>
      <c r="M262" s="1" t="e">
        <v>#N/A</v>
      </c>
      <c r="N262" s="1" t="e">
        <v>#N/A</v>
      </c>
      <c r="O262" s="1" t="e">
        <v>#N/A</v>
      </c>
      <c r="P262" s="12" t="e">
        <v>#N/A</v>
      </c>
      <c r="Q262" s="1" t="e">
        <v>#N/A</v>
      </c>
      <c r="R262" s="1" t="e">
        <v>#N/A</v>
      </c>
      <c r="S262" s="194" t="e">
        <v>#N/A</v>
      </c>
      <c r="T262" s="194" t="e">
        <v>#N/A</v>
      </c>
      <c r="U262" s="1" t="e">
        <v>#N/A</v>
      </c>
      <c r="V262" s="1" t="e">
        <v>#N/A</v>
      </c>
      <c r="W262" s="194" t="e">
        <v>#N/A</v>
      </c>
      <c r="X262" s="194" t="e">
        <v>#N/A</v>
      </c>
      <c r="Y262" s="1" t="e">
        <v>#N/A</v>
      </c>
      <c r="Z262" s="194" t="e">
        <v>#N/A</v>
      </c>
      <c r="AA262" s="194" t="e">
        <v>#N/A</v>
      </c>
      <c r="AB262" s="1" t="e">
        <v>#N/A</v>
      </c>
      <c r="AC262" s="1" t="e">
        <v>#N/A</v>
      </c>
      <c r="AD262" s="1" t="e">
        <v>#N/A</v>
      </c>
      <c r="AE262" s="1" t="e">
        <v>#N/A</v>
      </c>
      <c r="AF262" s="1" t="e">
        <v>#N/A</v>
      </c>
      <c r="AG262" s="1" t="e">
        <v>#N/A</v>
      </c>
      <c r="AH262" s="1" t="e">
        <v>#N/A</v>
      </c>
      <c r="AI262" s="1" t="e">
        <v>#N/A</v>
      </c>
      <c r="AJ262" s="1" t="e">
        <v>#N/A</v>
      </c>
      <c r="AK262" s="1" t="e">
        <v>#N/A</v>
      </c>
      <c r="AL262" s="194" t="e">
        <v>#N/A</v>
      </c>
      <c r="AM262" s="194" t="e">
        <v>#N/A</v>
      </c>
      <c r="AN262" s="1" t="e">
        <v>#N/A</v>
      </c>
      <c r="AO262" s="1" t="e">
        <v>#N/A</v>
      </c>
      <c r="AP262" s="1" t="e">
        <v>#N/A</v>
      </c>
      <c r="AQ262" s="1" t="e">
        <v>#N/A</v>
      </c>
      <c r="AR262" s="1" t="e">
        <v>#N/A</v>
      </c>
      <c r="AS262" s="1" t="e">
        <v>#N/A</v>
      </c>
      <c r="AT262" s="1" t="e">
        <v>#N/A</v>
      </c>
      <c r="AU262" s="1" t="e">
        <v>#N/A</v>
      </c>
      <c r="AV262" s="1" t="e">
        <v>#N/A</v>
      </c>
      <c r="AW262" s="1" t="e">
        <v>#N/A</v>
      </c>
      <c r="AX262" s="194" t="e">
        <v>#N/A</v>
      </c>
      <c r="AY262" s="194" t="e">
        <v>#N/A</v>
      </c>
      <c r="AZ262" s="1" t="e">
        <v>#N/A</v>
      </c>
      <c r="BA262" s="1" t="e">
        <v>#N/A</v>
      </c>
      <c r="BB262" s="1" t="e">
        <v>#N/A</v>
      </c>
      <c r="BC262" s="1" t="e">
        <v>#N/A</v>
      </c>
      <c r="BD262" s="1" t="e">
        <v>#N/A</v>
      </c>
      <c r="BE262" s="1" t="e">
        <v>#N/A</v>
      </c>
      <c r="BF262" s="1" t="e">
        <v>#N/A</v>
      </c>
      <c r="BG262" s="1" t="e">
        <v>#N/A</v>
      </c>
      <c r="BH262" s="194" t="e">
        <v>#N/A</v>
      </c>
      <c r="BI262" s="194" t="e">
        <v>#N/A</v>
      </c>
      <c r="BJ262" s="1" t="e">
        <v>#N/A</v>
      </c>
      <c r="BK262" s="1" t="e">
        <v>#N/A</v>
      </c>
      <c r="BL262" s="1" t="e">
        <v>#N/A</v>
      </c>
      <c r="BM262" s="1" t="e">
        <v>#N/A</v>
      </c>
      <c r="BN262" s="1" t="e">
        <v>#N/A</v>
      </c>
      <c r="BO262" s="1" t="e">
        <v>#N/A</v>
      </c>
      <c r="BP262" s="1" t="e">
        <v>#N/A</v>
      </c>
      <c r="BQ262" s="1" t="e">
        <v>#N/A</v>
      </c>
      <c r="BR262" s="194" t="e">
        <v>#N/A</v>
      </c>
      <c r="BS262" s="194" t="e">
        <v>#N/A</v>
      </c>
      <c r="BT262" s="1" t="e">
        <v>#N/A</v>
      </c>
      <c r="BU262" s="1" t="e">
        <v>#N/A</v>
      </c>
      <c r="BV262" s="1" t="e">
        <v>#N/A</v>
      </c>
      <c r="BW262" s="1" t="e">
        <v>#N/A</v>
      </c>
      <c r="BX262" s="1" t="e">
        <v>#N/A</v>
      </c>
      <c r="BY262" s="1" t="e">
        <v>#N/A</v>
      </c>
      <c r="BZ262" s="194" t="e">
        <v>#N/A</v>
      </c>
      <c r="CA262" s="194" t="e">
        <v>#N/A</v>
      </c>
      <c r="CB262" s="1" t="e">
        <v>#N/A</v>
      </c>
      <c r="CC262" s="1" t="e">
        <v>#N/A</v>
      </c>
      <c r="CD262" s="194" t="e">
        <v>#N/A</v>
      </c>
      <c r="CE262" s="12" t="e">
        <v>#N/A</v>
      </c>
      <c r="CF262" s="161" t="e">
        <v>#N/A</v>
      </c>
      <c r="CG262" s="193" t="e">
        <v>#N/A</v>
      </c>
      <c r="CH262" s="193" t="e">
        <v>#N/A</v>
      </c>
      <c r="CI262" s="192" t="e">
        <v>#N/A</v>
      </c>
      <c r="CJ262" s="161" t="e">
        <v>#N/A</v>
      </c>
      <c r="CK262" s="193" t="e">
        <v>#N/A</v>
      </c>
      <c r="CL262" s="193" t="e">
        <v>#N/A</v>
      </c>
    </row>
    <row r="263" spans="1:90">
      <c r="A263" s="486" t="e">
        <v>#N/A</v>
      </c>
      <c r="B263" s="11" t="e">
        <v>#N/A</v>
      </c>
      <c r="C263" s="194" t="e">
        <v>#N/A</v>
      </c>
      <c r="D263" s="194" t="e">
        <v>#N/A</v>
      </c>
      <c r="E263" s="1" t="e">
        <v>#N/A</v>
      </c>
      <c r="F263" s="1" t="e">
        <v>#N/A</v>
      </c>
      <c r="G263" s="1" t="e">
        <v>#N/A</v>
      </c>
      <c r="H263" s="1" t="e">
        <v>#N/A</v>
      </c>
      <c r="I263" s="194" t="e">
        <v>#N/A</v>
      </c>
      <c r="J263" s="194" t="e">
        <v>#N/A</v>
      </c>
      <c r="K263" s="1" t="e">
        <v>#N/A</v>
      </c>
      <c r="L263" s="1" t="e">
        <v>#N/A</v>
      </c>
      <c r="M263" s="1" t="e">
        <v>#N/A</v>
      </c>
      <c r="N263" s="1" t="e">
        <v>#N/A</v>
      </c>
      <c r="O263" s="1" t="e">
        <v>#N/A</v>
      </c>
      <c r="P263" s="12" t="e">
        <v>#N/A</v>
      </c>
      <c r="Q263" s="1" t="e">
        <v>#N/A</v>
      </c>
      <c r="R263" s="1" t="e">
        <v>#N/A</v>
      </c>
      <c r="S263" s="194" t="e">
        <v>#N/A</v>
      </c>
      <c r="T263" s="194" t="e">
        <v>#N/A</v>
      </c>
      <c r="U263" s="1" t="e">
        <v>#N/A</v>
      </c>
      <c r="V263" s="1" t="e">
        <v>#N/A</v>
      </c>
      <c r="W263" s="194" t="e">
        <v>#N/A</v>
      </c>
      <c r="X263" s="194" t="e">
        <v>#N/A</v>
      </c>
      <c r="Y263" s="1" t="e">
        <v>#N/A</v>
      </c>
      <c r="Z263" s="194" t="e">
        <v>#N/A</v>
      </c>
      <c r="AA263" s="194" t="e">
        <v>#N/A</v>
      </c>
      <c r="AB263" s="1" t="e">
        <v>#N/A</v>
      </c>
      <c r="AC263" s="1" t="e">
        <v>#N/A</v>
      </c>
      <c r="AD263" s="1" t="e">
        <v>#N/A</v>
      </c>
      <c r="AE263" s="1" t="e">
        <v>#N/A</v>
      </c>
      <c r="AF263" s="1" t="e">
        <v>#N/A</v>
      </c>
      <c r="AG263" s="1" t="e">
        <v>#N/A</v>
      </c>
      <c r="AH263" s="1" t="e">
        <v>#N/A</v>
      </c>
      <c r="AI263" s="1" t="e">
        <v>#N/A</v>
      </c>
      <c r="AJ263" s="1" t="e">
        <v>#N/A</v>
      </c>
      <c r="AK263" s="1" t="e">
        <v>#N/A</v>
      </c>
      <c r="AL263" s="194" t="e">
        <v>#N/A</v>
      </c>
      <c r="AM263" s="194" t="e">
        <v>#N/A</v>
      </c>
      <c r="AN263" s="1" t="e">
        <v>#N/A</v>
      </c>
      <c r="AO263" s="1" t="e">
        <v>#N/A</v>
      </c>
      <c r="AP263" s="1" t="e">
        <v>#N/A</v>
      </c>
      <c r="AQ263" s="1" t="e">
        <v>#N/A</v>
      </c>
      <c r="AR263" s="1" t="e">
        <v>#N/A</v>
      </c>
      <c r="AS263" s="1" t="e">
        <v>#N/A</v>
      </c>
      <c r="AT263" s="1" t="e">
        <v>#N/A</v>
      </c>
      <c r="AU263" s="1" t="e">
        <v>#N/A</v>
      </c>
      <c r="AV263" s="1" t="e">
        <v>#N/A</v>
      </c>
      <c r="AW263" s="1" t="e">
        <v>#N/A</v>
      </c>
      <c r="AX263" s="194" t="e">
        <v>#N/A</v>
      </c>
      <c r="AY263" s="194" t="e">
        <v>#N/A</v>
      </c>
      <c r="AZ263" s="1" t="e">
        <v>#N/A</v>
      </c>
      <c r="BA263" s="1" t="e">
        <v>#N/A</v>
      </c>
      <c r="BB263" s="1" t="e">
        <v>#N/A</v>
      </c>
      <c r="BC263" s="1" t="e">
        <v>#N/A</v>
      </c>
      <c r="BD263" s="1" t="e">
        <v>#N/A</v>
      </c>
      <c r="BE263" s="1" t="e">
        <v>#N/A</v>
      </c>
      <c r="BF263" s="1" t="e">
        <v>#N/A</v>
      </c>
      <c r="BG263" s="1" t="e">
        <v>#N/A</v>
      </c>
      <c r="BH263" s="194" t="e">
        <v>#N/A</v>
      </c>
      <c r="BI263" s="194" t="e">
        <v>#N/A</v>
      </c>
      <c r="BJ263" s="1" t="e">
        <v>#N/A</v>
      </c>
      <c r="BK263" s="1" t="e">
        <v>#N/A</v>
      </c>
      <c r="BL263" s="1" t="e">
        <v>#N/A</v>
      </c>
      <c r="BM263" s="1" t="e">
        <v>#N/A</v>
      </c>
      <c r="BN263" s="1" t="e">
        <v>#N/A</v>
      </c>
      <c r="BO263" s="1" t="e">
        <v>#N/A</v>
      </c>
      <c r="BP263" s="1" t="e">
        <v>#N/A</v>
      </c>
      <c r="BQ263" s="1" t="e">
        <v>#N/A</v>
      </c>
      <c r="BR263" s="194" t="e">
        <v>#N/A</v>
      </c>
      <c r="BS263" s="194" t="e">
        <v>#N/A</v>
      </c>
      <c r="BT263" s="1" t="e">
        <v>#N/A</v>
      </c>
      <c r="BU263" s="1" t="e">
        <v>#N/A</v>
      </c>
      <c r="BV263" s="1" t="e">
        <v>#N/A</v>
      </c>
      <c r="BW263" s="1" t="e">
        <v>#N/A</v>
      </c>
      <c r="BX263" s="1" t="e">
        <v>#N/A</v>
      </c>
      <c r="BY263" s="1" t="e">
        <v>#N/A</v>
      </c>
      <c r="BZ263" s="194" t="e">
        <v>#N/A</v>
      </c>
      <c r="CA263" s="194" t="e">
        <v>#N/A</v>
      </c>
      <c r="CB263" s="1" t="e">
        <v>#N/A</v>
      </c>
      <c r="CC263" s="1" t="e">
        <v>#N/A</v>
      </c>
      <c r="CD263" s="194" t="e">
        <v>#N/A</v>
      </c>
      <c r="CE263" s="12" t="e">
        <v>#N/A</v>
      </c>
      <c r="CF263" s="161" t="e">
        <v>#N/A</v>
      </c>
      <c r="CG263" s="193" t="e">
        <v>#N/A</v>
      </c>
      <c r="CH263" s="193" t="e">
        <v>#N/A</v>
      </c>
      <c r="CI263" s="192" t="e">
        <v>#N/A</v>
      </c>
      <c r="CJ263" s="161" t="e">
        <v>#N/A</v>
      </c>
      <c r="CK263" s="193" t="e">
        <v>#N/A</v>
      </c>
      <c r="CL263" s="193" t="e">
        <v>#N/A</v>
      </c>
    </row>
    <row r="264" spans="1:90">
      <c r="A264" s="268" t="e">
        <v>#N/A</v>
      </c>
      <c r="B264" s="11" t="e">
        <v>#N/A</v>
      </c>
      <c r="C264" s="194" t="e">
        <v>#N/A</v>
      </c>
      <c r="D264" s="194" t="e">
        <v>#N/A</v>
      </c>
      <c r="E264" s="1" t="e">
        <v>#N/A</v>
      </c>
      <c r="F264" s="1" t="e">
        <v>#N/A</v>
      </c>
      <c r="G264" s="1" t="e">
        <v>#N/A</v>
      </c>
      <c r="H264" s="1" t="e">
        <v>#N/A</v>
      </c>
      <c r="I264" s="194" t="e">
        <v>#N/A</v>
      </c>
      <c r="J264" s="194" t="e">
        <v>#N/A</v>
      </c>
      <c r="K264" s="1" t="e">
        <v>#N/A</v>
      </c>
      <c r="L264" s="1" t="e">
        <v>#N/A</v>
      </c>
      <c r="M264" s="1" t="e">
        <v>#N/A</v>
      </c>
      <c r="N264" s="1" t="e">
        <v>#N/A</v>
      </c>
      <c r="O264" s="1" t="e">
        <v>#N/A</v>
      </c>
      <c r="P264" s="12" t="e">
        <v>#N/A</v>
      </c>
      <c r="Q264" s="1" t="e">
        <v>#N/A</v>
      </c>
      <c r="R264" s="1" t="e">
        <v>#N/A</v>
      </c>
      <c r="S264" s="194" t="e">
        <v>#N/A</v>
      </c>
      <c r="T264" s="194" t="e">
        <v>#N/A</v>
      </c>
      <c r="U264" s="1" t="e">
        <v>#N/A</v>
      </c>
      <c r="V264" s="1" t="e">
        <v>#N/A</v>
      </c>
      <c r="W264" s="194" t="e">
        <v>#N/A</v>
      </c>
      <c r="X264" s="194" t="e">
        <v>#N/A</v>
      </c>
      <c r="Y264" s="1" t="e">
        <v>#N/A</v>
      </c>
      <c r="Z264" s="194" t="e">
        <v>#N/A</v>
      </c>
      <c r="AA264" s="194" t="e">
        <v>#N/A</v>
      </c>
      <c r="AB264" s="1" t="e">
        <v>#N/A</v>
      </c>
      <c r="AC264" s="1" t="e">
        <v>#N/A</v>
      </c>
      <c r="AD264" s="1" t="e">
        <v>#N/A</v>
      </c>
      <c r="AE264" s="1" t="e">
        <v>#N/A</v>
      </c>
      <c r="AF264" s="1" t="e">
        <v>#N/A</v>
      </c>
      <c r="AG264" s="1" t="e">
        <v>#N/A</v>
      </c>
      <c r="AH264" s="1" t="e">
        <v>#N/A</v>
      </c>
      <c r="AI264" s="1" t="e">
        <v>#N/A</v>
      </c>
      <c r="AJ264" s="1" t="e">
        <v>#N/A</v>
      </c>
      <c r="AK264" s="1" t="e">
        <v>#N/A</v>
      </c>
      <c r="AL264" s="194" t="e">
        <v>#N/A</v>
      </c>
      <c r="AM264" s="194" t="e">
        <v>#N/A</v>
      </c>
      <c r="AN264" s="1" t="e">
        <v>#N/A</v>
      </c>
      <c r="AO264" s="1" t="e">
        <v>#N/A</v>
      </c>
      <c r="AP264" s="1" t="e">
        <v>#N/A</v>
      </c>
      <c r="AQ264" s="1" t="e">
        <v>#N/A</v>
      </c>
      <c r="AR264" s="1" t="e">
        <v>#N/A</v>
      </c>
      <c r="AS264" s="1" t="e">
        <v>#N/A</v>
      </c>
      <c r="AT264" s="1" t="e">
        <v>#N/A</v>
      </c>
      <c r="AU264" s="1" t="e">
        <v>#N/A</v>
      </c>
      <c r="AV264" s="1" t="e">
        <v>#N/A</v>
      </c>
      <c r="AW264" s="1" t="e">
        <v>#N/A</v>
      </c>
      <c r="AX264" s="194" t="e">
        <v>#N/A</v>
      </c>
      <c r="AY264" s="194" t="e">
        <v>#N/A</v>
      </c>
      <c r="AZ264" s="1" t="e">
        <v>#N/A</v>
      </c>
      <c r="BA264" s="1" t="e">
        <v>#N/A</v>
      </c>
      <c r="BB264" s="1" t="e">
        <v>#N/A</v>
      </c>
      <c r="BC264" s="1" t="e">
        <v>#N/A</v>
      </c>
      <c r="BD264" s="1" t="e">
        <v>#N/A</v>
      </c>
      <c r="BE264" s="1" t="e">
        <v>#N/A</v>
      </c>
      <c r="BF264" s="1" t="e">
        <v>#N/A</v>
      </c>
      <c r="BG264" s="1" t="e">
        <v>#N/A</v>
      </c>
      <c r="BH264" s="194" t="e">
        <v>#N/A</v>
      </c>
      <c r="BI264" s="194" t="e">
        <v>#N/A</v>
      </c>
      <c r="BJ264" s="1" t="e">
        <v>#N/A</v>
      </c>
      <c r="BK264" s="1" t="e">
        <v>#N/A</v>
      </c>
      <c r="BL264" s="1" t="e">
        <v>#N/A</v>
      </c>
      <c r="BM264" s="1" t="e">
        <v>#N/A</v>
      </c>
      <c r="BN264" s="1" t="e">
        <v>#N/A</v>
      </c>
      <c r="BO264" s="1" t="e">
        <v>#N/A</v>
      </c>
      <c r="BP264" s="1" t="e">
        <v>#N/A</v>
      </c>
      <c r="BQ264" s="1" t="e">
        <v>#N/A</v>
      </c>
      <c r="BR264" s="194" t="e">
        <v>#N/A</v>
      </c>
      <c r="BS264" s="194" t="e">
        <v>#N/A</v>
      </c>
      <c r="BT264" s="1" t="e">
        <v>#N/A</v>
      </c>
      <c r="BU264" s="1" t="e">
        <v>#N/A</v>
      </c>
      <c r="BV264" s="1" t="e">
        <v>#N/A</v>
      </c>
      <c r="BW264" s="1" t="e">
        <v>#N/A</v>
      </c>
      <c r="BX264" s="1" t="e">
        <v>#N/A</v>
      </c>
      <c r="BY264" s="1" t="e">
        <v>#N/A</v>
      </c>
      <c r="BZ264" s="194" t="e">
        <v>#N/A</v>
      </c>
      <c r="CA264" s="194" t="e">
        <v>#N/A</v>
      </c>
      <c r="CB264" s="1" t="e">
        <v>#N/A</v>
      </c>
      <c r="CC264" s="1" t="e">
        <v>#N/A</v>
      </c>
      <c r="CD264" s="194" t="e">
        <v>#N/A</v>
      </c>
      <c r="CE264" s="12" t="e">
        <v>#N/A</v>
      </c>
      <c r="CF264" s="161" t="e">
        <v>#N/A</v>
      </c>
      <c r="CG264" s="193" t="e">
        <v>#N/A</v>
      </c>
      <c r="CH264" s="193" t="e">
        <v>#N/A</v>
      </c>
      <c r="CI264" s="192" t="e">
        <v>#N/A</v>
      </c>
      <c r="CJ264" s="161" t="e">
        <v>#N/A</v>
      </c>
      <c r="CK264" s="193" t="e">
        <v>#N/A</v>
      </c>
      <c r="CL264" s="193" t="e">
        <v>#N/A</v>
      </c>
    </row>
    <row r="265" spans="1:90">
      <c r="A265" s="268" t="e">
        <v>#N/A</v>
      </c>
      <c r="B265" s="11" t="e">
        <v>#N/A</v>
      </c>
      <c r="C265" s="194" t="e">
        <v>#N/A</v>
      </c>
      <c r="D265" s="194" t="e">
        <v>#N/A</v>
      </c>
      <c r="E265" s="1" t="e">
        <v>#N/A</v>
      </c>
      <c r="F265" s="1" t="e">
        <v>#N/A</v>
      </c>
      <c r="G265" s="1" t="e">
        <v>#N/A</v>
      </c>
      <c r="H265" s="1" t="e">
        <v>#N/A</v>
      </c>
      <c r="I265" s="194" t="e">
        <v>#N/A</v>
      </c>
      <c r="J265" s="194" t="e">
        <v>#N/A</v>
      </c>
      <c r="K265" s="1" t="e">
        <v>#N/A</v>
      </c>
      <c r="L265" s="1" t="e">
        <v>#N/A</v>
      </c>
      <c r="M265" s="1" t="e">
        <v>#N/A</v>
      </c>
      <c r="N265" s="1" t="e">
        <v>#N/A</v>
      </c>
      <c r="O265" s="1" t="e">
        <v>#N/A</v>
      </c>
      <c r="P265" s="12" t="e">
        <v>#N/A</v>
      </c>
      <c r="Q265" s="1" t="e">
        <v>#N/A</v>
      </c>
      <c r="R265" s="1" t="e">
        <v>#N/A</v>
      </c>
      <c r="S265" s="194" t="e">
        <v>#N/A</v>
      </c>
      <c r="T265" s="194" t="e">
        <v>#N/A</v>
      </c>
      <c r="U265" s="1" t="e">
        <v>#N/A</v>
      </c>
      <c r="V265" s="1" t="e">
        <v>#N/A</v>
      </c>
      <c r="W265" s="194" t="e">
        <v>#N/A</v>
      </c>
      <c r="X265" s="194" t="e">
        <v>#N/A</v>
      </c>
      <c r="Y265" s="1" t="e">
        <v>#N/A</v>
      </c>
      <c r="Z265" s="194" t="e">
        <v>#N/A</v>
      </c>
      <c r="AA265" s="194" t="e">
        <v>#N/A</v>
      </c>
      <c r="AB265" s="1" t="e">
        <v>#N/A</v>
      </c>
      <c r="AC265" s="1" t="e">
        <v>#N/A</v>
      </c>
      <c r="AD265" s="1" t="e">
        <v>#N/A</v>
      </c>
      <c r="AE265" s="1" t="e">
        <v>#N/A</v>
      </c>
      <c r="AF265" s="1" t="e">
        <v>#N/A</v>
      </c>
      <c r="AG265" s="1" t="e">
        <v>#N/A</v>
      </c>
      <c r="AH265" s="1" t="e">
        <v>#N/A</v>
      </c>
      <c r="AI265" s="1" t="e">
        <v>#N/A</v>
      </c>
      <c r="AJ265" s="1" t="e">
        <v>#N/A</v>
      </c>
      <c r="AK265" s="1" t="e">
        <v>#N/A</v>
      </c>
      <c r="AL265" s="194" t="e">
        <v>#N/A</v>
      </c>
      <c r="AM265" s="194" t="e">
        <v>#N/A</v>
      </c>
      <c r="AN265" s="1" t="e">
        <v>#N/A</v>
      </c>
      <c r="AO265" s="1" t="e">
        <v>#N/A</v>
      </c>
      <c r="AP265" s="1" t="e">
        <v>#N/A</v>
      </c>
      <c r="AQ265" s="1" t="e">
        <v>#N/A</v>
      </c>
      <c r="AR265" s="1" t="e">
        <v>#N/A</v>
      </c>
      <c r="AS265" s="1" t="e">
        <v>#N/A</v>
      </c>
      <c r="AT265" s="1" t="e">
        <v>#N/A</v>
      </c>
      <c r="AU265" s="1" t="e">
        <v>#N/A</v>
      </c>
      <c r="AV265" s="1" t="e">
        <v>#N/A</v>
      </c>
      <c r="AW265" s="1" t="e">
        <v>#N/A</v>
      </c>
      <c r="AX265" s="194" t="e">
        <v>#N/A</v>
      </c>
      <c r="AY265" s="194" t="e">
        <v>#N/A</v>
      </c>
      <c r="AZ265" s="1" t="e">
        <v>#N/A</v>
      </c>
      <c r="BA265" s="1" t="e">
        <v>#N/A</v>
      </c>
      <c r="BB265" s="1" t="e">
        <v>#N/A</v>
      </c>
      <c r="BC265" s="1" t="e">
        <v>#N/A</v>
      </c>
      <c r="BD265" s="1" t="e">
        <v>#N/A</v>
      </c>
      <c r="BE265" s="1" t="e">
        <v>#N/A</v>
      </c>
      <c r="BF265" s="1" t="e">
        <v>#N/A</v>
      </c>
      <c r="BG265" s="1" t="e">
        <v>#N/A</v>
      </c>
      <c r="BH265" s="194" t="e">
        <v>#N/A</v>
      </c>
      <c r="BI265" s="194" t="e">
        <v>#N/A</v>
      </c>
      <c r="BJ265" s="1" t="e">
        <v>#N/A</v>
      </c>
      <c r="BK265" s="1" t="e">
        <v>#N/A</v>
      </c>
      <c r="BL265" s="1" t="e">
        <v>#N/A</v>
      </c>
      <c r="BM265" s="1" t="e">
        <v>#N/A</v>
      </c>
      <c r="BN265" s="1" t="e">
        <v>#N/A</v>
      </c>
      <c r="BO265" s="1" t="e">
        <v>#N/A</v>
      </c>
      <c r="BP265" s="1" t="e">
        <v>#N/A</v>
      </c>
      <c r="BQ265" s="1" t="e">
        <v>#N/A</v>
      </c>
      <c r="BR265" s="194" t="e">
        <v>#N/A</v>
      </c>
      <c r="BS265" s="194" t="e">
        <v>#N/A</v>
      </c>
      <c r="BT265" s="1" t="e">
        <v>#N/A</v>
      </c>
      <c r="BU265" s="1" t="e">
        <v>#N/A</v>
      </c>
      <c r="BV265" s="1" t="e">
        <v>#N/A</v>
      </c>
      <c r="BW265" s="1" t="e">
        <v>#N/A</v>
      </c>
      <c r="BX265" s="1" t="e">
        <v>#N/A</v>
      </c>
      <c r="BY265" s="1" t="e">
        <v>#N/A</v>
      </c>
      <c r="BZ265" s="194" t="e">
        <v>#N/A</v>
      </c>
      <c r="CA265" s="194" t="e">
        <v>#N/A</v>
      </c>
      <c r="CB265" s="1" t="e">
        <v>#N/A</v>
      </c>
      <c r="CC265" s="1" t="e">
        <v>#N/A</v>
      </c>
      <c r="CD265" s="194" t="e">
        <v>#N/A</v>
      </c>
      <c r="CE265" s="12" t="e">
        <v>#N/A</v>
      </c>
      <c r="CF265" s="161" t="e">
        <v>#N/A</v>
      </c>
      <c r="CG265" s="193" t="e">
        <v>#N/A</v>
      </c>
      <c r="CH265" s="193" t="e">
        <v>#N/A</v>
      </c>
      <c r="CI265" s="192" t="e">
        <v>#N/A</v>
      </c>
      <c r="CJ265" s="161" t="e">
        <v>#N/A</v>
      </c>
      <c r="CK265" s="193" t="e">
        <v>#N/A</v>
      </c>
      <c r="CL265" s="193" t="e">
        <v>#N/A</v>
      </c>
    </row>
    <row r="266" spans="1:90">
      <c r="A266" s="268" t="e">
        <v>#N/A</v>
      </c>
      <c r="B266" s="11" t="e">
        <v>#N/A</v>
      </c>
      <c r="C266" s="194" t="e">
        <v>#N/A</v>
      </c>
      <c r="D266" s="194" t="e">
        <v>#N/A</v>
      </c>
      <c r="E266" s="1" t="e">
        <v>#N/A</v>
      </c>
      <c r="F266" s="1" t="e">
        <v>#N/A</v>
      </c>
      <c r="G266" s="1" t="e">
        <v>#N/A</v>
      </c>
      <c r="H266" s="1" t="e">
        <v>#N/A</v>
      </c>
      <c r="I266" s="194" t="e">
        <v>#N/A</v>
      </c>
      <c r="J266" s="194" t="e">
        <v>#N/A</v>
      </c>
      <c r="K266" s="1" t="e">
        <v>#N/A</v>
      </c>
      <c r="L266" s="1" t="e">
        <v>#N/A</v>
      </c>
      <c r="M266" s="1" t="e">
        <v>#N/A</v>
      </c>
      <c r="N266" s="1" t="e">
        <v>#N/A</v>
      </c>
      <c r="O266" s="1" t="e">
        <v>#N/A</v>
      </c>
      <c r="P266" s="12" t="e">
        <v>#N/A</v>
      </c>
      <c r="Q266" s="1" t="e">
        <v>#N/A</v>
      </c>
      <c r="R266" s="1" t="e">
        <v>#N/A</v>
      </c>
      <c r="S266" s="194" t="e">
        <v>#N/A</v>
      </c>
      <c r="T266" s="194" t="e">
        <v>#N/A</v>
      </c>
      <c r="U266" s="1" t="e">
        <v>#N/A</v>
      </c>
      <c r="V266" s="1" t="e">
        <v>#N/A</v>
      </c>
      <c r="W266" s="194" t="e">
        <v>#N/A</v>
      </c>
      <c r="X266" s="194" t="e">
        <v>#N/A</v>
      </c>
      <c r="Y266" s="1" t="e">
        <v>#N/A</v>
      </c>
      <c r="Z266" s="194" t="e">
        <v>#N/A</v>
      </c>
      <c r="AA266" s="194" t="e">
        <v>#N/A</v>
      </c>
      <c r="AB266" s="1" t="e">
        <v>#N/A</v>
      </c>
      <c r="AC266" s="1" t="e">
        <v>#N/A</v>
      </c>
      <c r="AD266" s="1" t="e">
        <v>#N/A</v>
      </c>
      <c r="AE266" s="1" t="e">
        <v>#N/A</v>
      </c>
      <c r="AF266" s="1" t="e">
        <v>#N/A</v>
      </c>
      <c r="AG266" s="1" t="e">
        <v>#N/A</v>
      </c>
      <c r="AH266" s="1" t="e">
        <v>#N/A</v>
      </c>
      <c r="AI266" s="1" t="e">
        <v>#N/A</v>
      </c>
      <c r="AJ266" s="1" t="e">
        <v>#N/A</v>
      </c>
      <c r="AK266" s="1" t="e">
        <v>#N/A</v>
      </c>
      <c r="AL266" s="194" t="e">
        <v>#N/A</v>
      </c>
      <c r="AM266" s="194" t="e">
        <v>#N/A</v>
      </c>
      <c r="AN266" s="1" t="e">
        <v>#N/A</v>
      </c>
      <c r="AO266" s="1" t="e">
        <v>#N/A</v>
      </c>
      <c r="AP266" s="1" t="e">
        <v>#N/A</v>
      </c>
      <c r="AQ266" s="1" t="e">
        <v>#N/A</v>
      </c>
      <c r="AR266" s="1" t="e">
        <v>#N/A</v>
      </c>
      <c r="AS266" s="1" t="e">
        <v>#N/A</v>
      </c>
      <c r="AT266" s="1" t="e">
        <v>#N/A</v>
      </c>
      <c r="AU266" s="1" t="e">
        <v>#N/A</v>
      </c>
      <c r="AV266" s="1" t="e">
        <v>#N/A</v>
      </c>
      <c r="AW266" s="1" t="e">
        <v>#N/A</v>
      </c>
      <c r="AX266" s="194" t="e">
        <v>#N/A</v>
      </c>
      <c r="AY266" s="194" t="e">
        <v>#N/A</v>
      </c>
      <c r="AZ266" s="1" t="e">
        <v>#N/A</v>
      </c>
      <c r="BA266" s="1" t="e">
        <v>#N/A</v>
      </c>
      <c r="BB266" s="1" t="e">
        <v>#N/A</v>
      </c>
      <c r="BC266" s="1" t="e">
        <v>#N/A</v>
      </c>
      <c r="BD266" s="1" t="e">
        <v>#N/A</v>
      </c>
      <c r="BE266" s="1" t="e">
        <v>#N/A</v>
      </c>
      <c r="BF266" s="1" t="e">
        <v>#N/A</v>
      </c>
      <c r="BG266" s="1" t="e">
        <v>#N/A</v>
      </c>
      <c r="BH266" s="194" t="e">
        <v>#N/A</v>
      </c>
      <c r="BI266" s="194" t="e">
        <v>#N/A</v>
      </c>
      <c r="BJ266" s="1" t="e">
        <v>#N/A</v>
      </c>
      <c r="BK266" s="1" t="e">
        <v>#N/A</v>
      </c>
      <c r="BL266" s="1" t="e">
        <v>#N/A</v>
      </c>
      <c r="BM266" s="1" t="e">
        <v>#N/A</v>
      </c>
      <c r="BN266" s="1" t="e">
        <v>#N/A</v>
      </c>
      <c r="BO266" s="1" t="e">
        <v>#N/A</v>
      </c>
      <c r="BP266" s="1" t="e">
        <v>#N/A</v>
      </c>
      <c r="BQ266" s="1" t="e">
        <v>#N/A</v>
      </c>
      <c r="BR266" s="194" t="e">
        <v>#N/A</v>
      </c>
      <c r="BS266" s="194" t="e">
        <v>#N/A</v>
      </c>
      <c r="BT266" s="1" t="e">
        <v>#N/A</v>
      </c>
      <c r="BU266" s="1" t="e">
        <v>#N/A</v>
      </c>
      <c r="BV266" s="1" t="e">
        <v>#N/A</v>
      </c>
      <c r="BW266" s="1" t="e">
        <v>#N/A</v>
      </c>
      <c r="BX266" s="1" t="e">
        <v>#N/A</v>
      </c>
      <c r="BY266" s="1" t="e">
        <v>#N/A</v>
      </c>
      <c r="BZ266" s="194" t="e">
        <v>#N/A</v>
      </c>
      <c r="CA266" s="194" t="e">
        <v>#N/A</v>
      </c>
      <c r="CB266" s="1" t="e">
        <v>#N/A</v>
      </c>
      <c r="CC266" s="1" t="e">
        <v>#N/A</v>
      </c>
      <c r="CD266" s="194" t="e">
        <v>#N/A</v>
      </c>
      <c r="CE266" s="12" t="e">
        <v>#N/A</v>
      </c>
      <c r="CF266" s="161" t="e">
        <v>#N/A</v>
      </c>
      <c r="CG266" s="193" t="e">
        <v>#N/A</v>
      </c>
      <c r="CH266" s="193" t="e">
        <v>#N/A</v>
      </c>
      <c r="CI266" s="192" t="e">
        <v>#N/A</v>
      </c>
      <c r="CJ266" s="161" t="e">
        <v>#N/A</v>
      </c>
      <c r="CK266" s="193" t="e">
        <v>#N/A</v>
      </c>
      <c r="CL266" s="193" t="e">
        <v>#N/A</v>
      </c>
    </row>
    <row r="267" spans="1:90">
      <c r="A267" s="268" t="e">
        <v>#N/A</v>
      </c>
      <c r="B267" s="11" t="e">
        <v>#N/A</v>
      </c>
      <c r="C267" s="194" t="e">
        <v>#N/A</v>
      </c>
      <c r="D267" s="194" t="e">
        <v>#N/A</v>
      </c>
      <c r="E267" s="1" t="e">
        <v>#N/A</v>
      </c>
      <c r="F267" s="1" t="e">
        <v>#N/A</v>
      </c>
      <c r="G267" s="1" t="e">
        <v>#N/A</v>
      </c>
      <c r="H267" s="1" t="e">
        <v>#N/A</v>
      </c>
      <c r="I267" s="194" t="e">
        <v>#N/A</v>
      </c>
      <c r="J267" s="194" t="e">
        <v>#N/A</v>
      </c>
      <c r="K267" s="1" t="e">
        <v>#N/A</v>
      </c>
      <c r="L267" s="1" t="e">
        <v>#N/A</v>
      </c>
      <c r="M267" s="1" t="e">
        <v>#N/A</v>
      </c>
      <c r="N267" s="1" t="e">
        <v>#N/A</v>
      </c>
      <c r="O267" s="1" t="e">
        <v>#N/A</v>
      </c>
      <c r="P267" s="12" t="e">
        <v>#N/A</v>
      </c>
      <c r="Q267" s="1" t="e">
        <v>#N/A</v>
      </c>
      <c r="R267" s="1" t="e">
        <v>#N/A</v>
      </c>
      <c r="S267" s="194" t="e">
        <v>#N/A</v>
      </c>
      <c r="T267" s="194" t="e">
        <v>#N/A</v>
      </c>
      <c r="U267" s="1" t="e">
        <v>#N/A</v>
      </c>
      <c r="V267" s="1" t="e">
        <v>#N/A</v>
      </c>
      <c r="W267" s="194" t="e">
        <v>#N/A</v>
      </c>
      <c r="X267" s="194" t="e">
        <v>#N/A</v>
      </c>
      <c r="Y267" s="1" t="e">
        <v>#N/A</v>
      </c>
      <c r="Z267" s="194" t="e">
        <v>#N/A</v>
      </c>
      <c r="AA267" s="194" t="e">
        <v>#N/A</v>
      </c>
      <c r="AB267" s="1" t="e">
        <v>#N/A</v>
      </c>
      <c r="AC267" s="1" t="e">
        <v>#N/A</v>
      </c>
      <c r="AD267" s="1" t="e">
        <v>#N/A</v>
      </c>
      <c r="AE267" s="1" t="e">
        <v>#N/A</v>
      </c>
      <c r="AF267" s="1" t="e">
        <v>#N/A</v>
      </c>
      <c r="AG267" s="1" t="e">
        <v>#N/A</v>
      </c>
      <c r="AH267" s="1" t="e">
        <v>#N/A</v>
      </c>
      <c r="AI267" s="1" t="e">
        <v>#N/A</v>
      </c>
      <c r="AJ267" s="1" t="e">
        <v>#N/A</v>
      </c>
      <c r="AK267" s="1" t="e">
        <v>#N/A</v>
      </c>
      <c r="AL267" s="194" t="e">
        <v>#N/A</v>
      </c>
      <c r="AM267" s="194" t="e">
        <v>#N/A</v>
      </c>
      <c r="AN267" s="1" t="e">
        <v>#N/A</v>
      </c>
      <c r="AO267" s="1" t="e">
        <v>#N/A</v>
      </c>
      <c r="AP267" s="1" t="e">
        <v>#N/A</v>
      </c>
      <c r="AQ267" s="1" t="e">
        <v>#N/A</v>
      </c>
      <c r="AR267" s="1" t="e">
        <v>#N/A</v>
      </c>
      <c r="AS267" s="1" t="e">
        <v>#N/A</v>
      </c>
      <c r="AT267" s="1" t="e">
        <v>#N/A</v>
      </c>
      <c r="AU267" s="1" t="e">
        <v>#N/A</v>
      </c>
      <c r="AV267" s="1" t="e">
        <v>#N/A</v>
      </c>
      <c r="AW267" s="1" t="e">
        <v>#N/A</v>
      </c>
      <c r="AX267" s="194" t="e">
        <v>#N/A</v>
      </c>
      <c r="AY267" s="194" t="e">
        <v>#N/A</v>
      </c>
      <c r="AZ267" s="1" t="e">
        <v>#N/A</v>
      </c>
      <c r="BA267" s="1" t="e">
        <v>#N/A</v>
      </c>
      <c r="BB267" s="1" t="e">
        <v>#N/A</v>
      </c>
      <c r="BC267" s="1" t="e">
        <v>#N/A</v>
      </c>
      <c r="BD267" s="1" t="e">
        <v>#N/A</v>
      </c>
      <c r="BE267" s="1" t="e">
        <v>#N/A</v>
      </c>
      <c r="BF267" s="1" t="e">
        <v>#N/A</v>
      </c>
      <c r="BG267" s="1" t="e">
        <v>#N/A</v>
      </c>
      <c r="BH267" s="194" t="e">
        <v>#N/A</v>
      </c>
      <c r="BI267" s="194" t="e">
        <v>#N/A</v>
      </c>
      <c r="BJ267" s="1" t="e">
        <v>#N/A</v>
      </c>
      <c r="BK267" s="1" t="e">
        <v>#N/A</v>
      </c>
      <c r="BL267" s="1" t="e">
        <v>#N/A</v>
      </c>
      <c r="BM267" s="1" t="e">
        <v>#N/A</v>
      </c>
      <c r="BN267" s="1" t="e">
        <v>#N/A</v>
      </c>
      <c r="BO267" s="1" t="e">
        <v>#N/A</v>
      </c>
      <c r="BP267" s="1" t="e">
        <v>#N/A</v>
      </c>
      <c r="BQ267" s="1" t="e">
        <v>#N/A</v>
      </c>
      <c r="BR267" s="194" t="e">
        <v>#N/A</v>
      </c>
      <c r="BS267" s="194" t="e">
        <v>#N/A</v>
      </c>
      <c r="BT267" s="1" t="e">
        <v>#N/A</v>
      </c>
      <c r="BU267" s="1" t="e">
        <v>#N/A</v>
      </c>
      <c r="BV267" s="1" t="e">
        <v>#N/A</v>
      </c>
      <c r="BW267" s="1" t="e">
        <v>#N/A</v>
      </c>
      <c r="BX267" s="1" t="e">
        <v>#N/A</v>
      </c>
      <c r="BY267" s="1" t="e">
        <v>#N/A</v>
      </c>
      <c r="BZ267" s="194" t="e">
        <v>#N/A</v>
      </c>
      <c r="CA267" s="194" t="e">
        <v>#N/A</v>
      </c>
      <c r="CB267" s="1" t="e">
        <v>#N/A</v>
      </c>
      <c r="CC267" s="1" t="e">
        <v>#N/A</v>
      </c>
      <c r="CD267" s="194" t="e">
        <v>#N/A</v>
      </c>
      <c r="CE267" s="12" t="e">
        <v>#N/A</v>
      </c>
      <c r="CF267" s="161" t="e">
        <v>#N/A</v>
      </c>
      <c r="CG267" s="193" t="e">
        <v>#N/A</v>
      </c>
      <c r="CH267" s="193" t="e">
        <v>#N/A</v>
      </c>
      <c r="CI267" s="192" t="e">
        <v>#N/A</v>
      </c>
      <c r="CJ267" s="161" t="e">
        <v>#N/A</v>
      </c>
      <c r="CK267" s="193" t="e">
        <v>#N/A</v>
      </c>
      <c r="CL267" s="193" t="e">
        <v>#N/A</v>
      </c>
    </row>
    <row r="268" spans="1:90">
      <c r="A268" s="268" t="e">
        <v>#N/A</v>
      </c>
      <c r="B268" s="11" t="e">
        <v>#N/A</v>
      </c>
      <c r="C268" s="194" t="e">
        <v>#N/A</v>
      </c>
      <c r="D268" s="194" t="e">
        <v>#N/A</v>
      </c>
      <c r="E268" s="1" t="e">
        <v>#N/A</v>
      </c>
      <c r="F268" s="1" t="e">
        <v>#N/A</v>
      </c>
      <c r="G268" s="1" t="e">
        <v>#N/A</v>
      </c>
      <c r="H268" s="1" t="e">
        <v>#N/A</v>
      </c>
      <c r="I268" s="194" t="e">
        <v>#N/A</v>
      </c>
      <c r="J268" s="194" t="e">
        <v>#N/A</v>
      </c>
      <c r="K268" s="1" t="e">
        <v>#N/A</v>
      </c>
      <c r="L268" s="1" t="e">
        <v>#N/A</v>
      </c>
      <c r="M268" s="1" t="e">
        <v>#N/A</v>
      </c>
      <c r="N268" s="1" t="e">
        <v>#N/A</v>
      </c>
      <c r="O268" s="1" t="e">
        <v>#N/A</v>
      </c>
      <c r="P268" s="12" t="e">
        <v>#N/A</v>
      </c>
      <c r="Q268" s="1" t="e">
        <v>#N/A</v>
      </c>
      <c r="R268" s="1" t="e">
        <v>#N/A</v>
      </c>
      <c r="S268" s="194" t="e">
        <v>#N/A</v>
      </c>
      <c r="T268" s="194" t="e">
        <v>#N/A</v>
      </c>
      <c r="U268" s="1" t="e">
        <v>#N/A</v>
      </c>
      <c r="V268" s="1" t="e">
        <v>#N/A</v>
      </c>
      <c r="W268" s="194" t="e">
        <v>#N/A</v>
      </c>
      <c r="X268" s="194" t="e">
        <v>#N/A</v>
      </c>
      <c r="Y268" s="1" t="e">
        <v>#N/A</v>
      </c>
      <c r="Z268" s="194" t="e">
        <v>#N/A</v>
      </c>
      <c r="AA268" s="194" t="e">
        <v>#N/A</v>
      </c>
      <c r="AB268" s="1" t="e">
        <v>#N/A</v>
      </c>
      <c r="AC268" s="1" t="e">
        <v>#N/A</v>
      </c>
      <c r="AD268" s="1" t="e">
        <v>#N/A</v>
      </c>
      <c r="AE268" s="1" t="e">
        <v>#N/A</v>
      </c>
      <c r="AF268" s="1" t="e">
        <v>#N/A</v>
      </c>
      <c r="AG268" s="1" t="e">
        <v>#N/A</v>
      </c>
      <c r="AH268" s="1" t="e">
        <v>#N/A</v>
      </c>
      <c r="AI268" s="1" t="e">
        <v>#N/A</v>
      </c>
      <c r="AJ268" s="1" t="e">
        <v>#N/A</v>
      </c>
      <c r="AK268" s="1" t="e">
        <v>#N/A</v>
      </c>
      <c r="AL268" s="194" t="e">
        <v>#N/A</v>
      </c>
      <c r="AM268" s="194" t="e">
        <v>#N/A</v>
      </c>
      <c r="AN268" s="1" t="e">
        <v>#N/A</v>
      </c>
      <c r="AO268" s="1" t="e">
        <v>#N/A</v>
      </c>
      <c r="AP268" s="1" t="e">
        <v>#N/A</v>
      </c>
      <c r="AQ268" s="1" t="e">
        <v>#N/A</v>
      </c>
      <c r="AR268" s="1" t="e">
        <v>#N/A</v>
      </c>
      <c r="AS268" s="1" t="e">
        <v>#N/A</v>
      </c>
      <c r="AT268" s="1" t="e">
        <v>#N/A</v>
      </c>
      <c r="AU268" s="1" t="e">
        <v>#N/A</v>
      </c>
      <c r="AV268" s="1" t="e">
        <v>#N/A</v>
      </c>
      <c r="AW268" s="1" t="e">
        <v>#N/A</v>
      </c>
      <c r="AX268" s="194" t="e">
        <v>#N/A</v>
      </c>
      <c r="AY268" s="194" t="e">
        <v>#N/A</v>
      </c>
      <c r="AZ268" s="1" t="e">
        <v>#N/A</v>
      </c>
      <c r="BA268" s="1" t="e">
        <v>#N/A</v>
      </c>
      <c r="BB268" s="1" t="e">
        <v>#N/A</v>
      </c>
      <c r="BC268" s="1" t="e">
        <v>#N/A</v>
      </c>
      <c r="BD268" s="1" t="e">
        <v>#N/A</v>
      </c>
      <c r="BE268" s="1" t="e">
        <v>#N/A</v>
      </c>
      <c r="BF268" s="1" t="e">
        <v>#N/A</v>
      </c>
      <c r="BG268" s="1" t="e">
        <v>#N/A</v>
      </c>
      <c r="BH268" s="194" t="e">
        <v>#N/A</v>
      </c>
      <c r="BI268" s="194" t="e">
        <v>#N/A</v>
      </c>
      <c r="BJ268" s="1" t="e">
        <v>#N/A</v>
      </c>
      <c r="BK268" s="1" t="e">
        <v>#N/A</v>
      </c>
      <c r="BL268" s="1" t="e">
        <v>#N/A</v>
      </c>
      <c r="BM268" s="1" t="e">
        <v>#N/A</v>
      </c>
      <c r="BN268" s="1" t="e">
        <v>#N/A</v>
      </c>
      <c r="BO268" s="1" t="e">
        <v>#N/A</v>
      </c>
      <c r="BP268" s="1" t="e">
        <v>#N/A</v>
      </c>
      <c r="BQ268" s="1" t="e">
        <v>#N/A</v>
      </c>
      <c r="BR268" s="194" t="e">
        <v>#N/A</v>
      </c>
      <c r="BS268" s="194" t="e">
        <v>#N/A</v>
      </c>
      <c r="BT268" s="1" t="e">
        <v>#N/A</v>
      </c>
      <c r="BU268" s="1" t="e">
        <v>#N/A</v>
      </c>
      <c r="BV268" s="1" t="e">
        <v>#N/A</v>
      </c>
      <c r="BW268" s="1" t="e">
        <v>#N/A</v>
      </c>
      <c r="BX268" s="1" t="e">
        <v>#N/A</v>
      </c>
      <c r="BY268" s="1" t="e">
        <v>#N/A</v>
      </c>
      <c r="BZ268" s="194" t="e">
        <v>#N/A</v>
      </c>
      <c r="CA268" s="194" t="e">
        <v>#N/A</v>
      </c>
      <c r="CB268" s="1" t="e">
        <v>#N/A</v>
      </c>
      <c r="CC268" s="1" t="e">
        <v>#N/A</v>
      </c>
      <c r="CD268" s="194" t="e">
        <v>#N/A</v>
      </c>
      <c r="CE268" s="12" t="e">
        <v>#N/A</v>
      </c>
      <c r="CF268" s="161" t="e">
        <v>#N/A</v>
      </c>
      <c r="CG268" s="193" t="e">
        <v>#N/A</v>
      </c>
      <c r="CH268" s="193" t="e">
        <v>#N/A</v>
      </c>
      <c r="CI268" s="192" t="e">
        <v>#N/A</v>
      </c>
      <c r="CJ268" s="161" t="e">
        <v>#N/A</v>
      </c>
      <c r="CK268" s="193" t="e">
        <v>#N/A</v>
      </c>
      <c r="CL268" s="193" t="e">
        <v>#N/A</v>
      </c>
    </row>
    <row r="269" spans="1:90">
      <c r="A269" s="268" t="e">
        <v>#N/A</v>
      </c>
      <c r="B269" s="11" t="e">
        <v>#N/A</v>
      </c>
      <c r="C269" s="194" t="e">
        <v>#N/A</v>
      </c>
      <c r="D269" s="194" t="e">
        <v>#N/A</v>
      </c>
      <c r="E269" s="1" t="e">
        <v>#N/A</v>
      </c>
      <c r="F269" s="1" t="e">
        <v>#N/A</v>
      </c>
      <c r="G269" s="1" t="e">
        <v>#N/A</v>
      </c>
      <c r="H269" s="1" t="e">
        <v>#N/A</v>
      </c>
      <c r="I269" s="194" t="e">
        <v>#N/A</v>
      </c>
      <c r="J269" s="194" t="e">
        <v>#N/A</v>
      </c>
      <c r="K269" s="1" t="e">
        <v>#N/A</v>
      </c>
      <c r="L269" s="1" t="e">
        <v>#N/A</v>
      </c>
      <c r="M269" s="1" t="e">
        <v>#N/A</v>
      </c>
      <c r="N269" s="1" t="e">
        <v>#N/A</v>
      </c>
      <c r="O269" s="1" t="e">
        <v>#N/A</v>
      </c>
      <c r="P269" s="12" t="e">
        <v>#N/A</v>
      </c>
      <c r="Q269" s="1" t="e">
        <v>#N/A</v>
      </c>
      <c r="R269" s="1" t="e">
        <v>#N/A</v>
      </c>
      <c r="S269" s="194" t="e">
        <v>#N/A</v>
      </c>
      <c r="T269" s="194" t="e">
        <v>#N/A</v>
      </c>
      <c r="U269" s="1" t="e">
        <v>#N/A</v>
      </c>
      <c r="V269" s="1" t="e">
        <v>#N/A</v>
      </c>
      <c r="W269" s="194" t="e">
        <v>#N/A</v>
      </c>
      <c r="X269" s="194" t="e">
        <v>#N/A</v>
      </c>
      <c r="Y269" s="1" t="e">
        <v>#N/A</v>
      </c>
      <c r="Z269" s="194" t="e">
        <v>#N/A</v>
      </c>
      <c r="AA269" s="194" t="e">
        <v>#N/A</v>
      </c>
      <c r="AB269" s="1" t="e">
        <v>#N/A</v>
      </c>
      <c r="AC269" s="1" t="e">
        <v>#N/A</v>
      </c>
      <c r="AD269" s="1" t="e">
        <v>#N/A</v>
      </c>
      <c r="AE269" s="1" t="e">
        <v>#N/A</v>
      </c>
      <c r="AF269" s="1" t="e">
        <v>#N/A</v>
      </c>
      <c r="AG269" s="1" t="e">
        <v>#N/A</v>
      </c>
      <c r="AH269" s="1" t="e">
        <v>#N/A</v>
      </c>
      <c r="AI269" s="1" t="e">
        <v>#N/A</v>
      </c>
      <c r="AJ269" s="1" t="e">
        <v>#N/A</v>
      </c>
      <c r="AK269" s="1" t="e">
        <v>#N/A</v>
      </c>
      <c r="AL269" s="194" t="e">
        <v>#N/A</v>
      </c>
      <c r="AM269" s="194" t="e">
        <v>#N/A</v>
      </c>
      <c r="AN269" s="1" t="e">
        <v>#N/A</v>
      </c>
      <c r="AO269" s="1" t="e">
        <v>#N/A</v>
      </c>
      <c r="AP269" s="1" t="e">
        <v>#N/A</v>
      </c>
      <c r="AQ269" s="1" t="e">
        <v>#N/A</v>
      </c>
      <c r="AR269" s="1" t="e">
        <v>#N/A</v>
      </c>
      <c r="AS269" s="1" t="e">
        <v>#N/A</v>
      </c>
      <c r="AT269" s="1" t="e">
        <v>#N/A</v>
      </c>
      <c r="AU269" s="1" t="e">
        <v>#N/A</v>
      </c>
      <c r="AV269" s="1" t="e">
        <v>#N/A</v>
      </c>
      <c r="AW269" s="1" t="e">
        <v>#N/A</v>
      </c>
      <c r="AX269" s="194" t="e">
        <v>#N/A</v>
      </c>
      <c r="AY269" s="194" t="e">
        <v>#N/A</v>
      </c>
      <c r="AZ269" s="1" t="e">
        <v>#N/A</v>
      </c>
      <c r="BA269" s="1" t="e">
        <v>#N/A</v>
      </c>
      <c r="BB269" s="1" t="e">
        <v>#N/A</v>
      </c>
      <c r="BC269" s="1" t="e">
        <v>#N/A</v>
      </c>
      <c r="BD269" s="1" t="e">
        <v>#N/A</v>
      </c>
      <c r="BE269" s="1" t="e">
        <v>#N/A</v>
      </c>
      <c r="BF269" s="1" t="e">
        <v>#N/A</v>
      </c>
      <c r="BG269" s="1" t="e">
        <v>#N/A</v>
      </c>
      <c r="BH269" s="194" t="e">
        <v>#N/A</v>
      </c>
      <c r="BI269" s="194" t="e">
        <v>#N/A</v>
      </c>
      <c r="BJ269" s="1" t="e">
        <v>#N/A</v>
      </c>
      <c r="BK269" s="1" t="e">
        <v>#N/A</v>
      </c>
      <c r="BL269" s="1" t="e">
        <v>#N/A</v>
      </c>
      <c r="BM269" s="1" t="e">
        <v>#N/A</v>
      </c>
      <c r="BN269" s="1" t="e">
        <v>#N/A</v>
      </c>
      <c r="BO269" s="1" t="e">
        <v>#N/A</v>
      </c>
      <c r="BP269" s="1" t="e">
        <v>#N/A</v>
      </c>
      <c r="BQ269" s="1" t="e">
        <v>#N/A</v>
      </c>
      <c r="BR269" s="194" t="e">
        <v>#N/A</v>
      </c>
      <c r="BS269" s="194" t="e">
        <v>#N/A</v>
      </c>
      <c r="BT269" s="1" t="e">
        <v>#N/A</v>
      </c>
      <c r="BU269" s="1" t="e">
        <v>#N/A</v>
      </c>
      <c r="BV269" s="1" t="e">
        <v>#N/A</v>
      </c>
      <c r="BW269" s="1" t="e">
        <v>#N/A</v>
      </c>
      <c r="BX269" s="1" t="e">
        <v>#N/A</v>
      </c>
      <c r="BY269" s="1" t="e">
        <v>#N/A</v>
      </c>
      <c r="BZ269" s="194" t="e">
        <v>#N/A</v>
      </c>
      <c r="CA269" s="194" t="e">
        <v>#N/A</v>
      </c>
      <c r="CB269" s="1" t="e">
        <v>#N/A</v>
      </c>
      <c r="CC269" s="1" t="e">
        <v>#N/A</v>
      </c>
      <c r="CD269" s="194" t="e">
        <v>#N/A</v>
      </c>
      <c r="CE269" s="12" t="e">
        <v>#N/A</v>
      </c>
      <c r="CF269" s="161" t="e">
        <v>#N/A</v>
      </c>
      <c r="CG269" s="193" t="e">
        <v>#N/A</v>
      </c>
      <c r="CH269" s="193" t="e">
        <v>#N/A</v>
      </c>
      <c r="CI269" s="192" t="e">
        <v>#N/A</v>
      </c>
      <c r="CJ269" s="161" t="e">
        <v>#N/A</v>
      </c>
      <c r="CK269" s="193" t="e">
        <v>#N/A</v>
      </c>
      <c r="CL269" s="193" t="e">
        <v>#N/A</v>
      </c>
    </row>
    <row r="270" spans="1:90">
      <c r="A270" s="268" t="e">
        <v>#N/A</v>
      </c>
      <c r="B270" s="11" t="e">
        <v>#N/A</v>
      </c>
      <c r="C270" s="194" t="e">
        <v>#N/A</v>
      </c>
      <c r="D270" s="194" t="e">
        <v>#N/A</v>
      </c>
      <c r="E270" s="1" t="e">
        <v>#N/A</v>
      </c>
      <c r="F270" s="1" t="e">
        <v>#N/A</v>
      </c>
      <c r="G270" s="1" t="e">
        <v>#N/A</v>
      </c>
      <c r="H270" s="1" t="e">
        <v>#N/A</v>
      </c>
      <c r="I270" s="194" t="e">
        <v>#N/A</v>
      </c>
      <c r="J270" s="194" t="e">
        <v>#N/A</v>
      </c>
      <c r="K270" s="1" t="e">
        <v>#N/A</v>
      </c>
      <c r="L270" s="1" t="e">
        <v>#N/A</v>
      </c>
      <c r="M270" s="1" t="e">
        <v>#N/A</v>
      </c>
      <c r="N270" s="1" t="e">
        <v>#N/A</v>
      </c>
      <c r="O270" s="1" t="e">
        <v>#N/A</v>
      </c>
      <c r="P270" s="12" t="e">
        <v>#N/A</v>
      </c>
      <c r="Q270" s="1" t="e">
        <v>#N/A</v>
      </c>
      <c r="R270" s="1" t="e">
        <v>#N/A</v>
      </c>
      <c r="S270" s="194" t="e">
        <v>#N/A</v>
      </c>
      <c r="T270" s="194" t="e">
        <v>#N/A</v>
      </c>
      <c r="U270" s="1" t="e">
        <v>#N/A</v>
      </c>
      <c r="V270" s="1" t="e">
        <v>#N/A</v>
      </c>
      <c r="W270" s="194" t="e">
        <v>#N/A</v>
      </c>
      <c r="X270" s="194" t="e">
        <v>#N/A</v>
      </c>
      <c r="Y270" s="1" t="e">
        <v>#N/A</v>
      </c>
      <c r="Z270" s="194" t="e">
        <v>#N/A</v>
      </c>
      <c r="AA270" s="194" t="e">
        <v>#N/A</v>
      </c>
      <c r="AB270" s="1" t="e">
        <v>#N/A</v>
      </c>
      <c r="AC270" s="1" t="e">
        <v>#N/A</v>
      </c>
      <c r="AD270" s="1" t="e">
        <v>#N/A</v>
      </c>
      <c r="AE270" s="1" t="e">
        <v>#N/A</v>
      </c>
      <c r="AF270" s="1" t="e">
        <v>#N/A</v>
      </c>
      <c r="AG270" s="1" t="e">
        <v>#N/A</v>
      </c>
      <c r="AH270" s="1" t="e">
        <v>#N/A</v>
      </c>
      <c r="AI270" s="1" t="e">
        <v>#N/A</v>
      </c>
      <c r="AJ270" s="1" t="e">
        <v>#N/A</v>
      </c>
      <c r="AK270" s="1" t="e">
        <v>#N/A</v>
      </c>
      <c r="AL270" s="194" t="e">
        <v>#N/A</v>
      </c>
      <c r="AM270" s="194" t="e">
        <v>#N/A</v>
      </c>
      <c r="AN270" s="1" t="e">
        <v>#N/A</v>
      </c>
      <c r="AO270" s="1" t="e">
        <v>#N/A</v>
      </c>
      <c r="AP270" s="1" t="e">
        <v>#N/A</v>
      </c>
      <c r="AQ270" s="1" t="e">
        <v>#N/A</v>
      </c>
      <c r="AR270" s="1" t="e">
        <v>#N/A</v>
      </c>
      <c r="AS270" s="1" t="e">
        <v>#N/A</v>
      </c>
      <c r="AT270" s="1" t="e">
        <v>#N/A</v>
      </c>
      <c r="AU270" s="1" t="e">
        <v>#N/A</v>
      </c>
      <c r="AV270" s="1" t="e">
        <v>#N/A</v>
      </c>
      <c r="AW270" s="1" t="e">
        <v>#N/A</v>
      </c>
      <c r="AX270" s="194" t="e">
        <v>#N/A</v>
      </c>
      <c r="AY270" s="194" t="e">
        <v>#N/A</v>
      </c>
      <c r="AZ270" s="1" t="e">
        <v>#N/A</v>
      </c>
      <c r="BA270" s="1" t="e">
        <v>#N/A</v>
      </c>
      <c r="BB270" s="1" t="e">
        <v>#N/A</v>
      </c>
      <c r="BC270" s="1" t="e">
        <v>#N/A</v>
      </c>
      <c r="BD270" s="1" t="e">
        <v>#N/A</v>
      </c>
      <c r="BE270" s="1" t="e">
        <v>#N/A</v>
      </c>
      <c r="BF270" s="1" t="e">
        <v>#N/A</v>
      </c>
      <c r="BG270" s="1" t="e">
        <v>#N/A</v>
      </c>
      <c r="BH270" s="194" t="e">
        <v>#N/A</v>
      </c>
      <c r="BI270" s="194" t="e">
        <v>#N/A</v>
      </c>
      <c r="BJ270" s="1" t="e">
        <v>#N/A</v>
      </c>
      <c r="BK270" s="1" t="e">
        <v>#N/A</v>
      </c>
      <c r="BL270" s="1" t="e">
        <v>#N/A</v>
      </c>
      <c r="BM270" s="1" t="e">
        <v>#N/A</v>
      </c>
      <c r="BN270" s="1" t="e">
        <v>#N/A</v>
      </c>
      <c r="BO270" s="1" t="e">
        <v>#N/A</v>
      </c>
      <c r="BP270" s="1" t="e">
        <v>#N/A</v>
      </c>
      <c r="BQ270" s="1" t="e">
        <v>#N/A</v>
      </c>
      <c r="BR270" s="194" t="e">
        <v>#N/A</v>
      </c>
      <c r="BS270" s="194" t="e">
        <v>#N/A</v>
      </c>
      <c r="BT270" s="1" t="e">
        <v>#N/A</v>
      </c>
      <c r="BU270" s="1" t="e">
        <v>#N/A</v>
      </c>
      <c r="BV270" s="1" t="e">
        <v>#N/A</v>
      </c>
      <c r="BW270" s="1" t="e">
        <v>#N/A</v>
      </c>
      <c r="BX270" s="1" t="e">
        <v>#N/A</v>
      </c>
      <c r="BY270" s="1" t="e">
        <v>#N/A</v>
      </c>
      <c r="BZ270" s="194" t="e">
        <v>#N/A</v>
      </c>
      <c r="CA270" s="194" t="e">
        <v>#N/A</v>
      </c>
      <c r="CB270" s="1" t="e">
        <v>#N/A</v>
      </c>
      <c r="CC270" s="1" t="e">
        <v>#N/A</v>
      </c>
      <c r="CD270" s="194" t="e">
        <v>#N/A</v>
      </c>
      <c r="CE270" s="12" t="e">
        <v>#N/A</v>
      </c>
      <c r="CF270" s="161" t="e">
        <v>#N/A</v>
      </c>
      <c r="CG270" s="193" t="e">
        <v>#N/A</v>
      </c>
      <c r="CH270" s="193" t="e">
        <v>#N/A</v>
      </c>
      <c r="CI270" s="192" t="e">
        <v>#N/A</v>
      </c>
      <c r="CJ270" s="161" t="e">
        <v>#N/A</v>
      </c>
      <c r="CK270" s="193" t="e">
        <v>#N/A</v>
      </c>
      <c r="CL270" s="193" t="e">
        <v>#N/A</v>
      </c>
    </row>
    <row r="271" spans="1:90">
      <c r="A271" s="268" t="e">
        <v>#N/A</v>
      </c>
      <c r="B271" s="11" t="e">
        <v>#N/A</v>
      </c>
      <c r="C271" s="194" t="e">
        <v>#N/A</v>
      </c>
      <c r="D271" s="194" t="e">
        <v>#N/A</v>
      </c>
      <c r="E271" s="1" t="e">
        <v>#N/A</v>
      </c>
      <c r="F271" s="1" t="e">
        <v>#N/A</v>
      </c>
      <c r="G271" s="1" t="e">
        <v>#N/A</v>
      </c>
      <c r="H271" s="1" t="e">
        <v>#N/A</v>
      </c>
      <c r="I271" s="194" t="e">
        <v>#N/A</v>
      </c>
      <c r="J271" s="194" t="e">
        <v>#N/A</v>
      </c>
      <c r="K271" s="1" t="e">
        <v>#N/A</v>
      </c>
      <c r="L271" s="1" t="e">
        <v>#N/A</v>
      </c>
      <c r="M271" s="1" t="e">
        <v>#N/A</v>
      </c>
      <c r="N271" s="1" t="e">
        <v>#N/A</v>
      </c>
      <c r="O271" s="1" t="e">
        <v>#N/A</v>
      </c>
      <c r="P271" s="12" t="e">
        <v>#N/A</v>
      </c>
      <c r="Q271" s="1" t="e">
        <v>#N/A</v>
      </c>
      <c r="R271" s="1" t="e">
        <v>#N/A</v>
      </c>
      <c r="S271" s="194" t="e">
        <v>#N/A</v>
      </c>
      <c r="T271" s="194" t="e">
        <v>#N/A</v>
      </c>
      <c r="U271" s="1" t="e">
        <v>#N/A</v>
      </c>
      <c r="V271" s="1" t="e">
        <v>#N/A</v>
      </c>
      <c r="W271" s="194" t="e">
        <v>#N/A</v>
      </c>
      <c r="X271" s="194" t="e">
        <v>#N/A</v>
      </c>
      <c r="Y271" s="1" t="e">
        <v>#N/A</v>
      </c>
      <c r="Z271" s="194" t="e">
        <v>#N/A</v>
      </c>
      <c r="AA271" s="194" t="e">
        <v>#N/A</v>
      </c>
      <c r="AB271" s="1" t="e">
        <v>#N/A</v>
      </c>
      <c r="AC271" s="1" t="e">
        <v>#N/A</v>
      </c>
      <c r="AD271" s="1" t="e">
        <v>#N/A</v>
      </c>
      <c r="AE271" s="1" t="e">
        <v>#N/A</v>
      </c>
      <c r="AF271" s="1" t="e">
        <v>#N/A</v>
      </c>
      <c r="AG271" s="1" t="e">
        <v>#N/A</v>
      </c>
      <c r="AH271" s="1" t="e">
        <v>#N/A</v>
      </c>
      <c r="AI271" s="1" t="e">
        <v>#N/A</v>
      </c>
      <c r="AJ271" s="1" t="e">
        <v>#N/A</v>
      </c>
      <c r="AK271" s="1" t="e">
        <v>#N/A</v>
      </c>
      <c r="AL271" s="194" t="e">
        <v>#N/A</v>
      </c>
      <c r="AM271" s="194" t="e">
        <v>#N/A</v>
      </c>
      <c r="AN271" s="1" t="e">
        <v>#N/A</v>
      </c>
      <c r="AO271" s="1" t="e">
        <v>#N/A</v>
      </c>
      <c r="AP271" s="1" t="e">
        <v>#N/A</v>
      </c>
      <c r="AQ271" s="1" t="e">
        <v>#N/A</v>
      </c>
      <c r="AR271" s="1" t="e">
        <v>#N/A</v>
      </c>
      <c r="AS271" s="1" t="e">
        <v>#N/A</v>
      </c>
      <c r="AT271" s="1" t="e">
        <v>#N/A</v>
      </c>
      <c r="AU271" s="1" t="e">
        <v>#N/A</v>
      </c>
      <c r="AV271" s="1" t="e">
        <v>#N/A</v>
      </c>
      <c r="AW271" s="1" t="e">
        <v>#N/A</v>
      </c>
      <c r="AX271" s="194" t="e">
        <v>#N/A</v>
      </c>
      <c r="AY271" s="194" t="e">
        <v>#N/A</v>
      </c>
      <c r="AZ271" s="1" t="e">
        <v>#N/A</v>
      </c>
      <c r="BA271" s="1" t="e">
        <v>#N/A</v>
      </c>
      <c r="BB271" s="1" t="e">
        <v>#N/A</v>
      </c>
      <c r="BC271" s="1" t="e">
        <v>#N/A</v>
      </c>
      <c r="BD271" s="1" t="e">
        <v>#N/A</v>
      </c>
      <c r="BE271" s="1" t="e">
        <v>#N/A</v>
      </c>
      <c r="BF271" s="1" t="e">
        <v>#N/A</v>
      </c>
      <c r="BG271" s="1" t="e">
        <v>#N/A</v>
      </c>
      <c r="BH271" s="194" t="e">
        <v>#N/A</v>
      </c>
      <c r="BI271" s="194" t="e">
        <v>#N/A</v>
      </c>
      <c r="BJ271" s="1" t="e">
        <v>#N/A</v>
      </c>
      <c r="BK271" s="1" t="e">
        <v>#N/A</v>
      </c>
      <c r="BL271" s="1" t="e">
        <v>#N/A</v>
      </c>
      <c r="BM271" s="1" t="e">
        <v>#N/A</v>
      </c>
      <c r="BN271" s="1" t="e">
        <v>#N/A</v>
      </c>
      <c r="BO271" s="1" t="e">
        <v>#N/A</v>
      </c>
      <c r="BP271" s="1" t="e">
        <v>#N/A</v>
      </c>
      <c r="BQ271" s="1" t="e">
        <v>#N/A</v>
      </c>
      <c r="BR271" s="194" t="e">
        <v>#N/A</v>
      </c>
      <c r="BS271" s="194" t="e">
        <v>#N/A</v>
      </c>
      <c r="BT271" s="1" t="e">
        <v>#N/A</v>
      </c>
      <c r="BU271" s="1" t="e">
        <v>#N/A</v>
      </c>
      <c r="BV271" s="1" t="e">
        <v>#N/A</v>
      </c>
      <c r="BW271" s="1" t="e">
        <v>#N/A</v>
      </c>
      <c r="BX271" s="1" t="e">
        <v>#N/A</v>
      </c>
      <c r="BY271" s="1" t="e">
        <v>#N/A</v>
      </c>
      <c r="BZ271" s="194" t="e">
        <v>#N/A</v>
      </c>
      <c r="CA271" s="194" t="e">
        <v>#N/A</v>
      </c>
      <c r="CB271" s="1" t="e">
        <v>#N/A</v>
      </c>
      <c r="CC271" s="1" t="e">
        <v>#N/A</v>
      </c>
      <c r="CD271" s="194" t="e">
        <v>#N/A</v>
      </c>
      <c r="CE271" s="12" t="e">
        <v>#N/A</v>
      </c>
      <c r="CF271" s="161" t="e">
        <v>#N/A</v>
      </c>
      <c r="CG271" s="193" t="e">
        <v>#N/A</v>
      </c>
      <c r="CH271" s="193" t="e">
        <v>#N/A</v>
      </c>
      <c r="CI271" s="192" t="e">
        <v>#N/A</v>
      </c>
      <c r="CJ271" s="161" t="e">
        <v>#N/A</v>
      </c>
      <c r="CK271" s="193" t="e">
        <v>#N/A</v>
      </c>
      <c r="CL271" s="193" t="e">
        <v>#N/A</v>
      </c>
    </row>
    <row r="272" spans="1:90">
      <c r="A272" s="268" t="e">
        <v>#N/A</v>
      </c>
      <c r="B272" s="11" t="e">
        <v>#N/A</v>
      </c>
      <c r="C272" s="194" t="e">
        <v>#N/A</v>
      </c>
      <c r="D272" s="194" t="e">
        <v>#N/A</v>
      </c>
      <c r="E272" s="1" t="e">
        <v>#N/A</v>
      </c>
      <c r="F272" s="1" t="e">
        <v>#N/A</v>
      </c>
      <c r="G272" s="1" t="e">
        <v>#N/A</v>
      </c>
      <c r="H272" s="1" t="e">
        <v>#N/A</v>
      </c>
      <c r="I272" s="194" t="e">
        <v>#N/A</v>
      </c>
      <c r="J272" s="194" t="e">
        <v>#N/A</v>
      </c>
      <c r="K272" s="1" t="e">
        <v>#N/A</v>
      </c>
      <c r="L272" s="1" t="e">
        <v>#N/A</v>
      </c>
      <c r="M272" s="1" t="e">
        <v>#N/A</v>
      </c>
      <c r="N272" s="1" t="e">
        <v>#N/A</v>
      </c>
      <c r="O272" s="1" t="e">
        <v>#N/A</v>
      </c>
      <c r="P272" s="12" t="e">
        <v>#N/A</v>
      </c>
      <c r="Q272" s="1" t="e">
        <v>#N/A</v>
      </c>
      <c r="R272" s="1" t="e">
        <v>#N/A</v>
      </c>
      <c r="S272" s="194" t="e">
        <v>#N/A</v>
      </c>
      <c r="T272" s="194" t="e">
        <v>#N/A</v>
      </c>
      <c r="U272" s="1" t="e">
        <v>#N/A</v>
      </c>
      <c r="V272" s="1" t="e">
        <v>#N/A</v>
      </c>
      <c r="W272" s="194" t="e">
        <v>#N/A</v>
      </c>
      <c r="X272" s="194" t="e">
        <v>#N/A</v>
      </c>
      <c r="Y272" s="1" t="e">
        <v>#N/A</v>
      </c>
      <c r="Z272" s="194" t="e">
        <v>#N/A</v>
      </c>
      <c r="AA272" s="194" t="e">
        <v>#N/A</v>
      </c>
      <c r="AB272" s="1" t="e">
        <v>#N/A</v>
      </c>
      <c r="AC272" s="1" t="e">
        <v>#N/A</v>
      </c>
      <c r="AD272" s="1" t="e">
        <v>#N/A</v>
      </c>
      <c r="AE272" s="1" t="e">
        <v>#N/A</v>
      </c>
      <c r="AF272" s="1" t="e">
        <v>#N/A</v>
      </c>
      <c r="AG272" s="1" t="e">
        <v>#N/A</v>
      </c>
      <c r="AH272" s="1" t="e">
        <v>#N/A</v>
      </c>
      <c r="AI272" s="1" t="e">
        <v>#N/A</v>
      </c>
      <c r="AJ272" s="1" t="e">
        <v>#N/A</v>
      </c>
      <c r="AK272" s="1" t="e">
        <v>#N/A</v>
      </c>
      <c r="AL272" s="194" t="e">
        <v>#N/A</v>
      </c>
      <c r="AM272" s="194" t="e">
        <v>#N/A</v>
      </c>
      <c r="AN272" s="1" t="e">
        <v>#N/A</v>
      </c>
      <c r="AO272" s="1" t="e">
        <v>#N/A</v>
      </c>
      <c r="AP272" s="1" t="e">
        <v>#N/A</v>
      </c>
      <c r="AQ272" s="1" t="e">
        <v>#N/A</v>
      </c>
      <c r="AR272" s="1" t="e">
        <v>#N/A</v>
      </c>
      <c r="AS272" s="1" t="e">
        <v>#N/A</v>
      </c>
      <c r="AT272" s="1" t="e">
        <v>#N/A</v>
      </c>
      <c r="AU272" s="1" t="e">
        <v>#N/A</v>
      </c>
      <c r="AV272" s="1" t="e">
        <v>#N/A</v>
      </c>
      <c r="AW272" s="1" t="e">
        <v>#N/A</v>
      </c>
      <c r="AX272" s="194" t="e">
        <v>#N/A</v>
      </c>
      <c r="AY272" s="194" t="e">
        <v>#N/A</v>
      </c>
      <c r="AZ272" s="1" t="e">
        <v>#N/A</v>
      </c>
      <c r="BA272" s="1" t="e">
        <v>#N/A</v>
      </c>
      <c r="BB272" s="1" t="e">
        <v>#N/A</v>
      </c>
      <c r="BC272" s="1" t="e">
        <v>#N/A</v>
      </c>
      <c r="BD272" s="1" t="e">
        <v>#N/A</v>
      </c>
      <c r="BE272" s="1" t="e">
        <v>#N/A</v>
      </c>
      <c r="BF272" s="1" t="e">
        <v>#N/A</v>
      </c>
      <c r="BG272" s="1" t="e">
        <v>#N/A</v>
      </c>
      <c r="BH272" s="194" t="e">
        <v>#N/A</v>
      </c>
      <c r="BI272" s="194" t="e">
        <v>#N/A</v>
      </c>
      <c r="BJ272" s="1" t="e">
        <v>#N/A</v>
      </c>
      <c r="BK272" s="1" t="e">
        <v>#N/A</v>
      </c>
      <c r="BL272" s="1" t="e">
        <v>#N/A</v>
      </c>
      <c r="BM272" s="1" t="e">
        <v>#N/A</v>
      </c>
      <c r="BN272" s="1" t="e">
        <v>#N/A</v>
      </c>
      <c r="BO272" s="1" t="e">
        <v>#N/A</v>
      </c>
      <c r="BP272" s="1" t="e">
        <v>#N/A</v>
      </c>
      <c r="BQ272" s="1" t="e">
        <v>#N/A</v>
      </c>
      <c r="BR272" s="194" t="e">
        <v>#N/A</v>
      </c>
      <c r="BS272" s="194" t="e">
        <v>#N/A</v>
      </c>
      <c r="BT272" s="1" t="e">
        <v>#N/A</v>
      </c>
      <c r="BU272" s="1" t="e">
        <v>#N/A</v>
      </c>
      <c r="BV272" s="1" t="e">
        <v>#N/A</v>
      </c>
      <c r="BW272" s="1" t="e">
        <v>#N/A</v>
      </c>
      <c r="BX272" s="1" t="e">
        <v>#N/A</v>
      </c>
      <c r="BY272" s="1" t="e">
        <v>#N/A</v>
      </c>
      <c r="BZ272" s="194" t="e">
        <v>#N/A</v>
      </c>
      <c r="CA272" s="194" t="e">
        <v>#N/A</v>
      </c>
      <c r="CB272" s="1" t="e">
        <v>#N/A</v>
      </c>
      <c r="CC272" s="1" t="e">
        <v>#N/A</v>
      </c>
      <c r="CD272" s="194" t="e">
        <v>#N/A</v>
      </c>
      <c r="CE272" s="12" t="e">
        <v>#N/A</v>
      </c>
      <c r="CF272" s="161" t="e">
        <v>#N/A</v>
      </c>
      <c r="CG272" s="193" t="e">
        <v>#N/A</v>
      </c>
      <c r="CH272" s="193" t="e">
        <v>#N/A</v>
      </c>
      <c r="CI272" s="192" t="e">
        <v>#N/A</v>
      </c>
      <c r="CJ272" s="161" t="e">
        <v>#N/A</v>
      </c>
      <c r="CK272" s="193" t="e">
        <v>#N/A</v>
      </c>
      <c r="CL272" s="193" t="e">
        <v>#N/A</v>
      </c>
    </row>
    <row r="273" spans="1:90">
      <c r="A273" s="268" t="e">
        <v>#N/A</v>
      </c>
      <c r="B273" s="11" t="e">
        <v>#N/A</v>
      </c>
      <c r="C273" s="194" t="e">
        <v>#N/A</v>
      </c>
      <c r="D273" s="194" t="e">
        <v>#N/A</v>
      </c>
      <c r="E273" s="1" t="e">
        <v>#N/A</v>
      </c>
      <c r="F273" s="1" t="e">
        <v>#N/A</v>
      </c>
      <c r="G273" s="1" t="e">
        <v>#N/A</v>
      </c>
      <c r="H273" s="1" t="e">
        <v>#N/A</v>
      </c>
      <c r="I273" s="194" t="e">
        <v>#N/A</v>
      </c>
      <c r="J273" s="194" t="e">
        <v>#N/A</v>
      </c>
      <c r="K273" s="1" t="e">
        <v>#N/A</v>
      </c>
      <c r="L273" s="1" t="e">
        <v>#N/A</v>
      </c>
      <c r="M273" s="1" t="e">
        <v>#N/A</v>
      </c>
      <c r="N273" s="1" t="e">
        <v>#N/A</v>
      </c>
      <c r="O273" s="1" t="e">
        <v>#N/A</v>
      </c>
      <c r="P273" s="12" t="e">
        <v>#N/A</v>
      </c>
      <c r="Q273" s="1" t="e">
        <v>#N/A</v>
      </c>
      <c r="R273" s="1" t="e">
        <v>#N/A</v>
      </c>
      <c r="S273" s="194" t="e">
        <v>#N/A</v>
      </c>
      <c r="T273" s="194" t="e">
        <v>#N/A</v>
      </c>
      <c r="U273" s="1" t="e">
        <v>#N/A</v>
      </c>
      <c r="V273" s="1" t="e">
        <v>#N/A</v>
      </c>
      <c r="W273" s="194" t="e">
        <v>#N/A</v>
      </c>
      <c r="X273" s="194" t="e">
        <v>#N/A</v>
      </c>
      <c r="Y273" s="1" t="e">
        <v>#N/A</v>
      </c>
      <c r="Z273" s="194" t="e">
        <v>#N/A</v>
      </c>
      <c r="AA273" s="194" t="e">
        <v>#N/A</v>
      </c>
      <c r="AB273" s="1" t="e">
        <v>#N/A</v>
      </c>
      <c r="AC273" s="1" t="e">
        <v>#N/A</v>
      </c>
      <c r="AD273" s="1" t="e">
        <v>#N/A</v>
      </c>
      <c r="AE273" s="1" t="e">
        <v>#N/A</v>
      </c>
      <c r="AF273" s="1" t="e">
        <v>#N/A</v>
      </c>
      <c r="AG273" s="1" t="e">
        <v>#N/A</v>
      </c>
      <c r="AH273" s="1" t="e">
        <v>#N/A</v>
      </c>
      <c r="AI273" s="1" t="e">
        <v>#N/A</v>
      </c>
      <c r="AJ273" s="1" t="e">
        <v>#N/A</v>
      </c>
      <c r="AK273" s="1" t="e">
        <v>#N/A</v>
      </c>
      <c r="AL273" s="194" t="e">
        <v>#N/A</v>
      </c>
      <c r="AM273" s="194" t="e">
        <v>#N/A</v>
      </c>
      <c r="AN273" s="1" t="e">
        <v>#N/A</v>
      </c>
      <c r="AO273" s="1" t="e">
        <v>#N/A</v>
      </c>
      <c r="AP273" s="1" t="e">
        <v>#N/A</v>
      </c>
      <c r="AQ273" s="1" t="e">
        <v>#N/A</v>
      </c>
      <c r="AR273" s="1" t="e">
        <v>#N/A</v>
      </c>
      <c r="AS273" s="1" t="e">
        <v>#N/A</v>
      </c>
      <c r="AT273" s="1" t="e">
        <v>#N/A</v>
      </c>
      <c r="AU273" s="1" t="e">
        <v>#N/A</v>
      </c>
      <c r="AV273" s="1" t="e">
        <v>#N/A</v>
      </c>
      <c r="AW273" s="1" t="e">
        <v>#N/A</v>
      </c>
      <c r="AX273" s="194" t="e">
        <v>#N/A</v>
      </c>
      <c r="AY273" s="194" t="e">
        <v>#N/A</v>
      </c>
      <c r="AZ273" s="1" t="e">
        <v>#N/A</v>
      </c>
      <c r="BA273" s="1" t="e">
        <v>#N/A</v>
      </c>
      <c r="BB273" s="1" t="e">
        <v>#N/A</v>
      </c>
      <c r="BC273" s="1" t="e">
        <v>#N/A</v>
      </c>
      <c r="BD273" s="1" t="e">
        <v>#N/A</v>
      </c>
      <c r="BE273" s="1" t="e">
        <v>#N/A</v>
      </c>
      <c r="BF273" s="1" t="e">
        <v>#N/A</v>
      </c>
      <c r="BG273" s="1" t="e">
        <v>#N/A</v>
      </c>
      <c r="BH273" s="194" t="e">
        <v>#N/A</v>
      </c>
      <c r="BI273" s="194" t="e">
        <v>#N/A</v>
      </c>
      <c r="BJ273" s="1" t="e">
        <v>#N/A</v>
      </c>
      <c r="BK273" s="1" t="e">
        <v>#N/A</v>
      </c>
      <c r="BL273" s="1" t="e">
        <v>#N/A</v>
      </c>
      <c r="BM273" s="1" t="e">
        <v>#N/A</v>
      </c>
      <c r="BN273" s="1" t="e">
        <v>#N/A</v>
      </c>
      <c r="BO273" s="1" t="e">
        <v>#N/A</v>
      </c>
      <c r="BP273" s="1" t="e">
        <v>#N/A</v>
      </c>
      <c r="BQ273" s="1" t="e">
        <v>#N/A</v>
      </c>
      <c r="BR273" s="194" t="e">
        <v>#N/A</v>
      </c>
      <c r="BS273" s="194" t="e">
        <v>#N/A</v>
      </c>
      <c r="BT273" s="1" t="e">
        <v>#N/A</v>
      </c>
      <c r="BU273" s="1" t="e">
        <v>#N/A</v>
      </c>
      <c r="BV273" s="1" t="e">
        <v>#N/A</v>
      </c>
      <c r="BW273" s="1" t="e">
        <v>#N/A</v>
      </c>
      <c r="BX273" s="1" t="e">
        <v>#N/A</v>
      </c>
      <c r="BY273" s="1" t="e">
        <v>#N/A</v>
      </c>
      <c r="BZ273" s="194" t="e">
        <v>#N/A</v>
      </c>
      <c r="CA273" s="194" t="e">
        <v>#N/A</v>
      </c>
      <c r="CB273" s="1" t="e">
        <v>#N/A</v>
      </c>
      <c r="CC273" s="1" t="e">
        <v>#N/A</v>
      </c>
      <c r="CD273" s="194" t="e">
        <v>#N/A</v>
      </c>
      <c r="CE273" s="12" t="e">
        <v>#N/A</v>
      </c>
      <c r="CF273" s="161" t="e">
        <v>#N/A</v>
      </c>
      <c r="CG273" s="193" t="e">
        <v>#N/A</v>
      </c>
      <c r="CH273" s="193" t="e">
        <v>#N/A</v>
      </c>
      <c r="CI273" s="192" t="e">
        <v>#N/A</v>
      </c>
      <c r="CJ273" s="161" t="e">
        <v>#N/A</v>
      </c>
      <c r="CK273" s="193" t="e">
        <v>#N/A</v>
      </c>
      <c r="CL273" s="193" t="e">
        <v>#N/A</v>
      </c>
    </row>
    <row r="274" spans="1:90">
      <c r="A274" s="268" t="e">
        <v>#N/A</v>
      </c>
      <c r="B274" s="11" t="e">
        <v>#N/A</v>
      </c>
      <c r="C274" s="194" t="e">
        <v>#N/A</v>
      </c>
      <c r="D274" s="194" t="e">
        <v>#N/A</v>
      </c>
      <c r="E274" s="1" t="e">
        <v>#N/A</v>
      </c>
      <c r="F274" s="1" t="e">
        <v>#N/A</v>
      </c>
      <c r="G274" s="1" t="e">
        <v>#N/A</v>
      </c>
      <c r="H274" s="1" t="e">
        <v>#N/A</v>
      </c>
      <c r="I274" s="194" t="e">
        <v>#N/A</v>
      </c>
      <c r="J274" s="194" t="e">
        <v>#N/A</v>
      </c>
      <c r="K274" s="1" t="e">
        <v>#N/A</v>
      </c>
      <c r="L274" s="1" t="e">
        <v>#N/A</v>
      </c>
      <c r="M274" s="1" t="e">
        <v>#N/A</v>
      </c>
      <c r="N274" s="1" t="e">
        <v>#N/A</v>
      </c>
      <c r="O274" s="1" t="e">
        <v>#N/A</v>
      </c>
      <c r="P274" s="12" t="e">
        <v>#N/A</v>
      </c>
      <c r="Q274" s="1" t="e">
        <v>#N/A</v>
      </c>
      <c r="R274" s="1" t="e">
        <v>#N/A</v>
      </c>
      <c r="S274" s="194" t="e">
        <v>#N/A</v>
      </c>
      <c r="T274" s="194" t="e">
        <v>#N/A</v>
      </c>
      <c r="U274" s="1" t="e">
        <v>#N/A</v>
      </c>
      <c r="V274" s="1" t="e">
        <v>#N/A</v>
      </c>
      <c r="W274" s="194" t="e">
        <v>#N/A</v>
      </c>
      <c r="X274" s="194" t="e">
        <v>#N/A</v>
      </c>
      <c r="Y274" s="1" t="e">
        <v>#N/A</v>
      </c>
      <c r="Z274" s="194" t="e">
        <v>#N/A</v>
      </c>
      <c r="AA274" s="194" t="e">
        <v>#N/A</v>
      </c>
      <c r="AB274" s="1" t="e">
        <v>#N/A</v>
      </c>
      <c r="AC274" s="1" t="e">
        <v>#N/A</v>
      </c>
      <c r="AD274" s="1" t="e">
        <v>#N/A</v>
      </c>
      <c r="AE274" s="1" t="e">
        <v>#N/A</v>
      </c>
      <c r="AF274" s="1" t="e">
        <v>#N/A</v>
      </c>
      <c r="AG274" s="1" t="e">
        <v>#N/A</v>
      </c>
      <c r="AH274" s="1" t="e">
        <v>#N/A</v>
      </c>
      <c r="AI274" s="1" t="e">
        <v>#N/A</v>
      </c>
      <c r="AJ274" s="1" t="e">
        <v>#N/A</v>
      </c>
      <c r="AK274" s="1" t="e">
        <v>#N/A</v>
      </c>
      <c r="AL274" s="194" t="e">
        <v>#N/A</v>
      </c>
      <c r="AM274" s="194" t="e">
        <v>#N/A</v>
      </c>
      <c r="AN274" s="1" t="e">
        <v>#N/A</v>
      </c>
      <c r="AO274" s="1" t="e">
        <v>#N/A</v>
      </c>
      <c r="AP274" s="1" t="e">
        <v>#N/A</v>
      </c>
      <c r="AQ274" s="1" t="e">
        <v>#N/A</v>
      </c>
      <c r="AR274" s="1" t="e">
        <v>#N/A</v>
      </c>
      <c r="AS274" s="1" t="e">
        <v>#N/A</v>
      </c>
      <c r="AT274" s="1" t="e">
        <v>#N/A</v>
      </c>
      <c r="AU274" s="1" t="e">
        <v>#N/A</v>
      </c>
      <c r="AV274" s="1" t="e">
        <v>#N/A</v>
      </c>
      <c r="AW274" s="1" t="e">
        <v>#N/A</v>
      </c>
      <c r="AX274" s="194" t="e">
        <v>#N/A</v>
      </c>
      <c r="AY274" s="194" t="e">
        <v>#N/A</v>
      </c>
      <c r="AZ274" s="1" t="e">
        <v>#N/A</v>
      </c>
      <c r="BA274" s="1" t="e">
        <v>#N/A</v>
      </c>
      <c r="BB274" s="1" t="e">
        <v>#N/A</v>
      </c>
      <c r="BC274" s="1" t="e">
        <v>#N/A</v>
      </c>
      <c r="BD274" s="1" t="e">
        <v>#N/A</v>
      </c>
      <c r="BE274" s="1" t="e">
        <v>#N/A</v>
      </c>
      <c r="BF274" s="1" t="e">
        <v>#N/A</v>
      </c>
      <c r="BG274" s="1" t="e">
        <v>#N/A</v>
      </c>
      <c r="BH274" s="194" t="e">
        <v>#N/A</v>
      </c>
      <c r="BI274" s="194" t="e">
        <v>#N/A</v>
      </c>
      <c r="BJ274" s="1" t="e">
        <v>#N/A</v>
      </c>
      <c r="BK274" s="1" t="e">
        <v>#N/A</v>
      </c>
      <c r="BL274" s="1" t="e">
        <v>#N/A</v>
      </c>
      <c r="BM274" s="1" t="e">
        <v>#N/A</v>
      </c>
      <c r="BN274" s="1" t="e">
        <v>#N/A</v>
      </c>
      <c r="BO274" s="1" t="e">
        <v>#N/A</v>
      </c>
      <c r="BP274" s="1" t="e">
        <v>#N/A</v>
      </c>
      <c r="BQ274" s="1" t="e">
        <v>#N/A</v>
      </c>
      <c r="BR274" s="194" t="e">
        <v>#N/A</v>
      </c>
      <c r="BS274" s="194" t="e">
        <v>#N/A</v>
      </c>
      <c r="BT274" s="1" t="e">
        <v>#N/A</v>
      </c>
      <c r="BU274" s="1" t="e">
        <v>#N/A</v>
      </c>
      <c r="BV274" s="1" t="e">
        <v>#N/A</v>
      </c>
      <c r="BW274" s="1" t="e">
        <v>#N/A</v>
      </c>
      <c r="BX274" s="1" t="e">
        <v>#N/A</v>
      </c>
      <c r="BY274" s="1" t="e">
        <v>#N/A</v>
      </c>
      <c r="BZ274" s="194" t="e">
        <v>#N/A</v>
      </c>
      <c r="CA274" s="194" t="e">
        <v>#N/A</v>
      </c>
      <c r="CB274" s="1" t="e">
        <v>#N/A</v>
      </c>
      <c r="CC274" s="1" t="e">
        <v>#N/A</v>
      </c>
      <c r="CD274" s="194" t="e">
        <v>#N/A</v>
      </c>
      <c r="CE274" s="12" t="e">
        <v>#N/A</v>
      </c>
      <c r="CF274" s="161" t="e">
        <v>#N/A</v>
      </c>
      <c r="CG274" s="193" t="e">
        <v>#N/A</v>
      </c>
      <c r="CH274" s="193" t="e">
        <v>#N/A</v>
      </c>
      <c r="CI274" s="192" t="e">
        <v>#N/A</v>
      </c>
      <c r="CJ274" s="161" t="e">
        <v>#N/A</v>
      </c>
      <c r="CK274" s="193" t="e">
        <v>#N/A</v>
      </c>
      <c r="CL274" s="193" t="e">
        <v>#N/A</v>
      </c>
    </row>
    <row r="275" spans="1:90">
      <c r="A275" s="268" t="e">
        <v>#N/A</v>
      </c>
      <c r="B275" s="11" t="e">
        <v>#N/A</v>
      </c>
      <c r="C275" s="194" t="e">
        <v>#N/A</v>
      </c>
      <c r="D275" s="194" t="e">
        <v>#N/A</v>
      </c>
      <c r="E275" s="1" t="e">
        <v>#N/A</v>
      </c>
      <c r="F275" s="1" t="e">
        <v>#N/A</v>
      </c>
      <c r="G275" s="1" t="e">
        <v>#N/A</v>
      </c>
      <c r="H275" s="1" t="e">
        <v>#N/A</v>
      </c>
      <c r="I275" s="194" t="e">
        <v>#N/A</v>
      </c>
      <c r="J275" s="194" t="e">
        <v>#N/A</v>
      </c>
      <c r="K275" s="1" t="e">
        <v>#N/A</v>
      </c>
      <c r="L275" s="1" t="e">
        <v>#N/A</v>
      </c>
      <c r="M275" s="1" t="e">
        <v>#N/A</v>
      </c>
      <c r="N275" s="1" t="e">
        <v>#N/A</v>
      </c>
      <c r="O275" s="1" t="e">
        <v>#N/A</v>
      </c>
      <c r="P275" s="12" t="e">
        <v>#N/A</v>
      </c>
      <c r="Q275" s="1" t="e">
        <v>#N/A</v>
      </c>
      <c r="R275" s="1" t="e">
        <v>#N/A</v>
      </c>
      <c r="S275" s="194" t="e">
        <v>#N/A</v>
      </c>
      <c r="T275" s="194" t="e">
        <v>#N/A</v>
      </c>
      <c r="U275" s="1" t="e">
        <v>#N/A</v>
      </c>
      <c r="V275" s="1" t="e">
        <v>#N/A</v>
      </c>
      <c r="W275" s="194" t="e">
        <v>#N/A</v>
      </c>
      <c r="X275" s="194" t="e">
        <v>#N/A</v>
      </c>
      <c r="Y275" s="1" t="e">
        <v>#N/A</v>
      </c>
      <c r="Z275" s="194" t="e">
        <v>#N/A</v>
      </c>
      <c r="AA275" s="194" t="e">
        <v>#N/A</v>
      </c>
      <c r="AB275" s="1" t="e">
        <v>#N/A</v>
      </c>
      <c r="AC275" s="1" t="e">
        <v>#N/A</v>
      </c>
      <c r="AD275" s="1" t="e">
        <v>#N/A</v>
      </c>
      <c r="AE275" s="1" t="e">
        <v>#N/A</v>
      </c>
      <c r="AF275" s="1" t="e">
        <v>#N/A</v>
      </c>
      <c r="AG275" s="1" t="e">
        <v>#N/A</v>
      </c>
      <c r="AH275" s="1" t="e">
        <v>#N/A</v>
      </c>
      <c r="AI275" s="1" t="e">
        <v>#N/A</v>
      </c>
      <c r="AJ275" s="1" t="e">
        <v>#N/A</v>
      </c>
      <c r="AK275" s="1" t="e">
        <v>#N/A</v>
      </c>
      <c r="AL275" s="194" t="e">
        <v>#N/A</v>
      </c>
      <c r="AM275" s="194" t="e">
        <v>#N/A</v>
      </c>
      <c r="AN275" s="1" t="e">
        <v>#N/A</v>
      </c>
      <c r="AO275" s="1" t="e">
        <v>#N/A</v>
      </c>
      <c r="AP275" s="1" t="e">
        <v>#N/A</v>
      </c>
      <c r="AQ275" s="1" t="e">
        <v>#N/A</v>
      </c>
      <c r="AR275" s="1" t="e">
        <v>#N/A</v>
      </c>
      <c r="AS275" s="1" t="e">
        <v>#N/A</v>
      </c>
      <c r="AT275" s="1" t="e">
        <v>#N/A</v>
      </c>
      <c r="AU275" s="1" t="e">
        <v>#N/A</v>
      </c>
      <c r="AV275" s="1" t="e">
        <v>#N/A</v>
      </c>
      <c r="AW275" s="1" t="e">
        <v>#N/A</v>
      </c>
      <c r="AX275" s="194" t="e">
        <v>#N/A</v>
      </c>
      <c r="AY275" s="194" t="e">
        <v>#N/A</v>
      </c>
      <c r="AZ275" s="1" t="e">
        <v>#N/A</v>
      </c>
      <c r="BA275" s="1" t="e">
        <v>#N/A</v>
      </c>
      <c r="BB275" s="1" t="e">
        <v>#N/A</v>
      </c>
      <c r="BC275" s="1" t="e">
        <v>#N/A</v>
      </c>
      <c r="BD275" s="1" t="e">
        <v>#N/A</v>
      </c>
      <c r="BE275" s="1" t="e">
        <v>#N/A</v>
      </c>
      <c r="BF275" s="1" t="e">
        <v>#N/A</v>
      </c>
      <c r="BG275" s="1" t="e">
        <v>#N/A</v>
      </c>
      <c r="BH275" s="194" t="e">
        <v>#N/A</v>
      </c>
      <c r="BI275" s="194" t="e">
        <v>#N/A</v>
      </c>
      <c r="BJ275" s="1" t="e">
        <v>#N/A</v>
      </c>
      <c r="BK275" s="1" t="e">
        <v>#N/A</v>
      </c>
      <c r="BL275" s="1" t="e">
        <v>#N/A</v>
      </c>
      <c r="BM275" s="1" t="e">
        <v>#N/A</v>
      </c>
      <c r="BN275" s="1" t="e">
        <v>#N/A</v>
      </c>
      <c r="BO275" s="1" t="e">
        <v>#N/A</v>
      </c>
      <c r="BP275" s="1" t="e">
        <v>#N/A</v>
      </c>
      <c r="BQ275" s="1" t="e">
        <v>#N/A</v>
      </c>
      <c r="BR275" s="194" t="e">
        <v>#N/A</v>
      </c>
      <c r="BS275" s="194" t="e">
        <v>#N/A</v>
      </c>
      <c r="BT275" s="1" t="e">
        <v>#N/A</v>
      </c>
      <c r="BU275" s="1" t="e">
        <v>#N/A</v>
      </c>
      <c r="BV275" s="1" t="e">
        <v>#N/A</v>
      </c>
      <c r="BW275" s="1" t="e">
        <v>#N/A</v>
      </c>
      <c r="BX275" s="1" t="e">
        <v>#N/A</v>
      </c>
      <c r="BY275" s="1" t="e">
        <v>#N/A</v>
      </c>
      <c r="BZ275" s="194" t="e">
        <v>#N/A</v>
      </c>
      <c r="CA275" s="194" t="e">
        <v>#N/A</v>
      </c>
      <c r="CB275" s="1" t="e">
        <v>#N/A</v>
      </c>
      <c r="CC275" s="1" t="e">
        <v>#N/A</v>
      </c>
      <c r="CD275" s="194" t="e">
        <v>#N/A</v>
      </c>
      <c r="CE275" s="12" t="e">
        <v>#N/A</v>
      </c>
      <c r="CF275" s="161" t="e">
        <v>#N/A</v>
      </c>
      <c r="CG275" s="193" t="e">
        <v>#N/A</v>
      </c>
      <c r="CH275" s="193" t="e">
        <v>#N/A</v>
      </c>
      <c r="CI275" s="192" t="e">
        <v>#N/A</v>
      </c>
      <c r="CJ275" s="161" t="e">
        <v>#N/A</v>
      </c>
      <c r="CK275" s="193" t="e">
        <v>#N/A</v>
      </c>
      <c r="CL275" s="193" t="e">
        <v>#N/A</v>
      </c>
    </row>
    <row r="276" spans="1:90">
      <c r="A276" s="268" t="e">
        <v>#N/A</v>
      </c>
      <c r="B276" s="11" t="e">
        <v>#N/A</v>
      </c>
      <c r="C276" s="194" t="e">
        <v>#N/A</v>
      </c>
      <c r="D276" s="194" t="e">
        <v>#N/A</v>
      </c>
      <c r="E276" s="1" t="e">
        <v>#N/A</v>
      </c>
      <c r="F276" s="1" t="e">
        <v>#N/A</v>
      </c>
      <c r="G276" s="1" t="e">
        <v>#N/A</v>
      </c>
      <c r="H276" s="1" t="e">
        <v>#N/A</v>
      </c>
      <c r="I276" s="194" t="e">
        <v>#N/A</v>
      </c>
      <c r="J276" s="194" t="e">
        <v>#N/A</v>
      </c>
      <c r="K276" s="1" t="e">
        <v>#N/A</v>
      </c>
      <c r="L276" s="1" t="e">
        <v>#N/A</v>
      </c>
      <c r="M276" s="1" t="e">
        <v>#N/A</v>
      </c>
      <c r="N276" s="1" t="e">
        <v>#N/A</v>
      </c>
      <c r="O276" s="1" t="e">
        <v>#N/A</v>
      </c>
      <c r="P276" s="12" t="e">
        <v>#N/A</v>
      </c>
      <c r="Q276" s="1" t="e">
        <v>#N/A</v>
      </c>
      <c r="R276" s="1" t="e">
        <v>#N/A</v>
      </c>
      <c r="S276" s="194" t="e">
        <v>#N/A</v>
      </c>
      <c r="T276" s="194" t="e">
        <v>#N/A</v>
      </c>
      <c r="U276" s="1" t="e">
        <v>#N/A</v>
      </c>
      <c r="V276" s="1" t="e">
        <v>#N/A</v>
      </c>
      <c r="W276" s="194" t="e">
        <v>#N/A</v>
      </c>
      <c r="X276" s="194" t="e">
        <v>#N/A</v>
      </c>
      <c r="Y276" s="1" t="e">
        <v>#N/A</v>
      </c>
      <c r="Z276" s="194" t="e">
        <v>#N/A</v>
      </c>
      <c r="AA276" s="194" t="e">
        <v>#N/A</v>
      </c>
      <c r="AB276" s="1" t="e">
        <v>#N/A</v>
      </c>
      <c r="AC276" s="1" t="e">
        <v>#N/A</v>
      </c>
      <c r="AD276" s="1" t="e">
        <v>#N/A</v>
      </c>
      <c r="AE276" s="1" t="e">
        <v>#N/A</v>
      </c>
      <c r="AF276" s="1" t="e">
        <v>#N/A</v>
      </c>
      <c r="AG276" s="1" t="e">
        <v>#N/A</v>
      </c>
      <c r="AH276" s="1" t="e">
        <v>#N/A</v>
      </c>
      <c r="AI276" s="1" t="e">
        <v>#N/A</v>
      </c>
      <c r="AJ276" s="1" t="e">
        <v>#N/A</v>
      </c>
      <c r="AK276" s="1" t="e">
        <v>#N/A</v>
      </c>
      <c r="AL276" s="194" t="e">
        <v>#N/A</v>
      </c>
      <c r="AM276" s="194" t="e">
        <v>#N/A</v>
      </c>
      <c r="AN276" s="1" t="e">
        <v>#N/A</v>
      </c>
      <c r="AO276" s="1" t="e">
        <v>#N/A</v>
      </c>
      <c r="AP276" s="1" t="e">
        <v>#N/A</v>
      </c>
      <c r="AQ276" s="1" t="e">
        <v>#N/A</v>
      </c>
      <c r="AR276" s="1" t="e">
        <v>#N/A</v>
      </c>
      <c r="AS276" s="1" t="e">
        <v>#N/A</v>
      </c>
      <c r="AT276" s="1" t="e">
        <v>#N/A</v>
      </c>
      <c r="AU276" s="1" t="e">
        <v>#N/A</v>
      </c>
      <c r="AV276" s="1" t="e">
        <v>#N/A</v>
      </c>
      <c r="AW276" s="1" t="e">
        <v>#N/A</v>
      </c>
      <c r="AX276" s="194" t="e">
        <v>#N/A</v>
      </c>
      <c r="AY276" s="194" t="e">
        <v>#N/A</v>
      </c>
      <c r="AZ276" s="1" t="e">
        <v>#N/A</v>
      </c>
      <c r="BA276" s="1" t="e">
        <v>#N/A</v>
      </c>
      <c r="BB276" s="1" t="e">
        <v>#N/A</v>
      </c>
      <c r="BC276" s="1" t="e">
        <v>#N/A</v>
      </c>
      <c r="BD276" s="1" t="e">
        <v>#N/A</v>
      </c>
      <c r="BE276" s="1" t="e">
        <v>#N/A</v>
      </c>
      <c r="BF276" s="1" t="e">
        <v>#N/A</v>
      </c>
      <c r="BG276" s="1" t="e">
        <v>#N/A</v>
      </c>
      <c r="BH276" s="194" t="e">
        <v>#N/A</v>
      </c>
      <c r="BI276" s="194" t="e">
        <v>#N/A</v>
      </c>
      <c r="BJ276" s="1" t="e">
        <v>#N/A</v>
      </c>
      <c r="BK276" s="1" t="e">
        <v>#N/A</v>
      </c>
      <c r="BL276" s="1" t="e">
        <v>#N/A</v>
      </c>
      <c r="BM276" s="1" t="e">
        <v>#N/A</v>
      </c>
      <c r="BN276" s="1" t="e">
        <v>#N/A</v>
      </c>
      <c r="BO276" s="1" t="e">
        <v>#N/A</v>
      </c>
      <c r="BP276" s="1" t="e">
        <v>#N/A</v>
      </c>
      <c r="BQ276" s="1" t="e">
        <v>#N/A</v>
      </c>
      <c r="BR276" s="194" t="e">
        <v>#N/A</v>
      </c>
      <c r="BS276" s="194" t="e">
        <v>#N/A</v>
      </c>
      <c r="BT276" s="1" t="e">
        <v>#N/A</v>
      </c>
      <c r="BU276" s="1" t="e">
        <v>#N/A</v>
      </c>
      <c r="BV276" s="1" t="e">
        <v>#N/A</v>
      </c>
      <c r="BW276" s="1" t="e">
        <v>#N/A</v>
      </c>
      <c r="BX276" s="1" t="e">
        <v>#N/A</v>
      </c>
      <c r="BY276" s="1" t="e">
        <v>#N/A</v>
      </c>
      <c r="BZ276" s="194" t="e">
        <v>#N/A</v>
      </c>
      <c r="CA276" s="194" t="e">
        <v>#N/A</v>
      </c>
      <c r="CB276" s="1" t="e">
        <v>#N/A</v>
      </c>
      <c r="CC276" s="1" t="e">
        <v>#N/A</v>
      </c>
      <c r="CD276" s="194" t="e">
        <v>#N/A</v>
      </c>
      <c r="CE276" s="12" t="e">
        <v>#N/A</v>
      </c>
      <c r="CF276" s="161" t="e">
        <v>#N/A</v>
      </c>
      <c r="CG276" s="193" t="e">
        <v>#N/A</v>
      </c>
      <c r="CH276" s="193" t="e">
        <v>#N/A</v>
      </c>
      <c r="CI276" s="192" t="e">
        <v>#N/A</v>
      </c>
      <c r="CJ276" s="161" t="e">
        <v>#N/A</v>
      </c>
      <c r="CK276" s="193" t="e">
        <v>#N/A</v>
      </c>
      <c r="CL276" s="193" t="e">
        <v>#N/A</v>
      </c>
    </row>
    <row r="277" spans="1:90">
      <c r="A277" s="268" t="e">
        <v>#N/A</v>
      </c>
      <c r="B277" s="11" t="e">
        <v>#N/A</v>
      </c>
      <c r="C277" s="194" t="e">
        <v>#N/A</v>
      </c>
      <c r="D277" s="194" t="e">
        <v>#N/A</v>
      </c>
      <c r="E277" s="1" t="e">
        <v>#N/A</v>
      </c>
      <c r="F277" s="1" t="e">
        <v>#N/A</v>
      </c>
      <c r="G277" s="1" t="e">
        <v>#N/A</v>
      </c>
      <c r="H277" s="1" t="e">
        <v>#N/A</v>
      </c>
      <c r="I277" s="194" t="e">
        <v>#N/A</v>
      </c>
      <c r="J277" s="194" t="e">
        <v>#N/A</v>
      </c>
      <c r="K277" s="1" t="e">
        <v>#N/A</v>
      </c>
      <c r="L277" s="1" t="e">
        <v>#N/A</v>
      </c>
      <c r="M277" s="1" t="e">
        <v>#N/A</v>
      </c>
      <c r="N277" s="1" t="e">
        <v>#N/A</v>
      </c>
      <c r="O277" s="1" t="e">
        <v>#N/A</v>
      </c>
      <c r="P277" s="12" t="e">
        <v>#N/A</v>
      </c>
      <c r="Q277" s="1" t="e">
        <v>#N/A</v>
      </c>
      <c r="R277" s="1" t="e">
        <v>#N/A</v>
      </c>
      <c r="S277" s="194" t="e">
        <v>#N/A</v>
      </c>
      <c r="T277" s="194" t="e">
        <v>#N/A</v>
      </c>
      <c r="U277" s="1" t="e">
        <v>#N/A</v>
      </c>
      <c r="V277" s="1" t="e">
        <v>#N/A</v>
      </c>
      <c r="W277" s="194" t="e">
        <v>#N/A</v>
      </c>
      <c r="X277" s="194" t="e">
        <v>#N/A</v>
      </c>
      <c r="Y277" s="1" t="e">
        <v>#N/A</v>
      </c>
      <c r="Z277" s="194" t="e">
        <v>#N/A</v>
      </c>
      <c r="AA277" s="194" t="e">
        <v>#N/A</v>
      </c>
      <c r="AB277" s="1" t="e">
        <v>#N/A</v>
      </c>
      <c r="AC277" s="1" t="e">
        <v>#N/A</v>
      </c>
      <c r="AD277" s="1" t="e">
        <v>#N/A</v>
      </c>
      <c r="AE277" s="1" t="e">
        <v>#N/A</v>
      </c>
      <c r="AF277" s="1" t="e">
        <v>#N/A</v>
      </c>
      <c r="AG277" s="1" t="e">
        <v>#N/A</v>
      </c>
      <c r="AH277" s="1" t="e">
        <v>#N/A</v>
      </c>
      <c r="AI277" s="1" t="e">
        <v>#N/A</v>
      </c>
      <c r="AJ277" s="1" t="e">
        <v>#N/A</v>
      </c>
      <c r="AK277" s="1" t="e">
        <v>#N/A</v>
      </c>
      <c r="AL277" s="194" t="e">
        <v>#N/A</v>
      </c>
      <c r="AM277" s="194" t="e">
        <v>#N/A</v>
      </c>
      <c r="AN277" s="1" t="e">
        <v>#N/A</v>
      </c>
      <c r="AO277" s="1" t="e">
        <v>#N/A</v>
      </c>
      <c r="AP277" s="1" t="e">
        <v>#N/A</v>
      </c>
      <c r="AQ277" s="1" t="e">
        <v>#N/A</v>
      </c>
      <c r="AR277" s="1" t="e">
        <v>#N/A</v>
      </c>
      <c r="AS277" s="1" t="e">
        <v>#N/A</v>
      </c>
      <c r="AT277" s="1" t="e">
        <v>#N/A</v>
      </c>
      <c r="AU277" s="1" t="e">
        <v>#N/A</v>
      </c>
      <c r="AV277" s="1" t="e">
        <v>#N/A</v>
      </c>
      <c r="AW277" s="1" t="e">
        <v>#N/A</v>
      </c>
      <c r="AX277" s="194" t="e">
        <v>#N/A</v>
      </c>
      <c r="AY277" s="194" t="e">
        <v>#N/A</v>
      </c>
      <c r="AZ277" s="1" t="e">
        <v>#N/A</v>
      </c>
      <c r="BA277" s="1" t="e">
        <v>#N/A</v>
      </c>
      <c r="BB277" s="1" t="e">
        <v>#N/A</v>
      </c>
      <c r="BC277" s="1" t="e">
        <v>#N/A</v>
      </c>
      <c r="BD277" s="1" t="e">
        <v>#N/A</v>
      </c>
      <c r="BE277" s="1" t="e">
        <v>#N/A</v>
      </c>
      <c r="BF277" s="1" t="e">
        <v>#N/A</v>
      </c>
      <c r="BG277" s="1" t="e">
        <v>#N/A</v>
      </c>
      <c r="BH277" s="194" t="e">
        <v>#N/A</v>
      </c>
      <c r="BI277" s="194" t="e">
        <v>#N/A</v>
      </c>
      <c r="BJ277" s="1" t="e">
        <v>#N/A</v>
      </c>
      <c r="BK277" s="1" t="e">
        <v>#N/A</v>
      </c>
      <c r="BL277" s="1" t="e">
        <v>#N/A</v>
      </c>
      <c r="BM277" s="1" t="e">
        <v>#N/A</v>
      </c>
      <c r="BN277" s="1" t="e">
        <v>#N/A</v>
      </c>
      <c r="BO277" s="1" t="e">
        <v>#N/A</v>
      </c>
      <c r="BP277" s="1" t="e">
        <v>#N/A</v>
      </c>
      <c r="BQ277" s="1" t="e">
        <v>#N/A</v>
      </c>
      <c r="BR277" s="194" t="e">
        <v>#N/A</v>
      </c>
      <c r="BS277" s="194" t="e">
        <v>#N/A</v>
      </c>
      <c r="BT277" s="1" t="e">
        <v>#N/A</v>
      </c>
      <c r="BU277" s="1" t="e">
        <v>#N/A</v>
      </c>
      <c r="BV277" s="1" t="e">
        <v>#N/A</v>
      </c>
      <c r="BW277" s="1" t="e">
        <v>#N/A</v>
      </c>
      <c r="BX277" s="1" t="e">
        <v>#N/A</v>
      </c>
      <c r="BY277" s="1" t="e">
        <v>#N/A</v>
      </c>
      <c r="BZ277" s="194" t="e">
        <v>#N/A</v>
      </c>
      <c r="CA277" s="194" t="e">
        <v>#N/A</v>
      </c>
      <c r="CB277" s="1" t="e">
        <v>#N/A</v>
      </c>
      <c r="CC277" s="1" t="e">
        <v>#N/A</v>
      </c>
      <c r="CD277" s="194" t="e">
        <v>#N/A</v>
      </c>
      <c r="CE277" s="12" t="e">
        <v>#N/A</v>
      </c>
      <c r="CF277" s="161" t="e">
        <v>#N/A</v>
      </c>
      <c r="CG277" s="193" t="e">
        <v>#N/A</v>
      </c>
      <c r="CH277" s="193" t="e">
        <v>#N/A</v>
      </c>
      <c r="CI277" s="192" t="e">
        <v>#N/A</v>
      </c>
      <c r="CJ277" s="161" t="e">
        <v>#N/A</v>
      </c>
      <c r="CK277" s="193" t="e">
        <v>#N/A</v>
      </c>
      <c r="CL277" s="193" t="e">
        <v>#N/A</v>
      </c>
    </row>
    <row r="278" spans="1:90">
      <c r="A278" s="268" t="e">
        <v>#N/A</v>
      </c>
      <c r="B278" s="11" t="e">
        <v>#N/A</v>
      </c>
      <c r="C278" s="194" t="e">
        <v>#N/A</v>
      </c>
      <c r="D278" s="194" t="e">
        <v>#N/A</v>
      </c>
      <c r="E278" s="1" t="e">
        <v>#N/A</v>
      </c>
      <c r="F278" s="1" t="e">
        <v>#N/A</v>
      </c>
      <c r="G278" s="1" t="e">
        <v>#N/A</v>
      </c>
      <c r="H278" s="1" t="e">
        <v>#N/A</v>
      </c>
      <c r="I278" s="194" t="e">
        <v>#N/A</v>
      </c>
      <c r="J278" s="194" t="e">
        <v>#N/A</v>
      </c>
      <c r="K278" s="1" t="e">
        <v>#N/A</v>
      </c>
      <c r="L278" s="1" t="e">
        <v>#N/A</v>
      </c>
      <c r="M278" s="1" t="e">
        <v>#N/A</v>
      </c>
      <c r="N278" s="1" t="e">
        <v>#N/A</v>
      </c>
      <c r="O278" s="1" t="e">
        <v>#N/A</v>
      </c>
      <c r="P278" s="12" t="e">
        <v>#N/A</v>
      </c>
      <c r="Q278" s="1" t="e">
        <v>#N/A</v>
      </c>
      <c r="R278" s="1" t="e">
        <v>#N/A</v>
      </c>
      <c r="S278" s="194" t="e">
        <v>#N/A</v>
      </c>
      <c r="T278" s="194" t="e">
        <v>#N/A</v>
      </c>
      <c r="U278" s="1" t="e">
        <v>#N/A</v>
      </c>
      <c r="V278" s="1" t="e">
        <v>#N/A</v>
      </c>
      <c r="W278" s="194" t="e">
        <v>#N/A</v>
      </c>
      <c r="X278" s="194" t="e">
        <v>#N/A</v>
      </c>
      <c r="Y278" s="1" t="e">
        <v>#N/A</v>
      </c>
      <c r="Z278" s="194" t="e">
        <v>#N/A</v>
      </c>
      <c r="AA278" s="194" t="e">
        <v>#N/A</v>
      </c>
      <c r="AB278" s="1" t="e">
        <v>#N/A</v>
      </c>
      <c r="AC278" s="1" t="e">
        <v>#N/A</v>
      </c>
      <c r="AD278" s="1" t="e">
        <v>#N/A</v>
      </c>
      <c r="AE278" s="1" t="e">
        <v>#N/A</v>
      </c>
      <c r="AF278" s="1" t="e">
        <v>#N/A</v>
      </c>
      <c r="AG278" s="1" t="e">
        <v>#N/A</v>
      </c>
      <c r="AH278" s="1" t="e">
        <v>#N/A</v>
      </c>
      <c r="AI278" s="1" t="e">
        <v>#N/A</v>
      </c>
      <c r="AJ278" s="1" t="e">
        <v>#N/A</v>
      </c>
      <c r="AK278" s="1" t="e">
        <v>#N/A</v>
      </c>
      <c r="AL278" s="194" t="e">
        <v>#N/A</v>
      </c>
      <c r="AM278" s="194" t="e">
        <v>#N/A</v>
      </c>
      <c r="AN278" s="1" t="e">
        <v>#N/A</v>
      </c>
      <c r="AO278" s="1" t="e">
        <v>#N/A</v>
      </c>
      <c r="AP278" s="1" t="e">
        <v>#N/A</v>
      </c>
      <c r="AQ278" s="1" t="e">
        <v>#N/A</v>
      </c>
      <c r="AR278" s="1" t="e">
        <v>#N/A</v>
      </c>
      <c r="AS278" s="1" t="e">
        <v>#N/A</v>
      </c>
      <c r="AT278" s="1" t="e">
        <v>#N/A</v>
      </c>
      <c r="AU278" s="1" t="e">
        <v>#N/A</v>
      </c>
      <c r="AV278" s="1" t="e">
        <v>#N/A</v>
      </c>
      <c r="AW278" s="1" t="e">
        <v>#N/A</v>
      </c>
      <c r="AX278" s="194" t="e">
        <v>#N/A</v>
      </c>
      <c r="AY278" s="194" t="e">
        <v>#N/A</v>
      </c>
      <c r="AZ278" s="1" t="e">
        <v>#N/A</v>
      </c>
      <c r="BA278" s="1" t="e">
        <v>#N/A</v>
      </c>
      <c r="BB278" s="1" t="e">
        <v>#N/A</v>
      </c>
      <c r="BC278" s="1" t="e">
        <v>#N/A</v>
      </c>
      <c r="BD278" s="1" t="e">
        <v>#N/A</v>
      </c>
      <c r="BE278" s="1" t="e">
        <v>#N/A</v>
      </c>
      <c r="BF278" s="1" t="e">
        <v>#N/A</v>
      </c>
      <c r="BG278" s="1" t="e">
        <v>#N/A</v>
      </c>
      <c r="BH278" s="194" t="e">
        <v>#N/A</v>
      </c>
      <c r="BI278" s="194" t="e">
        <v>#N/A</v>
      </c>
      <c r="BJ278" s="1" t="e">
        <v>#N/A</v>
      </c>
      <c r="BK278" s="1" t="e">
        <v>#N/A</v>
      </c>
      <c r="BL278" s="1" t="e">
        <v>#N/A</v>
      </c>
      <c r="BM278" s="1" t="e">
        <v>#N/A</v>
      </c>
      <c r="BN278" s="1" t="e">
        <v>#N/A</v>
      </c>
      <c r="BO278" s="1" t="e">
        <v>#N/A</v>
      </c>
      <c r="BP278" s="1" t="e">
        <v>#N/A</v>
      </c>
      <c r="BQ278" s="1" t="e">
        <v>#N/A</v>
      </c>
      <c r="BR278" s="194" t="e">
        <v>#N/A</v>
      </c>
      <c r="BS278" s="194" t="e">
        <v>#N/A</v>
      </c>
      <c r="BT278" s="1" t="e">
        <v>#N/A</v>
      </c>
      <c r="BU278" s="1" t="e">
        <v>#N/A</v>
      </c>
      <c r="BV278" s="1" t="e">
        <v>#N/A</v>
      </c>
      <c r="BW278" s="1" t="e">
        <v>#N/A</v>
      </c>
      <c r="BX278" s="1" t="e">
        <v>#N/A</v>
      </c>
      <c r="BY278" s="1" t="e">
        <v>#N/A</v>
      </c>
      <c r="BZ278" s="194" t="e">
        <v>#N/A</v>
      </c>
      <c r="CA278" s="194" t="e">
        <v>#N/A</v>
      </c>
      <c r="CB278" s="1" t="e">
        <v>#N/A</v>
      </c>
      <c r="CC278" s="1" t="e">
        <v>#N/A</v>
      </c>
      <c r="CD278" s="194" t="e">
        <v>#N/A</v>
      </c>
      <c r="CE278" s="12" t="e">
        <v>#N/A</v>
      </c>
      <c r="CF278" s="161" t="e">
        <v>#N/A</v>
      </c>
      <c r="CG278" s="193" t="e">
        <v>#N/A</v>
      </c>
      <c r="CH278" s="193" t="e">
        <v>#N/A</v>
      </c>
      <c r="CI278" s="192" t="e">
        <v>#N/A</v>
      </c>
      <c r="CJ278" s="161" t="e">
        <v>#N/A</v>
      </c>
      <c r="CK278" s="193" t="e">
        <v>#N/A</v>
      </c>
      <c r="CL278" s="193" t="e">
        <v>#N/A</v>
      </c>
    </row>
    <row r="279" spans="1:90">
      <c r="A279" s="268" t="e">
        <v>#N/A</v>
      </c>
      <c r="B279" s="11" t="e">
        <v>#N/A</v>
      </c>
      <c r="C279" s="194" t="e">
        <v>#N/A</v>
      </c>
      <c r="D279" s="194" t="e">
        <v>#N/A</v>
      </c>
      <c r="E279" s="1" t="e">
        <v>#N/A</v>
      </c>
      <c r="F279" s="1" t="e">
        <v>#N/A</v>
      </c>
      <c r="G279" s="1" t="e">
        <v>#N/A</v>
      </c>
      <c r="H279" s="1" t="e">
        <v>#N/A</v>
      </c>
      <c r="I279" s="194" t="e">
        <v>#N/A</v>
      </c>
      <c r="J279" s="194" t="e">
        <v>#N/A</v>
      </c>
      <c r="K279" s="1" t="e">
        <v>#N/A</v>
      </c>
      <c r="L279" s="1" t="e">
        <v>#N/A</v>
      </c>
      <c r="M279" s="1" t="e">
        <v>#N/A</v>
      </c>
      <c r="N279" s="1" t="e">
        <v>#N/A</v>
      </c>
      <c r="O279" s="1" t="e">
        <v>#N/A</v>
      </c>
      <c r="P279" s="12" t="e">
        <v>#N/A</v>
      </c>
      <c r="Q279" s="1" t="e">
        <v>#N/A</v>
      </c>
      <c r="R279" s="1" t="e">
        <v>#N/A</v>
      </c>
      <c r="S279" s="194" t="e">
        <v>#N/A</v>
      </c>
      <c r="T279" s="194" t="e">
        <v>#N/A</v>
      </c>
      <c r="U279" s="1" t="e">
        <v>#N/A</v>
      </c>
      <c r="V279" s="1" t="e">
        <v>#N/A</v>
      </c>
      <c r="W279" s="194" t="e">
        <v>#N/A</v>
      </c>
      <c r="X279" s="194" t="e">
        <v>#N/A</v>
      </c>
      <c r="Y279" s="1" t="e">
        <v>#N/A</v>
      </c>
      <c r="Z279" s="194" t="e">
        <v>#N/A</v>
      </c>
      <c r="AA279" s="194" t="e">
        <v>#N/A</v>
      </c>
      <c r="AB279" s="1" t="e">
        <v>#N/A</v>
      </c>
      <c r="AC279" s="1" t="e">
        <v>#N/A</v>
      </c>
      <c r="AD279" s="1" t="e">
        <v>#N/A</v>
      </c>
      <c r="AE279" s="1" t="e">
        <v>#N/A</v>
      </c>
      <c r="AF279" s="1" t="e">
        <v>#N/A</v>
      </c>
      <c r="AG279" s="1" t="e">
        <v>#N/A</v>
      </c>
      <c r="AH279" s="1" t="e">
        <v>#N/A</v>
      </c>
      <c r="AI279" s="1" t="e">
        <v>#N/A</v>
      </c>
      <c r="AJ279" s="1" t="e">
        <v>#N/A</v>
      </c>
      <c r="AK279" s="1" t="e">
        <v>#N/A</v>
      </c>
      <c r="AL279" s="194" t="e">
        <v>#N/A</v>
      </c>
      <c r="AM279" s="194" t="e">
        <v>#N/A</v>
      </c>
      <c r="AN279" s="1" t="e">
        <v>#N/A</v>
      </c>
      <c r="AO279" s="1" t="e">
        <v>#N/A</v>
      </c>
      <c r="AP279" s="1" t="e">
        <v>#N/A</v>
      </c>
      <c r="AQ279" s="1" t="e">
        <v>#N/A</v>
      </c>
      <c r="AR279" s="1" t="e">
        <v>#N/A</v>
      </c>
      <c r="AS279" s="1" t="e">
        <v>#N/A</v>
      </c>
      <c r="AT279" s="1" t="e">
        <v>#N/A</v>
      </c>
      <c r="AU279" s="1" t="e">
        <v>#N/A</v>
      </c>
      <c r="AV279" s="1" t="e">
        <v>#N/A</v>
      </c>
      <c r="AW279" s="1" t="e">
        <v>#N/A</v>
      </c>
      <c r="AX279" s="194" t="e">
        <v>#N/A</v>
      </c>
      <c r="AY279" s="194" t="e">
        <v>#N/A</v>
      </c>
      <c r="AZ279" s="1" t="e">
        <v>#N/A</v>
      </c>
      <c r="BA279" s="1" t="e">
        <v>#N/A</v>
      </c>
      <c r="BB279" s="1" t="e">
        <v>#N/A</v>
      </c>
      <c r="BC279" s="1" t="e">
        <v>#N/A</v>
      </c>
      <c r="BD279" s="1" t="e">
        <v>#N/A</v>
      </c>
      <c r="BE279" s="1" t="e">
        <v>#N/A</v>
      </c>
      <c r="BF279" s="1" t="e">
        <v>#N/A</v>
      </c>
      <c r="BG279" s="1" t="e">
        <v>#N/A</v>
      </c>
      <c r="BH279" s="194" t="e">
        <v>#N/A</v>
      </c>
      <c r="BI279" s="194" t="e">
        <v>#N/A</v>
      </c>
      <c r="BJ279" s="1" t="e">
        <v>#N/A</v>
      </c>
      <c r="BK279" s="1" t="e">
        <v>#N/A</v>
      </c>
      <c r="BL279" s="1" t="e">
        <v>#N/A</v>
      </c>
      <c r="BM279" s="1" t="e">
        <v>#N/A</v>
      </c>
      <c r="BN279" s="1" t="e">
        <v>#N/A</v>
      </c>
      <c r="BO279" s="1" t="e">
        <v>#N/A</v>
      </c>
      <c r="BP279" s="1" t="e">
        <v>#N/A</v>
      </c>
      <c r="BQ279" s="1" t="e">
        <v>#N/A</v>
      </c>
      <c r="BR279" s="194" t="e">
        <v>#N/A</v>
      </c>
      <c r="BS279" s="194" t="e">
        <v>#N/A</v>
      </c>
      <c r="BT279" s="1" t="e">
        <v>#N/A</v>
      </c>
      <c r="BU279" s="1" t="e">
        <v>#N/A</v>
      </c>
      <c r="BV279" s="1" t="e">
        <v>#N/A</v>
      </c>
      <c r="BW279" s="1" t="e">
        <v>#N/A</v>
      </c>
      <c r="BX279" s="1" t="e">
        <v>#N/A</v>
      </c>
      <c r="BY279" s="1" t="e">
        <v>#N/A</v>
      </c>
      <c r="BZ279" s="194" t="e">
        <v>#N/A</v>
      </c>
      <c r="CA279" s="194" t="e">
        <v>#N/A</v>
      </c>
      <c r="CB279" s="1" t="e">
        <v>#N/A</v>
      </c>
      <c r="CC279" s="1" t="e">
        <v>#N/A</v>
      </c>
      <c r="CD279" s="194" t="e">
        <v>#N/A</v>
      </c>
      <c r="CE279" s="12" t="e">
        <v>#N/A</v>
      </c>
      <c r="CF279" s="161" t="e">
        <v>#N/A</v>
      </c>
      <c r="CG279" s="193" t="e">
        <v>#N/A</v>
      </c>
      <c r="CH279" s="193" t="e">
        <v>#N/A</v>
      </c>
      <c r="CI279" s="192" t="e">
        <v>#N/A</v>
      </c>
      <c r="CJ279" s="161" t="e">
        <v>#N/A</v>
      </c>
      <c r="CK279" s="193" t="e">
        <v>#N/A</v>
      </c>
      <c r="CL279" s="193" t="e">
        <v>#N/A</v>
      </c>
    </row>
    <row r="280" spans="1:90">
      <c r="A280" s="268" t="e">
        <v>#N/A</v>
      </c>
      <c r="B280" s="11" t="e">
        <v>#N/A</v>
      </c>
      <c r="C280" s="194" t="e">
        <v>#N/A</v>
      </c>
      <c r="D280" s="194" t="e">
        <v>#N/A</v>
      </c>
      <c r="E280" s="1" t="e">
        <v>#N/A</v>
      </c>
      <c r="F280" s="1" t="e">
        <v>#N/A</v>
      </c>
      <c r="G280" s="1" t="e">
        <v>#N/A</v>
      </c>
      <c r="H280" s="1" t="e">
        <v>#N/A</v>
      </c>
      <c r="I280" s="194" t="e">
        <v>#N/A</v>
      </c>
      <c r="J280" s="194" t="e">
        <v>#N/A</v>
      </c>
      <c r="K280" s="1" t="e">
        <v>#N/A</v>
      </c>
      <c r="L280" s="1" t="e">
        <v>#N/A</v>
      </c>
      <c r="M280" s="1" t="e">
        <v>#N/A</v>
      </c>
      <c r="N280" s="1" t="e">
        <v>#N/A</v>
      </c>
      <c r="O280" s="1" t="e">
        <v>#N/A</v>
      </c>
      <c r="P280" s="12" t="e">
        <v>#N/A</v>
      </c>
      <c r="Q280" s="1" t="e">
        <v>#N/A</v>
      </c>
      <c r="R280" s="1" t="e">
        <v>#N/A</v>
      </c>
      <c r="S280" s="194" t="e">
        <v>#N/A</v>
      </c>
      <c r="T280" s="194" t="e">
        <v>#N/A</v>
      </c>
      <c r="U280" s="1" t="e">
        <v>#N/A</v>
      </c>
      <c r="V280" s="1" t="e">
        <v>#N/A</v>
      </c>
      <c r="W280" s="194" t="e">
        <v>#N/A</v>
      </c>
      <c r="X280" s="194" t="e">
        <v>#N/A</v>
      </c>
      <c r="Y280" s="1" t="e">
        <v>#N/A</v>
      </c>
      <c r="Z280" s="194" t="e">
        <v>#N/A</v>
      </c>
      <c r="AA280" s="194" t="e">
        <v>#N/A</v>
      </c>
      <c r="AB280" s="1" t="e">
        <v>#N/A</v>
      </c>
      <c r="AC280" s="1" t="e">
        <v>#N/A</v>
      </c>
      <c r="AD280" s="1" t="e">
        <v>#N/A</v>
      </c>
      <c r="AE280" s="1" t="e">
        <v>#N/A</v>
      </c>
      <c r="AF280" s="1" t="e">
        <v>#N/A</v>
      </c>
      <c r="AG280" s="1" t="e">
        <v>#N/A</v>
      </c>
      <c r="AH280" s="1" t="e">
        <v>#N/A</v>
      </c>
      <c r="AI280" s="1" t="e">
        <v>#N/A</v>
      </c>
      <c r="AJ280" s="1" t="e">
        <v>#N/A</v>
      </c>
      <c r="AK280" s="1" t="e">
        <v>#N/A</v>
      </c>
      <c r="AL280" s="194" t="e">
        <v>#N/A</v>
      </c>
      <c r="AM280" s="194" t="e">
        <v>#N/A</v>
      </c>
      <c r="AN280" s="1" t="e">
        <v>#N/A</v>
      </c>
      <c r="AO280" s="1" t="e">
        <v>#N/A</v>
      </c>
      <c r="AP280" s="1" t="e">
        <v>#N/A</v>
      </c>
      <c r="AQ280" s="1" t="e">
        <v>#N/A</v>
      </c>
      <c r="AR280" s="1" t="e">
        <v>#N/A</v>
      </c>
      <c r="AS280" s="1" t="e">
        <v>#N/A</v>
      </c>
      <c r="AT280" s="1" t="e">
        <v>#N/A</v>
      </c>
      <c r="AU280" s="1" t="e">
        <v>#N/A</v>
      </c>
      <c r="AV280" s="1" t="e">
        <v>#N/A</v>
      </c>
      <c r="AW280" s="1" t="e">
        <v>#N/A</v>
      </c>
      <c r="AX280" s="194" t="e">
        <v>#N/A</v>
      </c>
      <c r="AY280" s="194" t="e">
        <v>#N/A</v>
      </c>
      <c r="AZ280" s="1" t="e">
        <v>#N/A</v>
      </c>
      <c r="BA280" s="1" t="e">
        <v>#N/A</v>
      </c>
      <c r="BB280" s="1" t="e">
        <v>#N/A</v>
      </c>
      <c r="BC280" s="1" t="e">
        <v>#N/A</v>
      </c>
      <c r="BD280" s="1" t="e">
        <v>#N/A</v>
      </c>
      <c r="BE280" s="1" t="e">
        <v>#N/A</v>
      </c>
      <c r="BF280" s="1" t="e">
        <v>#N/A</v>
      </c>
      <c r="BG280" s="1" t="e">
        <v>#N/A</v>
      </c>
      <c r="BH280" s="194" t="e">
        <v>#N/A</v>
      </c>
      <c r="BI280" s="194" t="e">
        <v>#N/A</v>
      </c>
      <c r="BJ280" s="1" t="e">
        <v>#N/A</v>
      </c>
      <c r="BK280" s="1" t="e">
        <v>#N/A</v>
      </c>
      <c r="BL280" s="1" t="e">
        <v>#N/A</v>
      </c>
      <c r="BM280" s="1" t="e">
        <v>#N/A</v>
      </c>
      <c r="BN280" s="1" t="e">
        <v>#N/A</v>
      </c>
      <c r="BO280" s="1" t="e">
        <v>#N/A</v>
      </c>
      <c r="BP280" s="1" t="e">
        <v>#N/A</v>
      </c>
      <c r="BQ280" s="1" t="e">
        <v>#N/A</v>
      </c>
      <c r="BR280" s="194" t="e">
        <v>#N/A</v>
      </c>
      <c r="BS280" s="194" t="e">
        <v>#N/A</v>
      </c>
      <c r="BT280" s="1" t="e">
        <v>#N/A</v>
      </c>
      <c r="BU280" s="1" t="e">
        <v>#N/A</v>
      </c>
      <c r="BV280" s="1" t="e">
        <v>#N/A</v>
      </c>
      <c r="BW280" s="1" t="e">
        <v>#N/A</v>
      </c>
      <c r="BX280" s="1" t="e">
        <v>#N/A</v>
      </c>
      <c r="BY280" s="1" t="e">
        <v>#N/A</v>
      </c>
      <c r="BZ280" s="194" t="e">
        <v>#N/A</v>
      </c>
      <c r="CA280" s="194" t="e">
        <v>#N/A</v>
      </c>
      <c r="CB280" s="1" t="e">
        <v>#N/A</v>
      </c>
      <c r="CC280" s="1" t="e">
        <v>#N/A</v>
      </c>
      <c r="CD280" s="194" t="e">
        <v>#N/A</v>
      </c>
      <c r="CE280" s="12" t="e">
        <v>#N/A</v>
      </c>
      <c r="CF280" s="161" t="e">
        <v>#N/A</v>
      </c>
      <c r="CG280" s="193" t="e">
        <v>#N/A</v>
      </c>
      <c r="CH280" s="193" t="e">
        <v>#N/A</v>
      </c>
      <c r="CI280" s="192" t="e">
        <v>#N/A</v>
      </c>
      <c r="CJ280" s="161" t="e">
        <v>#N/A</v>
      </c>
      <c r="CK280" s="193" t="e">
        <v>#N/A</v>
      </c>
      <c r="CL280" s="193" t="e">
        <v>#N/A</v>
      </c>
    </row>
    <row r="281" spans="1:90">
      <c r="A281" s="268" t="e">
        <v>#N/A</v>
      </c>
      <c r="B281" s="11" t="e">
        <v>#N/A</v>
      </c>
      <c r="C281" s="194" t="e">
        <v>#N/A</v>
      </c>
      <c r="D281" s="194" t="e">
        <v>#N/A</v>
      </c>
      <c r="E281" s="1" t="e">
        <v>#N/A</v>
      </c>
      <c r="F281" s="1" t="e">
        <v>#N/A</v>
      </c>
      <c r="G281" s="1" t="e">
        <v>#N/A</v>
      </c>
      <c r="H281" s="1" t="e">
        <v>#N/A</v>
      </c>
      <c r="I281" s="194" t="e">
        <v>#N/A</v>
      </c>
      <c r="J281" s="194" t="e">
        <v>#N/A</v>
      </c>
      <c r="K281" s="1" t="e">
        <v>#N/A</v>
      </c>
      <c r="L281" s="1" t="e">
        <v>#N/A</v>
      </c>
      <c r="M281" s="1" t="e">
        <v>#N/A</v>
      </c>
      <c r="N281" s="1" t="e">
        <v>#N/A</v>
      </c>
      <c r="O281" s="1" t="e">
        <v>#N/A</v>
      </c>
      <c r="P281" s="12" t="e">
        <v>#N/A</v>
      </c>
      <c r="Q281" s="1" t="e">
        <v>#N/A</v>
      </c>
      <c r="R281" s="1" t="e">
        <v>#N/A</v>
      </c>
      <c r="S281" s="194" t="e">
        <v>#N/A</v>
      </c>
      <c r="T281" s="194" t="e">
        <v>#N/A</v>
      </c>
      <c r="U281" s="1" t="e">
        <v>#N/A</v>
      </c>
      <c r="V281" s="1" t="e">
        <v>#N/A</v>
      </c>
      <c r="W281" s="194" t="e">
        <v>#N/A</v>
      </c>
      <c r="X281" s="194" t="e">
        <v>#N/A</v>
      </c>
      <c r="Y281" s="1" t="e">
        <v>#N/A</v>
      </c>
      <c r="Z281" s="194" t="e">
        <v>#N/A</v>
      </c>
      <c r="AA281" s="194" t="e">
        <v>#N/A</v>
      </c>
      <c r="AB281" s="1" t="e">
        <v>#N/A</v>
      </c>
      <c r="AC281" s="1" t="e">
        <v>#N/A</v>
      </c>
      <c r="AD281" s="1" t="e">
        <v>#N/A</v>
      </c>
      <c r="AE281" s="1" t="e">
        <v>#N/A</v>
      </c>
      <c r="AF281" s="1" t="e">
        <v>#N/A</v>
      </c>
      <c r="AG281" s="1" t="e">
        <v>#N/A</v>
      </c>
      <c r="AH281" s="1" t="e">
        <v>#N/A</v>
      </c>
      <c r="AI281" s="1" t="e">
        <v>#N/A</v>
      </c>
      <c r="AJ281" s="1" t="e">
        <v>#N/A</v>
      </c>
      <c r="AK281" s="1" t="e">
        <v>#N/A</v>
      </c>
      <c r="AL281" s="194" t="e">
        <v>#N/A</v>
      </c>
      <c r="AM281" s="194" t="e">
        <v>#N/A</v>
      </c>
      <c r="AN281" s="1" t="e">
        <v>#N/A</v>
      </c>
      <c r="AO281" s="1" t="e">
        <v>#N/A</v>
      </c>
      <c r="AP281" s="1" t="e">
        <v>#N/A</v>
      </c>
      <c r="AQ281" s="1" t="e">
        <v>#N/A</v>
      </c>
      <c r="AR281" s="1" t="e">
        <v>#N/A</v>
      </c>
      <c r="AS281" s="1" t="e">
        <v>#N/A</v>
      </c>
      <c r="AT281" s="1" t="e">
        <v>#N/A</v>
      </c>
      <c r="AU281" s="1" t="e">
        <v>#N/A</v>
      </c>
      <c r="AV281" s="1" t="e">
        <v>#N/A</v>
      </c>
      <c r="AW281" s="1" t="e">
        <v>#N/A</v>
      </c>
      <c r="AX281" s="194" t="e">
        <v>#N/A</v>
      </c>
      <c r="AY281" s="194" t="e">
        <v>#N/A</v>
      </c>
      <c r="AZ281" s="1" t="e">
        <v>#N/A</v>
      </c>
      <c r="BA281" s="1" t="e">
        <v>#N/A</v>
      </c>
      <c r="BB281" s="1" t="e">
        <v>#N/A</v>
      </c>
      <c r="BC281" s="1" t="e">
        <v>#N/A</v>
      </c>
      <c r="BD281" s="1" t="e">
        <v>#N/A</v>
      </c>
      <c r="BE281" s="1" t="e">
        <v>#N/A</v>
      </c>
      <c r="BF281" s="1" t="e">
        <v>#N/A</v>
      </c>
      <c r="BG281" s="1" t="e">
        <v>#N/A</v>
      </c>
      <c r="BH281" s="194" t="e">
        <v>#N/A</v>
      </c>
      <c r="BI281" s="194" t="e">
        <v>#N/A</v>
      </c>
      <c r="BJ281" s="1" t="e">
        <v>#N/A</v>
      </c>
      <c r="BK281" s="1" t="e">
        <v>#N/A</v>
      </c>
      <c r="BL281" s="1" t="e">
        <v>#N/A</v>
      </c>
      <c r="BM281" s="1" t="e">
        <v>#N/A</v>
      </c>
      <c r="BN281" s="1" t="e">
        <v>#N/A</v>
      </c>
      <c r="BO281" s="1" t="e">
        <v>#N/A</v>
      </c>
      <c r="BP281" s="1" t="e">
        <v>#N/A</v>
      </c>
      <c r="BQ281" s="1" t="e">
        <v>#N/A</v>
      </c>
      <c r="BR281" s="194" t="e">
        <v>#N/A</v>
      </c>
      <c r="BS281" s="194" t="e">
        <v>#N/A</v>
      </c>
      <c r="BT281" s="1" t="e">
        <v>#N/A</v>
      </c>
      <c r="BU281" s="1" t="e">
        <v>#N/A</v>
      </c>
      <c r="BV281" s="1" t="e">
        <v>#N/A</v>
      </c>
      <c r="BW281" s="1" t="e">
        <v>#N/A</v>
      </c>
      <c r="BX281" s="1" t="e">
        <v>#N/A</v>
      </c>
      <c r="BY281" s="1" t="e">
        <v>#N/A</v>
      </c>
      <c r="BZ281" s="194" t="e">
        <v>#N/A</v>
      </c>
      <c r="CA281" s="194" t="e">
        <v>#N/A</v>
      </c>
      <c r="CB281" s="1" t="e">
        <v>#N/A</v>
      </c>
      <c r="CC281" s="1" t="e">
        <v>#N/A</v>
      </c>
      <c r="CD281" s="194" t="e">
        <v>#N/A</v>
      </c>
      <c r="CE281" s="12" t="e">
        <v>#N/A</v>
      </c>
      <c r="CF281" s="161" t="e">
        <v>#N/A</v>
      </c>
      <c r="CG281" s="193" t="e">
        <v>#N/A</v>
      </c>
      <c r="CH281" s="193" t="e">
        <v>#N/A</v>
      </c>
      <c r="CI281" s="192" t="e">
        <v>#N/A</v>
      </c>
      <c r="CJ281" s="161" t="e">
        <v>#N/A</v>
      </c>
      <c r="CK281" s="193" t="e">
        <v>#N/A</v>
      </c>
      <c r="CL281" s="193" t="e">
        <v>#N/A</v>
      </c>
    </row>
    <row r="282" spans="1:90">
      <c r="A282" s="268" t="e">
        <v>#N/A</v>
      </c>
      <c r="B282" s="11" t="e">
        <v>#N/A</v>
      </c>
      <c r="C282" s="194" t="e">
        <v>#N/A</v>
      </c>
      <c r="D282" s="194" t="e">
        <v>#N/A</v>
      </c>
      <c r="E282" s="1" t="e">
        <v>#N/A</v>
      </c>
      <c r="F282" s="1" t="e">
        <v>#N/A</v>
      </c>
      <c r="G282" s="1" t="e">
        <v>#N/A</v>
      </c>
      <c r="H282" s="1" t="e">
        <v>#N/A</v>
      </c>
      <c r="I282" s="194" t="e">
        <v>#N/A</v>
      </c>
      <c r="J282" s="194" t="e">
        <v>#N/A</v>
      </c>
      <c r="K282" s="1" t="e">
        <v>#N/A</v>
      </c>
      <c r="L282" s="1" t="e">
        <v>#N/A</v>
      </c>
      <c r="M282" s="1" t="e">
        <v>#N/A</v>
      </c>
      <c r="N282" s="1" t="e">
        <v>#N/A</v>
      </c>
      <c r="O282" s="1" t="e">
        <v>#N/A</v>
      </c>
      <c r="P282" s="12" t="e">
        <v>#N/A</v>
      </c>
      <c r="Q282" s="1" t="e">
        <v>#N/A</v>
      </c>
      <c r="R282" s="1" t="e">
        <v>#N/A</v>
      </c>
      <c r="S282" s="194" t="e">
        <v>#N/A</v>
      </c>
      <c r="T282" s="194" t="e">
        <v>#N/A</v>
      </c>
      <c r="U282" s="1" t="e">
        <v>#N/A</v>
      </c>
      <c r="V282" s="1" t="e">
        <v>#N/A</v>
      </c>
      <c r="W282" s="194" t="e">
        <v>#N/A</v>
      </c>
      <c r="X282" s="194" t="e">
        <v>#N/A</v>
      </c>
      <c r="Y282" s="1" t="e">
        <v>#N/A</v>
      </c>
      <c r="Z282" s="194" t="e">
        <v>#N/A</v>
      </c>
      <c r="AA282" s="194" t="e">
        <v>#N/A</v>
      </c>
      <c r="AB282" s="1" t="e">
        <v>#N/A</v>
      </c>
      <c r="AC282" s="1" t="e">
        <v>#N/A</v>
      </c>
      <c r="AD282" s="1" t="e">
        <v>#N/A</v>
      </c>
      <c r="AE282" s="1" t="e">
        <v>#N/A</v>
      </c>
      <c r="AF282" s="1" t="e">
        <v>#N/A</v>
      </c>
      <c r="AG282" s="1" t="e">
        <v>#N/A</v>
      </c>
      <c r="AH282" s="1" t="e">
        <v>#N/A</v>
      </c>
      <c r="AI282" s="1" t="e">
        <v>#N/A</v>
      </c>
      <c r="AJ282" s="1" t="e">
        <v>#N/A</v>
      </c>
      <c r="AK282" s="1" t="e">
        <v>#N/A</v>
      </c>
      <c r="AL282" s="194" t="e">
        <v>#N/A</v>
      </c>
      <c r="AM282" s="194" t="e">
        <v>#N/A</v>
      </c>
      <c r="AN282" s="1" t="e">
        <v>#N/A</v>
      </c>
      <c r="AO282" s="1" t="e">
        <v>#N/A</v>
      </c>
      <c r="AP282" s="1" t="e">
        <v>#N/A</v>
      </c>
      <c r="AQ282" s="1" t="e">
        <v>#N/A</v>
      </c>
      <c r="AR282" s="1" t="e">
        <v>#N/A</v>
      </c>
      <c r="AS282" s="1" t="e">
        <v>#N/A</v>
      </c>
      <c r="AT282" s="1" t="e">
        <v>#N/A</v>
      </c>
      <c r="AU282" s="1" t="e">
        <v>#N/A</v>
      </c>
      <c r="AV282" s="1" t="e">
        <v>#N/A</v>
      </c>
      <c r="AW282" s="1" t="e">
        <v>#N/A</v>
      </c>
      <c r="AX282" s="194" t="e">
        <v>#N/A</v>
      </c>
      <c r="AY282" s="194" t="e">
        <v>#N/A</v>
      </c>
      <c r="AZ282" s="1" t="e">
        <v>#N/A</v>
      </c>
      <c r="BA282" s="1" t="e">
        <v>#N/A</v>
      </c>
      <c r="BB282" s="1" t="e">
        <v>#N/A</v>
      </c>
      <c r="BC282" s="1" t="e">
        <v>#N/A</v>
      </c>
      <c r="BD282" s="1" t="e">
        <v>#N/A</v>
      </c>
      <c r="BE282" s="1" t="e">
        <v>#N/A</v>
      </c>
      <c r="BF282" s="1" t="e">
        <v>#N/A</v>
      </c>
      <c r="BG282" s="1" t="e">
        <v>#N/A</v>
      </c>
      <c r="BH282" s="194" t="e">
        <v>#N/A</v>
      </c>
      <c r="BI282" s="194" t="e">
        <v>#N/A</v>
      </c>
      <c r="BJ282" s="1" t="e">
        <v>#N/A</v>
      </c>
      <c r="BK282" s="1" t="e">
        <v>#N/A</v>
      </c>
      <c r="BL282" s="1" t="e">
        <v>#N/A</v>
      </c>
      <c r="BM282" s="1" t="e">
        <v>#N/A</v>
      </c>
      <c r="BN282" s="1" t="e">
        <v>#N/A</v>
      </c>
      <c r="BO282" s="1" t="e">
        <v>#N/A</v>
      </c>
      <c r="BP282" s="1" t="e">
        <v>#N/A</v>
      </c>
      <c r="BQ282" s="1" t="e">
        <v>#N/A</v>
      </c>
      <c r="BR282" s="194" t="e">
        <v>#N/A</v>
      </c>
      <c r="BS282" s="194" t="e">
        <v>#N/A</v>
      </c>
      <c r="BT282" s="1" t="e">
        <v>#N/A</v>
      </c>
      <c r="BU282" s="1" t="e">
        <v>#N/A</v>
      </c>
      <c r="BV282" s="1" t="e">
        <v>#N/A</v>
      </c>
      <c r="BW282" s="1" t="e">
        <v>#N/A</v>
      </c>
      <c r="BX282" s="1" t="e">
        <v>#N/A</v>
      </c>
      <c r="BY282" s="1" t="e">
        <v>#N/A</v>
      </c>
      <c r="BZ282" s="194" t="e">
        <v>#N/A</v>
      </c>
      <c r="CA282" s="194" t="e">
        <v>#N/A</v>
      </c>
      <c r="CB282" s="1" t="e">
        <v>#N/A</v>
      </c>
      <c r="CC282" s="1" t="e">
        <v>#N/A</v>
      </c>
      <c r="CD282" s="194" t="e">
        <v>#N/A</v>
      </c>
      <c r="CE282" s="12" t="e">
        <v>#N/A</v>
      </c>
      <c r="CF282" s="161" t="e">
        <v>#N/A</v>
      </c>
      <c r="CG282" s="193" t="e">
        <v>#N/A</v>
      </c>
      <c r="CH282" s="193" t="e">
        <v>#N/A</v>
      </c>
      <c r="CI282" s="192" t="e">
        <v>#N/A</v>
      </c>
      <c r="CJ282" s="161" t="e">
        <v>#N/A</v>
      </c>
      <c r="CK282" s="193" t="e">
        <v>#N/A</v>
      </c>
      <c r="CL282" s="193" t="e">
        <v>#N/A</v>
      </c>
    </row>
    <row r="283" spans="1:90">
      <c r="A283" s="268" t="e">
        <v>#N/A</v>
      </c>
      <c r="B283" s="11" t="e">
        <v>#N/A</v>
      </c>
      <c r="C283" s="194" t="e">
        <v>#N/A</v>
      </c>
      <c r="D283" s="194" t="e">
        <v>#N/A</v>
      </c>
      <c r="E283" s="1" t="e">
        <v>#N/A</v>
      </c>
      <c r="F283" s="1" t="e">
        <v>#N/A</v>
      </c>
      <c r="G283" s="1" t="e">
        <v>#N/A</v>
      </c>
      <c r="H283" s="1" t="e">
        <v>#N/A</v>
      </c>
      <c r="I283" s="194" t="e">
        <v>#N/A</v>
      </c>
      <c r="J283" s="194" t="e">
        <v>#N/A</v>
      </c>
      <c r="K283" s="1" t="e">
        <v>#N/A</v>
      </c>
      <c r="L283" s="1" t="e">
        <v>#N/A</v>
      </c>
      <c r="M283" s="1" t="e">
        <v>#N/A</v>
      </c>
      <c r="N283" s="1" t="e">
        <v>#N/A</v>
      </c>
      <c r="O283" s="1" t="e">
        <v>#N/A</v>
      </c>
      <c r="P283" s="12" t="e">
        <v>#N/A</v>
      </c>
      <c r="Q283" s="1" t="e">
        <v>#N/A</v>
      </c>
      <c r="R283" s="1" t="e">
        <v>#N/A</v>
      </c>
      <c r="S283" s="194" t="e">
        <v>#N/A</v>
      </c>
      <c r="T283" s="194" t="e">
        <v>#N/A</v>
      </c>
      <c r="U283" s="1" t="e">
        <v>#N/A</v>
      </c>
      <c r="V283" s="1" t="e">
        <v>#N/A</v>
      </c>
      <c r="W283" s="194" t="e">
        <v>#N/A</v>
      </c>
      <c r="X283" s="194" t="e">
        <v>#N/A</v>
      </c>
      <c r="Y283" s="1" t="e">
        <v>#N/A</v>
      </c>
      <c r="Z283" s="194" t="e">
        <v>#N/A</v>
      </c>
      <c r="AA283" s="194" t="e">
        <v>#N/A</v>
      </c>
      <c r="AB283" s="1" t="e">
        <v>#N/A</v>
      </c>
      <c r="AC283" s="1" t="e">
        <v>#N/A</v>
      </c>
      <c r="AD283" s="1" t="e">
        <v>#N/A</v>
      </c>
      <c r="AE283" s="1" t="e">
        <v>#N/A</v>
      </c>
      <c r="AF283" s="1" t="e">
        <v>#N/A</v>
      </c>
      <c r="AG283" s="1" t="e">
        <v>#N/A</v>
      </c>
      <c r="AH283" s="1" t="e">
        <v>#N/A</v>
      </c>
      <c r="AI283" s="1" t="e">
        <v>#N/A</v>
      </c>
      <c r="AJ283" s="1" t="e">
        <v>#N/A</v>
      </c>
      <c r="AK283" s="1" t="e">
        <v>#N/A</v>
      </c>
      <c r="AL283" s="194" t="e">
        <v>#N/A</v>
      </c>
      <c r="AM283" s="194" t="e">
        <v>#N/A</v>
      </c>
      <c r="AN283" s="1" t="e">
        <v>#N/A</v>
      </c>
      <c r="AO283" s="1" t="e">
        <v>#N/A</v>
      </c>
      <c r="AP283" s="1" t="e">
        <v>#N/A</v>
      </c>
      <c r="AQ283" s="1" t="e">
        <v>#N/A</v>
      </c>
      <c r="AR283" s="1" t="e">
        <v>#N/A</v>
      </c>
      <c r="AS283" s="1" t="e">
        <v>#N/A</v>
      </c>
      <c r="AT283" s="1" t="e">
        <v>#N/A</v>
      </c>
      <c r="AU283" s="1" t="e">
        <v>#N/A</v>
      </c>
      <c r="AV283" s="1" t="e">
        <v>#N/A</v>
      </c>
      <c r="AW283" s="1" t="e">
        <v>#N/A</v>
      </c>
      <c r="AX283" s="194" t="e">
        <v>#N/A</v>
      </c>
      <c r="AY283" s="194" t="e">
        <v>#N/A</v>
      </c>
      <c r="AZ283" s="1" t="e">
        <v>#N/A</v>
      </c>
      <c r="BA283" s="1" t="e">
        <v>#N/A</v>
      </c>
      <c r="BB283" s="1" t="e">
        <v>#N/A</v>
      </c>
      <c r="BC283" s="1" t="e">
        <v>#N/A</v>
      </c>
      <c r="BD283" s="1" t="e">
        <v>#N/A</v>
      </c>
      <c r="BE283" s="1" t="e">
        <v>#N/A</v>
      </c>
      <c r="BF283" s="1" t="e">
        <v>#N/A</v>
      </c>
      <c r="BG283" s="1" t="e">
        <v>#N/A</v>
      </c>
      <c r="BH283" s="194" t="e">
        <v>#N/A</v>
      </c>
      <c r="BI283" s="194" t="e">
        <v>#N/A</v>
      </c>
      <c r="BJ283" s="1" t="e">
        <v>#N/A</v>
      </c>
      <c r="BK283" s="1" t="e">
        <v>#N/A</v>
      </c>
      <c r="BL283" s="1" t="e">
        <v>#N/A</v>
      </c>
      <c r="BM283" s="1" t="e">
        <v>#N/A</v>
      </c>
      <c r="BN283" s="1" t="e">
        <v>#N/A</v>
      </c>
      <c r="BO283" s="1" t="e">
        <v>#N/A</v>
      </c>
      <c r="BP283" s="1" t="e">
        <v>#N/A</v>
      </c>
      <c r="BQ283" s="1" t="e">
        <v>#N/A</v>
      </c>
      <c r="BR283" s="194" t="e">
        <v>#N/A</v>
      </c>
      <c r="BS283" s="194" t="e">
        <v>#N/A</v>
      </c>
      <c r="BT283" s="1" t="e">
        <v>#N/A</v>
      </c>
      <c r="BU283" s="1" t="e">
        <v>#N/A</v>
      </c>
      <c r="BV283" s="1" t="e">
        <v>#N/A</v>
      </c>
      <c r="BW283" s="1" t="e">
        <v>#N/A</v>
      </c>
      <c r="BX283" s="1" t="e">
        <v>#N/A</v>
      </c>
      <c r="BY283" s="1" t="e">
        <v>#N/A</v>
      </c>
      <c r="BZ283" s="194" t="e">
        <v>#N/A</v>
      </c>
      <c r="CA283" s="194" t="e">
        <v>#N/A</v>
      </c>
      <c r="CB283" s="1" t="e">
        <v>#N/A</v>
      </c>
      <c r="CC283" s="1" t="e">
        <v>#N/A</v>
      </c>
      <c r="CD283" s="194" t="e">
        <v>#N/A</v>
      </c>
      <c r="CE283" s="12" t="e">
        <v>#N/A</v>
      </c>
      <c r="CF283" s="161" t="e">
        <v>#N/A</v>
      </c>
      <c r="CG283" s="193" t="e">
        <v>#N/A</v>
      </c>
      <c r="CH283" s="193" t="e">
        <v>#N/A</v>
      </c>
      <c r="CI283" s="192" t="e">
        <v>#N/A</v>
      </c>
      <c r="CJ283" s="161" t="e">
        <v>#N/A</v>
      </c>
      <c r="CK283" s="193" t="e">
        <v>#N/A</v>
      </c>
      <c r="CL283" s="193" t="e">
        <v>#N/A</v>
      </c>
    </row>
    <row r="284" spans="1:90">
      <c r="A284" s="268" t="e">
        <v>#N/A</v>
      </c>
      <c r="B284" s="11" t="e">
        <v>#N/A</v>
      </c>
      <c r="C284" s="194" t="e">
        <v>#N/A</v>
      </c>
      <c r="D284" s="194" t="e">
        <v>#N/A</v>
      </c>
      <c r="E284" s="1" t="e">
        <v>#N/A</v>
      </c>
      <c r="F284" s="1" t="e">
        <v>#N/A</v>
      </c>
      <c r="G284" s="1" t="e">
        <v>#N/A</v>
      </c>
      <c r="H284" s="1" t="e">
        <v>#N/A</v>
      </c>
      <c r="I284" s="194" t="e">
        <v>#N/A</v>
      </c>
      <c r="J284" s="194" t="e">
        <v>#N/A</v>
      </c>
      <c r="K284" s="1" t="e">
        <v>#N/A</v>
      </c>
      <c r="L284" s="1" t="e">
        <v>#N/A</v>
      </c>
      <c r="M284" s="1" t="e">
        <v>#N/A</v>
      </c>
      <c r="N284" s="1" t="e">
        <v>#N/A</v>
      </c>
      <c r="O284" s="1" t="e">
        <v>#N/A</v>
      </c>
      <c r="P284" s="12" t="e">
        <v>#N/A</v>
      </c>
      <c r="Q284" s="1" t="e">
        <v>#N/A</v>
      </c>
      <c r="R284" s="1" t="e">
        <v>#N/A</v>
      </c>
      <c r="S284" s="194" t="e">
        <v>#N/A</v>
      </c>
      <c r="T284" s="194" t="e">
        <v>#N/A</v>
      </c>
      <c r="U284" s="1" t="e">
        <v>#N/A</v>
      </c>
      <c r="V284" s="1" t="e">
        <v>#N/A</v>
      </c>
      <c r="W284" s="194" t="e">
        <v>#N/A</v>
      </c>
      <c r="X284" s="194" t="e">
        <v>#N/A</v>
      </c>
      <c r="Y284" s="1" t="e">
        <v>#N/A</v>
      </c>
      <c r="Z284" s="194" t="e">
        <v>#N/A</v>
      </c>
      <c r="AA284" s="194" t="e">
        <v>#N/A</v>
      </c>
      <c r="AB284" s="1" t="e">
        <v>#N/A</v>
      </c>
      <c r="AC284" s="1" t="e">
        <v>#N/A</v>
      </c>
      <c r="AD284" s="1" t="e">
        <v>#N/A</v>
      </c>
      <c r="AE284" s="1" t="e">
        <v>#N/A</v>
      </c>
      <c r="AF284" s="1" t="e">
        <v>#N/A</v>
      </c>
      <c r="AG284" s="1" t="e">
        <v>#N/A</v>
      </c>
      <c r="AH284" s="1" t="e">
        <v>#N/A</v>
      </c>
      <c r="AI284" s="1" t="e">
        <v>#N/A</v>
      </c>
      <c r="AJ284" s="1" t="e">
        <v>#N/A</v>
      </c>
      <c r="AK284" s="1" t="e">
        <v>#N/A</v>
      </c>
      <c r="AL284" s="194" t="e">
        <v>#N/A</v>
      </c>
      <c r="AM284" s="194" t="e">
        <v>#N/A</v>
      </c>
      <c r="AN284" s="1" t="e">
        <v>#N/A</v>
      </c>
      <c r="AO284" s="1" t="e">
        <v>#N/A</v>
      </c>
      <c r="AP284" s="1" t="e">
        <v>#N/A</v>
      </c>
      <c r="AQ284" s="1" t="e">
        <v>#N/A</v>
      </c>
      <c r="AR284" s="1" t="e">
        <v>#N/A</v>
      </c>
      <c r="AS284" s="1" t="e">
        <v>#N/A</v>
      </c>
      <c r="AT284" s="1" t="e">
        <v>#N/A</v>
      </c>
      <c r="AU284" s="1" t="e">
        <v>#N/A</v>
      </c>
      <c r="AV284" s="1" t="e">
        <v>#N/A</v>
      </c>
      <c r="AW284" s="1" t="e">
        <v>#N/A</v>
      </c>
      <c r="AX284" s="194" t="e">
        <v>#N/A</v>
      </c>
      <c r="AY284" s="194" t="e">
        <v>#N/A</v>
      </c>
      <c r="AZ284" s="1" t="e">
        <v>#N/A</v>
      </c>
      <c r="BA284" s="1" t="e">
        <v>#N/A</v>
      </c>
      <c r="BB284" s="1" t="e">
        <v>#N/A</v>
      </c>
      <c r="BC284" s="1" t="e">
        <v>#N/A</v>
      </c>
      <c r="BD284" s="1" t="e">
        <v>#N/A</v>
      </c>
      <c r="BE284" s="1" t="e">
        <v>#N/A</v>
      </c>
      <c r="BF284" s="1" t="e">
        <v>#N/A</v>
      </c>
      <c r="BG284" s="1" t="e">
        <v>#N/A</v>
      </c>
      <c r="BH284" s="194" t="e">
        <v>#N/A</v>
      </c>
      <c r="BI284" s="194" t="e">
        <v>#N/A</v>
      </c>
      <c r="BJ284" s="1" t="e">
        <v>#N/A</v>
      </c>
      <c r="BK284" s="1" t="e">
        <v>#N/A</v>
      </c>
      <c r="BL284" s="1" t="e">
        <v>#N/A</v>
      </c>
      <c r="BM284" s="1" t="e">
        <v>#N/A</v>
      </c>
      <c r="BN284" s="1" t="e">
        <v>#N/A</v>
      </c>
      <c r="BO284" s="1" t="e">
        <v>#N/A</v>
      </c>
      <c r="BP284" s="1" t="e">
        <v>#N/A</v>
      </c>
      <c r="BQ284" s="1" t="e">
        <v>#N/A</v>
      </c>
      <c r="BR284" s="194" t="e">
        <v>#N/A</v>
      </c>
      <c r="BS284" s="194" t="e">
        <v>#N/A</v>
      </c>
      <c r="BT284" s="1" t="e">
        <v>#N/A</v>
      </c>
      <c r="BU284" s="1" t="e">
        <v>#N/A</v>
      </c>
      <c r="BV284" s="1" t="e">
        <v>#N/A</v>
      </c>
      <c r="BW284" s="1" t="e">
        <v>#N/A</v>
      </c>
      <c r="BX284" s="1" t="e">
        <v>#N/A</v>
      </c>
      <c r="BY284" s="1" t="e">
        <v>#N/A</v>
      </c>
      <c r="BZ284" s="194" t="e">
        <v>#N/A</v>
      </c>
      <c r="CA284" s="194" t="e">
        <v>#N/A</v>
      </c>
      <c r="CB284" s="1" t="e">
        <v>#N/A</v>
      </c>
      <c r="CC284" s="1" t="e">
        <v>#N/A</v>
      </c>
      <c r="CD284" s="194" t="e">
        <v>#N/A</v>
      </c>
      <c r="CE284" s="12" t="e">
        <v>#N/A</v>
      </c>
      <c r="CF284" s="161" t="e">
        <v>#N/A</v>
      </c>
      <c r="CG284" s="193" t="e">
        <v>#N/A</v>
      </c>
      <c r="CH284" s="193" t="e">
        <v>#N/A</v>
      </c>
      <c r="CI284" s="192" t="e">
        <v>#N/A</v>
      </c>
      <c r="CJ284" s="161" t="e">
        <v>#N/A</v>
      </c>
      <c r="CK284" s="193" t="e">
        <v>#N/A</v>
      </c>
      <c r="CL284" s="193" t="e">
        <v>#N/A</v>
      </c>
    </row>
    <row r="285" spans="1:90">
      <c r="A285" s="268" t="e">
        <v>#N/A</v>
      </c>
      <c r="B285" s="11" t="e">
        <v>#N/A</v>
      </c>
      <c r="C285" s="194" t="e">
        <v>#N/A</v>
      </c>
      <c r="D285" s="194" t="e">
        <v>#N/A</v>
      </c>
      <c r="E285" s="1" t="e">
        <v>#N/A</v>
      </c>
      <c r="F285" s="1" t="e">
        <v>#N/A</v>
      </c>
      <c r="G285" s="1" t="e">
        <v>#N/A</v>
      </c>
      <c r="H285" s="1" t="e">
        <v>#N/A</v>
      </c>
      <c r="I285" s="194" t="e">
        <v>#N/A</v>
      </c>
      <c r="J285" s="194" t="e">
        <v>#N/A</v>
      </c>
      <c r="K285" s="1" t="e">
        <v>#N/A</v>
      </c>
      <c r="L285" s="1" t="e">
        <v>#N/A</v>
      </c>
      <c r="M285" s="1" t="e">
        <v>#N/A</v>
      </c>
      <c r="N285" s="1" t="e">
        <v>#N/A</v>
      </c>
      <c r="O285" s="1" t="e">
        <v>#N/A</v>
      </c>
      <c r="P285" s="12" t="e">
        <v>#N/A</v>
      </c>
      <c r="Q285" s="1" t="e">
        <v>#N/A</v>
      </c>
      <c r="R285" s="1" t="e">
        <v>#N/A</v>
      </c>
      <c r="S285" s="194" t="e">
        <v>#N/A</v>
      </c>
      <c r="T285" s="194" t="e">
        <v>#N/A</v>
      </c>
      <c r="U285" s="1" t="e">
        <v>#N/A</v>
      </c>
      <c r="V285" s="1" t="e">
        <v>#N/A</v>
      </c>
      <c r="W285" s="194" t="e">
        <v>#N/A</v>
      </c>
      <c r="X285" s="194" t="e">
        <v>#N/A</v>
      </c>
      <c r="Y285" s="1" t="e">
        <v>#N/A</v>
      </c>
      <c r="Z285" s="194" t="e">
        <v>#N/A</v>
      </c>
      <c r="AA285" s="194" t="e">
        <v>#N/A</v>
      </c>
      <c r="AB285" s="1" t="e">
        <v>#N/A</v>
      </c>
      <c r="AC285" s="1" t="e">
        <v>#N/A</v>
      </c>
      <c r="AD285" s="1" t="e">
        <v>#N/A</v>
      </c>
      <c r="AE285" s="1" t="e">
        <v>#N/A</v>
      </c>
      <c r="AF285" s="1" t="e">
        <v>#N/A</v>
      </c>
      <c r="AG285" s="1" t="e">
        <v>#N/A</v>
      </c>
      <c r="AH285" s="1" t="e">
        <v>#N/A</v>
      </c>
      <c r="AI285" s="1" t="e">
        <v>#N/A</v>
      </c>
      <c r="AJ285" s="1" t="e">
        <v>#N/A</v>
      </c>
      <c r="AK285" s="1" t="e">
        <v>#N/A</v>
      </c>
      <c r="AL285" s="194" t="e">
        <v>#N/A</v>
      </c>
      <c r="AM285" s="194" t="e">
        <v>#N/A</v>
      </c>
      <c r="AN285" s="1" t="e">
        <v>#N/A</v>
      </c>
      <c r="AO285" s="1" t="e">
        <v>#N/A</v>
      </c>
      <c r="AP285" s="1" t="e">
        <v>#N/A</v>
      </c>
      <c r="AQ285" s="1" t="e">
        <v>#N/A</v>
      </c>
      <c r="AR285" s="1" t="e">
        <v>#N/A</v>
      </c>
      <c r="AS285" s="1" t="e">
        <v>#N/A</v>
      </c>
      <c r="AT285" s="1" t="e">
        <v>#N/A</v>
      </c>
      <c r="AU285" s="1" t="e">
        <v>#N/A</v>
      </c>
      <c r="AV285" s="1" t="e">
        <v>#N/A</v>
      </c>
      <c r="AW285" s="1" t="e">
        <v>#N/A</v>
      </c>
      <c r="AX285" s="194" t="e">
        <v>#N/A</v>
      </c>
      <c r="AY285" s="194" t="e">
        <v>#N/A</v>
      </c>
      <c r="AZ285" s="1" t="e">
        <v>#N/A</v>
      </c>
      <c r="BA285" s="1" t="e">
        <v>#N/A</v>
      </c>
      <c r="BB285" s="1" t="e">
        <v>#N/A</v>
      </c>
      <c r="BC285" s="1" t="e">
        <v>#N/A</v>
      </c>
      <c r="BD285" s="1" t="e">
        <v>#N/A</v>
      </c>
      <c r="BE285" s="1" t="e">
        <v>#N/A</v>
      </c>
      <c r="BF285" s="1" t="e">
        <v>#N/A</v>
      </c>
      <c r="BG285" s="1" t="e">
        <v>#N/A</v>
      </c>
      <c r="BH285" s="194" t="e">
        <v>#N/A</v>
      </c>
      <c r="BI285" s="194" t="e">
        <v>#N/A</v>
      </c>
      <c r="BJ285" s="1" t="e">
        <v>#N/A</v>
      </c>
      <c r="BK285" s="1" t="e">
        <v>#N/A</v>
      </c>
      <c r="BL285" s="1" t="e">
        <v>#N/A</v>
      </c>
      <c r="BM285" s="1" t="e">
        <v>#N/A</v>
      </c>
      <c r="BN285" s="1" t="e">
        <v>#N/A</v>
      </c>
      <c r="BO285" s="1" t="e">
        <v>#N/A</v>
      </c>
      <c r="BP285" s="1" t="e">
        <v>#N/A</v>
      </c>
      <c r="BQ285" s="1" t="e">
        <v>#N/A</v>
      </c>
      <c r="BR285" s="194" t="e">
        <v>#N/A</v>
      </c>
      <c r="BS285" s="194" t="e">
        <v>#N/A</v>
      </c>
      <c r="BT285" s="1" t="e">
        <v>#N/A</v>
      </c>
      <c r="BU285" s="1" t="e">
        <v>#N/A</v>
      </c>
      <c r="BV285" s="1" t="e">
        <v>#N/A</v>
      </c>
      <c r="BW285" s="1" t="e">
        <v>#N/A</v>
      </c>
      <c r="BX285" s="1" t="e">
        <v>#N/A</v>
      </c>
      <c r="BY285" s="1" t="e">
        <v>#N/A</v>
      </c>
      <c r="BZ285" s="194" t="e">
        <v>#N/A</v>
      </c>
      <c r="CA285" s="194" t="e">
        <v>#N/A</v>
      </c>
      <c r="CB285" s="1" t="e">
        <v>#N/A</v>
      </c>
      <c r="CC285" s="1" t="e">
        <v>#N/A</v>
      </c>
      <c r="CD285" s="194" t="e">
        <v>#N/A</v>
      </c>
      <c r="CE285" s="12" t="e">
        <v>#N/A</v>
      </c>
      <c r="CF285" s="161" t="e">
        <v>#N/A</v>
      </c>
      <c r="CG285" s="193" t="e">
        <v>#N/A</v>
      </c>
      <c r="CH285" s="193" t="e">
        <v>#N/A</v>
      </c>
      <c r="CI285" s="192" t="e">
        <v>#N/A</v>
      </c>
      <c r="CJ285" s="161" t="e">
        <v>#N/A</v>
      </c>
      <c r="CK285" s="193" t="e">
        <v>#N/A</v>
      </c>
      <c r="CL285" s="193" t="e">
        <v>#N/A</v>
      </c>
    </row>
    <row r="286" spans="1:90">
      <c r="A286" s="268" t="e">
        <v>#N/A</v>
      </c>
      <c r="B286" s="11" t="e">
        <v>#N/A</v>
      </c>
      <c r="C286" s="194" t="e">
        <v>#N/A</v>
      </c>
      <c r="D286" s="194" t="e">
        <v>#N/A</v>
      </c>
      <c r="E286" s="1" t="e">
        <v>#N/A</v>
      </c>
      <c r="F286" s="1" t="e">
        <v>#N/A</v>
      </c>
      <c r="G286" s="1" t="e">
        <v>#N/A</v>
      </c>
      <c r="H286" s="1" t="e">
        <v>#N/A</v>
      </c>
      <c r="I286" s="194" t="e">
        <v>#N/A</v>
      </c>
      <c r="J286" s="194" t="e">
        <v>#N/A</v>
      </c>
      <c r="K286" s="1" t="e">
        <v>#N/A</v>
      </c>
      <c r="L286" s="1" t="e">
        <v>#N/A</v>
      </c>
      <c r="M286" s="1" t="e">
        <v>#N/A</v>
      </c>
      <c r="N286" s="1" t="e">
        <v>#N/A</v>
      </c>
      <c r="O286" s="1" t="e">
        <v>#N/A</v>
      </c>
      <c r="P286" s="12" t="e">
        <v>#N/A</v>
      </c>
      <c r="Q286" s="1" t="e">
        <v>#N/A</v>
      </c>
      <c r="R286" s="1" t="e">
        <v>#N/A</v>
      </c>
      <c r="S286" s="194" t="e">
        <v>#N/A</v>
      </c>
      <c r="T286" s="194" t="e">
        <v>#N/A</v>
      </c>
      <c r="U286" s="1" t="e">
        <v>#N/A</v>
      </c>
      <c r="V286" s="1" t="e">
        <v>#N/A</v>
      </c>
      <c r="W286" s="194" t="e">
        <v>#N/A</v>
      </c>
      <c r="X286" s="194" t="e">
        <v>#N/A</v>
      </c>
      <c r="Y286" s="1" t="e">
        <v>#N/A</v>
      </c>
      <c r="Z286" s="194" t="e">
        <v>#N/A</v>
      </c>
      <c r="AA286" s="194" t="e">
        <v>#N/A</v>
      </c>
      <c r="AB286" s="1" t="e">
        <v>#N/A</v>
      </c>
      <c r="AC286" s="1" t="e">
        <v>#N/A</v>
      </c>
      <c r="AD286" s="1" t="e">
        <v>#N/A</v>
      </c>
      <c r="AE286" s="1" t="e">
        <v>#N/A</v>
      </c>
      <c r="AF286" s="1" t="e">
        <v>#N/A</v>
      </c>
      <c r="AG286" s="1" t="e">
        <v>#N/A</v>
      </c>
      <c r="AH286" s="1" t="e">
        <v>#N/A</v>
      </c>
      <c r="AI286" s="1" t="e">
        <v>#N/A</v>
      </c>
      <c r="AJ286" s="1" t="e">
        <v>#N/A</v>
      </c>
      <c r="AK286" s="1" t="e">
        <v>#N/A</v>
      </c>
      <c r="AL286" s="194" t="e">
        <v>#N/A</v>
      </c>
      <c r="AM286" s="194" t="e">
        <v>#N/A</v>
      </c>
      <c r="AN286" s="1" t="e">
        <v>#N/A</v>
      </c>
      <c r="AO286" s="1" t="e">
        <v>#N/A</v>
      </c>
      <c r="AP286" s="1" t="e">
        <v>#N/A</v>
      </c>
      <c r="AQ286" s="1" t="e">
        <v>#N/A</v>
      </c>
      <c r="AR286" s="1" t="e">
        <v>#N/A</v>
      </c>
      <c r="AS286" s="1" t="e">
        <v>#N/A</v>
      </c>
      <c r="AT286" s="1" t="e">
        <v>#N/A</v>
      </c>
      <c r="AU286" s="1" t="e">
        <v>#N/A</v>
      </c>
      <c r="AV286" s="1" t="e">
        <v>#N/A</v>
      </c>
      <c r="AW286" s="1" t="e">
        <v>#N/A</v>
      </c>
      <c r="AX286" s="194" t="e">
        <v>#N/A</v>
      </c>
      <c r="AY286" s="194" t="e">
        <v>#N/A</v>
      </c>
      <c r="AZ286" s="1" t="e">
        <v>#N/A</v>
      </c>
      <c r="BA286" s="1" t="e">
        <v>#N/A</v>
      </c>
      <c r="BB286" s="1" t="e">
        <v>#N/A</v>
      </c>
      <c r="BC286" s="1" t="e">
        <v>#N/A</v>
      </c>
      <c r="BD286" s="1" t="e">
        <v>#N/A</v>
      </c>
      <c r="BE286" s="1" t="e">
        <v>#N/A</v>
      </c>
      <c r="BF286" s="1" t="e">
        <v>#N/A</v>
      </c>
      <c r="BG286" s="1" t="e">
        <v>#N/A</v>
      </c>
      <c r="BH286" s="194" t="e">
        <v>#N/A</v>
      </c>
      <c r="BI286" s="194" t="e">
        <v>#N/A</v>
      </c>
      <c r="BJ286" s="1" t="e">
        <v>#N/A</v>
      </c>
      <c r="BK286" s="1" t="e">
        <v>#N/A</v>
      </c>
      <c r="BL286" s="1" t="e">
        <v>#N/A</v>
      </c>
      <c r="BM286" s="1" t="e">
        <v>#N/A</v>
      </c>
      <c r="BN286" s="1" t="e">
        <v>#N/A</v>
      </c>
      <c r="BO286" s="1" t="e">
        <v>#N/A</v>
      </c>
      <c r="BP286" s="1" t="e">
        <v>#N/A</v>
      </c>
      <c r="BQ286" s="1" t="e">
        <v>#N/A</v>
      </c>
      <c r="BR286" s="194" t="e">
        <v>#N/A</v>
      </c>
      <c r="BS286" s="194" t="e">
        <v>#N/A</v>
      </c>
      <c r="BT286" s="1" t="e">
        <v>#N/A</v>
      </c>
      <c r="BU286" s="1" t="e">
        <v>#N/A</v>
      </c>
      <c r="BV286" s="1" t="e">
        <v>#N/A</v>
      </c>
      <c r="BW286" s="1" t="e">
        <v>#N/A</v>
      </c>
      <c r="BX286" s="1" t="e">
        <v>#N/A</v>
      </c>
      <c r="BY286" s="1" t="e">
        <v>#N/A</v>
      </c>
      <c r="BZ286" s="194" t="e">
        <v>#N/A</v>
      </c>
      <c r="CA286" s="194" t="e">
        <v>#N/A</v>
      </c>
      <c r="CB286" s="1" t="e">
        <v>#N/A</v>
      </c>
      <c r="CC286" s="1" t="e">
        <v>#N/A</v>
      </c>
      <c r="CD286" s="194" t="e">
        <v>#N/A</v>
      </c>
      <c r="CE286" s="12" t="e">
        <v>#N/A</v>
      </c>
      <c r="CF286" s="161" t="e">
        <v>#N/A</v>
      </c>
      <c r="CG286" s="193" t="e">
        <v>#N/A</v>
      </c>
      <c r="CH286" s="193" t="e">
        <v>#N/A</v>
      </c>
      <c r="CI286" s="192" t="e">
        <v>#N/A</v>
      </c>
      <c r="CJ286" s="161" t="e">
        <v>#N/A</v>
      </c>
      <c r="CK286" s="193" t="e">
        <v>#N/A</v>
      </c>
      <c r="CL286" s="193" t="e">
        <v>#N/A</v>
      </c>
    </row>
    <row r="287" spans="1:90">
      <c r="A287" s="268" t="e">
        <v>#N/A</v>
      </c>
      <c r="B287" s="11" t="e">
        <v>#N/A</v>
      </c>
      <c r="C287" s="194" t="e">
        <v>#N/A</v>
      </c>
      <c r="D287" s="194" t="e">
        <v>#N/A</v>
      </c>
      <c r="E287" s="1" t="e">
        <v>#N/A</v>
      </c>
      <c r="F287" s="1" t="e">
        <v>#N/A</v>
      </c>
      <c r="G287" s="1" t="e">
        <v>#N/A</v>
      </c>
      <c r="H287" s="1" t="e">
        <v>#N/A</v>
      </c>
      <c r="I287" s="194" t="e">
        <v>#N/A</v>
      </c>
      <c r="J287" s="194" t="e">
        <v>#N/A</v>
      </c>
      <c r="K287" s="1" t="e">
        <v>#N/A</v>
      </c>
      <c r="L287" s="1" t="e">
        <v>#N/A</v>
      </c>
      <c r="M287" s="1" t="e">
        <v>#N/A</v>
      </c>
      <c r="N287" s="1" t="e">
        <v>#N/A</v>
      </c>
      <c r="O287" s="1" t="e">
        <v>#N/A</v>
      </c>
      <c r="P287" s="12" t="e">
        <v>#N/A</v>
      </c>
      <c r="Q287" s="1" t="e">
        <v>#N/A</v>
      </c>
      <c r="R287" s="1" t="e">
        <v>#N/A</v>
      </c>
      <c r="S287" s="194" t="e">
        <v>#N/A</v>
      </c>
      <c r="T287" s="194" t="e">
        <v>#N/A</v>
      </c>
      <c r="U287" s="1" t="e">
        <v>#N/A</v>
      </c>
      <c r="V287" s="1" t="e">
        <v>#N/A</v>
      </c>
      <c r="W287" s="194" t="e">
        <v>#N/A</v>
      </c>
      <c r="X287" s="194" t="e">
        <v>#N/A</v>
      </c>
      <c r="Y287" s="1" t="e">
        <v>#N/A</v>
      </c>
      <c r="Z287" s="194" t="e">
        <v>#N/A</v>
      </c>
      <c r="AA287" s="194" t="e">
        <v>#N/A</v>
      </c>
      <c r="AB287" s="1" t="e">
        <v>#N/A</v>
      </c>
      <c r="AC287" s="1" t="e">
        <v>#N/A</v>
      </c>
      <c r="AD287" s="1" t="e">
        <v>#N/A</v>
      </c>
      <c r="AE287" s="1" t="e">
        <v>#N/A</v>
      </c>
      <c r="AF287" s="1" t="e">
        <v>#N/A</v>
      </c>
      <c r="AG287" s="1" t="e">
        <v>#N/A</v>
      </c>
      <c r="AH287" s="1" t="e">
        <v>#N/A</v>
      </c>
      <c r="AI287" s="1" t="e">
        <v>#N/A</v>
      </c>
      <c r="AJ287" s="1" t="e">
        <v>#N/A</v>
      </c>
      <c r="AK287" s="1" t="e">
        <v>#N/A</v>
      </c>
      <c r="AL287" s="194" t="e">
        <v>#N/A</v>
      </c>
      <c r="AM287" s="194" t="e">
        <v>#N/A</v>
      </c>
      <c r="AN287" s="1" t="e">
        <v>#N/A</v>
      </c>
      <c r="AO287" s="1" t="e">
        <v>#N/A</v>
      </c>
      <c r="AP287" s="1" t="e">
        <v>#N/A</v>
      </c>
      <c r="AQ287" s="1" t="e">
        <v>#N/A</v>
      </c>
      <c r="AR287" s="1" t="e">
        <v>#N/A</v>
      </c>
      <c r="AS287" s="1" t="e">
        <v>#N/A</v>
      </c>
      <c r="AT287" s="1" t="e">
        <v>#N/A</v>
      </c>
      <c r="AU287" s="1" t="e">
        <v>#N/A</v>
      </c>
      <c r="AV287" s="1" t="e">
        <v>#N/A</v>
      </c>
      <c r="AW287" s="1" t="e">
        <v>#N/A</v>
      </c>
      <c r="AX287" s="194" t="e">
        <v>#N/A</v>
      </c>
      <c r="AY287" s="194" t="e">
        <v>#N/A</v>
      </c>
      <c r="AZ287" s="1" t="e">
        <v>#N/A</v>
      </c>
      <c r="BA287" s="1" t="e">
        <v>#N/A</v>
      </c>
      <c r="BB287" s="1" t="e">
        <v>#N/A</v>
      </c>
      <c r="BC287" s="1" t="e">
        <v>#N/A</v>
      </c>
      <c r="BD287" s="1" t="e">
        <v>#N/A</v>
      </c>
      <c r="BE287" s="1" t="e">
        <v>#N/A</v>
      </c>
      <c r="BF287" s="1" t="e">
        <v>#N/A</v>
      </c>
      <c r="BG287" s="1" t="e">
        <v>#N/A</v>
      </c>
      <c r="BH287" s="194" t="e">
        <v>#N/A</v>
      </c>
      <c r="BI287" s="194" t="e">
        <v>#N/A</v>
      </c>
      <c r="BJ287" s="1" t="e">
        <v>#N/A</v>
      </c>
      <c r="BK287" s="1" t="e">
        <v>#N/A</v>
      </c>
      <c r="BL287" s="1" t="e">
        <v>#N/A</v>
      </c>
      <c r="BM287" s="1" t="e">
        <v>#N/A</v>
      </c>
      <c r="BN287" s="1" t="e">
        <v>#N/A</v>
      </c>
      <c r="BO287" s="1" t="e">
        <v>#N/A</v>
      </c>
      <c r="BP287" s="1" t="e">
        <v>#N/A</v>
      </c>
      <c r="BQ287" s="1" t="e">
        <v>#N/A</v>
      </c>
      <c r="BR287" s="194" t="e">
        <v>#N/A</v>
      </c>
      <c r="BS287" s="194" t="e">
        <v>#N/A</v>
      </c>
      <c r="BT287" s="1" t="e">
        <v>#N/A</v>
      </c>
      <c r="BU287" s="1" t="e">
        <v>#N/A</v>
      </c>
      <c r="BV287" s="1" t="e">
        <v>#N/A</v>
      </c>
      <c r="BW287" s="1" t="e">
        <v>#N/A</v>
      </c>
      <c r="BX287" s="1" t="e">
        <v>#N/A</v>
      </c>
      <c r="BY287" s="1" t="e">
        <v>#N/A</v>
      </c>
      <c r="BZ287" s="194" t="e">
        <v>#N/A</v>
      </c>
      <c r="CA287" s="194" t="e">
        <v>#N/A</v>
      </c>
      <c r="CB287" s="1" t="e">
        <v>#N/A</v>
      </c>
      <c r="CC287" s="1" t="e">
        <v>#N/A</v>
      </c>
      <c r="CD287" s="194" t="e">
        <v>#N/A</v>
      </c>
      <c r="CE287" s="12" t="e">
        <v>#N/A</v>
      </c>
      <c r="CF287" s="161" t="e">
        <v>#N/A</v>
      </c>
      <c r="CG287" s="193" t="e">
        <v>#N/A</v>
      </c>
      <c r="CH287" s="193" t="e">
        <v>#N/A</v>
      </c>
      <c r="CI287" s="192" t="e">
        <v>#N/A</v>
      </c>
      <c r="CJ287" s="161" t="e">
        <v>#N/A</v>
      </c>
      <c r="CK287" s="193" t="e">
        <v>#N/A</v>
      </c>
      <c r="CL287" s="193" t="e">
        <v>#N/A</v>
      </c>
    </row>
    <row r="288" spans="1:90">
      <c r="A288" s="268" t="e">
        <v>#N/A</v>
      </c>
      <c r="B288" s="11" t="e">
        <v>#N/A</v>
      </c>
      <c r="C288" s="194" t="e">
        <v>#N/A</v>
      </c>
      <c r="D288" s="194" t="e">
        <v>#N/A</v>
      </c>
      <c r="E288" s="1" t="e">
        <v>#N/A</v>
      </c>
      <c r="F288" s="1" t="e">
        <v>#N/A</v>
      </c>
      <c r="G288" s="1" t="e">
        <v>#N/A</v>
      </c>
      <c r="H288" s="1" t="e">
        <v>#N/A</v>
      </c>
      <c r="I288" s="194" t="e">
        <v>#N/A</v>
      </c>
      <c r="J288" s="194" t="e">
        <v>#N/A</v>
      </c>
      <c r="K288" s="1" t="e">
        <v>#N/A</v>
      </c>
      <c r="L288" s="1" t="e">
        <v>#N/A</v>
      </c>
      <c r="M288" s="1" t="e">
        <v>#N/A</v>
      </c>
      <c r="N288" s="1" t="e">
        <v>#N/A</v>
      </c>
      <c r="O288" s="1" t="e">
        <v>#N/A</v>
      </c>
      <c r="P288" s="12" t="e">
        <v>#N/A</v>
      </c>
      <c r="Q288" s="1" t="e">
        <v>#N/A</v>
      </c>
      <c r="R288" s="1" t="e">
        <v>#N/A</v>
      </c>
      <c r="S288" s="194" t="e">
        <v>#N/A</v>
      </c>
      <c r="T288" s="194" t="e">
        <v>#N/A</v>
      </c>
      <c r="U288" s="1" t="e">
        <v>#N/A</v>
      </c>
      <c r="V288" s="1" t="e">
        <v>#N/A</v>
      </c>
      <c r="W288" s="194" t="e">
        <v>#N/A</v>
      </c>
      <c r="X288" s="194" t="e">
        <v>#N/A</v>
      </c>
      <c r="Y288" s="1" t="e">
        <v>#N/A</v>
      </c>
      <c r="Z288" s="194" t="e">
        <v>#N/A</v>
      </c>
      <c r="AA288" s="194" t="e">
        <v>#N/A</v>
      </c>
      <c r="AB288" s="1" t="e">
        <v>#N/A</v>
      </c>
      <c r="AC288" s="1" t="e">
        <v>#N/A</v>
      </c>
      <c r="AD288" s="1" t="e">
        <v>#N/A</v>
      </c>
      <c r="AE288" s="1" t="e">
        <v>#N/A</v>
      </c>
      <c r="AF288" s="1" t="e">
        <v>#N/A</v>
      </c>
      <c r="AG288" s="1" t="e">
        <v>#N/A</v>
      </c>
      <c r="AH288" s="1" t="e">
        <v>#N/A</v>
      </c>
      <c r="AI288" s="1" t="e">
        <v>#N/A</v>
      </c>
      <c r="AJ288" s="1" t="e">
        <v>#N/A</v>
      </c>
      <c r="AK288" s="1" t="e">
        <v>#N/A</v>
      </c>
      <c r="AL288" s="194" t="e">
        <v>#N/A</v>
      </c>
      <c r="AM288" s="194" t="e">
        <v>#N/A</v>
      </c>
      <c r="AN288" s="1" t="e">
        <v>#N/A</v>
      </c>
      <c r="AO288" s="1" t="e">
        <v>#N/A</v>
      </c>
      <c r="AP288" s="1" t="e">
        <v>#N/A</v>
      </c>
      <c r="AQ288" s="1" t="e">
        <v>#N/A</v>
      </c>
      <c r="AR288" s="1" t="e">
        <v>#N/A</v>
      </c>
      <c r="AS288" s="1" t="e">
        <v>#N/A</v>
      </c>
      <c r="AT288" s="1" t="e">
        <v>#N/A</v>
      </c>
      <c r="AU288" s="1" t="e">
        <v>#N/A</v>
      </c>
      <c r="AV288" s="1" t="e">
        <v>#N/A</v>
      </c>
      <c r="AW288" s="1" t="e">
        <v>#N/A</v>
      </c>
      <c r="AX288" s="194" t="e">
        <v>#N/A</v>
      </c>
      <c r="AY288" s="194" t="e">
        <v>#N/A</v>
      </c>
      <c r="AZ288" s="1" t="e">
        <v>#N/A</v>
      </c>
      <c r="BA288" s="1" t="e">
        <v>#N/A</v>
      </c>
      <c r="BB288" s="1" t="e">
        <v>#N/A</v>
      </c>
      <c r="BC288" s="1" t="e">
        <v>#N/A</v>
      </c>
      <c r="BD288" s="1" t="e">
        <v>#N/A</v>
      </c>
      <c r="BE288" s="1" t="e">
        <v>#N/A</v>
      </c>
      <c r="BF288" s="1" t="e">
        <v>#N/A</v>
      </c>
      <c r="BG288" s="1" t="e">
        <v>#N/A</v>
      </c>
      <c r="BH288" s="194" t="e">
        <v>#N/A</v>
      </c>
      <c r="BI288" s="194" t="e">
        <v>#N/A</v>
      </c>
      <c r="BJ288" s="1" t="e">
        <v>#N/A</v>
      </c>
      <c r="BK288" s="1" t="e">
        <v>#N/A</v>
      </c>
      <c r="BL288" s="1" t="e">
        <v>#N/A</v>
      </c>
      <c r="BM288" s="1" t="e">
        <v>#N/A</v>
      </c>
      <c r="BN288" s="1" t="e">
        <v>#N/A</v>
      </c>
      <c r="BO288" s="1" t="e">
        <v>#N/A</v>
      </c>
      <c r="BP288" s="1" t="e">
        <v>#N/A</v>
      </c>
      <c r="BQ288" s="1" t="e">
        <v>#N/A</v>
      </c>
      <c r="BR288" s="194" t="e">
        <v>#N/A</v>
      </c>
      <c r="BS288" s="194" t="e">
        <v>#N/A</v>
      </c>
      <c r="BT288" s="1" t="e">
        <v>#N/A</v>
      </c>
      <c r="BU288" s="1" t="e">
        <v>#N/A</v>
      </c>
      <c r="BV288" s="1" t="e">
        <v>#N/A</v>
      </c>
      <c r="BW288" s="1" t="e">
        <v>#N/A</v>
      </c>
      <c r="BX288" s="1" t="e">
        <v>#N/A</v>
      </c>
      <c r="BY288" s="1" t="e">
        <v>#N/A</v>
      </c>
      <c r="BZ288" s="194" t="e">
        <v>#N/A</v>
      </c>
      <c r="CA288" s="194" t="e">
        <v>#N/A</v>
      </c>
      <c r="CB288" s="1" t="e">
        <v>#N/A</v>
      </c>
      <c r="CC288" s="1" t="e">
        <v>#N/A</v>
      </c>
      <c r="CD288" s="194" t="e">
        <v>#N/A</v>
      </c>
      <c r="CE288" s="12" t="e">
        <v>#N/A</v>
      </c>
      <c r="CF288" s="161" t="e">
        <v>#N/A</v>
      </c>
      <c r="CG288" s="193" t="e">
        <v>#N/A</v>
      </c>
      <c r="CH288" s="193" t="e">
        <v>#N/A</v>
      </c>
      <c r="CI288" s="192" t="e">
        <v>#N/A</v>
      </c>
      <c r="CJ288" s="161" t="e">
        <v>#N/A</v>
      </c>
      <c r="CK288" s="193" t="e">
        <v>#N/A</v>
      </c>
      <c r="CL288" s="193" t="e">
        <v>#N/A</v>
      </c>
    </row>
    <row r="289" spans="1:90">
      <c r="A289" s="268" t="e">
        <v>#N/A</v>
      </c>
      <c r="B289" s="11" t="e">
        <v>#N/A</v>
      </c>
      <c r="C289" s="194" t="e">
        <v>#N/A</v>
      </c>
      <c r="D289" s="194" t="e">
        <v>#N/A</v>
      </c>
      <c r="E289" s="1" t="e">
        <v>#N/A</v>
      </c>
      <c r="F289" s="1" t="e">
        <v>#N/A</v>
      </c>
      <c r="G289" s="1" t="e">
        <v>#N/A</v>
      </c>
      <c r="H289" s="1" t="e">
        <v>#N/A</v>
      </c>
      <c r="I289" s="194" t="e">
        <v>#N/A</v>
      </c>
      <c r="J289" s="194" t="e">
        <v>#N/A</v>
      </c>
      <c r="K289" s="1" t="e">
        <v>#N/A</v>
      </c>
      <c r="L289" s="1" t="e">
        <v>#N/A</v>
      </c>
      <c r="M289" s="1" t="e">
        <v>#N/A</v>
      </c>
      <c r="N289" s="1" t="e">
        <v>#N/A</v>
      </c>
      <c r="O289" s="1" t="e">
        <v>#N/A</v>
      </c>
      <c r="P289" s="12" t="e">
        <v>#N/A</v>
      </c>
      <c r="Q289" s="1" t="e">
        <v>#N/A</v>
      </c>
      <c r="R289" s="1" t="e">
        <v>#N/A</v>
      </c>
      <c r="S289" s="194" t="e">
        <v>#N/A</v>
      </c>
      <c r="T289" s="194" t="e">
        <v>#N/A</v>
      </c>
      <c r="U289" s="1" t="e">
        <v>#N/A</v>
      </c>
      <c r="V289" s="1" t="e">
        <v>#N/A</v>
      </c>
      <c r="W289" s="194" t="e">
        <v>#N/A</v>
      </c>
      <c r="X289" s="194" t="e">
        <v>#N/A</v>
      </c>
      <c r="Y289" s="1" t="e">
        <v>#N/A</v>
      </c>
      <c r="Z289" s="194" t="e">
        <v>#N/A</v>
      </c>
      <c r="AA289" s="194" t="e">
        <v>#N/A</v>
      </c>
      <c r="AB289" s="1" t="e">
        <v>#N/A</v>
      </c>
      <c r="AC289" s="1" t="e">
        <v>#N/A</v>
      </c>
      <c r="AD289" s="1" t="e">
        <v>#N/A</v>
      </c>
      <c r="AE289" s="1" t="e">
        <v>#N/A</v>
      </c>
      <c r="AF289" s="1" t="e">
        <v>#N/A</v>
      </c>
      <c r="AG289" s="1" t="e">
        <v>#N/A</v>
      </c>
      <c r="AH289" s="1" t="e">
        <v>#N/A</v>
      </c>
      <c r="AI289" s="1" t="e">
        <v>#N/A</v>
      </c>
      <c r="AJ289" s="1" t="e">
        <v>#N/A</v>
      </c>
      <c r="AK289" s="1" t="e">
        <v>#N/A</v>
      </c>
      <c r="AL289" s="194" t="e">
        <v>#N/A</v>
      </c>
      <c r="AM289" s="194" t="e">
        <v>#N/A</v>
      </c>
      <c r="AN289" s="1" t="e">
        <v>#N/A</v>
      </c>
      <c r="AO289" s="1" t="e">
        <v>#N/A</v>
      </c>
      <c r="AP289" s="1" t="e">
        <v>#N/A</v>
      </c>
      <c r="AQ289" s="1" t="e">
        <v>#N/A</v>
      </c>
      <c r="AR289" s="1" t="e">
        <v>#N/A</v>
      </c>
      <c r="AS289" s="1" t="e">
        <v>#N/A</v>
      </c>
      <c r="AT289" s="1" t="e">
        <v>#N/A</v>
      </c>
      <c r="AU289" s="1" t="e">
        <v>#N/A</v>
      </c>
      <c r="AV289" s="1" t="e">
        <v>#N/A</v>
      </c>
      <c r="AW289" s="1" t="e">
        <v>#N/A</v>
      </c>
      <c r="AX289" s="194" t="e">
        <v>#N/A</v>
      </c>
      <c r="AY289" s="194" t="e">
        <v>#N/A</v>
      </c>
      <c r="AZ289" s="1" t="e">
        <v>#N/A</v>
      </c>
      <c r="BA289" s="1" t="e">
        <v>#N/A</v>
      </c>
      <c r="BB289" s="1" t="e">
        <v>#N/A</v>
      </c>
      <c r="BC289" s="1" t="e">
        <v>#N/A</v>
      </c>
      <c r="BD289" s="1" t="e">
        <v>#N/A</v>
      </c>
      <c r="BE289" s="1" t="e">
        <v>#N/A</v>
      </c>
      <c r="BF289" s="1" t="e">
        <v>#N/A</v>
      </c>
      <c r="BG289" s="1" t="e">
        <v>#N/A</v>
      </c>
      <c r="BH289" s="194" t="e">
        <v>#N/A</v>
      </c>
      <c r="BI289" s="194" t="e">
        <v>#N/A</v>
      </c>
      <c r="BJ289" s="1" t="e">
        <v>#N/A</v>
      </c>
      <c r="BK289" s="1" t="e">
        <v>#N/A</v>
      </c>
      <c r="BL289" s="1" t="e">
        <v>#N/A</v>
      </c>
      <c r="BM289" s="1" t="e">
        <v>#N/A</v>
      </c>
      <c r="BN289" s="1" t="e">
        <v>#N/A</v>
      </c>
      <c r="BO289" s="1" t="e">
        <v>#N/A</v>
      </c>
      <c r="BP289" s="1" t="e">
        <v>#N/A</v>
      </c>
      <c r="BQ289" s="1" t="e">
        <v>#N/A</v>
      </c>
      <c r="BR289" s="194" t="e">
        <v>#N/A</v>
      </c>
      <c r="BS289" s="194" t="e">
        <v>#N/A</v>
      </c>
      <c r="BT289" s="1" t="e">
        <v>#N/A</v>
      </c>
      <c r="BU289" s="1" t="e">
        <v>#N/A</v>
      </c>
      <c r="BV289" s="1" t="e">
        <v>#N/A</v>
      </c>
      <c r="BW289" s="1" t="e">
        <v>#N/A</v>
      </c>
      <c r="BX289" s="1" t="e">
        <v>#N/A</v>
      </c>
      <c r="BY289" s="1" t="e">
        <v>#N/A</v>
      </c>
      <c r="BZ289" s="194" t="e">
        <v>#N/A</v>
      </c>
      <c r="CA289" s="194" t="e">
        <v>#N/A</v>
      </c>
      <c r="CB289" s="1" t="e">
        <v>#N/A</v>
      </c>
      <c r="CC289" s="1" t="e">
        <v>#N/A</v>
      </c>
      <c r="CD289" s="194" t="e">
        <v>#N/A</v>
      </c>
      <c r="CE289" s="12" t="e">
        <v>#N/A</v>
      </c>
      <c r="CF289" s="161" t="e">
        <v>#N/A</v>
      </c>
      <c r="CG289" s="193" t="e">
        <v>#N/A</v>
      </c>
      <c r="CH289" s="193" t="e">
        <v>#N/A</v>
      </c>
      <c r="CI289" s="192" t="e">
        <v>#N/A</v>
      </c>
      <c r="CJ289" s="161" t="e">
        <v>#N/A</v>
      </c>
      <c r="CK289" s="193" t="e">
        <v>#N/A</v>
      </c>
      <c r="CL289" s="193" t="e">
        <v>#N/A</v>
      </c>
    </row>
    <row r="290" spans="1:90">
      <c r="A290" s="268" t="e">
        <v>#N/A</v>
      </c>
      <c r="B290" s="11" t="e">
        <v>#N/A</v>
      </c>
      <c r="C290" s="194" t="e">
        <v>#N/A</v>
      </c>
      <c r="D290" s="194" t="e">
        <v>#N/A</v>
      </c>
      <c r="E290" s="1" t="e">
        <v>#N/A</v>
      </c>
      <c r="F290" s="1" t="e">
        <v>#N/A</v>
      </c>
      <c r="G290" s="1" t="e">
        <v>#N/A</v>
      </c>
      <c r="H290" s="1" t="e">
        <v>#N/A</v>
      </c>
      <c r="I290" s="194" t="e">
        <v>#N/A</v>
      </c>
      <c r="J290" s="194" t="e">
        <v>#N/A</v>
      </c>
      <c r="K290" s="1" t="e">
        <v>#N/A</v>
      </c>
      <c r="L290" s="1" t="e">
        <v>#N/A</v>
      </c>
      <c r="M290" s="1" t="e">
        <v>#N/A</v>
      </c>
      <c r="N290" s="1" t="e">
        <v>#N/A</v>
      </c>
      <c r="O290" s="1" t="e">
        <v>#N/A</v>
      </c>
      <c r="P290" s="12" t="e">
        <v>#N/A</v>
      </c>
      <c r="Q290" s="1" t="e">
        <v>#N/A</v>
      </c>
      <c r="R290" s="1" t="e">
        <v>#N/A</v>
      </c>
      <c r="S290" s="194" t="e">
        <v>#N/A</v>
      </c>
      <c r="T290" s="194" t="e">
        <v>#N/A</v>
      </c>
      <c r="U290" s="1" t="e">
        <v>#N/A</v>
      </c>
      <c r="V290" s="1" t="e">
        <v>#N/A</v>
      </c>
      <c r="W290" s="194" t="e">
        <v>#N/A</v>
      </c>
      <c r="X290" s="194" t="e">
        <v>#N/A</v>
      </c>
      <c r="Y290" s="1" t="e">
        <v>#N/A</v>
      </c>
      <c r="Z290" s="194" t="e">
        <v>#N/A</v>
      </c>
      <c r="AA290" s="194" t="e">
        <v>#N/A</v>
      </c>
      <c r="AB290" s="1" t="e">
        <v>#N/A</v>
      </c>
      <c r="AC290" s="1" t="e">
        <v>#N/A</v>
      </c>
      <c r="AD290" s="1" t="e">
        <v>#N/A</v>
      </c>
      <c r="AE290" s="1" t="e">
        <v>#N/A</v>
      </c>
      <c r="AF290" s="1" t="e">
        <v>#N/A</v>
      </c>
      <c r="AG290" s="1" t="e">
        <v>#N/A</v>
      </c>
      <c r="AH290" s="1" t="e">
        <v>#N/A</v>
      </c>
      <c r="AI290" s="1" t="e">
        <v>#N/A</v>
      </c>
      <c r="AJ290" s="1" t="e">
        <v>#N/A</v>
      </c>
      <c r="AK290" s="1" t="e">
        <v>#N/A</v>
      </c>
      <c r="AL290" s="194" t="e">
        <v>#N/A</v>
      </c>
      <c r="AM290" s="194" t="e">
        <v>#N/A</v>
      </c>
      <c r="AN290" s="1" t="e">
        <v>#N/A</v>
      </c>
      <c r="AO290" s="1" t="e">
        <v>#N/A</v>
      </c>
      <c r="AP290" s="1" t="e">
        <v>#N/A</v>
      </c>
      <c r="AQ290" s="1" t="e">
        <v>#N/A</v>
      </c>
      <c r="AR290" s="1" t="e">
        <v>#N/A</v>
      </c>
      <c r="AS290" s="1" t="e">
        <v>#N/A</v>
      </c>
      <c r="AT290" s="1" t="e">
        <v>#N/A</v>
      </c>
      <c r="AU290" s="1" t="e">
        <v>#N/A</v>
      </c>
      <c r="AV290" s="1" t="e">
        <v>#N/A</v>
      </c>
      <c r="AW290" s="1" t="e">
        <v>#N/A</v>
      </c>
      <c r="AX290" s="194" t="e">
        <v>#N/A</v>
      </c>
      <c r="AY290" s="194" t="e">
        <v>#N/A</v>
      </c>
      <c r="AZ290" s="1" t="e">
        <v>#N/A</v>
      </c>
      <c r="BA290" s="1" t="e">
        <v>#N/A</v>
      </c>
      <c r="BB290" s="1" t="e">
        <v>#N/A</v>
      </c>
      <c r="BC290" s="1" t="e">
        <v>#N/A</v>
      </c>
      <c r="BD290" s="1" t="e">
        <v>#N/A</v>
      </c>
      <c r="BE290" s="1" t="e">
        <v>#N/A</v>
      </c>
      <c r="BF290" s="1" t="e">
        <v>#N/A</v>
      </c>
      <c r="BG290" s="1" t="e">
        <v>#N/A</v>
      </c>
      <c r="BH290" s="194" t="e">
        <v>#N/A</v>
      </c>
      <c r="BI290" s="194" t="e">
        <v>#N/A</v>
      </c>
      <c r="BJ290" s="1" t="e">
        <v>#N/A</v>
      </c>
      <c r="BK290" s="1" t="e">
        <v>#N/A</v>
      </c>
      <c r="BL290" s="1" t="e">
        <v>#N/A</v>
      </c>
      <c r="BM290" s="1" t="e">
        <v>#N/A</v>
      </c>
      <c r="BN290" s="1" t="e">
        <v>#N/A</v>
      </c>
      <c r="BO290" s="1" t="e">
        <v>#N/A</v>
      </c>
      <c r="BP290" s="1" t="e">
        <v>#N/A</v>
      </c>
      <c r="BQ290" s="1" t="e">
        <v>#N/A</v>
      </c>
      <c r="BR290" s="194" t="e">
        <v>#N/A</v>
      </c>
      <c r="BS290" s="194" t="e">
        <v>#N/A</v>
      </c>
      <c r="BT290" s="1" t="e">
        <v>#N/A</v>
      </c>
      <c r="BU290" s="1" t="e">
        <v>#N/A</v>
      </c>
      <c r="BV290" s="1" t="e">
        <v>#N/A</v>
      </c>
      <c r="BW290" s="1" t="e">
        <v>#N/A</v>
      </c>
      <c r="BX290" s="1" t="e">
        <v>#N/A</v>
      </c>
      <c r="BY290" s="1" t="e">
        <v>#N/A</v>
      </c>
      <c r="BZ290" s="194" t="e">
        <v>#N/A</v>
      </c>
      <c r="CA290" s="194" t="e">
        <v>#N/A</v>
      </c>
      <c r="CB290" s="1" t="e">
        <v>#N/A</v>
      </c>
      <c r="CC290" s="1" t="e">
        <v>#N/A</v>
      </c>
      <c r="CD290" s="194" t="e">
        <v>#N/A</v>
      </c>
      <c r="CE290" s="12" t="e">
        <v>#N/A</v>
      </c>
      <c r="CF290" s="161" t="e">
        <v>#N/A</v>
      </c>
      <c r="CG290" s="193" t="e">
        <v>#N/A</v>
      </c>
      <c r="CH290" s="193" t="e">
        <v>#N/A</v>
      </c>
      <c r="CI290" s="192" t="e">
        <v>#N/A</v>
      </c>
      <c r="CJ290" s="161" t="e">
        <v>#N/A</v>
      </c>
      <c r="CK290" s="193" t="e">
        <v>#N/A</v>
      </c>
      <c r="CL290" s="193" t="e">
        <v>#N/A</v>
      </c>
    </row>
    <row r="291" spans="1:90">
      <c r="A291" s="268" t="e">
        <v>#N/A</v>
      </c>
      <c r="B291" s="11" t="e">
        <v>#N/A</v>
      </c>
      <c r="C291" s="194" t="e">
        <v>#N/A</v>
      </c>
      <c r="D291" s="194" t="e">
        <v>#N/A</v>
      </c>
      <c r="E291" s="1" t="e">
        <v>#N/A</v>
      </c>
      <c r="F291" s="1" t="e">
        <v>#N/A</v>
      </c>
      <c r="G291" s="1" t="e">
        <v>#N/A</v>
      </c>
      <c r="H291" s="1" t="e">
        <v>#N/A</v>
      </c>
      <c r="I291" s="194" t="e">
        <v>#N/A</v>
      </c>
      <c r="J291" s="194" t="e">
        <v>#N/A</v>
      </c>
      <c r="K291" s="1" t="e">
        <v>#N/A</v>
      </c>
      <c r="L291" s="1" t="e">
        <v>#N/A</v>
      </c>
      <c r="M291" s="1" t="e">
        <v>#N/A</v>
      </c>
      <c r="N291" s="1" t="e">
        <v>#N/A</v>
      </c>
      <c r="O291" s="1" t="e">
        <v>#N/A</v>
      </c>
      <c r="P291" s="12" t="e">
        <v>#N/A</v>
      </c>
      <c r="Q291" s="1" t="e">
        <v>#N/A</v>
      </c>
      <c r="R291" s="1" t="e">
        <v>#N/A</v>
      </c>
      <c r="S291" s="194" t="e">
        <v>#N/A</v>
      </c>
      <c r="T291" s="194" t="e">
        <v>#N/A</v>
      </c>
      <c r="U291" s="1" t="e">
        <v>#N/A</v>
      </c>
      <c r="V291" s="1" t="e">
        <v>#N/A</v>
      </c>
      <c r="W291" s="194" t="e">
        <v>#N/A</v>
      </c>
      <c r="X291" s="194" t="e">
        <v>#N/A</v>
      </c>
      <c r="Y291" s="1" t="e">
        <v>#N/A</v>
      </c>
      <c r="Z291" s="194" t="e">
        <v>#N/A</v>
      </c>
      <c r="AA291" s="194" t="e">
        <v>#N/A</v>
      </c>
      <c r="AB291" s="1" t="e">
        <v>#N/A</v>
      </c>
      <c r="AC291" s="1" t="e">
        <v>#N/A</v>
      </c>
      <c r="AD291" s="1" t="e">
        <v>#N/A</v>
      </c>
      <c r="AE291" s="1" t="e">
        <v>#N/A</v>
      </c>
      <c r="AF291" s="1" t="e">
        <v>#N/A</v>
      </c>
      <c r="AG291" s="1" t="e">
        <v>#N/A</v>
      </c>
      <c r="AH291" s="1" t="e">
        <v>#N/A</v>
      </c>
      <c r="AI291" s="1" t="e">
        <v>#N/A</v>
      </c>
      <c r="AJ291" s="1" t="e">
        <v>#N/A</v>
      </c>
      <c r="AK291" s="1" t="e">
        <v>#N/A</v>
      </c>
      <c r="AL291" s="194" t="e">
        <v>#N/A</v>
      </c>
      <c r="AM291" s="194" t="e">
        <v>#N/A</v>
      </c>
      <c r="AN291" s="1" t="e">
        <v>#N/A</v>
      </c>
      <c r="AO291" s="1" t="e">
        <v>#N/A</v>
      </c>
      <c r="AP291" s="1" t="e">
        <v>#N/A</v>
      </c>
      <c r="AQ291" s="1" t="e">
        <v>#N/A</v>
      </c>
      <c r="AR291" s="1" t="e">
        <v>#N/A</v>
      </c>
      <c r="AS291" s="1" t="e">
        <v>#N/A</v>
      </c>
      <c r="AT291" s="1" t="e">
        <v>#N/A</v>
      </c>
      <c r="AU291" s="1" t="e">
        <v>#N/A</v>
      </c>
      <c r="AV291" s="1" t="e">
        <v>#N/A</v>
      </c>
      <c r="AW291" s="1" t="e">
        <v>#N/A</v>
      </c>
      <c r="AX291" s="194" t="e">
        <v>#N/A</v>
      </c>
      <c r="AY291" s="194" t="e">
        <v>#N/A</v>
      </c>
      <c r="AZ291" s="1" t="e">
        <v>#N/A</v>
      </c>
      <c r="BA291" s="1" t="e">
        <v>#N/A</v>
      </c>
      <c r="BB291" s="1" t="e">
        <v>#N/A</v>
      </c>
      <c r="BC291" s="1" t="e">
        <v>#N/A</v>
      </c>
      <c r="BD291" s="1" t="e">
        <v>#N/A</v>
      </c>
      <c r="BE291" s="1" t="e">
        <v>#N/A</v>
      </c>
      <c r="BF291" s="1" t="e">
        <v>#N/A</v>
      </c>
      <c r="BG291" s="1" t="e">
        <v>#N/A</v>
      </c>
      <c r="BH291" s="194" t="e">
        <v>#N/A</v>
      </c>
      <c r="BI291" s="194" t="e">
        <v>#N/A</v>
      </c>
      <c r="BJ291" s="1" t="e">
        <v>#N/A</v>
      </c>
      <c r="BK291" s="1" t="e">
        <v>#N/A</v>
      </c>
      <c r="BL291" s="1" t="e">
        <v>#N/A</v>
      </c>
      <c r="BM291" s="1" t="e">
        <v>#N/A</v>
      </c>
      <c r="BN291" s="1" t="e">
        <v>#N/A</v>
      </c>
      <c r="BO291" s="1" t="e">
        <v>#N/A</v>
      </c>
      <c r="BP291" s="1" t="e">
        <v>#N/A</v>
      </c>
      <c r="BQ291" s="1" t="e">
        <v>#N/A</v>
      </c>
      <c r="BR291" s="194" t="e">
        <v>#N/A</v>
      </c>
      <c r="BS291" s="194" t="e">
        <v>#N/A</v>
      </c>
      <c r="BT291" s="1" t="e">
        <v>#N/A</v>
      </c>
      <c r="BU291" s="1" t="e">
        <v>#N/A</v>
      </c>
      <c r="BV291" s="1" t="e">
        <v>#N/A</v>
      </c>
      <c r="BW291" s="1" t="e">
        <v>#N/A</v>
      </c>
      <c r="BX291" s="1" t="e">
        <v>#N/A</v>
      </c>
      <c r="BY291" s="1" t="e">
        <v>#N/A</v>
      </c>
      <c r="BZ291" s="194" t="e">
        <v>#N/A</v>
      </c>
      <c r="CA291" s="194" t="e">
        <v>#N/A</v>
      </c>
      <c r="CB291" s="1" t="e">
        <v>#N/A</v>
      </c>
      <c r="CC291" s="1" t="e">
        <v>#N/A</v>
      </c>
      <c r="CD291" s="194" t="e">
        <v>#N/A</v>
      </c>
      <c r="CE291" s="12" t="e">
        <v>#N/A</v>
      </c>
      <c r="CF291" s="161" t="e">
        <v>#N/A</v>
      </c>
      <c r="CG291" s="193" t="e">
        <v>#N/A</v>
      </c>
      <c r="CH291" s="193" t="e">
        <v>#N/A</v>
      </c>
      <c r="CI291" s="192" t="e">
        <v>#N/A</v>
      </c>
      <c r="CJ291" s="161" t="e">
        <v>#N/A</v>
      </c>
      <c r="CK291" s="193" t="e">
        <v>#N/A</v>
      </c>
      <c r="CL291" s="193" t="e">
        <v>#N/A</v>
      </c>
    </row>
    <row r="292" spans="1:90">
      <c r="A292" s="268" t="e">
        <v>#N/A</v>
      </c>
      <c r="B292" s="11" t="e">
        <v>#N/A</v>
      </c>
      <c r="C292" s="194" t="e">
        <v>#N/A</v>
      </c>
      <c r="D292" s="194" t="e">
        <v>#N/A</v>
      </c>
      <c r="E292" s="1" t="e">
        <v>#N/A</v>
      </c>
      <c r="F292" s="1" t="e">
        <v>#N/A</v>
      </c>
      <c r="G292" s="1" t="e">
        <v>#N/A</v>
      </c>
      <c r="H292" s="1" t="e">
        <v>#N/A</v>
      </c>
      <c r="I292" s="194" t="e">
        <v>#N/A</v>
      </c>
      <c r="J292" s="194" t="e">
        <v>#N/A</v>
      </c>
      <c r="K292" s="1" t="e">
        <v>#N/A</v>
      </c>
      <c r="L292" s="1" t="e">
        <v>#N/A</v>
      </c>
      <c r="M292" s="1" t="e">
        <v>#N/A</v>
      </c>
      <c r="N292" s="1" t="e">
        <v>#N/A</v>
      </c>
      <c r="O292" s="1" t="e">
        <v>#N/A</v>
      </c>
      <c r="P292" s="12" t="e">
        <v>#N/A</v>
      </c>
      <c r="Q292" s="1" t="e">
        <v>#N/A</v>
      </c>
      <c r="R292" s="1" t="e">
        <v>#N/A</v>
      </c>
      <c r="S292" s="194" t="e">
        <v>#N/A</v>
      </c>
      <c r="T292" s="194" t="e">
        <v>#N/A</v>
      </c>
      <c r="U292" s="1" t="e">
        <v>#N/A</v>
      </c>
      <c r="V292" s="1" t="e">
        <v>#N/A</v>
      </c>
      <c r="W292" s="194" t="e">
        <v>#N/A</v>
      </c>
      <c r="X292" s="194" t="e">
        <v>#N/A</v>
      </c>
      <c r="Y292" s="1" t="e">
        <v>#N/A</v>
      </c>
      <c r="Z292" s="194" t="e">
        <v>#N/A</v>
      </c>
      <c r="AA292" s="194" t="e">
        <v>#N/A</v>
      </c>
      <c r="AB292" s="1" t="e">
        <v>#N/A</v>
      </c>
      <c r="AC292" s="1" t="e">
        <v>#N/A</v>
      </c>
      <c r="AD292" s="1" t="e">
        <v>#N/A</v>
      </c>
      <c r="AE292" s="1" t="e">
        <v>#N/A</v>
      </c>
      <c r="AF292" s="1" t="e">
        <v>#N/A</v>
      </c>
      <c r="AG292" s="1" t="e">
        <v>#N/A</v>
      </c>
      <c r="AH292" s="1" t="e">
        <v>#N/A</v>
      </c>
      <c r="AI292" s="1" t="e">
        <v>#N/A</v>
      </c>
      <c r="AJ292" s="1" t="e">
        <v>#N/A</v>
      </c>
      <c r="AK292" s="1" t="e">
        <v>#N/A</v>
      </c>
      <c r="AL292" s="194" t="e">
        <v>#N/A</v>
      </c>
      <c r="AM292" s="194" t="e">
        <v>#N/A</v>
      </c>
      <c r="AN292" s="1" t="e">
        <v>#N/A</v>
      </c>
      <c r="AO292" s="1" t="e">
        <v>#N/A</v>
      </c>
      <c r="AP292" s="1" t="e">
        <v>#N/A</v>
      </c>
      <c r="AQ292" s="1" t="e">
        <v>#N/A</v>
      </c>
      <c r="AR292" s="1" t="e">
        <v>#N/A</v>
      </c>
      <c r="AS292" s="1" t="e">
        <v>#N/A</v>
      </c>
      <c r="AT292" s="1" t="e">
        <v>#N/A</v>
      </c>
      <c r="AU292" s="1" t="e">
        <v>#N/A</v>
      </c>
      <c r="AV292" s="1" t="e">
        <v>#N/A</v>
      </c>
      <c r="AW292" s="1" t="e">
        <v>#N/A</v>
      </c>
      <c r="AX292" s="194" t="e">
        <v>#N/A</v>
      </c>
      <c r="AY292" s="194" t="e">
        <v>#N/A</v>
      </c>
      <c r="AZ292" s="1" t="e">
        <v>#N/A</v>
      </c>
      <c r="BA292" s="1" t="e">
        <v>#N/A</v>
      </c>
      <c r="BB292" s="1" t="e">
        <v>#N/A</v>
      </c>
      <c r="BC292" s="1" t="e">
        <v>#N/A</v>
      </c>
      <c r="BD292" s="1" t="e">
        <v>#N/A</v>
      </c>
      <c r="BE292" s="1" t="e">
        <v>#N/A</v>
      </c>
      <c r="BF292" s="1" t="e">
        <v>#N/A</v>
      </c>
      <c r="BG292" s="1" t="e">
        <v>#N/A</v>
      </c>
      <c r="BH292" s="194" t="e">
        <v>#N/A</v>
      </c>
      <c r="BI292" s="194" t="e">
        <v>#N/A</v>
      </c>
      <c r="BJ292" s="1" t="e">
        <v>#N/A</v>
      </c>
      <c r="BK292" s="1" t="e">
        <v>#N/A</v>
      </c>
      <c r="BL292" s="1" t="e">
        <v>#N/A</v>
      </c>
      <c r="BM292" s="1" t="e">
        <v>#N/A</v>
      </c>
      <c r="BN292" s="1" t="e">
        <v>#N/A</v>
      </c>
      <c r="BO292" s="1" t="e">
        <v>#N/A</v>
      </c>
      <c r="BP292" s="1" t="e">
        <v>#N/A</v>
      </c>
      <c r="BQ292" s="1" t="e">
        <v>#N/A</v>
      </c>
      <c r="BR292" s="194" t="e">
        <v>#N/A</v>
      </c>
      <c r="BS292" s="194" t="e">
        <v>#N/A</v>
      </c>
      <c r="BT292" s="1" t="e">
        <v>#N/A</v>
      </c>
      <c r="BU292" s="1" t="e">
        <v>#N/A</v>
      </c>
      <c r="BV292" s="1" t="e">
        <v>#N/A</v>
      </c>
      <c r="BW292" s="1" t="e">
        <v>#N/A</v>
      </c>
      <c r="BX292" s="1" t="e">
        <v>#N/A</v>
      </c>
      <c r="BY292" s="1" t="e">
        <v>#N/A</v>
      </c>
      <c r="BZ292" s="194" t="e">
        <v>#N/A</v>
      </c>
      <c r="CA292" s="194" t="e">
        <v>#N/A</v>
      </c>
      <c r="CB292" s="1" t="e">
        <v>#N/A</v>
      </c>
      <c r="CC292" s="1" t="e">
        <v>#N/A</v>
      </c>
      <c r="CD292" s="194" t="e">
        <v>#N/A</v>
      </c>
      <c r="CE292" s="12" t="e">
        <v>#N/A</v>
      </c>
      <c r="CF292" s="161" t="e">
        <v>#N/A</v>
      </c>
      <c r="CG292" s="193" t="e">
        <v>#N/A</v>
      </c>
      <c r="CH292" s="193" t="e">
        <v>#N/A</v>
      </c>
      <c r="CI292" s="192" t="e">
        <v>#N/A</v>
      </c>
      <c r="CJ292" s="161" t="e">
        <v>#N/A</v>
      </c>
      <c r="CK292" s="193" t="e">
        <v>#N/A</v>
      </c>
      <c r="CL292" s="193" t="e">
        <v>#N/A</v>
      </c>
    </row>
    <row r="293" spans="1:90">
      <c r="A293" s="268" t="e">
        <v>#N/A</v>
      </c>
      <c r="B293" s="11" t="e">
        <v>#N/A</v>
      </c>
      <c r="C293" s="194" t="e">
        <v>#N/A</v>
      </c>
      <c r="D293" s="194" t="e">
        <v>#N/A</v>
      </c>
      <c r="E293" s="1" t="e">
        <v>#N/A</v>
      </c>
      <c r="F293" s="1" t="e">
        <v>#N/A</v>
      </c>
      <c r="G293" s="1" t="e">
        <v>#N/A</v>
      </c>
      <c r="H293" s="1" t="e">
        <v>#N/A</v>
      </c>
      <c r="I293" s="194" t="e">
        <v>#N/A</v>
      </c>
      <c r="J293" s="194" t="e">
        <v>#N/A</v>
      </c>
      <c r="K293" s="1" t="e">
        <v>#N/A</v>
      </c>
      <c r="L293" s="1" t="e">
        <v>#N/A</v>
      </c>
      <c r="M293" s="1" t="e">
        <v>#N/A</v>
      </c>
      <c r="N293" s="1" t="e">
        <v>#N/A</v>
      </c>
      <c r="O293" s="1" t="e">
        <v>#N/A</v>
      </c>
      <c r="P293" s="12" t="e">
        <v>#N/A</v>
      </c>
      <c r="Q293" s="1" t="e">
        <v>#N/A</v>
      </c>
      <c r="R293" s="1" t="e">
        <v>#N/A</v>
      </c>
      <c r="S293" s="194" t="e">
        <v>#N/A</v>
      </c>
      <c r="T293" s="194" t="e">
        <v>#N/A</v>
      </c>
      <c r="U293" s="1" t="e">
        <v>#N/A</v>
      </c>
      <c r="V293" s="1" t="e">
        <v>#N/A</v>
      </c>
      <c r="W293" s="194" t="e">
        <v>#N/A</v>
      </c>
      <c r="X293" s="194" t="e">
        <v>#N/A</v>
      </c>
      <c r="Y293" s="1" t="e">
        <v>#N/A</v>
      </c>
      <c r="Z293" s="194" t="e">
        <v>#N/A</v>
      </c>
      <c r="AA293" s="194" t="e">
        <v>#N/A</v>
      </c>
      <c r="AB293" s="1" t="e">
        <v>#N/A</v>
      </c>
      <c r="AC293" s="1" t="e">
        <v>#N/A</v>
      </c>
      <c r="AD293" s="1" t="e">
        <v>#N/A</v>
      </c>
      <c r="AE293" s="1" t="e">
        <v>#N/A</v>
      </c>
      <c r="AF293" s="1" t="e">
        <v>#N/A</v>
      </c>
      <c r="AG293" s="1" t="e">
        <v>#N/A</v>
      </c>
      <c r="AH293" s="1" t="e">
        <v>#N/A</v>
      </c>
      <c r="AI293" s="1" t="e">
        <v>#N/A</v>
      </c>
      <c r="AJ293" s="1" t="e">
        <v>#N/A</v>
      </c>
      <c r="AK293" s="1" t="e">
        <v>#N/A</v>
      </c>
      <c r="AL293" s="194" t="e">
        <v>#N/A</v>
      </c>
      <c r="AM293" s="194" t="e">
        <v>#N/A</v>
      </c>
      <c r="AN293" s="1" t="e">
        <v>#N/A</v>
      </c>
      <c r="AO293" s="1" t="e">
        <v>#N/A</v>
      </c>
      <c r="AP293" s="1" t="e">
        <v>#N/A</v>
      </c>
      <c r="AQ293" s="1" t="e">
        <v>#N/A</v>
      </c>
      <c r="AR293" s="1" t="e">
        <v>#N/A</v>
      </c>
      <c r="AS293" s="1" t="e">
        <v>#N/A</v>
      </c>
      <c r="AT293" s="1" t="e">
        <v>#N/A</v>
      </c>
      <c r="AU293" s="1" t="e">
        <v>#N/A</v>
      </c>
      <c r="AV293" s="1" t="e">
        <v>#N/A</v>
      </c>
      <c r="AW293" s="1" t="e">
        <v>#N/A</v>
      </c>
      <c r="AX293" s="194" t="e">
        <v>#N/A</v>
      </c>
      <c r="AY293" s="194" t="e">
        <v>#N/A</v>
      </c>
      <c r="AZ293" s="1" t="e">
        <v>#N/A</v>
      </c>
      <c r="BA293" s="1" t="e">
        <v>#N/A</v>
      </c>
      <c r="BB293" s="1" t="e">
        <v>#N/A</v>
      </c>
      <c r="BC293" s="1" t="e">
        <v>#N/A</v>
      </c>
      <c r="BD293" s="1" t="e">
        <v>#N/A</v>
      </c>
      <c r="BE293" s="1" t="e">
        <v>#N/A</v>
      </c>
      <c r="BF293" s="1" t="e">
        <v>#N/A</v>
      </c>
      <c r="BG293" s="1" t="e">
        <v>#N/A</v>
      </c>
      <c r="BH293" s="194" t="e">
        <v>#N/A</v>
      </c>
      <c r="BI293" s="194" t="e">
        <v>#N/A</v>
      </c>
      <c r="BJ293" s="1" t="e">
        <v>#N/A</v>
      </c>
      <c r="BK293" s="1" t="e">
        <v>#N/A</v>
      </c>
      <c r="BL293" s="1" t="e">
        <v>#N/A</v>
      </c>
      <c r="BM293" s="1" t="e">
        <v>#N/A</v>
      </c>
      <c r="BN293" s="1" t="e">
        <v>#N/A</v>
      </c>
      <c r="BO293" s="1" t="e">
        <v>#N/A</v>
      </c>
      <c r="BP293" s="1" t="e">
        <v>#N/A</v>
      </c>
      <c r="BQ293" s="1" t="e">
        <v>#N/A</v>
      </c>
      <c r="BR293" s="194" t="e">
        <v>#N/A</v>
      </c>
      <c r="BS293" s="194" t="e">
        <v>#N/A</v>
      </c>
      <c r="BT293" s="1" t="e">
        <v>#N/A</v>
      </c>
      <c r="BU293" s="1" t="e">
        <v>#N/A</v>
      </c>
      <c r="BV293" s="1" t="e">
        <v>#N/A</v>
      </c>
      <c r="BW293" s="1" t="e">
        <v>#N/A</v>
      </c>
      <c r="BX293" s="1" t="e">
        <v>#N/A</v>
      </c>
      <c r="BY293" s="1" t="e">
        <v>#N/A</v>
      </c>
      <c r="BZ293" s="194" t="e">
        <v>#N/A</v>
      </c>
      <c r="CA293" s="194" t="e">
        <v>#N/A</v>
      </c>
      <c r="CB293" s="1" t="e">
        <v>#N/A</v>
      </c>
      <c r="CC293" s="1" t="e">
        <v>#N/A</v>
      </c>
      <c r="CD293" s="194" t="e">
        <v>#N/A</v>
      </c>
      <c r="CE293" s="12" t="e">
        <v>#N/A</v>
      </c>
      <c r="CF293" s="161" t="e">
        <v>#N/A</v>
      </c>
      <c r="CG293" s="193" t="e">
        <v>#N/A</v>
      </c>
      <c r="CH293" s="193" t="e">
        <v>#N/A</v>
      </c>
      <c r="CI293" s="192" t="e">
        <v>#N/A</v>
      </c>
      <c r="CJ293" s="161" t="e">
        <v>#N/A</v>
      </c>
      <c r="CK293" s="193" t="e">
        <v>#N/A</v>
      </c>
      <c r="CL293" s="193" t="e">
        <v>#N/A</v>
      </c>
    </row>
    <row r="294" spans="1:90">
      <c r="A294" s="268" t="e">
        <v>#N/A</v>
      </c>
      <c r="B294" s="11" t="e">
        <v>#N/A</v>
      </c>
      <c r="C294" s="194" t="e">
        <v>#N/A</v>
      </c>
      <c r="D294" s="194" t="e">
        <v>#N/A</v>
      </c>
      <c r="E294" s="1" t="e">
        <v>#N/A</v>
      </c>
      <c r="F294" s="1" t="e">
        <v>#N/A</v>
      </c>
      <c r="G294" s="1" t="e">
        <v>#N/A</v>
      </c>
      <c r="H294" s="1" t="e">
        <v>#N/A</v>
      </c>
      <c r="I294" s="194" t="e">
        <v>#N/A</v>
      </c>
      <c r="J294" s="194" t="e">
        <v>#N/A</v>
      </c>
      <c r="K294" s="1" t="e">
        <v>#N/A</v>
      </c>
      <c r="L294" s="1" t="e">
        <v>#N/A</v>
      </c>
      <c r="M294" s="1" t="e">
        <v>#N/A</v>
      </c>
      <c r="N294" s="1" t="e">
        <v>#N/A</v>
      </c>
      <c r="O294" s="1" t="e">
        <v>#N/A</v>
      </c>
      <c r="P294" s="12" t="e">
        <v>#N/A</v>
      </c>
      <c r="Q294" s="1" t="e">
        <v>#N/A</v>
      </c>
      <c r="R294" s="1" t="e">
        <v>#N/A</v>
      </c>
      <c r="S294" s="194" t="e">
        <v>#N/A</v>
      </c>
      <c r="T294" s="194" t="e">
        <v>#N/A</v>
      </c>
      <c r="U294" s="1" t="e">
        <v>#N/A</v>
      </c>
      <c r="V294" s="1" t="e">
        <v>#N/A</v>
      </c>
      <c r="W294" s="194" t="e">
        <v>#N/A</v>
      </c>
      <c r="X294" s="194" t="e">
        <v>#N/A</v>
      </c>
      <c r="Y294" s="1" t="e">
        <v>#N/A</v>
      </c>
      <c r="Z294" s="194" t="e">
        <v>#N/A</v>
      </c>
      <c r="AA294" s="194" t="e">
        <v>#N/A</v>
      </c>
      <c r="AB294" s="1" t="e">
        <v>#N/A</v>
      </c>
      <c r="AC294" s="1" t="e">
        <v>#N/A</v>
      </c>
      <c r="AD294" s="1" t="e">
        <v>#N/A</v>
      </c>
      <c r="AE294" s="1" t="e">
        <v>#N/A</v>
      </c>
      <c r="AF294" s="1" t="e">
        <v>#N/A</v>
      </c>
      <c r="AG294" s="1" t="e">
        <v>#N/A</v>
      </c>
      <c r="AH294" s="1" t="e">
        <v>#N/A</v>
      </c>
      <c r="AI294" s="1" t="e">
        <v>#N/A</v>
      </c>
      <c r="AJ294" s="1" t="e">
        <v>#N/A</v>
      </c>
      <c r="AK294" s="1" t="e">
        <v>#N/A</v>
      </c>
      <c r="AL294" s="194" t="e">
        <v>#N/A</v>
      </c>
      <c r="AM294" s="194" t="e">
        <v>#N/A</v>
      </c>
      <c r="AN294" s="1" t="e">
        <v>#N/A</v>
      </c>
      <c r="AO294" s="1" t="e">
        <v>#N/A</v>
      </c>
      <c r="AP294" s="1" t="e">
        <v>#N/A</v>
      </c>
      <c r="AQ294" s="1" t="e">
        <v>#N/A</v>
      </c>
      <c r="AR294" s="1" t="e">
        <v>#N/A</v>
      </c>
      <c r="AS294" s="1" t="e">
        <v>#N/A</v>
      </c>
      <c r="AT294" s="1" t="e">
        <v>#N/A</v>
      </c>
      <c r="AU294" s="1" t="e">
        <v>#N/A</v>
      </c>
      <c r="AV294" s="1" t="e">
        <v>#N/A</v>
      </c>
      <c r="AW294" s="1" t="e">
        <v>#N/A</v>
      </c>
      <c r="AX294" s="194" t="e">
        <v>#N/A</v>
      </c>
      <c r="AY294" s="194" t="e">
        <v>#N/A</v>
      </c>
      <c r="AZ294" s="1" t="e">
        <v>#N/A</v>
      </c>
      <c r="BA294" s="1" t="e">
        <v>#N/A</v>
      </c>
      <c r="BB294" s="1" t="e">
        <v>#N/A</v>
      </c>
      <c r="BC294" s="1" t="e">
        <v>#N/A</v>
      </c>
      <c r="BD294" s="1" t="e">
        <v>#N/A</v>
      </c>
      <c r="BE294" s="1" t="e">
        <v>#N/A</v>
      </c>
      <c r="BF294" s="1" t="e">
        <v>#N/A</v>
      </c>
      <c r="BG294" s="1" t="e">
        <v>#N/A</v>
      </c>
      <c r="BH294" s="194" t="e">
        <v>#N/A</v>
      </c>
      <c r="BI294" s="194" t="e">
        <v>#N/A</v>
      </c>
      <c r="BJ294" s="1" t="e">
        <v>#N/A</v>
      </c>
      <c r="BK294" s="1" t="e">
        <v>#N/A</v>
      </c>
      <c r="BL294" s="1" t="e">
        <v>#N/A</v>
      </c>
      <c r="BM294" s="1" t="e">
        <v>#N/A</v>
      </c>
      <c r="BN294" s="1" t="e">
        <v>#N/A</v>
      </c>
      <c r="BO294" s="1" t="e">
        <v>#N/A</v>
      </c>
      <c r="BP294" s="1" t="e">
        <v>#N/A</v>
      </c>
      <c r="BQ294" s="1" t="e">
        <v>#N/A</v>
      </c>
      <c r="BR294" s="194" t="e">
        <v>#N/A</v>
      </c>
      <c r="BS294" s="194" t="e">
        <v>#N/A</v>
      </c>
      <c r="BT294" s="1" t="e">
        <v>#N/A</v>
      </c>
      <c r="BU294" s="1" t="e">
        <v>#N/A</v>
      </c>
      <c r="BV294" s="1" t="e">
        <v>#N/A</v>
      </c>
      <c r="BW294" s="1" t="e">
        <v>#N/A</v>
      </c>
      <c r="BX294" s="1" t="e">
        <v>#N/A</v>
      </c>
      <c r="BY294" s="1" t="e">
        <v>#N/A</v>
      </c>
      <c r="BZ294" s="194" t="e">
        <v>#N/A</v>
      </c>
      <c r="CA294" s="194" t="e">
        <v>#N/A</v>
      </c>
      <c r="CB294" s="1" t="e">
        <v>#N/A</v>
      </c>
      <c r="CC294" s="1" t="e">
        <v>#N/A</v>
      </c>
      <c r="CD294" s="194" t="e">
        <v>#N/A</v>
      </c>
      <c r="CE294" s="12" t="e">
        <v>#N/A</v>
      </c>
      <c r="CF294" s="161" t="e">
        <v>#N/A</v>
      </c>
      <c r="CG294" s="193" t="e">
        <v>#N/A</v>
      </c>
      <c r="CH294" s="193" t="e">
        <v>#N/A</v>
      </c>
      <c r="CI294" s="192" t="e">
        <v>#N/A</v>
      </c>
      <c r="CJ294" s="161" t="e">
        <v>#N/A</v>
      </c>
      <c r="CK294" s="193" t="e">
        <v>#N/A</v>
      </c>
      <c r="CL294" s="193" t="e">
        <v>#N/A</v>
      </c>
    </row>
    <row r="295" spans="1:90">
      <c r="A295" s="268" t="e">
        <v>#N/A</v>
      </c>
      <c r="B295" s="11" t="e">
        <v>#N/A</v>
      </c>
      <c r="C295" s="194" t="e">
        <v>#N/A</v>
      </c>
      <c r="D295" s="194" t="e">
        <v>#N/A</v>
      </c>
      <c r="E295" s="1" t="e">
        <v>#N/A</v>
      </c>
      <c r="F295" s="1" t="e">
        <v>#N/A</v>
      </c>
      <c r="G295" s="1" t="e">
        <v>#N/A</v>
      </c>
      <c r="H295" s="1" t="e">
        <v>#N/A</v>
      </c>
      <c r="I295" s="194" t="e">
        <v>#N/A</v>
      </c>
      <c r="J295" s="194" t="e">
        <v>#N/A</v>
      </c>
      <c r="K295" s="1" t="e">
        <v>#N/A</v>
      </c>
      <c r="L295" s="1" t="e">
        <v>#N/A</v>
      </c>
      <c r="M295" s="1" t="e">
        <v>#N/A</v>
      </c>
      <c r="N295" s="1" t="e">
        <v>#N/A</v>
      </c>
      <c r="O295" s="1" t="e">
        <v>#N/A</v>
      </c>
      <c r="P295" s="12" t="e">
        <v>#N/A</v>
      </c>
      <c r="Q295" s="1" t="e">
        <v>#N/A</v>
      </c>
      <c r="R295" s="1" t="e">
        <v>#N/A</v>
      </c>
      <c r="S295" s="194" t="e">
        <v>#N/A</v>
      </c>
      <c r="T295" s="194" t="e">
        <v>#N/A</v>
      </c>
      <c r="U295" s="1" t="e">
        <v>#N/A</v>
      </c>
      <c r="V295" s="1" t="e">
        <v>#N/A</v>
      </c>
      <c r="W295" s="194" t="e">
        <v>#N/A</v>
      </c>
      <c r="X295" s="194" t="e">
        <v>#N/A</v>
      </c>
      <c r="Y295" s="1" t="e">
        <v>#N/A</v>
      </c>
      <c r="Z295" s="194" t="e">
        <v>#N/A</v>
      </c>
      <c r="AA295" s="194" t="e">
        <v>#N/A</v>
      </c>
      <c r="AB295" s="1" t="e">
        <v>#N/A</v>
      </c>
      <c r="AC295" s="1" t="e">
        <v>#N/A</v>
      </c>
      <c r="AD295" s="1" t="e">
        <v>#N/A</v>
      </c>
      <c r="AE295" s="1" t="e">
        <v>#N/A</v>
      </c>
      <c r="AF295" s="1" t="e">
        <v>#N/A</v>
      </c>
      <c r="AG295" s="1" t="e">
        <v>#N/A</v>
      </c>
      <c r="AH295" s="1" t="e">
        <v>#N/A</v>
      </c>
      <c r="AI295" s="1" t="e">
        <v>#N/A</v>
      </c>
      <c r="AJ295" s="1" t="e">
        <v>#N/A</v>
      </c>
      <c r="AK295" s="1" t="e">
        <v>#N/A</v>
      </c>
      <c r="AL295" s="194" t="e">
        <v>#N/A</v>
      </c>
      <c r="AM295" s="194" t="e">
        <v>#N/A</v>
      </c>
      <c r="AN295" s="1" t="e">
        <v>#N/A</v>
      </c>
      <c r="AO295" s="1" t="e">
        <v>#N/A</v>
      </c>
      <c r="AP295" s="1" t="e">
        <v>#N/A</v>
      </c>
      <c r="AQ295" s="1" t="e">
        <v>#N/A</v>
      </c>
      <c r="AR295" s="1" t="e">
        <v>#N/A</v>
      </c>
      <c r="AS295" s="1" t="e">
        <v>#N/A</v>
      </c>
      <c r="AT295" s="1" t="e">
        <v>#N/A</v>
      </c>
      <c r="AU295" s="1" t="e">
        <v>#N/A</v>
      </c>
      <c r="AV295" s="1" t="e">
        <v>#N/A</v>
      </c>
      <c r="AW295" s="1" t="e">
        <v>#N/A</v>
      </c>
      <c r="AX295" s="194" t="e">
        <v>#N/A</v>
      </c>
      <c r="AY295" s="194" t="e">
        <v>#N/A</v>
      </c>
      <c r="AZ295" s="1" t="e">
        <v>#N/A</v>
      </c>
      <c r="BA295" s="1" t="e">
        <v>#N/A</v>
      </c>
      <c r="BB295" s="1" t="e">
        <v>#N/A</v>
      </c>
      <c r="BC295" s="1" t="e">
        <v>#N/A</v>
      </c>
      <c r="BD295" s="1" t="e">
        <v>#N/A</v>
      </c>
      <c r="BE295" s="1" t="e">
        <v>#N/A</v>
      </c>
      <c r="BF295" s="1" t="e">
        <v>#N/A</v>
      </c>
      <c r="BG295" s="1" t="e">
        <v>#N/A</v>
      </c>
      <c r="BH295" s="194" t="e">
        <v>#N/A</v>
      </c>
      <c r="BI295" s="194" t="e">
        <v>#N/A</v>
      </c>
      <c r="BJ295" s="1" t="e">
        <v>#N/A</v>
      </c>
      <c r="BK295" s="1" t="e">
        <v>#N/A</v>
      </c>
      <c r="BL295" s="1" t="e">
        <v>#N/A</v>
      </c>
      <c r="BM295" s="1" t="e">
        <v>#N/A</v>
      </c>
      <c r="BN295" s="1" t="e">
        <v>#N/A</v>
      </c>
      <c r="BO295" s="1" t="e">
        <v>#N/A</v>
      </c>
      <c r="BP295" s="1" t="e">
        <v>#N/A</v>
      </c>
      <c r="BQ295" s="1" t="e">
        <v>#N/A</v>
      </c>
      <c r="BR295" s="194" t="e">
        <v>#N/A</v>
      </c>
      <c r="BS295" s="194" t="e">
        <v>#N/A</v>
      </c>
      <c r="BT295" s="1" t="e">
        <v>#N/A</v>
      </c>
      <c r="BU295" s="1" t="e">
        <v>#N/A</v>
      </c>
      <c r="BV295" s="1" t="e">
        <v>#N/A</v>
      </c>
      <c r="BW295" s="1" t="e">
        <v>#N/A</v>
      </c>
      <c r="BX295" s="1" t="e">
        <v>#N/A</v>
      </c>
      <c r="BY295" s="1" t="e">
        <v>#N/A</v>
      </c>
      <c r="BZ295" s="194" t="e">
        <v>#N/A</v>
      </c>
      <c r="CA295" s="194" t="e">
        <v>#N/A</v>
      </c>
      <c r="CB295" s="1" t="e">
        <v>#N/A</v>
      </c>
      <c r="CC295" s="1" t="e">
        <v>#N/A</v>
      </c>
      <c r="CD295" s="194" t="e">
        <v>#N/A</v>
      </c>
      <c r="CE295" s="12" t="e">
        <v>#N/A</v>
      </c>
      <c r="CF295" s="161" t="e">
        <v>#N/A</v>
      </c>
      <c r="CG295" s="193" t="e">
        <v>#N/A</v>
      </c>
      <c r="CH295" s="193" t="e">
        <v>#N/A</v>
      </c>
      <c r="CI295" s="192" t="e">
        <v>#N/A</v>
      </c>
      <c r="CJ295" s="161" t="e">
        <v>#N/A</v>
      </c>
      <c r="CK295" s="193" t="e">
        <v>#N/A</v>
      </c>
      <c r="CL295" s="193" t="e">
        <v>#N/A</v>
      </c>
    </row>
    <row r="296" spans="1:90">
      <c r="A296" s="268" t="e">
        <v>#N/A</v>
      </c>
      <c r="B296" s="11" t="e">
        <v>#N/A</v>
      </c>
      <c r="C296" s="194" t="e">
        <v>#N/A</v>
      </c>
      <c r="D296" s="194" t="e">
        <v>#N/A</v>
      </c>
      <c r="E296" s="1" t="e">
        <v>#N/A</v>
      </c>
      <c r="F296" s="1" t="e">
        <v>#N/A</v>
      </c>
      <c r="G296" s="1" t="e">
        <v>#N/A</v>
      </c>
      <c r="H296" s="1" t="e">
        <v>#N/A</v>
      </c>
      <c r="I296" s="194" t="e">
        <v>#N/A</v>
      </c>
      <c r="J296" s="194" t="e">
        <v>#N/A</v>
      </c>
      <c r="K296" s="1" t="e">
        <v>#N/A</v>
      </c>
      <c r="L296" s="1" t="e">
        <v>#N/A</v>
      </c>
      <c r="M296" s="1" t="e">
        <v>#N/A</v>
      </c>
      <c r="N296" s="1" t="e">
        <v>#N/A</v>
      </c>
      <c r="O296" s="1" t="e">
        <v>#N/A</v>
      </c>
      <c r="P296" s="12" t="e">
        <v>#N/A</v>
      </c>
      <c r="Q296" s="1" t="e">
        <v>#N/A</v>
      </c>
      <c r="R296" s="1" t="e">
        <v>#N/A</v>
      </c>
      <c r="S296" s="194" t="e">
        <v>#N/A</v>
      </c>
      <c r="T296" s="194" t="e">
        <v>#N/A</v>
      </c>
      <c r="U296" s="1" t="e">
        <v>#N/A</v>
      </c>
      <c r="V296" s="1" t="e">
        <v>#N/A</v>
      </c>
      <c r="W296" s="194" t="e">
        <v>#N/A</v>
      </c>
      <c r="X296" s="194" t="e">
        <v>#N/A</v>
      </c>
      <c r="Y296" s="1" t="e">
        <v>#N/A</v>
      </c>
      <c r="Z296" s="194" t="e">
        <v>#N/A</v>
      </c>
      <c r="AA296" s="194" t="e">
        <v>#N/A</v>
      </c>
      <c r="AB296" s="1" t="e">
        <v>#N/A</v>
      </c>
      <c r="AC296" s="1" t="e">
        <v>#N/A</v>
      </c>
      <c r="AD296" s="1" t="e">
        <v>#N/A</v>
      </c>
      <c r="AE296" s="1" t="e">
        <v>#N/A</v>
      </c>
      <c r="AF296" s="1" t="e">
        <v>#N/A</v>
      </c>
      <c r="AG296" s="1" t="e">
        <v>#N/A</v>
      </c>
      <c r="AH296" s="1" t="e">
        <v>#N/A</v>
      </c>
      <c r="AI296" s="1" t="e">
        <v>#N/A</v>
      </c>
      <c r="AJ296" s="1" t="e">
        <v>#N/A</v>
      </c>
      <c r="AK296" s="1" t="e">
        <v>#N/A</v>
      </c>
      <c r="AL296" s="194" t="e">
        <v>#N/A</v>
      </c>
      <c r="AM296" s="194" t="e">
        <v>#N/A</v>
      </c>
      <c r="AN296" s="1" t="e">
        <v>#N/A</v>
      </c>
      <c r="AO296" s="1" t="e">
        <v>#N/A</v>
      </c>
      <c r="AP296" s="1" t="e">
        <v>#N/A</v>
      </c>
      <c r="AQ296" s="1" t="e">
        <v>#N/A</v>
      </c>
      <c r="AR296" s="1" t="e">
        <v>#N/A</v>
      </c>
      <c r="AS296" s="1" t="e">
        <v>#N/A</v>
      </c>
      <c r="AT296" s="1" t="e">
        <v>#N/A</v>
      </c>
      <c r="AU296" s="1" t="e">
        <v>#N/A</v>
      </c>
      <c r="AV296" s="1" t="e">
        <v>#N/A</v>
      </c>
      <c r="AW296" s="1" t="e">
        <v>#N/A</v>
      </c>
      <c r="AX296" s="194" t="e">
        <v>#N/A</v>
      </c>
      <c r="AY296" s="194" t="e">
        <v>#N/A</v>
      </c>
      <c r="AZ296" s="1" t="e">
        <v>#N/A</v>
      </c>
      <c r="BA296" s="1" t="e">
        <v>#N/A</v>
      </c>
      <c r="BB296" s="1" t="e">
        <v>#N/A</v>
      </c>
      <c r="BC296" s="1" t="e">
        <v>#N/A</v>
      </c>
      <c r="BD296" s="1" t="e">
        <v>#N/A</v>
      </c>
      <c r="BE296" s="1" t="e">
        <v>#N/A</v>
      </c>
      <c r="BF296" s="1" t="e">
        <v>#N/A</v>
      </c>
      <c r="BG296" s="1" t="e">
        <v>#N/A</v>
      </c>
      <c r="BH296" s="194" t="e">
        <v>#N/A</v>
      </c>
      <c r="BI296" s="194" t="e">
        <v>#N/A</v>
      </c>
      <c r="BJ296" s="1" t="e">
        <v>#N/A</v>
      </c>
      <c r="BK296" s="1" t="e">
        <v>#N/A</v>
      </c>
      <c r="BL296" s="1" t="e">
        <v>#N/A</v>
      </c>
      <c r="BM296" s="1" t="e">
        <v>#N/A</v>
      </c>
      <c r="BN296" s="1" t="e">
        <v>#N/A</v>
      </c>
      <c r="BO296" s="1" t="e">
        <v>#N/A</v>
      </c>
      <c r="BP296" s="1" t="e">
        <v>#N/A</v>
      </c>
      <c r="BQ296" s="1" t="e">
        <v>#N/A</v>
      </c>
      <c r="BR296" s="194" t="e">
        <v>#N/A</v>
      </c>
      <c r="BS296" s="194" t="e">
        <v>#N/A</v>
      </c>
      <c r="BT296" s="1" t="e">
        <v>#N/A</v>
      </c>
      <c r="BU296" s="1" t="e">
        <v>#N/A</v>
      </c>
      <c r="BV296" s="1" t="e">
        <v>#N/A</v>
      </c>
      <c r="BW296" s="1" t="e">
        <v>#N/A</v>
      </c>
      <c r="BX296" s="1" t="e">
        <v>#N/A</v>
      </c>
      <c r="BY296" s="1" t="e">
        <v>#N/A</v>
      </c>
      <c r="BZ296" s="194" t="e">
        <v>#N/A</v>
      </c>
      <c r="CA296" s="194" t="e">
        <v>#N/A</v>
      </c>
      <c r="CB296" s="1" t="e">
        <v>#N/A</v>
      </c>
      <c r="CC296" s="1" t="e">
        <v>#N/A</v>
      </c>
      <c r="CD296" s="194" t="e">
        <v>#N/A</v>
      </c>
      <c r="CE296" s="12" t="e">
        <v>#N/A</v>
      </c>
      <c r="CF296" s="161" t="e">
        <v>#N/A</v>
      </c>
      <c r="CG296" s="193" t="e">
        <v>#N/A</v>
      </c>
      <c r="CH296" s="193" t="e">
        <v>#N/A</v>
      </c>
      <c r="CI296" s="192" t="e">
        <v>#N/A</v>
      </c>
      <c r="CJ296" s="161" t="e">
        <v>#N/A</v>
      </c>
      <c r="CK296" s="193" t="e">
        <v>#N/A</v>
      </c>
      <c r="CL296" s="193" t="e">
        <v>#N/A</v>
      </c>
    </row>
    <row r="297" spans="1:90">
      <c r="A297" s="268" t="e">
        <v>#N/A</v>
      </c>
      <c r="B297" s="11" t="e">
        <v>#N/A</v>
      </c>
      <c r="C297" s="194" t="e">
        <v>#N/A</v>
      </c>
      <c r="D297" s="194" t="e">
        <v>#N/A</v>
      </c>
      <c r="E297" s="1" t="e">
        <v>#N/A</v>
      </c>
      <c r="F297" s="1" t="e">
        <v>#N/A</v>
      </c>
      <c r="G297" s="1" t="e">
        <v>#N/A</v>
      </c>
      <c r="H297" s="1" t="e">
        <v>#N/A</v>
      </c>
      <c r="I297" s="194" t="e">
        <v>#N/A</v>
      </c>
      <c r="J297" s="194" t="e">
        <v>#N/A</v>
      </c>
      <c r="K297" s="1" t="e">
        <v>#N/A</v>
      </c>
      <c r="L297" s="1" t="e">
        <v>#N/A</v>
      </c>
      <c r="M297" s="1" t="e">
        <v>#N/A</v>
      </c>
      <c r="N297" s="1" t="e">
        <v>#N/A</v>
      </c>
      <c r="O297" s="1" t="e">
        <v>#N/A</v>
      </c>
      <c r="P297" s="12" t="e">
        <v>#N/A</v>
      </c>
      <c r="Q297" s="1" t="e">
        <v>#N/A</v>
      </c>
      <c r="R297" s="1" t="e">
        <v>#N/A</v>
      </c>
      <c r="S297" s="194" t="e">
        <v>#N/A</v>
      </c>
      <c r="T297" s="194" t="e">
        <v>#N/A</v>
      </c>
      <c r="U297" s="1" t="e">
        <v>#N/A</v>
      </c>
      <c r="V297" s="1" t="e">
        <v>#N/A</v>
      </c>
      <c r="W297" s="194" t="e">
        <v>#N/A</v>
      </c>
      <c r="X297" s="194" t="e">
        <v>#N/A</v>
      </c>
      <c r="Y297" s="1" t="e">
        <v>#N/A</v>
      </c>
      <c r="Z297" s="194" t="e">
        <v>#N/A</v>
      </c>
      <c r="AA297" s="194" t="e">
        <v>#N/A</v>
      </c>
      <c r="AB297" s="1" t="e">
        <v>#N/A</v>
      </c>
      <c r="AC297" s="1" t="e">
        <v>#N/A</v>
      </c>
      <c r="AD297" s="1" t="e">
        <v>#N/A</v>
      </c>
      <c r="AE297" s="1" t="e">
        <v>#N/A</v>
      </c>
      <c r="AF297" s="1" t="e">
        <v>#N/A</v>
      </c>
      <c r="AG297" s="1" t="e">
        <v>#N/A</v>
      </c>
      <c r="AH297" s="1" t="e">
        <v>#N/A</v>
      </c>
      <c r="AI297" s="1" t="e">
        <v>#N/A</v>
      </c>
      <c r="AJ297" s="1" t="e">
        <v>#N/A</v>
      </c>
      <c r="AK297" s="1" t="e">
        <v>#N/A</v>
      </c>
      <c r="AL297" s="194" t="e">
        <v>#N/A</v>
      </c>
      <c r="AM297" s="194" t="e">
        <v>#N/A</v>
      </c>
      <c r="AN297" s="1" t="e">
        <v>#N/A</v>
      </c>
      <c r="AO297" s="1" t="e">
        <v>#N/A</v>
      </c>
      <c r="AP297" s="1" t="e">
        <v>#N/A</v>
      </c>
      <c r="AQ297" s="1" t="e">
        <v>#N/A</v>
      </c>
      <c r="AR297" s="1" t="e">
        <v>#N/A</v>
      </c>
      <c r="AS297" s="1" t="e">
        <v>#N/A</v>
      </c>
      <c r="AT297" s="1" t="e">
        <v>#N/A</v>
      </c>
      <c r="AU297" s="1" t="e">
        <v>#N/A</v>
      </c>
      <c r="AV297" s="1" t="e">
        <v>#N/A</v>
      </c>
      <c r="AW297" s="1" t="e">
        <v>#N/A</v>
      </c>
      <c r="AX297" s="194" t="e">
        <v>#N/A</v>
      </c>
      <c r="AY297" s="194" t="e">
        <v>#N/A</v>
      </c>
      <c r="AZ297" s="1" t="e">
        <v>#N/A</v>
      </c>
      <c r="BA297" s="1" t="e">
        <v>#N/A</v>
      </c>
      <c r="BB297" s="1" t="e">
        <v>#N/A</v>
      </c>
      <c r="BC297" s="1" t="e">
        <v>#N/A</v>
      </c>
      <c r="BD297" s="1" t="e">
        <v>#N/A</v>
      </c>
      <c r="BE297" s="1" t="e">
        <v>#N/A</v>
      </c>
      <c r="BF297" s="1" t="e">
        <v>#N/A</v>
      </c>
      <c r="BG297" s="1" t="e">
        <v>#N/A</v>
      </c>
      <c r="BH297" s="194" t="e">
        <v>#N/A</v>
      </c>
      <c r="BI297" s="194" t="e">
        <v>#N/A</v>
      </c>
      <c r="BJ297" s="1" t="e">
        <v>#N/A</v>
      </c>
      <c r="BK297" s="1" t="e">
        <v>#N/A</v>
      </c>
      <c r="BL297" s="1" t="e">
        <v>#N/A</v>
      </c>
      <c r="BM297" s="1" t="e">
        <v>#N/A</v>
      </c>
      <c r="BN297" s="1" t="e">
        <v>#N/A</v>
      </c>
      <c r="BO297" s="1" t="e">
        <v>#N/A</v>
      </c>
      <c r="BP297" s="1" t="e">
        <v>#N/A</v>
      </c>
      <c r="BQ297" s="1" t="e">
        <v>#N/A</v>
      </c>
      <c r="BR297" s="194" t="e">
        <v>#N/A</v>
      </c>
      <c r="BS297" s="194" t="e">
        <v>#N/A</v>
      </c>
      <c r="BT297" s="1" t="e">
        <v>#N/A</v>
      </c>
      <c r="BU297" s="1" t="e">
        <v>#N/A</v>
      </c>
      <c r="BV297" s="1" t="e">
        <v>#N/A</v>
      </c>
      <c r="BW297" s="1" t="e">
        <v>#N/A</v>
      </c>
      <c r="BX297" s="1" t="e">
        <v>#N/A</v>
      </c>
      <c r="BY297" s="1" t="e">
        <v>#N/A</v>
      </c>
      <c r="BZ297" s="194" t="e">
        <v>#N/A</v>
      </c>
      <c r="CA297" s="194" t="e">
        <v>#N/A</v>
      </c>
      <c r="CB297" s="1" t="e">
        <v>#N/A</v>
      </c>
      <c r="CC297" s="1" t="e">
        <v>#N/A</v>
      </c>
      <c r="CD297" s="194" t="e">
        <v>#N/A</v>
      </c>
      <c r="CE297" s="12" t="e">
        <v>#N/A</v>
      </c>
      <c r="CF297" s="161" t="e">
        <v>#N/A</v>
      </c>
      <c r="CG297" s="193" t="e">
        <v>#N/A</v>
      </c>
      <c r="CH297" s="193" t="e">
        <v>#N/A</v>
      </c>
      <c r="CI297" s="192" t="e">
        <v>#N/A</v>
      </c>
      <c r="CJ297" s="161" t="e">
        <v>#N/A</v>
      </c>
      <c r="CK297" s="193" t="e">
        <v>#N/A</v>
      </c>
      <c r="CL297" s="193" t="e">
        <v>#N/A</v>
      </c>
    </row>
    <row r="298" spans="1:90">
      <c r="A298" s="268" t="e">
        <v>#N/A</v>
      </c>
      <c r="B298" s="11" t="e">
        <v>#N/A</v>
      </c>
      <c r="C298" s="194" t="e">
        <v>#N/A</v>
      </c>
      <c r="D298" s="194" t="e">
        <v>#N/A</v>
      </c>
      <c r="E298" s="1" t="e">
        <v>#N/A</v>
      </c>
      <c r="F298" s="1" t="e">
        <v>#N/A</v>
      </c>
      <c r="G298" s="1" t="e">
        <v>#N/A</v>
      </c>
      <c r="H298" s="1" t="e">
        <v>#N/A</v>
      </c>
      <c r="I298" s="194" t="e">
        <v>#N/A</v>
      </c>
      <c r="J298" s="194" t="e">
        <v>#N/A</v>
      </c>
      <c r="K298" s="1" t="e">
        <v>#N/A</v>
      </c>
      <c r="L298" s="1" t="e">
        <v>#N/A</v>
      </c>
      <c r="M298" s="1" t="e">
        <v>#N/A</v>
      </c>
      <c r="N298" s="1" t="e">
        <v>#N/A</v>
      </c>
      <c r="O298" s="1" t="e">
        <v>#N/A</v>
      </c>
      <c r="P298" s="12" t="e">
        <v>#N/A</v>
      </c>
      <c r="Q298" s="1" t="e">
        <v>#N/A</v>
      </c>
      <c r="R298" s="1" t="e">
        <v>#N/A</v>
      </c>
      <c r="S298" s="194" t="e">
        <v>#N/A</v>
      </c>
      <c r="T298" s="194" t="e">
        <v>#N/A</v>
      </c>
      <c r="U298" s="1" t="e">
        <v>#N/A</v>
      </c>
      <c r="V298" s="1" t="e">
        <v>#N/A</v>
      </c>
      <c r="W298" s="194" t="e">
        <v>#N/A</v>
      </c>
      <c r="X298" s="194" t="e">
        <v>#N/A</v>
      </c>
      <c r="Y298" s="1" t="e">
        <v>#N/A</v>
      </c>
      <c r="Z298" s="194" t="e">
        <v>#N/A</v>
      </c>
      <c r="AA298" s="194" t="e">
        <v>#N/A</v>
      </c>
      <c r="AB298" s="1" t="e">
        <v>#N/A</v>
      </c>
      <c r="AC298" s="1" t="e">
        <v>#N/A</v>
      </c>
      <c r="AD298" s="1" t="e">
        <v>#N/A</v>
      </c>
      <c r="AE298" s="1" t="e">
        <v>#N/A</v>
      </c>
      <c r="AF298" s="1" t="e">
        <v>#N/A</v>
      </c>
      <c r="AG298" s="1" t="e">
        <v>#N/A</v>
      </c>
      <c r="AH298" s="1" t="e">
        <v>#N/A</v>
      </c>
      <c r="AI298" s="1" t="e">
        <v>#N/A</v>
      </c>
      <c r="AJ298" s="1" t="e">
        <v>#N/A</v>
      </c>
      <c r="AK298" s="1" t="e">
        <v>#N/A</v>
      </c>
      <c r="AL298" s="194" t="e">
        <v>#N/A</v>
      </c>
      <c r="AM298" s="194" t="e">
        <v>#N/A</v>
      </c>
      <c r="AN298" s="1" t="e">
        <v>#N/A</v>
      </c>
      <c r="AO298" s="1" t="e">
        <v>#N/A</v>
      </c>
      <c r="AP298" s="1" t="e">
        <v>#N/A</v>
      </c>
      <c r="AQ298" s="1" t="e">
        <v>#N/A</v>
      </c>
      <c r="AR298" s="1" t="e">
        <v>#N/A</v>
      </c>
      <c r="AS298" s="1" t="e">
        <v>#N/A</v>
      </c>
      <c r="AT298" s="1" t="e">
        <v>#N/A</v>
      </c>
      <c r="AU298" s="1" t="e">
        <v>#N/A</v>
      </c>
      <c r="AV298" s="1" t="e">
        <v>#N/A</v>
      </c>
      <c r="AW298" s="1" t="e">
        <v>#N/A</v>
      </c>
      <c r="AX298" s="194" t="e">
        <v>#N/A</v>
      </c>
      <c r="AY298" s="194" t="e">
        <v>#N/A</v>
      </c>
      <c r="AZ298" s="1" t="e">
        <v>#N/A</v>
      </c>
      <c r="BA298" s="1" t="e">
        <v>#N/A</v>
      </c>
      <c r="BB298" s="1" t="e">
        <v>#N/A</v>
      </c>
      <c r="BC298" s="1" t="e">
        <v>#N/A</v>
      </c>
      <c r="BD298" s="1" t="e">
        <v>#N/A</v>
      </c>
      <c r="BE298" s="1" t="e">
        <v>#N/A</v>
      </c>
      <c r="BF298" s="1" t="e">
        <v>#N/A</v>
      </c>
      <c r="BG298" s="1" t="e">
        <v>#N/A</v>
      </c>
      <c r="BH298" s="194" t="e">
        <v>#N/A</v>
      </c>
      <c r="BI298" s="194" t="e">
        <v>#N/A</v>
      </c>
      <c r="BJ298" s="1" t="e">
        <v>#N/A</v>
      </c>
      <c r="BK298" s="1" t="e">
        <v>#N/A</v>
      </c>
      <c r="BL298" s="1" t="e">
        <v>#N/A</v>
      </c>
      <c r="BM298" s="1" t="e">
        <v>#N/A</v>
      </c>
      <c r="BN298" s="1" t="e">
        <v>#N/A</v>
      </c>
      <c r="BO298" s="1" t="e">
        <v>#N/A</v>
      </c>
      <c r="BP298" s="1" t="e">
        <v>#N/A</v>
      </c>
      <c r="BQ298" s="1" t="e">
        <v>#N/A</v>
      </c>
      <c r="BR298" s="194" t="e">
        <v>#N/A</v>
      </c>
      <c r="BS298" s="194" t="e">
        <v>#N/A</v>
      </c>
      <c r="BT298" s="1" t="e">
        <v>#N/A</v>
      </c>
      <c r="BU298" s="1" t="e">
        <v>#N/A</v>
      </c>
      <c r="BV298" s="1" t="e">
        <v>#N/A</v>
      </c>
      <c r="BW298" s="1" t="e">
        <v>#N/A</v>
      </c>
      <c r="BX298" s="1" t="e">
        <v>#N/A</v>
      </c>
      <c r="BY298" s="1" t="e">
        <v>#N/A</v>
      </c>
      <c r="BZ298" s="194" t="e">
        <v>#N/A</v>
      </c>
      <c r="CA298" s="194" t="e">
        <v>#N/A</v>
      </c>
      <c r="CB298" s="1" t="e">
        <v>#N/A</v>
      </c>
      <c r="CC298" s="1" t="e">
        <v>#N/A</v>
      </c>
      <c r="CD298" s="194" t="e">
        <v>#N/A</v>
      </c>
      <c r="CE298" s="12" t="e">
        <v>#N/A</v>
      </c>
      <c r="CF298" s="161" t="e">
        <v>#N/A</v>
      </c>
      <c r="CG298" s="193" t="e">
        <v>#N/A</v>
      </c>
      <c r="CH298" s="193" t="e">
        <v>#N/A</v>
      </c>
      <c r="CI298" s="192" t="e">
        <v>#N/A</v>
      </c>
      <c r="CJ298" s="161" t="e">
        <v>#N/A</v>
      </c>
      <c r="CK298" s="193" t="e">
        <v>#N/A</v>
      </c>
      <c r="CL298" s="193" t="e">
        <v>#N/A</v>
      </c>
    </row>
    <row r="299" spans="1:90">
      <c r="A299" s="268" t="e">
        <v>#N/A</v>
      </c>
      <c r="B299" s="11" t="e">
        <v>#N/A</v>
      </c>
      <c r="C299" s="194" t="e">
        <v>#N/A</v>
      </c>
      <c r="D299" s="194" t="e">
        <v>#N/A</v>
      </c>
      <c r="E299" s="1" t="e">
        <v>#N/A</v>
      </c>
      <c r="F299" s="1" t="e">
        <v>#N/A</v>
      </c>
      <c r="G299" s="1" t="e">
        <v>#N/A</v>
      </c>
      <c r="H299" s="1" t="e">
        <v>#N/A</v>
      </c>
      <c r="I299" s="194" t="e">
        <v>#N/A</v>
      </c>
      <c r="J299" s="194" t="e">
        <v>#N/A</v>
      </c>
      <c r="K299" s="1" t="e">
        <v>#N/A</v>
      </c>
      <c r="L299" s="1" t="e">
        <v>#N/A</v>
      </c>
      <c r="M299" s="1" t="e">
        <v>#N/A</v>
      </c>
      <c r="N299" s="1" t="e">
        <v>#N/A</v>
      </c>
      <c r="O299" s="1" t="e">
        <v>#N/A</v>
      </c>
      <c r="P299" s="12" t="e">
        <v>#N/A</v>
      </c>
      <c r="Q299" s="1" t="e">
        <v>#N/A</v>
      </c>
      <c r="R299" s="1" t="e">
        <v>#N/A</v>
      </c>
      <c r="S299" s="194" t="e">
        <v>#N/A</v>
      </c>
      <c r="T299" s="194" t="e">
        <v>#N/A</v>
      </c>
      <c r="U299" s="1" t="e">
        <v>#N/A</v>
      </c>
      <c r="V299" s="1" t="e">
        <v>#N/A</v>
      </c>
      <c r="W299" s="194" t="e">
        <v>#N/A</v>
      </c>
      <c r="X299" s="194" t="e">
        <v>#N/A</v>
      </c>
      <c r="Y299" s="1" t="e">
        <v>#N/A</v>
      </c>
      <c r="Z299" s="194" t="e">
        <v>#N/A</v>
      </c>
      <c r="AA299" s="194" t="e">
        <v>#N/A</v>
      </c>
      <c r="AB299" s="1" t="e">
        <v>#N/A</v>
      </c>
      <c r="AC299" s="1" t="e">
        <v>#N/A</v>
      </c>
      <c r="AD299" s="1" t="e">
        <v>#N/A</v>
      </c>
      <c r="AE299" s="1" t="e">
        <v>#N/A</v>
      </c>
      <c r="AF299" s="1" t="e">
        <v>#N/A</v>
      </c>
      <c r="AG299" s="1" t="e">
        <v>#N/A</v>
      </c>
      <c r="AH299" s="1" t="e">
        <v>#N/A</v>
      </c>
      <c r="AI299" s="1" t="e">
        <v>#N/A</v>
      </c>
      <c r="AJ299" s="1" t="e">
        <v>#N/A</v>
      </c>
      <c r="AK299" s="1" t="e">
        <v>#N/A</v>
      </c>
      <c r="AL299" s="194" t="e">
        <v>#N/A</v>
      </c>
      <c r="AM299" s="194" t="e">
        <v>#N/A</v>
      </c>
      <c r="AN299" s="1" t="e">
        <v>#N/A</v>
      </c>
      <c r="AO299" s="1" t="e">
        <v>#N/A</v>
      </c>
      <c r="AP299" s="1" t="e">
        <v>#N/A</v>
      </c>
      <c r="AQ299" s="1" t="e">
        <v>#N/A</v>
      </c>
      <c r="AR299" s="1" t="e">
        <v>#N/A</v>
      </c>
      <c r="AS299" s="1" t="e">
        <v>#N/A</v>
      </c>
      <c r="AT299" s="1" t="e">
        <v>#N/A</v>
      </c>
      <c r="AU299" s="1" t="e">
        <v>#N/A</v>
      </c>
      <c r="AV299" s="1" t="e">
        <v>#N/A</v>
      </c>
      <c r="AW299" s="1" t="e">
        <v>#N/A</v>
      </c>
      <c r="AX299" s="194" t="e">
        <v>#N/A</v>
      </c>
      <c r="AY299" s="194" t="e">
        <v>#N/A</v>
      </c>
      <c r="AZ299" s="1" t="e">
        <v>#N/A</v>
      </c>
      <c r="BA299" s="1" t="e">
        <v>#N/A</v>
      </c>
      <c r="BB299" s="1" t="e">
        <v>#N/A</v>
      </c>
      <c r="BC299" s="1" t="e">
        <v>#N/A</v>
      </c>
      <c r="BD299" s="1" t="e">
        <v>#N/A</v>
      </c>
      <c r="BE299" s="1" t="e">
        <v>#N/A</v>
      </c>
      <c r="BF299" s="1" t="e">
        <v>#N/A</v>
      </c>
      <c r="BG299" s="1" t="e">
        <v>#N/A</v>
      </c>
      <c r="BH299" s="194" t="e">
        <v>#N/A</v>
      </c>
      <c r="BI299" s="194" t="e">
        <v>#N/A</v>
      </c>
      <c r="BJ299" s="1" t="e">
        <v>#N/A</v>
      </c>
      <c r="BK299" s="1" t="e">
        <v>#N/A</v>
      </c>
      <c r="BL299" s="1" t="e">
        <v>#N/A</v>
      </c>
      <c r="BM299" s="1" t="e">
        <v>#N/A</v>
      </c>
      <c r="BN299" s="1" t="e">
        <v>#N/A</v>
      </c>
      <c r="BO299" s="1" t="e">
        <v>#N/A</v>
      </c>
      <c r="BP299" s="1" t="e">
        <v>#N/A</v>
      </c>
      <c r="BQ299" s="1" t="e">
        <v>#N/A</v>
      </c>
      <c r="BR299" s="194" t="e">
        <v>#N/A</v>
      </c>
      <c r="BS299" s="194" t="e">
        <v>#N/A</v>
      </c>
      <c r="BT299" s="1" t="e">
        <v>#N/A</v>
      </c>
      <c r="BU299" s="1" t="e">
        <v>#N/A</v>
      </c>
      <c r="BV299" s="1" t="e">
        <v>#N/A</v>
      </c>
      <c r="BW299" s="1" t="e">
        <v>#N/A</v>
      </c>
      <c r="BX299" s="1" t="e">
        <v>#N/A</v>
      </c>
      <c r="BY299" s="1" t="e">
        <v>#N/A</v>
      </c>
      <c r="BZ299" s="194" t="e">
        <v>#N/A</v>
      </c>
      <c r="CA299" s="194" t="e">
        <v>#N/A</v>
      </c>
      <c r="CB299" s="1" t="e">
        <v>#N/A</v>
      </c>
      <c r="CC299" s="1" t="e">
        <v>#N/A</v>
      </c>
      <c r="CD299" s="194" t="e">
        <v>#N/A</v>
      </c>
      <c r="CE299" s="12" t="e">
        <v>#N/A</v>
      </c>
      <c r="CF299" s="161" t="e">
        <v>#N/A</v>
      </c>
      <c r="CG299" s="193" t="e">
        <v>#N/A</v>
      </c>
      <c r="CH299" s="193" t="e">
        <v>#N/A</v>
      </c>
      <c r="CI299" s="192" t="e">
        <v>#N/A</v>
      </c>
      <c r="CJ299" s="161" t="e">
        <v>#N/A</v>
      </c>
      <c r="CK299" s="193" t="e">
        <v>#N/A</v>
      </c>
      <c r="CL299" s="193" t="e">
        <v>#N/A</v>
      </c>
    </row>
    <row r="300" spans="1:90">
      <c r="A300" s="268" t="e">
        <v>#N/A</v>
      </c>
      <c r="B300" s="11" t="e">
        <v>#N/A</v>
      </c>
      <c r="C300" s="194" t="e">
        <v>#N/A</v>
      </c>
      <c r="D300" s="194" t="e">
        <v>#N/A</v>
      </c>
      <c r="E300" s="1" t="e">
        <v>#N/A</v>
      </c>
      <c r="F300" s="1" t="e">
        <v>#N/A</v>
      </c>
      <c r="G300" s="1" t="e">
        <v>#N/A</v>
      </c>
      <c r="H300" s="1" t="e">
        <v>#N/A</v>
      </c>
      <c r="I300" s="194" t="e">
        <v>#N/A</v>
      </c>
      <c r="J300" s="194" t="e">
        <v>#N/A</v>
      </c>
      <c r="K300" s="1" t="e">
        <v>#N/A</v>
      </c>
      <c r="L300" s="1" t="e">
        <v>#N/A</v>
      </c>
      <c r="M300" s="1" t="e">
        <v>#N/A</v>
      </c>
      <c r="N300" s="1" t="e">
        <v>#N/A</v>
      </c>
      <c r="O300" s="1" t="e">
        <v>#N/A</v>
      </c>
      <c r="P300" s="12" t="e">
        <v>#N/A</v>
      </c>
      <c r="Q300" s="1" t="e">
        <v>#N/A</v>
      </c>
      <c r="R300" s="1" t="e">
        <v>#N/A</v>
      </c>
      <c r="S300" s="194" t="e">
        <v>#N/A</v>
      </c>
      <c r="T300" s="194" t="e">
        <v>#N/A</v>
      </c>
      <c r="U300" s="1" t="e">
        <v>#N/A</v>
      </c>
      <c r="V300" s="1" t="e">
        <v>#N/A</v>
      </c>
      <c r="W300" s="194" t="e">
        <v>#N/A</v>
      </c>
      <c r="X300" s="194" t="e">
        <v>#N/A</v>
      </c>
      <c r="Y300" s="1" t="e">
        <v>#N/A</v>
      </c>
      <c r="Z300" s="194" t="e">
        <v>#N/A</v>
      </c>
      <c r="AA300" s="194" t="e">
        <v>#N/A</v>
      </c>
      <c r="AB300" s="1" t="e">
        <v>#N/A</v>
      </c>
      <c r="AC300" s="1" t="e">
        <v>#N/A</v>
      </c>
      <c r="AD300" s="1" t="e">
        <v>#N/A</v>
      </c>
      <c r="AE300" s="1" t="e">
        <v>#N/A</v>
      </c>
      <c r="AF300" s="1" t="e">
        <v>#N/A</v>
      </c>
      <c r="AG300" s="1" t="e">
        <v>#N/A</v>
      </c>
      <c r="AH300" s="1" t="e">
        <v>#N/A</v>
      </c>
      <c r="AI300" s="1" t="e">
        <v>#N/A</v>
      </c>
      <c r="AJ300" s="1" t="e">
        <v>#N/A</v>
      </c>
      <c r="AK300" s="1" t="e">
        <v>#N/A</v>
      </c>
      <c r="AL300" s="194" t="e">
        <v>#N/A</v>
      </c>
      <c r="AM300" s="194" t="e">
        <v>#N/A</v>
      </c>
      <c r="AN300" s="1" t="e">
        <v>#N/A</v>
      </c>
      <c r="AO300" s="1" t="e">
        <v>#N/A</v>
      </c>
      <c r="AP300" s="1" t="e">
        <v>#N/A</v>
      </c>
      <c r="AQ300" s="1" t="e">
        <v>#N/A</v>
      </c>
      <c r="AR300" s="1" t="e">
        <v>#N/A</v>
      </c>
      <c r="AS300" s="1" t="e">
        <v>#N/A</v>
      </c>
      <c r="AT300" s="1" t="e">
        <v>#N/A</v>
      </c>
      <c r="AU300" s="1" t="e">
        <v>#N/A</v>
      </c>
      <c r="AV300" s="1" t="e">
        <v>#N/A</v>
      </c>
      <c r="AW300" s="1" t="e">
        <v>#N/A</v>
      </c>
      <c r="AX300" s="194" t="e">
        <v>#N/A</v>
      </c>
      <c r="AY300" s="194" t="e">
        <v>#N/A</v>
      </c>
      <c r="AZ300" s="1" t="e">
        <v>#N/A</v>
      </c>
      <c r="BA300" s="1" t="e">
        <v>#N/A</v>
      </c>
      <c r="BB300" s="1" t="e">
        <v>#N/A</v>
      </c>
      <c r="BC300" s="1" t="e">
        <v>#N/A</v>
      </c>
      <c r="BD300" s="1" t="e">
        <v>#N/A</v>
      </c>
      <c r="BE300" s="1" t="e">
        <v>#N/A</v>
      </c>
      <c r="BF300" s="1" t="e">
        <v>#N/A</v>
      </c>
      <c r="BG300" s="1" t="e">
        <v>#N/A</v>
      </c>
      <c r="BH300" s="194" t="e">
        <v>#N/A</v>
      </c>
      <c r="BI300" s="194" t="e">
        <v>#N/A</v>
      </c>
      <c r="BJ300" s="1" t="e">
        <v>#N/A</v>
      </c>
      <c r="BK300" s="1" t="e">
        <v>#N/A</v>
      </c>
      <c r="BL300" s="1" t="e">
        <v>#N/A</v>
      </c>
      <c r="BM300" s="1" t="e">
        <v>#N/A</v>
      </c>
      <c r="BN300" s="1" t="e">
        <v>#N/A</v>
      </c>
      <c r="BO300" s="1" t="e">
        <v>#N/A</v>
      </c>
      <c r="BP300" s="1" t="e">
        <v>#N/A</v>
      </c>
      <c r="BQ300" s="1" t="e">
        <v>#N/A</v>
      </c>
      <c r="BR300" s="194" t="e">
        <v>#N/A</v>
      </c>
      <c r="BS300" s="194" t="e">
        <v>#N/A</v>
      </c>
      <c r="BT300" s="1" t="e">
        <v>#N/A</v>
      </c>
      <c r="BU300" s="1" t="e">
        <v>#N/A</v>
      </c>
      <c r="BV300" s="1" t="e">
        <v>#N/A</v>
      </c>
      <c r="BW300" s="1" t="e">
        <v>#N/A</v>
      </c>
      <c r="BX300" s="1" t="e">
        <v>#N/A</v>
      </c>
      <c r="BY300" s="1" t="e">
        <v>#N/A</v>
      </c>
      <c r="BZ300" s="194" t="e">
        <v>#N/A</v>
      </c>
      <c r="CA300" s="194" t="e">
        <v>#N/A</v>
      </c>
      <c r="CB300" s="1" t="e">
        <v>#N/A</v>
      </c>
      <c r="CC300" s="1" t="e">
        <v>#N/A</v>
      </c>
      <c r="CD300" s="194" t="e">
        <v>#N/A</v>
      </c>
      <c r="CE300" s="12" t="e">
        <v>#N/A</v>
      </c>
      <c r="CF300" s="161" t="e">
        <v>#N/A</v>
      </c>
      <c r="CG300" s="193" t="e">
        <v>#N/A</v>
      </c>
      <c r="CH300" s="193" t="e">
        <v>#N/A</v>
      </c>
      <c r="CI300" s="192" t="e">
        <v>#N/A</v>
      </c>
      <c r="CJ300" s="161" t="e">
        <v>#N/A</v>
      </c>
      <c r="CK300" s="193" t="e">
        <v>#N/A</v>
      </c>
      <c r="CL300" s="193" t="e">
        <v>#N/A</v>
      </c>
    </row>
    <row r="301" spans="1:90">
      <c r="A301" s="268" t="e">
        <v>#N/A</v>
      </c>
      <c r="B301" s="11" t="e">
        <v>#N/A</v>
      </c>
      <c r="C301" s="194" t="e">
        <v>#N/A</v>
      </c>
      <c r="D301" s="194" t="e">
        <v>#N/A</v>
      </c>
      <c r="E301" s="1" t="e">
        <v>#N/A</v>
      </c>
      <c r="F301" s="1" t="e">
        <v>#N/A</v>
      </c>
      <c r="G301" s="1" t="e">
        <v>#N/A</v>
      </c>
      <c r="H301" s="1" t="e">
        <v>#N/A</v>
      </c>
      <c r="I301" s="194" t="e">
        <v>#N/A</v>
      </c>
      <c r="J301" s="194" t="e">
        <v>#N/A</v>
      </c>
      <c r="K301" s="1" t="e">
        <v>#N/A</v>
      </c>
      <c r="L301" s="1" t="e">
        <v>#N/A</v>
      </c>
      <c r="M301" s="1" t="e">
        <v>#N/A</v>
      </c>
      <c r="N301" s="1" t="e">
        <v>#N/A</v>
      </c>
      <c r="O301" s="1" t="e">
        <v>#N/A</v>
      </c>
      <c r="P301" s="12" t="e">
        <v>#N/A</v>
      </c>
      <c r="Q301" s="1" t="e">
        <v>#N/A</v>
      </c>
      <c r="R301" s="1" t="e">
        <v>#N/A</v>
      </c>
      <c r="S301" s="194" t="e">
        <v>#N/A</v>
      </c>
      <c r="T301" s="194" t="e">
        <v>#N/A</v>
      </c>
      <c r="U301" s="1" t="e">
        <v>#N/A</v>
      </c>
      <c r="V301" s="1" t="e">
        <v>#N/A</v>
      </c>
      <c r="W301" s="194" t="e">
        <v>#N/A</v>
      </c>
      <c r="X301" s="194" t="e">
        <v>#N/A</v>
      </c>
      <c r="Y301" s="1" t="e">
        <v>#N/A</v>
      </c>
      <c r="Z301" s="194" t="e">
        <v>#N/A</v>
      </c>
      <c r="AA301" s="194" t="e">
        <v>#N/A</v>
      </c>
      <c r="AB301" s="1" t="e">
        <v>#N/A</v>
      </c>
      <c r="AC301" s="1" t="e">
        <v>#N/A</v>
      </c>
      <c r="AD301" s="1" t="e">
        <v>#N/A</v>
      </c>
      <c r="AE301" s="1" t="e">
        <v>#N/A</v>
      </c>
      <c r="AF301" s="1" t="e">
        <v>#N/A</v>
      </c>
      <c r="AG301" s="1" t="e">
        <v>#N/A</v>
      </c>
      <c r="AH301" s="1" t="e">
        <v>#N/A</v>
      </c>
      <c r="AI301" s="1" t="e">
        <v>#N/A</v>
      </c>
      <c r="AJ301" s="1" t="e">
        <v>#N/A</v>
      </c>
      <c r="AK301" s="1" t="e">
        <v>#N/A</v>
      </c>
      <c r="AL301" s="194" t="e">
        <v>#N/A</v>
      </c>
      <c r="AM301" s="194" t="e">
        <v>#N/A</v>
      </c>
      <c r="AN301" s="1" t="e">
        <v>#N/A</v>
      </c>
      <c r="AO301" s="1" t="e">
        <v>#N/A</v>
      </c>
      <c r="AP301" s="1" t="e">
        <v>#N/A</v>
      </c>
      <c r="AQ301" s="1" t="e">
        <v>#N/A</v>
      </c>
      <c r="AR301" s="1" t="e">
        <v>#N/A</v>
      </c>
      <c r="AS301" s="1" t="e">
        <v>#N/A</v>
      </c>
      <c r="AT301" s="1" t="e">
        <v>#N/A</v>
      </c>
      <c r="AU301" s="1" t="e">
        <v>#N/A</v>
      </c>
      <c r="AV301" s="1" t="e">
        <v>#N/A</v>
      </c>
      <c r="AW301" s="1" t="e">
        <v>#N/A</v>
      </c>
      <c r="AX301" s="194" t="e">
        <v>#N/A</v>
      </c>
      <c r="AY301" s="194" t="e">
        <v>#N/A</v>
      </c>
      <c r="AZ301" s="1" t="e">
        <v>#N/A</v>
      </c>
      <c r="BA301" s="1" t="e">
        <v>#N/A</v>
      </c>
      <c r="BB301" s="1" t="e">
        <v>#N/A</v>
      </c>
      <c r="BC301" s="1" t="e">
        <v>#N/A</v>
      </c>
      <c r="BD301" s="1" t="e">
        <v>#N/A</v>
      </c>
      <c r="BE301" s="1" t="e">
        <v>#N/A</v>
      </c>
      <c r="BF301" s="1" t="e">
        <v>#N/A</v>
      </c>
      <c r="BG301" s="1" t="e">
        <v>#N/A</v>
      </c>
      <c r="BH301" s="194" t="e">
        <v>#N/A</v>
      </c>
      <c r="BI301" s="194" t="e">
        <v>#N/A</v>
      </c>
      <c r="BJ301" s="1" t="e">
        <v>#N/A</v>
      </c>
      <c r="BK301" s="1" t="e">
        <v>#N/A</v>
      </c>
      <c r="BL301" s="1" t="e">
        <v>#N/A</v>
      </c>
      <c r="BM301" s="1" t="e">
        <v>#N/A</v>
      </c>
      <c r="BN301" s="1" t="e">
        <v>#N/A</v>
      </c>
      <c r="BO301" s="1" t="e">
        <v>#N/A</v>
      </c>
      <c r="BP301" s="1" t="e">
        <v>#N/A</v>
      </c>
      <c r="BQ301" s="1" t="e">
        <v>#N/A</v>
      </c>
      <c r="BR301" s="194" t="e">
        <v>#N/A</v>
      </c>
      <c r="BS301" s="194" t="e">
        <v>#N/A</v>
      </c>
      <c r="BT301" s="1" t="e">
        <v>#N/A</v>
      </c>
      <c r="BU301" s="1" t="e">
        <v>#N/A</v>
      </c>
      <c r="BV301" s="1" t="e">
        <v>#N/A</v>
      </c>
      <c r="BW301" s="1" t="e">
        <v>#N/A</v>
      </c>
      <c r="BX301" s="1" t="e">
        <v>#N/A</v>
      </c>
      <c r="BY301" s="1" t="e">
        <v>#N/A</v>
      </c>
      <c r="BZ301" s="194" t="e">
        <v>#N/A</v>
      </c>
      <c r="CA301" s="194" t="e">
        <v>#N/A</v>
      </c>
      <c r="CB301" s="1" t="e">
        <v>#N/A</v>
      </c>
      <c r="CC301" s="1" t="e">
        <v>#N/A</v>
      </c>
      <c r="CD301" s="194" t="e">
        <v>#N/A</v>
      </c>
      <c r="CE301" s="12" t="e">
        <v>#N/A</v>
      </c>
      <c r="CF301" s="161" t="e">
        <v>#N/A</v>
      </c>
      <c r="CG301" s="193" t="e">
        <v>#N/A</v>
      </c>
      <c r="CH301" s="193" t="e">
        <v>#N/A</v>
      </c>
      <c r="CI301" s="192" t="e">
        <v>#N/A</v>
      </c>
      <c r="CJ301" s="161" t="e">
        <v>#N/A</v>
      </c>
      <c r="CK301" s="193" t="e">
        <v>#N/A</v>
      </c>
      <c r="CL301" s="193" t="e">
        <v>#N/A</v>
      </c>
    </row>
    <row r="302" spans="1:90">
      <c r="A302" s="268" t="e">
        <v>#N/A</v>
      </c>
      <c r="B302" s="11" t="e">
        <v>#N/A</v>
      </c>
      <c r="C302" s="194" t="e">
        <v>#N/A</v>
      </c>
      <c r="D302" s="194" t="e">
        <v>#N/A</v>
      </c>
      <c r="E302" s="1" t="e">
        <v>#N/A</v>
      </c>
      <c r="F302" s="1" t="e">
        <v>#N/A</v>
      </c>
      <c r="G302" s="1" t="e">
        <v>#N/A</v>
      </c>
      <c r="H302" s="1" t="e">
        <v>#N/A</v>
      </c>
      <c r="I302" s="194" t="e">
        <v>#N/A</v>
      </c>
      <c r="J302" s="194" t="e">
        <v>#N/A</v>
      </c>
      <c r="K302" s="1" t="e">
        <v>#N/A</v>
      </c>
      <c r="L302" s="1" t="e">
        <v>#N/A</v>
      </c>
      <c r="M302" s="1" t="e">
        <v>#N/A</v>
      </c>
      <c r="N302" s="1" t="e">
        <v>#N/A</v>
      </c>
      <c r="O302" s="1" t="e">
        <v>#N/A</v>
      </c>
      <c r="P302" s="12" t="e">
        <v>#N/A</v>
      </c>
      <c r="Q302" s="1" t="e">
        <v>#N/A</v>
      </c>
      <c r="R302" s="1" t="e">
        <v>#N/A</v>
      </c>
      <c r="S302" s="194" t="e">
        <v>#N/A</v>
      </c>
      <c r="T302" s="194" t="e">
        <v>#N/A</v>
      </c>
      <c r="U302" s="1" t="e">
        <v>#N/A</v>
      </c>
      <c r="V302" s="1" t="e">
        <v>#N/A</v>
      </c>
      <c r="W302" s="194" t="e">
        <v>#N/A</v>
      </c>
      <c r="X302" s="194" t="e">
        <v>#N/A</v>
      </c>
      <c r="Y302" s="1" t="e">
        <v>#N/A</v>
      </c>
      <c r="Z302" s="194" t="e">
        <v>#N/A</v>
      </c>
      <c r="AA302" s="194" t="e">
        <v>#N/A</v>
      </c>
      <c r="AB302" s="1" t="e">
        <v>#N/A</v>
      </c>
      <c r="AC302" s="1" t="e">
        <v>#N/A</v>
      </c>
      <c r="AD302" s="1" t="e">
        <v>#N/A</v>
      </c>
      <c r="AE302" s="1" t="e">
        <v>#N/A</v>
      </c>
      <c r="AF302" s="1" t="e">
        <v>#N/A</v>
      </c>
      <c r="AG302" s="1" t="e">
        <v>#N/A</v>
      </c>
      <c r="AH302" s="1" t="e">
        <v>#N/A</v>
      </c>
      <c r="AI302" s="1" t="e">
        <v>#N/A</v>
      </c>
      <c r="AJ302" s="1" t="e">
        <v>#N/A</v>
      </c>
      <c r="AK302" s="1" t="e">
        <v>#N/A</v>
      </c>
      <c r="AL302" s="194" t="e">
        <v>#N/A</v>
      </c>
      <c r="AM302" s="194" t="e">
        <v>#N/A</v>
      </c>
      <c r="AN302" s="1" t="e">
        <v>#N/A</v>
      </c>
      <c r="AO302" s="1" t="e">
        <v>#N/A</v>
      </c>
      <c r="AP302" s="1" t="e">
        <v>#N/A</v>
      </c>
      <c r="AQ302" s="1" t="e">
        <v>#N/A</v>
      </c>
      <c r="AR302" s="1" t="e">
        <v>#N/A</v>
      </c>
      <c r="AS302" s="1" t="e">
        <v>#N/A</v>
      </c>
      <c r="AT302" s="1" t="e">
        <v>#N/A</v>
      </c>
      <c r="AU302" s="1" t="e">
        <v>#N/A</v>
      </c>
      <c r="AV302" s="1" t="e">
        <v>#N/A</v>
      </c>
      <c r="AW302" s="1" t="e">
        <v>#N/A</v>
      </c>
      <c r="AX302" s="194" t="e">
        <v>#N/A</v>
      </c>
      <c r="AY302" s="194" t="e">
        <v>#N/A</v>
      </c>
      <c r="AZ302" s="1" t="e">
        <v>#N/A</v>
      </c>
      <c r="BA302" s="1" t="e">
        <v>#N/A</v>
      </c>
      <c r="BB302" s="1" t="e">
        <v>#N/A</v>
      </c>
      <c r="BC302" s="1" t="e">
        <v>#N/A</v>
      </c>
      <c r="BD302" s="1" t="e">
        <v>#N/A</v>
      </c>
      <c r="BE302" s="1" t="e">
        <v>#N/A</v>
      </c>
      <c r="BF302" s="1" t="e">
        <v>#N/A</v>
      </c>
      <c r="BG302" s="1" t="e">
        <v>#N/A</v>
      </c>
      <c r="BH302" s="194" t="e">
        <v>#N/A</v>
      </c>
      <c r="BI302" s="194" t="e">
        <v>#N/A</v>
      </c>
      <c r="BJ302" s="1" t="e">
        <v>#N/A</v>
      </c>
      <c r="BK302" s="1" t="e">
        <v>#N/A</v>
      </c>
      <c r="BL302" s="1" t="e">
        <v>#N/A</v>
      </c>
      <c r="BM302" s="1" t="e">
        <v>#N/A</v>
      </c>
      <c r="BN302" s="1" t="e">
        <v>#N/A</v>
      </c>
      <c r="BO302" s="1" t="e">
        <v>#N/A</v>
      </c>
      <c r="BP302" s="1" t="e">
        <v>#N/A</v>
      </c>
      <c r="BQ302" s="1" t="e">
        <v>#N/A</v>
      </c>
      <c r="BR302" s="194" t="e">
        <v>#N/A</v>
      </c>
      <c r="BS302" s="194" t="e">
        <v>#N/A</v>
      </c>
      <c r="BT302" s="1" t="e">
        <v>#N/A</v>
      </c>
      <c r="BU302" s="1" t="e">
        <v>#N/A</v>
      </c>
      <c r="BV302" s="1" t="e">
        <v>#N/A</v>
      </c>
      <c r="BW302" s="1" t="e">
        <v>#N/A</v>
      </c>
      <c r="BX302" s="1" t="e">
        <v>#N/A</v>
      </c>
      <c r="BY302" s="1" t="e">
        <v>#N/A</v>
      </c>
      <c r="BZ302" s="194" t="e">
        <v>#N/A</v>
      </c>
      <c r="CA302" s="194" t="e">
        <v>#N/A</v>
      </c>
      <c r="CB302" s="1" t="e">
        <v>#N/A</v>
      </c>
      <c r="CC302" s="1" t="e">
        <v>#N/A</v>
      </c>
      <c r="CD302" s="194" t="e">
        <v>#N/A</v>
      </c>
      <c r="CE302" s="12" t="e">
        <v>#N/A</v>
      </c>
      <c r="CF302" s="161" t="e">
        <v>#N/A</v>
      </c>
      <c r="CG302" s="193" t="e">
        <v>#N/A</v>
      </c>
      <c r="CH302" s="193" t="e">
        <v>#N/A</v>
      </c>
      <c r="CI302" s="192" t="e">
        <v>#N/A</v>
      </c>
      <c r="CJ302" s="161" t="e">
        <v>#N/A</v>
      </c>
      <c r="CK302" s="193" t="e">
        <v>#N/A</v>
      </c>
      <c r="CL302" s="193" t="e">
        <v>#N/A</v>
      </c>
    </row>
    <row r="303" spans="1:90">
      <c r="A303" s="268" t="e">
        <v>#N/A</v>
      </c>
      <c r="B303" s="11" t="e">
        <v>#N/A</v>
      </c>
      <c r="C303" s="194" t="e">
        <v>#N/A</v>
      </c>
      <c r="D303" s="194" t="e">
        <v>#N/A</v>
      </c>
      <c r="E303" s="1" t="e">
        <v>#N/A</v>
      </c>
      <c r="F303" s="1" t="e">
        <v>#N/A</v>
      </c>
      <c r="G303" s="1" t="e">
        <v>#N/A</v>
      </c>
      <c r="H303" s="1" t="e">
        <v>#N/A</v>
      </c>
      <c r="I303" s="194" t="e">
        <v>#N/A</v>
      </c>
      <c r="J303" s="194" t="e">
        <v>#N/A</v>
      </c>
      <c r="K303" s="1" t="e">
        <v>#N/A</v>
      </c>
      <c r="L303" s="1" t="e">
        <v>#N/A</v>
      </c>
      <c r="M303" s="1" t="e">
        <v>#N/A</v>
      </c>
      <c r="N303" s="1" t="e">
        <v>#N/A</v>
      </c>
      <c r="O303" s="1" t="e">
        <v>#N/A</v>
      </c>
      <c r="P303" s="12" t="e">
        <v>#N/A</v>
      </c>
      <c r="Q303" s="1" t="e">
        <v>#N/A</v>
      </c>
      <c r="R303" s="1" t="e">
        <v>#N/A</v>
      </c>
      <c r="S303" s="194" t="e">
        <v>#N/A</v>
      </c>
      <c r="T303" s="194" t="e">
        <v>#N/A</v>
      </c>
      <c r="U303" s="1" t="e">
        <v>#N/A</v>
      </c>
      <c r="V303" s="1" t="e">
        <v>#N/A</v>
      </c>
      <c r="W303" s="194" t="e">
        <v>#N/A</v>
      </c>
      <c r="X303" s="194" t="e">
        <v>#N/A</v>
      </c>
      <c r="Y303" s="1" t="e">
        <v>#N/A</v>
      </c>
      <c r="Z303" s="194" t="e">
        <v>#N/A</v>
      </c>
      <c r="AA303" s="194" t="e">
        <v>#N/A</v>
      </c>
      <c r="AB303" s="1" t="e">
        <v>#N/A</v>
      </c>
      <c r="AC303" s="1" t="e">
        <v>#N/A</v>
      </c>
      <c r="AD303" s="1" t="e">
        <v>#N/A</v>
      </c>
      <c r="AE303" s="1" t="e">
        <v>#N/A</v>
      </c>
      <c r="AF303" s="1" t="e">
        <v>#N/A</v>
      </c>
      <c r="AG303" s="1" t="e">
        <v>#N/A</v>
      </c>
      <c r="AH303" s="1" t="e">
        <v>#N/A</v>
      </c>
      <c r="AI303" s="1" t="e">
        <v>#N/A</v>
      </c>
      <c r="AJ303" s="1" t="e">
        <v>#N/A</v>
      </c>
      <c r="AK303" s="1" t="e">
        <v>#N/A</v>
      </c>
      <c r="AL303" s="194" t="e">
        <v>#N/A</v>
      </c>
      <c r="AM303" s="194" t="e">
        <v>#N/A</v>
      </c>
      <c r="AN303" s="1" t="e">
        <v>#N/A</v>
      </c>
      <c r="AO303" s="1" t="e">
        <v>#N/A</v>
      </c>
      <c r="AP303" s="1" t="e">
        <v>#N/A</v>
      </c>
      <c r="AQ303" s="1" t="e">
        <v>#N/A</v>
      </c>
      <c r="AR303" s="1" t="e">
        <v>#N/A</v>
      </c>
      <c r="AS303" s="1" t="e">
        <v>#N/A</v>
      </c>
      <c r="AT303" s="1" t="e">
        <v>#N/A</v>
      </c>
      <c r="AU303" s="1" t="e">
        <v>#N/A</v>
      </c>
      <c r="AV303" s="1" t="e">
        <v>#N/A</v>
      </c>
      <c r="AW303" s="1" t="e">
        <v>#N/A</v>
      </c>
      <c r="AX303" s="194" t="e">
        <v>#N/A</v>
      </c>
      <c r="AY303" s="194" t="e">
        <v>#N/A</v>
      </c>
      <c r="AZ303" s="1" t="e">
        <v>#N/A</v>
      </c>
      <c r="BA303" s="1" t="e">
        <v>#N/A</v>
      </c>
      <c r="BB303" s="1" t="e">
        <v>#N/A</v>
      </c>
      <c r="BC303" s="1" t="e">
        <v>#N/A</v>
      </c>
      <c r="BD303" s="1" t="e">
        <v>#N/A</v>
      </c>
      <c r="BE303" s="1" t="e">
        <v>#N/A</v>
      </c>
      <c r="BF303" s="1" t="e">
        <v>#N/A</v>
      </c>
      <c r="BG303" s="1" t="e">
        <v>#N/A</v>
      </c>
      <c r="BH303" s="194" t="e">
        <v>#N/A</v>
      </c>
      <c r="BI303" s="194" t="e">
        <v>#N/A</v>
      </c>
      <c r="BJ303" s="1" t="e">
        <v>#N/A</v>
      </c>
      <c r="BK303" s="1" t="e">
        <v>#N/A</v>
      </c>
      <c r="BL303" s="1" t="e">
        <v>#N/A</v>
      </c>
      <c r="BM303" s="1" t="e">
        <v>#N/A</v>
      </c>
      <c r="BN303" s="1" t="e">
        <v>#N/A</v>
      </c>
      <c r="BO303" s="1" t="e">
        <v>#N/A</v>
      </c>
      <c r="BP303" s="1" t="e">
        <v>#N/A</v>
      </c>
      <c r="BQ303" s="1" t="e">
        <v>#N/A</v>
      </c>
      <c r="BR303" s="194" t="e">
        <v>#N/A</v>
      </c>
      <c r="BS303" s="194" t="e">
        <v>#N/A</v>
      </c>
      <c r="BT303" s="1" t="e">
        <v>#N/A</v>
      </c>
      <c r="BU303" s="1" t="e">
        <v>#N/A</v>
      </c>
      <c r="BV303" s="1" t="e">
        <v>#N/A</v>
      </c>
      <c r="BW303" s="1" t="e">
        <v>#N/A</v>
      </c>
      <c r="BX303" s="1" t="e">
        <v>#N/A</v>
      </c>
      <c r="BY303" s="1" t="e">
        <v>#N/A</v>
      </c>
      <c r="BZ303" s="194" t="e">
        <v>#N/A</v>
      </c>
      <c r="CA303" s="194" t="e">
        <v>#N/A</v>
      </c>
      <c r="CB303" s="1" t="e">
        <v>#N/A</v>
      </c>
      <c r="CC303" s="1" t="e">
        <v>#N/A</v>
      </c>
      <c r="CD303" s="194" t="e">
        <v>#N/A</v>
      </c>
      <c r="CE303" s="12" t="e">
        <v>#N/A</v>
      </c>
      <c r="CF303" s="161" t="e">
        <v>#N/A</v>
      </c>
      <c r="CG303" s="193" t="e">
        <v>#N/A</v>
      </c>
      <c r="CH303" s="193" t="e">
        <v>#N/A</v>
      </c>
      <c r="CI303" s="192" t="e">
        <v>#N/A</v>
      </c>
      <c r="CJ303" s="161" t="e">
        <v>#N/A</v>
      </c>
      <c r="CK303" s="193" t="e">
        <v>#N/A</v>
      </c>
      <c r="CL303" s="193" t="e">
        <v>#N/A</v>
      </c>
    </row>
    <row r="304" spans="1:90">
      <c r="A304" s="268" t="e">
        <v>#N/A</v>
      </c>
      <c r="B304" s="11" t="e">
        <v>#N/A</v>
      </c>
      <c r="C304" s="194" t="e">
        <v>#N/A</v>
      </c>
      <c r="D304" s="194" t="e">
        <v>#N/A</v>
      </c>
      <c r="E304" s="1" t="e">
        <v>#N/A</v>
      </c>
      <c r="F304" s="1" t="e">
        <v>#N/A</v>
      </c>
      <c r="G304" s="1" t="e">
        <v>#N/A</v>
      </c>
      <c r="H304" s="1" t="e">
        <v>#N/A</v>
      </c>
      <c r="I304" s="194" t="e">
        <v>#N/A</v>
      </c>
      <c r="J304" s="194" t="e">
        <v>#N/A</v>
      </c>
      <c r="K304" s="1" t="e">
        <v>#N/A</v>
      </c>
      <c r="L304" s="1" t="e">
        <v>#N/A</v>
      </c>
      <c r="M304" s="1" t="e">
        <v>#N/A</v>
      </c>
      <c r="N304" s="1" t="e">
        <v>#N/A</v>
      </c>
      <c r="O304" s="1" t="e">
        <v>#N/A</v>
      </c>
      <c r="P304" s="12" t="e">
        <v>#N/A</v>
      </c>
      <c r="Q304" s="1" t="e">
        <v>#N/A</v>
      </c>
      <c r="R304" s="1" t="e">
        <v>#N/A</v>
      </c>
      <c r="S304" s="194" t="e">
        <v>#N/A</v>
      </c>
      <c r="T304" s="194" t="e">
        <v>#N/A</v>
      </c>
      <c r="U304" s="1" t="e">
        <v>#N/A</v>
      </c>
      <c r="V304" s="1" t="e">
        <v>#N/A</v>
      </c>
      <c r="W304" s="194" t="e">
        <v>#N/A</v>
      </c>
      <c r="X304" s="194" t="e">
        <v>#N/A</v>
      </c>
      <c r="Y304" s="1" t="e">
        <v>#N/A</v>
      </c>
      <c r="Z304" s="194" t="e">
        <v>#N/A</v>
      </c>
      <c r="AA304" s="194" t="e">
        <v>#N/A</v>
      </c>
      <c r="AB304" s="1" t="e">
        <v>#N/A</v>
      </c>
      <c r="AC304" s="1" t="e">
        <v>#N/A</v>
      </c>
      <c r="AD304" s="1" t="e">
        <v>#N/A</v>
      </c>
      <c r="AE304" s="1" t="e">
        <v>#N/A</v>
      </c>
      <c r="AF304" s="1" t="e">
        <v>#N/A</v>
      </c>
      <c r="AG304" s="1" t="e">
        <v>#N/A</v>
      </c>
      <c r="AH304" s="1" t="e">
        <v>#N/A</v>
      </c>
      <c r="AI304" s="1" t="e">
        <v>#N/A</v>
      </c>
      <c r="AJ304" s="1" t="e">
        <v>#N/A</v>
      </c>
      <c r="AK304" s="1" t="e">
        <v>#N/A</v>
      </c>
      <c r="AL304" s="194" t="e">
        <v>#N/A</v>
      </c>
      <c r="AM304" s="194" t="e">
        <v>#N/A</v>
      </c>
      <c r="AN304" s="1" t="e">
        <v>#N/A</v>
      </c>
      <c r="AO304" s="1" t="e">
        <v>#N/A</v>
      </c>
      <c r="AP304" s="1" t="e">
        <v>#N/A</v>
      </c>
      <c r="AQ304" s="1" t="e">
        <v>#N/A</v>
      </c>
      <c r="AR304" s="1" t="e">
        <v>#N/A</v>
      </c>
      <c r="AS304" s="1" t="e">
        <v>#N/A</v>
      </c>
      <c r="AT304" s="1" t="e">
        <v>#N/A</v>
      </c>
      <c r="AU304" s="1" t="e">
        <v>#N/A</v>
      </c>
      <c r="AV304" s="1" t="e">
        <v>#N/A</v>
      </c>
      <c r="AW304" s="1" t="e">
        <v>#N/A</v>
      </c>
      <c r="AX304" s="194" t="e">
        <v>#N/A</v>
      </c>
      <c r="AY304" s="194" t="e">
        <v>#N/A</v>
      </c>
      <c r="AZ304" s="1" t="e">
        <v>#N/A</v>
      </c>
      <c r="BA304" s="1" t="e">
        <v>#N/A</v>
      </c>
      <c r="BB304" s="1" t="e">
        <v>#N/A</v>
      </c>
      <c r="BC304" s="1" t="e">
        <v>#N/A</v>
      </c>
      <c r="BD304" s="1" t="e">
        <v>#N/A</v>
      </c>
      <c r="BE304" s="1" t="e">
        <v>#N/A</v>
      </c>
      <c r="BF304" s="1" t="e">
        <v>#N/A</v>
      </c>
      <c r="BG304" s="1" t="e">
        <v>#N/A</v>
      </c>
      <c r="BH304" s="194" t="e">
        <v>#N/A</v>
      </c>
      <c r="BI304" s="194" t="e">
        <v>#N/A</v>
      </c>
      <c r="BJ304" s="1" t="e">
        <v>#N/A</v>
      </c>
      <c r="BK304" s="1" t="e">
        <v>#N/A</v>
      </c>
      <c r="BL304" s="1" t="e">
        <v>#N/A</v>
      </c>
      <c r="BM304" s="1" t="e">
        <v>#N/A</v>
      </c>
      <c r="BN304" s="1" t="e">
        <v>#N/A</v>
      </c>
      <c r="BO304" s="1" t="e">
        <v>#N/A</v>
      </c>
      <c r="BP304" s="1" t="e">
        <v>#N/A</v>
      </c>
      <c r="BQ304" s="1" t="e">
        <v>#N/A</v>
      </c>
      <c r="BR304" s="194" t="e">
        <v>#N/A</v>
      </c>
      <c r="BS304" s="194" t="e">
        <v>#N/A</v>
      </c>
      <c r="BT304" s="1" t="e">
        <v>#N/A</v>
      </c>
      <c r="BU304" s="1" t="e">
        <v>#N/A</v>
      </c>
      <c r="BV304" s="1" t="e">
        <v>#N/A</v>
      </c>
      <c r="BW304" s="1" t="e">
        <v>#N/A</v>
      </c>
      <c r="BX304" s="1" t="e">
        <v>#N/A</v>
      </c>
      <c r="BY304" s="1" t="e">
        <v>#N/A</v>
      </c>
      <c r="BZ304" s="194" t="e">
        <v>#N/A</v>
      </c>
      <c r="CA304" s="194" t="e">
        <v>#N/A</v>
      </c>
      <c r="CB304" s="1" t="e">
        <v>#N/A</v>
      </c>
      <c r="CC304" s="1" t="e">
        <v>#N/A</v>
      </c>
      <c r="CD304" s="194" t="e">
        <v>#N/A</v>
      </c>
      <c r="CE304" s="12" t="e">
        <v>#N/A</v>
      </c>
      <c r="CF304" s="161" t="e">
        <v>#N/A</v>
      </c>
      <c r="CG304" s="193" t="e">
        <v>#N/A</v>
      </c>
      <c r="CH304" s="193" t="e">
        <v>#N/A</v>
      </c>
      <c r="CI304" s="192" t="e">
        <v>#N/A</v>
      </c>
      <c r="CJ304" s="161" t="e">
        <v>#N/A</v>
      </c>
      <c r="CK304" s="193" t="e">
        <v>#N/A</v>
      </c>
      <c r="CL304" s="193" t="e">
        <v>#N/A</v>
      </c>
    </row>
    <row r="305" spans="1:90">
      <c r="A305" s="268" t="e">
        <v>#N/A</v>
      </c>
      <c r="B305" s="11" t="e">
        <v>#N/A</v>
      </c>
      <c r="C305" s="194" t="e">
        <v>#N/A</v>
      </c>
      <c r="D305" s="194" t="e">
        <v>#N/A</v>
      </c>
      <c r="E305" s="1" t="e">
        <v>#N/A</v>
      </c>
      <c r="F305" s="1" t="e">
        <v>#N/A</v>
      </c>
      <c r="G305" s="1" t="e">
        <v>#N/A</v>
      </c>
      <c r="H305" s="1" t="e">
        <v>#N/A</v>
      </c>
      <c r="I305" s="194" t="e">
        <v>#N/A</v>
      </c>
      <c r="J305" s="194" t="e">
        <v>#N/A</v>
      </c>
      <c r="K305" s="1" t="e">
        <v>#N/A</v>
      </c>
      <c r="L305" s="1" t="e">
        <v>#N/A</v>
      </c>
      <c r="M305" s="1" t="e">
        <v>#N/A</v>
      </c>
      <c r="N305" s="1" t="e">
        <v>#N/A</v>
      </c>
      <c r="O305" s="1" t="e">
        <v>#N/A</v>
      </c>
      <c r="P305" s="12" t="e">
        <v>#N/A</v>
      </c>
      <c r="Q305" s="1" t="e">
        <v>#N/A</v>
      </c>
      <c r="R305" s="1" t="e">
        <v>#N/A</v>
      </c>
      <c r="S305" s="194" t="e">
        <v>#N/A</v>
      </c>
      <c r="T305" s="194" t="e">
        <v>#N/A</v>
      </c>
      <c r="U305" s="1" t="e">
        <v>#N/A</v>
      </c>
      <c r="V305" s="1" t="e">
        <v>#N/A</v>
      </c>
      <c r="W305" s="194" t="e">
        <v>#N/A</v>
      </c>
      <c r="X305" s="194" t="e">
        <v>#N/A</v>
      </c>
      <c r="Y305" s="1" t="e">
        <v>#N/A</v>
      </c>
      <c r="Z305" s="194" t="e">
        <v>#N/A</v>
      </c>
      <c r="AA305" s="194" t="e">
        <v>#N/A</v>
      </c>
      <c r="AB305" s="1" t="e">
        <v>#N/A</v>
      </c>
      <c r="AC305" s="1" t="e">
        <v>#N/A</v>
      </c>
      <c r="AD305" s="1" t="e">
        <v>#N/A</v>
      </c>
      <c r="AE305" s="1" t="e">
        <v>#N/A</v>
      </c>
      <c r="AF305" s="1" t="e">
        <v>#N/A</v>
      </c>
      <c r="AG305" s="1" t="e">
        <v>#N/A</v>
      </c>
      <c r="AH305" s="1" t="e">
        <v>#N/A</v>
      </c>
      <c r="AI305" s="1" t="e">
        <v>#N/A</v>
      </c>
      <c r="AJ305" s="1" t="e">
        <v>#N/A</v>
      </c>
      <c r="AK305" s="1" t="e">
        <v>#N/A</v>
      </c>
      <c r="AL305" s="194" t="e">
        <v>#N/A</v>
      </c>
      <c r="AM305" s="194" t="e">
        <v>#N/A</v>
      </c>
      <c r="AN305" s="1" t="e">
        <v>#N/A</v>
      </c>
      <c r="AO305" s="1" t="e">
        <v>#N/A</v>
      </c>
      <c r="AP305" s="1" t="e">
        <v>#N/A</v>
      </c>
      <c r="AQ305" s="1" t="e">
        <v>#N/A</v>
      </c>
      <c r="AR305" s="1" t="e">
        <v>#N/A</v>
      </c>
      <c r="AS305" s="1" t="e">
        <v>#N/A</v>
      </c>
      <c r="AT305" s="1" t="e">
        <v>#N/A</v>
      </c>
      <c r="AU305" s="1" t="e">
        <v>#N/A</v>
      </c>
      <c r="AV305" s="1" t="e">
        <v>#N/A</v>
      </c>
      <c r="AW305" s="1" t="e">
        <v>#N/A</v>
      </c>
      <c r="AX305" s="194" t="e">
        <v>#N/A</v>
      </c>
      <c r="AY305" s="194" t="e">
        <v>#N/A</v>
      </c>
      <c r="AZ305" s="1" t="e">
        <v>#N/A</v>
      </c>
      <c r="BA305" s="1" t="e">
        <v>#N/A</v>
      </c>
      <c r="BB305" s="1" t="e">
        <v>#N/A</v>
      </c>
      <c r="BC305" s="1" t="e">
        <v>#N/A</v>
      </c>
      <c r="BD305" s="1" t="e">
        <v>#N/A</v>
      </c>
      <c r="BE305" s="1" t="e">
        <v>#N/A</v>
      </c>
      <c r="BF305" s="1" t="e">
        <v>#N/A</v>
      </c>
      <c r="BG305" s="1" t="e">
        <v>#N/A</v>
      </c>
      <c r="BH305" s="194" t="e">
        <v>#N/A</v>
      </c>
      <c r="BI305" s="194" t="e">
        <v>#N/A</v>
      </c>
      <c r="BJ305" s="1" t="e">
        <v>#N/A</v>
      </c>
      <c r="BK305" s="1" t="e">
        <v>#N/A</v>
      </c>
      <c r="BL305" s="1" t="e">
        <v>#N/A</v>
      </c>
      <c r="BM305" s="1" t="e">
        <v>#N/A</v>
      </c>
      <c r="BN305" s="1" t="e">
        <v>#N/A</v>
      </c>
      <c r="BO305" s="1" t="e">
        <v>#N/A</v>
      </c>
      <c r="BP305" s="1" t="e">
        <v>#N/A</v>
      </c>
      <c r="BQ305" s="1" t="e">
        <v>#N/A</v>
      </c>
      <c r="BR305" s="194" t="e">
        <v>#N/A</v>
      </c>
      <c r="BS305" s="194" t="e">
        <v>#N/A</v>
      </c>
      <c r="BT305" s="1" t="e">
        <v>#N/A</v>
      </c>
      <c r="BU305" s="1" t="e">
        <v>#N/A</v>
      </c>
      <c r="BV305" s="1" t="e">
        <v>#N/A</v>
      </c>
      <c r="BW305" s="1" t="e">
        <v>#N/A</v>
      </c>
      <c r="BX305" s="1" t="e">
        <v>#N/A</v>
      </c>
      <c r="BY305" s="1" t="e">
        <v>#N/A</v>
      </c>
      <c r="BZ305" s="194" t="e">
        <v>#N/A</v>
      </c>
      <c r="CA305" s="194" t="e">
        <v>#N/A</v>
      </c>
      <c r="CB305" s="1" t="e">
        <v>#N/A</v>
      </c>
      <c r="CC305" s="1" t="e">
        <v>#N/A</v>
      </c>
      <c r="CD305" s="194" t="e">
        <v>#N/A</v>
      </c>
      <c r="CE305" s="12" t="e">
        <v>#N/A</v>
      </c>
      <c r="CF305" s="161" t="e">
        <v>#N/A</v>
      </c>
      <c r="CG305" s="193" t="e">
        <v>#N/A</v>
      </c>
      <c r="CH305" s="193" t="e">
        <v>#N/A</v>
      </c>
      <c r="CI305" s="192" t="e">
        <v>#N/A</v>
      </c>
      <c r="CJ305" s="161" t="e">
        <v>#N/A</v>
      </c>
      <c r="CK305" s="193" t="e">
        <v>#N/A</v>
      </c>
      <c r="CL305" s="193" t="e">
        <v>#N/A</v>
      </c>
    </row>
    <row r="306" spans="1:90">
      <c r="A306" s="268" t="e">
        <v>#N/A</v>
      </c>
      <c r="B306" s="11" t="e">
        <v>#N/A</v>
      </c>
      <c r="C306" s="194" t="e">
        <v>#N/A</v>
      </c>
      <c r="D306" s="194" t="e">
        <v>#N/A</v>
      </c>
      <c r="E306" s="1" t="e">
        <v>#N/A</v>
      </c>
      <c r="F306" s="1" t="e">
        <v>#N/A</v>
      </c>
      <c r="G306" s="1" t="e">
        <v>#N/A</v>
      </c>
      <c r="H306" s="1" t="e">
        <v>#N/A</v>
      </c>
      <c r="I306" s="194" t="e">
        <v>#N/A</v>
      </c>
      <c r="J306" s="194" t="e">
        <v>#N/A</v>
      </c>
      <c r="K306" s="1" t="e">
        <v>#N/A</v>
      </c>
      <c r="L306" s="1" t="e">
        <v>#N/A</v>
      </c>
      <c r="M306" s="1" t="e">
        <v>#N/A</v>
      </c>
      <c r="N306" s="1" t="e">
        <v>#N/A</v>
      </c>
      <c r="O306" s="1" t="e">
        <v>#N/A</v>
      </c>
      <c r="P306" s="12" t="e">
        <v>#N/A</v>
      </c>
      <c r="Q306" s="1" t="e">
        <v>#N/A</v>
      </c>
      <c r="R306" s="1" t="e">
        <v>#N/A</v>
      </c>
      <c r="S306" s="194" t="e">
        <v>#N/A</v>
      </c>
      <c r="T306" s="194" t="e">
        <v>#N/A</v>
      </c>
      <c r="U306" s="1" t="e">
        <v>#N/A</v>
      </c>
      <c r="V306" s="1" t="e">
        <v>#N/A</v>
      </c>
      <c r="W306" s="194" t="e">
        <v>#N/A</v>
      </c>
      <c r="X306" s="194" t="e">
        <v>#N/A</v>
      </c>
      <c r="Y306" s="1" t="e">
        <v>#N/A</v>
      </c>
      <c r="Z306" s="194" t="e">
        <v>#N/A</v>
      </c>
      <c r="AA306" s="194" t="e">
        <v>#N/A</v>
      </c>
      <c r="AB306" s="1" t="e">
        <v>#N/A</v>
      </c>
      <c r="AC306" s="1" t="e">
        <v>#N/A</v>
      </c>
      <c r="AD306" s="1" t="e">
        <v>#N/A</v>
      </c>
      <c r="AE306" s="1" t="e">
        <v>#N/A</v>
      </c>
      <c r="AF306" s="1" t="e">
        <v>#N/A</v>
      </c>
      <c r="AG306" s="1" t="e">
        <v>#N/A</v>
      </c>
      <c r="AH306" s="1" t="e">
        <v>#N/A</v>
      </c>
      <c r="AI306" s="1" t="e">
        <v>#N/A</v>
      </c>
      <c r="AJ306" s="1" t="e">
        <v>#N/A</v>
      </c>
      <c r="AK306" s="1" t="e">
        <v>#N/A</v>
      </c>
      <c r="AL306" s="194" t="e">
        <v>#N/A</v>
      </c>
      <c r="AM306" s="194" t="e">
        <v>#N/A</v>
      </c>
      <c r="AN306" s="1" t="e">
        <v>#N/A</v>
      </c>
      <c r="AO306" s="1" t="e">
        <v>#N/A</v>
      </c>
      <c r="AP306" s="1" t="e">
        <v>#N/A</v>
      </c>
      <c r="AQ306" s="1" t="e">
        <v>#N/A</v>
      </c>
      <c r="AR306" s="1" t="e">
        <v>#N/A</v>
      </c>
      <c r="AS306" s="1" t="e">
        <v>#N/A</v>
      </c>
      <c r="AT306" s="1" t="e">
        <v>#N/A</v>
      </c>
      <c r="AU306" s="1" t="e">
        <v>#N/A</v>
      </c>
      <c r="AV306" s="1" t="e">
        <v>#N/A</v>
      </c>
      <c r="AW306" s="1" t="e">
        <v>#N/A</v>
      </c>
      <c r="AX306" s="194" t="e">
        <v>#N/A</v>
      </c>
      <c r="AY306" s="194" t="e">
        <v>#N/A</v>
      </c>
      <c r="AZ306" s="1" t="e">
        <v>#N/A</v>
      </c>
      <c r="BA306" s="1" t="e">
        <v>#N/A</v>
      </c>
      <c r="BB306" s="1" t="e">
        <v>#N/A</v>
      </c>
      <c r="BC306" s="1" t="e">
        <v>#N/A</v>
      </c>
      <c r="BD306" s="1" t="e">
        <v>#N/A</v>
      </c>
      <c r="BE306" s="1" t="e">
        <v>#N/A</v>
      </c>
      <c r="BF306" s="1" t="e">
        <v>#N/A</v>
      </c>
      <c r="BG306" s="1" t="e">
        <v>#N/A</v>
      </c>
      <c r="BH306" s="194" t="e">
        <v>#N/A</v>
      </c>
      <c r="BI306" s="194" t="e">
        <v>#N/A</v>
      </c>
      <c r="BJ306" s="1" t="e">
        <v>#N/A</v>
      </c>
      <c r="BK306" s="1" t="e">
        <v>#N/A</v>
      </c>
      <c r="BL306" s="1" t="e">
        <v>#N/A</v>
      </c>
      <c r="BM306" s="1" t="e">
        <v>#N/A</v>
      </c>
      <c r="BN306" s="1" t="e">
        <v>#N/A</v>
      </c>
      <c r="BO306" s="1" t="e">
        <v>#N/A</v>
      </c>
      <c r="BP306" s="1" t="e">
        <v>#N/A</v>
      </c>
      <c r="BQ306" s="1" t="e">
        <v>#N/A</v>
      </c>
      <c r="BR306" s="194" t="e">
        <v>#N/A</v>
      </c>
      <c r="BS306" s="194" t="e">
        <v>#N/A</v>
      </c>
      <c r="BT306" s="1" t="e">
        <v>#N/A</v>
      </c>
      <c r="BU306" s="1" t="e">
        <v>#N/A</v>
      </c>
      <c r="BV306" s="1" t="e">
        <v>#N/A</v>
      </c>
      <c r="BW306" s="1" t="e">
        <v>#N/A</v>
      </c>
      <c r="BX306" s="1" t="e">
        <v>#N/A</v>
      </c>
      <c r="BY306" s="1" t="e">
        <v>#N/A</v>
      </c>
      <c r="BZ306" s="194" t="e">
        <v>#N/A</v>
      </c>
      <c r="CA306" s="194" t="e">
        <v>#N/A</v>
      </c>
      <c r="CB306" s="1" t="e">
        <v>#N/A</v>
      </c>
      <c r="CC306" s="1" t="e">
        <v>#N/A</v>
      </c>
      <c r="CD306" s="194" t="e">
        <v>#N/A</v>
      </c>
      <c r="CE306" s="12" t="e">
        <v>#N/A</v>
      </c>
      <c r="CF306" s="161" t="e">
        <v>#N/A</v>
      </c>
      <c r="CG306" s="193" t="e">
        <v>#N/A</v>
      </c>
      <c r="CH306" s="193" t="e">
        <v>#N/A</v>
      </c>
      <c r="CI306" s="192" t="e">
        <v>#N/A</v>
      </c>
      <c r="CJ306" s="161" t="e">
        <v>#N/A</v>
      </c>
      <c r="CK306" s="193" t="e">
        <v>#N/A</v>
      </c>
      <c r="CL306" s="193" t="e">
        <v>#N/A</v>
      </c>
    </row>
    <row r="307" spans="1:90">
      <c r="A307" s="268" t="e">
        <v>#N/A</v>
      </c>
      <c r="B307" s="11" t="e">
        <v>#N/A</v>
      </c>
      <c r="C307" s="194" t="e">
        <v>#N/A</v>
      </c>
      <c r="D307" s="194" t="e">
        <v>#N/A</v>
      </c>
      <c r="E307" s="1" t="e">
        <v>#N/A</v>
      </c>
      <c r="F307" s="1" t="e">
        <v>#N/A</v>
      </c>
      <c r="G307" s="1" t="e">
        <v>#N/A</v>
      </c>
      <c r="H307" s="1" t="e">
        <v>#N/A</v>
      </c>
      <c r="I307" s="194" t="e">
        <v>#N/A</v>
      </c>
      <c r="J307" s="194" t="e">
        <v>#N/A</v>
      </c>
      <c r="K307" s="1" t="e">
        <v>#N/A</v>
      </c>
      <c r="L307" s="1" t="e">
        <v>#N/A</v>
      </c>
      <c r="M307" s="1" t="e">
        <v>#N/A</v>
      </c>
      <c r="N307" s="1" t="e">
        <v>#N/A</v>
      </c>
      <c r="O307" s="1" t="e">
        <v>#N/A</v>
      </c>
      <c r="P307" s="12" t="e">
        <v>#N/A</v>
      </c>
      <c r="Q307" s="1" t="e">
        <v>#N/A</v>
      </c>
      <c r="R307" s="1" t="e">
        <v>#N/A</v>
      </c>
      <c r="S307" s="194" t="e">
        <v>#N/A</v>
      </c>
      <c r="T307" s="194" t="e">
        <v>#N/A</v>
      </c>
      <c r="U307" s="1" t="e">
        <v>#N/A</v>
      </c>
      <c r="V307" s="1" t="e">
        <v>#N/A</v>
      </c>
      <c r="W307" s="194" t="e">
        <v>#N/A</v>
      </c>
      <c r="X307" s="194" t="e">
        <v>#N/A</v>
      </c>
      <c r="Y307" s="1" t="e">
        <v>#N/A</v>
      </c>
      <c r="Z307" s="194" t="e">
        <v>#N/A</v>
      </c>
      <c r="AA307" s="194" t="e">
        <v>#N/A</v>
      </c>
      <c r="AB307" s="1" t="e">
        <v>#N/A</v>
      </c>
      <c r="AC307" s="1" t="e">
        <v>#N/A</v>
      </c>
      <c r="AD307" s="1" t="e">
        <v>#N/A</v>
      </c>
      <c r="AE307" s="1" t="e">
        <v>#N/A</v>
      </c>
      <c r="AF307" s="1" t="e">
        <v>#N/A</v>
      </c>
      <c r="AG307" s="1" t="e">
        <v>#N/A</v>
      </c>
      <c r="AH307" s="1" t="e">
        <v>#N/A</v>
      </c>
      <c r="AI307" s="1" t="e">
        <v>#N/A</v>
      </c>
      <c r="AJ307" s="1" t="e">
        <v>#N/A</v>
      </c>
      <c r="AK307" s="1" t="e">
        <v>#N/A</v>
      </c>
      <c r="AL307" s="194" t="e">
        <v>#N/A</v>
      </c>
      <c r="AM307" s="194" t="e">
        <v>#N/A</v>
      </c>
      <c r="AN307" s="1" t="e">
        <v>#N/A</v>
      </c>
      <c r="AO307" s="1" t="e">
        <v>#N/A</v>
      </c>
      <c r="AP307" s="1" t="e">
        <v>#N/A</v>
      </c>
      <c r="AQ307" s="1" t="e">
        <v>#N/A</v>
      </c>
      <c r="AR307" s="1" t="e">
        <v>#N/A</v>
      </c>
      <c r="AS307" s="1" t="e">
        <v>#N/A</v>
      </c>
      <c r="AT307" s="1" t="e">
        <v>#N/A</v>
      </c>
      <c r="AU307" s="1" t="e">
        <v>#N/A</v>
      </c>
      <c r="AV307" s="1" t="e">
        <v>#N/A</v>
      </c>
      <c r="AW307" s="1" t="e">
        <v>#N/A</v>
      </c>
      <c r="AX307" s="194" t="e">
        <v>#N/A</v>
      </c>
      <c r="AY307" s="194" t="e">
        <v>#N/A</v>
      </c>
      <c r="AZ307" s="1" t="e">
        <v>#N/A</v>
      </c>
      <c r="BA307" s="1" t="e">
        <v>#N/A</v>
      </c>
      <c r="BB307" s="1" t="e">
        <v>#N/A</v>
      </c>
      <c r="BC307" s="1" t="e">
        <v>#N/A</v>
      </c>
      <c r="BD307" s="1" t="e">
        <v>#N/A</v>
      </c>
      <c r="BE307" s="1" t="e">
        <v>#N/A</v>
      </c>
      <c r="BF307" s="1" t="e">
        <v>#N/A</v>
      </c>
      <c r="BG307" s="1" t="e">
        <v>#N/A</v>
      </c>
      <c r="BH307" s="194" t="e">
        <v>#N/A</v>
      </c>
      <c r="BI307" s="194" t="e">
        <v>#N/A</v>
      </c>
      <c r="BJ307" s="1" t="e">
        <v>#N/A</v>
      </c>
      <c r="BK307" s="1" t="e">
        <v>#N/A</v>
      </c>
      <c r="BL307" s="1" t="e">
        <v>#N/A</v>
      </c>
      <c r="BM307" s="1" t="e">
        <v>#N/A</v>
      </c>
      <c r="BN307" s="1" t="e">
        <v>#N/A</v>
      </c>
      <c r="BO307" s="1" t="e">
        <v>#N/A</v>
      </c>
      <c r="BP307" s="1" t="e">
        <v>#N/A</v>
      </c>
      <c r="BQ307" s="1" t="e">
        <v>#N/A</v>
      </c>
      <c r="BR307" s="194" t="e">
        <v>#N/A</v>
      </c>
      <c r="BS307" s="194" t="e">
        <v>#N/A</v>
      </c>
      <c r="BT307" s="1" t="e">
        <v>#N/A</v>
      </c>
      <c r="BU307" s="1" t="e">
        <v>#N/A</v>
      </c>
      <c r="BV307" s="1" t="e">
        <v>#N/A</v>
      </c>
      <c r="BW307" s="1" t="e">
        <v>#N/A</v>
      </c>
      <c r="BX307" s="1" t="e">
        <v>#N/A</v>
      </c>
      <c r="BY307" s="1" t="e">
        <v>#N/A</v>
      </c>
      <c r="BZ307" s="194" t="e">
        <v>#N/A</v>
      </c>
      <c r="CA307" s="194" t="e">
        <v>#N/A</v>
      </c>
      <c r="CB307" s="1" t="e">
        <v>#N/A</v>
      </c>
      <c r="CC307" s="1" t="e">
        <v>#N/A</v>
      </c>
      <c r="CD307" s="194" t="e">
        <v>#N/A</v>
      </c>
      <c r="CE307" s="12" t="e">
        <v>#N/A</v>
      </c>
      <c r="CF307" s="161" t="e">
        <v>#N/A</v>
      </c>
      <c r="CG307" s="193" t="e">
        <v>#N/A</v>
      </c>
      <c r="CH307" s="193" t="e">
        <v>#N/A</v>
      </c>
      <c r="CI307" s="192" t="e">
        <v>#N/A</v>
      </c>
      <c r="CJ307" s="161" t="e">
        <v>#N/A</v>
      </c>
      <c r="CK307" s="193" t="e">
        <v>#N/A</v>
      </c>
      <c r="CL307" s="193" t="e">
        <v>#N/A</v>
      </c>
    </row>
    <row r="308" spans="1:90">
      <c r="A308" s="268" t="e">
        <v>#N/A</v>
      </c>
      <c r="B308" s="11" t="e">
        <v>#N/A</v>
      </c>
      <c r="C308" s="194" t="e">
        <v>#N/A</v>
      </c>
      <c r="D308" s="194" t="e">
        <v>#N/A</v>
      </c>
      <c r="E308" s="1" t="e">
        <v>#N/A</v>
      </c>
      <c r="F308" s="1" t="e">
        <v>#N/A</v>
      </c>
      <c r="G308" s="1" t="e">
        <v>#N/A</v>
      </c>
      <c r="H308" s="1" t="e">
        <v>#N/A</v>
      </c>
      <c r="I308" s="194" t="e">
        <v>#N/A</v>
      </c>
      <c r="J308" s="194" t="e">
        <v>#N/A</v>
      </c>
      <c r="K308" s="1" t="e">
        <v>#N/A</v>
      </c>
      <c r="L308" s="1" t="e">
        <v>#N/A</v>
      </c>
      <c r="M308" s="1" t="e">
        <v>#N/A</v>
      </c>
      <c r="N308" s="1" t="e">
        <v>#N/A</v>
      </c>
      <c r="O308" s="1" t="e">
        <v>#N/A</v>
      </c>
      <c r="P308" s="12" t="e">
        <v>#N/A</v>
      </c>
      <c r="Q308" s="1" t="e">
        <v>#N/A</v>
      </c>
      <c r="R308" s="1" t="e">
        <v>#N/A</v>
      </c>
      <c r="S308" s="194" t="e">
        <v>#N/A</v>
      </c>
      <c r="T308" s="194" t="e">
        <v>#N/A</v>
      </c>
      <c r="U308" s="1" t="e">
        <v>#N/A</v>
      </c>
      <c r="V308" s="1" t="e">
        <v>#N/A</v>
      </c>
      <c r="W308" s="194" t="e">
        <v>#N/A</v>
      </c>
      <c r="X308" s="194" t="e">
        <v>#N/A</v>
      </c>
      <c r="Y308" s="1" t="e">
        <v>#N/A</v>
      </c>
      <c r="Z308" s="194" t="e">
        <v>#N/A</v>
      </c>
      <c r="AA308" s="194" t="e">
        <v>#N/A</v>
      </c>
      <c r="AB308" s="1" t="e">
        <v>#N/A</v>
      </c>
      <c r="AC308" s="1" t="e">
        <v>#N/A</v>
      </c>
      <c r="AD308" s="1" t="e">
        <v>#N/A</v>
      </c>
      <c r="AE308" s="1" t="e">
        <v>#N/A</v>
      </c>
      <c r="AF308" s="1" t="e">
        <v>#N/A</v>
      </c>
      <c r="AG308" s="1" t="e">
        <v>#N/A</v>
      </c>
      <c r="AH308" s="1" t="e">
        <v>#N/A</v>
      </c>
      <c r="AI308" s="1" t="e">
        <v>#N/A</v>
      </c>
      <c r="AJ308" s="1" t="e">
        <v>#N/A</v>
      </c>
      <c r="AK308" s="1" t="e">
        <v>#N/A</v>
      </c>
      <c r="AL308" s="194" t="e">
        <v>#N/A</v>
      </c>
      <c r="AM308" s="194" t="e">
        <v>#N/A</v>
      </c>
      <c r="AN308" s="1" t="e">
        <v>#N/A</v>
      </c>
      <c r="AO308" s="1" t="e">
        <v>#N/A</v>
      </c>
      <c r="AP308" s="1" t="e">
        <v>#N/A</v>
      </c>
      <c r="AQ308" s="1" t="e">
        <v>#N/A</v>
      </c>
      <c r="AR308" s="1" t="e">
        <v>#N/A</v>
      </c>
      <c r="AS308" s="1" t="e">
        <v>#N/A</v>
      </c>
      <c r="AT308" s="1" t="e">
        <v>#N/A</v>
      </c>
      <c r="AU308" s="1" t="e">
        <v>#N/A</v>
      </c>
      <c r="AV308" s="1" t="e">
        <v>#N/A</v>
      </c>
      <c r="AW308" s="1" t="e">
        <v>#N/A</v>
      </c>
      <c r="AX308" s="194" t="e">
        <v>#N/A</v>
      </c>
      <c r="AY308" s="194" t="e">
        <v>#N/A</v>
      </c>
      <c r="AZ308" s="1" t="e">
        <v>#N/A</v>
      </c>
      <c r="BA308" s="1" t="e">
        <v>#N/A</v>
      </c>
      <c r="BB308" s="1" t="e">
        <v>#N/A</v>
      </c>
      <c r="BC308" s="1" t="e">
        <v>#N/A</v>
      </c>
      <c r="BD308" s="1" t="e">
        <v>#N/A</v>
      </c>
      <c r="BE308" s="1" t="e">
        <v>#N/A</v>
      </c>
      <c r="BF308" s="1" t="e">
        <v>#N/A</v>
      </c>
      <c r="BG308" s="1" t="e">
        <v>#N/A</v>
      </c>
      <c r="BH308" s="194" t="e">
        <v>#N/A</v>
      </c>
      <c r="BI308" s="194" t="e">
        <v>#N/A</v>
      </c>
      <c r="BJ308" s="1" t="e">
        <v>#N/A</v>
      </c>
      <c r="BK308" s="1" t="e">
        <v>#N/A</v>
      </c>
      <c r="BL308" s="1" t="e">
        <v>#N/A</v>
      </c>
      <c r="BM308" s="1" t="e">
        <v>#N/A</v>
      </c>
      <c r="BN308" s="1" t="e">
        <v>#N/A</v>
      </c>
      <c r="BO308" s="1" t="e">
        <v>#N/A</v>
      </c>
      <c r="BP308" s="1" t="e">
        <v>#N/A</v>
      </c>
      <c r="BQ308" s="1" t="e">
        <v>#N/A</v>
      </c>
      <c r="BR308" s="194" t="e">
        <v>#N/A</v>
      </c>
      <c r="BS308" s="194" t="e">
        <v>#N/A</v>
      </c>
      <c r="BT308" s="1" t="e">
        <v>#N/A</v>
      </c>
      <c r="BU308" s="1" t="e">
        <v>#N/A</v>
      </c>
      <c r="BV308" s="1" t="e">
        <v>#N/A</v>
      </c>
      <c r="BW308" s="1" t="e">
        <v>#N/A</v>
      </c>
      <c r="BX308" s="1" t="e">
        <v>#N/A</v>
      </c>
      <c r="BY308" s="1" t="e">
        <v>#N/A</v>
      </c>
      <c r="BZ308" s="194" t="e">
        <v>#N/A</v>
      </c>
      <c r="CA308" s="194" t="e">
        <v>#N/A</v>
      </c>
      <c r="CB308" s="1" t="e">
        <v>#N/A</v>
      </c>
      <c r="CC308" s="1" t="e">
        <v>#N/A</v>
      </c>
      <c r="CD308" s="194" t="e">
        <v>#N/A</v>
      </c>
      <c r="CE308" s="12" t="e">
        <v>#N/A</v>
      </c>
      <c r="CF308" s="161" t="e">
        <v>#N/A</v>
      </c>
      <c r="CG308" s="193" t="e">
        <v>#N/A</v>
      </c>
      <c r="CH308" s="193" t="e">
        <v>#N/A</v>
      </c>
      <c r="CI308" s="192" t="e">
        <v>#N/A</v>
      </c>
      <c r="CJ308" s="161" t="e">
        <v>#N/A</v>
      </c>
      <c r="CK308" s="193" t="e">
        <v>#N/A</v>
      </c>
      <c r="CL308" s="193" t="e">
        <v>#N/A</v>
      </c>
    </row>
    <row r="309" spans="1:90">
      <c r="A309" s="268" t="e">
        <v>#N/A</v>
      </c>
      <c r="B309" s="11" t="e">
        <v>#N/A</v>
      </c>
      <c r="C309" s="194" t="e">
        <v>#N/A</v>
      </c>
      <c r="D309" s="194" t="e">
        <v>#N/A</v>
      </c>
      <c r="E309" s="1" t="e">
        <v>#N/A</v>
      </c>
      <c r="F309" s="1" t="e">
        <v>#N/A</v>
      </c>
      <c r="G309" s="1" t="e">
        <v>#N/A</v>
      </c>
      <c r="H309" s="1" t="e">
        <v>#N/A</v>
      </c>
      <c r="I309" s="194" t="e">
        <v>#N/A</v>
      </c>
      <c r="J309" s="194" t="e">
        <v>#N/A</v>
      </c>
      <c r="K309" s="1" t="e">
        <v>#N/A</v>
      </c>
      <c r="L309" s="1" t="e">
        <v>#N/A</v>
      </c>
      <c r="M309" s="1" t="e">
        <v>#N/A</v>
      </c>
      <c r="N309" s="1" t="e">
        <v>#N/A</v>
      </c>
      <c r="O309" s="1" t="e">
        <v>#N/A</v>
      </c>
      <c r="P309" s="12" t="e">
        <v>#N/A</v>
      </c>
      <c r="Q309" s="1" t="e">
        <v>#N/A</v>
      </c>
      <c r="R309" s="1" t="e">
        <v>#N/A</v>
      </c>
      <c r="S309" s="194" t="e">
        <v>#N/A</v>
      </c>
      <c r="T309" s="194" t="e">
        <v>#N/A</v>
      </c>
      <c r="U309" s="1" t="e">
        <v>#N/A</v>
      </c>
      <c r="V309" s="1" t="e">
        <v>#N/A</v>
      </c>
      <c r="W309" s="194" t="e">
        <v>#N/A</v>
      </c>
      <c r="X309" s="194" t="e">
        <v>#N/A</v>
      </c>
      <c r="Y309" s="1" t="e">
        <v>#N/A</v>
      </c>
      <c r="Z309" s="194" t="e">
        <v>#N/A</v>
      </c>
      <c r="AA309" s="194" t="e">
        <v>#N/A</v>
      </c>
      <c r="AB309" s="1" t="e">
        <v>#N/A</v>
      </c>
      <c r="AC309" s="1" t="e">
        <v>#N/A</v>
      </c>
      <c r="AD309" s="1" t="e">
        <v>#N/A</v>
      </c>
      <c r="AE309" s="1" t="e">
        <v>#N/A</v>
      </c>
      <c r="AF309" s="1" t="e">
        <v>#N/A</v>
      </c>
      <c r="AG309" s="1" t="e">
        <v>#N/A</v>
      </c>
      <c r="AH309" s="1" t="e">
        <v>#N/A</v>
      </c>
      <c r="AI309" s="1" t="e">
        <v>#N/A</v>
      </c>
      <c r="AJ309" s="1" t="e">
        <v>#N/A</v>
      </c>
      <c r="AK309" s="1" t="e">
        <v>#N/A</v>
      </c>
      <c r="AL309" s="194" t="e">
        <v>#N/A</v>
      </c>
      <c r="AM309" s="194" t="e">
        <v>#N/A</v>
      </c>
      <c r="AN309" s="1" t="e">
        <v>#N/A</v>
      </c>
      <c r="AO309" s="1" t="e">
        <v>#N/A</v>
      </c>
      <c r="AP309" s="1" t="e">
        <v>#N/A</v>
      </c>
      <c r="AQ309" s="1" t="e">
        <v>#N/A</v>
      </c>
      <c r="AR309" s="1" t="e">
        <v>#N/A</v>
      </c>
      <c r="AS309" s="1" t="e">
        <v>#N/A</v>
      </c>
      <c r="AT309" s="1" t="e">
        <v>#N/A</v>
      </c>
      <c r="AU309" s="1" t="e">
        <v>#N/A</v>
      </c>
      <c r="AV309" s="1" t="e">
        <v>#N/A</v>
      </c>
      <c r="AW309" s="1" t="e">
        <v>#N/A</v>
      </c>
      <c r="AX309" s="194" t="e">
        <v>#N/A</v>
      </c>
      <c r="AY309" s="194" t="e">
        <v>#N/A</v>
      </c>
      <c r="AZ309" s="1" t="e">
        <v>#N/A</v>
      </c>
      <c r="BA309" s="1" t="e">
        <v>#N/A</v>
      </c>
      <c r="BB309" s="1" t="e">
        <v>#N/A</v>
      </c>
      <c r="BC309" s="1" t="e">
        <v>#N/A</v>
      </c>
      <c r="BD309" s="1" t="e">
        <v>#N/A</v>
      </c>
      <c r="BE309" s="1" t="e">
        <v>#N/A</v>
      </c>
      <c r="BF309" s="1" t="e">
        <v>#N/A</v>
      </c>
      <c r="BG309" s="1" t="e">
        <v>#N/A</v>
      </c>
      <c r="BH309" s="194" t="e">
        <v>#N/A</v>
      </c>
      <c r="BI309" s="194" t="e">
        <v>#N/A</v>
      </c>
      <c r="BJ309" s="1" t="e">
        <v>#N/A</v>
      </c>
      <c r="BK309" s="1" t="e">
        <v>#N/A</v>
      </c>
      <c r="BL309" s="1" t="e">
        <v>#N/A</v>
      </c>
      <c r="BM309" s="1" t="e">
        <v>#N/A</v>
      </c>
      <c r="BN309" s="1" t="e">
        <v>#N/A</v>
      </c>
      <c r="BO309" s="1" t="e">
        <v>#N/A</v>
      </c>
      <c r="BP309" s="1" t="e">
        <v>#N/A</v>
      </c>
      <c r="BQ309" s="1" t="e">
        <v>#N/A</v>
      </c>
      <c r="BR309" s="194" t="e">
        <v>#N/A</v>
      </c>
      <c r="BS309" s="194" t="e">
        <v>#N/A</v>
      </c>
      <c r="BT309" s="1" t="e">
        <v>#N/A</v>
      </c>
      <c r="BU309" s="1" t="e">
        <v>#N/A</v>
      </c>
      <c r="BV309" s="1" t="e">
        <v>#N/A</v>
      </c>
      <c r="BW309" s="1" t="e">
        <v>#N/A</v>
      </c>
      <c r="BX309" s="1" t="e">
        <v>#N/A</v>
      </c>
      <c r="BY309" s="1" t="e">
        <v>#N/A</v>
      </c>
      <c r="BZ309" s="194" t="e">
        <v>#N/A</v>
      </c>
      <c r="CA309" s="194" t="e">
        <v>#N/A</v>
      </c>
      <c r="CB309" s="1" t="e">
        <v>#N/A</v>
      </c>
      <c r="CC309" s="1" t="e">
        <v>#N/A</v>
      </c>
      <c r="CD309" s="194" t="e">
        <v>#N/A</v>
      </c>
      <c r="CE309" s="12" t="e">
        <v>#N/A</v>
      </c>
      <c r="CF309" s="161" t="e">
        <v>#N/A</v>
      </c>
      <c r="CG309" s="193" t="e">
        <v>#N/A</v>
      </c>
      <c r="CH309" s="193" t="e">
        <v>#N/A</v>
      </c>
      <c r="CI309" s="192" t="e">
        <v>#N/A</v>
      </c>
      <c r="CJ309" s="161" t="e">
        <v>#N/A</v>
      </c>
      <c r="CK309" s="193" t="e">
        <v>#N/A</v>
      </c>
      <c r="CL309" s="193" t="e">
        <v>#N/A</v>
      </c>
    </row>
    <row r="310" spans="1:90">
      <c r="A310" s="268" t="e">
        <v>#N/A</v>
      </c>
      <c r="B310" s="11" t="e">
        <v>#N/A</v>
      </c>
      <c r="C310" s="194" t="e">
        <v>#N/A</v>
      </c>
      <c r="D310" s="194" t="e">
        <v>#N/A</v>
      </c>
      <c r="E310" s="1" t="e">
        <v>#N/A</v>
      </c>
      <c r="F310" s="1" t="e">
        <v>#N/A</v>
      </c>
      <c r="G310" s="1" t="e">
        <v>#N/A</v>
      </c>
      <c r="H310" s="1" t="e">
        <v>#N/A</v>
      </c>
      <c r="I310" s="194" t="e">
        <v>#N/A</v>
      </c>
      <c r="J310" s="194" t="e">
        <v>#N/A</v>
      </c>
      <c r="K310" s="1" t="e">
        <v>#N/A</v>
      </c>
      <c r="L310" s="1" t="e">
        <v>#N/A</v>
      </c>
      <c r="M310" s="1" t="e">
        <v>#N/A</v>
      </c>
      <c r="N310" s="1" t="e">
        <v>#N/A</v>
      </c>
      <c r="O310" s="1" t="e">
        <v>#N/A</v>
      </c>
      <c r="P310" s="12" t="e">
        <v>#N/A</v>
      </c>
      <c r="Q310" s="1" t="e">
        <v>#N/A</v>
      </c>
      <c r="R310" s="1" t="e">
        <v>#N/A</v>
      </c>
      <c r="S310" s="194" t="e">
        <v>#N/A</v>
      </c>
      <c r="T310" s="194" t="e">
        <v>#N/A</v>
      </c>
      <c r="U310" s="1" t="e">
        <v>#N/A</v>
      </c>
      <c r="V310" s="1" t="e">
        <v>#N/A</v>
      </c>
      <c r="W310" s="194" t="e">
        <v>#N/A</v>
      </c>
      <c r="X310" s="194" t="e">
        <v>#N/A</v>
      </c>
      <c r="Y310" s="1" t="e">
        <v>#N/A</v>
      </c>
      <c r="Z310" s="194" t="e">
        <v>#N/A</v>
      </c>
      <c r="AA310" s="194" t="e">
        <v>#N/A</v>
      </c>
      <c r="AB310" s="1" t="e">
        <v>#N/A</v>
      </c>
      <c r="AC310" s="1" t="e">
        <v>#N/A</v>
      </c>
      <c r="AD310" s="1" t="e">
        <v>#N/A</v>
      </c>
      <c r="AE310" s="1" t="e">
        <v>#N/A</v>
      </c>
      <c r="AF310" s="1" t="e">
        <v>#N/A</v>
      </c>
      <c r="AG310" s="1" t="e">
        <v>#N/A</v>
      </c>
      <c r="AH310" s="1" t="e">
        <v>#N/A</v>
      </c>
      <c r="AI310" s="1" t="e">
        <v>#N/A</v>
      </c>
      <c r="AJ310" s="1" t="e">
        <v>#N/A</v>
      </c>
      <c r="AK310" s="1" t="e">
        <v>#N/A</v>
      </c>
      <c r="AL310" s="194" t="e">
        <v>#N/A</v>
      </c>
      <c r="AM310" s="194" t="e">
        <v>#N/A</v>
      </c>
      <c r="AN310" s="1" t="e">
        <v>#N/A</v>
      </c>
      <c r="AO310" s="1" t="e">
        <v>#N/A</v>
      </c>
      <c r="AP310" s="1" t="e">
        <v>#N/A</v>
      </c>
      <c r="AQ310" s="1" t="e">
        <v>#N/A</v>
      </c>
      <c r="AR310" s="1" t="e">
        <v>#N/A</v>
      </c>
      <c r="AS310" s="1" t="e">
        <v>#N/A</v>
      </c>
      <c r="AT310" s="1" t="e">
        <v>#N/A</v>
      </c>
      <c r="AU310" s="1" t="e">
        <v>#N/A</v>
      </c>
      <c r="AV310" s="1" t="e">
        <v>#N/A</v>
      </c>
      <c r="AW310" s="1" t="e">
        <v>#N/A</v>
      </c>
      <c r="AX310" s="194" t="e">
        <v>#N/A</v>
      </c>
      <c r="AY310" s="194" t="e">
        <v>#N/A</v>
      </c>
      <c r="AZ310" s="1" t="e">
        <v>#N/A</v>
      </c>
      <c r="BA310" s="1" t="e">
        <v>#N/A</v>
      </c>
      <c r="BB310" s="1" t="e">
        <v>#N/A</v>
      </c>
      <c r="BC310" s="1" t="e">
        <v>#N/A</v>
      </c>
      <c r="BD310" s="1" t="e">
        <v>#N/A</v>
      </c>
      <c r="BE310" s="1" t="e">
        <v>#N/A</v>
      </c>
      <c r="BF310" s="1" t="e">
        <v>#N/A</v>
      </c>
      <c r="BG310" s="1" t="e">
        <v>#N/A</v>
      </c>
      <c r="BH310" s="194" t="e">
        <v>#N/A</v>
      </c>
      <c r="BI310" s="194" t="e">
        <v>#N/A</v>
      </c>
      <c r="BJ310" s="1" t="e">
        <v>#N/A</v>
      </c>
      <c r="BK310" s="1" t="e">
        <v>#N/A</v>
      </c>
      <c r="BL310" s="1" t="e">
        <v>#N/A</v>
      </c>
      <c r="BM310" s="1" t="e">
        <v>#N/A</v>
      </c>
      <c r="BN310" s="1" t="e">
        <v>#N/A</v>
      </c>
      <c r="BO310" s="1" t="e">
        <v>#N/A</v>
      </c>
      <c r="BP310" s="1" t="e">
        <v>#N/A</v>
      </c>
      <c r="BQ310" s="1" t="e">
        <v>#N/A</v>
      </c>
      <c r="BR310" s="194" t="e">
        <v>#N/A</v>
      </c>
      <c r="BS310" s="194" t="e">
        <v>#N/A</v>
      </c>
      <c r="BT310" s="1" t="e">
        <v>#N/A</v>
      </c>
      <c r="BU310" s="1" t="e">
        <v>#N/A</v>
      </c>
      <c r="BV310" s="1" t="e">
        <v>#N/A</v>
      </c>
      <c r="BW310" s="1" t="e">
        <v>#N/A</v>
      </c>
      <c r="BX310" s="1" t="e">
        <v>#N/A</v>
      </c>
      <c r="BY310" s="1" t="e">
        <v>#N/A</v>
      </c>
      <c r="BZ310" s="194" t="e">
        <v>#N/A</v>
      </c>
      <c r="CA310" s="194" t="e">
        <v>#N/A</v>
      </c>
      <c r="CB310" s="1" t="e">
        <v>#N/A</v>
      </c>
      <c r="CC310" s="1" t="e">
        <v>#N/A</v>
      </c>
      <c r="CD310" s="194" t="e">
        <v>#N/A</v>
      </c>
      <c r="CE310" s="12" t="e">
        <v>#N/A</v>
      </c>
      <c r="CF310" s="161" t="e">
        <v>#N/A</v>
      </c>
      <c r="CG310" s="193" t="e">
        <v>#N/A</v>
      </c>
      <c r="CH310" s="193" t="e">
        <v>#N/A</v>
      </c>
      <c r="CI310" s="192" t="e">
        <v>#N/A</v>
      </c>
      <c r="CJ310" s="161" t="e">
        <v>#N/A</v>
      </c>
      <c r="CK310" s="193" t="e">
        <v>#N/A</v>
      </c>
      <c r="CL310" s="193" t="e">
        <v>#N/A</v>
      </c>
    </row>
    <row r="311" spans="1:90">
      <c r="A311" s="268" t="e">
        <v>#N/A</v>
      </c>
      <c r="B311" s="11" t="e">
        <v>#N/A</v>
      </c>
      <c r="C311" s="194" t="e">
        <v>#N/A</v>
      </c>
      <c r="D311" s="194" t="e">
        <v>#N/A</v>
      </c>
      <c r="E311" s="1" t="e">
        <v>#N/A</v>
      </c>
      <c r="F311" s="1" t="e">
        <v>#N/A</v>
      </c>
      <c r="G311" s="1" t="e">
        <v>#N/A</v>
      </c>
      <c r="H311" s="1" t="e">
        <v>#N/A</v>
      </c>
      <c r="I311" s="194" t="e">
        <v>#N/A</v>
      </c>
      <c r="J311" s="194" t="e">
        <v>#N/A</v>
      </c>
      <c r="K311" s="1" t="e">
        <v>#N/A</v>
      </c>
      <c r="L311" s="1" t="e">
        <v>#N/A</v>
      </c>
      <c r="M311" s="1" t="e">
        <v>#N/A</v>
      </c>
      <c r="N311" s="1" t="e">
        <v>#N/A</v>
      </c>
      <c r="O311" s="1" t="e">
        <v>#N/A</v>
      </c>
      <c r="P311" s="12" t="e">
        <v>#N/A</v>
      </c>
      <c r="Q311" s="1" t="e">
        <v>#N/A</v>
      </c>
      <c r="R311" s="1" t="e">
        <v>#N/A</v>
      </c>
      <c r="S311" s="194" t="e">
        <v>#N/A</v>
      </c>
      <c r="T311" s="194" t="e">
        <v>#N/A</v>
      </c>
      <c r="U311" s="1" t="e">
        <v>#N/A</v>
      </c>
      <c r="V311" s="1" t="e">
        <v>#N/A</v>
      </c>
      <c r="W311" s="194" t="e">
        <v>#N/A</v>
      </c>
      <c r="X311" s="194" t="e">
        <v>#N/A</v>
      </c>
      <c r="Y311" s="1" t="e">
        <v>#N/A</v>
      </c>
      <c r="Z311" s="194" t="e">
        <v>#N/A</v>
      </c>
      <c r="AA311" s="194" t="e">
        <v>#N/A</v>
      </c>
      <c r="AB311" s="1" t="e">
        <v>#N/A</v>
      </c>
      <c r="AC311" s="1" t="e">
        <v>#N/A</v>
      </c>
      <c r="AD311" s="1" t="e">
        <v>#N/A</v>
      </c>
      <c r="AE311" s="1" t="e">
        <v>#N/A</v>
      </c>
      <c r="AF311" s="1" t="e">
        <v>#N/A</v>
      </c>
      <c r="AG311" s="1" t="e">
        <v>#N/A</v>
      </c>
      <c r="AH311" s="1" t="e">
        <v>#N/A</v>
      </c>
      <c r="AI311" s="1" t="e">
        <v>#N/A</v>
      </c>
      <c r="AJ311" s="1" t="e">
        <v>#N/A</v>
      </c>
      <c r="AK311" s="1" t="e">
        <v>#N/A</v>
      </c>
      <c r="AL311" s="194" t="e">
        <v>#N/A</v>
      </c>
      <c r="AM311" s="194" t="e">
        <v>#N/A</v>
      </c>
      <c r="AN311" s="1" t="e">
        <v>#N/A</v>
      </c>
      <c r="AO311" s="1" t="e">
        <v>#N/A</v>
      </c>
      <c r="AP311" s="1" t="e">
        <v>#N/A</v>
      </c>
      <c r="AQ311" s="1" t="e">
        <v>#N/A</v>
      </c>
      <c r="AR311" s="1" t="e">
        <v>#N/A</v>
      </c>
      <c r="AS311" s="1" t="e">
        <v>#N/A</v>
      </c>
      <c r="AT311" s="1" t="e">
        <v>#N/A</v>
      </c>
      <c r="AU311" s="1" t="e">
        <v>#N/A</v>
      </c>
      <c r="AV311" s="1" t="e">
        <v>#N/A</v>
      </c>
      <c r="AW311" s="1" t="e">
        <v>#N/A</v>
      </c>
      <c r="AX311" s="194" t="e">
        <v>#N/A</v>
      </c>
      <c r="AY311" s="194" t="e">
        <v>#N/A</v>
      </c>
      <c r="AZ311" s="1" t="e">
        <v>#N/A</v>
      </c>
      <c r="BA311" s="1" t="e">
        <v>#N/A</v>
      </c>
      <c r="BB311" s="1" t="e">
        <v>#N/A</v>
      </c>
      <c r="BC311" s="1" t="e">
        <v>#N/A</v>
      </c>
      <c r="BD311" s="1" t="e">
        <v>#N/A</v>
      </c>
      <c r="BE311" s="1" t="e">
        <v>#N/A</v>
      </c>
      <c r="BF311" s="1" t="e">
        <v>#N/A</v>
      </c>
      <c r="BG311" s="1" t="e">
        <v>#N/A</v>
      </c>
      <c r="BH311" s="194" t="e">
        <v>#N/A</v>
      </c>
      <c r="BI311" s="194" t="e">
        <v>#N/A</v>
      </c>
      <c r="BJ311" s="1" t="e">
        <v>#N/A</v>
      </c>
      <c r="BK311" s="1" t="e">
        <v>#N/A</v>
      </c>
      <c r="BL311" s="1" t="e">
        <v>#N/A</v>
      </c>
      <c r="BM311" s="1" t="e">
        <v>#N/A</v>
      </c>
      <c r="BN311" s="1" t="e">
        <v>#N/A</v>
      </c>
      <c r="BO311" s="1" t="e">
        <v>#N/A</v>
      </c>
      <c r="BP311" s="1" t="e">
        <v>#N/A</v>
      </c>
      <c r="BQ311" s="1" t="e">
        <v>#N/A</v>
      </c>
      <c r="BR311" s="194" t="e">
        <v>#N/A</v>
      </c>
      <c r="BS311" s="194" t="e">
        <v>#N/A</v>
      </c>
      <c r="BT311" s="1" t="e">
        <v>#N/A</v>
      </c>
      <c r="BU311" s="1" t="e">
        <v>#N/A</v>
      </c>
      <c r="BV311" s="1" t="e">
        <v>#N/A</v>
      </c>
      <c r="BW311" s="1" t="e">
        <v>#N/A</v>
      </c>
      <c r="BX311" s="1" t="e">
        <v>#N/A</v>
      </c>
      <c r="BY311" s="1" t="e">
        <v>#N/A</v>
      </c>
      <c r="BZ311" s="194" t="e">
        <v>#N/A</v>
      </c>
      <c r="CA311" s="194" t="e">
        <v>#N/A</v>
      </c>
      <c r="CB311" s="1" t="e">
        <v>#N/A</v>
      </c>
      <c r="CC311" s="1" t="e">
        <v>#N/A</v>
      </c>
      <c r="CD311" s="194" t="e">
        <v>#N/A</v>
      </c>
      <c r="CE311" s="12" t="e">
        <v>#N/A</v>
      </c>
      <c r="CF311" s="161" t="e">
        <v>#N/A</v>
      </c>
      <c r="CG311" s="193" t="e">
        <v>#N/A</v>
      </c>
      <c r="CH311" s="193" t="e">
        <v>#N/A</v>
      </c>
      <c r="CI311" s="192" t="e">
        <v>#N/A</v>
      </c>
      <c r="CJ311" s="161" t="e">
        <v>#N/A</v>
      </c>
      <c r="CK311" s="193" t="e">
        <v>#N/A</v>
      </c>
      <c r="CL311" s="193" t="e">
        <v>#N/A</v>
      </c>
    </row>
    <row r="312" spans="1:90">
      <c r="A312" s="268" t="e">
        <v>#N/A</v>
      </c>
      <c r="B312" s="11" t="e">
        <v>#N/A</v>
      </c>
      <c r="C312" s="194" t="e">
        <v>#N/A</v>
      </c>
      <c r="D312" s="194" t="e">
        <v>#N/A</v>
      </c>
      <c r="E312" s="1" t="e">
        <v>#N/A</v>
      </c>
      <c r="F312" s="1" t="e">
        <v>#N/A</v>
      </c>
      <c r="G312" s="1" t="e">
        <v>#N/A</v>
      </c>
      <c r="H312" s="1" t="e">
        <v>#N/A</v>
      </c>
      <c r="I312" s="194" t="e">
        <v>#N/A</v>
      </c>
      <c r="J312" s="194" t="e">
        <v>#N/A</v>
      </c>
      <c r="K312" s="1" t="e">
        <v>#N/A</v>
      </c>
      <c r="L312" s="1" t="e">
        <v>#N/A</v>
      </c>
      <c r="M312" s="1" t="e">
        <v>#N/A</v>
      </c>
      <c r="N312" s="1" t="e">
        <v>#N/A</v>
      </c>
      <c r="O312" s="1" t="e">
        <v>#N/A</v>
      </c>
      <c r="P312" s="12" t="e">
        <v>#N/A</v>
      </c>
      <c r="Q312" s="1" t="e">
        <v>#N/A</v>
      </c>
      <c r="R312" s="1" t="e">
        <v>#N/A</v>
      </c>
      <c r="S312" s="194" t="e">
        <v>#N/A</v>
      </c>
      <c r="T312" s="194" t="e">
        <v>#N/A</v>
      </c>
      <c r="U312" s="1" t="e">
        <v>#N/A</v>
      </c>
      <c r="V312" s="1" t="e">
        <v>#N/A</v>
      </c>
      <c r="W312" s="194" t="e">
        <v>#N/A</v>
      </c>
      <c r="X312" s="194" t="e">
        <v>#N/A</v>
      </c>
      <c r="Y312" s="1" t="e">
        <v>#N/A</v>
      </c>
      <c r="Z312" s="194" t="e">
        <v>#N/A</v>
      </c>
      <c r="AA312" s="194" t="e">
        <v>#N/A</v>
      </c>
      <c r="AB312" s="1" t="e">
        <v>#N/A</v>
      </c>
      <c r="AC312" s="1" t="e">
        <v>#N/A</v>
      </c>
      <c r="AD312" s="1" t="e">
        <v>#N/A</v>
      </c>
      <c r="AE312" s="1" t="e">
        <v>#N/A</v>
      </c>
      <c r="AF312" s="1" t="e">
        <v>#N/A</v>
      </c>
      <c r="AG312" s="1" t="e">
        <v>#N/A</v>
      </c>
      <c r="AH312" s="1" t="e">
        <v>#N/A</v>
      </c>
      <c r="AI312" s="1" t="e">
        <v>#N/A</v>
      </c>
      <c r="AJ312" s="1" t="e">
        <v>#N/A</v>
      </c>
      <c r="AK312" s="1" t="e">
        <v>#N/A</v>
      </c>
      <c r="AL312" s="194" t="e">
        <v>#N/A</v>
      </c>
      <c r="AM312" s="194" t="e">
        <v>#N/A</v>
      </c>
      <c r="AN312" s="1" t="e">
        <v>#N/A</v>
      </c>
      <c r="AO312" s="1" t="e">
        <v>#N/A</v>
      </c>
      <c r="AP312" s="1" t="e">
        <v>#N/A</v>
      </c>
      <c r="AQ312" s="1" t="e">
        <v>#N/A</v>
      </c>
      <c r="AR312" s="1" t="e">
        <v>#N/A</v>
      </c>
      <c r="AS312" s="1" t="e">
        <v>#N/A</v>
      </c>
      <c r="AT312" s="1" t="e">
        <v>#N/A</v>
      </c>
      <c r="AU312" s="1" t="e">
        <v>#N/A</v>
      </c>
      <c r="AV312" s="1" t="e">
        <v>#N/A</v>
      </c>
      <c r="AW312" s="1" t="e">
        <v>#N/A</v>
      </c>
      <c r="AX312" s="194" t="e">
        <v>#N/A</v>
      </c>
      <c r="AY312" s="194" t="e">
        <v>#N/A</v>
      </c>
      <c r="AZ312" s="1" t="e">
        <v>#N/A</v>
      </c>
      <c r="BA312" s="1" t="e">
        <v>#N/A</v>
      </c>
      <c r="BB312" s="1" t="e">
        <v>#N/A</v>
      </c>
      <c r="BC312" s="1" t="e">
        <v>#N/A</v>
      </c>
      <c r="BD312" s="1" t="e">
        <v>#N/A</v>
      </c>
      <c r="BE312" s="1" t="e">
        <v>#N/A</v>
      </c>
      <c r="BF312" s="1" t="e">
        <v>#N/A</v>
      </c>
      <c r="BG312" s="1" t="e">
        <v>#N/A</v>
      </c>
      <c r="BH312" s="194" t="e">
        <v>#N/A</v>
      </c>
      <c r="BI312" s="194" t="e">
        <v>#N/A</v>
      </c>
      <c r="BJ312" s="1" t="e">
        <v>#N/A</v>
      </c>
      <c r="BK312" s="1" t="e">
        <v>#N/A</v>
      </c>
      <c r="BL312" s="1" t="e">
        <v>#N/A</v>
      </c>
      <c r="BM312" s="1" t="e">
        <v>#N/A</v>
      </c>
      <c r="BN312" s="1" t="e">
        <v>#N/A</v>
      </c>
      <c r="BO312" s="1" t="e">
        <v>#N/A</v>
      </c>
      <c r="BP312" s="1" t="e">
        <v>#N/A</v>
      </c>
      <c r="BQ312" s="1" t="e">
        <v>#N/A</v>
      </c>
      <c r="BR312" s="194" t="e">
        <v>#N/A</v>
      </c>
      <c r="BS312" s="194" t="e">
        <v>#N/A</v>
      </c>
      <c r="BT312" s="1" t="e">
        <v>#N/A</v>
      </c>
      <c r="BU312" s="1" t="e">
        <v>#N/A</v>
      </c>
      <c r="BV312" s="1" t="e">
        <v>#N/A</v>
      </c>
      <c r="BW312" s="1" t="e">
        <v>#N/A</v>
      </c>
      <c r="BX312" s="1" t="e">
        <v>#N/A</v>
      </c>
      <c r="BY312" s="1" t="e">
        <v>#N/A</v>
      </c>
      <c r="BZ312" s="194" t="e">
        <v>#N/A</v>
      </c>
      <c r="CA312" s="194" t="e">
        <v>#N/A</v>
      </c>
      <c r="CB312" s="1" t="e">
        <v>#N/A</v>
      </c>
      <c r="CC312" s="1" t="e">
        <v>#N/A</v>
      </c>
      <c r="CD312" s="194" t="e">
        <v>#N/A</v>
      </c>
      <c r="CE312" s="12" t="e">
        <v>#N/A</v>
      </c>
      <c r="CF312" s="161" t="e">
        <v>#N/A</v>
      </c>
      <c r="CG312" s="193" t="e">
        <v>#N/A</v>
      </c>
      <c r="CH312" s="193" t="e">
        <v>#N/A</v>
      </c>
      <c r="CI312" s="192" t="e">
        <v>#N/A</v>
      </c>
      <c r="CJ312" s="161" t="e">
        <v>#N/A</v>
      </c>
      <c r="CK312" s="193" t="e">
        <v>#N/A</v>
      </c>
      <c r="CL312" s="193" t="e">
        <v>#N/A</v>
      </c>
    </row>
    <row r="313" spans="1:90">
      <c r="A313" s="268" t="e">
        <v>#N/A</v>
      </c>
      <c r="B313" s="11" t="e">
        <v>#N/A</v>
      </c>
      <c r="C313" s="194" t="e">
        <v>#N/A</v>
      </c>
      <c r="D313" s="194" t="e">
        <v>#N/A</v>
      </c>
      <c r="E313" s="1" t="e">
        <v>#N/A</v>
      </c>
      <c r="F313" s="1" t="e">
        <v>#N/A</v>
      </c>
      <c r="G313" s="1" t="e">
        <v>#N/A</v>
      </c>
      <c r="H313" s="1" t="e">
        <v>#N/A</v>
      </c>
      <c r="I313" s="194" t="e">
        <v>#N/A</v>
      </c>
      <c r="J313" s="194" t="e">
        <v>#N/A</v>
      </c>
      <c r="K313" s="1" t="e">
        <v>#N/A</v>
      </c>
      <c r="L313" s="1" t="e">
        <v>#N/A</v>
      </c>
      <c r="M313" s="1" t="e">
        <v>#N/A</v>
      </c>
      <c r="N313" s="1" t="e">
        <v>#N/A</v>
      </c>
      <c r="O313" s="1" t="e">
        <v>#N/A</v>
      </c>
      <c r="P313" s="12" t="e">
        <v>#N/A</v>
      </c>
      <c r="Q313" s="1" t="e">
        <v>#N/A</v>
      </c>
      <c r="R313" s="1" t="e">
        <v>#N/A</v>
      </c>
      <c r="S313" s="194" t="e">
        <v>#N/A</v>
      </c>
      <c r="T313" s="194" t="e">
        <v>#N/A</v>
      </c>
      <c r="U313" s="1" t="e">
        <v>#N/A</v>
      </c>
      <c r="V313" s="1" t="e">
        <v>#N/A</v>
      </c>
      <c r="W313" s="194" t="e">
        <v>#N/A</v>
      </c>
      <c r="X313" s="194" t="e">
        <v>#N/A</v>
      </c>
      <c r="Y313" s="1" t="e">
        <v>#N/A</v>
      </c>
      <c r="Z313" s="194" t="e">
        <v>#N/A</v>
      </c>
      <c r="AA313" s="194" t="e">
        <v>#N/A</v>
      </c>
      <c r="AB313" s="1" t="e">
        <v>#N/A</v>
      </c>
      <c r="AC313" s="1" t="e">
        <v>#N/A</v>
      </c>
      <c r="AD313" s="1" t="e">
        <v>#N/A</v>
      </c>
      <c r="AE313" s="1" t="e">
        <v>#N/A</v>
      </c>
      <c r="AF313" s="1" t="e">
        <v>#N/A</v>
      </c>
      <c r="AG313" s="1" t="e">
        <v>#N/A</v>
      </c>
      <c r="AH313" s="1" t="e">
        <v>#N/A</v>
      </c>
      <c r="AI313" s="1" t="e">
        <v>#N/A</v>
      </c>
      <c r="AJ313" s="1" t="e">
        <v>#N/A</v>
      </c>
      <c r="AK313" s="1" t="e">
        <v>#N/A</v>
      </c>
      <c r="AL313" s="194" t="e">
        <v>#N/A</v>
      </c>
      <c r="AM313" s="194" t="e">
        <v>#N/A</v>
      </c>
      <c r="AN313" s="1" t="e">
        <v>#N/A</v>
      </c>
      <c r="AO313" s="1" t="e">
        <v>#N/A</v>
      </c>
      <c r="AP313" s="1" t="e">
        <v>#N/A</v>
      </c>
      <c r="AQ313" s="1" t="e">
        <v>#N/A</v>
      </c>
      <c r="AR313" s="1" t="e">
        <v>#N/A</v>
      </c>
      <c r="AS313" s="1" t="e">
        <v>#N/A</v>
      </c>
      <c r="AT313" s="1" t="e">
        <v>#N/A</v>
      </c>
      <c r="AU313" s="1" t="e">
        <v>#N/A</v>
      </c>
      <c r="AV313" s="1" t="e">
        <v>#N/A</v>
      </c>
      <c r="AW313" s="1" t="e">
        <v>#N/A</v>
      </c>
      <c r="AX313" s="194" t="e">
        <v>#N/A</v>
      </c>
      <c r="AY313" s="194" t="e">
        <v>#N/A</v>
      </c>
      <c r="AZ313" s="1" t="e">
        <v>#N/A</v>
      </c>
      <c r="BA313" s="1" t="e">
        <v>#N/A</v>
      </c>
      <c r="BB313" s="1" t="e">
        <v>#N/A</v>
      </c>
      <c r="BC313" s="1" t="e">
        <v>#N/A</v>
      </c>
      <c r="BD313" s="1" t="e">
        <v>#N/A</v>
      </c>
      <c r="BE313" s="1" t="e">
        <v>#N/A</v>
      </c>
      <c r="BF313" s="1" t="e">
        <v>#N/A</v>
      </c>
      <c r="BG313" s="1" t="e">
        <v>#N/A</v>
      </c>
      <c r="BH313" s="194" t="e">
        <v>#N/A</v>
      </c>
      <c r="BI313" s="194" t="e">
        <v>#N/A</v>
      </c>
      <c r="BJ313" s="1" t="e">
        <v>#N/A</v>
      </c>
      <c r="BK313" s="1" t="e">
        <v>#N/A</v>
      </c>
      <c r="BL313" s="1" t="e">
        <v>#N/A</v>
      </c>
      <c r="BM313" s="1" t="e">
        <v>#N/A</v>
      </c>
      <c r="BN313" s="1" t="e">
        <v>#N/A</v>
      </c>
      <c r="BO313" s="1" t="e">
        <v>#N/A</v>
      </c>
      <c r="BP313" s="1" t="e">
        <v>#N/A</v>
      </c>
      <c r="BQ313" s="1" t="e">
        <v>#N/A</v>
      </c>
      <c r="BR313" s="194" t="e">
        <v>#N/A</v>
      </c>
      <c r="BS313" s="194" t="e">
        <v>#N/A</v>
      </c>
      <c r="BT313" s="1" t="e">
        <v>#N/A</v>
      </c>
      <c r="BU313" s="1" t="e">
        <v>#N/A</v>
      </c>
      <c r="BV313" s="1" t="e">
        <v>#N/A</v>
      </c>
      <c r="BW313" s="1" t="e">
        <v>#N/A</v>
      </c>
      <c r="BX313" s="1" t="e">
        <v>#N/A</v>
      </c>
      <c r="BY313" s="1" t="e">
        <v>#N/A</v>
      </c>
      <c r="BZ313" s="194" t="e">
        <v>#N/A</v>
      </c>
      <c r="CA313" s="194" t="e">
        <v>#N/A</v>
      </c>
      <c r="CB313" s="1" t="e">
        <v>#N/A</v>
      </c>
      <c r="CC313" s="1" t="e">
        <v>#N/A</v>
      </c>
      <c r="CD313" s="194" t="e">
        <v>#N/A</v>
      </c>
      <c r="CE313" s="12" t="e">
        <v>#N/A</v>
      </c>
      <c r="CF313" s="161" t="e">
        <v>#N/A</v>
      </c>
      <c r="CG313" s="193" t="e">
        <v>#N/A</v>
      </c>
      <c r="CH313" s="193" t="e">
        <v>#N/A</v>
      </c>
      <c r="CI313" s="192" t="e">
        <v>#N/A</v>
      </c>
      <c r="CJ313" s="161" t="e">
        <v>#N/A</v>
      </c>
      <c r="CK313" s="193" t="e">
        <v>#N/A</v>
      </c>
      <c r="CL313" s="193" t="e">
        <v>#N/A</v>
      </c>
    </row>
    <row r="314" spans="1:90">
      <c r="A314" s="268" t="e">
        <v>#N/A</v>
      </c>
      <c r="B314" s="11" t="e">
        <v>#N/A</v>
      </c>
      <c r="C314" s="194" t="e">
        <v>#N/A</v>
      </c>
      <c r="D314" s="194" t="e">
        <v>#N/A</v>
      </c>
      <c r="E314" s="1" t="e">
        <v>#N/A</v>
      </c>
      <c r="F314" s="1" t="e">
        <v>#N/A</v>
      </c>
      <c r="G314" s="1" t="e">
        <v>#N/A</v>
      </c>
      <c r="H314" s="1" t="e">
        <v>#N/A</v>
      </c>
      <c r="I314" s="194" t="e">
        <v>#N/A</v>
      </c>
      <c r="J314" s="194" t="e">
        <v>#N/A</v>
      </c>
      <c r="K314" s="1" t="e">
        <v>#N/A</v>
      </c>
      <c r="L314" s="1" t="e">
        <v>#N/A</v>
      </c>
      <c r="M314" s="1" t="e">
        <v>#N/A</v>
      </c>
      <c r="N314" s="1" t="e">
        <v>#N/A</v>
      </c>
      <c r="O314" s="1" t="e">
        <v>#N/A</v>
      </c>
      <c r="P314" s="12" t="e">
        <v>#N/A</v>
      </c>
      <c r="Q314" s="1" t="e">
        <v>#N/A</v>
      </c>
      <c r="R314" s="1" t="e">
        <v>#N/A</v>
      </c>
      <c r="S314" s="194" t="e">
        <v>#N/A</v>
      </c>
      <c r="T314" s="194" t="e">
        <v>#N/A</v>
      </c>
      <c r="U314" s="1" t="e">
        <v>#N/A</v>
      </c>
      <c r="V314" s="1" t="e">
        <v>#N/A</v>
      </c>
      <c r="W314" s="194" t="e">
        <v>#N/A</v>
      </c>
      <c r="X314" s="194" t="e">
        <v>#N/A</v>
      </c>
      <c r="Y314" s="1" t="e">
        <v>#N/A</v>
      </c>
      <c r="Z314" s="194" t="e">
        <v>#N/A</v>
      </c>
      <c r="AA314" s="194" t="e">
        <v>#N/A</v>
      </c>
      <c r="AB314" s="1" t="e">
        <v>#N/A</v>
      </c>
      <c r="AC314" s="1" t="e">
        <v>#N/A</v>
      </c>
      <c r="AD314" s="1" t="e">
        <v>#N/A</v>
      </c>
      <c r="AE314" s="1" t="e">
        <v>#N/A</v>
      </c>
      <c r="AF314" s="1" t="e">
        <v>#N/A</v>
      </c>
      <c r="AG314" s="1" t="e">
        <v>#N/A</v>
      </c>
      <c r="AH314" s="1" t="e">
        <v>#N/A</v>
      </c>
      <c r="AI314" s="1" t="e">
        <v>#N/A</v>
      </c>
      <c r="AJ314" s="1" t="e">
        <v>#N/A</v>
      </c>
      <c r="AK314" s="1" t="e">
        <v>#N/A</v>
      </c>
      <c r="AL314" s="194" t="e">
        <v>#N/A</v>
      </c>
      <c r="AM314" s="194" t="e">
        <v>#N/A</v>
      </c>
      <c r="AN314" s="1" t="e">
        <v>#N/A</v>
      </c>
      <c r="AO314" s="1" t="e">
        <v>#N/A</v>
      </c>
      <c r="AP314" s="1" t="e">
        <v>#N/A</v>
      </c>
      <c r="AQ314" s="1" t="e">
        <v>#N/A</v>
      </c>
      <c r="AR314" s="1" t="e">
        <v>#N/A</v>
      </c>
      <c r="AS314" s="1" t="e">
        <v>#N/A</v>
      </c>
      <c r="AT314" s="1" t="e">
        <v>#N/A</v>
      </c>
      <c r="AU314" s="1" t="e">
        <v>#N/A</v>
      </c>
      <c r="AV314" s="1" t="e">
        <v>#N/A</v>
      </c>
      <c r="AW314" s="1" t="e">
        <v>#N/A</v>
      </c>
      <c r="AX314" s="194" t="e">
        <v>#N/A</v>
      </c>
      <c r="AY314" s="194" t="e">
        <v>#N/A</v>
      </c>
      <c r="AZ314" s="1" t="e">
        <v>#N/A</v>
      </c>
      <c r="BA314" s="1" t="e">
        <v>#N/A</v>
      </c>
      <c r="BB314" s="1" t="e">
        <v>#N/A</v>
      </c>
      <c r="BC314" s="1" t="e">
        <v>#N/A</v>
      </c>
      <c r="BD314" s="1" t="e">
        <v>#N/A</v>
      </c>
      <c r="BE314" s="1" t="e">
        <v>#N/A</v>
      </c>
      <c r="BF314" s="1" t="e">
        <v>#N/A</v>
      </c>
      <c r="BG314" s="1" t="e">
        <v>#N/A</v>
      </c>
      <c r="BH314" s="194" t="e">
        <v>#N/A</v>
      </c>
      <c r="BI314" s="194" t="e">
        <v>#N/A</v>
      </c>
      <c r="BJ314" s="1" t="e">
        <v>#N/A</v>
      </c>
      <c r="BK314" s="1" t="e">
        <v>#N/A</v>
      </c>
      <c r="BL314" s="1" t="e">
        <v>#N/A</v>
      </c>
      <c r="BM314" s="1" t="e">
        <v>#N/A</v>
      </c>
      <c r="BN314" s="1" t="e">
        <v>#N/A</v>
      </c>
      <c r="BO314" s="1" t="e">
        <v>#N/A</v>
      </c>
      <c r="BP314" s="1" t="e">
        <v>#N/A</v>
      </c>
      <c r="BQ314" s="1" t="e">
        <v>#N/A</v>
      </c>
      <c r="BR314" s="194" t="e">
        <v>#N/A</v>
      </c>
      <c r="BS314" s="194" t="e">
        <v>#N/A</v>
      </c>
      <c r="BT314" s="1" t="e">
        <v>#N/A</v>
      </c>
      <c r="BU314" s="1" t="e">
        <v>#N/A</v>
      </c>
      <c r="BV314" s="1" t="e">
        <v>#N/A</v>
      </c>
      <c r="BW314" s="1" t="e">
        <v>#N/A</v>
      </c>
      <c r="BX314" s="1" t="e">
        <v>#N/A</v>
      </c>
      <c r="BY314" s="1" t="e">
        <v>#N/A</v>
      </c>
      <c r="BZ314" s="194" t="e">
        <v>#N/A</v>
      </c>
      <c r="CA314" s="194" t="e">
        <v>#N/A</v>
      </c>
      <c r="CB314" s="1" t="e">
        <v>#N/A</v>
      </c>
      <c r="CC314" s="1" t="e">
        <v>#N/A</v>
      </c>
      <c r="CD314" s="194" t="e">
        <v>#N/A</v>
      </c>
      <c r="CE314" s="12" t="e">
        <v>#N/A</v>
      </c>
      <c r="CF314" s="161" t="e">
        <v>#N/A</v>
      </c>
      <c r="CG314" s="193" t="e">
        <v>#N/A</v>
      </c>
      <c r="CH314" s="193" t="e">
        <v>#N/A</v>
      </c>
      <c r="CI314" s="192" t="e">
        <v>#N/A</v>
      </c>
      <c r="CJ314" s="161" t="e">
        <v>#N/A</v>
      </c>
      <c r="CK314" s="193" t="e">
        <v>#N/A</v>
      </c>
      <c r="CL314" s="193" t="e">
        <v>#N/A</v>
      </c>
    </row>
    <row r="315" spans="1:90" ht="15.75" thickBot="1">
      <c r="A315" s="269" t="e">
        <v>#N/A</v>
      </c>
      <c r="B315" s="26" t="e">
        <v>#N/A</v>
      </c>
      <c r="C315" s="201" t="e">
        <v>#N/A</v>
      </c>
      <c r="D315" s="201" t="e">
        <v>#N/A</v>
      </c>
      <c r="E315" s="21" t="e">
        <v>#N/A</v>
      </c>
      <c r="F315" s="21" t="e">
        <v>#N/A</v>
      </c>
      <c r="G315" s="21" t="e">
        <v>#N/A</v>
      </c>
      <c r="H315" s="21" t="e">
        <v>#N/A</v>
      </c>
      <c r="I315" s="201" t="e">
        <v>#N/A</v>
      </c>
      <c r="J315" s="201" t="e">
        <v>#N/A</v>
      </c>
      <c r="K315" s="21" t="e">
        <v>#N/A</v>
      </c>
      <c r="L315" s="21" t="e">
        <v>#N/A</v>
      </c>
      <c r="M315" s="21" t="e">
        <v>#N/A</v>
      </c>
      <c r="N315" s="21" t="e">
        <v>#N/A</v>
      </c>
      <c r="O315" s="21" t="e">
        <v>#N/A</v>
      </c>
      <c r="P315" s="205" t="e">
        <v>#N/A</v>
      </c>
      <c r="Q315" s="21" t="e">
        <v>#N/A</v>
      </c>
      <c r="R315" s="21" t="e">
        <v>#N/A</v>
      </c>
      <c r="S315" s="201" t="e">
        <v>#N/A</v>
      </c>
      <c r="T315" s="201" t="e">
        <v>#N/A</v>
      </c>
      <c r="U315" s="21" t="e">
        <v>#N/A</v>
      </c>
      <c r="V315" s="21" t="e">
        <v>#N/A</v>
      </c>
      <c r="W315" s="201" t="e">
        <v>#N/A</v>
      </c>
      <c r="X315" s="201" t="e">
        <v>#N/A</v>
      </c>
      <c r="Y315" s="21" t="e">
        <v>#N/A</v>
      </c>
      <c r="Z315" s="201" t="e">
        <v>#N/A</v>
      </c>
      <c r="AA315" s="201" t="e">
        <v>#N/A</v>
      </c>
      <c r="AB315" s="21" t="e">
        <v>#N/A</v>
      </c>
      <c r="AC315" s="21" t="e">
        <v>#N/A</v>
      </c>
      <c r="AD315" s="21" t="e">
        <v>#N/A</v>
      </c>
      <c r="AE315" s="21" t="e">
        <v>#N/A</v>
      </c>
      <c r="AF315" s="21" t="e">
        <v>#N/A</v>
      </c>
      <c r="AG315" s="21" t="e">
        <v>#N/A</v>
      </c>
      <c r="AH315" s="21" t="e">
        <v>#N/A</v>
      </c>
      <c r="AI315" s="21" t="e">
        <v>#N/A</v>
      </c>
      <c r="AJ315" s="21" t="e">
        <v>#N/A</v>
      </c>
      <c r="AK315" s="21" t="e">
        <v>#N/A</v>
      </c>
      <c r="AL315" s="201" t="e">
        <v>#N/A</v>
      </c>
      <c r="AM315" s="201" t="e">
        <v>#N/A</v>
      </c>
      <c r="AN315" s="21" t="e">
        <v>#N/A</v>
      </c>
      <c r="AO315" s="21" t="e">
        <v>#N/A</v>
      </c>
      <c r="AP315" s="21" t="e">
        <v>#N/A</v>
      </c>
      <c r="AQ315" s="21" t="e">
        <v>#N/A</v>
      </c>
      <c r="AR315" s="21" t="e">
        <v>#N/A</v>
      </c>
      <c r="AS315" s="21" t="e">
        <v>#N/A</v>
      </c>
      <c r="AT315" s="21" t="e">
        <v>#N/A</v>
      </c>
      <c r="AU315" s="21" t="e">
        <v>#N/A</v>
      </c>
      <c r="AV315" s="21" t="e">
        <v>#N/A</v>
      </c>
      <c r="AW315" s="21" t="e">
        <v>#N/A</v>
      </c>
      <c r="AX315" s="201" t="e">
        <v>#N/A</v>
      </c>
      <c r="AY315" s="201" t="e">
        <v>#N/A</v>
      </c>
      <c r="AZ315" s="21" t="e">
        <v>#N/A</v>
      </c>
      <c r="BA315" s="21" t="e">
        <v>#N/A</v>
      </c>
      <c r="BB315" s="21" t="e">
        <v>#N/A</v>
      </c>
      <c r="BC315" s="21" t="e">
        <v>#N/A</v>
      </c>
      <c r="BD315" s="21" t="e">
        <v>#N/A</v>
      </c>
      <c r="BE315" s="21" t="e">
        <v>#N/A</v>
      </c>
      <c r="BF315" s="21" t="e">
        <v>#N/A</v>
      </c>
      <c r="BG315" s="21" t="e">
        <v>#N/A</v>
      </c>
      <c r="BH315" s="201" t="e">
        <v>#N/A</v>
      </c>
      <c r="BI315" s="201" t="e">
        <v>#N/A</v>
      </c>
      <c r="BJ315" s="21" t="e">
        <v>#N/A</v>
      </c>
      <c r="BK315" s="21" t="e">
        <v>#N/A</v>
      </c>
      <c r="BL315" s="21" t="e">
        <v>#N/A</v>
      </c>
      <c r="BM315" s="21" t="e">
        <v>#N/A</v>
      </c>
      <c r="BN315" s="21" t="e">
        <v>#N/A</v>
      </c>
      <c r="BO315" s="21" t="e">
        <v>#N/A</v>
      </c>
      <c r="BP315" s="21" t="e">
        <v>#N/A</v>
      </c>
      <c r="BQ315" s="21" t="e">
        <v>#N/A</v>
      </c>
      <c r="BR315" s="201" t="e">
        <v>#N/A</v>
      </c>
      <c r="BS315" s="201" t="e">
        <v>#N/A</v>
      </c>
      <c r="BT315" s="21" t="e">
        <v>#N/A</v>
      </c>
      <c r="BU315" s="21" t="e">
        <v>#N/A</v>
      </c>
      <c r="BV315" s="21" t="e">
        <v>#N/A</v>
      </c>
      <c r="BW315" s="21" t="e">
        <v>#N/A</v>
      </c>
      <c r="BX315" s="21" t="e">
        <v>#N/A</v>
      </c>
      <c r="BY315" s="21" t="e">
        <v>#N/A</v>
      </c>
      <c r="BZ315" s="201" t="e">
        <v>#N/A</v>
      </c>
      <c r="CA315" s="201" t="e">
        <v>#N/A</v>
      </c>
      <c r="CB315" s="21" t="e">
        <v>#N/A</v>
      </c>
      <c r="CC315" s="21" t="e">
        <v>#N/A</v>
      </c>
      <c r="CD315" s="201" t="e">
        <v>#N/A</v>
      </c>
      <c r="CE315" s="205" t="e">
        <v>#N/A</v>
      </c>
      <c r="CF315" s="202" t="e">
        <v>#N/A</v>
      </c>
      <c r="CG315" s="203" t="e">
        <v>#N/A</v>
      </c>
      <c r="CH315" s="203" t="e">
        <v>#N/A</v>
      </c>
      <c r="CI315" s="206" t="e">
        <v>#N/A</v>
      </c>
      <c r="CJ315" s="202" t="e">
        <v>#N/A</v>
      </c>
      <c r="CK315" s="203" t="e">
        <v>#N/A</v>
      </c>
      <c r="CL315" s="203" t="e">
        <v>#N/A</v>
      </c>
    </row>
    <row r="316" spans="1:90">
      <c r="U316" s="1"/>
      <c r="V316" s="1"/>
      <c r="Y316" s="1"/>
      <c r="AB316" s="1"/>
      <c r="AC316" s="1"/>
      <c r="AD316" s="1"/>
      <c r="AE316" s="1"/>
      <c r="AF316" s="1"/>
      <c r="AG316" s="1"/>
      <c r="AH316" s="1"/>
      <c r="AI316" s="1"/>
      <c r="AJ316" s="1"/>
      <c r="AK316" s="1"/>
      <c r="AN316" s="1"/>
      <c r="AO316" s="1"/>
      <c r="AP316" s="1"/>
      <c r="AQ316" s="1"/>
      <c r="AR316" s="1"/>
      <c r="AS316" s="1"/>
      <c r="AT316" s="1"/>
      <c r="AU316" s="1"/>
      <c r="AV316" s="1"/>
      <c r="AW316" s="1"/>
      <c r="AZ316" s="1"/>
      <c r="BA316" s="1"/>
      <c r="BB316" s="1"/>
      <c r="BC316" s="1"/>
      <c r="BD316" s="1"/>
      <c r="BE316" s="1"/>
      <c r="BF316" s="1"/>
      <c r="BG316" s="1"/>
      <c r="BJ316" s="1"/>
      <c r="BK316" s="1"/>
      <c r="BL316" s="1"/>
      <c r="BM316" s="1"/>
      <c r="BN316" s="1"/>
      <c r="BO316" s="1"/>
      <c r="BP316" s="1"/>
      <c r="BQ316" s="1"/>
      <c r="BT316" s="1"/>
      <c r="BU316" s="1"/>
      <c r="BV316" s="1"/>
      <c r="BW316" s="1"/>
      <c r="BX316" s="1"/>
      <c r="BY316" s="1"/>
    </row>
    <row r="317" spans="1:90">
      <c r="U317" s="1"/>
      <c r="V317" s="1"/>
      <c r="Y317" s="1"/>
      <c r="AB317" s="1"/>
      <c r="AC317" s="1"/>
      <c r="AD317" s="1"/>
      <c r="AE317" s="1"/>
      <c r="AF317" s="1"/>
      <c r="AG317" s="1"/>
      <c r="AH317" s="1"/>
      <c r="AI317" s="1"/>
      <c r="AJ317" s="1"/>
      <c r="AK317" s="1"/>
      <c r="AN317" s="1"/>
      <c r="AO317" s="1"/>
      <c r="AP317" s="1"/>
      <c r="AQ317" s="1"/>
      <c r="AR317" s="1"/>
      <c r="AS317" s="1"/>
      <c r="AT317" s="1"/>
      <c r="AU317" s="1"/>
      <c r="AV317" s="1"/>
      <c r="AW317" s="1"/>
      <c r="AZ317" s="1"/>
      <c r="BA317" s="1"/>
      <c r="BB317" s="1"/>
      <c r="BC317" s="1"/>
      <c r="BD317" s="1"/>
      <c r="BE317" s="1"/>
      <c r="BF317" s="1"/>
      <c r="BG317" s="1"/>
      <c r="BJ317" s="1"/>
      <c r="BK317" s="1"/>
      <c r="BL317" s="1"/>
      <c r="BM317" s="1"/>
      <c r="BN317" s="1"/>
      <c r="BO317" s="1"/>
      <c r="BP317" s="1"/>
      <c r="BQ317" s="1"/>
      <c r="BT317" s="1"/>
      <c r="BU317" s="1"/>
      <c r="BV317" s="1"/>
      <c r="BW317" s="1"/>
      <c r="BX317" s="1"/>
      <c r="BY317" s="1"/>
    </row>
    <row r="318" spans="1:90">
      <c r="U318" s="1"/>
      <c r="V318" s="1"/>
      <c r="Y318" s="1"/>
      <c r="AB318" s="1"/>
      <c r="AC318" s="1"/>
      <c r="AD318" s="1"/>
      <c r="AE318" s="1"/>
      <c r="AF318" s="1"/>
      <c r="AG318" s="1"/>
      <c r="AH318" s="1"/>
      <c r="AI318" s="1"/>
      <c r="AJ318" s="1"/>
      <c r="AK318" s="1"/>
      <c r="AN318" s="1"/>
      <c r="AO318" s="1"/>
      <c r="AP318" s="1"/>
      <c r="AQ318" s="1"/>
      <c r="AR318" s="1"/>
      <c r="AS318" s="1"/>
      <c r="AT318" s="1"/>
      <c r="AU318" s="1"/>
      <c r="AV318" s="1"/>
      <c r="AW318" s="1"/>
      <c r="AZ318" s="1"/>
      <c r="BA318" s="1"/>
      <c r="BB318" s="1"/>
      <c r="BC318" s="1"/>
      <c r="BD318" s="1"/>
      <c r="BE318" s="1"/>
      <c r="BF318" s="1"/>
      <c r="BG318" s="1"/>
      <c r="BJ318" s="1"/>
      <c r="BK318" s="1"/>
      <c r="BL318" s="1"/>
      <c r="BM318" s="1"/>
      <c r="BN318" s="1"/>
      <c r="BO318" s="1"/>
      <c r="BP318" s="1"/>
      <c r="BQ318" s="1"/>
      <c r="BT318" s="1"/>
      <c r="BU318" s="1"/>
      <c r="BV318" s="1"/>
      <c r="BW318" s="1"/>
      <c r="BX318" s="1"/>
      <c r="BY318" s="1"/>
    </row>
    <row r="319" spans="1:90">
      <c r="U319" s="1"/>
      <c r="V319" s="1"/>
      <c r="Y319" s="1"/>
      <c r="AB319" s="1"/>
      <c r="AC319" s="1"/>
      <c r="AD319" s="1"/>
      <c r="AE319" s="1"/>
      <c r="AF319" s="1"/>
      <c r="AG319" s="1"/>
      <c r="AH319" s="1"/>
      <c r="AI319" s="1"/>
      <c r="AJ319" s="1"/>
      <c r="AK319" s="1"/>
      <c r="AN319" s="1"/>
      <c r="AO319" s="1"/>
      <c r="AP319" s="1"/>
      <c r="AQ319" s="1"/>
      <c r="AR319" s="1"/>
      <c r="AS319" s="1"/>
      <c r="AT319" s="1"/>
      <c r="AU319" s="1"/>
      <c r="AV319" s="1"/>
      <c r="AW319" s="1"/>
      <c r="AZ319" s="1"/>
      <c r="BA319" s="1"/>
      <c r="BB319" s="1"/>
      <c r="BC319" s="1"/>
      <c r="BD319" s="1"/>
      <c r="BE319" s="1"/>
      <c r="BF319" s="1"/>
      <c r="BG319" s="1"/>
      <c r="BJ319" s="1"/>
      <c r="BK319" s="1"/>
      <c r="BL319" s="1"/>
      <c r="BM319" s="1"/>
      <c r="BN319" s="1"/>
      <c r="BO319" s="1"/>
      <c r="BP319" s="1"/>
      <c r="BQ319" s="1"/>
      <c r="BT319" s="1"/>
      <c r="BU319" s="1"/>
      <c r="BV319" s="1"/>
      <c r="BW319" s="1"/>
      <c r="BX319" s="1"/>
      <c r="BY319" s="1"/>
    </row>
    <row r="320" spans="1:90">
      <c r="U320" s="1"/>
      <c r="V320" s="1"/>
      <c r="Y320" s="1"/>
      <c r="AB320" s="1"/>
      <c r="AC320" s="1"/>
      <c r="AD320" s="1"/>
      <c r="AE320" s="1"/>
      <c r="AF320" s="1"/>
      <c r="AG320" s="1"/>
      <c r="AH320" s="1"/>
      <c r="AI320" s="1"/>
      <c r="AJ320" s="1"/>
      <c r="AK320" s="1"/>
      <c r="AN320" s="1"/>
      <c r="AO320" s="1"/>
      <c r="AP320" s="1"/>
      <c r="AQ320" s="1"/>
      <c r="AR320" s="1"/>
      <c r="AS320" s="1"/>
      <c r="AT320" s="1"/>
      <c r="AU320" s="1"/>
      <c r="AV320" s="1"/>
      <c r="AW320" s="1"/>
      <c r="AZ320" s="1"/>
      <c r="BA320" s="1"/>
      <c r="BB320" s="1"/>
      <c r="BC320" s="1"/>
      <c r="BD320" s="1"/>
      <c r="BE320" s="1"/>
      <c r="BF320" s="1"/>
      <c r="BG320" s="1"/>
      <c r="BJ320" s="1"/>
      <c r="BK320" s="1"/>
      <c r="BL320" s="1"/>
      <c r="BM320" s="1"/>
      <c r="BN320" s="1"/>
      <c r="BO320" s="1"/>
      <c r="BP320" s="1"/>
      <c r="BQ320" s="1"/>
      <c r="BT320" s="1"/>
      <c r="BU320" s="1"/>
      <c r="BV320" s="1"/>
      <c r="BW320" s="1"/>
      <c r="BX320" s="1"/>
      <c r="BY320" s="1"/>
    </row>
    <row r="321" spans="21:77">
      <c r="U321" s="1"/>
      <c r="V321" s="1"/>
      <c r="Y321" s="1"/>
      <c r="AB321" s="1"/>
      <c r="AC321" s="1"/>
      <c r="AD321" s="1"/>
      <c r="AE321" s="1"/>
      <c r="AF321" s="1"/>
      <c r="AG321" s="1"/>
      <c r="AH321" s="1"/>
      <c r="AI321" s="1"/>
      <c r="AJ321" s="1"/>
      <c r="AK321" s="1"/>
      <c r="AN321" s="1"/>
      <c r="AO321" s="1"/>
      <c r="AP321" s="1"/>
      <c r="AQ321" s="1"/>
      <c r="AR321" s="1"/>
      <c r="AS321" s="1"/>
      <c r="AT321" s="1"/>
      <c r="AU321" s="1"/>
      <c r="AV321" s="1"/>
      <c r="AW321" s="1"/>
      <c r="AZ321" s="1"/>
      <c r="BA321" s="1"/>
      <c r="BB321" s="1"/>
      <c r="BC321" s="1"/>
      <c r="BD321" s="1"/>
      <c r="BE321" s="1"/>
      <c r="BF321" s="1"/>
      <c r="BG321" s="1"/>
      <c r="BJ321" s="1"/>
      <c r="BK321" s="1"/>
      <c r="BL321" s="1"/>
      <c r="BM321" s="1"/>
      <c r="BN321" s="1"/>
      <c r="BO321" s="1"/>
      <c r="BP321" s="1"/>
      <c r="BQ321" s="1"/>
      <c r="BT321" s="1"/>
      <c r="BU321" s="1"/>
      <c r="BV321" s="1"/>
      <c r="BW321" s="1"/>
      <c r="BX321" s="1"/>
      <c r="BY321" s="1"/>
    </row>
    <row r="322" spans="21:77">
      <c r="U322" s="1"/>
      <c r="V322" s="1"/>
      <c r="Y322" s="1"/>
      <c r="AB322" s="1"/>
      <c r="AC322" s="1"/>
      <c r="AD322" s="1"/>
      <c r="AE322" s="1"/>
      <c r="AF322" s="1"/>
      <c r="AG322" s="1"/>
      <c r="AH322" s="1"/>
      <c r="AI322" s="1"/>
      <c r="AJ322" s="1"/>
      <c r="AK322" s="1"/>
      <c r="AN322" s="1"/>
      <c r="AO322" s="1"/>
      <c r="AP322" s="1"/>
      <c r="AQ322" s="1"/>
      <c r="AR322" s="1"/>
      <c r="AS322" s="1"/>
      <c r="AT322" s="1"/>
      <c r="AU322" s="1"/>
      <c r="AV322" s="1"/>
      <c r="AW322" s="1"/>
      <c r="AZ322" s="1"/>
      <c r="BA322" s="1"/>
      <c r="BB322" s="1"/>
      <c r="BC322" s="1"/>
      <c r="BD322" s="1"/>
      <c r="BE322" s="1"/>
      <c r="BF322" s="1"/>
      <c r="BG322" s="1"/>
      <c r="BJ322" s="1"/>
      <c r="BK322" s="1"/>
      <c r="BL322" s="1"/>
      <c r="BM322" s="1"/>
      <c r="BN322" s="1"/>
      <c r="BO322" s="1"/>
      <c r="BP322" s="1"/>
      <c r="BQ322" s="1"/>
      <c r="BT322" s="1"/>
      <c r="BU322" s="1"/>
      <c r="BV322" s="1"/>
      <c r="BW322" s="1"/>
      <c r="BX322" s="1"/>
      <c r="BY322" s="1"/>
    </row>
    <row r="323" spans="21:77">
      <c r="U323" s="1"/>
      <c r="V323" s="1"/>
      <c r="Y323" s="1"/>
      <c r="AB323" s="1"/>
      <c r="AC323" s="1"/>
      <c r="AD323" s="1"/>
      <c r="AE323" s="1"/>
      <c r="AF323" s="1"/>
      <c r="AG323" s="1"/>
      <c r="AH323" s="1"/>
      <c r="AI323" s="1"/>
      <c r="AJ323" s="1"/>
      <c r="AK323" s="1"/>
      <c r="AN323" s="1"/>
      <c r="AO323" s="1"/>
      <c r="AP323" s="1"/>
      <c r="AQ323" s="1"/>
      <c r="AR323" s="1"/>
      <c r="AS323" s="1"/>
      <c r="AT323" s="1"/>
      <c r="AU323" s="1"/>
      <c r="AV323" s="1"/>
      <c r="AW323" s="1"/>
      <c r="AZ323" s="1"/>
      <c r="BA323" s="1"/>
      <c r="BB323" s="1"/>
      <c r="BC323" s="1"/>
      <c r="BD323" s="1"/>
      <c r="BE323" s="1"/>
      <c r="BF323" s="1"/>
      <c r="BG323" s="1"/>
      <c r="BJ323" s="1"/>
      <c r="BK323" s="1"/>
      <c r="BL323" s="1"/>
      <c r="BM323" s="1"/>
      <c r="BN323" s="1"/>
      <c r="BO323" s="1"/>
      <c r="BP323" s="1"/>
      <c r="BQ323" s="1"/>
      <c r="BT323" s="1"/>
      <c r="BU323" s="1"/>
      <c r="BV323" s="1"/>
      <c r="BW323" s="1"/>
      <c r="BX323" s="1"/>
      <c r="BY323" s="1"/>
    </row>
    <row r="324" spans="21:77">
      <c r="U324" s="1"/>
      <c r="V324" s="1"/>
      <c r="Y324" s="1"/>
      <c r="AB324" s="1"/>
      <c r="AC324" s="1"/>
      <c r="AD324" s="1"/>
      <c r="AE324" s="1"/>
      <c r="AF324" s="1"/>
      <c r="AG324" s="1"/>
      <c r="AH324" s="1"/>
      <c r="AI324" s="1"/>
      <c r="AJ324" s="1"/>
      <c r="AK324" s="1"/>
      <c r="AN324" s="1"/>
      <c r="AO324" s="1"/>
      <c r="AP324" s="1"/>
      <c r="AQ324" s="1"/>
      <c r="AR324" s="1"/>
      <c r="AS324" s="1"/>
      <c r="AT324" s="1"/>
      <c r="AU324" s="1"/>
      <c r="AV324" s="1"/>
      <c r="AW324" s="1"/>
      <c r="AZ324" s="1"/>
      <c r="BA324" s="1"/>
      <c r="BB324" s="1"/>
      <c r="BC324" s="1"/>
      <c r="BD324" s="1"/>
      <c r="BE324" s="1"/>
      <c r="BF324" s="1"/>
      <c r="BG324" s="1"/>
      <c r="BJ324" s="1"/>
      <c r="BK324" s="1"/>
      <c r="BL324" s="1"/>
      <c r="BM324" s="1"/>
      <c r="BN324" s="1"/>
      <c r="BO324" s="1"/>
      <c r="BP324" s="1"/>
      <c r="BQ324" s="1"/>
      <c r="BT324" s="1"/>
      <c r="BU324" s="1"/>
      <c r="BV324" s="1"/>
      <c r="BW324" s="1"/>
      <c r="BX324" s="1"/>
      <c r="BY324" s="1"/>
    </row>
    <row r="325" spans="21:77">
      <c r="U325" s="1"/>
      <c r="V325" s="1"/>
      <c r="Y325" s="1"/>
      <c r="AB325" s="1"/>
      <c r="AC325" s="1"/>
      <c r="AD325" s="1"/>
      <c r="AE325" s="1"/>
      <c r="AF325" s="1"/>
      <c r="AG325" s="1"/>
      <c r="AH325" s="1"/>
      <c r="AI325" s="1"/>
      <c r="AJ325" s="1"/>
      <c r="AK325" s="1"/>
      <c r="AN325" s="1"/>
      <c r="AO325" s="1"/>
      <c r="AP325" s="1"/>
      <c r="AQ325" s="1"/>
      <c r="AR325" s="1"/>
      <c r="AS325" s="1"/>
      <c r="AT325" s="1"/>
      <c r="AU325" s="1"/>
      <c r="AV325" s="1"/>
      <c r="AW325" s="1"/>
      <c r="AZ325" s="1"/>
      <c r="BA325" s="1"/>
      <c r="BB325" s="1"/>
      <c r="BC325" s="1"/>
      <c r="BD325" s="1"/>
      <c r="BE325" s="1"/>
      <c r="BF325" s="1"/>
      <c r="BG325" s="1"/>
      <c r="BJ325" s="1"/>
      <c r="BK325" s="1"/>
      <c r="BL325" s="1"/>
      <c r="BM325" s="1"/>
      <c r="BN325" s="1"/>
      <c r="BO325" s="1"/>
      <c r="BP325" s="1"/>
      <c r="BQ325" s="1"/>
      <c r="BT325" s="1"/>
      <c r="BU325" s="1"/>
      <c r="BV325" s="1"/>
      <c r="BW325" s="1"/>
      <c r="BX325" s="1"/>
      <c r="BY325" s="1"/>
    </row>
    <row r="326" spans="21:77">
      <c r="U326" s="1"/>
      <c r="V326" s="1"/>
      <c r="Y326" s="1"/>
      <c r="AB326" s="1"/>
      <c r="AC326" s="1"/>
      <c r="AD326" s="1"/>
      <c r="AE326" s="1"/>
      <c r="AF326" s="1"/>
      <c r="AG326" s="1"/>
      <c r="AH326" s="1"/>
      <c r="AI326" s="1"/>
      <c r="AJ326" s="1"/>
      <c r="AK326" s="1"/>
      <c r="AN326" s="1"/>
      <c r="AO326" s="1"/>
      <c r="AP326" s="1"/>
      <c r="AQ326" s="1"/>
      <c r="AR326" s="1"/>
      <c r="AS326" s="1"/>
      <c r="AT326" s="1"/>
      <c r="AU326" s="1"/>
      <c r="AV326" s="1"/>
      <c r="AW326" s="1"/>
      <c r="AZ326" s="1"/>
      <c r="BA326" s="1"/>
      <c r="BB326" s="1"/>
      <c r="BC326" s="1"/>
      <c r="BD326" s="1"/>
      <c r="BE326" s="1"/>
      <c r="BF326" s="1"/>
      <c r="BG326" s="1"/>
      <c r="BJ326" s="1"/>
      <c r="BK326" s="1"/>
      <c r="BL326" s="1"/>
      <c r="BM326" s="1"/>
      <c r="BN326" s="1"/>
      <c r="BO326" s="1"/>
      <c r="BP326" s="1"/>
      <c r="BQ326" s="1"/>
      <c r="BT326" s="1"/>
      <c r="BU326" s="1"/>
      <c r="BV326" s="1"/>
      <c r="BW326" s="1"/>
      <c r="BX326" s="1"/>
      <c r="BY326" s="1"/>
    </row>
    <row r="327" spans="21:77">
      <c r="U327" s="1"/>
      <c r="V327" s="1"/>
      <c r="Y327" s="1"/>
      <c r="AB327" s="1"/>
      <c r="AC327" s="1"/>
      <c r="AD327" s="1"/>
      <c r="AE327" s="1"/>
      <c r="AF327" s="1"/>
      <c r="AG327" s="1"/>
      <c r="AH327" s="1"/>
      <c r="AI327" s="1"/>
      <c r="AJ327" s="1"/>
      <c r="AK327" s="1"/>
      <c r="AN327" s="1"/>
      <c r="AO327" s="1"/>
      <c r="AP327" s="1"/>
      <c r="AQ327" s="1"/>
      <c r="AR327" s="1"/>
      <c r="AS327" s="1"/>
      <c r="AT327" s="1"/>
      <c r="AU327" s="1"/>
      <c r="AV327" s="1"/>
      <c r="AW327" s="1"/>
      <c r="AZ327" s="1"/>
      <c r="BA327" s="1"/>
      <c r="BB327" s="1"/>
      <c r="BC327" s="1"/>
      <c r="BD327" s="1"/>
      <c r="BE327" s="1"/>
      <c r="BF327" s="1"/>
      <c r="BG327" s="1"/>
      <c r="BJ327" s="1"/>
      <c r="BK327" s="1"/>
      <c r="BL327" s="1"/>
      <c r="BM327" s="1"/>
      <c r="BN327" s="1"/>
      <c r="BO327" s="1"/>
      <c r="BP327" s="1"/>
      <c r="BQ327" s="1"/>
      <c r="BT327" s="1"/>
      <c r="BU327" s="1"/>
      <c r="BV327" s="1"/>
      <c r="BW327" s="1"/>
      <c r="BX327" s="1"/>
      <c r="BY327" s="1"/>
    </row>
    <row r="328" spans="21:77">
      <c r="U328" s="1"/>
      <c r="V328" s="1"/>
      <c r="Y328" s="1"/>
      <c r="AB328" s="1"/>
      <c r="AC328" s="1"/>
      <c r="AD328" s="1"/>
      <c r="AE328" s="1"/>
      <c r="AF328" s="1"/>
      <c r="AG328" s="1"/>
      <c r="AH328" s="1"/>
      <c r="AI328" s="1"/>
      <c r="AJ328" s="1"/>
      <c r="AK328" s="1"/>
      <c r="AN328" s="1"/>
      <c r="AO328" s="1"/>
      <c r="AP328" s="1"/>
      <c r="AQ328" s="1"/>
      <c r="AR328" s="1"/>
      <c r="AS328" s="1"/>
      <c r="AT328" s="1"/>
      <c r="AU328" s="1"/>
      <c r="AV328" s="1"/>
      <c r="AW328" s="1"/>
      <c r="AZ328" s="1"/>
      <c r="BA328" s="1"/>
      <c r="BB328" s="1"/>
      <c r="BC328" s="1"/>
      <c r="BD328" s="1"/>
      <c r="BE328" s="1"/>
      <c r="BF328" s="1"/>
      <c r="BG328" s="1"/>
      <c r="BJ328" s="1"/>
      <c r="BK328" s="1"/>
      <c r="BL328" s="1"/>
      <c r="BM328" s="1"/>
      <c r="BN328" s="1"/>
      <c r="BO328" s="1"/>
      <c r="BP328" s="1"/>
      <c r="BQ328" s="1"/>
      <c r="BT328" s="1"/>
      <c r="BU328" s="1"/>
      <c r="BV328" s="1"/>
      <c r="BW328" s="1"/>
      <c r="BX328" s="1"/>
      <c r="BY328" s="1"/>
    </row>
    <row r="329" spans="21:77">
      <c r="U329" s="1"/>
      <c r="V329" s="1"/>
      <c r="Y329" s="1"/>
      <c r="AB329" s="1"/>
      <c r="AC329" s="1"/>
      <c r="AD329" s="1"/>
      <c r="AE329" s="1"/>
      <c r="AF329" s="1"/>
      <c r="AG329" s="1"/>
      <c r="AH329" s="1"/>
      <c r="AI329" s="1"/>
      <c r="AJ329" s="1"/>
      <c r="AK329" s="1"/>
      <c r="AN329" s="1"/>
      <c r="AO329" s="1"/>
      <c r="AP329" s="1"/>
      <c r="AQ329" s="1"/>
      <c r="AR329" s="1"/>
      <c r="AS329" s="1"/>
      <c r="AT329" s="1"/>
      <c r="AU329" s="1"/>
      <c r="AV329" s="1"/>
      <c r="AW329" s="1"/>
      <c r="AZ329" s="1"/>
      <c r="BA329" s="1"/>
      <c r="BB329" s="1"/>
      <c r="BC329" s="1"/>
      <c r="BD329" s="1"/>
      <c r="BE329" s="1"/>
      <c r="BF329" s="1"/>
      <c r="BG329" s="1"/>
      <c r="BJ329" s="1"/>
      <c r="BK329" s="1"/>
      <c r="BL329" s="1"/>
      <c r="BM329" s="1"/>
      <c r="BN329" s="1"/>
      <c r="BO329" s="1"/>
      <c r="BP329" s="1"/>
      <c r="BQ329" s="1"/>
      <c r="BT329" s="1"/>
      <c r="BU329" s="1"/>
      <c r="BV329" s="1"/>
      <c r="BW329" s="1"/>
      <c r="BX329" s="1"/>
      <c r="BY329" s="1"/>
    </row>
    <row r="330" spans="21:77">
      <c r="U330" s="1"/>
      <c r="V330" s="1"/>
      <c r="Y330" s="1"/>
      <c r="AB330" s="1"/>
      <c r="AC330" s="1"/>
      <c r="AD330" s="1"/>
      <c r="AE330" s="1"/>
      <c r="AF330" s="1"/>
      <c r="AG330" s="1"/>
      <c r="AH330" s="1"/>
      <c r="AI330" s="1"/>
      <c r="AJ330" s="1"/>
      <c r="AK330" s="1"/>
      <c r="AN330" s="1"/>
      <c r="AO330" s="1"/>
      <c r="AP330" s="1"/>
      <c r="AQ330" s="1"/>
      <c r="AR330" s="1"/>
      <c r="AS330" s="1"/>
      <c r="AT330" s="1"/>
      <c r="AU330" s="1"/>
      <c r="AV330" s="1"/>
      <c r="AW330" s="1"/>
      <c r="AZ330" s="1"/>
      <c r="BA330" s="1"/>
      <c r="BB330" s="1"/>
      <c r="BC330" s="1"/>
      <c r="BD330" s="1"/>
      <c r="BE330" s="1"/>
      <c r="BF330" s="1"/>
      <c r="BG330" s="1"/>
      <c r="BJ330" s="1"/>
      <c r="BK330" s="1"/>
      <c r="BL330" s="1"/>
      <c r="BM330" s="1"/>
      <c r="BN330" s="1"/>
      <c r="BO330" s="1"/>
      <c r="BP330" s="1"/>
      <c r="BQ330" s="1"/>
      <c r="BT330" s="1"/>
      <c r="BU330" s="1"/>
      <c r="BV330" s="1"/>
      <c r="BW330" s="1"/>
      <c r="BX330" s="1"/>
      <c r="BY330" s="1"/>
    </row>
    <row r="331" spans="21:77">
      <c r="U331" s="1"/>
      <c r="V331" s="1"/>
      <c r="Y331" s="1"/>
      <c r="AB331" s="1"/>
      <c r="AC331" s="1"/>
      <c r="AD331" s="1"/>
      <c r="AE331" s="1"/>
      <c r="AF331" s="1"/>
      <c r="AG331" s="1"/>
      <c r="AH331" s="1"/>
      <c r="AI331" s="1"/>
      <c r="AJ331" s="1"/>
      <c r="AK331" s="1"/>
      <c r="AN331" s="1"/>
      <c r="AO331" s="1"/>
      <c r="AP331" s="1"/>
      <c r="AQ331" s="1"/>
      <c r="AR331" s="1"/>
      <c r="AS331" s="1"/>
      <c r="AT331" s="1"/>
      <c r="AU331" s="1"/>
      <c r="AV331" s="1"/>
      <c r="AW331" s="1"/>
      <c r="AZ331" s="1"/>
      <c r="BA331" s="1"/>
      <c r="BB331" s="1"/>
      <c r="BC331" s="1"/>
      <c r="BD331" s="1"/>
      <c r="BE331" s="1"/>
      <c r="BF331" s="1"/>
      <c r="BG331" s="1"/>
      <c r="BJ331" s="1"/>
      <c r="BK331" s="1"/>
      <c r="BL331" s="1"/>
      <c r="BM331" s="1"/>
      <c r="BN331" s="1"/>
      <c r="BO331" s="1"/>
      <c r="BP331" s="1"/>
      <c r="BQ331" s="1"/>
      <c r="BT331" s="1"/>
      <c r="BU331" s="1"/>
      <c r="BV331" s="1"/>
      <c r="BW331" s="1"/>
      <c r="BX331" s="1"/>
      <c r="BY331" s="1"/>
    </row>
    <row r="332" spans="21:77">
      <c r="U332" s="1"/>
      <c r="V332" s="1"/>
      <c r="Y332" s="1"/>
      <c r="AB332" s="1"/>
      <c r="AC332" s="1"/>
      <c r="AD332" s="1"/>
      <c r="AE332" s="1"/>
      <c r="AF332" s="1"/>
      <c r="AG332" s="1"/>
      <c r="AH332" s="1"/>
      <c r="AI332" s="1"/>
      <c r="AJ332" s="1"/>
      <c r="AK332" s="1"/>
      <c r="AN332" s="1"/>
      <c r="AO332" s="1"/>
      <c r="AP332" s="1"/>
      <c r="AQ332" s="1"/>
      <c r="AR332" s="1"/>
      <c r="AS332" s="1"/>
      <c r="AT332" s="1"/>
      <c r="AU332" s="1"/>
      <c r="AV332" s="1"/>
      <c r="AW332" s="1"/>
      <c r="AZ332" s="1"/>
      <c r="BA332" s="1"/>
      <c r="BB332" s="1"/>
      <c r="BC332" s="1"/>
      <c r="BD332" s="1"/>
      <c r="BE332" s="1"/>
      <c r="BF332" s="1"/>
      <c r="BG332" s="1"/>
      <c r="BJ332" s="1"/>
      <c r="BK332" s="1"/>
      <c r="BL332" s="1"/>
      <c r="BM332" s="1"/>
      <c r="BN332" s="1"/>
      <c r="BO332" s="1"/>
      <c r="BP332" s="1"/>
      <c r="BQ332" s="1"/>
      <c r="BT332" s="1"/>
      <c r="BU332" s="1"/>
      <c r="BV332" s="1"/>
      <c r="BW332" s="1"/>
      <c r="BX332" s="1"/>
      <c r="BY332" s="1"/>
    </row>
    <row r="333" spans="21:77">
      <c r="U333" s="1"/>
      <c r="V333" s="1"/>
      <c r="Y333" s="1"/>
      <c r="AB333" s="1"/>
      <c r="AC333" s="1"/>
      <c r="AD333" s="1"/>
      <c r="AE333" s="1"/>
      <c r="AF333" s="1"/>
      <c r="AG333" s="1"/>
      <c r="AH333" s="1"/>
      <c r="AI333" s="1"/>
      <c r="AJ333" s="1"/>
      <c r="AK333" s="1"/>
      <c r="AN333" s="1"/>
      <c r="AO333" s="1"/>
      <c r="AP333" s="1"/>
      <c r="AQ333" s="1"/>
      <c r="AR333" s="1"/>
      <c r="AS333" s="1"/>
      <c r="AT333" s="1"/>
      <c r="AU333" s="1"/>
      <c r="AV333" s="1"/>
      <c r="AW333" s="1"/>
      <c r="AZ333" s="1"/>
      <c r="BA333" s="1"/>
      <c r="BB333" s="1"/>
      <c r="BC333" s="1"/>
      <c r="BD333" s="1"/>
      <c r="BE333" s="1"/>
      <c r="BF333" s="1"/>
      <c r="BG333" s="1"/>
      <c r="BJ333" s="1"/>
      <c r="BK333" s="1"/>
      <c r="BL333" s="1"/>
      <c r="BM333" s="1"/>
      <c r="BN333" s="1"/>
      <c r="BO333" s="1"/>
      <c r="BP333" s="1"/>
      <c r="BQ333" s="1"/>
      <c r="BT333" s="1"/>
      <c r="BU333" s="1"/>
      <c r="BV333" s="1"/>
      <c r="BW333" s="1"/>
      <c r="BX333" s="1"/>
      <c r="BY333" s="1"/>
    </row>
    <row r="334" spans="21:77">
      <c r="U334" s="1"/>
      <c r="V334" s="1"/>
      <c r="Y334" s="1"/>
      <c r="AB334" s="1"/>
      <c r="AC334" s="1"/>
      <c r="AD334" s="1"/>
      <c r="AE334" s="1"/>
      <c r="AF334" s="1"/>
      <c r="AG334" s="1"/>
      <c r="AH334" s="1"/>
      <c r="AI334" s="1"/>
      <c r="AJ334" s="1"/>
      <c r="AK334" s="1"/>
      <c r="AN334" s="1"/>
      <c r="AO334" s="1"/>
      <c r="AP334" s="1"/>
      <c r="AQ334" s="1"/>
      <c r="AR334" s="1"/>
      <c r="AS334" s="1"/>
      <c r="AT334" s="1"/>
      <c r="AU334" s="1"/>
      <c r="AV334" s="1"/>
      <c r="AW334" s="1"/>
      <c r="AZ334" s="1"/>
      <c r="BA334" s="1"/>
      <c r="BB334" s="1"/>
      <c r="BC334" s="1"/>
      <c r="BD334" s="1"/>
      <c r="BE334" s="1"/>
      <c r="BF334" s="1"/>
      <c r="BG334" s="1"/>
      <c r="BJ334" s="1"/>
      <c r="BK334" s="1"/>
      <c r="BL334" s="1"/>
      <c r="BM334" s="1"/>
      <c r="BN334" s="1"/>
      <c r="BO334" s="1"/>
      <c r="BP334" s="1"/>
      <c r="BQ334" s="1"/>
      <c r="BT334" s="1"/>
      <c r="BU334" s="1"/>
      <c r="BV334" s="1"/>
      <c r="BW334" s="1"/>
      <c r="BX334" s="1"/>
      <c r="BY334" s="1"/>
    </row>
    <row r="335" spans="21:77">
      <c r="U335" s="1"/>
      <c r="V335" s="1"/>
      <c r="Y335" s="1"/>
      <c r="AB335" s="1"/>
      <c r="AC335" s="1"/>
      <c r="AD335" s="1"/>
      <c r="AE335" s="1"/>
      <c r="AF335" s="1"/>
      <c r="AG335" s="1"/>
      <c r="AH335" s="1"/>
      <c r="AI335" s="1"/>
      <c r="AJ335" s="1"/>
      <c r="AK335" s="1"/>
      <c r="AN335" s="1"/>
      <c r="AO335" s="1"/>
      <c r="AP335" s="1"/>
      <c r="AQ335" s="1"/>
      <c r="AR335" s="1"/>
      <c r="AS335" s="1"/>
      <c r="AT335" s="1"/>
      <c r="AU335" s="1"/>
      <c r="AV335" s="1"/>
      <c r="AW335" s="1"/>
      <c r="AZ335" s="1"/>
      <c r="BA335" s="1"/>
      <c r="BB335" s="1"/>
      <c r="BC335" s="1"/>
      <c r="BD335" s="1"/>
      <c r="BE335" s="1"/>
      <c r="BF335" s="1"/>
      <c r="BG335" s="1"/>
      <c r="BJ335" s="1"/>
      <c r="BK335" s="1"/>
      <c r="BL335" s="1"/>
      <c r="BM335" s="1"/>
      <c r="BN335" s="1"/>
      <c r="BO335" s="1"/>
      <c r="BP335" s="1"/>
      <c r="BQ335" s="1"/>
      <c r="BT335" s="1"/>
      <c r="BU335" s="1"/>
      <c r="BV335" s="1"/>
      <c r="BW335" s="1"/>
      <c r="BX335" s="1"/>
      <c r="BY335" s="1"/>
    </row>
    <row r="336" spans="21:77">
      <c r="U336" s="1"/>
      <c r="V336" s="1"/>
      <c r="Y336" s="1"/>
      <c r="AB336" s="1"/>
      <c r="AC336" s="1"/>
      <c r="AD336" s="1"/>
      <c r="AE336" s="1"/>
      <c r="AF336" s="1"/>
      <c r="AG336" s="1"/>
      <c r="AH336" s="1"/>
      <c r="AI336" s="1"/>
      <c r="AJ336" s="1"/>
      <c r="AK336" s="1"/>
      <c r="AN336" s="1"/>
      <c r="AO336" s="1"/>
      <c r="AP336" s="1"/>
      <c r="AQ336" s="1"/>
      <c r="AR336" s="1"/>
      <c r="AS336" s="1"/>
      <c r="AT336" s="1"/>
      <c r="AU336" s="1"/>
      <c r="AV336" s="1"/>
      <c r="AW336" s="1"/>
      <c r="AZ336" s="1"/>
      <c r="BA336" s="1"/>
      <c r="BB336" s="1"/>
      <c r="BC336" s="1"/>
      <c r="BD336" s="1"/>
      <c r="BE336" s="1"/>
      <c r="BF336" s="1"/>
      <c r="BG336" s="1"/>
      <c r="BJ336" s="1"/>
      <c r="BK336" s="1"/>
      <c r="BL336" s="1"/>
      <c r="BM336" s="1"/>
      <c r="BN336" s="1"/>
      <c r="BO336" s="1"/>
      <c r="BP336" s="1"/>
      <c r="BQ336" s="1"/>
      <c r="BT336" s="1"/>
      <c r="BU336" s="1"/>
      <c r="BV336" s="1"/>
      <c r="BW336" s="1"/>
      <c r="BX336" s="1"/>
      <c r="BY336" s="1"/>
    </row>
    <row r="337" spans="21:77">
      <c r="U337" s="1"/>
      <c r="V337" s="1"/>
      <c r="Y337" s="1"/>
      <c r="AB337" s="1"/>
      <c r="AC337" s="1"/>
      <c r="AD337" s="1"/>
      <c r="AE337" s="1"/>
      <c r="AF337" s="1"/>
      <c r="AG337" s="1"/>
      <c r="AH337" s="1"/>
      <c r="AI337" s="1"/>
      <c r="AJ337" s="1"/>
      <c r="AK337" s="1"/>
      <c r="AN337" s="1"/>
      <c r="AO337" s="1"/>
      <c r="AP337" s="1"/>
      <c r="AQ337" s="1"/>
      <c r="AR337" s="1"/>
      <c r="AS337" s="1"/>
      <c r="AT337" s="1"/>
      <c r="AU337" s="1"/>
      <c r="AV337" s="1"/>
      <c r="AW337" s="1"/>
      <c r="AZ337" s="1"/>
      <c r="BA337" s="1"/>
      <c r="BB337" s="1"/>
      <c r="BC337" s="1"/>
      <c r="BD337" s="1"/>
      <c r="BE337" s="1"/>
      <c r="BF337" s="1"/>
      <c r="BG337" s="1"/>
      <c r="BJ337" s="1"/>
      <c r="BK337" s="1"/>
      <c r="BL337" s="1"/>
      <c r="BM337" s="1"/>
      <c r="BN337" s="1"/>
      <c r="BO337" s="1"/>
      <c r="BP337" s="1"/>
      <c r="BQ337" s="1"/>
      <c r="BT337" s="1"/>
      <c r="BU337" s="1"/>
      <c r="BV337" s="1"/>
      <c r="BW337" s="1"/>
      <c r="BX337" s="1"/>
      <c r="BY337" s="1"/>
    </row>
    <row r="338" spans="21:77">
      <c r="U338" s="1"/>
      <c r="V338" s="1"/>
      <c r="Y338" s="1"/>
      <c r="AB338" s="1"/>
      <c r="AC338" s="1"/>
      <c r="AD338" s="1"/>
      <c r="AE338" s="1"/>
      <c r="AF338" s="1"/>
      <c r="AG338" s="1"/>
      <c r="AH338" s="1"/>
      <c r="AI338" s="1"/>
      <c r="AJ338" s="1"/>
      <c r="AK338" s="1"/>
      <c r="AN338" s="1"/>
      <c r="AO338" s="1"/>
      <c r="AP338" s="1"/>
      <c r="AQ338" s="1"/>
      <c r="AR338" s="1"/>
      <c r="AS338" s="1"/>
      <c r="AT338" s="1"/>
      <c r="AU338" s="1"/>
      <c r="AV338" s="1"/>
      <c r="AW338" s="1"/>
      <c r="AZ338" s="1"/>
      <c r="BA338" s="1"/>
      <c r="BB338" s="1"/>
      <c r="BC338" s="1"/>
      <c r="BD338" s="1"/>
      <c r="BE338" s="1"/>
      <c r="BF338" s="1"/>
      <c r="BG338" s="1"/>
      <c r="BJ338" s="1"/>
      <c r="BK338" s="1"/>
      <c r="BL338" s="1"/>
      <c r="BM338" s="1"/>
      <c r="BN338" s="1"/>
      <c r="BO338" s="1"/>
      <c r="BP338" s="1"/>
      <c r="BQ338" s="1"/>
      <c r="BT338" s="1"/>
      <c r="BU338" s="1"/>
      <c r="BV338" s="1"/>
      <c r="BW338" s="1"/>
      <c r="BX338" s="1"/>
      <c r="BY338" s="1"/>
    </row>
    <row r="339" spans="21:77">
      <c r="U339" s="1"/>
      <c r="V339" s="1"/>
      <c r="Y339" s="1"/>
      <c r="AB339" s="1"/>
      <c r="AC339" s="1"/>
      <c r="AD339" s="1"/>
      <c r="AE339" s="1"/>
      <c r="AF339" s="1"/>
      <c r="AG339" s="1"/>
      <c r="AH339" s="1"/>
      <c r="AI339" s="1"/>
      <c r="AJ339" s="1"/>
      <c r="AK339" s="1"/>
      <c r="AN339" s="1"/>
      <c r="AO339" s="1"/>
      <c r="AP339" s="1"/>
      <c r="AQ339" s="1"/>
      <c r="AR339" s="1"/>
      <c r="AS339" s="1"/>
      <c r="AT339" s="1"/>
      <c r="AU339" s="1"/>
      <c r="AV339" s="1"/>
      <c r="AW339" s="1"/>
      <c r="AZ339" s="1"/>
      <c r="BA339" s="1"/>
      <c r="BB339" s="1"/>
      <c r="BC339" s="1"/>
      <c r="BD339" s="1"/>
      <c r="BE339" s="1"/>
      <c r="BF339" s="1"/>
      <c r="BG339" s="1"/>
      <c r="BJ339" s="1"/>
      <c r="BK339" s="1"/>
      <c r="BL339" s="1"/>
      <c r="BM339" s="1"/>
      <c r="BN339" s="1"/>
      <c r="BO339" s="1"/>
      <c r="BP339" s="1"/>
      <c r="BQ339" s="1"/>
      <c r="BT339" s="1"/>
      <c r="BU339" s="1"/>
      <c r="BV339" s="1"/>
      <c r="BW339" s="1"/>
      <c r="BX339" s="1"/>
      <c r="BY339" s="1"/>
    </row>
    <row r="340" spans="21:77">
      <c r="U340" s="1"/>
      <c r="V340" s="1"/>
      <c r="Y340" s="1"/>
      <c r="AB340" s="1"/>
      <c r="AC340" s="1"/>
      <c r="AD340" s="1"/>
      <c r="AE340" s="1"/>
      <c r="AF340" s="1"/>
      <c r="AG340" s="1"/>
      <c r="AH340" s="1"/>
      <c r="AI340" s="1"/>
      <c r="AJ340" s="1"/>
      <c r="AK340" s="1"/>
      <c r="AN340" s="1"/>
      <c r="AO340" s="1"/>
      <c r="AP340" s="1"/>
      <c r="AQ340" s="1"/>
      <c r="AR340" s="1"/>
      <c r="AS340" s="1"/>
      <c r="AT340" s="1"/>
      <c r="AU340" s="1"/>
      <c r="AV340" s="1"/>
      <c r="AW340" s="1"/>
      <c r="AZ340" s="1"/>
      <c r="BA340" s="1"/>
      <c r="BB340" s="1"/>
      <c r="BC340" s="1"/>
      <c r="BD340" s="1"/>
      <c r="BE340" s="1"/>
      <c r="BF340" s="1"/>
      <c r="BG340" s="1"/>
      <c r="BJ340" s="1"/>
      <c r="BK340" s="1"/>
      <c r="BL340" s="1"/>
      <c r="BM340" s="1"/>
      <c r="BN340" s="1"/>
      <c r="BO340" s="1"/>
      <c r="BP340" s="1"/>
      <c r="BQ340" s="1"/>
      <c r="BT340" s="1"/>
      <c r="BU340" s="1"/>
      <c r="BV340" s="1"/>
      <c r="BW340" s="1"/>
      <c r="BX340" s="1"/>
      <c r="BY340" s="1"/>
    </row>
    <row r="341" spans="21:77">
      <c r="U341" s="1"/>
      <c r="V341" s="1"/>
      <c r="Y341" s="1"/>
      <c r="AB341" s="1"/>
      <c r="AC341" s="1"/>
      <c r="AD341" s="1"/>
      <c r="AE341" s="1"/>
      <c r="AF341" s="1"/>
      <c r="AG341" s="1"/>
      <c r="AH341" s="1"/>
      <c r="AI341" s="1"/>
      <c r="AJ341" s="1"/>
      <c r="AK341" s="1"/>
      <c r="AN341" s="1"/>
      <c r="AO341" s="1"/>
      <c r="AP341" s="1"/>
      <c r="AQ341" s="1"/>
      <c r="AR341" s="1"/>
      <c r="AS341" s="1"/>
      <c r="AT341" s="1"/>
      <c r="AU341" s="1"/>
      <c r="AV341" s="1"/>
      <c r="AW341" s="1"/>
      <c r="AZ341" s="1"/>
      <c r="BA341" s="1"/>
      <c r="BB341" s="1"/>
      <c r="BC341" s="1"/>
      <c r="BD341" s="1"/>
      <c r="BE341" s="1"/>
      <c r="BF341" s="1"/>
      <c r="BG341" s="1"/>
      <c r="BJ341" s="1"/>
      <c r="BK341" s="1"/>
      <c r="BL341" s="1"/>
      <c r="BM341" s="1"/>
      <c r="BN341" s="1"/>
      <c r="BO341" s="1"/>
      <c r="BP341" s="1"/>
      <c r="BQ341" s="1"/>
      <c r="BT341" s="1"/>
      <c r="BU341" s="1"/>
      <c r="BV341" s="1"/>
      <c r="BW341" s="1"/>
      <c r="BX341" s="1"/>
      <c r="BY341" s="1"/>
    </row>
    <row r="342" spans="21:77">
      <c r="U342" s="1"/>
      <c r="V342" s="1"/>
      <c r="Y342" s="1"/>
      <c r="AB342" s="1"/>
      <c r="AC342" s="1"/>
      <c r="AD342" s="1"/>
      <c r="AE342" s="1"/>
      <c r="AF342" s="1"/>
      <c r="AG342" s="1"/>
      <c r="AH342" s="1"/>
      <c r="AI342" s="1"/>
      <c r="AJ342" s="1"/>
      <c r="AK342" s="1"/>
      <c r="AN342" s="1"/>
      <c r="AO342" s="1"/>
      <c r="AP342" s="1"/>
      <c r="AQ342" s="1"/>
      <c r="AR342" s="1"/>
      <c r="AS342" s="1"/>
      <c r="AT342" s="1"/>
      <c r="AU342" s="1"/>
      <c r="AV342" s="1"/>
      <c r="AW342" s="1"/>
      <c r="AZ342" s="1"/>
      <c r="BA342" s="1"/>
      <c r="BB342" s="1"/>
      <c r="BC342" s="1"/>
      <c r="BD342" s="1"/>
      <c r="BE342" s="1"/>
      <c r="BF342" s="1"/>
      <c r="BG342" s="1"/>
      <c r="BJ342" s="1"/>
      <c r="BK342" s="1"/>
      <c r="BL342" s="1"/>
      <c r="BM342" s="1"/>
      <c r="BN342" s="1"/>
      <c r="BO342" s="1"/>
      <c r="BP342" s="1"/>
      <c r="BQ342" s="1"/>
      <c r="BT342" s="1"/>
      <c r="BU342" s="1"/>
      <c r="BV342" s="1"/>
      <c r="BW342" s="1"/>
      <c r="BX342" s="1"/>
      <c r="BY342" s="1"/>
    </row>
    <row r="343" spans="21:77">
      <c r="U343" s="1"/>
      <c r="V343" s="1"/>
      <c r="Y343" s="1"/>
      <c r="AB343" s="1"/>
      <c r="AC343" s="1"/>
      <c r="AD343" s="1"/>
      <c r="AE343" s="1"/>
      <c r="AF343" s="1"/>
      <c r="AG343" s="1"/>
      <c r="AH343" s="1"/>
      <c r="AI343" s="1"/>
      <c r="AJ343" s="1"/>
      <c r="AK343" s="1"/>
      <c r="AN343" s="1"/>
      <c r="AO343" s="1"/>
      <c r="AP343" s="1"/>
      <c r="AQ343" s="1"/>
      <c r="AR343" s="1"/>
      <c r="AS343" s="1"/>
      <c r="AT343" s="1"/>
      <c r="AU343" s="1"/>
      <c r="AV343" s="1"/>
      <c r="AW343" s="1"/>
      <c r="AZ343" s="1"/>
      <c r="BA343" s="1"/>
      <c r="BB343" s="1"/>
      <c r="BC343" s="1"/>
      <c r="BD343" s="1"/>
      <c r="BE343" s="1"/>
      <c r="BF343" s="1"/>
      <c r="BG343" s="1"/>
      <c r="BJ343" s="1"/>
      <c r="BK343" s="1"/>
      <c r="BL343" s="1"/>
      <c r="BM343" s="1"/>
      <c r="BN343" s="1"/>
      <c r="BO343" s="1"/>
      <c r="BP343" s="1"/>
      <c r="BQ343" s="1"/>
      <c r="BT343" s="1"/>
      <c r="BU343" s="1"/>
      <c r="BV343" s="1"/>
      <c r="BW343" s="1"/>
      <c r="BX343" s="1"/>
      <c r="BY343" s="1"/>
    </row>
    <row r="344" spans="21:77">
      <c r="U344" s="1"/>
      <c r="V344" s="1"/>
      <c r="Y344" s="1"/>
      <c r="AB344" s="1"/>
      <c r="AC344" s="1"/>
      <c r="AD344" s="1"/>
      <c r="AE344" s="1"/>
      <c r="AF344" s="1"/>
      <c r="AG344" s="1"/>
      <c r="AH344" s="1"/>
      <c r="AI344" s="1"/>
      <c r="AJ344" s="1"/>
      <c r="AK344" s="1"/>
      <c r="AN344" s="1"/>
      <c r="AO344" s="1"/>
      <c r="AP344" s="1"/>
      <c r="AQ344" s="1"/>
      <c r="AR344" s="1"/>
      <c r="AS344" s="1"/>
      <c r="AT344" s="1"/>
      <c r="AU344" s="1"/>
      <c r="AV344" s="1"/>
      <c r="AW344" s="1"/>
      <c r="AZ344" s="1"/>
      <c r="BA344" s="1"/>
      <c r="BB344" s="1"/>
      <c r="BC344" s="1"/>
      <c r="BD344" s="1"/>
      <c r="BE344" s="1"/>
      <c r="BF344" s="1"/>
      <c r="BG344" s="1"/>
    </row>
    <row r="345" spans="21:77">
      <c r="U345" s="1"/>
      <c r="V345" s="1"/>
      <c r="Y345" s="1"/>
      <c r="AB345" s="1"/>
      <c r="AC345" s="1"/>
      <c r="AD345" s="1"/>
      <c r="AE345" s="1"/>
      <c r="AF345" s="1"/>
      <c r="AG345" s="1"/>
      <c r="AH345" s="1"/>
      <c r="AI345" s="1"/>
      <c r="AJ345" s="1"/>
      <c r="AK345" s="1"/>
      <c r="AN345" s="1"/>
      <c r="AO345" s="1"/>
      <c r="AP345" s="1"/>
      <c r="AQ345" s="1"/>
      <c r="AR345" s="1"/>
      <c r="AS345" s="1"/>
      <c r="AT345" s="1"/>
      <c r="AU345" s="1"/>
      <c r="AV345" s="1"/>
      <c r="AW345" s="1"/>
      <c r="AZ345" s="1"/>
      <c r="BA345" s="1"/>
      <c r="BB345" s="1"/>
      <c r="BC345" s="1"/>
      <c r="BD345" s="1"/>
      <c r="BE345" s="1"/>
      <c r="BF345" s="1"/>
      <c r="BG345" s="1"/>
    </row>
    <row r="346" spans="21:77">
      <c r="U346" s="1"/>
      <c r="V346" s="1"/>
      <c r="Y346" s="1"/>
      <c r="AB346" s="1"/>
      <c r="AC346" s="1"/>
      <c r="AD346" s="1"/>
      <c r="AE346" s="1"/>
      <c r="AF346" s="1"/>
      <c r="AG346" s="1"/>
      <c r="AH346" s="1"/>
      <c r="AI346" s="1"/>
      <c r="AJ346" s="1"/>
      <c r="AK346" s="1"/>
      <c r="AN346" s="1"/>
      <c r="AO346" s="1"/>
      <c r="AP346" s="1"/>
      <c r="AQ346" s="1"/>
      <c r="AR346" s="1"/>
      <c r="AS346" s="1"/>
      <c r="AT346" s="1"/>
      <c r="AU346" s="1"/>
      <c r="AV346" s="1"/>
      <c r="AW346" s="1"/>
      <c r="AZ346" s="1"/>
      <c r="BA346" s="1"/>
      <c r="BB346" s="1"/>
      <c r="BC346" s="1"/>
      <c r="BD346" s="1"/>
      <c r="BE346" s="1"/>
      <c r="BF346" s="1"/>
      <c r="BG346" s="1"/>
    </row>
    <row r="347" spans="21:77">
      <c r="U347" s="1"/>
      <c r="V347" s="1"/>
      <c r="Y347" s="1"/>
      <c r="AB347" s="1"/>
      <c r="AC347" s="1"/>
      <c r="AD347" s="1"/>
      <c r="AE347" s="1"/>
      <c r="AF347" s="1"/>
      <c r="AG347" s="1"/>
      <c r="AH347" s="1"/>
      <c r="AI347" s="1"/>
      <c r="AJ347" s="1"/>
      <c r="AK347" s="1"/>
      <c r="AN347" s="1"/>
      <c r="AO347" s="1"/>
      <c r="AP347" s="1"/>
      <c r="AQ347" s="1"/>
      <c r="AR347" s="1"/>
      <c r="AS347" s="1"/>
      <c r="AT347" s="1"/>
      <c r="AU347" s="1"/>
      <c r="AV347" s="1"/>
      <c r="AW347" s="1"/>
      <c r="AZ347" s="1"/>
      <c r="BA347" s="1"/>
      <c r="BB347" s="1"/>
      <c r="BC347" s="1"/>
      <c r="BD347" s="1"/>
      <c r="BE347" s="1"/>
      <c r="BF347" s="1"/>
      <c r="BG347" s="1"/>
    </row>
    <row r="348" spans="21:77">
      <c r="U348" s="1"/>
      <c r="V348" s="1"/>
      <c r="Y348" s="1"/>
      <c r="AB348" s="1"/>
      <c r="AC348" s="1"/>
      <c r="AD348" s="1"/>
      <c r="AE348" s="1"/>
      <c r="AF348" s="1"/>
      <c r="AG348" s="1"/>
      <c r="AH348" s="1"/>
      <c r="AI348" s="1"/>
      <c r="AJ348" s="1"/>
      <c r="AK348" s="1"/>
      <c r="AN348" s="1"/>
      <c r="AO348" s="1"/>
      <c r="AP348" s="1"/>
      <c r="AQ348" s="1"/>
      <c r="AR348" s="1"/>
      <c r="AS348" s="1"/>
      <c r="AT348" s="1"/>
      <c r="AU348" s="1"/>
      <c r="AV348" s="1"/>
      <c r="AW348" s="1"/>
      <c r="AZ348" s="1"/>
      <c r="BA348" s="1"/>
      <c r="BB348" s="1"/>
      <c r="BC348" s="1"/>
      <c r="BD348" s="1"/>
      <c r="BE348" s="1"/>
      <c r="BF348" s="1"/>
      <c r="BG348" s="1"/>
    </row>
    <row r="349" spans="21:77">
      <c r="U349" s="1"/>
      <c r="V349" s="1"/>
      <c r="Y349" s="1"/>
      <c r="AB349" s="1"/>
      <c r="AC349" s="1"/>
      <c r="AD349" s="1"/>
      <c r="AE349" s="1"/>
      <c r="AF349" s="1"/>
      <c r="AG349" s="1"/>
      <c r="AH349" s="1"/>
      <c r="AI349" s="1"/>
      <c r="AJ349" s="1"/>
      <c r="AK349" s="1"/>
      <c r="AN349" s="1"/>
      <c r="AO349" s="1"/>
      <c r="AP349" s="1"/>
      <c r="AQ349" s="1"/>
      <c r="AR349" s="1"/>
      <c r="AS349" s="1"/>
      <c r="AT349" s="1"/>
      <c r="AU349" s="1"/>
      <c r="AV349" s="1"/>
      <c r="AW349" s="1"/>
      <c r="AZ349" s="1"/>
      <c r="BA349" s="1"/>
      <c r="BB349" s="1"/>
      <c r="BC349" s="1"/>
      <c r="BD349" s="1"/>
      <c r="BE349" s="1"/>
      <c r="BF349" s="1"/>
      <c r="BG349" s="1"/>
    </row>
    <row r="350" spans="21:77">
      <c r="U350" s="1"/>
      <c r="V350" s="1"/>
      <c r="Y350" s="1"/>
      <c r="AB350" s="1"/>
      <c r="AC350" s="1"/>
      <c r="AD350" s="1"/>
      <c r="AE350" s="1"/>
      <c r="AF350" s="1"/>
      <c r="AG350" s="1"/>
      <c r="AH350" s="1"/>
      <c r="AI350" s="1"/>
      <c r="AJ350" s="1"/>
      <c r="AK350" s="1"/>
      <c r="AN350" s="1"/>
      <c r="AO350" s="1"/>
      <c r="AP350" s="1"/>
      <c r="AQ350" s="1"/>
      <c r="AR350" s="1"/>
      <c r="AS350" s="1"/>
      <c r="AT350" s="1"/>
      <c r="AU350" s="1"/>
      <c r="AV350" s="1"/>
      <c r="AW350" s="1"/>
      <c r="AZ350" s="1"/>
      <c r="BA350" s="1"/>
      <c r="BB350" s="1"/>
      <c r="BC350" s="1"/>
      <c r="BD350" s="1"/>
      <c r="BE350" s="1"/>
      <c r="BF350" s="1"/>
      <c r="BG350" s="1"/>
    </row>
    <row r="351" spans="21:77">
      <c r="U351" s="1"/>
      <c r="V351" s="1"/>
      <c r="Y351" s="1"/>
      <c r="AB351" s="1"/>
      <c r="AC351" s="1"/>
      <c r="AD351" s="1"/>
      <c r="AE351" s="1"/>
      <c r="AF351" s="1"/>
      <c r="AG351" s="1"/>
      <c r="AH351" s="1"/>
      <c r="AI351" s="1"/>
      <c r="AJ351" s="1"/>
      <c r="AK351" s="1"/>
      <c r="AN351" s="1"/>
      <c r="AO351" s="1"/>
      <c r="AP351" s="1"/>
      <c r="AQ351" s="1"/>
      <c r="AR351" s="1"/>
      <c r="AS351" s="1"/>
      <c r="AT351" s="1"/>
      <c r="AU351" s="1"/>
      <c r="AV351" s="1"/>
      <c r="AW351" s="1"/>
      <c r="AZ351" s="1"/>
      <c r="BA351" s="1"/>
      <c r="BB351" s="1"/>
      <c r="BC351" s="1"/>
      <c r="BD351" s="1"/>
      <c r="BE351" s="1"/>
      <c r="BF351" s="1"/>
      <c r="BG351" s="1"/>
    </row>
    <row r="352" spans="21:77">
      <c r="U352" s="1"/>
      <c r="V352" s="1"/>
      <c r="Y352" s="1"/>
      <c r="AB352" s="1"/>
      <c r="AC352" s="1"/>
      <c r="AD352" s="1"/>
      <c r="AE352" s="1"/>
      <c r="AF352" s="1"/>
      <c r="AG352" s="1"/>
      <c r="AH352" s="1"/>
      <c r="AI352" s="1"/>
      <c r="AJ352" s="1"/>
      <c r="AK352" s="1"/>
      <c r="AN352" s="1"/>
      <c r="AO352" s="1"/>
      <c r="AP352" s="1"/>
      <c r="AQ352" s="1"/>
      <c r="AR352" s="1"/>
      <c r="AS352" s="1"/>
      <c r="AT352" s="1"/>
      <c r="AU352" s="1"/>
      <c r="AV352" s="1"/>
      <c r="AW352" s="1"/>
      <c r="AZ352" s="1"/>
      <c r="BA352" s="1"/>
      <c r="BB352" s="1"/>
      <c r="BC352" s="1"/>
      <c r="BD352" s="1"/>
      <c r="BE352" s="1"/>
      <c r="BF352" s="1"/>
      <c r="BG352" s="1"/>
    </row>
    <row r="353" spans="21:59">
      <c r="U353" s="1"/>
      <c r="V353" s="1"/>
      <c r="Y353" s="1"/>
      <c r="AB353" s="1"/>
      <c r="AC353" s="1"/>
      <c r="AD353" s="1"/>
      <c r="AE353" s="1"/>
      <c r="AF353" s="1"/>
      <c r="AG353" s="1"/>
      <c r="AH353" s="1"/>
      <c r="AI353" s="1"/>
      <c r="AJ353" s="1"/>
      <c r="AK353" s="1"/>
      <c r="AN353" s="1"/>
      <c r="AO353" s="1"/>
      <c r="AP353" s="1"/>
      <c r="AQ353" s="1"/>
      <c r="AR353" s="1"/>
      <c r="AS353" s="1"/>
      <c r="AT353" s="1"/>
      <c r="AU353" s="1"/>
      <c r="AV353" s="1"/>
      <c r="AW353" s="1"/>
      <c r="AZ353" s="1"/>
      <c r="BA353" s="1"/>
      <c r="BB353" s="1"/>
      <c r="BC353" s="1"/>
      <c r="BD353" s="1"/>
      <c r="BE353" s="1"/>
      <c r="BF353" s="1"/>
      <c r="BG353" s="1"/>
    </row>
    <row r="354" spans="21:59">
      <c r="U354" s="1"/>
      <c r="V354" s="1"/>
      <c r="Y354" s="1"/>
      <c r="AB354" s="1"/>
      <c r="AC354" s="1"/>
      <c r="AD354" s="1"/>
      <c r="AE354" s="1"/>
      <c r="AF354" s="1"/>
      <c r="AG354" s="1"/>
      <c r="AH354" s="1"/>
      <c r="AI354" s="1"/>
      <c r="AJ354" s="1"/>
      <c r="AK354" s="1"/>
      <c r="AN354" s="1"/>
      <c r="AO354" s="1"/>
      <c r="AP354" s="1"/>
      <c r="AQ354" s="1"/>
      <c r="AR354" s="1"/>
      <c r="AS354" s="1"/>
      <c r="AT354" s="1"/>
      <c r="AU354" s="1"/>
      <c r="AV354" s="1"/>
      <c r="AW354" s="1"/>
      <c r="AZ354" s="1"/>
      <c r="BA354" s="1"/>
      <c r="BB354" s="1"/>
      <c r="BC354" s="1"/>
      <c r="BD354" s="1"/>
      <c r="BE354" s="1"/>
      <c r="BF354" s="1"/>
      <c r="BG354" s="1"/>
    </row>
    <row r="355" spans="21:59">
      <c r="U355" s="1"/>
      <c r="V355" s="1"/>
      <c r="Y355" s="1"/>
      <c r="AB355" s="1"/>
      <c r="AC355" s="1"/>
      <c r="AD355" s="1"/>
      <c r="AE355" s="1"/>
      <c r="AF355" s="1"/>
      <c r="AG355" s="1"/>
      <c r="AH355" s="1"/>
      <c r="AI355" s="1"/>
      <c r="AJ355" s="1"/>
      <c r="AK355" s="1"/>
      <c r="AN355" s="1"/>
      <c r="AO355" s="1"/>
      <c r="AP355" s="1"/>
      <c r="AQ355" s="1"/>
      <c r="AR355" s="1"/>
      <c r="AS355" s="1"/>
      <c r="AT355" s="1"/>
      <c r="AU355" s="1"/>
      <c r="AV355" s="1"/>
      <c r="AW355" s="1"/>
      <c r="AZ355" s="1"/>
      <c r="BA355" s="1"/>
      <c r="BB355" s="1"/>
      <c r="BC355" s="1"/>
      <c r="BD355" s="1"/>
      <c r="BE355" s="1"/>
      <c r="BF355" s="1"/>
      <c r="BG355" s="1"/>
    </row>
    <row r="356" spans="21:59">
      <c r="AN356" s="1"/>
      <c r="AO356" s="1"/>
      <c r="AP356" s="1"/>
      <c r="AQ356" s="1"/>
      <c r="AR356" s="1"/>
      <c r="AS356" s="1"/>
      <c r="AT356" s="1"/>
      <c r="AU356" s="1"/>
      <c r="AV356" s="1"/>
      <c r="AW356" s="1"/>
      <c r="AZ356" s="1"/>
      <c r="BA356" s="1"/>
      <c r="BB356" s="1"/>
      <c r="BC356" s="1"/>
      <c r="BD356" s="1"/>
      <c r="BE356" s="1"/>
      <c r="BF356" s="1"/>
      <c r="BG356" s="1"/>
    </row>
    <row r="357" spans="21:59">
      <c r="AN357" s="1"/>
      <c r="AO357" s="1"/>
      <c r="AP357" s="1"/>
      <c r="AQ357" s="1"/>
      <c r="AR357" s="1"/>
      <c r="AS357" s="1"/>
      <c r="AT357" s="1"/>
      <c r="AU357" s="1"/>
      <c r="AV357" s="1"/>
      <c r="AW357" s="1"/>
      <c r="AZ357" s="1"/>
      <c r="BA357" s="1"/>
      <c r="BB357" s="1"/>
      <c r="BC357" s="1"/>
      <c r="BD357" s="1"/>
      <c r="BE357" s="1"/>
      <c r="BF357" s="1"/>
      <c r="BG357" s="1"/>
    </row>
    <row r="358" spans="21:59">
      <c r="AN358" s="1"/>
      <c r="AO358" s="1"/>
      <c r="AP358" s="1"/>
      <c r="AQ358" s="1"/>
      <c r="AR358" s="1"/>
      <c r="AS358" s="1"/>
      <c r="AT358" s="1"/>
      <c r="AU358" s="1"/>
      <c r="AV358" s="1"/>
      <c r="AW358" s="1"/>
      <c r="AZ358" s="1"/>
      <c r="BA358" s="1"/>
      <c r="BB358" s="1"/>
      <c r="BC358" s="1"/>
      <c r="BD358" s="1"/>
      <c r="BE358" s="1"/>
      <c r="BF358" s="1"/>
      <c r="BG358" s="1"/>
    </row>
    <row r="359" spans="21:59">
      <c r="AN359" s="1"/>
      <c r="AO359" s="1"/>
      <c r="AP359" s="1"/>
      <c r="AQ359" s="1"/>
      <c r="AR359" s="1"/>
      <c r="AS359" s="1"/>
      <c r="AT359" s="1"/>
      <c r="AU359" s="1"/>
      <c r="AV359" s="1"/>
      <c r="AW359" s="1"/>
      <c r="AZ359" s="1"/>
      <c r="BA359" s="1"/>
      <c r="BB359" s="1"/>
      <c r="BC359" s="1"/>
      <c r="BD359" s="1"/>
      <c r="BE359" s="1"/>
      <c r="BF359" s="1"/>
      <c r="BG359" s="1"/>
    </row>
    <row r="360" spans="21:59">
      <c r="AN360" s="1"/>
      <c r="AO360" s="1"/>
      <c r="AP360" s="1"/>
      <c r="AQ360" s="1"/>
      <c r="AR360" s="1"/>
      <c r="AS360" s="1"/>
      <c r="AT360" s="1"/>
      <c r="AU360" s="1"/>
      <c r="AV360" s="1"/>
      <c r="AW360" s="1"/>
      <c r="AZ360" s="1"/>
      <c r="BA360" s="1"/>
      <c r="BB360" s="1"/>
      <c r="BC360" s="1"/>
      <c r="BD360" s="1"/>
      <c r="BE360" s="1"/>
      <c r="BF360" s="1"/>
      <c r="BG360" s="1"/>
    </row>
    <row r="361" spans="21:59">
      <c r="AN361" s="1"/>
      <c r="AO361" s="1"/>
      <c r="AP361" s="1"/>
      <c r="AQ361" s="1"/>
      <c r="AR361" s="1"/>
      <c r="AS361" s="1"/>
      <c r="AT361" s="1"/>
      <c r="AU361" s="1"/>
      <c r="AV361" s="1"/>
      <c r="AW361" s="1"/>
      <c r="AZ361" s="1"/>
      <c r="BA361" s="1"/>
      <c r="BB361" s="1"/>
      <c r="BC361" s="1"/>
      <c r="BD361" s="1"/>
      <c r="BE361" s="1"/>
      <c r="BF361" s="1"/>
      <c r="BG361" s="1"/>
    </row>
    <row r="362" spans="21:59">
      <c r="AN362" s="1"/>
      <c r="AO362" s="1"/>
      <c r="AP362" s="1"/>
      <c r="AQ362" s="1"/>
      <c r="AR362" s="1"/>
      <c r="AS362" s="1"/>
      <c r="AT362" s="1"/>
      <c r="AU362" s="1"/>
      <c r="AV362" s="1"/>
      <c r="AW362" s="1"/>
      <c r="AZ362" s="1"/>
      <c r="BA362" s="1"/>
      <c r="BB362" s="1"/>
      <c r="BC362" s="1"/>
      <c r="BD362" s="1"/>
      <c r="BE362" s="1"/>
      <c r="BF362" s="1"/>
      <c r="BG362" s="1"/>
    </row>
    <row r="363" spans="21:59">
      <c r="AN363" s="1"/>
      <c r="AO363" s="1"/>
      <c r="AP363" s="1"/>
      <c r="AQ363" s="1"/>
      <c r="AR363" s="1"/>
      <c r="AS363" s="1"/>
      <c r="AT363" s="1"/>
      <c r="AU363" s="1"/>
      <c r="AV363" s="1"/>
      <c r="AW363" s="1"/>
      <c r="AZ363" s="1"/>
      <c r="BA363" s="1"/>
      <c r="BB363" s="1"/>
      <c r="BC363" s="1"/>
      <c r="BD363" s="1"/>
      <c r="BE363" s="1"/>
      <c r="BF363" s="1"/>
      <c r="BG363" s="1"/>
    </row>
    <row r="364" spans="21:59">
      <c r="AN364" s="1"/>
      <c r="AO364" s="1"/>
      <c r="AP364" s="1"/>
      <c r="AQ364" s="1"/>
      <c r="AR364" s="1"/>
      <c r="AS364" s="1"/>
      <c r="AT364" s="1"/>
      <c r="AU364" s="1"/>
      <c r="AV364" s="1"/>
      <c r="AW364" s="1"/>
      <c r="AZ364" s="1"/>
      <c r="BA364" s="1"/>
      <c r="BB364" s="1"/>
      <c r="BC364" s="1"/>
      <c r="BD364" s="1"/>
      <c r="BE364" s="1"/>
      <c r="BF364" s="1"/>
      <c r="BG364" s="1"/>
    </row>
    <row r="365" spans="21:59">
      <c r="AN365" s="1"/>
      <c r="AO365" s="1"/>
      <c r="AP365" s="1"/>
      <c r="AQ365" s="1"/>
      <c r="AR365" s="1"/>
      <c r="AS365" s="1"/>
      <c r="AT365" s="1"/>
      <c r="AU365" s="1"/>
      <c r="AV365" s="1"/>
      <c r="AW365" s="1"/>
      <c r="AZ365" s="1"/>
      <c r="BA365" s="1"/>
      <c r="BB365" s="1"/>
      <c r="BC365" s="1"/>
      <c r="BD365" s="1"/>
      <c r="BE365" s="1"/>
      <c r="BF365" s="1"/>
      <c r="BG365" s="1"/>
    </row>
    <row r="366" spans="21:59">
      <c r="AN366" s="1"/>
      <c r="AO366" s="1"/>
      <c r="AP366" s="1"/>
      <c r="AQ366" s="1"/>
      <c r="AR366" s="1"/>
      <c r="AS366" s="1"/>
      <c r="AT366" s="1"/>
      <c r="AU366" s="1"/>
      <c r="AV366" s="1"/>
      <c r="AW366" s="1"/>
      <c r="AZ366" s="1"/>
      <c r="BA366" s="1"/>
      <c r="BB366" s="1"/>
      <c r="BC366" s="1"/>
      <c r="BD366" s="1"/>
      <c r="BE366" s="1"/>
      <c r="BF366" s="1"/>
      <c r="BG366" s="1"/>
    </row>
    <row r="367" spans="21:59">
      <c r="AN367" s="1"/>
      <c r="AO367" s="1"/>
      <c r="AP367" s="1"/>
      <c r="AQ367" s="1"/>
      <c r="AR367" s="1"/>
      <c r="AS367" s="1"/>
      <c r="AT367" s="1"/>
      <c r="AU367" s="1"/>
      <c r="AV367" s="1"/>
      <c r="AW367" s="1"/>
      <c r="AZ367" s="1"/>
      <c r="BA367" s="1"/>
      <c r="BB367" s="1"/>
      <c r="BC367" s="1"/>
      <c r="BD367" s="1"/>
      <c r="BE367" s="1"/>
      <c r="BF367" s="1"/>
      <c r="BG367" s="1"/>
    </row>
    <row r="368" spans="21:59">
      <c r="AN368" s="1"/>
      <c r="AO368" s="1"/>
      <c r="AP368" s="1"/>
      <c r="AQ368" s="1"/>
      <c r="AR368" s="1"/>
      <c r="AS368" s="1"/>
      <c r="AT368" s="1"/>
      <c r="AU368" s="1"/>
      <c r="AV368" s="1"/>
      <c r="AW368" s="1"/>
      <c r="AZ368" s="1"/>
      <c r="BA368" s="1"/>
      <c r="BB368" s="1"/>
      <c r="BC368" s="1"/>
      <c r="BD368" s="1"/>
      <c r="BE368" s="1"/>
      <c r="BF368" s="1"/>
      <c r="BG368" s="1"/>
    </row>
    <row r="369" spans="40:59">
      <c r="AN369" s="1"/>
      <c r="AO369" s="1"/>
      <c r="AP369" s="1"/>
      <c r="AQ369" s="1"/>
      <c r="AR369" s="1"/>
      <c r="AS369" s="1"/>
      <c r="AT369" s="1"/>
      <c r="AU369" s="1"/>
      <c r="AV369" s="1"/>
      <c r="AW369" s="1"/>
      <c r="AZ369" s="1"/>
      <c r="BA369" s="1"/>
      <c r="BB369" s="1"/>
      <c r="BC369" s="1"/>
      <c r="BD369" s="1"/>
      <c r="BE369" s="1"/>
      <c r="BF369" s="1"/>
      <c r="BG369" s="1"/>
    </row>
    <row r="370" spans="40:59">
      <c r="AN370" s="1"/>
      <c r="AO370" s="1"/>
      <c r="AP370" s="1"/>
      <c r="AQ370" s="1"/>
      <c r="AR370" s="1"/>
      <c r="AS370" s="1"/>
      <c r="AT370" s="1"/>
      <c r="AU370" s="1"/>
      <c r="AV370" s="1"/>
      <c r="AW370" s="1"/>
      <c r="AZ370" s="1"/>
      <c r="BA370" s="1"/>
      <c r="BB370" s="1"/>
      <c r="BC370" s="1"/>
      <c r="BD370" s="1"/>
      <c r="BE370" s="1"/>
      <c r="BF370" s="1"/>
      <c r="BG370" s="1"/>
    </row>
    <row r="371" spans="40:59">
      <c r="AN371" s="1"/>
      <c r="AO371" s="1"/>
      <c r="AP371" s="1"/>
      <c r="AQ371" s="1"/>
      <c r="AR371" s="1"/>
      <c r="AS371" s="1"/>
      <c r="AT371" s="1"/>
      <c r="AU371" s="1"/>
      <c r="AV371" s="1"/>
      <c r="AW371" s="1"/>
      <c r="AZ371" s="1"/>
      <c r="BA371" s="1"/>
      <c r="BB371" s="1"/>
      <c r="BC371" s="1"/>
      <c r="BD371" s="1"/>
      <c r="BE371" s="1"/>
      <c r="BF371" s="1"/>
      <c r="BG371" s="1"/>
    </row>
    <row r="372" spans="40:59">
      <c r="AN372" s="1"/>
      <c r="AO372" s="1"/>
      <c r="AP372" s="1"/>
      <c r="AQ372" s="1"/>
      <c r="AR372" s="1"/>
      <c r="AS372" s="1"/>
      <c r="AT372" s="1"/>
      <c r="AU372" s="1"/>
      <c r="AV372" s="1"/>
      <c r="AW372" s="1"/>
      <c r="AZ372" s="1"/>
      <c r="BA372" s="1"/>
      <c r="BB372" s="1"/>
      <c r="BC372" s="1"/>
      <c r="BD372" s="1"/>
      <c r="BE372" s="1"/>
      <c r="BF372" s="1"/>
      <c r="BG372" s="1"/>
    </row>
    <row r="373" spans="40:59">
      <c r="AN373" s="1"/>
      <c r="AO373" s="1"/>
      <c r="AP373" s="1"/>
      <c r="AQ373" s="1"/>
      <c r="AR373" s="1"/>
      <c r="AS373" s="1"/>
      <c r="AT373" s="1"/>
      <c r="AU373" s="1"/>
      <c r="AV373" s="1"/>
      <c r="AW373" s="1"/>
      <c r="AZ373" s="1"/>
      <c r="BA373" s="1"/>
      <c r="BB373" s="1"/>
      <c r="BC373" s="1"/>
      <c r="BD373" s="1"/>
      <c r="BE373" s="1"/>
      <c r="BF373" s="1"/>
      <c r="BG373" s="1"/>
    </row>
    <row r="374" spans="40:59">
      <c r="AN374" s="1"/>
      <c r="AO374" s="1"/>
      <c r="AP374" s="1"/>
      <c r="AQ374" s="1"/>
      <c r="AR374" s="1"/>
      <c r="AS374" s="1"/>
      <c r="AT374" s="1"/>
      <c r="AU374" s="1"/>
      <c r="AV374" s="1"/>
      <c r="AW374" s="1"/>
      <c r="AZ374" s="1"/>
      <c r="BA374" s="1"/>
      <c r="BB374" s="1"/>
      <c r="BC374" s="1"/>
      <c r="BD374" s="1"/>
      <c r="BE374" s="1"/>
      <c r="BF374" s="1"/>
      <c r="BG374" s="1"/>
    </row>
    <row r="375" spans="40:59">
      <c r="AN375" s="1"/>
      <c r="AO375" s="1"/>
      <c r="AP375" s="1"/>
      <c r="AQ375" s="1"/>
      <c r="AR375" s="1"/>
      <c r="AS375" s="1"/>
      <c r="AT375" s="1"/>
      <c r="AU375" s="1"/>
      <c r="AV375" s="1"/>
      <c r="AW375" s="1"/>
      <c r="AZ375" s="1"/>
      <c r="BA375" s="1"/>
      <c r="BB375" s="1"/>
      <c r="BC375" s="1"/>
      <c r="BD375" s="1"/>
      <c r="BE375" s="1"/>
      <c r="BF375" s="1"/>
      <c r="BG375" s="1"/>
    </row>
    <row r="376" spans="40:59">
      <c r="AN376" s="1"/>
      <c r="AO376" s="1"/>
      <c r="AP376" s="1"/>
      <c r="AQ376" s="1"/>
      <c r="AR376" s="1"/>
      <c r="AS376" s="1"/>
      <c r="AT376" s="1"/>
      <c r="AU376" s="1"/>
      <c r="AV376" s="1"/>
      <c r="AW376" s="1"/>
      <c r="AZ376" s="1"/>
      <c r="BA376" s="1"/>
      <c r="BB376" s="1"/>
      <c r="BC376" s="1"/>
      <c r="BD376" s="1"/>
      <c r="BE376" s="1"/>
      <c r="BF376" s="1"/>
      <c r="BG376" s="1"/>
    </row>
    <row r="377" spans="40:59">
      <c r="AN377" s="1"/>
      <c r="AO377" s="1"/>
      <c r="AP377" s="1"/>
      <c r="AQ377" s="1"/>
      <c r="AR377" s="1"/>
      <c r="AS377" s="1"/>
      <c r="AT377" s="1"/>
      <c r="AU377" s="1"/>
      <c r="AV377" s="1"/>
      <c r="AW377" s="1"/>
      <c r="AZ377" s="1"/>
      <c r="BA377" s="1"/>
      <c r="BB377" s="1"/>
      <c r="BC377" s="1"/>
      <c r="BD377" s="1"/>
      <c r="BE377" s="1"/>
      <c r="BF377" s="1"/>
      <c r="BG377" s="1"/>
    </row>
    <row r="378" spans="40:59">
      <c r="AN378" s="1"/>
      <c r="AO378" s="1"/>
      <c r="AP378" s="1"/>
      <c r="AQ378" s="1"/>
      <c r="AR378" s="1"/>
      <c r="AS378" s="1"/>
      <c r="AT378" s="1"/>
      <c r="AU378" s="1"/>
      <c r="AV378" s="1"/>
      <c r="AW378" s="1"/>
      <c r="AZ378" s="1"/>
      <c r="BA378" s="1"/>
      <c r="BB378" s="1"/>
      <c r="BC378" s="1"/>
      <c r="BD378" s="1"/>
      <c r="BE378" s="1"/>
      <c r="BF378" s="1"/>
      <c r="BG378" s="1"/>
    </row>
    <row r="379" spans="40:59">
      <c r="AN379" s="1"/>
      <c r="AO379" s="1"/>
      <c r="AP379" s="1"/>
      <c r="AQ379" s="1"/>
      <c r="AR379" s="1"/>
      <c r="AS379" s="1"/>
      <c r="AT379" s="1"/>
      <c r="AU379" s="1"/>
      <c r="AV379" s="1"/>
      <c r="AW379" s="1"/>
      <c r="AZ379" s="1"/>
      <c r="BA379" s="1"/>
      <c r="BB379" s="1"/>
      <c r="BC379" s="1"/>
      <c r="BD379" s="1"/>
      <c r="BE379" s="1"/>
      <c r="BF379" s="1"/>
      <c r="BG379" s="1"/>
    </row>
    <row r="380" spans="40:59">
      <c r="AN380" s="1"/>
      <c r="AO380" s="1"/>
      <c r="AP380" s="1"/>
      <c r="AQ380" s="1"/>
      <c r="AR380" s="1"/>
      <c r="AS380" s="1"/>
      <c r="AT380" s="1"/>
      <c r="AU380" s="1"/>
      <c r="AV380" s="1"/>
      <c r="AW380" s="1"/>
      <c r="AZ380" s="1"/>
      <c r="BA380" s="1"/>
      <c r="BB380" s="1"/>
      <c r="BC380" s="1"/>
      <c r="BD380" s="1"/>
      <c r="BE380" s="1"/>
      <c r="BF380" s="1"/>
      <c r="BG380" s="1"/>
    </row>
    <row r="381" spans="40:59">
      <c r="AN381" s="1"/>
      <c r="AO381" s="1"/>
      <c r="AP381" s="1"/>
      <c r="AQ381" s="1"/>
      <c r="AR381" s="1"/>
      <c r="AS381" s="1"/>
      <c r="AT381" s="1"/>
      <c r="AU381" s="1"/>
      <c r="AV381" s="1"/>
      <c r="AW381" s="1"/>
      <c r="AZ381" s="1"/>
      <c r="BA381" s="1"/>
      <c r="BB381" s="1"/>
      <c r="BC381" s="1"/>
      <c r="BD381" s="1"/>
      <c r="BE381" s="1"/>
      <c r="BF381" s="1"/>
      <c r="BG381" s="1"/>
    </row>
    <row r="382" spans="40:59">
      <c r="AN382" s="1"/>
      <c r="AO382" s="1"/>
      <c r="AP382" s="1"/>
      <c r="AQ382" s="1"/>
      <c r="AR382" s="1"/>
      <c r="AS382" s="1"/>
      <c r="AT382" s="1"/>
      <c r="AU382" s="1"/>
      <c r="AV382" s="1"/>
      <c r="AW382" s="1"/>
      <c r="AZ382" s="1"/>
      <c r="BA382" s="1"/>
      <c r="BB382" s="1"/>
      <c r="BC382" s="1"/>
      <c r="BD382" s="1"/>
      <c r="BE382" s="1"/>
      <c r="BF382" s="1"/>
      <c r="BG382" s="1"/>
    </row>
    <row r="383" spans="40:59">
      <c r="AN383" s="1"/>
      <c r="AO383" s="1"/>
      <c r="AP383" s="1"/>
      <c r="AQ383" s="1"/>
      <c r="AR383" s="1"/>
      <c r="AS383" s="1"/>
      <c r="AT383" s="1"/>
      <c r="AU383" s="1"/>
      <c r="AV383" s="1"/>
      <c r="AW383" s="1"/>
      <c r="AZ383" s="1"/>
      <c r="BA383" s="1"/>
      <c r="BB383" s="1"/>
      <c r="BC383" s="1"/>
      <c r="BD383" s="1"/>
      <c r="BE383" s="1"/>
      <c r="BF383" s="1"/>
      <c r="BG383" s="1"/>
    </row>
    <row r="384" spans="40:59">
      <c r="AN384" s="1"/>
      <c r="AO384" s="1"/>
      <c r="AP384" s="1"/>
      <c r="AQ384" s="1"/>
      <c r="AR384" s="1"/>
      <c r="AS384" s="1"/>
      <c r="AT384" s="1"/>
      <c r="AU384" s="1"/>
      <c r="AV384" s="1"/>
      <c r="AW384" s="1"/>
      <c r="AZ384" s="1"/>
      <c r="BA384" s="1"/>
      <c r="BB384" s="1"/>
      <c r="BC384" s="1"/>
      <c r="BD384" s="1"/>
      <c r="BE384" s="1"/>
      <c r="BF384" s="1"/>
      <c r="BG384" s="1"/>
    </row>
    <row r="385" spans="40:59">
      <c r="AN385" s="1"/>
      <c r="AO385" s="1"/>
      <c r="AP385" s="1"/>
      <c r="AQ385" s="1"/>
      <c r="AR385" s="1"/>
      <c r="AS385" s="1"/>
      <c r="AT385" s="1"/>
      <c r="AU385" s="1"/>
      <c r="AV385" s="1"/>
      <c r="AW385" s="1"/>
      <c r="AZ385" s="1"/>
      <c r="BA385" s="1"/>
      <c r="BB385" s="1"/>
      <c r="BC385" s="1"/>
      <c r="BD385" s="1"/>
      <c r="BE385" s="1"/>
      <c r="BF385" s="1"/>
      <c r="BG385" s="1"/>
    </row>
    <row r="386" spans="40:59">
      <c r="AN386" s="1"/>
      <c r="AO386" s="1"/>
      <c r="AP386" s="1"/>
      <c r="AQ386" s="1"/>
      <c r="AR386" s="1"/>
      <c r="AS386" s="1"/>
      <c r="AT386" s="1"/>
      <c r="AU386" s="1"/>
      <c r="AV386" s="1"/>
      <c r="AW386" s="1"/>
      <c r="AZ386" s="1"/>
      <c r="BA386" s="1"/>
      <c r="BB386" s="1"/>
      <c r="BC386" s="1"/>
      <c r="BD386" s="1"/>
      <c r="BE386" s="1"/>
      <c r="BF386" s="1"/>
      <c r="BG386" s="1"/>
    </row>
    <row r="387" spans="40:59">
      <c r="AN387" s="1"/>
      <c r="AO387" s="1"/>
      <c r="AP387" s="1"/>
      <c r="AQ387" s="1"/>
      <c r="AR387" s="1"/>
      <c r="AS387" s="1"/>
      <c r="AT387" s="1"/>
      <c r="AU387" s="1"/>
      <c r="AV387" s="1"/>
      <c r="AW387" s="1"/>
      <c r="AZ387" s="1"/>
      <c r="BA387" s="1"/>
      <c r="BB387" s="1"/>
      <c r="BC387" s="1"/>
      <c r="BD387" s="1"/>
      <c r="BE387" s="1"/>
      <c r="BF387" s="1"/>
      <c r="BG387" s="1"/>
    </row>
    <row r="388" spans="40:59">
      <c r="AN388" s="1"/>
      <c r="AO388" s="1"/>
      <c r="AP388" s="1"/>
      <c r="AQ388" s="1"/>
      <c r="AR388" s="1"/>
      <c r="AS388" s="1"/>
      <c r="AT388" s="1"/>
      <c r="AU388" s="1"/>
      <c r="AV388" s="1"/>
      <c r="AW388" s="1"/>
      <c r="AZ388" s="1"/>
      <c r="BA388" s="1"/>
      <c r="BB388" s="1"/>
      <c r="BC388" s="1"/>
      <c r="BD388" s="1"/>
      <c r="BE388" s="1"/>
      <c r="BF388" s="1"/>
      <c r="BG388" s="1"/>
    </row>
    <row r="389" spans="40:59">
      <c r="AN389" s="1"/>
      <c r="AO389" s="1"/>
      <c r="AP389" s="1"/>
      <c r="AQ389" s="1"/>
      <c r="AR389" s="1"/>
      <c r="AS389" s="1"/>
      <c r="AT389" s="1"/>
      <c r="AU389" s="1"/>
      <c r="AV389" s="1"/>
      <c r="AW389" s="1"/>
      <c r="AZ389" s="1"/>
      <c r="BA389" s="1"/>
      <c r="BB389" s="1"/>
      <c r="BC389" s="1"/>
      <c r="BD389" s="1"/>
      <c r="BE389" s="1"/>
      <c r="BF389" s="1"/>
      <c r="BG389" s="1"/>
    </row>
    <row r="390" spans="40:59">
      <c r="AN390" s="1"/>
      <c r="AO390" s="1"/>
      <c r="AP390" s="1"/>
      <c r="AQ390" s="1"/>
      <c r="AR390" s="1"/>
      <c r="AS390" s="1"/>
      <c r="AT390" s="1"/>
      <c r="AU390" s="1"/>
      <c r="AV390" s="1"/>
      <c r="AW390" s="1"/>
      <c r="AZ390" s="1"/>
      <c r="BA390" s="1"/>
      <c r="BB390" s="1"/>
      <c r="BC390" s="1"/>
      <c r="BD390" s="1"/>
      <c r="BE390" s="1"/>
      <c r="BF390" s="1"/>
      <c r="BG390" s="1"/>
    </row>
    <row r="391" spans="40:59">
      <c r="AN391" s="1"/>
      <c r="AO391" s="1"/>
      <c r="AP391" s="1"/>
      <c r="AQ391" s="1"/>
      <c r="AR391" s="1"/>
      <c r="AS391" s="1"/>
      <c r="AT391" s="1"/>
      <c r="AU391" s="1"/>
      <c r="AV391" s="1"/>
      <c r="AW391" s="1"/>
      <c r="AZ391" s="1"/>
      <c r="BA391" s="1"/>
      <c r="BB391" s="1"/>
      <c r="BC391" s="1"/>
      <c r="BD391" s="1"/>
      <c r="BE391" s="1"/>
      <c r="BF391" s="1"/>
      <c r="BG391" s="1"/>
    </row>
    <row r="392" spans="40:59">
      <c r="AN392" s="1"/>
      <c r="AO392" s="1"/>
      <c r="AP392" s="1"/>
      <c r="AQ392" s="1"/>
      <c r="AR392" s="1"/>
      <c r="AS392" s="1"/>
      <c r="AT392" s="1"/>
      <c r="AU392" s="1"/>
      <c r="AV392" s="1"/>
      <c r="AW392" s="1"/>
      <c r="AZ392" s="1"/>
      <c r="BA392" s="1"/>
      <c r="BB392" s="1"/>
      <c r="BC392" s="1"/>
      <c r="BD392" s="1"/>
      <c r="BE392" s="1"/>
      <c r="BF392" s="1"/>
      <c r="BG392" s="1"/>
    </row>
    <row r="393" spans="40:59">
      <c r="AN393" s="1"/>
      <c r="AO393" s="1"/>
      <c r="AP393" s="1"/>
      <c r="AQ393" s="1"/>
      <c r="AR393" s="1"/>
      <c r="AS393" s="1"/>
      <c r="AT393" s="1"/>
      <c r="AU393" s="1"/>
      <c r="AV393" s="1"/>
      <c r="AW393" s="1"/>
      <c r="AZ393" s="1"/>
      <c r="BA393" s="1"/>
      <c r="BB393" s="1"/>
      <c r="BC393" s="1"/>
      <c r="BD393" s="1"/>
      <c r="BE393" s="1"/>
      <c r="BF393" s="1"/>
      <c r="BG393" s="1"/>
    </row>
    <row r="394" spans="40:59">
      <c r="AN394" s="1"/>
      <c r="AO394" s="1"/>
      <c r="AP394" s="1"/>
      <c r="AQ394" s="1"/>
      <c r="AR394" s="1"/>
      <c r="AS394" s="1"/>
      <c r="AT394" s="1"/>
      <c r="AU394" s="1"/>
      <c r="AV394" s="1"/>
      <c r="AW394" s="1"/>
      <c r="AZ394" s="1"/>
      <c r="BA394" s="1"/>
      <c r="BB394" s="1"/>
      <c r="BC394" s="1"/>
      <c r="BD394" s="1"/>
      <c r="BE394" s="1"/>
      <c r="BF394" s="1"/>
      <c r="BG394" s="1"/>
    </row>
    <row r="395" spans="40:59">
      <c r="AN395" s="1"/>
      <c r="AO395" s="1"/>
      <c r="AP395" s="1"/>
      <c r="AQ395" s="1"/>
      <c r="AR395" s="1"/>
      <c r="AS395" s="1"/>
      <c r="AT395" s="1"/>
      <c r="AU395" s="1"/>
      <c r="AV395" s="1"/>
      <c r="AW395" s="1"/>
      <c r="AZ395" s="1"/>
      <c r="BA395" s="1"/>
      <c r="BB395" s="1"/>
      <c r="BC395" s="1"/>
      <c r="BD395" s="1"/>
      <c r="BE395" s="1"/>
      <c r="BF395" s="1"/>
      <c r="BG395" s="1"/>
    </row>
    <row r="396" spans="40:59">
      <c r="AN396" s="1"/>
      <c r="AO396" s="1"/>
      <c r="AP396" s="1"/>
      <c r="AQ396" s="1"/>
      <c r="AR396" s="1"/>
      <c r="AS396" s="1"/>
      <c r="AT396" s="1"/>
      <c r="AU396" s="1"/>
      <c r="AV396" s="1"/>
      <c r="AW396" s="1"/>
      <c r="AZ396" s="1"/>
      <c r="BA396" s="1"/>
      <c r="BB396" s="1"/>
      <c r="BC396" s="1"/>
      <c r="BD396" s="1"/>
      <c r="BE396" s="1"/>
      <c r="BF396" s="1"/>
      <c r="BG396" s="1"/>
    </row>
    <row r="397" spans="40:59">
      <c r="AN397" s="1"/>
      <c r="AO397" s="1"/>
      <c r="AP397" s="1"/>
      <c r="AQ397" s="1"/>
      <c r="AR397" s="1"/>
      <c r="AS397" s="1"/>
      <c r="AT397" s="1"/>
      <c r="AU397" s="1"/>
      <c r="AV397" s="1"/>
      <c r="AW397" s="1"/>
      <c r="AZ397" s="1"/>
      <c r="BA397" s="1"/>
      <c r="BB397" s="1"/>
      <c r="BC397" s="1"/>
      <c r="BD397" s="1"/>
      <c r="BE397" s="1"/>
      <c r="BF397" s="1"/>
      <c r="BG397" s="1"/>
    </row>
    <row r="398" spans="40:59">
      <c r="AN398" s="1"/>
      <c r="AO398" s="1"/>
      <c r="AP398" s="1"/>
      <c r="AQ398" s="1"/>
      <c r="AR398" s="1"/>
      <c r="AS398" s="1"/>
      <c r="AT398" s="1"/>
      <c r="AU398" s="1"/>
      <c r="AV398" s="1"/>
      <c r="AW398" s="1"/>
      <c r="AZ398" s="1"/>
      <c r="BA398" s="1"/>
      <c r="BB398" s="1"/>
      <c r="BC398" s="1"/>
      <c r="BD398" s="1"/>
      <c r="BE398" s="1"/>
      <c r="BF398" s="1"/>
      <c r="BG398" s="1"/>
    </row>
    <row r="399" spans="40:59">
      <c r="AN399" s="1"/>
      <c r="AO399" s="1"/>
      <c r="AP399" s="1"/>
      <c r="AQ399" s="1"/>
      <c r="AR399" s="1"/>
      <c r="AS399" s="1"/>
      <c r="AT399" s="1"/>
      <c r="AU399" s="1"/>
      <c r="AV399" s="1"/>
      <c r="AW399" s="1"/>
      <c r="AZ399" s="1"/>
      <c r="BA399" s="1"/>
      <c r="BB399" s="1"/>
      <c r="BC399" s="1"/>
      <c r="BD399" s="1"/>
      <c r="BE399" s="1"/>
      <c r="BF399" s="1"/>
      <c r="BG399" s="1"/>
    </row>
    <row r="400" spans="40:59">
      <c r="AN400" s="1"/>
      <c r="AO400" s="1"/>
      <c r="AP400" s="1"/>
      <c r="AQ400" s="1"/>
      <c r="AR400" s="1"/>
      <c r="AS400" s="1"/>
      <c r="AT400" s="1"/>
      <c r="AU400" s="1"/>
      <c r="AV400" s="1"/>
      <c r="AW400" s="1"/>
      <c r="AZ400" s="1"/>
      <c r="BA400" s="1"/>
      <c r="BB400" s="1"/>
      <c r="BC400" s="1"/>
      <c r="BD400" s="1"/>
      <c r="BE400" s="1"/>
      <c r="BF400" s="1"/>
      <c r="BG400" s="1"/>
    </row>
    <row r="401" spans="40:59">
      <c r="AN401" s="1"/>
      <c r="AO401" s="1"/>
      <c r="AP401" s="1"/>
      <c r="AQ401" s="1"/>
      <c r="AR401" s="1"/>
      <c r="AS401" s="1"/>
      <c r="AT401" s="1"/>
      <c r="AU401" s="1"/>
      <c r="AV401" s="1"/>
      <c r="AW401" s="1"/>
      <c r="AZ401" s="1"/>
      <c r="BA401" s="1"/>
      <c r="BB401" s="1"/>
      <c r="BC401" s="1"/>
      <c r="BD401" s="1"/>
      <c r="BE401" s="1"/>
      <c r="BF401" s="1"/>
      <c r="BG401" s="1"/>
    </row>
    <row r="402" spans="40:59">
      <c r="AN402" s="1"/>
      <c r="AO402" s="1"/>
      <c r="AP402" s="1"/>
      <c r="AQ402" s="1"/>
      <c r="AR402" s="1"/>
      <c r="AS402" s="1"/>
      <c r="AT402" s="1"/>
      <c r="AU402" s="1"/>
      <c r="AV402" s="1"/>
      <c r="AW402" s="1"/>
      <c r="AZ402" s="1"/>
      <c r="BA402" s="1"/>
      <c r="BB402" s="1"/>
      <c r="BC402" s="1"/>
      <c r="BD402" s="1"/>
      <c r="BE402" s="1"/>
      <c r="BF402" s="1"/>
      <c r="BG402" s="1"/>
    </row>
    <row r="403" spans="40:59">
      <c r="AN403" s="1"/>
      <c r="AO403" s="1"/>
      <c r="AP403" s="1"/>
      <c r="AQ403" s="1"/>
      <c r="AR403" s="1"/>
      <c r="AS403" s="1"/>
      <c r="AT403" s="1"/>
      <c r="AU403" s="1"/>
      <c r="AV403" s="1"/>
      <c r="AW403" s="1"/>
      <c r="AZ403" s="1"/>
      <c r="BA403" s="1"/>
      <c r="BB403" s="1"/>
      <c r="BC403" s="1"/>
      <c r="BD403" s="1"/>
      <c r="BE403" s="1"/>
      <c r="BF403" s="1"/>
      <c r="BG403" s="1"/>
    </row>
    <row r="404" spans="40:59">
      <c r="AN404" s="1"/>
      <c r="AO404" s="1"/>
      <c r="AP404" s="1"/>
      <c r="AQ404" s="1"/>
      <c r="AR404" s="1"/>
      <c r="AS404" s="1"/>
      <c r="AT404" s="1"/>
      <c r="AU404" s="1"/>
      <c r="AV404" s="1"/>
      <c r="AW404" s="1"/>
      <c r="AZ404" s="1"/>
      <c r="BA404" s="1"/>
      <c r="BB404" s="1"/>
      <c r="BC404" s="1"/>
      <c r="BD404" s="1"/>
      <c r="BE404" s="1"/>
      <c r="BF404" s="1"/>
      <c r="BG404" s="1"/>
    </row>
    <row r="405" spans="40:59">
      <c r="AN405" s="1"/>
      <c r="AO405" s="1"/>
      <c r="AP405" s="1"/>
      <c r="AQ405" s="1"/>
      <c r="AR405" s="1"/>
      <c r="AS405" s="1"/>
      <c r="AT405" s="1"/>
      <c r="AU405" s="1"/>
      <c r="AV405" s="1"/>
      <c r="AW405" s="1"/>
      <c r="AZ405" s="1"/>
      <c r="BA405" s="1"/>
      <c r="BB405" s="1"/>
      <c r="BC405" s="1"/>
      <c r="BD405" s="1"/>
      <c r="BE405" s="1"/>
      <c r="BF405" s="1"/>
      <c r="BG405" s="1"/>
    </row>
    <row r="406" spans="40:59">
      <c r="AN406" s="1"/>
      <c r="AO406" s="1"/>
      <c r="AP406" s="1"/>
      <c r="AQ406" s="1"/>
      <c r="AR406" s="1"/>
      <c r="AS406" s="1"/>
      <c r="AT406" s="1"/>
      <c r="AU406" s="1"/>
      <c r="AV406" s="1"/>
      <c r="AW406" s="1"/>
      <c r="AZ406" s="1"/>
      <c r="BA406" s="1"/>
      <c r="BB406" s="1"/>
      <c r="BC406" s="1"/>
      <c r="BD406" s="1"/>
      <c r="BE406" s="1"/>
      <c r="BF406" s="1"/>
      <c r="BG406" s="1"/>
    </row>
    <row r="407" spans="40:59">
      <c r="AN407" s="1"/>
      <c r="AO407" s="1"/>
      <c r="AP407" s="1"/>
      <c r="AQ407" s="1"/>
      <c r="AR407" s="1"/>
      <c r="AS407" s="1"/>
      <c r="AT407" s="1"/>
      <c r="AU407" s="1"/>
      <c r="AV407" s="1"/>
      <c r="AW407" s="1"/>
      <c r="AZ407" s="1"/>
      <c r="BA407" s="1"/>
      <c r="BB407" s="1"/>
      <c r="BC407" s="1"/>
      <c r="BD407" s="1"/>
      <c r="BE407" s="1"/>
      <c r="BF407" s="1"/>
      <c r="BG407" s="1"/>
    </row>
    <row r="408" spans="40:59">
      <c r="AN408" s="1"/>
      <c r="AO408" s="1"/>
      <c r="AP408" s="1"/>
      <c r="AQ408" s="1"/>
      <c r="AR408" s="1"/>
      <c r="AS408" s="1"/>
      <c r="AT408" s="1"/>
      <c r="AU408" s="1"/>
      <c r="AV408" s="1"/>
      <c r="AW408" s="1"/>
      <c r="AZ408" s="1"/>
      <c r="BA408" s="1"/>
      <c r="BB408" s="1"/>
      <c r="BC408" s="1"/>
      <c r="BD408" s="1"/>
      <c r="BE408" s="1"/>
      <c r="BF408" s="1"/>
      <c r="BG408" s="1"/>
    </row>
    <row r="409" spans="40:59">
      <c r="AN409" s="1"/>
      <c r="AO409" s="1"/>
      <c r="AP409" s="1"/>
      <c r="AQ409" s="1"/>
      <c r="AR409" s="1"/>
      <c r="AS409" s="1"/>
      <c r="AT409" s="1"/>
      <c r="AU409" s="1"/>
      <c r="AV409" s="1"/>
      <c r="AW409" s="1"/>
      <c r="AZ409" s="1"/>
      <c r="BA409" s="1"/>
      <c r="BB409" s="1"/>
      <c r="BC409" s="1"/>
      <c r="BD409" s="1"/>
      <c r="BE409" s="1"/>
      <c r="BF409" s="1"/>
      <c r="BG409" s="1"/>
    </row>
    <row r="410" spans="40:59">
      <c r="AN410" s="1"/>
      <c r="AO410" s="1"/>
      <c r="AP410" s="1"/>
      <c r="AQ410" s="1"/>
      <c r="AR410" s="1"/>
      <c r="AS410" s="1"/>
      <c r="AT410" s="1"/>
      <c r="AU410" s="1"/>
      <c r="AV410" s="1"/>
      <c r="AW410" s="1"/>
      <c r="AZ410" s="1"/>
      <c r="BA410" s="1"/>
      <c r="BB410" s="1"/>
      <c r="BC410" s="1"/>
      <c r="BD410" s="1"/>
      <c r="BE410" s="1"/>
      <c r="BF410" s="1"/>
      <c r="BG410" s="1"/>
    </row>
    <row r="411" spans="40:59">
      <c r="AN411" s="1"/>
      <c r="AO411" s="1"/>
      <c r="AP411" s="1"/>
      <c r="AQ411" s="1"/>
      <c r="AR411" s="1"/>
      <c r="AS411" s="1"/>
      <c r="AT411" s="1"/>
      <c r="AU411" s="1"/>
      <c r="AV411" s="1"/>
      <c r="AW411" s="1"/>
      <c r="AZ411" s="1"/>
      <c r="BA411" s="1"/>
      <c r="BB411" s="1"/>
      <c r="BC411" s="1"/>
      <c r="BD411" s="1"/>
      <c r="BE411" s="1"/>
      <c r="BF411" s="1"/>
      <c r="BG411" s="1"/>
    </row>
    <row r="412" spans="40:59">
      <c r="AN412" s="1"/>
      <c r="AO412" s="1"/>
      <c r="AP412" s="1"/>
      <c r="AQ412" s="1"/>
      <c r="AR412" s="1"/>
      <c r="AS412" s="1"/>
      <c r="AT412" s="1"/>
      <c r="AU412" s="1"/>
      <c r="AV412" s="1"/>
      <c r="AW412" s="1"/>
      <c r="AZ412" s="1"/>
      <c r="BA412" s="1"/>
      <c r="BB412" s="1"/>
      <c r="BC412" s="1"/>
      <c r="BD412" s="1"/>
      <c r="BE412" s="1"/>
      <c r="BF412" s="1"/>
      <c r="BG412" s="1"/>
    </row>
    <row r="413" spans="40:59">
      <c r="AN413" s="1"/>
      <c r="AO413" s="1"/>
      <c r="AP413" s="1"/>
      <c r="AQ413" s="1"/>
      <c r="AR413" s="1"/>
      <c r="AS413" s="1"/>
      <c r="AT413" s="1"/>
      <c r="AU413" s="1"/>
      <c r="AV413" s="1"/>
      <c r="AW413" s="1"/>
      <c r="AZ413" s="1"/>
      <c r="BA413" s="1"/>
      <c r="BB413" s="1"/>
      <c r="BC413" s="1"/>
      <c r="BD413" s="1"/>
      <c r="BE413" s="1"/>
      <c r="BF413" s="1"/>
      <c r="BG413" s="1"/>
    </row>
  </sheetData>
  <sheetProtection sheet="1" objects="1" scenarios="1" selectLockedCells="1" autoFilter="0"/>
  <mergeCells count="1">
    <mergeCell ref="A2:B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3">
    <tabColor theme="7" tint="-0.249977111117893"/>
  </sheetPr>
  <dimension ref="A2:EE315"/>
  <sheetViews>
    <sheetView zoomScaleNormal="100" workbookViewId="0">
      <pane xSplit="2" ySplit="7" topLeftCell="BC177" activePane="bottomRight" state="frozen"/>
      <selection pane="topRight" activeCell="B108" sqref="B108"/>
      <selection pane="bottomLeft" activeCell="B108" sqref="B108"/>
      <selection pane="bottomRight" activeCell="H195" sqref="H195"/>
    </sheetView>
  </sheetViews>
  <sheetFormatPr defaultColWidth="8.7109375" defaultRowHeight="15"/>
  <cols>
    <col min="1" max="2" width="17.7109375" customWidth="1"/>
    <col min="7" max="7" width="2.7109375" customWidth="1"/>
    <col min="8" max="8" width="6.7109375" customWidth="1"/>
    <col min="9" max="9" width="3.7109375" style="1" customWidth="1"/>
    <col min="10" max="10" width="2.7109375" customWidth="1"/>
    <col min="11" max="11" width="8.7109375" customWidth="1"/>
    <col min="12" max="12" width="2.7109375" customWidth="1"/>
    <col min="13" max="13" width="6.7109375" style="9" customWidth="1"/>
    <col min="14" max="14" width="3" customWidth="1"/>
    <col min="15" max="15" width="5.7109375" customWidth="1"/>
    <col min="16" max="16" width="9" customWidth="1"/>
    <col min="17" max="17" width="2.7109375" customWidth="1"/>
    <col min="18" max="18" width="8.7109375" customWidth="1"/>
    <col min="19" max="19" width="2.7109375" customWidth="1"/>
    <col min="20" max="20" width="8.7109375" customWidth="1"/>
    <col min="21" max="21" width="5.7109375" style="74" customWidth="1"/>
    <col min="22" max="22" width="8.7109375" style="74" customWidth="1"/>
    <col min="23" max="23" width="2.7109375" style="74" customWidth="1"/>
    <col min="24" max="24" width="8.7109375" style="74" customWidth="1"/>
    <col min="25" max="25" width="5.7109375" style="74" customWidth="1"/>
    <col min="26" max="26" width="8.7109375" style="74" customWidth="1"/>
    <col min="27" max="27" width="2.7109375" style="74" customWidth="1"/>
    <col min="28" max="28" width="8.7109375" style="74" customWidth="1"/>
    <col min="29" max="29" width="5.7109375" customWidth="1"/>
    <col min="30" max="30" width="8.7109375" style="74" customWidth="1"/>
    <col min="31" max="31" width="5.7109375" customWidth="1"/>
    <col min="32" max="32" width="8.7109375" style="74" customWidth="1"/>
    <col min="33" max="33" width="5.7109375" customWidth="1"/>
    <col min="34" max="34" width="10.7109375" customWidth="1"/>
    <col min="35" max="35" width="5.7109375" customWidth="1"/>
    <col min="36" max="36" width="10.7109375" style="1" customWidth="1"/>
    <col min="37" max="37" width="2.7109375" customWidth="1"/>
    <col min="38" max="38" width="10.7109375" style="1" customWidth="1"/>
    <col min="39" max="39" width="5.7109375" customWidth="1"/>
    <col min="40" max="40" width="10.7109375" customWidth="1"/>
    <col min="41" max="42" width="2.7109375" customWidth="1"/>
    <col min="43" max="43" width="10.7109375" customWidth="1"/>
    <col min="44" max="45" width="2.7109375" customWidth="1"/>
    <col min="46" max="46" width="10.7109375" style="9" customWidth="1"/>
    <col min="47" max="47" width="2.7109375" customWidth="1"/>
    <col min="48" max="48" width="5.7109375" customWidth="1"/>
    <col min="49" max="49" width="8.7109375" customWidth="1"/>
    <col min="50" max="50" width="2.7109375" customWidth="1"/>
    <col min="51" max="51" width="8.7109375" customWidth="1"/>
    <col min="52" max="52" width="2.7109375" customWidth="1"/>
    <col min="53" max="53" width="10.7109375" customWidth="1"/>
    <col min="54" max="54" width="2.7109375" customWidth="1"/>
    <col min="55" max="55" width="10.7109375" customWidth="1"/>
    <col min="56" max="56" width="2.7109375" customWidth="1"/>
    <col min="57" max="57" width="5.7109375" customWidth="1"/>
    <col min="58" max="58" width="6.7109375" customWidth="1"/>
    <col min="59" max="59" width="3" customWidth="1"/>
    <col min="60" max="60" width="1.7109375" customWidth="1"/>
    <col min="61" max="61" width="6.7109375" customWidth="1"/>
    <col min="62" max="62" width="3" customWidth="1"/>
    <col min="63" max="71" width="1.7109375" customWidth="1"/>
    <col min="74" max="74" width="1.7109375" customWidth="1"/>
    <col min="75" max="75" width="8.7109375" customWidth="1"/>
    <col min="76" max="76" width="2.7109375" customWidth="1"/>
    <col min="77" max="77" width="8.7109375" customWidth="1"/>
    <col min="78" max="78" width="2.7109375" customWidth="1"/>
    <col min="79" max="79" width="8.7109375" customWidth="1"/>
    <col min="80" max="80" width="2.7109375" customWidth="1"/>
    <col min="81" max="81" width="6.7109375" style="9" customWidth="1"/>
    <col min="82" max="82" width="3" customWidth="1"/>
    <col min="83" max="83" width="5.7109375" customWidth="1"/>
    <col min="84" max="84" width="9" style="1" customWidth="1"/>
    <col min="85" max="86" width="9" customWidth="1"/>
    <col min="87" max="87" width="2.7109375" customWidth="1"/>
    <col min="88" max="88" width="9.140625" customWidth="1"/>
    <col min="89" max="89" width="2.7109375" customWidth="1"/>
    <col min="90" max="90" width="8.7109375" customWidth="1"/>
    <col min="91" max="91" width="5.7109375" style="74" customWidth="1"/>
    <col min="92" max="92" width="8.7109375" style="74" customWidth="1"/>
    <col min="93" max="93" width="2.7109375" style="74" customWidth="1"/>
    <col min="94" max="94" width="8.7109375" style="74" customWidth="1"/>
    <col min="95" max="95" width="5.7109375" style="74" customWidth="1"/>
    <col min="96" max="96" width="8.7109375" style="74" customWidth="1"/>
    <col min="97" max="97" width="2.7109375" style="74" customWidth="1"/>
    <col min="98" max="98" width="8.7109375" style="74" customWidth="1"/>
    <col min="99" max="99" width="5.7109375" customWidth="1"/>
    <col min="100" max="100" width="8.7109375" style="74" customWidth="1"/>
    <col min="101" max="101" width="5.7109375" customWidth="1"/>
    <col min="102" max="102" width="8.7109375" style="74" customWidth="1"/>
    <col min="103" max="103" width="5.7109375" customWidth="1"/>
    <col min="104" max="104" width="10.7109375" customWidth="1"/>
    <col min="105" max="105" width="5.7109375" customWidth="1"/>
    <col min="106" max="106" width="10.7109375" customWidth="1"/>
    <col min="107" max="107" width="2.7109375" customWidth="1"/>
    <col min="108" max="108" width="10.7109375" customWidth="1"/>
    <col min="109" max="109" width="5.7109375" customWidth="1"/>
    <col min="110" max="110" width="10.7109375" customWidth="1"/>
    <col min="111" max="112" width="2.7109375" customWidth="1"/>
    <col min="113" max="113" width="10.7109375" customWidth="1"/>
    <col min="114" max="115" width="2.7109375" customWidth="1"/>
    <col min="116" max="116" width="10.7109375" customWidth="1"/>
    <col min="117" max="118" width="2.7109375" customWidth="1"/>
    <col min="119" max="119" width="10.7109375" style="9" customWidth="1"/>
    <col min="120" max="120" width="2.7109375" customWidth="1"/>
    <col min="121" max="121" width="5.7109375" customWidth="1"/>
    <col min="122" max="122" width="8.7109375" customWidth="1"/>
    <col min="123" max="123" width="2.7109375" customWidth="1"/>
    <col min="124" max="124" width="8.7109375" customWidth="1"/>
    <col min="125" max="125" width="2.7109375" customWidth="1"/>
    <col min="126" max="126" width="10.7109375" customWidth="1"/>
    <col min="127" max="127" width="2.7109375" customWidth="1"/>
    <col min="128" max="128" width="10.7109375" style="9" customWidth="1"/>
    <col min="129" max="129" width="2.7109375" customWidth="1"/>
    <col min="130" max="130" width="5.7109375" customWidth="1"/>
    <col min="131" max="131" width="6.7109375" customWidth="1"/>
    <col min="132" max="132" width="3" customWidth="1"/>
    <col min="133" max="133" width="5.7109375" customWidth="1"/>
    <col min="134" max="134" width="6.7109375" customWidth="1"/>
    <col min="135" max="135" width="3" customWidth="1"/>
  </cols>
  <sheetData>
    <row r="2" spans="1:135" ht="60" customHeight="1">
      <c r="A2" s="951" t="s">
        <v>442</v>
      </c>
      <c r="B2" s="951"/>
      <c r="D2" s="48"/>
      <c r="F2" s="14"/>
      <c r="G2" s="14"/>
      <c r="H2" s="14"/>
      <c r="I2" s="14"/>
      <c r="J2" s="14"/>
      <c r="K2" s="14"/>
      <c r="L2" s="14"/>
      <c r="M2" s="14"/>
      <c r="N2" s="14"/>
      <c r="O2" s="14"/>
      <c r="P2" s="14"/>
      <c r="Q2" s="14"/>
      <c r="R2" s="14"/>
      <c r="S2" s="14"/>
      <c r="T2" s="14"/>
      <c r="U2" s="14"/>
      <c r="V2" s="14"/>
      <c r="W2" s="14"/>
      <c r="X2" s="14"/>
      <c r="Y2" s="14"/>
      <c r="Z2" s="14"/>
      <c r="AA2" s="14"/>
      <c r="AB2" s="14"/>
      <c r="AD2" s="14"/>
      <c r="AF2" s="14"/>
      <c r="AV2" s="14"/>
      <c r="AW2" s="14"/>
      <c r="AX2" s="14"/>
      <c r="AY2" s="14"/>
      <c r="AZ2" s="14"/>
      <c r="BA2" s="14"/>
      <c r="CV2" s="14"/>
      <c r="CX2" s="14"/>
    </row>
    <row r="3" spans="1:135" ht="18" customHeight="1" thickBot="1">
      <c r="A3" s="15"/>
      <c r="D3" s="88"/>
      <c r="E3" s="88"/>
      <c r="F3" s="88"/>
      <c r="G3" s="88"/>
      <c r="H3" s="88"/>
      <c r="I3" s="89"/>
      <c r="J3" s="88"/>
      <c r="K3" s="88"/>
      <c r="L3" s="88"/>
      <c r="M3" s="90"/>
      <c r="N3" s="88"/>
      <c r="O3" s="88"/>
      <c r="P3" s="88"/>
      <c r="Q3" s="88"/>
      <c r="R3" s="88"/>
      <c r="S3" s="88"/>
      <c r="T3" s="88"/>
      <c r="U3" s="91"/>
      <c r="V3" s="91"/>
      <c r="W3" s="91"/>
      <c r="X3" s="91"/>
      <c r="Y3" s="91"/>
      <c r="Z3" s="91"/>
      <c r="AA3" s="91"/>
      <c r="AB3" s="91"/>
      <c r="AC3" s="91"/>
      <c r="AD3" s="91"/>
      <c r="AE3" s="91"/>
      <c r="AF3" s="91"/>
      <c r="AG3" s="91"/>
      <c r="AH3" s="91"/>
      <c r="AI3" s="91"/>
      <c r="AJ3" s="162"/>
      <c r="AK3" s="91"/>
      <c r="AL3" s="162"/>
      <c r="AM3" s="91"/>
      <c r="AN3" s="91"/>
      <c r="AO3" s="91"/>
      <c r="AP3" s="91"/>
      <c r="AQ3" s="91"/>
      <c r="AR3" s="91"/>
      <c r="AS3" s="91"/>
      <c r="AT3" s="91"/>
      <c r="AU3" s="91"/>
      <c r="AV3" s="88"/>
      <c r="AW3" s="88"/>
      <c r="AX3" s="88"/>
      <c r="AY3" s="88"/>
      <c r="AZ3" s="88"/>
      <c r="BA3" s="88"/>
      <c r="BB3" s="88"/>
      <c r="BC3" s="88"/>
      <c r="BD3" s="88"/>
      <c r="BE3" s="88"/>
      <c r="BF3" s="88"/>
      <c r="BG3" s="88"/>
      <c r="BH3" s="88"/>
      <c r="BI3" s="88"/>
      <c r="BJ3" s="88"/>
      <c r="BT3" s="92"/>
      <c r="BU3" s="92"/>
      <c r="BV3" s="92"/>
      <c r="BW3" s="92"/>
      <c r="BX3" s="92"/>
      <c r="BY3" s="92"/>
      <c r="BZ3" s="92"/>
      <c r="CA3" s="92"/>
      <c r="CB3" s="92"/>
      <c r="CC3" s="93"/>
      <c r="CD3" s="92"/>
      <c r="CE3" s="92"/>
      <c r="CF3" s="108"/>
      <c r="CG3" s="92"/>
      <c r="CH3" s="92"/>
      <c r="CI3" s="92"/>
      <c r="CJ3" s="92"/>
      <c r="CK3" s="92"/>
      <c r="CL3" s="92"/>
      <c r="CM3" s="94"/>
      <c r="CN3" s="94"/>
      <c r="CO3" s="94"/>
      <c r="CP3" s="94"/>
      <c r="CQ3" s="94"/>
      <c r="CR3" s="94"/>
      <c r="CS3" s="94"/>
      <c r="CT3" s="94"/>
      <c r="CU3" s="94"/>
      <c r="CV3" s="94"/>
      <c r="CW3" s="94"/>
      <c r="CX3" s="94"/>
      <c r="CY3" s="94"/>
      <c r="CZ3" s="94"/>
      <c r="DA3" s="94"/>
      <c r="DB3" s="94"/>
      <c r="DC3" s="94"/>
      <c r="DD3" s="94"/>
      <c r="DE3" s="94"/>
      <c r="DF3" s="94"/>
      <c r="DG3" s="94"/>
      <c r="DH3" s="94"/>
      <c r="DI3" s="94"/>
      <c r="DJ3" s="94"/>
      <c r="DK3" s="94"/>
      <c r="DL3" s="94"/>
      <c r="DM3" s="94"/>
      <c r="DN3" s="94"/>
      <c r="DO3" s="94"/>
      <c r="DP3" s="94"/>
      <c r="DQ3" s="94"/>
      <c r="DR3" s="92"/>
      <c r="DS3" s="92"/>
      <c r="DT3" s="92"/>
      <c r="DU3" s="92"/>
      <c r="DV3" s="92"/>
      <c r="DW3" s="92"/>
      <c r="DX3" s="92"/>
      <c r="DY3" s="92"/>
      <c r="DZ3" s="92"/>
      <c r="EA3" s="92"/>
      <c r="EB3" s="92"/>
      <c r="EC3" s="92"/>
      <c r="ED3" s="92"/>
      <c r="EE3" s="92"/>
    </row>
    <row r="4" spans="1:135" ht="18" customHeight="1" thickBot="1">
      <c r="A4" s="15"/>
      <c r="V4" s="858" t="s">
        <v>372</v>
      </c>
      <c r="W4" s="859"/>
      <c r="X4" s="860"/>
      <c r="Z4" s="858" t="s">
        <v>379</v>
      </c>
      <c r="AA4" s="859"/>
      <c r="AB4" s="860"/>
      <c r="AD4" s="858" t="s">
        <v>443</v>
      </c>
      <c r="AE4" s="859"/>
      <c r="AF4" s="860"/>
      <c r="AN4" s="847" t="str">
        <f>"Operating costs in "&amp;DAYS&amp;" days"</f>
        <v>Operating costs in 365 days</v>
      </c>
      <c r="AO4" s="848"/>
      <c r="AP4" s="848"/>
      <c r="AQ4" s="848"/>
      <c r="AR4" s="848"/>
      <c r="AS4" s="848"/>
      <c r="AT4" s="848"/>
      <c r="AU4" s="849"/>
      <c r="AW4" s="955" t="str">
        <f>"HEAT dissipation in "&amp;DAYS&amp;" days"</f>
        <v>HEAT dissipation in 365 days</v>
      </c>
      <c r="AX4" s="956"/>
      <c r="AY4" s="956"/>
      <c r="AZ4" s="956"/>
      <c r="BA4" s="956"/>
      <c r="BB4" s="956"/>
      <c r="BC4" s="956"/>
      <c r="BD4" s="957"/>
      <c r="CN4" s="858" t="s">
        <v>372</v>
      </c>
      <c r="CO4" s="859"/>
      <c r="CP4" s="860"/>
      <c r="CR4" s="858" t="s">
        <v>379</v>
      </c>
      <c r="CS4" s="859"/>
      <c r="CT4" s="860"/>
      <c r="CV4" s="858" t="s">
        <v>443</v>
      </c>
      <c r="CW4" s="859"/>
      <c r="CX4" s="860"/>
      <c r="DF4" s="847" t="str">
        <f>"Operating costs in "&amp;DAYS&amp;" days"</f>
        <v>Operating costs in 365 days</v>
      </c>
      <c r="DG4" s="848"/>
      <c r="DH4" s="848"/>
      <c r="DI4" s="848"/>
      <c r="DJ4" s="848"/>
      <c r="DK4" s="848"/>
      <c r="DL4" s="848"/>
      <c r="DM4" s="848"/>
      <c r="DN4" s="848"/>
      <c r="DO4" s="848"/>
      <c r="DP4" s="849"/>
      <c r="DR4" s="847" t="str">
        <f>"HEAT dissipation in "&amp;DAYS&amp;" days"</f>
        <v>HEAT dissipation in 365 days</v>
      </c>
      <c r="DS4" s="848"/>
      <c r="DT4" s="848"/>
      <c r="DU4" s="848"/>
      <c r="DV4" s="848"/>
      <c r="DW4" s="848"/>
      <c r="DX4" s="848"/>
      <c r="DY4" s="849"/>
    </row>
    <row r="5" spans="1:135" ht="30" customHeight="1">
      <c r="A5" s="15"/>
      <c r="D5" s="885" t="s">
        <v>389</v>
      </c>
      <c r="E5" s="886"/>
      <c r="F5" s="887"/>
      <c r="G5" s="67"/>
      <c r="H5" s="895" t="s">
        <v>391</v>
      </c>
      <c r="I5" s="896"/>
      <c r="K5" s="889" t="s">
        <v>392</v>
      </c>
      <c r="M5" s="891" t="s">
        <v>393</v>
      </c>
      <c r="N5" s="892"/>
      <c r="P5" s="852" t="s">
        <v>394</v>
      </c>
      <c r="R5" s="901" t="s">
        <v>395</v>
      </c>
      <c r="T5" s="899" t="s">
        <v>396</v>
      </c>
      <c r="U5" s="75"/>
      <c r="V5" s="861" t="s">
        <v>397</v>
      </c>
      <c r="W5" s="75"/>
      <c r="X5" s="863" t="s">
        <v>398</v>
      </c>
      <c r="Y5" s="75"/>
      <c r="Z5" s="861" t="s">
        <v>397</v>
      </c>
      <c r="AA5" s="75"/>
      <c r="AB5" s="863" t="s">
        <v>399</v>
      </c>
      <c r="AD5" s="947" t="s">
        <v>397</v>
      </c>
      <c r="AF5" s="947" t="s">
        <v>399</v>
      </c>
      <c r="AH5" s="949" t="s">
        <v>43</v>
      </c>
      <c r="AJ5" s="852" t="s">
        <v>44</v>
      </c>
      <c r="AK5" s="95"/>
      <c r="AL5" s="852" t="s">
        <v>401</v>
      </c>
      <c r="AN5" s="878" t="s">
        <v>402</v>
      </c>
      <c r="AO5" s="879"/>
      <c r="AQ5" s="842" t="s">
        <v>403</v>
      </c>
      <c r="AR5" s="843"/>
      <c r="AT5" s="874" t="s">
        <v>404</v>
      </c>
      <c r="AU5" s="875"/>
      <c r="AW5" s="865" t="s">
        <v>57</v>
      </c>
      <c r="AX5" s="97"/>
      <c r="AY5" s="865" t="s">
        <v>405</v>
      </c>
      <c r="AZ5" s="97"/>
      <c r="BA5" s="870" t="s">
        <v>406</v>
      </c>
      <c r="BB5" s="97"/>
      <c r="BC5" s="960" t="s">
        <v>45</v>
      </c>
      <c r="BD5" s="961"/>
      <c r="BF5" s="854" t="s">
        <v>407</v>
      </c>
      <c r="BG5" s="855"/>
      <c r="BI5" s="953" t="s">
        <v>444</v>
      </c>
      <c r="BJ5" s="954"/>
      <c r="BT5" s="938" t="s">
        <v>436</v>
      </c>
      <c r="BU5" s="939"/>
      <c r="BW5" s="940" t="s">
        <v>391</v>
      </c>
      <c r="BX5" s="67"/>
      <c r="BY5" s="940" t="s">
        <v>445</v>
      </c>
      <c r="CA5" s="889" t="s">
        <v>392</v>
      </c>
      <c r="CC5" s="891" t="s">
        <v>393</v>
      </c>
      <c r="CD5" s="892"/>
      <c r="CF5" s="938" t="s">
        <v>394</v>
      </c>
      <c r="CG5" s="952"/>
      <c r="CH5" s="939"/>
      <c r="CJ5" s="901" t="s">
        <v>395</v>
      </c>
      <c r="CL5" s="899" t="s">
        <v>396</v>
      </c>
      <c r="CM5" s="75"/>
      <c r="CN5" s="861" t="s">
        <v>397</v>
      </c>
      <c r="CO5" s="75"/>
      <c r="CP5" s="863" t="s">
        <v>398</v>
      </c>
      <c r="CQ5" s="75"/>
      <c r="CR5" s="861" t="s">
        <v>397</v>
      </c>
      <c r="CS5" s="75"/>
      <c r="CT5" s="863" t="s">
        <v>399</v>
      </c>
      <c r="CV5" s="947" t="s">
        <v>397</v>
      </c>
      <c r="CX5" s="947" t="s">
        <v>399</v>
      </c>
      <c r="CZ5" s="949" t="s">
        <v>43</v>
      </c>
      <c r="DB5" s="852" t="s">
        <v>44</v>
      </c>
      <c r="DC5" s="95"/>
      <c r="DD5" s="852" t="s">
        <v>401</v>
      </c>
      <c r="DF5" s="878" t="s">
        <v>402</v>
      </c>
      <c r="DG5" s="879"/>
      <c r="DI5" s="934" t="s">
        <v>437</v>
      </c>
      <c r="DJ5" s="935"/>
      <c r="DL5" s="934"/>
      <c r="DM5" s="935"/>
      <c r="DO5" s="874" t="s">
        <v>438</v>
      </c>
      <c r="DP5" s="875"/>
      <c r="DR5" s="865" t="s">
        <v>57</v>
      </c>
      <c r="DS5" s="97"/>
      <c r="DT5" s="865" t="s">
        <v>405</v>
      </c>
      <c r="DU5" s="95"/>
      <c r="DV5" s="870" t="s">
        <v>406</v>
      </c>
      <c r="DW5" s="95"/>
      <c r="DX5" s="960" t="s">
        <v>45</v>
      </c>
      <c r="DY5" s="961"/>
      <c r="EA5" s="854" t="s">
        <v>407</v>
      </c>
      <c r="EB5" s="855"/>
      <c r="ED5" s="953" t="s">
        <v>444</v>
      </c>
      <c r="EE5" s="954"/>
    </row>
    <row r="6" spans="1:135" s="14" customFormat="1" ht="30" customHeight="1" thickBot="1">
      <c r="A6" s="47"/>
      <c r="D6" s="884" t="s">
        <v>410</v>
      </c>
      <c r="E6" s="882"/>
      <c r="F6" s="883"/>
      <c r="G6" s="67"/>
      <c r="H6" s="897"/>
      <c r="I6" s="898"/>
      <c r="K6" s="890"/>
      <c r="M6" s="893"/>
      <c r="N6" s="894"/>
      <c r="P6" s="853"/>
      <c r="R6" s="902"/>
      <c r="T6" s="900"/>
      <c r="U6" s="75"/>
      <c r="V6" s="862"/>
      <c r="W6" s="75"/>
      <c r="X6" s="864"/>
      <c r="Y6" s="75"/>
      <c r="Z6" s="862"/>
      <c r="AA6" s="75"/>
      <c r="AB6" s="864"/>
      <c r="AD6" s="948"/>
      <c r="AF6" s="948"/>
      <c r="AH6" s="950"/>
      <c r="AJ6" s="853"/>
      <c r="AK6" s="95"/>
      <c r="AL6" s="853"/>
      <c r="AN6" s="880"/>
      <c r="AO6" s="881"/>
      <c r="AQ6" s="844"/>
      <c r="AR6" s="845"/>
      <c r="AT6" s="876"/>
      <c r="AU6" s="877"/>
      <c r="AW6" s="853"/>
      <c r="AY6" s="853"/>
      <c r="AZ6" s="95"/>
      <c r="BA6" s="871"/>
      <c r="BB6" s="95"/>
      <c r="BC6" s="962"/>
      <c r="BD6" s="963"/>
      <c r="BF6" s="856"/>
      <c r="BG6" s="857"/>
      <c r="BI6" s="936"/>
      <c r="BJ6" s="937"/>
      <c r="BT6" s="884" t="s">
        <v>439</v>
      </c>
      <c r="BU6" s="883"/>
      <c r="BW6" s="941"/>
      <c r="BX6" s="67"/>
      <c r="BY6" s="941"/>
      <c r="CA6" s="890"/>
      <c r="CC6" s="893"/>
      <c r="CD6" s="894"/>
      <c r="CF6" s="68" t="s">
        <v>446</v>
      </c>
      <c r="CG6" s="109" t="s">
        <v>447</v>
      </c>
      <c r="CH6" s="107" t="s">
        <v>448</v>
      </c>
      <c r="CJ6" s="902"/>
      <c r="CL6" s="900"/>
      <c r="CM6" s="75"/>
      <c r="CN6" s="862"/>
      <c r="CO6" s="75"/>
      <c r="CP6" s="864"/>
      <c r="CQ6" s="75"/>
      <c r="CR6" s="862"/>
      <c r="CS6" s="75"/>
      <c r="CT6" s="864"/>
      <c r="CV6" s="948"/>
      <c r="CX6" s="948"/>
      <c r="CZ6" s="950"/>
      <c r="DB6" s="853"/>
      <c r="DC6" s="95"/>
      <c r="DD6" s="853"/>
      <c r="DF6" s="880"/>
      <c r="DG6" s="881"/>
      <c r="DI6" s="936"/>
      <c r="DJ6" s="937"/>
      <c r="DL6" s="936"/>
      <c r="DM6" s="937"/>
      <c r="DO6" s="876"/>
      <c r="DP6" s="877"/>
      <c r="DR6" s="853"/>
      <c r="DT6" s="853"/>
      <c r="DU6" s="95"/>
      <c r="DV6" s="871"/>
      <c r="DW6" s="95"/>
      <c r="DX6" s="962"/>
      <c r="DY6" s="963"/>
      <c r="EA6" s="856"/>
      <c r="EB6" s="857"/>
      <c r="ED6" s="936"/>
      <c r="EE6" s="937"/>
    </row>
    <row r="7" spans="1:135">
      <c r="D7" s="13" t="s">
        <v>411</v>
      </c>
      <c r="E7" s="13" t="s">
        <v>412</v>
      </c>
      <c r="F7" s="13" t="s">
        <v>413</v>
      </c>
      <c r="G7" s="13"/>
      <c r="H7" s="63" t="s">
        <v>414</v>
      </c>
      <c r="I7" s="63" t="s">
        <v>415</v>
      </c>
      <c r="K7" s="79" t="s">
        <v>416</v>
      </c>
      <c r="M7" s="888" t="s">
        <v>20</v>
      </c>
      <c r="N7" s="888"/>
      <c r="P7" s="13" t="s">
        <v>417</v>
      </c>
      <c r="Q7" s="13"/>
      <c r="R7" s="69" t="s">
        <v>418</v>
      </c>
      <c r="T7" s="71" t="s">
        <v>419</v>
      </c>
      <c r="U7" s="76"/>
      <c r="V7" s="80" t="s">
        <v>420</v>
      </c>
      <c r="W7" s="76"/>
      <c r="X7" s="82" t="s">
        <v>421</v>
      </c>
      <c r="Y7" s="76"/>
      <c r="Z7" s="80" t="s">
        <v>422</v>
      </c>
      <c r="AA7" s="76"/>
      <c r="AB7" s="82" t="s">
        <v>423</v>
      </c>
      <c r="AD7" s="224" t="s">
        <v>449</v>
      </c>
      <c r="AF7" s="224" t="s">
        <v>450</v>
      </c>
      <c r="AH7" s="133" t="s">
        <v>424</v>
      </c>
      <c r="AJ7" s="13" t="s">
        <v>425</v>
      </c>
      <c r="AK7" s="13"/>
      <c r="AL7" s="13" t="s">
        <v>426</v>
      </c>
      <c r="AN7" s="841" t="s">
        <v>427</v>
      </c>
      <c r="AO7" s="841"/>
      <c r="AQ7" s="846" t="s">
        <v>428</v>
      </c>
      <c r="AR7" s="846"/>
      <c r="AT7" s="851" t="s">
        <v>429</v>
      </c>
      <c r="AU7" s="851"/>
      <c r="AW7" s="13" t="s">
        <v>430</v>
      </c>
      <c r="AY7" s="13" t="s">
        <v>431</v>
      </c>
      <c r="AZ7" s="13"/>
      <c r="BA7" s="73" t="s">
        <v>432</v>
      </c>
      <c r="BB7" s="13"/>
      <c r="BC7" s="958" t="s">
        <v>433</v>
      </c>
      <c r="BD7" s="958"/>
      <c r="BF7" s="84"/>
      <c r="BG7" s="84"/>
      <c r="BI7" s="44"/>
      <c r="BJ7" s="44"/>
      <c r="BT7" s="13" t="s">
        <v>284</v>
      </c>
      <c r="BU7" s="13" t="s">
        <v>287</v>
      </c>
      <c r="BW7" s="63" t="s">
        <v>414</v>
      </c>
      <c r="BX7" s="13"/>
      <c r="BY7" s="63" t="s">
        <v>451</v>
      </c>
      <c r="CA7" s="79" t="s">
        <v>416</v>
      </c>
      <c r="CC7" s="888" t="s">
        <v>20</v>
      </c>
      <c r="CD7" s="888"/>
      <c r="CH7" s="13" t="s">
        <v>417</v>
      </c>
      <c r="CI7" s="13"/>
      <c r="CJ7" s="69" t="s">
        <v>418</v>
      </c>
      <c r="CL7" s="71" t="s">
        <v>419</v>
      </c>
      <c r="CM7" s="76"/>
      <c r="CN7" s="80" t="s">
        <v>420</v>
      </c>
      <c r="CO7" s="76"/>
      <c r="CP7" s="82" t="s">
        <v>421</v>
      </c>
      <c r="CQ7" s="76"/>
      <c r="CR7" s="80" t="s">
        <v>422</v>
      </c>
      <c r="CS7" s="76"/>
      <c r="CT7" s="82" t="s">
        <v>423</v>
      </c>
      <c r="CV7" s="224" t="s">
        <v>449</v>
      </c>
      <c r="CX7" s="224" t="s">
        <v>450</v>
      </c>
      <c r="CZ7" s="159" t="s">
        <v>424</v>
      </c>
      <c r="DB7" s="13" t="s">
        <v>425</v>
      </c>
      <c r="DC7" s="13"/>
      <c r="DD7" s="13" t="s">
        <v>426</v>
      </c>
      <c r="DF7" s="841" t="s">
        <v>427</v>
      </c>
      <c r="DG7" s="841"/>
      <c r="DI7" s="945" t="s">
        <v>440</v>
      </c>
      <c r="DJ7" s="945"/>
      <c r="DL7" s="945"/>
      <c r="DM7" s="945"/>
      <c r="DO7" s="851" t="s">
        <v>429</v>
      </c>
      <c r="DP7" s="851"/>
      <c r="DR7" s="13" t="s">
        <v>430</v>
      </c>
      <c r="DT7" s="13" t="s">
        <v>431</v>
      </c>
      <c r="DU7" s="13"/>
      <c r="DV7" s="73" t="s">
        <v>432</v>
      </c>
      <c r="DW7" s="13"/>
      <c r="DX7" s="959" t="s">
        <v>433</v>
      </c>
      <c r="DY7" s="959"/>
      <c r="EA7" s="84"/>
      <c r="EB7" s="84"/>
      <c r="ED7" s="44"/>
      <c r="EE7" s="44"/>
    </row>
    <row r="8" spans="1:135">
      <c r="A8" s="43" t="str">
        <f>MATRIX!A8</f>
        <v>Powersoft</v>
      </c>
      <c r="B8" t="str">
        <f>IF(MATRIX!B8&lt;&gt;0,MATRIX!B8,"-")</f>
        <v>T302</v>
      </c>
      <c r="D8" t="b">
        <f>AND(OHM8MENO&lt;='Lo-Z-OUTPUT'!U8,'Lo-Z-OUTPUT'!U8&lt;=OHM8PIU)</f>
        <v>0</v>
      </c>
      <c r="E8" t="b">
        <f>AND(OHM4MENO&lt;='Lo-Z-OUTPUT'!U8,'Lo-Z-OUTPUT'!U8&lt;=OHM4PIU)</f>
        <v>0</v>
      </c>
      <c r="F8" t="b">
        <f>AND(OHM2MENO&lt;='Lo-Z-OUTPUT'!U8,'Lo-Z-OUTPUT'!U8&lt;=OHM2PIU)</f>
        <v>0</v>
      </c>
      <c r="H8" s="64" t="str">
        <f>IF(ISNUMBER('Lo-Z-OUTPUT'!S8),'Lo-Z-OUTPUT'!S8,"")</f>
        <v/>
      </c>
      <c r="I8" s="64" t="str">
        <f>IF('Lo-Z-OUTPUT'!W8="B","B","")</f>
        <v/>
      </c>
      <c r="K8" s="62" t="str">
        <f>IF(ISNUMBER(H8),H8*MATRIX!E8,"-")</f>
        <v>-</v>
      </c>
      <c r="M8" s="66" t="str">
        <f>IF(ISNUMBER(H8),IF(KP="kg",H8*MATRIX!CB8,H8*MATRIX!CB8*2.2),"-")</f>
        <v>-</v>
      </c>
      <c r="N8" s="65" t="str">
        <f t="shared" ref="N8:N39" si="0">IF(ISNUMBER(H8),KP,"")</f>
        <v/>
      </c>
      <c r="P8" s="1" t="str">
        <f>IF(ISNUMBER(H8),IF('Lo-Z-OUTPUT'!W8="B",IF(D8,MATRIX!Q8,IF(E8,MATRIX!R8,"WRNG Ω")),IF(D8,MATRIX!K8,IF(E8,MATRIX!L8,IF(F8,MATRIX!M8,"")))),"")</f>
        <v/>
      </c>
      <c r="R8" s="70" t="str">
        <f>IF(AND(ISNUMBER(H8),ISNUMBER(P8)),IF('Lo-Z-OUTPUT'!W8="B",H8*P8*MATRIX!F8/2,H8*P8*MATRIX!F8),"")</f>
        <v/>
      </c>
      <c r="T8" s="40" t="str">
        <f>IF(ISNUMBER($H8),IF(ISNUMBER(MATRIX!U8),IF(MATRIX!U8-INT(MATRIX!U8)=0,MATRIX!U8,"("&amp;MATRIX!U8&amp;")"),"n/a"),"")</f>
        <v/>
      </c>
      <c r="U8" s="77"/>
      <c r="V8" s="81" t="str">
        <f>IF(ISNUMBER(H8), IF(ISNUMBER(MATRIX!AD8),H8*MATRIX!AD8,"n/a"),"")</f>
        <v/>
      </c>
      <c r="W8" s="77"/>
      <c r="X8" s="83" t="str">
        <f>IF(ISNUMBER($H8), IF(ISNUMBER(MATRIX!AF8),$H8*MATRIX!AF8,"n/a"),"")</f>
        <v/>
      </c>
      <c r="Y8" s="77"/>
      <c r="Z8" s="81" t="str">
        <f>IF(ISNUMBER($H8), IF(ISNUMBER(MATRIX!AP8),$H8*MATRIX!AP8,"n/a"),"")</f>
        <v/>
      </c>
      <c r="AA8" s="77" t="s">
        <v>434</v>
      </c>
      <c r="AB8" s="83" t="str">
        <f>IF(ISNUMBER($H8), IF(ISNUMBER(MATRIX!AR8),$H8*MATRIX!AR8,"n/a"),"")</f>
        <v/>
      </c>
      <c r="AD8" s="225" t="str">
        <f t="shared" ref="AD8:AD71" si="1">IF(ISNUMBER(H8),IF(MV&lt;200,V8,Z8),"")</f>
        <v/>
      </c>
      <c r="AF8" s="225" t="str">
        <f t="shared" ref="AF8:AF71" si="2">IF(ISNUMBER(H8),IF(MV&lt;200,X8,AB8),"")</f>
        <v/>
      </c>
      <c r="AH8" s="218" t="str">
        <f>IF(ISNUMBER($H8), IF(MV&gt;200,IF(ISNUMBER(MATRIX!CL8),MATRIX!CL8,"n/a"),IF(ISNUMBER(MATRIX!CH8),MATRIX!CH8,"n/a")),"")</f>
        <v/>
      </c>
      <c r="AJ8" s="1" t="str">
        <f>IF(ISNUMBER(H8),IF(AND(ISNUMBER('Lo-Z-OUTPUT'!BA8),'Lo-Z-OUTPUT'!BA8&lt;&gt;0),'Lo-Z-OUTPUT'!BA8,'Lo-Z-INPUT'!$K$15*'Lo-Z-INPUT'!$K$7),"")</f>
        <v/>
      </c>
      <c r="AL8" s="161" t="str">
        <f>IF(AND(ISNUMBER(AJ8*R8),R8&lt;&gt;0),IF(AJ8/R8&lt;1,AJ8/R8,1),"")</f>
        <v/>
      </c>
      <c r="AN8" s="124" t="str">
        <f>IF(ISNUMBER($H8),IF(MV&lt;200,IF(ISNUMBER(MATRIX!AE8),ROUND((MATRIX!AE8*IDLE/1000)*CKWH,2),"-"),IF(ISNUMBER(MATRIX!AQ8),ROUND((MATRIX!AQ8*IDLE/1000)*CKWH,2),"-")),"")</f>
        <v/>
      </c>
      <c r="AO8" s="125" t="str">
        <f t="shared" ref="AO8" si="3">IF(ISNUMBER(AN8),ES,"")</f>
        <v/>
      </c>
      <c r="AQ8" s="105" t="str">
        <f>IF(ISNUMBER($H8),IF(MV&lt;200,IF(ISNUMBER(MATRIX!AG8),ROUND((MATRIX!AG8/1000)*RUNNING*CKWH,2),"-"),IF(ISNUMBER(MATRIX!AS8),ROUND((MATRIX!AS8/1000)*RUNNING*CKWH,2),"-")),"")</f>
        <v/>
      </c>
      <c r="AR8" s="126" t="str">
        <f t="shared" ref="AR8" si="4">IF(ISNUMBER(AQ8),ES,"")</f>
        <v/>
      </c>
      <c r="AT8" s="129" t="str">
        <f>IF(ISNUMBER($H8),IF(ISNUMBER(AL8),IF(ISNUMBER(AN8*AQ8),ROUND($H8*DAYS*(AN8+AQ8*AL8),2),"n/a"),"WRONG Ω"),"")</f>
        <v/>
      </c>
      <c r="AU8" s="127" t="str">
        <f t="shared" ref="AU8" si="5">IF(ISNUMBER(AT8),ES,"")</f>
        <v/>
      </c>
      <c r="AW8" s="101" t="str">
        <f>IF(ISNUMBER($H8),IF(ISNUMBER(MATRIX!BU8),$H8*MATRIX!BU8,"n/a"),"")</f>
        <v/>
      </c>
      <c r="AX8" s="72"/>
      <c r="AY8" s="72" t="str">
        <f>IF(ISNUMBER($H8),IF(ISNUMBER(MATRIX!BV8*AL8),$H8*MATRIX!BV8*AL8,"n/a"),"")</f>
        <v/>
      </c>
      <c r="AZ8" s="72"/>
      <c r="BA8" s="100" t="str">
        <f>IF(AND(ISNUMBER(AW8),ISNUMBER(AY8)),(AW8*IDLE+AY8*RUNNING)*DAYS/1000,"")</f>
        <v/>
      </c>
      <c r="BB8" s="72"/>
      <c r="BC8" s="154" t="str">
        <f>IF(ISNUMBER(BA8),BA8*CBTU,"")</f>
        <v/>
      </c>
      <c r="BD8" s="103" t="str">
        <f t="shared" ref="BD8:BD39" si="6">IF(ISNUMBER(BC8),ES,"")</f>
        <v/>
      </c>
      <c r="BF8" s="85" t="str">
        <f>IF(ISNUMBER(H8),IF(ISNUMBER(MATRIX!Y8),MATRIX!Y8,"n/a"),"")</f>
        <v/>
      </c>
      <c r="BG8" s="86" t="str">
        <f>IF(ISNUMBER(BF8),"dB","")</f>
        <v/>
      </c>
      <c r="BI8" s="44" t="str">
        <f>IF(ISNUMBER('Lo-Z-OUTPUT'!D8),IF(ISNUMBER(EXTRA!H8),'Lo-Z-OUTPUT'!D8*EXTRA!H8,""),"")</f>
        <v/>
      </c>
      <c r="BJ8" s="44" t="str">
        <f t="shared" ref="BJ8:BJ39" si="7">IF(ISNUMBER(BI8),ES,"")</f>
        <v/>
      </c>
      <c r="BT8" t="b">
        <f>ISNUMBER(MATRIX!G8)</f>
        <v>0</v>
      </c>
      <c r="BU8" t="b">
        <f>ISNUMBER(MATRIX!H8)</f>
        <v>0</v>
      </c>
      <c r="BW8" s="64" t="str">
        <f>IF(AND(ISNUMBER('HI-Z-OUTPUT'!P8),I8&lt;&gt;0),'HI-Z-OUTPUT'!P8,"-")</f>
        <v>-</v>
      </c>
      <c r="BX8" s="1"/>
      <c r="BY8" s="64" t="str">
        <f>IF(ISBLANK('HI-Z-OUTPUT'!R8),"",'HI-Z-OUTPUT'!R8)</f>
        <v/>
      </c>
      <c r="CA8" s="62" t="str">
        <f>IF(ISNUMBER(BW8),IF(ISNUMBER(MATRIX!E8),BW8*MATRIX!E8,"WRNG DATA"),"-")</f>
        <v>-</v>
      </c>
      <c r="CC8" s="66" t="str">
        <f>IF(AND(ISNUMBER(BW8),OR(BT8,BU8)),IF(KP="kg",BW8*MATRIX!CC8,BW8*MATRIX!CC8*2.2),"-")</f>
        <v>-</v>
      </c>
      <c r="CD8" s="65" t="str">
        <f t="shared" ref="CD8:CD39" si="8">IF(ISNUMBER(BW8),KP,"")</f>
        <v/>
      </c>
      <c r="CF8" s="1" t="str">
        <f>IF(AND(VI&lt;100,ISNUMBER(BW8),BT8),MATRIX!N8,IF(AND(VI&gt;=100,ISNUMBER(BW8),BU8),MATRIX!O8,""))</f>
        <v/>
      </c>
      <c r="CG8" s="1" t="str">
        <f>IF(AND(BY8&lt;100,ISNUMBER(BW8),BT8),MATRIX!N8,IF(AND(BY8&gt;=100,ISNUMBER(BW8),BU8),MATRIX!O8,"WRNG V"))</f>
        <v>WRNG V</v>
      </c>
      <c r="CH8" s="1" t="str">
        <f>IF(ISNUMBER(BY8),CG8,CF8)</f>
        <v/>
      </c>
      <c r="CJ8" s="70" t="str">
        <f>IF(ISNUMBER(BW8),IF(BY8&lt;100,IF(ISNUMBER(CH8*MATRIX!G8),BW8*CH8*MATRIX!G8,""),IF(ISNUMBER(CH8*MATRIX!H8),BW8*CH8*MATRIX!H8,"")),"")</f>
        <v/>
      </c>
      <c r="CL8" s="40" t="str">
        <f>IF(ISNUMBER(BW8*CH8),IF(ISNUMBER(MATRIX!U8),IF(MATRIX!U8-INT(MATRIX!U8)=0,MATRIX!U8,"("&amp;MATRIX!U8&amp;")"),"n/a"),"")</f>
        <v/>
      </c>
      <c r="CM8" s="77"/>
      <c r="CN8" s="81" t="str">
        <f>IF(ISNUMBER(BW8*CH8), IF(ISNUMBER(MATRIX!AZ8),BW8*MATRIX!AZ8,"n/a"),"")</f>
        <v/>
      </c>
      <c r="CO8" s="77"/>
      <c r="CP8" s="83" t="str">
        <f>IF(ISNUMBER($BW8*$CH8), IF(ISNUMBER(MATRIX!BB8),$BW8*MATRIX!BB8,"n/a"),"")</f>
        <v/>
      </c>
      <c r="CQ8" s="77"/>
      <c r="CR8" s="81" t="str">
        <f>IF(ISNUMBER($BW8*$CH8), IF(ISNUMBER(MATRIX!BJ8),BW8*MATRIX!BJ8,"n/a"),"")</f>
        <v/>
      </c>
      <c r="CS8" s="77" t="s">
        <v>434</v>
      </c>
      <c r="CT8" s="83" t="str">
        <f>IF(ISNUMBER($BW8*$CH8), IF(ISNUMBER(MATRIX!BL8),$BW8*MATRIX!BL8,"n/a"),"")</f>
        <v/>
      </c>
      <c r="CV8" s="225" t="str">
        <f t="shared" ref="CV8:CV71" si="9">IF(ISNUMBER(BW8),IF(MV&lt;200,CN8,CR8),"")</f>
        <v/>
      </c>
      <c r="CX8" s="225" t="str">
        <f t="shared" ref="CX8:CX71" si="10">IF(ISNUMBER(BW8),IF(MV&lt;200,CP8,CT8),"")</f>
        <v/>
      </c>
      <c r="CZ8" s="219" t="str">
        <f>IF(ISNUMBER($BW8*$CH8), IF(MV&gt;200,IF(ISNUMBER(MATRIX!CL8),MATRIX!CL8,"n/a"),IF(ISNUMBER(MATRIX!CH8),MATRIX!CH8,"n/a")),"")</f>
        <v/>
      </c>
      <c r="DB8" s="1" t="str">
        <f>IF(ISNUMBER(BW8),IF(AND(ISNUMBER('HI-Z-OUTPUT'!AV8),'HI-Z-OUTPUT'!AV8&lt;&gt;0),'HI-Z-OUTPUT'!AV8,'Hi-Z-INPUT'!$K$7*'Hi-Z-INPUT'!$K$11),"")</f>
        <v/>
      </c>
      <c r="DD8" s="161" t="str">
        <f>IF(AND(ISNUMBER(DB8*CJ8),CJ8&lt;&gt;0),IF(DB8/CJ8&lt;1,DB8/CJ8,1),"")</f>
        <v/>
      </c>
      <c r="DF8" s="124" t="str">
        <f>IF(ISNUMBER($BW8),IF(MV&lt;200,IF(ISNUMBER(MATRIX!BA8),ROUND(MATRIX!BA8/1000*IDLE*CKWH,2),"-"),IF(ISNUMBER(MATRIX!BK8),ROUND(MATRIX!BK8/1000*IDLE*CKWH,2),"-")),"")</f>
        <v/>
      </c>
      <c r="DG8" s="125" t="str">
        <f t="shared" ref="DG8" si="11">IF(ISNUMBER(DF8),ES,"")</f>
        <v/>
      </c>
      <c r="DI8" s="104" t="str">
        <f>IF(ISNUMBER($BW8),IF(MV&lt;200,IF(ISNUMBER(MATRIX!BC8),ROUND(MATRIX!BC8/1000*RUNNING*CKWH,2),"-"),IF(ISNUMBER(MATRIX!BM8),ROUND(MATRIX!BM8/1000*RUNNING*CKWH,2),"-")),"")</f>
        <v/>
      </c>
      <c r="DJ8" s="130" t="str">
        <f t="shared" ref="DJ8" si="12">IF(ISNUMBER(DI8),ES,"")</f>
        <v/>
      </c>
      <c r="DL8" s="104"/>
      <c r="DM8" s="130" t="str">
        <f t="shared" ref="DM8" si="13">IF(ISNUMBER(DL8),ES,"")</f>
        <v/>
      </c>
      <c r="DO8" s="129" t="str">
        <f t="shared" ref="DO8:DO71" si="14">IF(ISNUMBER($BW8*CH8),IF(ISNUMBER(DF8*DI8),ROUND($BW8*(DF8+DI8*DD8)*DAYS,2),"NO DATA"),"")</f>
        <v/>
      </c>
      <c r="DP8" s="127" t="str">
        <f t="shared" ref="DP8" si="15">IF(ISNUMBER(DO8),ES,"")</f>
        <v/>
      </c>
      <c r="DR8" s="101" t="str">
        <f>IF(ISNUMBER($BW8*$CH8),IF(ISNUMBER(MATRIX!BU8),BW8*MATRIX!BU8,"n/a"),"")</f>
        <v/>
      </c>
      <c r="DS8" s="72"/>
      <c r="DT8" s="72" t="str">
        <f>IF(ISNUMBER(BW8*CH8),IF(ISNUMBER(MATRIX!BV8*DD8),BW8*MATRIX!BV8*DD8,"n/a"),"")</f>
        <v/>
      </c>
      <c r="DU8" s="72"/>
      <c r="DV8" s="155" t="str">
        <f>IF(AND(ISNUMBER(DR8),ISNUMBER(DT8)),(DR8*IDLE+DT8*RUNNING)*DAYS/1000,"")</f>
        <v/>
      </c>
      <c r="DW8" s="96"/>
      <c r="DX8" s="156" t="str">
        <f t="shared" ref="DX8:DX71" si="16">IF(ISNUMBER($BW8*$CH8),IF(ISNUMBER(DV8),DV8*CBTU,"NO DATA"),"")</f>
        <v/>
      </c>
      <c r="DY8" s="102" t="str">
        <f t="shared" ref="DY8" si="17">IF(ISNUMBER(DX8),ES,"")</f>
        <v/>
      </c>
      <c r="EA8" s="85" t="str">
        <f>IF(ISNUMBER(BW8),IF(ISNUMBER(MATRIX!Y8),MATRIX!Y8,"n/a"),"")</f>
        <v/>
      </c>
      <c r="EB8" s="86" t="str">
        <f>IF(ISNUMBER(EA8),"dB","")</f>
        <v/>
      </c>
      <c r="ED8" s="44" t="str">
        <f>IF(ISNUMBER('HI-Z-OUTPUT'!D8),IF(ISNUMBER(BW8),'HI-Z-OUTPUT'!D8*BW8,""),"")</f>
        <v/>
      </c>
      <c r="EE8" s="44" t="str">
        <f t="shared" ref="EE8:EE39" si="18">IF(ISNUMBER(ED8),ES,"")</f>
        <v/>
      </c>
    </row>
    <row r="9" spans="1:135">
      <c r="A9" s="43" t="str">
        <f>MATRIX!A9</f>
        <v>Powersoft</v>
      </c>
      <c r="B9" t="str">
        <f>IF(MATRIX!B9&lt;&gt;0,MATRIX!B9,"-")</f>
        <v>T602</v>
      </c>
      <c r="D9" t="b">
        <f>AND(OHM8MENO&lt;='Lo-Z-OUTPUT'!U9,'Lo-Z-OUTPUT'!U9&lt;=OHM8PIU)</f>
        <v>0</v>
      </c>
      <c r="E9" t="b">
        <f>AND(OHM4MENO&lt;='Lo-Z-OUTPUT'!U9,'Lo-Z-OUTPUT'!U9&lt;=OHM4PIU)</f>
        <v>0</v>
      </c>
      <c r="F9" t="b">
        <f>AND(OHM2MENO&lt;='Lo-Z-OUTPUT'!U9,'Lo-Z-OUTPUT'!U9&lt;=OHM2PIU)</f>
        <v>0</v>
      </c>
      <c r="H9" s="64" t="str">
        <f>IF(ISNUMBER('Lo-Z-OUTPUT'!S9),'Lo-Z-OUTPUT'!S9,"")</f>
        <v/>
      </c>
      <c r="I9" s="64" t="str">
        <f>IF('Lo-Z-OUTPUT'!W9="B","B","")</f>
        <v/>
      </c>
      <c r="K9" s="62" t="str">
        <f>IF(ISNUMBER(H9),H9*MATRIX!E9,"-")</f>
        <v>-</v>
      </c>
      <c r="M9" s="66" t="str">
        <f>IF(ISNUMBER(H9),IF(KP="kg",H9*MATRIX!CB9,H9*MATRIX!CB9*2.2),"-")</f>
        <v>-</v>
      </c>
      <c r="N9" s="65" t="str">
        <f t="shared" si="0"/>
        <v/>
      </c>
      <c r="P9" s="1" t="str">
        <f>IF(ISNUMBER(H9),IF('Lo-Z-OUTPUT'!W9="B",IF(D9,MATRIX!Q9,IF(E9,MATRIX!R9,"WRNG Ω")),IF(D9,MATRIX!K9,IF(E9,MATRIX!L9,IF(F9,MATRIX!M9,"")))),"")</f>
        <v/>
      </c>
      <c r="R9" s="70" t="str">
        <f>IF(AND(ISNUMBER(H9),ISNUMBER(P9)),IF('Lo-Z-OUTPUT'!W9="B",H9*P9*MATRIX!F9/2,H9*P9*MATRIX!F9),"")</f>
        <v/>
      </c>
      <c r="T9" s="40" t="str">
        <f>IF(ISNUMBER($H9),IF(ISNUMBER(MATRIX!U9),IF(MATRIX!U9-INT(MATRIX!U9)=0,MATRIX!U9,"("&amp;MATRIX!U9&amp;")"),"n/a"),"")</f>
        <v/>
      </c>
      <c r="U9" s="77"/>
      <c r="V9" s="81" t="str">
        <f>IF(ISNUMBER(H9), IF(ISNUMBER(MATRIX!AD9),H9*MATRIX!AD9,"n/a"),"")</f>
        <v/>
      </c>
      <c r="W9" s="77"/>
      <c r="X9" s="83" t="str">
        <f>IF(ISNUMBER($H9), IF(ISNUMBER(MATRIX!AF9),$H9*MATRIX!AF9,"n/a"),"")</f>
        <v/>
      </c>
      <c r="Y9" s="77"/>
      <c r="Z9" s="81" t="str">
        <f>IF(ISNUMBER($H9), IF(ISNUMBER(MATRIX!AP9),$H9*MATRIX!AP9,"n/a"),"")</f>
        <v/>
      </c>
      <c r="AA9" s="77" t="s">
        <v>434</v>
      </c>
      <c r="AB9" s="83" t="str">
        <f>IF(ISNUMBER($H9), IF(ISNUMBER(MATRIX!AR9),$H9*MATRIX!AR9,"n/a"),"")</f>
        <v/>
      </c>
      <c r="AD9" s="225" t="str">
        <f t="shared" si="1"/>
        <v/>
      </c>
      <c r="AF9" s="225" t="str">
        <f t="shared" si="2"/>
        <v/>
      </c>
      <c r="AH9" s="218" t="str">
        <f>IF(ISNUMBER($H9), IF(MV&gt;200,IF(ISNUMBER(MATRIX!CL9),MATRIX!CL9,"n/a"),IF(ISNUMBER(MATRIX!CH9),MATRIX!CH9,"n/a")),"")</f>
        <v/>
      </c>
      <c r="AJ9" s="1" t="str">
        <f>IF(ISNUMBER(H9),IF(AND(ISNUMBER('Lo-Z-OUTPUT'!BA9),'Lo-Z-OUTPUT'!BA9&lt;&gt;0),'Lo-Z-OUTPUT'!BA9,'Lo-Z-INPUT'!$K$15*'Lo-Z-INPUT'!$K$7),"")</f>
        <v/>
      </c>
      <c r="AL9" s="161" t="str">
        <f t="shared" ref="AL9:AL72" si="19">IF(AND(ISNUMBER(AJ9*R9),R9&lt;&gt;0),IF(AJ9/R9&lt;1,AJ9/R9,1),"")</f>
        <v/>
      </c>
      <c r="AN9" s="124" t="str">
        <f>IF(ISNUMBER($H9),IF(MV&lt;200,IF(ISNUMBER(MATRIX!AE9),ROUND((MATRIX!AE9*IDLE/1000)*CKWH,2),"-"),IF(ISNUMBER(MATRIX!AQ9),ROUND((MATRIX!AQ9*IDLE/1000)*CKWH,2),"-")),"")</f>
        <v/>
      </c>
      <c r="AO9" s="125" t="str">
        <f t="shared" ref="AO9:AO72" si="20">IF(ISNUMBER(AN9),ES,"")</f>
        <v/>
      </c>
      <c r="AQ9" s="105" t="str">
        <f>IF(ISNUMBER($H9),IF(MV&lt;200,IF(ISNUMBER(MATRIX!AG9),ROUND((MATRIX!AG9/1000)*RUNNING*CKWH,2),"-"),IF(ISNUMBER(MATRIX!AS9),ROUND((MATRIX!AS9/1000)*RUNNING*CKWH,2),"-")),"")</f>
        <v/>
      </c>
      <c r="AR9" s="126" t="str">
        <f t="shared" ref="AR9:AR72" si="21">IF(ISNUMBER(AQ9),ES,"")</f>
        <v/>
      </c>
      <c r="AT9" s="129" t="str">
        <f t="shared" ref="AT9:AT39" si="22">IF(ISNUMBER($H9),IF(ISNUMBER(AL9),IF(ISNUMBER(AN9*AQ9),ROUND($H9*DAYS*(AN9+AQ9*AL9),2),"n/a"),"WRONG Ω"),"")</f>
        <v/>
      </c>
      <c r="AU9" s="127" t="str">
        <f t="shared" ref="AU9:AU72" si="23">IF(ISNUMBER(AT9),ES,"")</f>
        <v/>
      </c>
      <c r="AW9" s="101" t="str">
        <f>IF(ISNUMBER($H9),IF(ISNUMBER(MATRIX!BU9),$H9*MATRIX!BU9,"n/a"),"")</f>
        <v/>
      </c>
      <c r="AX9" s="72"/>
      <c r="AY9" s="72" t="str">
        <f>IF(ISNUMBER($H9),IF(ISNUMBER(MATRIX!BV9*AL9),$H9*MATRIX!BV9*AL9,"n/a"),"")</f>
        <v/>
      </c>
      <c r="AZ9" s="72"/>
      <c r="BA9" s="100" t="str">
        <f t="shared" ref="BA9:BA39" si="24">IF(AND(ISNUMBER(AW9),ISNUMBER(AY9)),(AW9*IDLE+AY9*RUNNING)*DAYS/1000,"")</f>
        <v/>
      </c>
      <c r="BB9" s="72"/>
      <c r="BC9" s="154" t="str">
        <f t="shared" ref="BC9:BC39" si="25">IF(ISNUMBER(BA9),BA9*CBTU,"")</f>
        <v/>
      </c>
      <c r="BD9" s="103" t="str">
        <f t="shared" si="6"/>
        <v/>
      </c>
      <c r="BF9" s="85" t="str">
        <f>IF(ISNUMBER(H9),IF(ISNUMBER(MATRIX!Y9),MATRIX!Y9,"n/a"),"")</f>
        <v/>
      </c>
      <c r="BG9" s="86" t="str">
        <f t="shared" ref="BG9:BG72" si="26">IF(ISNUMBER(BF9),"dB","")</f>
        <v/>
      </c>
      <c r="BI9" s="44" t="str">
        <f>IF(ISNUMBER('Lo-Z-OUTPUT'!D9),IF(ISNUMBER(EXTRA!H9),'Lo-Z-OUTPUT'!D9*EXTRA!H9,""),"")</f>
        <v/>
      </c>
      <c r="BJ9" s="44" t="str">
        <f t="shared" si="7"/>
        <v/>
      </c>
      <c r="BT9" t="b">
        <f>ISNUMBER(MATRIX!G9)</f>
        <v>0</v>
      </c>
      <c r="BU9" t="b">
        <f>ISNUMBER(MATRIX!H9)</f>
        <v>0</v>
      </c>
      <c r="BW9" s="64" t="str">
        <f>IF(AND(ISNUMBER('HI-Z-OUTPUT'!P9),I9&lt;&gt;0),'HI-Z-OUTPUT'!P9,"-")</f>
        <v>-</v>
      </c>
      <c r="BX9" s="1"/>
      <c r="BY9" s="64" t="str">
        <f>IF(ISBLANK('HI-Z-OUTPUT'!R9),"",'HI-Z-OUTPUT'!R9)</f>
        <v/>
      </c>
      <c r="CA9" s="62" t="str">
        <f>IF(ISNUMBER(BW9),IF(ISNUMBER(MATRIX!E9),BW9*MATRIX!E9,"WRNG DATA"),"-")</f>
        <v>-</v>
      </c>
      <c r="CC9" s="66" t="str">
        <f>IF(AND(ISNUMBER(BW9),OR(BT9,BU9)),IF(KP="kg",BW9*MATRIX!CC9,BW9*MATRIX!CC9*2.2),"-")</f>
        <v>-</v>
      </c>
      <c r="CD9" s="65" t="str">
        <f t="shared" si="8"/>
        <v/>
      </c>
      <c r="CF9" s="1" t="str">
        <f>IF(AND(VI&lt;100,ISNUMBER(BW9),BT9),MATRIX!N9,IF(AND(VI&gt;=100,ISNUMBER(BW9),BU9),MATRIX!O9,""))</f>
        <v/>
      </c>
      <c r="CG9" s="1" t="str">
        <f>IF(AND(BY9&lt;100,ISNUMBER(BW9),BT9),MATRIX!N9,IF(AND(BY9&gt;=100,ISNUMBER(BW9),BU9),MATRIX!O9,"WRNG V"))</f>
        <v>WRNG V</v>
      </c>
      <c r="CH9" s="1" t="str">
        <f t="shared" ref="CH9:CH72" si="27">IF(ISNUMBER(BY9),CG9,CF9)</f>
        <v/>
      </c>
      <c r="CJ9" s="70" t="str">
        <f>IF(ISNUMBER(BW9),IF(BY9&lt;100,IF(ISNUMBER(CH9*MATRIX!G9),BW9*CH9*MATRIX!G9,""),IF(ISNUMBER(CH9*MATRIX!H9),BW9*CH9*MATRIX!H9,"")),"")</f>
        <v/>
      </c>
      <c r="CL9" s="40" t="str">
        <f>IF(ISNUMBER(BW9*CH9),IF(ISNUMBER(MATRIX!U9),IF(MATRIX!U9-INT(MATRIX!U9)=0,MATRIX!U9,"("&amp;MATRIX!U9&amp;")"),"n/a"),"")</f>
        <v/>
      </c>
      <c r="CM9" s="77"/>
      <c r="CN9" s="81" t="str">
        <f>IF(ISNUMBER(BW9*CH9), IF(ISNUMBER(MATRIX!AZ9),BW9*MATRIX!AZ9,"n/a"),"")</f>
        <v/>
      </c>
      <c r="CO9" s="77"/>
      <c r="CP9" s="83" t="str">
        <f>IF(ISNUMBER($BW9*$CH9), IF(ISNUMBER(MATRIX!BB9),$BW9*MATRIX!BB9,"n/a"),"")</f>
        <v/>
      </c>
      <c r="CQ9" s="77"/>
      <c r="CR9" s="81" t="str">
        <f>IF(ISNUMBER($BW9*$CH9), IF(ISNUMBER(MATRIX!BJ9),BW9*MATRIX!BJ9,"n/a"),"")</f>
        <v/>
      </c>
      <c r="CS9" s="77" t="s">
        <v>434</v>
      </c>
      <c r="CT9" s="83" t="str">
        <f>IF(ISNUMBER($BW9*$CH9), IF(ISNUMBER(MATRIX!BL9),$BW9*MATRIX!BL9,"n/a"),"")</f>
        <v/>
      </c>
      <c r="CV9" s="225" t="str">
        <f t="shared" si="9"/>
        <v/>
      </c>
      <c r="CX9" s="225" t="str">
        <f t="shared" si="10"/>
        <v/>
      </c>
      <c r="CZ9" s="219" t="str">
        <f>IF(ISNUMBER($BW9*$CH9), IF(MV&gt;200,IF(ISNUMBER(MATRIX!CL9),MATRIX!CL9,"n/a"),IF(ISNUMBER(MATRIX!CH9),MATRIX!CH9,"n/a")),"")</f>
        <v/>
      </c>
      <c r="DB9" s="1" t="str">
        <f>IF(ISNUMBER(BW9),IF(AND(ISNUMBER('HI-Z-OUTPUT'!AV9),'HI-Z-OUTPUT'!AV9&lt;&gt;0),'HI-Z-OUTPUT'!AV9,'Hi-Z-INPUT'!$K$7*'Hi-Z-INPUT'!$K$11),"")</f>
        <v/>
      </c>
      <c r="DD9" s="161" t="str">
        <f t="shared" ref="DD9:DD72" si="28">IF(AND(ISNUMBER(DB9*CJ9),CJ9&lt;&gt;0),IF(DB9/CJ9&lt;1,DB9/CJ9,1),"")</f>
        <v/>
      </c>
      <c r="DF9" s="124" t="str">
        <f>IF(ISNUMBER($BW9),IF(MV&lt;200,IF(ISNUMBER(MATRIX!BA9),ROUND(MATRIX!BA9/1000*IDLE*CKWH,2),"-"),IF(ISNUMBER(MATRIX!BK9),ROUND(MATRIX!BK9/1000*IDLE*CKWH,2),"-")),"")</f>
        <v/>
      </c>
      <c r="DG9" s="125" t="str">
        <f t="shared" ref="DG9:DG72" si="29">IF(ISNUMBER(DF9),ES,"")</f>
        <v/>
      </c>
      <c r="DI9" s="104" t="str">
        <f>IF(ISNUMBER($BW9),IF(MV&lt;200,IF(ISNUMBER(MATRIX!BC9),ROUND(MATRIX!BC9/1000*RUNNING*CKWH,2),"-"),IF(ISNUMBER(MATRIX!BM9),ROUND(MATRIX!BM9/1000*RUNNING*CKWH,2),"-")),"")</f>
        <v/>
      </c>
      <c r="DJ9" s="130" t="str">
        <f t="shared" ref="DJ9:DJ72" si="30">IF(ISNUMBER(DI9),ES,"")</f>
        <v/>
      </c>
      <c r="DL9" s="104"/>
      <c r="DM9" s="130" t="str">
        <f t="shared" ref="DM9:DM72" si="31">IF(ISNUMBER(DL9),ES,"")</f>
        <v/>
      </c>
      <c r="DO9" s="129" t="str">
        <f t="shared" si="14"/>
        <v/>
      </c>
      <c r="DP9" s="127" t="str">
        <f t="shared" ref="DP9:DP72" si="32">IF(ISNUMBER(DO9),ES,"")</f>
        <v/>
      </c>
      <c r="DR9" s="101" t="str">
        <f>IF(ISNUMBER($BW9*$CH9),IF(ISNUMBER(MATRIX!BU9),BW9*MATRIX!BU9,"n/a"),"")</f>
        <v/>
      </c>
      <c r="DS9" s="72"/>
      <c r="DT9" s="72" t="str">
        <f>IF(ISNUMBER(BW9*CH9),IF(ISNUMBER(MATRIX!BV9*DD9),BW9*MATRIX!BV9*DD9,"n/a"),"")</f>
        <v/>
      </c>
      <c r="DU9" s="72"/>
      <c r="DV9" s="155" t="str">
        <f>IF(AND(ISNUMBER(DR9),ISNUMBER(DT9)),(DR9*IDLE+DT9*RUNNING)*DAYS/1000,"")</f>
        <v/>
      </c>
      <c r="DW9" s="96"/>
      <c r="DX9" s="156" t="str">
        <f t="shared" si="16"/>
        <v/>
      </c>
      <c r="DY9" s="102" t="str">
        <f t="shared" ref="DY9:DY72" si="33">IF(ISNUMBER(DX9),ES,"")</f>
        <v/>
      </c>
      <c r="EA9" s="85" t="str">
        <f>IF(ISNUMBER(BW9),IF(ISNUMBER(MATRIX!Y9),MATRIX!Y9,"n/a"),"")</f>
        <v/>
      </c>
      <c r="EB9" s="86" t="str">
        <f t="shared" ref="EB9:EB72" si="34">IF(ISNUMBER(EA9),"dB","")</f>
        <v/>
      </c>
      <c r="ED9" s="44" t="str">
        <f>IF(ISNUMBER('HI-Z-OUTPUT'!D9),IF(ISNUMBER(BW9),'HI-Z-OUTPUT'!D9*BW9,""),"")</f>
        <v/>
      </c>
      <c r="EE9" s="44" t="str">
        <f t="shared" si="18"/>
        <v/>
      </c>
    </row>
    <row r="10" spans="1:135">
      <c r="A10" s="43" t="str">
        <f>MATRIX!A10</f>
        <v>Powersoft</v>
      </c>
      <c r="B10" t="str">
        <f>IF(MATRIX!B10&lt;&gt;0,MATRIX!B10,"-")</f>
        <v>T304</v>
      </c>
      <c r="D10" t="b">
        <f>AND(OHM8MENO&lt;='Lo-Z-OUTPUT'!U10,'Lo-Z-OUTPUT'!U10&lt;=OHM8PIU)</f>
        <v>0</v>
      </c>
      <c r="E10" t="b">
        <f>AND(OHM4MENO&lt;='Lo-Z-OUTPUT'!U10,'Lo-Z-OUTPUT'!U10&lt;=OHM4PIU)</f>
        <v>0</v>
      </c>
      <c r="F10" t="b">
        <f>AND(OHM2MENO&lt;='Lo-Z-OUTPUT'!U10,'Lo-Z-OUTPUT'!U10&lt;=OHM2PIU)</f>
        <v>0</v>
      </c>
      <c r="H10" s="64" t="str">
        <f>IF(ISNUMBER('Lo-Z-OUTPUT'!S10),'Lo-Z-OUTPUT'!S10,"")</f>
        <v/>
      </c>
      <c r="I10" s="64" t="str">
        <f>IF('Lo-Z-OUTPUT'!W10="B","B","")</f>
        <v/>
      </c>
      <c r="K10" s="62" t="str">
        <f>IF(ISNUMBER(H10),H10*MATRIX!E10,"-")</f>
        <v>-</v>
      </c>
      <c r="M10" s="66" t="str">
        <f>IF(ISNUMBER(H10),IF(KP="kg",H10*MATRIX!CB10,H10*MATRIX!CB10*2.2),"-")</f>
        <v>-</v>
      </c>
      <c r="N10" s="65" t="str">
        <f t="shared" si="0"/>
        <v/>
      </c>
      <c r="P10" s="1" t="str">
        <f>IF(ISNUMBER(H10),IF('Lo-Z-OUTPUT'!W10="B",IF(D10,MATRIX!Q10,IF(E10,MATRIX!R10,"WRNG Ω")),IF(D10,MATRIX!K10,IF(E10,MATRIX!L10,IF(F10,MATRIX!M10,"")))),"")</f>
        <v/>
      </c>
      <c r="R10" s="70" t="str">
        <f>IF(AND(ISNUMBER(H10),ISNUMBER(P10)),IF('Lo-Z-OUTPUT'!W10="B",H10*P10*MATRIX!F10/2,H10*P10*MATRIX!F10),"")</f>
        <v/>
      </c>
      <c r="T10" s="40" t="str">
        <f>IF(ISNUMBER($H10),IF(ISNUMBER(MATRIX!U10),IF(MATRIX!U10-INT(MATRIX!U10)=0,MATRIX!U10,"("&amp;MATRIX!U10&amp;")"),"n/a"),"")</f>
        <v/>
      </c>
      <c r="U10" s="77"/>
      <c r="V10" s="81" t="str">
        <f>IF(ISNUMBER(H10), IF(ISNUMBER(MATRIX!AD10),H10*MATRIX!AD10,"n/a"),"")</f>
        <v/>
      </c>
      <c r="W10" s="77"/>
      <c r="X10" s="83" t="str">
        <f>IF(ISNUMBER($H10), IF(ISNUMBER(MATRIX!AF10),$H10*MATRIX!AF10,"n/a"),"")</f>
        <v/>
      </c>
      <c r="Y10" s="77"/>
      <c r="Z10" s="81" t="str">
        <f>IF(ISNUMBER($H10), IF(ISNUMBER(MATRIX!AP10),$H10*MATRIX!AP10,"n/a"),"")</f>
        <v/>
      </c>
      <c r="AA10" s="77" t="s">
        <v>434</v>
      </c>
      <c r="AB10" s="83" t="str">
        <f>IF(ISNUMBER($H10), IF(ISNUMBER(MATRIX!AR10),$H10*MATRIX!AR10,"n/a"),"")</f>
        <v/>
      </c>
      <c r="AD10" s="225" t="str">
        <f t="shared" si="1"/>
        <v/>
      </c>
      <c r="AF10" s="225" t="str">
        <f t="shared" si="2"/>
        <v/>
      </c>
      <c r="AH10" s="218" t="str">
        <f>IF(ISNUMBER($H10), IF(MV&gt;200,IF(ISNUMBER(MATRIX!CL10),MATRIX!CL10,"n/a"),IF(ISNUMBER(MATRIX!CH10),MATRIX!CH10,"n/a")),"")</f>
        <v/>
      </c>
      <c r="AJ10" s="1" t="str">
        <f>IF(ISNUMBER(H10),IF(AND(ISNUMBER('Lo-Z-OUTPUT'!BA10),'Lo-Z-OUTPUT'!BA10&lt;&gt;0),'Lo-Z-OUTPUT'!BA10,'Lo-Z-INPUT'!$K$15*'Lo-Z-INPUT'!$K$7),"")</f>
        <v/>
      </c>
      <c r="AL10" s="161" t="str">
        <f t="shared" si="19"/>
        <v/>
      </c>
      <c r="AN10" s="124" t="str">
        <f>IF(ISNUMBER($H10),IF(MV&lt;200,IF(ISNUMBER(MATRIX!AE10),ROUND((MATRIX!AE10*IDLE/1000)*CKWH,2),"-"),IF(ISNUMBER(MATRIX!AQ10),ROUND((MATRIX!AQ10*IDLE/1000)*CKWH,2),"-")),"")</f>
        <v/>
      </c>
      <c r="AO10" s="125" t="str">
        <f t="shared" si="20"/>
        <v/>
      </c>
      <c r="AQ10" s="105" t="str">
        <f>IF(ISNUMBER($H10),IF(MV&lt;200,IF(ISNUMBER(MATRIX!AG10),ROUND((MATRIX!AG10/1000)*RUNNING*CKWH,2),"-"),IF(ISNUMBER(MATRIX!AS10),ROUND((MATRIX!AS10/1000)*RUNNING*CKWH,2),"-")),"")</f>
        <v/>
      </c>
      <c r="AR10" s="126" t="str">
        <f t="shared" si="21"/>
        <v/>
      </c>
      <c r="AT10" s="129" t="str">
        <f t="shared" si="22"/>
        <v/>
      </c>
      <c r="AU10" s="127" t="str">
        <f t="shared" si="23"/>
        <v/>
      </c>
      <c r="AW10" s="101" t="str">
        <f>IF(ISNUMBER($H10),IF(ISNUMBER(MATRIX!BU10),$H10*MATRIX!BU10,"n/a"),"")</f>
        <v/>
      </c>
      <c r="AX10" s="72"/>
      <c r="AY10" s="72" t="str">
        <f>IF(ISNUMBER($H10),IF(ISNUMBER(MATRIX!BV10*AL10),$H10*MATRIX!BV10*AL10,"n/a"),"")</f>
        <v/>
      </c>
      <c r="AZ10" s="72"/>
      <c r="BA10" s="100" t="str">
        <f t="shared" si="24"/>
        <v/>
      </c>
      <c r="BB10" s="72"/>
      <c r="BC10" s="154" t="str">
        <f t="shared" si="25"/>
        <v/>
      </c>
      <c r="BD10" s="103" t="str">
        <f t="shared" si="6"/>
        <v/>
      </c>
      <c r="BF10" s="85" t="str">
        <f>IF(ISNUMBER(H10),IF(ISNUMBER(MATRIX!Y10),MATRIX!Y10,"n/a"),"")</f>
        <v/>
      </c>
      <c r="BG10" s="86" t="str">
        <f t="shared" si="26"/>
        <v/>
      </c>
      <c r="BI10" s="44" t="str">
        <f>IF(ISNUMBER('Lo-Z-OUTPUT'!D10),IF(ISNUMBER(EXTRA!H10),'Lo-Z-OUTPUT'!D10*EXTRA!H10,""),"")</f>
        <v/>
      </c>
      <c r="BJ10" s="44" t="str">
        <f t="shared" si="7"/>
        <v/>
      </c>
      <c r="BT10" t="b">
        <f>ISNUMBER(MATRIX!G10)</f>
        <v>0</v>
      </c>
      <c r="BU10" t="b">
        <f>ISNUMBER(MATRIX!H10)</f>
        <v>0</v>
      </c>
      <c r="BW10" s="64" t="str">
        <f>IF(AND(ISNUMBER('HI-Z-OUTPUT'!P10),I10&lt;&gt;0),'HI-Z-OUTPUT'!P10,"-")</f>
        <v>-</v>
      </c>
      <c r="BX10" s="1"/>
      <c r="BY10" s="64" t="str">
        <f>IF(ISBLANK('HI-Z-OUTPUT'!R10),"",'HI-Z-OUTPUT'!R10)</f>
        <v/>
      </c>
      <c r="CA10" s="62" t="str">
        <f>IF(ISNUMBER(BW10),IF(ISNUMBER(MATRIX!E10),BW10*MATRIX!E10,"WRNG DATA"),"-")</f>
        <v>-</v>
      </c>
      <c r="CC10" s="66" t="str">
        <f>IF(AND(ISNUMBER(BW10),OR(BT10,BU10)),IF(KP="kg",BW10*MATRIX!CC10,BW10*MATRIX!CC10*2.2),"-")</f>
        <v>-</v>
      </c>
      <c r="CD10" s="65" t="str">
        <f t="shared" si="8"/>
        <v/>
      </c>
      <c r="CF10" s="1" t="str">
        <f>IF(AND(VI&lt;100,ISNUMBER(BW10),BT10),MATRIX!N10,IF(AND(VI&gt;=100,ISNUMBER(BW10),BU10),MATRIX!O10,""))</f>
        <v/>
      </c>
      <c r="CG10" s="1" t="str">
        <f>IF(AND(BY10&lt;100,ISNUMBER(BW10),BT10),MATRIX!N10,IF(AND(BY10&gt;=100,ISNUMBER(BW10),BU10),MATRIX!O10,"WRNG V"))</f>
        <v>WRNG V</v>
      </c>
      <c r="CH10" s="1" t="str">
        <f t="shared" si="27"/>
        <v/>
      </c>
      <c r="CJ10" s="70" t="str">
        <f>IF(ISNUMBER(BW10),IF(BY10&lt;100,IF(ISNUMBER(CH10*MATRIX!G10),BW10*CH10*MATRIX!G10,""),IF(ISNUMBER(CH10*MATRIX!H10),BW10*CH10*MATRIX!H10,"")),"")</f>
        <v/>
      </c>
      <c r="CL10" s="40" t="str">
        <f>IF(ISNUMBER(BW10*CH10),IF(ISNUMBER(MATRIX!U10),IF(MATRIX!U10-INT(MATRIX!U10)=0,MATRIX!U10,"("&amp;MATRIX!U10&amp;")"),"n/a"),"")</f>
        <v/>
      </c>
      <c r="CM10" s="77"/>
      <c r="CN10" s="81" t="str">
        <f>IF(ISNUMBER(BW10*CH10), IF(ISNUMBER(MATRIX!AZ10),BW10*MATRIX!AZ10,"n/a"),"")</f>
        <v/>
      </c>
      <c r="CO10" s="77"/>
      <c r="CP10" s="83" t="str">
        <f>IF(ISNUMBER($BW10*$CH10), IF(ISNUMBER(MATRIX!BB10),$BW10*MATRIX!BB10,"n/a"),"")</f>
        <v/>
      </c>
      <c r="CQ10" s="77"/>
      <c r="CR10" s="81" t="str">
        <f>IF(ISNUMBER($BW10*$CH10), IF(ISNUMBER(MATRIX!BJ10),BW10*MATRIX!BJ10,"n/a"),"")</f>
        <v/>
      </c>
      <c r="CS10" s="77" t="s">
        <v>434</v>
      </c>
      <c r="CT10" s="83" t="str">
        <f>IF(ISNUMBER($BW10*$CH10), IF(ISNUMBER(MATRIX!BL10),$BW10*MATRIX!BL10,"n/a"),"")</f>
        <v/>
      </c>
      <c r="CV10" s="225" t="str">
        <f t="shared" si="9"/>
        <v/>
      </c>
      <c r="CX10" s="225" t="str">
        <f t="shared" si="10"/>
        <v/>
      </c>
      <c r="CZ10" s="219" t="str">
        <f>IF(ISNUMBER($BW10*$CH10), IF(MV&gt;200,IF(ISNUMBER(MATRIX!CL10),MATRIX!CL10,"n/a"),IF(ISNUMBER(MATRIX!CH10),MATRIX!CH10,"n/a")),"")</f>
        <v/>
      </c>
      <c r="DB10" s="1" t="str">
        <f>IF(ISNUMBER(BW10),IF(AND(ISNUMBER('HI-Z-OUTPUT'!AV10),'HI-Z-OUTPUT'!AV10&lt;&gt;0),'HI-Z-OUTPUT'!AV10,'Hi-Z-INPUT'!$K$7*'Hi-Z-INPUT'!$K$11),"")</f>
        <v/>
      </c>
      <c r="DD10" s="161" t="str">
        <f t="shared" si="28"/>
        <v/>
      </c>
      <c r="DF10" s="124" t="str">
        <f>IF(ISNUMBER($BW10),IF(MV&lt;200,IF(ISNUMBER(MATRIX!BA10),ROUND(MATRIX!BA10/1000*IDLE*CKWH,2),"-"),IF(ISNUMBER(MATRIX!BK10),ROUND(MATRIX!BK10/1000*IDLE*CKWH,2),"-")),"")</f>
        <v/>
      </c>
      <c r="DG10" s="125" t="str">
        <f t="shared" si="29"/>
        <v/>
      </c>
      <c r="DI10" s="104" t="str">
        <f>IF(ISNUMBER($BW10),IF(MV&lt;200,IF(ISNUMBER(MATRIX!BC10),ROUND(MATRIX!BC10/1000*RUNNING*CKWH,2),"-"),IF(ISNUMBER(MATRIX!BM10),ROUND(MATRIX!BM10/1000*RUNNING*CKWH,2),"-")),"")</f>
        <v/>
      </c>
      <c r="DJ10" s="130" t="str">
        <f t="shared" si="30"/>
        <v/>
      </c>
      <c r="DL10" s="104"/>
      <c r="DM10" s="130" t="str">
        <f t="shared" si="31"/>
        <v/>
      </c>
      <c r="DO10" s="129" t="str">
        <f t="shared" si="14"/>
        <v/>
      </c>
      <c r="DP10" s="127" t="str">
        <f t="shared" si="32"/>
        <v/>
      </c>
      <c r="DR10" s="101" t="str">
        <f>IF(ISNUMBER($BW10*$CH10),IF(ISNUMBER(MATRIX!BU10),BW10*MATRIX!BU10,"n/a"),"")</f>
        <v/>
      </c>
      <c r="DS10" s="72"/>
      <c r="DT10" s="72" t="str">
        <f>IF(ISNUMBER(BW10*CH10),IF(ISNUMBER(MATRIX!BV10*DD10),BW10*MATRIX!BV10*DD10,"n/a"),"")</f>
        <v/>
      </c>
      <c r="DU10" s="72"/>
      <c r="DV10" s="155" t="str">
        <f t="shared" ref="DV10:DV39" si="35">IF(AND(ISNUMBER(DR10),ISNUMBER(DT10)),(DR10*IDLE+DT10*RUNNING)*DAYS/1000,"")</f>
        <v/>
      </c>
      <c r="DW10" s="96"/>
      <c r="DX10" s="156" t="str">
        <f t="shared" si="16"/>
        <v/>
      </c>
      <c r="DY10" s="102" t="str">
        <f t="shared" si="33"/>
        <v/>
      </c>
      <c r="EA10" s="85" t="str">
        <f>IF(ISNUMBER(BW10),IF(ISNUMBER(MATRIX!Y10),MATRIX!Y10,"n/a"),"")</f>
        <v/>
      </c>
      <c r="EB10" s="86" t="str">
        <f t="shared" si="34"/>
        <v/>
      </c>
      <c r="ED10" s="44" t="str">
        <f>IF(ISNUMBER('HI-Z-OUTPUT'!D10),IF(ISNUMBER(BW10),'HI-Z-OUTPUT'!D10*BW10,""),"")</f>
        <v/>
      </c>
      <c r="EE10" s="44" t="str">
        <f t="shared" si="18"/>
        <v/>
      </c>
    </row>
    <row r="11" spans="1:135">
      <c r="A11" s="43" t="str">
        <f>MATRIX!A11</f>
        <v>Powersoft</v>
      </c>
      <c r="B11" t="str">
        <f>IF(MATRIX!B11&lt;&gt;0,MATRIX!B11,"-")</f>
        <v>T604</v>
      </c>
      <c r="D11" t="b">
        <f>AND(OHM8MENO&lt;='Lo-Z-OUTPUT'!U11,'Lo-Z-OUTPUT'!U11&lt;=OHM8PIU)</f>
        <v>0</v>
      </c>
      <c r="E11" t="b">
        <f>AND(OHM4MENO&lt;='Lo-Z-OUTPUT'!U11,'Lo-Z-OUTPUT'!U11&lt;=OHM4PIU)</f>
        <v>0</v>
      </c>
      <c r="F11" t="b">
        <f>AND(OHM2MENO&lt;='Lo-Z-OUTPUT'!U11,'Lo-Z-OUTPUT'!U11&lt;=OHM2PIU)</f>
        <v>0</v>
      </c>
      <c r="H11" s="64" t="str">
        <f>IF(ISNUMBER('Lo-Z-OUTPUT'!S11),'Lo-Z-OUTPUT'!S11,"")</f>
        <v/>
      </c>
      <c r="I11" s="64" t="str">
        <f>IF('Lo-Z-OUTPUT'!W11="B","B","")</f>
        <v/>
      </c>
      <c r="K11" s="62" t="str">
        <f>IF(ISNUMBER(H11),H11*MATRIX!E11,"-")</f>
        <v>-</v>
      </c>
      <c r="M11" s="66" t="str">
        <f>IF(ISNUMBER(H11),IF(KP="kg",H11*MATRIX!CB11,H11*MATRIX!CB11*2.2),"-")</f>
        <v>-</v>
      </c>
      <c r="N11" s="65" t="str">
        <f t="shared" si="0"/>
        <v/>
      </c>
      <c r="P11" s="1" t="str">
        <f>IF(ISNUMBER(H11),IF('Lo-Z-OUTPUT'!W11="B",IF(D11,MATRIX!Q11,IF(E11,MATRIX!R11,"WRNG Ω")),IF(D11,MATRIX!K11,IF(E11,MATRIX!L11,IF(F11,MATRIX!M11,"")))),"")</f>
        <v/>
      </c>
      <c r="R11" s="70" t="str">
        <f>IF(AND(ISNUMBER(H11),ISNUMBER(P11)),IF('Lo-Z-OUTPUT'!W11="B",H11*P11*MATRIX!F11/2,H11*P11*MATRIX!F11),"")</f>
        <v/>
      </c>
      <c r="T11" s="40" t="str">
        <f>IF(ISNUMBER($H11),IF(ISNUMBER(MATRIX!U11),IF(MATRIX!U11-INT(MATRIX!U11)=0,MATRIX!U11,"("&amp;MATRIX!U11&amp;")"),"n/a"),"")</f>
        <v/>
      </c>
      <c r="U11" s="77"/>
      <c r="V11" s="81" t="str">
        <f>IF(ISNUMBER(H11), IF(ISNUMBER(MATRIX!AD11),H11*MATRIX!AD11,"n/a"),"")</f>
        <v/>
      </c>
      <c r="W11" s="77"/>
      <c r="X11" s="83" t="str">
        <f>IF(ISNUMBER($H11), IF(ISNUMBER(MATRIX!AF11),$H11*MATRIX!AF11,"n/a"),"")</f>
        <v/>
      </c>
      <c r="Y11" s="77"/>
      <c r="Z11" s="81" t="str">
        <f>IF(ISNUMBER($H11), IF(ISNUMBER(MATRIX!AP11),$H11*MATRIX!AP11,"n/a"),"")</f>
        <v/>
      </c>
      <c r="AA11" s="77" t="s">
        <v>434</v>
      </c>
      <c r="AB11" s="83" t="str">
        <f>IF(ISNUMBER($H11), IF(ISNUMBER(MATRIX!AR11),$H11*MATRIX!AR11,"n/a"),"")</f>
        <v/>
      </c>
      <c r="AD11" s="225" t="str">
        <f t="shared" si="1"/>
        <v/>
      </c>
      <c r="AF11" s="225" t="str">
        <f t="shared" si="2"/>
        <v/>
      </c>
      <c r="AH11" s="218" t="str">
        <f>IF(ISNUMBER($H11), IF(MV&gt;200,IF(ISNUMBER(MATRIX!CL11),MATRIX!CL11,"n/a"),IF(ISNUMBER(MATRIX!CH11),MATRIX!CH11,"n/a")),"")</f>
        <v/>
      </c>
      <c r="AJ11" s="1" t="str">
        <f>IF(ISNUMBER(H11),IF(AND(ISNUMBER('Lo-Z-OUTPUT'!BA11),'Lo-Z-OUTPUT'!BA11&lt;&gt;0),'Lo-Z-OUTPUT'!BA11,'Lo-Z-INPUT'!$K$15*'Lo-Z-INPUT'!$K$7),"")</f>
        <v/>
      </c>
      <c r="AL11" s="161" t="str">
        <f t="shared" si="19"/>
        <v/>
      </c>
      <c r="AN11" s="124" t="str">
        <f>IF(ISNUMBER($H11),IF(MV&lt;200,IF(ISNUMBER(MATRIX!AE11),ROUND((MATRIX!AE11*IDLE/1000)*CKWH,2),"-"),IF(ISNUMBER(MATRIX!AQ11),ROUND((MATRIX!AQ11*IDLE/1000)*CKWH,2),"-")),"")</f>
        <v/>
      </c>
      <c r="AO11" s="125" t="str">
        <f t="shared" si="20"/>
        <v/>
      </c>
      <c r="AQ11" s="105" t="str">
        <f>IF(ISNUMBER($H11),IF(MV&lt;200,IF(ISNUMBER(MATRIX!AG11),ROUND((MATRIX!AG11/1000)*RUNNING*CKWH,2),"-"),IF(ISNUMBER(MATRIX!AS11),ROUND((MATRIX!AS11/1000)*RUNNING*CKWH,2),"-")),"")</f>
        <v/>
      </c>
      <c r="AR11" s="126" t="str">
        <f t="shared" si="21"/>
        <v/>
      </c>
      <c r="AT11" s="129" t="str">
        <f t="shared" si="22"/>
        <v/>
      </c>
      <c r="AU11" s="127" t="str">
        <f t="shared" si="23"/>
        <v/>
      </c>
      <c r="AW11" s="101" t="str">
        <f>IF(ISNUMBER($H11),IF(ISNUMBER(MATRIX!BU11),$H11*MATRIX!BU11,"n/a"),"")</f>
        <v/>
      </c>
      <c r="AX11" s="72"/>
      <c r="AY11" s="72" t="str">
        <f>IF(ISNUMBER($H11),IF(ISNUMBER(MATRIX!BV11*AL11),$H11*MATRIX!BV11*AL11,"n/a"),"")</f>
        <v/>
      </c>
      <c r="AZ11" s="72"/>
      <c r="BA11" s="100" t="str">
        <f t="shared" si="24"/>
        <v/>
      </c>
      <c r="BB11" s="72"/>
      <c r="BC11" s="154" t="str">
        <f t="shared" si="25"/>
        <v/>
      </c>
      <c r="BD11" s="103" t="str">
        <f t="shared" si="6"/>
        <v/>
      </c>
      <c r="BF11" s="85" t="str">
        <f>IF(ISNUMBER(H11),IF(ISNUMBER(MATRIX!Y11),MATRIX!Y11,"n/a"),"")</f>
        <v/>
      </c>
      <c r="BG11" s="86" t="str">
        <f t="shared" si="26"/>
        <v/>
      </c>
      <c r="BI11" s="44" t="str">
        <f>IF(ISNUMBER('Lo-Z-OUTPUT'!D11),IF(ISNUMBER(EXTRA!H11),'Lo-Z-OUTPUT'!D11*EXTRA!H11,""),"")</f>
        <v/>
      </c>
      <c r="BJ11" s="44" t="str">
        <f t="shared" si="7"/>
        <v/>
      </c>
      <c r="BT11" t="b">
        <f>ISNUMBER(MATRIX!G11)</f>
        <v>0</v>
      </c>
      <c r="BU11" t="b">
        <f>ISNUMBER(MATRIX!H11)</f>
        <v>0</v>
      </c>
      <c r="BW11" s="64" t="str">
        <f>IF(AND(ISNUMBER('HI-Z-OUTPUT'!P11),I11&lt;&gt;0),'HI-Z-OUTPUT'!P11,"-")</f>
        <v>-</v>
      </c>
      <c r="BX11" s="1"/>
      <c r="BY11" s="64" t="str">
        <f>IF(ISBLANK('HI-Z-OUTPUT'!R11),"",'HI-Z-OUTPUT'!R11)</f>
        <v/>
      </c>
      <c r="CA11" s="62" t="str">
        <f>IF(ISNUMBER(BW11),IF(ISNUMBER(MATRIX!E11),BW11*MATRIX!E11,"WRNG DATA"),"-")</f>
        <v>-</v>
      </c>
      <c r="CC11" s="66" t="str">
        <f>IF(AND(ISNUMBER(BW11),OR(BT11,BU11)),IF(KP="kg",BW11*MATRIX!CC11,BW11*MATRIX!CC11*2.2),"-")</f>
        <v>-</v>
      </c>
      <c r="CD11" s="65" t="str">
        <f t="shared" si="8"/>
        <v/>
      </c>
      <c r="CF11" s="1" t="str">
        <f>IF(AND(VI&lt;100,ISNUMBER(BW11),BT11),MATRIX!N11,IF(AND(VI&gt;=100,ISNUMBER(BW11),BU11),MATRIX!O11,""))</f>
        <v/>
      </c>
      <c r="CG11" s="1" t="str">
        <f>IF(AND(BY11&lt;100,ISNUMBER(BW11),BT11),MATRIX!N11,IF(AND(BY11&gt;=100,ISNUMBER(BW11),BU11),MATRIX!O11,"WRNG V"))</f>
        <v>WRNG V</v>
      </c>
      <c r="CH11" s="1" t="str">
        <f t="shared" si="27"/>
        <v/>
      </c>
      <c r="CJ11" s="70" t="str">
        <f>IF(ISNUMBER(BW11),IF(BY11&lt;100,IF(ISNUMBER(CH11*MATRIX!G11),BW11*CH11*MATRIX!G11,""),IF(ISNUMBER(CH11*MATRIX!H11),BW11*CH11*MATRIX!H11,"")),"")</f>
        <v/>
      </c>
      <c r="CL11" s="40" t="str">
        <f>IF(ISNUMBER(BW11*CH11),IF(ISNUMBER(MATRIX!U11),IF(MATRIX!U11-INT(MATRIX!U11)=0,MATRIX!U11,"("&amp;MATRIX!U11&amp;")"),"n/a"),"")</f>
        <v/>
      </c>
      <c r="CM11" s="77"/>
      <c r="CN11" s="81" t="str">
        <f>IF(ISNUMBER(BW11*CH11), IF(ISNUMBER(MATRIX!AZ11),BW11*MATRIX!AZ11,"n/a"),"")</f>
        <v/>
      </c>
      <c r="CO11" s="77"/>
      <c r="CP11" s="83" t="str">
        <f>IF(ISNUMBER($BW11*$CH11), IF(ISNUMBER(MATRIX!BB11),$BW11*MATRIX!BB11,"n/a"),"")</f>
        <v/>
      </c>
      <c r="CQ11" s="77"/>
      <c r="CR11" s="81" t="str">
        <f>IF(ISNUMBER($BW11*$CH11), IF(ISNUMBER(MATRIX!BJ11),BW11*MATRIX!BJ11,"n/a"),"")</f>
        <v/>
      </c>
      <c r="CS11" s="77" t="s">
        <v>434</v>
      </c>
      <c r="CT11" s="83" t="str">
        <f>IF(ISNUMBER($BW11*$CH11), IF(ISNUMBER(MATRIX!BL11),$BW11*MATRIX!BL11,"n/a"),"")</f>
        <v/>
      </c>
      <c r="CV11" s="225" t="str">
        <f t="shared" si="9"/>
        <v/>
      </c>
      <c r="CX11" s="225" t="str">
        <f t="shared" si="10"/>
        <v/>
      </c>
      <c r="CZ11" s="219" t="str">
        <f>IF(ISNUMBER($BW11*$CH11), IF(MV&gt;200,IF(ISNUMBER(MATRIX!CL11),MATRIX!CL11,"n/a"),IF(ISNUMBER(MATRIX!CH11),MATRIX!CH11,"n/a")),"")</f>
        <v/>
      </c>
      <c r="DB11" s="1" t="str">
        <f>IF(ISNUMBER(BW11),IF(AND(ISNUMBER('HI-Z-OUTPUT'!AV11),'HI-Z-OUTPUT'!AV11&lt;&gt;0),'HI-Z-OUTPUT'!AV11,'Hi-Z-INPUT'!$K$7*'Hi-Z-INPUT'!$K$11),"")</f>
        <v/>
      </c>
      <c r="DD11" s="161" t="str">
        <f t="shared" si="28"/>
        <v/>
      </c>
      <c r="DF11" s="124" t="str">
        <f>IF(ISNUMBER($BW11),IF(MV&lt;200,IF(ISNUMBER(MATRIX!BA11),ROUND(MATRIX!BA11/1000*IDLE*CKWH,2),"-"),IF(ISNUMBER(MATRIX!BK11),ROUND(MATRIX!BK11/1000*IDLE*CKWH,2),"-")),"")</f>
        <v/>
      </c>
      <c r="DG11" s="125" t="str">
        <f t="shared" si="29"/>
        <v/>
      </c>
      <c r="DI11" s="104" t="str">
        <f>IF(ISNUMBER($BW11),IF(MV&lt;200,IF(ISNUMBER(MATRIX!BC11),ROUND(MATRIX!BC11/1000*RUNNING*CKWH,2),"-"),IF(ISNUMBER(MATRIX!BM11),ROUND(MATRIX!BM11/1000*RUNNING*CKWH,2),"-")),"")</f>
        <v/>
      </c>
      <c r="DJ11" s="130" t="str">
        <f t="shared" si="30"/>
        <v/>
      </c>
      <c r="DL11" s="104"/>
      <c r="DM11" s="130" t="str">
        <f t="shared" si="31"/>
        <v/>
      </c>
      <c r="DO11" s="129" t="str">
        <f t="shared" si="14"/>
        <v/>
      </c>
      <c r="DP11" s="127" t="str">
        <f t="shared" si="32"/>
        <v/>
      </c>
      <c r="DR11" s="101" t="str">
        <f>IF(ISNUMBER($BW11*$CH11),IF(ISNUMBER(MATRIX!BU11),BW11*MATRIX!BU11,"n/a"),"")</f>
        <v/>
      </c>
      <c r="DS11" s="72"/>
      <c r="DT11" s="72" t="str">
        <f>IF(ISNUMBER(BW11*CH11),IF(ISNUMBER(MATRIX!BV11*DD11),BW11*MATRIX!BV11*DD11,"n/a"),"")</f>
        <v/>
      </c>
      <c r="DU11" s="72"/>
      <c r="DV11" s="155" t="str">
        <f t="shared" si="35"/>
        <v/>
      </c>
      <c r="DW11" s="96"/>
      <c r="DX11" s="156" t="str">
        <f t="shared" si="16"/>
        <v/>
      </c>
      <c r="DY11" s="102" t="str">
        <f t="shared" si="33"/>
        <v/>
      </c>
      <c r="EA11" s="85" t="str">
        <f>IF(ISNUMBER(BW11),IF(ISNUMBER(MATRIX!Y11),MATRIX!Y11,"n/a"),"")</f>
        <v/>
      </c>
      <c r="EB11" s="86" t="str">
        <f t="shared" si="34"/>
        <v/>
      </c>
      <c r="ED11" s="44" t="str">
        <f>IF(ISNUMBER('HI-Z-OUTPUT'!D11),IF(ISNUMBER(BW11),'HI-Z-OUTPUT'!D11*BW11,""),"")</f>
        <v/>
      </c>
      <c r="EE11" s="44" t="str">
        <f t="shared" si="18"/>
        <v/>
      </c>
    </row>
    <row r="12" spans="1:135">
      <c r="A12" s="43" t="str">
        <f>MATRIX!A12</f>
        <v>Powersoft</v>
      </c>
      <c r="B12" t="str">
        <f>IF(MATRIX!B12&lt;&gt;0,MATRIX!B12,"-")</f>
        <v>T902</v>
      </c>
      <c r="D12" t="b">
        <f>AND(OHM8MENO&lt;='Lo-Z-OUTPUT'!U12,'Lo-Z-OUTPUT'!U12&lt;=OHM8PIU)</f>
        <v>0</v>
      </c>
      <c r="E12" t="b">
        <f>AND(OHM4MENO&lt;='Lo-Z-OUTPUT'!U12,'Lo-Z-OUTPUT'!U12&lt;=OHM4PIU)</f>
        <v>0</v>
      </c>
      <c r="F12" t="b">
        <f>AND(OHM2MENO&lt;='Lo-Z-OUTPUT'!U12,'Lo-Z-OUTPUT'!U12&lt;=OHM2PIU)</f>
        <v>0</v>
      </c>
      <c r="H12" s="64" t="str">
        <f>IF(ISNUMBER('Lo-Z-OUTPUT'!S12),'Lo-Z-OUTPUT'!S12,"")</f>
        <v/>
      </c>
      <c r="I12" s="64" t="str">
        <f>IF('Lo-Z-OUTPUT'!W12="B","B","")</f>
        <v/>
      </c>
      <c r="K12" s="62" t="str">
        <f>IF(ISNUMBER(H12),H12*MATRIX!E12,"-")</f>
        <v>-</v>
      </c>
      <c r="M12" s="66" t="str">
        <f>IF(ISNUMBER(H12),IF(KP="kg",H12*MATRIX!CB12,H12*MATRIX!CB12*2.2),"-")</f>
        <v>-</v>
      </c>
      <c r="N12" s="65" t="str">
        <f t="shared" si="0"/>
        <v/>
      </c>
      <c r="P12" s="1" t="str">
        <f>IF(ISNUMBER(H12),IF('Lo-Z-OUTPUT'!W12="B",IF(D12,MATRIX!Q12,IF(E12,MATRIX!R12,"WRNG Ω")),IF(D12,MATRIX!K12,IF(E12,MATRIX!L12,IF(F12,MATRIX!M12,"")))),"")</f>
        <v/>
      </c>
      <c r="R12" s="70" t="str">
        <f>IF(AND(ISNUMBER(H12),ISNUMBER(P12)),IF('Lo-Z-OUTPUT'!W12="B",H12*P12*MATRIX!F12/2,H12*P12*MATRIX!F12),"")</f>
        <v/>
      </c>
      <c r="T12" s="40" t="str">
        <f>IF(ISNUMBER($H12),IF(ISNUMBER(MATRIX!U12),IF(MATRIX!U12-INT(MATRIX!U12)=0,MATRIX!U12,"("&amp;MATRIX!U12&amp;")"),"n/a"),"")</f>
        <v/>
      </c>
      <c r="U12" s="77"/>
      <c r="V12" s="81" t="str">
        <f>IF(ISNUMBER(H12), IF(ISNUMBER(MATRIX!AD12),H12*MATRIX!AD12,"n/a"),"")</f>
        <v/>
      </c>
      <c r="W12" s="77"/>
      <c r="X12" s="83" t="str">
        <f>IF(ISNUMBER($H12), IF(ISNUMBER(MATRIX!AF12),$H12*MATRIX!AF12,"n/a"),"")</f>
        <v/>
      </c>
      <c r="Y12" s="77"/>
      <c r="Z12" s="81" t="str">
        <f>IF(ISNUMBER($H12), IF(ISNUMBER(MATRIX!AP12),$H12*MATRIX!AP12,"n/a"),"")</f>
        <v/>
      </c>
      <c r="AA12" s="77" t="s">
        <v>434</v>
      </c>
      <c r="AB12" s="83" t="str">
        <f>IF(ISNUMBER($H12), IF(ISNUMBER(MATRIX!AR12),$H12*MATRIX!AR12,"n/a"),"")</f>
        <v/>
      </c>
      <c r="AD12" s="225" t="str">
        <f t="shared" si="1"/>
        <v/>
      </c>
      <c r="AF12" s="225" t="str">
        <f t="shared" si="2"/>
        <v/>
      </c>
      <c r="AH12" s="218" t="str">
        <f>IF(ISNUMBER($H12), IF(MV&gt;200,IF(ISNUMBER(MATRIX!CL12),MATRIX!CL12,"n/a"),IF(ISNUMBER(MATRIX!CH12),MATRIX!CH12,"n/a")),"")</f>
        <v/>
      </c>
      <c r="AJ12" s="1" t="str">
        <f>IF(ISNUMBER(H12),IF(AND(ISNUMBER('Lo-Z-OUTPUT'!BA12),'Lo-Z-OUTPUT'!BA12&lt;&gt;0),'Lo-Z-OUTPUT'!BA12,'Lo-Z-INPUT'!$K$15*'Lo-Z-INPUT'!$K$7),"")</f>
        <v/>
      </c>
      <c r="AL12" s="161" t="str">
        <f t="shared" si="19"/>
        <v/>
      </c>
      <c r="AN12" s="124" t="str">
        <f>IF(ISNUMBER($H12),IF(MV&lt;200,IF(ISNUMBER(MATRIX!AE12),ROUND((MATRIX!AE12*IDLE/1000)*CKWH,2),"-"),IF(ISNUMBER(MATRIX!AQ12),ROUND((MATRIX!AQ12*IDLE/1000)*CKWH,2),"-")),"")</f>
        <v/>
      </c>
      <c r="AO12" s="125" t="str">
        <f t="shared" si="20"/>
        <v/>
      </c>
      <c r="AQ12" s="105" t="str">
        <f>IF(ISNUMBER($H12),IF(MV&lt;200,IF(ISNUMBER(MATRIX!AG12),ROUND((MATRIX!AG12/1000)*RUNNING*CKWH,2),"-"),IF(ISNUMBER(MATRIX!AS12),ROUND((MATRIX!AS12/1000)*RUNNING*CKWH,2),"-")),"")</f>
        <v/>
      </c>
      <c r="AR12" s="126" t="str">
        <f t="shared" si="21"/>
        <v/>
      </c>
      <c r="AT12" s="129" t="str">
        <f t="shared" si="22"/>
        <v/>
      </c>
      <c r="AU12" s="127" t="str">
        <f t="shared" si="23"/>
        <v/>
      </c>
      <c r="AW12" s="101" t="str">
        <f>IF(ISNUMBER($H12),IF(ISNUMBER(MATRIX!BU12),$H12*MATRIX!BU12,"n/a"),"")</f>
        <v/>
      </c>
      <c r="AX12" s="72"/>
      <c r="AY12" s="72" t="str">
        <f>IF(ISNUMBER($H12),IF(ISNUMBER(MATRIX!BV12*AL12),$H12*MATRIX!BV12*AL12,"n/a"),"")</f>
        <v/>
      </c>
      <c r="AZ12" s="72"/>
      <c r="BA12" s="100" t="str">
        <f t="shared" si="24"/>
        <v/>
      </c>
      <c r="BB12" s="72"/>
      <c r="BC12" s="154" t="str">
        <f t="shared" si="25"/>
        <v/>
      </c>
      <c r="BD12" s="103" t="str">
        <f t="shared" si="6"/>
        <v/>
      </c>
      <c r="BF12" s="85" t="str">
        <f>IF(ISNUMBER(H12),IF(ISNUMBER(MATRIX!Y12),MATRIX!Y12,"n/a"),"")</f>
        <v/>
      </c>
      <c r="BG12" s="86" t="str">
        <f t="shared" si="26"/>
        <v/>
      </c>
      <c r="BI12" s="44" t="str">
        <f>IF(ISNUMBER('Lo-Z-OUTPUT'!D12),IF(ISNUMBER(EXTRA!H12),'Lo-Z-OUTPUT'!D12*EXTRA!H12,""),"")</f>
        <v/>
      </c>
      <c r="BJ12" s="44" t="str">
        <f t="shared" si="7"/>
        <v/>
      </c>
      <c r="BT12" t="b">
        <f>ISNUMBER(MATRIX!G12)</f>
        <v>0</v>
      </c>
      <c r="BU12" t="b">
        <f>ISNUMBER(MATRIX!H12)</f>
        <v>0</v>
      </c>
      <c r="BW12" s="64" t="str">
        <f>IF(AND(ISNUMBER('HI-Z-OUTPUT'!P12),I12&lt;&gt;0),'HI-Z-OUTPUT'!P12,"-")</f>
        <v>-</v>
      </c>
      <c r="BX12" s="1"/>
      <c r="BY12" s="64" t="str">
        <f>IF(ISBLANK('HI-Z-OUTPUT'!R12),"",'HI-Z-OUTPUT'!R12)</f>
        <v/>
      </c>
      <c r="CA12" s="62" t="str">
        <f>IF(ISNUMBER(BW12),IF(ISNUMBER(MATRIX!E12),BW12*MATRIX!E12,"WRNG DATA"),"-")</f>
        <v>-</v>
      </c>
      <c r="CC12" s="66" t="str">
        <f>IF(AND(ISNUMBER(BW12),OR(BT12,BU12)),IF(KP="kg",BW12*MATRIX!CC12,BW12*MATRIX!CC12*2.2),"-")</f>
        <v>-</v>
      </c>
      <c r="CD12" s="65" t="str">
        <f t="shared" si="8"/>
        <v/>
      </c>
      <c r="CF12" s="1" t="str">
        <f>IF(AND(VI&lt;100,ISNUMBER(BW12),BT12),MATRIX!N12,IF(AND(VI&gt;=100,ISNUMBER(BW12),BU12),MATRIX!O12,""))</f>
        <v/>
      </c>
      <c r="CG12" s="1" t="str">
        <f>IF(AND(BY12&lt;100,ISNUMBER(BW12),BT12),MATRIX!N12,IF(AND(BY12&gt;=100,ISNUMBER(BW12),BU12),MATRIX!O12,"WRNG V"))</f>
        <v>WRNG V</v>
      </c>
      <c r="CH12" s="1" t="str">
        <f t="shared" si="27"/>
        <v/>
      </c>
      <c r="CJ12" s="70" t="str">
        <f>IF(ISNUMBER(BW12),IF(BY12&lt;100,IF(ISNUMBER(CH12*MATRIX!G12),BW12*CH12*MATRIX!G12,""),IF(ISNUMBER(CH12*MATRIX!H12),BW12*CH12*MATRIX!H12,"")),"")</f>
        <v/>
      </c>
      <c r="CL12" s="40" t="str">
        <f>IF(ISNUMBER(BW12*CH12),IF(ISNUMBER(MATRIX!U12),IF(MATRIX!U12-INT(MATRIX!U12)=0,MATRIX!U12,"("&amp;MATRIX!U12&amp;")"),"n/a"),"")</f>
        <v/>
      </c>
      <c r="CM12" s="77"/>
      <c r="CN12" s="81" t="str">
        <f>IF(ISNUMBER(BW12*CH12), IF(ISNUMBER(MATRIX!AZ12),BW12*MATRIX!AZ12,"n/a"),"")</f>
        <v/>
      </c>
      <c r="CO12" s="77"/>
      <c r="CP12" s="83" t="str">
        <f>IF(ISNUMBER($BW12*$CH12), IF(ISNUMBER(MATRIX!BB12),$BW12*MATRIX!BB12,"n/a"),"")</f>
        <v/>
      </c>
      <c r="CQ12" s="77"/>
      <c r="CR12" s="81" t="str">
        <f>IF(ISNUMBER($BW12*$CH12), IF(ISNUMBER(MATRIX!BJ12),BW12*MATRIX!BJ12,"n/a"),"")</f>
        <v/>
      </c>
      <c r="CS12" s="77" t="s">
        <v>434</v>
      </c>
      <c r="CT12" s="83" t="str">
        <f>IF(ISNUMBER($BW12*$CH12), IF(ISNUMBER(MATRIX!BL12),$BW12*MATRIX!BL12,"n/a"),"")</f>
        <v/>
      </c>
      <c r="CV12" s="225" t="str">
        <f t="shared" si="9"/>
        <v/>
      </c>
      <c r="CX12" s="225" t="str">
        <f t="shared" si="10"/>
        <v/>
      </c>
      <c r="CZ12" s="219" t="str">
        <f>IF(ISNUMBER($BW12*$CH12), IF(MV&gt;200,IF(ISNUMBER(MATRIX!CL12),MATRIX!CL12,"n/a"),IF(ISNUMBER(MATRIX!CH12),MATRIX!CH12,"n/a")),"")</f>
        <v/>
      </c>
      <c r="DB12" s="1" t="str">
        <f>IF(ISNUMBER(BW12),IF(AND(ISNUMBER('HI-Z-OUTPUT'!AV12),'HI-Z-OUTPUT'!AV12&lt;&gt;0),'HI-Z-OUTPUT'!AV12,'Hi-Z-INPUT'!$K$7*'Hi-Z-INPUT'!$K$11),"")</f>
        <v/>
      </c>
      <c r="DD12" s="161" t="str">
        <f t="shared" si="28"/>
        <v/>
      </c>
      <c r="DF12" s="124" t="str">
        <f>IF(ISNUMBER($BW12),IF(MV&lt;200,IF(ISNUMBER(MATRIX!BA12),ROUND(MATRIX!BA12/1000*IDLE*CKWH,2),"-"),IF(ISNUMBER(MATRIX!BK12),ROUND(MATRIX!BK12/1000*IDLE*CKWH,2),"-")),"")</f>
        <v/>
      </c>
      <c r="DG12" s="125" t="str">
        <f t="shared" si="29"/>
        <v/>
      </c>
      <c r="DI12" s="104" t="str">
        <f>IF(ISNUMBER($BW12),IF(MV&lt;200,IF(ISNUMBER(MATRIX!BC12),ROUND(MATRIX!BC12/1000*RUNNING*CKWH,2),"-"),IF(ISNUMBER(MATRIX!BM12),ROUND(MATRIX!BM12/1000*RUNNING*CKWH,2),"-")),"")</f>
        <v/>
      </c>
      <c r="DJ12" s="130" t="str">
        <f t="shared" si="30"/>
        <v/>
      </c>
      <c r="DL12" s="104"/>
      <c r="DM12" s="130" t="str">
        <f t="shared" si="31"/>
        <v/>
      </c>
      <c r="DO12" s="129" t="str">
        <f t="shared" si="14"/>
        <v/>
      </c>
      <c r="DP12" s="127" t="str">
        <f t="shared" si="32"/>
        <v/>
      </c>
      <c r="DR12" s="101" t="str">
        <f>IF(ISNUMBER($BW12*$CH12),IF(ISNUMBER(MATRIX!BU12),BW12*MATRIX!BU12,"n/a"),"")</f>
        <v/>
      </c>
      <c r="DS12" s="72"/>
      <c r="DT12" s="72" t="str">
        <f>IF(ISNUMBER(BW12*CH12),IF(ISNUMBER(MATRIX!BV12*DD12),BW12*MATRIX!BV12*DD12,"n/a"),"")</f>
        <v/>
      </c>
      <c r="DU12" s="72"/>
      <c r="DV12" s="155" t="str">
        <f t="shared" si="35"/>
        <v/>
      </c>
      <c r="DW12" s="96"/>
      <c r="DX12" s="156" t="str">
        <f t="shared" si="16"/>
        <v/>
      </c>
      <c r="DY12" s="102" t="str">
        <f t="shared" si="33"/>
        <v/>
      </c>
      <c r="EA12" s="85" t="str">
        <f>IF(ISNUMBER(BW12),IF(ISNUMBER(MATRIX!Y12),MATRIX!Y12,"n/a"),"")</f>
        <v/>
      </c>
      <c r="EB12" s="86" t="str">
        <f t="shared" si="34"/>
        <v/>
      </c>
      <c r="ED12" s="44" t="str">
        <f>IF(ISNUMBER('HI-Z-OUTPUT'!D12),IF(ISNUMBER(BW12),'HI-Z-OUTPUT'!D12*BW12,""),"")</f>
        <v/>
      </c>
      <c r="EE12" s="44" t="str">
        <f t="shared" si="18"/>
        <v/>
      </c>
    </row>
    <row r="13" spans="1:135">
      <c r="A13" s="43" t="str">
        <f>MATRIX!A13</f>
        <v>Powersoft</v>
      </c>
      <c r="B13" t="str">
        <f>IF(MATRIX!B13&lt;&gt;0,MATRIX!B13,"-")</f>
        <v>T904</v>
      </c>
      <c r="D13" t="b">
        <f>AND(OHM8MENO&lt;='Lo-Z-OUTPUT'!U13,'Lo-Z-OUTPUT'!U13&lt;=OHM8PIU)</f>
        <v>0</v>
      </c>
      <c r="E13" t="b">
        <f>AND(OHM4MENO&lt;='Lo-Z-OUTPUT'!U13,'Lo-Z-OUTPUT'!U13&lt;=OHM4PIU)</f>
        <v>0</v>
      </c>
      <c r="F13" t="b">
        <f>AND(OHM2MENO&lt;='Lo-Z-OUTPUT'!U13,'Lo-Z-OUTPUT'!U13&lt;=OHM2PIU)</f>
        <v>0</v>
      </c>
      <c r="H13" s="64" t="str">
        <f>IF(ISNUMBER('Lo-Z-OUTPUT'!S13),'Lo-Z-OUTPUT'!S13,"")</f>
        <v/>
      </c>
      <c r="I13" s="64" t="str">
        <f>IF('Lo-Z-OUTPUT'!W13="B","B","")</f>
        <v/>
      </c>
      <c r="K13" s="62" t="str">
        <f>IF(ISNUMBER(H13),H13*MATRIX!E13,"-")</f>
        <v>-</v>
      </c>
      <c r="M13" s="66" t="str">
        <f>IF(ISNUMBER(H13),IF(KP="kg",H13*MATRIX!CB13,H13*MATRIX!CB13*2.2),"-")</f>
        <v>-</v>
      </c>
      <c r="N13" s="65" t="str">
        <f t="shared" si="0"/>
        <v/>
      </c>
      <c r="P13" s="1" t="str">
        <f>IF(ISNUMBER(H13),IF('Lo-Z-OUTPUT'!W13="B",IF(D13,MATRIX!Q13,IF(E13,MATRIX!R13,"WRNG Ω")),IF(D13,MATRIX!K13,IF(E13,MATRIX!L13,IF(F13,MATRIX!M13,"")))),"")</f>
        <v/>
      </c>
      <c r="R13" s="70" t="str">
        <f>IF(AND(ISNUMBER(H13),ISNUMBER(P13)),IF('Lo-Z-OUTPUT'!W13="B",H13*P13*MATRIX!F13/2,H13*P13*MATRIX!F13),"")</f>
        <v/>
      </c>
      <c r="T13" s="40" t="str">
        <f>IF(ISNUMBER($H13),IF(ISNUMBER(MATRIX!U13),IF(MATRIX!U13-INT(MATRIX!U13)=0,MATRIX!U13,"("&amp;MATRIX!U13&amp;")"),"n/a"),"")</f>
        <v/>
      </c>
      <c r="U13" s="77"/>
      <c r="V13" s="81" t="str">
        <f>IF(ISNUMBER(H13), IF(ISNUMBER(MATRIX!AD13),H13*MATRIX!AD13,"n/a"),"")</f>
        <v/>
      </c>
      <c r="W13" s="77"/>
      <c r="X13" s="83" t="str">
        <f>IF(ISNUMBER($H13), IF(ISNUMBER(MATRIX!AF13),$H13*MATRIX!AF13,"n/a"),"")</f>
        <v/>
      </c>
      <c r="Y13" s="77"/>
      <c r="Z13" s="81" t="str">
        <f>IF(ISNUMBER($H13), IF(ISNUMBER(MATRIX!AP13),$H13*MATRIX!AP13,"n/a"),"")</f>
        <v/>
      </c>
      <c r="AA13" s="77" t="s">
        <v>434</v>
      </c>
      <c r="AB13" s="83" t="str">
        <f>IF(ISNUMBER($H13), IF(ISNUMBER(MATRIX!AR13),$H13*MATRIX!AR13,"n/a"),"")</f>
        <v/>
      </c>
      <c r="AD13" s="225" t="str">
        <f t="shared" si="1"/>
        <v/>
      </c>
      <c r="AF13" s="225" t="str">
        <f t="shared" si="2"/>
        <v/>
      </c>
      <c r="AH13" s="218" t="str">
        <f>IF(ISNUMBER($H13), IF(MV&gt;200,IF(ISNUMBER(MATRIX!CL13),MATRIX!CL13,"n/a"),IF(ISNUMBER(MATRIX!CH13),MATRIX!CH13,"n/a")),"")</f>
        <v/>
      </c>
      <c r="AJ13" s="1" t="str">
        <f>IF(ISNUMBER(H13),IF(AND(ISNUMBER('Lo-Z-OUTPUT'!BA13),'Lo-Z-OUTPUT'!BA13&lt;&gt;0),'Lo-Z-OUTPUT'!BA13,'Lo-Z-INPUT'!$K$15*'Lo-Z-INPUT'!$K$7),"")</f>
        <v/>
      </c>
      <c r="AL13" s="161" t="str">
        <f t="shared" si="19"/>
        <v/>
      </c>
      <c r="AN13" s="124" t="str">
        <f>IF(ISNUMBER($H13),IF(MV&lt;200,IF(ISNUMBER(MATRIX!AE13),ROUND((MATRIX!AE13*IDLE/1000)*CKWH,2),"-"),IF(ISNUMBER(MATRIX!AQ13),ROUND((MATRIX!AQ13*IDLE/1000)*CKWH,2),"-")),"")</f>
        <v/>
      </c>
      <c r="AO13" s="125" t="str">
        <f t="shared" si="20"/>
        <v/>
      </c>
      <c r="AQ13" s="105" t="str">
        <f>IF(ISNUMBER($H13),IF(MV&lt;200,IF(ISNUMBER(MATRIX!AG13),ROUND((MATRIX!AG13/1000)*RUNNING*CKWH,2),"-"),IF(ISNUMBER(MATRIX!AS13),ROUND((MATRIX!AS13/1000)*RUNNING*CKWH,2),"-")),"")</f>
        <v/>
      </c>
      <c r="AR13" s="126" t="str">
        <f t="shared" si="21"/>
        <v/>
      </c>
      <c r="AT13" s="129" t="str">
        <f t="shared" si="22"/>
        <v/>
      </c>
      <c r="AU13" s="127" t="str">
        <f t="shared" si="23"/>
        <v/>
      </c>
      <c r="AW13" s="101" t="str">
        <f>IF(ISNUMBER($H13),IF(ISNUMBER(MATRIX!BU13),$H13*MATRIX!BU13,"n/a"),"")</f>
        <v/>
      </c>
      <c r="AX13" s="72"/>
      <c r="AY13" s="72" t="str">
        <f>IF(ISNUMBER($H13),IF(ISNUMBER(MATRIX!BV13*AL13),$H13*MATRIX!BV13*AL13,"n/a"),"")</f>
        <v/>
      </c>
      <c r="AZ13" s="72"/>
      <c r="BA13" s="100" t="str">
        <f t="shared" si="24"/>
        <v/>
      </c>
      <c r="BB13" s="72"/>
      <c r="BC13" s="154" t="str">
        <f t="shared" si="25"/>
        <v/>
      </c>
      <c r="BD13" s="103" t="str">
        <f t="shared" si="6"/>
        <v/>
      </c>
      <c r="BF13" s="85" t="str">
        <f>IF(ISNUMBER(H13),IF(ISNUMBER(MATRIX!Y13),MATRIX!Y13,"n/a"),"")</f>
        <v/>
      </c>
      <c r="BG13" s="86" t="str">
        <f t="shared" si="26"/>
        <v/>
      </c>
      <c r="BI13" s="44" t="str">
        <f>IF(ISNUMBER('Lo-Z-OUTPUT'!D13),IF(ISNUMBER(EXTRA!H13),'Lo-Z-OUTPUT'!D13*EXTRA!H13,""),"")</f>
        <v/>
      </c>
      <c r="BJ13" s="44" t="str">
        <f t="shared" si="7"/>
        <v/>
      </c>
      <c r="BT13" t="b">
        <f>ISNUMBER(MATRIX!G13)</f>
        <v>0</v>
      </c>
      <c r="BU13" t="b">
        <f>ISNUMBER(MATRIX!H13)</f>
        <v>0</v>
      </c>
      <c r="BW13" s="64" t="str">
        <f>IF(AND(ISNUMBER('HI-Z-OUTPUT'!P13),I13&lt;&gt;0),'HI-Z-OUTPUT'!P13,"-")</f>
        <v>-</v>
      </c>
      <c r="BX13" s="1"/>
      <c r="BY13" s="64" t="str">
        <f>IF(ISBLANK('HI-Z-OUTPUT'!R13),"",'HI-Z-OUTPUT'!R13)</f>
        <v/>
      </c>
      <c r="CA13" s="62" t="str">
        <f>IF(ISNUMBER(BW13),IF(ISNUMBER(MATRIX!E13),BW13*MATRIX!E13,"WRNG DATA"),"-")</f>
        <v>-</v>
      </c>
      <c r="CC13" s="66" t="str">
        <f>IF(AND(ISNUMBER(BW13),OR(BT13,BU13)),IF(KP="kg",BW13*MATRIX!CC13,BW13*MATRIX!CC13*2.2),"-")</f>
        <v>-</v>
      </c>
      <c r="CD13" s="65" t="str">
        <f t="shared" si="8"/>
        <v/>
      </c>
      <c r="CF13" s="1" t="str">
        <f>IF(AND(VI&lt;100,ISNUMBER(BW13),BT13),MATRIX!N13,IF(AND(VI&gt;=100,ISNUMBER(BW13),BU13),MATRIX!O13,""))</f>
        <v/>
      </c>
      <c r="CG13" s="1" t="str">
        <f>IF(AND(BY13&lt;100,ISNUMBER(BW13),BT13),MATRIX!N13,IF(AND(BY13&gt;=100,ISNUMBER(BW13),BU13),MATRIX!O13,"WRNG V"))</f>
        <v>WRNG V</v>
      </c>
      <c r="CH13" s="1" t="str">
        <f t="shared" si="27"/>
        <v/>
      </c>
      <c r="CJ13" s="70" t="str">
        <f>IF(ISNUMBER(BW13),IF(BY13&lt;100,IF(ISNUMBER(CH13*MATRIX!G13),BW13*CH13*MATRIX!G13,""),IF(ISNUMBER(CH13*MATRIX!H13),BW13*CH13*MATRIX!H13,"")),"")</f>
        <v/>
      </c>
      <c r="CL13" s="40" t="str">
        <f>IF(ISNUMBER(BW13*CH13),IF(ISNUMBER(MATRIX!U13),IF(MATRIX!U13-INT(MATRIX!U13)=0,MATRIX!U13,"("&amp;MATRIX!U13&amp;")"),"n/a"),"")</f>
        <v/>
      </c>
      <c r="CM13" s="77"/>
      <c r="CN13" s="81" t="str">
        <f>IF(ISNUMBER(BW13*CH13), IF(ISNUMBER(MATRIX!AZ13),BW13*MATRIX!AZ13,"n/a"),"")</f>
        <v/>
      </c>
      <c r="CO13" s="77"/>
      <c r="CP13" s="83" t="str">
        <f>IF(ISNUMBER($BW13*$CH13), IF(ISNUMBER(MATRIX!BB13),$BW13*MATRIX!BB13,"n/a"),"")</f>
        <v/>
      </c>
      <c r="CQ13" s="77"/>
      <c r="CR13" s="81" t="str">
        <f>IF(ISNUMBER($BW13*$CH13), IF(ISNUMBER(MATRIX!BJ13),BW13*MATRIX!BJ13,"n/a"),"")</f>
        <v/>
      </c>
      <c r="CS13" s="77" t="s">
        <v>434</v>
      </c>
      <c r="CT13" s="83" t="str">
        <f>IF(ISNUMBER($BW13*$CH13), IF(ISNUMBER(MATRIX!BL13),$BW13*MATRIX!BL13,"n/a"),"")</f>
        <v/>
      </c>
      <c r="CV13" s="225" t="str">
        <f t="shared" si="9"/>
        <v/>
      </c>
      <c r="CX13" s="225" t="str">
        <f t="shared" si="10"/>
        <v/>
      </c>
      <c r="CZ13" s="219" t="str">
        <f>IF(ISNUMBER($BW13*$CH13), IF(MV&gt;200,IF(ISNUMBER(MATRIX!CL13),MATRIX!CL13,"n/a"),IF(ISNUMBER(MATRIX!CH13),MATRIX!CH13,"n/a")),"")</f>
        <v/>
      </c>
      <c r="DB13" s="1" t="str">
        <f>IF(ISNUMBER(BW13),IF(AND(ISNUMBER('HI-Z-OUTPUT'!AV13),'HI-Z-OUTPUT'!AV13&lt;&gt;0),'HI-Z-OUTPUT'!AV13,'Hi-Z-INPUT'!$K$7*'Hi-Z-INPUT'!$K$11),"")</f>
        <v/>
      </c>
      <c r="DD13" s="161" t="str">
        <f t="shared" si="28"/>
        <v/>
      </c>
      <c r="DF13" s="124" t="str">
        <f>IF(ISNUMBER($BW13),IF(MV&lt;200,IF(ISNUMBER(MATRIX!BA13),ROUND(MATRIX!BA13/1000*IDLE*CKWH,2),"-"),IF(ISNUMBER(MATRIX!BK13),ROUND(MATRIX!BK13/1000*IDLE*CKWH,2),"-")),"")</f>
        <v/>
      </c>
      <c r="DG13" s="125" t="str">
        <f t="shared" si="29"/>
        <v/>
      </c>
      <c r="DI13" s="104" t="str">
        <f>IF(ISNUMBER($BW13),IF(MV&lt;200,IF(ISNUMBER(MATRIX!BC13),ROUND(MATRIX!BC13/1000*RUNNING*CKWH,2),"-"),IF(ISNUMBER(MATRIX!BM13),ROUND(MATRIX!BM13/1000*RUNNING*CKWH,2),"-")),"")</f>
        <v/>
      </c>
      <c r="DJ13" s="130" t="str">
        <f t="shared" si="30"/>
        <v/>
      </c>
      <c r="DL13" s="104"/>
      <c r="DM13" s="130" t="str">
        <f t="shared" si="31"/>
        <v/>
      </c>
      <c r="DO13" s="129" t="str">
        <f t="shared" si="14"/>
        <v/>
      </c>
      <c r="DP13" s="127" t="str">
        <f t="shared" si="32"/>
        <v/>
      </c>
      <c r="DR13" s="101" t="str">
        <f>IF(ISNUMBER($BW13*$CH13),IF(ISNUMBER(MATRIX!BU13),BW13*MATRIX!BU13,"n/a"),"")</f>
        <v/>
      </c>
      <c r="DS13" s="72"/>
      <c r="DT13" s="72" t="str">
        <f>IF(ISNUMBER(BW13*CH13),IF(ISNUMBER(MATRIX!BV13*DD13),BW13*MATRIX!BV13*DD13,"n/a"),"")</f>
        <v/>
      </c>
      <c r="DU13" s="72"/>
      <c r="DV13" s="155" t="str">
        <f t="shared" si="35"/>
        <v/>
      </c>
      <c r="DW13" s="96"/>
      <c r="DX13" s="156" t="str">
        <f t="shared" si="16"/>
        <v/>
      </c>
      <c r="DY13" s="102" t="str">
        <f t="shared" si="33"/>
        <v/>
      </c>
      <c r="EA13" s="85" t="str">
        <f>IF(ISNUMBER(BW13),IF(ISNUMBER(MATRIX!Y13),MATRIX!Y13,"n/a"),"")</f>
        <v/>
      </c>
      <c r="EB13" s="86" t="str">
        <f t="shared" si="34"/>
        <v/>
      </c>
      <c r="ED13" s="44" t="str">
        <f>IF(ISNUMBER('HI-Z-OUTPUT'!D13),IF(ISNUMBER(BW13),'HI-Z-OUTPUT'!D13*BW13,""),"")</f>
        <v/>
      </c>
      <c r="EE13" s="44" t="str">
        <f t="shared" si="18"/>
        <v/>
      </c>
    </row>
    <row r="14" spans="1:135">
      <c r="A14" s="43" t="str">
        <f>MATRIX!A14</f>
        <v>Powersoft</v>
      </c>
      <c r="B14" t="str">
        <f>IF(MATRIX!B14&lt;&gt;0,MATRIX!B14,"-")</f>
        <v>X4</v>
      </c>
      <c r="D14" t="b">
        <f>AND(OHM8MENO&lt;='Lo-Z-OUTPUT'!U14,'Lo-Z-OUTPUT'!U14&lt;=OHM8PIU)</f>
        <v>0</v>
      </c>
      <c r="E14" t="b">
        <f>AND(OHM4MENO&lt;='Lo-Z-OUTPUT'!U14,'Lo-Z-OUTPUT'!U14&lt;=OHM4PIU)</f>
        <v>0</v>
      </c>
      <c r="F14" t="b">
        <f>AND(OHM2MENO&lt;='Lo-Z-OUTPUT'!U14,'Lo-Z-OUTPUT'!U14&lt;=OHM2PIU)</f>
        <v>0</v>
      </c>
      <c r="H14" s="64" t="str">
        <f>IF(ISNUMBER('Lo-Z-OUTPUT'!S14),'Lo-Z-OUTPUT'!S14,"")</f>
        <v/>
      </c>
      <c r="I14" s="64" t="str">
        <f>IF('Lo-Z-OUTPUT'!W14="B","B","")</f>
        <v/>
      </c>
      <c r="K14" s="62" t="str">
        <f>IF(ISNUMBER(H14),H14*MATRIX!E14,"-")</f>
        <v>-</v>
      </c>
      <c r="M14" s="66" t="str">
        <f>IF(ISNUMBER(H14),IF(KP="kg",H14*MATRIX!CB14,H14*MATRIX!CB14*2.2),"-")</f>
        <v>-</v>
      </c>
      <c r="N14" s="65" t="str">
        <f t="shared" si="0"/>
        <v/>
      </c>
      <c r="P14" s="1" t="str">
        <f>IF(ISNUMBER(H14),IF('Lo-Z-OUTPUT'!W14="B",IF(D14,MATRIX!Q14,IF(E14,MATRIX!R14,"WRNG Ω")),IF(D14,MATRIX!K14,IF(E14,MATRIX!L14,IF(F14,MATRIX!M14,"")))),"")</f>
        <v/>
      </c>
      <c r="R14" s="70" t="str">
        <f>IF(AND(ISNUMBER(H14),ISNUMBER(P14)),IF('Lo-Z-OUTPUT'!W14="B",H14*P14*MATRIX!F14/2,H14*P14*MATRIX!F14),"")</f>
        <v/>
      </c>
      <c r="T14" s="40" t="str">
        <f>IF(ISNUMBER($H14),IF(ISNUMBER(MATRIX!U14),IF(MATRIX!U14-INT(MATRIX!U14)=0,MATRIX!U14,"("&amp;MATRIX!U14&amp;")"),"n/a"),"")</f>
        <v/>
      </c>
      <c r="U14" s="77"/>
      <c r="V14" s="81" t="str">
        <f>IF(ISNUMBER(H14), IF(ISNUMBER(MATRIX!AD14),H14*MATRIX!AD14,"n/a"),"")</f>
        <v/>
      </c>
      <c r="W14" s="77"/>
      <c r="X14" s="83" t="str">
        <f>IF(ISNUMBER($H14), IF(ISNUMBER(MATRIX!AF14),$H14*MATRIX!AF14,"n/a"),"")</f>
        <v/>
      </c>
      <c r="Y14" s="77"/>
      <c r="Z14" s="81" t="str">
        <f>IF(ISNUMBER($H14), IF(ISNUMBER(MATRIX!AP14),$H14*MATRIX!AP14,"n/a"),"")</f>
        <v/>
      </c>
      <c r="AA14" s="77" t="s">
        <v>434</v>
      </c>
      <c r="AB14" s="83" t="str">
        <f>IF(ISNUMBER($H14), IF(ISNUMBER(MATRIX!AR14),$H14*MATRIX!AR14,"n/a"),"")</f>
        <v/>
      </c>
      <c r="AD14" s="225" t="str">
        <f t="shared" si="1"/>
        <v/>
      </c>
      <c r="AF14" s="225" t="str">
        <f t="shared" si="2"/>
        <v/>
      </c>
      <c r="AH14" s="218" t="str">
        <f>IF(ISNUMBER($H14), IF(MV&gt;200,IF(ISNUMBER(MATRIX!CL14),MATRIX!CL14,"n/a"),IF(ISNUMBER(MATRIX!CH14),MATRIX!CH14,"n/a")),"")</f>
        <v/>
      </c>
      <c r="AJ14" s="1" t="str">
        <f>IF(ISNUMBER(H14),IF(AND(ISNUMBER('Lo-Z-OUTPUT'!BA14),'Lo-Z-OUTPUT'!BA14&lt;&gt;0),'Lo-Z-OUTPUT'!BA14,'Lo-Z-INPUT'!$K$15*'Lo-Z-INPUT'!$K$7),"")</f>
        <v/>
      </c>
      <c r="AL14" s="161" t="str">
        <f t="shared" si="19"/>
        <v/>
      </c>
      <c r="AN14" s="124" t="str">
        <f>IF(ISNUMBER($H14),IF(MV&lt;200,IF(ISNUMBER(MATRIX!AE14),ROUND((MATRIX!AE14*IDLE/1000)*CKWH,2),"-"),IF(ISNUMBER(MATRIX!AQ14),ROUND((MATRIX!AQ14*IDLE/1000)*CKWH,2),"-")),"")</f>
        <v/>
      </c>
      <c r="AO14" s="125" t="str">
        <f t="shared" si="20"/>
        <v/>
      </c>
      <c r="AQ14" s="105" t="str">
        <f>IF(ISNUMBER($H14),IF(MV&lt;200,IF(ISNUMBER(MATRIX!AG14),ROUND((MATRIX!AG14/1000)*RUNNING*CKWH,2),"-"),IF(ISNUMBER(MATRIX!AS14),ROUND((MATRIX!AS14/1000)*RUNNING*CKWH,2),"-")),"")</f>
        <v/>
      </c>
      <c r="AR14" s="126" t="str">
        <f t="shared" si="21"/>
        <v/>
      </c>
      <c r="AT14" s="129" t="str">
        <f t="shared" si="22"/>
        <v/>
      </c>
      <c r="AU14" s="127" t="str">
        <f t="shared" si="23"/>
        <v/>
      </c>
      <c r="AW14" s="101" t="str">
        <f>IF(ISNUMBER($H14),IF(ISNUMBER(MATRIX!BU14),$H14*MATRIX!BU14,"n/a"),"")</f>
        <v/>
      </c>
      <c r="AX14" s="72"/>
      <c r="AY14" s="72" t="str">
        <f>IF(ISNUMBER($H14),IF(ISNUMBER(MATRIX!BV14*AL14),$H14*MATRIX!BV14*AL14,"n/a"),"")</f>
        <v/>
      </c>
      <c r="AZ14" s="72"/>
      <c r="BA14" s="100" t="str">
        <f t="shared" si="24"/>
        <v/>
      </c>
      <c r="BB14" s="72"/>
      <c r="BC14" s="154" t="str">
        <f t="shared" si="25"/>
        <v/>
      </c>
      <c r="BD14" s="103" t="str">
        <f t="shared" si="6"/>
        <v/>
      </c>
      <c r="BF14" s="85" t="str">
        <f>IF(ISNUMBER(H14),IF(ISNUMBER(MATRIX!Y14),MATRIX!Y14,"n/a"),"")</f>
        <v/>
      </c>
      <c r="BG14" s="86" t="str">
        <f t="shared" si="26"/>
        <v/>
      </c>
      <c r="BI14" s="44" t="str">
        <f>IF(ISNUMBER('Lo-Z-OUTPUT'!D14),IF(ISNUMBER(EXTRA!H14),'Lo-Z-OUTPUT'!D14*EXTRA!H14,""),"")</f>
        <v/>
      </c>
      <c r="BJ14" s="44" t="str">
        <f t="shared" si="7"/>
        <v/>
      </c>
      <c r="BT14" t="b">
        <f>ISNUMBER(MATRIX!G14)</f>
        <v>0</v>
      </c>
      <c r="BU14" t="b">
        <f>ISNUMBER(MATRIX!H14)</f>
        <v>0</v>
      </c>
      <c r="BW14" s="64" t="str">
        <f>IF(AND(ISNUMBER('HI-Z-OUTPUT'!P14),I14&lt;&gt;0),'HI-Z-OUTPUT'!P14,"-")</f>
        <v>-</v>
      </c>
      <c r="BX14" s="1"/>
      <c r="BY14" s="64" t="str">
        <f>IF(ISBLANK('HI-Z-OUTPUT'!R14),"",'HI-Z-OUTPUT'!R14)</f>
        <v/>
      </c>
      <c r="CA14" s="62" t="str">
        <f>IF(ISNUMBER(BW14),IF(ISNUMBER(MATRIX!E14),BW14*MATRIX!E14,"WRNG DATA"),"-")</f>
        <v>-</v>
      </c>
      <c r="CC14" s="66" t="str">
        <f>IF(AND(ISNUMBER(BW14),OR(BT14,BU14)),IF(KP="kg",BW14*MATRIX!CC14,BW14*MATRIX!CC14*2.2),"-")</f>
        <v>-</v>
      </c>
      <c r="CD14" s="65" t="str">
        <f t="shared" si="8"/>
        <v/>
      </c>
      <c r="CF14" s="1" t="str">
        <f>IF(AND(VI&lt;100,ISNUMBER(BW14),BT14),MATRIX!N14,IF(AND(VI&gt;=100,ISNUMBER(BW14),BU14),MATRIX!O14,""))</f>
        <v/>
      </c>
      <c r="CG14" s="1" t="str">
        <f>IF(AND(BY14&lt;100,ISNUMBER(BW14),BT14),MATRIX!N14,IF(AND(BY14&gt;=100,ISNUMBER(BW14),BU14),MATRIX!O14,"WRNG V"))</f>
        <v>WRNG V</v>
      </c>
      <c r="CH14" s="1" t="str">
        <f t="shared" si="27"/>
        <v/>
      </c>
      <c r="CJ14" s="70" t="str">
        <f>IF(ISNUMBER(BW14),IF(BY14&lt;100,IF(ISNUMBER(CH14*MATRIX!G14),BW14*CH14*MATRIX!G14,""),IF(ISNUMBER(CH14*MATRIX!H14),BW14*CH14*MATRIX!H14,"")),"")</f>
        <v/>
      </c>
      <c r="CL14" s="40" t="str">
        <f>IF(ISNUMBER(BW14*CH14),IF(ISNUMBER(MATRIX!U14),IF(MATRIX!U14-INT(MATRIX!U14)=0,MATRIX!U14,"("&amp;MATRIX!U14&amp;")"),"n/a"),"")</f>
        <v/>
      </c>
      <c r="CM14" s="77"/>
      <c r="CN14" s="81" t="str">
        <f>IF(ISNUMBER(BW14*CH14), IF(ISNUMBER(MATRIX!AZ14),BW14*MATRIX!AZ14,"n/a"),"")</f>
        <v/>
      </c>
      <c r="CO14" s="77"/>
      <c r="CP14" s="83" t="str">
        <f>IF(ISNUMBER($BW14*$CH14), IF(ISNUMBER(MATRIX!BB14),$BW14*MATRIX!BB14,"n/a"),"")</f>
        <v/>
      </c>
      <c r="CQ14" s="77"/>
      <c r="CR14" s="81" t="str">
        <f>IF(ISNUMBER($BW14*$CH14), IF(ISNUMBER(MATRIX!BJ14),BW14*MATRIX!BJ14,"n/a"),"")</f>
        <v/>
      </c>
      <c r="CS14" s="77" t="s">
        <v>434</v>
      </c>
      <c r="CT14" s="83" t="str">
        <f>IF(ISNUMBER($BW14*$CH14), IF(ISNUMBER(MATRIX!BL14),$BW14*MATRIX!BL14,"n/a"),"")</f>
        <v/>
      </c>
      <c r="CV14" s="225" t="str">
        <f t="shared" si="9"/>
        <v/>
      </c>
      <c r="CX14" s="225" t="str">
        <f t="shared" si="10"/>
        <v/>
      </c>
      <c r="CZ14" s="219" t="str">
        <f>IF(ISNUMBER($BW14*$CH14), IF(MV&gt;200,IF(ISNUMBER(MATRIX!CL14),MATRIX!CL14,"n/a"),IF(ISNUMBER(MATRIX!CH14),MATRIX!CH14,"n/a")),"")</f>
        <v/>
      </c>
      <c r="DB14" s="1" t="str">
        <f>IF(ISNUMBER(BW14),IF(AND(ISNUMBER('HI-Z-OUTPUT'!AV14),'HI-Z-OUTPUT'!AV14&lt;&gt;0),'HI-Z-OUTPUT'!AV14,'Hi-Z-INPUT'!$K$7*'Hi-Z-INPUT'!$K$11),"")</f>
        <v/>
      </c>
      <c r="DD14" s="161" t="str">
        <f t="shared" si="28"/>
        <v/>
      </c>
      <c r="DF14" s="124" t="str">
        <f>IF(ISNUMBER($BW14),IF(MV&lt;200,IF(ISNUMBER(MATRIX!BA14),ROUND(MATRIX!BA14/1000*IDLE*CKWH,2),"-"),IF(ISNUMBER(MATRIX!BK14),ROUND(MATRIX!BK14/1000*IDLE*CKWH,2),"-")),"")</f>
        <v/>
      </c>
      <c r="DG14" s="125" t="str">
        <f t="shared" si="29"/>
        <v/>
      </c>
      <c r="DI14" s="104" t="str">
        <f>IF(ISNUMBER($BW14),IF(MV&lt;200,IF(ISNUMBER(MATRIX!BC14),ROUND(MATRIX!BC14/1000*RUNNING*CKWH,2),"-"),IF(ISNUMBER(MATRIX!BM14),ROUND(MATRIX!BM14/1000*RUNNING*CKWH,2),"-")),"")</f>
        <v/>
      </c>
      <c r="DJ14" s="130" t="str">
        <f t="shared" si="30"/>
        <v/>
      </c>
      <c r="DL14" s="104"/>
      <c r="DM14" s="130" t="str">
        <f t="shared" si="31"/>
        <v/>
      </c>
      <c r="DO14" s="129" t="str">
        <f t="shared" si="14"/>
        <v/>
      </c>
      <c r="DP14" s="127" t="str">
        <f t="shared" si="32"/>
        <v/>
      </c>
      <c r="DR14" s="101" t="str">
        <f>IF(ISNUMBER($BW14*$CH14),IF(ISNUMBER(MATRIX!BU14),BW14*MATRIX!BU14,"n/a"),"")</f>
        <v/>
      </c>
      <c r="DS14" s="72"/>
      <c r="DT14" s="72" t="str">
        <f>IF(ISNUMBER(BW14*CH14),IF(ISNUMBER(MATRIX!BV14*DD14),BW14*MATRIX!BV14*DD14,"n/a"),"")</f>
        <v/>
      </c>
      <c r="DU14" s="72"/>
      <c r="DV14" s="155" t="str">
        <f t="shared" si="35"/>
        <v/>
      </c>
      <c r="DW14" s="96"/>
      <c r="DX14" s="156" t="str">
        <f t="shared" si="16"/>
        <v/>
      </c>
      <c r="DY14" s="102" t="str">
        <f t="shared" si="33"/>
        <v/>
      </c>
      <c r="EA14" s="85" t="str">
        <f>IF(ISNUMBER(BW14),IF(ISNUMBER(MATRIX!Y14),MATRIX!Y14,"n/a"),"")</f>
        <v/>
      </c>
      <c r="EB14" s="86" t="str">
        <f t="shared" si="34"/>
        <v/>
      </c>
      <c r="ED14" s="44" t="str">
        <f>IF(ISNUMBER('HI-Z-OUTPUT'!D14),IF(ISNUMBER(BW14),'HI-Z-OUTPUT'!D14*BW14,""),"")</f>
        <v/>
      </c>
      <c r="EE14" s="44" t="str">
        <f t="shared" si="18"/>
        <v/>
      </c>
    </row>
    <row r="15" spans="1:135">
      <c r="A15" s="43" t="str">
        <f>MATRIX!A15</f>
        <v>Powersoft</v>
      </c>
      <c r="B15" t="str">
        <f>IF(MATRIX!B15&lt;&gt;0,MATRIX!B15,"-")</f>
        <v>X4L</v>
      </c>
      <c r="D15" t="b">
        <f>AND(OHM8MENO&lt;='Lo-Z-OUTPUT'!U15,'Lo-Z-OUTPUT'!U15&lt;=OHM8PIU)</f>
        <v>0</v>
      </c>
      <c r="E15" t="b">
        <f>AND(OHM4MENO&lt;='Lo-Z-OUTPUT'!U15,'Lo-Z-OUTPUT'!U15&lt;=OHM4PIU)</f>
        <v>0</v>
      </c>
      <c r="F15" t="b">
        <f>AND(OHM2MENO&lt;='Lo-Z-OUTPUT'!U15,'Lo-Z-OUTPUT'!U15&lt;=OHM2PIU)</f>
        <v>0</v>
      </c>
      <c r="H15" s="64" t="str">
        <f>IF(ISNUMBER('Lo-Z-OUTPUT'!S15),'Lo-Z-OUTPUT'!S15,"")</f>
        <v/>
      </c>
      <c r="I15" s="64" t="str">
        <f>IF('Lo-Z-OUTPUT'!W15="B","B","")</f>
        <v/>
      </c>
      <c r="K15" s="62" t="str">
        <f>IF(ISNUMBER(H15),H15*MATRIX!E15,"-")</f>
        <v>-</v>
      </c>
      <c r="M15" s="66" t="str">
        <f>IF(ISNUMBER(H15),IF(KP="kg",H15*MATRIX!CB15,H15*MATRIX!CB15*2.2),"-")</f>
        <v>-</v>
      </c>
      <c r="N15" s="65" t="str">
        <f t="shared" si="0"/>
        <v/>
      </c>
      <c r="P15" s="1" t="str">
        <f>IF(ISNUMBER(H15),IF('Lo-Z-OUTPUT'!W15="B",IF(D15,MATRIX!Q15,IF(E15,MATRIX!R15,"WRNG Ω")),IF(D15,MATRIX!K15,IF(E15,MATRIX!L15,IF(F15,MATRIX!M15,"")))),"")</f>
        <v/>
      </c>
      <c r="R15" s="70" t="str">
        <f>IF(AND(ISNUMBER(H15),ISNUMBER(P15)),IF('Lo-Z-OUTPUT'!W15="B",H15*P15*MATRIX!F15/2,H15*P15*MATRIX!F15),"")</f>
        <v/>
      </c>
      <c r="T15" s="40" t="str">
        <f>IF(ISNUMBER($H15),IF(ISNUMBER(MATRIX!U15),IF(MATRIX!U15-INT(MATRIX!U15)=0,MATRIX!U15,"("&amp;MATRIX!U15&amp;")"),"n/a"),"")</f>
        <v/>
      </c>
      <c r="U15" s="77"/>
      <c r="V15" s="81" t="str">
        <f>IF(ISNUMBER(H15), IF(ISNUMBER(MATRIX!AD15),H15*MATRIX!AD15,"n/a"),"")</f>
        <v/>
      </c>
      <c r="W15" s="77"/>
      <c r="X15" s="83" t="str">
        <f>IF(ISNUMBER($H15), IF(ISNUMBER(MATRIX!AF15),$H15*MATRIX!AF15,"n/a"),"")</f>
        <v/>
      </c>
      <c r="Y15" s="78"/>
      <c r="Z15" s="81" t="str">
        <f>IF(ISNUMBER($H15), IF(ISNUMBER(MATRIX!AP15),$H15*MATRIX!AP15,"n/a"),"")</f>
        <v/>
      </c>
      <c r="AA15" s="77" t="s">
        <v>434</v>
      </c>
      <c r="AB15" s="83" t="str">
        <f>IF(ISNUMBER($H15), IF(ISNUMBER(MATRIX!AR15),$H15*MATRIX!AR15,"n/a"),"")</f>
        <v/>
      </c>
      <c r="AD15" s="225" t="str">
        <f t="shared" si="1"/>
        <v/>
      </c>
      <c r="AF15" s="225" t="str">
        <f t="shared" si="2"/>
        <v/>
      </c>
      <c r="AH15" s="218" t="str">
        <f>IF(ISNUMBER($H15), IF(MV&gt;200,IF(ISNUMBER(MATRIX!CL15),MATRIX!CL15,"n/a"),IF(ISNUMBER(MATRIX!CH15),MATRIX!CH15,"n/a")),"")</f>
        <v/>
      </c>
      <c r="AJ15" s="1" t="str">
        <f>IF(ISNUMBER(H15),IF(AND(ISNUMBER('Lo-Z-OUTPUT'!BA15),'Lo-Z-OUTPUT'!BA15&lt;&gt;0),'Lo-Z-OUTPUT'!BA15,'Lo-Z-INPUT'!$K$15*'Lo-Z-INPUT'!$K$7),"")</f>
        <v/>
      </c>
      <c r="AL15" s="161" t="str">
        <f t="shared" si="19"/>
        <v/>
      </c>
      <c r="AN15" s="124" t="str">
        <f>IF(ISNUMBER($H15),IF(MV&lt;200,IF(ISNUMBER(MATRIX!AE15),ROUND((MATRIX!AE15*IDLE/1000)*CKWH,2),"-"),IF(ISNUMBER(MATRIX!AQ15),ROUND((MATRIX!AQ15*IDLE/1000)*CKWH,2),"-")),"")</f>
        <v/>
      </c>
      <c r="AO15" s="125" t="str">
        <f t="shared" si="20"/>
        <v/>
      </c>
      <c r="AQ15" s="105" t="str">
        <f>IF(ISNUMBER($H15),IF(MV&lt;200,IF(ISNUMBER(MATRIX!AG15),ROUND((MATRIX!AG15/1000)*RUNNING*CKWH,2),"-"),IF(ISNUMBER(MATRIX!AS15),ROUND((MATRIX!AS15/1000)*RUNNING*CKWH,2),"-")),"")</f>
        <v/>
      </c>
      <c r="AR15" s="126" t="str">
        <f t="shared" si="21"/>
        <v/>
      </c>
      <c r="AT15" s="129" t="str">
        <f t="shared" si="22"/>
        <v/>
      </c>
      <c r="AU15" s="127" t="str">
        <f t="shared" si="23"/>
        <v/>
      </c>
      <c r="AW15" s="101" t="str">
        <f>IF(ISNUMBER($H15),IF(ISNUMBER(MATRIX!BU15),$H15*MATRIX!BU15,"n/a"),"")</f>
        <v/>
      </c>
      <c r="AX15" s="72"/>
      <c r="AY15" s="72" t="str">
        <f>IF(ISNUMBER($H15),IF(ISNUMBER(MATRIX!BV15*AL15),$H15*MATRIX!BV15*AL15,"n/a"),"")</f>
        <v/>
      </c>
      <c r="AZ15" s="72"/>
      <c r="BA15" s="100" t="str">
        <f t="shared" si="24"/>
        <v/>
      </c>
      <c r="BB15" s="72"/>
      <c r="BC15" s="154" t="str">
        <f t="shared" si="25"/>
        <v/>
      </c>
      <c r="BD15" s="103" t="str">
        <f t="shared" si="6"/>
        <v/>
      </c>
      <c r="BF15" s="85" t="str">
        <f>IF(ISNUMBER(H15),IF(ISNUMBER(MATRIX!Y15),MATRIX!Y15,"n/a"),"")</f>
        <v/>
      </c>
      <c r="BG15" s="86" t="str">
        <f t="shared" si="26"/>
        <v/>
      </c>
      <c r="BI15" s="44" t="str">
        <f>IF(ISNUMBER('Lo-Z-OUTPUT'!D15),IF(ISNUMBER(EXTRA!H15),'Lo-Z-OUTPUT'!D15*EXTRA!H15,""),"")</f>
        <v/>
      </c>
      <c r="BJ15" s="44" t="str">
        <f t="shared" si="7"/>
        <v/>
      </c>
      <c r="BT15" t="b">
        <f>ISNUMBER(MATRIX!G15)</f>
        <v>0</v>
      </c>
      <c r="BU15" t="b">
        <f>ISNUMBER(MATRIX!H15)</f>
        <v>0</v>
      </c>
      <c r="BW15" s="64" t="str">
        <f>IF(AND(ISNUMBER('HI-Z-OUTPUT'!P15),I15&lt;&gt;0),'HI-Z-OUTPUT'!P15,"-")</f>
        <v>-</v>
      </c>
      <c r="BX15" s="1"/>
      <c r="BY15" s="64" t="str">
        <f>IF(ISBLANK('HI-Z-OUTPUT'!R15),"",'HI-Z-OUTPUT'!R15)</f>
        <v/>
      </c>
      <c r="CA15" s="62" t="str">
        <f>IF(ISNUMBER(BW15),IF(ISNUMBER(MATRIX!E15),BW15*MATRIX!E15,"WRNG DATA"),"-")</f>
        <v>-</v>
      </c>
      <c r="CC15" s="66" t="str">
        <f>IF(AND(ISNUMBER(BW15),OR(BT15,BU15)),IF(KP="kg",BW15*MATRIX!CC15,BW15*MATRIX!CC15*2.2),"-")</f>
        <v>-</v>
      </c>
      <c r="CD15" s="65" t="str">
        <f t="shared" si="8"/>
        <v/>
      </c>
      <c r="CF15" s="1" t="str">
        <f>IF(AND(VI&lt;100,ISNUMBER(BW15),BT15),MATRIX!N15,IF(AND(VI&gt;=100,ISNUMBER(BW15),BU15),MATRIX!O15,""))</f>
        <v/>
      </c>
      <c r="CG15" s="1" t="str">
        <f>IF(AND(BY15&lt;100,ISNUMBER(BW15),BT15),MATRIX!N15,IF(AND(BY15&gt;=100,ISNUMBER(BW15),BU15),MATRIX!O15,"WRNG V"))</f>
        <v>WRNG V</v>
      </c>
      <c r="CH15" s="1" t="str">
        <f t="shared" si="27"/>
        <v/>
      </c>
      <c r="CJ15" s="70" t="str">
        <f>IF(ISNUMBER(BW15),IF(BY15&lt;100,IF(ISNUMBER(CH15*MATRIX!G15),BW15*CH15*MATRIX!G15,""),IF(ISNUMBER(CH15*MATRIX!H15),BW15*CH15*MATRIX!H15,"")),"")</f>
        <v/>
      </c>
      <c r="CL15" s="40" t="str">
        <f>IF(ISNUMBER(BW15*CH15),IF(ISNUMBER(MATRIX!U15),IF(MATRIX!U15-INT(MATRIX!U15)=0,MATRIX!U15,"("&amp;MATRIX!U15&amp;")"),"n/a"),"")</f>
        <v/>
      </c>
      <c r="CM15" s="77"/>
      <c r="CN15" s="81" t="str">
        <f>IF(ISNUMBER(BW15*CH15), IF(ISNUMBER(MATRIX!AZ15),BW15*MATRIX!AZ15,"n/a"),"")</f>
        <v/>
      </c>
      <c r="CO15" s="77"/>
      <c r="CP15" s="83" t="str">
        <f>IF(ISNUMBER($BW15*$CH15), IF(ISNUMBER(MATRIX!BB15),$BW15*MATRIX!BB15,"n/a"),"")</f>
        <v/>
      </c>
      <c r="CQ15" s="77"/>
      <c r="CR15" s="81" t="str">
        <f>IF(ISNUMBER($BW15*$CH15), IF(ISNUMBER(MATRIX!BJ15),BW15*MATRIX!BJ15,"n/a"),"")</f>
        <v/>
      </c>
      <c r="CS15" s="77" t="s">
        <v>434</v>
      </c>
      <c r="CT15" s="83" t="str">
        <f>IF(ISNUMBER($BW15*$CH15), IF(ISNUMBER(MATRIX!BL15),$BW15*MATRIX!BL15,"n/a"),"")</f>
        <v/>
      </c>
      <c r="CV15" s="225" t="str">
        <f t="shared" si="9"/>
        <v/>
      </c>
      <c r="CX15" s="225" t="str">
        <f t="shared" si="10"/>
        <v/>
      </c>
      <c r="CZ15" s="219" t="str">
        <f>IF(ISNUMBER($BW15*$CH15), IF(MV&gt;200,IF(ISNUMBER(MATRIX!CL15),MATRIX!CL15,"n/a"),IF(ISNUMBER(MATRIX!CH15),MATRIX!CH15,"n/a")),"")</f>
        <v/>
      </c>
      <c r="DB15" s="1" t="str">
        <f>IF(ISNUMBER(BW15),IF(AND(ISNUMBER('HI-Z-OUTPUT'!AV15),'HI-Z-OUTPUT'!AV15&lt;&gt;0),'HI-Z-OUTPUT'!AV15,'Hi-Z-INPUT'!$K$7*'Hi-Z-INPUT'!$K$11),"")</f>
        <v/>
      </c>
      <c r="DD15" s="161" t="str">
        <f t="shared" si="28"/>
        <v/>
      </c>
      <c r="DF15" s="124" t="str">
        <f>IF(ISNUMBER($BW15),IF(MV&lt;200,IF(ISNUMBER(MATRIX!BA15),ROUND(MATRIX!BA15/1000*IDLE*CKWH,2),"-"),IF(ISNUMBER(MATRIX!BK15),ROUND(MATRIX!BK15/1000*IDLE*CKWH,2),"-")),"")</f>
        <v/>
      </c>
      <c r="DG15" s="125" t="str">
        <f t="shared" si="29"/>
        <v/>
      </c>
      <c r="DI15" s="104" t="str">
        <f>IF(ISNUMBER($BW15),IF(MV&lt;200,IF(ISNUMBER(MATRIX!BC15),ROUND(MATRIX!BC15/1000*RUNNING*CKWH,2),"-"),IF(ISNUMBER(MATRIX!BM15),ROUND(MATRIX!BM15/1000*RUNNING*CKWH,2),"-")),"")</f>
        <v/>
      </c>
      <c r="DJ15" s="130" t="str">
        <f t="shared" si="30"/>
        <v/>
      </c>
      <c r="DL15" s="104"/>
      <c r="DM15" s="130" t="str">
        <f t="shared" si="31"/>
        <v/>
      </c>
      <c r="DO15" s="129" t="str">
        <f t="shared" si="14"/>
        <v/>
      </c>
      <c r="DP15" s="127" t="str">
        <f t="shared" si="32"/>
        <v/>
      </c>
      <c r="DR15" s="101" t="str">
        <f>IF(ISNUMBER($BW15*$CH15),IF(ISNUMBER(MATRIX!BU15),BW15*MATRIX!BU15,"n/a"),"")</f>
        <v/>
      </c>
      <c r="DS15" s="72"/>
      <c r="DT15" s="72" t="str">
        <f>IF(ISNUMBER(BW15*CH15),IF(ISNUMBER(MATRIX!BV15*DD15),BW15*MATRIX!BV15*DD15,"n/a"),"")</f>
        <v/>
      </c>
      <c r="DU15" s="72"/>
      <c r="DV15" s="155" t="str">
        <f t="shared" si="35"/>
        <v/>
      </c>
      <c r="DW15" s="96"/>
      <c r="DX15" s="156" t="str">
        <f t="shared" si="16"/>
        <v/>
      </c>
      <c r="DY15" s="102" t="str">
        <f t="shared" si="33"/>
        <v/>
      </c>
      <c r="EA15" s="85" t="str">
        <f>IF(ISNUMBER(BW15),IF(ISNUMBER(MATRIX!Y15),MATRIX!Y15,"n/a"),"")</f>
        <v/>
      </c>
      <c r="EB15" s="86" t="str">
        <f t="shared" si="34"/>
        <v/>
      </c>
      <c r="ED15" s="44" t="str">
        <f>IF(ISNUMBER('HI-Z-OUTPUT'!D15),IF(ISNUMBER(BW15),'HI-Z-OUTPUT'!D15*BW15,""),"")</f>
        <v/>
      </c>
      <c r="EE15" s="44" t="str">
        <f t="shared" si="18"/>
        <v/>
      </c>
    </row>
    <row r="16" spans="1:135">
      <c r="A16" s="43" t="str">
        <f>MATRIX!A16</f>
        <v>Powersoft</v>
      </c>
      <c r="B16" t="str">
        <f>IF(MATRIX!B16&lt;&gt;0,MATRIX!B16,"-")</f>
        <v>X8</v>
      </c>
      <c r="D16" t="b">
        <f>AND(OHM8MENO&lt;='Lo-Z-OUTPUT'!U16,'Lo-Z-OUTPUT'!U16&lt;=OHM8PIU)</f>
        <v>0</v>
      </c>
      <c r="E16" t="b">
        <f>AND(OHM4MENO&lt;='Lo-Z-OUTPUT'!U16,'Lo-Z-OUTPUT'!U16&lt;=OHM4PIU)</f>
        <v>0</v>
      </c>
      <c r="F16" t="b">
        <f>AND(OHM2MENO&lt;='Lo-Z-OUTPUT'!U16,'Lo-Z-OUTPUT'!U16&lt;=OHM2PIU)</f>
        <v>0</v>
      </c>
      <c r="H16" s="64" t="str">
        <f>IF(ISNUMBER('Lo-Z-OUTPUT'!S16),'Lo-Z-OUTPUT'!S16,"")</f>
        <v/>
      </c>
      <c r="I16" s="64" t="str">
        <f>IF('Lo-Z-OUTPUT'!W16="B","B","")</f>
        <v/>
      </c>
      <c r="K16" s="62" t="str">
        <f>IF(ISNUMBER(H16),H16*MATRIX!E16,"-")</f>
        <v>-</v>
      </c>
      <c r="M16" s="66" t="str">
        <f>IF(ISNUMBER(H16),IF(KP="kg",H16*MATRIX!CB16,H16*MATRIX!CB16*2.2),"-")</f>
        <v>-</v>
      </c>
      <c r="N16" s="65" t="str">
        <f t="shared" si="0"/>
        <v/>
      </c>
      <c r="P16" s="1" t="str">
        <f>IF(ISNUMBER(H16),IF('Lo-Z-OUTPUT'!W16="B",IF(D16,MATRIX!Q16,IF(E16,MATRIX!R16,"WRNG Ω")),IF(D16,MATRIX!K16,IF(E16,MATRIX!L16,IF(F16,MATRIX!M16,"")))),"")</f>
        <v/>
      </c>
      <c r="R16" s="70" t="str">
        <f>IF(AND(ISNUMBER(H16),ISNUMBER(P16)),IF('Lo-Z-OUTPUT'!W16="B",H16*P16*MATRIX!F16/2,H16*P16*MATRIX!F16),"")</f>
        <v/>
      </c>
      <c r="T16" s="40" t="str">
        <f>IF(ISNUMBER($H16),IF(ISNUMBER(MATRIX!U16),IF(MATRIX!U16-INT(MATRIX!U16)=0,MATRIX!U16,"("&amp;MATRIX!U16&amp;")"),"n/a"),"")</f>
        <v/>
      </c>
      <c r="U16" s="77"/>
      <c r="V16" s="81" t="str">
        <f>IF(ISNUMBER(H16), IF(ISNUMBER(MATRIX!AD16),H16*MATRIX!AD16,"n/a"),"")</f>
        <v/>
      </c>
      <c r="W16" s="77"/>
      <c r="X16" s="83" t="str">
        <f>IF(ISNUMBER($H16), IF(ISNUMBER(MATRIX!AF16),$H16*MATRIX!AF16,"n/a"),"")</f>
        <v/>
      </c>
      <c r="Y16" s="77"/>
      <c r="Z16" s="81" t="str">
        <f>IF(ISNUMBER($H16), IF(ISNUMBER(MATRIX!AP16),$H16*MATRIX!AP16,"n/a"),"")</f>
        <v/>
      </c>
      <c r="AA16" s="77" t="s">
        <v>434</v>
      </c>
      <c r="AB16" s="83" t="str">
        <f>IF(ISNUMBER($H16), IF(ISNUMBER(MATRIX!AR16),$H16*MATRIX!AR16,"n/a"),"")</f>
        <v/>
      </c>
      <c r="AD16" s="225" t="str">
        <f t="shared" si="1"/>
        <v/>
      </c>
      <c r="AF16" s="225" t="str">
        <f t="shared" si="2"/>
        <v/>
      </c>
      <c r="AH16" s="218" t="str">
        <f>IF(ISNUMBER($H16), IF(MV&gt;200,IF(ISNUMBER(MATRIX!CL16),MATRIX!CL16,"n/a"),IF(ISNUMBER(MATRIX!CH16),MATRIX!CH16,"n/a")),"")</f>
        <v/>
      </c>
      <c r="AJ16" s="1" t="str">
        <f>IF(ISNUMBER(H16),IF(AND(ISNUMBER('Lo-Z-OUTPUT'!BA16),'Lo-Z-OUTPUT'!BA16&lt;&gt;0),'Lo-Z-OUTPUT'!BA16,'Lo-Z-INPUT'!$K$15*'Lo-Z-INPUT'!$K$7),"")</f>
        <v/>
      </c>
      <c r="AL16" s="161" t="str">
        <f t="shared" si="19"/>
        <v/>
      </c>
      <c r="AN16" s="124" t="str">
        <f>IF(ISNUMBER($H16),IF(MV&lt;200,IF(ISNUMBER(MATRIX!AE16),ROUND((MATRIX!AE16*IDLE/1000)*CKWH,2),"-"),IF(ISNUMBER(MATRIX!AQ16),ROUND((MATRIX!AQ16*IDLE/1000)*CKWH,2),"-")),"")</f>
        <v/>
      </c>
      <c r="AO16" s="125" t="str">
        <f t="shared" si="20"/>
        <v/>
      </c>
      <c r="AQ16" s="105" t="str">
        <f>IF(ISNUMBER($H16),IF(MV&lt;200,IF(ISNUMBER(MATRIX!AG16),ROUND((MATRIX!AG16/1000)*RUNNING*CKWH,2),"-"),IF(ISNUMBER(MATRIX!AS16),ROUND((MATRIX!AS16/1000)*RUNNING*CKWH,2),"-")),"")</f>
        <v/>
      </c>
      <c r="AR16" s="126" t="str">
        <f t="shared" si="21"/>
        <v/>
      </c>
      <c r="AT16" s="129" t="str">
        <f t="shared" si="22"/>
        <v/>
      </c>
      <c r="AU16" s="127" t="str">
        <f t="shared" si="23"/>
        <v/>
      </c>
      <c r="AW16" s="101" t="str">
        <f>IF(ISNUMBER($H16),IF(ISNUMBER(MATRIX!BU16),$H16*MATRIX!BU16,"n/a"),"")</f>
        <v/>
      </c>
      <c r="AX16" s="72"/>
      <c r="AY16" s="72" t="str">
        <f>IF(ISNUMBER($H16),IF(ISNUMBER(MATRIX!BV16*AL16),$H16*MATRIX!BV16*AL16,"n/a"),"")</f>
        <v/>
      </c>
      <c r="AZ16" s="72"/>
      <c r="BA16" s="100" t="str">
        <f t="shared" si="24"/>
        <v/>
      </c>
      <c r="BB16" s="72"/>
      <c r="BC16" s="154" t="str">
        <f t="shared" si="25"/>
        <v/>
      </c>
      <c r="BD16" s="103" t="str">
        <f t="shared" si="6"/>
        <v/>
      </c>
      <c r="BF16" s="85" t="str">
        <f>IF(ISNUMBER(H16),IF(ISNUMBER(MATRIX!Y16),MATRIX!Y16,"n/a"),"")</f>
        <v/>
      </c>
      <c r="BG16" s="86" t="str">
        <f t="shared" si="26"/>
        <v/>
      </c>
      <c r="BI16" s="44" t="str">
        <f>IF(ISNUMBER('Lo-Z-OUTPUT'!D16),IF(ISNUMBER(EXTRA!H16),'Lo-Z-OUTPUT'!D16*EXTRA!H16,""),"")</f>
        <v/>
      </c>
      <c r="BJ16" s="44" t="str">
        <f t="shared" si="7"/>
        <v/>
      </c>
      <c r="BT16" t="b">
        <f>ISNUMBER(MATRIX!G16)</f>
        <v>0</v>
      </c>
      <c r="BU16" t="b">
        <f>ISNUMBER(MATRIX!H16)</f>
        <v>0</v>
      </c>
      <c r="BW16" s="64" t="str">
        <f>IF(AND(ISNUMBER('HI-Z-OUTPUT'!P16),I16&lt;&gt;0),'HI-Z-OUTPUT'!P16,"-")</f>
        <v>-</v>
      </c>
      <c r="BX16" s="1"/>
      <c r="BY16" s="64" t="str">
        <f>IF(ISBLANK('HI-Z-OUTPUT'!R16),"",'HI-Z-OUTPUT'!R16)</f>
        <v/>
      </c>
      <c r="CA16" s="62" t="str">
        <f>IF(ISNUMBER(BW16),IF(ISNUMBER(MATRIX!E16),BW16*MATRIX!E16,"WRNG DATA"),"-")</f>
        <v>-</v>
      </c>
      <c r="CC16" s="66" t="str">
        <f>IF(AND(ISNUMBER(BW16),OR(BT16,BU16)),IF(KP="kg",BW16*MATRIX!CC16,BW16*MATRIX!CC16*2.2),"-")</f>
        <v>-</v>
      </c>
      <c r="CD16" s="65" t="str">
        <f t="shared" si="8"/>
        <v/>
      </c>
      <c r="CF16" s="1" t="str">
        <f>IF(AND(VI&lt;100,ISNUMBER(BW16),BT16),MATRIX!N16,IF(AND(VI&gt;=100,ISNUMBER(BW16),BU16),MATRIX!O16,""))</f>
        <v/>
      </c>
      <c r="CG16" s="1" t="str">
        <f>IF(AND(BY16&lt;100,ISNUMBER(BW16),BT16),MATRIX!N16,IF(AND(BY16&gt;=100,ISNUMBER(BW16),BU16),MATRIX!O16,"WRNG V"))</f>
        <v>WRNG V</v>
      </c>
      <c r="CH16" s="1" t="str">
        <f t="shared" si="27"/>
        <v/>
      </c>
      <c r="CJ16" s="70" t="str">
        <f>IF(ISNUMBER(BW16),IF(BY16&lt;100,IF(ISNUMBER(CH16*MATRIX!G16),BW16*CH16*MATRIX!G16,""),IF(ISNUMBER(CH16*MATRIX!H16),BW16*CH16*MATRIX!H16,"")),"")</f>
        <v/>
      </c>
      <c r="CL16" s="40" t="str">
        <f>IF(ISNUMBER(BW16*CH16),IF(ISNUMBER(MATRIX!U16),IF(MATRIX!U16-INT(MATRIX!U16)=0,MATRIX!U16,"("&amp;MATRIX!U16&amp;")"),"n/a"),"")</f>
        <v/>
      </c>
      <c r="CM16" s="77"/>
      <c r="CN16" s="81" t="str">
        <f>IF(ISNUMBER(BW16*CH16), IF(ISNUMBER(MATRIX!AZ16),BW16*MATRIX!AZ16,"n/a"),"")</f>
        <v/>
      </c>
      <c r="CO16" s="77"/>
      <c r="CP16" s="83" t="str">
        <f>IF(ISNUMBER($BW16*$CH16), IF(ISNUMBER(MATRIX!BB16),$BW16*MATRIX!BB16,"n/a"),"")</f>
        <v/>
      </c>
      <c r="CQ16" s="77"/>
      <c r="CR16" s="81" t="str">
        <f>IF(ISNUMBER($BW16*$CH16), IF(ISNUMBER(MATRIX!BJ16),BW16*MATRIX!BJ16,"n/a"),"")</f>
        <v/>
      </c>
      <c r="CS16" s="77" t="s">
        <v>434</v>
      </c>
      <c r="CT16" s="83" t="str">
        <f>IF(ISNUMBER($BW16*$CH16), IF(ISNUMBER(MATRIX!BL16),$BW16*MATRIX!BL16,"n/a"),"")</f>
        <v/>
      </c>
      <c r="CV16" s="225" t="str">
        <f t="shared" si="9"/>
        <v/>
      </c>
      <c r="CX16" s="225" t="str">
        <f t="shared" si="10"/>
        <v/>
      </c>
      <c r="CZ16" s="219" t="str">
        <f>IF(ISNUMBER($BW16*$CH16), IF(MV&gt;200,IF(ISNUMBER(MATRIX!CL16),MATRIX!CL16,"n/a"),IF(ISNUMBER(MATRIX!CH16),MATRIX!CH16,"n/a")),"")</f>
        <v/>
      </c>
      <c r="DB16" s="1" t="str">
        <f>IF(ISNUMBER(BW16),IF(AND(ISNUMBER('HI-Z-OUTPUT'!AV16),'HI-Z-OUTPUT'!AV16&lt;&gt;0),'HI-Z-OUTPUT'!AV16,'Hi-Z-INPUT'!$K$7*'Hi-Z-INPUT'!$K$11),"")</f>
        <v/>
      </c>
      <c r="DD16" s="161" t="str">
        <f t="shared" si="28"/>
        <v/>
      </c>
      <c r="DF16" s="124" t="str">
        <f>IF(ISNUMBER($BW16),IF(MV&lt;200,IF(ISNUMBER(MATRIX!BA16),ROUND(MATRIX!BA16/1000*IDLE*CKWH,2),"-"),IF(ISNUMBER(MATRIX!BK16),ROUND(MATRIX!BK16/1000*IDLE*CKWH,2),"-")),"")</f>
        <v/>
      </c>
      <c r="DG16" s="125" t="str">
        <f t="shared" si="29"/>
        <v/>
      </c>
      <c r="DI16" s="104" t="str">
        <f>IF(ISNUMBER($BW16),IF(MV&lt;200,IF(ISNUMBER(MATRIX!BC16),ROUND(MATRIX!BC16/1000*RUNNING*CKWH,2),"-"),IF(ISNUMBER(MATRIX!BM16),ROUND(MATRIX!BM16/1000*RUNNING*CKWH,2),"-")),"")</f>
        <v/>
      </c>
      <c r="DJ16" s="130" t="str">
        <f t="shared" si="30"/>
        <v/>
      </c>
      <c r="DL16" s="104"/>
      <c r="DM16" s="130" t="str">
        <f t="shared" si="31"/>
        <v/>
      </c>
      <c r="DO16" s="129" t="str">
        <f t="shared" si="14"/>
        <v/>
      </c>
      <c r="DP16" s="127" t="str">
        <f t="shared" si="32"/>
        <v/>
      </c>
      <c r="DR16" s="101" t="str">
        <f>IF(ISNUMBER($BW16*$CH16),IF(ISNUMBER(MATRIX!BU16),BW16*MATRIX!BU16,"n/a"),"")</f>
        <v/>
      </c>
      <c r="DS16" s="72"/>
      <c r="DT16" s="72" t="str">
        <f>IF(ISNUMBER(BW16*CH16),IF(ISNUMBER(MATRIX!BV16*DD16),BW16*MATRIX!BV16*DD16,"n/a"),"")</f>
        <v/>
      </c>
      <c r="DU16" s="72"/>
      <c r="DV16" s="155" t="str">
        <f t="shared" si="35"/>
        <v/>
      </c>
      <c r="DW16" s="96"/>
      <c r="DX16" s="156" t="str">
        <f t="shared" si="16"/>
        <v/>
      </c>
      <c r="DY16" s="102" t="str">
        <f t="shared" si="33"/>
        <v/>
      </c>
      <c r="EA16" s="85" t="str">
        <f>IF(ISNUMBER(BW16),IF(ISNUMBER(MATRIX!Y16),MATRIX!Y16,"n/a"),"")</f>
        <v/>
      </c>
      <c r="EB16" s="86" t="str">
        <f t="shared" si="34"/>
        <v/>
      </c>
      <c r="ED16" s="44" t="str">
        <f>IF(ISNUMBER('HI-Z-OUTPUT'!D16),IF(ISNUMBER(BW16),'HI-Z-OUTPUT'!D16*BW16,""),"")</f>
        <v/>
      </c>
      <c r="EE16" s="44" t="str">
        <f t="shared" si="18"/>
        <v/>
      </c>
    </row>
    <row r="17" spans="1:135">
      <c r="A17" s="43" t="str">
        <f>MATRIX!A17</f>
        <v>Powersoft</v>
      </c>
      <c r="B17" t="str">
        <f>IF(MATRIX!B17&lt;&gt;0,MATRIX!B17,"-")</f>
        <v>Unica 4L 5K4</v>
      </c>
      <c r="D17" t="b">
        <f>AND(OHM8MENO&lt;='Lo-Z-OUTPUT'!U17,'Lo-Z-OUTPUT'!U17&lt;=OHM8PIU)</f>
        <v>0</v>
      </c>
      <c r="E17" t="b">
        <f>AND(OHM4MENO&lt;='Lo-Z-OUTPUT'!U17,'Lo-Z-OUTPUT'!U17&lt;=OHM4PIU)</f>
        <v>0</v>
      </c>
      <c r="F17" t="b">
        <f>AND(OHM2MENO&lt;='Lo-Z-OUTPUT'!U17,'Lo-Z-OUTPUT'!U17&lt;=OHM2PIU)</f>
        <v>0</v>
      </c>
      <c r="H17" s="64" t="str">
        <f>IF(ISNUMBER('Lo-Z-OUTPUT'!S17),'Lo-Z-OUTPUT'!S17,"")</f>
        <v/>
      </c>
      <c r="I17" s="64" t="str">
        <f>IF('Lo-Z-OUTPUT'!W17="B","B","")</f>
        <v/>
      </c>
      <c r="K17" s="62" t="str">
        <f>IF(ISNUMBER(H17),H17*MATRIX!E17,"-")</f>
        <v>-</v>
      </c>
      <c r="M17" s="66" t="str">
        <f>IF(ISNUMBER(H17),IF(KP="kg",H17*MATRIX!CB17,H17*MATRIX!CB17*2.2),"-")</f>
        <v>-</v>
      </c>
      <c r="N17" s="65" t="str">
        <f t="shared" si="0"/>
        <v/>
      </c>
      <c r="P17" s="1" t="str">
        <f>IF(ISNUMBER(H17),IF('Lo-Z-OUTPUT'!W17="B",IF(D17,MATRIX!Q17,IF(E17,MATRIX!R17,"WRNG Ω")),IF(D17,MATRIX!K17,IF(E17,MATRIX!L17,IF(F17,MATRIX!M17,"")))),"")</f>
        <v/>
      </c>
      <c r="R17" s="70" t="str">
        <f>IF(AND(ISNUMBER(H17),ISNUMBER(P17)),IF('Lo-Z-OUTPUT'!W17="B",H17*P17*MATRIX!F17/2,H17*P17*MATRIX!F17),"")</f>
        <v/>
      </c>
      <c r="T17" s="40" t="str">
        <f>IF(ISNUMBER($H17),IF(ISNUMBER(MATRIX!U17),IF(MATRIX!U17-INT(MATRIX!U17)=0,MATRIX!U17,"("&amp;MATRIX!U17&amp;")"),"n/a"),"")</f>
        <v/>
      </c>
      <c r="U17" s="77"/>
      <c r="V17" s="81" t="str">
        <f>IF(ISNUMBER(H17), IF(ISNUMBER(MATRIX!AD17),H17*MATRIX!AD17,"n/a"),"")</f>
        <v/>
      </c>
      <c r="W17" s="77"/>
      <c r="X17" s="83" t="str">
        <f>IF(ISNUMBER($H17), IF(ISNUMBER(MATRIX!AF17),$H17*MATRIX!AF17,"n/a"),"")</f>
        <v/>
      </c>
      <c r="Y17" s="77"/>
      <c r="Z17" s="81" t="str">
        <f>IF(ISNUMBER($H17), IF(ISNUMBER(MATRIX!AP17),$H17*MATRIX!AP17,"n/a"),"")</f>
        <v/>
      </c>
      <c r="AA17" s="77" t="s">
        <v>434</v>
      </c>
      <c r="AB17" s="83" t="str">
        <f>IF(ISNUMBER($H17), IF(ISNUMBER(MATRIX!AR17),$H17*MATRIX!AR17,"n/a"),"")</f>
        <v/>
      </c>
      <c r="AD17" s="225" t="str">
        <f t="shared" si="1"/>
        <v/>
      </c>
      <c r="AF17" s="225" t="str">
        <f t="shared" si="2"/>
        <v/>
      </c>
      <c r="AH17" s="218" t="str">
        <f>IF(ISNUMBER($H17), IF(MV&gt;200,IF(ISNUMBER(MATRIX!CL17),MATRIX!CL17,"n/a"),IF(ISNUMBER(MATRIX!CH17),MATRIX!CH17,"n/a")),"")</f>
        <v/>
      </c>
      <c r="AJ17" s="1" t="str">
        <f>IF(ISNUMBER(H17),IF(AND(ISNUMBER('Lo-Z-OUTPUT'!BA17),'Lo-Z-OUTPUT'!BA17&lt;&gt;0),'Lo-Z-OUTPUT'!BA17,'Lo-Z-INPUT'!$K$15*'Lo-Z-INPUT'!$K$7),"")</f>
        <v/>
      </c>
      <c r="AL17" s="161" t="str">
        <f t="shared" si="19"/>
        <v/>
      </c>
      <c r="AN17" s="124" t="str">
        <f>IF(ISNUMBER($H17),IF(MV&lt;200,IF(ISNUMBER(MATRIX!AE17),ROUND((MATRIX!AE17*IDLE/1000)*CKWH,2),"-"),IF(ISNUMBER(MATRIX!AQ17),ROUND((MATRIX!AQ17*IDLE/1000)*CKWH,2),"-")),"")</f>
        <v/>
      </c>
      <c r="AO17" s="125" t="str">
        <f t="shared" si="20"/>
        <v/>
      </c>
      <c r="AQ17" s="105" t="str">
        <f>IF(ISNUMBER($H17),IF(MV&lt;200,IF(ISNUMBER(MATRIX!AG17),ROUND((MATRIX!AG17/1000)*RUNNING*CKWH,2),"-"),IF(ISNUMBER(MATRIX!AS17),ROUND((MATRIX!AS17/1000)*RUNNING*CKWH,2),"-")),"")</f>
        <v/>
      </c>
      <c r="AR17" s="126" t="str">
        <f t="shared" si="21"/>
        <v/>
      </c>
      <c r="AT17" s="129" t="str">
        <f t="shared" si="22"/>
        <v/>
      </c>
      <c r="AU17" s="127" t="str">
        <f t="shared" si="23"/>
        <v/>
      </c>
      <c r="AW17" s="101" t="str">
        <f>IF(ISNUMBER($H17),IF(ISNUMBER(MATRIX!BU17),$H17*MATRIX!BU17,"n/a"),"")</f>
        <v/>
      </c>
      <c r="AX17" s="72"/>
      <c r="AY17" s="72" t="str">
        <f>IF(ISNUMBER($H17),IF(ISNUMBER(MATRIX!BV17*AL17),$H17*MATRIX!BV17*AL17,"n/a"),"")</f>
        <v/>
      </c>
      <c r="AZ17" s="72"/>
      <c r="BA17" s="100" t="str">
        <f t="shared" si="24"/>
        <v/>
      </c>
      <c r="BB17" s="72"/>
      <c r="BC17" s="154" t="str">
        <f t="shared" si="25"/>
        <v/>
      </c>
      <c r="BD17" s="103" t="str">
        <f t="shared" si="6"/>
        <v/>
      </c>
      <c r="BF17" s="85" t="str">
        <f>IF(ISNUMBER(H17),IF(ISNUMBER(MATRIX!Y17),MATRIX!Y17,"n/a"),"")</f>
        <v/>
      </c>
      <c r="BG17" s="86" t="str">
        <f t="shared" si="26"/>
        <v/>
      </c>
      <c r="BI17" s="44" t="str">
        <f>IF(ISNUMBER('Lo-Z-OUTPUT'!D17),IF(ISNUMBER(EXTRA!H17),'Lo-Z-OUTPUT'!D17*EXTRA!H17,""),"")</f>
        <v/>
      </c>
      <c r="BJ17" s="44" t="str">
        <f t="shared" si="7"/>
        <v/>
      </c>
      <c r="BT17" t="b">
        <f>ISNUMBER(MATRIX!G17)</f>
        <v>1</v>
      </c>
      <c r="BU17" t="b">
        <f>ISNUMBER(MATRIX!H17)</f>
        <v>1</v>
      </c>
      <c r="BW17" s="64" t="str">
        <f>IF(AND(ISNUMBER('HI-Z-OUTPUT'!P17),I17&lt;&gt;0),'HI-Z-OUTPUT'!P17,"-")</f>
        <v>-</v>
      </c>
      <c r="BX17" s="1"/>
      <c r="BY17" s="64" t="str">
        <f>IF(ISBLANK('HI-Z-OUTPUT'!R17),"",'HI-Z-OUTPUT'!R17)</f>
        <v/>
      </c>
      <c r="CA17" s="62" t="str">
        <f>IF(ISNUMBER(BW17),IF(ISNUMBER(MATRIX!E17),BW17*MATRIX!E17,"WRNG DATA"),"-")</f>
        <v>-</v>
      </c>
      <c r="CC17" s="66" t="str">
        <f>IF(AND(ISNUMBER(BW17),OR(BT17,BU17)),IF(KP="kg",BW17*MATRIX!CC17,BW17*MATRIX!CC17*2.2),"-")</f>
        <v>-</v>
      </c>
      <c r="CD17" s="65" t="str">
        <f t="shared" si="8"/>
        <v/>
      </c>
      <c r="CF17" s="1" t="str">
        <f>IF(AND(VI&lt;100,ISNUMBER(BW17),BT17),MATRIX!N17,IF(AND(VI&gt;=100,ISNUMBER(BW17),BU17),MATRIX!O17,""))</f>
        <v/>
      </c>
      <c r="CG17" s="1" t="str">
        <f>IF(AND(BY17&lt;100,ISNUMBER(BW17),BT17),MATRIX!N17,IF(AND(BY17&gt;=100,ISNUMBER(BW17),BU17),MATRIX!O17,"WRNG V"))</f>
        <v>WRNG V</v>
      </c>
      <c r="CH17" s="1" t="str">
        <f t="shared" si="27"/>
        <v/>
      </c>
      <c r="CJ17" s="70" t="str">
        <f>IF(ISNUMBER(BW17),IF(BY17&lt;100,IF(ISNUMBER(CH17*MATRIX!G17),BW17*CH17*MATRIX!G17,""),IF(ISNUMBER(CH17*MATRIX!H17),BW17*CH17*MATRIX!H17,"")),"")</f>
        <v/>
      </c>
      <c r="CL17" s="40" t="str">
        <f>IF(ISNUMBER(BW17*CH17),IF(ISNUMBER(MATRIX!U17),IF(MATRIX!U17-INT(MATRIX!U17)=0,MATRIX!U17,"("&amp;MATRIX!U17&amp;")"),"n/a"),"")</f>
        <v/>
      </c>
      <c r="CM17" s="77"/>
      <c r="CN17" s="81" t="str">
        <f>IF(ISNUMBER(BW17*CH17), IF(ISNUMBER(MATRIX!AZ17),BW17*MATRIX!AZ17,"n/a"),"")</f>
        <v/>
      </c>
      <c r="CO17" s="77"/>
      <c r="CP17" s="83" t="str">
        <f>IF(ISNUMBER($BW17*$CH17), IF(ISNUMBER(MATRIX!BB17),$BW17*MATRIX!BB17,"n/a"),"")</f>
        <v/>
      </c>
      <c r="CQ17" s="77"/>
      <c r="CR17" s="81" t="str">
        <f>IF(ISNUMBER($BW17*$CH17), IF(ISNUMBER(MATRIX!BJ17),BW17*MATRIX!BJ17,"n/a"),"")</f>
        <v/>
      </c>
      <c r="CS17" s="77" t="s">
        <v>434</v>
      </c>
      <c r="CT17" s="83" t="str">
        <f>IF(ISNUMBER($BW17*$CH17), IF(ISNUMBER(MATRIX!BL17),$BW17*MATRIX!BL17,"n/a"),"")</f>
        <v/>
      </c>
      <c r="CV17" s="225" t="str">
        <f t="shared" si="9"/>
        <v/>
      </c>
      <c r="CX17" s="225" t="str">
        <f t="shared" si="10"/>
        <v/>
      </c>
      <c r="CZ17" s="219" t="str">
        <f>IF(ISNUMBER($BW17*$CH17), IF(MV&gt;200,IF(ISNUMBER(MATRIX!CL17),MATRIX!CL17,"n/a"),IF(ISNUMBER(MATRIX!CH17),MATRIX!CH17,"n/a")),"")</f>
        <v/>
      </c>
      <c r="DB17" s="1" t="str">
        <f>IF(ISNUMBER(BW17),IF(AND(ISNUMBER('HI-Z-OUTPUT'!AV17),'HI-Z-OUTPUT'!AV17&lt;&gt;0),'HI-Z-OUTPUT'!AV17,'Hi-Z-INPUT'!$K$7*'Hi-Z-INPUT'!$K$11),"")</f>
        <v/>
      </c>
      <c r="DD17" s="161" t="str">
        <f t="shared" si="28"/>
        <v/>
      </c>
      <c r="DF17" s="124" t="str">
        <f>IF(ISNUMBER($BW17),IF(MV&lt;200,IF(ISNUMBER(MATRIX!BA17),ROUND(MATRIX!BA17/1000*IDLE*CKWH,2),"-"),IF(ISNUMBER(MATRIX!BK17),ROUND(MATRIX!BK17/1000*IDLE*CKWH,2),"-")),"")</f>
        <v/>
      </c>
      <c r="DG17" s="125" t="str">
        <f t="shared" si="29"/>
        <v/>
      </c>
      <c r="DI17" s="104" t="str">
        <f>IF(ISNUMBER($BW17),IF(MV&lt;200,IF(ISNUMBER(MATRIX!BC17),ROUND(MATRIX!BC17/1000*RUNNING*CKWH,2),"-"),IF(ISNUMBER(MATRIX!BM17),ROUND(MATRIX!BM17/1000*RUNNING*CKWH,2),"-")),"")</f>
        <v/>
      </c>
      <c r="DJ17" s="130" t="str">
        <f t="shared" si="30"/>
        <v/>
      </c>
      <c r="DL17" s="104"/>
      <c r="DM17" s="130" t="str">
        <f t="shared" si="31"/>
        <v/>
      </c>
      <c r="DO17" s="129" t="str">
        <f t="shared" si="14"/>
        <v/>
      </c>
      <c r="DP17" s="127" t="str">
        <f t="shared" si="32"/>
        <v/>
      </c>
      <c r="DR17" s="101" t="str">
        <f>IF(ISNUMBER($BW17*$CH17),IF(ISNUMBER(MATRIX!BU17),BW17*MATRIX!BU17,"n/a"),"")</f>
        <v/>
      </c>
      <c r="DS17" s="72"/>
      <c r="DT17" s="72" t="str">
        <f>IF(ISNUMBER(BW17*CH17),IF(ISNUMBER(MATRIX!BV17*DD17),BW17*MATRIX!BV17*DD17,"n/a"),"")</f>
        <v/>
      </c>
      <c r="DU17" s="72"/>
      <c r="DV17" s="155" t="str">
        <f t="shared" si="35"/>
        <v/>
      </c>
      <c r="DW17" s="96"/>
      <c r="DX17" s="156" t="str">
        <f t="shared" si="16"/>
        <v/>
      </c>
      <c r="DY17" s="102" t="str">
        <f t="shared" si="33"/>
        <v/>
      </c>
      <c r="EA17" s="85" t="str">
        <f>IF(ISNUMBER(BW17),IF(ISNUMBER(MATRIX!Y17),MATRIX!Y17,"n/a"),"")</f>
        <v/>
      </c>
      <c r="EB17" s="86" t="str">
        <f t="shared" si="34"/>
        <v/>
      </c>
      <c r="ED17" s="44" t="str">
        <f>IF(ISNUMBER('HI-Z-OUTPUT'!D17),IF(ISNUMBER(BW17),'HI-Z-OUTPUT'!D17*BW17,""),"")</f>
        <v/>
      </c>
      <c r="EE17" s="44" t="str">
        <f t="shared" si="18"/>
        <v/>
      </c>
    </row>
    <row r="18" spans="1:135">
      <c r="A18" s="43" t="str">
        <f>MATRIX!A18</f>
        <v>Powersoft</v>
      </c>
      <c r="B18" t="str">
        <f>IF(MATRIX!B18&lt;&gt;0,MATRIX!B18,"-")</f>
        <v>Unica 4L 9K4</v>
      </c>
      <c r="D18" t="b">
        <f>AND(OHM8MENO&lt;='Lo-Z-OUTPUT'!U18,'Lo-Z-OUTPUT'!U18&lt;=OHM8PIU)</f>
        <v>0</v>
      </c>
      <c r="E18" t="b">
        <f>AND(OHM4MENO&lt;='Lo-Z-OUTPUT'!U18,'Lo-Z-OUTPUT'!U18&lt;=OHM4PIU)</f>
        <v>0</v>
      </c>
      <c r="F18" t="b">
        <f>AND(OHM2MENO&lt;='Lo-Z-OUTPUT'!U18,'Lo-Z-OUTPUT'!U18&lt;=OHM2PIU)</f>
        <v>0</v>
      </c>
      <c r="H18" s="64" t="str">
        <f>IF(ISNUMBER('Lo-Z-OUTPUT'!S18),'Lo-Z-OUTPUT'!S18,"")</f>
        <v/>
      </c>
      <c r="I18" s="64" t="str">
        <f>IF('Lo-Z-OUTPUT'!W18="B","B","")</f>
        <v/>
      </c>
      <c r="K18" s="62" t="str">
        <f>IF(ISNUMBER(H18),H18*MATRIX!E18,"-")</f>
        <v>-</v>
      </c>
      <c r="M18" s="66" t="str">
        <f>IF(ISNUMBER(H18),IF(KP="kg",H18*MATRIX!CB18,H18*MATRIX!CB18*2.2),"-")</f>
        <v>-</v>
      </c>
      <c r="N18" s="65" t="str">
        <f t="shared" si="0"/>
        <v/>
      </c>
      <c r="P18" s="1" t="str">
        <f>IF(ISNUMBER(H18),IF('Lo-Z-OUTPUT'!W18="B",IF(D18,MATRIX!Q18,IF(E18,MATRIX!R18,"WRNG Ω")),IF(D18,MATRIX!K18,IF(E18,MATRIX!L18,IF(F18,MATRIX!M18,"")))),"")</f>
        <v/>
      </c>
      <c r="R18" s="70" t="str">
        <f>IF(AND(ISNUMBER(H18),ISNUMBER(P18)),IF('Lo-Z-OUTPUT'!W18="B",H18*P18*MATRIX!F18/2,H18*P18*MATRIX!F18),"")</f>
        <v/>
      </c>
      <c r="T18" s="40" t="str">
        <f>IF(ISNUMBER($H18),IF(ISNUMBER(MATRIX!U18),IF(MATRIX!U18-INT(MATRIX!U18)=0,MATRIX!U18,"("&amp;MATRIX!U18&amp;")"),"n/a"),"")</f>
        <v/>
      </c>
      <c r="U18" s="77"/>
      <c r="V18" s="81" t="str">
        <f>IF(ISNUMBER(H18), IF(ISNUMBER(MATRIX!AD18),H18*MATRIX!AD18,"n/a"),"")</f>
        <v/>
      </c>
      <c r="W18" s="77"/>
      <c r="X18" s="83" t="str">
        <f>IF(ISNUMBER($H18), IF(ISNUMBER(MATRIX!AF18),$H18*MATRIX!AF18,"n/a"),"")</f>
        <v/>
      </c>
      <c r="Y18" s="77"/>
      <c r="Z18" s="81" t="str">
        <f>IF(ISNUMBER($H18), IF(ISNUMBER(MATRIX!AP18),$H18*MATRIX!AP18,"n/a"),"")</f>
        <v/>
      </c>
      <c r="AA18" s="77" t="s">
        <v>434</v>
      </c>
      <c r="AB18" s="83" t="str">
        <f>IF(ISNUMBER($H18), IF(ISNUMBER(MATRIX!AR18),$H18*MATRIX!AR18,"n/a"),"")</f>
        <v/>
      </c>
      <c r="AD18" s="225" t="str">
        <f t="shared" si="1"/>
        <v/>
      </c>
      <c r="AF18" s="225" t="str">
        <f t="shared" si="2"/>
        <v/>
      </c>
      <c r="AH18" s="218" t="str">
        <f>IF(ISNUMBER($H18), IF(MV&gt;200,IF(ISNUMBER(MATRIX!CL18),MATRIX!CL18,"n/a"),IF(ISNUMBER(MATRIX!CH18),MATRIX!CH18,"n/a")),"")</f>
        <v/>
      </c>
      <c r="AJ18" s="1" t="str">
        <f>IF(ISNUMBER(H18),IF(AND(ISNUMBER('Lo-Z-OUTPUT'!BA18),'Lo-Z-OUTPUT'!BA18&lt;&gt;0),'Lo-Z-OUTPUT'!BA18,'Lo-Z-INPUT'!$K$15*'Lo-Z-INPUT'!$K$7),"")</f>
        <v/>
      </c>
      <c r="AL18" s="161" t="str">
        <f t="shared" si="19"/>
        <v/>
      </c>
      <c r="AN18" s="124" t="str">
        <f>IF(ISNUMBER($H18),IF(MV&lt;200,IF(ISNUMBER(MATRIX!AE18),ROUND((MATRIX!AE18*IDLE/1000)*CKWH,2),"-"),IF(ISNUMBER(MATRIX!AQ18),ROUND((MATRIX!AQ18*IDLE/1000)*CKWH,2),"-")),"")</f>
        <v/>
      </c>
      <c r="AO18" s="125" t="str">
        <f t="shared" si="20"/>
        <v/>
      </c>
      <c r="AQ18" s="105" t="str">
        <f>IF(ISNUMBER($H18),IF(MV&lt;200,IF(ISNUMBER(MATRIX!AG18),ROUND((MATRIX!AG18/1000)*RUNNING*CKWH,2),"-"),IF(ISNUMBER(MATRIX!AS18),ROUND((MATRIX!AS18/1000)*RUNNING*CKWH,2),"-")),"")</f>
        <v/>
      </c>
      <c r="AR18" s="126" t="str">
        <f t="shared" si="21"/>
        <v/>
      </c>
      <c r="AT18" s="129" t="str">
        <f t="shared" si="22"/>
        <v/>
      </c>
      <c r="AU18" s="127" t="str">
        <f t="shared" si="23"/>
        <v/>
      </c>
      <c r="AW18" s="101" t="str">
        <f>IF(ISNUMBER($H18),IF(ISNUMBER(MATRIX!BU18),$H18*MATRIX!BU18,"n/a"),"")</f>
        <v/>
      </c>
      <c r="AX18" s="72"/>
      <c r="AY18" s="72" t="str">
        <f>IF(ISNUMBER($H18),IF(ISNUMBER(MATRIX!BV18*AL18),$H18*MATRIX!BV18*AL18,"n/a"),"")</f>
        <v/>
      </c>
      <c r="AZ18" s="72"/>
      <c r="BA18" s="100" t="str">
        <f t="shared" si="24"/>
        <v/>
      </c>
      <c r="BB18" s="72"/>
      <c r="BC18" s="154" t="str">
        <f t="shared" si="25"/>
        <v/>
      </c>
      <c r="BD18" s="103" t="str">
        <f t="shared" si="6"/>
        <v/>
      </c>
      <c r="BF18" s="85" t="str">
        <f>IF(ISNUMBER(H18),IF(ISNUMBER(MATRIX!Y18),MATRIX!Y18,"n/a"),"")</f>
        <v/>
      </c>
      <c r="BG18" s="86" t="str">
        <f t="shared" si="26"/>
        <v/>
      </c>
      <c r="BI18" s="44" t="str">
        <f>IF(ISNUMBER('Lo-Z-OUTPUT'!D18),IF(ISNUMBER(EXTRA!H18),'Lo-Z-OUTPUT'!D18*EXTRA!H18,""),"")</f>
        <v/>
      </c>
      <c r="BJ18" s="44" t="str">
        <f t="shared" si="7"/>
        <v/>
      </c>
      <c r="BT18" t="b">
        <f>ISNUMBER(MATRIX!G18)</f>
        <v>1</v>
      </c>
      <c r="BU18" t="b">
        <f>ISNUMBER(MATRIX!H18)</f>
        <v>1</v>
      </c>
      <c r="BW18" s="64" t="str">
        <f>IF(AND(ISNUMBER('HI-Z-OUTPUT'!P18),I18&lt;&gt;0),'HI-Z-OUTPUT'!P18,"-")</f>
        <v>-</v>
      </c>
      <c r="BX18" s="1"/>
      <c r="BY18" s="64" t="str">
        <f>IF(ISBLANK('HI-Z-OUTPUT'!R18),"",'HI-Z-OUTPUT'!R18)</f>
        <v/>
      </c>
      <c r="CA18" s="62" t="str">
        <f>IF(ISNUMBER(BW18),IF(ISNUMBER(MATRIX!E18),BW18*MATRIX!E18,"WRNG DATA"),"-")</f>
        <v>-</v>
      </c>
      <c r="CC18" s="66" t="str">
        <f>IF(AND(ISNUMBER(BW18),OR(BT18,BU18)),IF(KP="kg",BW18*MATRIX!CC18,BW18*MATRIX!CC18*2.2),"-")</f>
        <v>-</v>
      </c>
      <c r="CD18" s="65" t="str">
        <f t="shared" si="8"/>
        <v/>
      </c>
      <c r="CF18" s="1" t="str">
        <f>IF(AND(VI&lt;100,ISNUMBER(BW18),BT18),MATRIX!N18,IF(AND(VI&gt;=100,ISNUMBER(BW18),BU18),MATRIX!O18,""))</f>
        <v/>
      </c>
      <c r="CG18" s="1" t="str">
        <f>IF(AND(BY18&lt;100,ISNUMBER(BW18),BT18),MATRIX!N18,IF(AND(BY18&gt;=100,ISNUMBER(BW18),BU18),MATRIX!O18,"WRNG V"))</f>
        <v>WRNG V</v>
      </c>
      <c r="CH18" s="1" t="str">
        <f t="shared" si="27"/>
        <v/>
      </c>
      <c r="CJ18" s="70" t="str">
        <f>IF(ISNUMBER(BW18),IF(BY18&lt;100,IF(ISNUMBER(CH18*MATRIX!G18),BW18*CH18*MATRIX!G18,""),IF(ISNUMBER(CH18*MATRIX!H18),BW18*CH18*MATRIX!H18,"")),"")</f>
        <v/>
      </c>
      <c r="CL18" s="40" t="str">
        <f>IF(ISNUMBER(BW18*CH18),IF(ISNUMBER(MATRIX!U18),IF(MATRIX!U18-INT(MATRIX!U18)=0,MATRIX!U18,"("&amp;MATRIX!U18&amp;")"),"n/a"),"")</f>
        <v/>
      </c>
      <c r="CM18" s="77"/>
      <c r="CN18" s="81" t="str">
        <f>IF(ISNUMBER(BW18*CH18), IF(ISNUMBER(MATRIX!AZ18),BW18*MATRIX!AZ18,"n/a"),"")</f>
        <v/>
      </c>
      <c r="CO18" s="77"/>
      <c r="CP18" s="83" t="str">
        <f>IF(ISNUMBER($BW18*$CH18), IF(ISNUMBER(MATRIX!BB18),$BW18*MATRIX!BB18,"n/a"),"")</f>
        <v/>
      </c>
      <c r="CQ18" s="77"/>
      <c r="CR18" s="81" t="str">
        <f>IF(ISNUMBER($BW18*$CH18), IF(ISNUMBER(MATRIX!BJ18),BW18*MATRIX!BJ18,"n/a"),"")</f>
        <v/>
      </c>
      <c r="CS18" s="77" t="s">
        <v>434</v>
      </c>
      <c r="CT18" s="83" t="str">
        <f>IF(ISNUMBER($BW18*$CH18), IF(ISNUMBER(MATRIX!BL18),$BW18*MATRIX!BL18,"n/a"),"")</f>
        <v/>
      </c>
      <c r="CV18" s="225" t="str">
        <f t="shared" si="9"/>
        <v/>
      </c>
      <c r="CX18" s="225" t="str">
        <f t="shared" si="10"/>
        <v/>
      </c>
      <c r="CZ18" s="219" t="str">
        <f>IF(ISNUMBER($BW18*$CH18), IF(MV&gt;200,IF(ISNUMBER(MATRIX!CL18),MATRIX!CL18,"n/a"),IF(ISNUMBER(MATRIX!CH18),MATRIX!CH18,"n/a")),"")</f>
        <v/>
      </c>
      <c r="DB18" s="1" t="str">
        <f>IF(ISNUMBER(BW18),IF(AND(ISNUMBER('HI-Z-OUTPUT'!AV18),'HI-Z-OUTPUT'!AV18&lt;&gt;0),'HI-Z-OUTPUT'!AV18,'Hi-Z-INPUT'!$K$7*'Hi-Z-INPUT'!$K$11),"")</f>
        <v/>
      </c>
      <c r="DD18" s="161" t="str">
        <f t="shared" si="28"/>
        <v/>
      </c>
      <c r="DF18" s="124" t="str">
        <f>IF(ISNUMBER($BW18),IF(MV&lt;200,IF(ISNUMBER(MATRIX!BA18),ROUND(MATRIX!BA18/1000*IDLE*CKWH,2),"-"),IF(ISNUMBER(MATRIX!BK18),ROUND(MATRIX!BK18/1000*IDLE*CKWH,2),"-")),"")</f>
        <v/>
      </c>
      <c r="DG18" s="125" t="str">
        <f t="shared" si="29"/>
        <v/>
      </c>
      <c r="DI18" s="104" t="str">
        <f>IF(ISNUMBER($BW18),IF(MV&lt;200,IF(ISNUMBER(MATRIX!BC18),ROUND(MATRIX!BC18/1000*RUNNING*CKWH,2),"-"),IF(ISNUMBER(MATRIX!BM18),ROUND(MATRIX!BM18/1000*RUNNING*CKWH,2),"-")),"")</f>
        <v/>
      </c>
      <c r="DJ18" s="130" t="str">
        <f t="shared" si="30"/>
        <v/>
      </c>
      <c r="DL18" s="104"/>
      <c r="DM18" s="130" t="str">
        <f t="shared" si="31"/>
        <v/>
      </c>
      <c r="DO18" s="129" t="str">
        <f t="shared" si="14"/>
        <v/>
      </c>
      <c r="DP18" s="127" t="str">
        <f t="shared" si="32"/>
        <v/>
      </c>
      <c r="DR18" s="101" t="str">
        <f>IF(ISNUMBER($BW18*$CH18),IF(ISNUMBER(MATRIX!BU18),BW18*MATRIX!BU18,"n/a"),"")</f>
        <v/>
      </c>
      <c r="DS18" s="72"/>
      <c r="DT18" s="72" t="str">
        <f>IF(ISNUMBER(BW18*CH18),IF(ISNUMBER(MATRIX!BV18*DD18),BW18*MATRIX!BV18*DD18,"n/a"),"")</f>
        <v/>
      </c>
      <c r="DU18" s="72"/>
      <c r="DV18" s="155" t="str">
        <f t="shared" si="35"/>
        <v/>
      </c>
      <c r="DW18" s="96"/>
      <c r="DX18" s="156" t="str">
        <f t="shared" si="16"/>
        <v/>
      </c>
      <c r="DY18" s="102" t="str">
        <f t="shared" si="33"/>
        <v/>
      </c>
      <c r="EA18" s="85" t="str">
        <f>IF(ISNUMBER(BW18),IF(ISNUMBER(MATRIX!Y18),MATRIX!Y18,"n/a"),"")</f>
        <v/>
      </c>
      <c r="EB18" s="86" t="str">
        <f t="shared" si="34"/>
        <v/>
      </c>
      <c r="ED18" s="44" t="str">
        <f>IF(ISNUMBER('HI-Z-OUTPUT'!D18),IF(ISNUMBER(BW18),'HI-Z-OUTPUT'!D18*BW18,""),"")</f>
        <v/>
      </c>
      <c r="EE18" s="44" t="str">
        <f t="shared" si="18"/>
        <v/>
      </c>
    </row>
    <row r="19" spans="1:135">
      <c r="A19" s="43" t="str">
        <f>MATRIX!A19</f>
        <v>Powersoft</v>
      </c>
      <c r="B19" t="str">
        <f>IF(MATRIX!B19&lt;&gt;0,MATRIX!B19,"-")</f>
        <v>Unica 4L 12K4</v>
      </c>
      <c r="D19" t="b">
        <f>AND(OHM8MENO&lt;='Lo-Z-OUTPUT'!U19,'Lo-Z-OUTPUT'!U19&lt;=OHM8PIU)</f>
        <v>0</v>
      </c>
      <c r="E19" t="b">
        <f>AND(OHM4MENO&lt;='Lo-Z-OUTPUT'!U19,'Lo-Z-OUTPUT'!U19&lt;=OHM4PIU)</f>
        <v>0</v>
      </c>
      <c r="F19" t="b">
        <f>AND(OHM2MENO&lt;='Lo-Z-OUTPUT'!U19,'Lo-Z-OUTPUT'!U19&lt;=OHM2PIU)</f>
        <v>0</v>
      </c>
      <c r="H19" s="64" t="str">
        <f>IF(ISNUMBER('Lo-Z-OUTPUT'!S19),'Lo-Z-OUTPUT'!S19,"")</f>
        <v/>
      </c>
      <c r="I19" s="64" t="str">
        <f>IF('Lo-Z-OUTPUT'!W19="B","B","")</f>
        <v/>
      </c>
      <c r="K19" s="62" t="str">
        <f>IF(ISNUMBER(H19),H19*MATRIX!E19,"-")</f>
        <v>-</v>
      </c>
      <c r="M19" s="66" t="str">
        <f>IF(ISNUMBER(H19),IF(KP="kg",H19*MATRIX!CB19,H19*MATRIX!CB19*2.2),"-")</f>
        <v>-</v>
      </c>
      <c r="N19" s="65" t="str">
        <f t="shared" si="0"/>
        <v/>
      </c>
      <c r="P19" s="1" t="str">
        <f>IF(ISNUMBER(H19),IF('Lo-Z-OUTPUT'!W19="B",IF(D19,MATRIX!Q19,IF(E19,MATRIX!R19,"WRNG Ω")),IF(D19,MATRIX!K19,IF(E19,MATRIX!L19,IF(F19,MATRIX!M19,"")))),"")</f>
        <v/>
      </c>
      <c r="R19" s="70" t="str">
        <f>IF(AND(ISNUMBER(H19),ISNUMBER(P19)),IF('Lo-Z-OUTPUT'!W19="B",H19*P19*MATRIX!F19/2,H19*P19*MATRIX!F19),"")</f>
        <v/>
      </c>
      <c r="T19" s="40" t="str">
        <f>IF(ISNUMBER($H19),IF(ISNUMBER(MATRIX!U19),IF(MATRIX!U19-INT(MATRIX!U19)=0,MATRIX!U19,"("&amp;MATRIX!U19&amp;")"),"n/a"),"")</f>
        <v/>
      </c>
      <c r="U19" s="77"/>
      <c r="V19" s="81" t="str">
        <f>IF(ISNUMBER(H19), IF(ISNUMBER(MATRIX!AD19),H19*MATRIX!AD19,"n/a"),"")</f>
        <v/>
      </c>
      <c r="W19" s="77"/>
      <c r="X19" s="83" t="str">
        <f>IF(ISNUMBER($H19), IF(ISNUMBER(MATRIX!AF19),$H19*MATRIX!AF19,"n/a"),"")</f>
        <v/>
      </c>
      <c r="Y19" s="77"/>
      <c r="Z19" s="81" t="str">
        <f>IF(ISNUMBER($H19), IF(ISNUMBER(MATRIX!AP19),$H19*MATRIX!AP19,"n/a"),"")</f>
        <v/>
      </c>
      <c r="AA19" s="77" t="s">
        <v>434</v>
      </c>
      <c r="AB19" s="83" t="str">
        <f>IF(ISNUMBER($H19), IF(ISNUMBER(MATRIX!AR19),$H19*MATRIX!AR19,"n/a"),"")</f>
        <v/>
      </c>
      <c r="AD19" s="225" t="str">
        <f t="shared" si="1"/>
        <v/>
      </c>
      <c r="AF19" s="225" t="str">
        <f t="shared" si="2"/>
        <v/>
      </c>
      <c r="AH19" s="218" t="str">
        <f>IF(ISNUMBER($H19), IF(MV&gt;200,IF(ISNUMBER(MATRIX!CL19),MATRIX!CL19,"n/a"),IF(ISNUMBER(MATRIX!CH19),MATRIX!CH19,"n/a")),"")</f>
        <v/>
      </c>
      <c r="AJ19" s="1" t="str">
        <f>IF(ISNUMBER(H19),IF(AND(ISNUMBER('Lo-Z-OUTPUT'!BA19),'Lo-Z-OUTPUT'!BA19&lt;&gt;0),'Lo-Z-OUTPUT'!BA19,'Lo-Z-INPUT'!$K$15*'Lo-Z-INPUT'!$K$7),"")</f>
        <v/>
      </c>
      <c r="AL19" s="161" t="str">
        <f t="shared" si="19"/>
        <v/>
      </c>
      <c r="AN19" s="124" t="str">
        <f>IF(ISNUMBER($H19),IF(MV&lt;200,IF(ISNUMBER(MATRIX!AE19),ROUND((MATRIX!AE19*IDLE/1000)*CKWH,2),"-"),IF(ISNUMBER(MATRIX!AQ19),ROUND((MATRIX!AQ19*IDLE/1000)*CKWH,2),"-")),"")</f>
        <v/>
      </c>
      <c r="AO19" s="125" t="str">
        <f t="shared" si="20"/>
        <v/>
      </c>
      <c r="AQ19" s="105" t="str">
        <f>IF(ISNUMBER($H19),IF(MV&lt;200,IF(ISNUMBER(MATRIX!AG19),ROUND((MATRIX!AG19/1000)*RUNNING*CKWH,2),"-"),IF(ISNUMBER(MATRIX!AS19),ROUND((MATRIX!AS19/1000)*RUNNING*CKWH,2),"-")),"")</f>
        <v/>
      </c>
      <c r="AR19" s="126" t="str">
        <f t="shared" si="21"/>
        <v/>
      </c>
      <c r="AT19" s="129" t="str">
        <f t="shared" si="22"/>
        <v/>
      </c>
      <c r="AU19" s="127" t="str">
        <f t="shared" si="23"/>
        <v/>
      </c>
      <c r="AW19" s="101" t="str">
        <f>IF(ISNUMBER($H19),IF(ISNUMBER(MATRIX!BU19),$H19*MATRIX!BU19,"n/a"),"")</f>
        <v/>
      </c>
      <c r="AX19" s="72"/>
      <c r="AY19" s="72" t="str">
        <f>IF(ISNUMBER($H19),IF(ISNUMBER(MATRIX!BV19*AL19),$H19*MATRIX!BV19*AL19,"n/a"),"")</f>
        <v/>
      </c>
      <c r="AZ19" s="72"/>
      <c r="BA19" s="100" t="str">
        <f t="shared" si="24"/>
        <v/>
      </c>
      <c r="BB19" s="72"/>
      <c r="BC19" s="154" t="str">
        <f t="shared" si="25"/>
        <v/>
      </c>
      <c r="BD19" s="103" t="str">
        <f t="shared" si="6"/>
        <v/>
      </c>
      <c r="BF19" s="85" t="str">
        <f>IF(ISNUMBER(H19),IF(ISNUMBER(MATRIX!Y19),MATRIX!Y19,"n/a"),"")</f>
        <v/>
      </c>
      <c r="BG19" s="86" t="str">
        <f t="shared" si="26"/>
        <v/>
      </c>
      <c r="BI19" s="44" t="str">
        <f>IF(ISNUMBER('Lo-Z-OUTPUT'!D19),IF(ISNUMBER(EXTRA!H19),'Lo-Z-OUTPUT'!D19*EXTRA!H19,""),"")</f>
        <v/>
      </c>
      <c r="BJ19" s="44" t="str">
        <f t="shared" si="7"/>
        <v/>
      </c>
      <c r="BT19" t="b">
        <f>ISNUMBER(MATRIX!G19)</f>
        <v>1</v>
      </c>
      <c r="BU19" t="b">
        <f>ISNUMBER(MATRIX!H19)</f>
        <v>1</v>
      </c>
      <c r="BW19" s="64" t="str">
        <f>IF(AND(ISNUMBER('HI-Z-OUTPUT'!P19),I19&lt;&gt;0),'HI-Z-OUTPUT'!P19,"-")</f>
        <v>-</v>
      </c>
      <c r="BX19" s="1"/>
      <c r="BY19" s="64" t="str">
        <f>IF(ISBLANK('HI-Z-OUTPUT'!R19),"",'HI-Z-OUTPUT'!R19)</f>
        <v/>
      </c>
      <c r="CA19" s="62" t="str">
        <f>IF(ISNUMBER(BW19),IF(ISNUMBER(MATRIX!E19),BW19*MATRIX!E19,"WRNG DATA"),"-")</f>
        <v>-</v>
      </c>
      <c r="CC19" s="66" t="str">
        <f>IF(AND(ISNUMBER(BW19),OR(BT19,BU19)),IF(KP="kg",BW19*MATRIX!CC19,BW19*MATRIX!CC19*2.2),"-")</f>
        <v>-</v>
      </c>
      <c r="CD19" s="65" t="str">
        <f t="shared" si="8"/>
        <v/>
      </c>
      <c r="CF19" s="1" t="str">
        <f>IF(AND(VI&lt;100,ISNUMBER(BW19),BT19),MATRIX!N19,IF(AND(VI&gt;=100,ISNUMBER(BW19),BU19),MATRIX!O19,""))</f>
        <v/>
      </c>
      <c r="CG19" s="1" t="str">
        <f>IF(AND(BY19&lt;100,ISNUMBER(BW19),BT19),MATRIX!N19,IF(AND(BY19&gt;=100,ISNUMBER(BW19),BU19),MATRIX!O19,"WRNG V"))</f>
        <v>WRNG V</v>
      </c>
      <c r="CH19" s="1" t="str">
        <f t="shared" si="27"/>
        <v/>
      </c>
      <c r="CJ19" s="70" t="str">
        <f>IF(ISNUMBER(BW19),IF(BY19&lt;100,IF(ISNUMBER(CH19*MATRIX!G19),BW19*CH19*MATRIX!G19,""),IF(ISNUMBER(CH19*MATRIX!H19),BW19*CH19*MATRIX!H19,"")),"")</f>
        <v/>
      </c>
      <c r="CL19" s="40" t="str">
        <f>IF(ISNUMBER(BW19*CH19),IF(ISNUMBER(MATRIX!U19),IF(MATRIX!U19-INT(MATRIX!U19)=0,MATRIX!U19,"("&amp;MATRIX!U19&amp;")"),"n/a"),"")</f>
        <v/>
      </c>
      <c r="CM19" s="77"/>
      <c r="CN19" s="81" t="str">
        <f>IF(ISNUMBER(BW19*CH19), IF(ISNUMBER(MATRIX!AZ19),BW19*MATRIX!AZ19,"n/a"),"")</f>
        <v/>
      </c>
      <c r="CO19" s="77"/>
      <c r="CP19" s="83" t="str">
        <f>IF(ISNUMBER($BW19*$CH19), IF(ISNUMBER(MATRIX!BB19),$BW19*MATRIX!BB19,"n/a"),"")</f>
        <v/>
      </c>
      <c r="CQ19" s="77"/>
      <c r="CR19" s="81" t="str">
        <f>IF(ISNUMBER($BW19*$CH19), IF(ISNUMBER(MATRIX!BJ19),BW19*MATRIX!BJ19,"n/a"),"")</f>
        <v/>
      </c>
      <c r="CS19" s="77" t="s">
        <v>434</v>
      </c>
      <c r="CT19" s="83" t="str">
        <f>IF(ISNUMBER($BW19*$CH19), IF(ISNUMBER(MATRIX!BL19),$BW19*MATRIX!BL19,"n/a"),"")</f>
        <v/>
      </c>
      <c r="CV19" s="225" t="str">
        <f t="shared" si="9"/>
        <v/>
      </c>
      <c r="CX19" s="225" t="str">
        <f t="shared" si="10"/>
        <v/>
      </c>
      <c r="CZ19" s="219" t="str">
        <f>IF(ISNUMBER($BW19*$CH19), IF(MV&gt;200,IF(ISNUMBER(MATRIX!CL19),MATRIX!CL19,"n/a"),IF(ISNUMBER(MATRIX!CH19),MATRIX!CH19,"n/a")),"")</f>
        <v/>
      </c>
      <c r="DB19" s="1" t="str">
        <f>IF(ISNUMBER(BW19),IF(AND(ISNUMBER('HI-Z-OUTPUT'!AV19),'HI-Z-OUTPUT'!AV19&lt;&gt;0),'HI-Z-OUTPUT'!AV19,'Hi-Z-INPUT'!$K$7*'Hi-Z-INPUT'!$K$11),"")</f>
        <v/>
      </c>
      <c r="DD19" s="161" t="str">
        <f t="shared" si="28"/>
        <v/>
      </c>
      <c r="DF19" s="124" t="str">
        <f>IF(ISNUMBER($BW19),IF(MV&lt;200,IF(ISNUMBER(MATRIX!BA19),ROUND(MATRIX!BA19/1000*IDLE*CKWH,2),"-"),IF(ISNUMBER(MATRIX!BK19),ROUND(MATRIX!BK19/1000*IDLE*CKWH,2),"-")),"")</f>
        <v/>
      </c>
      <c r="DG19" s="125" t="str">
        <f t="shared" si="29"/>
        <v/>
      </c>
      <c r="DI19" s="104" t="str">
        <f>IF(ISNUMBER($BW19),IF(MV&lt;200,IF(ISNUMBER(MATRIX!BC19),ROUND(MATRIX!BC19/1000*RUNNING*CKWH,2),"-"),IF(ISNUMBER(MATRIX!BM19),ROUND(MATRIX!BM19/1000*RUNNING*CKWH,2),"-")),"")</f>
        <v/>
      </c>
      <c r="DJ19" s="130" t="str">
        <f t="shared" si="30"/>
        <v/>
      </c>
      <c r="DL19" s="104"/>
      <c r="DM19" s="130" t="str">
        <f t="shared" si="31"/>
        <v/>
      </c>
      <c r="DO19" s="129" t="str">
        <f t="shared" si="14"/>
        <v/>
      </c>
      <c r="DP19" s="127" t="str">
        <f t="shared" si="32"/>
        <v/>
      </c>
      <c r="DR19" s="101" t="str">
        <f>IF(ISNUMBER($BW19*$CH19),IF(ISNUMBER(MATRIX!BU19),BW19*MATRIX!BU19,"n/a"),"")</f>
        <v/>
      </c>
      <c r="DS19" s="72"/>
      <c r="DT19" s="72" t="str">
        <f>IF(ISNUMBER(BW19*CH19),IF(ISNUMBER(MATRIX!BV19*DD19),BW19*MATRIX!BV19*DD19,"n/a"),"")</f>
        <v/>
      </c>
      <c r="DU19" s="72"/>
      <c r="DV19" s="155" t="str">
        <f t="shared" si="35"/>
        <v/>
      </c>
      <c r="DW19" s="96"/>
      <c r="DX19" s="156" t="str">
        <f t="shared" si="16"/>
        <v/>
      </c>
      <c r="DY19" s="102" t="str">
        <f t="shared" si="33"/>
        <v/>
      </c>
      <c r="EA19" s="85" t="str">
        <f>IF(ISNUMBER(BW19),IF(ISNUMBER(MATRIX!Y19),MATRIX!Y19,"n/a"),"")</f>
        <v/>
      </c>
      <c r="EB19" s="86" t="str">
        <f t="shared" si="34"/>
        <v/>
      </c>
      <c r="ED19" s="44" t="str">
        <f>IF(ISNUMBER('HI-Z-OUTPUT'!D19),IF(ISNUMBER(BW19),'HI-Z-OUTPUT'!D19*BW19,""),"")</f>
        <v/>
      </c>
      <c r="EE19" s="44" t="str">
        <f t="shared" si="18"/>
        <v/>
      </c>
    </row>
    <row r="20" spans="1:135">
      <c r="A20" s="43" t="str">
        <f>MATRIX!A20</f>
        <v>Powersoft</v>
      </c>
      <c r="B20" t="str">
        <f>IF(MATRIX!B20&lt;&gt;0,MATRIX!B20,"-")</f>
        <v>Unica 4L 16K4</v>
      </c>
      <c r="D20" t="b">
        <f>AND(OHM8MENO&lt;='Lo-Z-OUTPUT'!U20,'Lo-Z-OUTPUT'!U20&lt;=OHM8PIU)</f>
        <v>0</v>
      </c>
      <c r="E20" t="b">
        <f>AND(OHM4MENO&lt;='Lo-Z-OUTPUT'!U20,'Lo-Z-OUTPUT'!U20&lt;=OHM4PIU)</f>
        <v>0</v>
      </c>
      <c r="F20" t="b">
        <f>AND(OHM2MENO&lt;='Lo-Z-OUTPUT'!U20,'Lo-Z-OUTPUT'!U20&lt;=OHM2PIU)</f>
        <v>0</v>
      </c>
      <c r="H20" s="64" t="str">
        <f>IF(ISNUMBER('Lo-Z-OUTPUT'!S20),'Lo-Z-OUTPUT'!S20,"")</f>
        <v/>
      </c>
      <c r="I20" s="64" t="str">
        <f>IF('Lo-Z-OUTPUT'!W20="B","B","")</f>
        <v/>
      </c>
      <c r="K20" s="62" t="str">
        <f>IF(ISNUMBER(H20),H20*MATRIX!E20,"-")</f>
        <v>-</v>
      </c>
      <c r="M20" s="66" t="str">
        <f>IF(ISNUMBER(H20),IF(KP="kg",H20*MATRIX!CB20,H20*MATRIX!CB20*2.2),"-")</f>
        <v>-</v>
      </c>
      <c r="N20" s="65" t="str">
        <f t="shared" si="0"/>
        <v/>
      </c>
      <c r="P20" s="1" t="str">
        <f>IF(ISNUMBER(H20),IF('Lo-Z-OUTPUT'!W20="B",IF(D20,MATRIX!Q20,IF(E20,MATRIX!R20,"WRNG Ω")),IF(D20,MATRIX!K20,IF(E20,MATRIX!L20,IF(F20,MATRIX!M20,"")))),"")</f>
        <v/>
      </c>
      <c r="R20" s="70" t="str">
        <f>IF(AND(ISNUMBER(H20),ISNUMBER(P20)),IF('Lo-Z-OUTPUT'!W20="B",H20*P20*MATRIX!F20/2,H20*P20*MATRIX!F20),"")</f>
        <v/>
      </c>
      <c r="T20" s="40" t="str">
        <f>IF(ISNUMBER($H20),IF(ISNUMBER(MATRIX!U20),IF(MATRIX!U20-INT(MATRIX!U20)=0,MATRIX!U20,"("&amp;MATRIX!U20&amp;")"),"n/a"),"")</f>
        <v/>
      </c>
      <c r="U20" s="77"/>
      <c r="V20" s="81" t="str">
        <f>IF(ISNUMBER(H20), IF(ISNUMBER(MATRIX!AD20),H20*MATRIX!AD20,"n/a"),"")</f>
        <v/>
      </c>
      <c r="W20" s="77"/>
      <c r="X20" s="83" t="str">
        <f>IF(ISNUMBER($H20), IF(ISNUMBER(MATRIX!AF20),$H20*MATRIX!AF20,"n/a"),"")</f>
        <v/>
      </c>
      <c r="Y20" s="77"/>
      <c r="Z20" s="81" t="str">
        <f>IF(ISNUMBER($H20), IF(ISNUMBER(MATRIX!AP20),$H20*MATRIX!AP20,"n/a"),"")</f>
        <v/>
      </c>
      <c r="AA20" s="77" t="s">
        <v>434</v>
      </c>
      <c r="AB20" s="83" t="str">
        <f>IF(ISNUMBER($H20), IF(ISNUMBER(MATRIX!AR20),$H20*MATRIX!AR20,"n/a"),"")</f>
        <v/>
      </c>
      <c r="AD20" s="225" t="str">
        <f t="shared" si="1"/>
        <v/>
      </c>
      <c r="AF20" s="225" t="str">
        <f t="shared" si="2"/>
        <v/>
      </c>
      <c r="AH20" s="218" t="str">
        <f>IF(ISNUMBER($H20), IF(MV&gt;200,IF(ISNUMBER(MATRIX!CL20),MATRIX!CL20,"n/a"),IF(ISNUMBER(MATRIX!CH20),MATRIX!CH20,"n/a")),"")</f>
        <v/>
      </c>
      <c r="AJ20" s="1" t="str">
        <f>IF(ISNUMBER(H20),IF(AND(ISNUMBER('Lo-Z-OUTPUT'!BA20),'Lo-Z-OUTPUT'!BA20&lt;&gt;0),'Lo-Z-OUTPUT'!BA20,'Lo-Z-INPUT'!$K$15*'Lo-Z-INPUT'!$K$7),"")</f>
        <v/>
      </c>
      <c r="AL20" s="161" t="str">
        <f t="shared" si="19"/>
        <v/>
      </c>
      <c r="AN20" s="124" t="str">
        <f>IF(ISNUMBER($H20),IF(MV&lt;200,IF(ISNUMBER(MATRIX!AE20),ROUND((MATRIX!AE20*IDLE/1000)*CKWH,2),"-"),IF(ISNUMBER(MATRIX!AQ20),ROUND((MATRIX!AQ20*IDLE/1000)*CKWH,2),"-")),"")</f>
        <v/>
      </c>
      <c r="AO20" s="125" t="str">
        <f t="shared" si="20"/>
        <v/>
      </c>
      <c r="AQ20" s="105" t="str">
        <f>IF(ISNUMBER($H20),IF(MV&lt;200,IF(ISNUMBER(MATRIX!AG20),ROUND((MATRIX!AG20/1000)*RUNNING*CKWH,2),"-"),IF(ISNUMBER(MATRIX!AS20),ROUND((MATRIX!AS20/1000)*RUNNING*CKWH,2),"-")),"")</f>
        <v/>
      </c>
      <c r="AR20" s="126" t="str">
        <f t="shared" si="21"/>
        <v/>
      </c>
      <c r="AT20" s="129" t="str">
        <f t="shared" si="22"/>
        <v/>
      </c>
      <c r="AU20" s="127" t="str">
        <f t="shared" si="23"/>
        <v/>
      </c>
      <c r="AW20" s="101" t="str">
        <f>IF(ISNUMBER($H20),IF(ISNUMBER(MATRIX!BU20),$H20*MATRIX!BU20,"n/a"),"")</f>
        <v/>
      </c>
      <c r="AX20" s="72"/>
      <c r="AY20" s="72" t="str">
        <f>IF(ISNUMBER($H20),IF(ISNUMBER(MATRIX!BV20*AL20),$H20*MATRIX!BV20*AL20,"n/a"),"")</f>
        <v/>
      </c>
      <c r="AZ20" s="72"/>
      <c r="BA20" s="100" t="str">
        <f t="shared" si="24"/>
        <v/>
      </c>
      <c r="BB20" s="72"/>
      <c r="BC20" s="154" t="str">
        <f t="shared" si="25"/>
        <v/>
      </c>
      <c r="BD20" s="103" t="str">
        <f t="shared" si="6"/>
        <v/>
      </c>
      <c r="BF20" s="85" t="str">
        <f>IF(ISNUMBER(H20),IF(ISNUMBER(MATRIX!Y20),MATRIX!Y20,"n/a"),"")</f>
        <v/>
      </c>
      <c r="BG20" s="86" t="str">
        <f t="shared" si="26"/>
        <v/>
      </c>
      <c r="BI20" s="44" t="str">
        <f>IF(ISNUMBER('Lo-Z-OUTPUT'!D20),IF(ISNUMBER(EXTRA!H20),'Lo-Z-OUTPUT'!D20*EXTRA!H20,""),"")</f>
        <v/>
      </c>
      <c r="BJ20" s="44" t="str">
        <f t="shared" si="7"/>
        <v/>
      </c>
      <c r="BT20" t="b">
        <f>ISNUMBER(MATRIX!G20)</f>
        <v>1</v>
      </c>
      <c r="BU20" t="b">
        <f>ISNUMBER(MATRIX!H20)</f>
        <v>1</v>
      </c>
      <c r="BW20" s="64" t="str">
        <f>IF(AND(ISNUMBER('HI-Z-OUTPUT'!P20),I20&lt;&gt;0),'HI-Z-OUTPUT'!P20,"-")</f>
        <v>-</v>
      </c>
      <c r="BX20" s="1"/>
      <c r="BY20" s="64" t="str">
        <f>IF(ISBLANK('HI-Z-OUTPUT'!R20),"",'HI-Z-OUTPUT'!R20)</f>
        <v/>
      </c>
      <c r="CA20" s="62" t="str">
        <f>IF(ISNUMBER(BW20),IF(ISNUMBER(MATRIX!E20),BW20*MATRIX!E20,"WRNG DATA"),"-")</f>
        <v>-</v>
      </c>
      <c r="CC20" s="66" t="str">
        <f>IF(AND(ISNUMBER(BW20),OR(BT20,BU20)),IF(KP="kg",BW20*MATRIX!CC20,BW20*MATRIX!CC20*2.2),"-")</f>
        <v>-</v>
      </c>
      <c r="CD20" s="65" t="str">
        <f t="shared" si="8"/>
        <v/>
      </c>
      <c r="CF20" s="1" t="str">
        <f>IF(AND(VI&lt;100,ISNUMBER(BW20),BT20),MATRIX!N20,IF(AND(VI&gt;=100,ISNUMBER(BW20),BU20),MATRIX!O20,""))</f>
        <v/>
      </c>
      <c r="CG20" s="1" t="str">
        <f>IF(AND(BY20&lt;100,ISNUMBER(BW20),BT20),MATRIX!N20,IF(AND(BY20&gt;=100,ISNUMBER(BW20),BU20),MATRIX!O20,"WRNG V"))</f>
        <v>WRNG V</v>
      </c>
      <c r="CH20" s="1" t="str">
        <f t="shared" si="27"/>
        <v/>
      </c>
      <c r="CJ20" s="70" t="str">
        <f>IF(ISNUMBER(BW20),IF(BY20&lt;100,IF(ISNUMBER(CH20*MATRIX!G20),BW20*CH20*MATRIX!G20,""),IF(ISNUMBER(CH20*MATRIX!H20),BW20*CH20*MATRIX!H20,"")),"")</f>
        <v/>
      </c>
      <c r="CL20" s="40" t="str">
        <f>IF(ISNUMBER(BW20*CH20),IF(ISNUMBER(MATRIX!U20),IF(MATRIX!U20-INT(MATRIX!U20)=0,MATRIX!U20,"("&amp;MATRIX!U20&amp;")"),"n/a"),"")</f>
        <v/>
      </c>
      <c r="CM20" s="77"/>
      <c r="CN20" s="81" t="str">
        <f>IF(ISNUMBER(BW20*CH20), IF(ISNUMBER(MATRIX!AZ20),BW20*MATRIX!AZ20,"n/a"),"")</f>
        <v/>
      </c>
      <c r="CO20" s="77"/>
      <c r="CP20" s="83" t="str">
        <f>IF(ISNUMBER($BW20*$CH20), IF(ISNUMBER(MATRIX!BB20),$BW20*MATRIX!BB20,"n/a"),"")</f>
        <v/>
      </c>
      <c r="CQ20" s="77"/>
      <c r="CR20" s="81" t="str">
        <f>IF(ISNUMBER($BW20*$CH20), IF(ISNUMBER(MATRIX!BJ20),BW20*MATRIX!BJ20,"n/a"),"")</f>
        <v/>
      </c>
      <c r="CS20" s="77" t="s">
        <v>434</v>
      </c>
      <c r="CT20" s="83" t="str">
        <f>IF(ISNUMBER($BW20*$CH20), IF(ISNUMBER(MATRIX!BL20),$BW20*MATRIX!BL20,"n/a"),"")</f>
        <v/>
      </c>
      <c r="CV20" s="225" t="str">
        <f t="shared" si="9"/>
        <v/>
      </c>
      <c r="CX20" s="225" t="str">
        <f t="shared" si="10"/>
        <v/>
      </c>
      <c r="CZ20" s="219" t="str">
        <f>IF(ISNUMBER($BW20*$CH20), IF(MV&gt;200,IF(ISNUMBER(MATRIX!CL20),MATRIX!CL20,"n/a"),IF(ISNUMBER(MATRIX!CH20),MATRIX!CH20,"n/a")),"")</f>
        <v/>
      </c>
      <c r="DB20" s="1" t="str">
        <f>IF(ISNUMBER(BW20),IF(AND(ISNUMBER('HI-Z-OUTPUT'!AV20),'HI-Z-OUTPUT'!AV20&lt;&gt;0),'HI-Z-OUTPUT'!AV20,'Hi-Z-INPUT'!$K$7*'Hi-Z-INPUT'!$K$11),"")</f>
        <v/>
      </c>
      <c r="DD20" s="161" t="str">
        <f t="shared" si="28"/>
        <v/>
      </c>
      <c r="DF20" s="124" t="str">
        <f>IF(ISNUMBER($BW20),IF(MV&lt;200,IF(ISNUMBER(MATRIX!BA20),ROUND(MATRIX!BA20/1000*IDLE*CKWH,2),"-"),IF(ISNUMBER(MATRIX!BK20),ROUND(MATRIX!BK20/1000*IDLE*CKWH,2),"-")),"")</f>
        <v/>
      </c>
      <c r="DG20" s="125" t="str">
        <f t="shared" si="29"/>
        <v/>
      </c>
      <c r="DI20" s="104" t="str">
        <f>IF(ISNUMBER($BW20),IF(MV&lt;200,IF(ISNUMBER(MATRIX!BC20),ROUND(MATRIX!BC20/1000*RUNNING*CKWH,2),"-"),IF(ISNUMBER(MATRIX!BM20),ROUND(MATRIX!BM20/1000*RUNNING*CKWH,2),"-")),"")</f>
        <v/>
      </c>
      <c r="DJ20" s="130" t="str">
        <f t="shared" si="30"/>
        <v/>
      </c>
      <c r="DL20" s="104"/>
      <c r="DM20" s="130" t="str">
        <f t="shared" si="31"/>
        <v/>
      </c>
      <c r="DO20" s="129" t="str">
        <f t="shared" si="14"/>
        <v/>
      </c>
      <c r="DP20" s="127" t="str">
        <f t="shared" si="32"/>
        <v/>
      </c>
      <c r="DR20" s="101" t="str">
        <f>IF(ISNUMBER($BW20*$CH20),IF(ISNUMBER(MATRIX!BU20),BW20*MATRIX!BU20,"n/a"),"")</f>
        <v/>
      </c>
      <c r="DS20" s="72"/>
      <c r="DT20" s="72" t="str">
        <f>IF(ISNUMBER(BW20*CH20),IF(ISNUMBER(MATRIX!BV20*DD20),BW20*MATRIX!BV20*DD20,"n/a"),"")</f>
        <v/>
      </c>
      <c r="DU20" s="72"/>
      <c r="DV20" s="155" t="str">
        <f t="shared" si="35"/>
        <v/>
      </c>
      <c r="DW20" s="96"/>
      <c r="DX20" s="156" t="str">
        <f t="shared" si="16"/>
        <v/>
      </c>
      <c r="DY20" s="102" t="str">
        <f t="shared" si="33"/>
        <v/>
      </c>
      <c r="EA20" s="85" t="str">
        <f>IF(ISNUMBER(BW20),IF(ISNUMBER(MATRIX!Y20),MATRIX!Y20,"n/a"),"")</f>
        <v/>
      </c>
      <c r="EB20" s="86" t="str">
        <f t="shared" si="34"/>
        <v/>
      </c>
      <c r="ED20" s="44" t="str">
        <f>IF(ISNUMBER('HI-Z-OUTPUT'!D20),IF(ISNUMBER(BW20),'HI-Z-OUTPUT'!D20*BW20,""),"")</f>
        <v/>
      </c>
      <c r="EE20" s="44" t="str">
        <f t="shared" si="18"/>
        <v/>
      </c>
    </row>
    <row r="21" spans="1:135">
      <c r="A21" s="43" t="str">
        <f>MATRIX!A21</f>
        <v>Powersoft</v>
      </c>
      <c r="B21" t="str">
        <f>IF(MATRIX!B21&lt;&gt;0,MATRIX!B21,"-")</f>
        <v>Unica 8M 1K8</v>
      </c>
      <c r="D21" t="b">
        <f>AND(OHM8MENO&lt;='Lo-Z-OUTPUT'!U21,'Lo-Z-OUTPUT'!U21&lt;=OHM8PIU)</f>
        <v>0</v>
      </c>
      <c r="E21" t="b">
        <f>AND(OHM4MENO&lt;='Lo-Z-OUTPUT'!U21,'Lo-Z-OUTPUT'!U21&lt;=OHM4PIU)</f>
        <v>0</v>
      </c>
      <c r="F21" t="b">
        <f>AND(OHM2MENO&lt;='Lo-Z-OUTPUT'!U21,'Lo-Z-OUTPUT'!U21&lt;=OHM2PIU)</f>
        <v>0</v>
      </c>
      <c r="H21" s="64" t="str">
        <f>IF(ISNUMBER('Lo-Z-OUTPUT'!S21),'Lo-Z-OUTPUT'!S21,"")</f>
        <v/>
      </c>
      <c r="I21" s="64" t="str">
        <f>IF('Lo-Z-OUTPUT'!W21="B","B","")</f>
        <v/>
      </c>
      <c r="K21" s="62" t="str">
        <f>IF(ISNUMBER(H21),H21*MATRIX!E21,"-")</f>
        <v>-</v>
      </c>
      <c r="M21" s="66" t="str">
        <f>IF(ISNUMBER(H21),IF(KP="kg",H21*MATRIX!CB21,H21*MATRIX!CB21*2.2),"-")</f>
        <v>-</v>
      </c>
      <c r="N21" s="65" t="str">
        <f t="shared" si="0"/>
        <v/>
      </c>
      <c r="P21" s="1" t="str">
        <f>IF(ISNUMBER(H21),IF('Lo-Z-OUTPUT'!W21="B",IF(D21,MATRIX!Q21,IF(E21,MATRIX!R21,"WRNG Ω")),IF(D21,MATRIX!K21,IF(E21,MATRIX!L21,IF(F21,MATRIX!M21,"")))),"")</f>
        <v/>
      </c>
      <c r="R21" s="70" t="str">
        <f>IF(AND(ISNUMBER(H21),ISNUMBER(P21)),IF('Lo-Z-OUTPUT'!W21="B",H21*P21*MATRIX!F21/2,H21*P21*MATRIX!F21),"")</f>
        <v/>
      </c>
      <c r="T21" s="40" t="str">
        <f>IF(ISNUMBER($H21),IF(ISNUMBER(MATRIX!U21),IF(MATRIX!U21-INT(MATRIX!U21)=0,MATRIX!U21,"("&amp;MATRIX!U21&amp;")"),"n/a"),"")</f>
        <v/>
      </c>
      <c r="U21" s="77"/>
      <c r="V21" s="81" t="str">
        <f>IF(ISNUMBER(H21), IF(ISNUMBER(MATRIX!AD21),H21*MATRIX!AD21,"n/a"),"")</f>
        <v/>
      </c>
      <c r="W21" s="77"/>
      <c r="X21" s="83" t="str">
        <f>IF(ISNUMBER($H21), IF(ISNUMBER(MATRIX!AF21),$H21*MATRIX!AF21,"n/a"),"")</f>
        <v/>
      </c>
      <c r="Y21" s="77"/>
      <c r="Z21" s="81" t="str">
        <f>IF(ISNUMBER($H21), IF(ISNUMBER(MATRIX!AP21),$H21*MATRIX!AP21,"n/a"),"")</f>
        <v/>
      </c>
      <c r="AA21" s="77" t="s">
        <v>434</v>
      </c>
      <c r="AB21" s="83" t="str">
        <f>IF(ISNUMBER($H21), IF(ISNUMBER(MATRIX!AR21),$H21*MATRIX!AR21,"n/a"),"")</f>
        <v/>
      </c>
      <c r="AD21" s="225" t="str">
        <f t="shared" si="1"/>
        <v/>
      </c>
      <c r="AF21" s="225" t="str">
        <f t="shared" si="2"/>
        <v/>
      </c>
      <c r="AH21" s="218" t="str">
        <f>IF(ISNUMBER($H21), IF(MV&gt;200,IF(ISNUMBER(MATRIX!CL21),MATRIX!CL21,"n/a"),IF(ISNUMBER(MATRIX!CH21),MATRIX!CH21,"n/a")),"")</f>
        <v/>
      </c>
      <c r="AJ21" s="1" t="str">
        <f>IF(ISNUMBER(H21),IF(AND(ISNUMBER('Lo-Z-OUTPUT'!BA21),'Lo-Z-OUTPUT'!BA21&lt;&gt;0),'Lo-Z-OUTPUT'!BA21,'Lo-Z-INPUT'!$K$15*'Lo-Z-INPUT'!$K$7),"")</f>
        <v/>
      </c>
      <c r="AL21" s="161" t="str">
        <f t="shared" si="19"/>
        <v/>
      </c>
      <c r="AN21" s="124" t="str">
        <f>IF(ISNUMBER($H21),IF(MV&lt;200,IF(ISNUMBER(MATRIX!AE21),ROUND((MATRIX!AE21*IDLE/1000)*CKWH,2),"-"),IF(ISNUMBER(MATRIX!AQ21),ROUND((MATRIX!AQ21*IDLE/1000)*CKWH,2),"-")),"")</f>
        <v/>
      </c>
      <c r="AO21" s="125" t="str">
        <f t="shared" si="20"/>
        <v/>
      </c>
      <c r="AQ21" s="105" t="str">
        <f>IF(ISNUMBER($H21),IF(MV&lt;200,IF(ISNUMBER(MATRIX!AG21),ROUND((MATRIX!AG21/1000)*RUNNING*CKWH,2),"-"),IF(ISNUMBER(MATRIX!AS21),ROUND((MATRIX!AS21/1000)*RUNNING*CKWH,2),"-")),"")</f>
        <v/>
      </c>
      <c r="AR21" s="126" t="str">
        <f t="shared" si="21"/>
        <v/>
      </c>
      <c r="AT21" s="129" t="str">
        <f t="shared" si="22"/>
        <v/>
      </c>
      <c r="AU21" s="127" t="str">
        <f t="shared" si="23"/>
        <v/>
      </c>
      <c r="AW21" s="101" t="str">
        <f>IF(ISNUMBER($H21),IF(ISNUMBER(MATRIX!BU21),$H21*MATRIX!BU21,"n/a"),"")</f>
        <v/>
      </c>
      <c r="AX21" s="72"/>
      <c r="AY21" s="72" t="str">
        <f>IF(ISNUMBER($H21),IF(ISNUMBER(MATRIX!BV21*AL21),$H21*MATRIX!BV21*AL21,"n/a"),"")</f>
        <v/>
      </c>
      <c r="AZ21" s="72"/>
      <c r="BA21" s="100" t="str">
        <f t="shared" si="24"/>
        <v/>
      </c>
      <c r="BB21" s="72"/>
      <c r="BC21" s="154" t="str">
        <f t="shared" si="25"/>
        <v/>
      </c>
      <c r="BD21" s="103" t="str">
        <f t="shared" si="6"/>
        <v/>
      </c>
      <c r="BF21" s="85" t="str">
        <f>IF(ISNUMBER(H21),IF(ISNUMBER(MATRIX!Y21),MATRIX!Y21,"n/a"),"")</f>
        <v/>
      </c>
      <c r="BG21" s="86" t="str">
        <f t="shared" si="26"/>
        <v/>
      </c>
      <c r="BI21" s="44" t="str">
        <f>IF(ISNUMBER('Lo-Z-OUTPUT'!D21),IF(ISNUMBER(EXTRA!H21),'Lo-Z-OUTPUT'!D21*EXTRA!H21,""),"")</f>
        <v/>
      </c>
      <c r="BJ21" s="44" t="str">
        <f t="shared" si="7"/>
        <v/>
      </c>
      <c r="BT21" t="b">
        <f>ISNUMBER(MATRIX!G21)</f>
        <v>1</v>
      </c>
      <c r="BU21" t="b">
        <f>ISNUMBER(MATRIX!H21)</f>
        <v>1</v>
      </c>
      <c r="BW21" s="64" t="str">
        <f>IF(AND(ISNUMBER('HI-Z-OUTPUT'!P21),I21&lt;&gt;0),'HI-Z-OUTPUT'!P21,"-")</f>
        <v>-</v>
      </c>
      <c r="BX21" s="1"/>
      <c r="BY21" s="64" t="str">
        <f>IF(ISBLANK('HI-Z-OUTPUT'!R21),"",'HI-Z-OUTPUT'!R21)</f>
        <v/>
      </c>
      <c r="CA21" s="62" t="str">
        <f>IF(ISNUMBER(BW21),IF(ISNUMBER(MATRIX!E21),BW21*MATRIX!E21,"WRNG DATA"),"-")</f>
        <v>-</v>
      </c>
      <c r="CC21" s="66" t="str">
        <f>IF(AND(ISNUMBER(BW21),OR(BT21,BU21)),IF(KP="kg",BW21*MATRIX!CC21,BW21*MATRIX!CC21*2.2),"-")</f>
        <v>-</v>
      </c>
      <c r="CD21" s="65" t="str">
        <f t="shared" si="8"/>
        <v/>
      </c>
      <c r="CF21" s="1" t="str">
        <f>IF(AND(VI&lt;100,ISNUMBER(BW21),BT21),MATRIX!N21,IF(AND(VI&gt;=100,ISNUMBER(BW21),BU21),MATRIX!O21,""))</f>
        <v/>
      </c>
      <c r="CG21" s="1" t="str">
        <f>IF(AND(BY21&lt;100,ISNUMBER(BW21),BT21),MATRIX!N21,IF(AND(BY21&gt;=100,ISNUMBER(BW21),BU21),MATRIX!O21,"WRNG V"))</f>
        <v>WRNG V</v>
      </c>
      <c r="CH21" s="1" t="str">
        <f t="shared" si="27"/>
        <v/>
      </c>
      <c r="CJ21" s="70" t="str">
        <f>IF(ISNUMBER(BW21),IF(BY21&lt;100,IF(ISNUMBER(CH21*MATRIX!G21),BW21*CH21*MATRIX!G21,""),IF(ISNUMBER(CH21*MATRIX!H21),BW21*CH21*MATRIX!H21,"")),"")</f>
        <v/>
      </c>
      <c r="CL21" s="40" t="str">
        <f>IF(ISNUMBER(BW21*CH21),IF(ISNUMBER(MATRIX!U21),IF(MATRIX!U21-INT(MATRIX!U21)=0,MATRIX!U21,"("&amp;MATRIX!U21&amp;")"),"n/a"),"")</f>
        <v/>
      </c>
      <c r="CM21" s="77"/>
      <c r="CN21" s="81" t="str">
        <f>IF(ISNUMBER(BW21*CH21), IF(ISNUMBER(MATRIX!AZ21),BW21*MATRIX!AZ21,"n/a"),"")</f>
        <v/>
      </c>
      <c r="CO21" s="77"/>
      <c r="CP21" s="83" t="str">
        <f>IF(ISNUMBER($BW21*$CH21), IF(ISNUMBER(MATRIX!BB21),$BW21*MATRIX!BB21,"n/a"),"")</f>
        <v/>
      </c>
      <c r="CQ21" s="77"/>
      <c r="CR21" s="81" t="str">
        <f>IF(ISNUMBER($BW21*$CH21), IF(ISNUMBER(MATRIX!BJ21),BW21*MATRIX!BJ21,"n/a"),"")</f>
        <v/>
      </c>
      <c r="CS21" s="77" t="s">
        <v>434</v>
      </c>
      <c r="CT21" s="83" t="str">
        <f>IF(ISNUMBER($BW21*$CH21), IF(ISNUMBER(MATRIX!BL21),$BW21*MATRIX!BL21,"n/a"),"")</f>
        <v/>
      </c>
      <c r="CV21" s="225" t="str">
        <f t="shared" si="9"/>
        <v/>
      </c>
      <c r="CX21" s="225" t="str">
        <f t="shared" si="10"/>
        <v/>
      </c>
      <c r="CZ21" s="219" t="str">
        <f>IF(ISNUMBER($BW21*$CH21), IF(MV&gt;200,IF(ISNUMBER(MATRIX!CL21),MATRIX!CL21,"n/a"),IF(ISNUMBER(MATRIX!CH21),MATRIX!CH21,"n/a")),"")</f>
        <v/>
      </c>
      <c r="DB21" s="1" t="str">
        <f>IF(ISNUMBER(BW21),IF(AND(ISNUMBER('HI-Z-OUTPUT'!AV21),'HI-Z-OUTPUT'!AV21&lt;&gt;0),'HI-Z-OUTPUT'!AV21,'Hi-Z-INPUT'!$K$7*'Hi-Z-INPUT'!$K$11),"")</f>
        <v/>
      </c>
      <c r="DD21" s="161" t="str">
        <f t="shared" si="28"/>
        <v/>
      </c>
      <c r="DF21" s="124" t="str">
        <f>IF(ISNUMBER($BW21),IF(MV&lt;200,IF(ISNUMBER(MATRIX!BA21),ROUND(MATRIX!BA21/1000*IDLE*CKWH,2),"-"),IF(ISNUMBER(MATRIX!BK21),ROUND(MATRIX!BK21/1000*IDLE*CKWH,2),"-")),"")</f>
        <v/>
      </c>
      <c r="DG21" s="125" t="str">
        <f t="shared" si="29"/>
        <v/>
      </c>
      <c r="DI21" s="104" t="str">
        <f>IF(ISNUMBER($BW21),IF(MV&lt;200,IF(ISNUMBER(MATRIX!BC21),ROUND(MATRIX!BC21/1000*RUNNING*CKWH,2),"-"),IF(ISNUMBER(MATRIX!BM21),ROUND(MATRIX!BM21/1000*RUNNING*CKWH,2),"-")),"")</f>
        <v/>
      </c>
      <c r="DJ21" s="130" t="str">
        <f t="shared" si="30"/>
        <v/>
      </c>
      <c r="DL21" s="104"/>
      <c r="DM21" s="130" t="str">
        <f t="shared" si="31"/>
        <v/>
      </c>
      <c r="DO21" s="129" t="str">
        <f t="shared" si="14"/>
        <v/>
      </c>
      <c r="DP21" s="127" t="str">
        <f t="shared" si="32"/>
        <v/>
      </c>
      <c r="DR21" s="101" t="str">
        <f>IF(ISNUMBER($BW21*$CH21),IF(ISNUMBER(MATRIX!BU21),BW21*MATRIX!BU21,"n/a"),"")</f>
        <v/>
      </c>
      <c r="DS21" s="72"/>
      <c r="DT21" s="72" t="str">
        <f>IF(ISNUMBER(BW21*CH21),IF(ISNUMBER(MATRIX!BV21*DD21),BW21*MATRIX!BV21*DD21,"n/a"),"")</f>
        <v/>
      </c>
      <c r="DU21" s="72"/>
      <c r="DV21" s="155" t="str">
        <f t="shared" si="35"/>
        <v/>
      </c>
      <c r="DW21" s="96"/>
      <c r="DX21" s="156" t="str">
        <f t="shared" si="16"/>
        <v/>
      </c>
      <c r="DY21" s="102" t="str">
        <f t="shared" si="33"/>
        <v/>
      </c>
      <c r="EA21" s="85" t="str">
        <f>IF(ISNUMBER(BW21),IF(ISNUMBER(MATRIX!Y21),MATRIX!Y21,"n/a"),"")</f>
        <v/>
      </c>
      <c r="EB21" s="86" t="str">
        <f t="shared" si="34"/>
        <v/>
      </c>
      <c r="ED21" s="44" t="str">
        <f>IF(ISNUMBER('HI-Z-OUTPUT'!D21),IF(ISNUMBER(BW21),'HI-Z-OUTPUT'!D21*BW21,""),"")</f>
        <v/>
      </c>
      <c r="EE21" s="44" t="str">
        <f t="shared" si="18"/>
        <v/>
      </c>
    </row>
    <row r="22" spans="1:135">
      <c r="A22" s="43" t="str">
        <f>MATRIX!A22</f>
        <v>Powersoft</v>
      </c>
      <c r="B22" t="str">
        <f>IF(MATRIX!B22&lt;&gt;0,MATRIX!B22,"-")</f>
        <v>Unica 8M 2K8</v>
      </c>
      <c r="D22" t="b">
        <f>AND(OHM8MENO&lt;='Lo-Z-OUTPUT'!U22,'Lo-Z-OUTPUT'!U22&lt;=OHM8PIU)</f>
        <v>0</v>
      </c>
      <c r="E22" t="b">
        <f>AND(OHM4MENO&lt;='Lo-Z-OUTPUT'!U22,'Lo-Z-OUTPUT'!U22&lt;=OHM4PIU)</f>
        <v>0</v>
      </c>
      <c r="F22" t="b">
        <f>AND(OHM2MENO&lt;='Lo-Z-OUTPUT'!U22,'Lo-Z-OUTPUT'!U22&lt;=OHM2PIU)</f>
        <v>0</v>
      </c>
      <c r="H22" s="64" t="str">
        <f>IF(ISNUMBER('Lo-Z-OUTPUT'!S22),'Lo-Z-OUTPUT'!S22,"")</f>
        <v/>
      </c>
      <c r="I22" s="64" t="str">
        <f>IF('Lo-Z-OUTPUT'!W22="B","B","")</f>
        <v/>
      </c>
      <c r="K22" s="62" t="str">
        <f>IF(ISNUMBER(H22),H22*MATRIX!E22,"-")</f>
        <v>-</v>
      </c>
      <c r="M22" s="66" t="str">
        <f>IF(ISNUMBER(H22),IF(KP="kg",H22*MATRIX!CB22,H22*MATRIX!CB22*2.2),"-")</f>
        <v>-</v>
      </c>
      <c r="N22" s="65" t="str">
        <f t="shared" si="0"/>
        <v/>
      </c>
      <c r="P22" s="1" t="str">
        <f>IF(ISNUMBER(H22),IF('Lo-Z-OUTPUT'!W22="B",IF(D22,MATRIX!Q22,IF(E22,MATRIX!R22,"WRNG Ω")),IF(D22,MATRIX!K22,IF(E22,MATRIX!L22,IF(F22,MATRIX!M22,"")))),"")</f>
        <v/>
      </c>
      <c r="R22" s="70" t="str">
        <f>IF(AND(ISNUMBER(H22),ISNUMBER(P22)),IF('Lo-Z-OUTPUT'!W22="B",H22*P22*MATRIX!F22/2,H22*P22*MATRIX!F22),"")</f>
        <v/>
      </c>
      <c r="T22" s="40" t="str">
        <f>IF(ISNUMBER($H22),IF(ISNUMBER(MATRIX!U22),IF(MATRIX!U22-INT(MATRIX!U22)=0,MATRIX!U22,"("&amp;MATRIX!U22&amp;")"),"n/a"),"")</f>
        <v/>
      </c>
      <c r="U22" s="77"/>
      <c r="V22" s="81" t="str">
        <f>IF(ISNUMBER(H22), IF(ISNUMBER(MATRIX!AD22),H22*MATRIX!AD22,"n/a"),"")</f>
        <v/>
      </c>
      <c r="W22" s="77"/>
      <c r="X22" s="83" t="str">
        <f>IF(ISNUMBER($H22), IF(ISNUMBER(MATRIX!AF22),$H22*MATRIX!AF22,"n/a"),"")</f>
        <v/>
      </c>
      <c r="Y22" s="77"/>
      <c r="Z22" s="81" t="str">
        <f>IF(ISNUMBER($H22), IF(ISNUMBER(MATRIX!AP22),$H22*MATRIX!AP22,"n/a"),"")</f>
        <v/>
      </c>
      <c r="AA22" s="77" t="s">
        <v>434</v>
      </c>
      <c r="AB22" s="83" t="str">
        <f>IF(ISNUMBER($H22), IF(ISNUMBER(MATRIX!AR22),$H22*MATRIX!AR22,"n/a"),"")</f>
        <v/>
      </c>
      <c r="AD22" s="225" t="str">
        <f t="shared" si="1"/>
        <v/>
      </c>
      <c r="AF22" s="225" t="str">
        <f t="shared" si="2"/>
        <v/>
      </c>
      <c r="AH22" s="218" t="str">
        <f>IF(ISNUMBER($H22), IF(MV&gt;200,IF(ISNUMBER(MATRIX!CL22),MATRIX!CL22,"n/a"),IF(ISNUMBER(MATRIX!CH22),MATRIX!CH22,"n/a")),"")</f>
        <v/>
      </c>
      <c r="AJ22" s="1" t="str">
        <f>IF(ISNUMBER(H22),IF(AND(ISNUMBER('Lo-Z-OUTPUT'!BA22),'Lo-Z-OUTPUT'!BA22&lt;&gt;0),'Lo-Z-OUTPUT'!BA22,'Lo-Z-INPUT'!$K$15*'Lo-Z-INPUT'!$K$7),"")</f>
        <v/>
      </c>
      <c r="AL22" s="161" t="str">
        <f t="shared" si="19"/>
        <v/>
      </c>
      <c r="AN22" s="124" t="str">
        <f>IF(ISNUMBER($H22),IF(MV&lt;200,IF(ISNUMBER(MATRIX!AE22),ROUND((MATRIX!AE22*IDLE/1000)*CKWH,2),"-"),IF(ISNUMBER(MATRIX!AQ22),ROUND((MATRIX!AQ22*IDLE/1000)*CKWH,2),"-")),"")</f>
        <v/>
      </c>
      <c r="AO22" s="125" t="str">
        <f t="shared" si="20"/>
        <v/>
      </c>
      <c r="AQ22" s="105" t="str">
        <f>IF(ISNUMBER($H22),IF(MV&lt;200,IF(ISNUMBER(MATRIX!AG22),ROUND((MATRIX!AG22/1000)*RUNNING*CKWH,2),"-"),IF(ISNUMBER(MATRIX!AS22),ROUND((MATRIX!AS22/1000)*RUNNING*CKWH,2),"-")),"")</f>
        <v/>
      </c>
      <c r="AR22" s="126" t="str">
        <f t="shared" si="21"/>
        <v/>
      </c>
      <c r="AT22" s="129" t="str">
        <f t="shared" si="22"/>
        <v/>
      </c>
      <c r="AU22" s="127" t="str">
        <f t="shared" si="23"/>
        <v/>
      </c>
      <c r="AW22" s="101" t="str">
        <f>IF(ISNUMBER($H22),IF(ISNUMBER(MATRIX!BU22),$H22*MATRIX!BU22,"n/a"),"")</f>
        <v/>
      </c>
      <c r="AX22" s="72"/>
      <c r="AY22" s="72" t="str">
        <f>IF(ISNUMBER($H22),IF(ISNUMBER(MATRIX!BV22*AL22),$H22*MATRIX!BV22*AL22,"n/a"),"")</f>
        <v/>
      </c>
      <c r="AZ22" s="72"/>
      <c r="BA22" s="100" t="str">
        <f t="shared" si="24"/>
        <v/>
      </c>
      <c r="BB22" s="72"/>
      <c r="BC22" s="154" t="str">
        <f t="shared" si="25"/>
        <v/>
      </c>
      <c r="BD22" s="103" t="str">
        <f t="shared" si="6"/>
        <v/>
      </c>
      <c r="BF22" s="85" t="str">
        <f>IF(ISNUMBER(H22),IF(ISNUMBER(MATRIX!Y22),MATRIX!Y22,"n/a"),"")</f>
        <v/>
      </c>
      <c r="BG22" s="86" t="str">
        <f t="shared" si="26"/>
        <v/>
      </c>
      <c r="BI22" s="44" t="str">
        <f>IF(ISNUMBER('Lo-Z-OUTPUT'!D22),IF(ISNUMBER(EXTRA!H22),'Lo-Z-OUTPUT'!D22*EXTRA!H22,""),"")</f>
        <v/>
      </c>
      <c r="BJ22" s="44" t="str">
        <f t="shared" si="7"/>
        <v/>
      </c>
      <c r="BT22" t="b">
        <f>ISNUMBER(MATRIX!G22)</f>
        <v>1</v>
      </c>
      <c r="BU22" t="b">
        <f>ISNUMBER(MATRIX!H22)</f>
        <v>1</v>
      </c>
      <c r="BW22" s="64" t="str">
        <f>IF(AND(ISNUMBER('HI-Z-OUTPUT'!P22),I22&lt;&gt;0),'HI-Z-OUTPUT'!P22,"-")</f>
        <v>-</v>
      </c>
      <c r="BX22" s="1"/>
      <c r="BY22" s="64" t="str">
        <f>IF(ISBLANK('HI-Z-OUTPUT'!R22),"",'HI-Z-OUTPUT'!R22)</f>
        <v/>
      </c>
      <c r="CA22" s="62" t="str">
        <f>IF(ISNUMBER(BW22),IF(ISNUMBER(MATRIX!E22),BW22*MATRIX!E22,"WRNG DATA"),"-")</f>
        <v>-</v>
      </c>
      <c r="CC22" s="66" t="str">
        <f>IF(AND(ISNUMBER(BW22),OR(BT22,BU22)),IF(KP="kg",BW22*MATRIX!CC22,BW22*MATRIX!CC22*2.2),"-")</f>
        <v>-</v>
      </c>
      <c r="CD22" s="65" t="str">
        <f t="shared" si="8"/>
        <v/>
      </c>
      <c r="CF22" s="1" t="str">
        <f>IF(AND(VI&lt;100,ISNUMBER(BW22),BT22),MATRIX!N22,IF(AND(VI&gt;=100,ISNUMBER(BW22),BU22),MATRIX!O22,""))</f>
        <v/>
      </c>
      <c r="CG22" s="1" t="str">
        <f>IF(AND(BY22&lt;100,ISNUMBER(BW22),BT22),MATRIX!N22,IF(AND(BY22&gt;=100,ISNUMBER(BW22),BU22),MATRIX!O22,"WRNG V"))</f>
        <v>WRNG V</v>
      </c>
      <c r="CH22" s="1" t="str">
        <f t="shared" si="27"/>
        <v/>
      </c>
      <c r="CJ22" s="70" t="str">
        <f>IF(ISNUMBER(BW22),IF(BY22&lt;100,IF(ISNUMBER(CH22*MATRIX!G22),BW22*CH22*MATRIX!G22,""),IF(ISNUMBER(CH22*MATRIX!H22),BW22*CH22*MATRIX!H22,"")),"")</f>
        <v/>
      </c>
      <c r="CL22" s="40" t="str">
        <f>IF(ISNUMBER(BW22*CH22),IF(ISNUMBER(MATRIX!U22),IF(MATRIX!U22-INT(MATRIX!U22)=0,MATRIX!U22,"("&amp;MATRIX!U22&amp;")"),"n/a"),"")</f>
        <v/>
      </c>
      <c r="CM22" s="77"/>
      <c r="CN22" s="81" t="str">
        <f>IF(ISNUMBER(BW22*CH22), IF(ISNUMBER(MATRIX!AZ22),BW22*MATRIX!AZ22,"n/a"),"")</f>
        <v/>
      </c>
      <c r="CO22" s="77"/>
      <c r="CP22" s="83" t="str">
        <f>IF(ISNUMBER($BW22*$CH22), IF(ISNUMBER(MATRIX!BB22),$BW22*MATRIX!BB22,"n/a"),"")</f>
        <v/>
      </c>
      <c r="CQ22" s="77"/>
      <c r="CR22" s="81" t="str">
        <f>IF(ISNUMBER($BW22*$CH22), IF(ISNUMBER(MATRIX!BJ22),BW22*MATRIX!BJ22,"n/a"),"")</f>
        <v/>
      </c>
      <c r="CS22" s="77" t="s">
        <v>434</v>
      </c>
      <c r="CT22" s="83" t="str">
        <f>IF(ISNUMBER($BW22*$CH22), IF(ISNUMBER(MATRIX!BL22),$BW22*MATRIX!BL22,"n/a"),"")</f>
        <v/>
      </c>
      <c r="CV22" s="225" t="str">
        <f t="shared" si="9"/>
        <v/>
      </c>
      <c r="CX22" s="225" t="str">
        <f t="shared" si="10"/>
        <v/>
      </c>
      <c r="CZ22" s="219" t="str">
        <f>IF(ISNUMBER($BW22*$CH22), IF(MV&gt;200,IF(ISNUMBER(MATRIX!CL22),MATRIX!CL22,"n/a"),IF(ISNUMBER(MATRIX!CH22),MATRIX!CH22,"n/a")),"")</f>
        <v/>
      </c>
      <c r="DB22" s="1" t="str">
        <f>IF(ISNUMBER(BW22),IF(AND(ISNUMBER('HI-Z-OUTPUT'!AV22),'HI-Z-OUTPUT'!AV22&lt;&gt;0),'HI-Z-OUTPUT'!AV22,'Hi-Z-INPUT'!$K$7*'Hi-Z-INPUT'!$K$11),"")</f>
        <v/>
      </c>
      <c r="DD22" s="161" t="str">
        <f t="shared" si="28"/>
        <v/>
      </c>
      <c r="DF22" s="124" t="str">
        <f>IF(ISNUMBER($BW22),IF(MV&lt;200,IF(ISNUMBER(MATRIX!BA22),ROUND(MATRIX!BA22/1000*IDLE*CKWH,2),"-"),IF(ISNUMBER(MATRIX!BK22),ROUND(MATRIX!BK22/1000*IDLE*CKWH,2),"-")),"")</f>
        <v/>
      </c>
      <c r="DG22" s="125" t="str">
        <f t="shared" si="29"/>
        <v/>
      </c>
      <c r="DI22" s="104" t="str">
        <f>IF(ISNUMBER($BW22),IF(MV&lt;200,IF(ISNUMBER(MATRIX!BC22),ROUND(MATRIX!BC22/1000*RUNNING*CKWH,2),"-"),IF(ISNUMBER(MATRIX!BM22),ROUND(MATRIX!BM22/1000*RUNNING*CKWH,2),"-")),"")</f>
        <v/>
      </c>
      <c r="DJ22" s="130" t="str">
        <f t="shared" si="30"/>
        <v/>
      </c>
      <c r="DL22" s="104"/>
      <c r="DM22" s="130" t="str">
        <f t="shared" si="31"/>
        <v/>
      </c>
      <c r="DO22" s="129" t="str">
        <f t="shared" si="14"/>
        <v/>
      </c>
      <c r="DP22" s="127" t="str">
        <f t="shared" si="32"/>
        <v/>
      </c>
      <c r="DR22" s="101" t="str">
        <f>IF(ISNUMBER($BW22*$CH22),IF(ISNUMBER(MATRIX!BU22),BW22*MATRIX!BU22,"n/a"),"")</f>
        <v/>
      </c>
      <c r="DS22" s="72"/>
      <c r="DT22" s="72" t="str">
        <f>IF(ISNUMBER(BW22*CH22),IF(ISNUMBER(MATRIX!BV22*DD22),BW22*MATRIX!BV22*DD22,"n/a"),"")</f>
        <v/>
      </c>
      <c r="DU22" s="72"/>
      <c r="DV22" s="155" t="str">
        <f t="shared" si="35"/>
        <v/>
      </c>
      <c r="DW22" s="96"/>
      <c r="DX22" s="156" t="str">
        <f t="shared" si="16"/>
        <v/>
      </c>
      <c r="DY22" s="102" t="str">
        <f t="shared" si="33"/>
        <v/>
      </c>
      <c r="EA22" s="85" t="str">
        <f>IF(ISNUMBER(BW22),IF(ISNUMBER(MATRIX!Y22),MATRIX!Y22,"n/a"),"")</f>
        <v/>
      </c>
      <c r="EB22" s="86" t="str">
        <f t="shared" si="34"/>
        <v/>
      </c>
      <c r="ED22" s="44" t="str">
        <f>IF(ISNUMBER('HI-Z-OUTPUT'!D22),IF(ISNUMBER(BW22),'HI-Z-OUTPUT'!D22*BW22,""),"")</f>
        <v/>
      </c>
      <c r="EE22" s="44" t="str">
        <f t="shared" si="18"/>
        <v/>
      </c>
    </row>
    <row r="23" spans="1:135">
      <c r="A23" s="43" t="str">
        <f>MATRIX!A23</f>
        <v>Powersoft</v>
      </c>
      <c r="B23" t="str">
        <f>IF(MATRIX!B23&lt;&gt;0,MATRIX!B23,"-")</f>
        <v>Unica 8M 4K8</v>
      </c>
      <c r="D23" t="b">
        <f>AND(OHM8MENO&lt;='Lo-Z-OUTPUT'!U23,'Lo-Z-OUTPUT'!U23&lt;=OHM8PIU)</f>
        <v>0</v>
      </c>
      <c r="E23" t="b">
        <f>AND(OHM4MENO&lt;='Lo-Z-OUTPUT'!U23,'Lo-Z-OUTPUT'!U23&lt;=OHM4PIU)</f>
        <v>0</v>
      </c>
      <c r="F23" t="b">
        <f>AND(OHM2MENO&lt;='Lo-Z-OUTPUT'!U23,'Lo-Z-OUTPUT'!U23&lt;=OHM2PIU)</f>
        <v>0</v>
      </c>
      <c r="H23" s="64" t="str">
        <f>IF(ISNUMBER('Lo-Z-OUTPUT'!S23),'Lo-Z-OUTPUT'!S23,"")</f>
        <v/>
      </c>
      <c r="I23" s="64" t="str">
        <f>IF('Lo-Z-OUTPUT'!W23="B","B","")</f>
        <v/>
      </c>
      <c r="K23" s="62" t="str">
        <f>IF(ISNUMBER(H23),H23*MATRIX!E23,"-")</f>
        <v>-</v>
      </c>
      <c r="M23" s="66" t="str">
        <f>IF(ISNUMBER(H23),IF(KP="kg",H23*MATRIX!CB23,H23*MATRIX!CB23*2.2),"-")</f>
        <v>-</v>
      </c>
      <c r="N23" s="65" t="str">
        <f t="shared" si="0"/>
        <v/>
      </c>
      <c r="P23" s="1" t="str">
        <f>IF(ISNUMBER(H23),IF('Lo-Z-OUTPUT'!W23="B",IF(D23,MATRIX!Q23,IF(E23,MATRIX!R23,"WRNG Ω")),IF(D23,MATRIX!K23,IF(E23,MATRIX!L23,IF(F23,MATRIX!M23,"")))),"")</f>
        <v/>
      </c>
      <c r="R23" s="70" t="str">
        <f>IF(AND(ISNUMBER(H23),ISNUMBER(P23)),IF('Lo-Z-OUTPUT'!W23="B",H23*P23*MATRIX!F23/2,H23*P23*MATRIX!F23),"")</f>
        <v/>
      </c>
      <c r="T23" s="40" t="str">
        <f>IF(ISNUMBER($H23),IF(ISNUMBER(MATRIX!U23),IF(MATRIX!U23-INT(MATRIX!U23)=0,MATRIX!U23,"("&amp;MATRIX!U23&amp;")"),"n/a"),"")</f>
        <v/>
      </c>
      <c r="U23" s="77"/>
      <c r="V23" s="81" t="str">
        <f>IF(ISNUMBER(H23), IF(ISNUMBER(MATRIX!AD23),H23*MATRIX!AD23,"n/a"),"")</f>
        <v/>
      </c>
      <c r="W23" s="77"/>
      <c r="X23" s="83" t="str">
        <f>IF(ISNUMBER($H23), IF(ISNUMBER(MATRIX!AF23),$H23*MATRIX!AF23,"n/a"),"")</f>
        <v/>
      </c>
      <c r="Y23" s="77"/>
      <c r="Z23" s="81" t="str">
        <f>IF(ISNUMBER($H23), IF(ISNUMBER(MATRIX!AP23),$H23*MATRIX!AP23,"n/a"),"")</f>
        <v/>
      </c>
      <c r="AA23" s="77" t="s">
        <v>434</v>
      </c>
      <c r="AB23" s="83" t="str">
        <f>IF(ISNUMBER($H23), IF(ISNUMBER(MATRIX!AR23),$H23*MATRIX!AR23,"n/a"),"")</f>
        <v/>
      </c>
      <c r="AD23" s="225" t="str">
        <f t="shared" si="1"/>
        <v/>
      </c>
      <c r="AF23" s="225" t="str">
        <f t="shared" si="2"/>
        <v/>
      </c>
      <c r="AH23" s="218" t="str">
        <f>IF(ISNUMBER($H23), IF(MV&gt;200,IF(ISNUMBER(MATRIX!CL23),MATRIX!CL23,"n/a"),IF(ISNUMBER(MATRIX!CH23),MATRIX!CH23,"n/a")),"")</f>
        <v/>
      </c>
      <c r="AJ23" s="1" t="str">
        <f>IF(ISNUMBER(H23),IF(AND(ISNUMBER('Lo-Z-OUTPUT'!BA23),'Lo-Z-OUTPUT'!BA23&lt;&gt;0),'Lo-Z-OUTPUT'!BA23,'Lo-Z-INPUT'!$K$15*'Lo-Z-INPUT'!$K$7),"")</f>
        <v/>
      </c>
      <c r="AL23" s="161" t="str">
        <f t="shared" si="19"/>
        <v/>
      </c>
      <c r="AN23" s="124" t="str">
        <f>IF(ISNUMBER($H23),IF(MV&lt;200,IF(ISNUMBER(MATRIX!AE23),ROUND((MATRIX!AE23*IDLE/1000)*CKWH,2),"-"),IF(ISNUMBER(MATRIX!AQ23),ROUND((MATRIX!AQ23*IDLE/1000)*CKWH,2),"-")),"")</f>
        <v/>
      </c>
      <c r="AO23" s="125" t="str">
        <f t="shared" si="20"/>
        <v/>
      </c>
      <c r="AQ23" s="105" t="str">
        <f>IF(ISNUMBER($H23),IF(MV&lt;200,IF(ISNUMBER(MATRIX!AG23),ROUND((MATRIX!AG23/1000)*RUNNING*CKWH,2),"-"),IF(ISNUMBER(MATRIX!AS23),ROUND((MATRIX!AS23/1000)*RUNNING*CKWH,2),"-")),"")</f>
        <v/>
      </c>
      <c r="AR23" s="126" t="str">
        <f t="shared" si="21"/>
        <v/>
      </c>
      <c r="AT23" s="129" t="str">
        <f t="shared" si="22"/>
        <v/>
      </c>
      <c r="AU23" s="127" t="str">
        <f t="shared" si="23"/>
        <v/>
      </c>
      <c r="AW23" s="101" t="str">
        <f>IF(ISNUMBER($H23),IF(ISNUMBER(MATRIX!BU23),$H23*MATRIX!BU23,"n/a"),"")</f>
        <v/>
      </c>
      <c r="AX23" s="72"/>
      <c r="AY23" s="72" t="str">
        <f>IF(ISNUMBER($H23),IF(ISNUMBER(MATRIX!BV23*AL23),$H23*MATRIX!BV23*AL23,"n/a"),"")</f>
        <v/>
      </c>
      <c r="AZ23" s="72"/>
      <c r="BA23" s="100" t="str">
        <f t="shared" si="24"/>
        <v/>
      </c>
      <c r="BB23" s="72"/>
      <c r="BC23" s="154" t="str">
        <f t="shared" si="25"/>
        <v/>
      </c>
      <c r="BD23" s="103" t="str">
        <f t="shared" si="6"/>
        <v/>
      </c>
      <c r="BF23" s="85" t="str">
        <f>IF(ISNUMBER(H23),IF(ISNUMBER(MATRIX!Y23),MATRIX!Y23,"n/a"),"")</f>
        <v/>
      </c>
      <c r="BG23" s="86" t="str">
        <f t="shared" si="26"/>
        <v/>
      </c>
      <c r="BI23" s="44" t="str">
        <f>IF(ISNUMBER('Lo-Z-OUTPUT'!D23),IF(ISNUMBER(EXTRA!H23),'Lo-Z-OUTPUT'!D23*EXTRA!H23,""),"")</f>
        <v/>
      </c>
      <c r="BJ23" s="44" t="str">
        <f t="shared" si="7"/>
        <v/>
      </c>
      <c r="BT23" t="b">
        <f>ISNUMBER(MATRIX!G23)</f>
        <v>1</v>
      </c>
      <c r="BU23" t="b">
        <f>ISNUMBER(MATRIX!H23)</f>
        <v>1</v>
      </c>
      <c r="BW23" s="64" t="str">
        <f>IF(AND(ISNUMBER('HI-Z-OUTPUT'!P23),I23&lt;&gt;0),'HI-Z-OUTPUT'!P23,"-")</f>
        <v>-</v>
      </c>
      <c r="BX23" s="1"/>
      <c r="BY23" s="64" t="str">
        <f>IF(ISBLANK('HI-Z-OUTPUT'!R23),"",'HI-Z-OUTPUT'!R23)</f>
        <v/>
      </c>
      <c r="CA23" s="62" t="str">
        <f>IF(ISNUMBER(BW23),IF(ISNUMBER(MATRIX!E23),BW23*MATRIX!E23,"WRNG DATA"),"-")</f>
        <v>-</v>
      </c>
      <c r="CC23" s="66" t="str">
        <f>IF(AND(ISNUMBER(BW23),OR(BT23,BU23)),IF(KP="kg",BW23*MATRIX!CC23,BW23*MATRIX!CC23*2.2),"-")</f>
        <v>-</v>
      </c>
      <c r="CD23" s="65" t="str">
        <f t="shared" si="8"/>
        <v/>
      </c>
      <c r="CF23" s="1" t="str">
        <f>IF(AND(VI&lt;100,ISNUMBER(BW23),BT23),MATRIX!N23,IF(AND(VI&gt;=100,ISNUMBER(BW23),BU23),MATRIX!O23,""))</f>
        <v/>
      </c>
      <c r="CG23" s="1" t="str">
        <f>IF(AND(BY23&lt;100,ISNUMBER(BW23),BT23),MATRIX!N23,IF(AND(BY23&gt;=100,ISNUMBER(BW23),BU23),MATRIX!O23,"WRNG V"))</f>
        <v>WRNG V</v>
      </c>
      <c r="CH23" s="1" t="str">
        <f t="shared" si="27"/>
        <v/>
      </c>
      <c r="CJ23" s="70" t="str">
        <f>IF(ISNUMBER(BW23),IF(BY23&lt;100,IF(ISNUMBER(CH23*MATRIX!G23),BW23*CH23*MATRIX!G23,""),IF(ISNUMBER(CH23*MATRIX!H23),BW23*CH23*MATRIX!H23,"")),"")</f>
        <v/>
      </c>
      <c r="CL23" s="40" t="str">
        <f>IF(ISNUMBER(BW23*CH23),IF(ISNUMBER(MATRIX!U23),IF(MATRIX!U23-INT(MATRIX!U23)=0,MATRIX!U23,"("&amp;MATRIX!U23&amp;")"),"n/a"),"")</f>
        <v/>
      </c>
      <c r="CM23" s="77"/>
      <c r="CN23" s="81" t="str">
        <f>IF(ISNUMBER(BW23*CH23), IF(ISNUMBER(MATRIX!AZ23),BW23*MATRIX!AZ23,"n/a"),"")</f>
        <v/>
      </c>
      <c r="CO23" s="77"/>
      <c r="CP23" s="83" t="str">
        <f>IF(ISNUMBER($BW23*$CH23), IF(ISNUMBER(MATRIX!BB23),$BW23*MATRIX!BB23,"n/a"),"")</f>
        <v/>
      </c>
      <c r="CQ23" s="77"/>
      <c r="CR23" s="81" t="str">
        <f>IF(ISNUMBER($BW23*$CH23), IF(ISNUMBER(MATRIX!BJ23),BW23*MATRIX!BJ23,"n/a"),"")</f>
        <v/>
      </c>
      <c r="CS23" s="77" t="s">
        <v>434</v>
      </c>
      <c r="CT23" s="83" t="str">
        <f>IF(ISNUMBER($BW23*$CH23), IF(ISNUMBER(MATRIX!BL23),$BW23*MATRIX!BL23,"n/a"),"")</f>
        <v/>
      </c>
      <c r="CV23" s="225" t="str">
        <f t="shared" si="9"/>
        <v/>
      </c>
      <c r="CX23" s="225" t="str">
        <f t="shared" si="10"/>
        <v/>
      </c>
      <c r="CZ23" s="219" t="str">
        <f>IF(ISNUMBER($BW23*$CH23), IF(MV&gt;200,IF(ISNUMBER(MATRIX!CL23),MATRIX!CL23,"n/a"),IF(ISNUMBER(MATRIX!CH23),MATRIX!CH23,"n/a")),"")</f>
        <v/>
      </c>
      <c r="DB23" s="1" t="str">
        <f>IF(ISNUMBER(BW23),IF(AND(ISNUMBER('HI-Z-OUTPUT'!AV23),'HI-Z-OUTPUT'!AV23&lt;&gt;0),'HI-Z-OUTPUT'!AV23,'Hi-Z-INPUT'!$K$7*'Hi-Z-INPUT'!$K$11),"")</f>
        <v/>
      </c>
      <c r="DD23" s="161" t="str">
        <f t="shared" si="28"/>
        <v/>
      </c>
      <c r="DF23" s="124" t="str">
        <f>IF(ISNUMBER($BW23),IF(MV&lt;200,IF(ISNUMBER(MATRIX!BA23),ROUND(MATRIX!BA23/1000*IDLE*CKWH,2),"-"),IF(ISNUMBER(MATRIX!BK23),ROUND(MATRIX!BK23/1000*IDLE*CKWH,2),"-")),"")</f>
        <v/>
      </c>
      <c r="DG23" s="125" t="str">
        <f t="shared" si="29"/>
        <v/>
      </c>
      <c r="DI23" s="104" t="str">
        <f>IF(ISNUMBER($BW23),IF(MV&lt;200,IF(ISNUMBER(MATRIX!BC23),ROUND(MATRIX!BC23/1000*RUNNING*CKWH,2),"-"),IF(ISNUMBER(MATRIX!BM23),ROUND(MATRIX!BM23/1000*RUNNING*CKWH,2),"-")),"")</f>
        <v/>
      </c>
      <c r="DJ23" s="130" t="str">
        <f t="shared" si="30"/>
        <v/>
      </c>
      <c r="DL23" s="104"/>
      <c r="DM23" s="130" t="str">
        <f t="shared" si="31"/>
        <v/>
      </c>
      <c r="DO23" s="129" t="str">
        <f t="shared" si="14"/>
        <v/>
      </c>
      <c r="DP23" s="127" t="str">
        <f t="shared" si="32"/>
        <v/>
      </c>
      <c r="DR23" s="101" t="str">
        <f>IF(ISNUMBER($BW23*$CH23),IF(ISNUMBER(MATRIX!BU23),BW23*MATRIX!BU23,"n/a"),"")</f>
        <v/>
      </c>
      <c r="DS23" s="72"/>
      <c r="DT23" s="72" t="str">
        <f>IF(ISNUMBER(BW23*CH23),IF(ISNUMBER(MATRIX!BV23*DD23),BW23*MATRIX!BV23*DD23,"n/a"),"")</f>
        <v/>
      </c>
      <c r="DU23" s="72"/>
      <c r="DV23" s="155" t="str">
        <f t="shared" si="35"/>
        <v/>
      </c>
      <c r="DW23" s="96"/>
      <c r="DX23" s="156" t="str">
        <f t="shared" si="16"/>
        <v/>
      </c>
      <c r="DY23" s="102" t="str">
        <f t="shared" si="33"/>
        <v/>
      </c>
      <c r="EA23" s="85" t="str">
        <f>IF(ISNUMBER(BW23),IF(ISNUMBER(MATRIX!Y23),MATRIX!Y23,"n/a"),"")</f>
        <v/>
      </c>
      <c r="EB23" s="86" t="str">
        <f t="shared" si="34"/>
        <v/>
      </c>
      <c r="ED23" s="44" t="str">
        <f>IF(ISNUMBER('HI-Z-OUTPUT'!D23),IF(ISNUMBER(BW23),'HI-Z-OUTPUT'!D23*BW23,""),"")</f>
        <v/>
      </c>
      <c r="EE23" s="44" t="str">
        <f t="shared" si="18"/>
        <v/>
      </c>
    </row>
    <row r="24" spans="1:135">
      <c r="A24" s="43" t="str">
        <f>MATRIX!A24</f>
        <v>Powersoft</v>
      </c>
      <c r="B24" t="str">
        <f>IF(MATRIX!B24&lt;&gt;0,MATRIX!B24,"-")</f>
        <v>Unica 8M 8K8</v>
      </c>
      <c r="D24" t="b">
        <f>AND(OHM8MENO&lt;='Lo-Z-OUTPUT'!U24,'Lo-Z-OUTPUT'!U24&lt;=OHM8PIU)</f>
        <v>0</v>
      </c>
      <c r="E24" t="b">
        <f>AND(OHM4MENO&lt;='Lo-Z-OUTPUT'!U24,'Lo-Z-OUTPUT'!U24&lt;=OHM4PIU)</f>
        <v>0</v>
      </c>
      <c r="F24" t="b">
        <f>AND(OHM2MENO&lt;='Lo-Z-OUTPUT'!U24,'Lo-Z-OUTPUT'!U24&lt;=OHM2PIU)</f>
        <v>0</v>
      </c>
      <c r="H24" s="64" t="str">
        <f>IF(ISNUMBER('Lo-Z-OUTPUT'!S24),'Lo-Z-OUTPUT'!S24,"")</f>
        <v/>
      </c>
      <c r="I24" s="64" t="str">
        <f>IF('Lo-Z-OUTPUT'!W24="B","B","")</f>
        <v/>
      </c>
      <c r="K24" s="62" t="str">
        <f>IF(ISNUMBER(H24),H24*MATRIX!E24,"-")</f>
        <v>-</v>
      </c>
      <c r="M24" s="66" t="str">
        <f>IF(ISNUMBER(H24),IF(KP="kg",H24*MATRIX!CB24,H24*MATRIX!CB24*2.2),"-")</f>
        <v>-</v>
      </c>
      <c r="N24" s="65" t="str">
        <f t="shared" si="0"/>
        <v/>
      </c>
      <c r="P24" s="1" t="str">
        <f>IF(ISNUMBER(H24),IF('Lo-Z-OUTPUT'!W24="B",IF(D24,MATRIX!Q24,IF(E24,MATRIX!R24,"WRNG Ω")),IF(D24,MATRIX!K24,IF(E24,MATRIX!L24,IF(F24,MATRIX!M24,"")))),"")</f>
        <v/>
      </c>
      <c r="R24" s="70" t="str">
        <f>IF(AND(ISNUMBER(H24),ISNUMBER(P24)),IF('Lo-Z-OUTPUT'!W24="B",H24*P24*MATRIX!F24/2,H24*P24*MATRIX!F24),"")</f>
        <v/>
      </c>
      <c r="T24" s="40" t="str">
        <f>IF(ISNUMBER($H24),IF(ISNUMBER(MATRIX!U24),IF(MATRIX!U24-INT(MATRIX!U24)=0,MATRIX!U24,"("&amp;MATRIX!U24&amp;")"),"n/a"),"")</f>
        <v/>
      </c>
      <c r="U24" s="77"/>
      <c r="V24" s="81" t="str">
        <f>IF(ISNUMBER(H24), IF(ISNUMBER(MATRIX!AD24),H24*MATRIX!AD24,"n/a"),"")</f>
        <v/>
      </c>
      <c r="W24" s="77"/>
      <c r="X24" s="83" t="str">
        <f>IF(ISNUMBER($H24), IF(ISNUMBER(MATRIX!AF24),$H24*MATRIX!AF24,"n/a"),"")</f>
        <v/>
      </c>
      <c r="Y24" s="77"/>
      <c r="Z24" s="81" t="str">
        <f>IF(ISNUMBER($H24), IF(ISNUMBER(MATRIX!AP24),$H24*MATRIX!AP24,"n/a"),"")</f>
        <v/>
      </c>
      <c r="AA24" s="77" t="s">
        <v>434</v>
      </c>
      <c r="AB24" s="83" t="str">
        <f>IF(ISNUMBER($H24), IF(ISNUMBER(MATRIX!AR24),$H24*MATRIX!AR24,"n/a"),"")</f>
        <v/>
      </c>
      <c r="AD24" s="225" t="str">
        <f t="shared" si="1"/>
        <v/>
      </c>
      <c r="AF24" s="225" t="str">
        <f t="shared" si="2"/>
        <v/>
      </c>
      <c r="AH24" s="218" t="str">
        <f>IF(ISNUMBER($H24), IF(MV&gt;200,IF(ISNUMBER(MATRIX!CL24),MATRIX!CL24,"n/a"),IF(ISNUMBER(MATRIX!CH24),MATRIX!CH24,"n/a")),"")</f>
        <v/>
      </c>
      <c r="AJ24" s="1" t="str">
        <f>IF(ISNUMBER(H24),IF(AND(ISNUMBER('Lo-Z-OUTPUT'!BA24),'Lo-Z-OUTPUT'!BA24&lt;&gt;0),'Lo-Z-OUTPUT'!BA24,'Lo-Z-INPUT'!$K$15*'Lo-Z-INPUT'!$K$7),"")</f>
        <v/>
      </c>
      <c r="AL24" s="161" t="str">
        <f t="shared" si="19"/>
        <v/>
      </c>
      <c r="AN24" s="124" t="str">
        <f>IF(ISNUMBER($H24),IF(MV&lt;200,IF(ISNUMBER(MATRIX!AE24),ROUND((MATRIX!AE24*IDLE/1000)*CKWH,2),"-"),IF(ISNUMBER(MATRIX!AQ24),ROUND((MATRIX!AQ24*IDLE/1000)*CKWH,2),"-")),"")</f>
        <v/>
      </c>
      <c r="AO24" s="125" t="str">
        <f t="shared" si="20"/>
        <v/>
      </c>
      <c r="AQ24" s="105" t="str">
        <f>IF(ISNUMBER($H24),IF(MV&lt;200,IF(ISNUMBER(MATRIX!AG24),ROUND((MATRIX!AG24/1000)*RUNNING*CKWH,2),"-"),IF(ISNUMBER(MATRIX!AS24),ROUND((MATRIX!AS24/1000)*RUNNING*CKWH,2),"-")),"")</f>
        <v/>
      </c>
      <c r="AR24" s="126" t="str">
        <f t="shared" si="21"/>
        <v/>
      </c>
      <c r="AT24" s="129" t="str">
        <f t="shared" si="22"/>
        <v/>
      </c>
      <c r="AU24" s="127" t="str">
        <f t="shared" si="23"/>
        <v/>
      </c>
      <c r="AW24" s="101" t="str">
        <f>IF(ISNUMBER($H24),IF(ISNUMBER(MATRIX!BU24),$H24*MATRIX!BU24,"n/a"),"")</f>
        <v/>
      </c>
      <c r="AX24" s="72"/>
      <c r="AY24" s="72" t="str">
        <f>IF(ISNUMBER($H24),IF(ISNUMBER(MATRIX!BV24*AL24),$H24*MATRIX!BV24*AL24,"n/a"),"")</f>
        <v/>
      </c>
      <c r="AZ24" s="72"/>
      <c r="BA24" s="100" t="str">
        <f t="shared" si="24"/>
        <v/>
      </c>
      <c r="BB24" s="72"/>
      <c r="BC24" s="154" t="str">
        <f t="shared" si="25"/>
        <v/>
      </c>
      <c r="BD24" s="103" t="str">
        <f t="shared" si="6"/>
        <v/>
      </c>
      <c r="BF24" s="85" t="str">
        <f>IF(ISNUMBER(H24),IF(ISNUMBER(MATRIX!Y24),MATRIX!Y24,"n/a"),"")</f>
        <v/>
      </c>
      <c r="BG24" s="86" t="str">
        <f t="shared" si="26"/>
        <v/>
      </c>
      <c r="BI24" s="44" t="str">
        <f>IF(ISNUMBER('Lo-Z-OUTPUT'!D24),IF(ISNUMBER(EXTRA!H24),'Lo-Z-OUTPUT'!D24*EXTRA!H24,""),"")</f>
        <v/>
      </c>
      <c r="BJ24" s="44" t="str">
        <f t="shared" si="7"/>
        <v/>
      </c>
      <c r="BT24" t="b">
        <f>ISNUMBER(MATRIX!G24)</f>
        <v>1</v>
      </c>
      <c r="BU24" t="b">
        <f>ISNUMBER(MATRIX!H24)</f>
        <v>1</v>
      </c>
      <c r="BW24" s="64" t="str">
        <f>IF(AND(ISNUMBER('HI-Z-OUTPUT'!P24),I24&lt;&gt;0),'HI-Z-OUTPUT'!P24,"-")</f>
        <v>-</v>
      </c>
      <c r="BX24" s="1"/>
      <c r="BY24" s="64" t="str">
        <f>IF(ISBLANK('HI-Z-OUTPUT'!R24),"",'HI-Z-OUTPUT'!R24)</f>
        <v/>
      </c>
      <c r="CA24" s="62" t="str">
        <f>IF(ISNUMBER(BW24),IF(ISNUMBER(MATRIX!E24),BW24*MATRIX!E24,"WRNG DATA"),"-")</f>
        <v>-</v>
      </c>
      <c r="CC24" s="66" t="str">
        <f>IF(AND(ISNUMBER(BW24),OR(BT24,BU24)),IF(KP="kg",BW24*MATRIX!CC24,BW24*MATRIX!CC24*2.2),"-")</f>
        <v>-</v>
      </c>
      <c r="CD24" s="65" t="str">
        <f t="shared" si="8"/>
        <v/>
      </c>
      <c r="CF24" s="1" t="str">
        <f>IF(AND(VI&lt;100,ISNUMBER(BW24),BT24),MATRIX!N24,IF(AND(VI&gt;=100,ISNUMBER(BW24),BU24),MATRIX!O24,""))</f>
        <v/>
      </c>
      <c r="CG24" s="1" t="str">
        <f>IF(AND(BY24&lt;100,ISNUMBER(BW24),BT24),MATRIX!N24,IF(AND(BY24&gt;=100,ISNUMBER(BW24),BU24),MATRIX!O24,"WRNG V"))</f>
        <v>WRNG V</v>
      </c>
      <c r="CH24" s="1" t="str">
        <f t="shared" si="27"/>
        <v/>
      </c>
      <c r="CJ24" s="70" t="str">
        <f>IF(ISNUMBER(BW24),IF(BY24&lt;100,IF(ISNUMBER(CH24*MATRIX!G24),BW24*CH24*MATRIX!G24,""),IF(ISNUMBER(CH24*MATRIX!H24),BW24*CH24*MATRIX!H24,"")),"")</f>
        <v/>
      </c>
      <c r="CL24" s="40" t="str">
        <f>IF(ISNUMBER(BW24*CH24),IF(ISNUMBER(MATRIX!U24),IF(MATRIX!U24-INT(MATRIX!U24)=0,MATRIX!U24,"("&amp;MATRIX!U24&amp;")"),"n/a"),"")</f>
        <v/>
      </c>
      <c r="CM24" s="77"/>
      <c r="CN24" s="81" t="str">
        <f>IF(ISNUMBER(BW24*CH24), IF(ISNUMBER(MATRIX!AZ24),BW24*MATRIX!AZ24,"n/a"),"")</f>
        <v/>
      </c>
      <c r="CO24" s="77"/>
      <c r="CP24" s="83" t="str">
        <f>IF(ISNUMBER($BW24*$CH24), IF(ISNUMBER(MATRIX!BB24),$BW24*MATRIX!BB24,"n/a"),"")</f>
        <v/>
      </c>
      <c r="CQ24" s="77"/>
      <c r="CR24" s="81" t="str">
        <f>IF(ISNUMBER($BW24*$CH24), IF(ISNUMBER(MATRIX!BJ24),BW24*MATRIX!BJ24,"n/a"),"")</f>
        <v/>
      </c>
      <c r="CS24" s="77" t="s">
        <v>434</v>
      </c>
      <c r="CT24" s="83" t="str">
        <f>IF(ISNUMBER($BW24*$CH24), IF(ISNUMBER(MATRIX!BL24),$BW24*MATRIX!BL24,"n/a"),"")</f>
        <v/>
      </c>
      <c r="CV24" s="225" t="str">
        <f t="shared" si="9"/>
        <v/>
      </c>
      <c r="CX24" s="225" t="str">
        <f t="shared" si="10"/>
        <v/>
      </c>
      <c r="CZ24" s="219" t="str">
        <f>IF(ISNUMBER($BW24*$CH24), IF(MV&gt;200,IF(ISNUMBER(MATRIX!CL24),MATRIX!CL24,"n/a"),IF(ISNUMBER(MATRIX!CH24),MATRIX!CH24,"n/a")),"")</f>
        <v/>
      </c>
      <c r="DB24" s="1" t="str">
        <f>IF(ISNUMBER(BW24),IF(AND(ISNUMBER('HI-Z-OUTPUT'!AV24),'HI-Z-OUTPUT'!AV24&lt;&gt;0),'HI-Z-OUTPUT'!AV24,'Hi-Z-INPUT'!$K$7*'Hi-Z-INPUT'!$K$11),"")</f>
        <v/>
      </c>
      <c r="DD24" s="161" t="str">
        <f t="shared" si="28"/>
        <v/>
      </c>
      <c r="DF24" s="124" t="str">
        <f>IF(ISNUMBER($BW24),IF(MV&lt;200,IF(ISNUMBER(MATRIX!BA24),ROUND(MATRIX!BA24/1000*IDLE*CKWH,2),"-"),IF(ISNUMBER(MATRIX!BK24),ROUND(MATRIX!BK24/1000*IDLE*CKWH,2),"-")),"")</f>
        <v/>
      </c>
      <c r="DG24" s="125" t="str">
        <f t="shared" si="29"/>
        <v/>
      </c>
      <c r="DI24" s="104" t="str">
        <f>IF(ISNUMBER($BW24),IF(MV&lt;200,IF(ISNUMBER(MATRIX!BC24),ROUND(MATRIX!BC24/1000*RUNNING*CKWH,2),"-"),IF(ISNUMBER(MATRIX!BM24),ROUND(MATRIX!BM24/1000*RUNNING*CKWH,2),"-")),"")</f>
        <v/>
      </c>
      <c r="DJ24" s="130" t="str">
        <f t="shared" si="30"/>
        <v/>
      </c>
      <c r="DL24" s="104"/>
      <c r="DM24" s="130" t="str">
        <f t="shared" si="31"/>
        <v/>
      </c>
      <c r="DO24" s="129" t="str">
        <f t="shared" si="14"/>
        <v/>
      </c>
      <c r="DP24" s="127" t="str">
        <f t="shared" si="32"/>
        <v/>
      </c>
      <c r="DR24" s="101" t="str">
        <f>IF(ISNUMBER($BW24*$CH24),IF(ISNUMBER(MATRIX!BU24),BW24*MATRIX!BU24,"n/a"),"")</f>
        <v/>
      </c>
      <c r="DS24" s="72"/>
      <c r="DT24" s="72" t="str">
        <f>IF(ISNUMBER(BW24*CH24),IF(ISNUMBER(MATRIX!BV24*DD24),BW24*MATRIX!BV24*DD24,"n/a"),"")</f>
        <v/>
      </c>
      <c r="DU24" s="72"/>
      <c r="DV24" s="155" t="str">
        <f t="shared" si="35"/>
        <v/>
      </c>
      <c r="DW24" s="96"/>
      <c r="DX24" s="156" t="str">
        <f t="shared" si="16"/>
        <v/>
      </c>
      <c r="DY24" s="102" t="str">
        <f t="shared" si="33"/>
        <v/>
      </c>
      <c r="EA24" s="85" t="str">
        <f>IF(ISNUMBER(BW24),IF(ISNUMBER(MATRIX!Y24),MATRIX!Y24,"n/a"),"")</f>
        <v/>
      </c>
      <c r="EB24" s="86" t="str">
        <f t="shared" si="34"/>
        <v/>
      </c>
      <c r="ED24" s="44" t="str">
        <f>IF(ISNUMBER('HI-Z-OUTPUT'!D24),IF(ISNUMBER(BW24),'HI-Z-OUTPUT'!D24*BW24,""),"")</f>
        <v/>
      </c>
      <c r="EE24" s="44" t="str">
        <f t="shared" si="18"/>
        <v/>
      </c>
    </row>
    <row r="25" spans="1:135">
      <c r="A25" s="43" t="str">
        <f>MATRIX!A25</f>
        <v>Powersoft</v>
      </c>
      <c r="B25" t="str">
        <f>IF(MATRIX!B25&lt;&gt;0,MATRIX!B25,"-")</f>
        <v>Mezzo 322</v>
      </c>
      <c r="D25" t="b">
        <f>AND(OHM8MENO&lt;='Lo-Z-OUTPUT'!U25,'Lo-Z-OUTPUT'!U25&lt;=OHM8PIU)</f>
        <v>0</v>
      </c>
      <c r="E25" t="b">
        <f>AND(OHM4MENO&lt;='Lo-Z-OUTPUT'!U25,'Lo-Z-OUTPUT'!U25&lt;=OHM4PIU)</f>
        <v>0</v>
      </c>
      <c r="F25" t="b">
        <f>AND(OHM2MENO&lt;='Lo-Z-OUTPUT'!U25,'Lo-Z-OUTPUT'!U25&lt;=OHM2PIU)</f>
        <v>0</v>
      </c>
      <c r="H25" s="64" t="str">
        <f>IF(ISNUMBER('Lo-Z-OUTPUT'!S25),'Lo-Z-OUTPUT'!S25,"")</f>
        <v/>
      </c>
      <c r="I25" s="64" t="str">
        <f>IF('Lo-Z-OUTPUT'!W25="B","B","")</f>
        <v/>
      </c>
      <c r="K25" s="62" t="str">
        <f>IF(ISNUMBER(H25),H25*MATRIX!E25,"-")</f>
        <v>-</v>
      </c>
      <c r="M25" s="66" t="str">
        <f>IF(ISNUMBER(H25),IF(KP="kg",H25*MATRIX!CB25,H25*MATRIX!CB25*2.2),"-")</f>
        <v>-</v>
      </c>
      <c r="N25" s="65" t="str">
        <f t="shared" si="0"/>
        <v/>
      </c>
      <c r="P25" s="1" t="str">
        <f>IF(ISNUMBER(H25),IF('Lo-Z-OUTPUT'!W25="B",IF(D25,MATRIX!Q25,IF(E25,MATRIX!R25,"WRNG Ω")),IF(D25,MATRIX!K25,IF(E25,MATRIX!L25,IF(F25,MATRIX!M25,"")))),"")</f>
        <v/>
      </c>
      <c r="R25" s="70" t="str">
        <f>IF(AND(ISNUMBER(H25),ISNUMBER(P25)),IF('Lo-Z-OUTPUT'!W25="B",H25*P25*MATRIX!F25/2,H25*P25*MATRIX!F25),"")</f>
        <v/>
      </c>
      <c r="T25" s="40" t="str">
        <f>IF(ISNUMBER($H25),IF(ISNUMBER(MATRIX!U25),IF(MATRIX!U25-INT(MATRIX!U25)=0,MATRIX!U25,"("&amp;MATRIX!U25&amp;")"),"n/a"),"")</f>
        <v/>
      </c>
      <c r="U25" s="77"/>
      <c r="V25" s="81" t="str">
        <f>IF(ISNUMBER(H25), IF(ISNUMBER(MATRIX!AD25),H25*MATRIX!AD25,"n/a"),"")</f>
        <v/>
      </c>
      <c r="W25" s="77"/>
      <c r="X25" s="83" t="str">
        <f>IF(ISNUMBER($H25), IF(ISNUMBER(MATRIX!AF25),$H25*MATRIX!AF25,"n/a"),"")</f>
        <v/>
      </c>
      <c r="Y25" s="77"/>
      <c r="Z25" s="81" t="str">
        <f>IF(ISNUMBER($H25), IF(ISNUMBER(MATRIX!AP25),$H25*MATRIX!AP25,"n/a"),"")</f>
        <v/>
      </c>
      <c r="AA25" s="77" t="s">
        <v>434</v>
      </c>
      <c r="AB25" s="83" t="str">
        <f>IF(ISNUMBER($H25), IF(ISNUMBER(MATRIX!AR25),$H25*MATRIX!AR25,"n/a"),"")</f>
        <v/>
      </c>
      <c r="AD25" s="225" t="str">
        <f t="shared" si="1"/>
        <v/>
      </c>
      <c r="AF25" s="225" t="str">
        <f t="shared" si="2"/>
        <v/>
      </c>
      <c r="AH25" s="218" t="str">
        <f>IF(ISNUMBER($H25), IF(MV&gt;200,IF(ISNUMBER(MATRIX!CL25),MATRIX!CL25,"n/a"),IF(ISNUMBER(MATRIX!CH25),MATRIX!CH25,"n/a")),"")</f>
        <v/>
      </c>
      <c r="AJ25" s="1" t="str">
        <f>IF(ISNUMBER(H25),IF(AND(ISNUMBER('Lo-Z-OUTPUT'!BA25),'Lo-Z-OUTPUT'!BA25&lt;&gt;0),'Lo-Z-OUTPUT'!BA25,'Lo-Z-INPUT'!$K$15*'Lo-Z-INPUT'!$K$7),"")</f>
        <v/>
      </c>
      <c r="AL25" s="161" t="str">
        <f t="shared" si="19"/>
        <v/>
      </c>
      <c r="AN25" s="124" t="str">
        <f>IF(ISNUMBER($H25),IF(MV&lt;200,IF(ISNUMBER(MATRIX!AE25),ROUND((MATRIX!AE25*IDLE/1000)*CKWH,2),"-"),IF(ISNUMBER(MATRIX!AQ25),ROUND((MATRIX!AQ25*IDLE/1000)*CKWH,2),"-")),"")</f>
        <v/>
      </c>
      <c r="AO25" s="125" t="str">
        <f t="shared" si="20"/>
        <v/>
      </c>
      <c r="AQ25" s="105" t="str">
        <f>IF(ISNUMBER($H25),IF(MV&lt;200,IF(ISNUMBER(MATRIX!AG25),ROUND((MATRIX!AG25/1000)*RUNNING*CKWH,2),"-"),IF(ISNUMBER(MATRIX!AS25),ROUND((MATRIX!AS25/1000)*RUNNING*CKWH,2),"-")),"")</f>
        <v/>
      </c>
      <c r="AR25" s="126" t="str">
        <f t="shared" si="21"/>
        <v/>
      </c>
      <c r="AT25" s="129" t="str">
        <f t="shared" si="22"/>
        <v/>
      </c>
      <c r="AU25" s="127" t="str">
        <f t="shared" si="23"/>
        <v/>
      </c>
      <c r="AW25" s="101" t="str">
        <f>IF(ISNUMBER($H25),IF(ISNUMBER(MATRIX!BU25),$H25*MATRIX!BU25,"n/a"),"")</f>
        <v/>
      </c>
      <c r="AX25" s="72"/>
      <c r="AY25" s="72" t="str">
        <f>IF(ISNUMBER($H25),IF(ISNUMBER(MATRIX!BV25*AL25),$H25*MATRIX!BV25*AL25,"n/a"),"")</f>
        <v/>
      </c>
      <c r="AZ25" s="72"/>
      <c r="BA25" s="100" t="str">
        <f t="shared" si="24"/>
        <v/>
      </c>
      <c r="BB25" s="72"/>
      <c r="BC25" s="154" t="str">
        <f t="shared" si="25"/>
        <v/>
      </c>
      <c r="BD25" s="103" t="str">
        <f t="shared" si="6"/>
        <v/>
      </c>
      <c r="BF25" s="85" t="str">
        <f>IF(ISNUMBER(H25),IF(ISNUMBER(MATRIX!Y25),MATRIX!Y25,"n/a"),"")</f>
        <v/>
      </c>
      <c r="BG25" s="86" t="str">
        <f t="shared" si="26"/>
        <v/>
      </c>
      <c r="BI25" s="44" t="str">
        <f>IF(ISNUMBER('Lo-Z-OUTPUT'!D25),IF(ISNUMBER(EXTRA!H25),'Lo-Z-OUTPUT'!D25*EXTRA!H25,""),"")</f>
        <v/>
      </c>
      <c r="BJ25" s="44" t="str">
        <f t="shared" si="7"/>
        <v/>
      </c>
      <c r="BT25" t="b">
        <f>ISNUMBER(MATRIX!G25)</f>
        <v>1</v>
      </c>
      <c r="BU25" t="b">
        <f>ISNUMBER(MATRIX!H25)</f>
        <v>1</v>
      </c>
      <c r="BW25" s="64" t="str">
        <f>IF(AND(ISNUMBER('HI-Z-OUTPUT'!P25),I25&lt;&gt;0),'HI-Z-OUTPUT'!P25,"-")</f>
        <v>-</v>
      </c>
      <c r="BX25" s="1"/>
      <c r="BY25" s="64" t="str">
        <f>IF(ISBLANK('HI-Z-OUTPUT'!R25),"",'HI-Z-OUTPUT'!R25)</f>
        <v/>
      </c>
      <c r="CA25" s="62" t="str">
        <f>IF(ISNUMBER(BW25),IF(ISNUMBER(MATRIX!E25),BW25*MATRIX!E25,"WRNG DATA"),"-")</f>
        <v>-</v>
      </c>
      <c r="CC25" s="66" t="str">
        <f>IF(AND(ISNUMBER(BW25),OR(BT25,BU25)),IF(KP="kg",BW25*MATRIX!CC25,BW25*MATRIX!CC25*2.2),"-")</f>
        <v>-</v>
      </c>
      <c r="CD25" s="65" t="str">
        <f t="shared" si="8"/>
        <v/>
      </c>
      <c r="CF25" s="1" t="str">
        <f>IF(AND(VI&lt;100,ISNUMBER(BW25),BT25),MATRIX!N25,IF(AND(VI&gt;=100,ISNUMBER(BW25),BU25),MATRIX!O25,""))</f>
        <v/>
      </c>
      <c r="CG25" s="1" t="str">
        <f>IF(AND(BY25&lt;100,ISNUMBER(BW25),BT25),MATRIX!N25,IF(AND(BY25&gt;=100,ISNUMBER(BW25),BU25),MATRIX!O25,"WRNG V"))</f>
        <v>WRNG V</v>
      </c>
      <c r="CH25" s="1" t="str">
        <f t="shared" si="27"/>
        <v/>
      </c>
      <c r="CJ25" s="70" t="str">
        <f>IF(ISNUMBER(BW25),IF(BY25&lt;100,IF(ISNUMBER(CH25*MATRIX!G25),BW25*CH25*MATRIX!G25,""),IF(ISNUMBER(CH25*MATRIX!H25),BW25*CH25*MATRIX!H25,"")),"")</f>
        <v/>
      </c>
      <c r="CL25" s="40" t="str">
        <f>IF(ISNUMBER(BW25*CH25),IF(ISNUMBER(MATRIX!U25),IF(MATRIX!U25-INT(MATRIX!U25)=0,MATRIX!U25,"("&amp;MATRIX!U25&amp;")"),"n/a"),"")</f>
        <v/>
      </c>
      <c r="CM25" s="77"/>
      <c r="CN25" s="81" t="str">
        <f>IF(ISNUMBER(BW25*CH25), IF(ISNUMBER(MATRIX!AZ25),BW25*MATRIX!AZ25,"n/a"),"")</f>
        <v/>
      </c>
      <c r="CO25" s="77"/>
      <c r="CP25" s="83" t="str">
        <f>IF(ISNUMBER($BW25*$CH25), IF(ISNUMBER(MATRIX!BB25),$BW25*MATRIX!BB25,"n/a"),"")</f>
        <v/>
      </c>
      <c r="CQ25" s="77"/>
      <c r="CR25" s="81" t="str">
        <f>IF(ISNUMBER($BW25*$CH25), IF(ISNUMBER(MATRIX!BJ25),BW25*MATRIX!BJ25,"n/a"),"")</f>
        <v/>
      </c>
      <c r="CS25" s="77" t="s">
        <v>434</v>
      </c>
      <c r="CT25" s="83" t="str">
        <f>IF(ISNUMBER($BW25*$CH25), IF(ISNUMBER(MATRIX!BL25),$BW25*MATRIX!BL25,"n/a"),"")</f>
        <v/>
      </c>
      <c r="CV25" s="225" t="str">
        <f t="shared" si="9"/>
        <v/>
      </c>
      <c r="CX25" s="225" t="str">
        <f t="shared" si="10"/>
        <v/>
      </c>
      <c r="CZ25" s="219" t="str">
        <f>IF(ISNUMBER($BW25*$CH25), IF(MV&gt;200,IF(ISNUMBER(MATRIX!CL25),MATRIX!CL25,"n/a"),IF(ISNUMBER(MATRIX!CH25),MATRIX!CH25,"n/a")),"")</f>
        <v/>
      </c>
      <c r="DB25" s="1" t="str">
        <f>IF(ISNUMBER(BW25),IF(AND(ISNUMBER('HI-Z-OUTPUT'!AV25),'HI-Z-OUTPUT'!AV25&lt;&gt;0),'HI-Z-OUTPUT'!AV25,'Hi-Z-INPUT'!$K$7*'Hi-Z-INPUT'!$K$11),"")</f>
        <v/>
      </c>
      <c r="DD25" s="161" t="str">
        <f t="shared" si="28"/>
        <v/>
      </c>
      <c r="DF25" s="124" t="str">
        <f>IF(ISNUMBER($BW25),IF(MV&lt;200,IF(ISNUMBER(MATRIX!BA25),ROUND(MATRIX!BA25/1000*IDLE*CKWH,2),"-"),IF(ISNUMBER(MATRIX!BK25),ROUND(MATRIX!BK25/1000*IDLE*CKWH,2),"-")),"")</f>
        <v/>
      </c>
      <c r="DG25" s="125" t="str">
        <f t="shared" si="29"/>
        <v/>
      </c>
      <c r="DI25" s="104" t="str">
        <f>IF(ISNUMBER($BW25),IF(MV&lt;200,IF(ISNUMBER(MATRIX!BC25),ROUND(MATRIX!BC25/1000*RUNNING*CKWH,2),"-"),IF(ISNUMBER(MATRIX!BM25),ROUND(MATRIX!BM25/1000*RUNNING*CKWH,2),"-")),"")</f>
        <v/>
      </c>
      <c r="DJ25" s="130" t="str">
        <f t="shared" si="30"/>
        <v/>
      </c>
      <c r="DL25" s="104"/>
      <c r="DM25" s="130" t="str">
        <f t="shared" si="31"/>
        <v/>
      </c>
      <c r="DO25" s="129" t="str">
        <f t="shared" si="14"/>
        <v/>
      </c>
      <c r="DP25" s="127" t="str">
        <f t="shared" si="32"/>
        <v/>
      </c>
      <c r="DR25" s="101" t="str">
        <f>IF(ISNUMBER($BW25*$CH25),IF(ISNUMBER(MATRIX!BU25),BW25*MATRIX!BU25,"n/a"),"")</f>
        <v/>
      </c>
      <c r="DS25" s="72"/>
      <c r="DT25" s="72" t="str">
        <f>IF(ISNUMBER(BW25*CH25),IF(ISNUMBER(MATRIX!BV25*DD25),BW25*MATRIX!BV25*DD25,"n/a"),"")</f>
        <v/>
      </c>
      <c r="DU25" s="72"/>
      <c r="DV25" s="155" t="str">
        <f t="shared" si="35"/>
        <v/>
      </c>
      <c r="DW25" s="96"/>
      <c r="DX25" s="156" t="str">
        <f t="shared" si="16"/>
        <v/>
      </c>
      <c r="DY25" s="102" t="str">
        <f t="shared" si="33"/>
        <v/>
      </c>
      <c r="EA25" s="85" t="str">
        <f>IF(ISNUMBER(BW25),IF(ISNUMBER(MATRIX!Y25),MATRIX!Y25,"n/a"),"")</f>
        <v/>
      </c>
      <c r="EB25" s="86" t="str">
        <f t="shared" si="34"/>
        <v/>
      </c>
      <c r="ED25" s="44" t="str">
        <f>IF(ISNUMBER('HI-Z-OUTPUT'!D25),IF(ISNUMBER(BW25),'HI-Z-OUTPUT'!D25*BW25,""),"")</f>
        <v/>
      </c>
      <c r="EE25" s="44" t="str">
        <f t="shared" si="18"/>
        <v/>
      </c>
    </row>
    <row r="26" spans="1:135">
      <c r="A26" s="43" t="str">
        <f>MATRIX!A26</f>
        <v>Powersoft</v>
      </c>
      <c r="B26" t="str">
        <f>IF(MATRIX!B26&lt;&gt;0,MATRIX!B26,"-")</f>
        <v>Mezzo 602</v>
      </c>
      <c r="D26" t="b">
        <f>AND(OHM8MENO&lt;='Lo-Z-OUTPUT'!U26,'Lo-Z-OUTPUT'!U26&lt;=OHM8PIU)</f>
        <v>0</v>
      </c>
      <c r="E26" t="b">
        <f>AND(OHM4MENO&lt;='Lo-Z-OUTPUT'!U26,'Lo-Z-OUTPUT'!U26&lt;=OHM4PIU)</f>
        <v>0</v>
      </c>
      <c r="F26" t="b">
        <f>AND(OHM2MENO&lt;='Lo-Z-OUTPUT'!U26,'Lo-Z-OUTPUT'!U26&lt;=OHM2PIU)</f>
        <v>0</v>
      </c>
      <c r="H26" s="64" t="str">
        <f>IF(ISNUMBER('Lo-Z-OUTPUT'!S26),'Lo-Z-OUTPUT'!S26,"")</f>
        <v/>
      </c>
      <c r="I26" s="64" t="str">
        <f>IF('Lo-Z-OUTPUT'!W26="B","B","")</f>
        <v/>
      </c>
      <c r="K26" s="62" t="str">
        <f>IF(ISNUMBER(H26),H26*MATRIX!E26,"-")</f>
        <v>-</v>
      </c>
      <c r="M26" s="66" t="str">
        <f>IF(ISNUMBER(H26),IF(KP="kg",H26*MATRIX!CB26,H26*MATRIX!CB26*2.2),"-")</f>
        <v>-</v>
      </c>
      <c r="N26" s="65" t="str">
        <f t="shared" si="0"/>
        <v/>
      </c>
      <c r="P26" s="1" t="str">
        <f>IF(ISNUMBER(H26),IF('Lo-Z-OUTPUT'!W26="B",IF(D26,MATRIX!Q26,IF(E26,MATRIX!R26,"WRNG Ω")),IF(D26,MATRIX!K26,IF(E26,MATRIX!L26,IF(F26,MATRIX!M26,"")))),"")</f>
        <v/>
      </c>
      <c r="R26" s="70" t="str">
        <f>IF(AND(ISNUMBER(H26),ISNUMBER(P26)),IF('Lo-Z-OUTPUT'!W26="B",H26*P26*MATRIX!F26/2,H26*P26*MATRIX!F26),"")</f>
        <v/>
      </c>
      <c r="T26" s="40" t="str">
        <f>IF(ISNUMBER($H26),IF(ISNUMBER(MATRIX!U26),IF(MATRIX!U26-INT(MATRIX!U26)=0,MATRIX!U26,"("&amp;MATRIX!U26&amp;")"),"n/a"),"")</f>
        <v/>
      </c>
      <c r="U26" s="77"/>
      <c r="V26" s="81" t="str">
        <f>IF(ISNUMBER(H26), IF(ISNUMBER(MATRIX!AD26),H26*MATRIX!AD26,"n/a"),"")</f>
        <v/>
      </c>
      <c r="W26" s="77"/>
      <c r="X26" s="83" t="str">
        <f>IF(ISNUMBER($H26), IF(ISNUMBER(MATRIX!AF26),$H26*MATRIX!AF26,"n/a"),"")</f>
        <v/>
      </c>
      <c r="Y26" s="77"/>
      <c r="Z26" s="81" t="str">
        <f>IF(ISNUMBER($H26), IF(ISNUMBER(MATRIX!AP26),$H26*MATRIX!AP26,"n/a"),"")</f>
        <v/>
      </c>
      <c r="AA26" s="77" t="s">
        <v>434</v>
      </c>
      <c r="AB26" s="83" t="str">
        <f>IF(ISNUMBER($H26), IF(ISNUMBER(MATRIX!AR26),$H26*MATRIX!AR26,"n/a"),"")</f>
        <v/>
      </c>
      <c r="AD26" s="225" t="str">
        <f t="shared" si="1"/>
        <v/>
      </c>
      <c r="AF26" s="225" t="str">
        <f t="shared" si="2"/>
        <v/>
      </c>
      <c r="AH26" s="218" t="str">
        <f>IF(ISNUMBER($H26), IF(MV&gt;200,IF(ISNUMBER(MATRIX!CL26),MATRIX!CL26,"n/a"),IF(ISNUMBER(MATRIX!CH26),MATRIX!CH26,"n/a")),"")</f>
        <v/>
      </c>
      <c r="AJ26" s="1" t="str">
        <f>IF(ISNUMBER(H26),IF(AND(ISNUMBER('Lo-Z-OUTPUT'!BA26),'Lo-Z-OUTPUT'!BA26&lt;&gt;0),'Lo-Z-OUTPUT'!BA26,'Lo-Z-INPUT'!$K$15*'Lo-Z-INPUT'!$K$7),"")</f>
        <v/>
      </c>
      <c r="AL26" s="161" t="str">
        <f t="shared" si="19"/>
        <v/>
      </c>
      <c r="AN26" s="124" t="str">
        <f>IF(ISNUMBER($H26),IF(MV&lt;200,IF(ISNUMBER(MATRIX!AE26),ROUND((MATRIX!AE26*IDLE/1000)*CKWH,2),"-"),IF(ISNUMBER(MATRIX!AQ26),ROUND((MATRIX!AQ26*IDLE/1000)*CKWH,2),"-")),"")</f>
        <v/>
      </c>
      <c r="AO26" s="125" t="str">
        <f t="shared" si="20"/>
        <v/>
      </c>
      <c r="AQ26" s="105" t="str">
        <f>IF(ISNUMBER($H26),IF(MV&lt;200,IF(ISNUMBER(MATRIX!AG26),ROUND((MATRIX!AG26/1000)*RUNNING*CKWH,2),"-"),IF(ISNUMBER(MATRIX!AS26),ROUND((MATRIX!AS26/1000)*RUNNING*CKWH,2),"-")),"")</f>
        <v/>
      </c>
      <c r="AR26" s="126" t="str">
        <f t="shared" si="21"/>
        <v/>
      </c>
      <c r="AT26" s="129" t="str">
        <f>IF(ISNUMBER($H26),IF(ISNUMBER(AL26),IF(ISNUMBER(AN26*AQ26),ROUND($H26*DAYS*(AN26+AQ26*AL26),2),"n/a"),"WRONG Ω"),"")</f>
        <v/>
      </c>
      <c r="AU26" s="127" t="str">
        <f t="shared" si="23"/>
        <v/>
      </c>
      <c r="AW26" s="101" t="str">
        <f>IF(ISNUMBER($H26),IF(ISNUMBER(MATRIX!BU26),$H26*MATRIX!BU26,"n/a"),"")</f>
        <v/>
      </c>
      <c r="AX26" s="72"/>
      <c r="AY26" s="72" t="str">
        <f>IF(ISNUMBER($H26),IF(ISNUMBER(MATRIX!BV26*AL26),$H26*MATRIX!BV26*AL26,"n/a"),"")</f>
        <v/>
      </c>
      <c r="AZ26" s="72"/>
      <c r="BA26" s="100" t="str">
        <f t="shared" si="24"/>
        <v/>
      </c>
      <c r="BB26" s="72"/>
      <c r="BC26" s="154" t="str">
        <f t="shared" si="25"/>
        <v/>
      </c>
      <c r="BD26" s="103" t="str">
        <f t="shared" si="6"/>
        <v/>
      </c>
      <c r="BF26" s="85" t="str">
        <f>IF(ISNUMBER(H26),IF(ISNUMBER(MATRIX!Y26),MATRIX!Y26,"n/a"),"")</f>
        <v/>
      </c>
      <c r="BG26" s="86" t="str">
        <f t="shared" si="26"/>
        <v/>
      </c>
      <c r="BI26" s="44" t="str">
        <f>IF(ISNUMBER('Lo-Z-OUTPUT'!D26),IF(ISNUMBER(EXTRA!H26),'Lo-Z-OUTPUT'!D26*EXTRA!H26,""),"")</f>
        <v/>
      </c>
      <c r="BJ26" s="44" t="str">
        <f t="shared" si="7"/>
        <v/>
      </c>
      <c r="BT26" t="b">
        <f>ISNUMBER(MATRIX!G26)</f>
        <v>1</v>
      </c>
      <c r="BU26" t="b">
        <f>ISNUMBER(MATRIX!H26)</f>
        <v>1</v>
      </c>
      <c r="BW26" s="64" t="str">
        <f>IF(AND(ISNUMBER('HI-Z-OUTPUT'!P26),I26&lt;&gt;0),'HI-Z-OUTPUT'!P26,"-")</f>
        <v>-</v>
      </c>
      <c r="BX26" s="1"/>
      <c r="BY26" s="64" t="str">
        <f>IF(ISBLANK('HI-Z-OUTPUT'!R26),"",'HI-Z-OUTPUT'!R26)</f>
        <v/>
      </c>
      <c r="CA26" s="62" t="str">
        <f>IF(ISNUMBER(BW26),IF(ISNUMBER(MATRIX!E26),BW26*MATRIX!E26,"WRNG DATA"),"-")</f>
        <v>-</v>
      </c>
      <c r="CC26" s="66" t="str">
        <f>IF(AND(ISNUMBER(BW26),OR(BT26,BU26)),IF(KP="kg",BW26*MATRIX!CC26,BW26*MATRIX!CC26*2.2),"-")</f>
        <v>-</v>
      </c>
      <c r="CD26" s="65" t="str">
        <f t="shared" si="8"/>
        <v/>
      </c>
      <c r="CF26" s="1" t="str">
        <f>IF(AND(VI&lt;100,ISNUMBER(BW26),BT26),MATRIX!N26,IF(AND(VI&gt;=100,ISNUMBER(BW26),BU26),MATRIX!O26,""))</f>
        <v/>
      </c>
      <c r="CG26" s="1" t="str">
        <f>IF(AND(BY26&lt;100,ISNUMBER(BW26),BT26),MATRIX!N26,IF(AND(BY26&gt;=100,ISNUMBER(BW26),BU26),MATRIX!O26,"WRNG V"))</f>
        <v>WRNG V</v>
      </c>
      <c r="CH26" s="1" t="str">
        <f t="shared" si="27"/>
        <v/>
      </c>
      <c r="CJ26" s="70" t="str">
        <f>IF(ISNUMBER(BW26),IF(BY26&lt;100,IF(ISNUMBER(CH26*MATRIX!G26),BW26*CH26*MATRIX!G26,""),IF(ISNUMBER(CH26*MATRIX!H26),BW26*CH26*MATRIX!H26,"")),"")</f>
        <v/>
      </c>
      <c r="CL26" s="40" t="str">
        <f>IF(ISNUMBER(BW26*CH26),IF(ISNUMBER(MATRIX!U26),IF(MATRIX!U26-INT(MATRIX!U26)=0,MATRIX!U26,"("&amp;MATRIX!U26&amp;")"),"n/a"),"")</f>
        <v/>
      </c>
      <c r="CM26" s="77"/>
      <c r="CN26" s="81" t="str">
        <f>IF(ISNUMBER(BW26*CH26), IF(ISNUMBER(MATRIX!AZ26),BW26*MATRIX!AZ26,"n/a"),"")</f>
        <v/>
      </c>
      <c r="CO26" s="77"/>
      <c r="CP26" s="83" t="str">
        <f>IF(ISNUMBER($BW26*$CH26), IF(ISNUMBER(MATRIX!BB26),$BW26*MATRIX!BB26,"n/a"),"")</f>
        <v/>
      </c>
      <c r="CQ26" s="77"/>
      <c r="CR26" s="81" t="str">
        <f>IF(ISNUMBER($BW26*$CH26), IF(ISNUMBER(MATRIX!BJ26),BW26*MATRIX!BJ26,"n/a"),"")</f>
        <v/>
      </c>
      <c r="CS26" s="77" t="s">
        <v>434</v>
      </c>
      <c r="CT26" s="83" t="str">
        <f>IF(ISNUMBER($BW26*$CH26), IF(ISNUMBER(MATRIX!BL26),$BW26*MATRIX!BL26,"n/a"),"")</f>
        <v/>
      </c>
      <c r="CV26" s="225" t="str">
        <f t="shared" si="9"/>
        <v/>
      </c>
      <c r="CX26" s="225" t="str">
        <f t="shared" si="10"/>
        <v/>
      </c>
      <c r="CZ26" s="219" t="str">
        <f>IF(ISNUMBER($BW26*$CH26), IF(MV&gt;200,IF(ISNUMBER(MATRIX!CL26),MATRIX!CL26,"n/a"),IF(ISNUMBER(MATRIX!CH26),MATRIX!CH26,"n/a")),"")</f>
        <v/>
      </c>
      <c r="DB26" s="1" t="str">
        <f>IF(ISNUMBER(BW26),IF(AND(ISNUMBER('HI-Z-OUTPUT'!AV26),'HI-Z-OUTPUT'!AV26&lt;&gt;0),'HI-Z-OUTPUT'!AV26,'Hi-Z-INPUT'!$K$7*'Hi-Z-INPUT'!$K$11),"")</f>
        <v/>
      </c>
      <c r="DD26" s="161" t="str">
        <f t="shared" si="28"/>
        <v/>
      </c>
      <c r="DF26" s="124" t="str">
        <f>IF(ISNUMBER($BW26),IF(MV&lt;200,IF(ISNUMBER(MATRIX!BA26),ROUND(MATRIX!BA26/1000*IDLE*CKWH,2),"-"),IF(ISNUMBER(MATRIX!BK26),ROUND(MATRIX!BK26/1000*IDLE*CKWH,2),"-")),"")</f>
        <v/>
      </c>
      <c r="DG26" s="125" t="str">
        <f t="shared" si="29"/>
        <v/>
      </c>
      <c r="DI26" s="104" t="str">
        <f>IF(ISNUMBER($BW26),IF(MV&lt;200,IF(ISNUMBER(MATRIX!BC26),ROUND(MATRIX!BC26/1000*RUNNING*CKWH,2),"-"),IF(ISNUMBER(MATRIX!BM26),ROUND(MATRIX!BM26/1000*RUNNING*CKWH,2),"-")),"")</f>
        <v/>
      </c>
      <c r="DJ26" s="130" t="str">
        <f t="shared" si="30"/>
        <v/>
      </c>
      <c r="DL26" s="104"/>
      <c r="DM26" s="130" t="str">
        <f t="shared" si="31"/>
        <v/>
      </c>
      <c r="DO26" s="129" t="str">
        <f t="shared" si="14"/>
        <v/>
      </c>
      <c r="DP26" s="127" t="str">
        <f t="shared" si="32"/>
        <v/>
      </c>
      <c r="DR26" s="101" t="str">
        <f>IF(ISNUMBER($BW26*$CH26),IF(ISNUMBER(MATRIX!BU26),BW26*MATRIX!BU26,"n/a"),"")</f>
        <v/>
      </c>
      <c r="DS26" s="72"/>
      <c r="DT26" s="72" t="str">
        <f>IF(ISNUMBER(BW26*CH26),IF(ISNUMBER(MATRIX!BV26*DD26),BW26*MATRIX!BV26*DD26,"n/a"),"")</f>
        <v/>
      </c>
      <c r="DU26" s="72"/>
      <c r="DV26" s="155" t="str">
        <f t="shared" si="35"/>
        <v/>
      </c>
      <c r="DW26" s="96"/>
      <c r="DX26" s="156" t="str">
        <f t="shared" si="16"/>
        <v/>
      </c>
      <c r="DY26" s="102" t="str">
        <f t="shared" si="33"/>
        <v/>
      </c>
      <c r="EA26" s="85" t="str">
        <f>IF(ISNUMBER(BW26),IF(ISNUMBER(MATRIX!Y26),MATRIX!Y26,"n/a"),"")</f>
        <v/>
      </c>
      <c r="EB26" s="86" t="str">
        <f t="shared" si="34"/>
        <v/>
      </c>
      <c r="ED26" s="44" t="str">
        <f>IF(ISNUMBER('HI-Z-OUTPUT'!D26),IF(ISNUMBER(BW26),'HI-Z-OUTPUT'!D26*BW26,""),"")</f>
        <v/>
      </c>
      <c r="EE26" s="44" t="str">
        <f t="shared" si="18"/>
        <v/>
      </c>
    </row>
    <row r="27" spans="1:135">
      <c r="A27" s="43" t="str">
        <f>MATRIX!A27</f>
        <v>Powersoft</v>
      </c>
      <c r="B27" t="str">
        <f>IF(MATRIX!B27&lt;&gt;0,MATRIX!B27,"-")</f>
        <v>Mezzo 324</v>
      </c>
      <c r="D27" t="b">
        <f>AND(OHM8MENO&lt;='Lo-Z-OUTPUT'!U27,'Lo-Z-OUTPUT'!U27&lt;=OHM8PIU)</f>
        <v>0</v>
      </c>
      <c r="E27" t="b">
        <f>AND(OHM4MENO&lt;='Lo-Z-OUTPUT'!U27,'Lo-Z-OUTPUT'!U27&lt;=OHM4PIU)</f>
        <v>0</v>
      </c>
      <c r="F27" t="b">
        <f>AND(OHM2MENO&lt;='Lo-Z-OUTPUT'!U27,'Lo-Z-OUTPUT'!U27&lt;=OHM2PIU)</f>
        <v>0</v>
      </c>
      <c r="H27" s="64" t="str">
        <f>IF(ISNUMBER('Lo-Z-OUTPUT'!S27),'Lo-Z-OUTPUT'!S27,"")</f>
        <v/>
      </c>
      <c r="I27" s="64" t="str">
        <f>IF('Lo-Z-OUTPUT'!W27="B","B","")</f>
        <v/>
      </c>
      <c r="K27" s="62" t="str">
        <f>IF(ISNUMBER(H27),H27*MATRIX!E27,"-")</f>
        <v>-</v>
      </c>
      <c r="M27" s="66" t="str">
        <f>IF(ISNUMBER(H27),IF(KP="kg",H27*MATRIX!CB27,H27*MATRIX!CB27*2.2),"-")</f>
        <v>-</v>
      </c>
      <c r="N27" s="65" t="str">
        <f t="shared" si="0"/>
        <v/>
      </c>
      <c r="P27" s="1" t="str">
        <f>IF(ISNUMBER(H27),IF('Lo-Z-OUTPUT'!W27="B",IF(D27,MATRIX!Q27,IF(E27,MATRIX!R27,"WRNG Ω")),IF(D27,MATRIX!K27,IF(E27,MATRIX!L27,IF(F27,MATRIX!M27,"")))),"")</f>
        <v/>
      </c>
      <c r="R27" s="70" t="str">
        <f>IF(AND(ISNUMBER(H27),ISNUMBER(P27)),IF('Lo-Z-OUTPUT'!W27="B",H27*P27*MATRIX!F27/2,H27*P27*MATRIX!F27),"")</f>
        <v/>
      </c>
      <c r="T27" s="40" t="str">
        <f>IF(ISNUMBER($H27),IF(ISNUMBER(MATRIX!U27),IF(MATRIX!U27-INT(MATRIX!U27)=0,MATRIX!U27,"("&amp;MATRIX!U27&amp;")"),"n/a"),"")</f>
        <v/>
      </c>
      <c r="U27" s="77"/>
      <c r="V27" s="81" t="str">
        <f>IF(ISNUMBER(H27), IF(ISNUMBER(MATRIX!AD27),H27*MATRIX!AD27,"n/a"),"")</f>
        <v/>
      </c>
      <c r="W27" s="77"/>
      <c r="X27" s="83" t="str">
        <f>IF(ISNUMBER($H27), IF(ISNUMBER(MATRIX!AF27),$H27*MATRIX!AF27,"n/a"),"")</f>
        <v/>
      </c>
      <c r="Y27" s="77"/>
      <c r="Z27" s="81" t="str">
        <f>IF(ISNUMBER($H27), IF(ISNUMBER(MATRIX!AP27),$H27*MATRIX!AP27,"n/a"),"")</f>
        <v/>
      </c>
      <c r="AA27" s="77" t="s">
        <v>434</v>
      </c>
      <c r="AB27" s="83" t="str">
        <f>IF(ISNUMBER($H27), IF(ISNUMBER(MATRIX!AR27),$H27*MATRIX!AR27,"n/a"),"")</f>
        <v/>
      </c>
      <c r="AD27" s="225" t="str">
        <f t="shared" si="1"/>
        <v/>
      </c>
      <c r="AF27" s="225" t="str">
        <f t="shared" si="2"/>
        <v/>
      </c>
      <c r="AH27" s="218" t="str">
        <f>IF(ISNUMBER($H27), IF(MV&gt;200,IF(ISNUMBER(MATRIX!CL27),MATRIX!CL27,"n/a"),IF(ISNUMBER(MATRIX!CH27),MATRIX!CH27,"n/a")),"")</f>
        <v/>
      </c>
      <c r="AJ27" s="1" t="str">
        <f>IF(ISNUMBER(H27),IF(AND(ISNUMBER('Lo-Z-OUTPUT'!BA27),'Lo-Z-OUTPUT'!BA27&lt;&gt;0),'Lo-Z-OUTPUT'!BA27,'Lo-Z-INPUT'!$K$15*'Lo-Z-INPUT'!$K$7),"")</f>
        <v/>
      </c>
      <c r="AL27" s="161" t="str">
        <f t="shared" si="19"/>
        <v/>
      </c>
      <c r="AN27" s="124" t="str">
        <f>IF(ISNUMBER($H27),IF(MV&lt;200,IF(ISNUMBER(MATRIX!AE27),ROUND((MATRIX!AE27*IDLE/1000)*CKWH,2),"-"),IF(ISNUMBER(MATRIX!AQ27),ROUND((MATRIX!AQ27*IDLE/1000)*CKWH,2),"-")),"")</f>
        <v/>
      </c>
      <c r="AO27" s="125" t="str">
        <f t="shared" si="20"/>
        <v/>
      </c>
      <c r="AQ27" s="105" t="str">
        <f>IF(ISNUMBER($H27),IF(MV&lt;200,IF(ISNUMBER(MATRIX!AG27),ROUND((MATRIX!AG27/1000)*RUNNING*CKWH,2),"-"),IF(ISNUMBER(MATRIX!AS27),ROUND((MATRIX!AS27/1000)*RUNNING*CKWH,2),"-")),"")</f>
        <v/>
      </c>
      <c r="AR27" s="126" t="str">
        <f t="shared" si="21"/>
        <v/>
      </c>
      <c r="AT27" s="129" t="str">
        <f t="shared" si="22"/>
        <v/>
      </c>
      <c r="AU27" s="127" t="str">
        <f t="shared" si="23"/>
        <v/>
      </c>
      <c r="AW27" s="101" t="str">
        <f>IF(ISNUMBER($H27),IF(ISNUMBER(MATRIX!BU27),$H27*MATRIX!BU27,"n/a"),"")</f>
        <v/>
      </c>
      <c r="AX27" s="72"/>
      <c r="AY27" s="72" t="str">
        <f>IF(ISNUMBER($H27),IF(ISNUMBER(MATRIX!BV27*AL27),$H27*MATRIX!BV27*AL27,"n/a"),"")</f>
        <v/>
      </c>
      <c r="AZ27" s="72"/>
      <c r="BA27" s="100" t="str">
        <f t="shared" si="24"/>
        <v/>
      </c>
      <c r="BB27" s="72"/>
      <c r="BC27" s="154" t="str">
        <f t="shared" si="25"/>
        <v/>
      </c>
      <c r="BD27" s="103" t="str">
        <f t="shared" si="6"/>
        <v/>
      </c>
      <c r="BF27" s="85" t="str">
        <f>IF(ISNUMBER(H27),IF(ISNUMBER(MATRIX!Y27),MATRIX!Y27,"n/a"),"")</f>
        <v/>
      </c>
      <c r="BG27" s="86" t="str">
        <f t="shared" si="26"/>
        <v/>
      </c>
      <c r="BI27" s="44" t="str">
        <f>IF(ISNUMBER('Lo-Z-OUTPUT'!D27),IF(ISNUMBER(EXTRA!H27),'Lo-Z-OUTPUT'!D27*EXTRA!H27,""),"")</f>
        <v/>
      </c>
      <c r="BJ27" s="44" t="str">
        <f t="shared" si="7"/>
        <v/>
      </c>
      <c r="BT27" t="b">
        <f>ISNUMBER(MATRIX!G27)</f>
        <v>1</v>
      </c>
      <c r="BU27" t="b">
        <f>ISNUMBER(MATRIX!H27)</f>
        <v>1</v>
      </c>
      <c r="BW27" s="64" t="str">
        <f>IF(AND(ISNUMBER('HI-Z-OUTPUT'!P27),I27&lt;&gt;0),'HI-Z-OUTPUT'!P27,"-")</f>
        <v>-</v>
      </c>
      <c r="BX27" s="1"/>
      <c r="BY27" s="64" t="str">
        <f>IF(ISBLANK('HI-Z-OUTPUT'!R27),"",'HI-Z-OUTPUT'!R27)</f>
        <v/>
      </c>
      <c r="CA27" s="62" t="str">
        <f>IF(ISNUMBER(BW27),IF(ISNUMBER(MATRIX!E27),BW27*MATRIX!E27,"WRNG DATA"),"-")</f>
        <v>-</v>
      </c>
      <c r="CC27" s="66" t="str">
        <f>IF(AND(ISNUMBER(BW27),OR(BT27,BU27)),IF(KP="kg",BW27*MATRIX!CC27,BW27*MATRIX!CC27*2.2),"-")</f>
        <v>-</v>
      </c>
      <c r="CD27" s="65" t="str">
        <f t="shared" si="8"/>
        <v/>
      </c>
      <c r="CF27" s="1" t="str">
        <f>IF(AND(VI&lt;100,ISNUMBER(BW27),BT27),MATRIX!N27,IF(AND(VI&gt;=100,ISNUMBER(BW27),BU27),MATRIX!O27,""))</f>
        <v/>
      </c>
      <c r="CG27" s="1" t="str">
        <f>IF(AND(BY27&lt;100,ISNUMBER(BW27),BT27),MATRIX!N27,IF(AND(BY27&gt;=100,ISNUMBER(BW27),BU27),MATRIX!O27,"WRNG V"))</f>
        <v>WRNG V</v>
      </c>
      <c r="CH27" s="1" t="str">
        <f t="shared" si="27"/>
        <v/>
      </c>
      <c r="CJ27" s="70" t="str">
        <f>IF(ISNUMBER(BW27),IF(BY27&lt;100,IF(ISNUMBER(CH27*MATRIX!G27),BW27*CH27*MATRIX!G27,""),IF(ISNUMBER(CH27*MATRIX!H27),BW27*CH27*MATRIX!H27,"")),"")</f>
        <v/>
      </c>
      <c r="CL27" s="40" t="str">
        <f>IF(ISNUMBER(BW27*CH27),IF(ISNUMBER(MATRIX!U27),IF(MATRIX!U27-INT(MATRIX!U27)=0,MATRIX!U27,"("&amp;MATRIX!U27&amp;")"),"n/a"),"")</f>
        <v/>
      </c>
      <c r="CM27" s="77"/>
      <c r="CN27" s="81" t="str">
        <f>IF(ISNUMBER(BW27*CH27), IF(ISNUMBER(MATRIX!AZ27),BW27*MATRIX!AZ27,"n/a"),"")</f>
        <v/>
      </c>
      <c r="CO27" s="77"/>
      <c r="CP27" s="83" t="str">
        <f>IF(ISNUMBER($BW27*$CH27), IF(ISNUMBER(MATRIX!BB27),$BW27*MATRIX!BB27,"n/a"),"")</f>
        <v/>
      </c>
      <c r="CQ27" s="77"/>
      <c r="CR27" s="81" t="str">
        <f>IF(ISNUMBER($BW27*$CH27), IF(ISNUMBER(MATRIX!BJ27),BW27*MATRIX!BJ27,"n/a"),"")</f>
        <v/>
      </c>
      <c r="CS27" s="77" t="s">
        <v>434</v>
      </c>
      <c r="CT27" s="83" t="str">
        <f>IF(ISNUMBER($BW27*$CH27), IF(ISNUMBER(MATRIX!BL27),$BW27*MATRIX!BL27,"n/a"),"")</f>
        <v/>
      </c>
      <c r="CV27" s="225" t="str">
        <f t="shared" si="9"/>
        <v/>
      </c>
      <c r="CX27" s="225" t="str">
        <f t="shared" si="10"/>
        <v/>
      </c>
      <c r="CZ27" s="219" t="str">
        <f>IF(ISNUMBER($BW27*$CH27), IF(MV&gt;200,IF(ISNUMBER(MATRIX!CL27),MATRIX!CL27,"n/a"),IF(ISNUMBER(MATRIX!CH27),MATRIX!CH27,"n/a")),"")</f>
        <v/>
      </c>
      <c r="DB27" s="1" t="str">
        <f>IF(ISNUMBER(BW27),IF(AND(ISNUMBER('HI-Z-OUTPUT'!AV27),'HI-Z-OUTPUT'!AV27&lt;&gt;0),'HI-Z-OUTPUT'!AV27,'Hi-Z-INPUT'!$K$7*'Hi-Z-INPUT'!$K$11),"")</f>
        <v/>
      </c>
      <c r="DD27" s="161" t="str">
        <f t="shared" si="28"/>
        <v/>
      </c>
      <c r="DF27" s="124" t="str">
        <f>IF(ISNUMBER($BW27),IF(MV&lt;200,IF(ISNUMBER(MATRIX!BA27),ROUND(MATRIX!BA27/1000*IDLE*CKWH,2),"-"),IF(ISNUMBER(MATRIX!BK27),ROUND(MATRIX!BK27/1000*IDLE*CKWH,2),"-")),"")</f>
        <v/>
      </c>
      <c r="DG27" s="125" t="str">
        <f t="shared" si="29"/>
        <v/>
      </c>
      <c r="DI27" s="104" t="str">
        <f>IF(ISNUMBER($BW27),IF(MV&lt;200,IF(ISNUMBER(MATRIX!BC27),ROUND(MATRIX!BC27/1000*RUNNING*CKWH,2),"-"),IF(ISNUMBER(MATRIX!BM27),ROUND(MATRIX!BM27/1000*RUNNING*CKWH,2),"-")),"")</f>
        <v/>
      </c>
      <c r="DJ27" s="130" t="str">
        <f t="shared" si="30"/>
        <v/>
      </c>
      <c r="DL27" s="104"/>
      <c r="DM27" s="130" t="str">
        <f t="shared" si="31"/>
        <v/>
      </c>
      <c r="DO27" s="129" t="str">
        <f t="shared" si="14"/>
        <v/>
      </c>
      <c r="DP27" s="127" t="str">
        <f t="shared" si="32"/>
        <v/>
      </c>
      <c r="DR27" s="101" t="str">
        <f>IF(ISNUMBER($BW27*$CH27),IF(ISNUMBER(MATRIX!BU27),BW27*MATRIX!BU27,"n/a"),"")</f>
        <v/>
      </c>
      <c r="DS27" s="72"/>
      <c r="DT27" s="72" t="str">
        <f>IF(ISNUMBER(BW27*CH27),IF(ISNUMBER(MATRIX!BV27*DD27),BW27*MATRIX!BV27*DD27,"n/a"),"")</f>
        <v/>
      </c>
      <c r="DU27" s="72"/>
      <c r="DV27" s="155" t="str">
        <f t="shared" si="35"/>
        <v/>
      </c>
      <c r="DW27" s="96"/>
      <c r="DX27" s="156" t="str">
        <f t="shared" si="16"/>
        <v/>
      </c>
      <c r="DY27" s="102" t="str">
        <f t="shared" si="33"/>
        <v/>
      </c>
      <c r="EA27" s="85" t="str">
        <f>IF(ISNUMBER(BW27),IF(ISNUMBER(MATRIX!Y27),MATRIX!Y27,"n/a"),"")</f>
        <v/>
      </c>
      <c r="EB27" s="86" t="str">
        <f t="shared" si="34"/>
        <v/>
      </c>
      <c r="ED27" s="44" t="str">
        <f>IF(ISNUMBER('HI-Z-OUTPUT'!D27),IF(ISNUMBER(BW27),'HI-Z-OUTPUT'!D27*BW27,""),"")</f>
        <v/>
      </c>
      <c r="EE27" s="44" t="str">
        <f t="shared" si="18"/>
        <v/>
      </c>
    </row>
    <row r="28" spans="1:135">
      <c r="A28" s="43" t="str">
        <f>MATRIX!A28</f>
        <v>Powersoft</v>
      </c>
      <c r="B28" t="str">
        <f>IF(MATRIX!B28&lt;&gt;0,MATRIX!B28,"-")</f>
        <v>Mezzo 604</v>
      </c>
      <c r="D28" t="b">
        <f>AND(OHM8MENO&lt;='Lo-Z-OUTPUT'!U28,'Lo-Z-OUTPUT'!U28&lt;=OHM8PIU)</f>
        <v>0</v>
      </c>
      <c r="E28" t="b">
        <f>AND(OHM4MENO&lt;='Lo-Z-OUTPUT'!U28,'Lo-Z-OUTPUT'!U28&lt;=OHM4PIU)</f>
        <v>0</v>
      </c>
      <c r="F28" t="b">
        <f>AND(OHM2MENO&lt;='Lo-Z-OUTPUT'!U28,'Lo-Z-OUTPUT'!U28&lt;=OHM2PIU)</f>
        <v>0</v>
      </c>
      <c r="H28" s="64" t="str">
        <f>IF(ISNUMBER('Lo-Z-OUTPUT'!S28),'Lo-Z-OUTPUT'!S28,"")</f>
        <v/>
      </c>
      <c r="I28" s="64" t="str">
        <f>IF('Lo-Z-OUTPUT'!W28="B","B","")</f>
        <v/>
      </c>
      <c r="K28" s="62" t="str">
        <f>IF(ISNUMBER(H28),H28*MATRIX!E28,"-")</f>
        <v>-</v>
      </c>
      <c r="M28" s="66" t="str">
        <f>IF(ISNUMBER(H28),IF(KP="kg",H28*MATRIX!CB28,H28*MATRIX!CB28*2.2),"-")</f>
        <v>-</v>
      </c>
      <c r="N28" s="65" t="str">
        <f t="shared" si="0"/>
        <v/>
      </c>
      <c r="P28" s="1" t="str">
        <f>IF(ISNUMBER(H28),IF('Lo-Z-OUTPUT'!W28="B",IF(D28,MATRIX!Q28,IF(E28,MATRIX!R28,"WRNG Ω")),IF(D28,MATRIX!K28,IF(E28,MATRIX!L28,IF(F28,MATRIX!M28,"")))),"")</f>
        <v/>
      </c>
      <c r="R28" s="70" t="str">
        <f>IF(AND(ISNUMBER(H28),ISNUMBER(P28)),IF('Lo-Z-OUTPUT'!W28="B",H28*P28*MATRIX!F28/2,H28*P28*MATRIX!F28),"")</f>
        <v/>
      </c>
      <c r="T28" s="40" t="str">
        <f>IF(ISNUMBER($H28),IF(ISNUMBER(MATRIX!U28),IF(MATRIX!U28-INT(MATRIX!U28)=0,MATRIX!U28,"("&amp;MATRIX!U28&amp;")"),"n/a"),"")</f>
        <v/>
      </c>
      <c r="U28" s="77"/>
      <c r="V28" s="81" t="str">
        <f>IF(ISNUMBER(H28), IF(ISNUMBER(MATRIX!AD28),H28*MATRIX!AD28,"n/a"),"")</f>
        <v/>
      </c>
      <c r="W28" s="77"/>
      <c r="X28" s="83" t="str">
        <f>IF(ISNUMBER($H28), IF(ISNUMBER(MATRIX!AF28),$H28*MATRIX!AF28,"n/a"),"")</f>
        <v/>
      </c>
      <c r="Y28" s="77"/>
      <c r="Z28" s="81" t="str">
        <f>IF(ISNUMBER($H28), IF(ISNUMBER(MATRIX!AP28),$H28*MATRIX!AP28,"n/a"),"")</f>
        <v/>
      </c>
      <c r="AA28" s="77" t="s">
        <v>434</v>
      </c>
      <c r="AB28" s="83" t="str">
        <f>IF(ISNUMBER($H28), IF(ISNUMBER(MATRIX!AR28),$H28*MATRIX!AR28,"n/a"),"")</f>
        <v/>
      </c>
      <c r="AD28" s="225" t="str">
        <f t="shared" si="1"/>
        <v/>
      </c>
      <c r="AF28" s="225" t="str">
        <f t="shared" si="2"/>
        <v/>
      </c>
      <c r="AH28" s="218" t="str">
        <f>IF(ISNUMBER($H28), IF(MV&gt;200,IF(ISNUMBER(MATRIX!CL28),MATRIX!CL28,"n/a"),IF(ISNUMBER(MATRIX!CH28),MATRIX!CH28,"n/a")),"")</f>
        <v/>
      </c>
      <c r="AJ28" s="1" t="str">
        <f>IF(ISNUMBER(H28),IF(AND(ISNUMBER('Lo-Z-OUTPUT'!BA28),'Lo-Z-OUTPUT'!BA28&lt;&gt;0),'Lo-Z-OUTPUT'!BA28,'Lo-Z-INPUT'!$K$15*'Lo-Z-INPUT'!$K$7),"")</f>
        <v/>
      </c>
      <c r="AL28" s="161" t="str">
        <f t="shared" si="19"/>
        <v/>
      </c>
      <c r="AN28" s="124" t="str">
        <f>IF(ISNUMBER($H28),IF(MV&lt;200,IF(ISNUMBER(MATRIX!AE28),ROUND((MATRIX!AE28*IDLE/1000)*CKWH,2),"-"),IF(ISNUMBER(MATRIX!AQ28),ROUND((MATRIX!AQ28*IDLE/1000)*CKWH,2),"-")),"")</f>
        <v/>
      </c>
      <c r="AO28" s="125" t="str">
        <f t="shared" si="20"/>
        <v/>
      </c>
      <c r="AQ28" s="105" t="str">
        <f>IF(ISNUMBER($H28),IF(MV&lt;200,IF(ISNUMBER(MATRIX!AG28),ROUND((MATRIX!AG28/1000)*RUNNING*CKWH,2),"-"),IF(ISNUMBER(MATRIX!AS28),ROUND((MATRIX!AS28/1000)*RUNNING*CKWH,2),"-")),"")</f>
        <v/>
      </c>
      <c r="AR28" s="126" t="str">
        <f t="shared" si="21"/>
        <v/>
      </c>
      <c r="AT28" s="129" t="str">
        <f t="shared" si="22"/>
        <v/>
      </c>
      <c r="AU28" s="127" t="str">
        <f t="shared" si="23"/>
        <v/>
      </c>
      <c r="AW28" s="101" t="str">
        <f>IF(ISNUMBER($H28),IF(ISNUMBER(MATRIX!BU28),$H28*MATRIX!BU28,"n/a"),"")</f>
        <v/>
      </c>
      <c r="AX28" s="72"/>
      <c r="AY28" s="72" t="str">
        <f>IF(ISNUMBER($H28),IF(ISNUMBER(MATRIX!BV28*AL28),$H28*MATRIX!BV28*AL28,"n/a"),"")</f>
        <v/>
      </c>
      <c r="AZ28" s="72"/>
      <c r="BA28" s="100" t="str">
        <f t="shared" si="24"/>
        <v/>
      </c>
      <c r="BB28" s="72"/>
      <c r="BC28" s="154" t="str">
        <f t="shared" si="25"/>
        <v/>
      </c>
      <c r="BD28" s="103" t="str">
        <f t="shared" si="6"/>
        <v/>
      </c>
      <c r="BF28" s="85" t="str">
        <f>IF(ISNUMBER(H28),IF(ISNUMBER(MATRIX!Y28),MATRIX!Y28,"n/a"),"")</f>
        <v/>
      </c>
      <c r="BG28" s="86" t="str">
        <f t="shared" si="26"/>
        <v/>
      </c>
      <c r="BI28" s="44" t="str">
        <f>IF(ISNUMBER('Lo-Z-OUTPUT'!D28),IF(ISNUMBER(EXTRA!H28),'Lo-Z-OUTPUT'!D28*EXTRA!H28,""),"")</f>
        <v/>
      </c>
      <c r="BJ28" s="44" t="str">
        <f t="shared" si="7"/>
        <v/>
      </c>
      <c r="BT28" t="b">
        <f>ISNUMBER(MATRIX!G28)</f>
        <v>1</v>
      </c>
      <c r="BU28" t="b">
        <f>ISNUMBER(MATRIX!H28)</f>
        <v>1</v>
      </c>
      <c r="BW28" s="64" t="str">
        <f>IF(AND(ISNUMBER('HI-Z-OUTPUT'!P28),I28&lt;&gt;0),'HI-Z-OUTPUT'!P28,"-")</f>
        <v>-</v>
      </c>
      <c r="BX28" s="1"/>
      <c r="BY28" s="64" t="str">
        <f>IF(ISBLANK('HI-Z-OUTPUT'!R28),"",'HI-Z-OUTPUT'!R28)</f>
        <v/>
      </c>
      <c r="CA28" s="62" t="str">
        <f>IF(ISNUMBER(BW28),IF(ISNUMBER(MATRIX!E28),BW28*MATRIX!E28,"WRNG DATA"),"-")</f>
        <v>-</v>
      </c>
      <c r="CC28" s="66" t="str">
        <f>IF(AND(ISNUMBER(BW28),OR(BT28,BU28)),IF(KP="kg",BW28*MATRIX!CC28,BW28*MATRIX!CC28*2.2),"-")</f>
        <v>-</v>
      </c>
      <c r="CD28" s="65" t="str">
        <f t="shared" si="8"/>
        <v/>
      </c>
      <c r="CF28" s="1" t="str">
        <f>IF(AND(VI&lt;100,ISNUMBER(BW28),BT28),MATRIX!N28,IF(AND(VI&gt;=100,ISNUMBER(BW28),BU28),MATRIX!O28,""))</f>
        <v/>
      </c>
      <c r="CG28" s="1" t="str">
        <f>IF(AND(BY28&lt;100,ISNUMBER(BW28),BT28),MATRIX!N28,IF(AND(BY28&gt;=100,ISNUMBER(BW28),BU28),MATRIX!O28,"WRNG V"))</f>
        <v>WRNG V</v>
      </c>
      <c r="CH28" s="1" t="str">
        <f t="shared" si="27"/>
        <v/>
      </c>
      <c r="CJ28" s="70" t="str">
        <f>IF(ISNUMBER(BW28),IF(BY28&lt;100,IF(ISNUMBER(CH28*MATRIX!G28),BW28*CH28*MATRIX!G28,""),IF(ISNUMBER(CH28*MATRIX!H28),BW28*CH28*MATRIX!H28,"")),"")</f>
        <v/>
      </c>
      <c r="CL28" s="40" t="str">
        <f>IF(ISNUMBER(BW28*CH28),IF(ISNUMBER(MATRIX!U28),IF(MATRIX!U28-INT(MATRIX!U28)=0,MATRIX!U28,"("&amp;MATRIX!U28&amp;")"),"n/a"),"")</f>
        <v/>
      </c>
      <c r="CM28" s="77"/>
      <c r="CN28" s="81" t="str">
        <f>IF(ISNUMBER(BW28*CH28), IF(ISNUMBER(MATRIX!AZ28),BW28*MATRIX!AZ28,"n/a"),"")</f>
        <v/>
      </c>
      <c r="CO28" s="77"/>
      <c r="CP28" s="83" t="str">
        <f>IF(ISNUMBER($BW28*$CH28), IF(ISNUMBER(MATRIX!BB28),$BW28*MATRIX!BB28,"n/a"),"")</f>
        <v/>
      </c>
      <c r="CQ28" s="77"/>
      <c r="CR28" s="81" t="str">
        <f>IF(ISNUMBER($BW28*$CH28), IF(ISNUMBER(MATRIX!BJ28),BW28*MATRIX!BJ28,"n/a"),"")</f>
        <v/>
      </c>
      <c r="CS28" s="77" t="s">
        <v>434</v>
      </c>
      <c r="CT28" s="83" t="str">
        <f>IF(ISNUMBER($BW28*$CH28), IF(ISNUMBER(MATRIX!BL28),$BW28*MATRIX!BL28,"n/a"),"")</f>
        <v/>
      </c>
      <c r="CV28" s="225" t="str">
        <f t="shared" si="9"/>
        <v/>
      </c>
      <c r="CX28" s="225" t="str">
        <f t="shared" si="10"/>
        <v/>
      </c>
      <c r="CZ28" s="219" t="str">
        <f>IF(ISNUMBER($BW28*$CH28), IF(MV&gt;200,IF(ISNUMBER(MATRIX!CL28),MATRIX!CL28,"n/a"),IF(ISNUMBER(MATRIX!CH28),MATRIX!CH28,"n/a")),"")</f>
        <v/>
      </c>
      <c r="DB28" s="1" t="str">
        <f>IF(ISNUMBER(BW28),IF(AND(ISNUMBER('HI-Z-OUTPUT'!AV28),'HI-Z-OUTPUT'!AV28&lt;&gt;0),'HI-Z-OUTPUT'!AV28,'Hi-Z-INPUT'!$K$7*'Hi-Z-INPUT'!$K$11),"")</f>
        <v/>
      </c>
      <c r="DD28" s="161" t="str">
        <f t="shared" si="28"/>
        <v/>
      </c>
      <c r="DF28" s="124" t="str">
        <f>IF(ISNUMBER($BW28),IF(MV&lt;200,IF(ISNUMBER(MATRIX!BA28),ROUND(MATRIX!BA28/1000*IDLE*CKWH,2),"-"),IF(ISNUMBER(MATRIX!BK28),ROUND(MATRIX!BK28/1000*IDLE*CKWH,2),"-")),"")</f>
        <v/>
      </c>
      <c r="DG28" s="125" t="str">
        <f t="shared" si="29"/>
        <v/>
      </c>
      <c r="DI28" s="104" t="str">
        <f>IF(ISNUMBER($BW28),IF(MV&lt;200,IF(ISNUMBER(MATRIX!BC28),ROUND(MATRIX!BC28/1000*RUNNING*CKWH,2),"-"),IF(ISNUMBER(MATRIX!BM28),ROUND(MATRIX!BM28/1000*RUNNING*CKWH,2),"-")),"")</f>
        <v/>
      </c>
      <c r="DJ28" s="130" t="str">
        <f t="shared" si="30"/>
        <v/>
      </c>
      <c r="DL28" s="104"/>
      <c r="DM28" s="130" t="str">
        <f t="shared" si="31"/>
        <v/>
      </c>
      <c r="DO28" s="129" t="str">
        <f t="shared" si="14"/>
        <v/>
      </c>
      <c r="DP28" s="127" t="str">
        <f t="shared" si="32"/>
        <v/>
      </c>
      <c r="DR28" s="101" t="str">
        <f>IF(ISNUMBER($BW28*$CH28),IF(ISNUMBER(MATRIX!BU28),BW28*MATRIX!BU28,"n/a"),"")</f>
        <v/>
      </c>
      <c r="DS28" s="72"/>
      <c r="DT28" s="72" t="str">
        <f>IF(ISNUMBER(BW28*CH28),IF(ISNUMBER(MATRIX!BV28*DD28),BW28*MATRIX!BV28*DD28,"n/a"),"")</f>
        <v/>
      </c>
      <c r="DU28" s="72"/>
      <c r="DV28" s="155" t="str">
        <f t="shared" si="35"/>
        <v/>
      </c>
      <c r="DW28" s="96"/>
      <c r="DX28" s="156" t="str">
        <f t="shared" si="16"/>
        <v/>
      </c>
      <c r="DY28" s="102" t="str">
        <f t="shared" si="33"/>
        <v/>
      </c>
      <c r="EA28" s="85" t="str">
        <f>IF(ISNUMBER(BW28),IF(ISNUMBER(MATRIX!Y28),MATRIX!Y28,"n/a"),"")</f>
        <v/>
      </c>
      <c r="EB28" s="86" t="str">
        <f t="shared" si="34"/>
        <v/>
      </c>
      <c r="ED28" s="44" t="str">
        <f>IF(ISNUMBER('HI-Z-OUTPUT'!D28),IF(ISNUMBER(BW28),'HI-Z-OUTPUT'!D28*BW28,""),"")</f>
        <v/>
      </c>
      <c r="EE28" s="44" t="str">
        <f t="shared" si="18"/>
        <v/>
      </c>
    </row>
    <row r="29" spans="1:135">
      <c r="A29" s="43" t="str">
        <f>MATRIX!A29</f>
        <v>Powersoft</v>
      </c>
      <c r="B29" t="str">
        <f>IF(MATRIX!B29&lt;&gt;0,MATRIX!B29,"-")</f>
        <v>Quattrocanali 1204</v>
      </c>
      <c r="D29" t="b">
        <f>AND(OHM8MENO&lt;='Lo-Z-OUTPUT'!U29,'Lo-Z-OUTPUT'!U29&lt;=OHM8PIU)</f>
        <v>0</v>
      </c>
      <c r="E29" t="b">
        <f>AND(OHM4MENO&lt;='Lo-Z-OUTPUT'!U29,'Lo-Z-OUTPUT'!U29&lt;=OHM4PIU)</f>
        <v>0</v>
      </c>
      <c r="F29" t="b">
        <f>AND(OHM2MENO&lt;='Lo-Z-OUTPUT'!U29,'Lo-Z-OUTPUT'!U29&lt;=OHM2PIU)</f>
        <v>0</v>
      </c>
      <c r="H29" s="64" t="str">
        <f>IF(ISNUMBER('Lo-Z-OUTPUT'!S29),'Lo-Z-OUTPUT'!S29,"")</f>
        <v/>
      </c>
      <c r="I29" s="64" t="str">
        <f>IF('Lo-Z-OUTPUT'!W29="B","B","")</f>
        <v/>
      </c>
      <c r="K29" s="62" t="str">
        <f>IF(ISNUMBER(H29),H29*MATRIX!E29,"-")</f>
        <v>-</v>
      </c>
      <c r="M29" s="66" t="str">
        <f>IF(ISNUMBER(H29),IF(KP="kg",H29*MATRIX!CB29,H29*MATRIX!CB29*2.2),"-")</f>
        <v>-</v>
      </c>
      <c r="N29" s="65" t="str">
        <f t="shared" si="0"/>
        <v/>
      </c>
      <c r="P29" s="1" t="str">
        <f>IF(ISNUMBER(H29),IF('Lo-Z-OUTPUT'!W29="B",IF(D29,MATRIX!Q29,IF(E29,MATRIX!R29,"WRNG Ω")),IF(D29,MATRIX!K29,IF(E29,MATRIX!L29,IF(F29,MATRIX!M29,"")))),"")</f>
        <v/>
      </c>
      <c r="R29" s="70" t="str">
        <f>IF(AND(ISNUMBER(H29),ISNUMBER(P29)),IF('Lo-Z-OUTPUT'!W29="B",H29*P29*MATRIX!F29/2,H29*P29*MATRIX!F29),"")</f>
        <v/>
      </c>
      <c r="T29" s="40" t="str">
        <f>IF(ISNUMBER($H29),IF(ISNUMBER(MATRIX!U29),IF(MATRIX!U29-INT(MATRIX!U29)=0,MATRIX!U29,"("&amp;MATRIX!U29&amp;")"),"n/a"),"")</f>
        <v/>
      </c>
      <c r="U29" s="77"/>
      <c r="V29" s="81" t="str">
        <f>IF(ISNUMBER(H29), IF(ISNUMBER(MATRIX!AD29),H29*MATRIX!AD29,"n/a"),"")</f>
        <v/>
      </c>
      <c r="W29" s="77"/>
      <c r="X29" s="83" t="str">
        <f>IF(ISNUMBER($H29), IF(ISNUMBER(MATRIX!AF29),$H29*MATRIX!AF29,"n/a"),"")</f>
        <v/>
      </c>
      <c r="Y29" s="77"/>
      <c r="Z29" s="81" t="str">
        <f>IF(ISNUMBER($H29), IF(ISNUMBER(MATRIX!AP29),$H29*MATRIX!AP29,"n/a"),"")</f>
        <v/>
      </c>
      <c r="AA29" s="77" t="s">
        <v>434</v>
      </c>
      <c r="AB29" s="83" t="str">
        <f>IF(ISNUMBER($H29), IF(ISNUMBER(MATRIX!AR29),$H29*MATRIX!AR29,"n/a"),"")</f>
        <v/>
      </c>
      <c r="AD29" s="225" t="str">
        <f t="shared" si="1"/>
        <v/>
      </c>
      <c r="AF29" s="225" t="str">
        <f t="shared" si="2"/>
        <v/>
      </c>
      <c r="AH29" s="218" t="str">
        <f>IF(ISNUMBER($H29), IF(MV&gt;200,IF(ISNUMBER(MATRIX!CL29),MATRIX!CL29,"n/a"),IF(ISNUMBER(MATRIX!CH29),MATRIX!CH29,"n/a")),"")</f>
        <v/>
      </c>
      <c r="AJ29" s="1" t="str">
        <f>IF(ISNUMBER(H29),IF(AND(ISNUMBER('Lo-Z-OUTPUT'!BA29),'Lo-Z-OUTPUT'!BA29&lt;&gt;0),'Lo-Z-OUTPUT'!BA29,'Lo-Z-INPUT'!$K$15*'Lo-Z-INPUT'!$K$7),"")</f>
        <v/>
      </c>
      <c r="AL29" s="161" t="str">
        <f t="shared" si="19"/>
        <v/>
      </c>
      <c r="AN29" s="124" t="str">
        <f>IF(ISNUMBER($H29),IF(MV&lt;200,IF(ISNUMBER(MATRIX!AE29),ROUND((MATRIX!AE29*IDLE/1000)*CKWH,2),"-"),IF(ISNUMBER(MATRIX!AQ29),ROUND((MATRIX!AQ29*IDLE/1000)*CKWH,2),"-")),"")</f>
        <v/>
      </c>
      <c r="AO29" s="125" t="str">
        <f t="shared" si="20"/>
        <v/>
      </c>
      <c r="AQ29" s="105" t="str">
        <f>IF(ISNUMBER($H29),IF(MV&lt;200,IF(ISNUMBER(MATRIX!AG29),ROUND((MATRIX!AG29/1000)*RUNNING*CKWH,2),"-"),IF(ISNUMBER(MATRIX!AS29),ROUND((MATRIX!AS29/1000)*RUNNING*CKWH,2),"-")),"")</f>
        <v/>
      </c>
      <c r="AR29" s="126" t="str">
        <f t="shared" si="21"/>
        <v/>
      </c>
      <c r="AT29" s="129" t="str">
        <f t="shared" si="22"/>
        <v/>
      </c>
      <c r="AU29" s="127" t="str">
        <f t="shared" si="23"/>
        <v/>
      </c>
      <c r="AW29" s="101" t="str">
        <f>IF(ISNUMBER($H29),IF(ISNUMBER(MATRIX!BU29),$H29*MATRIX!BU29,"n/a"),"")</f>
        <v/>
      </c>
      <c r="AX29" s="72"/>
      <c r="AY29" s="72" t="str">
        <f>IF(ISNUMBER($H29),IF(ISNUMBER(MATRIX!BV29*AL29),$H29*MATRIX!BV29*AL29,"n/a"),"")</f>
        <v/>
      </c>
      <c r="AZ29" s="72"/>
      <c r="BA29" s="100" t="str">
        <f>IF(AND(ISNUMBER(AW29),ISNUMBER(AY29)),(AW29*IDLE+AY29*RUNNING)*DAYS/1000,"")</f>
        <v/>
      </c>
      <c r="BB29" s="72"/>
      <c r="BC29" s="154" t="str">
        <f t="shared" si="25"/>
        <v/>
      </c>
      <c r="BD29" s="103" t="str">
        <f t="shared" si="6"/>
        <v/>
      </c>
      <c r="BF29" s="85" t="str">
        <f>IF(ISNUMBER(H29),IF(ISNUMBER(MATRIX!Y29),MATRIX!Y29,"n/a"),"")</f>
        <v/>
      </c>
      <c r="BG29" s="86" t="str">
        <f t="shared" si="26"/>
        <v/>
      </c>
      <c r="BI29" s="44" t="str">
        <f>IF(ISNUMBER('Lo-Z-OUTPUT'!D29),IF(ISNUMBER(EXTRA!H29),'Lo-Z-OUTPUT'!D29*EXTRA!H29,""),"")</f>
        <v/>
      </c>
      <c r="BJ29" s="44" t="str">
        <f t="shared" si="7"/>
        <v/>
      </c>
      <c r="BT29" t="b">
        <f>ISNUMBER(MATRIX!G29)</f>
        <v>1</v>
      </c>
      <c r="BU29" t="b">
        <f>ISNUMBER(MATRIX!H29)</f>
        <v>1</v>
      </c>
      <c r="BW29" s="64" t="str">
        <f>IF(AND(ISNUMBER('HI-Z-OUTPUT'!P29),I29&lt;&gt;0),'HI-Z-OUTPUT'!P29,"-")</f>
        <v>-</v>
      </c>
      <c r="BX29" s="1"/>
      <c r="BY29" s="64" t="str">
        <f>IF(ISBLANK('HI-Z-OUTPUT'!R29),"",'HI-Z-OUTPUT'!R29)</f>
        <v/>
      </c>
      <c r="CA29" s="62" t="str">
        <f>IF(ISNUMBER(BW29),IF(ISNUMBER(MATRIX!E29),BW29*MATRIX!E29,"WRNG DATA"),"-")</f>
        <v>-</v>
      </c>
      <c r="CC29" s="66" t="str">
        <f>IF(AND(ISNUMBER(BW29),OR(BT29,BU29)),IF(KP="kg",BW29*MATRIX!CC29,BW29*MATRIX!CC29*2.2),"-")</f>
        <v>-</v>
      </c>
      <c r="CD29" s="65" t="str">
        <f t="shared" si="8"/>
        <v/>
      </c>
      <c r="CF29" s="1" t="str">
        <f>IF(AND(VI&lt;100,ISNUMBER(BW29),BT29),MATRIX!N29,IF(AND(VI&gt;=100,ISNUMBER(BW29),BU29),MATRIX!O29,""))</f>
        <v/>
      </c>
      <c r="CG29" s="1" t="str">
        <f>IF(AND(BY29&lt;100,ISNUMBER(BW29),BT29),MATRIX!N29,IF(AND(BY29&gt;=100,ISNUMBER(BW29),BU29),MATRIX!O29,"WRNG V"))</f>
        <v>WRNG V</v>
      </c>
      <c r="CH29" s="1" t="str">
        <f t="shared" si="27"/>
        <v/>
      </c>
      <c r="CJ29" s="70" t="str">
        <f>IF(ISNUMBER(BW29),IF(BY29&lt;100,IF(ISNUMBER(CH29*MATRIX!G29),BW29*CH29*MATRIX!G29,""),IF(ISNUMBER(CH29*MATRIX!H29),BW29*CH29*MATRIX!H29,"")),"")</f>
        <v/>
      </c>
      <c r="CL29" s="40" t="str">
        <f>IF(ISNUMBER(BW29*CH29),IF(ISNUMBER(MATRIX!U29),IF(MATRIX!U29-INT(MATRIX!U29)=0,MATRIX!U29,"("&amp;MATRIX!U29&amp;")"),"n/a"),"")</f>
        <v/>
      </c>
      <c r="CM29" s="77"/>
      <c r="CN29" s="81" t="str">
        <f>IF(ISNUMBER(BW29*CH29), IF(ISNUMBER(MATRIX!AZ29),BW29*MATRIX!AZ29,"n/a"),"")</f>
        <v/>
      </c>
      <c r="CO29" s="77"/>
      <c r="CP29" s="83" t="str">
        <f>IF(ISNUMBER($BW29*$CH29), IF(ISNUMBER(MATRIX!BB29),$BW29*MATRIX!BB29,"n/a"),"")</f>
        <v/>
      </c>
      <c r="CQ29" s="77"/>
      <c r="CR29" s="81" t="str">
        <f>IF(ISNUMBER($BW29*$CH29), IF(ISNUMBER(MATRIX!BJ29),BW29*MATRIX!BJ29,"n/a"),"")</f>
        <v/>
      </c>
      <c r="CS29" s="77" t="s">
        <v>434</v>
      </c>
      <c r="CT29" s="83" t="str">
        <f>IF(ISNUMBER($BW29*$CH29), IF(ISNUMBER(MATRIX!BL29),$BW29*MATRIX!BL29,"n/a"),"")</f>
        <v/>
      </c>
      <c r="CV29" s="225" t="str">
        <f t="shared" si="9"/>
        <v/>
      </c>
      <c r="CX29" s="225" t="str">
        <f t="shared" si="10"/>
        <v/>
      </c>
      <c r="CZ29" s="219" t="str">
        <f>IF(ISNUMBER($BW29*$CH29), IF(MV&gt;200,IF(ISNUMBER(MATRIX!CL29),MATRIX!CL29,"n/a"),IF(ISNUMBER(MATRIX!CH29),MATRIX!CH29,"n/a")),"")</f>
        <v/>
      </c>
      <c r="DB29" s="1" t="str">
        <f>IF(ISNUMBER(BW29),IF(AND(ISNUMBER('HI-Z-OUTPUT'!AV29),'HI-Z-OUTPUT'!AV29&lt;&gt;0),'HI-Z-OUTPUT'!AV29,'Hi-Z-INPUT'!$K$7*'Hi-Z-INPUT'!$K$11),"")</f>
        <v/>
      </c>
      <c r="DD29" s="161" t="str">
        <f t="shared" si="28"/>
        <v/>
      </c>
      <c r="DF29" s="124" t="str">
        <f>IF(ISNUMBER($BW29),IF(MV&lt;200,IF(ISNUMBER(MATRIX!BA29),ROUND(MATRIX!BA29/1000*IDLE*CKWH,2),"-"),IF(ISNUMBER(MATRIX!BK29),ROUND(MATRIX!BK29/1000*IDLE*CKWH,2),"-")),"")</f>
        <v/>
      </c>
      <c r="DG29" s="125" t="str">
        <f t="shared" si="29"/>
        <v/>
      </c>
      <c r="DI29" s="104" t="str">
        <f>IF(ISNUMBER($BW29),IF(MV&lt;200,IF(ISNUMBER(MATRIX!BC29),ROUND(MATRIX!BC29/1000*RUNNING*CKWH,2),"-"),IF(ISNUMBER(MATRIX!BM29),ROUND(MATRIX!BM29/1000*RUNNING*CKWH,2),"-")),"")</f>
        <v/>
      </c>
      <c r="DJ29" s="130" t="str">
        <f t="shared" si="30"/>
        <v/>
      </c>
      <c r="DL29" s="104"/>
      <c r="DM29" s="130" t="str">
        <f t="shared" si="31"/>
        <v/>
      </c>
      <c r="DO29" s="129" t="str">
        <f t="shared" si="14"/>
        <v/>
      </c>
      <c r="DP29" s="127" t="str">
        <f t="shared" si="32"/>
        <v/>
      </c>
      <c r="DR29" s="101" t="str">
        <f>IF(ISNUMBER($BW29*$CH29),IF(ISNUMBER(MATRIX!BU29),BW29*MATRIX!BU29,"n/a"),"")</f>
        <v/>
      </c>
      <c r="DS29" s="72"/>
      <c r="DT29" s="72" t="str">
        <f>IF(ISNUMBER(BW29*CH29),IF(ISNUMBER(MATRIX!BV29*DD29),BW29*MATRIX!BV29*DD29,"n/a"),"")</f>
        <v/>
      </c>
      <c r="DU29" s="72"/>
      <c r="DV29" s="155" t="str">
        <f t="shared" si="35"/>
        <v/>
      </c>
      <c r="DW29" s="96"/>
      <c r="DX29" s="156" t="str">
        <f t="shared" si="16"/>
        <v/>
      </c>
      <c r="DY29" s="102" t="str">
        <f t="shared" si="33"/>
        <v/>
      </c>
      <c r="EA29" s="85" t="str">
        <f>IF(ISNUMBER(BW29),IF(ISNUMBER(MATRIX!Y29),MATRIX!Y29,"n/a"),"")</f>
        <v/>
      </c>
      <c r="EB29" s="86" t="str">
        <f t="shared" si="34"/>
        <v/>
      </c>
      <c r="ED29" s="44" t="str">
        <f>IF(ISNUMBER('HI-Z-OUTPUT'!D29),IF(ISNUMBER(BW29),'HI-Z-OUTPUT'!D29*BW29,""),"")</f>
        <v/>
      </c>
      <c r="EE29" s="44" t="str">
        <f t="shared" si="18"/>
        <v/>
      </c>
    </row>
    <row r="30" spans="1:135">
      <c r="A30" s="43" t="str">
        <f>MATRIX!A30</f>
        <v>Powersoft</v>
      </c>
      <c r="B30" t="str">
        <f>IF(MATRIX!B30&lt;&gt;0,MATRIX!B30,"-")</f>
        <v>Quattrocanali 2404</v>
      </c>
      <c r="D30" t="b">
        <f>AND(OHM8MENO&lt;='Lo-Z-OUTPUT'!U30,'Lo-Z-OUTPUT'!U30&lt;=OHM8PIU)</f>
        <v>0</v>
      </c>
      <c r="E30" t="b">
        <f>AND(OHM4MENO&lt;='Lo-Z-OUTPUT'!U30,'Lo-Z-OUTPUT'!U30&lt;=OHM4PIU)</f>
        <v>0</v>
      </c>
      <c r="F30" t="b">
        <f>AND(OHM2MENO&lt;='Lo-Z-OUTPUT'!U30,'Lo-Z-OUTPUT'!U30&lt;=OHM2PIU)</f>
        <v>0</v>
      </c>
      <c r="H30" s="64" t="str">
        <f>IF(ISNUMBER('Lo-Z-OUTPUT'!S30),'Lo-Z-OUTPUT'!S30,"")</f>
        <v/>
      </c>
      <c r="I30" s="64" t="str">
        <f>IF('Lo-Z-OUTPUT'!W30="B","B","")</f>
        <v/>
      </c>
      <c r="K30" s="62" t="str">
        <f>IF(ISNUMBER(H30),H30*MATRIX!E30,"-")</f>
        <v>-</v>
      </c>
      <c r="M30" s="66" t="str">
        <f>IF(ISNUMBER(H30),IF(KP="kg",H30*MATRIX!CB30,H30*MATRIX!CB30*2.2),"-")</f>
        <v>-</v>
      </c>
      <c r="N30" s="65" t="str">
        <f t="shared" si="0"/>
        <v/>
      </c>
      <c r="P30" s="1" t="str">
        <f>IF(ISNUMBER(H30),IF('Lo-Z-OUTPUT'!W30="B",IF(D30,MATRIX!Q30,IF(E30,MATRIX!R30,"WRNG Ω")),IF(D30,MATRIX!K30,IF(E30,MATRIX!L30,IF(F30,MATRIX!M30,"")))),"")</f>
        <v/>
      </c>
      <c r="R30" s="70" t="str">
        <f>IF(AND(ISNUMBER(H30),ISNUMBER(P30)),IF('Lo-Z-OUTPUT'!W30="B",H30*P30*MATRIX!F30/2,H30*P30*MATRIX!F30),"")</f>
        <v/>
      </c>
      <c r="T30" s="40" t="str">
        <f>IF(ISNUMBER($H30),IF(ISNUMBER(MATRIX!U30),IF(MATRIX!U30-INT(MATRIX!U30)=0,MATRIX!U30,"("&amp;MATRIX!U30&amp;")"),"n/a"),"")</f>
        <v/>
      </c>
      <c r="U30" s="77"/>
      <c r="V30" s="81" t="str">
        <f>IF(ISNUMBER(H30), IF(ISNUMBER(MATRIX!AD30),H30*MATRIX!AD30,"n/a"),"")</f>
        <v/>
      </c>
      <c r="W30" s="77"/>
      <c r="X30" s="83" t="str">
        <f>IF(ISNUMBER($H30), IF(ISNUMBER(MATRIX!AF30),$H30*MATRIX!AF30,"n/a"),"")</f>
        <v/>
      </c>
      <c r="Y30" s="77"/>
      <c r="Z30" s="81" t="str">
        <f>IF(ISNUMBER($H30), IF(ISNUMBER(MATRIX!AP30),$H30*MATRIX!AP30,"n/a"),"")</f>
        <v/>
      </c>
      <c r="AA30" s="77" t="s">
        <v>434</v>
      </c>
      <c r="AB30" s="83" t="str">
        <f>IF(ISNUMBER($H30), IF(ISNUMBER(MATRIX!AR30),$H30*MATRIX!AR30,"n/a"),"")</f>
        <v/>
      </c>
      <c r="AD30" s="225" t="str">
        <f t="shared" si="1"/>
        <v/>
      </c>
      <c r="AF30" s="225" t="str">
        <f t="shared" si="2"/>
        <v/>
      </c>
      <c r="AH30" s="218" t="str">
        <f>IF(ISNUMBER($H30), IF(MV&gt;200,IF(ISNUMBER(MATRIX!CL30),MATRIX!CL30,"n/a"),IF(ISNUMBER(MATRIX!CH30),MATRIX!CH30,"n/a")),"")</f>
        <v/>
      </c>
      <c r="AJ30" s="1" t="str">
        <f>IF(ISNUMBER(H30),IF(AND(ISNUMBER('Lo-Z-OUTPUT'!BA30),'Lo-Z-OUTPUT'!BA30&lt;&gt;0),'Lo-Z-OUTPUT'!BA30,'Lo-Z-INPUT'!$K$15*'Lo-Z-INPUT'!$K$7),"")</f>
        <v/>
      </c>
      <c r="AL30" s="161" t="str">
        <f t="shared" si="19"/>
        <v/>
      </c>
      <c r="AN30" s="124" t="str">
        <f>IF(ISNUMBER($H30),IF(MV&lt;200,IF(ISNUMBER(MATRIX!AE30),ROUND((MATRIX!AE30*IDLE/1000)*CKWH,2),"-"),IF(ISNUMBER(MATRIX!AQ30),ROUND((MATRIX!AQ30*IDLE/1000)*CKWH,2),"-")),"")</f>
        <v/>
      </c>
      <c r="AO30" s="125" t="str">
        <f t="shared" si="20"/>
        <v/>
      </c>
      <c r="AQ30" s="105" t="str">
        <f>IF(ISNUMBER($H30),IF(MV&lt;200,IF(ISNUMBER(MATRIX!AG30),ROUND((MATRIX!AG30/1000)*RUNNING*CKWH,2),"-"),IF(ISNUMBER(MATRIX!AS30),ROUND((MATRIX!AS30/1000)*RUNNING*CKWH,2),"-")),"")</f>
        <v/>
      </c>
      <c r="AR30" s="126" t="str">
        <f t="shared" si="21"/>
        <v/>
      </c>
      <c r="AT30" s="129" t="str">
        <f t="shared" si="22"/>
        <v/>
      </c>
      <c r="AU30" s="127" t="str">
        <f t="shared" si="23"/>
        <v/>
      </c>
      <c r="AW30" s="101" t="str">
        <f>IF(ISNUMBER($H30),IF(ISNUMBER(MATRIX!BU30),$H30*MATRIX!BU30,"n/a"),"")</f>
        <v/>
      </c>
      <c r="AX30" s="72"/>
      <c r="AY30" s="72" t="str">
        <f>IF(ISNUMBER($H30),IF(ISNUMBER(MATRIX!BV30*AL30),$H30*MATRIX!BV30*AL30,"n/a"),"")</f>
        <v/>
      </c>
      <c r="AZ30" s="72"/>
      <c r="BA30" s="100" t="str">
        <f t="shared" si="24"/>
        <v/>
      </c>
      <c r="BB30" s="72"/>
      <c r="BC30" s="154" t="str">
        <f t="shared" si="25"/>
        <v/>
      </c>
      <c r="BD30" s="103" t="str">
        <f t="shared" si="6"/>
        <v/>
      </c>
      <c r="BF30" s="85" t="str">
        <f>IF(ISNUMBER(H30),IF(ISNUMBER(MATRIX!Y30),MATRIX!Y30,"n/a"),"")</f>
        <v/>
      </c>
      <c r="BG30" s="86" t="str">
        <f t="shared" si="26"/>
        <v/>
      </c>
      <c r="BI30" s="44" t="str">
        <f>IF(ISNUMBER('Lo-Z-OUTPUT'!D30),IF(ISNUMBER(EXTRA!H30),'Lo-Z-OUTPUT'!D30*EXTRA!H30,""),"")</f>
        <v/>
      </c>
      <c r="BJ30" s="44" t="str">
        <f t="shared" si="7"/>
        <v/>
      </c>
      <c r="BT30" t="b">
        <f>ISNUMBER(MATRIX!G30)</f>
        <v>1</v>
      </c>
      <c r="BU30" t="b">
        <f>ISNUMBER(MATRIX!H30)</f>
        <v>1</v>
      </c>
      <c r="BW30" s="64" t="str">
        <f>IF(AND(ISNUMBER('HI-Z-OUTPUT'!P30),I30&lt;&gt;0),'HI-Z-OUTPUT'!P30,"-")</f>
        <v>-</v>
      </c>
      <c r="BX30" s="1"/>
      <c r="BY30" s="64" t="str">
        <f>IF(ISBLANK('HI-Z-OUTPUT'!R30),"",'HI-Z-OUTPUT'!R30)</f>
        <v/>
      </c>
      <c r="CA30" s="62" t="str">
        <f>IF(ISNUMBER(BW30),IF(ISNUMBER(MATRIX!E30),BW30*MATRIX!E30,"WRNG DATA"),"-")</f>
        <v>-</v>
      </c>
      <c r="CC30" s="66" t="str">
        <f>IF(AND(ISNUMBER(BW30),OR(BT30,BU30)),IF(KP="kg",BW30*MATRIX!CC30,BW30*MATRIX!CC30*2.2),"-")</f>
        <v>-</v>
      </c>
      <c r="CD30" s="65" t="str">
        <f t="shared" si="8"/>
        <v/>
      </c>
      <c r="CF30" s="1" t="str">
        <f>IF(AND(VI&lt;100,ISNUMBER(BW30),BT30),MATRIX!N30,IF(AND(VI&gt;=100,ISNUMBER(BW30),BU30),MATRIX!O30,""))</f>
        <v/>
      </c>
      <c r="CG30" s="1" t="str">
        <f>IF(AND(BY30&lt;100,ISNUMBER(BW30),BT30),MATRIX!N30,IF(AND(BY30&gt;=100,ISNUMBER(BW30),BU30),MATRIX!O30,"WRNG V"))</f>
        <v>WRNG V</v>
      </c>
      <c r="CH30" s="1" t="str">
        <f t="shared" si="27"/>
        <v/>
      </c>
      <c r="CJ30" s="70" t="str">
        <f>IF(ISNUMBER(BW30),IF(BY30&lt;100,IF(ISNUMBER(CH30*MATRIX!G30),BW30*CH30*MATRIX!G30,""),IF(ISNUMBER(CH30*MATRIX!H30),BW30*CH30*MATRIX!H30,"")),"")</f>
        <v/>
      </c>
      <c r="CL30" s="40" t="str">
        <f>IF(ISNUMBER(BW30*CH30),IF(ISNUMBER(MATRIX!U30),IF(MATRIX!U30-INT(MATRIX!U30)=0,MATRIX!U30,"("&amp;MATRIX!U30&amp;")"),"n/a"),"")</f>
        <v/>
      </c>
      <c r="CM30" s="77"/>
      <c r="CN30" s="81" t="str">
        <f>IF(ISNUMBER(BW30*CH30), IF(ISNUMBER(MATRIX!AZ30),BW30*MATRIX!AZ30,"n/a"),"")</f>
        <v/>
      </c>
      <c r="CO30" s="77"/>
      <c r="CP30" s="83" t="str">
        <f>IF(ISNUMBER($BW30*$CH30), IF(ISNUMBER(MATRIX!BB30),$BW30*MATRIX!BB30,"n/a"),"")</f>
        <v/>
      </c>
      <c r="CQ30" s="77"/>
      <c r="CR30" s="81" t="str">
        <f>IF(ISNUMBER($BW30*$CH30), IF(ISNUMBER(MATRIX!BJ30),BW30*MATRIX!BJ30,"n/a"),"")</f>
        <v/>
      </c>
      <c r="CS30" s="77" t="s">
        <v>434</v>
      </c>
      <c r="CT30" s="83" t="str">
        <f>IF(ISNUMBER($BW30*$CH30), IF(ISNUMBER(MATRIX!BL30),$BW30*MATRIX!BL30,"n/a"),"")</f>
        <v/>
      </c>
      <c r="CV30" s="225" t="str">
        <f t="shared" si="9"/>
        <v/>
      </c>
      <c r="CX30" s="225" t="str">
        <f t="shared" si="10"/>
        <v/>
      </c>
      <c r="CZ30" s="219" t="str">
        <f>IF(ISNUMBER($BW30*$CH30), IF(MV&gt;200,IF(ISNUMBER(MATRIX!CL30),MATRIX!CL30,"n/a"),IF(ISNUMBER(MATRIX!CH30),MATRIX!CH30,"n/a")),"")</f>
        <v/>
      </c>
      <c r="DB30" s="1" t="str">
        <f>IF(ISNUMBER(BW30),IF(AND(ISNUMBER('HI-Z-OUTPUT'!AV30),'HI-Z-OUTPUT'!AV30&lt;&gt;0),'HI-Z-OUTPUT'!AV30,'Hi-Z-INPUT'!$K$7*'Hi-Z-INPUT'!$K$11),"")</f>
        <v/>
      </c>
      <c r="DD30" s="161" t="str">
        <f t="shared" si="28"/>
        <v/>
      </c>
      <c r="DF30" s="124" t="str">
        <f>IF(ISNUMBER($BW30),IF(MV&lt;200,IF(ISNUMBER(MATRIX!BA30),ROUND(MATRIX!BA30/1000*IDLE*CKWH,2),"-"),IF(ISNUMBER(MATRIX!BK30),ROUND(MATRIX!BK30/1000*IDLE*CKWH,2),"-")),"")</f>
        <v/>
      </c>
      <c r="DG30" s="125" t="str">
        <f t="shared" si="29"/>
        <v/>
      </c>
      <c r="DI30" s="104" t="str">
        <f>IF(ISNUMBER($BW30),IF(MV&lt;200,IF(ISNUMBER(MATRIX!BC30),ROUND(MATRIX!BC30/1000*RUNNING*CKWH,2),"-"),IF(ISNUMBER(MATRIX!BM30),ROUND(MATRIX!BM30/1000*RUNNING*CKWH,2),"-")),"")</f>
        <v/>
      </c>
      <c r="DJ30" s="130" t="str">
        <f t="shared" si="30"/>
        <v/>
      </c>
      <c r="DL30" s="104"/>
      <c r="DM30" s="130" t="str">
        <f t="shared" si="31"/>
        <v/>
      </c>
      <c r="DO30" s="129" t="str">
        <f t="shared" si="14"/>
        <v/>
      </c>
      <c r="DP30" s="127" t="str">
        <f t="shared" si="32"/>
        <v/>
      </c>
      <c r="DR30" s="101" t="str">
        <f>IF(ISNUMBER($BW30*$CH30),IF(ISNUMBER(MATRIX!BU30),BW30*MATRIX!BU30,"n/a"),"")</f>
        <v/>
      </c>
      <c r="DS30" s="72"/>
      <c r="DT30" s="72" t="str">
        <f>IF(ISNUMBER(BW30*CH30),IF(ISNUMBER(MATRIX!BV30*DD30),BW30*MATRIX!BV30*DD30,"n/a"),"")</f>
        <v/>
      </c>
      <c r="DU30" s="72"/>
      <c r="DV30" s="155" t="str">
        <f t="shared" si="35"/>
        <v/>
      </c>
      <c r="DW30" s="96"/>
      <c r="DX30" s="156" t="str">
        <f t="shared" si="16"/>
        <v/>
      </c>
      <c r="DY30" s="102" t="str">
        <f t="shared" si="33"/>
        <v/>
      </c>
      <c r="EA30" s="85" t="str">
        <f>IF(ISNUMBER(BW30),IF(ISNUMBER(MATRIX!Y30),MATRIX!Y30,"n/a"),"")</f>
        <v/>
      </c>
      <c r="EB30" s="86" t="str">
        <f t="shared" si="34"/>
        <v/>
      </c>
      <c r="ED30" s="44" t="str">
        <f>IF(ISNUMBER('HI-Z-OUTPUT'!D30),IF(ISNUMBER(BW30),'HI-Z-OUTPUT'!D30*BW30,""),"")</f>
        <v/>
      </c>
      <c r="EE30" s="44" t="str">
        <f t="shared" si="18"/>
        <v/>
      </c>
    </row>
    <row r="31" spans="1:135">
      <c r="A31" s="43" t="str">
        <f>MATRIX!A31</f>
        <v>Powersoft</v>
      </c>
      <c r="B31" t="str">
        <f>IF(MATRIX!B31&lt;&gt;0,MATRIX!B31,"-")</f>
        <v>Quattrocanali 4804</v>
      </c>
      <c r="D31" t="b">
        <f>AND(OHM8MENO&lt;='Lo-Z-OUTPUT'!U31,'Lo-Z-OUTPUT'!U31&lt;=OHM8PIU)</f>
        <v>0</v>
      </c>
      <c r="E31" t="b">
        <f>AND(OHM4MENO&lt;='Lo-Z-OUTPUT'!U31,'Lo-Z-OUTPUT'!U31&lt;=OHM4PIU)</f>
        <v>0</v>
      </c>
      <c r="F31" t="b">
        <f>AND(OHM2MENO&lt;='Lo-Z-OUTPUT'!U31,'Lo-Z-OUTPUT'!U31&lt;=OHM2PIU)</f>
        <v>0</v>
      </c>
      <c r="H31" s="64" t="str">
        <f>IF(ISNUMBER('Lo-Z-OUTPUT'!S31),'Lo-Z-OUTPUT'!S31,"")</f>
        <v/>
      </c>
      <c r="I31" s="64" t="str">
        <f>IF('Lo-Z-OUTPUT'!W31="B","B","")</f>
        <v/>
      </c>
      <c r="K31" s="62" t="str">
        <f>IF(ISNUMBER(H31),H31*MATRIX!E31,"-")</f>
        <v>-</v>
      </c>
      <c r="M31" s="66" t="str">
        <f>IF(ISNUMBER(H31),IF(KP="kg",H31*MATRIX!CB31,H31*MATRIX!CB31*2.2),"-")</f>
        <v>-</v>
      </c>
      <c r="N31" s="65" t="str">
        <f t="shared" si="0"/>
        <v/>
      </c>
      <c r="P31" s="1" t="str">
        <f>IF(ISNUMBER(H31),IF('Lo-Z-OUTPUT'!W31="B",IF(D31,MATRIX!Q31,IF(E31,MATRIX!R31,"WRNG Ω")),IF(D31,MATRIX!K31,IF(E31,MATRIX!L31,IF(F31,MATRIX!M31,"")))),"")</f>
        <v/>
      </c>
      <c r="R31" s="70" t="str">
        <f>IF(AND(ISNUMBER(H31),ISNUMBER(P31)),IF('Lo-Z-OUTPUT'!W31="B",H31*P31*MATRIX!F31/2,H31*P31*MATRIX!F31),"")</f>
        <v/>
      </c>
      <c r="T31" s="40" t="str">
        <f>IF(ISNUMBER($H31),IF(ISNUMBER(MATRIX!U31),IF(MATRIX!U31-INT(MATRIX!U31)=0,MATRIX!U31,"("&amp;MATRIX!U31&amp;")"),"n/a"),"")</f>
        <v/>
      </c>
      <c r="U31" s="77"/>
      <c r="V31" s="81" t="str">
        <f>IF(ISNUMBER(H31), IF(ISNUMBER(MATRIX!AD31),H31*MATRIX!AD31,"n/a"),"")</f>
        <v/>
      </c>
      <c r="W31" s="77"/>
      <c r="X31" s="83" t="str">
        <f>IF(ISNUMBER($H31), IF(ISNUMBER(MATRIX!AF31),$H31*MATRIX!AF31,"n/a"),"")</f>
        <v/>
      </c>
      <c r="Y31" s="77"/>
      <c r="Z31" s="81" t="str">
        <f>IF(ISNUMBER($H31), IF(ISNUMBER(MATRIX!AP31),$H31*MATRIX!AP31,"n/a"),"")</f>
        <v/>
      </c>
      <c r="AA31" s="77" t="s">
        <v>434</v>
      </c>
      <c r="AB31" s="83" t="str">
        <f>IF(ISNUMBER($H31), IF(ISNUMBER(MATRIX!AR31),$H31*MATRIX!AR31,"n/a"),"")</f>
        <v/>
      </c>
      <c r="AD31" s="225" t="str">
        <f t="shared" si="1"/>
        <v/>
      </c>
      <c r="AF31" s="225" t="str">
        <f t="shared" si="2"/>
        <v/>
      </c>
      <c r="AH31" s="218" t="str">
        <f>IF(ISNUMBER($H31), IF(MV&gt;200,IF(ISNUMBER(MATRIX!CL31),MATRIX!CL31,"n/a"),IF(ISNUMBER(MATRIX!CH31),MATRIX!CH31,"n/a")),"")</f>
        <v/>
      </c>
      <c r="AJ31" s="1" t="str">
        <f>IF(ISNUMBER(H31),IF(AND(ISNUMBER('Lo-Z-OUTPUT'!BA31),'Lo-Z-OUTPUT'!BA31&lt;&gt;0),'Lo-Z-OUTPUT'!BA31,'Lo-Z-INPUT'!$K$15*'Lo-Z-INPUT'!$K$7),"")</f>
        <v/>
      </c>
      <c r="AL31" s="161" t="str">
        <f t="shared" si="19"/>
        <v/>
      </c>
      <c r="AN31" s="124" t="str">
        <f>IF(ISNUMBER($H31),IF(MV&lt;200,IF(ISNUMBER(MATRIX!AE31),ROUND((MATRIX!AE31*IDLE/1000)*CKWH,2),"-"),IF(ISNUMBER(MATRIX!AQ31),ROUND((MATRIX!AQ31*IDLE/1000)*CKWH,2),"-")),"")</f>
        <v/>
      </c>
      <c r="AO31" s="125" t="str">
        <f t="shared" si="20"/>
        <v/>
      </c>
      <c r="AQ31" s="105" t="str">
        <f>IF(ISNUMBER($H31),IF(MV&lt;200,IF(ISNUMBER(MATRIX!AG31),ROUND((MATRIX!AG31/1000)*RUNNING*CKWH,2),"-"),IF(ISNUMBER(MATRIX!AS31),ROUND((MATRIX!AS31/1000)*RUNNING*CKWH,2),"-")),"")</f>
        <v/>
      </c>
      <c r="AR31" s="126" t="str">
        <f t="shared" si="21"/>
        <v/>
      </c>
      <c r="AT31" s="129" t="str">
        <f t="shared" si="22"/>
        <v/>
      </c>
      <c r="AU31" s="127" t="str">
        <f t="shared" si="23"/>
        <v/>
      </c>
      <c r="AW31" s="101" t="str">
        <f>IF(ISNUMBER($H31),IF(ISNUMBER(MATRIX!BU31),$H31*MATRIX!BU31,"n/a"),"")</f>
        <v/>
      </c>
      <c r="AX31" s="72"/>
      <c r="AY31" s="72" t="str">
        <f>IF(ISNUMBER($H31),IF(ISNUMBER(MATRIX!BV31*AL31),$H31*MATRIX!BV31*AL31,"n/a"),"")</f>
        <v/>
      </c>
      <c r="AZ31" s="72"/>
      <c r="BA31" s="100" t="str">
        <f t="shared" si="24"/>
        <v/>
      </c>
      <c r="BB31" s="72"/>
      <c r="BC31" s="154" t="str">
        <f t="shared" si="25"/>
        <v/>
      </c>
      <c r="BD31" s="103" t="str">
        <f t="shared" si="6"/>
        <v/>
      </c>
      <c r="BF31" s="85" t="str">
        <f>IF(ISNUMBER(H31),IF(ISNUMBER(MATRIX!Y31),MATRIX!Y31,"n/a"),"")</f>
        <v/>
      </c>
      <c r="BG31" s="86" t="str">
        <f t="shared" si="26"/>
        <v/>
      </c>
      <c r="BI31" s="44" t="str">
        <f>IF(ISNUMBER('Lo-Z-OUTPUT'!D31),IF(ISNUMBER(EXTRA!H31),'Lo-Z-OUTPUT'!D31*EXTRA!H31,""),"")</f>
        <v/>
      </c>
      <c r="BJ31" s="44" t="str">
        <f t="shared" si="7"/>
        <v/>
      </c>
      <c r="BT31" t="b">
        <f>ISNUMBER(MATRIX!G31)</f>
        <v>1</v>
      </c>
      <c r="BU31" t="b">
        <f>ISNUMBER(MATRIX!H31)</f>
        <v>1</v>
      </c>
      <c r="BW31" s="64" t="str">
        <f>IF(AND(ISNUMBER('HI-Z-OUTPUT'!P31),I31&lt;&gt;0),'HI-Z-OUTPUT'!P31,"-")</f>
        <v>-</v>
      </c>
      <c r="BX31" s="1"/>
      <c r="BY31" s="64" t="str">
        <f>IF(ISBLANK('HI-Z-OUTPUT'!R31),"",'HI-Z-OUTPUT'!R31)</f>
        <v/>
      </c>
      <c r="CA31" s="62" t="str">
        <f>IF(ISNUMBER(BW31),IF(ISNUMBER(MATRIX!E31),BW31*MATRIX!E31,"WRNG DATA"),"-")</f>
        <v>-</v>
      </c>
      <c r="CC31" s="66" t="str">
        <f>IF(AND(ISNUMBER(BW31),OR(BT31,BU31)),IF(KP="kg",BW31*MATRIX!CC31,BW31*MATRIX!CC31*2.2),"-")</f>
        <v>-</v>
      </c>
      <c r="CD31" s="65" t="str">
        <f t="shared" si="8"/>
        <v/>
      </c>
      <c r="CF31" s="1" t="str">
        <f>IF(AND(VI&lt;100,ISNUMBER(BW31),BT31),MATRIX!N31,IF(AND(VI&gt;=100,ISNUMBER(BW31),BU31),MATRIX!O31,""))</f>
        <v/>
      </c>
      <c r="CG31" s="1" t="str">
        <f>IF(AND(BY31&lt;100,ISNUMBER(BW31),BT31),MATRIX!N31,IF(AND(BY31&gt;=100,ISNUMBER(BW31),BU31),MATRIX!O31,"WRNG V"))</f>
        <v>WRNG V</v>
      </c>
      <c r="CH31" s="1" t="str">
        <f t="shared" si="27"/>
        <v/>
      </c>
      <c r="CJ31" s="70" t="str">
        <f>IF(ISNUMBER(BW31),IF(BY31&lt;100,IF(ISNUMBER(CH31*MATRIX!G31),BW31*CH31*MATRIX!G31,""),IF(ISNUMBER(CH31*MATRIX!H31),BW31*CH31*MATRIX!H31,"")),"")</f>
        <v/>
      </c>
      <c r="CL31" s="40" t="str">
        <f>IF(ISNUMBER(BW31*CH31),IF(ISNUMBER(MATRIX!U31),IF(MATRIX!U31-INT(MATRIX!U31)=0,MATRIX!U31,"("&amp;MATRIX!U31&amp;")"),"n/a"),"")</f>
        <v/>
      </c>
      <c r="CM31" s="77"/>
      <c r="CN31" s="81" t="str">
        <f>IF(ISNUMBER(BW31*CH31), IF(ISNUMBER(MATRIX!AZ31),BW31*MATRIX!AZ31,"n/a"),"")</f>
        <v/>
      </c>
      <c r="CO31" s="77"/>
      <c r="CP31" s="83" t="str">
        <f>IF(ISNUMBER($BW31*$CH31), IF(ISNUMBER(MATRIX!BB31),$BW31*MATRIX!BB31,"n/a"),"")</f>
        <v/>
      </c>
      <c r="CQ31" s="77"/>
      <c r="CR31" s="81" t="str">
        <f>IF(ISNUMBER($BW31*$CH31), IF(ISNUMBER(MATRIX!BJ31),BW31*MATRIX!BJ31,"n/a"),"")</f>
        <v/>
      </c>
      <c r="CS31" s="77" t="s">
        <v>434</v>
      </c>
      <c r="CT31" s="83" t="str">
        <f>IF(ISNUMBER($BW31*$CH31), IF(ISNUMBER(MATRIX!BL31),$BW31*MATRIX!BL31,"n/a"),"")</f>
        <v/>
      </c>
      <c r="CV31" s="225" t="str">
        <f t="shared" si="9"/>
        <v/>
      </c>
      <c r="CX31" s="225" t="str">
        <f t="shared" si="10"/>
        <v/>
      </c>
      <c r="CZ31" s="219" t="str">
        <f>IF(ISNUMBER($BW31*$CH31), IF(MV&gt;200,IF(ISNUMBER(MATRIX!CL31),MATRIX!CL31,"n/a"),IF(ISNUMBER(MATRIX!CH31),MATRIX!CH31,"n/a")),"")</f>
        <v/>
      </c>
      <c r="DB31" s="1" t="str">
        <f>IF(ISNUMBER(BW31),IF(AND(ISNUMBER('HI-Z-OUTPUT'!AV31),'HI-Z-OUTPUT'!AV31&lt;&gt;0),'HI-Z-OUTPUT'!AV31,'Hi-Z-INPUT'!$K$7*'Hi-Z-INPUT'!$K$11),"")</f>
        <v/>
      </c>
      <c r="DD31" s="161" t="str">
        <f t="shared" si="28"/>
        <v/>
      </c>
      <c r="DF31" s="124" t="str">
        <f>IF(ISNUMBER($BW31),IF(MV&lt;200,IF(ISNUMBER(MATRIX!BA31),ROUND(MATRIX!BA31/1000*IDLE*CKWH,2),"-"),IF(ISNUMBER(MATRIX!BK31),ROUND(MATRIX!BK31/1000*IDLE*CKWH,2),"-")),"")</f>
        <v/>
      </c>
      <c r="DG31" s="125" t="str">
        <f t="shared" si="29"/>
        <v/>
      </c>
      <c r="DI31" s="104" t="str">
        <f>IF(ISNUMBER($BW31),IF(MV&lt;200,IF(ISNUMBER(MATRIX!BC31),ROUND(MATRIX!BC31/1000*RUNNING*CKWH,2),"-"),IF(ISNUMBER(MATRIX!BM31),ROUND(MATRIX!BM31/1000*RUNNING*CKWH,2),"-")),"")</f>
        <v/>
      </c>
      <c r="DJ31" s="130" t="str">
        <f t="shared" si="30"/>
        <v/>
      </c>
      <c r="DL31" s="104"/>
      <c r="DM31" s="130" t="str">
        <f t="shared" si="31"/>
        <v/>
      </c>
      <c r="DO31" s="129" t="str">
        <f t="shared" si="14"/>
        <v/>
      </c>
      <c r="DP31" s="127" t="str">
        <f t="shared" si="32"/>
        <v/>
      </c>
      <c r="DR31" s="101" t="str">
        <f>IF(ISNUMBER($BW31*$CH31),IF(ISNUMBER(MATRIX!BU31),BW31*MATRIX!BU31,"n/a"),"")</f>
        <v/>
      </c>
      <c r="DS31" s="72"/>
      <c r="DT31" s="72" t="str">
        <f>IF(ISNUMBER(BW31*CH31),IF(ISNUMBER(MATRIX!BV31*DD31),BW31*MATRIX!BV31*DD31,"n/a"),"")</f>
        <v/>
      </c>
      <c r="DU31" s="72"/>
      <c r="DV31" s="155" t="str">
        <f t="shared" si="35"/>
        <v/>
      </c>
      <c r="DW31" s="96"/>
      <c r="DX31" s="156" t="str">
        <f t="shared" si="16"/>
        <v/>
      </c>
      <c r="DY31" s="102" t="str">
        <f t="shared" si="33"/>
        <v/>
      </c>
      <c r="EA31" s="85" t="str">
        <f>IF(ISNUMBER(BW31),IF(ISNUMBER(MATRIX!Y31),MATRIX!Y31,"n/a"),"")</f>
        <v/>
      </c>
      <c r="EB31" s="86" t="str">
        <f t="shared" si="34"/>
        <v/>
      </c>
      <c r="ED31" s="44" t="str">
        <f>IF(ISNUMBER('HI-Z-OUTPUT'!D31),IF(ISNUMBER(BW31),'HI-Z-OUTPUT'!D31*BW31,""),"")</f>
        <v/>
      </c>
      <c r="EE31" s="44" t="str">
        <f t="shared" si="18"/>
        <v/>
      </c>
    </row>
    <row r="32" spans="1:135">
      <c r="A32" s="43" t="str">
        <f>MATRIX!A32</f>
        <v>Powersoft</v>
      </c>
      <c r="B32" t="str">
        <f>IF(MATRIX!B32&lt;&gt;0,MATRIX!B32,"-")</f>
        <v>Quattrocanali 8804</v>
      </c>
      <c r="D32" t="b">
        <f>AND(OHM8MENO&lt;='Lo-Z-OUTPUT'!U32,'Lo-Z-OUTPUT'!U32&lt;=OHM8PIU)</f>
        <v>0</v>
      </c>
      <c r="E32" t="b">
        <f>AND(OHM4MENO&lt;='Lo-Z-OUTPUT'!U32,'Lo-Z-OUTPUT'!U32&lt;=OHM4PIU)</f>
        <v>0</v>
      </c>
      <c r="F32" t="b">
        <f>AND(OHM2MENO&lt;='Lo-Z-OUTPUT'!U32,'Lo-Z-OUTPUT'!U32&lt;=OHM2PIU)</f>
        <v>0</v>
      </c>
      <c r="H32" s="64" t="str">
        <f>IF(ISNUMBER('Lo-Z-OUTPUT'!S32),'Lo-Z-OUTPUT'!S32,"")</f>
        <v/>
      </c>
      <c r="I32" s="64" t="str">
        <f>IF('Lo-Z-OUTPUT'!W32="B","B","")</f>
        <v/>
      </c>
      <c r="K32" s="62" t="str">
        <f>IF(ISNUMBER(H32),H32*MATRIX!E32,"-")</f>
        <v>-</v>
      </c>
      <c r="M32" s="66" t="str">
        <f>IF(ISNUMBER(H32),IF(KP="kg",H32*MATRIX!CB32,H32*MATRIX!CB32*2.2),"-")</f>
        <v>-</v>
      </c>
      <c r="N32" s="65" t="str">
        <f t="shared" si="0"/>
        <v/>
      </c>
      <c r="P32" s="1" t="str">
        <f>IF(ISNUMBER(H32),IF('Lo-Z-OUTPUT'!W32="B",IF(D32,MATRIX!Q32,IF(E32,MATRIX!R32,"WRNG Ω")),IF(D32,MATRIX!K32,IF(E32,MATRIX!L32,IF(F32,MATRIX!M32,"")))),"")</f>
        <v/>
      </c>
      <c r="R32" s="70" t="str">
        <f>IF(AND(ISNUMBER(H32),ISNUMBER(P32)),IF('Lo-Z-OUTPUT'!W32="B",H32*P32*MATRIX!F32/2,H32*P32*MATRIX!F32),"")</f>
        <v/>
      </c>
      <c r="T32" s="40" t="str">
        <f>IF(ISNUMBER($H32),IF(ISNUMBER(MATRIX!U32),IF(MATRIX!U32-INT(MATRIX!U32)=0,MATRIX!U32,"("&amp;MATRIX!U32&amp;")"),"n/a"),"")</f>
        <v/>
      </c>
      <c r="U32" s="77"/>
      <c r="V32" s="81" t="str">
        <f>IF(ISNUMBER(H32), IF(ISNUMBER(MATRIX!AD32),H32*MATRIX!AD32,"n/a"),"")</f>
        <v/>
      </c>
      <c r="W32" s="77"/>
      <c r="X32" s="83" t="str">
        <f>IF(ISNUMBER($H32), IF(ISNUMBER(MATRIX!AF32),$H32*MATRIX!AF32,"n/a"),"")</f>
        <v/>
      </c>
      <c r="Y32" s="77"/>
      <c r="Z32" s="81" t="str">
        <f>IF(ISNUMBER($H32), IF(ISNUMBER(MATRIX!AP32),$H32*MATRIX!AP32,"n/a"),"")</f>
        <v/>
      </c>
      <c r="AA32" s="77" t="s">
        <v>434</v>
      </c>
      <c r="AB32" s="83" t="str">
        <f>IF(ISNUMBER($H32), IF(ISNUMBER(MATRIX!AR32),$H32*MATRIX!AR32,"n/a"),"")</f>
        <v/>
      </c>
      <c r="AD32" s="225" t="str">
        <f t="shared" si="1"/>
        <v/>
      </c>
      <c r="AF32" s="225" t="str">
        <f t="shared" si="2"/>
        <v/>
      </c>
      <c r="AH32" s="218" t="str">
        <f>IF(ISNUMBER($H32), IF(MV&gt;200,IF(ISNUMBER(MATRIX!CL32),MATRIX!CL32,"n/a"),IF(ISNUMBER(MATRIX!CH32),MATRIX!CH32,"n/a")),"")</f>
        <v/>
      </c>
      <c r="AJ32" s="1" t="str">
        <f>IF(ISNUMBER(H32),IF(AND(ISNUMBER('Lo-Z-OUTPUT'!BA32),'Lo-Z-OUTPUT'!BA32&lt;&gt;0),'Lo-Z-OUTPUT'!BA32,'Lo-Z-INPUT'!$K$15*'Lo-Z-INPUT'!$K$7),"")</f>
        <v/>
      </c>
      <c r="AL32" s="161" t="str">
        <f t="shared" si="19"/>
        <v/>
      </c>
      <c r="AN32" s="124" t="str">
        <f>IF(ISNUMBER($H32),IF(MV&lt;200,IF(ISNUMBER(MATRIX!AE32),ROUND((MATRIX!AE32*IDLE/1000)*CKWH,2),"-"),IF(ISNUMBER(MATRIX!AQ32),ROUND((MATRIX!AQ32*IDLE/1000)*CKWH,2),"-")),"")</f>
        <v/>
      </c>
      <c r="AO32" s="125" t="str">
        <f t="shared" si="20"/>
        <v/>
      </c>
      <c r="AQ32" s="105" t="str">
        <f>IF(ISNUMBER($H32),IF(MV&lt;200,IF(ISNUMBER(MATRIX!AG32),ROUND((MATRIX!AG32/1000)*RUNNING*CKWH,2),"-"),IF(ISNUMBER(MATRIX!AS32),ROUND((MATRIX!AS32/1000)*RUNNING*CKWH,2),"-")),"")</f>
        <v/>
      </c>
      <c r="AR32" s="126" t="str">
        <f t="shared" si="21"/>
        <v/>
      </c>
      <c r="AT32" s="129" t="str">
        <f t="shared" si="22"/>
        <v/>
      </c>
      <c r="AU32" s="127" t="str">
        <f t="shared" si="23"/>
        <v/>
      </c>
      <c r="AW32" s="101" t="str">
        <f>IF(ISNUMBER($H32),IF(ISNUMBER(MATRIX!BU32),$H32*MATRIX!BU32,"n/a"),"")</f>
        <v/>
      </c>
      <c r="AX32" s="72"/>
      <c r="AY32" s="72" t="str">
        <f>IF(ISNUMBER($H32),IF(ISNUMBER(MATRIX!BV32*AL32),$H32*MATRIX!BV32*AL32,"n/a"),"")</f>
        <v/>
      </c>
      <c r="AZ32" s="72"/>
      <c r="BA32" s="100" t="str">
        <f t="shared" si="24"/>
        <v/>
      </c>
      <c r="BB32" s="72"/>
      <c r="BC32" s="154" t="str">
        <f t="shared" si="25"/>
        <v/>
      </c>
      <c r="BD32" s="103" t="str">
        <f t="shared" si="6"/>
        <v/>
      </c>
      <c r="BF32" s="85" t="str">
        <f>IF(ISNUMBER(H32),IF(ISNUMBER(MATRIX!Y32),MATRIX!Y32,"n/a"),"")</f>
        <v/>
      </c>
      <c r="BG32" s="86" t="str">
        <f t="shared" si="26"/>
        <v/>
      </c>
      <c r="BI32" s="44" t="str">
        <f>IF(ISNUMBER('Lo-Z-OUTPUT'!D32),IF(ISNUMBER(EXTRA!H32),'Lo-Z-OUTPUT'!D32*EXTRA!H32,""),"")</f>
        <v/>
      </c>
      <c r="BJ32" s="44" t="str">
        <f t="shared" si="7"/>
        <v/>
      </c>
      <c r="BT32" t="b">
        <f>ISNUMBER(MATRIX!G32)</f>
        <v>1</v>
      </c>
      <c r="BU32" t="b">
        <f>ISNUMBER(MATRIX!H32)</f>
        <v>1</v>
      </c>
      <c r="BW32" s="64" t="str">
        <f>IF(AND(ISNUMBER('HI-Z-OUTPUT'!P32),I32&lt;&gt;0),'HI-Z-OUTPUT'!P32,"-")</f>
        <v>-</v>
      </c>
      <c r="BX32" s="1"/>
      <c r="BY32" s="64" t="str">
        <f>IF(ISBLANK('HI-Z-OUTPUT'!R32),"",'HI-Z-OUTPUT'!R32)</f>
        <v/>
      </c>
      <c r="CA32" s="62" t="str">
        <f>IF(ISNUMBER(BW32),IF(ISNUMBER(MATRIX!E32),BW32*MATRIX!E32,"WRNG DATA"),"-")</f>
        <v>-</v>
      </c>
      <c r="CC32" s="66" t="str">
        <f>IF(AND(ISNUMBER(BW32),OR(BT32,BU32)),IF(KP="kg",BW32*MATRIX!CC32,BW32*MATRIX!CC32*2.2),"-")</f>
        <v>-</v>
      </c>
      <c r="CD32" s="65" t="str">
        <f t="shared" si="8"/>
        <v/>
      </c>
      <c r="CF32" s="1" t="str">
        <f>IF(AND(VI&lt;100,ISNUMBER(BW32),BT32),MATRIX!N32,IF(AND(VI&gt;=100,ISNUMBER(BW32),BU32),MATRIX!O32,""))</f>
        <v/>
      </c>
      <c r="CG32" s="1" t="str">
        <f>IF(AND(BY32&lt;100,ISNUMBER(BW32),BT32),MATRIX!N32,IF(AND(BY32&gt;=100,ISNUMBER(BW32),BU32),MATRIX!O32,"WRNG V"))</f>
        <v>WRNG V</v>
      </c>
      <c r="CH32" s="1" t="str">
        <f t="shared" si="27"/>
        <v/>
      </c>
      <c r="CJ32" s="70" t="str">
        <f>IF(ISNUMBER(BW32),IF(BY32&lt;100,IF(ISNUMBER(CH32*MATRIX!G32),BW32*CH32*MATRIX!G32,""),IF(ISNUMBER(CH32*MATRIX!H32),BW32*CH32*MATRIX!H32,"")),"")</f>
        <v/>
      </c>
      <c r="CL32" s="40" t="str">
        <f>IF(ISNUMBER(BW32*CH32),IF(ISNUMBER(MATRIX!U32),IF(MATRIX!U32-INT(MATRIX!U32)=0,MATRIX!U32,"("&amp;MATRIX!U32&amp;")"),"n/a"),"")</f>
        <v/>
      </c>
      <c r="CM32" s="77"/>
      <c r="CN32" s="81" t="str">
        <f>IF(ISNUMBER(BW32*CH32), IF(ISNUMBER(MATRIX!AZ32),BW32*MATRIX!AZ32,"n/a"),"")</f>
        <v/>
      </c>
      <c r="CO32" s="77"/>
      <c r="CP32" s="83" t="str">
        <f>IF(ISNUMBER($BW32*$CH32), IF(ISNUMBER(MATRIX!BB32),$BW32*MATRIX!BB32,"n/a"),"")</f>
        <v/>
      </c>
      <c r="CQ32" s="77"/>
      <c r="CR32" s="81" t="str">
        <f>IF(ISNUMBER($BW32*$CH32), IF(ISNUMBER(MATRIX!BJ32),BW32*MATRIX!BJ32,"n/a"),"")</f>
        <v/>
      </c>
      <c r="CS32" s="77" t="s">
        <v>434</v>
      </c>
      <c r="CT32" s="83" t="str">
        <f>IF(ISNUMBER($BW32*$CH32), IF(ISNUMBER(MATRIX!BL32),$BW32*MATRIX!BL32,"n/a"),"")</f>
        <v/>
      </c>
      <c r="CV32" s="225" t="str">
        <f t="shared" si="9"/>
        <v/>
      </c>
      <c r="CX32" s="225" t="str">
        <f t="shared" si="10"/>
        <v/>
      </c>
      <c r="CZ32" s="219" t="str">
        <f>IF(ISNUMBER($BW32*$CH32), IF(MV&gt;200,IF(ISNUMBER(MATRIX!CL32),MATRIX!CL32,"n/a"),IF(ISNUMBER(MATRIX!CH32),MATRIX!CH32,"n/a")),"")</f>
        <v/>
      </c>
      <c r="DB32" s="1" t="str">
        <f>IF(ISNUMBER(BW32),IF(AND(ISNUMBER('HI-Z-OUTPUT'!AV32),'HI-Z-OUTPUT'!AV32&lt;&gt;0),'HI-Z-OUTPUT'!AV32,'Hi-Z-INPUT'!$K$7*'Hi-Z-INPUT'!$K$11),"")</f>
        <v/>
      </c>
      <c r="DD32" s="161" t="str">
        <f t="shared" si="28"/>
        <v/>
      </c>
      <c r="DF32" s="124" t="str">
        <f>IF(ISNUMBER($BW32),IF(MV&lt;200,IF(ISNUMBER(MATRIX!BA32),ROUND(MATRIX!BA32/1000*IDLE*CKWH,2),"-"),IF(ISNUMBER(MATRIX!BK32),ROUND(MATRIX!BK32/1000*IDLE*CKWH,2),"-")),"")</f>
        <v/>
      </c>
      <c r="DG32" s="125" t="str">
        <f t="shared" si="29"/>
        <v/>
      </c>
      <c r="DI32" s="104" t="str">
        <f>IF(ISNUMBER($BW32),IF(MV&lt;200,IF(ISNUMBER(MATRIX!BC32),ROUND(MATRIX!BC32/1000*RUNNING*CKWH,2),"-"),IF(ISNUMBER(MATRIX!BM32),ROUND(MATRIX!BM32/1000*RUNNING*CKWH,2),"-")),"")</f>
        <v/>
      </c>
      <c r="DJ32" s="130" t="str">
        <f t="shared" si="30"/>
        <v/>
      </c>
      <c r="DL32" s="104"/>
      <c r="DM32" s="130" t="str">
        <f t="shared" si="31"/>
        <v/>
      </c>
      <c r="DO32" s="129" t="str">
        <f t="shared" si="14"/>
        <v/>
      </c>
      <c r="DP32" s="127" t="str">
        <f t="shared" si="32"/>
        <v/>
      </c>
      <c r="DR32" s="101" t="str">
        <f>IF(ISNUMBER($BW32*$CH32),IF(ISNUMBER(MATRIX!BU32),BW32*MATRIX!BU32,"n/a"),"")</f>
        <v/>
      </c>
      <c r="DS32" s="72"/>
      <c r="DT32" s="72" t="str">
        <f>IF(ISNUMBER(BW32*CH32),IF(ISNUMBER(MATRIX!BV32*DD32),BW32*MATRIX!BV32*DD32,"n/a"),"")</f>
        <v/>
      </c>
      <c r="DU32" s="72"/>
      <c r="DV32" s="155" t="str">
        <f t="shared" si="35"/>
        <v/>
      </c>
      <c r="DW32" s="96"/>
      <c r="DX32" s="156" t="str">
        <f t="shared" si="16"/>
        <v/>
      </c>
      <c r="DY32" s="102" t="str">
        <f t="shared" si="33"/>
        <v/>
      </c>
      <c r="EA32" s="85" t="str">
        <f>IF(ISNUMBER(BW32),IF(ISNUMBER(MATRIX!Y32),MATRIX!Y32,"n/a"),"")</f>
        <v/>
      </c>
      <c r="EB32" s="86" t="str">
        <f t="shared" si="34"/>
        <v/>
      </c>
      <c r="ED32" s="44" t="str">
        <f>IF(ISNUMBER('HI-Z-OUTPUT'!D32),IF(ISNUMBER(BW32),'HI-Z-OUTPUT'!D32*BW32,""),"")</f>
        <v/>
      </c>
      <c r="EE32" s="44" t="str">
        <f t="shared" si="18"/>
        <v/>
      </c>
    </row>
    <row r="33" spans="1:135">
      <c r="A33" s="43" t="str">
        <f>MATRIX!A33</f>
        <v>Powersoft</v>
      </c>
      <c r="B33" t="str">
        <f>IF(MATRIX!B33&lt;&gt;0,MATRIX!B33,"-")</f>
        <v>Duecanali 804</v>
      </c>
      <c r="D33" t="b">
        <f>AND(OHM8MENO&lt;='Lo-Z-OUTPUT'!U33,'Lo-Z-OUTPUT'!U33&lt;=OHM8PIU)</f>
        <v>0</v>
      </c>
      <c r="E33" t="b">
        <f>AND(OHM4MENO&lt;='Lo-Z-OUTPUT'!U33,'Lo-Z-OUTPUT'!U33&lt;=OHM4PIU)</f>
        <v>0</v>
      </c>
      <c r="F33" t="b">
        <f>AND(OHM2MENO&lt;='Lo-Z-OUTPUT'!U33,'Lo-Z-OUTPUT'!U33&lt;=OHM2PIU)</f>
        <v>0</v>
      </c>
      <c r="H33" s="64" t="str">
        <f>IF(ISNUMBER('Lo-Z-OUTPUT'!S33),'Lo-Z-OUTPUT'!S33,"")</f>
        <v/>
      </c>
      <c r="I33" s="64" t="str">
        <f>IF('Lo-Z-OUTPUT'!W33="B","B","")</f>
        <v/>
      </c>
      <c r="K33" s="62" t="str">
        <f>IF(ISNUMBER(H33),H33*MATRIX!E33,"-")</f>
        <v>-</v>
      </c>
      <c r="M33" s="66" t="str">
        <f>IF(ISNUMBER(H33),IF(KP="kg",H33*MATRIX!CB33,H33*MATRIX!CB33*2.2),"-")</f>
        <v>-</v>
      </c>
      <c r="N33" s="65" t="str">
        <f t="shared" si="0"/>
        <v/>
      </c>
      <c r="P33" s="1" t="str">
        <f>IF(ISNUMBER(H33),IF('Lo-Z-OUTPUT'!W33="B",IF(D33,MATRIX!Q33,IF(E33,MATRIX!R33,"WRNG Ω")),IF(D33,MATRIX!K33,IF(E33,MATRIX!L33,IF(F33,MATRIX!M33,"")))),"")</f>
        <v/>
      </c>
      <c r="R33" s="70" t="str">
        <f>IF(AND(ISNUMBER(H33),ISNUMBER(P33)),IF('Lo-Z-OUTPUT'!W33="B",H33*P33*MATRIX!F33/2,H33*P33*MATRIX!F33),"")</f>
        <v/>
      </c>
      <c r="T33" s="40" t="str">
        <f>IF(ISNUMBER($H33),IF(ISNUMBER(MATRIX!U33),IF(MATRIX!U33-INT(MATRIX!U33)=0,MATRIX!U33,"("&amp;MATRIX!U33&amp;")"),"n/a"),"")</f>
        <v/>
      </c>
      <c r="U33" s="77"/>
      <c r="V33" s="81" t="str">
        <f>IF(ISNUMBER(H33), IF(ISNUMBER(MATRIX!AD33),H33*MATRIX!AD33,"n/a"),"")</f>
        <v/>
      </c>
      <c r="W33" s="77"/>
      <c r="X33" s="83" t="str">
        <f>IF(ISNUMBER($H33), IF(ISNUMBER(MATRIX!AF33),$H33*MATRIX!AF33,"n/a"),"")</f>
        <v/>
      </c>
      <c r="Y33" s="77"/>
      <c r="Z33" s="81" t="str">
        <f>IF(ISNUMBER($H33), IF(ISNUMBER(MATRIX!AP33),$H33*MATRIX!AP33,"n/a"),"")</f>
        <v/>
      </c>
      <c r="AA33" s="77" t="s">
        <v>434</v>
      </c>
      <c r="AB33" s="83" t="str">
        <f>IF(ISNUMBER($H33), IF(ISNUMBER(MATRIX!AR33),$H33*MATRIX!AR33,"n/a"),"")</f>
        <v/>
      </c>
      <c r="AD33" s="225" t="str">
        <f t="shared" si="1"/>
        <v/>
      </c>
      <c r="AF33" s="225" t="str">
        <f t="shared" si="2"/>
        <v/>
      </c>
      <c r="AH33" s="218" t="str">
        <f>IF(ISNUMBER($H33), IF(MV&gt;200,IF(ISNUMBER(MATRIX!CL33),MATRIX!CL33,"n/a"),IF(ISNUMBER(MATRIX!CH33),MATRIX!CH33,"n/a")),"")</f>
        <v/>
      </c>
      <c r="AJ33" s="1" t="str">
        <f>IF(ISNUMBER(H33),IF(AND(ISNUMBER('Lo-Z-OUTPUT'!BA33),'Lo-Z-OUTPUT'!BA33&lt;&gt;0),'Lo-Z-OUTPUT'!BA33,'Lo-Z-INPUT'!$K$15*'Lo-Z-INPUT'!$K$7),"")</f>
        <v/>
      </c>
      <c r="AL33" s="161" t="str">
        <f t="shared" si="19"/>
        <v/>
      </c>
      <c r="AN33" s="124" t="str">
        <f>IF(ISNUMBER($H33),IF(MV&lt;200,IF(ISNUMBER(MATRIX!AE33),ROUND((MATRIX!AE33*IDLE/1000)*CKWH,2),"-"),IF(ISNUMBER(MATRIX!AQ33),ROUND((MATRIX!AQ33*IDLE/1000)*CKWH,2),"-")),"")</f>
        <v/>
      </c>
      <c r="AO33" s="125" t="str">
        <f t="shared" si="20"/>
        <v/>
      </c>
      <c r="AQ33" s="105" t="str">
        <f>IF(ISNUMBER($H33),IF(MV&lt;200,IF(ISNUMBER(MATRIX!AG33),ROUND((MATRIX!AG33/1000)*RUNNING*CKWH,2),"-"),IF(ISNUMBER(MATRIX!AS33),ROUND((MATRIX!AS33/1000)*RUNNING*CKWH,2),"-")),"")</f>
        <v/>
      </c>
      <c r="AR33" s="126" t="str">
        <f t="shared" si="21"/>
        <v/>
      </c>
      <c r="AT33" s="129" t="str">
        <f t="shared" si="22"/>
        <v/>
      </c>
      <c r="AU33" s="127" t="str">
        <f t="shared" si="23"/>
        <v/>
      </c>
      <c r="AW33" s="101" t="str">
        <f>IF(ISNUMBER($H33),IF(ISNUMBER(MATRIX!BU33),$H33*MATRIX!BU33,"n/a"),"")</f>
        <v/>
      </c>
      <c r="AX33" s="72"/>
      <c r="AY33" s="72" t="str">
        <f>IF(ISNUMBER($H33),IF(ISNUMBER(MATRIX!BV33*AL33),$H33*MATRIX!BV33*AL33,"n/a"),"")</f>
        <v/>
      </c>
      <c r="AZ33" s="72"/>
      <c r="BA33" s="100" t="str">
        <f t="shared" si="24"/>
        <v/>
      </c>
      <c r="BB33" s="72"/>
      <c r="BC33" s="154" t="str">
        <f t="shared" si="25"/>
        <v/>
      </c>
      <c r="BD33" s="103" t="str">
        <f t="shared" si="6"/>
        <v/>
      </c>
      <c r="BF33" s="85" t="str">
        <f>IF(ISNUMBER(H33),IF(ISNUMBER(MATRIX!Y33),MATRIX!Y33,"n/a"),"")</f>
        <v/>
      </c>
      <c r="BG33" s="86" t="str">
        <f t="shared" si="26"/>
        <v/>
      </c>
      <c r="BI33" s="44" t="str">
        <f>IF(ISNUMBER('Lo-Z-OUTPUT'!D33),IF(ISNUMBER(EXTRA!H33),'Lo-Z-OUTPUT'!D33*EXTRA!H33,""),"")</f>
        <v/>
      </c>
      <c r="BJ33" s="44" t="str">
        <f t="shared" si="7"/>
        <v/>
      </c>
      <c r="BT33" t="b">
        <f>ISNUMBER(MATRIX!G33)</f>
        <v>1</v>
      </c>
      <c r="BU33" t="b">
        <f>ISNUMBER(MATRIX!H33)</f>
        <v>1</v>
      </c>
      <c r="BW33" s="64" t="str">
        <f>IF(AND(ISNUMBER('HI-Z-OUTPUT'!P33),I33&lt;&gt;0),'HI-Z-OUTPUT'!P33,"-")</f>
        <v>-</v>
      </c>
      <c r="BX33" s="1"/>
      <c r="BY33" s="64" t="str">
        <f>IF(ISBLANK('HI-Z-OUTPUT'!R33),"",'HI-Z-OUTPUT'!R33)</f>
        <v/>
      </c>
      <c r="CA33" s="62" t="str">
        <f>IF(ISNUMBER(BW33),IF(ISNUMBER(MATRIX!E33),BW33*MATRIX!E33,"WRNG DATA"),"-")</f>
        <v>-</v>
      </c>
      <c r="CC33" s="66" t="str">
        <f>IF(AND(ISNUMBER(BW33),OR(BT33,BU33)),IF(KP="kg",BW33*MATRIX!CC33,BW33*MATRIX!CC33*2.2),"-")</f>
        <v>-</v>
      </c>
      <c r="CD33" s="65" t="str">
        <f t="shared" si="8"/>
        <v/>
      </c>
      <c r="CF33" s="1" t="str">
        <f>IF(AND(VI&lt;100,ISNUMBER(BW33),BT33),MATRIX!N33,IF(AND(VI&gt;=100,ISNUMBER(BW33),BU33),MATRIX!O33,""))</f>
        <v/>
      </c>
      <c r="CG33" s="1" t="str">
        <f>IF(AND(BY33&lt;100,ISNUMBER(BW33),BT33),MATRIX!N33,IF(AND(BY33&gt;=100,ISNUMBER(BW33),BU33),MATRIX!O33,"WRNG V"))</f>
        <v>WRNG V</v>
      </c>
      <c r="CH33" s="1" t="str">
        <f t="shared" si="27"/>
        <v/>
      </c>
      <c r="CJ33" s="70" t="str">
        <f>IF(ISNUMBER(BW33),IF(BY33&lt;100,IF(ISNUMBER(CH33*MATRIX!G33),BW33*CH33*MATRIX!G33,""),IF(ISNUMBER(CH33*MATRIX!H33),BW33*CH33*MATRIX!H33,"")),"")</f>
        <v/>
      </c>
      <c r="CL33" s="40" t="str">
        <f>IF(ISNUMBER(BW33*CH33),IF(ISNUMBER(MATRIX!U33),IF(MATRIX!U33-INT(MATRIX!U33)=0,MATRIX!U33,"("&amp;MATRIX!U33&amp;")"),"n/a"),"")</f>
        <v/>
      </c>
      <c r="CM33" s="77"/>
      <c r="CN33" s="81" t="str">
        <f>IF(ISNUMBER(BW33*CH33), IF(ISNUMBER(MATRIX!AZ33),BW33*MATRIX!AZ33,"n/a"),"")</f>
        <v/>
      </c>
      <c r="CO33" s="77"/>
      <c r="CP33" s="83" t="str">
        <f>IF(ISNUMBER($BW33*$CH33), IF(ISNUMBER(MATRIX!BB33),$BW33*MATRIX!BB33,"n/a"),"")</f>
        <v/>
      </c>
      <c r="CQ33" s="77"/>
      <c r="CR33" s="81" t="str">
        <f>IF(ISNUMBER($BW33*$CH33), IF(ISNUMBER(MATRIX!BJ33),BW33*MATRIX!BJ33,"n/a"),"")</f>
        <v/>
      </c>
      <c r="CS33" s="77" t="s">
        <v>434</v>
      </c>
      <c r="CT33" s="83" t="str">
        <f>IF(ISNUMBER($BW33*$CH33), IF(ISNUMBER(MATRIX!BL33),$BW33*MATRIX!BL33,"n/a"),"")</f>
        <v/>
      </c>
      <c r="CV33" s="225" t="str">
        <f t="shared" si="9"/>
        <v/>
      </c>
      <c r="CX33" s="225" t="str">
        <f t="shared" si="10"/>
        <v/>
      </c>
      <c r="CZ33" s="219" t="str">
        <f>IF(ISNUMBER($BW33*$CH33), IF(MV&gt;200,IF(ISNUMBER(MATRIX!CL33),MATRIX!CL33,"n/a"),IF(ISNUMBER(MATRIX!CH33),MATRIX!CH33,"n/a")),"")</f>
        <v/>
      </c>
      <c r="DB33" s="1" t="str">
        <f>IF(ISNUMBER(BW33),IF(AND(ISNUMBER('HI-Z-OUTPUT'!AV33),'HI-Z-OUTPUT'!AV33&lt;&gt;0),'HI-Z-OUTPUT'!AV33,'Hi-Z-INPUT'!$K$7*'Hi-Z-INPUT'!$K$11),"")</f>
        <v/>
      </c>
      <c r="DD33" s="161" t="str">
        <f t="shared" si="28"/>
        <v/>
      </c>
      <c r="DF33" s="124" t="str">
        <f>IF(ISNUMBER($BW33),IF(MV&lt;200,IF(ISNUMBER(MATRIX!BA33),ROUND(MATRIX!BA33/1000*IDLE*CKWH,2),"-"),IF(ISNUMBER(MATRIX!BK33),ROUND(MATRIX!BK33/1000*IDLE*CKWH,2),"-")),"")</f>
        <v/>
      </c>
      <c r="DG33" s="125" t="str">
        <f t="shared" si="29"/>
        <v/>
      </c>
      <c r="DI33" s="104" t="str">
        <f>IF(ISNUMBER($BW33),IF(MV&lt;200,IF(ISNUMBER(MATRIX!BC33),ROUND(MATRIX!BC33/1000*RUNNING*CKWH,2),"-"),IF(ISNUMBER(MATRIX!BM33),ROUND(MATRIX!BM33/1000*RUNNING*CKWH,2),"-")),"")</f>
        <v/>
      </c>
      <c r="DJ33" s="130" t="str">
        <f t="shared" si="30"/>
        <v/>
      </c>
      <c r="DL33" s="104"/>
      <c r="DM33" s="130" t="str">
        <f t="shared" si="31"/>
        <v/>
      </c>
      <c r="DO33" s="129" t="str">
        <f t="shared" si="14"/>
        <v/>
      </c>
      <c r="DP33" s="127" t="str">
        <f t="shared" si="32"/>
        <v/>
      </c>
      <c r="DR33" s="101" t="str">
        <f>IF(ISNUMBER($BW33*$CH33),IF(ISNUMBER(MATRIX!BU33),BW33*MATRIX!BU33,"n/a"),"")</f>
        <v/>
      </c>
      <c r="DS33" s="72"/>
      <c r="DT33" s="72" t="str">
        <f>IF(ISNUMBER(BW33*CH33),IF(ISNUMBER(MATRIX!BV33*DD33),BW33*MATRIX!BV33*DD33,"n/a"),"")</f>
        <v/>
      </c>
      <c r="DU33" s="72"/>
      <c r="DV33" s="155" t="str">
        <f t="shared" si="35"/>
        <v/>
      </c>
      <c r="DW33" s="96"/>
      <c r="DX33" s="156" t="str">
        <f t="shared" si="16"/>
        <v/>
      </c>
      <c r="DY33" s="102" t="str">
        <f t="shared" si="33"/>
        <v/>
      </c>
      <c r="EA33" s="85" t="str">
        <f>IF(ISNUMBER(BW33),IF(ISNUMBER(MATRIX!Y33),MATRIX!Y33,"n/a"),"")</f>
        <v/>
      </c>
      <c r="EB33" s="86" t="str">
        <f t="shared" si="34"/>
        <v/>
      </c>
      <c r="ED33" s="44" t="str">
        <f>IF(ISNUMBER('HI-Z-OUTPUT'!D33),IF(ISNUMBER(BW33),'HI-Z-OUTPUT'!D33*BW33,""),"")</f>
        <v/>
      </c>
      <c r="EE33" s="44" t="str">
        <f t="shared" si="18"/>
        <v/>
      </c>
    </row>
    <row r="34" spans="1:135">
      <c r="A34" s="43" t="str">
        <f>MATRIX!A34</f>
        <v>Powersoft</v>
      </c>
      <c r="B34" t="str">
        <f>IF(MATRIX!B34&lt;&gt;0,MATRIX!B34,"-")</f>
        <v>Duecanali 1604</v>
      </c>
      <c r="D34" t="b">
        <f>AND(OHM8MENO&lt;='Lo-Z-OUTPUT'!U34,'Lo-Z-OUTPUT'!U34&lt;=OHM8PIU)</f>
        <v>0</v>
      </c>
      <c r="E34" t="b">
        <f>AND(OHM4MENO&lt;='Lo-Z-OUTPUT'!U34,'Lo-Z-OUTPUT'!U34&lt;=OHM4PIU)</f>
        <v>0</v>
      </c>
      <c r="F34" t="b">
        <f>AND(OHM2MENO&lt;='Lo-Z-OUTPUT'!U34,'Lo-Z-OUTPUT'!U34&lt;=OHM2PIU)</f>
        <v>0</v>
      </c>
      <c r="H34" s="64" t="str">
        <f>IF(ISNUMBER('Lo-Z-OUTPUT'!S34),'Lo-Z-OUTPUT'!S34,"")</f>
        <v/>
      </c>
      <c r="I34" s="64" t="str">
        <f>IF('Lo-Z-OUTPUT'!W34="B","B","")</f>
        <v/>
      </c>
      <c r="K34" s="62" t="str">
        <f>IF(ISNUMBER(H34),H34*MATRIX!E34,"-")</f>
        <v>-</v>
      </c>
      <c r="M34" s="66" t="str">
        <f>IF(ISNUMBER(H34),IF(KP="kg",H34*MATRIX!CB34,H34*MATRIX!CB34*2.2),"-")</f>
        <v>-</v>
      </c>
      <c r="N34" s="65" t="str">
        <f t="shared" si="0"/>
        <v/>
      </c>
      <c r="P34" s="1" t="str">
        <f>IF(ISNUMBER(H34),IF('Lo-Z-OUTPUT'!W34="B",IF(D34,MATRIX!Q34,IF(E34,MATRIX!R34,"WRNG Ω")),IF(D34,MATRIX!K34,IF(E34,MATRIX!L34,IF(F34,MATRIX!M34,"")))),"")</f>
        <v/>
      </c>
      <c r="R34" s="70" t="str">
        <f>IF(AND(ISNUMBER(H34),ISNUMBER(P34)),IF('Lo-Z-OUTPUT'!W34="B",H34*P34*MATRIX!F34/2,H34*P34*MATRIX!F34),"")</f>
        <v/>
      </c>
      <c r="T34" s="40" t="str">
        <f>IF(ISNUMBER($H34),IF(ISNUMBER(MATRIX!U34),IF(MATRIX!U34-INT(MATRIX!U34)=0,MATRIX!U34,"("&amp;MATRIX!U34&amp;")"),"n/a"),"")</f>
        <v/>
      </c>
      <c r="U34" s="77"/>
      <c r="V34" s="81" t="str">
        <f>IF(ISNUMBER(H34), IF(ISNUMBER(MATRIX!AD34),H34*MATRIX!AD34,"n/a"),"")</f>
        <v/>
      </c>
      <c r="W34" s="77"/>
      <c r="X34" s="83" t="str">
        <f>IF(ISNUMBER($H34), IF(ISNUMBER(MATRIX!AF34),$H34*MATRIX!AF34,"n/a"),"")</f>
        <v/>
      </c>
      <c r="Y34" s="77"/>
      <c r="Z34" s="81" t="str">
        <f>IF(ISNUMBER($H34), IF(ISNUMBER(MATRIX!AP34),$H34*MATRIX!AP34,"n/a"),"")</f>
        <v/>
      </c>
      <c r="AA34" s="77" t="s">
        <v>434</v>
      </c>
      <c r="AB34" s="83" t="str">
        <f>IF(ISNUMBER($H34), IF(ISNUMBER(MATRIX!AR34),$H34*MATRIX!AR34,"n/a"),"")</f>
        <v/>
      </c>
      <c r="AD34" s="225" t="str">
        <f t="shared" si="1"/>
        <v/>
      </c>
      <c r="AF34" s="225" t="str">
        <f t="shared" si="2"/>
        <v/>
      </c>
      <c r="AH34" s="218" t="str">
        <f>IF(ISNUMBER($H34), IF(MV&gt;200,IF(ISNUMBER(MATRIX!CL34),MATRIX!CL34,"n/a"),IF(ISNUMBER(MATRIX!CH34),MATRIX!CH34,"n/a")),"")</f>
        <v/>
      </c>
      <c r="AJ34" s="1" t="str">
        <f>IF(ISNUMBER(H34),IF(AND(ISNUMBER('Lo-Z-OUTPUT'!BA34),'Lo-Z-OUTPUT'!BA34&lt;&gt;0),'Lo-Z-OUTPUT'!BA34,'Lo-Z-INPUT'!$K$15*'Lo-Z-INPUT'!$K$7),"")</f>
        <v/>
      </c>
      <c r="AL34" s="161" t="str">
        <f t="shared" si="19"/>
        <v/>
      </c>
      <c r="AN34" s="124" t="str">
        <f>IF(ISNUMBER($H34),IF(MV&lt;200,IF(ISNUMBER(MATRIX!AE34),ROUND((MATRIX!AE34*IDLE/1000)*CKWH,2),"-"),IF(ISNUMBER(MATRIX!AQ34),ROUND((MATRIX!AQ34*IDLE/1000)*CKWH,2),"-")),"")</f>
        <v/>
      </c>
      <c r="AO34" s="125" t="str">
        <f t="shared" si="20"/>
        <v/>
      </c>
      <c r="AQ34" s="105" t="str">
        <f>IF(ISNUMBER($H34),IF(MV&lt;200,IF(ISNUMBER(MATRIX!AG34),ROUND((MATRIX!AG34/1000)*RUNNING*CKWH,2),"-"),IF(ISNUMBER(MATRIX!AS34),ROUND((MATRIX!AS34/1000)*RUNNING*CKWH,2),"-")),"")</f>
        <v/>
      </c>
      <c r="AR34" s="126" t="str">
        <f t="shared" si="21"/>
        <v/>
      </c>
      <c r="AT34" s="129" t="str">
        <f t="shared" si="22"/>
        <v/>
      </c>
      <c r="AU34" s="127" t="str">
        <f t="shared" si="23"/>
        <v/>
      </c>
      <c r="AW34" s="101" t="str">
        <f>IF(ISNUMBER($H34),IF(ISNUMBER(MATRIX!BU34),$H34*MATRIX!BU34,"n/a"),"")</f>
        <v/>
      </c>
      <c r="AX34" s="72"/>
      <c r="AY34" s="72" t="str">
        <f>IF(ISNUMBER($H34),IF(ISNUMBER(MATRIX!BV34*AL34),$H34*MATRIX!BV34*AL34,"n/a"),"")</f>
        <v/>
      </c>
      <c r="AZ34" s="72"/>
      <c r="BA34" s="100" t="str">
        <f t="shared" si="24"/>
        <v/>
      </c>
      <c r="BB34" s="72"/>
      <c r="BC34" s="154" t="str">
        <f t="shared" si="25"/>
        <v/>
      </c>
      <c r="BD34" s="103" t="str">
        <f t="shared" si="6"/>
        <v/>
      </c>
      <c r="BF34" s="85" t="str">
        <f>IF(ISNUMBER(H34),IF(ISNUMBER(MATRIX!Y34),MATRIX!Y34,"n/a"),"")</f>
        <v/>
      </c>
      <c r="BG34" s="86" t="str">
        <f t="shared" si="26"/>
        <v/>
      </c>
      <c r="BI34" s="44" t="str">
        <f>IF(ISNUMBER('Lo-Z-OUTPUT'!D34),IF(ISNUMBER(EXTRA!H34),'Lo-Z-OUTPUT'!D34*EXTRA!H34,""),"")</f>
        <v/>
      </c>
      <c r="BJ34" s="44" t="str">
        <f t="shared" si="7"/>
        <v/>
      </c>
      <c r="BT34" t="b">
        <f>ISNUMBER(MATRIX!G34)</f>
        <v>1</v>
      </c>
      <c r="BU34" t="b">
        <f>ISNUMBER(MATRIX!H34)</f>
        <v>1</v>
      </c>
      <c r="BW34" s="64" t="str">
        <f>IF(AND(ISNUMBER('HI-Z-OUTPUT'!P34),I34&lt;&gt;0),'HI-Z-OUTPUT'!P34,"-")</f>
        <v>-</v>
      </c>
      <c r="BX34" s="1"/>
      <c r="BY34" s="64" t="str">
        <f>IF(ISBLANK('HI-Z-OUTPUT'!R34),"",'HI-Z-OUTPUT'!R34)</f>
        <v/>
      </c>
      <c r="CA34" s="62" t="str">
        <f>IF(ISNUMBER(BW34),IF(ISNUMBER(MATRIX!E34),BW34*MATRIX!E34,"WRNG DATA"),"-")</f>
        <v>-</v>
      </c>
      <c r="CC34" s="66" t="str">
        <f>IF(AND(ISNUMBER(BW34),OR(BT34,BU34)),IF(KP="kg",BW34*MATRIX!CC34,BW34*MATRIX!CC34*2.2),"-")</f>
        <v>-</v>
      </c>
      <c r="CD34" s="65" t="str">
        <f t="shared" si="8"/>
        <v/>
      </c>
      <c r="CF34" s="1" t="str">
        <f>IF(AND(VI&lt;100,ISNUMBER(BW34),BT34),MATRIX!N34,IF(AND(VI&gt;=100,ISNUMBER(BW34),BU34),MATRIX!O34,""))</f>
        <v/>
      </c>
      <c r="CG34" s="1" t="str">
        <f>IF(AND(BY34&lt;100,ISNUMBER(BW34),BT34),MATRIX!N34,IF(AND(BY34&gt;=100,ISNUMBER(BW34),BU34),MATRIX!O34,"WRNG V"))</f>
        <v>WRNG V</v>
      </c>
      <c r="CH34" s="1" t="str">
        <f t="shared" si="27"/>
        <v/>
      </c>
      <c r="CJ34" s="70" t="str">
        <f>IF(ISNUMBER(BW34),IF(BY34&lt;100,IF(ISNUMBER(CH34*MATRIX!G34),BW34*CH34*MATRIX!G34,""),IF(ISNUMBER(CH34*MATRIX!H34),BW34*CH34*MATRIX!H34,"")),"")</f>
        <v/>
      </c>
      <c r="CL34" s="40" t="str">
        <f>IF(ISNUMBER(BW34*CH34),IF(ISNUMBER(MATRIX!U34),IF(MATRIX!U34-INT(MATRIX!U34)=0,MATRIX!U34,"("&amp;MATRIX!U34&amp;")"),"n/a"),"")</f>
        <v/>
      </c>
      <c r="CM34" s="77"/>
      <c r="CN34" s="81" t="str">
        <f>IF(ISNUMBER(BW34*CH34), IF(ISNUMBER(MATRIX!AZ34),BW34*MATRIX!AZ34,"n/a"),"")</f>
        <v/>
      </c>
      <c r="CO34" s="77"/>
      <c r="CP34" s="83" t="str">
        <f>IF(ISNUMBER($BW34*$CH34), IF(ISNUMBER(MATRIX!BB34),$BW34*MATRIX!BB34,"n/a"),"")</f>
        <v/>
      </c>
      <c r="CQ34" s="77"/>
      <c r="CR34" s="81" t="str">
        <f>IF(ISNUMBER($BW34*$CH34), IF(ISNUMBER(MATRIX!BJ34),BW34*MATRIX!BJ34,"n/a"),"")</f>
        <v/>
      </c>
      <c r="CS34" s="77" t="s">
        <v>434</v>
      </c>
      <c r="CT34" s="83" t="str">
        <f>IF(ISNUMBER($BW34*$CH34), IF(ISNUMBER(MATRIX!BL34),$BW34*MATRIX!BL34,"n/a"),"")</f>
        <v/>
      </c>
      <c r="CV34" s="225" t="str">
        <f t="shared" si="9"/>
        <v/>
      </c>
      <c r="CX34" s="225" t="str">
        <f t="shared" si="10"/>
        <v/>
      </c>
      <c r="CZ34" s="219" t="str">
        <f>IF(ISNUMBER($BW34*$CH34), IF(MV&gt;200,IF(ISNUMBER(MATRIX!CL34),MATRIX!CL34,"n/a"),IF(ISNUMBER(MATRIX!CH34),MATRIX!CH34,"n/a")),"")</f>
        <v/>
      </c>
      <c r="DB34" s="1" t="str">
        <f>IF(ISNUMBER(BW34),IF(AND(ISNUMBER('HI-Z-OUTPUT'!AV34),'HI-Z-OUTPUT'!AV34&lt;&gt;0),'HI-Z-OUTPUT'!AV34,'Hi-Z-INPUT'!$K$7*'Hi-Z-INPUT'!$K$11),"")</f>
        <v/>
      </c>
      <c r="DD34" s="161" t="str">
        <f t="shared" si="28"/>
        <v/>
      </c>
      <c r="DF34" s="124" t="str">
        <f>IF(ISNUMBER($BW34),IF(MV&lt;200,IF(ISNUMBER(MATRIX!BA34),ROUND(MATRIX!BA34/1000*IDLE*CKWH,2),"-"),IF(ISNUMBER(MATRIX!BK34),ROUND(MATRIX!BK34/1000*IDLE*CKWH,2),"-")),"")</f>
        <v/>
      </c>
      <c r="DG34" s="125" t="str">
        <f t="shared" si="29"/>
        <v/>
      </c>
      <c r="DI34" s="104" t="str">
        <f>IF(ISNUMBER($BW34),IF(MV&lt;200,IF(ISNUMBER(MATRIX!BC34),ROUND(MATRIX!BC34/1000*RUNNING*CKWH,2),"-"),IF(ISNUMBER(MATRIX!BM34),ROUND(MATRIX!BM34/1000*RUNNING*CKWH,2),"-")),"")</f>
        <v/>
      </c>
      <c r="DJ34" s="130" t="str">
        <f t="shared" si="30"/>
        <v/>
      </c>
      <c r="DL34" s="104"/>
      <c r="DM34" s="130" t="str">
        <f t="shared" si="31"/>
        <v/>
      </c>
      <c r="DO34" s="129" t="str">
        <f t="shared" si="14"/>
        <v/>
      </c>
      <c r="DP34" s="127" t="str">
        <f t="shared" si="32"/>
        <v/>
      </c>
      <c r="DR34" s="101" t="str">
        <f>IF(ISNUMBER($BW34*$CH34),IF(ISNUMBER(MATRIX!BU34),BW34*MATRIX!BU34,"n/a"),"")</f>
        <v/>
      </c>
      <c r="DS34" s="72"/>
      <c r="DT34" s="72" t="str">
        <f>IF(ISNUMBER(BW34*CH34),IF(ISNUMBER(MATRIX!BV34*DD34),BW34*MATRIX!BV34*DD34,"n/a"),"")</f>
        <v/>
      </c>
      <c r="DU34" s="72"/>
      <c r="DV34" s="155" t="str">
        <f t="shared" si="35"/>
        <v/>
      </c>
      <c r="DW34" s="96"/>
      <c r="DX34" s="156" t="str">
        <f t="shared" si="16"/>
        <v/>
      </c>
      <c r="DY34" s="102" t="str">
        <f t="shared" si="33"/>
        <v/>
      </c>
      <c r="EA34" s="85" t="str">
        <f>IF(ISNUMBER(BW34),IF(ISNUMBER(MATRIX!Y34),MATRIX!Y34,"n/a"),"")</f>
        <v/>
      </c>
      <c r="EB34" s="86" t="str">
        <f t="shared" si="34"/>
        <v/>
      </c>
      <c r="ED34" s="44" t="str">
        <f>IF(ISNUMBER('HI-Z-OUTPUT'!D34),IF(ISNUMBER(BW34),'HI-Z-OUTPUT'!D34*BW34,""),"")</f>
        <v/>
      </c>
      <c r="EE34" s="44" t="str">
        <f t="shared" si="18"/>
        <v/>
      </c>
    </row>
    <row r="35" spans="1:135">
      <c r="A35" s="43" t="str">
        <f>MATRIX!A35</f>
        <v>Powersoft</v>
      </c>
      <c r="B35" t="str">
        <f>IF(MATRIX!B35&lt;&gt;0,MATRIX!B35,"-")</f>
        <v>Duecanali 4804</v>
      </c>
      <c r="D35" t="b">
        <f>AND(OHM8MENO&lt;='Lo-Z-OUTPUT'!U35,'Lo-Z-OUTPUT'!U35&lt;=OHM8PIU)</f>
        <v>0</v>
      </c>
      <c r="E35" t="b">
        <f>AND(OHM4MENO&lt;='Lo-Z-OUTPUT'!U35,'Lo-Z-OUTPUT'!U35&lt;=OHM4PIU)</f>
        <v>0</v>
      </c>
      <c r="F35" t="b">
        <f>AND(OHM2MENO&lt;='Lo-Z-OUTPUT'!U35,'Lo-Z-OUTPUT'!U35&lt;=OHM2PIU)</f>
        <v>0</v>
      </c>
      <c r="H35" s="64" t="str">
        <f>IF(ISNUMBER('Lo-Z-OUTPUT'!S35),'Lo-Z-OUTPUT'!S35,"")</f>
        <v/>
      </c>
      <c r="I35" s="64" t="str">
        <f>IF('Lo-Z-OUTPUT'!W35="B","B","")</f>
        <v/>
      </c>
      <c r="K35" s="62" t="str">
        <f>IF(ISNUMBER(H35),H35*MATRIX!E35,"-")</f>
        <v>-</v>
      </c>
      <c r="M35" s="66" t="str">
        <f>IF(ISNUMBER(H35),IF(KP="kg",H35*MATRIX!CB35,H35*MATRIX!CB35*2.2),"-")</f>
        <v>-</v>
      </c>
      <c r="N35" s="65" t="str">
        <f t="shared" si="0"/>
        <v/>
      </c>
      <c r="P35" s="1" t="str">
        <f>IF(ISNUMBER(H35),IF('Lo-Z-OUTPUT'!W35="B",IF(D35,MATRIX!Q35,IF(E35,MATRIX!R35,"WRNG Ω")),IF(D35,MATRIX!K35,IF(E35,MATRIX!L35,IF(F35,MATRIX!M35,"")))),"")</f>
        <v/>
      </c>
      <c r="R35" s="70" t="str">
        <f>IF(AND(ISNUMBER(H35),ISNUMBER(P35)),IF('Lo-Z-OUTPUT'!W35="B",H35*P35*MATRIX!F35/2,H35*P35*MATRIX!F35),"")</f>
        <v/>
      </c>
      <c r="T35" s="40" t="str">
        <f>IF(ISNUMBER($H35),IF(ISNUMBER(MATRIX!U35),IF(MATRIX!U35-INT(MATRIX!U35)=0,MATRIX!U35,"("&amp;MATRIX!U35&amp;")"),"n/a"),"")</f>
        <v/>
      </c>
      <c r="U35" s="77"/>
      <c r="V35" s="81" t="str">
        <f>IF(ISNUMBER(H35), IF(ISNUMBER(MATRIX!AD35),H35*MATRIX!AD35,"n/a"),"")</f>
        <v/>
      </c>
      <c r="W35" s="77"/>
      <c r="X35" s="83" t="str">
        <f>IF(ISNUMBER($H35), IF(ISNUMBER(MATRIX!AF35),$H35*MATRIX!AF35,"n/a"),"")</f>
        <v/>
      </c>
      <c r="Y35" s="77"/>
      <c r="Z35" s="81" t="str">
        <f>IF(ISNUMBER($H35), IF(ISNUMBER(MATRIX!AP35),$H35*MATRIX!AP35,"n/a"),"")</f>
        <v/>
      </c>
      <c r="AA35" s="77" t="s">
        <v>434</v>
      </c>
      <c r="AB35" s="83" t="str">
        <f>IF(ISNUMBER($H35), IF(ISNUMBER(MATRIX!AR35),$H35*MATRIX!AR35,"n/a"),"")</f>
        <v/>
      </c>
      <c r="AD35" s="225" t="str">
        <f t="shared" si="1"/>
        <v/>
      </c>
      <c r="AF35" s="225" t="str">
        <f t="shared" si="2"/>
        <v/>
      </c>
      <c r="AH35" s="218" t="str">
        <f>IF(ISNUMBER($H35), IF(MV&gt;200,IF(ISNUMBER(MATRIX!CL35),MATRIX!CL35,"n/a"),IF(ISNUMBER(MATRIX!CH35),MATRIX!CH35,"n/a")),"")</f>
        <v/>
      </c>
      <c r="AJ35" s="1" t="str">
        <f>IF(ISNUMBER(H35),IF(AND(ISNUMBER('Lo-Z-OUTPUT'!BA35),'Lo-Z-OUTPUT'!BA35&lt;&gt;0),'Lo-Z-OUTPUT'!BA35,'Lo-Z-INPUT'!$K$15*'Lo-Z-INPUT'!$K$7),"")</f>
        <v/>
      </c>
      <c r="AL35" s="161" t="str">
        <f t="shared" si="19"/>
        <v/>
      </c>
      <c r="AN35" s="124" t="str">
        <f>IF(ISNUMBER($H35),IF(MV&lt;200,IF(ISNUMBER(MATRIX!AE35),ROUND((MATRIX!AE35*IDLE/1000)*CKWH,2),"-"),IF(ISNUMBER(MATRIX!AQ35),ROUND((MATRIX!AQ35*IDLE/1000)*CKWH,2),"-")),"")</f>
        <v/>
      </c>
      <c r="AO35" s="125" t="str">
        <f t="shared" si="20"/>
        <v/>
      </c>
      <c r="AQ35" s="105" t="str">
        <f>IF(ISNUMBER($H35),IF(MV&lt;200,IF(ISNUMBER(MATRIX!AG35),ROUND((MATRIX!AG35/1000)*RUNNING*CKWH,2),"-"),IF(ISNUMBER(MATRIX!AS35),ROUND((MATRIX!AS35/1000)*RUNNING*CKWH,2),"-")),"")</f>
        <v/>
      </c>
      <c r="AR35" s="126" t="str">
        <f t="shared" si="21"/>
        <v/>
      </c>
      <c r="AT35" s="129" t="str">
        <f t="shared" si="22"/>
        <v/>
      </c>
      <c r="AU35" s="127" t="str">
        <f t="shared" si="23"/>
        <v/>
      </c>
      <c r="AW35" s="101" t="str">
        <f>IF(ISNUMBER($H35),IF(ISNUMBER(MATRIX!BU35),$H35*MATRIX!BU35,"n/a"),"")</f>
        <v/>
      </c>
      <c r="AX35" s="72"/>
      <c r="AY35" s="72" t="str">
        <f>IF(ISNUMBER($H35),IF(ISNUMBER(MATRIX!BV35*AL35),$H35*MATRIX!BV35*AL35,"n/a"),"")</f>
        <v/>
      </c>
      <c r="AZ35" s="72"/>
      <c r="BA35" s="100" t="str">
        <f t="shared" si="24"/>
        <v/>
      </c>
      <c r="BB35" s="72"/>
      <c r="BC35" s="154" t="str">
        <f t="shared" si="25"/>
        <v/>
      </c>
      <c r="BD35" s="103" t="str">
        <f t="shared" si="6"/>
        <v/>
      </c>
      <c r="BF35" s="85" t="str">
        <f>IF(ISNUMBER(H35),IF(ISNUMBER(MATRIX!Y35),MATRIX!Y35,"n/a"),"")</f>
        <v/>
      </c>
      <c r="BG35" s="86" t="str">
        <f t="shared" si="26"/>
        <v/>
      </c>
      <c r="BI35" s="44" t="str">
        <f>IF(ISNUMBER('Lo-Z-OUTPUT'!D35),IF(ISNUMBER(EXTRA!H35),'Lo-Z-OUTPUT'!D35*EXTRA!H35,""),"")</f>
        <v/>
      </c>
      <c r="BJ35" s="44" t="str">
        <f t="shared" si="7"/>
        <v/>
      </c>
      <c r="BT35" t="b">
        <f>ISNUMBER(MATRIX!G35)</f>
        <v>1</v>
      </c>
      <c r="BU35" t="b">
        <f>ISNUMBER(MATRIX!H35)</f>
        <v>1</v>
      </c>
      <c r="BW35" s="64" t="str">
        <f>IF(AND(ISNUMBER('HI-Z-OUTPUT'!P35),I35&lt;&gt;0),'HI-Z-OUTPUT'!P35,"-")</f>
        <v>-</v>
      </c>
      <c r="BX35" s="1"/>
      <c r="BY35" s="64" t="str">
        <f>IF(ISBLANK('HI-Z-OUTPUT'!R35),"",'HI-Z-OUTPUT'!R35)</f>
        <v/>
      </c>
      <c r="CA35" s="62" t="str">
        <f>IF(ISNUMBER(BW35),IF(ISNUMBER(MATRIX!E35),BW35*MATRIX!E35,"WRNG DATA"),"-")</f>
        <v>-</v>
      </c>
      <c r="CC35" s="66" t="str">
        <f>IF(AND(ISNUMBER(BW35),OR(BT35,BU35)),IF(KP="kg",BW35*MATRIX!CC35,BW35*MATRIX!CC35*2.2),"-")</f>
        <v>-</v>
      </c>
      <c r="CD35" s="65" t="str">
        <f t="shared" si="8"/>
        <v/>
      </c>
      <c r="CF35" s="1" t="str">
        <f>IF(AND(VI&lt;100,ISNUMBER(BW35),BT35),MATRIX!N35,IF(AND(VI&gt;=100,ISNUMBER(BW35),BU35),MATRIX!O35,""))</f>
        <v/>
      </c>
      <c r="CG35" s="1" t="str">
        <f>IF(AND(BY35&lt;100,ISNUMBER(BW35),BT35),MATRIX!N35,IF(AND(BY35&gt;=100,ISNUMBER(BW35),BU35),MATRIX!O35,"WRNG V"))</f>
        <v>WRNG V</v>
      </c>
      <c r="CH35" s="1" t="str">
        <f t="shared" si="27"/>
        <v/>
      </c>
      <c r="CJ35" s="70" t="str">
        <f>IF(ISNUMBER(BW35),IF(BY35&lt;100,IF(ISNUMBER(CH35*MATRIX!G35),BW35*CH35*MATRIX!G35,""),IF(ISNUMBER(CH35*MATRIX!H35),BW35*CH35*MATRIX!H35,"")),"")</f>
        <v/>
      </c>
      <c r="CL35" s="40" t="str">
        <f>IF(ISNUMBER(BW35*CH35),IF(ISNUMBER(MATRIX!U35),IF(MATRIX!U35-INT(MATRIX!U35)=0,MATRIX!U35,"("&amp;MATRIX!U35&amp;")"),"n/a"),"")</f>
        <v/>
      </c>
      <c r="CM35" s="77"/>
      <c r="CN35" s="81" t="str">
        <f>IF(ISNUMBER(BW35*CH35), IF(ISNUMBER(MATRIX!AZ35),BW35*MATRIX!AZ35,"n/a"),"")</f>
        <v/>
      </c>
      <c r="CO35" s="77"/>
      <c r="CP35" s="83" t="str">
        <f>IF(ISNUMBER($BW35*$CH35), IF(ISNUMBER(MATRIX!BB35),$BW35*MATRIX!BB35,"n/a"),"")</f>
        <v/>
      </c>
      <c r="CQ35" s="77"/>
      <c r="CR35" s="81" t="str">
        <f>IF(ISNUMBER($BW35*$CH35), IF(ISNUMBER(MATRIX!BJ35),BW35*MATRIX!BJ35,"n/a"),"")</f>
        <v/>
      </c>
      <c r="CS35" s="77" t="s">
        <v>434</v>
      </c>
      <c r="CT35" s="83" t="str">
        <f>IF(ISNUMBER($BW35*$CH35), IF(ISNUMBER(MATRIX!BL35),$BW35*MATRIX!BL35,"n/a"),"")</f>
        <v/>
      </c>
      <c r="CV35" s="225" t="str">
        <f t="shared" si="9"/>
        <v/>
      </c>
      <c r="CX35" s="225" t="str">
        <f t="shared" si="10"/>
        <v/>
      </c>
      <c r="CZ35" s="219" t="str">
        <f>IF(ISNUMBER($BW35*$CH35), IF(MV&gt;200,IF(ISNUMBER(MATRIX!CL35),MATRIX!CL35,"n/a"),IF(ISNUMBER(MATRIX!CH35),MATRIX!CH35,"n/a")),"")</f>
        <v/>
      </c>
      <c r="DB35" s="1" t="str">
        <f>IF(ISNUMBER(BW35),IF(AND(ISNUMBER('HI-Z-OUTPUT'!AV35),'HI-Z-OUTPUT'!AV35&lt;&gt;0),'HI-Z-OUTPUT'!AV35,'Hi-Z-INPUT'!$K$7*'Hi-Z-INPUT'!$K$11),"")</f>
        <v/>
      </c>
      <c r="DD35" s="161" t="str">
        <f t="shared" si="28"/>
        <v/>
      </c>
      <c r="DF35" s="124" t="str">
        <f>IF(ISNUMBER($BW35),IF(MV&lt;200,IF(ISNUMBER(MATRIX!BA35),ROUND(MATRIX!BA35/1000*IDLE*CKWH,2),"-"),IF(ISNUMBER(MATRIX!BK35),ROUND(MATRIX!BK35/1000*IDLE*CKWH,2),"-")),"")</f>
        <v/>
      </c>
      <c r="DG35" s="125" t="str">
        <f t="shared" si="29"/>
        <v/>
      </c>
      <c r="DI35" s="104" t="str">
        <f>IF(ISNUMBER($BW35),IF(MV&lt;200,IF(ISNUMBER(MATRIX!BC35),ROUND(MATRIX!BC35/1000*RUNNING*CKWH,2),"-"),IF(ISNUMBER(MATRIX!BM35),ROUND(MATRIX!BM35/1000*RUNNING*CKWH,2),"-")),"")</f>
        <v/>
      </c>
      <c r="DJ35" s="130" t="str">
        <f t="shared" si="30"/>
        <v/>
      </c>
      <c r="DL35" s="104"/>
      <c r="DM35" s="130" t="str">
        <f t="shared" si="31"/>
        <v/>
      </c>
      <c r="DO35" s="129" t="str">
        <f t="shared" si="14"/>
        <v/>
      </c>
      <c r="DP35" s="127" t="str">
        <f t="shared" si="32"/>
        <v/>
      </c>
      <c r="DR35" s="101" t="str">
        <f>IF(ISNUMBER($BW35*$CH35),IF(ISNUMBER(MATRIX!BU35),BW35*MATRIX!BU35,"n/a"),"")</f>
        <v/>
      </c>
      <c r="DS35" s="72"/>
      <c r="DT35" s="72" t="str">
        <f>IF(ISNUMBER(BW35*CH35),IF(ISNUMBER(MATRIX!BV35*DD35),BW35*MATRIX!BV35*DD35,"n/a"),"")</f>
        <v/>
      </c>
      <c r="DU35" s="72"/>
      <c r="DV35" s="155" t="str">
        <f t="shared" si="35"/>
        <v/>
      </c>
      <c r="DW35" s="96"/>
      <c r="DX35" s="156" t="str">
        <f t="shared" si="16"/>
        <v/>
      </c>
      <c r="DY35" s="102" t="str">
        <f t="shared" si="33"/>
        <v/>
      </c>
      <c r="EA35" s="85" t="str">
        <f>IF(ISNUMBER(BW35),IF(ISNUMBER(MATRIX!Y35),MATRIX!Y35,"n/a"),"")</f>
        <v/>
      </c>
      <c r="EB35" s="86" t="str">
        <f t="shared" si="34"/>
        <v/>
      </c>
      <c r="ED35" s="44" t="str">
        <f>IF(ISNUMBER('HI-Z-OUTPUT'!D35),IF(ISNUMBER(BW35),'HI-Z-OUTPUT'!D35*BW35,""),"")</f>
        <v/>
      </c>
      <c r="EE35" s="44" t="str">
        <f t="shared" si="18"/>
        <v/>
      </c>
    </row>
    <row r="36" spans="1:135">
      <c r="A36" s="43" t="str">
        <f>MATRIX!A36</f>
        <v>Powersoft</v>
      </c>
      <c r="B36" t="str">
        <f>IF(MATRIX!B36&lt;&gt;0,MATRIX!B36,"-")</f>
        <v>Duecanali 6404</v>
      </c>
      <c r="D36" t="b">
        <f>AND(OHM8MENO&lt;='Lo-Z-OUTPUT'!U36,'Lo-Z-OUTPUT'!U36&lt;=OHM8PIU)</f>
        <v>0</v>
      </c>
      <c r="E36" t="b">
        <f>AND(OHM4MENO&lt;='Lo-Z-OUTPUT'!U36,'Lo-Z-OUTPUT'!U36&lt;=OHM4PIU)</f>
        <v>0</v>
      </c>
      <c r="F36" t="b">
        <f>AND(OHM2MENO&lt;='Lo-Z-OUTPUT'!U36,'Lo-Z-OUTPUT'!U36&lt;=OHM2PIU)</f>
        <v>0</v>
      </c>
      <c r="H36" s="64" t="str">
        <f>IF(ISNUMBER('Lo-Z-OUTPUT'!S36),'Lo-Z-OUTPUT'!S36,"")</f>
        <v/>
      </c>
      <c r="I36" s="64" t="str">
        <f>IF('Lo-Z-OUTPUT'!W36="B","B","")</f>
        <v/>
      </c>
      <c r="K36" s="62" t="str">
        <f>IF(ISNUMBER(H36),H36*MATRIX!E36,"-")</f>
        <v>-</v>
      </c>
      <c r="M36" s="66" t="str">
        <f>IF(ISNUMBER(H36),IF(KP="kg",H36*MATRIX!CB36,H36*MATRIX!CB36*2.2),"-")</f>
        <v>-</v>
      </c>
      <c r="N36" s="65" t="str">
        <f t="shared" si="0"/>
        <v/>
      </c>
      <c r="P36" s="1" t="str">
        <f>IF(ISNUMBER(H36),IF('Lo-Z-OUTPUT'!W36="B",IF(D36,MATRIX!Q36,IF(E36,MATRIX!R36,"WRNG Ω")),IF(D36,MATRIX!K36,IF(E36,MATRIX!L36,IF(F36,MATRIX!M36,"")))),"")</f>
        <v/>
      </c>
      <c r="R36" s="70" t="str">
        <f>IF(AND(ISNUMBER(H36),ISNUMBER(P36)),IF('Lo-Z-OUTPUT'!W36="B",H36*P36*MATRIX!F36/2,H36*P36*MATRIX!F36),"")</f>
        <v/>
      </c>
      <c r="T36" s="40" t="str">
        <f>IF(ISNUMBER($H36),IF(ISNUMBER(MATRIX!U36),IF(MATRIX!U36-INT(MATRIX!U36)=0,MATRIX!U36,"("&amp;MATRIX!U36&amp;")"),"n/a"),"")</f>
        <v/>
      </c>
      <c r="U36" s="77"/>
      <c r="V36" s="81" t="str">
        <f>IF(ISNUMBER(H36), IF(ISNUMBER(MATRIX!AD36),H36*MATRIX!AD36,"n/a"),"")</f>
        <v/>
      </c>
      <c r="W36" s="77"/>
      <c r="X36" s="83" t="str">
        <f>IF(ISNUMBER($H36), IF(ISNUMBER(MATRIX!AF36),$H36*MATRIX!AF36,"n/a"),"")</f>
        <v/>
      </c>
      <c r="Y36" s="77"/>
      <c r="Z36" s="81" t="str">
        <f>IF(ISNUMBER($H36), IF(ISNUMBER(MATRIX!AP36),$H36*MATRIX!AP36,"n/a"),"")</f>
        <v/>
      </c>
      <c r="AA36" s="77" t="s">
        <v>434</v>
      </c>
      <c r="AB36" s="83" t="str">
        <f>IF(ISNUMBER($H36), IF(ISNUMBER(MATRIX!AR36),$H36*MATRIX!AR36,"n/a"),"")</f>
        <v/>
      </c>
      <c r="AD36" s="225" t="str">
        <f t="shared" si="1"/>
        <v/>
      </c>
      <c r="AF36" s="225" t="str">
        <f t="shared" si="2"/>
        <v/>
      </c>
      <c r="AH36" s="218" t="str">
        <f>IF(ISNUMBER($H36), IF(MV&gt;200,IF(ISNUMBER(MATRIX!CL36),MATRIX!CL36,"n/a"),IF(ISNUMBER(MATRIX!CH36),MATRIX!CH36,"n/a")),"")</f>
        <v/>
      </c>
      <c r="AJ36" s="1" t="str">
        <f>IF(ISNUMBER(H36),IF(AND(ISNUMBER('Lo-Z-OUTPUT'!BA36),'Lo-Z-OUTPUT'!BA36&lt;&gt;0),'Lo-Z-OUTPUT'!BA36,'Lo-Z-INPUT'!$K$15*'Lo-Z-INPUT'!$K$7),"")</f>
        <v/>
      </c>
      <c r="AL36" s="161" t="str">
        <f t="shared" si="19"/>
        <v/>
      </c>
      <c r="AN36" s="124" t="str">
        <f>IF(ISNUMBER($H36),IF(MV&lt;200,IF(ISNUMBER(MATRIX!AE36),ROUND((MATRIX!AE36*IDLE/1000)*CKWH,2),"-"),IF(ISNUMBER(MATRIX!AQ36),ROUND((MATRIX!AQ36*IDLE/1000)*CKWH,2),"-")),"")</f>
        <v/>
      </c>
      <c r="AO36" s="125" t="str">
        <f t="shared" si="20"/>
        <v/>
      </c>
      <c r="AQ36" s="105" t="str">
        <f>IF(ISNUMBER($H36),IF(MV&lt;200,IF(ISNUMBER(MATRIX!AG36),ROUND((MATRIX!AG36/1000)*RUNNING*CKWH,2),"-"),IF(ISNUMBER(MATRIX!AS36),ROUND((MATRIX!AS36/1000)*RUNNING*CKWH,2),"-")),"")</f>
        <v/>
      </c>
      <c r="AR36" s="126" t="str">
        <f t="shared" si="21"/>
        <v/>
      </c>
      <c r="AT36" s="129" t="str">
        <f t="shared" si="22"/>
        <v/>
      </c>
      <c r="AU36" s="127" t="str">
        <f t="shared" si="23"/>
        <v/>
      </c>
      <c r="AW36" s="101" t="str">
        <f>IF(ISNUMBER($H36),IF(ISNUMBER(MATRIX!BU36),$H36*MATRIX!BU36,"n/a"),"")</f>
        <v/>
      </c>
      <c r="AX36" s="72"/>
      <c r="AY36" s="72" t="str">
        <f>IF(ISNUMBER($H36),IF(ISNUMBER(MATRIX!BV36*AL36),$H36*MATRIX!BV36*AL36,"n/a"),"")</f>
        <v/>
      </c>
      <c r="AZ36" s="72"/>
      <c r="BA36" s="100" t="str">
        <f t="shared" si="24"/>
        <v/>
      </c>
      <c r="BB36" s="72"/>
      <c r="BC36" s="154" t="str">
        <f t="shared" si="25"/>
        <v/>
      </c>
      <c r="BD36" s="103" t="str">
        <f t="shared" si="6"/>
        <v/>
      </c>
      <c r="BF36" s="85" t="str">
        <f>IF(ISNUMBER(H36),IF(ISNUMBER(MATRIX!Y36),MATRIX!Y36,"n/a"),"")</f>
        <v/>
      </c>
      <c r="BG36" s="86" t="str">
        <f t="shared" si="26"/>
        <v/>
      </c>
      <c r="BI36" s="44" t="str">
        <f>IF(ISNUMBER('Lo-Z-OUTPUT'!D36),IF(ISNUMBER(EXTRA!H36),'Lo-Z-OUTPUT'!D36*EXTRA!H36,""),"")</f>
        <v/>
      </c>
      <c r="BJ36" s="44" t="str">
        <f t="shared" si="7"/>
        <v/>
      </c>
      <c r="BT36" t="b">
        <f>ISNUMBER(MATRIX!G36)</f>
        <v>1</v>
      </c>
      <c r="BU36" t="b">
        <f>ISNUMBER(MATRIX!H36)</f>
        <v>1</v>
      </c>
      <c r="BW36" s="64" t="str">
        <f>IF(AND(ISNUMBER('HI-Z-OUTPUT'!P36),I36&lt;&gt;0),'HI-Z-OUTPUT'!P36,"-")</f>
        <v>-</v>
      </c>
      <c r="BX36" s="1"/>
      <c r="BY36" s="64" t="str">
        <f>IF(ISBLANK('HI-Z-OUTPUT'!R36),"",'HI-Z-OUTPUT'!R36)</f>
        <v/>
      </c>
      <c r="CA36" s="62" t="str">
        <f>IF(ISNUMBER(BW36),IF(ISNUMBER(MATRIX!E36),BW36*MATRIX!E36,"WRNG DATA"),"-")</f>
        <v>-</v>
      </c>
      <c r="CC36" s="66" t="str">
        <f>IF(AND(ISNUMBER(BW36),OR(BT36,BU36)),IF(KP="kg",BW36*MATRIX!CC36,BW36*MATRIX!CC36*2.2),"-")</f>
        <v>-</v>
      </c>
      <c r="CD36" s="65" t="str">
        <f t="shared" si="8"/>
        <v/>
      </c>
      <c r="CF36" s="1" t="str">
        <f>IF(AND(VI&lt;100,ISNUMBER(BW36),BT36),MATRIX!N36,IF(AND(VI&gt;=100,ISNUMBER(BW36),BU36),MATRIX!O36,""))</f>
        <v/>
      </c>
      <c r="CG36" s="1" t="str">
        <f>IF(AND(BY36&lt;100,ISNUMBER(BW36),BT36),MATRIX!N36,IF(AND(BY36&gt;=100,ISNUMBER(BW36),BU36),MATRIX!O36,"WRNG V"))</f>
        <v>WRNG V</v>
      </c>
      <c r="CH36" s="1" t="str">
        <f t="shared" si="27"/>
        <v/>
      </c>
      <c r="CJ36" s="70" t="str">
        <f>IF(ISNUMBER(BW36),IF(BY36&lt;100,IF(ISNUMBER(CH36*MATRIX!G36),BW36*CH36*MATRIX!G36,""),IF(ISNUMBER(CH36*MATRIX!H36),BW36*CH36*MATRIX!H36,"")),"")</f>
        <v/>
      </c>
      <c r="CL36" s="40" t="str">
        <f>IF(ISNUMBER(BW36*CH36),IF(ISNUMBER(MATRIX!U36),IF(MATRIX!U36-INT(MATRIX!U36)=0,MATRIX!U36,"("&amp;MATRIX!U36&amp;")"),"n/a"),"")</f>
        <v/>
      </c>
      <c r="CM36" s="77"/>
      <c r="CN36" s="81" t="str">
        <f>IF(ISNUMBER(BW36*CH36), IF(ISNUMBER(MATRIX!AZ36),BW36*MATRIX!AZ36,"n/a"),"")</f>
        <v/>
      </c>
      <c r="CO36" s="77"/>
      <c r="CP36" s="83" t="str">
        <f>IF(ISNUMBER($BW36*$CH36), IF(ISNUMBER(MATRIX!BB36),$BW36*MATRIX!BB36,"n/a"),"")</f>
        <v/>
      </c>
      <c r="CQ36" s="77"/>
      <c r="CR36" s="81" t="str">
        <f>IF(ISNUMBER($BW36*$CH36), IF(ISNUMBER(MATRIX!BJ36),BW36*MATRIX!BJ36,"n/a"),"")</f>
        <v/>
      </c>
      <c r="CS36" s="77" t="s">
        <v>434</v>
      </c>
      <c r="CT36" s="83" t="str">
        <f>IF(ISNUMBER($BW36*$CH36), IF(ISNUMBER(MATRIX!BL36),$BW36*MATRIX!BL36,"n/a"),"")</f>
        <v/>
      </c>
      <c r="CV36" s="225" t="str">
        <f t="shared" si="9"/>
        <v/>
      </c>
      <c r="CX36" s="225" t="str">
        <f t="shared" si="10"/>
        <v/>
      </c>
      <c r="CZ36" s="219" t="str">
        <f>IF(ISNUMBER($BW36*$CH36), IF(MV&gt;200,IF(ISNUMBER(MATRIX!CL36),MATRIX!CL36,"n/a"),IF(ISNUMBER(MATRIX!CH36),MATRIX!CH36,"n/a")),"")</f>
        <v/>
      </c>
      <c r="DB36" s="1" t="str">
        <f>IF(ISNUMBER(BW36),IF(AND(ISNUMBER('HI-Z-OUTPUT'!AV36),'HI-Z-OUTPUT'!AV36&lt;&gt;0),'HI-Z-OUTPUT'!AV36,'Hi-Z-INPUT'!$K$7*'Hi-Z-INPUT'!$K$11),"")</f>
        <v/>
      </c>
      <c r="DD36" s="161" t="str">
        <f t="shared" si="28"/>
        <v/>
      </c>
      <c r="DF36" s="124" t="str">
        <f>IF(ISNUMBER($BW36),IF(MV&lt;200,IF(ISNUMBER(MATRIX!BA36),ROUND(MATRIX!BA36/1000*IDLE*CKWH,2),"-"),IF(ISNUMBER(MATRIX!BK36),ROUND(MATRIX!BK36/1000*IDLE*CKWH,2),"-")),"")</f>
        <v/>
      </c>
      <c r="DG36" s="125" t="str">
        <f t="shared" si="29"/>
        <v/>
      </c>
      <c r="DI36" s="104" t="str">
        <f>IF(ISNUMBER($BW36),IF(MV&lt;200,IF(ISNUMBER(MATRIX!BC36),ROUND(MATRIX!BC36/1000*RUNNING*CKWH,2),"-"),IF(ISNUMBER(MATRIX!BM36),ROUND(MATRIX!BM36/1000*RUNNING*CKWH,2),"-")),"")</f>
        <v/>
      </c>
      <c r="DJ36" s="130" t="str">
        <f t="shared" si="30"/>
        <v/>
      </c>
      <c r="DL36" s="104"/>
      <c r="DM36" s="130" t="str">
        <f t="shared" si="31"/>
        <v/>
      </c>
      <c r="DO36" s="129" t="str">
        <f t="shared" si="14"/>
        <v/>
      </c>
      <c r="DP36" s="127" t="str">
        <f t="shared" si="32"/>
        <v/>
      </c>
      <c r="DR36" s="101" t="str">
        <f>IF(ISNUMBER($BW36*$CH36),IF(ISNUMBER(MATRIX!BU36),BW36*MATRIX!BU36,"n/a"),"")</f>
        <v/>
      </c>
      <c r="DS36" s="72"/>
      <c r="DT36" s="72" t="str">
        <f>IF(ISNUMBER(BW36*CH36),IF(ISNUMBER(MATRIX!BV36*DD36),BW36*MATRIX!BV36*DD36,"n/a"),"")</f>
        <v/>
      </c>
      <c r="DU36" s="72"/>
      <c r="DV36" s="155" t="str">
        <f t="shared" si="35"/>
        <v/>
      </c>
      <c r="DW36" s="96"/>
      <c r="DX36" s="156" t="str">
        <f t="shared" si="16"/>
        <v/>
      </c>
      <c r="DY36" s="102" t="str">
        <f t="shared" si="33"/>
        <v/>
      </c>
      <c r="EA36" s="85" t="str">
        <f>IF(ISNUMBER(BW36),IF(ISNUMBER(MATRIX!Y36),MATRIX!Y36,"n/a"),"")</f>
        <v/>
      </c>
      <c r="EB36" s="86" t="str">
        <f t="shared" si="34"/>
        <v/>
      </c>
      <c r="ED36" s="44" t="str">
        <f>IF(ISNUMBER('HI-Z-OUTPUT'!D36),IF(ISNUMBER(BW36),'HI-Z-OUTPUT'!D36*BW36,""),"")</f>
        <v/>
      </c>
      <c r="EE36" s="44" t="str">
        <f t="shared" si="18"/>
        <v/>
      </c>
    </row>
    <row r="37" spans="1:135">
      <c r="A37" s="43" t="str">
        <f>MATRIX!A37</f>
        <v>LAB GRUPPEN</v>
      </c>
      <c r="B37" t="str">
        <f>IF(MATRIX!B37&lt;&gt;0,MATRIX!B37,"-")</f>
        <v>C5:4X</v>
      </c>
      <c r="D37" t="b">
        <f>AND(OHM8MENO&lt;='Lo-Z-OUTPUT'!U37,'Lo-Z-OUTPUT'!U37&lt;=OHM8PIU)</f>
        <v>0</v>
      </c>
      <c r="E37" t="b">
        <f>AND(OHM4MENO&lt;='Lo-Z-OUTPUT'!U37,'Lo-Z-OUTPUT'!U37&lt;=OHM4PIU)</f>
        <v>0</v>
      </c>
      <c r="F37" t="b">
        <f>AND(OHM2MENO&lt;='Lo-Z-OUTPUT'!U37,'Lo-Z-OUTPUT'!U37&lt;=OHM2PIU)</f>
        <v>0</v>
      </c>
      <c r="H37" s="64" t="str">
        <f>IF(ISNUMBER('Lo-Z-OUTPUT'!S37),'Lo-Z-OUTPUT'!S37,"")</f>
        <v/>
      </c>
      <c r="I37" s="64" t="str">
        <f>IF('Lo-Z-OUTPUT'!W37="B","B","")</f>
        <v/>
      </c>
      <c r="K37" s="62" t="str">
        <f>IF(ISNUMBER(H37),H37*MATRIX!E37,"-")</f>
        <v>-</v>
      </c>
      <c r="M37" s="66" t="str">
        <f>IF(ISNUMBER(H37),IF(KP="kg",H37*MATRIX!CB37,H37*MATRIX!CB37*2.2),"-")</f>
        <v>-</v>
      </c>
      <c r="N37" s="65" t="str">
        <f t="shared" si="0"/>
        <v/>
      </c>
      <c r="P37" s="1" t="str">
        <f>IF(ISNUMBER(H37),IF('Lo-Z-OUTPUT'!W37="B",IF(D37,MATRIX!Q37,IF(E37,MATRIX!R37,"WRNG Ω")),IF(D37,MATRIX!K37,IF(E37,MATRIX!L37,IF(F37,MATRIX!M37,"")))),"")</f>
        <v/>
      </c>
      <c r="R37" s="70" t="str">
        <f>IF(AND(ISNUMBER(H37),ISNUMBER(P37)),IF('Lo-Z-OUTPUT'!W37="B",H37*P37*MATRIX!F37/2,H37*P37*MATRIX!F37),"")</f>
        <v/>
      </c>
      <c r="T37" s="40" t="str">
        <f>IF(ISNUMBER($H37),IF(ISNUMBER(MATRIX!U37),IF(MATRIX!U37-INT(MATRIX!U37)=0,MATRIX!U37,"("&amp;MATRIX!U37&amp;")"),"n/a"),"")</f>
        <v/>
      </c>
      <c r="U37" s="77"/>
      <c r="V37" s="81" t="str">
        <f>IF(ISNUMBER(H37), IF(ISNUMBER(MATRIX!AD37),H37*MATRIX!AD37,"n/a"),"")</f>
        <v/>
      </c>
      <c r="W37" s="77"/>
      <c r="X37" s="83" t="str">
        <f>IF(ISNUMBER($H37), IF(ISNUMBER(MATRIX!AF37),$H37*MATRIX!AF37,"n/a"),"")</f>
        <v/>
      </c>
      <c r="Y37" s="77"/>
      <c r="Z37" s="81" t="str">
        <f>IF(ISNUMBER($H37), IF(ISNUMBER(MATRIX!AP37),$H37*MATRIX!AP37,"n/a"),"")</f>
        <v/>
      </c>
      <c r="AA37" s="77" t="s">
        <v>434</v>
      </c>
      <c r="AB37" s="83" t="str">
        <f>IF(ISNUMBER($H37), IF(ISNUMBER(MATRIX!AR37),$H37*MATRIX!AR37,"n/a"),"")</f>
        <v/>
      </c>
      <c r="AD37" s="225" t="str">
        <f t="shared" si="1"/>
        <v/>
      </c>
      <c r="AF37" s="225" t="str">
        <f t="shared" si="2"/>
        <v/>
      </c>
      <c r="AH37" s="218" t="str">
        <f>IF(ISNUMBER($H37), IF(MV&gt;200,IF(ISNUMBER(MATRIX!CL37),MATRIX!CL37,"n/a"),IF(ISNUMBER(MATRIX!CH37),MATRIX!CH37,"n/a")),"")</f>
        <v/>
      </c>
      <c r="AJ37" s="1" t="str">
        <f>IF(ISNUMBER(H37),IF(AND(ISNUMBER('Lo-Z-OUTPUT'!BA37),'Lo-Z-OUTPUT'!BA37&lt;&gt;0),'Lo-Z-OUTPUT'!BA37,'Lo-Z-INPUT'!$K$15*'Lo-Z-INPUT'!$K$7),"")</f>
        <v/>
      </c>
      <c r="AL37" s="161" t="str">
        <f t="shared" si="19"/>
        <v/>
      </c>
      <c r="AN37" s="124" t="str">
        <f>IF(ISNUMBER($H37),IF(MV&lt;200,IF(ISNUMBER(MATRIX!AE37),ROUND((MATRIX!AE37*IDLE/1000)*CKWH,2),"-"),IF(ISNUMBER(MATRIX!AQ37),ROUND((MATRIX!AQ37*IDLE/1000)*CKWH,2),"-")),"")</f>
        <v/>
      </c>
      <c r="AO37" s="125" t="str">
        <f t="shared" si="20"/>
        <v/>
      </c>
      <c r="AQ37" s="105" t="str">
        <f>IF(ISNUMBER($H37),IF(MV&lt;200,IF(ISNUMBER(MATRIX!AG37),ROUND((MATRIX!AG37/1000)*RUNNING*CKWH,2),"-"),IF(ISNUMBER(MATRIX!AS37),ROUND((MATRIX!AS37/1000)*RUNNING*CKWH,2),"-")),"")</f>
        <v/>
      </c>
      <c r="AR37" s="126" t="str">
        <f t="shared" si="21"/>
        <v/>
      </c>
      <c r="AT37" s="129" t="str">
        <f t="shared" si="22"/>
        <v/>
      </c>
      <c r="AU37" s="127" t="str">
        <f t="shared" si="23"/>
        <v/>
      </c>
      <c r="AW37" s="101" t="str">
        <f>IF(ISNUMBER($H37),IF(ISNUMBER(MATRIX!BU37),$H37*MATRIX!BU37,"n/a"),"")</f>
        <v/>
      </c>
      <c r="AX37" s="72"/>
      <c r="AY37" s="72" t="str">
        <f>IF(ISNUMBER($H37),IF(ISNUMBER(MATRIX!BV37*AL37),$H37*MATRIX!BV37*AL37,"n/a"),"")</f>
        <v/>
      </c>
      <c r="AZ37" s="72"/>
      <c r="BA37" s="100" t="str">
        <f t="shared" si="24"/>
        <v/>
      </c>
      <c r="BB37" s="72"/>
      <c r="BC37" s="154" t="str">
        <f t="shared" si="25"/>
        <v/>
      </c>
      <c r="BD37" s="103" t="str">
        <f t="shared" si="6"/>
        <v/>
      </c>
      <c r="BF37" s="85" t="str">
        <f>IF(ISNUMBER(H37),IF(ISNUMBER(MATRIX!Y37),MATRIX!Y37,"n/a"),"")</f>
        <v/>
      </c>
      <c r="BG37" s="86" t="str">
        <f t="shared" si="26"/>
        <v/>
      </c>
      <c r="BI37" s="44" t="str">
        <f>IF(ISNUMBER('Lo-Z-OUTPUT'!D37),IF(ISNUMBER(EXTRA!H37),'Lo-Z-OUTPUT'!D37*EXTRA!H37,""),"")</f>
        <v/>
      </c>
      <c r="BJ37" s="44" t="str">
        <f t="shared" si="7"/>
        <v/>
      </c>
      <c r="BT37" t="b">
        <f>ISNUMBER(MATRIX!G37)</f>
        <v>1</v>
      </c>
      <c r="BU37" t="b">
        <f>ISNUMBER(MATRIX!H37)</f>
        <v>1</v>
      </c>
      <c r="BW37" s="64" t="str">
        <f>IF(AND(ISNUMBER('HI-Z-OUTPUT'!P37),I37&lt;&gt;0),'HI-Z-OUTPUT'!P37,"-")</f>
        <v>-</v>
      </c>
      <c r="BX37" s="1"/>
      <c r="BY37" s="64" t="str">
        <f>IF(ISBLANK('HI-Z-OUTPUT'!R37),"",'HI-Z-OUTPUT'!R37)</f>
        <v/>
      </c>
      <c r="CA37" s="62" t="str">
        <f>IF(ISNUMBER(BW37),IF(ISNUMBER(MATRIX!E37),BW37*MATRIX!E37,"WRNG DATA"),"-")</f>
        <v>-</v>
      </c>
      <c r="CC37" s="66" t="str">
        <f>IF(AND(ISNUMBER(BW37),OR(BT37,BU37)),IF(KP="kg",BW37*MATRIX!CC37,BW37*MATRIX!CC37*2.2),"-")</f>
        <v>-</v>
      </c>
      <c r="CD37" s="65" t="str">
        <f t="shared" si="8"/>
        <v/>
      </c>
      <c r="CF37" s="1" t="str">
        <f>IF(AND(VI&lt;100,ISNUMBER(BW37),BT37),MATRIX!N37,IF(AND(VI&gt;=100,ISNUMBER(BW37),BU37),MATRIX!O37,""))</f>
        <v/>
      </c>
      <c r="CG37" s="1" t="str">
        <f>IF(AND(BY37&lt;100,ISNUMBER(BW37),BT37),MATRIX!N37,IF(AND(BY37&gt;=100,ISNUMBER(BW37),BU37),MATRIX!O37,"WRNG V"))</f>
        <v>WRNG V</v>
      </c>
      <c r="CH37" s="1" t="str">
        <f t="shared" si="27"/>
        <v/>
      </c>
      <c r="CJ37" s="70" t="str">
        <f>IF(ISNUMBER(BW37),IF(BY37&lt;100,IF(ISNUMBER(CH37*MATRIX!G37),BW37*CH37*MATRIX!G37,""),IF(ISNUMBER(CH37*MATRIX!H37),BW37*CH37*MATRIX!H37,"")),"")</f>
        <v/>
      </c>
      <c r="CL37" s="40" t="str">
        <f>IF(ISNUMBER(BW37*CH37),IF(ISNUMBER(MATRIX!U37),IF(MATRIX!U37-INT(MATRIX!U37)=0,MATRIX!U37,"("&amp;MATRIX!U37&amp;")"),"n/a"),"")</f>
        <v/>
      </c>
      <c r="CM37" s="77"/>
      <c r="CN37" s="81" t="str">
        <f>IF(ISNUMBER(BW37*CH37), IF(ISNUMBER(MATRIX!AZ37),BW37*MATRIX!AZ37,"n/a"),"")</f>
        <v/>
      </c>
      <c r="CO37" s="77"/>
      <c r="CP37" s="83" t="str">
        <f>IF(ISNUMBER($BW37*$CH37), IF(ISNUMBER(MATRIX!BB37),$BW37*MATRIX!BB37,"n/a"),"")</f>
        <v/>
      </c>
      <c r="CQ37" s="77"/>
      <c r="CR37" s="81" t="str">
        <f>IF(ISNUMBER($BW37*$CH37), IF(ISNUMBER(MATRIX!BJ37),BW37*MATRIX!BJ37,"n/a"),"")</f>
        <v/>
      </c>
      <c r="CS37" s="77" t="s">
        <v>434</v>
      </c>
      <c r="CT37" s="83" t="str">
        <f>IF(ISNUMBER($BW37*$CH37), IF(ISNUMBER(MATRIX!BL37),$BW37*MATRIX!BL37,"n/a"),"")</f>
        <v/>
      </c>
      <c r="CV37" s="225" t="str">
        <f t="shared" si="9"/>
        <v/>
      </c>
      <c r="CX37" s="225" t="str">
        <f t="shared" si="10"/>
        <v/>
      </c>
      <c r="CZ37" s="219" t="str">
        <f>IF(ISNUMBER($BW37*$CH37), IF(MV&gt;200,IF(ISNUMBER(MATRIX!CL37),MATRIX!CL37,"n/a"),IF(ISNUMBER(MATRIX!CH37),MATRIX!CH37,"n/a")),"")</f>
        <v/>
      </c>
      <c r="DB37" s="1" t="str">
        <f>IF(ISNUMBER(BW37),IF(AND(ISNUMBER('HI-Z-OUTPUT'!AV37),'HI-Z-OUTPUT'!AV37&lt;&gt;0),'HI-Z-OUTPUT'!AV37,'Hi-Z-INPUT'!$K$7*'Hi-Z-INPUT'!$K$11),"")</f>
        <v/>
      </c>
      <c r="DD37" s="161" t="str">
        <f t="shared" si="28"/>
        <v/>
      </c>
      <c r="DF37" s="124" t="str">
        <f>IF(ISNUMBER($BW37),IF(MV&lt;200,IF(ISNUMBER(MATRIX!BA37),ROUND(MATRIX!BA37/1000*IDLE*CKWH,2),"-"),IF(ISNUMBER(MATRIX!BK37),ROUND(MATRIX!BK37/1000*IDLE*CKWH,2),"-")),"")</f>
        <v/>
      </c>
      <c r="DG37" s="125" t="str">
        <f t="shared" si="29"/>
        <v/>
      </c>
      <c r="DI37" s="104" t="str">
        <f>IF(ISNUMBER($BW37),IF(MV&lt;200,IF(ISNUMBER(MATRIX!BC37),ROUND(MATRIX!BC37/1000*RUNNING*CKWH,2),"-"),IF(ISNUMBER(MATRIX!BM37),ROUND(MATRIX!BM37/1000*RUNNING*CKWH,2),"-")),"")</f>
        <v/>
      </c>
      <c r="DJ37" s="130" t="str">
        <f t="shared" si="30"/>
        <v/>
      </c>
      <c r="DL37" s="104"/>
      <c r="DM37" s="130" t="str">
        <f t="shared" si="31"/>
        <v/>
      </c>
      <c r="DO37" s="129" t="str">
        <f t="shared" si="14"/>
        <v/>
      </c>
      <c r="DP37" s="127" t="str">
        <f t="shared" si="32"/>
        <v/>
      </c>
      <c r="DR37" s="101" t="str">
        <f>IF(ISNUMBER($BW37*$CH37),IF(ISNUMBER(MATRIX!BU37),BW37*MATRIX!BU37,"n/a"),"")</f>
        <v/>
      </c>
      <c r="DS37" s="72"/>
      <c r="DT37" s="72" t="str">
        <f>IF(ISNUMBER(BW37*CH37),IF(ISNUMBER(MATRIX!BV37*DD37),BW37*MATRIX!BV37*DD37,"n/a"),"")</f>
        <v/>
      </c>
      <c r="DU37" s="72"/>
      <c r="DV37" s="155" t="str">
        <f t="shared" si="35"/>
        <v/>
      </c>
      <c r="DW37" s="96"/>
      <c r="DX37" s="156" t="str">
        <f t="shared" si="16"/>
        <v/>
      </c>
      <c r="DY37" s="102" t="str">
        <f t="shared" si="33"/>
        <v/>
      </c>
      <c r="EA37" s="85" t="str">
        <f>IF(ISNUMBER(BW37),IF(ISNUMBER(MATRIX!Y37),MATRIX!Y37,"n/a"),"")</f>
        <v/>
      </c>
      <c r="EB37" s="86" t="str">
        <f t="shared" si="34"/>
        <v/>
      </c>
      <c r="ED37" s="44" t="str">
        <f>IF(ISNUMBER('HI-Z-OUTPUT'!D37),IF(ISNUMBER(BW37),'HI-Z-OUTPUT'!D37*BW37,""),"")</f>
        <v/>
      </c>
      <c r="EE37" s="44" t="str">
        <f t="shared" si="18"/>
        <v/>
      </c>
    </row>
    <row r="38" spans="1:135">
      <c r="A38" s="43" t="str">
        <f>MATRIX!A38</f>
        <v>LAB GRUPPEN</v>
      </c>
      <c r="B38" t="str">
        <f>IF(MATRIX!B38&lt;&gt;0,MATRIX!B38,"-")</f>
        <v>C10:4X</v>
      </c>
      <c r="D38" t="b">
        <f>AND(OHM8MENO&lt;='Lo-Z-OUTPUT'!U38,'Lo-Z-OUTPUT'!U38&lt;=OHM8PIU)</f>
        <v>0</v>
      </c>
      <c r="E38" t="b">
        <f>AND(OHM4MENO&lt;='Lo-Z-OUTPUT'!U38,'Lo-Z-OUTPUT'!U38&lt;=OHM4PIU)</f>
        <v>0</v>
      </c>
      <c r="F38" t="b">
        <f>AND(OHM2MENO&lt;='Lo-Z-OUTPUT'!U38,'Lo-Z-OUTPUT'!U38&lt;=OHM2PIU)</f>
        <v>0</v>
      </c>
      <c r="H38" s="64" t="str">
        <f>IF(ISNUMBER('Lo-Z-OUTPUT'!S38),'Lo-Z-OUTPUT'!S38,"")</f>
        <v/>
      </c>
      <c r="I38" s="64" t="str">
        <f>IF('Lo-Z-OUTPUT'!W38="B","B","")</f>
        <v/>
      </c>
      <c r="K38" s="62" t="str">
        <f>IF(ISNUMBER(H38),H38*MATRIX!E38,"-")</f>
        <v>-</v>
      </c>
      <c r="M38" s="66" t="str">
        <f>IF(ISNUMBER(H38),IF(KP="kg",H38*MATRIX!CB38,H38*MATRIX!CB38*2.2),"-")</f>
        <v>-</v>
      </c>
      <c r="N38" s="65" t="str">
        <f t="shared" si="0"/>
        <v/>
      </c>
      <c r="P38" s="1" t="str">
        <f>IF(ISNUMBER(H38),IF('Lo-Z-OUTPUT'!W38="B",IF(D38,MATRIX!Q38,IF(E38,MATRIX!R38,"WRNG Ω")),IF(D38,MATRIX!K38,IF(E38,MATRIX!L38,IF(F38,MATRIX!M38,"")))),"")</f>
        <v/>
      </c>
      <c r="R38" s="70" t="str">
        <f>IF(AND(ISNUMBER(H38),ISNUMBER(P38)),IF('Lo-Z-OUTPUT'!W38="B",H38*P38*MATRIX!F38/2,H38*P38*MATRIX!F38),"")</f>
        <v/>
      </c>
      <c r="T38" s="40" t="str">
        <f>IF(ISNUMBER($H38),IF(ISNUMBER(MATRIX!U38),IF(MATRIX!U38-INT(MATRIX!U38)=0,MATRIX!U38,"("&amp;MATRIX!U38&amp;")"),"n/a"),"")</f>
        <v/>
      </c>
      <c r="U38" s="77"/>
      <c r="V38" s="81" t="str">
        <f>IF(ISNUMBER(H38), IF(ISNUMBER(MATRIX!AD38),H38*MATRIX!AD38,"n/a"),"")</f>
        <v/>
      </c>
      <c r="W38" s="77"/>
      <c r="X38" s="83" t="str">
        <f>IF(ISNUMBER($H38), IF(ISNUMBER(MATRIX!AF38),$H38*MATRIX!AF38,"n/a"),"")</f>
        <v/>
      </c>
      <c r="Y38" s="77"/>
      <c r="Z38" s="81" t="str">
        <f>IF(ISNUMBER($H38), IF(ISNUMBER(MATRIX!AP38),$H38*MATRIX!AP38,"n/a"),"")</f>
        <v/>
      </c>
      <c r="AA38" s="77" t="s">
        <v>434</v>
      </c>
      <c r="AB38" s="83" t="str">
        <f>IF(ISNUMBER($H38), IF(ISNUMBER(MATRIX!AR38),$H38*MATRIX!AR38,"n/a"),"")</f>
        <v/>
      </c>
      <c r="AD38" s="225" t="str">
        <f t="shared" si="1"/>
        <v/>
      </c>
      <c r="AF38" s="225" t="str">
        <f t="shared" si="2"/>
        <v/>
      </c>
      <c r="AH38" s="218" t="str">
        <f>IF(ISNUMBER($H38), IF(MV&gt;200,IF(ISNUMBER(MATRIX!CL38),MATRIX!CL38,"n/a"),IF(ISNUMBER(MATRIX!CH38),MATRIX!CH38,"n/a")),"")</f>
        <v/>
      </c>
      <c r="AJ38" s="1" t="str">
        <f>IF(ISNUMBER(H38),IF(AND(ISNUMBER('Lo-Z-OUTPUT'!BA38),'Lo-Z-OUTPUT'!BA38&lt;&gt;0),'Lo-Z-OUTPUT'!BA38,'Lo-Z-INPUT'!$K$15*'Lo-Z-INPUT'!$K$7),"")</f>
        <v/>
      </c>
      <c r="AL38" s="161" t="str">
        <f t="shared" si="19"/>
        <v/>
      </c>
      <c r="AN38" s="124" t="str">
        <f>IF(ISNUMBER($H38),IF(MV&lt;200,IF(ISNUMBER(MATRIX!AE38),ROUND((MATRIX!AE38*IDLE/1000)*CKWH,2),"-"),IF(ISNUMBER(MATRIX!AQ38),ROUND((MATRIX!AQ38*IDLE/1000)*CKWH,2),"-")),"")</f>
        <v/>
      </c>
      <c r="AO38" s="125" t="str">
        <f t="shared" si="20"/>
        <v/>
      </c>
      <c r="AQ38" s="105" t="str">
        <f>IF(ISNUMBER($H38),IF(MV&lt;200,IF(ISNUMBER(MATRIX!AG38),ROUND((MATRIX!AG38/1000)*RUNNING*CKWH,2),"-"),IF(ISNUMBER(MATRIX!AS38),ROUND((MATRIX!AS38/1000)*RUNNING*CKWH,2),"-")),"")</f>
        <v/>
      </c>
      <c r="AR38" s="126" t="str">
        <f t="shared" si="21"/>
        <v/>
      </c>
      <c r="AT38" s="129" t="str">
        <f t="shared" si="22"/>
        <v/>
      </c>
      <c r="AU38" s="127" t="str">
        <f t="shared" si="23"/>
        <v/>
      </c>
      <c r="AW38" s="101" t="str">
        <f>IF(ISNUMBER($H38),IF(ISNUMBER(MATRIX!BU38),$H38*MATRIX!BU38,"n/a"),"")</f>
        <v/>
      </c>
      <c r="AX38" s="72"/>
      <c r="AY38" s="72" t="str">
        <f>IF(ISNUMBER($H38),IF(ISNUMBER(MATRIX!BV38*AL38),$H38*MATRIX!BV38*AL38,"n/a"),"")</f>
        <v/>
      </c>
      <c r="AZ38" s="72"/>
      <c r="BA38" s="100" t="str">
        <f t="shared" si="24"/>
        <v/>
      </c>
      <c r="BB38" s="72"/>
      <c r="BC38" s="154" t="str">
        <f t="shared" si="25"/>
        <v/>
      </c>
      <c r="BD38" s="103" t="str">
        <f t="shared" si="6"/>
        <v/>
      </c>
      <c r="BF38" s="85" t="str">
        <f>IF(ISNUMBER(H38),IF(ISNUMBER(MATRIX!Y38),MATRIX!Y38,"n/a"),"")</f>
        <v/>
      </c>
      <c r="BG38" s="86" t="str">
        <f t="shared" si="26"/>
        <v/>
      </c>
      <c r="BI38" s="44" t="str">
        <f>IF(ISNUMBER('Lo-Z-OUTPUT'!D38),IF(ISNUMBER(EXTRA!H38),'Lo-Z-OUTPUT'!D38*EXTRA!H38,""),"")</f>
        <v/>
      </c>
      <c r="BJ38" s="44" t="str">
        <f t="shared" si="7"/>
        <v/>
      </c>
      <c r="BT38" t="b">
        <f>ISNUMBER(MATRIX!G38)</f>
        <v>1</v>
      </c>
      <c r="BU38" t="b">
        <f>ISNUMBER(MATRIX!H38)</f>
        <v>1</v>
      </c>
      <c r="BW38" s="64" t="str">
        <f>IF(AND(ISNUMBER('HI-Z-OUTPUT'!P38),I38&lt;&gt;0),'HI-Z-OUTPUT'!P38,"-")</f>
        <v>-</v>
      </c>
      <c r="BX38" s="1"/>
      <c r="BY38" s="64" t="str">
        <f>IF(ISBLANK('HI-Z-OUTPUT'!R38),"",'HI-Z-OUTPUT'!R38)</f>
        <v/>
      </c>
      <c r="CA38" s="62" t="str">
        <f>IF(ISNUMBER(BW38),IF(ISNUMBER(MATRIX!E38),BW38*MATRIX!E38,"WRNG DATA"),"-")</f>
        <v>-</v>
      </c>
      <c r="CC38" s="66" t="str">
        <f>IF(AND(ISNUMBER(BW38),OR(BT38,BU38)),IF(KP="kg",BW38*MATRIX!CC38,BW38*MATRIX!CC38*2.2),"-")</f>
        <v>-</v>
      </c>
      <c r="CD38" s="65" t="str">
        <f t="shared" si="8"/>
        <v/>
      </c>
      <c r="CF38" s="1" t="str">
        <f>IF(AND(VI&lt;100,ISNUMBER(BW38),BT38),MATRIX!N38,IF(AND(VI&gt;=100,ISNUMBER(BW38),BU38),MATRIX!O38,""))</f>
        <v/>
      </c>
      <c r="CG38" s="1" t="str">
        <f>IF(AND(BY38&lt;100,ISNUMBER(BW38),BT38),MATRIX!N38,IF(AND(BY38&gt;=100,ISNUMBER(BW38),BU38),MATRIX!O38,"WRNG V"))</f>
        <v>WRNG V</v>
      </c>
      <c r="CH38" s="1" t="str">
        <f t="shared" si="27"/>
        <v/>
      </c>
      <c r="CJ38" s="70" t="str">
        <f>IF(ISNUMBER(BW38),IF(BY38&lt;100,IF(ISNUMBER(CH38*MATRIX!G38),BW38*CH38*MATRIX!G38,""),IF(ISNUMBER(CH38*MATRIX!H38),BW38*CH38*MATRIX!H38,"")),"")</f>
        <v/>
      </c>
      <c r="CL38" s="40" t="str">
        <f>IF(ISNUMBER(BW38*CH38),IF(ISNUMBER(MATRIX!U38),IF(MATRIX!U38-INT(MATRIX!U38)=0,MATRIX!U38,"("&amp;MATRIX!U38&amp;")"),"n/a"),"")</f>
        <v/>
      </c>
      <c r="CM38" s="77"/>
      <c r="CN38" s="81" t="str">
        <f>IF(ISNUMBER(BW38*CH38), IF(ISNUMBER(MATRIX!AZ38),BW38*MATRIX!AZ38,"n/a"),"")</f>
        <v/>
      </c>
      <c r="CO38" s="77"/>
      <c r="CP38" s="83" t="str">
        <f>IF(ISNUMBER($BW38*$CH38), IF(ISNUMBER(MATRIX!BB38),$BW38*MATRIX!BB38,"n/a"),"")</f>
        <v/>
      </c>
      <c r="CQ38" s="77"/>
      <c r="CR38" s="81" t="str">
        <f>IF(ISNUMBER($BW38*$CH38), IF(ISNUMBER(MATRIX!BJ38),BW38*MATRIX!BJ38,"n/a"),"")</f>
        <v/>
      </c>
      <c r="CS38" s="77" t="s">
        <v>434</v>
      </c>
      <c r="CT38" s="83" t="str">
        <f>IF(ISNUMBER($BW38*$CH38), IF(ISNUMBER(MATRIX!BL38),$BW38*MATRIX!BL38,"n/a"),"")</f>
        <v/>
      </c>
      <c r="CV38" s="225" t="str">
        <f t="shared" si="9"/>
        <v/>
      </c>
      <c r="CX38" s="225" t="str">
        <f t="shared" si="10"/>
        <v/>
      </c>
      <c r="CZ38" s="219" t="str">
        <f>IF(ISNUMBER($BW38*$CH38), IF(MV&gt;200,IF(ISNUMBER(MATRIX!CL38),MATRIX!CL38,"n/a"),IF(ISNUMBER(MATRIX!CH38),MATRIX!CH38,"n/a")),"")</f>
        <v/>
      </c>
      <c r="DB38" s="1" t="str">
        <f>IF(ISNUMBER(BW38),IF(AND(ISNUMBER('HI-Z-OUTPUT'!AV38),'HI-Z-OUTPUT'!AV38&lt;&gt;0),'HI-Z-OUTPUT'!AV38,'Hi-Z-INPUT'!$K$7*'Hi-Z-INPUT'!$K$11),"")</f>
        <v/>
      </c>
      <c r="DD38" s="161" t="str">
        <f t="shared" si="28"/>
        <v/>
      </c>
      <c r="DF38" s="124" t="str">
        <f>IF(ISNUMBER($BW38),IF(MV&lt;200,IF(ISNUMBER(MATRIX!BA38),ROUND(MATRIX!BA38/1000*IDLE*CKWH,2),"-"),IF(ISNUMBER(MATRIX!BK38),ROUND(MATRIX!BK38/1000*IDLE*CKWH,2),"-")),"")</f>
        <v/>
      </c>
      <c r="DG38" s="125" t="str">
        <f t="shared" si="29"/>
        <v/>
      </c>
      <c r="DI38" s="104" t="str">
        <f>IF(ISNUMBER($BW38),IF(MV&lt;200,IF(ISNUMBER(MATRIX!BC38),ROUND(MATRIX!BC38/1000*RUNNING*CKWH,2),"-"),IF(ISNUMBER(MATRIX!BM38),ROUND(MATRIX!BM38/1000*RUNNING*CKWH,2),"-")),"")</f>
        <v/>
      </c>
      <c r="DJ38" s="130" t="str">
        <f t="shared" si="30"/>
        <v/>
      </c>
      <c r="DL38" s="104"/>
      <c r="DM38" s="130" t="str">
        <f t="shared" si="31"/>
        <v/>
      </c>
      <c r="DO38" s="129" t="str">
        <f t="shared" si="14"/>
        <v/>
      </c>
      <c r="DP38" s="127" t="str">
        <f t="shared" si="32"/>
        <v/>
      </c>
      <c r="DR38" s="101" t="str">
        <f>IF(ISNUMBER($BW38*$CH38),IF(ISNUMBER(MATRIX!BU38),BW38*MATRIX!BU38,"n/a"),"")</f>
        <v/>
      </c>
      <c r="DS38" s="72"/>
      <c r="DT38" s="72" t="str">
        <f>IF(ISNUMBER(BW38*CH38),IF(ISNUMBER(MATRIX!BV38*DD38),BW38*MATRIX!BV38*DD38,"n/a"),"")</f>
        <v/>
      </c>
      <c r="DU38" s="72"/>
      <c r="DV38" s="155" t="str">
        <f t="shared" si="35"/>
        <v/>
      </c>
      <c r="DW38" s="96"/>
      <c r="DX38" s="156" t="str">
        <f t="shared" si="16"/>
        <v/>
      </c>
      <c r="DY38" s="102" t="str">
        <f t="shared" si="33"/>
        <v/>
      </c>
      <c r="EA38" s="85" t="str">
        <f>IF(ISNUMBER(BW38),IF(ISNUMBER(MATRIX!Y38),MATRIX!Y38,"n/a"),"")</f>
        <v/>
      </c>
      <c r="EB38" s="86" t="str">
        <f t="shared" si="34"/>
        <v/>
      </c>
      <c r="ED38" s="44" t="str">
        <f>IF(ISNUMBER('HI-Z-OUTPUT'!D38),IF(ISNUMBER(BW38),'HI-Z-OUTPUT'!D38*BW38,""),"")</f>
        <v/>
      </c>
      <c r="EE38" s="44" t="str">
        <f t="shared" si="18"/>
        <v/>
      </c>
    </row>
    <row r="39" spans="1:135">
      <c r="A39" s="44" t="str">
        <f>MATRIX!A39</f>
        <v>LAB GRUPPEN</v>
      </c>
      <c r="B39" t="str">
        <f>IF(MATRIX!B39&lt;&gt;0,MATRIX!B39,"-")</f>
        <v>C10:8X</v>
      </c>
      <c r="D39" t="b">
        <f>AND(OHM8MENO&lt;='Lo-Z-OUTPUT'!U39,'Lo-Z-OUTPUT'!U39&lt;=OHM8PIU)</f>
        <v>0</v>
      </c>
      <c r="E39" t="b">
        <f>AND(OHM4MENO&lt;='Lo-Z-OUTPUT'!U39,'Lo-Z-OUTPUT'!U39&lt;=OHM4PIU)</f>
        <v>0</v>
      </c>
      <c r="F39" t="b">
        <f>AND(OHM2MENO&lt;='Lo-Z-OUTPUT'!U39,'Lo-Z-OUTPUT'!U39&lt;=OHM2PIU)</f>
        <v>0</v>
      </c>
      <c r="H39" s="64" t="str">
        <f>IF(ISNUMBER('Lo-Z-OUTPUT'!S39),'Lo-Z-OUTPUT'!S39,"")</f>
        <v/>
      </c>
      <c r="I39" s="64" t="str">
        <f>IF('Lo-Z-OUTPUT'!W39="B","B","")</f>
        <v/>
      </c>
      <c r="K39" s="62" t="str">
        <f>IF(ISNUMBER(H39),H39*MATRIX!E39,"-")</f>
        <v>-</v>
      </c>
      <c r="M39" s="66" t="str">
        <f>IF(ISNUMBER(H39),IF(KP="kg",H39*MATRIX!CB39,H39*MATRIX!CB39*2.2),"-")</f>
        <v>-</v>
      </c>
      <c r="N39" s="65" t="str">
        <f t="shared" si="0"/>
        <v/>
      </c>
      <c r="P39" s="1" t="str">
        <f>IF(ISNUMBER(H39),IF('Lo-Z-OUTPUT'!W39="B",IF(D39,MATRIX!Q39,IF(E39,MATRIX!R39,"WRNG Ω")),IF(D39,MATRIX!K39,IF(E39,MATRIX!L39,IF(F39,MATRIX!M39,"")))),"")</f>
        <v/>
      </c>
      <c r="R39" s="70" t="str">
        <f>IF(AND(ISNUMBER(H39),ISNUMBER(P39)),IF('Lo-Z-OUTPUT'!W39="B",H39*P39*MATRIX!F39/2,H39*P39*MATRIX!F39),"")</f>
        <v/>
      </c>
      <c r="T39" s="40" t="str">
        <f>IF(ISNUMBER($H39),IF(ISNUMBER(MATRIX!U39),IF(MATRIX!U39-INT(MATRIX!U39)=0,MATRIX!U39,"("&amp;MATRIX!U39&amp;")"),"n/a"),"")</f>
        <v/>
      </c>
      <c r="U39" s="77"/>
      <c r="V39" s="81" t="str">
        <f>IF(ISNUMBER(H39), IF(ISNUMBER(MATRIX!AD39),H39*MATRIX!AD39,"n/a"),"")</f>
        <v/>
      </c>
      <c r="W39" s="77"/>
      <c r="X39" s="83" t="str">
        <f>IF(ISNUMBER($H39), IF(ISNUMBER(MATRIX!AF39),$H39*MATRIX!AF39,"n/a"),"")</f>
        <v/>
      </c>
      <c r="Y39" s="77"/>
      <c r="Z39" s="81" t="str">
        <f>IF(ISNUMBER($H39), IF(ISNUMBER(MATRIX!AP39),$H39*MATRIX!AP39,"n/a"),"")</f>
        <v/>
      </c>
      <c r="AA39" s="77" t="s">
        <v>434</v>
      </c>
      <c r="AB39" s="83" t="str">
        <f>IF(ISNUMBER($H39), IF(ISNUMBER(MATRIX!AR39),$H39*MATRIX!AR39,"n/a"),"")</f>
        <v/>
      </c>
      <c r="AD39" s="225" t="str">
        <f t="shared" si="1"/>
        <v/>
      </c>
      <c r="AF39" s="225" t="str">
        <f t="shared" si="2"/>
        <v/>
      </c>
      <c r="AH39" s="218" t="str">
        <f>IF(ISNUMBER($H39), IF(MV&gt;200,IF(ISNUMBER(MATRIX!CL39),MATRIX!CL39,"n/a"),IF(ISNUMBER(MATRIX!CH39),MATRIX!CH39,"n/a")),"")</f>
        <v/>
      </c>
      <c r="AJ39" s="1" t="str">
        <f>IF(ISNUMBER(H39),IF(AND(ISNUMBER('Lo-Z-OUTPUT'!BA39),'Lo-Z-OUTPUT'!BA39&lt;&gt;0),'Lo-Z-OUTPUT'!BA39,'Lo-Z-INPUT'!$K$15*'Lo-Z-INPUT'!$K$7),"")</f>
        <v/>
      </c>
      <c r="AL39" s="161" t="str">
        <f t="shared" si="19"/>
        <v/>
      </c>
      <c r="AN39" s="124" t="str">
        <f>IF(ISNUMBER($H39),IF(MV&lt;200,IF(ISNUMBER(MATRIX!AE39),ROUND((MATRIX!AE39*IDLE/1000)*CKWH,2),"-"),IF(ISNUMBER(MATRIX!AQ39),ROUND((MATRIX!AQ39*IDLE/1000)*CKWH,2),"-")),"")</f>
        <v/>
      </c>
      <c r="AO39" s="125" t="str">
        <f t="shared" si="20"/>
        <v/>
      </c>
      <c r="AQ39" s="105" t="str">
        <f>IF(ISNUMBER($H39),IF(MV&lt;200,IF(ISNUMBER(MATRIX!AG39),ROUND((MATRIX!AG39/1000)*RUNNING*CKWH,2),"-"),IF(ISNUMBER(MATRIX!AS39),ROUND((MATRIX!AS39/1000)*RUNNING*CKWH,2),"-")),"")</f>
        <v/>
      </c>
      <c r="AR39" s="126" t="str">
        <f t="shared" si="21"/>
        <v/>
      </c>
      <c r="AT39" s="129" t="str">
        <f t="shared" si="22"/>
        <v/>
      </c>
      <c r="AU39" s="127" t="str">
        <f t="shared" si="23"/>
        <v/>
      </c>
      <c r="AW39" s="101" t="str">
        <f>IF(ISNUMBER($H39),IF(ISNUMBER(MATRIX!BU39),$H39*MATRIX!BU39,"n/a"),"")</f>
        <v/>
      </c>
      <c r="AX39" s="72"/>
      <c r="AY39" s="72" t="str">
        <f>IF(ISNUMBER($H39),IF(ISNUMBER(MATRIX!BV39*AL39),$H39*MATRIX!BV39*AL39,"n/a"),"")</f>
        <v/>
      </c>
      <c r="AZ39" s="72"/>
      <c r="BA39" s="100" t="str">
        <f t="shared" si="24"/>
        <v/>
      </c>
      <c r="BB39" s="72"/>
      <c r="BC39" s="154" t="str">
        <f t="shared" si="25"/>
        <v/>
      </c>
      <c r="BD39" s="103" t="str">
        <f t="shared" si="6"/>
        <v/>
      </c>
      <c r="BF39" s="85" t="str">
        <f>IF(ISNUMBER(H39),IF(ISNUMBER(MATRIX!Y39),MATRIX!Y39,"n/a"),"")</f>
        <v/>
      </c>
      <c r="BG39" s="86" t="str">
        <f t="shared" si="26"/>
        <v/>
      </c>
      <c r="BI39" s="44" t="str">
        <f>IF(ISNUMBER('Lo-Z-OUTPUT'!D39),IF(ISNUMBER(EXTRA!H39),'Lo-Z-OUTPUT'!D39*EXTRA!H39,""),"")</f>
        <v/>
      </c>
      <c r="BJ39" s="44" t="str">
        <f t="shared" si="7"/>
        <v/>
      </c>
      <c r="BT39" t="b">
        <f>ISNUMBER(MATRIX!G39)</f>
        <v>1</v>
      </c>
      <c r="BU39" t="b">
        <f>ISNUMBER(MATRIX!H39)</f>
        <v>1</v>
      </c>
      <c r="BW39" s="64" t="str">
        <f>IF(AND(ISNUMBER('HI-Z-OUTPUT'!P39),I39&lt;&gt;0),'HI-Z-OUTPUT'!P39,"-")</f>
        <v>-</v>
      </c>
      <c r="BX39" s="1"/>
      <c r="BY39" s="64" t="str">
        <f>IF(ISBLANK('HI-Z-OUTPUT'!R39),"",'HI-Z-OUTPUT'!R39)</f>
        <v/>
      </c>
      <c r="CA39" s="62" t="str">
        <f>IF(ISNUMBER(BW39),IF(ISNUMBER(MATRIX!E39),BW39*MATRIX!E39,"WRNG DATA"),"-")</f>
        <v>-</v>
      </c>
      <c r="CC39" s="66" t="str">
        <f>IF(AND(ISNUMBER(BW39),OR(BT39,BU39)),IF(KP="kg",BW39*MATRIX!CC39,BW39*MATRIX!CC39*2.2),"-")</f>
        <v>-</v>
      </c>
      <c r="CD39" s="65" t="str">
        <f t="shared" si="8"/>
        <v/>
      </c>
      <c r="CF39" s="1" t="str">
        <f>IF(AND(VI&lt;100,ISNUMBER(BW39),BT39),MATRIX!N39,IF(AND(VI&gt;=100,ISNUMBER(BW39),BU39),MATRIX!O39,""))</f>
        <v/>
      </c>
      <c r="CG39" s="1" t="str">
        <f>IF(AND(BY39&lt;100,ISNUMBER(BW39),BT39),MATRIX!N39,IF(AND(BY39&gt;=100,ISNUMBER(BW39),BU39),MATRIX!O39,"WRNG V"))</f>
        <v>WRNG V</v>
      </c>
      <c r="CH39" s="1" t="str">
        <f t="shared" si="27"/>
        <v/>
      </c>
      <c r="CJ39" s="70" t="str">
        <f>IF(ISNUMBER(BW39),IF(BY39&lt;100,IF(ISNUMBER(CH39*MATRIX!G39),BW39*CH39*MATRIX!G39,""),IF(ISNUMBER(CH39*MATRIX!H39),BW39*CH39*MATRIX!H39,"")),"")</f>
        <v/>
      </c>
      <c r="CL39" s="40" t="str">
        <f>IF(ISNUMBER(BW39*CH39),IF(ISNUMBER(MATRIX!U39),IF(MATRIX!U39-INT(MATRIX!U39)=0,MATRIX!U39,"("&amp;MATRIX!U39&amp;")"),"n/a"),"")</f>
        <v/>
      </c>
      <c r="CM39" s="77"/>
      <c r="CN39" s="81" t="str">
        <f>IF(ISNUMBER(BW39*CH39), IF(ISNUMBER(MATRIX!AZ39),BW39*MATRIX!AZ39,"n/a"),"")</f>
        <v/>
      </c>
      <c r="CO39" s="77"/>
      <c r="CP39" s="83" t="str">
        <f>IF(ISNUMBER($BW39*$CH39), IF(ISNUMBER(MATRIX!BB39),$BW39*MATRIX!BB39,"n/a"),"")</f>
        <v/>
      </c>
      <c r="CQ39" s="77"/>
      <c r="CR39" s="81" t="str">
        <f>IF(ISNUMBER($BW39*$CH39), IF(ISNUMBER(MATRIX!BJ39),BW39*MATRIX!BJ39,"n/a"),"")</f>
        <v/>
      </c>
      <c r="CS39" s="77" t="s">
        <v>434</v>
      </c>
      <c r="CT39" s="83" t="str">
        <f>IF(ISNUMBER($BW39*$CH39), IF(ISNUMBER(MATRIX!BL39),$BW39*MATRIX!BL39,"n/a"),"")</f>
        <v/>
      </c>
      <c r="CV39" s="225" t="str">
        <f t="shared" si="9"/>
        <v/>
      </c>
      <c r="CX39" s="225" t="str">
        <f t="shared" si="10"/>
        <v/>
      </c>
      <c r="CZ39" s="219" t="str">
        <f>IF(ISNUMBER($BW39*$CH39), IF(MV&gt;200,IF(ISNUMBER(MATRIX!CL39),MATRIX!CL39,"n/a"),IF(ISNUMBER(MATRIX!CH39),MATRIX!CH39,"n/a")),"")</f>
        <v/>
      </c>
      <c r="DB39" s="1" t="str">
        <f>IF(ISNUMBER(BW39),IF(AND(ISNUMBER('HI-Z-OUTPUT'!AV39),'HI-Z-OUTPUT'!AV39&lt;&gt;0),'HI-Z-OUTPUT'!AV39,'Hi-Z-INPUT'!$K$7*'Hi-Z-INPUT'!$K$11),"")</f>
        <v/>
      </c>
      <c r="DD39" s="161" t="str">
        <f t="shared" si="28"/>
        <v/>
      </c>
      <c r="DF39" s="124" t="str">
        <f>IF(ISNUMBER($BW39),IF(MV&lt;200,IF(ISNUMBER(MATRIX!BA39),ROUND(MATRIX!BA39/1000*IDLE*CKWH,2),"-"),IF(ISNUMBER(MATRIX!BK39),ROUND(MATRIX!BK39/1000*IDLE*CKWH,2),"-")),"")</f>
        <v/>
      </c>
      <c r="DG39" s="125" t="str">
        <f t="shared" si="29"/>
        <v/>
      </c>
      <c r="DI39" s="104" t="str">
        <f>IF(ISNUMBER($BW39),IF(MV&lt;200,IF(ISNUMBER(MATRIX!BC39),ROUND(MATRIX!BC39/1000*RUNNING*CKWH,2),"-"),IF(ISNUMBER(MATRIX!BM39),ROUND(MATRIX!BM39/1000*RUNNING*CKWH,2),"-")),"")</f>
        <v/>
      </c>
      <c r="DJ39" s="130" t="str">
        <f t="shared" si="30"/>
        <v/>
      </c>
      <c r="DL39" s="104"/>
      <c r="DM39" s="130" t="str">
        <f t="shared" si="31"/>
        <v/>
      </c>
      <c r="DO39" s="129" t="str">
        <f t="shared" si="14"/>
        <v/>
      </c>
      <c r="DP39" s="127" t="str">
        <f t="shared" si="32"/>
        <v/>
      </c>
      <c r="DR39" s="101" t="str">
        <f>IF(ISNUMBER($BW39*$CH39),IF(ISNUMBER(MATRIX!BU39),BW39*MATRIX!BU39,"n/a"),"")</f>
        <v/>
      </c>
      <c r="DS39" s="72"/>
      <c r="DT39" s="72" t="str">
        <f>IF(ISNUMBER(BW39*CH39),IF(ISNUMBER(MATRIX!BV39*DD39),BW39*MATRIX!BV39*DD39,"n/a"),"")</f>
        <v/>
      </c>
      <c r="DU39" s="72"/>
      <c r="DV39" s="155" t="str">
        <f t="shared" si="35"/>
        <v/>
      </c>
      <c r="DW39" s="96"/>
      <c r="DX39" s="156" t="str">
        <f t="shared" si="16"/>
        <v/>
      </c>
      <c r="DY39" s="102" t="str">
        <f t="shared" si="33"/>
        <v/>
      </c>
      <c r="EA39" s="85" t="str">
        <f>IF(ISNUMBER(BW39),IF(ISNUMBER(MATRIX!Y39),MATRIX!Y39,"n/a"),"")</f>
        <v/>
      </c>
      <c r="EB39" s="86" t="str">
        <f t="shared" si="34"/>
        <v/>
      </c>
      <c r="ED39" s="44" t="str">
        <f>IF(ISNUMBER('HI-Z-OUTPUT'!D39),IF(ISNUMBER(BW39),'HI-Z-OUTPUT'!D39*BW39,""),"")</f>
        <v/>
      </c>
      <c r="EE39" s="44" t="str">
        <f t="shared" si="18"/>
        <v/>
      </c>
    </row>
    <row r="40" spans="1:135">
      <c r="A40" s="44" t="str">
        <f>MATRIX!A40</f>
        <v>LAB GRUPPEN</v>
      </c>
      <c r="B40" t="str">
        <f>IF(MATRIX!B40&lt;&gt;0,MATRIX!B40,"-")</f>
        <v>C20:8X</v>
      </c>
      <c r="D40" t="b">
        <f>AND(OHM8MENO&lt;='Lo-Z-OUTPUT'!U40,'Lo-Z-OUTPUT'!U40&lt;=OHM8PIU)</f>
        <v>0</v>
      </c>
      <c r="E40" t="b">
        <f>AND(OHM4MENO&lt;='Lo-Z-OUTPUT'!U40,'Lo-Z-OUTPUT'!U40&lt;=OHM4PIU)</f>
        <v>0</v>
      </c>
      <c r="F40" t="b">
        <f>AND(OHM2MENO&lt;='Lo-Z-OUTPUT'!U40,'Lo-Z-OUTPUT'!U40&lt;=OHM2PIU)</f>
        <v>0</v>
      </c>
      <c r="H40" s="64" t="str">
        <f>IF(ISNUMBER('Lo-Z-OUTPUT'!S40),'Lo-Z-OUTPUT'!S40,"")</f>
        <v/>
      </c>
      <c r="I40" s="64" t="str">
        <f>IF('Lo-Z-OUTPUT'!W40="B","B","")</f>
        <v/>
      </c>
      <c r="K40" s="62" t="str">
        <f>IF(ISNUMBER(H40),H40*MATRIX!E40,"-")</f>
        <v>-</v>
      </c>
      <c r="M40" s="66" t="str">
        <f>IF(ISNUMBER(H40),IF(KP="kg",H40*MATRIX!CB40,H40*MATRIX!CB40*2.2),"-")</f>
        <v>-</v>
      </c>
      <c r="N40" s="65" t="str">
        <f t="shared" ref="N40:N71" si="36">IF(ISNUMBER(H40),KP,"")</f>
        <v/>
      </c>
      <c r="P40" s="1" t="str">
        <f>IF(ISNUMBER(H40),IF('Lo-Z-OUTPUT'!W40="B",IF(D40,MATRIX!Q40,IF(E40,MATRIX!R40,"WRNG Ω")),IF(D40,MATRIX!K40,IF(E40,MATRIX!L40,IF(F40,MATRIX!M40,"")))),"")</f>
        <v/>
      </c>
      <c r="R40" s="70" t="str">
        <f>IF(AND(ISNUMBER(H40),ISNUMBER(P40)),IF('Lo-Z-OUTPUT'!W40="B",H40*P40*MATRIX!F40/2,H40*P40*MATRIX!F40),"")</f>
        <v/>
      </c>
      <c r="T40" s="40" t="str">
        <f>IF(ISNUMBER($H40),IF(ISNUMBER(MATRIX!U40),IF(MATRIX!U40-INT(MATRIX!U40)=0,MATRIX!U40,"("&amp;MATRIX!U40&amp;")"),"n/a"),"")</f>
        <v/>
      </c>
      <c r="U40" s="77"/>
      <c r="V40" s="81" t="str">
        <f>IF(ISNUMBER(H40), IF(ISNUMBER(MATRIX!AD40),H40*MATRIX!AD40,"n/a"),"")</f>
        <v/>
      </c>
      <c r="W40" s="77"/>
      <c r="X40" s="83" t="str">
        <f>IF(ISNUMBER($H40), IF(ISNUMBER(MATRIX!AF40),$H40*MATRIX!AF40,"n/a"),"")</f>
        <v/>
      </c>
      <c r="Y40" s="77"/>
      <c r="Z40" s="81" t="str">
        <f>IF(ISNUMBER($H40), IF(ISNUMBER(MATRIX!AP40),$H40*MATRIX!AP40,"n/a"),"")</f>
        <v/>
      </c>
      <c r="AA40" s="77" t="s">
        <v>434</v>
      </c>
      <c r="AB40" s="83" t="str">
        <f>IF(ISNUMBER($H40), IF(ISNUMBER(MATRIX!AR40),$H40*MATRIX!AR40,"n/a"),"")</f>
        <v/>
      </c>
      <c r="AD40" s="225" t="str">
        <f t="shared" si="1"/>
        <v/>
      </c>
      <c r="AF40" s="225" t="str">
        <f t="shared" si="2"/>
        <v/>
      </c>
      <c r="AH40" s="218" t="str">
        <f>IF(ISNUMBER($H40), IF(MV&gt;200,IF(ISNUMBER(MATRIX!CL40),MATRIX!CL40,"n/a"),IF(ISNUMBER(MATRIX!CH40),MATRIX!CH40,"n/a")),"")</f>
        <v/>
      </c>
      <c r="AJ40" s="1" t="str">
        <f>IF(ISNUMBER(H40),IF(AND(ISNUMBER('Lo-Z-OUTPUT'!BA40),'Lo-Z-OUTPUT'!BA40&lt;&gt;0),'Lo-Z-OUTPUT'!BA40,'Lo-Z-INPUT'!$K$15*'Lo-Z-INPUT'!$K$7),"")</f>
        <v/>
      </c>
      <c r="AL40" s="161" t="str">
        <f t="shared" si="19"/>
        <v/>
      </c>
      <c r="AN40" s="124" t="str">
        <f>IF(ISNUMBER($H40),IF(MV&lt;200,IF(ISNUMBER(MATRIX!AE40),ROUND((MATRIX!AE40*IDLE/1000)*CKWH,2),"-"),IF(ISNUMBER(MATRIX!AQ40),ROUND((MATRIX!AQ40*IDLE/1000)*CKWH,2),"-")),"")</f>
        <v/>
      </c>
      <c r="AO40" s="125" t="str">
        <f t="shared" si="20"/>
        <v/>
      </c>
      <c r="AQ40" s="105" t="str">
        <f>IF(ISNUMBER($H40),IF(MV&lt;200,IF(ISNUMBER(MATRIX!AG40),ROUND((MATRIX!AG40/1000)*RUNNING*CKWH,2),"-"),IF(ISNUMBER(MATRIX!AS40),ROUND((MATRIX!AS40/1000)*RUNNING*CKWH,2),"-")),"")</f>
        <v/>
      </c>
      <c r="AR40" s="126" t="str">
        <f t="shared" si="21"/>
        <v/>
      </c>
      <c r="AT40" s="129" t="str">
        <f t="shared" ref="AT40:AT71" si="37">IF(ISNUMBER($H40),IF(ISNUMBER(AL40),IF(ISNUMBER(AN40*AQ40),ROUND($H40*DAYS*(AN40+AQ40*AL40),2),"n/a"),"WRONG Ω"),"")</f>
        <v/>
      </c>
      <c r="AU40" s="127" t="str">
        <f t="shared" si="23"/>
        <v/>
      </c>
      <c r="AW40" s="101" t="str">
        <f>IF(ISNUMBER($H40),IF(ISNUMBER(MATRIX!BU40),$H40*MATRIX!BU40,"n/a"),"")</f>
        <v/>
      </c>
      <c r="AX40" s="72"/>
      <c r="AY40" s="72" t="str">
        <f>IF(ISNUMBER($H40),IF(ISNUMBER(MATRIX!BV40*AL40),$H40*MATRIX!BV40*AL40,"n/a"),"")</f>
        <v/>
      </c>
      <c r="AZ40" s="72"/>
      <c r="BA40" s="100" t="str">
        <f t="shared" ref="BA40:BA71" si="38">IF(AND(ISNUMBER(AW40),ISNUMBER(AY40)),(AW40*IDLE+AY40*RUNNING)*DAYS/1000,"")</f>
        <v/>
      </c>
      <c r="BB40" s="72"/>
      <c r="BC40" s="154" t="str">
        <f t="shared" ref="BC40:BC71" si="39">IF(ISNUMBER(BA40),BA40*CBTU,"")</f>
        <v/>
      </c>
      <c r="BD40" s="103" t="str">
        <f t="shared" ref="BD40:BD71" si="40">IF(ISNUMBER(BC40),ES,"")</f>
        <v/>
      </c>
      <c r="BF40" s="85" t="str">
        <f>IF(ISNUMBER(H40),IF(ISNUMBER(MATRIX!Y40),MATRIX!Y40,"n/a"),"")</f>
        <v/>
      </c>
      <c r="BG40" s="86" t="str">
        <f t="shared" si="26"/>
        <v/>
      </c>
      <c r="BI40" s="44" t="str">
        <f>IF(ISNUMBER('Lo-Z-OUTPUT'!D40),IF(ISNUMBER(EXTRA!H40),'Lo-Z-OUTPUT'!D40*EXTRA!H40,""),"")</f>
        <v/>
      </c>
      <c r="BJ40" s="44" t="str">
        <f t="shared" ref="BJ40:BJ71" si="41">IF(ISNUMBER(BI40),ES,"")</f>
        <v/>
      </c>
      <c r="BT40" t="b">
        <f>ISNUMBER(MATRIX!G40)</f>
        <v>1</v>
      </c>
      <c r="BU40" t="b">
        <f>ISNUMBER(MATRIX!H40)</f>
        <v>1</v>
      </c>
      <c r="BW40" s="64" t="str">
        <f>IF(AND(ISNUMBER('HI-Z-OUTPUT'!P40),I40&lt;&gt;0),'HI-Z-OUTPUT'!P40,"-")</f>
        <v>-</v>
      </c>
      <c r="BX40" s="1"/>
      <c r="BY40" s="64" t="str">
        <f>IF(ISBLANK('HI-Z-OUTPUT'!R40),"",'HI-Z-OUTPUT'!R40)</f>
        <v/>
      </c>
      <c r="CA40" s="62" t="str">
        <f>IF(ISNUMBER(BW40),IF(ISNUMBER(MATRIX!E40),BW40*MATRIX!E40,"WRNG DATA"),"-")</f>
        <v>-</v>
      </c>
      <c r="CC40" s="66" t="str">
        <f>IF(AND(ISNUMBER(BW40),OR(BT40,BU40)),IF(KP="kg",BW40*MATRIX!CC40,BW40*MATRIX!CC40*2.2),"-")</f>
        <v>-</v>
      </c>
      <c r="CD40" s="65" t="str">
        <f t="shared" ref="CD40:CD71" si="42">IF(ISNUMBER(BW40),KP,"")</f>
        <v/>
      </c>
      <c r="CF40" s="1" t="str">
        <f>IF(AND(VI&lt;100,ISNUMBER(BW40),BT40),MATRIX!N40,IF(AND(VI&gt;=100,ISNUMBER(BW40),BU40),MATRIX!O40,""))</f>
        <v/>
      </c>
      <c r="CG40" s="1" t="str">
        <f>IF(AND(BY40&lt;100,ISNUMBER(BW40),BT40),MATRIX!N40,IF(AND(BY40&gt;=100,ISNUMBER(BW40),BU40),MATRIX!O40,"WRNG V"))</f>
        <v>WRNG V</v>
      </c>
      <c r="CH40" s="1" t="str">
        <f t="shared" si="27"/>
        <v/>
      </c>
      <c r="CJ40" s="70" t="str">
        <f>IF(ISNUMBER(BW40),IF(BY40&lt;100,IF(ISNUMBER(CH40*MATRIX!G40),BW40*CH40*MATRIX!G40,""),IF(ISNUMBER(CH40*MATRIX!H40),BW40*CH40*MATRIX!H40,"")),"")</f>
        <v/>
      </c>
      <c r="CL40" s="40" t="str">
        <f>IF(ISNUMBER(BW40*CH40),IF(ISNUMBER(MATRIX!U40),IF(MATRIX!U40-INT(MATRIX!U40)=0,MATRIX!U40,"("&amp;MATRIX!U40&amp;")"),"n/a"),"")</f>
        <v/>
      </c>
      <c r="CM40" s="77"/>
      <c r="CN40" s="81" t="str">
        <f>IF(ISNUMBER(BW40*CH40), IF(ISNUMBER(MATRIX!AZ40),BW40*MATRIX!AZ40,"n/a"),"")</f>
        <v/>
      </c>
      <c r="CO40" s="77"/>
      <c r="CP40" s="83" t="str">
        <f>IF(ISNUMBER($BW40*$CH40), IF(ISNUMBER(MATRIX!BB40),$BW40*MATRIX!BB40,"n/a"),"")</f>
        <v/>
      </c>
      <c r="CQ40" s="77"/>
      <c r="CR40" s="81" t="str">
        <f>IF(ISNUMBER($BW40*$CH40), IF(ISNUMBER(MATRIX!BJ40),BW40*MATRIX!BJ40,"n/a"),"")</f>
        <v/>
      </c>
      <c r="CS40" s="77" t="s">
        <v>434</v>
      </c>
      <c r="CT40" s="83" t="str">
        <f>IF(ISNUMBER($BW40*$CH40), IF(ISNUMBER(MATRIX!BL40),$BW40*MATRIX!BL40,"n/a"),"")</f>
        <v/>
      </c>
      <c r="CV40" s="225" t="str">
        <f t="shared" si="9"/>
        <v/>
      </c>
      <c r="CX40" s="225" t="str">
        <f t="shared" si="10"/>
        <v/>
      </c>
      <c r="CZ40" s="219" t="str">
        <f>IF(ISNUMBER($BW40*$CH40), IF(MV&gt;200,IF(ISNUMBER(MATRIX!CL40),MATRIX!CL40,"n/a"),IF(ISNUMBER(MATRIX!CH40),MATRIX!CH40,"n/a")),"")</f>
        <v/>
      </c>
      <c r="DB40" s="1" t="str">
        <f>IF(ISNUMBER(BW40),IF(AND(ISNUMBER('HI-Z-OUTPUT'!AV40),'HI-Z-OUTPUT'!AV40&lt;&gt;0),'HI-Z-OUTPUT'!AV40,'Hi-Z-INPUT'!$K$7*'Hi-Z-INPUT'!$K$11),"")</f>
        <v/>
      </c>
      <c r="DD40" s="161" t="str">
        <f t="shared" si="28"/>
        <v/>
      </c>
      <c r="DF40" s="124" t="str">
        <f>IF(ISNUMBER($BW40),IF(MV&lt;200,IF(ISNUMBER(MATRIX!BA40),ROUND(MATRIX!BA40/1000*IDLE*CKWH,2),"-"),IF(ISNUMBER(MATRIX!BK40),ROUND(MATRIX!BK40/1000*IDLE*CKWH,2),"-")),"")</f>
        <v/>
      </c>
      <c r="DG40" s="125" t="str">
        <f t="shared" si="29"/>
        <v/>
      </c>
      <c r="DI40" s="104" t="str">
        <f>IF(ISNUMBER($BW40),IF(MV&lt;200,IF(ISNUMBER(MATRIX!BC40),ROUND(MATRIX!BC40/1000*RUNNING*CKWH,2),"-"),IF(ISNUMBER(MATRIX!BM40),ROUND(MATRIX!BM40/1000*RUNNING*CKWH,2),"-")),"")</f>
        <v/>
      </c>
      <c r="DJ40" s="130" t="str">
        <f t="shared" si="30"/>
        <v/>
      </c>
      <c r="DL40" s="104"/>
      <c r="DM40" s="130" t="str">
        <f t="shared" si="31"/>
        <v/>
      </c>
      <c r="DO40" s="129" t="str">
        <f t="shared" si="14"/>
        <v/>
      </c>
      <c r="DP40" s="127" t="str">
        <f t="shared" si="32"/>
        <v/>
      </c>
      <c r="DR40" s="101" t="str">
        <f>IF(ISNUMBER($BW40*$CH40),IF(ISNUMBER(MATRIX!BU40),BW40*MATRIX!BU40,"n/a"),"")</f>
        <v/>
      </c>
      <c r="DS40" s="72"/>
      <c r="DT40" s="72" t="str">
        <f>IF(ISNUMBER(BW40*CH40),IF(ISNUMBER(MATRIX!BV40*DD40),BW40*MATRIX!BV40*DD40,"n/a"),"")</f>
        <v/>
      </c>
      <c r="DU40" s="72"/>
      <c r="DV40" s="155" t="str">
        <f t="shared" ref="DV40:DV71" si="43">IF(AND(ISNUMBER(DR40),ISNUMBER(DT40)),(DR40*IDLE+DT40*RUNNING)*DAYS/1000,"")</f>
        <v/>
      </c>
      <c r="DW40" s="96"/>
      <c r="DX40" s="156" t="str">
        <f t="shared" si="16"/>
        <v/>
      </c>
      <c r="DY40" s="102" t="str">
        <f t="shared" si="33"/>
        <v/>
      </c>
      <c r="EA40" s="85" t="str">
        <f>IF(ISNUMBER(BW40),IF(ISNUMBER(MATRIX!Y40),MATRIX!Y40,"n/a"),"")</f>
        <v/>
      </c>
      <c r="EB40" s="86" t="str">
        <f t="shared" si="34"/>
        <v/>
      </c>
      <c r="ED40" s="44" t="str">
        <f>IF(ISNUMBER('HI-Z-OUTPUT'!D40),IF(ISNUMBER(BW40),'HI-Z-OUTPUT'!D40*BW40,""),"")</f>
        <v/>
      </c>
      <c r="EE40" s="44" t="str">
        <f t="shared" ref="EE40:EE71" si="44">IF(ISNUMBER(ED40),ES,"")</f>
        <v/>
      </c>
    </row>
    <row r="41" spans="1:135">
      <c r="A41" s="44" t="str">
        <f>MATRIX!A41</f>
        <v>LAB GRUPPEN</v>
      </c>
      <c r="B41" t="str">
        <f>IF(MATRIX!B41&lt;&gt;0,MATRIX!B41,"-")</f>
        <v>C16:4</v>
      </c>
      <c r="D41" t="b">
        <f>AND(OHM8MENO&lt;='Lo-Z-OUTPUT'!U41,'Lo-Z-OUTPUT'!U41&lt;=OHM8PIU)</f>
        <v>0</v>
      </c>
      <c r="E41" t="b">
        <f>AND(OHM4MENO&lt;='Lo-Z-OUTPUT'!U41,'Lo-Z-OUTPUT'!U41&lt;=OHM4PIU)</f>
        <v>0</v>
      </c>
      <c r="F41" t="b">
        <f>AND(OHM2MENO&lt;='Lo-Z-OUTPUT'!U41,'Lo-Z-OUTPUT'!U41&lt;=OHM2PIU)</f>
        <v>0</v>
      </c>
      <c r="H41" s="64" t="str">
        <f>IF(ISNUMBER('Lo-Z-OUTPUT'!S41),'Lo-Z-OUTPUT'!S41,"")</f>
        <v/>
      </c>
      <c r="I41" s="64" t="str">
        <f>IF('Lo-Z-OUTPUT'!W41="B","B","")</f>
        <v/>
      </c>
      <c r="K41" s="62" t="str">
        <f>IF(ISNUMBER(H41),H41*MATRIX!E41,"-")</f>
        <v>-</v>
      </c>
      <c r="M41" s="66" t="str">
        <f>IF(ISNUMBER(H41),IF(KP="kg",H41*MATRIX!CB41,H41*MATRIX!CB41*2.2),"-")</f>
        <v>-</v>
      </c>
      <c r="N41" s="65" t="str">
        <f t="shared" si="36"/>
        <v/>
      </c>
      <c r="P41" s="1" t="str">
        <f>IF(ISNUMBER(H41),IF('Lo-Z-OUTPUT'!W41="B",IF(D41,MATRIX!Q41,IF(E41,MATRIX!R41,"WRNG Ω")),IF(D41,MATRIX!K41,IF(E41,MATRIX!L41,IF(F41,MATRIX!M41,"")))),"")</f>
        <v/>
      </c>
      <c r="R41" s="70" t="str">
        <f>IF(AND(ISNUMBER(H41),ISNUMBER(P41)),IF('Lo-Z-OUTPUT'!W41="B",H41*P41*MATRIX!F41/2,H41*P41*MATRIX!F41),"")</f>
        <v/>
      </c>
      <c r="T41" s="40" t="str">
        <f>IF(ISNUMBER($H41),IF(ISNUMBER(MATRIX!U41),IF(MATRIX!U41-INT(MATRIX!U41)=0,MATRIX!U41,"("&amp;MATRIX!U41&amp;")"),"n/a"),"")</f>
        <v/>
      </c>
      <c r="U41" s="77"/>
      <c r="V41" s="81" t="str">
        <f>IF(ISNUMBER(H41), IF(ISNUMBER(MATRIX!AD41),H41*MATRIX!AD41,"n/a"),"")</f>
        <v/>
      </c>
      <c r="W41" s="77"/>
      <c r="X41" s="83" t="str">
        <f>IF(ISNUMBER($H41), IF(ISNUMBER(MATRIX!AF41),$H41*MATRIX!AF41,"n/a"),"")</f>
        <v/>
      </c>
      <c r="Y41" s="77"/>
      <c r="Z41" s="81" t="str">
        <f>IF(ISNUMBER($H41), IF(ISNUMBER(MATRIX!AP41),$H41*MATRIX!AP41,"n/a"),"")</f>
        <v/>
      </c>
      <c r="AA41" s="77" t="s">
        <v>434</v>
      </c>
      <c r="AB41" s="83" t="str">
        <f>IF(ISNUMBER($H41), IF(ISNUMBER(MATRIX!AR41),$H41*MATRIX!AR41,"n/a"),"")</f>
        <v/>
      </c>
      <c r="AD41" s="225" t="str">
        <f t="shared" si="1"/>
        <v/>
      </c>
      <c r="AF41" s="225" t="str">
        <f t="shared" si="2"/>
        <v/>
      </c>
      <c r="AH41" s="218" t="str">
        <f>IF(ISNUMBER($H41), IF(MV&gt;200,IF(ISNUMBER(MATRIX!CL41),MATRIX!CL41,"n/a"),IF(ISNUMBER(MATRIX!CH41),MATRIX!CH41,"n/a")),"")</f>
        <v/>
      </c>
      <c r="AJ41" s="1" t="str">
        <f>IF(ISNUMBER(H41),IF(AND(ISNUMBER('Lo-Z-OUTPUT'!BA41),'Lo-Z-OUTPUT'!BA41&lt;&gt;0),'Lo-Z-OUTPUT'!BA41,'Lo-Z-INPUT'!$K$15*'Lo-Z-INPUT'!$K$7),"")</f>
        <v/>
      </c>
      <c r="AL41" s="161" t="str">
        <f t="shared" si="19"/>
        <v/>
      </c>
      <c r="AN41" s="124" t="str">
        <f>IF(ISNUMBER($H41),IF(MV&lt;200,IF(ISNUMBER(MATRIX!AE41),ROUND((MATRIX!AE41*IDLE/1000)*CKWH,2),"-"),IF(ISNUMBER(MATRIX!AQ41),ROUND((MATRIX!AQ41*IDLE/1000)*CKWH,2),"-")),"")</f>
        <v/>
      </c>
      <c r="AO41" s="125" t="str">
        <f t="shared" si="20"/>
        <v/>
      </c>
      <c r="AQ41" s="105" t="str">
        <f>IF(ISNUMBER($H41),IF(MV&lt;200,IF(ISNUMBER(MATRIX!AG41),ROUND((MATRIX!AG41/1000)*RUNNING*CKWH,2),"-"),IF(ISNUMBER(MATRIX!AS41),ROUND((MATRIX!AS41/1000)*RUNNING*CKWH,2),"-")),"")</f>
        <v/>
      </c>
      <c r="AR41" s="126" t="str">
        <f t="shared" si="21"/>
        <v/>
      </c>
      <c r="AT41" s="129" t="str">
        <f t="shared" si="37"/>
        <v/>
      </c>
      <c r="AU41" s="127" t="str">
        <f t="shared" si="23"/>
        <v/>
      </c>
      <c r="AW41" s="101" t="str">
        <f>IF(ISNUMBER($H41),IF(ISNUMBER(MATRIX!BU41),$H41*MATRIX!BU41,"n/a"),"")</f>
        <v/>
      </c>
      <c r="AX41" s="72"/>
      <c r="AY41" s="72" t="str">
        <f>IF(ISNUMBER($H41),IF(ISNUMBER(MATRIX!BV41*AL41),$H41*MATRIX!BV41*AL41,"n/a"),"")</f>
        <v/>
      </c>
      <c r="AZ41" s="72"/>
      <c r="BA41" s="100" t="str">
        <f t="shared" si="38"/>
        <v/>
      </c>
      <c r="BB41" s="72"/>
      <c r="BC41" s="154" t="str">
        <f t="shared" si="39"/>
        <v/>
      </c>
      <c r="BD41" s="103" t="str">
        <f t="shared" si="40"/>
        <v/>
      </c>
      <c r="BF41" s="85" t="str">
        <f>IF(ISNUMBER(H41),IF(ISNUMBER(MATRIX!Y41),MATRIX!Y41,"n/a"),"")</f>
        <v/>
      </c>
      <c r="BG41" s="86" t="str">
        <f t="shared" si="26"/>
        <v/>
      </c>
      <c r="BI41" s="44" t="str">
        <f>IF(ISNUMBER('Lo-Z-OUTPUT'!D41),IF(ISNUMBER(EXTRA!H41),'Lo-Z-OUTPUT'!D41*EXTRA!H41,""),"")</f>
        <v/>
      </c>
      <c r="BJ41" s="44" t="str">
        <f t="shared" si="41"/>
        <v/>
      </c>
      <c r="BT41" t="b">
        <f>ISNUMBER(MATRIX!G41)</f>
        <v>1</v>
      </c>
      <c r="BU41" t="b">
        <f>ISNUMBER(MATRIX!H41)</f>
        <v>1</v>
      </c>
      <c r="BW41" s="64" t="str">
        <f>IF(AND(ISNUMBER('HI-Z-OUTPUT'!P41),I41&lt;&gt;0),'HI-Z-OUTPUT'!P41,"-")</f>
        <v>-</v>
      </c>
      <c r="BX41" s="1"/>
      <c r="BY41" s="64" t="str">
        <f>IF(ISBLANK('HI-Z-OUTPUT'!R41),"",'HI-Z-OUTPUT'!R41)</f>
        <v/>
      </c>
      <c r="CA41" s="62" t="str">
        <f>IF(ISNUMBER(BW41),IF(ISNUMBER(MATRIX!E41),BW41*MATRIX!E41,"WRNG DATA"),"-")</f>
        <v>-</v>
      </c>
      <c r="CC41" s="66" t="str">
        <f>IF(AND(ISNUMBER(BW41),OR(BT41,BU41)),IF(KP="kg",BW41*MATRIX!CC41,BW41*MATRIX!CC41*2.2),"-")</f>
        <v>-</v>
      </c>
      <c r="CD41" s="65" t="str">
        <f t="shared" si="42"/>
        <v/>
      </c>
      <c r="CF41" s="1" t="str">
        <f>IF(AND(VI&lt;100,ISNUMBER(BW41),BT41),MATRIX!N41,IF(AND(VI&gt;=100,ISNUMBER(BW41),BU41),MATRIX!O41,""))</f>
        <v/>
      </c>
      <c r="CG41" s="1" t="str">
        <f>IF(AND(BY41&lt;100,ISNUMBER(BW41),BT41),MATRIX!N41,IF(AND(BY41&gt;=100,ISNUMBER(BW41),BU41),MATRIX!O41,"WRNG V"))</f>
        <v>WRNG V</v>
      </c>
      <c r="CH41" s="1" t="str">
        <f t="shared" si="27"/>
        <v/>
      </c>
      <c r="CJ41" s="70" t="str">
        <f>IF(ISNUMBER(BW41),IF(BY41&lt;100,IF(ISNUMBER(CH41*MATRIX!G41),BW41*CH41*MATRIX!G41,""),IF(ISNUMBER(CH41*MATRIX!H41),BW41*CH41*MATRIX!H41,"")),"")</f>
        <v/>
      </c>
      <c r="CL41" s="40" t="str">
        <f>IF(ISNUMBER(BW41*CH41),IF(ISNUMBER(MATRIX!U41),IF(MATRIX!U41-INT(MATRIX!U41)=0,MATRIX!U41,"("&amp;MATRIX!U41&amp;")"),"n/a"),"")</f>
        <v/>
      </c>
      <c r="CM41" s="77"/>
      <c r="CN41" s="81" t="str">
        <f>IF(ISNUMBER(BW41*CH41), IF(ISNUMBER(MATRIX!AZ41),BW41*MATRIX!AZ41,"n/a"),"")</f>
        <v/>
      </c>
      <c r="CO41" s="77"/>
      <c r="CP41" s="83" t="str">
        <f>IF(ISNUMBER($BW41*$CH41), IF(ISNUMBER(MATRIX!BB41),$BW41*MATRIX!BB41,"n/a"),"")</f>
        <v/>
      </c>
      <c r="CQ41" s="77"/>
      <c r="CR41" s="81" t="str">
        <f>IF(ISNUMBER($BW41*$CH41), IF(ISNUMBER(MATRIX!BJ41),BW41*MATRIX!BJ41,"n/a"),"")</f>
        <v/>
      </c>
      <c r="CS41" s="77" t="s">
        <v>434</v>
      </c>
      <c r="CT41" s="83" t="str">
        <f>IF(ISNUMBER($BW41*$CH41), IF(ISNUMBER(MATRIX!BL41),$BW41*MATRIX!BL41,"n/a"),"")</f>
        <v/>
      </c>
      <c r="CV41" s="225" t="str">
        <f t="shared" si="9"/>
        <v/>
      </c>
      <c r="CX41" s="225" t="str">
        <f t="shared" si="10"/>
        <v/>
      </c>
      <c r="CZ41" s="219" t="str">
        <f>IF(ISNUMBER($BW41*$CH41), IF(MV&gt;200,IF(ISNUMBER(MATRIX!CL41),MATRIX!CL41,"n/a"),IF(ISNUMBER(MATRIX!CH41),MATRIX!CH41,"n/a")),"")</f>
        <v/>
      </c>
      <c r="DB41" s="1" t="str">
        <f>IF(ISNUMBER(BW41),IF(AND(ISNUMBER('HI-Z-OUTPUT'!AV41),'HI-Z-OUTPUT'!AV41&lt;&gt;0),'HI-Z-OUTPUT'!AV41,'Hi-Z-INPUT'!$K$7*'Hi-Z-INPUT'!$K$11),"")</f>
        <v/>
      </c>
      <c r="DD41" s="161" t="str">
        <f t="shared" si="28"/>
        <v/>
      </c>
      <c r="DF41" s="124" t="str">
        <f>IF(ISNUMBER($BW41),IF(MV&lt;200,IF(ISNUMBER(MATRIX!BA41),ROUND(MATRIX!BA41/1000*IDLE*CKWH,2),"-"),IF(ISNUMBER(MATRIX!BK41),ROUND(MATRIX!BK41/1000*IDLE*CKWH,2),"-")),"")</f>
        <v/>
      </c>
      <c r="DG41" s="125" t="str">
        <f t="shared" si="29"/>
        <v/>
      </c>
      <c r="DI41" s="104" t="str">
        <f>IF(ISNUMBER($BW41),IF(MV&lt;200,IF(ISNUMBER(MATRIX!BC41),ROUND(MATRIX!BC41/1000*RUNNING*CKWH,2),"-"),IF(ISNUMBER(MATRIX!BM41),ROUND(MATRIX!BM41/1000*RUNNING*CKWH,2),"-")),"")</f>
        <v/>
      </c>
      <c r="DJ41" s="130" t="str">
        <f t="shared" si="30"/>
        <v/>
      </c>
      <c r="DL41" s="104"/>
      <c r="DM41" s="130" t="str">
        <f t="shared" si="31"/>
        <v/>
      </c>
      <c r="DO41" s="129" t="str">
        <f t="shared" si="14"/>
        <v/>
      </c>
      <c r="DP41" s="127" t="str">
        <f t="shared" si="32"/>
        <v/>
      </c>
      <c r="DR41" s="101" t="str">
        <f>IF(ISNUMBER($BW41*$CH41),IF(ISNUMBER(MATRIX!BU41),BW41*MATRIX!BU41,"n/a"),"")</f>
        <v/>
      </c>
      <c r="DS41" s="72"/>
      <c r="DT41" s="72" t="str">
        <f>IF(ISNUMBER(BW41*CH41),IF(ISNUMBER(MATRIX!BV41*DD41),BW41*MATRIX!BV41*DD41,"n/a"),"")</f>
        <v/>
      </c>
      <c r="DU41" s="72"/>
      <c r="DV41" s="155" t="str">
        <f t="shared" si="43"/>
        <v/>
      </c>
      <c r="DW41" s="96"/>
      <c r="DX41" s="156" t="str">
        <f t="shared" si="16"/>
        <v/>
      </c>
      <c r="DY41" s="102" t="str">
        <f t="shared" si="33"/>
        <v/>
      </c>
      <c r="EA41" s="85" t="str">
        <f>IF(ISNUMBER(BW41),IF(ISNUMBER(MATRIX!Y41),MATRIX!Y41,"n/a"),"")</f>
        <v/>
      </c>
      <c r="EB41" s="86" t="str">
        <f t="shared" si="34"/>
        <v/>
      </c>
      <c r="ED41" s="44" t="str">
        <f>IF(ISNUMBER('HI-Z-OUTPUT'!D41),IF(ISNUMBER(BW41),'HI-Z-OUTPUT'!D41*BW41,""),"")</f>
        <v/>
      </c>
      <c r="EE41" s="44" t="str">
        <f t="shared" si="44"/>
        <v/>
      </c>
    </row>
    <row r="42" spans="1:135">
      <c r="A42" s="44" t="str">
        <f>MATRIX!A42</f>
        <v>LAB GRUPPEN</v>
      </c>
      <c r="B42" t="str">
        <f>IF(MATRIX!B42&lt;&gt;0,MATRIX!B42,"-")</f>
        <v>C28:4</v>
      </c>
      <c r="D42" t="b">
        <f>AND(OHM8MENO&lt;='Lo-Z-OUTPUT'!U42,'Lo-Z-OUTPUT'!U42&lt;=OHM8PIU)</f>
        <v>0</v>
      </c>
      <c r="E42" t="b">
        <f>AND(OHM4MENO&lt;='Lo-Z-OUTPUT'!U42,'Lo-Z-OUTPUT'!U42&lt;=OHM4PIU)</f>
        <v>0</v>
      </c>
      <c r="F42" t="b">
        <f>AND(OHM2MENO&lt;='Lo-Z-OUTPUT'!U42,'Lo-Z-OUTPUT'!U42&lt;=OHM2PIU)</f>
        <v>0</v>
      </c>
      <c r="H42" s="64" t="str">
        <f>IF(ISNUMBER('Lo-Z-OUTPUT'!S42),'Lo-Z-OUTPUT'!S42,"")</f>
        <v/>
      </c>
      <c r="I42" s="64" t="str">
        <f>IF('Lo-Z-OUTPUT'!W42="B","B","")</f>
        <v/>
      </c>
      <c r="K42" s="62" t="str">
        <f>IF(ISNUMBER(H42),H42*MATRIX!E42,"-")</f>
        <v>-</v>
      </c>
      <c r="M42" s="66" t="str">
        <f>IF(ISNUMBER(H42),IF(KP="kg",H42*MATRIX!CB42,H42*MATRIX!CB42*2.2),"-")</f>
        <v>-</v>
      </c>
      <c r="N42" s="65" t="str">
        <f t="shared" si="36"/>
        <v/>
      </c>
      <c r="P42" s="1" t="str">
        <f>IF(ISNUMBER(H42),IF('Lo-Z-OUTPUT'!W42="B",IF(D42,MATRIX!Q42,IF(E42,MATRIX!R42,"WRNG Ω")),IF(D42,MATRIX!K42,IF(E42,MATRIX!L42,IF(F42,MATRIX!M42,"")))),"")</f>
        <v/>
      </c>
      <c r="R42" s="70" t="str">
        <f>IF(AND(ISNUMBER(H42),ISNUMBER(P42)),IF('Lo-Z-OUTPUT'!W42="B",H42*P42*MATRIX!F42/2,H42*P42*MATRIX!F42),"")</f>
        <v/>
      </c>
      <c r="T42" s="40" t="str">
        <f>IF(ISNUMBER($H42),IF(ISNUMBER(MATRIX!U42),IF(MATRIX!U42-INT(MATRIX!U42)=0,MATRIX!U42,"("&amp;MATRIX!U42&amp;")"),"n/a"),"")</f>
        <v/>
      </c>
      <c r="U42" s="77"/>
      <c r="V42" s="81" t="str">
        <f>IF(ISNUMBER(H42), IF(ISNUMBER(MATRIX!AD42),H42*MATRIX!AD42,"n/a"),"")</f>
        <v/>
      </c>
      <c r="W42" s="77"/>
      <c r="X42" s="83" t="str">
        <f>IF(ISNUMBER($H42), IF(ISNUMBER(MATRIX!AF42),$H42*MATRIX!AF42,"n/a"),"")</f>
        <v/>
      </c>
      <c r="Y42" s="77"/>
      <c r="Z42" s="81" t="str">
        <f>IF(ISNUMBER($H42), IF(ISNUMBER(MATRIX!AP42),$H42*MATRIX!AP42,"n/a"),"")</f>
        <v/>
      </c>
      <c r="AA42" s="77" t="s">
        <v>434</v>
      </c>
      <c r="AB42" s="83" t="str">
        <f>IF(ISNUMBER($H42), IF(ISNUMBER(MATRIX!AR42),$H42*MATRIX!AR42,"n/a"),"")</f>
        <v/>
      </c>
      <c r="AD42" s="225" t="str">
        <f t="shared" si="1"/>
        <v/>
      </c>
      <c r="AF42" s="225" t="str">
        <f t="shared" si="2"/>
        <v/>
      </c>
      <c r="AH42" s="218" t="str">
        <f>IF(ISNUMBER($H42), IF(MV&gt;200,IF(ISNUMBER(MATRIX!CL42),MATRIX!CL42,"n/a"),IF(ISNUMBER(MATRIX!CH42),MATRIX!CH42,"n/a")),"")</f>
        <v/>
      </c>
      <c r="AJ42" s="1" t="str">
        <f>IF(ISNUMBER(H42),IF(AND(ISNUMBER('Lo-Z-OUTPUT'!BA42),'Lo-Z-OUTPUT'!BA42&lt;&gt;0),'Lo-Z-OUTPUT'!BA42,'Lo-Z-INPUT'!$K$15*'Lo-Z-INPUT'!$K$7),"")</f>
        <v/>
      </c>
      <c r="AL42" s="161" t="str">
        <f t="shared" si="19"/>
        <v/>
      </c>
      <c r="AN42" s="124" t="str">
        <f>IF(ISNUMBER($H42),IF(MV&lt;200,IF(ISNUMBER(MATRIX!AE42),ROUND((MATRIX!AE42*IDLE/1000)*CKWH,2),"-"),IF(ISNUMBER(MATRIX!AQ42),ROUND((MATRIX!AQ42*IDLE/1000)*CKWH,2),"-")),"")</f>
        <v/>
      </c>
      <c r="AO42" s="125" t="str">
        <f t="shared" si="20"/>
        <v/>
      </c>
      <c r="AQ42" s="105" t="str">
        <f>IF(ISNUMBER($H42),IF(MV&lt;200,IF(ISNUMBER(MATRIX!AG42),ROUND((MATRIX!AG42/1000)*RUNNING*CKWH,2),"-"),IF(ISNUMBER(MATRIX!AS42),ROUND((MATRIX!AS42/1000)*RUNNING*CKWH,2),"-")),"")</f>
        <v/>
      </c>
      <c r="AR42" s="126" t="str">
        <f t="shared" si="21"/>
        <v/>
      </c>
      <c r="AT42" s="129" t="str">
        <f t="shared" si="37"/>
        <v/>
      </c>
      <c r="AU42" s="127" t="str">
        <f t="shared" si="23"/>
        <v/>
      </c>
      <c r="AW42" s="101" t="str">
        <f>IF(ISNUMBER($H42),IF(ISNUMBER(MATRIX!BU42),$H42*MATRIX!BU42,"n/a"),"")</f>
        <v/>
      </c>
      <c r="AX42" s="72"/>
      <c r="AY42" s="72" t="str">
        <f>IF(ISNUMBER($H42),IF(ISNUMBER(MATRIX!BV42*AL42),$H42*MATRIX!BV42*AL42,"n/a"),"")</f>
        <v/>
      </c>
      <c r="AZ42" s="72"/>
      <c r="BA42" s="100" t="str">
        <f t="shared" si="38"/>
        <v/>
      </c>
      <c r="BB42" s="72"/>
      <c r="BC42" s="154" t="str">
        <f t="shared" si="39"/>
        <v/>
      </c>
      <c r="BD42" s="103" t="str">
        <f t="shared" si="40"/>
        <v/>
      </c>
      <c r="BF42" s="85" t="str">
        <f>IF(ISNUMBER(H42),IF(ISNUMBER(MATRIX!Y42),MATRIX!Y42,"n/a"),"")</f>
        <v/>
      </c>
      <c r="BG42" s="86" t="str">
        <f t="shared" si="26"/>
        <v/>
      </c>
      <c r="BI42" s="44" t="str">
        <f>IF(ISNUMBER('Lo-Z-OUTPUT'!D42),IF(ISNUMBER(EXTRA!H42),'Lo-Z-OUTPUT'!D42*EXTRA!H42,""),"")</f>
        <v/>
      </c>
      <c r="BJ42" s="44" t="str">
        <f t="shared" si="41"/>
        <v/>
      </c>
      <c r="BT42" t="b">
        <f>ISNUMBER(MATRIX!G42)</f>
        <v>1</v>
      </c>
      <c r="BU42" t="b">
        <f>ISNUMBER(MATRIX!H42)</f>
        <v>1</v>
      </c>
      <c r="BW42" s="64" t="str">
        <f>IF(AND(ISNUMBER('HI-Z-OUTPUT'!P42),I42&lt;&gt;0),'HI-Z-OUTPUT'!P42,"-")</f>
        <v>-</v>
      </c>
      <c r="BX42" s="1"/>
      <c r="BY42" s="64" t="str">
        <f>IF(ISBLANK('HI-Z-OUTPUT'!R42),"",'HI-Z-OUTPUT'!R42)</f>
        <v/>
      </c>
      <c r="CA42" s="62" t="str">
        <f>IF(ISNUMBER(BW42),IF(ISNUMBER(MATRIX!E42),BW42*MATRIX!E42,"WRNG DATA"),"-")</f>
        <v>-</v>
      </c>
      <c r="CC42" s="66" t="str">
        <f>IF(AND(ISNUMBER(BW42),OR(BT42,BU42)),IF(KP="kg",BW42*MATRIX!CC42,BW42*MATRIX!CC42*2.2),"-")</f>
        <v>-</v>
      </c>
      <c r="CD42" s="65" t="str">
        <f t="shared" si="42"/>
        <v/>
      </c>
      <c r="CF42" s="1" t="str">
        <f>IF(AND(VI&lt;100,ISNUMBER(BW42),BT42),MATRIX!N42,IF(AND(VI&gt;=100,ISNUMBER(BW42),BU42),MATRIX!O42,""))</f>
        <v/>
      </c>
      <c r="CG42" s="1" t="str">
        <f>IF(AND(BY42&lt;100,ISNUMBER(BW42),BT42),MATRIX!N42,IF(AND(BY42&gt;=100,ISNUMBER(BW42),BU42),MATRIX!O42,"WRNG V"))</f>
        <v>WRNG V</v>
      </c>
      <c r="CH42" s="1" t="str">
        <f t="shared" si="27"/>
        <v/>
      </c>
      <c r="CJ42" s="70" t="str">
        <f>IF(ISNUMBER(BW42),IF(BY42&lt;100,IF(ISNUMBER(CH42*MATRIX!G42),BW42*CH42*MATRIX!G42,""),IF(ISNUMBER(CH42*MATRIX!H42),BW42*CH42*MATRIX!H42,"")),"")</f>
        <v/>
      </c>
      <c r="CL42" s="40" t="str">
        <f>IF(ISNUMBER(BW42*CH42),IF(ISNUMBER(MATRIX!U42),IF(MATRIX!U42-INT(MATRIX!U42)=0,MATRIX!U42,"("&amp;MATRIX!U42&amp;")"),"n/a"),"")</f>
        <v/>
      </c>
      <c r="CM42" s="77"/>
      <c r="CN42" s="81" t="str">
        <f>IF(ISNUMBER(BW42*CH42), IF(ISNUMBER(MATRIX!AZ42),BW42*MATRIX!AZ42,"n/a"),"")</f>
        <v/>
      </c>
      <c r="CO42" s="77"/>
      <c r="CP42" s="83" t="str">
        <f>IF(ISNUMBER($BW42*$CH42), IF(ISNUMBER(MATRIX!BB42),$BW42*MATRIX!BB42,"n/a"),"")</f>
        <v/>
      </c>
      <c r="CQ42" s="77"/>
      <c r="CR42" s="81" t="str">
        <f>IF(ISNUMBER($BW42*$CH42), IF(ISNUMBER(MATRIX!BJ42),BW42*MATRIX!BJ42,"n/a"),"")</f>
        <v/>
      </c>
      <c r="CS42" s="77" t="s">
        <v>434</v>
      </c>
      <c r="CT42" s="83" t="str">
        <f>IF(ISNUMBER($BW42*$CH42), IF(ISNUMBER(MATRIX!BL42),$BW42*MATRIX!BL42,"n/a"),"")</f>
        <v/>
      </c>
      <c r="CV42" s="225" t="str">
        <f t="shared" si="9"/>
        <v/>
      </c>
      <c r="CX42" s="225" t="str">
        <f t="shared" si="10"/>
        <v/>
      </c>
      <c r="CZ42" s="219" t="str">
        <f>IF(ISNUMBER($BW42*$CH42), IF(MV&gt;200,IF(ISNUMBER(MATRIX!CL42),MATRIX!CL42,"n/a"),IF(ISNUMBER(MATRIX!CH42),MATRIX!CH42,"n/a")),"")</f>
        <v/>
      </c>
      <c r="DB42" s="1" t="str">
        <f>IF(ISNUMBER(BW42),IF(AND(ISNUMBER('HI-Z-OUTPUT'!AV42),'HI-Z-OUTPUT'!AV42&lt;&gt;0),'HI-Z-OUTPUT'!AV42,'Hi-Z-INPUT'!$K$7*'Hi-Z-INPUT'!$K$11),"")</f>
        <v/>
      </c>
      <c r="DD42" s="161" t="str">
        <f t="shared" si="28"/>
        <v/>
      </c>
      <c r="DF42" s="124" t="str">
        <f>IF(ISNUMBER($BW42),IF(MV&lt;200,IF(ISNUMBER(MATRIX!BA42),ROUND(MATRIX!BA42/1000*IDLE*CKWH,2),"-"),IF(ISNUMBER(MATRIX!BK42),ROUND(MATRIX!BK42/1000*IDLE*CKWH,2),"-")),"")</f>
        <v/>
      </c>
      <c r="DG42" s="125" t="str">
        <f t="shared" si="29"/>
        <v/>
      </c>
      <c r="DI42" s="104" t="str">
        <f>IF(ISNUMBER($BW42),IF(MV&lt;200,IF(ISNUMBER(MATRIX!BC42),ROUND(MATRIX!BC42/1000*RUNNING*CKWH,2),"-"),IF(ISNUMBER(MATRIX!BM42),ROUND(MATRIX!BM42/1000*RUNNING*CKWH,2),"-")),"")</f>
        <v/>
      </c>
      <c r="DJ42" s="130" t="str">
        <f t="shared" si="30"/>
        <v/>
      </c>
      <c r="DL42" s="104"/>
      <c r="DM42" s="130" t="str">
        <f t="shared" si="31"/>
        <v/>
      </c>
      <c r="DO42" s="129" t="str">
        <f t="shared" si="14"/>
        <v/>
      </c>
      <c r="DP42" s="127" t="str">
        <f t="shared" si="32"/>
        <v/>
      </c>
      <c r="DR42" s="101" t="str">
        <f>IF(ISNUMBER($BW42*$CH42),IF(ISNUMBER(MATRIX!BU42),BW42*MATRIX!BU42,"n/a"),"")</f>
        <v/>
      </c>
      <c r="DS42" s="72"/>
      <c r="DT42" s="72" t="str">
        <f>IF(ISNUMBER(BW42*CH42),IF(ISNUMBER(MATRIX!BV42*DD42),BW42*MATRIX!BV42*DD42,"n/a"),"")</f>
        <v/>
      </c>
      <c r="DU42" s="72"/>
      <c r="DV42" s="155" t="str">
        <f t="shared" si="43"/>
        <v/>
      </c>
      <c r="DW42" s="96"/>
      <c r="DX42" s="156" t="str">
        <f t="shared" si="16"/>
        <v/>
      </c>
      <c r="DY42" s="102" t="str">
        <f t="shared" si="33"/>
        <v/>
      </c>
      <c r="EA42" s="85" t="str">
        <f>IF(ISNUMBER(BW42),IF(ISNUMBER(MATRIX!Y42),MATRIX!Y42,"n/a"),"")</f>
        <v/>
      </c>
      <c r="EB42" s="86" t="str">
        <f t="shared" si="34"/>
        <v/>
      </c>
      <c r="ED42" s="44" t="str">
        <f>IF(ISNUMBER('HI-Z-OUTPUT'!D42),IF(ISNUMBER(BW42),'HI-Z-OUTPUT'!D42*BW42,""),"")</f>
        <v/>
      </c>
      <c r="EE42" s="44" t="str">
        <f t="shared" si="44"/>
        <v/>
      </c>
    </row>
    <row r="43" spans="1:135">
      <c r="A43" s="44" t="str">
        <f>MATRIX!A43</f>
        <v>LAB GRUPPEN</v>
      </c>
      <c r="B43" t="str">
        <f>IF(MATRIX!B43&lt;&gt;0,MATRIX!B43,"-")</f>
        <v>C48:4</v>
      </c>
      <c r="D43" t="b">
        <f>AND(OHM8MENO&lt;='Lo-Z-OUTPUT'!U43,'Lo-Z-OUTPUT'!U43&lt;=OHM8PIU)</f>
        <v>0</v>
      </c>
      <c r="E43" t="b">
        <f>AND(OHM4MENO&lt;='Lo-Z-OUTPUT'!U43,'Lo-Z-OUTPUT'!U43&lt;=OHM4PIU)</f>
        <v>0</v>
      </c>
      <c r="F43" t="b">
        <f>AND(OHM2MENO&lt;='Lo-Z-OUTPUT'!U43,'Lo-Z-OUTPUT'!U43&lt;=OHM2PIU)</f>
        <v>0</v>
      </c>
      <c r="H43" s="64" t="str">
        <f>IF(ISNUMBER('Lo-Z-OUTPUT'!S43),'Lo-Z-OUTPUT'!S43,"")</f>
        <v/>
      </c>
      <c r="I43" s="64" t="str">
        <f>IF('Lo-Z-OUTPUT'!W43="B","B","")</f>
        <v/>
      </c>
      <c r="K43" s="62" t="str">
        <f>IF(ISNUMBER(H43),H43*MATRIX!E43,"-")</f>
        <v>-</v>
      </c>
      <c r="M43" s="66" t="str">
        <f>IF(ISNUMBER(H43),IF(KP="kg",H43*MATRIX!CB43,H43*MATRIX!CB43*2.2),"-")</f>
        <v>-</v>
      </c>
      <c r="N43" s="65" t="str">
        <f t="shared" si="36"/>
        <v/>
      </c>
      <c r="P43" s="1" t="str">
        <f>IF(ISNUMBER(H43),IF('Lo-Z-OUTPUT'!W43="B",IF(D43,MATRIX!Q43,IF(E43,MATRIX!R43,"WRNG Ω")),IF(D43,MATRIX!K43,IF(E43,MATRIX!L43,IF(F43,MATRIX!M43,"")))),"")</f>
        <v/>
      </c>
      <c r="R43" s="70" t="str">
        <f>IF(AND(ISNUMBER(H43),ISNUMBER(P43)),IF('Lo-Z-OUTPUT'!W43="B",H43*P43*MATRIX!F43/2,H43*P43*MATRIX!F43),"")</f>
        <v/>
      </c>
      <c r="T43" s="40" t="str">
        <f>IF(ISNUMBER($H43),IF(ISNUMBER(MATRIX!U43),IF(MATRIX!U43-INT(MATRIX!U43)=0,MATRIX!U43,"("&amp;MATRIX!U43&amp;")"),"n/a"),"")</f>
        <v/>
      </c>
      <c r="U43" s="77"/>
      <c r="V43" s="81" t="str">
        <f>IF(ISNUMBER(H43), IF(ISNUMBER(MATRIX!AD43),H43*MATRIX!AD43,"n/a"),"")</f>
        <v/>
      </c>
      <c r="W43" s="77"/>
      <c r="X43" s="83" t="str">
        <f>IF(ISNUMBER($H43), IF(ISNUMBER(MATRIX!AF43),$H43*MATRIX!AF43,"n/a"),"")</f>
        <v/>
      </c>
      <c r="Y43" s="77"/>
      <c r="Z43" s="81" t="str">
        <f>IF(ISNUMBER($H43), IF(ISNUMBER(MATRIX!AP43),$H43*MATRIX!AP43,"n/a"),"")</f>
        <v/>
      </c>
      <c r="AA43" s="77" t="s">
        <v>434</v>
      </c>
      <c r="AB43" s="83" t="str">
        <f>IF(ISNUMBER($H43), IF(ISNUMBER(MATRIX!AR43),$H43*MATRIX!AR43,"n/a"),"")</f>
        <v/>
      </c>
      <c r="AD43" s="225" t="str">
        <f t="shared" si="1"/>
        <v/>
      </c>
      <c r="AF43" s="225" t="str">
        <f t="shared" si="2"/>
        <v/>
      </c>
      <c r="AH43" s="218" t="str">
        <f>IF(ISNUMBER($H43), IF(MV&gt;200,IF(ISNUMBER(MATRIX!CL43),MATRIX!CL43,"n/a"),IF(ISNUMBER(MATRIX!CH43),MATRIX!CH43,"n/a")),"")</f>
        <v/>
      </c>
      <c r="AJ43" s="1" t="str">
        <f>IF(ISNUMBER(H43),IF(AND(ISNUMBER('Lo-Z-OUTPUT'!BA43),'Lo-Z-OUTPUT'!BA43&lt;&gt;0),'Lo-Z-OUTPUT'!BA43,'Lo-Z-INPUT'!$K$15*'Lo-Z-INPUT'!$K$7),"")</f>
        <v/>
      </c>
      <c r="AL43" s="161" t="str">
        <f t="shared" si="19"/>
        <v/>
      </c>
      <c r="AN43" s="124" t="str">
        <f>IF(ISNUMBER($H43),IF(MV&lt;200,IF(ISNUMBER(MATRIX!AE43),ROUND((MATRIX!AE43*IDLE/1000)*CKWH,2),"-"),IF(ISNUMBER(MATRIX!AQ43),ROUND((MATRIX!AQ43*IDLE/1000)*CKWH,2),"-")),"")</f>
        <v/>
      </c>
      <c r="AO43" s="125" t="str">
        <f t="shared" si="20"/>
        <v/>
      </c>
      <c r="AQ43" s="105" t="str">
        <f>IF(ISNUMBER($H43),IF(MV&lt;200,IF(ISNUMBER(MATRIX!AG43),ROUND((MATRIX!AG43/1000)*RUNNING*CKWH,2),"-"),IF(ISNUMBER(MATRIX!AS43),ROUND((MATRIX!AS43/1000)*RUNNING*CKWH,2),"-")),"")</f>
        <v/>
      </c>
      <c r="AR43" s="126" t="str">
        <f t="shared" si="21"/>
        <v/>
      </c>
      <c r="AT43" s="129" t="str">
        <f t="shared" si="37"/>
        <v/>
      </c>
      <c r="AU43" s="127" t="str">
        <f t="shared" si="23"/>
        <v/>
      </c>
      <c r="AW43" s="101" t="str">
        <f>IF(ISNUMBER($H43),IF(ISNUMBER(MATRIX!BU43),$H43*MATRIX!BU43,"n/a"),"")</f>
        <v/>
      </c>
      <c r="AX43" s="72"/>
      <c r="AY43" s="72" t="str">
        <f>IF(ISNUMBER($H43),IF(ISNUMBER(MATRIX!BV43*AL43),$H43*MATRIX!BV43*AL43,"n/a"),"")</f>
        <v/>
      </c>
      <c r="AZ43" s="72"/>
      <c r="BA43" s="100" t="str">
        <f t="shared" si="38"/>
        <v/>
      </c>
      <c r="BB43" s="72"/>
      <c r="BC43" s="154" t="str">
        <f t="shared" si="39"/>
        <v/>
      </c>
      <c r="BD43" s="103" t="str">
        <f t="shared" si="40"/>
        <v/>
      </c>
      <c r="BF43" s="85" t="str">
        <f>IF(ISNUMBER(H43),IF(ISNUMBER(MATRIX!Y43),MATRIX!Y43,"n/a"),"")</f>
        <v/>
      </c>
      <c r="BG43" s="86" t="str">
        <f t="shared" si="26"/>
        <v/>
      </c>
      <c r="BI43" s="44" t="str">
        <f>IF(ISNUMBER('Lo-Z-OUTPUT'!D43),IF(ISNUMBER(EXTRA!H43),'Lo-Z-OUTPUT'!D43*EXTRA!H43,""),"")</f>
        <v/>
      </c>
      <c r="BJ43" s="44" t="str">
        <f t="shared" si="41"/>
        <v/>
      </c>
      <c r="BT43" t="b">
        <f>ISNUMBER(MATRIX!G43)</f>
        <v>1</v>
      </c>
      <c r="BU43" t="b">
        <f>ISNUMBER(MATRIX!H43)</f>
        <v>1</v>
      </c>
      <c r="BW43" s="64" t="str">
        <f>IF(AND(ISNUMBER('HI-Z-OUTPUT'!P43),I43&lt;&gt;0),'HI-Z-OUTPUT'!P43,"-")</f>
        <v>-</v>
      </c>
      <c r="BX43" s="1"/>
      <c r="BY43" s="64" t="str">
        <f>IF(ISBLANK('HI-Z-OUTPUT'!R43),"",'HI-Z-OUTPUT'!R43)</f>
        <v/>
      </c>
      <c r="CA43" s="62" t="str">
        <f>IF(ISNUMBER(BW43),IF(ISNUMBER(MATRIX!E43),BW43*MATRIX!E43,"WRNG DATA"),"-")</f>
        <v>-</v>
      </c>
      <c r="CC43" s="66" t="str">
        <f>IF(AND(ISNUMBER(BW43),OR(BT43,BU43)),IF(KP="kg",BW43*MATRIX!CC43,BW43*MATRIX!CC43*2.2),"-")</f>
        <v>-</v>
      </c>
      <c r="CD43" s="65" t="str">
        <f t="shared" si="42"/>
        <v/>
      </c>
      <c r="CF43" s="1" t="str">
        <f>IF(AND(VI&lt;100,ISNUMBER(BW43),BT43),MATRIX!N43,IF(AND(VI&gt;=100,ISNUMBER(BW43),BU43),MATRIX!O43,""))</f>
        <v/>
      </c>
      <c r="CG43" s="1" t="str">
        <f>IF(AND(BY43&lt;100,ISNUMBER(BW43),BT43),MATRIX!N43,IF(AND(BY43&gt;=100,ISNUMBER(BW43),BU43),MATRIX!O43,"WRNG V"))</f>
        <v>WRNG V</v>
      </c>
      <c r="CH43" s="1" t="str">
        <f t="shared" si="27"/>
        <v/>
      </c>
      <c r="CJ43" s="70" t="str">
        <f>IF(ISNUMBER(BW43),IF(BY43&lt;100,IF(ISNUMBER(CH43*MATRIX!G43),BW43*CH43*MATRIX!G43,""),IF(ISNUMBER(CH43*MATRIX!H43),BW43*CH43*MATRIX!H43,"")),"")</f>
        <v/>
      </c>
      <c r="CL43" s="40" t="str">
        <f>IF(ISNUMBER(BW43*CH43),IF(ISNUMBER(MATRIX!U43),IF(MATRIX!U43-INT(MATRIX!U43)=0,MATRIX!U43,"("&amp;MATRIX!U43&amp;")"),"n/a"),"")</f>
        <v/>
      </c>
      <c r="CM43" s="77"/>
      <c r="CN43" s="81" t="str">
        <f>IF(ISNUMBER(BW43*CH43), IF(ISNUMBER(MATRIX!AZ43),BW43*MATRIX!AZ43,"n/a"),"")</f>
        <v/>
      </c>
      <c r="CO43" s="77"/>
      <c r="CP43" s="83" t="str">
        <f>IF(ISNUMBER($BW43*$CH43), IF(ISNUMBER(MATRIX!BB43),$BW43*MATRIX!BB43,"n/a"),"")</f>
        <v/>
      </c>
      <c r="CQ43" s="77"/>
      <c r="CR43" s="81" t="str">
        <f>IF(ISNUMBER($BW43*$CH43), IF(ISNUMBER(MATRIX!BJ43),BW43*MATRIX!BJ43,"n/a"),"")</f>
        <v/>
      </c>
      <c r="CS43" s="77" t="s">
        <v>434</v>
      </c>
      <c r="CT43" s="83" t="str">
        <f>IF(ISNUMBER($BW43*$CH43), IF(ISNUMBER(MATRIX!BL43),$BW43*MATRIX!BL43,"n/a"),"")</f>
        <v/>
      </c>
      <c r="CV43" s="225" t="str">
        <f t="shared" si="9"/>
        <v/>
      </c>
      <c r="CX43" s="225" t="str">
        <f t="shared" si="10"/>
        <v/>
      </c>
      <c r="CZ43" s="219" t="str">
        <f>IF(ISNUMBER($BW43*$CH43), IF(MV&gt;200,IF(ISNUMBER(MATRIX!CL43),MATRIX!CL43,"n/a"),IF(ISNUMBER(MATRIX!CH43),MATRIX!CH43,"n/a")),"")</f>
        <v/>
      </c>
      <c r="DB43" s="1" t="str">
        <f>IF(ISNUMBER(BW43),IF(AND(ISNUMBER('HI-Z-OUTPUT'!AV43),'HI-Z-OUTPUT'!AV43&lt;&gt;0),'HI-Z-OUTPUT'!AV43,'Hi-Z-INPUT'!$K$7*'Hi-Z-INPUT'!$K$11),"")</f>
        <v/>
      </c>
      <c r="DD43" s="161" t="str">
        <f t="shared" si="28"/>
        <v/>
      </c>
      <c r="DF43" s="124" t="str">
        <f>IF(ISNUMBER($BW43),IF(MV&lt;200,IF(ISNUMBER(MATRIX!BA43),ROUND(MATRIX!BA43/1000*IDLE*CKWH,2),"-"),IF(ISNUMBER(MATRIX!BK43),ROUND(MATRIX!BK43/1000*IDLE*CKWH,2),"-")),"")</f>
        <v/>
      </c>
      <c r="DG43" s="125" t="str">
        <f t="shared" si="29"/>
        <v/>
      </c>
      <c r="DI43" s="104" t="str">
        <f>IF(ISNUMBER($BW43),IF(MV&lt;200,IF(ISNUMBER(MATRIX!BC43),ROUND(MATRIX!BC43/1000*RUNNING*CKWH,2),"-"),IF(ISNUMBER(MATRIX!BM43),ROUND(MATRIX!BM43/1000*RUNNING*CKWH,2),"-")),"")</f>
        <v/>
      </c>
      <c r="DJ43" s="130" t="str">
        <f t="shared" si="30"/>
        <v/>
      </c>
      <c r="DL43" s="104"/>
      <c r="DM43" s="130" t="str">
        <f t="shared" si="31"/>
        <v/>
      </c>
      <c r="DO43" s="129" t="str">
        <f t="shared" si="14"/>
        <v/>
      </c>
      <c r="DP43" s="127" t="str">
        <f t="shared" si="32"/>
        <v/>
      </c>
      <c r="DR43" s="101" t="str">
        <f>IF(ISNUMBER($BW43*$CH43),IF(ISNUMBER(MATRIX!BU43),BW43*MATRIX!BU43,"n/a"),"")</f>
        <v/>
      </c>
      <c r="DS43" s="72"/>
      <c r="DT43" s="72" t="str">
        <f>IF(ISNUMBER(BW43*CH43),IF(ISNUMBER(MATRIX!BV43*DD43),BW43*MATRIX!BV43*DD43,"n/a"),"")</f>
        <v/>
      </c>
      <c r="DU43" s="72"/>
      <c r="DV43" s="155" t="str">
        <f t="shared" si="43"/>
        <v/>
      </c>
      <c r="DW43" s="96"/>
      <c r="DX43" s="156" t="str">
        <f t="shared" si="16"/>
        <v/>
      </c>
      <c r="DY43" s="102" t="str">
        <f t="shared" si="33"/>
        <v/>
      </c>
      <c r="EA43" s="85" t="str">
        <f>IF(ISNUMBER(BW43),IF(ISNUMBER(MATRIX!Y43),MATRIX!Y43,"n/a"),"")</f>
        <v/>
      </c>
      <c r="EB43" s="86" t="str">
        <f t="shared" si="34"/>
        <v/>
      </c>
      <c r="ED43" s="44" t="str">
        <f>IF(ISNUMBER('HI-Z-OUTPUT'!D43),IF(ISNUMBER(BW43),'HI-Z-OUTPUT'!D43*BW43,""),"")</f>
        <v/>
      </c>
      <c r="EE43" s="44" t="str">
        <f t="shared" si="44"/>
        <v/>
      </c>
    </row>
    <row r="44" spans="1:135">
      <c r="A44" s="44" t="str">
        <f>MATRIX!A44</f>
        <v>LAB GRUPPEN</v>
      </c>
      <c r="B44" t="str">
        <f>IF(MATRIX!B44&lt;&gt;0,MATRIX!B44,"-")</f>
        <v>C68:4</v>
      </c>
      <c r="D44" t="b">
        <f>AND(OHM8MENO&lt;='Lo-Z-OUTPUT'!U44,'Lo-Z-OUTPUT'!U44&lt;=OHM8PIU)</f>
        <v>0</v>
      </c>
      <c r="E44" t="b">
        <f>AND(OHM4MENO&lt;='Lo-Z-OUTPUT'!U44,'Lo-Z-OUTPUT'!U44&lt;=OHM4PIU)</f>
        <v>0</v>
      </c>
      <c r="F44" t="b">
        <f>AND(OHM2MENO&lt;='Lo-Z-OUTPUT'!U44,'Lo-Z-OUTPUT'!U44&lt;=OHM2PIU)</f>
        <v>0</v>
      </c>
      <c r="H44" s="64" t="str">
        <f>IF(ISNUMBER('Lo-Z-OUTPUT'!S44),'Lo-Z-OUTPUT'!S44,"")</f>
        <v/>
      </c>
      <c r="I44" s="64" t="str">
        <f>IF('Lo-Z-OUTPUT'!W44="B","B","")</f>
        <v/>
      </c>
      <c r="K44" s="62" t="str">
        <f>IF(ISNUMBER(H44),H44*MATRIX!E44,"-")</f>
        <v>-</v>
      </c>
      <c r="M44" s="66" t="str">
        <f>IF(ISNUMBER(H44),IF(KP="kg",H44*MATRIX!CB44,H44*MATRIX!CB44*2.2),"-")</f>
        <v>-</v>
      </c>
      <c r="N44" s="65" t="str">
        <f t="shared" si="36"/>
        <v/>
      </c>
      <c r="P44" s="1" t="str">
        <f>IF(ISNUMBER(H44),IF('Lo-Z-OUTPUT'!W44="B",IF(D44,MATRIX!Q44,IF(E44,MATRIX!R44,"WRNG Ω")),IF(D44,MATRIX!K44,IF(E44,MATRIX!L44,IF(F44,MATRIX!M44,"")))),"")</f>
        <v/>
      </c>
      <c r="R44" s="70" t="str">
        <f>IF(AND(ISNUMBER(H44),ISNUMBER(P44)),IF('Lo-Z-OUTPUT'!W44="B",H44*P44*MATRIX!F44/2,H44*P44*MATRIX!F44),"")</f>
        <v/>
      </c>
      <c r="T44" s="40" t="str">
        <f>IF(ISNUMBER($H44),IF(ISNUMBER(MATRIX!U44),IF(MATRIX!U44-INT(MATRIX!U44)=0,MATRIX!U44,"("&amp;MATRIX!U44&amp;")"),"n/a"),"")</f>
        <v/>
      </c>
      <c r="U44" s="77"/>
      <c r="V44" s="81" t="str">
        <f>IF(ISNUMBER(H44), IF(ISNUMBER(MATRIX!AD44),H44*MATRIX!AD44,"n/a"),"")</f>
        <v/>
      </c>
      <c r="W44" s="77"/>
      <c r="X44" s="83" t="str">
        <f>IF(ISNUMBER($H44), IF(ISNUMBER(MATRIX!AF44),$H44*MATRIX!AF44,"n/a"),"")</f>
        <v/>
      </c>
      <c r="Y44" s="77"/>
      <c r="Z44" s="81" t="str">
        <f>IF(ISNUMBER($H44), IF(ISNUMBER(MATRIX!AP44),$H44*MATRIX!AP44,"n/a"),"")</f>
        <v/>
      </c>
      <c r="AA44" s="77" t="s">
        <v>434</v>
      </c>
      <c r="AB44" s="83" t="str">
        <f>IF(ISNUMBER($H44), IF(ISNUMBER(MATRIX!AR44),$H44*MATRIX!AR44,"n/a"),"")</f>
        <v/>
      </c>
      <c r="AD44" s="225" t="str">
        <f t="shared" si="1"/>
        <v/>
      </c>
      <c r="AF44" s="225" t="str">
        <f t="shared" si="2"/>
        <v/>
      </c>
      <c r="AH44" s="218" t="str">
        <f>IF(ISNUMBER($H44), IF(MV&gt;200,IF(ISNUMBER(MATRIX!CL44),MATRIX!CL44,"n/a"),IF(ISNUMBER(MATRIX!CH44),MATRIX!CH44,"n/a")),"")</f>
        <v/>
      </c>
      <c r="AJ44" s="1" t="str">
        <f>IF(ISNUMBER(H44),IF(AND(ISNUMBER('Lo-Z-OUTPUT'!BA44),'Lo-Z-OUTPUT'!BA44&lt;&gt;0),'Lo-Z-OUTPUT'!BA44,'Lo-Z-INPUT'!$K$15*'Lo-Z-INPUT'!$K$7),"")</f>
        <v/>
      </c>
      <c r="AL44" s="161" t="str">
        <f t="shared" si="19"/>
        <v/>
      </c>
      <c r="AN44" s="124" t="str">
        <f>IF(ISNUMBER($H44),IF(MV&lt;200,IF(ISNUMBER(MATRIX!AE44),ROUND((MATRIX!AE44*IDLE/1000)*CKWH,2),"-"),IF(ISNUMBER(MATRIX!AQ44),ROUND((MATRIX!AQ44*IDLE/1000)*CKWH,2),"-")),"")</f>
        <v/>
      </c>
      <c r="AO44" s="125" t="str">
        <f t="shared" si="20"/>
        <v/>
      </c>
      <c r="AQ44" s="105" t="str">
        <f>IF(ISNUMBER($H44),IF(MV&lt;200,IF(ISNUMBER(MATRIX!AG44),ROUND((MATRIX!AG44/1000)*RUNNING*CKWH,2),"-"),IF(ISNUMBER(MATRIX!AS44),ROUND((MATRIX!AS44/1000)*RUNNING*CKWH,2),"-")),"")</f>
        <v/>
      </c>
      <c r="AR44" s="126" t="str">
        <f t="shared" si="21"/>
        <v/>
      </c>
      <c r="AT44" s="129" t="str">
        <f t="shared" si="37"/>
        <v/>
      </c>
      <c r="AU44" s="127" t="str">
        <f t="shared" si="23"/>
        <v/>
      </c>
      <c r="AW44" s="101" t="str">
        <f>IF(ISNUMBER($H44),IF(ISNUMBER(MATRIX!BU44),$H44*MATRIX!BU44,"n/a"),"")</f>
        <v/>
      </c>
      <c r="AX44" s="72"/>
      <c r="AY44" s="72" t="str">
        <f>IF(ISNUMBER($H44),IF(ISNUMBER(MATRIX!BV44*AL44),$H44*MATRIX!BV44*AL44,"n/a"),"")</f>
        <v/>
      </c>
      <c r="AZ44" s="72"/>
      <c r="BA44" s="100" t="str">
        <f t="shared" si="38"/>
        <v/>
      </c>
      <c r="BB44" s="72"/>
      <c r="BC44" s="154" t="str">
        <f t="shared" si="39"/>
        <v/>
      </c>
      <c r="BD44" s="103" t="str">
        <f t="shared" si="40"/>
        <v/>
      </c>
      <c r="BF44" s="85" t="str">
        <f>IF(ISNUMBER(H44),IF(ISNUMBER(MATRIX!Y44),MATRIX!Y44,"n/a"),"")</f>
        <v/>
      </c>
      <c r="BG44" s="86" t="str">
        <f t="shared" si="26"/>
        <v/>
      </c>
      <c r="BI44" s="44" t="str">
        <f>IF(ISNUMBER('Lo-Z-OUTPUT'!D44),IF(ISNUMBER(EXTRA!H44),'Lo-Z-OUTPUT'!D44*EXTRA!H44,""),"")</f>
        <v/>
      </c>
      <c r="BJ44" s="44" t="str">
        <f t="shared" si="41"/>
        <v/>
      </c>
      <c r="BT44" t="b">
        <f>ISNUMBER(MATRIX!G44)</f>
        <v>1</v>
      </c>
      <c r="BU44" t="b">
        <f>ISNUMBER(MATRIX!H44)</f>
        <v>1</v>
      </c>
      <c r="BW44" s="64" t="str">
        <f>IF(AND(ISNUMBER('HI-Z-OUTPUT'!P44),I44&lt;&gt;0),'HI-Z-OUTPUT'!P44,"-")</f>
        <v>-</v>
      </c>
      <c r="BX44" s="1"/>
      <c r="BY44" s="64" t="str">
        <f>IF(ISBLANK('HI-Z-OUTPUT'!R44),"",'HI-Z-OUTPUT'!R44)</f>
        <v/>
      </c>
      <c r="CA44" s="62" t="str">
        <f>IF(ISNUMBER(BW44),IF(ISNUMBER(MATRIX!E44),BW44*MATRIX!E44,"WRNG DATA"),"-")</f>
        <v>-</v>
      </c>
      <c r="CC44" s="66" t="str">
        <f>IF(AND(ISNUMBER(BW44),OR(BT44,BU44)),IF(KP="kg",BW44*MATRIX!CC44,BW44*MATRIX!CC44*2.2),"-")</f>
        <v>-</v>
      </c>
      <c r="CD44" s="65" t="str">
        <f t="shared" si="42"/>
        <v/>
      </c>
      <c r="CF44" s="1" t="str">
        <f>IF(AND(VI&lt;100,ISNUMBER(BW44),BT44),MATRIX!N44,IF(AND(VI&gt;=100,ISNUMBER(BW44),BU44),MATRIX!O44,""))</f>
        <v/>
      </c>
      <c r="CG44" s="1" t="str">
        <f>IF(AND(BY44&lt;100,ISNUMBER(BW44),BT44),MATRIX!N44,IF(AND(BY44&gt;=100,ISNUMBER(BW44),BU44),MATRIX!O44,"WRNG V"))</f>
        <v>WRNG V</v>
      </c>
      <c r="CH44" s="1" t="str">
        <f t="shared" si="27"/>
        <v/>
      </c>
      <c r="CJ44" s="70" t="str">
        <f>IF(ISNUMBER(BW44),IF(BY44&lt;100,IF(ISNUMBER(CH44*MATRIX!G44),BW44*CH44*MATRIX!G44,""),IF(ISNUMBER(CH44*MATRIX!H44),BW44*CH44*MATRIX!H44,"")),"")</f>
        <v/>
      </c>
      <c r="CL44" s="40" t="str">
        <f>IF(ISNUMBER(BW44*CH44),IF(ISNUMBER(MATRIX!U44),IF(MATRIX!U44-INT(MATRIX!U44)=0,MATRIX!U44,"("&amp;MATRIX!U44&amp;")"),"n/a"),"")</f>
        <v/>
      </c>
      <c r="CM44" s="77"/>
      <c r="CN44" s="81" t="str">
        <f>IF(ISNUMBER(BW44*CH44), IF(ISNUMBER(MATRIX!AZ44),BW44*MATRIX!AZ44,"n/a"),"")</f>
        <v/>
      </c>
      <c r="CO44" s="77"/>
      <c r="CP44" s="83" t="str">
        <f>IF(ISNUMBER($BW44*$CH44), IF(ISNUMBER(MATRIX!BB44),$BW44*MATRIX!BB44,"n/a"),"")</f>
        <v/>
      </c>
      <c r="CQ44" s="77"/>
      <c r="CR44" s="81" t="str">
        <f>IF(ISNUMBER($BW44*$CH44), IF(ISNUMBER(MATRIX!BJ44),BW44*MATRIX!BJ44,"n/a"),"")</f>
        <v/>
      </c>
      <c r="CS44" s="77" t="s">
        <v>434</v>
      </c>
      <c r="CT44" s="83" t="str">
        <f>IF(ISNUMBER($BW44*$CH44), IF(ISNUMBER(MATRIX!BL44),$BW44*MATRIX!BL44,"n/a"),"")</f>
        <v/>
      </c>
      <c r="CV44" s="225" t="str">
        <f t="shared" si="9"/>
        <v/>
      </c>
      <c r="CX44" s="225" t="str">
        <f t="shared" si="10"/>
        <v/>
      </c>
      <c r="CZ44" s="219" t="str">
        <f>IF(ISNUMBER($BW44*$CH44), IF(MV&gt;200,IF(ISNUMBER(MATRIX!CL44),MATRIX!CL44,"n/a"),IF(ISNUMBER(MATRIX!CH44),MATRIX!CH44,"n/a")),"")</f>
        <v/>
      </c>
      <c r="DB44" s="1" t="str">
        <f>IF(ISNUMBER(BW44),IF(AND(ISNUMBER('HI-Z-OUTPUT'!AV44),'HI-Z-OUTPUT'!AV44&lt;&gt;0),'HI-Z-OUTPUT'!AV44,'Hi-Z-INPUT'!$K$7*'Hi-Z-INPUT'!$K$11),"")</f>
        <v/>
      </c>
      <c r="DD44" s="161" t="str">
        <f t="shared" si="28"/>
        <v/>
      </c>
      <c r="DF44" s="124" t="str">
        <f>IF(ISNUMBER($BW44),IF(MV&lt;200,IF(ISNUMBER(MATRIX!BA44),ROUND(MATRIX!BA44/1000*IDLE*CKWH,2),"-"),IF(ISNUMBER(MATRIX!BK44),ROUND(MATRIX!BK44/1000*IDLE*CKWH,2),"-")),"")</f>
        <v/>
      </c>
      <c r="DG44" s="125" t="str">
        <f t="shared" si="29"/>
        <v/>
      </c>
      <c r="DI44" s="104" t="str">
        <f>IF(ISNUMBER($BW44),IF(MV&lt;200,IF(ISNUMBER(MATRIX!BC44),ROUND(MATRIX!BC44/1000*RUNNING*CKWH,2),"-"),IF(ISNUMBER(MATRIX!BM44),ROUND(MATRIX!BM44/1000*RUNNING*CKWH,2),"-")),"")</f>
        <v/>
      </c>
      <c r="DJ44" s="130" t="str">
        <f t="shared" si="30"/>
        <v/>
      </c>
      <c r="DL44" s="104"/>
      <c r="DM44" s="130" t="str">
        <f t="shared" si="31"/>
        <v/>
      </c>
      <c r="DO44" s="129" t="str">
        <f t="shared" si="14"/>
        <v/>
      </c>
      <c r="DP44" s="127" t="str">
        <f t="shared" si="32"/>
        <v/>
      </c>
      <c r="DR44" s="101" t="str">
        <f>IF(ISNUMBER($BW44*$CH44),IF(ISNUMBER(MATRIX!BU44),BW44*MATRIX!BU44,"n/a"),"")</f>
        <v/>
      </c>
      <c r="DS44" s="72"/>
      <c r="DT44" s="72" t="str">
        <f>IF(ISNUMBER(BW44*CH44),IF(ISNUMBER(MATRIX!BV44*DD44),BW44*MATRIX!BV44*DD44,"n/a"),"")</f>
        <v/>
      </c>
      <c r="DU44" s="72"/>
      <c r="DV44" s="155" t="str">
        <f t="shared" si="43"/>
        <v/>
      </c>
      <c r="DW44" s="96"/>
      <c r="DX44" s="156" t="str">
        <f t="shared" si="16"/>
        <v/>
      </c>
      <c r="DY44" s="102" t="str">
        <f t="shared" si="33"/>
        <v/>
      </c>
      <c r="EA44" s="85" t="str">
        <f>IF(ISNUMBER(BW44),IF(ISNUMBER(MATRIX!Y44),MATRIX!Y44,"n/a"),"")</f>
        <v/>
      </c>
      <c r="EB44" s="86" t="str">
        <f t="shared" si="34"/>
        <v/>
      </c>
      <c r="ED44" s="44" t="str">
        <f>IF(ISNUMBER('HI-Z-OUTPUT'!D44),IF(ISNUMBER(BW44),'HI-Z-OUTPUT'!D44*BW44,""),"")</f>
        <v/>
      </c>
      <c r="EE44" s="44" t="str">
        <f t="shared" si="44"/>
        <v/>
      </c>
    </row>
    <row r="45" spans="1:135">
      <c r="A45" s="44" t="str">
        <f>MATRIX!A45</f>
        <v>LAB GRUPPEN</v>
      </c>
      <c r="B45" t="str">
        <f>IF(MATRIX!B45&lt;&gt;0,MATRIX!B45,"-")</f>
        <v>C88:4</v>
      </c>
      <c r="D45" t="b">
        <f>AND(OHM8MENO&lt;='Lo-Z-OUTPUT'!U45,'Lo-Z-OUTPUT'!U45&lt;=OHM8PIU)</f>
        <v>0</v>
      </c>
      <c r="E45" t="b">
        <f>AND(OHM4MENO&lt;='Lo-Z-OUTPUT'!U45,'Lo-Z-OUTPUT'!U45&lt;=OHM4PIU)</f>
        <v>0</v>
      </c>
      <c r="F45" t="b">
        <f>AND(OHM2MENO&lt;='Lo-Z-OUTPUT'!U45,'Lo-Z-OUTPUT'!U45&lt;=OHM2PIU)</f>
        <v>0</v>
      </c>
      <c r="H45" s="64" t="str">
        <f>IF(ISNUMBER('Lo-Z-OUTPUT'!S45),'Lo-Z-OUTPUT'!S45,"")</f>
        <v/>
      </c>
      <c r="I45" s="64" t="str">
        <f>IF('Lo-Z-OUTPUT'!W45="B","B","")</f>
        <v/>
      </c>
      <c r="K45" s="62" t="str">
        <f>IF(ISNUMBER(H45),H45*MATRIX!E45,"-")</f>
        <v>-</v>
      </c>
      <c r="M45" s="66" t="str">
        <f>IF(ISNUMBER(H45),IF(KP="kg",H45*MATRIX!CB45,H45*MATRIX!CB45*2.2),"-")</f>
        <v>-</v>
      </c>
      <c r="N45" s="65" t="str">
        <f t="shared" si="36"/>
        <v/>
      </c>
      <c r="P45" s="1" t="str">
        <f>IF(ISNUMBER(H45),IF('Lo-Z-OUTPUT'!W45="B",IF(D45,MATRIX!Q45,IF(E45,MATRIX!R45,"WRNG Ω")),IF(D45,MATRIX!K45,IF(E45,MATRIX!L45,IF(F45,MATRIX!M45,"")))),"")</f>
        <v/>
      </c>
      <c r="R45" s="70" t="str">
        <f>IF(AND(ISNUMBER(H45),ISNUMBER(P45)),IF('Lo-Z-OUTPUT'!W45="B",H45*P45*MATRIX!F45/2,H45*P45*MATRIX!F45),"")</f>
        <v/>
      </c>
      <c r="T45" s="40" t="str">
        <f>IF(ISNUMBER($H45),IF(ISNUMBER(MATRIX!U45),IF(MATRIX!U45-INT(MATRIX!U45)=0,MATRIX!U45,"("&amp;MATRIX!U45&amp;")"),"n/a"),"")</f>
        <v/>
      </c>
      <c r="U45" s="77"/>
      <c r="V45" s="81" t="str">
        <f>IF(ISNUMBER(H45), IF(ISNUMBER(MATRIX!AD45),H45*MATRIX!AD45,"n/a"),"")</f>
        <v/>
      </c>
      <c r="W45" s="77"/>
      <c r="X45" s="83" t="str">
        <f>IF(ISNUMBER($H45), IF(ISNUMBER(MATRIX!AF45),$H45*MATRIX!AF45,"n/a"),"")</f>
        <v/>
      </c>
      <c r="Y45" s="77"/>
      <c r="Z45" s="81" t="str">
        <f>IF(ISNUMBER($H45), IF(ISNUMBER(MATRIX!AP45),$H45*MATRIX!AP45,"n/a"),"")</f>
        <v/>
      </c>
      <c r="AA45" s="77" t="s">
        <v>434</v>
      </c>
      <c r="AB45" s="83" t="str">
        <f>IF(ISNUMBER($H45), IF(ISNUMBER(MATRIX!AR45),$H45*MATRIX!AR45,"n/a"),"")</f>
        <v/>
      </c>
      <c r="AD45" s="225" t="str">
        <f t="shared" si="1"/>
        <v/>
      </c>
      <c r="AF45" s="225" t="str">
        <f t="shared" si="2"/>
        <v/>
      </c>
      <c r="AH45" s="218" t="str">
        <f>IF(ISNUMBER($H45), IF(MV&gt;200,IF(ISNUMBER(MATRIX!CL45),MATRIX!CL45,"n/a"),IF(ISNUMBER(MATRIX!CH45),MATRIX!CH45,"n/a")),"")</f>
        <v/>
      </c>
      <c r="AJ45" s="1" t="str">
        <f>IF(ISNUMBER(H45),IF(AND(ISNUMBER('Lo-Z-OUTPUT'!BA45),'Lo-Z-OUTPUT'!BA45&lt;&gt;0),'Lo-Z-OUTPUT'!BA45,'Lo-Z-INPUT'!$K$15*'Lo-Z-INPUT'!$K$7),"")</f>
        <v/>
      </c>
      <c r="AL45" s="161" t="str">
        <f t="shared" si="19"/>
        <v/>
      </c>
      <c r="AN45" s="124" t="str">
        <f>IF(ISNUMBER($H45),IF(MV&lt;200,IF(ISNUMBER(MATRIX!AE45),ROUND((MATRIX!AE45*IDLE/1000)*CKWH,2),"-"),IF(ISNUMBER(MATRIX!AQ45),ROUND((MATRIX!AQ45*IDLE/1000)*CKWH,2),"-")),"")</f>
        <v/>
      </c>
      <c r="AO45" s="125" t="str">
        <f t="shared" si="20"/>
        <v/>
      </c>
      <c r="AQ45" s="105" t="str">
        <f>IF(ISNUMBER($H45),IF(MV&lt;200,IF(ISNUMBER(MATRIX!AG45),ROUND((MATRIX!AG45/1000)*RUNNING*CKWH,2),"-"),IF(ISNUMBER(MATRIX!AS45),ROUND((MATRIX!AS45/1000)*RUNNING*CKWH,2),"-")),"")</f>
        <v/>
      </c>
      <c r="AR45" s="126" t="str">
        <f t="shared" si="21"/>
        <v/>
      </c>
      <c r="AT45" s="129" t="str">
        <f t="shared" si="37"/>
        <v/>
      </c>
      <c r="AU45" s="127" t="str">
        <f t="shared" si="23"/>
        <v/>
      </c>
      <c r="AW45" s="101" t="str">
        <f>IF(ISNUMBER($H45),IF(ISNUMBER(MATRIX!BU45),$H45*MATRIX!BU45,"n/a"),"")</f>
        <v/>
      </c>
      <c r="AX45" s="72"/>
      <c r="AY45" s="72" t="str">
        <f>IF(ISNUMBER($H45),IF(ISNUMBER(MATRIX!BV45*AL45),$H45*MATRIX!BV45*AL45,"n/a"),"")</f>
        <v/>
      </c>
      <c r="AZ45" s="72"/>
      <c r="BA45" s="100" t="str">
        <f t="shared" si="38"/>
        <v/>
      </c>
      <c r="BB45" s="72"/>
      <c r="BC45" s="154" t="str">
        <f t="shared" si="39"/>
        <v/>
      </c>
      <c r="BD45" s="103" t="str">
        <f t="shared" si="40"/>
        <v/>
      </c>
      <c r="BF45" s="85" t="str">
        <f>IF(ISNUMBER(H45),IF(ISNUMBER(MATRIX!Y45),MATRIX!Y45,"n/a"),"")</f>
        <v/>
      </c>
      <c r="BG45" s="86" t="str">
        <f t="shared" si="26"/>
        <v/>
      </c>
      <c r="BI45" s="44" t="str">
        <f>IF(ISNUMBER('Lo-Z-OUTPUT'!D45),IF(ISNUMBER(EXTRA!H45),'Lo-Z-OUTPUT'!D45*EXTRA!H45,""),"")</f>
        <v/>
      </c>
      <c r="BJ45" s="44" t="str">
        <f t="shared" si="41"/>
        <v/>
      </c>
      <c r="BT45" t="b">
        <f>ISNUMBER(MATRIX!G45)</f>
        <v>1</v>
      </c>
      <c r="BU45" t="b">
        <f>ISNUMBER(MATRIX!H45)</f>
        <v>1</v>
      </c>
      <c r="BW45" s="64" t="str">
        <f>IF(AND(ISNUMBER('HI-Z-OUTPUT'!P45),I45&lt;&gt;0),'HI-Z-OUTPUT'!P45,"-")</f>
        <v>-</v>
      </c>
      <c r="BX45" s="1"/>
      <c r="BY45" s="64" t="str">
        <f>IF(ISBLANK('HI-Z-OUTPUT'!R45),"",'HI-Z-OUTPUT'!R45)</f>
        <v/>
      </c>
      <c r="CA45" s="62" t="str">
        <f>IF(ISNUMBER(BW45),IF(ISNUMBER(MATRIX!E45),BW45*MATRIX!E45,"WRNG DATA"),"-")</f>
        <v>-</v>
      </c>
      <c r="CC45" s="66" t="str">
        <f>IF(AND(ISNUMBER(BW45),OR(BT45,BU45)),IF(KP="kg",BW45*MATRIX!CC45,BW45*MATRIX!CC45*2.2),"-")</f>
        <v>-</v>
      </c>
      <c r="CD45" s="65" t="str">
        <f t="shared" si="42"/>
        <v/>
      </c>
      <c r="CF45" s="1" t="str">
        <f>IF(AND(VI&lt;100,ISNUMBER(BW45),BT45),MATRIX!N45,IF(AND(VI&gt;=100,ISNUMBER(BW45),BU45),MATRIX!O45,""))</f>
        <v/>
      </c>
      <c r="CG45" s="1" t="str">
        <f>IF(AND(BY45&lt;100,ISNUMBER(BW45),BT45),MATRIX!N45,IF(AND(BY45&gt;=100,ISNUMBER(BW45),BU45),MATRIX!O45,"WRNG V"))</f>
        <v>WRNG V</v>
      </c>
      <c r="CH45" s="1" t="str">
        <f t="shared" si="27"/>
        <v/>
      </c>
      <c r="CJ45" s="70" t="str">
        <f>IF(ISNUMBER(BW45),IF(BY45&lt;100,IF(ISNUMBER(CH45*MATRIX!G45),BW45*CH45*MATRIX!G45,""),IF(ISNUMBER(CH45*MATRIX!H45),BW45*CH45*MATRIX!H45,"")),"")</f>
        <v/>
      </c>
      <c r="CL45" s="40" t="str">
        <f>IF(ISNUMBER(BW45*CH45),IF(ISNUMBER(MATRIX!U45),IF(MATRIX!U45-INT(MATRIX!U45)=0,MATRIX!U45,"("&amp;MATRIX!U45&amp;")"),"n/a"),"")</f>
        <v/>
      </c>
      <c r="CM45" s="77"/>
      <c r="CN45" s="81" t="str">
        <f>IF(ISNUMBER(BW45*CH45), IF(ISNUMBER(MATRIX!AZ45),BW45*MATRIX!AZ45,"n/a"),"")</f>
        <v/>
      </c>
      <c r="CO45" s="77"/>
      <c r="CP45" s="83" t="str">
        <f>IF(ISNUMBER($BW45*$CH45), IF(ISNUMBER(MATRIX!BB45),$BW45*MATRIX!BB45,"n/a"),"")</f>
        <v/>
      </c>
      <c r="CQ45" s="77"/>
      <c r="CR45" s="81" t="str">
        <f>IF(ISNUMBER($BW45*$CH45), IF(ISNUMBER(MATRIX!BJ45),BW45*MATRIX!BJ45,"n/a"),"")</f>
        <v/>
      </c>
      <c r="CS45" s="77" t="s">
        <v>434</v>
      </c>
      <c r="CT45" s="83" t="str">
        <f>IF(ISNUMBER($BW45*$CH45), IF(ISNUMBER(MATRIX!BL45),$BW45*MATRIX!BL45,"n/a"),"")</f>
        <v/>
      </c>
      <c r="CV45" s="225" t="str">
        <f t="shared" si="9"/>
        <v/>
      </c>
      <c r="CX45" s="225" t="str">
        <f t="shared" si="10"/>
        <v/>
      </c>
      <c r="CZ45" s="219" t="str">
        <f>IF(ISNUMBER($BW45*$CH45), IF(MV&gt;200,IF(ISNUMBER(MATRIX!CL45),MATRIX!CL45,"n/a"),IF(ISNUMBER(MATRIX!CH45),MATRIX!CH45,"n/a")),"")</f>
        <v/>
      </c>
      <c r="DB45" s="1" t="str">
        <f>IF(ISNUMBER(BW45),IF(AND(ISNUMBER('HI-Z-OUTPUT'!AV45),'HI-Z-OUTPUT'!AV45&lt;&gt;0),'HI-Z-OUTPUT'!AV45,'Hi-Z-INPUT'!$K$7*'Hi-Z-INPUT'!$K$11),"")</f>
        <v/>
      </c>
      <c r="DD45" s="161" t="str">
        <f t="shared" si="28"/>
        <v/>
      </c>
      <c r="DF45" s="124" t="str">
        <f>IF(ISNUMBER($BW45),IF(MV&lt;200,IF(ISNUMBER(MATRIX!BA45),ROUND(MATRIX!BA45/1000*IDLE*CKWH,2),"-"),IF(ISNUMBER(MATRIX!BK45),ROUND(MATRIX!BK45/1000*IDLE*CKWH,2),"-")),"")</f>
        <v/>
      </c>
      <c r="DG45" s="125" t="str">
        <f t="shared" si="29"/>
        <v/>
      </c>
      <c r="DI45" s="104" t="str">
        <f>IF(ISNUMBER($BW45),IF(MV&lt;200,IF(ISNUMBER(MATRIX!BC45),ROUND(MATRIX!BC45/1000*RUNNING*CKWH,2),"-"),IF(ISNUMBER(MATRIX!BM45),ROUND(MATRIX!BM45/1000*RUNNING*CKWH,2),"-")),"")</f>
        <v/>
      </c>
      <c r="DJ45" s="130" t="str">
        <f t="shared" si="30"/>
        <v/>
      </c>
      <c r="DL45" s="104"/>
      <c r="DM45" s="130" t="str">
        <f t="shared" si="31"/>
        <v/>
      </c>
      <c r="DO45" s="129" t="str">
        <f t="shared" si="14"/>
        <v/>
      </c>
      <c r="DP45" s="127" t="str">
        <f t="shared" si="32"/>
        <v/>
      </c>
      <c r="DR45" s="101" t="str">
        <f>IF(ISNUMBER($BW45*$CH45),IF(ISNUMBER(MATRIX!BU45),BW45*MATRIX!BU45,"n/a"),"")</f>
        <v/>
      </c>
      <c r="DS45" s="72"/>
      <c r="DT45" s="72" t="str">
        <f>IF(ISNUMBER(BW45*CH45),IF(ISNUMBER(MATRIX!BV45*DD45),BW45*MATRIX!BV45*DD45,"n/a"),"")</f>
        <v/>
      </c>
      <c r="DU45" s="72"/>
      <c r="DV45" s="155" t="str">
        <f t="shared" si="43"/>
        <v/>
      </c>
      <c r="DW45" s="96"/>
      <c r="DX45" s="156" t="str">
        <f t="shared" si="16"/>
        <v/>
      </c>
      <c r="DY45" s="102" t="str">
        <f t="shared" si="33"/>
        <v/>
      </c>
      <c r="EA45" s="85" t="str">
        <f>IF(ISNUMBER(BW45),IF(ISNUMBER(MATRIX!Y45),MATRIX!Y45,"n/a"),"")</f>
        <v/>
      </c>
      <c r="EB45" s="86" t="str">
        <f t="shared" si="34"/>
        <v/>
      </c>
      <c r="ED45" s="44" t="str">
        <f>IF(ISNUMBER('HI-Z-OUTPUT'!D45),IF(ISNUMBER(BW45),'HI-Z-OUTPUT'!D45*BW45,""),"")</f>
        <v/>
      </c>
      <c r="EE45" s="44" t="str">
        <f t="shared" si="44"/>
        <v/>
      </c>
    </row>
    <row r="46" spans="1:135">
      <c r="A46" s="44" t="str">
        <f>MATRIX!A46</f>
        <v>LAB GRUPPEN</v>
      </c>
      <c r="B46" t="str">
        <f>IF(MATRIX!B46&lt;&gt;0,MATRIX!B46,"-")</f>
        <v>FP 2400Q</v>
      </c>
      <c r="D46" t="b">
        <f>AND(OHM8MENO&lt;='Lo-Z-OUTPUT'!U46,'Lo-Z-OUTPUT'!U46&lt;=OHM8PIU)</f>
        <v>0</v>
      </c>
      <c r="E46" t="b">
        <f>AND(OHM4MENO&lt;='Lo-Z-OUTPUT'!U46,'Lo-Z-OUTPUT'!U46&lt;=OHM4PIU)</f>
        <v>0</v>
      </c>
      <c r="F46" t="b">
        <f>AND(OHM2MENO&lt;='Lo-Z-OUTPUT'!U46,'Lo-Z-OUTPUT'!U46&lt;=OHM2PIU)</f>
        <v>0</v>
      </c>
      <c r="H46" s="64" t="str">
        <f>IF(ISNUMBER('Lo-Z-OUTPUT'!S46),'Lo-Z-OUTPUT'!S46,"")</f>
        <v/>
      </c>
      <c r="I46" s="64" t="str">
        <f>IF('Lo-Z-OUTPUT'!W46="B","B","")</f>
        <v/>
      </c>
      <c r="K46" s="62" t="str">
        <f>IF(ISNUMBER(H46),H46*MATRIX!E46,"-")</f>
        <v>-</v>
      </c>
      <c r="M46" s="66" t="str">
        <f>IF(ISNUMBER(H46),IF(KP="kg",H46*MATRIX!CB46,H46*MATRIX!CB46*2.2),"-")</f>
        <v>-</v>
      </c>
      <c r="N46" s="65" t="str">
        <f t="shared" si="36"/>
        <v/>
      </c>
      <c r="P46" s="1" t="str">
        <f>IF(ISNUMBER(H46),IF('Lo-Z-OUTPUT'!W46="B",IF(D46,MATRIX!Q46,IF(E46,MATRIX!R46,"WRNG Ω")),IF(D46,MATRIX!K46,IF(E46,MATRIX!L46,IF(F46,MATRIX!M46,"")))),"")</f>
        <v/>
      </c>
      <c r="R46" s="70" t="str">
        <f>IF(AND(ISNUMBER(H46),ISNUMBER(P46)),IF('Lo-Z-OUTPUT'!W46="B",H46*P46*MATRIX!F46/2,H46*P46*MATRIX!F46),"")</f>
        <v/>
      </c>
      <c r="T46" s="40" t="str">
        <f>IF(ISNUMBER($H46),IF(ISNUMBER(MATRIX!U46),IF(MATRIX!U46-INT(MATRIX!U46)=0,MATRIX!U46,"("&amp;MATRIX!U46&amp;")"),"n/a"),"")</f>
        <v/>
      </c>
      <c r="U46" s="77"/>
      <c r="V46" s="81" t="str">
        <f>IF(ISNUMBER(H46), IF(ISNUMBER(MATRIX!AD46),H46*MATRIX!AD46,"n/a"),"")</f>
        <v/>
      </c>
      <c r="W46" s="77"/>
      <c r="X46" s="83" t="str">
        <f>IF(ISNUMBER($H46), IF(ISNUMBER(MATRIX!AF46),$H46*MATRIX!AF46,"n/a"),"")</f>
        <v/>
      </c>
      <c r="Y46" s="77"/>
      <c r="Z46" s="81" t="str">
        <f>IF(ISNUMBER($H46), IF(ISNUMBER(MATRIX!AP46),$H46*MATRIX!AP46,"n/a"),"")</f>
        <v/>
      </c>
      <c r="AA46" s="77" t="s">
        <v>434</v>
      </c>
      <c r="AB46" s="83" t="str">
        <f>IF(ISNUMBER($H46), IF(ISNUMBER(MATRIX!AR46),$H46*MATRIX!AR46,"n/a"),"")</f>
        <v/>
      </c>
      <c r="AD46" s="225" t="str">
        <f t="shared" si="1"/>
        <v/>
      </c>
      <c r="AF46" s="225" t="str">
        <f t="shared" si="2"/>
        <v/>
      </c>
      <c r="AH46" s="218" t="str">
        <f>IF(ISNUMBER($H46), IF(MV&gt;200,IF(ISNUMBER(MATRIX!CL46),MATRIX!CL46,"n/a"),IF(ISNUMBER(MATRIX!CH46),MATRIX!CH46,"n/a")),"")</f>
        <v/>
      </c>
      <c r="AJ46" s="1" t="str">
        <f>IF(ISNUMBER(H46),IF(AND(ISNUMBER('Lo-Z-OUTPUT'!BA46),'Lo-Z-OUTPUT'!BA46&lt;&gt;0),'Lo-Z-OUTPUT'!BA46,'Lo-Z-INPUT'!$K$15*'Lo-Z-INPUT'!$K$7),"")</f>
        <v/>
      </c>
      <c r="AL46" s="161" t="str">
        <f t="shared" si="19"/>
        <v/>
      </c>
      <c r="AN46" s="124" t="str">
        <f>IF(ISNUMBER($H46),IF(MV&lt;200,IF(ISNUMBER(MATRIX!AE46),ROUND((MATRIX!AE46*IDLE/1000)*CKWH,2),"-"),IF(ISNUMBER(MATRIX!AQ46),ROUND((MATRIX!AQ46*IDLE/1000)*CKWH,2),"-")),"")</f>
        <v/>
      </c>
      <c r="AO46" s="125" t="str">
        <f t="shared" si="20"/>
        <v/>
      </c>
      <c r="AQ46" s="105" t="str">
        <f>IF(ISNUMBER($H46),IF(MV&lt;200,IF(ISNUMBER(MATRIX!AG46),ROUND((MATRIX!AG46/1000)*RUNNING*CKWH,2),"-"),IF(ISNUMBER(MATRIX!AS46),ROUND((MATRIX!AS46/1000)*RUNNING*CKWH,2),"-")),"")</f>
        <v/>
      </c>
      <c r="AR46" s="126" t="str">
        <f t="shared" si="21"/>
        <v/>
      </c>
      <c r="AT46" s="129" t="str">
        <f t="shared" si="37"/>
        <v/>
      </c>
      <c r="AU46" s="127" t="str">
        <f t="shared" si="23"/>
        <v/>
      </c>
      <c r="AW46" s="101" t="str">
        <f>IF(ISNUMBER($H46),IF(ISNUMBER(MATRIX!BU46),$H46*MATRIX!BU46,"n/a"),"")</f>
        <v/>
      </c>
      <c r="AX46" s="72"/>
      <c r="AY46" s="72" t="str">
        <f>IF(ISNUMBER($H46),IF(ISNUMBER(MATRIX!BV46*AL46),$H46*MATRIX!BV46*AL46,"n/a"),"")</f>
        <v/>
      </c>
      <c r="AZ46" s="72"/>
      <c r="BA46" s="100" t="str">
        <f t="shared" si="38"/>
        <v/>
      </c>
      <c r="BB46" s="72"/>
      <c r="BC46" s="154" t="str">
        <f t="shared" si="39"/>
        <v/>
      </c>
      <c r="BD46" s="103" t="str">
        <f t="shared" si="40"/>
        <v/>
      </c>
      <c r="BF46" s="85" t="str">
        <f>IF(ISNUMBER(H46),IF(ISNUMBER(MATRIX!Y46),MATRIX!Y46,"n/a"),"")</f>
        <v/>
      </c>
      <c r="BG46" s="86" t="str">
        <f t="shared" si="26"/>
        <v/>
      </c>
      <c r="BI46" s="44" t="str">
        <f>IF(ISNUMBER('Lo-Z-OUTPUT'!D46),IF(ISNUMBER(EXTRA!H46),'Lo-Z-OUTPUT'!D46*EXTRA!H46,""),"")</f>
        <v/>
      </c>
      <c r="BJ46" s="44" t="str">
        <f t="shared" si="41"/>
        <v/>
      </c>
      <c r="BT46" t="b">
        <f>ISNUMBER(MATRIX!G46)</f>
        <v>0</v>
      </c>
      <c r="BU46" t="b">
        <f>ISNUMBER(MATRIX!H46)</f>
        <v>0</v>
      </c>
      <c r="BW46" s="64" t="str">
        <f>IF(AND(ISNUMBER('HI-Z-OUTPUT'!P46),I46&lt;&gt;0),'HI-Z-OUTPUT'!P46,"-")</f>
        <v>-</v>
      </c>
      <c r="BX46" s="1"/>
      <c r="BY46" s="64" t="str">
        <f>IF(ISBLANK('HI-Z-OUTPUT'!R46),"",'HI-Z-OUTPUT'!R46)</f>
        <v/>
      </c>
      <c r="CA46" s="62" t="str">
        <f>IF(ISNUMBER(BW46),IF(ISNUMBER(MATRIX!E46),BW46*MATRIX!E46,"WRNG DATA"),"-")</f>
        <v>-</v>
      </c>
      <c r="CC46" s="66" t="str">
        <f>IF(AND(ISNUMBER(BW46),OR(BT46,BU46)),IF(KP="kg",BW46*MATRIX!CC46,BW46*MATRIX!CC46*2.2),"-")</f>
        <v>-</v>
      </c>
      <c r="CD46" s="65" t="str">
        <f t="shared" si="42"/>
        <v/>
      </c>
      <c r="CF46" s="1" t="str">
        <f>IF(AND(VI&lt;100,ISNUMBER(BW46),BT46),MATRIX!N46,IF(AND(VI&gt;=100,ISNUMBER(BW46),BU46),MATRIX!O46,""))</f>
        <v/>
      </c>
      <c r="CG46" s="1" t="str">
        <f>IF(AND(BY46&lt;100,ISNUMBER(BW46),BT46),MATRIX!N46,IF(AND(BY46&gt;=100,ISNUMBER(BW46),BU46),MATRIX!O46,"WRNG V"))</f>
        <v>WRNG V</v>
      </c>
      <c r="CH46" s="1" t="str">
        <f t="shared" si="27"/>
        <v/>
      </c>
      <c r="CJ46" s="70" t="str">
        <f>IF(ISNUMBER(BW46),IF(BY46&lt;100,IF(ISNUMBER(CH46*MATRIX!G46),BW46*CH46*MATRIX!G46,""),IF(ISNUMBER(CH46*MATRIX!H46),BW46*CH46*MATRIX!H46,"")),"")</f>
        <v/>
      </c>
      <c r="CL46" s="40" t="str">
        <f>IF(ISNUMBER(BW46*CH46),IF(ISNUMBER(MATRIX!U46),IF(MATRIX!U46-INT(MATRIX!U46)=0,MATRIX!U46,"("&amp;MATRIX!U46&amp;")"),"n/a"),"")</f>
        <v/>
      </c>
      <c r="CM46" s="77"/>
      <c r="CN46" s="81" t="str">
        <f>IF(ISNUMBER(BW46*CH46), IF(ISNUMBER(MATRIX!AZ46),BW46*MATRIX!AZ46,"n/a"),"")</f>
        <v/>
      </c>
      <c r="CO46" s="77"/>
      <c r="CP46" s="83" t="str">
        <f>IF(ISNUMBER($BW46*$CH46), IF(ISNUMBER(MATRIX!BB46),$BW46*MATRIX!BB46,"n/a"),"")</f>
        <v/>
      </c>
      <c r="CQ46" s="77"/>
      <c r="CR46" s="81" t="str">
        <f>IF(ISNUMBER($BW46*$CH46), IF(ISNUMBER(MATRIX!BJ46),BW46*MATRIX!BJ46,"n/a"),"")</f>
        <v/>
      </c>
      <c r="CS46" s="77" t="s">
        <v>434</v>
      </c>
      <c r="CT46" s="83" t="str">
        <f>IF(ISNUMBER($BW46*$CH46), IF(ISNUMBER(MATRIX!BL46),$BW46*MATRIX!BL46,"n/a"),"")</f>
        <v/>
      </c>
      <c r="CV46" s="225" t="str">
        <f t="shared" si="9"/>
        <v/>
      </c>
      <c r="CX46" s="225" t="str">
        <f t="shared" si="10"/>
        <v/>
      </c>
      <c r="CZ46" s="219" t="str">
        <f>IF(ISNUMBER($BW46*$CH46), IF(MV&gt;200,IF(ISNUMBER(MATRIX!CL46),MATRIX!CL46,"n/a"),IF(ISNUMBER(MATRIX!CH46),MATRIX!CH46,"n/a")),"")</f>
        <v/>
      </c>
      <c r="DB46" s="1" t="str">
        <f>IF(ISNUMBER(BW46),IF(AND(ISNUMBER('HI-Z-OUTPUT'!AV46),'HI-Z-OUTPUT'!AV46&lt;&gt;0),'HI-Z-OUTPUT'!AV46,'Hi-Z-INPUT'!$K$7*'Hi-Z-INPUT'!$K$11),"")</f>
        <v/>
      </c>
      <c r="DD46" s="161" t="str">
        <f t="shared" si="28"/>
        <v/>
      </c>
      <c r="DF46" s="124" t="str">
        <f>IF(ISNUMBER($BW46),IF(MV&lt;200,IF(ISNUMBER(MATRIX!BA46),ROUND(MATRIX!BA46/1000*IDLE*CKWH,2),"-"),IF(ISNUMBER(MATRIX!BK46),ROUND(MATRIX!BK46/1000*IDLE*CKWH,2),"-")),"")</f>
        <v/>
      </c>
      <c r="DG46" s="125" t="str">
        <f t="shared" si="29"/>
        <v/>
      </c>
      <c r="DI46" s="104" t="str">
        <f>IF(ISNUMBER($BW46),IF(MV&lt;200,IF(ISNUMBER(MATRIX!BC46),ROUND(MATRIX!BC46/1000*RUNNING*CKWH,2),"-"),IF(ISNUMBER(MATRIX!BM46),ROUND(MATRIX!BM46/1000*RUNNING*CKWH,2),"-")),"")</f>
        <v/>
      </c>
      <c r="DJ46" s="130" t="str">
        <f t="shared" si="30"/>
        <v/>
      </c>
      <c r="DL46" s="104"/>
      <c r="DM46" s="130" t="str">
        <f t="shared" si="31"/>
        <v/>
      </c>
      <c r="DO46" s="129" t="str">
        <f t="shared" si="14"/>
        <v/>
      </c>
      <c r="DP46" s="127" t="str">
        <f t="shared" si="32"/>
        <v/>
      </c>
      <c r="DR46" s="101" t="str">
        <f>IF(ISNUMBER($BW46*$CH46),IF(ISNUMBER(MATRIX!BU46),BW46*MATRIX!BU46,"n/a"),"")</f>
        <v/>
      </c>
      <c r="DS46" s="72"/>
      <c r="DT46" s="72" t="str">
        <f>IF(ISNUMBER(BW46*CH46),IF(ISNUMBER(MATRIX!BV46*DD46),BW46*MATRIX!BV46*DD46,"n/a"),"")</f>
        <v/>
      </c>
      <c r="DU46" s="72"/>
      <c r="DV46" s="155" t="str">
        <f t="shared" si="43"/>
        <v/>
      </c>
      <c r="DW46" s="96"/>
      <c r="DX46" s="156" t="str">
        <f t="shared" si="16"/>
        <v/>
      </c>
      <c r="DY46" s="102" t="str">
        <f t="shared" si="33"/>
        <v/>
      </c>
      <c r="EA46" s="85" t="str">
        <f>IF(ISNUMBER(BW46),IF(ISNUMBER(MATRIX!Y46),MATRIX!Y46,"n/a"),"")</f>
        <v/>
      </c>
      <c r="EB46" s="86" t="str">
        <f t="shared" si="34"/>
        <v/>
      </c>
      <c r="ED46" s="44" t="str">
        <f>IF(ISNUMBER('HI-Z-OUTPUT'!D46),IF(ISNUMBER(BW46),'HI-Z-OUTPUT'!D46*BW46,""),"")</f>
        <v/>
      </c>
      <c r="EE46" s="44" t="str">
        <f t="shared" si="44"/>
        <v/>
      </c>
    </row>
    <row r="47" spans="1:135">
      <c r="A47" s="44" t="str">
        <f>MATRIX!A47</f>
        <v>LAB GRUPPEN</v>
      </c>
      <c r="B47" t="str">
        <f>IF(MATRIX!B47&lt;&gt;0,MATRIX!B47,"-")</f>
        <v>FP 3400</v>
      </c>
      <c r="D47" t="b">
        <f>AND(OHM8MENO&lt;='Lo-Z-OUTPUT'!U47,'Lo-Z-OUTPUT'!U47&lt;=OHM8PIU)</f>
        <v>0</v>
      </c>
      <c r="E47" t="b">
        <f>AND(OHM4MENO&lt;='Lo-Z-OUTPUT'!U47,'Lo-Z-OUTPUT'!U47&lt;=OHM4PIU)</f>
        <v>0</v>
      </c>
      <c r="F47" t="b">
        <f>AND(OHM2MENO&lt;='Lo-Z-OUTPUT'!U47,'Lo-Z-OUTPUT'!U47&lt;=OHM2PIU)</f>
        <v>0</v>
      </c>
      <c r="H47" s="64" t="str">
        <f>IF(ISNUMBER('Lo-Z-OUTPUT'!S47),'Lo-Z-OUTPUT'!S47,"")</f>
        <v/>
      </c>
      <c r="I47" s="64" t="str">
        <f>IF('Lo-Z-OUTPUT'!W47="B","B","")</f>
        <v/>
      </c>
      <c r="K47" s="62" t="str">
        <f>IF(ISNUMBER(H47),H47*MATRIX!E47,"-")</f>
        <v>-</v>
      </c>
      <c r="M47" s="66" t="str">
        <f>IF(ISNUMBER(H47),IF(KP="kg",H47*MATRIX!CB47,H47*MATRIX!CB47*2.2),"-")</f>
        <v>-</v>
      </c>
      <c r="N47" s="65" t="str">
        <f t="shared" si="36"/>
        <v/>
      </c>
      <c r="P47" s="1" t="str">
        <f>IF(ISNUMBER(H47),IF('Lo-Z-OUTPUT'!W47="B",IF(D47,MATRIX!Q47,IF(E47,MATRIX!R47,"WRNG Ω")),IF(D47,MATRIX!K47,IF(E47,MATRIX!L47,IF(F47,MATRIX!M47,"")))),"")</f>
        <v/>
      </c>
      <c r="R47" s="70" t="str">
        <f>IF(AND(ISNUMBER(H47),ISNUMBER(P47)),IF('Lo-Z-OUTPUT'!W47="B",H47*P47*MATRIX!F47/2,H47*P47*MATRIX!F47),"")</f>
        <v/>
      </c>
      <c r="T47" s="40" t="str">
        <f>IF(ISNUMBER($H47),IF(ISNUMBER(MATRIX!U47),IF(MATRIX!U47-INT(MATRIX!U47)=0,MATRIX!U47,"("&amp;MATRIX!U47&amp;")"),"n/a"),"")</f>
        <v/>
      </c>
      <c r="U47" s="77"/>
      <c r="V47" s="81" t="str">
        <f>IF(ISNUMBER(H47), IF(ISNUMBER(MATRIX!AD47),H47*MATRIX!AD47,"n/a"),"")</f>
        <v/>
      </c>
      <c r="W47" s="77"/>
      <c r="X47" s="83" t="str">
        <f>IF(ISNUMBER($H47), IF(ISNUMBER(MATRIX!AF47),$H47*MATRIX!AF47,"n/a"),"")</f>
        <v/>
      </c>
      <c r="Y47" s="77"/>
      <c r="Z47" s="81" t="str">
        <f>IF(ISNUMBER($H47), IF(ISNUMBER(MATRIX!AP47),$H47*MATRIX!AP47,"n/a"),"")</f>
        <v/>
      </c>
      <c r="AA47" s="77" t="s">
        <v>434</v>
      </c>
      <c r="AB47" s="83" t="str">
        <f>IF(ISNUMBER($H47), IF(ISNUMBER(MATRIX!AR47),$H47*MATRIX!AR47,"n/a"),"")</f>
        <v/>
      </c>
      <c r="AD47" s="225" t="str">
        <f t="shared" si="1"/>
        <v/>
      </c>
      <c r="AF47" s="225" t="str">
        <f t="shared" si="2"/>
        <v/>
      </c>
      <c r="AH47" s="218" t="str">
        <f>IF(ISNUMBER($H47), IF(MV&gt;200,IF(ISNUMBER(MATRIX!CL47),MATRIX!CL47,"n/a"),IF(ISNUMBER(MATRIX!CH47),MATRIX!CH47,"n/a")),"")</f>
        <v/>
      </c>
      <c r="AJ47" s="1" t="str">
        <f>IF(ISNUMBER(H47),IF(AND(ISNUMBER('Lo-Z-OUTPUT'!BA47),'Lo-Z-OUTPUT'!BA47&lt;&gt;0),'Lo-Z-OUTPUT'!BA47,'Lo-Z-INPUT'!$K$15*'Lo-Z-INPUT'!$K$7),"")</f>
        <v/>
      </c>
      <c r="AL47" s="161" t="str">
        <f t="shared" si="19"/>
        <v/>
      </c>
      <c r="AN47" s="124" t="str">
        <f>IF(ISNUMBER($H47),IF(MV&lt;200,IF(ISNUMBER(MATRIX!AE47),ROUND((MATRIX!AE47*IDLE/1000)*CKWH,2),"-"),IF(ISNUMBER(MATRIX!AQ47),ROUND((MATRIX!AQ47*IDLE/1000)*CKWH,2),"-")),"")</f>
        <v/>
      </c>
      <c r="AO47" s="125" t="str">
        <f t="shared" si="20"/>
        <v/>
      </c>
      <c r="AQ47" s="105" t="str">
        <f>IF(ISNUMBER($H47),IF(MV&lt;200,IF(ISNUMBER(MATRIX!AG47),ROUND((MATRIX!AG47/1000)*RUNNING*CKWH,2),"-"),IF(ISNUMBER(MATRIX!AS47),ROUND((MATRIX!AS47/1000)*RUNNING*CKWH,2),"-")),"")</f>
        <v/>
      </c>
      <c r="AR47" s="126" t="str">
        <f t="shared" si="21"/>
        <v/>
      </c>
      <c r="AT47" s="129" t="str">
        <f t="shared" si="37"/>
        <v/>
      </c>
      <c r="AU47" s="127" t="str">
        <f t="shared" si="23"/>
        <v/>
      </c>
      <c r="AW47" s="101" t="str">
        <f>IF(ISNUMBER($H47),IF(ISNUMBER(MATRIX!BU47),$H47*MATRIX!BU47,"n/a"),"")</f>
        <v/>
      </c>
      <c r="AX47" s="72"/>
      <c r="AY47" s="72" t="str">
        <f>IF(ISNUMBER($H47),IF(ISNUMBER(MATRIX!BV47*AL47),$H47*MATRIX!BV47*AL47,"n/a"),"")</f>
        <v/>
      </c>
      <c r="AZ47" s="72"/>
      <c r="BA47" s="100" t="str">
        <f t="shared" si="38"/>
        <v/>
      </c>
      <c r="BB47" s="72"/>
      <c r="BC47" s="154" t="str">
        <f t="shared" si="39"/>
        <v/>
      </c>
      <c r="BD47" s="103" t="str">
        <f t="shared" si="40"/>
        <v/>
      </c>
      <c r="BF47" s="85" t="str">
        <f>IF(ISNUMBER(H47),IF(ISNUMBER(MATRIX!Y47),MATRIX!Y47,"n/a"),"")</f>
        <v/>
      </c>
      <c r="BG47" s="86" t="str">
        <f t="shared" si="26"/>
        <v/>
      </c>
      <c r="BI47" s="44" t="str">
        <f>IF(ISNUMBER('Lo-Z-OUTPUT'!D47),IF(ISNUMBER(EXTRA!H47),'Lo-Z-OUTPUT'!D47*EXTRA!H47,""),"")</f>
        <v/>
      </c>
      <c r="BJ47" s="44" t="str">
        <f t="shared" si="41"/>
        <v/>
      </c>
      <c r="BT47" t="b">
        <f>ISNUMBER(MATRIX!G47)</f>
        <v>0</v>
      </c>
      <c r="BU47" t="b">
        <f>ISNUMBER(MATRIX!H47)</f>
        <v>0</v>
      </c>
      <c r="BW47" s="64" t="str">
        <f>IF(AND(ISNUMBER('HI-Z-OUTPUT'!P47),I47&lt;&gt;0),'HI-Z-OUTPUT'!P47,"-")</f>
        <v>-</v>
      </c>
      <c r="BX47" s="1"/>
      <c r="BY47" s="64" t="str">
        <f>IF(ISBLANK('HI-Z-OUTPUT'!R47),"",'HI-Z-OUTPUT'!R47)</f>
        <v/>
      </c>
      <c r="CA47" s="62" t="str">
        <f>IF(ISNUMBER(BW47),IF(ISNUMBER(MATRIX!E47),BW47*MATRIX!E47,"WRNG DATA"),"-")</f>
        <v>-</v>
      </c>
      <c r="CC47" s="66" t="str">
        <f>IF(AND(ISNUMBER(BW47),OR(BT47,BU47)),IF(KP="kg",BW47*MATRIX!CC47,BW47*MATRIX!CC47*2.2),"-")</f>
        <v>-</v>
      </c>
      <c r="CD47" s="65" t="str">
        <f t="shared" si="42"/>
        <v/>
      </c>
      <c r="CF47" s="1" t="str">
        <f>IF(AND(VI&lt;100,ISNUMBER(BW47),BT47),MATRIX!N47,IF(AND(VI&gt;=100,ISNUMBER(BW47),BU47),MATRIX!O47,""))</f>
        <v/>
      </c>
      <c r="CG47" s="1" t="str">
        <f>IF(AND(BY47&lt;100,ISNUMBER(BW47),BT47),MATRIX!N47,IF(AND(BY47&gt;=100,ISNUMBER(BW47),BU47),MATRIX!O47,"WRNG V"))</f>
        <v>WRNG V</v>
      </c>
      <c r="CH47" s="1" t="str">
        <f t="shared" si="27"/>
        <v/>
      </c>
      <c r="CJ47" s="70" t="str">
        <f>IF(ISNUMBER(BW47),IF(BY47&lt;100,IF(ISNUMBER(CH47*MATRIX!G47),BW47*CH47*MATRIX!G47,""),IF(ISNUMBER(CH47*MATRIX!H47),BW47*CH47*MATRIX!H47,"")),"")</f>
        <v/>
      </c>
      <c r="CL47" s="40" t="str">
        <f>IF(ISNUMBER(BW47*CH47),IF(ISNUMBER(MATRIX!U47),IF(MATRIX!U47-INT(MATRIX!U47)=0,MATRIX!U47,"("&amp;MATRIX!U47&amp;")"),"n/a"),"")</f>
        <v/>
      </c>
      <c r="CM47" s="77"/>
      <c r="CN47" s="81" t="str">
        <f>IF(ISNUMBER(BW47*CH47), IF(ISNUMBER(MATRIX!AZ47),BW47*MATRIX!AZ47,"n/a"),"")</f>
        <v/>
      </c>
      <c r="CO47" s="77"/>
      <c r="CP47" s="83" t="str">
        <f>IF(ISNUMBER($BW47*$CH47), IF(ISNUMBER(MATRIX!BB47),$BW47*MATRIX!BB47,"n/a"),"")</f>
        <v/>
      </c>
      <c r="CQ47" s="77"/>
      <c r="CR47" s="81" t="str">
        <f>IF(ISNUMBER($BW47*$CH47), IF(ISNUMBER(MATRIX!BJ47),BW47*MATRIX!BJ47,"n/a"),"")</f>
        <v/>
      </c>
      <c r="CS47" s="77" t="s">
        <v>434</v>
      </c>
      <c r="CT47" s="83" t="str">
        <f>IF(ISNUMBER($BW47*$CH47), IF(ISNUMBER(MATRIX!BL47),$BW47*MATRIX!BL47,"n/a"),"")</f>
        <v/>
      </c>
      <c r="CV47" s="225" t="str">
        <f t="shared" si="9"/>
        <v/>
      </c>
      <c r="CX47" s="225" t="str">
        <f t="shared" si="10"/>
        <v/>
      </c>
      <c r="CZ47" s="219" t="str">
        <f>IF(ISNUMBER($BW47*$CH47), IF(MV&gt;200,IF(ISNUMBER(MATRIX!CL47),MATRIX!CL47,"n/a"),IF(ISNUMBER(MATRIX!CH47),MATRIX!CH47,"n/a")),"")</f>
        <v/>
      </c>
      <c r="DB47" s="1" t="str">
        <f>IF(ISNUMBER(BW47),IF(AND(ISNUMBER('HI-Z-OUTPUT'!AV47),'HI-Z-OUTPUT'!AV47&lt;&gt;0),'HI-Z-OUTPUT'!AV47,'Hi-Z-INPUT'!$K$7*'Hi-Z-INPUT'!$K$11),"")</f>
        <v/>
      </c>
      <c r="DD47" s="161" t="str">
        <f t="shared" si="28"/>
        <v/>
      </c>
      <c r="DF47" s="124" t="str">
        <f>IF(ISNUMBER($BW47),IF(MV&lt;200,IF(ISNUMBER(MATRIX!BA47),ROUND(MATRIX!BA47/1000*IDLE*CKWH,2),"-"),IF(ISNUMBER(MATRIX!BK47),ROUND(MATRIX!BK47/1000*IDLE*CKWH,2),"-")),"")</f>
        <v/>
      </c>
      <c r="DG47" s="125" t="str">
        <f t="shared" si="29"/>
        <v/>
      </c>
      <c r="DI47" s="104" t="str">
        <f>IF(ISNUMBER($BW47),IF(MV&lt;200,IF(ISNUMBER(MATRIX!BC47),ROUND(MATRIX!BC47/1000*RUNNING*CKWH,2),"-"),IF(ISNUMBER(MATRIX!BM47),ROUND(MATRIX!BM47/1000*RUNNING*CKWH,2),"-")),"")</f>
        <v/>
      </c>
      <c r="DJ47" s="130" t="str">
        <f t="shared" si="30"/>
        <v/>
      </c>
      <c r="DL47" s="104"/>
      <c r="DM47" s="130" t="str">
        <f t="shared" si="31"/>
        <v/>
      </c>
      <c r="DO47" s="129" t="str">
        <f t="shared" si="14"/>
        <v/>
      </c>
      <c r="DP47" s="127" t="str">
        <f t="shared" si="32"/>
        <v/>
      </c>
      <c r="DR47" s="101" t="str">
        <f>IF(ISNUMBER($BW47*$CH47),IF(ISNUMBER(MATRIX!BU47),BW47*MATRIX!BU47,"n/a"),"")</f>
        <v/>
      </c>
      <c r="DS47" s="72"/>
      <c r="DT47" s="72" t="str">
        <f>IF(ISNUMBER(BW47*CH47),IF(ISNUMBER(MATRIX!BV47*DD47),BW47*MATRIX!BV47*DD47,"n/a"),"")</f>
        <v/>
      </c>
      <c r="DU47" s="72"/>
      <c r="DV47" s="155" t="str">
        <f t="shared" si="43"/>
        <v/>
      </c>
      <c r="DW47" s="96"/>
      <c r="DX47" s="156" t="str">
        <f t="shared" si="16"/>
        <v/>
      </c>
      <c r="DY47" s="102" t="str">
        <f t="shared" si="33"/>
        <v/>
      </c>
      <c r="EA47" s="85" t="str">
        <f>IF(ISNUMBER(BW47),IF(ISNUMBER(MATRIX!Y47),MATRIX!Y47,"n/a"),"")</f>
        <v/>
      </c>
      <c r="EB47" s="86" t="str">
        <f t="shared" si="34"/>
        <v/>
      </c>
      <c r="ED47" s="44" t="str">
        <f>IF(ISNUMBER('HI-Z-OUTPUT'!D47),IF(ISNUMBER(BW47),'HI-Z-OUTPUT'!D47*BW47,""),"")</f>
        <v/>
      </c>
      <c r="EE47" s="44" t="str">
        <f t="shared" si="44"/>
        <v/>
      </c>
    </row>
    <row r="48" spans="1:135">
      <c r="A48" s="44" t="str">
        <f>MATRIX!A48</f>
        <v>LAB GRUPPEN</v>
      </c>
      <c r="B48" t="str">
        <f>IF(MATRIX!B48&lt;&gt;0,MATRIX!B48,"-")</f>
        <v>FP 6400</v>
      </c>
      <c r="D48" t="b">
        <f>AND(OHM8MENO&lt;='Lo-Z-OUTPUT'!U48,'Lo-Z-OUTPUT'!U48&lt;=OHM8PIU)</f>
        <v>0</v>
      </c>
      <c r="E48" t="b">
        <f>AND(OHM4MENO&lt;='Lo-Z-OUTPUT'!U48,'Lo-Z-OUTPUT'!U48&lt;=OHM4PIU)</f>
        <v>0</v>
      </c>
      <c r="F48" t="b">
        <f>AND(OHM2MENO&lt;='Lo-Z-OUTPUT'!U48,'Lo-Z-OUTPUT'!U48&lt;=OHM2PIU)</f>
        <v>0</v>
      </c>
      <c r="H48" s="64" t="str">
        <f>IF(ISNUMBER('Lo-Z-OUTPUT'!S48),'Lo-Z-OUTPUT'!S48,"")</f>
        <v/>
      </c>
      <c r="I48" s="64" t="str">
        <f>IF('Lo-Z-OUTPUT'!W48="B","B","")</f>
        <v/>
      </c>
      <c r="K48" s="62" t="str">
        <f>IF(ISNUMBER(H48),H48*MATRIX!E48,"-")</f>
        <v>-</v>
      </c>
      <c r="M48" s="66" t="str">
        <f>IF(ISNUMBER(H48),IF(KP="kg",H48*MATRIX!CB48,H48*MATRIX!CB48*2.2),"-")</f>
        <v>-</v>
      </c>
      <c r="N48" s="65" t="str">
        <f t="shared" si="36"/>
        <v/>
      </c>
      <c r="P48" s="1" t="str">
        <f>IF(ISNUMBER(H48),IF('Lo-Z-OUTPUT'!W48="B",IF(D48,MATRIX!Q48,IF(E48,MATRIX!R48,"WRNG Ω")),IF(D48,MATRIX!K48,IF(E48,MATRIX!L48,IF(F48,MATRIX!M48,"")))),"")</f>
        <v/>
      </c>
      <c r="R48" s="70" t="str">
        <f>IF(AND(ISNUMBER(H48),ISNUMBER(P48)),IF('Lo-Z-OUTPUT'!W48="B",H48*P48*MATRIX!F48/2,H48*P48*MATRIX!F48),"")</f>
        <v/>
      </c>
      <c r="T48" s="40" t="str">
        <f>IF(ISNUMBER($H48),IF(ISNUMBER(MATRIX!U48),IF(MATRIX!U48-INT(MATRIX!U48)=0,MATRIX!U48,"("&amp;MATRIX!U48&amp;")"),"n/a"),"")</f>
        <v/>
      </c>
      <c r="U48" s="77"/>
      <c r="V48" s="81" t="str">
        <f>IF(ISNUMBER(H48), IF(ISNUMBER(MATRIX!AD48),H48*MATRIX!AD48,"n/a"),"")</f>
        <v/>
      </c>
      <c r="W48" s="77"/>
      <c r="X48" s="83" t="str">
        <f>IF(ISNUMBER($H48), IF(ISNUMBER(MATRIX!AF48),$H48*MATRIX!AF48,"n/a"),"")</f>
        <v/>
      </c>
      <c r="Y48" s="77"/>
      <c r="Z48" s="81" t="str">
        <f>IF(ISNUMBER($H48), IF(ISNUMBER(MATRIX!AP48),$H48*MATRIX!AP48,"n/a"),"")</f>
        <v/>
      </c>
      <c r="AA48" s="77" t="s">
        <v>434</v>
      </c>
      <c r="AB48" s="83" t="str">
        <f>IF(ISNUMBER($H48), IF(ISNUMBER(MATRIX!AR48),$H48*MATRIX!AR48,"n/a"),"")</f>
        <v/>
      </c>
      <c r="AD48" s="225" t="str">
        <f t="shared" si="1"/>
        <v/>
      </c>
      <c r="AF48" s="225" t="str">
        <f t="shared" si="2"/>
        <v/>
      </c>
      <c r="AH48" s="218" t="str">
        <f>IF(ISNUMBER($H48), IF(MV&gt;200,IF(ISNUMBER(MATRIX!CL48),MATRIX!CL48,"n/a"),IF(ISNUMBER(MATRIX!CH48),MATRIX!CH48,"n/a")),"")</f>
        <v/>
      </c>
      <c r="AJ48" s="1" t="str">
        <f>IF(ISNUMBER(H48),IF(AND(ISNUMBER('Lo-Z-OUTPUT'!BA48),'Lo-Z-OUTPUT'!BA48&lt;&gt;0),'Lo-Z-OUTPUT'!BA48,'Lo-Z-INPUT'!$K$15*'Lo-Z-INPUT'!$K$7),"")</f>
        <v/>
      </c>
      <c r="AL48" s="161" t="str">
        <f t="shared" si="19"/>
        <v/>
      </c>
      <c r="AN48" s="124" t="str">
        <f>IF(ISNUMBER($H48),IF(MV&lt;200,IF(ISNUMBER(MATRIX!AE48),ROUND((MATRIX!AE48*IDLE/1000)*CKWH,2),"-"),IF(ISNUMBER(MATRIX!AQ48),ROUND((MATRIX!AQ48*IDLE/1000)*CKWH,2),"-")),"")</f>
        <v/>
      </c>
      <c r="AO48" s="125" t="str">
        <f t="shared" si="20"/>
        <v/>
      </c>
      <c r="AQ48" s="105" t="str">
        <f>IF(ISNUMBER($H48),IF(MV&lt;200,IF(ISNUMBER(MATRIX!AG48),ROUND((MATRIX!AG48/1000)*RUNNING*CKWH,2),"-"),IF(ISNUMBER(MATRIX!AS48),ROUND((MATRIX!AS48/1000)*RUNNING*CKWH,2),"-")),"")</f>
        <v/>
      </c>
      <c r="AR48" s="126" t="str">
        <f t="shared" si="21"/>
        <v/>
      </c>
      <c r="AT48" s="129" t="str">
        <f t="shared" si="37"/>
        <v/>
      </c>
      <c r="AU48" s="127" t="str">
        <f t="shared" si="23"/>
        <v/>
      </c>
      <c r="AW48" s="101" t="str">
        <f>IF(ISNUMBER($H48),IF(ISNUMBER(MATRIX!BU48),$H48*MATRIX!BU48,"n/a"),"")</f>
        <v/>
      </c>
      <c r="AX48" s="72"/>
      <c r="AY48" s="72" t="str">
        <f>IF(ISNUMBER($H48),IF(ISNUMBER(MATRIX!BV48*AL48),$H48*MATRIX!BV48*AL48,"n/a"),"")</f>
        <v/>
      </c>
      <c r="AZ48" s="72"/>
      <c r="BA48" s="100" t="str">
        <f t="shared" si="38"/>
        <v/>
      </c>
      <c r="BB48" s="72"/>
      <c r="BC48" s="154" t="str">
        <f t="shared" si="39"/>
        <v/>
      </c>
      <c r="BD48" s="103" t="str">
        <f t="shared" si="40"/>
        <v/>
      </c>
      <c r="BF48" s="85" t="str">
        <f>IF(ISNUMBER(H48),IF(ISNUMBER(MATRIX!Y48),MATRIX!Y48,"n/a"),"")</f>
        <v/>
      </c>
      <c r="BG48" s="86" t="str">
        <f t="shared" si="26"/>
        <v/>
      </c>
      <c r="BI48" s="44" t="str">
        <f>IF(ISNUMBER('Lo-Z-OUTPUT'!D48),IF(ISNUMBER(EXTRA!H48),'Lo-Z-OUTPUT'!D48*EXTRA!H48,""),"")</f>
        <v/>
      </c>
      <c r="BJ48" s="44" t="str">
        <f t="shared" si="41"/>
        <v/>
      </c>
      <c r="BT48" t="b">
        <f>ISNUMBER(MATRIX!G48)</f>
        <v>0</v>
      </c>
      <c r="BU48" t="b">
        <f>ISNUMBER(MATRIX!H48)</f>
        <v>0</v>
      </c>
      <c r="BW48" s="64" t="str">
        <f>IF(AND(ISNUMBER('HI-Z-OUTPUT'!P48),I48&lt;&gt;0),'HI-Z-OUTPUT'!P48,"-")</f>
        <v>-</v>
      </c>
      <c r="BX48" s="1"/>
      <c r="BY48" s="64" t="str">
        <f>IF(ISBLANK('HI-Z-OUTPUT'!R48),"",'HI-Z-OUTPUT'!R48)</f>
        <v/>
      </c>
      <c r="CA48" s="62" t="str">
        <f>IF(ISNUMBER(BW48),IF(ISNUMBER(MATRIX!E48),BW48*MATRIX!E48,"WRNG DATA"),"-")</f>
        <v>-</v>
      </c>
      <c r="CC48" s="66" t="str">
        <f>IF(AND(ISNUMBER(BW48),OR(BT48,BU48)),IF(KP="kg",BW48*MATRIX!CC48,BW48*MATRIX!CC48*2.2),"-")</f>
        <v>-</v>
      </c>
      <c r="CD48" s="65" t="str">
        <f t="shared" si="42"/>
        <v/>
      </c>
      <c r="CF48" s="1" t="str">
        <f>IF(AND(VI&lt;100,ISNUMBER(BW48),BT48),MATRIX!N48,IF(AND(VI&gt;=100,ISNUMBER(BW48),BU48),MATRIX!O48,""))</f>
        <v/>
      </c>
      <c r="CG48" s="1" t="str">
        <f>IF(AND(BY48&lt;100,ISNUMBER(BW48),BT48),MATRIX!N48,IF(AND(BY48&gt;=100,ISNUMBER(BW48),BU48),MATRIX!O48,"WRNG V"))</f>
        <v>WRNG V</v>
      </c>
      <c r="CH48" s="1" t="str">
        <f t="shared" si="27"/>
        <v/>
      </c>
      <c r="CJ48" s="70" t="str">
        <f>IF(ISNUMBER(BW48),IF(BY48&lt;100,IF(ISNUMBER(CH48*MATRIX!G48),BW48*CH48*MATRIX!G48,""),IF(ISNUMBER(CH48*MATRIX!H48),BW48*CH48*MATRIX!H48,"")),"")</f>
        <v/>
      </c>
      <c r="CL48" s="40" t="str">
        <f>IF(ISNUMBER(BW48*CH48),IF(ISNUMBER(MATRIX!U48),IF(MATRIX!U48-INT(MATRIX!U48)=0,MATRIX!U48,"("&amp;MATRIX!U48&amp;")"),"n/a"),"")</f>
        <v/>
      </c>
      <c r="CM48" s="77"/>
      <c r="CN48" s="81" t="str">
        <f>IF(ISNUMBER(BW48*CH48), IF(ISNUMBER(MATRIX!AZ48),BW48*MATRIX!AZ48,"n/a"),"")</f>
        <v/>
      </c>
      <c r="CO48" s="77"/>
      <c r="CP48" s="83" t="str">
        <f>IF(ISNUMBER($BW48*$CH48), IF(ISNUMBER(MATRIX!BB48),$BW48*MATRIX!BB48,"n/a"),"")</f>
        <v/>
      </c>
      <c r="CQ48" s="77"/>
      <c r="CR48" s="81" t="str">
        <f>IF(ISNUMBER($BW48*$CH48), IF(ISNUMBER(MATRIX!BJ48),BW48*MATRIX!BJ48,"n/a"),"")</f>
        <v/>
      </c>
      <c r="CS48" s="77" t="s">
        <v>434</v>
      </c>
      <c r="CT48" s="83" t="str">
        <f>IF(ISNUMBER($BW48*$CH48), IF(ISNUMBER(MATRIX!BL48),$BW48*MATRIX!BL48,"n/a"),"")</f>
        <v/>
      </c>
      <c r="CV48" s="225" t="str">
        <f t="shared" si="9"/>
        <v/>
      </c>
      <c r="CX48" s="225" t="str">
        <f t="shared" si="10"/>
        <v/>
      </c>
      <c r="CZ48" s="219" t="str">
        <f>IF(ISNUMBER($BW48*$CH48), IF(MV&gt;200,IF(ISNUMBER(MATRIX!CL48),MATRIX!CL48,"n/a"),IF(ISNUMBER(MATRIX!CH48),MATRIX!CH48,"n/a")),"")</f>
        <v/>
      </c>
      <c r="DB48" s="1" t="str">
        <f>IF(ISNUMBER(BW48),IF(AND(ISNUMBER('HI-Z-OUTPUT'!AV48),'HI-Z-OUTPUT'!AV48&lt;&gt;0),'HI-Z-OUTPUT'!AV48,'Hi-Z-INPUT'!$K$7*'Hi-Z-INPUT'!$K$11),"")</f>
        <v/>
      </c>
      <c r="DD48" s="161" t="str">
        <f t="shared" si="28"/>
        <v/>
      </c>
      <c r="DF48" s="124" t="str">
        <f>IF(ISNUMBER($BW48),IF(MV&lt;200,IF(ISNUMBER(MATRIX!BA48),ROUND(MATRIX!BA48/1000*IDLE*CKWH,2),"-"),IF(ISNUMBER(MATRIX!BK48),ROUND(MATRIX!BK48/1000*IDLE*CKWH,2),"-")),"")</f>
        <v/>
      </c>
      <c r="DG48" s="125" t="str">
        <f t="shared" si="29"/>
        <v/>
      </c>
      <c r="DI48" s="104" t="str">
        <f>IF(ISNUMBER($BW48),IF(MV&lt;200,IF(ISNUMBER(MATRIX!BC48),ROUND(MATRIX!BC48/1000*RUNNING*CKWH,2),"-"),IF(ISNUMBER(MATRIX!BM48),ROUND(MATRIX!BM48/1000*RUNNING*CKWH,2),"-")),"")</f>
        <v/>
      </c>
      <c r="DJ48" s="130" t="str">
        <f t="shared" si="30"/>
        <v/>
      </c>
      <c r="DL48" s="104"/>
      <c r="DM48" s="130" t="str">
        <f t="shared" si="31"/>
        <v/>
      </c>
      <c r="DO48" s="129" t="str">
        <f t="shared" si="14"/>
        <v/>
      </c>
      <c r="DP48" s="127" t="str">
        <f t="shared" si="32"/>
        <v/>
      </c>
      <c r="DR48" s="101" t="str">
        <f>IF(ISNUMBER($BW48*$CH48),IF(ISNUMBER(MATRIX!BU48),BW48*MATRIX!BU48,"n/a"),"")</f>
        <v/>
      </c>
      <c r="DS48" s="72"/>
      <c r="DT48" s="72" t="str">
        <f>IF(ISNUMBER(BW48*CH48),IF(ISNUMBER(MATRIX!BV48*DD48),BW48*MATRIX!BV48*DD48,"n/a"),"")</f>
        <v/>
      </c>
      <c r="DU48" s="72"/>
      <c r="DV48" s="155" t="str">
        <f t="shared" si="43"/>
        <v/>
      </c>
      <c r="DW48" s="96"/>
      <c r="DX48" s="156" t="str">
        <f t="shared" si="16"/>
        <v/>
      </c>
      <c r="DY48" s="102" t="str">
        <f t="shared" si="33"/>
        <v/>
      </c>
      <c r="EA48" s="85" t="str">
        <f>IF(ISNUMBER(BW48),IF(ISNUMBER(MATRIX!Y48),MATRIX!Y48,"n/a"),"")</f>
        <v/>
      </c>
      <c r="EB48" s="86" t="str">
        <f t="shared" si="34"/>
        <v/>
      </c>
      <c r="ED48" s="44" t="str">
        <f>IF(ISNUMBER('HI-Z-OUTPUT'!D48),IF(ISNUMBER(BW48),'HI-Z-OUTPUT'!D48*BW48,""),"")</f>
        <v/>
      </c>
      <c r="EE48" s="44" t="str">
        <f t="shared" si="44"/>
        <v/>
      </c>
    </row>
    <row r="49" spans="1:135">
      <c r="A49" s="44" t="str">
        <f>MATRIX!A49</f>
        <v>LAB GRUPPEN</v>
      </c>
      <c r="B49" t="str">
        <f>IF(MATRIX!B49&lt;&gt;0,MATRIX!B49,"-")</f>
        <v>FP 4000</v>
      </c>
      <c r="D49" t="b">
        <f>AND(OHM8MENO&lt;='Lo-Z-OUTPUT'!U49,'Lo-Z-OUTPUT'!U49&lt;=OHM8PIU)</f>
        <v>0</v>
      </c>
      <c r="E49" t="b">
        <f>AND(OHM4MENO&lt;='Lo-Z-OUTPUT'!U49,'Lo-Z-OUTPUT'!U49&lt;=OHM4PIU)</f>
        <v>0</v>
      </c>
      <c r="F49" t="b">
        <f>AND(OHM2MENO&lt;='Lo-Z-OUTPUT'!U49,'Lo-Z-OUTPUT'!U49&lt;=OHM2PIU)</f>
        <v>0</v>
      </c>
      <c r="H49" s="64" t="str">
        <f>IF(ISNUMBER('Lo-Z-OUTPUT'!S49),'Lo-Z-OUTPUT'!S49,"")</f>
        <v/>
      </c>
      <c r="I49" s="64" t="str">
        <f>IF('Lo-Z-OUTPUT'!W49="B","B","")</f>
        <v/>
      </c>
      <c r="K49" s="62" t="str">
        <f>IF(ISNUMBER(H49),H49*MATRIX!E49,"-")</f>
        <v>-</v>
      </c>
      <c r="M49" s="66" t="str">
        <f>IF(ISNUMBER(H49),IF(KP="kg",H49*MATRIX!CB49,H49*MATRIX!CB49*2.2),"-")</f>
        <v>-</v>
      </c>
      <c r="N49" s="65" t="str">
        <f t="shared" si="36"/>
        <v/>
      </c>
      <c r="P49" s="1" t="str">
        <f>IF(ISNUMBER(H49),IF('Lo-Z-OUTPUT'!W49="B",IF(D49,MATRIX!Q49,IF(E49,MATRIX!R49,"WRNG Ω")),IF(D49,MATRIX!K49,IF(E49,MATRIX!L49,IF(F49,MATRIX!M49,"")))),"")</f>
        <v/>
      </c>
      <c r="R49" s="70" t="str">
        <f>IF(AND(ISNUMBER(H49),ISNUMBER(P49)),IF('Lo-Z-OUTPUT'!W49="B",H49*P49*MATRIX!F49/2,H49*P49*MATRIX!F49),"")</f>
        <v/>
      </c>
      <c r="T49" s="40" t="str">
        <f>IF(ISNUMBER($H49),IF(ISNUMBER(MATRIX!U49),IF(MATRIX!U49-INT(MATRIX!U49)=0,MATRIX!U49,"("&amp;MATRIX!U49&amp;")"),"n/a"),"")</f>
        <v/>
      </c>
      <c r="U49" s="77"/>
      <c r="V49" s="81" t="str">
        <f>IF(ISNUMBER(H49), IF(ISNUMBER(MATRIX!AD49),H49*MATRIX!AD49,"n/a"),"")</f>
        <v/>
      </c>
      <c r="W49" s="77"/>
      <c r="X49" s="83" t="str">
        <f>IF(ISNUMBER($H49), IF(ISNUMBER(MATRIX!AF49),$H49*MATRIX!AF49,"n/a"),"")</f>
        <v/>
      </c>
      <c r="Y49" s="77"/>
      <c r="Z49" s="81" t="str">
        <f>IF(ISNUMBER($H49), IF(ISNUMBER(MATRIX!AP49),$H49*MATRIX!AP49,"n/a"),"")</f>
        <v/>
      </c>
      <c r="AA49" s="77" t="s">
        <v>434</v>
      </c>
      <c r="AB49" s="83" t="str">
        <f>IF(ISNUMBER($H49), IF(ISNUMBER(MATRIX!AR49),$H49*MATRIX!AR49,"n/a"),"")</f>
        <v/>
      </c>
      <c r="AD49" s="225" t="str">
        <f t="shared" si="1"/>
        <v/>
      </c>
      <c r="AF49" s="225" t="str">
        <f t="shared" si="2"/>
        <v/>
      </c>
      <c r="AH49" s="218" t="str">
        <f>IF(ISNUMBER($H49), IF(MV&gt;200,IF(ISNUMBER(MATRIX!CL49),MATRIX!CL49,"n/a"),IF(ISNUMBER(MATRIX!CH49),MATRIX!CH49,"n/a")),"")</f>
        <v/>
      </c>
      <c r="AJ49" s="1" t="str">
        <f>IF(ISNUMBER(H49),IF(AND(ISNUMBER('Lo-Z-OUTPUT'!BA49),'Lo-Z-OUTPUT'!BA49&lt;&gt;0),'Lo-Z-OUTPUT'!BA49,'Lo-Z-INPUT'!$K$15*'Lo-Z-INPUT'!$K$7),"")</f>
        <v/>
      </c>
      <c r="AL49" s="161" t="str">
        <f t="shared" si="19"/>
        <v/>
      </c>
      <c r="AN49" s="124" t="str">
        <f>IF(ISNUMBER($H49),IF(MV&lt;200,IF(ISNUMBER(MATRIX!AE49),ROUND((MATRIX!AE49*IDLE/1000)*CKWH,2),"-"),IF(ISNUMBER(MATRIX!AQ49),ROUND((MATRIX!AQ49*IDLE/1000)*CKWH,2),"-")),"")</f>
        <v/>
      </c>
      <c r="AO49" s="125" t="str">
        <f t="shared" si="20"/>
        <v/>
      </c>
      <c r="AQ49" s="105" t="str">
        <f>IF(ISNUMBER($H49),IF(MV&lt;200,IF(ISNUMBER(MATRIX!AG49),ROUND((MATRIX!AG49/1000)*RUNNING*CKWH,2),"-"),IF(ISNUMBER(MATRIX!AS49),ROUND((MATRIX!AS49/1000)*RUNNING*CKWH,2),"-")),"")</f>
        <v/>
      </c>
      <c r="AR49" s="126" t="str">
        <f t="shared" si="21"/>
        <v/>
      </c>
      <c r="AT49" s="129" t="str">
        <f t="shared" si="37"/>
        <v/>
      </c>
      <c r="AU49" s="127" t="str">
        <f t="shared" si="23"/>
        <v/>
      </c>
      <c r="AW49" s="101" t="str">
        <f>IF(ISNUMBER($H49),IF(ISNUMBER(MATRIX!BU49),$H49*MATRIX!BU49,"n/a"),"")</f>
        <v/>
      </c>
      <c r="AX49" s="72"/>
      <c r="AY49" s="72" t="str">
        <f>IF(ISNUMBER($H49),IF(ISNUMBER(MATRIX!BV49*AL49),$H49*MATRIX!BV49*AL49,"n/a"),"")</f>
        <v/>
      </c>
      <c r="AZ49" s="72"/>
      <c r="BA49" s="100" t="str">
        <f t="shared" si="38"/>
        <v/>
      </c>
      <c r="BB49" s="72"/>
      <c r="BC49" s="154" t="str">
        <f t="shared" si="39"/>
        <v/>
      </c>
      <c r="BD49" s="103" t="str">
        <f t="shared" si="40"/>
        <v/>
      </c>
      <c r="BF49" s="85" t="str">
        <f>IF(ISNUMBER(H49),IF(ISNUMBER(MATRIX!Y49),MATRIX!Y49,"n/a"),"")</f>
        <v/>
      </c>
      <c r="BG49" s="86" t="str">
        <f t="shared" si="26"/>
        <v/>
      </c>
      <c r="BI49" s="44" t="str">
        <f>IF(ISNUMBER('Lo-Z-OUTPUT'!D49),IF(ISNUMBER(EXTRA!H49),'Lo-Z-OUTPUT'!D49*EXTRA!H49,""),"")</f>
        <v/>
      </c>
      <c r="BJ49" s="44" t="str">
        <f t="shared" si="41"/>
        <v/>
      </c>
      <c r="BT49" t="b">
        <f>ISNUMBER(MATRIX!G49)</f>
        <v>0</v>
      </c>
      <c r="BU49" t="b">
        <f>ISNUMBER(MATRIX!H49)</f>
        <v>0</v>
      </c>
      <c r="BW49" s="64" t="str">
        <f>IF(AND(ISNUMBER('HI-Z-OUTPUT'!P49),I49&lt;&gt;0),'HI-Z-OUTPUT'!P49,"-")</f>
        <v>-</v>
      </c>
      <c r="BX49" s="1"/>
      <c r="BY49" s="64" t="str">
        <f>IF(ISBLANK('HI-Z-OUTPUT'!R49),"",'HI-Z-OUTPUT'!R49)</f>
        <v/>
      </c>
      <c r="CA49" s="62" t="str">
        <f>IF(ISNUMBER(BW49),IF(ISNUMBER(MATRIX!E49),BW49*MATRIX!E49,"WRNG DATA"),"-")</f>
        <v>-</v>
      </c>
      <c r="CC49" s="66" t="str">
        <f>IF(AND(ISNUMBER(BW49),OR(BT49,BU49)),IF(KP="kg",BW49*MATRIX!CC49,BW49*MATRIX!CC49*2.2),"-")</f>
        <v>-</v>
      </c>
      <c r="CD49" s="65" t="str">
        <f t="shared" si="42"/>
        <v/>
      </c>
      <c r="CF49" s="1" t="str">
        <f>IF(AND(VI&lt;100,ISNUMBER(BW49),BT49),MATRIX!N49,IF(AND(VI&gt;=100,ISNUMBER(BW49),BU49),MATRIX!O49,""))</f>
        <v/>
      </c>
      <c r="CG49" s="1" t="str">
        <f>IF(AND(BY49&lt;100,ISNUMBER(BW49),BT49),MATRIX!N49,IF(AND(BY49&gt;=100,ISNUMBER(BW49),BU49),MATRIX!O49,"WRNG V"))</f>
        <v>WRNG V</v>
      </c>
      <c r="CH49" s="1" t="str">
        <f t="shared" si="27"/>
        <v/>
      </c>
      <c r="CJ49" s="70" t="str">
        <f>IF(ISNUMBER(BW49),IF(BY49&lt;100,IF(ISNUMBER(CH49*MATRIX!G49),BW49*CH49*MATRIX!G49,""),IF(ISNUMBER(CH49*MATRIX!H49),BW49*CH49*MATRIX!H49,"")),"")</f>
        <v/>
      </c>
      <c r="CL49" s="40" t="str">
        <f>IF(ISNUMBER(BW49*CH49),IF(ISNUMBER(MATRIX!U49),IF(MATRIX!U49-INT(MATRIX!U49)=0,MATRIX!U49,"("&amp;MATRIX!U49&amp;")"),"n/a"),"")</f>
        <v/>
      </c>
      <c r="CM49" s="77"/>
      <c r="CN49" s="81" t="str">
        <f>IF(ISNUMBER(BW49*CH49), IF(ISNUMBER(MATRIX!AZ49),BW49*MATRIX!AZ49,"n/a"),"")</f>
        <v/>
      </c>
      <c r="CO49" s="77"/>
      <c r="CP49" s="83" t="str">
        <f>IF(ISNUMBER($BW49*$CH49), IF(ISNUMBER(MATRIX!BB49),$BW49*MATRIX!BB49,"n/a"),"")</f>
        <v/>
      </c>
      <c r="CQ49" s="77"/>
      <c r="CR49" s="81" t="str">
        <f>IF(ISNUMBER($BW49*$CH49), IF(ISNUMBER(MATRIX!BJ49),BW49*MATRIX!BJ49,"n/a"),"")</f>
        <v/>
      </c>
      <c r="CS49" s="77" t="s">
        <v>434</v>
      </c>
      <c r="CT49" s="83" t="str">
        <f>IF(ISNUMBER($BW49*$CH49), IF(ISNUMBER(MATRIX!BL49),$BW49*MATRIX!BL49,"n/a"),"")</f>
        <v/>
      </c>
      <c r="CV49" s="225" t="str">
        <f t="shared" si="9"/>
        <v/>
      </c>
      <c r="CX49" s="225" t="str">
        <f t="shared" si="10"/>
        <v/>
      </c>
      <c r="CZ49" s="219" t="str">
        <f>IF(ISNUMBER($BW49*$CH49), IF(MV&gt;200,IF(ISNUMBER(MATRIX!CL49),MATRIX!CL49,"n/a"),IF(ISNUMBER(MATRIX!CH49),MATRIX!CH49,"n/a")),"")</f>
        <v/>
      </c>
      <c r="DB49" s="1" t="str">
        <f>IF(ISNUMBER(BW49),IF(AND(ISNUMBER('HI-Z-OUTPUT'!AV49),'HI-Z-OUTPUT'!AV49&lt;&gt;0),'HI-Z-OUTPUT'!AV49,'Hi-Z-INPUT'!$K$7*'Hi-Z-INPUT'!$K$11),"")</f>
        <v/>
      </c>
      <c r="DD49" s="161" t="str">
        <f t="shared" si="28"/>
        <v/>
      </c>
      <c r="DF49" s="124" t="str">
        <f>IF(ISNUMBER($BW49),IF(MV&lt;200,IF(ISNUMBER(MATRIX!BA49),ROUND(MATRIX!BA49/1000*IDLE*CKWH,2),"-"),IF(ISNUMBER(MATRIX!BK49),ROUND(MATRIX!BK49/1000*IDLE*CKWH,2),"-")),"")</f>
        <v/>
      </c>
      <c r="DG49" s="125" t="str">
        <f t="shared" si="29"/>
        <v/>
      </c>
      <c r="DI49" s="104" t="str">
        <f>IF(ISNUMBER($BW49),IF(MV&lt;200,IF(ISNUMBER(MATRIX!BC49),ROUND(MATRIX!BC49/1000*RUNNING*CKWH,2),"-"),IF(ISNUMBER(MATRIX!BM49),ROUND(MATRIX!BM49/1000*RUNNING*CKWH,2),"-")),"")</f>
        <v/>
      </c>
      <c r="DJ49" s="130" t="str">
        <f t="shared" si="30"/>
        <v/>
      </c>
      <c r="DL49" s="104"/>
      <c r="DM49" s="130" t="str">
        <f t="shared" si="31"/>
        <v/>
      </c>
      <c r="DO49" s="129" t="str">
        <f t="shared" si="14"/>
        <v/>
      </c>
      <c r="DP49" s="127" t="str">
        <f t="shared" si="32"/>
        <v/>
      </c>
      <c r="DR49" s="101" t="str">
        <f>IF(ISNUMBER($BW49*$CH49),IF(ISNUMBER(MATRIX!BU49),BW49*MATRIX!BU49,"n/a"),"")</f>
        <v/>
      </c>
      <c r="DS49" s="72"/>
      <c r="DT49" s="72" t="str">
        <f>IF(ISNUMBER(BW49*CH49),IF(ISNUMBER(MATRIX!BV49*DD49),BW49*MATRIX!BV49*DD49,"n/a"),"")</f>
        <v/>
      </c>
      <c r="DU49" s="72"/>
      <c r="DV49" s="155" t="str">
        <f t="shared" si="43"/>
        <v/>
      </c>
      <c r="DW49" s="96"/>
      <c r="DX49" s="156" t="str">
        <f t="shared" si="16"/>
        <v/>
      </c>
      <c r="DY49" s="102" t="str">
        <f t="shared" si="33"/>
        <v/>
      </c>
      <c r="EA49" s="85" t="str">
        <f>IF(ISNUMBER(BW49),IF(ISNUMBER(MATRIX!Y49),MATRIX!Y49,"n/a"),"")</f>
        <v/>
      </c>
      <c r="EB49" s="86" t="str">
        <f t="shared" si="34"/>
        <v/>
      </c>
      <c r="ED49" s="44" t="str">
        <f>IF(ISNUMBER('HI-Z-OUTPUT'!D49),IF(ISNUMBER(BW49),'HI-Z-OUTPUT'!D49*BW49,""),"")</f>
        <v/>
      </c>
      <c r="EE49" s="44" t="str">
        <f t="shared" si="44"/>
        <v/>
      </c>
    </row>
    <row r="50" spans="1:135">
      <c r="A50" s="44" t="str">
        <f>MATRIX!A50</f>
        <v>LAB GRUPPEN</v>
      </c>
      <c r="B50" t="str">
        <f>IF(MATRIX!B50&lt;&gt;0,MATRIX!B50,"-")</f>
        <v>FP 6000Q</v>
      </c>
      <c r="D50" t="b">
        <f>AND(OHM8MENO&lt;='Lo-Z-OUTPUT'!U50,'Lo-Z-OUTPUT'!U50&lt;=OHM8PIU)</f>
        <v>0</v>
      </c>
      <c r="E50" t="b">
        <f>AND(OHM4MENO&lt;='Lo-Z-OUTPUT'!U50,'Lo-Z-OUTPUT'!U50&lt;=OHM4PIU)</f>
        <v>0</v>
      </c>
      <c r="F50" t="b">
        <f>AND(OHM2MENO&lt;='Lo-Z-OUTPUT'!U50,'Lo-Z-OUTPUT'!U50&lt;=OHM2PIU)</f>
        <v>0</v>
      </c>
      <c r="H50" s="64" t="str">
        <f>IF(ISNUMBER('Lo-Z-OUTPUT'!S50),'Lo-Z-OUTPUT'!S50,"")</f>
        <v/>
      </c>
      <c r="I50" s="64" t="str">
        <f>IF('Lo-Z-OUTPUT'!W50="B","B","")</f>
        <v/>
      </c>
      <c r="K50" s="62" t="str">
        <f>IF(ISNUMBER(H50),H50*MATRIX!E50,"-")</f>
        <v>-</v>
      </c>
      <c r="M50" s="66" t="str">
        <f>IF(ISNUMBER(H50),IF(KP="kg",H50*MATRIX!CB50,H50*MATRIX!CB50*2.2),"-")</f>
        <v>-</v>
      </c>
      <c r="N50" s="65" t="str">
        <f t="shared" si="36"/>
        <v/>
      </c>
      <c r="P50" s="1" t="str">
        <f>IF(ISNUMBER(H50),IF('Lo-Z-OUTPUT'!W50="B",IF(D50,MATRIX!Q50,IF(E50,MATRIX!R50,"WRNG Ω")),IF(D50,MATRIX!K50,IF(E50,MATRIX!L50,IF(F50,MATRIX!M50,"")))),"")</f>
        <v/>
      </c>
      <c r="R50" s="70" t="str">
        <f>IF(AND(ISNUMBER(H50),ISNUMBER(P50)),IF('Lo-Z-OUTPUT'!W50="B",H50*P50*MATRIX!F50/2,H50*P50*MATRIX!F50),"")</f>
        <v/>
      </c>
      <c r="T50" s="40" t="str">
        <f>IF(ISNUMBER($H50),IF(ISNUMBER(MATRIX!U50),IF(MATRIX!U50-INT(MATRIX!U50)=0,MATRIX!U50,"("&amp;MATRIX!U50&amp;")"),"n/a"),"")</f>
        <v/>
      </c>
      <c r="U50" s="77"/>
      <c r="V50" s="81" t="str">
        <f>IF(ISNUMBER(H50), IF(ISNUMBER(MATRIX!AD50),H50*MATRIX!AD50,"n/a"),"")</f>
        <v/>
      </c>
      <c r="W50" s="77"/>
      <c r="X50" s="83" t="str">
        <f>IF(ISNUMBER($H50), IF(ISNUMBER(MATRIX!AF50),$H50*MATRIX!AF50,"n/a"),"")</f>
        <v/>
      </c>
      <c r="Y50" s="77"/>
      <c r="Z50" s="81" t="str">
        <f>IF(ISNUMBER($H50), IF(ISNUMBER(MATRIX!AP50),$H50*MATRIX!AP50,"n/a"),"")</f>
        <v/>
      </c>
      <c r="AA50" s="77" t="s">
        <v>434</v>
      </c>
      <c r="AB50" s="83" t="str">
        <f>IF(ISNUMBER($H50), IF(ISNUMBER(MATRIX!AR50),$H50*MATRIX!AR50,"n/a"),"")</f>
        <v/>
      </c>
      <c r="AD50" s="225" t="str">
        <f t="shared" si="1"/>
        <v/>
      </c>
      <c r="AF50" s="225" t="str">
        <f t="shared" si="2"/>
        <v/>
      </c>
      <c r="AH50" s="218" t="str">
        <f>IF(ISNUMBER($H50), IF(MV&gt;200,IF(ISNUMBER(MATRIX!CL50),MATRIX!CL50,"n/a"),IF(ISNUMBER(MATRIX!CH50),MATRIX!CH50,"n/a")),"")</f>
        <v/>
      </c>
      <c r="AJ50" s="1" t="str">
        <f>IF(ISNUMBER(H50),IF(AND(ISNUMBER('Lo-Z-OUTPUT'!BA50),'Lo-Z-OUTPUT'!BA50&lt;&gt;0),'Lo-Z-OUTPUT'!BA50,'Lo-Z-INPUT'!$K$15*'Lo-Z-INPUT'!$K$7),"")</f>
        <v/>
      </c>
      <c r="AL50" s="161" t="str">
        <f t="shared" si="19"/>
        <v/>
      </c>
      <c r="AN50" s="124" t="str">
        <f>IF(ISNUMBER($H50),IF(MV&lt;200,IF(ISNUMBER(MATRIX!AE50),ROUND((MATRIX!AE50*IDLE/1000)*CKWH,2),"-"),IF(ISNUMBER(MATRIX!AQ50),ROUND((MATRIX!AQ50*IDLE/1000)*CKWH,2),"-")),"")</f>
        <v/>
      </c>
      <c r="AO50" s="125" t="str">
        <f t="shared" si="20"/>
        <v/>
      </c>
      <c r="AQ50" s="105" t="str">
        <f>IF(ISNUMBER($H50),IF(MV&lt;200,IF(ISNUMBER(MATRIX!AG50),ROUND((MATRIX!AG50/1000)*RUNNING*CKWH,2),"-"),IF(ISNUMBER(MATRIX!AS50),ROUND((MATRIX!AS50/1000)*RUNNING*CKWH,2),"-")),"")</f>
        <v/>
      </c>
      <c r="AR50" s="126" t="str">
        <f t="shared" si="21"/>
        <v/>
      </c>
      <c r="AT50" s="129" t="str">
        <f t="shared" si="37"/>
        <v/>
      </c>
      <c r="AU50" s="127" t="str">
        <f t="shared" si="23"/>
        <v/>
      </c>
      <c r="AW50" s="101" t="str">
        <f>IF(ISNUMBER($H50),IF(ISNUMBER(MATRIX!BU50),$H50*MATRIX!BU50,"n/a"),"")</f>
        <v/>
      </c>
      <c r="AX50" s="72"/>
      <c r="AY50" s="72" t="str">
        <f>IF(ISNUMBER($H50),IF(ISNUMBER(MATRIX!BV50*AL50),$H50*MATRIX!BV50*AL50,"n/a"),"")</f>
        <v/>
      </c>
      <c r="AZ50" s="72"/>
      <c r="BA50" s="100" t="str">
        <f t="shared" si="38"/>
        <v/>
      </c>
      <c r="BB50" s="72"/>
      <c r="BC50" s="154" t="str">
        <f t="shared" si="39"/>
        <v/>
      </c>
      <c r="BD50" s="103" t="str">
        <f t="shared" si="40"/>
        <v/>
      </c>
      <c r="BF50" s="85" t="str">
        <f>IF(ISNUMBER(H50),IF(ISNUMBER(MATRIX!Y50),MATRIX!Y50,"n/a"),"")</f>
        <v/>
      </c>
      <c r="BG50" s="86" t="str">
        <f t="shared" si="26"/>
        <v/>
      </c>
      <c r="BI50" s="44" t="str">
        <f>IF(ISNUMBER('Lo-Z-OUTPUT'!D50),IF(ISNUMBER(EXTRA!H50),'Lo-Z-OUTPUT'!D50*EXTRA!H50,""),"")</f>
        <v/>
      </c>
      <c r="BJ50" s="44" t="str">
        <f t="shared" si="41"/>
        <v/>
      </c>
      <c r="BT50" t="b">
        <f>ISNUMBER(MATRIX!G50)</f>
        <v>0</v>
      </c>
      <c r="BU50" t="b">
        <f>ISNUMBER(MATRIX!H50)</f>
        <v>0</v>
      </c>
      <c r="BW50" s="64" t="str">
        <f>IF(AND(ISNUMBER('HI-Z-OUTPUT'!P50),I50&lt;&gt;0),'HI-Z-OUTPUT'!P50,"-")</f>
        <v>-</v>
      </c>
      <c r="BX50" s="1"/>
      <c r="BY50" s="64" t="str">
        <f>IF(ISBLANK('HI-Z-OUTPUT'!R50),"",'HI-Z-OUTPUT'!R50)</f>
        <v/>
      </c>
      <c r="CA50" s="62" t="str">
        <f>IF(ISNUMBER(BW50),IF(ISNUMBER(MATRIX!E50),BW50*MATRIX!E50,"WRNG DATA"),"-")</f>
        <v>-</v>
      </c>
      <c r="CC50" s="66" t="str">
        <f>IF(AND(ISNUMBER(BW50),OR(BT50,BU50)),IF(KP="kg",BW50*MATRIX!CC50,BW50*MATRIX!CC50*2.2),"-")</f>
        <v>-</v>
      </c>
      <c r="CD50" s="65" t="str">
        <f t="shared" si="42"/>
        <v/>
      </c>
      <c r="CF50" s="1" t="str">
        <f>IF(AND(VI&lt;100,ISNUMBER(BW50),BT50),MATRIX!N50,IF(AND(VI&gt;=100,ISNUMBER(BW50),BU50),MATRIX!O50,""))</f>
        <v/>
      </c>
      <c r="CG50" s="1" t="str">
        <f>IF(AND(BY50&lt;100,ISNUMBER(BW50),BT50),MATRIX!N50,IF(AND(BY50&gt;=100,ISNUMBER(BW50),BU50),MATRIX!O50,"WRNG V"))</f>
        <v>WRNG V</v>
      </c>
      <c r="CH50" s="1" t="str">
        <f t="shared" si="27"/>
        <v/>
      </c>
      <c r="CJ50" s="70" t="str">
        <f>IF(ISNUMBER(BW50),IF(BY50&lt;100,IF(ISNUMBER(CH50*MATRIX!G50),BW50*CH50*MATRIX!G50,""),IF(ISNUMBER(CH50*MATRIX!H50),BW50*CH50*MATRIX!H50,"")),"")</f>
        <v/>
      </c>
      <c r="CL50" s="40" t="str">
        <f>IF(ISNUMBER(BW50*CH50),IF(ISNUMBER(MATRIX!U50),IF(MATRIX!U50-INT(MATRIX!U50)=0,MATRIX!U50,"("&amp;MATRIX!U50&amp;")"),"n/a"),"")</f>
        <v/>
      </c>
      <c r="CM50" s="77"/>
      <c r="CN50" s="81" t="str">
        <f>IF(ISNUMBER(BW50*CH50), IF(ISNUMBER(MATRIX!AZ50),BW50*MATRIX!AZ50,"n/a"),"")</f>
        <v/>
      </c>
      <c r="CO50" s="77"/>
      <c r="CP50" s="83" t="str">
        <f>IF(ISNUMBER($BW50*$CH50), IF(ISNUMBER(MATRIX!BB50),$BW50*MATRIX!BB50,"n/a"),"")</f>
        <v/>
      </c>
      <c r="CQ50" s="77"/>
      <c r="CR50" s="81" t="str">
        <f>IF(ISNUMBER($BW50*$CH50), IF(ISNUMBER(MATRIX!BJ50),BW50*MATRIX!BJ50,"n/a"),"")</f>
        <v/>
      </c>
      <c r="CS50" s="77" t="s">
        <v>434</v>
      </c>
      <c r="CT50" s="83" t="str">
        <f>IF(ISNUMBER($BW50*$CH50), IF(ISNUMBER(MATRIX!BL50),$BW50*MATRIX!BL50,"n/a"),"")</f>
        <v/>
      </c>
      <c r="CV50" s="225" t="str">
        <f t="shared" si="9"/>
        <v/>
      </c>
      <c r="CX50" s="225" t="str">
        <f t="shared" si="10"/>
        <v/>
      </c>
      <c r="CZ50" s="219" t="str">
        <f>IF(ISNUMBER($BW50*$CH50), IF(MV&gt;200,IF(ISNUMBER(MATRIX!CL50),MATRIX!CL50,"n/a"),IF(ISNUMBER(MATRIX!CH50),MATRIX!CH50,"n/a")),"")</f>
        <v/>
      </c>
      <c r="DB50" s="1" t="str">
        <f>IF(ISNUMBER(BW50),IF(AND(ISNUMBER('HI-Z-OUTPUT'!AV50),'HI-Z-OUTPUT'!AV50&lt;&gt;0),'HI-Z-OUTPUT'!AV50,'Hi-Z-INPUT'!$K$7*'Hi-Z-INPUT'!$K$11),"")</f>
        <v/>
      </c>
      <c r="DD50" s="161" t="str">
        <f t="shared" si="28"/>
        <v/>
      </c>
      <c r="DF50" s="124" t="str">
        <f>IF(ISNUMBER($BW50),IF(MV&lt;200,IF(ISNUMBER(MATRIX!BA50),ROUND(MATRIX!BA50/1000*IDLE*CKWH,2),"-"),IF(ISNUMBER(MATRIX!BK50),ROUND(MATRIX!BK50/1000*IDLE*CKWH,2),"-")),"")</f>
        <v/>
      </c>
      <c r="DG50" s="125" t="str">
        <f t="shared" si="29"/>
        <v/>
      </c>
      <c r="DI50" s="104" t="str">
        <f>IF(ISNUMBER($BW50),IF(MV&lt;200,IF(ISNUMBER(MATRIX!BC50),ROUND(MATRIX!BC50/1000*RUNNING*CKWH,2),"-"),IF(ISNUMBER(MATRIX!BM50),ROUND(MATRIX!BM50/1000*RUNNING*CKWH,2),"-")),"")</f>
        <v/>
      </c>
      <c r="DJ50" s="130" t="str">
        <f t="shared" si="30"/>
        <v/>
      </c>
      <c r="DL50" s="104"/>
      <c r="DM50" s="130" t="str">
        <f t="shared" si="31"/>
        <v/>
      </c>
      <c r="DO50" s="129" t="str">
        <f t="shared" si="14"/>
        <v/>
      </c>
      <c r="DP50" s="127" t="str">
        <f t="shared" si="32"/>
        <v/>
      </c>
      <c r="DR50" s="101" t="str">
        <f>IF(ISNUMBER($BW50*$CH50),IF(ISNUMBER(MATRIX!BU50),BW50*MATRIX!BU50,"n/a"),"")</f>
        <v/>
      </c>
      <c r="DS50" s="72"/>
      <c r="DT50" s="72" t="str">
        <f>IF(ISNUMBER(BW50*CH50),IF(ISNUMBER(MATRIX!BV50*DD50),BW50*MATRIX!BV50*DD50,"n/a"),"")</f>
        <v/>
      </c>
      <c r="DU50" s="72"/>
      <c r="DV50" s="155" t="str">
        <f t="shared" si="43"/>
        <v/>
      </c>
      <c r="DW50" s="96"/>
      <c r="DX50" s="156" t="str">
        <f t="shared" si="16"/>
        <v/>
      </c>
      <c r="DY50" s="102" t="str">
        <f t="shared" si="33"/>
        <v/>
      </c>
      <c r="EA50" s="85" t="str">
        <f>IF(ISNUMBER(BW50),IF(ISNUMBER(MATRIX!Y50),MATRIX!Y50,"n/a"),"")</f>
        <v/>
      </c>
      <c r="EB50" s="86" t="str">
        <f t="shared" si="34"/>
        <v/>
      </c>
      <c r="ED50" s="44" t="str">
        <f>IF(ISNUMBER('HI-Z-OUTPUT'!D50),IF(ISNUMBER(BW50),'HI-Z-OUTPUT'!D50*BW50,""),"")</f>
        <v/>
      </c>
      <c r="EE50" s="44" t="str">
        <f t="shared" si="44"/>
        <v/>
      </c>
    </row>
    <row r="51" spans="1:135">
      <c r="A51" s="44" t="str">
        <f>MATRIX!A51</f>
        <v>LAB GRUPPEN</v>
      </c>
      <c r="B51" t="str">
        <f>IF(MATRIX!B51&lt;&gt;0,MATRIX!B51,"-")</f>
        <v>FP 7000</v>
      </c>
      <c r="D51" t="b">
        <f>AND(OHM8MENO&lt;='Lo-Z-OUTPUT'!U51,'Lo-Z-OUTPUT'!U51&lt;=OHM8PIU)</f>
        <v>0</v>
      </c>
      <c r="E51" t="b">
        <f>AND(OHM4MENO&lt;='Lo-Z-OUTPUT'!U51,'Lo-Z-OUTPUT'!U51&lt;=OHM4PIU)</f>
        <v>0</v>
      </c>
      <c r="F51" t="b">
        <f>AND(OHM2MENO&lt;='Lo-Z-OUTPUT'!U51,'Lo-Z-OUTPUT'!U51&lt;=OHM2PIU)</f>
        <v>0</v>
      </c>
      <c r="H51" s="64" t="str">
        <f>IF(ISNUMBER('Lo-Z-OUTPUT'!S51),'Lo-Z-OUTPUT'!S51,"")</f>
        <v/>
      </c>
      <c r="I51" s="64" t="str">
        <f>IF('Lo-Z-OUTPUT'!W51="B","B","")</f>
        <v/>
      </c>
      <c r="K51" s="62" t="str">
        <f>IF(ISNUMBER(H51),H51*MATRIX!E51,"-")</f>
        <v>-</v>
      </c>
      <c r="M51" s="66" t="str">
        <f>IF(ISNUMBER(H51),IF(KP="kg",H51*MATRIX!CB51,H51*MATRIX!CB51*2.2),"-")</f>
        <v>-</v>
      </c>
      <c r="N51" s="65" t="str">
        <f t="shared" si="36"/>
        <v/>
      </c>
      <c r="P51" s="1" t="str">
        <f>IF(ISNUMBER(H51),IF('Lo-Z-OUTPUT'!W51="B",IF(D51,MATRIX!Q51,IF(E51,MATRIX!R51,"WRNG Ω")),IF(D51,MATRIX!K51,IF(E51,MATRIX!L51,IF(F51,MATRIX!M51,"")))),"")</f>
        <v/>
      </c>
      <c r="R51" s="70" t="str">
        <f>IF(AND(ISNUMBER(H51),ISNUMBER(P51)),IF('Lo-Z-OUTPUT'!W51="B",H51*P51*MATRIX!F51/2,H51*P51*MATRIX!F51),"")</f>
        <v/>
      </c>
      <c r="T51" s="40" t="str">
        <f>IF(ISNUMBER($H51),IF(ISNUMBER(MATRIX!U51),IF(MATRIX!U51-INT(MATRIX!U51)=0,MATRIX!U51,"("&amp;MATRIX!U51&amp;")"),"n/a"),"")</f>
        <v/>
      </c>
      <c r="U51" s="77"/>
      <c r="V51" s="81" t="str">
        <f>IF(ISNUMBER(H51), IF(ISNUMBER(MATRIX!AD51),H51*MATRIX!AD51,"n/a"),"")</f>
        <v/>
      </c>
      <c r="W51" s="77"/>
      <c r="X51" s="83" t="str">
        <f>IF(ISNUMBER($H51), IF(ISNUMBER(MATRIX!AF51),$H51*MATRIX!AF51,"n/a"),"")</f>
        <v/>
      </c>
      <c r="Y51" s="77"/>
      <c r="Z51" s="81" t="str">
        <f>IF(ISNUMBER($H51), IF(ISNUMBER(MATRIX!AP51),$H51*MATRIX!AP51,"n/a"),"")</f>
        <v/>
      </c>
      <c r="AA51" s="77" t="s">
        <v>434</v>
      </c>
      <c r="AB51" s="83" t="str">
        <f>IF(ISNUMBER($H51), IF(ISNUMBER(MATRIX!AR51),$H51*MATRIX!AR51,"n/a"),"")</f>
        <v/>
      </c>
      <c r="AD51" s="225" t="str">
        <f t="shared" si="1"/>
        <v/>
      </c>
      <c r="AF51" s="225" t="str">
        <f t="shared" si="2"/>
        <v/>
      </c>
      <c r="AH51" s="218" t="str">
        <f>IF(ISNUMBER($H51), IF(MV&gt;200,IF(ISNUMBER(MATRIX!CL51),MATRIX!CL51,"n/a"),IF(ISNUMBER(MATRIX!CH51),MATRIX!CH51,"n/a")),"")</f>
        <v/>
      </c>
      <c r="AJ51" s="1" t="str">
        <f>IF(ISNUMBER(H51),IF(AND(ISNUMBER('Lo-Z-OUTPUT'!BA51),'Lo-Z-OUTPUT'!BA51&lt;&gt;0),'Lo-Z-OUTPUT'!BA51,'Lo-Z-INPUT'!$K$15*'Lo-Z-INPUT'!$K$7),"")</f>
        <v/>
      </c>
      <c r="AL51" s="161" t="str">
        <f t="shared" si="19"/>
        <v/>
      </c>
      <c r="AN51" s="124" t="str">
        <f>IF(ISNUMBER($H51),IF(MV&lt;200,IF(ISNUMBER(MATRIX!AE51),ROUND((MATRIX!AE51*IDLE/1000)*CKWH,2),"-"),IF(ISNUMBER(MATRIX!AQ51),ROUND((MATRIX!AQ51*IDLE/1000)*CKWH,2),"-")),"")</f>
        <v/>
      </c>
      <c r="AO51" s="125" t="str">
        <f t="shared" si="20"/>
        <v/>
      </c>
      <c r="AQ51" s="105" t="str">
        <f>IF(ISNUMBER($H51),IF(MV&lt;200,IF(ISNUMBER(MATRIX!AG51),ROUND((MATRIX!AG51/1000)*RUNNING*CKWH,2),"-"),IF(ISNUMBER(MATRIX!AS51),ROUND((MATRIX!AS51/1000)*RUNNING*CKWH,2),"-")),"")</f>
        <v/>
      </c>
      <c r="AR51" s="126" t="str">
        <f t="shared" si="21"/>
        <v/>
      </c>
      <c r="AT51" s="129" t="str">
        <f t="shared" si="37"/>
        <v/>
      </c>
      <c r="AU51" s="127" t="str">
        <f t="shared" si="23"/>
        <v/>
      </c>
      <c r="AW51" s="101" t="str">
        <f>IF(ISNUMBER($H51),IF(ISNUMBER(MATRIX!BU51),$H51*MATRIX!BU51,"n/a"),"")</f>
        <v/>
      </c>
      <c r="AX51" s="72"/>
      <c r="AY51" s="72" t="str">
        <f>IF(ISNUMBER($H51),IF(ISNUMBER(MATRIX!BV51*AL51),$H51*MATRIX!BV51*AL51,"n/a"),"")</f>
        <v/>
      </c>
      <c r="AZ51" s="72"/>
      <c r="BA51" s="100" t="str">
        <f t="shared" si="38"/>
        <v/>
      </c>
      <c r="BB51" s="72"/>
      <c r="BC51" s="154" t="str">
        <f t="shared" si="39"/>
        <v/>
      </c>
      <c r="BD51" s="103" t="str">
        <f t="shared" si="40"/>
        <v/>
      </c>
      <c r="BF51" s="85" t="str">
        <f>IF(ISNUMBER(H51),IF(ISNUMBER(MATRIX!Y51),MATRIX!Y51,"n/a"),"")</f>
        <v/>
      </c>
      <c r="BG51" s="86" t="str">
        <f t="shared" si="26"/>
        <v/>
      </c>
      <c r="BI51" s="44" t="str">
        <f>IF(ISNUMBER('Lo-Z-OUTPUT'!D51),IF(ISNUMBER(EXTRA!H51),'Lo-Z-OUTPUT'!D51*EXTRA!H51,""),"")</f>
        <v/>
      </c>
      <c r="BJ51" s="44" t="str">
        <f t="shared" si="41"/>
        <v/>
      </c>
      <c r="BT51" t="b">
        <f>ISNUMBER(MATRIX!G51)</f>
        <v>0</v>
      </c>
      <c r="BU51" t="b">
        <f>ISNUMBER(MATRIX!H51)</f>
        <v>0</v>
      </c>
      <c r="BW51" s="64" t="str">
        <f>IF(AND(ISNUMBER('HI-Z-OUTPUT'!P51),I51&lt;&gt;0),'HI-Z-OUTPUT'!P51,"-")</f>
        <v>-</v>
      </c>
      <c r="BX51" s="1"/>
      <c r="BY51" s="64" t="str">
        <f>IF(ISBLANK('HI-Z-OUTPUT'!R51),"",'HI-Z-OUTPUT'!R51)</f>
        <v/>
      </c>
      <c r="CA51" s="62" t="str">
        <f>IF(ISNUMBER(BW51),IF(ISNUMBER(MATRIX!E51),BW51*MATRIX!E51,"WRNG DATA"),"-")</f>
        <v>-</v>
      </c>
      <c r="CC51" s="66" t="str">
        <f>IF(AND(ISNUMBER(BW51),OR(BT51,BU51)),IF(KP="kg",BW51*MATRIX!CC51,BW51*MATRIX!CC51*2.2),"-")</f>
        <v>-</v>
      </c>
      <c r="CD51" s="65" t="str">
        <f t="shared" si="42"/>
        <v/>
      </c>
      <c r="CF51" s="1" t="str">
        <f>IF(AND(VI&lt;100,ISNUMBER(BW51),BT51),MATRIX!N51,IF(AND(VI&gt;=100,ISNUMBER(BW51),BU51),MATRIX!O51,""))</f>
        <v/>
      </c>
      <c r="CG51" s="1" t="str">
        <f>IF(AND(BY51&lt;100,ISNUMBER(BW51),BT51),MATRIX!N51,IF(AND(BY51&gt;=100,ISNUMBER(BW51),BU51),MATRIX!O51,"WRNG V"))</f>
        <v>WRNG V</v>
      </c>
      <c r="CH51" s="1" t="str">
        <f t="shared" si="27"/>
        <v/>
      </c>
      <c r="CJ51" s="70" t="str">
        <f>IF(ISNUMBER(BW51),IF(BY51&lt;100,IF(ISNUMBER(CH51*MATRIX!G51),BW51*CH51*MATRIX!G51,""),IF(ISNUMBER(CH51*MATRIX!H51),BW51*CH51*MATRIX!H51,"")),"")</f>
        <v/>
      </c>
      <c r="CL51" s="40" t="str">
        <f>IF(ISNUMBER(BW51*CH51),IF(ISNUMBER(MATRIX!U51),IF(MATRIX!U51-INT(MATRIX!U51)=0,MATRIX!U51,"("&amp;MATRIX!U51&amp;")"),"n/a"),"")</f>
        <v/>
      </c>
      <c r="CM51" s="77"/>
      <c r="CN51" s="81" t="str">
        <f>IF(ISNUMBER(BW51*CH51), IF(ISNUMBER(MATRIX!AZ51),BW51*MATRIX!AZ51,"n/a"),"")</f>
        <v/>
      </c>
      <c r="CO51" s="77"/>
      <c r="CP51" s="83" t="str">
        <f>IF(ISNUMBER($BW51*$CH51), IF(ISNUMBER(MATRIX!BB51),$BW51*MATRIX!BB51,"n/a"),"")</f>
        <v/>
      </c>
      <c r="CQ51" s="77"/>
      <c r="CR51" s="81" t="str">
        <f>IF(ISNUMBER($BW51*$CH51), IF(ISNUMBER(MATRIX!BJ51),BW51*MATRIX!BJ51,"n/a"),"")</f>
        <v/>
      </c>
      <c r="CS51" s="77" t="s">
        <v>434</v>
      </c>
      <c r="CT51" s="83" t="str">
        <f>IF(ISNUMBER($BW51*$CH51), IF(ISNUMBER(MATRIX!BL51),$BW51*MATRIX!BL51,"n/a"),"")</f>
        <v/>
      </c>
      <c r="CV51" s="225" t="str">
        <f t="shared" si="9"/>
        <v/>
      </c>
      <c r="CX51" s="225" t="str">
        <f t="shared" si="10"/>
        <v/>
      </c>
      <c r="CZ51" s="219" t="str">
        <f>IF(ISNUMBER($BW51*$CH51), IF(MV&gt;200,IF(ISNUMBER(MATRIX!CL51),MATRIX!CL51,"n/a"),IF(ISNUMBER(MATRIX!CH51),MATRIX!CH51,"n/a")),"")</f>
        <v/>
      </c>
      <c r="DB51" s="1" t="str">
        <f>IF(ISNUMBER(BW51),IF(AND(ISNUMBER('HI-Z-OUTPUT'!AV51),'HI-Z-OUTPUT'!AV51&lt;&gt;0),'HI-Z-OUTPUT'!AV51,'Hi-Z-INPUT'!$K$7*'Hi-Z-INPUT'!$K$11),"")</f>
        <v/>
      </c>
      <c r="DD51" s="161" t="str">
        <f t="shared" si="28"/>
        <v/>
      </c>
      <c r="DF51" s="124" t="str">
        <f>IF(ISNUMBER($BW51),IF(MV&lt;200,IF(ISNUMBER(MATRIX!BA51),ROUND(MATRIX!BA51/1000*IDLE*CKWH,2),"-"),IF(ISNUMBER(MATRIX!BK51),ROUND(MATRIX!BK51/1000*IDLE*CKWH,2),"-")),"")</f>
        <v/>
      </c>
      <c r="DG51" s="125" t="str">
        <f t="shared" si="29"/>
        <v/>
      </c>
      <c r="DI51" s="104" t="str">
        <f>IF(ISNUMBER($BW51),IF(MV&lt;200,IF(ISNUMBER(MATRIX!BC51),ROUND(MATRIX!BC51/1000*RUNNING*CKWH,2),"-"),IF(ISNUMBER(MATRIX!BM51),ROUND(MATRIX!BM51/1000*RUNNING*CKWH,2),"-")),"")</f>
        <v/>
      </c>
      <c r="DJ51" s="130" t="str">
        <f t="shared" si="30"/>
        <v/>
      </c>
      <c r="DL51" s="104"/>
      <c r="DM51" s="130" t="str">
        <f t="shared" si="31"/>
        <v/>
      </c>
      <c r="DO51" s="129" t="str">
        <f t="shared" si="14"/>
        <v/>
      </c>
      <c r="DP51" s="127" t="str">
        <f t="shared" si="32"/>
        <v/>
      </c>
      <c r="DR51" s="101" t="str">
        <f>IF(ISNUMBER($BW51*$CH51),IF(ISNUMBER(MATRIX!BU51),BW51*MATRIX!BU51,"n/a"),"")</f>
        <v/>
      </c>
      <c r="DS51" s="72"/>
      <c r="DT51" s="72" t="str">
        <f>IF(ISNUMBER(BW51*CH51),IF(ISNUMBER(MATRIX!BV51*DD51),BW51*MATRIX!BV51*DD51,"n/a"),"")</f>
        <v/>
      </c>
      <c r="DU51" s="72"/>
      <c r="DV51" s="155" t="str">
        <f t="shared" si="43"/>
        <v/>
      </c>
      <c r="DW51" s="96"/>
      <c r="DX51" s="156" t="str">
        <f t="shared" si="16"/>
        <v/>
      </c>
      <c r="DY51" s="102" t="str">
        <f t="shared" si="33"/>
        <v/>
      </c>
      <c r="EA51" s="85" t="str">
        <f>IF(ISNUMBER(BW51),IF(ISNUMBER(MATRIX!Y51),MATRIX!Y51,"n/a"),"")</f>
        <v/>
      </c>
      <c r="EB51" s="86" t="str">
        <f t="shared" si="34"/>
        <v/>
      </c>
      <c r="ED51" s="44" t="str">
        <f>IF(ISNUMBER('HI-Z-OUTPUT'!D51),IF(ISNUMBER(BW51),'HI-Z-OUTPUT'!D51*BW51,""),"")</f>
        <v/>
      </c>
      <c r="EE51" s="44" t="str">
        <f t="shared" si="44"/>
        <v/>
      </c>
    </row>
    <row r="52" spans="1:135">
      <c r="A52" s="44" t="str">
        <f>MATRIX!A52</f>
        <v>LAB GRUPPEN</v>
      </c>
      <c r="B52" t="str">
        <f>IF(MATRIX!B52&lt;&gt;0,MATRIX!B52,"-")</f>
        <v>FP 9000</v>
      </c>
      <c r="D52" t="b">
        <f>AND(OHM8MENO&lt;='Lo-Z-OUTPUT'!U52,'Lo-Z-OUTPUT'!U52&lt;=OHM8PIU)</f>
        <v>0</v>
      </c>
      <c r="E52" t="b">
        <f>AND(OHM4MENO&lt;='Lo-Z-OUTPUT'!U52,'Lo-Z-OUTPUT'!U52&lt;=OHM4PIU)</f>
        <v>0</v>
      </c>
      <c r="F52" t="b">
        <f>AND(OHM2MENO&lt;='Lo-Z-OUTPUT'!U52,'Lo-Z-OUTPUT'!U52&lt;=OHM2PIU)</f>
        <v>0</v>
      </c>
      <c r="H52" s="64" t="str">
        <f>IF(ISNUMBER('Lo-Z-OUTPUT'!S52),'Lo-Z-OUTPUT'!S52,"")</f>
        <v/>
      </c>
      <c r="I52" s="64" t="str">
        <f>IF('Lo-Z-OUTPUT'!W52="B","B","")</f>
        <v/>
      </c>
      <c r="K52" s="62" t="str">
        <f>IF(ISNUMBER(H52),H52*MATRIX!E52,"-")</f>
        <v>-</v>
      </c>
      <c r="M52" s="66" t="str">
        <f>IF(ISNUMBER(H52),IF(KP="kg",H52*MATRIX!CB52,H52*MATRIX!CB52*2.2),"-")</f>
        <v>-</v>
      </c>
      <c r="N52" s="65" t="str">
        <f t="shared" si="36"/>
        <v/>
      </c>
      <c r="P52" s="1" t="str">
        <f>IF(ISNUMBER(H52),IF('Lo-Z-OUTPUT'!W52="B",IF(D52,MATRIX!Q52,IF(E52,MATRIX!R52,"WRNG Ω")),IF(D52,MATRIX!K52,IF(E52,MATRIX!L52,IF(F52,MATRIX!M52,"")))),"")</f>
        <v/>
      </c>
      <c r="R52" s="70" t="str">
        <f>IF(AND(ISNUMBER(H52),ISNUMBER(P52)),IF('Lo-Z-OUTPUT'!W52="B",H52*P52*MATRIX!F52/2,H52*P52*MATRIX!F52),"")</f>
        <v/>
      </c>
      <c r="T52" s="40" t="str">
        <f>IF(ISNUMBER($H52),IF(ISNUMBER(MATRIX!U52),IF(MATRIX!U52-INT(MATRIX!U52)=0,MATRIX!U52,"("&amp;MATRIX!U52&amp;")"),"n/a"),"")</f>
        <v/>
      </c>
      <c r="U52" s="77"/>
      <c r="V52" s="81" t="str">
        <f>IF(ISNUMBER(H52), IF(ISNUMBER(MATRIX!AD52),H52*MATRIX!AD52,"n/a"),"")</f>
        <v/>
      </c>
      <c r="W52" s="77"/>
      <c r="X52" s="83" t="str">
        <f>IF(ISNUMBER($H52), IF(ISNUMBER(MATRIX!AF52),$H52*MATRIX!AF52,"n/a"),"")</f>
        <v/>
      </c>
      <c r="Y52" s="77"/>
      <c r="Z52" s="81" t="str">
        <f>IF(ISNUMBER($H52), IF(ISNUMBER(MATRIX!AP52),$H52*MATRIX!AP52,"n/a"),"")</f>
        <v/>
      </c>
      <c r="AA52" s="77" t="s">
        <v>434</v>
      </c>
      <c r="AB52" s="83" t="str">
        <f>IF(ISNUMBER($H52), IF(ISNUMBER(MATRIX!AR52),$H52*MATRIX!AR52,"n/a"),"")</f>
        <v/>
      </c>
      <c r="AD52" s="225" t="str">
        <f t="shared" si="1"/>
        <v/>
      </c>
      <c r="AF52" s="225" t="str">
        <f t="shared" si="2"/>
        <v/>
      </c>
      <c r="AH52" s="218" t="str">
        <f>IF(ISNUMBER($H52), IF(MV&gt;200,IF(ISNUMBER(MATRIX!CL52),MATRIX!CL52,"n/a"),IF(ISNUMBER(MATRIX!CH52),MATRIX!CH52,"n/a")),"")</f>
        <v/>
      </c>
      <c r="AJ52" s="1" t="str">
        <f>IF(ISNUMBER(H52),IF(AND(ISNUMBER('Lo-Z-OUTPUT'!BA52),'Lo-Z-OUTPUT'!BA52&lt;&gt;0),'Lo-Z-OUTPUT'!BA52,'Lo-Z-INPUT'!$K$15*'Lo-Z-INPUT'!$K$7),"")</f>
        <v/>
      </c>
      <c r="AL52" s="161" t="str">
        <f t="shared" si="19"/>
        <v/>
      </c>
      <c r="AN52" s="124" t="str">
        <f>IF(ISNUMBER($H52),IF(MV&lt;200,IF(ISNUMBER(MATRIX!AE52),ROUND((MATRIX!AE52*IDLE/1000)*CKWH,2),"-"),IF(ISNUMBER(MATRIX!AQ52),ROUND((MATRIX!AQ52*IDLE/1000)*CKWH,2),"-")),"")</f>
        <v/>
      </c>
      <c r="AO52" s="125" t="str">
        <f t="shared" si="20"/>
        <v/>
      </c>
      <c r="AQ52" s="105" t="str">
        <f>IF(ISNUMBER($H52),IF(MV&lt;200,IF(ISNUMBER(MATRIX!AG52),ROUND((MATRIX!AG52/1000)*RUNNING*CKWH,2),"-"),IF(ISNUMBER(MATRIX!AS52),ROUND((MATRIX!AS52/1000)*RUNNING*CKWH,2),"-")),"")</f>
        <v/>
      </c>
      <c r="AR52" s="126" t="str">
        <f t="shared" si="21"/>
        <v/>
      </c>
      <c r="AT52" s="129" t="str">
        <f t="shared" si="37"/>
        <v/>
      </c>
      <c r="AU52" s="127" t="str">
        <f t="shared" si="23"/>
        <v/>
      </c>
      <c r="AW52" s="101" t="str">
        <f>IF(ISNUMBER($H52),IF(ISNUMBER(MATRIX!BU52),$H52*MATRIX!BU52,"n/a"),"")</f>
        <v/>
      </c>
      <c r="AX52" s="72"/>
      <c r="AY52" s="72" t="str">
        <f>IF(ISNUMBER($H52),IF(ISNUMBER(MATRIX!BV52*AL52),$H52*MATRIX!BV52*AL52,"n/a"),"")</f>
        <v/>
      </c>
      <c r="AZ52" s="72"/>
      <c r="BA52" s="100" t="str">
        <f t="shared" si="38"/>
        <v/>
      </c>
      <c r="BB52" s="72"/>
      <c r="BC52" s="154" t="str">
        <f t="shared" si="39"/>
        <v/>
      </c>
      <c r="BD52" s="103" t="str">
        <f t="shared" si="40"/>
        <v/>
      </c>
      <c r="BF52" s="85" t="str">
        <f>IF(ISNUMBER(H52),IF(ISNUMBER(MATRIX!Y52),MATRIX!Y52,"n/a"),"")</f>
        <v/>
      </c>
      <c r="BG52" s="86" t="str">
        <f t="shared" si="26"/>
        <v/>
      </c>
      <c r="BI52" s="44" t="str">
        <f>IF(ISNUMBER('Lo-Z-OUTPUT'!D52),IF(ISNUMBER(EXTRA!H52),'Lo-Z-OUTPUT'!D52*EXTRA!H52,""),"")</f>
        <v/>
      </c>
      <c r="BJ52" s="44" t="str">
        <f t="shared" si="41"/>
        <v/>
      </c>
      <c r="BT52" t="b">
        <f>ISNUMBER(MATRIX!G52)</f>
        <v>0</v>
      </c>
      <c r="BU52" t="b">
        <f>ISNUMBER(MATRIX!H52)</f>
        <v>0</v>
      </c>
      <c r="BW52" s="64" t="str">
        <f>IF(AND(ISNUMBER('HI-Z-OUTPUT'!P52),I52&lt;&gt;0),'HI-Z-OUTPUT'!P52,"-")</f>
        <v>-</v>
      </c>
      <c r="BX52" s="1"/>
      <c r="BY52" s="64" t="str">
        <f>IF(ISBLANK('HI-Z-OUTPUT'!R52),"",'HI-Z-OUTPUT'!R52)</f>
        <v/>
      </c>
      <c r="CA52" s="62" t="str">
        <f>IF(ISNUMBER(BW52),IF(ISNUMBER(MATRIX!E52),BW52*MATRIX!E52,"WRNG DATA"),"-")</f>
        <v>-</v>
      </c>
      <c r="CC52" s="66" t="str">
        <f>IF(AND(ISNUMBER(BW52),OR(BT52,BU52)),IF(KP="kg",BW52*MATRIX!CC52,BW52*MATRIX!CC52*2.2),"-")</f>
        <v>-</v>
      </c>
      <c r="CD52" s="65" t="str">
        <f t="shared" si="42"/>
        <v/>
      </c>
      <c r="CF52" s="1" t="str">
        <f>IF(AND(VI&lt;100,ISNUMBER(BW52),BT52),MATRIX!N52,IF(AND(VI&gt;=100,ISNUMBER(BW52),BU52),MATRIX!O52,""))</f>
        <v/>
      </c>
      <c r="CG52" s="1" t="str">
        <f>IF(AND(BY52&lt;100,ISNUMBER(BW52),BT52),MATRIX!N52,IF(AND(BY52&gt;=100,ISNUMBER(BW52),BU52),MATRIX!O52,"WRNG V"))</f>
        <v>WRNG V</v>
      </c>
      <c r="CH52" s="1" t="str">
        <f t="shared" si="27"/>
        <v/>
      </c>
      <c r="CJ52" s="70" t="str">
        <f>IF(ISNUMBER(BW52),IF(BY52&lt;100,IF(ISNUMBER(CH52*MATRIX!G52),BW52*CH52*MATRIX!G52,""),IF(ISNUMBER(CH52*MATRIX!H52),BW52*CH52*MATRIX!H52,"")),"")</f>
        <v/>
      </c>
      <c r="CL52" s="40" t="str">
        <f>IF(ISNUMBER(BW52*CH52),IF(ISNUMBER(MATRIX!U52),IF(MATRIX!U52-INT(MATRIX!U52)=0,MATRIX!U52,"("&amp;MATRIX!U52&amp;")"),"n/a"),"")</f>
        <v/>
      </c>
      <c r="CM52" s="77"/>
      <c r="CN52" s="81" t="str">
        <f>IF(ISNUMBER(BW52*CH52), IF(ISNUMBER(MATRIX!AZ52),BW52*MATRIX!AZ52,"n/a"),"")</f>
        <v/>
      </c>
      <c r="CO52" s="77"/>
      <c r="CP52" s="83" t="str">
        <f>IF(ISNUMBER($BW52*$CH52), IF(ISNUMBER(MATRIX!BB52),$BW52*MATRIX!BB52,"n/a"),"")</f>
        <v/>
      </c>
      <c r="CQ52" s="77"/>
      <c r="CR52" s="81" t="str">
        <f>IF(ISNUMBER($BW52*$CH52), IF(ISNUMBER(MATRIX!BJ52),BW52*MATRIX!BJ52,"n/a"),"")</f>
        <v/>
      </c>
      <c r="CS52" s="77" t="s">
        <v>434</v>
      </c>
      <c r="CT52" s="83" t="str">
        <f>IF(ISNUMBER($BW52*$CH52), IF(ISNUMBER(MATRIX!BL52),$BW52*MATRIX!BL52,"n/a"),"")</f>
        <v/>
      </c>
      <c r="CV52" s="225" t="str">
        <f t="shared" si="9"/>
        <v/>
      </c>
      <c r="CX52" s="225" t="str">
        <f t="shared" si="10"/>
        <v/>
      </c>
      <c r="CZ52" s="219" t="str">
        <f>IF(ISNUMBER($BW52*$CH52), IF(MV&gt;200,IF(ISNUMBER(MATRIX!CL52),MATRIX!CL52,"n/a"),IF(ISNUMBER(MATRIX!CH52),MATRIX!CH52,"n/a")),"")</f>
        <v/>
      </c>
      <c r="DB52" s="1" t="str">
        <f>IF(ISNUMBER(BW52),IF(AND(ISNUMBER('HI-Z-OUTPUT'!AV52),'HI-Z-OUTPUT'!AV52&lt;&gt;0),'HI-Z-OUTPUT'!AV52,'Hi-Z-INPUT'!$K$7*'Hi-Z-INPUT'!$K$11),"")</f>
        <v/>
      </c>
      <c r="DD52" s="161" t="str">
        <f t="shared" si="28"/>
        <v/>
      </c>
      <c r="DF52" s="124" t="str">
        <f>IF(ISNUMBER($BW52),IF(MV&lt;200,IF(ISNUMBER(MATRIX!BA52),ROUND(MATRIX!BA52/1000*IDLE*CKWH,2),"-"),IF(ISNUMBER(MATRIX!BK52),ROUND(MATRIX!BK52/1000*IDLE*CKWH,2),"-")),"")</f>
        <v/>
      </c>
      <c r="DG52" s="125" t="str">
        <f t="shared" si="29"/>
        <v/>
      </c>
      <c r="DI52" s="104" t="str">
        <f>IF(ISNUMBER($BW52),IF(MV&lt;200,IF(ISNUMBER(MATRIX!BC52),ROUND(MATRIX!BC52/1000*RUNNING*CKWH,2),"-"),IF(ISNUMBER(MATRIX!BM52),ROUND(MATRIX!BM52/1000*RUNNING*CKWH,2),"-")),"")</f>
        <v/>
      </c>
      <c r="DJ52" s="130" t="str">
        <f t="shared" si="30"/>
        <v/>
      </c>
      <c r="DL52" s="104"/>
      <c r="DM52" s="130" t="str">
        <f t="shared" si="31"/>
        <v/>
      </c>
      <c r="DO52" s="129" t="str">
        <f t="shared" si="14"/>
        <v/>
      </c>
      <c r="DP52" s="127" t="str">
        <f t="shared" si="32"/>
        <v/>
      </c>
      <c r="DR52" s="101" t="str">
        <f>IF(ISNUMBER($BW52*$CH52),IF(ISNUMBER(MATRIX!BU52),BW52*MATRIX!BU52,"n/a"),"")</f>
        <v/>
      </c>
      <c r="DS52" s="72"/>
      <c r="DT52" s="72" t="str">
        <f>IF(ISNUMBER(BW52*CH52),IF(ISNUMBER(MATRIX!BV52*DD52),BW52*MATRIX!BV52*DD52,"n/a"),"")</f>
        <v/>
      </c>
      <c r="DU52" s="72"/>
      <c r="DV52" s="155" t="str">
        <f t="shared" si="43"/>
        <v/>
      </c>
      <c r="DW52" s="96"/>
      <c r="DX52" s="156" t="str">
        <f t="shared" si="16"/>
        <v/>
      </c>
      <c r="DY52" s="102" t="str">
        <f t="shared" si="33"/>
        <v/>
      </c>
      <c r="EA52" s="85" t="str">
        <f>IF(ISNUMBER(BW52),IF(ISNUMBER(MATRIX!Y52),MATRIX!Y52,"n/a"),"")</f>
        <v/>
      </c>
      <c r="EB52" s="86" t="str">
        <f t="shared" si="34"/>
        <v/>
      </c>
      <c r="ED52" s="44" t="str">
        <f>IF(ISNUMBER('HI-Z-OUTPUT'!D52),IF(ISNUMBER(BW52),'HI-Z-OUTPUT'!D52*BW52,""),"")</f>
        <v/>
      </c>
      <c r="EE52" s="44" t="str">
        <f t="shared" si="44"/>
        <v/>
      </c>
    </row>
    <row r="53" spans="1:135">
      <c r="A53" s="44" t="str">
        <f>MATRIX!A53</f>
        <v>LAB GRUPPEN</v>
      </c>
      <c r="B53" t="str">
        <f>IF(MATRIX!B53&lt;&gt;0,MATRIX!B53,"-")</f>
        <v>FP 10000Q</v>
      </c>
      <c r="D53" t="b">
        <f>AND(OHM8MENO&lt;='Lo-Z-OUTPUT'!U53,'Lo-Z-OUTPUT'!U53&lt;=OHM8PIU)</f>
        <v>0</v>
      </c>
      <c r="E53" t="b">
        <f>AND(OHM4MENO&lt;='Lo-Z-OUTPUT'!U53,'Lo-Z-OUTPUT'!U53&lt;=OHM4PIU)</f>
        <v>0</v>
      </c>
      <c r="F53" t="b">
        <f>AND(OHM2MENO&lt;='Lo-Z-OUTPUT'!U53,'Lo-Z-OUTPUT'!U53&lt;=OHM2PIU)</f>
        <v>0</v>
      </c>
      <c r="H53" s="64" t="str">
        <f>IF(ISNUMBER('Lo-Z-OUTPUT'!S53),'Lo-Z-OUTPUT'!S53,"")</f>
        <v/>
      </c>
      <c r="I53" s="64" t="str">
        <f>IF('Lo-Z-OUTPUT'!W53="B","B","")</f>
        <v/>
      </c>
      <c r="K53" s="62" t="str">
        <f>IF(ISNUMBER(H53),H53*MATRIX!E53,"-")</f>
        <v>-</v>
      </c>
      <c r="M53" s="66" t="str">
        <f>IF(ISNUMBER(H53),IF(KP="kg",H53*MATRIX!CB53,H53*MATRIX!CB53*2.2),"-")</f>
        <v>-</v>
      </c>
      <c r="N53" s="65" t="str">
        <f t="shared" si="36"/>
        <v/>
      </c>
      <c r="P53" s="1" t="str">
        <f>IF(ISNUMBER(H53),IF('Lo-Z-OUTPUT'!W53="B",IF(D53,MATRIX!Q53,IF(E53,MATRIX!R53,"WRNG Ω")),IF(D53,MATRIX!K53,IF(E53,MATRIX!L53,IF(F53,MATRIX!M53,"")))),"")</f>
        <v/>
      </c>
      <c r="R53" s="70" t="str">
        <f>IF(AND(ISNUMBER(H53),ISNUMBER(P53)),IF('Lo-Z-OUTPUT'!W53="B",H53*P53*MATRIX!F53/2,H53*P53*MATRIX!F53),"")</f>
        <v/>
      </c>
      <c r="T53" s="40" t="str">
        <f>IF(ISNUMBER($H53),IF(ISNUMBER(MATRIX!U53),IF(MATRIX!U53-INT(MATRIX!U53)=0,MATRIX!U53,"("&amp;MATRIX!U53&amp;")"),"n/a"),"")</f>
        <v/>
      </c>
      <c r="U53" s="77"/>
      <c r="V53" s="81" t="str">
        <f>IF(ISNUMBER(H53), IF(ISNUMBER(MATRIX!AD53),H53*MATRIX!AD53,"n/a"),"")</f>
        <v/>
      </c>
      <c r="W53" s="77"/>
      <c r="X53" s="83" t="str">
        <f>IF(ISNUMBER($H53), IF(ISNUMBER(MATRIX!AF53),$H53*MATRIX!AF53,"n/a"),"")</f>
        <v/>
      </c>
      <c r="Y53" s="77"/>
      <c r="Z53" s="81" t="str">
        <f>IF(ISNUMBER($H53), IF(ISNUMBER(MATRIX!AP53),$H53*MATRIX!AP53,"n/a"),"")</f>
        <v/>
      </c>
      <c r="AA53" s="77" t="s">
        <v>434</v>
      </c>
      <c r="AB53" s="83" t="str">
        <f>IF(ISNUMBER($H53), IF(ISNUMBER(MATRIX!AR53),$H53*MATRIX!AR53,"n/a"),"")</f>
        <v/>
      </c>
      <c r="AD53" s="225" t="str">
        <f t="shared" si="1"/>
        <v/>
      </c>
      <c r="AF53" s="225" t="str">
        <f t="shared" si="2"/>
        <v/>
      </c>
      <c r="AH53" s="218" t="str">
        <f>IF(ISNUMBER($H53), IF(MV&gt;200,IF(ISNUMBER(MATRIX!CL53),MATRIX!CL53,"n/a"),IF(ISNUMBER(MATRIX!CH53),MATRIX!CH53,"n/a")),"")</f>
        <v/>
      </c>
      <c r="AJ53" s="1" t="str">
        <f>IF(ISNUMBER(H53),IF(AND(ISNUMBER('Lo-Z-OUTPUT'!BA53),'Lo-Z-OUTPUT'!BA53&lt;&gt;0),'Lo-Z-OUTPUT'!BA53,'Lo-Z-INPUT'!$K$15*'Lo-Z-INPUT'!$K$7),"")</f>
        <v/>
      </c>
      <c r="AL53" s="161" t="str">
        <f t="shared" si="19"/>
        <v/>
      </c>
      <c r="AN53" s="124" t="str">
        <f>IF(ISNUMBER($H53),IF(MV&lt;200,IF(ISNUMBER(MATRIX!AE53),ROUND((MATRIX!AE53*IDLE/1000)*CKWH,2),"-"),IF(ISNUMBER(MATRIX!AQ53),ROUND((MATRIX!AQ53*IDLE/1000)*CKWH,2),"-")),"")</f>
        <v/>
      </c>
      <c r="AO53" s="125" t="str">
        <f t="shared" si="20"/>
        <v/>
      </c>
      <c r="AQ53" s="105" t="str">
        <f>IF(ISNUMBER($H53),IF(MV&lt;200,IF(ISNUMBER(MATRIX!AG53),ROUND((MATRIX!AG53/1000)*RUNNING*CKWH,2),"-"),IF(ISNUMBER(MATRIX!AS53),ROUND((MATRIX!AS53/1000)*RUNNING*CKWH,2),"-")),"")</f>
        <v/>
      </c>
      <c r="AR53" s="126" t="str">
        <f t="shared" si="21"/>
        <v/>
      </c>
      <c r="AT53" s="129" t="str">
        <f t="shared" si="37"/>
        <v/>
      </c>
      <c r="AU53" s="127" t="str">
        <f t="shared" si="23"/>
        <v/>
      </c>
      <c r="AW53" s="101" t="str">
        <f>IF(ISNUMBER($H53),IF(ISNUMBER(MATRIX!BU53),$H53*MATRIX!BU53,"n/a"),"")</f>
        <v/>
      </c>
      <c r="AX53" s="72"/>
      <c r="AY53" s="72" t="str">
        <f>IF(ISNUMBER($H53),IF(ISNUMBER(MATRIX!BV53*AL53),$H53*MATRIX!BV53*AL53,"n/a"),"")</f>
        <v/>
      </c>
      <c r="AZ53" s="72"/>
      <c r="BA53" s="100" t="str">
        <f t="shared" si="38"/>
        <v/>
      </c>
      <c r="BB53" s="72"/>
      <c r="BC53" s="154" t="str">
        <f t="shared" si="39"/>
        <v/>
      </c>
      <c r="BD53" s="103" t="str">
        <f t="shared" si="40"/>
        <v/>
      </c>
      <c r="BF53" s="85" t="str">
        <f>IF(ISNUMBER(H53),IF(ISNUMBER(MATRIX!Y53),MATRIX!Y53,"n/a"),"")</f>
        <v/>
      </c>
      <c r="BG53" s="86" t="str">
        <f t="shared" si="26"/>
        <v/>
      </c>
      <c r="BI53" s="44" t="str">
        <f>IF(ISNUMBER('Lo-Z-OUTPUT'!D53),IF(ISNUMBER(EXTRA!H53),'Lo-Z-OUTPUT'!D53*EXTRA!H53,""),"")</f>
        <v/>
      </c>
      <c r="BJ53" s="44" t="str">
        <f t="shared" si="41"/>
        <v/>
      </c>
      <c r="BT53" t="b">
        <f>ISNUMBER(MATRIX!G53)</f>
        <v>0</v>
      </c>
      <c r="BU53" t="b">
        <f>ISNUMBER(MATRIX!H53)</f>
        <v>0</v>
      </c>
      <c r="BW53" s="64" t="str">
        <f>IF(AND(ISNUMBER('HI-Z-OUTPUT'!P53),I53&lt;&gt;0),'HI-Z-OUTPUT'!P53,"-")</f>
        <v>-</v>
      </c>
      <c r="BX53" s="1"/>
      <c r="BY53" s="64" t="str">
        <f>IF(ISBLANK('HI-Z-OUTPUT'!R53),"",'HI-Z-OUTPUT'!R53)</f>
        <v/>
      </c>
      <c r="CA53" s="62" t="str">
        <f>IF(ISNUMBER(BW53),IF(ISNUMBER(MATRIX!E53),BW53*MATRIX!E53,"WRNG DATA"),"-")</f>
        <v>-</v>
      </c>
      <c r="CC53" s="66" t="str">
        <f>IF(AND(ISNUMBER(BW53),OR(BT53,BU53)),IF(KP="kg",BW53*MATRIX!CC53,BW53*MATRIX!CC53*2.2),"-")</f>
        <v>-</v>
      </c>
      <c r="CD53" s="65" t="str">
        <f t="shared" si="42"/>
        <v/>
      </c>
      <c r="CF53" s="1" t="str">
        <f>IF(AND(VI&lt;100,ISNUMBER(BW53),BT53),MATRIX!N53,IF(AND(VI&gt;=100,ISNUMBER(BW53),BU53),MATRIX!O53,""))</f>
        <v/>
      </c>
      <c r="CG53" s="1" t="str">
        <f>IF(AND(BY53&lt;100,ISNUMBER(BW53),BT53),MATRIX!N53,IF(AND(BY53&gt;=100,ISNUMBER(BW53),BU53),MATRIX!O53,"WRNG V"))</f>
        <v>WRNG V</v>
      </c>
      <c r="CH53" s="1" t="str">
        <f t="shared" si="27"/>
        <v/>
      </c>
      <c r="CJ53" s="70" t="str">
        <f>IF(ISNUMBER(BW53),IF(BY53&lt;100,IF(ISNUMBER(CH53*MATRIX!G53),BW53*CH53*MATRIX!G53,""),IF(ISNUMBER(CH53*MATRIX!H53),BW53*CH53*MATRIX!H53,"")),"")</f>
        <v/>
      </c>
      <c r="CL53" s="40" t="str">
        <f>IF(ISNUMBER(BW53*CH53),IF(ISNUMBER(MATRIX!U53),IF(MATRIX!U53-INT(MATRIX!U53)=0,MATRIX!U53,"("&amp;MATRIX!U53&amp;")"),"n/a"),"")</f>
        <v/>
      </c>
      <c r="CM53" s="77"/>
      <c r="CN53" s="81" t="str">
        <f>IF(ISNUMBER(BW53*CH53), IF(ISNUMBER(MATRIX!AZ53),BW53*MATRIX!AZ53,"n/a"),"")</f>
        <v/>
      </c>
      <c r="CO53" s="77"/>
      <c r="CP53" s="83" t="str">
        <f>IF(ISNUMBER($BW53*$CH53), IF(ISNUMBER(MATRIX!BB53),$BW53*MATRIX!BB53,"n/a"),"")</f>
        <v/>
      </c>
      <c r="CQ53" s="77"/>
      <c r="CR53" s="81" t="str">
        <f>IF(ISNUMBER($BW53*$CH53), IF(ISNUMBER(MATRIX!BJ53),BW53*MATRIX!BJ53,"n/a"),"")</f>
        <v/>
      </c>
      <c r="CS53" s="77" t="s">
        <v>434</v>
      </c>
      <c r="CT53" s="83" t="str">
        <f>IF(ISNUMBER($BW53*$CH53), IF(ISNUMBER(MATRIX!BL53),$BW53*MATRIX!BL53,"n/a"),"")</f>
        <v/>
      </c>
      <c r="CV53" s="225" t="str">
        <f t="shared" si="9"/>
        <v/>
      </c>
      <c r="CX53" s="225" t="str">
        <f t="shared" si="10"/>
        <v/>
      </c>
      <c r="CZ53" s="219" t="str">
        <f>IF(ISNUMBER($BW53*$CH53), IF(MV&gt;200,IF(ISNUMBER(MATRIX!CL53),MATRIX!CL53,"n/a"),IF(ISNUMBER(MATRIX!CH53),MATRIX!CH53,"n/a")),"")</f>
        <v/>
      </c>
      <c r="DB53" s="1" t="str">
        <f>IF(ISNUMBER(BW53),IF(AND(ISNUMBER('HI-Z-OUTPUT'!AV53),'HI-Z-OUTPUT'!AV53&lt;&gt;0),'HI-Z-OUTPUT'!AV53,'Hi-Z-INPUT'!$K$7*'Hi-Z-INPUT'!$K$11),"")</f>
        <v/>
      </c>
      <c r="DD53" s="161" t="str">
        <f t="shared" si="28"/>
        <v/>
      </c>
      <c r="DF53" s="124" t="str">
        <f>IF(ISNUMBER($BW53),IF(MV&lt;200,IF(ISNUMBER(MATRIX!BA53),ROUND(MATRIX!BA53/1000*IDLE*CKWH,2),"-"),IF(ISNUMBER(MATRIX!BK53),ROUND(MATRIX!BK53/1000*IDLE*CKWH,2),"-")),"")</f>
        <v/>
      </c>
      <c r="DG53" s="125" t="str">
        <f t="shared" si="29"/>
        <v/>
      </c>
      <c r="DI53" s="104" t="str">
        <f>IF(ISNUMBER($BW53),IF(MV&lt;200,IF(ISNUMBER(MATRIX!BC53),ROUND(MATRIX!BC53/1000*RUNNING*CKWH,2),"-"),IF(ISNUMBER(MATRIX!BM53),ROUND(MATRIX!BM53/1000*RUNNING*CKWH,2),"-")),"")</f>
        <v/>
      </c>
      <c r="DJ53" s="130" t="str">
        <f t="shared" si="30"/>
        <v/>
      </c>
      <c r="DL53" s="104"/>
      <c r="DM53" s="130" t="str">
        <f t="shared" si="31"/>
        <v/>
      </c>
      <c r="DO53" s="129" t="str">
        <f t="shared" si="14"/>
        <v/>
      </c>
      <c r="DP53" s="127" t="str">
        <f t="shared" si="32"/>
        <v/>
      </c>
      <c r="DR53" s="101" t="str">
        <f>IF(ISNUMBER($BW53*$CH53),IF(ISNUMBER(MATRIX!BU53),BW53*MATRIX!BU53,"n/a"),"")</f>
        <v/>
      </c>
      <c r="DS53" s="72"/>
      <c r="DT53" s="72" t="str">
        <f>IF(ISNUMBER(BW53*CH53),IF(ISNUMBER(MATRIX!BV53*DD53),BW53*MATRIX!BV53*DD53,"n/a"),"")</f>
        <v/>
      </c>
      <c r="DU53" s="72"/>
      <c r="DV53" s="155" t="str">
        <f t="shared" si="43"/>
        <v/>
      </c>
      <c r="DW53" s="96"/>
      <c r="DX53" s="156" t="str">
        <f t="shared" si="16"/>
        <v/>
      </c>
      <c r="DY53" s="102" t="str">
        <f t="shared" si="33"/>
        <v/>
      </c>
      <c r="EA53" s="85" t="str">
        <f>IF(ISNUMBER(BW53),IF(ISNUMBER(MATRIX!Y53),MATRIX!Y53,"n/a"),"")</f>
        <v/>
      </c>
      <c r="EB53" s="86" t="str">
        <f t="shared" si="34"/>
        <v/>
      </c>
      <c r="ED53" s="44" t="str">
        <f>IF(ISNUMBER('HI-Z-OUTPUT'!D53),IF(ISNUMBER(BW53),'HI-Z-OUTPUT'!D53*BW53,""),"")</f>
        <v/>
      </c>
      <c r="EE53" s="44" t="str">
        <f t="shared" si="44"/>
        <v/>
      </c>
    </row>
    <row r="54" spans="1:135">
      <c r="A54" s="44" t="str">
        <f>MATRIX!A54</f>
        <v>LAB GRUPPEN</v>
      </c>
      <c r="B54" t="str">
        <f>IF(MATRIX!B54&lt;&gt;0,MATRIX!B54,"-")</f>
        <v>FP 14000</v>
      </c>
      <c r="D54" t="b">
        <f>AND(OHM8MENO&lt;='Lo-Z-OUTPUT'!U54,'Lo-Z-OUTPUT'!U54&lt;=OHM8PIU)</f>
        <v>0</v>
      </c>
      <c r="E54" t="b">
        <f>AND(OHM4MENO&lt;='Lo-Z-OUTPUT'!U54,'Lo-Z-OUTPUT'!U54&lt;=OHM4PIU)</f>
        <v>0</v>
      </c>
      <c r="F54" t="b">
        <f>AND(OHM2MENO&lt;='Lo-Z-OUTPUT'!U54,'Lo-Z-OUTPUT'!U54&lt;=OHM2PIU)</f>
        <v>0</v>
      </c>
      <c r="H54" s="64" t="str">
        <f>IF(ISNUMBER('Lo-Z-OUTPUT'!S54),'Lo-Z-OUTPUT'!S54,"")</f>
        <v/>
      </c>
      <c r="I54" s="64" t="str">
        <f>IF('Lo-Z-OUTPUT'!W54="B","B","")</f>
        <v/>
      </c>
      <c r="K54" s="62" t="str">
        <f>IF(ISNUMBER(H54),H54*MATRIX!E54,"-")</f>
        <v>-</v>
      </c>
      <c r="M54" s="66" t="str">
        <f>IF(ISNUMBER(H54),IF(KP="kg",H54*MATRIX!CB54,H54*MATRIX!CB54*2.2),"-")</f>
        <v>-</v>
      </c>
      <c r="N54" s="65" t="str">
        <f t="shared" si="36"/>
        <v/>
      </c>
      <c r="P54" s="1" t="str">
        <f>IF(ISNUMBER(H54),IF('Lo-Z-OUTPUT'!W54="B",IF(D54,MATRIX!Q54,IF(E54,MATRIX!R54,"WRNG Ω")),IF(D54,MATRIX!K54,IF(E54,MATRIX!L54,IF(F54,MATRIX!M54,"")))),"")</f>
        <v/>
      </c>
      <c r="R54" s="70" t="str">
        <f>IF(AND(ISNUMBER(H54),ISNUMBER(P54)),IF('Lo-Z-OUTPUT'!W54="B",H54*P54*MATRIX!F54/2,H54*P54*MATRIX!F54),"")</f>
        <v/>
      </c>
      <c r="T54" s="40" t="str">
        <f>IF(ISNUMBER($H54),IF(ISNUMBER(MATRIX!U54),IF(MATRIX!U54-INT(MATRIX!U54)=0,MATRIX!U54,"("&amp;MATRIX!U54&amp;")"),"n/a"),"")</f>
        <v/>
      </c>
      <c r="U54" s="77"/>
      <c r="V54" s="81" t="str">
        <f>IF(ISNUMBER(H54), IF(ISNUMBER(MATRIX!AD54),H54*MATRIX!AD54,"n/a"),"")</f>
        <v/>
      </c>
      <c r="W54" s="77"/>
      <c r="X54" s="83" t="str">
        <f>IF(ISNUMBER($H54), IF(ISNUMBER(MATRIX!AF54),$H54*MATRIX!AF54,"n/a"),"")</f>
        <v/>
      </c>
      <c r="Y54" s="77"/>
      <c r="Z54" s="81" t="str">
        <f>IF(ISNUMBER($H54), IF(ISNUMBER(MATRIX!AP54),$H54*MATRIX!AP54,"n/a"),"")</f>
        <v/>
      </c>
      <c r="AA54" s="77" t="s">
        <v>434</v>
      </c>
      <c r="AB54" s="83" t="str">
        <f>IF(ISNUMBER($H54), IF(ISNUMBER(MATRIX!AR54),$H54*MATRIX!AR54,"n/a"),"")</f>
        <v/>
      </c>
      <c r="AD54" s="225" t="str">
        <f t="shared" si="1"/>
        <v/>
      </c>
      <c r="AF54" s="225" t="str">
        <f t="shared" si="2"/>
        <v/>
      </c>
      <c r="AH54" s="218" t="str">
        <f>IF(ISNUMBER($H54), IF(MV&gt;200,IF(ISNUMBER(MATRIX!CL54),MATRIX!CL54,"n/a"),IF(ISNUMBER(MATRIX!CH54),MATRIX!CH54,"n/a")),"")</f>
        <v/>
      </c>
      <c r="AJ54" s="1" t="str">
        <f>IF(ISNUMBER(H54),IF(AND(ISNUMBER('Lo-Z-OUTPUT'!BA54),'Lo-Z-OUTPUT'!BA54&lt;&gt;0),'Lo-Z-OUTPUT'!BA54,'Lo-Z-INPUT'!$K$15*'Lo-Z-INPUT'!$K$7),"")</f>
        <v/>
      </c>
      <c r="AL54" s="161" t="str">
        <f t="shared" si="19"/>
        <v/>
      </c>
      <c r="AN54" s="124" t="str">
        <f>IF(ISNUMBER($H54),IF(MV&lt;200,IF(ISNUMBER(MATRIX!AE54),ROUND((MATRIX!AE54*IDLE/1000)*CKWH,2),"-"),IF(ISNUMBER(MATRIX!AQ54),ROUND((MATRIX!AQ54*IDLE/1000)*CKWH,2),"-")),"")</f>
        <v/>
      </c>
      <c r="AO54" s="125" t="str">
        <f t="shared" si="20"/>
        <v/>
      </c>
      <c r="AQ54" s="105" t="str">
        <f>IF(ISNUMBER($H54),IF(MV&lt;200,IF(ISNUMBER(MATRIX!AG54),ROUND((MATRIX!AG54/1000)*RUNNING*CKWH,2),"-"),IF(ISNUMBER(MATRIX!AS54),ROUND((MATRIX!AS54/1000)*RUNNING*CKWH,2),"-")),"")</f>
        <v/>
      </c>
      <c r="AR54" s="126" t="str">
        <f t="shared" si="21"/>
        <v/>
      </c>
      <c r="AT54" s="129" t="str">
        <f t="shared" si="37"/>
        <v/>
      </c>
      <c r="AU54" s="127" t="str">
        <f t="shared" si="23"/>
        <v/>
      </c>
      <c r="AW54" s="101" t="str">
        <f>IF(ISNUMBER($H54),IF(ISNUMBER(MATRIX!BU54),$H54*MATRIX!BU54,"n/a"),"")</f>
        <v/>
      </c>
      <c r="AX54" s="72"/>
      <c r="AY54" s="72" t="str">
        <f>IF(ISNUMBER($H54),IF(ISNUMBER(MATRIX!BV54*AL54),$H54*MATRIX!BV54*AL54,"n/a"),"")</f>
        <v/>
      </c>
      <c r="AZ54" s="72"/>
      <c r="BA54" s="100" t="str">
        <f t="shared" si="38"/>
        <v/>
      </c>
      <c r="BB54" s="72"/>
      <c r="BC54" s="154" t="str">
        <f t="shared" si="39"/>
        <v/>
      </c>
      <c r="BD54" s="103" t="str">
        <f t="shared" si="40"/>
        <v/>
      </c>
      <c r="BF54" s="85" t="str">
        <f>IF(ISNUMBER(H54),IF(ISNUMBER(MATRIX!Y54),MATRIX!Y54,"n/a"),"")</f>
        <v/>
      </c>
      <c r="BG54" s="86" t="str">
        <f t="shared" si="26"/>
        <v/>
      </c>
      <c r="BI54" s="44" t="str">
        <f>IF(ISNUMBER('Lo-Z-OUTPUT'!D54),IF(ISNUMBER(EXTRA!H54),'Lo-Z-OUTPUT'!D54*EXTRA!H54,""),"")</f>
        <v/>
      </c>
      <c r="BJ54" s="44" t="str">
        <f t="shared" si="41"/>
        <v/>
      </c>
      <c r="BT54" t="b">
        <f>ISNUMBER(MATRIX!G54)</f>
        <v>0</v>
      </c>
      <c r="BU54" t="b">
        <f>ISNUMBER(MATRIX!H54)</f>
        <v>0</v>
      </c>
      <c r="BW54" s="64" t="str">
        <f>IF(AND(ISNUMBER('HI-Z-OUTPUT'!P54),I54&lt;&gt;0),'HI-Z-OUTPUT'!P54,"-")</f>
        <v>-</v>
      </c>
      <c r="BX54" s="1"/>
      <c r="BY54" s="64" t="str">
        <f>IF(ISBLANK('HI-Z-OUTPUT'!R54),"",'HI-Z-OUTPUT'!R54)</f>
        <v/>
      </c>
      <c r="CA54" s="62" t="str">
        <f>IF(ISNUMBER(BW54),IF(ISNUMBER(MATRIX!E54),BW54*MATRIX!E54,"WRNG DATA"),"-")</f>
        <v>-</v>
      </c>
      <c r="CC54" s="66" t="str">
        <f>IF(AND(ISNUMBER(BW54),OR(BT54,BU54)),IF(KP="kg",BW54*MATRIX!CC54,BW54*MATRIX!CC54*2.2),"-")</f>
        <v>-</v>
      </c>
      <c r="CD54" s="65" t="str">
        <f t="shared" si="42"/>
        <v/>
      </c>
      <c r="CF54" s="1" t="str">
        <f>IF(AND(VI&lt;100,ISNUMBER(BW54),BT54),MATRIX!N54,IF(AND(VI&gt;=100,ISNUMBER(BW54),BU54),MATRIX!O54,""))</f>
        <v/>
      </c>
      <c r="CG54" s="1" t="str">
        <f>IF(AND(BY54&lt;100,ISNUMBER(BW54),BT54),MATRIX!N54,IF(AND(BY54&gt;=100,ISNUMBER(BW54),BU54),MATRIX!O54,"WRNG V"))</f>
        <v>WRNG V</v>
      </c>
      <c r="CH54" s="1" t="str">
        <f t="shared" si="27"/>
        <v/>
      </c>
      <c r="CJ54" s="70" t="str">
        <f>IF(ISNUMBER(BW54),IF(BY54&lt;100,IF(ISNUMBER(CH54*MATRIX!G54),BW54*CH54*MATRIX!G54,""),IF(ISNUMBER(CH54*MATRIX!H54),BW54*CH54*MATRIX!H54,"")),"")</f>
        <v/>
      </c>
      <c r="CL54" s="40" t="str">
        <f>IF(ISNUMBER(BW54*CH54),IF(ISNUMBER(MATRIX!U54),IF(MATRIX!U54-INT(MATRIX!U54)=0,MATRIX!U54,"("&amp;MATRIX!U54&amp;")"),"n/a"),"")</f>
        <v/>
      </c>
      <c r="CM54" s="77"/>
      <c r="CN54" s="81" t="str">
        <f>IF(ISNUMBER(BW54*CH54), IF(ISNUMBER(MATRIX!AZ54),BW54*MATRIX!AZ54,"n/a"),"")</f>
        <v/>
      </c>
      <c r="CO54" s="77"/>
      <c r="CP54" s="83" t="str">
        <f>IF(ISNUMBER($BW54*$CH54), IF(ISNUMBER(MATRIX!BB54),$BW54*MATRIX!BB54,"n/a"),"")</f>
        <v/>
      </c>
      <c r="CQ54" s="77"/>
      <c r="CR54" s="81" t="str">
        <f>IF(ISNUMBER($BW54*$CH54), IF(ISNUMBER(MATRIX!BJ54),BW54*MATRIX!BJ54,"n/a"),"")</f>
        <v/>
      </c>
      <c r="CS54" s="77" t="s">
        <v>434</v>
      </c>
      <c r="CT54" s="83" t="str">
        <f>IF(ISNUMBER($BW54*$CH54), IF(ISNUMBER(MATRIX!BL54),$BW54*MATRIX!BL54,"n/a"),"")</f>
        <v/>
      </c>
      <c r="CV54" s="225" t="str">
        <f t="shared" si="9"/>
        <v/>
      </c>
      <c r="CX54" s="225" t="str">
        <f t="shared" si="10"/>
        <v/>
      </c>
      <c r="CZ54" s="219" t="str">
        <f>IF(ISNUMBER($BW54*$CH54), IF(MV&gt;200,IF(ISNUMBER(MATRIX!CL54),MATRIX!CL54,"n/a"),IF(ISNUMBER(MATRIX!CH54),MATRIX!CH54,"n/a")),"")</f>
        <v/>
      </c>
      <c r="DB54" s="1" t="str">
        <f>IF(ISNUMBER(BW54),IF(AND(ISNUMBER('HI-Z-OUTPUT'!AV54),'HI-Z-OUTPUT'!AV54&lt;&gt;0),'HI-Z-OUTPUT'!AV54,'Hi-Z-INPUT'!$K$7*'Hi-Z-INPUT'!$K$11),"")</f>
        <v/>
      </c>
      <c r="DD54" s="161" t="str">
        <f t="shared" si="28"/>
        <v/>
      </c>
      <c r="DF54" s="124" t="str">
        <f>IF(ISNUMBER($BW54),IF(MV&lt;200,IF(ISNUMBER(MATRIX!BA54),ROUND(MATRIX!BA54/1000*IDLE*CKWH,2),"-"),IF(ISNUMBER(MATRIX!BK54),ROUND(MATRIX!BK54/1000*IDLE*CKWH,2),"-")),"")</f>
        <v/>
      </c>
      <c r="DG54" s="125" t="str">
        <f t="shared" si="29"/>
        <v/>
      </c>
      <c r="DI54" s="104" t="str">
        <f>IF(ISNUMBER($BW54),IF(MV&lt;200,IF(ISNUMBER(MATRIX!BC54),ROUND(MATRIX!BC54/1000*RUNNING*CKWH,2),"-"),IF(ISNUMBER(MATRIX!BM54),ROUND(MATRIX!BM54/1000*RUNNING*CKWH,2),"-")),"")</f>
        <v/>
      </c>
      <c r="DJ54" s="130" t="str">
        <f t="shared" si="30"/>
        <v/>
      </c>
      <c r="DL54" s="104"/>
      <c r="DM54" s="130" t="str">
        <f t="shared" si="31"/>
        <v/>
      </c>
      <c r="DO54" s="129" t="str">
        <f t="shared" si="14"/>
        <v/>
      </c>
      <c r="DP54" s="127" t="str">
        <f t="shared" si="32"/>
        <v/>
      </c>
      <c r="DR54" s="101" t="str">
        <f>IF(ISNUMBER($BW54*$CH54),IF(ISNUMBER(MATRIX!BU54),BW54*MATRIX!BU54,"n/a"),"")</f>
        <v/>
      </c>
      <c r="DS54" s="72"/>
      <c r="DT54" s="72" t="str">
        <f>IF(ISNUMBER(BW54*CH54),IF(ISNUMBER(MATRIX!BV54*DD54),BW54*MATRIX!BV54*DD54,"n/a"),"")</f>
        <v/>
      </c>
      <c r="DU54" s="72"/>
      <c r="DV54" s="155" t="str">
        <f t="shared" si="43"/>
        <v/>
      </c>
      <c r="DW54" s="96"/>
      <c r="DX54" s="156" t="str">
        <f t="shared" si="16"/>
        <v/>
      </c>
      <c r="DY54" s="102" t="str">
        <f t="shared" si="33"/>
        <v/>
      </c>
      <c r="EA54" s="85" t="str">
        <f>IF(ISNUMBER(BW54),IF(ISNUMBER(MATRIX!Y54),MATRIX!Y54,"n/a"),"")</f>
        <v/>
      </c>
      <c r="EB54" s="86" t="str">
        <f t="shared" si="34"/>
        <v/>
      </c>
      <c r="ED54" s="44" t="str">
        <f>IF(ISNUMBER('HI-Z-OUTPUT'!D54),IF(ISNUMBER(BW54),'HI-Z-OUTPUT'!D54*BW54,""),"")</f>
        <v/>
      </c>
      <c r="EE54" s="44" t="str">
        <f t="shared" si="44"/>
        <v/>
      </c>
    </row>
    <row r="55" spans="1:135">
      <c r="A55" s="44" t="str">
        <f>MATRIX!A55</f>
        <v>LAB GRUPPEN</v>
      </c>
      <c r="B55" t="str">
        <f>IF(MATRIX!B55&lt;&gt;0,MATRIX!B55,"-")</f>
        <v>PLM10000Q</v>
      </c>
      <c r="D55" t="b">
        <f>AND(OHM8MENO&lt;='Lo-Z-OUTPUT'!U55,'Lo-Z-OUTPUT'!U55&lt;=OHM8PIU)</f>
        <v>0</v>
      </c>
      <c r="E55" t="b">
        <f>AND(OHM4MENO&lt;='Lo-Z-OUTPUT'!U55,'Lo-Z-OUTPUT'!U55&lt;=OHM4PIU)</f>
        <v>0</v>
      </c>
      <c r="F55" t="b">
        <f>AND(OHM2MENO&lt;='Lo-Z-OUTPUT'!U55,'Lo-Z-OUTPUT'!U55&lt;=OHM2PIU)</f>
        <v>0</v>
      </c>
      <c r="H55" s="64" t="str">
        <f>IF(ISNUMBER('Lo-Z-OUTPUT'!S55),'Lo-Z-OUTPUT'!S55,"")</f>
        <v/>
      </c>
      <c r="I55" s="64" t="str">
        <f>IF('Lo-Z-OUTPUT'!W55="B","B","")</f>
        <v/>
      </c>
      <c r="K55" s="62" t="str">
        <f>IF(ISNUMBER(H55),H55*MATRIX!E55,"-")</f>
        <v>-</v>
      </c>
      <c r="M55" s="66" t="str">
        <f>IF(ISNUMBER(H55),IF(KP="kg",H55*MATRIX!CB55,H55*MATRIX!CB55*2.2),"-")</f>
        <v>-</v>
      </c>
      <c r="N55" s="65" t="str">
        <f t="shared" si="36"/>
        <v/>
      </c>
      <c r="P55" s="1" t="str">
        <f>IF(ISNUMBER(H55),IF('Lo-Z-OUTPUT'!W55="B",IF(D55,MATRIX!Q55,IF(E55,MATRIX!R55,"WRNG Ω")),IF(D55,MATRIX!K55,IF(E55,MATRIX!L55,IF(F55,MATRIX!M55,"")))),"")</f>
        <v/>
      </c>
      <c r="R55" s="70" t="str">
        <f>IF(AND(ISNUMBER(H55),ISNUMBER(P55)),IF('Lo-Z-OUTPUT'!W55="B",H55*P55*MATRIX!F55/2,H55*P55*MATRIX!F55),"")</f>
        <v/>
      </c>
      <c r="T55" s="40" t="str">
        <f>IF(ISNUMBER($H55),IF(ISNUMBER(MATRIX!U55),IF(MATRIX!U55-INT(MATRIX!U55)=0,MATRIX!U55,"("&amp;MATRIX!U55&amp;")"),"n/a"),"")</f>
        <v/>
      </c>
      <c r="U55" s="77"/>
      <c r="V55" s="81" t="str">
        <f>IF(ISNUMBER(H55), IF(ISNUMBER(MATRIX!AD55),H55*MATRIX!AD55,"n/a"),"")</f>
        <v/>
      </c>
      <c r="W55" s="77"/>
      <c r="X55" s="83" t="str">
        <f>IF(ISNUMBER($H55), IF(ISNUMBER(MATRIX!AF55),$H55*MATRIX!AF55,"n/a"),"")</f>
        <v/>
      </c>
      <c r="Y55" s="77"/>
      <c r="Z55" s="81" t="str">
        <f>IF(ISNUMBER($H55), IF(ISNUMBER(MATRIX!AP55),$H55*MATRIX!AP55,"n/a"),"")</f>
        <v/>
      </c>
      <c r="AA55" s="77" t="s">
        <v>434</v>
      </c>
      <c r="AB55" s="83" t="str">
        <f>IF(ISNUMBER($H55), IF(ISNUMBER(MATRIX!AR55),$H55*MATRIX!AR55,"n/a"),"")</f>
        <v/>
      </c>
      <c r="AD55" s="225" t="str">
        <f t="shared" si="1"/>
        <v/>
      </c>
      <c r="AF55" s="225" t="str">
        <f t="shared" si="2"/>
        <v/>
      </c>
      <c r="AH55" s="218" t="str">
        <f>IF(ISNUMBER($H55), IF(MV&gt;200,IF(ISNUMBER(MATRIX!CL55),MATRIX!CL55,"n/a"),IF(ISNUMBER(MATRIX!CH55),MATRIX!CH55,"n/a")),"")</f>
        <v/>
      </c>
      <c r="AJ55" s="1" t="str">
        <f>IF(ISNUMBER(H55),IF(AND(ISNUMBER('Lo-Z-OUTPUT'!BA55),'Lo-Z-OUTPUT'!BA55&lt;&gt;0),'Lo-Z-OUTPUT'!BA55,'Lo-Z-INPUT'!$K$15*'Lo-Z-INPUT'!$K$7),"")</f>
        <v/>
      </c>
      <c r="AL55" s="161" t="str">
        <f t="shared" si="19"/>
        <v/>
      </c>
      <c r="AN55" s="124" t="str">
        <f>IF(ISNUMBER($H55),IF(MV&lt;200,IF(ISNUMBER(MATRIX!AE55),ROUND((MATRIX!AE55*IDLE/1000)*CKWH,2),"-"),IF(ISNUMBER(MATRIX!AQ55),ROUND((MATRIX!AQ55*IDLE/1000)*CKWH,2),"-")),"")</f>
        <v/>
      </c>
      <c r="AO55" s="125" t="str">
        <f t="shared" si="20"/>
        <v/>
      </c>
      <c r="AQ55" s="105" t="str">
        <f>IF(ISNUMBER($H55),IF(MV&lt;200,IF(ISNUMBER(MATRIX!AG55),ROUND((MATRIX!AG55/1000)*RUNNING*CKWH,2),"-"),IF(ISNUMBER(MATRIX!AS55),ROUND((MATRIX!AS55/1000)*RUNNING*CKWH,2),"-")),"")</f>
        <v/>
      </c>
      <c r="AR55" s="126" t="str">
        <f t="shared" si="21"/>
        <v/>
      </c>
      <c r="AT55" s="129" t="str">
        <f t="shared" si="37"/>
        <v/>
      </c>
      <c r="AU55" s="127" t="str">
        <f t="shared" si="23"/>
        <v/>
      </c>
      <c r="AW55" s="101" t="str">
        <f>IF(ISNUMBER($H55),IF(ISNUMBER(MATRIX!BU55),$H55*MATRIX!BU55,"n/a"),"")</f>
        <v/>
      </c>
      <c r="AX55" s="72"/>
      <c r="AY55" s="72" t="str">
        <f>IF(ISNUMBER($H55),IF(ISNUMBER(MATRIX!BV55*AL55),$H55*MATRIX!BV55*AL55,"n/a"),"")</f>
        <v/>
      </c>
      <c r="AZ55" s="72"/>
      <c r="BA55" s="100" t="str">
        <f t="shared" si="38"/>
        <v/>
      </c>
      <c r="BB55" s="72"/>
      <c r="BC55" s="154" t="str">
        <f t="shared" si="39"/>
        <v/>
      </c>
      <c r="BD55" s="103" t="str">
        <f t="shared" si="40"/>
        <v/>
      </c>
      <c r="BF55" s="85" t="str">
        <f>IF(ISNUMBER(H55),IF(ISNUMBER(MATRIX!Y55),MATRIX!Y55,"n/a"),"")</f>
        <v/>
      </c>
      <c r="BG55" s="86" t="str">
        <f t="shared" si="26"/>
        <v/>
      </c>
      <c r="BI55" s="44" t="str">
        <f>IF(ISNUMBER('Lo-Z-OUTPUT'!D55),IF(ISNUMBER(EXTRA!H55),'Lo-Z-OUTPUT'!D55*EXTRA!H55,""),"")</f>
        <v/>
      </c>
      <c r="BJ55" s="44" t="str">
        <f t="shared" si="41"/>
        <v/>
      </c>
      <c r="BT55" t="b">
        <f>ISNUMBER(MATRIX!G55)</f>
        <v>0</v>
      </c>
      <c r="BU55" t="b">
        <f>ISNUMBER(MATRIX!H55)</f>
        <v>0</v>
      </c>
      <c r="BW55" s="64" t="str">
        <f>IF(AND(ISNUMBER('HI-Z-OUTPUT'!P55),I55&lt;&gt;0),'HI-Z-OUTPUT'!P55,"-")</f>
        <v>-</v>
      </c>
      <c r="BX55" s="1"/>
      <c r="BY55" s="64" t="str">
        <f>IF(ISBLANK('HI-Z-OUTPUT'!R55),"",'HI-Z-OUTPUT'!R55)</f>
        <v/>
      </c>
      <c r="CA55" s="62" t="str">
        <f>IF(ISNUMBER(BW55),IF(ISNUMBER(MATRIX!E55),BW55*MATRIX!E55,"WRNG DATA"),"-")</f>
        <v>-</v>
      </c>
      <c r="CC55" s="66" t="str">
        <f>IF(AND(ISNUMBER(BW55),OR(BT55,BU55)),IF(KP="kg",BW55*MATRIX!CC55,BW55*MATRIX!CC55*2.2),"-")</f>
        <v>-</v>
      </c>
      <c r="CD55" s="65" t="str">
        <f t="shared" si="42"/>
        <v/>
      </c>
      <c r="CF55" s="1" t="str">
        <f>IF(AND(VI&lt;100,ISNUMBER(BW55),BT55),MATRIX!N55,IF(AND(VI&gt;=100,ISNUMBER(BW55),BU55),MATRIX!O55,""))</f>
        <v/>
      </c>
      <c r="CG55" s="1" t="str">
        <f>IF(AND(BY55&lt;100,ISNUMBER(BW55),BT55),MATRIX!N55,IF(AND(BY55&gt;=100,ISNUMBER(BW55),BU55),MATRIX!O55,"WRNG V"))</f>
        <v>WRNG V</v>
      </c>
      <c r="CH55" s="1" t="str">
        <f t="shared" si="27"/>
        <v/>
      </c>
      <c r="CJ55" s="70" t="str">
        <f>IF(ISNUMBER(BW55),IF(BY55&lt;100,IF(ISNUMBER(CH55*MATRIX!G55),BW55*CH55*MATRIX!G55,""),IF(ISNUMBER(CH55*MATRIX!H55),BW55*CH55*MATRIX!H55,"")),"")</f>
        <v/>
      </c>
      <c r="CL55" s="40" t="str">
        <f>IF(ISNUMBER(BW55*CH55),IF(ISNUMBER(MATRIX!U55),IF(MATRIX!U55-INT(MATRIX!U55)=0,MATRIX!U55,"("&amp;MATRIX!U55&amp;")"),"n/a"),"")</f>
        <v/>
      </c>
      <c r="CM55" s="77"/>
      <c r="CN55" s="81" t="str">
        <f>IF(ISNUMBER(BW55*CH55), IF(ISNUMBER(MATRIX!AZ55),BW55*MATRIX!AZ55,"n/a"),"")</f>
        <v/>
      </c>
      <c r="CO55" s="77"/>
      <c r="CP55" s="83" t="str">
        <f>IF(ISNUMBER($BW55*$CH55), IF(ISNUMBER(MATRIX!BB55),$BW55*MATRIX!BB55,"n/a"),"")</f>
        <v/>
      </c>
      <c r="CQ55" s="77"/>
      <c r="CR55" s="81" t="str">
        <f>IF(ISNUMBER($BW55*$CH55), IF(ISNUMBER(MATRIX!BJ55),BW55*MATRIX!BJ55,"n/a"),"")</f>
        <v/>
      </c>
      <c r="CS55" s="77" t="s">
        <v>434</v>
      </c>
      <c r="CT55" s="83" t="str">
        <f>IF(ISNUMBER($BW55*$CH55), IF(ISNUMBER(MATRIX!BL55),$BW55*MATRIX!BL55,"n/a"),"")</f>
        <v/>
      </c>
      <c r="CV55" s="225" t="str">
        <f t="shared" si="9"/>
        <v/>
      </c>
      <c r="CX55" s="225" t="str">
        <f t="shared" si="10"/>
        <v/>
      </c>
      <c r="CZ55" s="219" t="str">
        <f>IF(ISNUMBER($BW55*$CH55), IF(MV&gt;200,IF(ISNUMBER(MATRIX!CL55),MATRIX!CL55,"n/a"),IF(ISNUMBER(MATRIX!CH55),MATRIX!CH55,"n/a")),"")</f>
        <v/>
      </c>
      <c r="DB55" s="1" t="str">
        <f>IF(ISNUMBER(BW55),IF(AND(ISNUMBER('HI-Z-OUTPUT'!AV55),'HI-Z-OUTPUT'!AV55&lt;&gt;0),'HI-Z-OUTPUT'!AV55,'Hi-Z-INPUT'!$K$7*'Hi-Z-INPUT'!$K$11),"")</f>
        <v/>
      </c>
      <c r="DD55" s="161" t="str">
        <f t="shared" si="28"/>
        <v/>
      </c>
      <c r="DF55" s="124" t="str">
        <f>IF(ISNUMBER($BW55),IF(MV&lt;200,IF(ISNUMBER(MATRIX!BA55),ROUND(MATRIX!BA55/1000*IDLE*CKWH,2),"-"),IF(ISNUMBER(MATRIX!BK55),ROUND(MATRIX!BK55/1000*IDLE*CKWH,2),"-")),"")</f>
        <v/>
      </c>
      <c r="DG55" s="125" t="str">
        <f t="shared" si="29"/>
        <v/>
      </c>
      <c r="DI55" s="104" t="str">
        <f>IF(ISNUMBER($BW55),IF(MV&lt;200,IF(ISNUMBER(MATRIX!BC55),ROUND(MATRIX!BC55/1000*RUNNING*CKWH,2),"-"),IF(ISNUMBER(MATRIX!BM55),ROUND(MATRIX!BM55/1000*RUNNING*CKWH,2),"-")),"")</f>
        <v/>
      </c>
      <c r="DJ55" s="130" t="str">
        <f t="shared" si="30"/>
        <v/>
      </c>
      <c r="DL55" s="104"/>
      <c r="DM55" s="130" t="str">
        <f t="shared" si="31"/>
        <v/>
      </c>
      <c r="DO55" s="129" t="str">
        <f t="shared" si="14"/>
        <v/>
      </c>
      <c r="DP55" s="127" t="str">
        <f t="shared" si="32"/>
        <v/>
      </c>
      <c r="DR55" s="101" t="str">
        <f>IF(ISNUMBER($BW55*$CH55),IF(ISNUMBER(MATRIX!BU55),BW55*MATRIX!BU55,"n/a"),"")</f>
        <v/>
      </c>
      <c r="DS55" s="72"/>
      <c r="DT55" s="72" t="str">
        <f>IF(ISNUMBER(BW55*CH55),IF(ISNUMBER(MATRIX!BV55*DD55),BW55*MATRIX!BV55*DD55,"n/a"),"")</f>
        <v/>
      </c>
      <c r="DU55" s="72"/>
      <c r="DV55" s="155" t="str">
        <f t="shared" si="43"/>
        <v/>
      </c>
      <c r="DW55" s="96"/>
      <c r="DX55" s="156" t="str">
        <f t="shared" si="16"/>
        <v/>
      </c>
      <c r="DY55" s="102" t="str">
        <f t="shared" si="33"/>
        <v/>
      </c>
      <c r="EA55" s="85" t="str">
        <f>IF(ISNUMBER(BW55),IF(ISNUMBER(MATRIX!Y55),MATRIX!Y55,"n/a"),"")</f>
        <v/>
      </c>
      <c r="EB55" s="86" t="str">
        <f t="shared" si="34"/>
        <v/>
      </c>
      <c r="ED55" s="44" t="str">
        <f>IF(ISNUMBER('HI-Z-OUTPUT'!D55),IF(ISNUMBER(BW55),'HI-Z-OUTPUT'!D55*BW55,""),"")</f>
        <v/>
      </c>
      <c r="EE55" s="44" t="str">
        <f t="shared" si="44"/>
        <v/>
      </c>
    </row>
    <row r="56" spans="1:135">
      <c r="A56" s="44" t="str">
        <f>MATRIX!A56</f>
        <v>LAB GRUPPEN</v>
      </c>
      <c r="B56" t="str">
        <f>IF(MATRIX!B56&lt;&gt;0,MATRIX!B56,"-")</f>
        <v>PLM 14000</v>
      </c>
      <c r="D56" t="b">
        <f>AND(OHM8MENO&lt;='Lo-Z-OUTPUT'!U56,'Lo-Z-OUTPUT'!U56&lt;=OHM8PIU)</f>
        <v>0</v>
      </c>
      <c r="E56" t="b">
        <f>AND(OHM4MENO&lt;='Lo-Z-OUTPUT'!U56,'Lo-Z-OUTPUT'!U56&lt;=OHM4PIU)</f>
        <v>0</v>
      </c>
      <c r="F56" t="b">
        <f>AND(OHM2MENO&lt;='Lo-Z-OUTPUT'!U56,'Lo-Z-OUTPUT'!U56&lt;=OHM2PIU)</f>
        <v>0</v>
      </c>
      <c r="H56" s="64" t="str">
        <f>IF(ISNUMBER('Lo-Z-OUTPUT'!S56),'Lo-Z-OUTPUT'!S56,"")</f>
        <v/>
      </c>
      <c r="I56" s="64" t="str">
        <f>IF('Lo-Z-OUTPUT'!W56="B","B","")</f>
        <v/>
      </c>
      <c r="K56" s="62" t="str">
        <f>IF(ISNUMBER(H56),H56*MATRIX!E56,"-")</f>
        <v>-</v>
      </c>
      <c r="M56" s="66" t="str">
        <f>IF(ISNUMBER(H56),IF(KP="kg",H56*MATRIX!CB56,H56*MATRIX!CB56*2.2),"-")</f>
        <v>-</v>
      </c>
      <c r="N56" s="65" t="str">
        <f t="shared" si="36"/>
        <v/>
      </c>
      <c r="P56" s="1" t="str">
        <f>IF(ISNUMBER(H56),IF('Lo-Z-OUTPUT'!W56="B",IF(D56,MATRIX!Q56,IF(E56,MATRIX!R56,"WRNG Ω")),IF(D56,MATRIX!K56,IF(E56,MATRIX!L56,IF(F56,MATRIX!M56,"")))),"")</f>
        <v/>
      </c>
      <c r="R56" s="70" t="str">
        <f>IF(AND(ISNUMBER(H56),ISNUMBER(P56)),IF('Lo-Z-OUTPUT'!W56="B",H56*P56*MATRIX!F56/2,H56*P56*MATRIX!F56),"")</f>
        <v/>
      </c>
      <c r="T56" s="40" t="str">
        <f>IF(ISNUMBER($H56),IF(ISNUMBER(MATRIX!U56),IF(MATRIX!U56-INT(MATRIX!U56)=0,MATRIX!U56,"("&amp;MATRIX!U56&amp;")"),"n/a"),"")</f>
        <v/>
      </c>
      <c r="U56" s="77"/>
      <c r="V56" s="81" t="str">
        <f>IF(ISNUMBER(H56), IF(ISNUMBER(MATRIX!AD56),H56*MATRIX!AD56,"n/a"),"")</f>
        <v/>
      </c>
      <c r="W56" s="77"/>
      <c r="X56" s="83" t="str">
        <f>IF(ISNUMBER($H56), IF(ISNUMBER(MATRIX!AF56),$H56*MATRIX!AF56,"n/a"),"")</f>
        <v/>
      </c>
      <c r="Y56" s="77"/>
      <c r="Z56" s="81" t="str">
        <f>IF(ISNUMBER($H56), IF(ISNUMBER(MATRIX!AP56),$H56*MATRIX!AP56,"n/a"),"")</f>
        <v/>
      </c>
      <c r="AA56" s="77" t="s">
        <v>434</v>
      </c>
      <c r="AB56" s="83" t="str">
        <f>IF(ISNUMBER($H56), IF(ISNUMBER(MATRIX!AR56),$H56*MATRIX!AR56,"n/a"),"")</f>
        <v/>
      </c>
      <c r="AD56" s="225" t="str">
        <f t="shared" si="1"/>
        <v/>
      </c>
      <c r="AF56" s="225" t="str">
        <f t="shared" si="2"/>
        <v/>
      </c>
      <c r="AH56" s="218" t="str">
        <f>IF(ISNUMBER($H56), IF(MV&gt;200,IF(ISNUMBER(MATRIX!CL56),MATRIX!CL56,"n/a"),IF(ISNUMBER(MATRIX!CH56),MATRIX!CH56,"n/a")),"")</f>
        <v/>
      </c>
      <c r="AJ56" s="1" t="str">
        <f>IF(ISNUMBER(H56),IF(AND(ISNUMBER('Lo-Z-OUTPUT'!BA56),'Lo-Z-OUTPUT'!BA56&lt;&gt;0),'Lo-Z-OUTPUT'!BA56,'Lo-Z-INPUT'!$K$15*'Lo-Z-INPUT'!$K$7),"")</f>
        <v/>
      </c>
      <c r="AL56" s="161" t="str">
        <f t="shared" si="19"/>
        <v/>
      </c>
      <c r="AN56" s="124" t="str">
        <f>IF(ISNUMBER($H56),IF(MV&lt;200,IF(ISNUMBER(MATRIX!AE56),ROUND((MATRIX!AE56*IDLE/1000)*CKWH,2),"-"),IF(ISNUMBER(MATRIX!AQ56),ROUND((MATRIX!AQ56*IDLE/1000)*CKWH,2),"-")),"")</f>
        <v/>
      </c>
      <c r="AO56" s="125" t="str">
        <f t="shared" si="20"/>
        <v/>
      </c>
      <c r="AQ56" s="105" t="str">
        <f>IF(ISNUMBER($H56),IF(MV&lt;200,IF(ISNUMBER(MATRIX!AG56),ROUND((MATRIX!AG56/1000)*RUNNING*CKWH,2),"-"),IF(ISNUMBER(MATRIX!AS56),ROUND((MATRIX!AS56/1000)*RUNNING*CKWH,2),"-")),"")</f>
        <v/>
      </c>
      <c r="AR56" s="126" t="str">
        <f t="shared" si="21"/>
        <v/>
      </c>
      <c r="AT56" s="129" t="str">
        <f t="shared" si="37"/>
        <v/>
      </c>
      <c r="AU56" s="127" t="str">
        <f t="shared" si="23"/>
        <v/>
      </c>
      <c r="AW56" s="101" t="str">
        <f>IF(ISNUMBER($H56),IF(ISNUMBER(MATRIX!BU56),$H56*MATRIX!BU56,"n/a"),"")</f>
        <v/>
      </c>
      <c r="AX56" s="72"/>
      <c r="AY56" s="72" t="str">
        <f>IF(ISNUMBER($H56),IF(ISNUMBER(MATRIX!BV56*AL56),$H56*MATRIX!BV56*AL56,"n/a"),"")</f>
        <v/>
      </c>
      <c r="AZ56" s="72"/>
      <c r="BA56" s="100" t="str">
        <f t="shared" si="38"/>
        <v/>
      </c>
      <c r="BB56" s="72"/>
      <c r="BC56" s="154" t="str">
        <f t="shared" si="39"/>
        <v/>
      </c>
      <c r="BD56" s="103" t="str">
        <f t="shared" si="40"/>
        <v/>
      </c>
      <c r="BF56" s="85" t="str">
        <f>IF(ISNUMBER(H56),IF(ISNUMBER(MATRIX!Y56),MATRIX!Y56,"n/a"),"")</f>
        <v/>
      </c>
      <c r="BG56" s="86" t="str">
        <f t="shared" si="26"/>
        <v/>
      </c>
      <c r="BI56" s="44" t="str">
        <f>IF(ISNUMBER('Lo-Z-OUTPUT'!D56),IF(ISNUMBER(EXTRA!H56),'Lo-Z-OUTPUT'!D56*EXTRA!H56,""),"")</f>
        <v/>
      </c>
      <c r="BJ56" s="44" t="str">
        <f t="shared" si="41"/>
        <v/>
      </c>
      <c r="BT56" t="b">
        <f>ISNUMBER(MATRIX!G56)</f>
        <v>0</v>
      </c>
      <c r="BU56" t="b">
        <f>ISNUMBER(MATRIX!H56)</f>
        <v>0</v>
      </c>
      <c r="BW56" s="64" t="str">
        <f>IF(AND(ISNUMBER('HI-Z-OUTPUT'!P56),I56&lt;&gt;0),'HI-Z-OUTPUT'!P56,"-")</f>
        <v>-</v>
      </c>
      <c r="BX56" s="1"/>
      <c r="BY56" s="64" t="str">
        <f>IF(ISBLANK('HI-Z-OUTPUT'!R56),"",'HI-Z-OUTPUT'!R56)</f>
        <v/>
      </c>
      <c r="CA56" s="62" t="str">
        <f>IF(ISNUMBER(BW56),IF(ISNUMBER(MATRIX!E56),BW56*MATRIX!E56,"WRNG DATA"),"-")</f>
        <v>-</v>
      </c>
      <c r="CC56" s="66" t="str">
        <f>IF(AND(ISNUMBER(BW56),OR(BT56,BU56)),IF(KP="kg",BW56*MATRIX!CC56,BW56*MATRIX!CC56*2.2),"-")</f>
        <v>-</v>
      </c>
      <c r="CD56" s="65" t="str">
        <f t="shared" si="42"/>
        <v/>
      </c>
      <c r="CF56" s="1" t="str">
        <f>IF(AND(VI&lt;100,ISNUMBER(BW56),BT56),MATRIX!N56,IF(AND(VI&gt;=100,ISNUMBER(BW56),BU56),MATRIX!O56,""))</f>
        <v/>
      </c>
      <c r="CG56" s="1" t="str">
        <f>IF(AND(BY56&lt;100,ISNUMBER(BW56),BT56),MATRIX!N56,IF(AND(BY56&gt;=100,ISNUMBER(BW56),BU56),MATRIX!O56,"WRNG V"))</f>
        <v>WRNG V</v>
      </c>
      <c r="CH56" s="1" t="str">
        <f t="shared" si="27"/>
        <v/>
      </c>
      <c r="CJ56" s="70" t="str">
        <f>IF(ISNUMBER(BW56),IF(BY56&lt;100,IF(ISNUMBER(CH56*MATRIX!G56),BW56*CH56*MATRIX!G56,""),IF(ISNUMBER(CH56*MATRIX!H56),BW56*CH56*MATRIX!H56,"")),"")</f>
        <v/>
      </c>
      <c r="CL56" s="40" t="str">
        <f>IF(ISNUMBER(BW56*CH56),IF(ISNUMBER(MATRIX!U56),IF(MATRIX!U56-INT(MATRIX!U56)=0,MATRIX!U56,"("&amp;MATRIX!U56&amp;")"),"n/a"),"")</f>
        <v/>
      </c>
      <c r="CM56" s="77"/>
      <c r="CN56" s="81" t="str">
        <f>IF(ISNUMBER(BW56*CH56), IF(ISNUMBER(MATRIX!AZ56),BW56*MATRIX!AZ56,"n/a"),"")</f>
        <v/>
      </c>
      <c r="CO56" s="77"/>
      <c r="CP56" s="83" t="str">
        <f>IF(ISNUMBER($BW56*$CH56), IF(ISNUMBER(MATRIX!BB56),$BW56*MATRIX!BB56,"n/a"),"")</f>
        <v/>
      </c>
      <c r="CQ56" s="77"/>
      <c r="CR56" s="81" t="str">
        <f>IF(ISNUMBER($BW56*$CH56), IF(ISNUMBER(MATRIX!BJ56),BW56*MATRIX!BJ56,"n/a"),"")</f>
        <v/>
      </c>
      <c r="CS56" s="77" t="s">
        <v>434</v>
      </c>
      <c r="CT56" s="83" t="str">
        <f>IF(ISNUMBER($BW56*$CH56), IF(ISNUMBER(MATRIX!BL56),$BW56*MATRIX!BL56,"n/a"),"")</f>
        <v/>
      </c>
      <c r="CV56" s="225" t="str">
        <f t="shared" si="9"/>
        <v/>
      </c>
      <c r="CX56" s="225" t="str">
        <f t="shared" si="10"/>
        <v/>
      </c>
      <c r="CZ56" s="219" t="str">
        <f>IF(ISNUMBER($BW56*$CH56), IF(MV&gt;200,IF(ISNUMBER(MATRIX!CL56),MATRIX!CL56,"n/a"),IF(ISNUMBER(MATRIX!CH56),MATRIX!CH56,"n/a")),"")</f>
        <v/>
      </c>
      <c r="DB56" s="1" t="str">
        <f>IF(ISNUMBER(BW56),IF(AND(ISNUMBER('HI-Z-OUTPUT'!AV56),'HI-Z-OUTPUT'!AV56&lt;&gt;0),'HI-Z-OUTPUT'!AV56,'Hi-Z-INPUT'!$K$7*'Hi-Z-INPUT'!$K$11),"")</f>
        <v/>
      </c>
      <c r="DD56" s="161" t="str">
        <f t="shared" si="28"/>
        <v/>
      </c>
      <c r="DF56" s="124" t="str">
        <f>IF(ISNUMBER($BW56),IF(MV&lt;200,IF(ISNUMBER(MATRIX!BA56),ROUND(MATRIX!BA56/1000*IDLE*CKWH,2),"-"),IF(ISNUMBER(MATRIX!BK56),ROUND(MATRIX!BK56/1000*IDLE*CKWH,2),"-")),"")</f>
        <v/>
      </c>
      <c r="DG56" s="125" t="str">
        <f t="shared" si="29"/>
        <v/>
      </c>
      <c r="DI56" s="104" t="str">
        <f>IF(ISNUMBER($BW56),IF(MV&lt;200,IF(ISNUMBER(MATRIX!BC56),ROUND(MATRIX!BC56/1000*RUNNING*CKWH,2),"-"),IF(ISNUMBER(MATRIX!BM56),ROUND(MATRIX!BM56/1000*RUNNING*CKWH,2),"-")),"")</f>
        <v/>
      </c>
      <c r="DJ56" s="130" t="str">
        <f t="shared" si="30"/>
        <v/>
      </c>
      <c r="DL56" s="104"/>
      <c r="DM56" s="130" t="str">
        <f t="shared" si="31"/>
        <v/>
      </c>
      <c r="DO56" s="129" t="str">
        <f t="shared" si="14"/>
        <v/>
      </c>
      <c r="DP56" s="127" t="str">
        <f t="shared" si="32"/>
        <v/>
      </c>
      <c r="DR56" s="101" t="str">
        <f>IF(ISNUMBER($BW56*$CH56),IF(ISNUMBER(MATRIX!BU56),BW56*MATRIX!BU56,"n/a"),"")</f>
        <v/>
      </c>
      <c r="DS56" s="72"/>
      <c r="DT56" s="72" t="str">
        <f>IF(ISNUMBER(BW56*CH56),IF(ISNUMBER(MATRIX!BV56*DD56),BW56*MATRIX!BV56*DD56,"n/a"),"")</f>
        <v/>
      </c>
      <c r="DU56" s="72"/>
      <c r="DV56" s="155" t="str">
        <f t="shared" si="43"/>
        <v/>
      </c>
      <c r="DW56" s="96"/>
      <c r="DX56" s="156" t="str">
        <f t="shared" si="16"/>
        <v/>
      </c>
      <c r="DY56" s="102" t="str">
        <f t="shared" si="33"/>
        <v/>
      </c>
      <c r="EA56" s="85" t="str">
        <f>IF(ISNUMBER(BW56),IF(ISNUMBER(MATRIX!Y56),MATRIX!Y56,"n/a"),"")</f>
        <v/>
      </c>
      <c r="EB56" s="86" t="str">
        <f t="shared" si="34"/>
        <v/>
      </c>
      <c r="ED56" s="44" t="str">
        <f>IF(ISNUMBER('HI-Z-OUTPUT'!D56),IF(ISNUMBER(BW56),'HI-Z-OUTPUT'!D56*BW56,""),"")</f>
        <v/>
      </c>
      <c r="EE56" s="44" t="str">
        <f t="shared" si="44"/>
        <v/>
      </c>
    </row>
    <row r="57" spans="1:135">
      <c r="A57" s="44" t="str">
        <f>MATRIX!A57</f>
        <v>LAB GRUPPEN</v>
      </c>
      <c r="B57" t="str">
        <f>IF(MATRIX!B57&lt;&gt;0,MATRIX!B57,"-")</f>
        <v>PLM 20000Q</v>
      </c>
      <c r="D57" t="b">
        <f>AND(OHM8MENO&lt;='Lo-Z-OUTPUT'!U57,'Lo-Z-OUTPUT'!U57&lt;=OHM8PIU)</f>
        <v>0</v>
      </c>
      <c r="E57" t="b">
        <f>AND(OHM4MENO&lt;='Lo-Z-OUTPUT'!U57,'Lo-Z-OUTPUT'!U57&lt;=OHM4PIU)</f>
        <v>0</v>
      </c>
      <c r="F57" t="b">
        <f>AND(OHM2MENO&lt;='Lo-Z-OUTPUT'!U57,'Lo-Z-OUTPUT'!U57&lt;=OHM2PIU)</f>
        <v>0</v>
      </c>
      <c r="H57" s="64" t="str">
        <f>IF(ISNUMBER('Lo-Z-OUTPUT'!S57),'Lo-Z-OUTPUT'!S57,"")</f>
        <v/>
      </c>
      <c r="I57" s="64" t="str">
        <f>IF('Lo-Z-OUTPUT'!W57="B","B","")</f>
        <v/>
      </c>
      <c r="K57" s="62" t="str">
        <f>IF(ISNUMBER(H57),H57*MATRIX!E57,"-")</f>
        <v>-</v>
      </c>
      <c r="M57" s="66" t="str">
        <f>IF(ISNUMBER(H57),IF(KP="kg",H57*MATRIX!CB57,H57*MATRIX!CB57*2.2),"-")</f>
        <v>-</v>
      </c>
      <c r="N57" s="65" t="str">
        <f t="shared" si="36"/>
        <v/>
      </c>
      <c r="P57" s="1" t="str">
        <f>IF(ISNUMBER(H57),IF('Lo-Z-OUTPUT'!W57="B",IF(D57,MATRIX!Q57,IF(E57,MATRIX!R57,"WRNG Ω")),IF(D57,MATRIX!K57,IF(E57,MATRIX!L57,IF(F57,MATRIX!M57,"")))),"")</f>
        <v/>
      </c>
      <c r="R57" s="70" t="str">
        <f>IF(AND(ISNUMBER(H57),ISNUMBER(P57)),IF('Lo-Z-OUTPUT'!W57="B",H57*P57*MATRIX!F57/2,H57*P57*MATRIX!F57),"")</f>
        <v/>
      </c>
      <c r="T57" s="40" t="str">
        <f>IF(ISNUMBER($H57),IF(ISNUMBER(MATRIX!U57),IF(MATRIX!U57-INT(MATRIX!U57)=0,MATRIX!U57,"("&amp;MATRIX!U57&amp;")"),"n/a"),"")</f>
        <v/>
      </c>
      <c r="U57" s="77"/>
      <c r="V57" s="81" t="str">
        <f>IF(ISNUMBER(H57), IF(ISNUMBER(MATRIX!AD57),H57*MATRIX!AD57,"n/a"),"")</f>
        <v/>
      </c>
      <c r="W57" s="77"/>
      <c r="X57" s="83" t="str">
        <f>IF(ISNUMBER($H57), IF(ISNUMBER(MATRIX!AF57),$H57*MATRIX!AF57,"n/a"),"")</f>
        <v/>
      </c>
      <c r="Y57" s="77"/>
      <c r="Z57" s="81" t="str">
        <f>IF(ISNUMBER($H57), IF(ISNUMBER(MATRIX!AP57),$H57*MATRIX!AP57,"n/a"),"")</f>
        <v/>
      </c>
      <c r="AA57" s="77" t="s">
        <v>434</v>
      </c>
      <c r="AB57" s="83" t="str">
        <f>IF(ISNUMBER($H57), IF(ISNUMBER(MATRIX!AR57),$H57*MATRIX!AR57,"n/a"),"")</f>
        <v/>
      </c>
      <c r="AD57" s="225" t="str">
        <f t="shared" si="1"/>
        <v/>
      </c>
      <c r="AF57" s="225" t="str">
        <f t="shared" si="2"/>
        <v/>
      </c>
      <c r="AH57" s="218" t="str">
        <f>IF(ISNUMBER($H57), IF(MV&gt;200,IF(ISNUMBER(MATRIX!CL57),MATRIX!CL57,"n/a"),IF(ISNUMBER(MATRIX!CH57),MATRIX!CH57,"n/a")),"")</f>
        <v/>
      </c>
      <c r="AJ57" s="1" t="str">
        <f>IF(ISNUMBER(H57),IF(AND(ISNUMBER('Lo-Z-OUTPUT'!BA57),'Lo-Z-OUTPUT'!BA57&lt;&gt;0),'Lo-Z-OUTPUT'!BA57,'Lo-Z-INPUT'!$K$15*'Lo-Z-INPUT'!$K$7),"")</f>
        <v/>
      </c>
      <c r="AL57" s="161" t="str">
        <f t="shared" si="19"/>
        <v/>
      </c>
      <c r="AN57" s="124" t="str">
        <f>IF(ISNUMBER($H57),IF(MV&lt;200,IF(ISNUMBER(MATRIX!AE57),ROUND((MATRIX!AE57*IDLE/1000)*CKWH,2),"-"),IF(ISNUMBER(MATRIX!AQ57),ROUND((MATRIX!AQ57*IDLE/1000)*CKWH,2),"-")),"")</f>
        <v/>
      </c>
      <c r="AO57" s="125" t="str">
        <f t="shared" si="20"/>
        <v/>
      </c>
      <c r="AQ57" s="105" t="str">
        <f>IF(ISNUMBER($H57),IF(MV&lt;200,IF(ISNUMBER(MATRIX!AG57),ROUND((MATRIX!AG57/1000)*RUNNING*CKWH,2),"-"),IF(ISNUMBER(MATRIX!AS57),ROUND((MATRIX!AS57/1000)*RUNNING*CKWH,2),"-")),"")</f>
        <v/>
      </c>
      <c r="AR57" s="126" t="str">
        <f t="shared" si="21"/>
        <v/>
      </c>
      <c r="AT57" s="129" t="str">
        <f t="shared" si="37"/>
        <v/>
      </c>
      <c r="AU57" s="127" t="str">
        <f t="shared" si="23"/>
        <v/>
      </c>
      <c r="AW57" s="101" t="str">
        <f>IF(ISNUMBER($H57),IF(ISNUMBER(MATRIX!BU57),$H57*MATRIX!BU57,"n/a"),"")</f>
        <v/>
      </c>
      <c r="AX57" s="72"/>
      <c r="AY57" s="72" t="str">
        <f>IF(ISNUMBER($H57),IF(ISNUMBER(MATRIX!BV57*AL57),$H57*MATRIX!BV57*AL57,"n/a"),"")</f>
        <v/>
      </c>
      <c r="AZ57" s="72"/>
      <c r="BA57" s="100" t="str">
        <f t="shared" si="38"/>
        <v/>
      </c>
      <c r="BB57" s="72"/>
      <c r="BC57" s="154" t="str">
        <f t="shared" si="39"/>
        <v/>
      </c>
      <c r="BD57" s="103" t="str">
        <f t="shared" si="40"/>
        <v/>
      </c>
      <c r="BF57" s="85" t="str">
        <f>IF(ISNUMBER(H57),IF(ISNUMBER(MATRIX!Y57),MATRIX!Y57,"n/a"),"")</f>
        <v/>
      </c>
      <c r="BG57" s="86" t="str">
        <f t="shared" si="26"/>
        <v/>
      </c>
      <c r="BI57" s="44" t="str">
        <f>IF(ISNUMBER('Lo-Z-OUTPUT'!D57),IF(ISNUMBER(EXTRA!H57),'Lo-Z-OUTPUT'!D57*EXTRA!H57,""),"")</f>
        <v/>
      </c>
      <c r="BJ57" s="44" t="str">
        <f t="shared" si="41"/>
        <v/>
      </c>
      <c r="BT57" t="b">
        <f>ISNUMBER(MATRIX!G57)</f>
        <v>0</v>
      </c>
      <c r="BU57" t="b">
        <f>ISNUMBER(MATRIX!H57)</f>
        <v>0</v>
      </c>
      <c r="BW57" s="64" t="str">
        <f>IF(AND(ISNUMBER('HI-Z-OUTPUT'!P57),I57&lt;&gt;0),'HI-Z-OUTPUT'!P57,"-")</f>
        <v>-</v>
      </c>
      <c r="BX57" s="1"/>
      <c r="BY57" s="64" t="str">
        <f>IF(ISBLANK('HI-Z-OUTPUT'!R57),"",'HI-Z-OUTPUT'!R57)</f>
        <v/>
      </c>
      <c r="CA57" s="62" t="str">
        <f>IF(ISNUMBER(BW57),IF(ISNUMBER(MATRIX!E57),BW57*MATRIX!E57,"WRNG DATA"),"-")</f>
        <v>-</v>
      </c>
      <c r="CC57" s="66" t="str">
        <f>IF(AND(ISNUMBER(BW57),OR(BT57,BU57)),IF(KP="kg",BW57*MATRIX!CC57,BW57*MATRIX!CC57*2.2),"-")</f>
        <v>-</v>
      </c>
      <c r="CD57" s="65" t="str">
        <f t="shared" si="42"/>
        <v/>
      </c>
      <c r="CF57" s="1" t="str">
        <f>IF(AND(VI&lt;100,ISNUMBER(BW57),BT57),MATRIX!N57,IF(AND(VI&gt;=100,ISNUMBER(BW57),BU57),MATRIX!O57,""))</f>
        <v/>
      </c>
      <c r="CG57" s="1" t="str">
        <f>IF(AND(BY57&lt;100,ISNUMBER(BW57),BT57),MATRIX!N57,IF(AND(BY57&gt;=100,ISNUMBER(BW57),BU57),MATRIX!O57,"WRNG V"))</f>
        <v>WRNG V</v>
      </c>
      <c r="CH57" s="1" t="str">
        <f t="shared" si="27"/>
        <v/>
      </c>
      <c r="CJ57" s="70" t="str">
        <f>IF(ISNUMBER(BW57),IF(BY57&lt;100,IF(ISNUMBER(CH57*MATRIX!G57),BW57*CH57*MATRIX!G57,""),IF(ISNUMBER(CH57*MATRIX!H57),BW57*CH57*MATRIX!H57,"")),"")</f>
        <v/>
      </c>
      <c r="CL57" s="40" t="str">
        <f>IF(ISNUMBER(BW57*CH57),IF(ISNUMBER(MATRIX!U57),IF(MATRIX!U57-INT(MATRIX!U57)=0,MATRIX!U57,"("&amp;MATRIX!U57&amp;")"),"n/a"),"")</f>
        <v/>
      </c>
      <c r="CM57" s="77"/>
      <c r="CN57" s="81" t="str">
        <f>IF(ISNUMBER(BW57*CH57), IF(ISNUMBER(MATRIX!AZ57),BW57*MATRIX!AZ57,"n/a"),"")</f>
        <v/>
      </c>
      <c r="CO57" s="77"/>
      <c r="CP57" s="83" t="str">
        <f>IF(ISNUMBER($BW57*$CH57), IF(ISNUMBER(MATRIX!BB57),$BW57*MATRIX!BB57,"n/a"),"")</f>
        <v/>
      </c>
      <c r="CQ57" s="77"/>
      <c r="CR57" s="81" t="str">
        <f>IF(ISNUMBER($BW57*$CH57), IF(ISNUMBER(MATRIX!BJ57),BW57*MATRIX!BJ57,"n/a"),"")</f>
        <v/>
      </c>
      <c r="CS57" s="77" t="s">
        <v>434</v>
      </c>
      <c r="CT57" s="83" t="str">
        <f>IF(ISNUMBER($BW57*$CH57), IF(ISNUMBER(MATRIX!BL57),$BW57*MATRIX!BL57,"n/a"),"")</f>
        <v/>
      </c>
      <c r="CV57" s="225" t="str">
        <f t="shared" si="9"/>
        <v/>
      </c>
      <c r="CX57" s="225" t="str">
        <f t="shared" si="10"/>
        <v/>
      </c>
      <c r="CZ57" s="219" t="str">
        <f>IF(ISNUMBER($BW57*$CH57), IF(MV&gt;200,IF(ISNUMBER(MATRIX!CL57),MATRIX!CL57,"n/a"),IF(ISNUMBER(MATRIX!CH57),MATRIX!CH57,"n/a")),"")</f>
        <v/>
      </c>
      <c r="DB57" s="1" t="str">
        <f>IF(ISNUMBER(BW57),IF(AND(ISNUMBER('HI-Z-OUTPUT'!AV57),'HI-Z-OUTPUT'!AV57&lt;&gt;0),'HI-Z-OUTPUT'!AV57,'Hi-Z-INPUT'!$K$7*'Hi-Z-INPUT'!$K$11),"")</f>
        <v/>
      </c>
      <c r="DD57" s="161" t="str">
        <f t="shared" si="28"/>
        <v/>
      </c>
      <c r="DF57" s="124" t="str">
        <f>IF(ISNUMBER($BW57),IF(MV&lt;200,IF(ISNUMBER(MATRIX!BA57),ROUND(MATRIX!BA57/1000*IDLE*CKWH,2),"-"),IF(ISNUMBER(MATRIX!BK57),ROUND(MATRIX!BK57/1000*IDLE*CKWH,2),"-")),"")</f>
        <v/>
      </c>
      <c r="DG57" s="125" t="str">
        <f t="shared" si="29"/>
        <v/>
      </c>
      <c r="DI57" s="104" t="str">
        <f>IF(ISNUMBER($BW57),IF(MV&lt;200,IF(ISNUMBER(MATRIX!BC57),ROUND(MATRIX!BC57/1000*RUNNING*CKWH,2),"-"),IF(ISNUMBER(MATRIX!BM57),ROUND(MATRIX!BM57/1000*RUNNING*CKWH,2),"-")),"")</f>
        <v/>
      </c>
      <c r="DJ57" s="130" t="str">
        <f t="shared" si="30"/>
        <v/>
      </c>
      <c r="DL57" s="104"/>
      <c r="DM57" s="130" t="str">
        <f t="shared" si="31"/>
        <v/>
      </c>
      <c r="DO57" s="129" t="str">
        <f t="shared" si="14"/>
        <v/>
      </c>
      <c r="DP57" s="127" t="str">
        <f t="shared" si="32"/>
        <v/>
      </c>
      <c r="DR57" s="101" t="str">
        <f>IF(ISNUMBER($BW57*$CH57),IF(ISNUMBER(MATRIX!BU57),BW57*MATRIX!BU57,"n/a"),"")</f>
        <v/>
      </c>
      <c r="DS57" s="72"/>
      <c r="DT57" s="72" t="str">
        <f>IF(ISNUMBER(BW57*CH57),IF(ISNUMBER(MATRIX!BV57*DD57),BW57*MATRIX!BV57*DD57,"n/a"),"")</f>
        <v/>
      </c>
      <c r="DU57" s="72"/>
      <c r="DV57" s="155" t="str">
        <f t="shared" si="43"/>
        <v/>
      </c>
      <c r="DW57" s="96"/>
      <c r="DX57" s="156" t="str">
        <f t="shared" si="16"/>
        <v/>
      </c>
      <c r="DY57" s="102" t="str">
        <f t="shared" si="33"/>
        <v/>
      </c>
      <c r="EA57" s="85" t="str">
        <f>IF(ISNUMBER(BW57),IF(ISNUMBER(MATRIX!Y57),MATRIX!Y57,"n/a"),"")</f>
        <v/>
      </c>
      <c r="EB57" s="86" t="str">
        <f t="shared" si="34"/>
        <v/>
      </c>
      <c r="ED57" s="44" t="str">
        <f>IF(ISNUMBER('HI-Z-OUTPUT'!D57),IF(ISNUMBER(BW57),'HI-Z-OUTPUT'!D57*BW57,""),"")</f>
        <v/>
      </c>
      <c r="EE57" s="44" t="str">
        <f t="shared" si="44"/>
        <v/>
      </c>
    </row>
    <row r="58" spans="1:135">
      <c r="A58" s="44" t="str">
        <f>MATRIX!A58</f>
        <v>LAB GRUPPEN</v>
      </c>
      <c r="B58" t="str">
        <f>IF(MATRIX!B58&lt;&gt;0,MATRIX!B58,"-")</f>
        <v>PLM 5K44</v>
      </c>
      <c r="D58" t="b">
        <f>AND(OHM8MENO&lt;='Lo-Z-OUTPUT'!U58,'Lo-Z-OUTPUT'!U58&lt;=OHM8PIU)</f>
        <v>0</v>
      </c>
      <c r="E58" t="b">
        <f>AND(OHM4MENO&lt;='Lo-Z-OUTPUT'!U58,'Lo-Z-OUTPUT'!U58&lt;=OHM4PIU)</f>
        <v>0</v>
      </c>
      <c r="F58" t="b">
        <f>AND(OHM2MENO&lt;='Lo-Z-OUTPUT'!U58,'Lo-Z-OUTPUT'!U58&lt;=OHM2PIU)</f>
        <v>0</v>
      </c>
      <c r="H58" s="64" t="str">
        <f>IF(ISNUMBER('Lo-Z-OUTPUT'!S58),'Lo-Z-OUTPUT'!S58,"")</f>
        <v/>
      </c>
      <c r="I58" s="64" t="str">
        <f>IF('Lo-Z-OUTPUT'!W58="B","B","")</f>
        <v/>
      </c>
      <c r="K58" s="62" t="str">
        <f>IF(ISNUMBER(H58),H58*MATRIX!E58,"-")</f>
        <v>-</v>
      </c>
      <c r="M58" s="66" t="str">
        <f>IF(ISNUMBER(H58),IF(KP="kg",H58*MATRIX!CB58,H58*MATRIX!CB58*2.2),"-")</f>
        <v>-</v>
      </c>
      <c r="N58" s="65" t="str">
        <f t="shared" si="36"/>
        <v/>
      </c>
      <c r="P58" s="1" t="str">
        <f>IF(ISNUMBER(H58),IF('Lo-Z-OUTPUT'!W58="B",IF(D58,MATRIX!Q58,IF(E58,MATRIX!R58,"WRNG Ω")),IF(D58,MATRIX!K58,IF(E58,MATRIX!L58,IF(F58,MATRIX!M58,"")))),"")</f>
        <v/>
      </c>
      <c r="R58" s="70" t="str">
        <f>IF(AND(ISNUMBER(H58),ISNUMBER(P58)),IF('Lo-Z-OUTPUT'!W58="B",H58*P58*MATRIX!F58/2,H58*P58*MATRIX!F58),"")</f>
        <v/>
      </c>
      <c r="T58" s="40" t="str">
        <f>IF(ISNUMBER($H58),IF(ISNUMBER(MATRIX!U58),IF(MATRIX!U58-INT(MATRIX!U58)=0,MATRIX!U58,"("&amp;MATRIX!U58&amp;")"),"n/a"),"")</f>
        <v/>
      </c>
      <c r="U58" s="77"/>
      <c r="V58" s="81" t="str">
        <f>IF(ISNUMBER(H58), IF(ISNUMBER(MATRIX!AD58),H58*MATRIX!AD58,"n/a"),"")</f>
        <v/>
      </c>
      <c r="W58" s="77"/>
      <c r="X58" s="83" t="str">
        <f>IF(ISNUMBER($H58), IF(ISNUMBER(MATRIX!AF58),$H58*MATRIX!AF58,"n/a"),"")</f>
        <v/>
      </c>
      <c r="Y58" s="77"/>
      <c r="Z58" s="81" t="str">
        <f>IF(ISNUMBER($H58), IF(ISNUMBER(MATRIX!AP58),$H58*MATRIX!AP58,"n/a"),"")</f>
        <v/>
      </c>
      <c r="AA58" s="77" t="s">
        <v>434</v>
      </c>
      <c r="AB58" s="83" t="str">
        <f>IF(ISNUMBER($H58), IF(ISNUMBER(MATRIX!AR58),$H58*MATRIX!AR58,"n/a"),"")</f>
        <v/>
      </c>
      <c r="AD58" s="225" t="str">
        <f t="shared" si="1"/>
        <v/>
      </c>
      <c r="AF58" s="225" t="str">
        <f t="shared" si="2"/>
        <v/>
      </c>
      <c r="AH58" s="218" t="str">
        <f>IF(ISNUMBER($H58), IF(MV&gt;200,IF(ISNUMBER(MATRIX!CL58),MATRIX!CL58,"n/a"),IF(ISNUMBER(MATRIX!CH58),MATRIX!CH58,"n/a")),"")</f>
        <v/>
      </c>
      <c r="AJ58" s="1" t="str">
        <f>IF(ISNUMBER(H58),IF(AND(ISNUMBER('Lo-Z-OUTPUT'!BA58),'Lo-Z-OUTPUT'!BA58&lt;&gt;0),'Lo-Z-OUTPUT'!BA58,'Lo-Z-INPUT'!$K$15*'Lo-Z-INPUT'!$K$7),"")</f>
        <v/>
      </c>
      <c r="AL58" s="161" t="str">
        <f t="shared" si="19"/>
        <v/>
      </c>
      <c r="AN58" s="124" t="str">
        <f>IF(ISNUMBER($H58),IF(MV&lt;200,IF(ISNUMBER(MATRIX!AE58),ROUND((MATRIX!AE58*IDLE/1000)*CKWH,2),"-"),IF(ISNUMBER(MATRIX!AQ58),ROUND((MATRIX!AQ58*IDLE/1000)*CKWH,2),"-")),"")</f>
        <v/>
      </c>
      <c r="AO58" s="125" t="str">
        <f t="shared" si="20"/>
        <v/>
      </c>
      <c r="AQ58" s="105" t="str">
        <f>IF(ISNUMBER($H58),IF(MV&lt;200,IF(ISNUMBER(MATRIX!AG58),ROUND((MATRIX!AG58/1000)*RUNNING*CKWH,2),"-"),IF(ISNUMBER(MATRIX!AS58),ROUND((MATRIX!AS58/1000)*RUNNING*CKWH,2),"-")),"")</f>
        <v/>
      </c>
      <c r="AR58" s="126" t="str">
        <f t="shared" si="21"/>
        <v/>
      </c>
      <c r="AT58" s="129" t="str">
        <f t="shared" si="37"/>
        <v/>
      </c>
      <c r="AU58" s="127" t="str">
        <f t="shared" si="23"/>
        <v/>
      </c>
      <c r="AW58" s="101" t="str">
        <f>IF(ISNUMBER($H58),IF(ISNUMBER(MATRIX!BU58),$H58*MATRIX!BU58,"n/a"),"")</f>
        <v/>
      </c>
      <c r="AX58" s="72"/>
      <c r="AY58" s="72" t="str">
        <f>IF(ISNUMBER($H58),IF(ISNUMBER(MATRIX!BV58*AL58),$H58*MATRIX!BV58*AL58,"n/a"),"")</f>
        <v/>
      </c>
      <c r="AZ58" s="72"/>
      <c r="BA58" s="100" t="str">
        <f t="shared" si="38"/>
        <v/>
      </c>
      <c r="BB58" s="72"/>
      <c r="BC58" s="154" t="str">
        <f t="shared" si="39"/>
        <v/>
      </c>
      <c r="BD58" s="103" t="str">
        <f t="shared" si="40"/>
        <v/>
      </c>
      <c r="BF58" s="85" t="str">
        <f>IF(ISNUMBER(H58),IF(ISNUMBER(MATRIX!Y58),MATRIX!Y58,"n/a"),"")</f>
        <v/>
      </c>
      <c r="BG58" s="86" t="str">
        <f t="shared" si="26"/>
        <v/>
      </c>
      <c r="BI58" s="44" t="str">
        <f>IF(ISNUMBER('Lo-Z-OUTPUT'!D58),IF(ISNUMBER(EXTRA!H58),'Lo-Z-OUTPUT'!D58*EXTRA!H58,""),"")</f>
        <v/>
      </c>
      <c r="BJ58" s="44" t="str">
        <f t="shared" si="41"/>
        <v/>
      </c>
      <c r="BT58" t="b">
        <f>ISNUMBER(MATRIX!G58)</f>
        <v>1</v>
      </c>
      <c r="BU58" t="b">
        <f>ISNUMBER(MATRIX!H58)</f>
        <v>1</v>
      </c>
      <c r="BW58" s="64" t="str">
        <f>IF(AND(ISNUMBER('HI-Z-OUTPUT'!P58),I58&lt;&gt;0),'HI-Z-OUTPUT'!P58,"-")</f>
        <v>-</v>
      </c>
      <c r="BX58" s="1"/>
      <c r="BY58" s="64" t="str">
        <f>IF(ISBLANK('HI-Z-OUTPUT'!R58),"",'HI-Z-OUTPUT'!R58)</f>
        <v/>
      </c>
      <c r="CA58" s="62" t="str">
        <f>IF(ISNUMBER(BW58),IF(ISNUMBER(MATRIX!E58),BW58*MATRIX!E58,"WRNG DATA"),"-")</f>
        <v>-</v>
      </c>
      <c r="CC58" s="66" t="str">
        <f>IF(AND(ISNUMBER(BW58),OR(BT58,BU58)),IF(KP="kg",BW58*MATRIX!CC58,BW58*MATRIX!CC58*2.2),"-")</f>
        <v>-</v>
      </c>
      <c r="CD58" s="65" t="str">
        <f t="shared" si="42"/>
        <v/>
      </c>
      <c r="CF58" s="1" t="str">
        <f>IF(AND(VI&lt;100,ISNUMBER(BW58),BT58),MATRIX!N58,IF(AND(VI&gt;=100,ISNUMBER(BW58),BU58),MATRIX!O58,""))</f>
        <v/>
      </c>
      <c r="CG58" s="1" t="str">
        <f>IF(AND(BY58&lt;100,ISNUMBER(BW58),BT58),MATRIX!N58,IF(AND(BY58&gt;=100,ISNUMBER(BW58),BU58),MATRIX!O58,"WRNG V"))</f>
        <v>WRNG V</v>
      </c>
      <c r="CH58" s="1" t="str">
        <f t="shared" si="27"/>
        <v/>
      </c>
      <c r="CJ58" s="70" t="str">
        <f>IF(ISNUMBER(BW58),IF(BY58&lt;100,IF(ISNUMBER(CH58*MATRIX!G58),BW58*CH58*MATRIX!G58,""),IF(ISNUMBER(CH58*MATRIX!H58),BW58*CH58*MATRIX!H58,"")),"")</f>
        <v/>
      </c>
      <c r="CL58" s="40" t="str">
        <f>IF(ISNUMBER(BW58*CH58),IF(ISNUMBER(MATRIX!U58),IF(MATRIX!U58-INT(MATRIX!U58)=0,MATRIX!U58,"("&amp;MATRIX!U58&amp;")"),"n/a"),"")</f>
        <v/>
      </c>
      <c r="CM58" s="77"/>
      <c r="CN58" s="81" t="str">
        <f>IF(ISNUMBER(BW58*CH58), IF(ISNUMBER(MATRIX!AZ58),BW58*MATRIX!AZ58,"n/a"),"")</f>
        <v/>
      </c>
      <c r="CO58" s="77"/>
      <c r="CP58" s="83" t="str">
        <f>IF(ISNUMBER($BW58*$CH58), IF(ISNUMBER(MATRIX!BB58),$BW58*MATRIX!BB58,"n/a"),"")</f>
        <v/>
      </c>
      <c r="CQ58" s="77"/>
      <c r="CR58" s="81" t="str">
        <f>IF(ISNUMBER($BW58*$CH58), IF(ISNUMBER(MATRIX!BJ58),BW58*MATRIX!BJ58,"n/a"),"")</f>
        <v/>
      </c>
      <c r="CS58" s="77" t="s">
        <v>434</v>
      </c>
      <c r="CT58" s="83" t="str">
        <f>IF(ISNUMBER($BW58*$CH58), IF(ISNUMBER(MATRIX!BL58),$BW58*MATRIX!BL58,"n/a"),"")</f>
        <v/>
      </c>
      <c r="CV58" s="225" t="str">
        <f t="shared" si="9"/>
        <v/>
      </c>
      <c r="CX58" s="225" t="str">
        <f t="shared" si="10"/>
        <v/>
      </c>
      <c r="CZ58" s="219" t="str">
        <f>IF(ISNUMBER($BW58*$CH58), IF(MV&gt;200,IF(ISNUMBER(MATRIX!CL58),MATRIX!CL58,"n/a"),IF(ISNUMBER(MATRIX!CH58),MATRIX!CH58,"n/a")),"")</f>
        <v/>
      </c>
      <c r="DB58" s="1" t="str">
        <f>IF(ISNUMBER(BW58),IF(AND(ISNUMBER('HI-Z-OUTPUT'!AV58),'HI-Z-OUTPUT'!AV58&lt;&gt;0),'HI-Z-OUTPUT'!AV58,'Hi-Z-INPUT'!$K$7*'Hi-Z-INPUT'!$K$11),"")</f>
        <v/>
      </c>
      <c r="DD58" s="161" t="str">
        <f t="shared" si="28"/>
        <v/>
      </c>
      <c r="DF58" s="124" t="str">
        <f>IF(ISNUMBER($BW58),IF(MV&lt;200,IF(ISNUMBER(MATRIX!BA58),ROUND(MATRIX!BA58/1000*IDLE*CKWH,2),"-"),IF(ISNUMBER(MATRIX!BK58),ROUND(MATRIX!BK58/1000*IDLE*CKWH,2),"-")),"")</f>
        <v/>
      </c>
      <c r="DG58" s="125" t="str">
        <f t="shared" si="29"/>
        <v/>
      </c>
      <c r="DI58" s="104" t="str">
        <f>IF(ISNUMBER($BW58),IF(MV&lt;200,IF(ISNUMBER(MATRIX!BC58),ROUND(MATRIX!BC58/1000*RUNNING*CKWH,2),"-"),IF(ISNUMBER(MATRIX!BM58),ROUND(MATRIX!BM58/1000*RUNNING*CKWH,2),"-")),"")</f>
        <v/>
      </c>
      <c r="DJ58" s="130" t="str">
        <f t="shared" si="30"/>
        <v/>
      </c>
      <c r="DL58" s="104"/>
      <c r="DM58" s="130" t="str">
        <f t="shared" si="31"/>
        <v/>
      </c>
      <c r="DO58" s="129" t="str">
        <f t="shared" si="14"/>
        <v/>
      </c>
      <c r="DP58" s="127" t="str">
        <f t="shared" si="32"/>
        <v/>
      </c>
      <c r="DR58" s="101" t="str">
        <f>IF(ISNUMBER($BW58*$CH58),IF(ISNUMBER(MATRIX!BU58),BW58*MATRIX!BU58,"n/a"),"")</f>
        <v/>
      </c>
      <c r="DS58" s="72"/>
      <c r="DT58" s="72" t="str">
        <f>IF(ISNUMBER(BW58*CH58),IF(ISNUMBER(MATRIX!BV58*DD58),BW58*MATRIX!BV58*DD58,"n/a"),"")</f>
        <v/>
      </c>
      <c r="DU58" s="72"/>
      <c r="DV58" s="155" t="str">
        <f t="shared" si="43"/>
        <v/>
      </c>
      <c r="DW58" s="96"/>
      <c r="DX58" s="156" t="str">
        <f t="shared" si="16"/>
        <v/>
      </c>
      <c r="DY58" s="102" t="str">
        <f t="shared" si="33"/>
        <v/>
      </c>
      <c r="EA58" s="85" t="str">
        <f>IF(ISNUMBER(BW58),IF(ISNUMBER(MATRIX!Y58),MATRIX!Y58,"n/a"),"")</f>
        <v/>
      </c>
      <c r="EB58" s="86" t="str">
        <f t="shared" si="34"/>
        <v/>
      </c>
      <c r="ED58" s="44" t="str">
        <f>IF(ISNUMBER('HI-Z-OUTPUT'!D58),IF(ISNUMBER(BW58),'HI-Z-OUTPUT'!D58*BW58,""),"")</f>
        <v/>
      </c>
      <c r="EE58" s="44" t="str">
        <f t="shared" si="44"/>
        <v/>
      </c>
    </row>
    <row r="59" spans="1:135">
      <c r="A59" s="44" t="str">
        <f>MATRIX!A59</f>
        <v>LAB GRUPPEN</v>
      </c>
      <c r="B59" t="str">
        <f>IF(MATRIX!B59&lt;&gt;0,MATRIX!B59,"-")</f>
        <v>PLM 12K44</v>
      </c>
      <c r="D59" t="b">
        <f>AND(OHM8MENO&lt;='Lo-Z-OUTPUT'!U59,'Lo-Z-OUTPUT'!U59&lt;=OHM8PIU)</f>
        <v>0</v>
      </c>
      <c r="E59" t="b">
        <f>AND(OHM4MENO&lt;='Lo-Z-OUTPUT'!U59,'Lo-Z-OUTPUT'!U59&lt;=OHM4PIU)</f>
        <v>0</v>
      </c>
      <c r="F59" t="b">
        <f>AND(OHM2MENO&lt;='Lo-Z-OUTPUT'!U59,'Lo-Z-OUTPUT'!U59&lt;=OHM2PIU)</f>
        <v>0</v>
      </c>
      <c r="H59" s="64" t="str">
        <f>IF(ISNUMBER('Lo-Z-OUTPUT'!S59),'Lo-Z-OUTPUT'!S59,"")</f>
        <v/>
      </c>
      <c r="I59" s="64" t="str">
        <f>IF('Lo-Z-OUTPUT'!W59="B","B","")</f>
        <v/>
      </c>
      <c r="K59" s="62" t="str">
        <f>IF(ISNUMBER(H59),H59*MATRIX!E59,"-")</f>
        <v>-</v>
      </c>
      <c r="M59" s="66" t="str">
        <f>IF(ISNUMBER(H59),IF(KP="kg",H59*MATRIX!CB59,H59*MATRIX!CB59*2.2),"-")</f>
        <v>-</v>
      </c>
      <c r="N59" s="65" t="str">
        <f t="shared" si="36"/>
        <v/>
      </c>
      <c r="P59" s="1" t="str">
        <f>IF(ISNUMBER(H59),IF('Lo-Z-OUTPUT'!W59="B",IF(D59,MATRIX!Q59,IF(E59,MATRIX!R59,"WRNG Ω")),IF(D59,MATRIX!K59,IF(E59,MATRIX!L59,IF(F59,MATRIX!M59,"")))),"")</f>
        <v/>
      </c>
      <c r="R59" s="70" t="str">
        <f>IF(AND(ISNUMBER(H59),ISNUMBER(P59)),IF('Lo-Z-OUTPUT'!W59="B",H59*P59*MATRIX!F59/2,H59*P59*MATRIX!F59),"")</f>
        <v/>
      </c>
      <c r="T59" s="40" t="str">
        <f>IF(ISNUMBER($H59),IF(ISNUMBER(MATRIX!U59),IF(MATRIX!U59-INT(MATRIX!U59)=0,MATRIX!U59,"("&amp;MATRIX!U59&amp;")"),"n/a"),"")</f>
        <v/>
      </c>
      <c r="U59" s="77"/>
      <c r="V59" s="81" t="str">
        <f>IF(ISNUMBER(H59), IF(ISNUMBER(MATRIX!AD59),H59*MATRIX!AD59,"n/a"),"")</f>
        <v/>
      </c>
      <c r="W59" s="77"/>
      <c r="X59" s="83" t="str">
        <f>IF(ISNUMBER($H59), IF(ISNUMBER(MATRIX!AF59),$H59*MATRIX!AF59,"n/a"),"")</f>
        <v/>
      </c>
      <c r="Y59" s="77"/>
      <c r="Z59" s="81" t="str">
        <f>IF(ISNUMBER($H59), IF(ISNUMBER(MATRIX!AP59),$H59*MATRIX!AP59,"n/a"),"")</f>
        <v/>
      </c>
      <c r="AA59" s="77" t="s">
        <v>434</v>
      </c>
      <c r="AB59" s="83" t="str">
        <f>IF(ISNUMBER($H59), IF(ISNUMBER(MATRIX!AR59),$H59*MATRIX!AR59,"n/a"),"")</f>
        <v/>
      </c>
      <c r="AD59" s="225" t="str">
        <f t="shared" si="1"/>
        <v/>
      </c>
      <c r="AF59" s="225" t="str">
        <f t="shared" si="2"/>
        <v/>
      </c>
      <c r="AH59" s="218" t="str">
        <f>IF(ISNUMBER($H59), IF(MV&gt;200,IF(ISNUMBER(MATRIX!CL59),MATRIX!CL59,"n/a"),IF(ISNUMBER(MATRIX!CH59),MATRIX!CH59,"n/a")),"")</f>
        <v/>
      </c>
      <c r="AJ59" s="1" t="str">
        <f>IF(ISNUMBER(H59),IF(AND(ISNUMBER('Lo-Z-OUTPUT'!BA59),'Lo-Z-OUTPUT'!BA59&lt;&gt;0),'Lo-Z-OUTPUT'!BA59,'Lo-Z-INPUT'!$K$15*'Lo-Z-INPUT'!$K$7),"")</f>
        <v/>
      </c>
      <c r="AL59" s="161" t="str">
        <f t="shared" si="19"/>
        <v/>
      </c>
      <c r="AN59" s="124" t="str">
        <f>IF(ISNUMBER($H59),IF(MV&lt;200,IF(ISNUMBER(MATRIX!AE59),ROUND((MATRIX!AE59*IDLE/1000)*CKWH,2),"-"),IF(ISNUMBER(MATRIX!AQ59),ROUND((MATRIX!AQ59*IDLE/1000)*CKWH,2),"-")),"")</f>
        <v/>
      </c>
      <c r="AO59" s="125" t="str">
        <f t="shared" si="20"/>
        <v/>
      </c>
      <c r="AQ59" s="105" t="str">
        <f>IF(ISNUMBER($H59),IF(MV&lt;200,IF(ISNUMBER(MATRIX!AG59),ROUND((MATRIX!AG59/1000)*RUNNING*CKWH,2),"-"),IF(ISNUMBER(MATRIX!AS59),ROUND((MATRIX!AS59/1000)*RUNNING*CKWH,2),"-")),"")</f>
        <v/>
      </c>
      <c r="AR59" s="126" t="str">
        <f t="shared" si="21"/>
        <v/>
      </c>
      <c r="AT59" s="129" t="str">
        <f t="shared" si="37"/>
        <v/>
      </c>
      <c r="AU59" s="127" t="str">
        <f t="shared" si="23"/>
        <v/>
      </c>
      <c r="AW59" s="101" t="str">
        <f>IF(ISNUMBER($H59),IF(ISNUMBER(MATRIX!BU59),$H59*MATRIX!BU59,"n/a"),"")</f>
        <v/>
      </c>
      <c r="AX59" s="72"/>
      <c r="AY59" s="72" t="str">
        <f>IF(ISNUMBER($H59),IF(ISNUMBER(MATRIX!BV59*AL59),$H59*MATRIX!BV59*AL59,"n/a"),"")</f>
        <v/>
      </c>
      <c r="AZ59" s="72"/>
      <c r="BA59" s="100" t="str">
        <f t="shared" si="38"/>
        <v/>
      </c>
      <c r="BB59" s="72"/>
      <c r="BC59" s="154" t="str">
        <f t="shared" si="39"/>
        <v/>
      </c>
      <c r="BD59" s="103" t="str">
        <f t="shared" si="40"/>
        <v/>
      </c>
      <c r="BF59" s="85" t="str">
        <f>IF(ISNUMBER(H59),IF(ISNUMBER(MATRIX!Y59),MATRIX!Y59,"n/a"),"")</f>
        <v/>
      </c>
      <c r="BG59" s="86" t="str">
        <f t="shared" si="26"/>
        <v/>
      </c>
      <c r="BI59" s="44" t="str">
        <f>IF(ISNUMBER('Lo-Z-OUTPUT'!D59),IF(ISNUMBER(EXTRA!H59),'Lo-Z-OUTPUT'!D59*EXTRA!H59,""),"")</f>
        <v/>
      </c>
      <c r="BJ59" s="44" t="str">
        <f t="shared" si="41"/>
        <v/>
      </c>
      <c r="BT59" t="b">
        <f>ISNUMBER(MATRIX!G59)</f>
        <v>1</v>
      </c>
      <c r="BU59" t="b">
        <f>ISNUMBER(MATRIX!H59)</f>
        <v>1</v>
      </c>
      <c r="BW59" s="64" t="str">
        <f>IF(AND(ISNUMBER('HI-Z-OUTPUT'!P59),I59&lt;&gt;0),'HI-Z-OUTPUT'!P59,"-")</f>
        <v>-</v>
      </c>
      <c r="BX59" s="1"/>
      <c r="BY59" s="64" t="str">
        <f>IF(ISBLANK('HI-Z-OUTPUT'!R59),"",'HI-Z-OUTPUT'!R59)</f>
        <v/>
      </c>
      <c r="CA59" s="62" t="str">
        <f>IF(ISNUMBER(BW59),IF(ISNUMBER(MATRIX!E59),BW59*MATRIX!E59,"WRNG DATA"),"-")</f>
        <v>-</v>
      </c>
      <c r="CC59" s="66" t="str">
        <f>IF(AND(ISNUMBER(BW59),OR(BT59,BU59)),IF(KP="kg",BW59*MATRIX!CC59,BW59*MATRIX!CC59*2.2),"-")</f>
        <v>-</v>
      </c>
      <c r="CD59" s="65" t="str">
        <f t="shared" si="42"/>
        <v/>
      </c>
      <c r="CF59" s="1" t="str">
        <f>IF(AND(VI&lt;100,ISNUMBER(BW59),BT59),MATRIX!N59,IF(AND(VI&gt;=100,ISNUMBER(BW59),BU59),MATRIX!O59,""))</f>
        <v/>
      </c>
      <c r="CG59" s="1" t="str">
        <f>IF(AND(BY59&lt;100,ISNUMBER(BW59),BT59),MATRIX!N59,IF(AND(BY59&gt;=100,ISNUMBER(BW59),BU59),MATRIX!O59,"WRNG V"))</f>
        <v>WRNG V</v>
      </c>
      <c r="CH59" s="1" t="str">
        <f t="shared" si="27"/>
        <v/>
      </c>
      <c r="CJ59" s="70" t="str">
        <f>IF(ISNUMBER(BW59),IF(BY59&lt;100,IF(ISNUMBER(CH59*MATRIX!G59),BW59*CH59*MATRIX!G59,""),IF(ISNUMBER(CH59*MATRIX!H59),BW59*CH59*MATRIX!H59,"")),"")</f>
        <v/>
      </c>
      <c r="CL59" s="40" t="str">
        <f>IF(ISNUMBER(BW59*CH59),IF(ISNUMBER(MATRIX!U59),IF(MATRIX!U59-INT(MATRIX!U59)=0,MATRIX!U59,"("&amp;MATRIX!U59&amp;")"),"n/a"),"")</f>
        <v/>
      </c>
      <c r="CM59" s="77"/>
      <c r="CN59" s="81" t="str">
        <f>IF(ISNUMBER(BW59*CH59), IF(ISNUMBER(MATRIX!AZ59),BW59*MATRIX!AZ59,"n/a"),"")</f>
        <v/>
      </c>
      <c r="CO59" s="77"/>
      <c r="CP59" s="83" t="str">
        <f>IF(ISNUMBER($BW59*$CH59), IF(ISNUMBER(MATRIX!BB59),$BW59*MATRIX!BB59,"n/a"),"")</f>
        <v/>
      </c>
      <c r="CQ59" s="77"/>
      <c r="CR59" s="81" t="str">
        <f>IF(ISNUMBER($BW59*$CH59), IF(ISNUMBER(MATRIX!BJ59),BW59*MATRIX!BJ59,"n/a"),"")</f>
        <v/>
      </c>
      <c r="CS59" s="77" t="s">
        <v>434</v>
      </c>
      <c r="CT59" s="83" t="str">
        <f>IF(ISNUMBER($BW59*$CH59), IF(ISNUMBER(MATRIX!BL59),$BW59*MATRIX!BL59,"n/a"),"")</f>
        <v/>
      </c>
      <c r="CV59" s="225" t="str">
        <f t="shared" si="9"/>
        <v/>
      </c>
      <c r="CX59" s="225" t="str">
        <f t="shared" si="10"/>
        <v/>
      </c>
      <c r="CZ59" s="219" t="str">
        <f>IF(ISNUMBER($BW59*$CH59), IF(MV&gt;200,IF(ISNUMBER(MATRIX!CL59),MATRIX!CL59,"n/a"),IF(ISNUMBER(MATRIX!CH59),MATRIX!CH59,"n/a")),"")</f>
        <v/>
      </c>
      <c r="DB59" s="1" t="str">
        <f>IF(ISNUMBER(BW59),IF(AND(ISNUMBER('HI-Z-OUTPUT'!AV59),'HI-Z-OUTPUT'!AV59&lt;&gt;0),'HI-Z-OUTPUT'!AV59,'Hi-Z-INPUT'!$K$7*'Hi-Z-INPUT'!$K$11),"")</f>
        <v/>
      </c>
      <c r="DD59" s="161" t="str">
        <f t="shared" si="28"/>
        <v/>
      </c>
      <c r="DF59" s="124" t="str">
        <f>IF(ISNUMBER($BW59),IF(MV&lt;200,IF(ISNUMBER(MATRIX!BA59),ROUND(MATRIX!BA59/1000*IDLE*CKWH,2),"-"),IF(ISNUMBER(MATRIX!BK59),ROUND(MATRIX!BK59/1000*IDLE*CKWH,2),"-")),"")</f>
        <v/>
      </c>
      <c r="DG59" s="125" t="str">
        <f t="shared" si="29"/>
        <v/>
      </c>
      <c r="DI59" s="104" t="str">
        <f>IF(ISNUMBER($BW59),IF(MV&lt;200,IF(ISNUMBER(MATRIX!BC59),ROUND(MATRIX!BC59/1000*RUNNING*CKWH,2),"-"),IF(ISNUMBER(MATRIX!BM59),ROUND(MATRIX!BM59/1000*RUNNING*CKWH,2),"-")),"")</f>
        <v/>
      </c>
      <c r="DJ59" s="130" t="str">
        <f t="shared" si="30"/>
        <v/>
      </c>
      <c r="DL59" s="104"/>
      <c r="DM59" s="130" t="str">
        <f t="shared" si="31"/>
        <v/>
      </c>
      <c r="DO59" s="129" t="str">
        <f t="shared" si="14"/>
        <v/>
      </c>
      <c r="DP59" s="127" t="str">
        <f t="shared" si="32"/>
        <v/>
      </c>
      <c r="DR59" s="101" t="str">
        <f>IF(ISNUMBER($BW59*$CH59),IF(ISNUMBER(MATRIX!BU59),BW59*MATRIX!BU59,"n/a"),"")</f>
        <v/>
      </c>
      <c r="DS59" s="72"/>
      <c r="DT59" s="72" t="str">
        <f>IF(ISNUMBER(BW59*CH59),IF(ISNUMBER(MATRIX!BV59*DD59),BW59*MATRIX!BV59*DD59,"n/a"),"")</f>
        <v/>
      </c>
      <c r="DU59" s="72"/>
      <c r="DV59" s="155" t="str">
        <f t="shared" si="43"/>
        <v/>
      </c>
      <c r="DW59" s="96"/>
      <c r="DX59" s="156" t="str">
        <f t="shared" si="16"/>
        <v/>
      </c>
      <c r="DY59" s="102" t="str">
        <f t="shared" si="33"/>
        <v/>
      </c>
      <c r="EA59" s="85" t="str">
        <f>IF(ISNUMBER(BW59),IF(ISNUMBER(MATRIX!Y59),MATRIX!Y59,"n/a"),"")</f>
        <v/>
      </c>
      <c r="EB59" s="86" t="str">
        <f t="shared" si="34"/>
        <v/>
      </c>
      <c r="ED59" s="44" t="str">
        <f>IF(ISNUMBER('HI-Z-OUTPUT'!D59),IF(ISNUMBER(BW59),'HI-Z-OUTPUT'!D59*BW59,""),"")</f>
        <v/>
      </c>
      <c r="EE59" s="44" t="str">
        <f t="shared" si="44"/>
        <v/>
      </c>
    </row>
    <row r="60" spans="1:135">
      <c r="A60" s="44" t="str">
        <f>MATRIX!A60</f>
        <v>LAB GRUPPEN</v>
      </c>
      <c r="B60" t="str">
        <f>IF(MATRIX!B60&lt;&gt;0,MATRIX!B60,"-")</f>
        <v>PLM 20K44</v>
      </c>
      <c r="D60" t="b">
        <f>AND(OHM8MENO&lt;='Lo-Z-OUTPUT'!U60,'Lo-Z-OUTPUT'!U60&lt;=OHM8PIU)</f>
        <v>0</v>
      </c>
      <c r="E60" t="b">
        <f>AND(OHM4MENO&lt;='Lo-Z-OUTPUT'!U60,'Lo-Z-OUTPUT'!U60&lt;=OHM4PIU)</f>
        <v>0</v>
      </c>
      <c r="F60" t="b">
        <f>AND(OHM2MENO&lt;='Lo-Z-OUTPUT'!U60,'Lo-Z-OUTPUT'!U60&lt;=OHM2PIU)</f>
        <v>0</v>
      </c>
      <c r="H60" s="64" t="str">
        <f>IF(ISNUMBER('Lo-Z-OUTPUT'!S60),'Lo-Z-OUTPUT'!S60,"")</f>
        <v/>
      </c>
      <c r="I60" s="64" t="str">
        <f>IF('Lo-Z-OUTPUT'!W60="B","B","")</f>
        <v/>
      </c>
      <c r="K60" s="62" t="str">
        <f>IF(ISNUMBER(H60),H60*MATRIX!E60,"-")</f>
        <v>-</v>
      </c>
      <c r="M60" s="66" t="str">
        <f>IF(ISNUMBER(H60),IF(KP="kg",H60*MATRIX!CB60,H60*MATRIX!CB60*2.2),"-")</f>
        <v>-</v>
      </c>
      <c r="N60" s="65" t="str">
        <f t="shared" si="36"/>
        <v/>
      </c>
      <c r="P60" s="1" t="str">
        <f>IF(ISNUMBER(H60),IF('Lo-Z-OUTPUT'!W60="B",IF(D60,MATRIX!Q60,IF(E60,MATRIX!R60,"WRNG Ω")),IF(D60,MATRIX!K60,IF(E60,MATRIX!L60,IF(F60,MATRIX!M60,"")))),"")</f>
        <v/>
      </c>
      <c r="R60" s="70" t="str">
        <f>IF(AND(ISNUMBER(H60),ISNUMBER(P60)),IF('Lo-Z-OUTPUT'!W60="B",H60*P60*MATRIX!F60/2,H60*P60*MATRIX!F60),"")</f>
        <v/>
      </c>
      <c r="T60" s="40" t="str">
        <f>IF(ISNUMBER($H60),IF(ISNUMBER(MATRIX!U60),IF(MATRIX!U60-INT(MATRIX!U60)=0,MATRIX!U60,"("&amp;MATRIX!U60&amp;")"),"n/a"),"")</f>
        <v/>
      </c>
      <c r="U60" s="77"/>
      <c r="V60" s="81" t="str">
        <f>IF(ISNUMBER(H60), IF(ISNUMBER(MATRIX!AD60),H60*MATRIX!AD60,"n/a"),"")</f>
        <v/>
      </c>
      <c r="W60" s="77"/>
      <c r="X60" s="83" t="str">
        <f>IF(ISNUMBER($H60), IF(ISNUMBER(MATRIX!AF60),$H60*MATRIX!AF60,"n/a"),"")</f>
        <v/>
      </c>
      <c r="Y60" s="77"/>
      <c r="Z60" s="81" t="str">
        <f>IF(ISNUMBER($H60), IF(ISNUMBER(MATRIX!AP60),$H60*MATRIX!AP60,"n/a"),"")</f>
        <v/>
      </c>
      <c r="AA60" s="77" t="s">
        <v>434</v>
      </c>
      <c r="AB60" s="83" t="str">
        <f>IF(ISNUMBER($H60), IF(ISNUMBER(MATRIX!AR60),$H60*MATRIX!AR60,"n/a"),"")</f>
        <v/>
      </c>
      <c r="AD60" s="225" t="str">
        <f t="shared" si="1"/>
        <v/>
      </c>
      <c r="AF60" s="225" t="str">
        <f t="shared" si="2"/>
        <v/>
      </c>
      <c r="AH60" s="218" t="str">
        <f>IF(ISNUMBER($H60), IF(MV&gt;200,IF(ISNUMBER(MATRIX!CL60),MATRIX!CL60,"n/a"),IF(ISNUMBER(MATRIX!CH60),MATRIX!CH60,"n/a")),"")</f>
        <v/>
      </c>
      <c r="AJ60" s="1" t="str">
        <f>IF(ISNUMBER(H60),IF(AND(ISNUMBER('Lo-Z-OUTPUT'!BA60),'Lo-Z-OUTPUT'!BA60&lt;&gt;0),'Lo-Z-OUTPUT'!BA60,'Lo-Z-INPUT'!$K$15*'Lo-Z-INPUT'!$K$7),"")</f>
        <v/>
      </c>
      <c r="AL60" s="161" t="str">
        <f t="shared" si="19"/>
        <v/>
      </c>
      <c r="AN60" s="124" t="str">
        <f>IF(ISNUMBER($H60),IF(MV&lt;200,IF(ISNUMBER(MATRIX!AE60),ROUND((MATRIX!AE60*IDLE/1000)*CKWH,2),"-"),IF(ISNUMBER(MATRIX!AQ60),ROUND((MATRIX!AQ60*IDLE/1000)*CKWH,2),"-")),"")</f>
        <v/>
      </c>
      <c r="AO60" s="125" t="str">
        <f t="shared" si="20"/>
        <v/>
      </c>
      <c r="AQ60" s="105" t="str">
        <f>IF(ISNUMBER($H60),IF(MV&lt;200,IF(ISNUMBER(MATRIX!AG60),ROUND((MATRIX!AG60/1000)*RUNNING*CKWH,2),"-"),IF(ISNUMBER(MATRIX!AS60),ROUND((MATRIX!AS60/1000)*RUNNING*CKWH,2),"-")),"")</f>
        <v/>
      </c>
      <c r="AR60" s="126" t="str">
        <f t="shared" si="21"/>
        <v/>
      </c>
      <c r="AT60" s="129" t="str">
        <f t="shared" si="37"/>
        <v/>
      </c>
      <c r="AU60" s="127" t="str">
        <f t="shared" si="23"/>
        <v/>
      </c>
      <c r="AW60" s="101" t="str">
        <f>IF(ISNUMBER($H60),IF(ISNUMBER(MATRIX!BU60),$H60*MATRIX!BU60,"n/a"),"")</f>
        <v/>
      </c>
      <c r="AX60" s="72"/>
      <c r="AY60" s="72" t="str">
        <f>IF(ISNUMBER($H60),IF(ISNUMBER(MATRIX!BV60*AL60),$H60*MATRIX!BV60*AL60,"n/a"),"")</f>
        <v/>
      </c>
      <c r="AZ60" s="72"/>
      <c r="BA60" s="100" t="str">
        <f t="shared" si="38"/>
        <v/>
      </c>
      <c r="BB60" s="72"/>
      <c r="BC60" s="154" t="str">
        <f t="shared" si="39"/>
        <v/>
      </c>
      <c r="BD60" s="103" t="str">
        <f t="shared" si="40"/>
        <v/>
      </c>
      <c r="BF60" s="85" t="str">
        <f>IF(ISNUMBER(H60),IF(ISNUMBER(MATRIX!Y60),MATRIX!Y60,"n/a"),"")</f>
        <v/>
      </c>
      <c r="BG60" s="86" t="str">
        <f t="shared" si="26"/>
        <v/>
      </c>
      <c r="BI60" s="44" t="str">
        <f>IF(ISNUMBER('Lo-Z-OUTPUT'!D60),IF(ISNUMBER(EXTRA!H60),'Lo-Z-OUTPUT'!D60*EXTRA!H60,""),"")</f>
        <v/>
      </c>
      <c r="BJ60" s="44" t="str">
        <f t="shared" si="41"/>
        <v/>
      </c>
      <c r="BT60" t="b">
        <f>ISNUMBER(MATRIX!G60)</f>
        <v>1</v>
      </c>
      <c r="BU60" t="b">
        <f>ISNUMBER(MATRIX!H60)</f>
        <v>1</v>
      </c>
      <c r="BW60" s="64" t="str">
        <f>IF(AND(ISNUMBER('HI-Z-OUTPUT'!P60),I60&lt;&gt;0),'HI-Z-OUTPUT'!P60,"-")</f>
        <v>-</v>
      </c>
      <c r="BX60" s="1"/>
      <c r="BY60" s="64" t="str">
        <f>IF(ISBLANK('HI-Z-OUTPUT'!R60),"",'HI-Z-OUTPUT'!R60)</f>
        <v/>
      </c>
      <c r="CA60" s="62" t="str">
        <f>IF(ISNUMBER(BW60),IF(ISNUMBER(MATRIX!E60),BW60*MATRIX!E60,"WRNG DATA"),"-")</f>
        <v>-</v>
      </c>
      <c r="CC60" s="66" t="str">
        <f>IF(AND(ISNUMBER(BW60),OR(BT60,BU60)),IF(KP="kg",BW60*MATRIX!CC60,BW60*MATRIX!CC60*2.2),"-")</f>
        <v>-</v>
      </c>
      <c r="CD60" s="65" t="str">
        <f t="shared" si="42"/>
        <v/>
      </c>
      <c r="CF60" s="1" t="str">
        <f>IF(AND(VI&lt;100,ISNUMBER(BW60),BT60),MATRIX!N60,IF(AND(VI&gt;=100,ISNUMBER(BW60),BU60),MATRIX!O60,""))</f>
        <v/>
      </c>
      <c r="CG60" s="1" t="str">
        <f>IF(AND(BY60&lt;100,ISNUMBER(BW60),BT60),MATRIX!N60,IF(AND(BY60&gt;=100,ISNUMBER(BW60),BU60),MATRIX!O60,"WRNG V"))</f>
        <v>WRNG V</v>
      </c>
      <c r="CH60" s="1" t="str">
        <f t="shared" si="27"/>
        <v/>
      </c>
      <c r="CJ60" s="70" t="str">
        <f>IF(ISNUMBER(BW60),IF(BY60&lt;100,IF(ISNUMBER(CH60*MATRIX!G60),BW60*CH60*MATRIX!G60,""),IF(ISNUMBER(CH60*MATRIX!H60),BW60*CH60*MATRIX!H60,"")),"")</f>
        <v/>
      </c>
      <c r="CL60" s="40" t="str">
        <f>IF(ISNUMBER(BW60*CH60),IF(ISNUMBER(MATRIX!U60),IF(MATRIX!U60-INT(MATRIX!U60)=0,MATRIX!U60,"("&amp;MATRIX!U60&amp;")"),"n/a"),"")</f>
        <v/>
      </c>
      <c r="CM60" s="77"/>
      <c r="CN60" s="81" t="str">
        <f>IF(ISNUMBER(BW60*CH60), IF(ISNUMBER(MATRIX!AZ60),BW60*MATRIX!AZ60,"n/a"),"")</f>
        <v/>
      </c>
      <c r="CO60" s="77"/>
      <c r="CP60" s="83" t="str">
        <f>IF(ISNUMBER($BW60*$CH60), IF(ISNUMBER(MATRIX!BB60),$BW60*MATRIX!BB60,"n/a"),"")</f>
        <v/>
      </c>
      <c r="CQ60" s="77"/>
      <c r="CR60" s="81" t="str">
        <f>IF(ISNUMBER($BW60*$CH60), IF(ISNUMBER(MATRIX!BJ60),BW60*MATRIX!BJ60,"n/a"),"")</f>
        <v/>
      </c>
      <c r="CS60" s="77" t="s">
        <v>434</v>
      </c>
      <c r="CT60" s="83" t="str">
        <f>IF(ISNUMBER($BW60*$CH60), IF(ISNUMBER(MATRIX!BL60),$BW60*MATRIX!BL60,"n/a"),"")</f>
        <v/>
      </c>
      <c r="CV60" s="225" t="str">
        <f t="shared" si="9"/>
        <v/>
      </c>
      <c r="CX60" s="225" t="str">
        <f t="shared" si="10"/>
        <v/>
      </c>
      <c r="CZ60" s="219" t="str">
        <f>IF(ISNUMBER($BW60*$CH60), IF(MV&gt;200,IF(ISNUMBER(MATRIX!CL60),MATRIX!CL60,"n/a"),IF(ISNUMBER(MATRIX!CH60),MATRIX!CH60,"n/a")),"")</f>
        <v/>
      </c>
      <c r="DB60" s="1" t="str">
        <f>IF(ISNUMBER(BW60),IF(AND(ISNUMBER('HI-Z-OUTPUT'!AV60),'HI-Z-OUTPUT'!AV60&lt;&gt;0),'HI-Z-OUTPUT'!AV60,'Hi-Z-INPUT'!$K$7*'Hi-Z-INPUT'!$K$11),"")</f>
        <v/>
      </c>
      <c r="DD60" s="161" t="str">
        <f t="shared" si="28"/>
        <v/>
      </c>
      <c r="DF60" s="124" t="str">
        <f>IF(ISNUMBER($BW60),IF(MV&lt;200,IF(ISNUMBER(MATRIX!BA60),ROUND(MATRIX!BA60/1000*IDLE*CKWH,2),"-"),IF(ISNUMBER(MATRIX!BK60),ROUND(MATRIX!BK60/1000*IDLE*CKWH,2),"-")),"")</f>
        <v/>
      </c>
      <c r="DG60" s="125" t="str">
        <f t="shared" si="29"/>
        <v/>
      </c>
      <c r="DI60" s="104" t="str">
        <f>IF(ISNUMBER($BW60),IF(MV&lt;200,IF(ISNUMBER(MATRIX!BC60),ROUND(MATRIX!BC60/1000*RUNNING*CKWH,2),"-"),IF(ISNUMBER(MATRIX!BM60),ROUND(MATRIX!BM60/1000*RUNNING*CKWH,2),"-")),"")</f>
        <v/>
      </c>
      <c r="DJ60" s="130" t="str">
        <f t="shared" si="30"/>
        <v/>
      </c>
      <c r="DL60" s="104"/>
      <c r="DM60" s="130" t="str">
        <f t="shared" si="31"/>
        <v/>
      </c>
      <c r="DO60" s="129" t="str">
        <f t="shared" si="14"/>
        <v/>
      </c>
      <c r="DP60" s="127" t="str">
        <f t="shared" si="32"/>
        <v/>
      </c>
      <c r="DR60" s="101" t="str">
        <f>IF(ISNUMBER($BW60*$CH60),IF(ISNUMBER(MATRIX!BU60),BW60*MATRIX!BU60,"n/a"),"")</f>
        <v/>
      </c>
      <c r="DS60" s="72"/>
      <c r="DT60" s="72" t="str">
        <f>IF(ISNUMBER(BW60*CH60),IF(ISNUMBER(MATRIX!BV60*DD60),BW60*MATRIX!BV60*DD60,"n/a"),"")</f>
        <v/>
      </c>
      <c r="DU60" s="72"/>
      <c r="DV60" s="155" t="str">
        <f t="shared" si="43"/>
        <v/>
      </c>
      <c r="DW60" s="96"/>
      <c r="DX60" s="156" t="str">
        <f t="shared" si="16"/>
        <v/>
      </c>
      <c r="DY60" s="102" t="str">
        <f t="shared" si="33"/>
        <v/>
      </c>
      <c r="EA60" s="85" t="str">
        <f>IF(ISNUMBER(BW60),IF(ISNUMBER(MATRIX!Y60),MATRIX!Y60,"n/a"),"")</f>
        <v/>
      </c>
      <c r="EB60" s="86" t="str">
        <f t="shared" si="34"/>
        <v/>
      </c>
      <c r="ED60" s="44" t="str">
        <f>IF(ISNUMBER('HI-Z-OUTPUT'!D60),IF(ISNUMBER(BW60),'HI-Z-OUTPUT'!D60*BW60,""),"")</f>
        <v/>
      </c>
      <c r="EE60" s="44" t="str">
        <f t="shared" si="44"/>
        <v/>
      </c>
    </row>
    <row r="61" spans="1:135">
      <c r="A61" s="44" t="str">
        <f>MATRIX!A61</f>
        <v>LAB GRUPPEN</v>
      </c>
      <c r="B61" t="str">
        <f>IF(MATRIX!B61&lt;&gt;0,MATRIX!B61,"-")</f>
        <v>IPD 2400</v>
      </c>
      <c r="D61" t="b">
        <f>AND(OHM8MENO&lt;='Lo-Z-OUTPUT'!U61,'Lo-Z-OUTPUT'!U61&lt;=OHM8PIU)</f>
        <v>0</v>
      </c>
      <c r="E61" t="b">
        <f>AND(OHM4MENO&lt;='Lo-Z-OUTPUT'!U61,'Lo-Z-OUTPUT'!U61&lt;=OHM4PIU)</f>
        <v>0</v>
      </c>
      <c r="F61" t="b">
        <f>AND(OHM2MENO&lt;='Lo-Z-OUTPUT'!U61,'Lo-Z-OUTPUT'!U61&lt;=OHM2PIU)</f>
        <v>0</v>
      </c>
      <c r="H61" s="64" t="str">
        <f>IF(ISNUMBER('Lo-Z-OUTPUT'!S61),'Lo-Z-OUTPUT'!S61,"")</f>
        <v/>
      </c>
      <c r="I61" s="64" t="str">
        <f>IF('Lo-Z-OUTPUT'!W61="B","B","")</f>
        <v/>
      </c>
      <c r="K61" s="62" t="str">
        <f>IF(ISNUMBER(H61),H61*MATRIX!E61,"-")</f>
        <v>-</v>
      </c>
      <c r="M61" s="66" t="str">
        <f>IF(ISNUMBER(H61),IF(KP="kg",H61*MATRIX!CB61,H61*MATRIX!CB61*2.2),"-")</f>
        <v>-</v>
      </c>
      <c r="N61" s="65" t="str">
        <f t="shared" si="36"/>
        <v/>
      </c>
      <c r="P61" s="1" t="str">
        <f>IF(ISNUMBER(H61),IF('Lo-Z-OUTPUT'!W61="B",IF(D61,MATRIX!Q61,IF(E61,MATRIX!R61,"WRNG Ω")),IF(D61,MATRIX!K61,IF(E61,MATRIX!L61,IF(F61,MATRIX!M61,"")))),"")</f>
        <v/>
      </c>
      <c r="R61" s="70" t="str">
        <f>IF(AND(ISNUMBER(H61),ISNUMBER(P61)),IF('Lo-Z-OUTPUT'!W61="B",H61*P61*MATRIX!F61/2,H61*P61*MATRIX!F61),"")</f>
        <v/>
      </c>
      <c r="T61" s="40" t="str">
        <f>IF(ISNUMBER($H61),IF(ISNUMBER(MATRIX!U61),IF(MATRIX!U61-INT(MATRIX!U61)=0,MATRIX!U61,"("&amp;MATRIX!U61&amp;")"),"n/a"),"")</f>
        <v/>
      </c>
      <c r="U61" s="77"/>
      <c r="V61" s="81" t="str">
        <f>IF(ISNUMBER(H61), IF(ISNUMBER(MATRIX!AD61),H61*MATRIX!AD61,"n/a"),"")</f>
        <v/>
      </c>
      <c r="W61" s="77"/>
      <c r="X61" s="83" t="str">
        <f>IF(ISNUMBER($H61), IF(ISNUMBER(MATRIX!AF61),$H61*MATRIX!AF61,"n/a"),"")</f>
        <v/>
      </c>
      <c r="Y61" s="77"/>
      <c r="Z61" s="81" t="str">
        <f>IF(ISNUMBER($H61), IF(ISNUMBER(MATRIX!AP61),$H61*MATRIX!AP61,"n/a"),"")</f>
        <v/>
      </c>
      <c r="AA61" s="77" t="s">
        <v>434</v>
      </c>
      <c r="AB61" s="83" t="str">
        <f>IF(ISNUMBER($H61), IF(ISNUMBER(MATRIX!AR61),$H61*MATRIX!AR61,"n/a"),"")</f>
        <v/>
      </c>
      <c r="AD61" s="225" t="str">
        <f t="shared" si="1"/>
        <v/>
      </c>
      <c r="AF61" s="225" t="str">
        <f t="shared" si="2"/>
        <v/>
      </c>
      <c r="AH61" s="218" t="str">
        <f>IF(ISNUMBER($H61), IF(MV&gt;200,IF(ISNUMBER(MATRIX!CL61),MATRIX!CL61,"n/a"),IF(ISNUMBER(MATRIX!CH61),MATRIX!CH61,"n/a")),"")</f>
        <v/>
      </c>
      <c r="AJ61" s="1" t="str">
        <f>IF(ISNUMBER(H61),IF(AND(ISNUMBER('Lo-Z-OUTPUT'!BA61),'Lo-Z-OUTPUT'!BA61&lt;&gt;0),'Lo-Z-OUTPUT'!BA61,'Lo-Z-INPUT'!$K$15*'Lo-Z-INPUT'!$K$7),"")</f>
        <v/>
      </c>
      <c r="AL61" s="161" t="str">
        <f t="shared" si="19"/>
        <v/>
      </c>
      <c r="AN61" s="124" t="str">
        <f>IF(ISNUMBER($H61),IF(MV&lt;200,IF(ISNUMBER(MATRIX!AE61),ROUND((MATRIX!AE61*IDLE/1000)*CKWH,2),"-"),IF(ISNUMBER(MATRIX!AQ61),ROUND((MATRIX!AQ61*IDLE/1000)*CKWH,2),"-")),"")</f>
        <v/>
      </c>
      <c r="AO61" s="125" t="str">
        <f t="shared" si="20"/>
        <v/>
      </c>
      <c r="AQ61" s="105" t="str">
        <f>IF(ISNUMBER($H61),IF(MV&lt;200,IF(ISNUMBER(MATRIX!AG61),ROUND((MATRIX!AG61/1000)*RUNNING*CKWH,2),"-"),IF(ISNUMBER(MATRIX!AS61),ROUND((MATRIX!AS61/1000)*RUNNING*CKWH,2),"-")),"")</f>
        <v/>
      </c>
      <c r="AR61" s="126" t="str">
        <f t="shared" si="21"/>
        <v/>
      </c>
      <c r="AT61" s="129" t="str">
        <f t="shared" si="37"/>
        <v/>
      </c>
      <c r="AU61" s="127" t="str">
        <f t="shared" si="23"/>
        <v/>
      </c>
      <c r="AW61" s="101" t="str">
        <f>IF(ISNUMBER($H61),IF(ISNUMBER(MATRIX!BU61),$H61*MATRIX!BU61,"n/a"),"")</f>
        <v/>
      </c>
      <c r="AX61" s="72"/>
      <c r="AY61" s="72" t="str">
        <f>IF(ISNUMBER($H61),IF(ISNUMBER(MATRIX!BV61*AL61),$H61*MATRIX!BV61*AL61,"n/a"),"")</f>
        <v/>
      </c>
      <c r="AZ61" s="72"/>
      <c r="BA61" s="100" t="str">
        <f t="shared" si="38"/>
        <v/>
      </c>
      <c r="BB61" s="72"/>
      <c r="BC61" s="154" t="str">
        <f t="shared" si="39"/>
        <v/>
      </c>
      <c r="BD61" s="103" t="str">
        <f t="shared" si="40"/>
        <v/>
      </c>
      <c r="BF61" s="85" t="str">
        <f>IF(ISNUMBER(H61),IF(ISNUMBER(MATRIX!Y61),MATRIX!Y61,"n/a"),"")</f>
        <v/>
      </c>
      <c r="BG61" s="86" t="str">
        <f t="shared" si="26"/>
        <v/>
      </c>
      <c r="BI61" s="44" t="str">
        <f>IF(ISNUMBER('Lo-Z-OUTPUT'!D61),IF(ISNUMBER(EXTRA!H61),'Lo-Z-OUTPUT'!D61*EXTRA!H61,""),"")</f>
        <v/>
      </c>
      <c r="BJ61" s="44" t="str">
        <f t="shared" si="41"/>
        <v/>
      </c>
      <c r="BT61" t="b">
        <f>ISNUMBER(MATRIX!G61)</f>
        <v>1</v>
      </c>
      <c r="BU61" t="b">
        <f>ISNUMBER(MATRIX!H61)</f>
        <v>0</v>
      </c>
      <c r="BW61" s="64" t="str">
        <f>IF(AND(ISNUMBER('HI-Z-OUTPUT'!P61),I61&lt;&gt;0),'HI-Z-OUTPUT'!P61,"-")</f>
        <v>-</v>
      </c>
      <c r="BX61" s="1"/>
      <c r="BY61" s="64" t="str">
        <f>IF(ISBLANK('HI-Z-OUTPUT'!R61),"",'HI-Z-OUTPUT'!R61)</f>
        <v/>
      </c>
      <c r="CA61" s="62" t="str">
        <f>IF(ISNUMBER(BW61),IF(ISNUMBER(MATRIX!E61),BW61*MATRIX!E61,"WRNG DATA"),"-")</f>
        <v>-</v>
      </c>
      <c r="CC61" s="66" t="str">
        <f>IF(AND(ISNUMBER(BW61),OR(BT61,BU61)),IF(KP="kg",BW61*MATRIX!CC61,BW61*MATRIX!CC61*2.2),"-")</f>
        <v>-</v>
      </c>
      <c r="CD61" s="65" t="str">
        <f t="shared" si="42"/>
        <v/>
      </c>
      <c r="CF61" s="1" t="str">
        <f>IF(AND(VI&lt;100,ISNUMBER(BW61),BT61),MATRIX!N61,IF(AND(VI&gt;=100,ISNUMBER(BW61),BU61),MATRIX!O61,""))</f>
        <v/>
      </c>
      <c r="CG61" s="1" t="str">
        <f>IF(AND(BY61&lt;100,ISNUMBER(BW61),BT61),MATRIX!N61,IF(AND(BY61&gt;=100,ISNUMBER(BW61),BU61),MATRIX!O61,"WRNG V"))</f>
        <v>WRNG V</v>
      </c>
      <c r="CH61" s="1" t="str">
        <f t="shared" si="27"/>
        <v/>
      </c>
      <c r="CJ61" s="70" t="str">
        <f>IF(ISNUMBER(BW61),IF(BY61&lt;100,IF(ISNUMBER(CH61*MATRIX!G61),BW61*CH61*MATRIX!G61,""),IF(ISNUMBER(CH61*MATRIX!H61),BW61*CH61*MATRIX!H61,"")),"")</f>
        <v/>
      </c>
      <c r="CL61" s="40" t="str">
        <f>IF(ISNUMBER(BW61*CH61),IF(ISNUMBER(MATRIX!U61),IF(MATRIX!U61-INT(MATRIX!U61)=0,MATRIX!U61,"("&amp;MATRIX!U61&amp;")"),"n/a"),"")</f>
        <v/>
      </c>
      <c r="CM61" s="77"/>
      <c r="CN61" s="81" t="str">
        <f>IF(ISNUMBER(BW61*CH61), IF(ISNUMBER(MATRIX!AZ61),BW61*MATRIX!AZ61,"n/a"),"")</f>
        <v/>
      </c>
      <c r="CO61" s="77"/>
      <c r="CP61" s="83" t="str">
        <f>IF(ISNUMBER($BW61*$CH61), IF(ISNUMBER(MATRIX!BB61),$BW61*MATRIX!BB61,"n/a"),"")</f>
        <v/>
      </c>
      <c r="CQ61" s="77"/>
      <c r="CR61" s="81" t="str">
        <f>IF(ISNUMBER($BW61*$CH61), IF(ISNUMBER(MATRIX!BJ61),BW61*MATRIX!BJ61,"n/a"),"")</f>
        <v/>
      </c>
      <c r="CS61" s="77" t="s">
        <v>434</v>
      </c>
      <c r="CT61" s="83" t="str">
        <f>IF(ISNUMBER($BW61*$CH61), IF(ISNUMBER(MATRIX!BL61),$BW61*MATRIX!BL61,"n/a"),"")</f>
        <v/>
      </c>
      <c r="CV61" s="225" t="str">
        <f t="shared" si="9"/>
        <v/>
      </c>
      <c r="CX61" s="225" t="str">
        <f t="shared" si="10"/>
        <v/>
      </c>
      <c r="CZ61" s="219" t="str">
        <f>IF(ISNUMBER($BW61*$CH61), IF(MV&gt;200,IF(ISNUMBER(MATRIX!CL61),MATRIX!CL61,"n/a"),IF(ISNUMBER(MATRIX!CH61),MATRIX!CH61,"n/a")),"")</f>
        <v/>
      </c>
      <c r="DB61" s="1" t="str">
        <f>IF(ISNUMBER(BW61),IF(AND(ISNUMBER('HI-Z-OUTPUT'!AV61),'HI-Z-OUTPUT'!AV61&lt;&gt;0),'HI-Z-OUTPUT'!AV61,'Hi-Z-INPUT'!$K$7*'Hi-Z-INPUT'!$K$11),"")</f>
        <v/>
      </c>
      <c r="DD61" s="161" t="str">
        <f t="shared" si="28"/>
        <v/>
      </c>
      <c r="DF61" s="124" t="str">
        <f>IF(ISNUMBER($BW61),IF(MV&lt;200,IF(ISNUMBER(MATRIX!BA61),ROUND(MATRIX!BA61/1000*IDLE*CKWH,2),"-"),IF(ISNUMBER(MATRIX!BK61),ROUND(MATRIX!BK61/1000*IDLE*CKWH,2),"-")),"")</f>
        <v/>
      </c>
      <c r="DG61" s="125" t="str">
        <f t="shared" si="29"/>
        <v/>
      </c>
      <c r="DI61" s="104" t="str">
        <f>IF(ISNUMBER($BW61),IF(MV&lt;200,IF(ISNUMBER(MATRIX!BC61),ROUND(MATRIX!BC61/1000*RUNNING*CKWH,2),"-"),IF(ISNUMBER(MATRIX!BM61),ROUND(MATRIX!BM61/1000*RUNNING*CKWH,2),"-")),"")</f>
        <v/>
      </c>
      <c r="DJ61" s="130" t="str">
        <f t="shared" si="30"/>
        <v/>
      </c>
      <c r="DL61" s="104"/>
      <c r="DM61" s="130" t="str">
        <f t="shared" si="31"/>
        <v/>
      </c>
      <c r="DO61" s="129" t="str">
        <f t="shared" si="14"/>
        <v/>
      </c>
      <c r="DP61" s="127" t="str">
        <f t="shared" si="32"/>
        <v/>
      </c>
      <c r="DR61" s="101" t="str">
        <f>IF(ISNUMBER($BW61*$CH61),IF(ISNUMBER(MATRIX!BU61),BW61*MATRIX!BU61,"n/a"),"")</f>
        <v/>
      </c>
      <c r="DS61" s="72"/>
      <c r="DT61" s="72" t="str">
        <f>IF(ISNUMBER(BW61*CH61),IF(ISNUMBER(MATRIX!BV61*DD61),BW61*MATRIX!BV61*DD61,"n/a"),"")</f>
        <v/>
      </c>
      <c r="DU61" s="72"/>
      <c r="DV61" s="155" t="str">
        <f t="shared" si="43"/>
        <v/>
      </c>
      <c r="DW61" s="96"/>
      <c r="DX61" s="156" t="str">
        <f t="shared" si="16"/>
        <v/>
      </c>
      <c r="DY61" s="102" t="str">
        <f t="shared" si="33"/>
        <v/>
      </c>
      <c r="EA61" s="85" t="str">
        <f>IF(ISNUMBER(BW61),IF(ISNUMBER(MATRIX!Y61),MATRIX!Y61,"n/a"),"")</f>
        <v/>
      </c>
      <c r="EB61" s="86" t="str">
        <f t="shared" si="34"/>
        <v/>
      </c>
      <c r="ED61" s="44" t="str">
        <f>IF(ISNUMBER('HI-Z-OUTPUT'!D61),IF(ISNUMBER(BW61),'HI-Z-OUTPUT'!D61*BW61,""),"")</f>
        <v/>
      </c>
      <c r="EE61" s="44" t="str">
        <f t="shared" si="44"/>
        <v/>
      </c>
    </row>
    <row r="62" spans="1:135">
      <c r="A62" s="44" t="str">
        <f>MATRIX!A62</f>
        <v>LAB GRUPPEN</v>
      </c>
      <c r="B62" t="str">
        <f>IF(MATRIX!B62&lt;&gt;0,MATRIX!B62,"-")</f>
        <v>IPD 1200</v>
      </c>
      <c r="D62" t="b">
        <f>AND(OHM8MENO&lt;='Lo-Z-OUTPUT'!U62,'Lo-Z-OUTPUT'!U62&lt;=OHM8PIU)</f>
        <v>0</v>
      </c>
      <c r="E62" t="b">
        <f>AND(OHM4MENO&lt;='Lo-Z-OUTPUT'!U62,'Lo-Z-OUTPUT'!U62&lt;=OHM4PIU)</f>
        <v>0</v>
      </c>
      <c r="F62" t="b">
        <f>AND(OHM2MENO&lt;='Lo-Z-OUTPUT'!U62,'Lo-Z-OUTPUT'!U62&lt;=OHM2PIU)</f>
        <v>0</v>
      </c>
      <c r="H62" s="64" t="str">
        <f>IF(ISNUMBER('Lo-Z-OUTPUT'!S62),'Lo-Z-OUTPUT'!S62,"")</f>
        <v/>
      </c>
      <c r="I62" s="64" t="str">
        <f>IF('Lo-Z-OUTPUT'!W62="B","B","")</f>
        <v/>
      </c>
      <c r="K62" s="62" t="str">
        <f>IF(ISNUMBER(H62),H62*MATRIX!E62,"-")</f>
        <v>-</v>
      </c>
      <c r="M62" s="66" t="str">
        <f>IF(ISNUMBER(H62),IF(KP="kg",H62*MATRIX!CB62,H62*MATRIX!CB62*2.2),"-")</f>
        <v>-</v>
      </c>
      <c r="N62" s="65" t="str">
        <f t="shared" si="36"/>
        <v/>
      </c>
      <c r="P62" s="1" t="str">
        <f>IF(ISNUMBER(H62),IF('Lo-Z-OUTPUT'!W62="B",IF(D62,MATRIX!Q62,IF(E62,MATRIX!R62,"WRNG Ω")),IF(D62,MATRIX!K62,IF(E62,MATRIX!L62,IF(F62,MATRIX!M62,"")))),"")</f>
        <v/>
      </c>
      <c r="R62" s="70" t="str">
        <f>IF(AND(ISNUMBER(H62),ISNUMBER(P62)),IF('Lo-Z-OUTPUT'!W62="B",H62*P62*MATRIX!F62/2,H62*P62*MATRIX!F62),"")</f>
        <v/>
      </c>
      <c r="T62" s="40" t="str">
        <f>IF(ISNUMBER($H62),IF(ISNUMBER(MATRIX!U62),IF(MATRIX!U62-INT(MATRIX!U62)=0,MATRIX!U62,"("&amp;MATRIX!U62&amp;")"),"n/a"),"")</f>
        <v/>
      </c>
      <c r="U62" s="77"/>
      <c r="V62" s="81" t="str">
        <f>IF(ISNUMBER(H62), IF(ISNUMBER(MATRIX!AD62),H62*MATRIX!AD62,"n/a"),"")</f>
        <v/>
      </c>
      <c r="W62" s="77"/>
      <c r="X62" s="83" t="str">
        <f>IF(ISNUMBER($H62), IF(ISNUMBER(MATRIX!AF62),$H62*MATRIX!AF62,"n/a"),"")</f>
        <v/>
      </c>
      <c r="Y62" s="77"/>
      <c r="Z62" s="81" t="str">
        <f>IF(ISNUMBER($H62), IF(ISNUMBER(MATRIX!AP62),$H62*MATRIX!AP62,"n/a"),"")</f>
        <v/>
      </c>
      <c r="AA62" s="77" t="s">
        <v>434</v>
      </c>
      <c r="AB62" s="83" t="str">
        <f>IF(ISNUMBER($H62), IF(ISNUMBER(MATRIX!AR62),$H62*MATRIX!AR62,"n/a"),"")</f>
        <v/>
      </c>
      <c r="AD62" s="225" t="str">
        <f t="shared" si="1"/>
        <v/>
      </c>
      <c r="AF62" s="225" t="str">
        <f t="shared" si="2"/>
        <v/>
      </c>
      <c r="AH62" s="218" t="str">
        <f>IF(ISNUMBER($H62), IF(MV&gt;200,IF(ISNUMBER(MATRIX!CL62),MATRIX!CL62,"n/a"),IF(ISNUMBER(MATRIX!CH62),MATRIX!CH62,"n/a")),"")</f>
        <v/>
      </c>
      <c r="AJ62" s="1" t="str">
        <f>IF(ISNUMBER(H62),IF(AND(ISNUMBER('Lo-Z-OUTPUT'!BA62),'Lo-Z-OUTPUT'!BA62&lt;&gt;0),'Lo-Z-OUTPUT'!BA62,'Lo-Z-INPUT'!$K$15*'Lo-Z-INPUT'!$K$7),"")</f>
        <v/>
      </c>
      <c r="AL62" s="161" t="str">
        <f t="shared" si="19"/>
        <v/>
      </c>
      <c r="AN62" s="124" t="str">
        <f>IF(ISNUMBER($H62),IF(MV&lt;200,IF(ISNUMBER(MATRIX!AE62),ROUND((MATRIX!AE62*IDLE/1000)*CKWH,2),"-"),IF(ISNUMBER(MATRIX!AQ62),ROUND((MATRIX!AQ62*IDLE/1000)*CKWH,2),"-")),"")</f>
        <v/>
      </c>
      <c r="AO62" s="125" t="str">
        <f t="shared" si="20"/>
        <v/>
      </c>
      <c r="AQ62" s="105" t="str">
        <f>IF(ISNUMBER($H62),IF(MV&lt;200,IF(ISNUMBER(MATRIX!AG62),ROUND((MATRIX!AG62/1000)*RUNNING*CKWH,2),"-"),IF(ISNUMBER(MATRIX!AS62),ROUND((MATRIX!AS62/1000)*RUNNING*CKWH,2),"-")),"")</f>
        <v/>
      </c>
      <c r="AR62" s="126" t="str">
        <f t="shared" si="21"/>
        <v/>
      </c>
      <c r="AT62" s="129" t="str">
        <f t="shared" si="37"/>
        <v/>
      </c>
      <c r="AU62" s="127" t="str">
        <f t="shared" si="23"/>
        <v/>
      </c>
      <c r="AW62" s="101" t="str">
        <f>IF(ISNUMBER($H62),IF(ISNUMBER(MATRIX!BU62),$H62*MATRIX!BU62,"n/a"),"")</f>
        <v/>
      </c>
      <c r="AX62" s="72"/>
      <c r="AY62" s="72" t="str">
        <f>IF(ISNUMBER($H62),IF(ISNUMBER(MATRIX!BV62*AL62),$H62*MATRIX!BV62*AL62,"n/a"),"")</f>
        <v/>
      </c>
      <c r="AZ62" s="72"/>
      <c r="BA62" s="100" t="str">
        <f t="shared" si="38"/>
        <v/>
      </c>
      <c r="BB62" s="72"/>
      <c r="BC62" s="154" t="str">
        <f t="shared" si="39"/>
        <v/>
      </c>
      <c r="BD62" s="103" t="str">
        <f t="shared" si="40"/>
        <v/>
      </c>
      <c r="BF62" s="85" t="str">
        <f>IF(ISNUMBER(H62),IF(ISNUMBER(MATRIX!Y62),MATRIX!Y62,"n/a"),"")</f>
        <v/>
      </c>
      <c r="BG62" s="86" t="str">
        <f t="shared" si="26"/>
        <v/>
      </c>
      <c r="BI62" s="44" t="str">
        <f>IF(ISNUMBER('Lo-Z-OUTPUT'!D62),IF(ISNUMBER(EXTRA!H62),'Lo-Z-OUTPUT'!D62*EXTRA!H62,""),"")</f>
        <v/>
      </c>
      <c r="BJ62" s="44" t="str">
        <f t="shared" si="41"/>
        <v/>
      </c>
      <c r="BT62" t="b">
        <f>ISNUMBER(MATRIX!G62)</f>
        <v>1</v>
      </c>
      <c r="BU62" t="b">
        <f>ISNUMBER(MATRIX!H62)</f>
        <v>0</v>
      </c>
      <c r="BW62" s="64" t="str">
        <f>IF(AND(ISNUMBER('HI-Z-OUTPUT'!P62),I62&lt;&gt;0),'HI-Z-OUTPUT'!P62,"-")</f>
        <v>-</v>
      </c>
      <c r="BX62" s="1"/>
      <c r="BY62" s="64" t="str">
        <f>IF(ISBLANK('HI-Z-OUTPUT'!R62),"",'HI-Z-OUTPUT'!R62)</f>
        <v/>
      </c>
      <c r="CA62" s="62" t="str">
        <f>IF(ISNUMBER(BW62),IF(ISNUMBER(MATRIX!E62),BW62*MATRIX!E62,"WRNG DATA"),"-")</f>
        <v>-</v>
      </c>
      <c r="CC62" s="66" t="str">
        <f>IF(AND(ISNUMBER(BW62),OR(BT62,BU62)),IF(KP="kg",BW62*MATRIX!CC62,BW62*MATRIX!CC62*2.2),"-")</f>
        <v>-</v>
      </c>
      <c r="CD62" s="65" t="str">
        <f t="shared" si="42"/>
        <v/>
      </c>
      <c r="CF62" s="1" t="str">
        <f>IF(AND(VI&lt;100,ISNUMBER(BW62),BT62),MATRIX!N62,IF(AND(VI&gt;=100,ISNUMBER(BW62),BU62),MATRIX!O62,""))</f>
        <v/>
      </c>
      <c r="CG62" s="1" t="str">
        <f>IF(AND(BY62&lt;100,ISNUMBER(BW62),BT62),MATRIX!N62,IF(AND(BY62&gt;=100,ISNUMBER(BW62),BU62),MATRIX!O62,"WRNG V"))</f>
        <v>WRNG V</v>
      </c>
      <c r="CH62" s="1" t="str">
        <f t="shared" si="27"/>
        <v/>
      </c>
      <c r="CJ62" s="70" t="str">
        <f>IF(ISNUMBER(BW62),IF(BY62&lt;100,IF(ISNUMBER(CH62*MATRIX!G62),BW62*CH62*MATRIX!G62,""),IF(ISNUMBER(CH62*MATRIX!H62),BW62*CH62*MATRIX!H62,"")),"")</f>
        <v/>
      </c>
      <c r="CL62" s="40" t="str">
        <f>IF(ISNUMBER(BW62*CH62),IF(ISNUMBER(MATRIX!U62),IF(MATRIX!U62-INT(MATRIX!U62)=0,MATRIX!U62,"("&amp;MATRIX!U62&amp;")"),"n/a"),"")</f>
        <v/>
      </c>
      <c r="CM62" s="77"/>
      <c r="CN62" s="81" t="str">
        <f>IF(ISNUMBER(BW62*CH62), IF(ISNUMBER(MATRIX!AZ62),BW62*MATRIX!AZ62,"n/a"),"")</f>
        <v/>
      </c>
      <c r="CO62" s="77"/>
      <c r="CP62" s="83" t="str">
        <f>IF(ISNUMBER($BW62*$CH62), IF(ISNUMBER(MATRIX!BB62),$BW62*MATRIX!BB62,"n/a"),"")</f>
        <v/>
      </c>
      <c r="CQ62" s="77"/>
      <c r="CR62" s="81" t="str">
        <f>IF(ISNUMBER($BW62*$CH62), IF(ISNUMBER(MATRIX!BJ62),BW62*MATRIX!BJ62,"n/a"),"")</f>
        <v/>
      </c>
      <c r="CS62" s="77" t="s">
        <v>434</v>
      </c>
      <c r="CT62" s="83" t="str">
        <f>IF(ISNUMBER($BW62*$CH62), IF(ISNUMBER(MATRIX!BL62),$BW62*MATRIX!BL62,"n/a"),"")</f>
        <v/>
      </c>
      <c r="CV62" s="225" t="str">
        <f t="shared" si="9"/>
        <v/>
      </c>
      <c r="CX62" s="225" t="str">
        <f t="shared" si="10"/>
        <v/>
      </c>
      <c r="CZ62" s="219" t="str">
        <f>IF(ISNUMBER($BW62*$CH62), IF(MV&gt;200,IF(ISNUMBER(MATRIX!CL62),MATRIX!CL62,"n/a"),IF(ISNUMBER(MATRIX!CH62),MATRIX!CH62,"n/a")),"")</f>
        <v/>
      </c>
      <c r="DB62" s="1" t="str">
        <f>IF(ISNUMBER(BW62),IF(AND(ISNUMBER('HI-Z-OUTPUT'!AV62),'HI-Z-OUTPUT'!AV62&lt;&gt;0),'HI-Z-OUTPUT'!AV62,'Hi-Z-INPUT'!$K$7*'Hi-Z-INPUT'!$K$11),"")</f>
        <v/>
      </c>
      <c r="DD62" s="161" t="str">
        <f t="shared" si="28"/>
        <v/>
      </c>
      <c r="DF62" s="124" t="str">
        <f>IF(ISNUMBER($BW62),IF(MV&lt;200,IF(ISNUMBER(MATRIX!BA62),ROUND(MATRIX!BA62/1000*IDLE*CKWH,2),"-"),IF(ISNUMBER(MATRIX!BK62),ROUND(MATRIX!BK62/1000*IDLE*CKWH,2),"-")),"")</f>
        <v/>
      </c>
      <c r="DG62" s="125" t="str">
        <f t="shared" si="29"/>
        <v/>
      </c>
      <c r="DI62" s="104" t="str">
        <f>IF(ISNUMBER($BW62),IF(MV&lt;200,IF(ISNUMBER(MATRIX!BC62),ROUND(MATRIX!BC62/1000*RUNNING*CKWH,2),"-"),IF(ISNUMBER(MATRIX!BM62),ROUND(MATRIX!BM62/1000*RUNNING*CKWH,2),"-")),"")</f>
        <v/>
      </c>
      <c r="DJ62" s="130" t="str">
        <f t="shared" si="30"/>
        <v/>
      </c>
      <c r="DL62" s="104"/>
      <c r="DM62" s="130" t="str">
        <f t="shared" si="31"/>
        <v/>
      </c>
      <c r="DO62" s="129" t="str">
        <f t="shared" si="14"/>
        <v/>
      </c>
      <c r="DP62" s="127" t="str">
        <f t="shared" si="32"/>
        <v/>
      </c>
      <c r="DR62" s="101" t="str">
        <f>IF(ISNUMBER($BW62*$CH62),IF(ISNUMBER(MATRIX!BU62),BW62*MATRIX!BU62,"n/a"),"")</f>
        <v/>
      </c>
      <c r="DS62" s="72"/>
      <c r="DT62" s="72" t="str">
        <f>IF(ISNUMBER(BW62*CH62),IF(ISNUMBER(MATRIX!BV62*DD62),BW62*MATRIX!BV62*DD62,"n/a"),"")</f>
        <v/>
      </c>
      <c r="DU62" s="72"/>
      <c r="DV62" s="155" t="str">
        <f t="shared" si="43"/>
        <v/>
      </c>
      <c r="DW62" s="96"/>
      <c r="DX62" s="156" t="str">
        <f t="shared" si="16"/>
        <v/>
      </c>
      <c r="DY62" s="102" t="str">
        <f t="shared" si="33"/>
        <v/>
      </c>
      <c r="EA62" s="85" t="str">
        <f>IF(ISNUMBER(BW62),IF(ISNUMBER(MATRIX!Y62),MATRIX!Y62,"n/a"),"")</f>
        <v/>
      </c>
      <c r="EB62" s="86" t="str">
        <f t="shared" si="34"/>
        <v/>
      </c>
      <c r="ED62" s="44" t="str">
        <f>IF(ISNUMBER('HI-Z-OUTPUT'!D62),IF(ISNUMBER(BW62),'HI-Z-OUTPUT'!D62*BW62,""),"")</f>
        <v/>
      </c>
      <c r="EE62" s="44" t="str">
        <f t="shared" si="44"/>
        <v/>
      </c>
    </row>
    <row r="63" spans="1:135">
      <c r="A63" s="44" t="str">
        <f>MATRIX!A63</f>
        <v>LAB GRUPPEN</v>
      </c>
      <c r="B63" t="str">
        <f>IF(MATRIX!B63&lt;&gt;0,MATRIX!B63,"-")</f>
        <v xml:space="preserve">E 12:2 </v>
      </c>
      <c r="D63" t="b">
        <f>AND(OHM8MENO&lt;='Lo-Z-OUTPUT'!U63,'Lo-Z-OUTPUT'!U63&lt;=OHM8PIU)</f>
        <v>0</v>
      </c>
      <c r="E63" t="b">
        <f>AND(OHM4MENO&lt;='Lo-Z-OUTPUT'!U63,'Lo-Z-OUTPUT'!U63&lt;=OHM4PIU)</f>
        <v>0</v>
      </c>
      <c r="F63" t="b">
        <f>AND(OHM2MENO&lt;='Lo-Z-OUTPUT'!U63,'Lo-Z-OUTPUT'!U63&lt;=OHM2PIU)</f>
        <v>0</v>
      </c>
      <c r="H63" s="64" t="str">
        <f>IF(ISNUMBER('Lo-Z-OUTPUT'!S63),'Lo-Z-OUTPUT'!S63,"")</f>
        <v/>
      </c>
      <c r="I63" s="64" t="str">
        <f>IF('Lo-Z-OUTPUT'!W63="B","B","")</f>
        <v/>
      </c>
      <c r="K63" s="62" t="str">
        <f>IF(ISNUMBER(H63),H63*MATRIX!E63,"-")</f>
        <v>-</v>
      </c>
      <c r="M63" s="66" t="str">
        <f>IF(ISNUMBER(H63),IF(KP="kg",H63*MATRIX!CB63,H63*MATRIX!CB63*2.2),"-")</f>
        <v>-</v>
      </c>
      <c r="N63" s="65" t="str">
        <f t="shared" si="36"/>
        <v/>
      </c>
      <c r="P63" s="1" t="str">
        <f>IF(ISNUMBER(H63),IF('Lo-Z-OUTPUT'!W63="B",IF(D63,MATRIX!Q63,IF(E63,MATRIX!R63,"WRNG Ω")),IF(D63,MATRIX!K63,IF(E63,MATRIX!L63,IF(F63,MATRIX!M63,"")))),"")</f>
        <v/>
      </c>
      <c r="R63" s="70" t="str">
        <f>IF(AND(ISNUMBER(H63),ISNUMBER(P63)),IF('Lo-Z-OUTPUT'!W63="B",H63*P63*MATRIX!F63/2,H63*P63*MATRIX!F63),"")</f>
        <v/>
      </c>
      <c r="T63" s="40" t="str">
        <f>IF(ISNUMBER($H63),IF(ISNUMBER(MATRIX!U63),IF(MATRIX!U63-INT(MATRIX!U63)=0,MATRIX!U63,"("&amp;MATRIX!U63&amp;")"),"n/a"),"")</f>
        <v/>
      </c>
      <c r="U63" s="77"/>
      <c r="V63" s="81" t="str">
        <f>IF(ISNUMBER(H63), IF(ISNUMBER(MATRIX!AD63),H63*MATRIX!AD63,"n/a"),"")</f>
        <v/>
      </c>
      <c r="W63" s="77"/>
      <c r="X63" s="83" t="str">
        <f>IF(ISNUMBER($H63), IF(ISNUMBER(MATRIX!AF63),$H63*MATRIX!AF63,"n/a"),"")</f>
        <v/>
      </c>
      <c r="Y63" s="77"/>
      <c r="Z63" s="81" t="str">
        <f>IF(ISNUMBER($H63), IF(ISNUMBER(MATRIX!AP63),$H63*MATRIX!AP63,"n/a"),"")</f>
        <v/>
      </c>
      <c r="AA63" s="77" t="s">
        <v>434</v>
      </c>
      <c r="AB63" s="83" t="str">
        <f>IF(ISNUMBER($H63), IF(ISNUMBER(MATRIX!AR63),$H63*MATRIX!AR63,"n/a"),"")</f>
        <v/>
      </c>
      <c r="AD63" s="225" t="str">
        <f t="shared" si="1"/>
        <v/>
      </c>
      <c r="AF63" s="225" t="str">
        <f t="shared" si="2"/>
        <v/>
      </c>
      <c r="AH63" s="218" t="str">
        <f>IF(ISNUMBER($H63), IF(MV&gt;200,IF(ISNUMBER(MATRIX!CL63),MATRIX!CL63,"n/a"),IF(ISNUMBER(MATRIX!CH63),MATRIX!CH63,"n/a")),"")</f>
        <v/>
      </c>
      <c r="AJ63" s="1" t="str">
        <f>IF(ISNUMBER(H63),IF(AND(ISNUMBER('Lo-Z-OUTPUT'!BA63),'Lo-Z-OUTPUT'!BA63&lt;&gt;0),'Lo-Z-OUTPUT'!BA63,'Lo-Z-INPUT'!$K$15*'Lo-Z-INPUT'!$K$7),"")</f>
        <v/>
      </c>
      <c r="AL63" s="161" t="str">
        <f t="shared" si="19"/>
        <v/>
      </c>
      <c r="AN63" s="124" t="str">
        <f>IF(ISNUMBER($H63),IF(MV&lt;200,IF(ISNUMBER(MATRIX!AE63),ROUND((MATRIX!AE63*IDLE/1000)*CKWH,2),"-"),IF(ISNUMBER(MATRIX!AQ63),ROUND((MATRIX!AQ63*IDLE/1000)*CKWH,2),"-")),"")</f>
        <v/>
      </c>
      <c r="AO63" s="125" t="str">
        <f t="shared" si="20"/>
        <v/>
      </c>
      <c r="AQ63" s="105" t="str">
        <f>IF(ISNUMBER($H63),IF(MV&lt;200,IF(ISNUMBER(MATRIX!AG63),ROUND((MATRIX!AG63/1000)*RUNNING*CKWH,2),"-"),IF(ISNUMBER(MATRIX!AS63),ROUND((MATRIX!AS63/1000)*RUNNING*CKWH,2),"-")),"")</f>
        <v/>
      </c>
      <c r="AR63" s="126" t="str">
        <f t="shared" si="21"/>
        <v/>
      </c>
      <c r="AT63" s="129" t="str">
        <f t="shared" si="37"/>
        <v/>
      </c>
      <c r="AU63" s="127" t="str">
        <f t="shared" si="23"/>
        <v/>
      </c>
      <c r="AW63" s="101" t="str">
        <f>IF(ISNUMBER($H63),IF(ISNUMBER(MATRIX!BU63),$H63*MATRIX!BU63,"n/a"),"")</f>
        <v/>
      </c>
      <c r="AX63" s="72"/>
      <c r="AY63" s="72" t="str">
        <f>IF(ISNUMBER($H63),IF(ISNUMBER(MATRIX!BV63*AL63),$H63*MATRIX!BV63*AL63,"n/a"),"")</f>
        <v/>
      </c>
      <c r="AZ63" s="72"/>
      <c r="BA63" s="100" t="str">
        <f t="shared" si="38"/>
        <v/>
      </c>
      <c r="BB63" s="72"/>
      <c r="BC63" s="154" t="str">
        <f t="shared" si="39"/>
        <v/>
      </c>
      <c r="BD63" s="103" t="str">
        <f t="shared" si="40"/>
        <v/>
      </c>
      <c r="BF63" s="85" t="str">
        <f>IF(ISNUMBER(H63),IF(ISNUMBER(MATRIX!Y63),MATRIX!Y63,"n/a"),"")</f>
        <v/>
      </c>
      <c r="BG63" s="86" t="str">
        <f t="shared" si="26"/>
        <v/>
      </c>
      <c r="BI63" s="44" t="str">
        <f>IF(ISNUMBER('Lo-Z-OUTPUT'!D63),IF(ISNUMBER(EXTRA!H63),'Lo-Z-OUTPUT'!D63*EXTRA!H63,""),"")</f>
        <v/>
      </c>
      <c r="BJ63" s="44" t="str">
        <f t="shared" si="41"/>
        <v/>
      </c>
      <c r="BT63" t="b">
        <f>ISNUMBER(MATRIX!G63)</f>
        <v>1</v>
      </c>
      <c r="BU63" t="b">
        <f>ISNUMBER(MATRIX!H63)</f>
        <v>1</v>
      </c>
      <c r="BW63" s="64" t="str">
        <f>IF(AND(ISNUMBER('HI-Z-OUTPUT'!P63),I63&lt;&gt;0),'HI-Z-OUTPUT'!P63,"-")</f>
        <v>-</v>
      </c>
      <c r="BX63" s="1"/>
      <c r="BY63" s="64" t="str">
        <f>IF(ISBLANK('HI-Z-OUTPUT'!R63),"",'HI-Z-OUTPUT'!R63)</f>
        <v/>
      </c>
      <c r="CA63" s="62" t="str">
        <f>IF(ISNUMBER(BW63),IF(ISNUMBER(MATRIX!E63),BW63*MATRIX!E63,"WRNG DATA"),"-")</f>
        <v>-</v>
      </c>
      <c r="CC63" s="66" t="str">
        <f>IF(AND(ISNUMBER(BW63),OR(BT63,BU63)),IF(KP="kg",BW63*MATRIX!CC63,BW63*MATRIX!CC63*2.2),"-")</f>
        <v>-</v>
      </c>
      <c r="CD63" s="65" t="str">
        <f t="shared" si="42"/>
        <v/>
      </c>
      <c r="CF63" s="1" t="str">
        <f>IF(AND(VI&lt;100,ISNUMBER(BW63),BT63),MATRIX!N63,IF(AND(VI&gt;=100,ISNUMBER(BW63),BU63),MATRIX!O63,""))</f>
        <v/>
      </c>
      <c r="CG63" s="1" t="str">
        <f>IF(AND(BY63&lt;100,ISNUMBER(BW63),BT63),MATRIX!N63,IF(AND(BY63&gt;=100,ISNUMBER(BW63),BU63),MATRIX!O63,"WRNG V"))</f>
        <v>WRNG V</v>
      </c>
      <c r="CH63" s="1" t="str">
        <f t="shared" si="27"/>
        <v/>
      </c>
      <c r="CJ63" s="70" t="str">
        <f>IF(ISNUMBER(BW63),IF(BY63&lt;100,IF(ISNUMBER(CH63*MATRIX!G63),BW63*CH63*MATRIX!G63,""),IF(ISNUMBER(CH63*MATRIX!H63),BW63*CH63*MATRIX!H63,"")),"")</f>
        <v/>
      </c>
      <c r="CL63" s="40" t="str">
        <f>IF(ISNUMBER(BW63*CH63),IF(ISNUMBER(MATRIX!U63),IF(MATRIX!U63-INT(MATRIX!U63)=0,MATRIX!U63,"("&amp;MATRIX!U63&amp;")"),"n/a"),"")</f>
        <v/>
      </c>
      <c r="CM63" s="77"/>
      <c r="CN63" s="81" t="str">
        <f>IF(ISNUMBER(BW63*CH63), IF(ISNUMBER(MATRIX!AZ63),BW63*MATRIX!AZ63,"n/a"),"")</f>
        <v/>
      </c>
      <c r="CO63" s="77"/>
      <c r="CP63" s="83" t="str">
        <f>IF(ISNUMBER($BW63*$CH63), IF(ISNUMBER(MATRIX!BB63),$BW63*MATRIX!BB63,"n/a"),"")</f>
        <v/>
      </c>
      <c r="CQ63" s="77"/>
      <c r="CR63" s="81" t="str">
        <f>IF(ISNUMBER($BW63*$CH63), IF(ISNUMBER(MATRIX!BJ63),BW63*MATRIX!BJ63,"n/a"),"")</f>
        <v/>
      </c>
      <c r="CS63" s="77" t="s">
        <v>434</v>
      </c>
      <c r="CT63" s="83" t="str">
        <f>IF(ISNUMBER($BW63*$CH63), IF(ISNUMBER(MATRIX!BL63),$BW63*MATRIX!BL63,"n/a"),"")</f>
        <v/>
      </c>
      <c r="CV63" s="225" t="str">
        <f t="shared" si="9"/>
        <v/>
      </c>
      <c r="CX63" s="225" t="str">
        <f t="shared" si="10"/>
        <v/>
      </c>
      <c r="CZ63" s="219" t="str">
        <f>IF(ISNUMBER($BW63*$CH63), IF(MV&gt;200,IF(ISNUMBER(MATRIX!CL63),MATRIX!CL63,"n/a"),IF(ISNUMBER(MATRIX!CH63),MATRIX!CH63,"n/a")),"")</f>
        <v/>
      </c>
      <c r="DB63" s="1" t="str">
        <f>IF(ISNUMBER(BW63),IF(AND(ISNUMBER('HI-Z-OUTPUT'!AV63),'HI-Z-OUTPUT'!AV63&lt;&gt;0),'HI-Z-OUTPUT'!AV63,'Hi-Z-INPUT'!$K$7*'Hi-Z-INPUT'!$K$11),"")</f>
        <v/>
      </c>
      <c r="DD63" s="161" t="str">
        <f t="shared" si="28"/>
        <v/>
      </c>
      <c r="DF63" s="124" t="str">
        <f>IF(ISNUMBER($BW63),IF(MV&lt;200,IF(ISNUMBER(MATRIX!BA63),ROUND(MATRIX!BA63/1000*IDLE*CKWH,2),"-"),IF(ISNUMBER(MATRIX!BK63),ROUND(MATRIX!BK63/1000*IDLE*CKWH,2),"-")),"")</f>
        <v/>
      </c>
      <c r="DG63" s="125" t="str">
        <f t="shared" si="29"/>
        <v/>
      </c>
      <c r="DI63" s="104" t="str">
        <f>IF(ISNUMBER($BW63),IF(MV&lt;200,IF(ISNUMBER(MATRIX!BC63),ROUND(MATRIX!BC63/1000*RUNNING*CKWH,2),"-"),IF(ISNUMBER(MATRIX!BM63),ROUND(MATRIX!BM63/1000*RUNNING*CKWH,2),"-")),"")</f>
        <v/>
      </c>
      <c r="DJ63" s="130" t="str">
        <f t="shared" si="30"/>
        <v/>
      </c>
      <c r="DL63" s="104"/>
      <c r="DM63" s="130" t="str">
        <f t="shared" si="31"/>
        <v/>
      </c>
      <c r="DO63" s="129" t="str">
        <f t="shared" si="14"/>
        <v/>
      </c>
      <c r="DP63" s="127" t="str">
        <f t="shared" si="32"/>
        <v/>
      </c>
      <c r="DR63" s="101" t="str">
        <f>IF(ISNUMBER($BW63*$CH63),IF(ISNUMBER(MATRIX!BU63),BW63*MATRIX!BU63,"n/a"),"")</f>
        <v/>
      </c>
      <c r="DS63" s="72"/>
      <c r="DT63" s="72" t="str">
        <f>IF(ISNUMBER(BW63*CH63),IF(ISNUMBER(MATRIX!BV63*DD63),BW63*MATRIX!BV63*DD63,"n/a"),"")</f>
        <v/>
      </c>
      <c r="DU63" s="72"/>
      <c r="DV63" s="155" t="str">
        <f t="shared" si="43"/>
        <v/>
      </c>
      <c r="DW63" s="96"/>
      <c r="DX63" s="156" t="str">
        <f t="shared" si="16"/>
        <v/>
      </c>
      <c r="DY63" s="102" t="str">
        <f t="shared" si="33"/>
        <v/>
      </c>
      <c r="EA63" s="85" t="str">
        <f>IF(ISNUMBER(BW63),IF(ISNUMBER(MATRIX!Y63),MATRIX!Y63,"n/a"),"")</f>
        <v/>
      </c>
      <c r="EB63" s="86" t="str">
        <f t="shared" si="34"/>
        <v/>
      </c>
      <c r="ED63" s="44" t="str">
        <f>IF(ISNUMBER('HI-Z-OUTPUT'!D63),IF(ISNUMBER(BW63),'HI-Z-OUTPUT'!D63*BW63,""),"")</f>
        <v/>
      </c>
      <c r="EE63" s="44" t="str">
        <f t="shared" si="44"/>
        <v/>
      </c>
    </row>
    <row r="64" spans="1:135">
      <c r="A64" s="44" t="str">
        <f>MATRIX!A64</f>
        <v>LAB GRUPPEN</v>
      </c>
      <c r="B64" t="str">
        <f>IF(MATRIX!B64&lt;&gt;0,MATRIX!B64,"-")</f>
        <v xml:space="preserve">E 8:2 </v>
      </c>
      <c r="D64" t="b">
        <f>AND(OHM8MENO&lt;='Lo-Z-OUTPUT'!U64,'Lo-Z-OUTPUT'!U64&lt;=OHM8PIU)</f>
        <v>0</v>
      </c>
      <c r="E64" t="b">
        <f>AND(OHM4MENO&lt;='Lo-Z-OUTPUT'!U64,'Lo-Z-OUTPUT'!U64&lt;=OHM4PIU)</f>
        <v>0</v>
      </c>
      <c r="F64" t="b">
        <f>AND(OHM2MENO&lt;='Lo-Z-OUTPUT'!U64,'Lo-Z-OUTPUT'!U64&lt;=OHM2PIU)</f>
        <v>0</v>
      </c>
      <c r="H64" s="64" t="str">
        <f>IF(ISNUMBER('Lo-Z-OUTPUT'!S64),'Lo-Z-OUTPUT'!S64,"")</f>
        <v/>
      </c>
      <c r="I64" s="64" t="str">
        <f>IF('Lo-Z-OUTPUT'!W64="B","B","")</f>
        <v/>
      </c>
      <c r="K64" s="62" t="str">
        <f>IF(ISNUMBER(H64),H64*MATRIX!E64,"-")</f>
        <v>-</v>
      </c>
      <c r="M64" s="66" t="str">
        <f>IF(ISNUMBER(H64),IF(KP="kg",H64*MATRIX!CB64,H64*MATRIX!CB64*2.2),"-")</f>
        <v>-</v>
      </c>
      <c r="N64" s="65" t="str">
        <f t="shared" si="36"/>
        <v/>
      </c>
      <c r="P64" s="1" t="str">
        <f>IF(ISNUMBER(H64),IF('Lo-Z-OUTPUT'!W64="B",IF(D64,MATRIX!Q64,IF(E64,MATRIX!R64,"WRNG Ω")),IF(D64,MATRIX!K64,IF(E64,MATRIX!L64,IF(F64,MATRIX!M64,"")))),"")</f>
        <v/>
      </c>
      <c r="R64" s="70" t="str">
        <f>IF(AND(ISNUMBER(H64),ISNUMBER(P64)),IF('Lo-Z-OUTPUT'!W64="B",H64*P64*MATRIX!F64/2,H64*P64*MATRIX!F64),"")</f>
        <v/>
      </c>
      <c r="T64" s="40" t="str">
        <f>IF(ISNUMBER($H64),IF(ISNUMBER(MATRIX!U64),IF(MATRIX!U64-INT(MATRIX!U64)=0,MATRIX!U64,"("&amp;MATRIX!U64&amp;")"),"n/a"),"")</f>
        <v/>
      </c>
      <c r="U64" s="77"/>
      <c r="V64" s="81" t="str">
        <f>IF(ISNUMBER(H64), IF(ISNUMBER(MATRIX!AD64),H64*MATRIX!AD64,"n/a"),"")</f>
        <v/>
      </c>
      <c r="W64" s="77"/>
      <c r="X64" s="83" t="str">
        <f>IF(ISNUMBER($H64), IF(ISNUMBER(MATRIX!AF64),$H64*MATRIX!AF64,"n/a"),"")</f>
        <v/>
      </c>
      <c r="Y64" s="77"/>
      <c r="Z64" s="81" t="str">
        <f>IF(ISNUMBER($H64), IF(ISNUMBER(MATRIX!AP64),$H64*MATRIX!AP64,"n/a"),"")</f>
        <v/>
      </c>
      <c r="AA64" s="77" t="s">
        <v>434</v>
      </c>
      <c r="AB64" s="83" t="str">
        <f>IF(ISNUMBER($H64), IF(ISNUMBER(MATRIX!AR64),$H64*MATRIX!AR64,"n/a"),"")</f>
        <v/>
      </c>
      <c r="AD64" s="225" t="str">
        <f t="shared" si="1"/>
        <v/>
      </c>
      <c r="AF64" s="225" t="str">
        <f t="shared" si="2"/>
        <v/>
      </c>
      <c r="AH64" s="218" t="str">
        <f>IF(ISNUMBER($H64), IF(MV&gt;200,IF(ISNUMBER(MATRIX!CL64),MATRIX!CL64,"n/a"),IF(ISNUMBER(MATRIX!CH64),MATRIX!CH64,"n/a")),"")</f>
        <v/>
      </c>
      <c r="AJ64" s="1" t="str">
        <f>IF(ISNUMBER(H64),IF(AND(ISNUMBER('Lo-Z-OUTPUT'!BA64),'Lo-Z-OUTPUT'!BA64&lt;&gt;0),'Lo-Z-OUTPUT'!BA64,'Lo-Z-INPUT'!$K$15*'Lo-Z-INPUT'!$K$7),"")</f>
        <v/>
      </c>
      <c r="AL64" s="161" t="str">
        <f t="shared" si="19"/>
        <v/>
      </c>
      <c r="AN64" s="124" t="str">
        <f>IF(ISNUMBER($H64),IF(MV&lt;200,IF(ISNUMBER(MATRIX!AE64),ROUND((MATRIX!AE64*IDLE/1000)*CKWH,2),"-"),IF(ISNUMBER(MATRIX!AQ64),ROUND((MATRIX!AQ64*IDLE/1000)*CKWH,2),"-")),"")</f>
        <v/>
      </c>
      <c r="AO64" s="125" t="str">
        <f t="shared" si="20"/>
        <v/>
      </c>
      <c r="AQ64" s="105" t="str">
        <f>IF(ISNUMBER($H64),IF(MV&lt;200,IF(ISNUMBER(MATRIX!AG64),ROUND((MATRIX!AG64/1000)*RUNNING*CKWH,2),"-"),IF(ISNUMBER(MATRIX!AS64),ROUND((MATRIX!AS64/1000)*RUNNING*CKWH,2),"-")),"")</f>
        <v/>
      </c>
      <c r="AR64" s="126" t="str">
        <f t="shared" si="21"/>
        <v/>
      </c>
      <c r="AT64" s="129" t="str">
        <f t="shared" si="37"/>
        <v/>
      </c>
      <c r="AU64" s="127" t="str">
        <f t="shared" si="23"/>
        <v/>
      </c>
      <c r="AW64" s="101" t="str">
        <f>IF(ISNUMBER($H64),IF(ISNUMBER(MATRIX!BU64),$H64*MATRIX!BU64,"n/a"),"")</f>
        <v/>
      </c>
      <c r="AX64" s="72"/>
      <c r="AY64" s="72" t="str">
        <f>IF(ISNUMBER($H64),IF(ISNUMBER(MATRIX!BV64*AL64),$H64*MATRIX!BV64*AL64,"n/a"),"")</f>
        <v/>
      </c>
      <c r="AZ64" s="72"/>
      <c r="BA64" s="100" t="str">
        <f t="shared" si="38"/>
        <v/>
      </c>
      <c r="BB64" s="72"/>
      <c r="BC64" s="154" t="str">
        <f t="shared" si="39"/>
        <v/>
      </c>
      <c r="BD64" s="103" t="str">
        <f t="shared" si="40"/>
        <v/>
      </c>
      <c r="BF64" s="85" t="str">
        <f>IF(ISNUMBER(H64),IF(ISNUMBER(MATRIX!Y64),MATRIX!Y64,"n/a"),"")</f>
        <v/>
      </c>
      <c r="BG64" s="86" t="str">
        <f t="shared" si="26"/>
        <v/>
      </c>
      <c r="BI64" s="44" t="str">
        <f>IF(ISNUMBER('Lo-Z-OUTPUT'!D64),IF(ISNUMBER(EXTRA!H64),'Lo-Z-OUTPUT'!D64*EXTRA!H64,""),"")</f>
        <v/>
      </c>
      <c r="BJ64" s="44" t="str">
        <f t="shared" si="41"/>
        <v/>
      </c>
      <c r="BT64" t="b">
        <f>ISNUMBER(MATRIX!G64)</f>
        <v>1</v>
      </c>
      <c r="BU64" t="b">
        <f>ISNUMBER(MATRIX!H64)</f>
        <v>1</v>
      </c>
      <c r="BW64" s="64" t="str">
        <f>IF(AND(ISNUMBER('HI-Z-OUTPUT'!P64),I64&lt;&gt;0),'HI-Z-OUTPUT'!P64,"-")</f>
        <v>-</v>
      </c>
      <c r="BX64" s="1"/>
      <c r="BY64" s="64" t="str">
        <f>IF(ISBLANK('HI-Z-OUTPUT'!R64),"",'HI-Z-OUTPUT'!R64)</f>
        <v/>
      </c>
      <c r="CA64" s="62" t="str">
        <f>IF(ISNUMBER(BW64),IF(ISNUMBER(MATRIX!E64),BW64*MATRIX!E64,"WRNG DATA"),"-")</f>
        <v>-</v>
      </c>
      <c r="CC64" s="66" t="str">
        <f>IF(AND(ISNUMBER(BW64),OR(BT64,BU64)),IF(KP="kg",BW64*MATRIX!CC64,BW64*MATRIX!CC64*2.2),"-")</f>
        <v>-</v>
      </c>
      <c r="CD64" s="65" t="str">
        <f t="shared" si="42"/>
        <v/>
      </c>
      <c r="CF64" s="1" t="str">
        <f>IF(AND(VI&lt;100,ISNUMBER(BW64),BT64),MATRIX!N64,IF(AND(VI&gt;=100,ISNUMBER(BW64),BU64),MATRIX!O64,""))</f>
        <v/>
      </c>
      <c r="CG64" s="1" t="str">
        <f>IF(AND(BY64&lt;100,ISNUMBER(BW64),BT64),MATRIX!N64,IF(AND(BY64&gt;=100,ISNUMBER(BW64),BU64),MATRIX!O64,"WRNG V"))</f>
        <v>WRNG V</v>
      </c>
      <c r="CH64" s="1" t="str">
        <f t="shared" si="27"/>
        <v/>
      </c>
      <c r="CJ64" s="70" t="str">
        <f>IF(ISNUMBER(BW64),IF(BY64&lt;100,IF(ISNUMBER(CH64*MATRIX!G64),BW64*CH64*MATRIX!G64,""),IF(ISNUMBER(CH64*MATRIX!H64),BW64*CH64*MATRIX!H64,"")),"")</f>
        <v/>
      </c>
      <c r="CL64" s="40" t="str">
        <f>IF(ISNUMBER(BW64*CH64),IF(ISNUMBER(MATRIX!U64),IF(MATRIX!U64-INT(MATRIX!U64)=0,MATRIX!U64,"("&amp;MATRIX!U64&amp;")"),"n/a"),"")</f>
        <v/>
      </c>
      <c r="CM64" s="77"/>
      <c r="CN64" s="81" t="str">
        <f>IF(ISNUMBER(BW64*CH64), IF(ISNUMBER(MATRIX!AZ64),BW64*MATRIX!AZ64,"n/a"),"")</f>
        <v/>
      </c>
      <c r="CO64" s="77"/>
      <c r="CP64" s="83" t="str">
        <f>IF(ISNUMBER($BW64*$CH64), IF(ISNUMBER(MATRIX!BB64),$BW64*MATRIX!BB64,"n/a"),"")</f>
        <v/>
      </c>
      <c r="CQ64" s="77"/>
      <c r="CR64" s="81" t="str">
        <f>IF(ISNUMBER($BW64*$CH64), IF(ISNUMBER(MATRIX!BJ64),BW64*MATRIX!BJ64,"n/a"),"")</f>
        <v/>
      </c>
      <c r="CS64" s="77" t="s">
        <v>434</v>
      </c>
      <c r="CT64" s="83" t="str">
        <f>IF(ISNUMBER($BW64*$CH64), IF(ISNUMBER(MATRIX!BL64),$BW64*MATRIX!BL64,"n/a"),"")</f>
        <v/>
      </c>
      <c r="CV64" s="225" t="str">
        <f t="shared" si="9"/>
        <v/>
      </c>
      <c r="CX64" s="225" t="str">
        <f t="shared" si="10"/>
        <v/>
      </c>
      <c r="CZ64" s="219" t="str">
        <f>IF(ISNUMBER($BW64*$CH64), IF(MV&gt;200,IF(ISNUMBER(MATRIX!CL64),MATRIX!CL64,"n/a"),IF(ISNUMBER(MATRIX!CH64),MATRIX!CH64,"n/a")),"")</f>
        <v/>
      </c>
      <c r="DB64" s="1" t="str">
        <f>IF(ISNUMBER(BW64),IF(AND(ISNUMBER('HI-Z-OUTPUT'!AV64),'HI-Z-OUTPUT'!AV64&lt;&gt;0),'HI-Z-OUTPUT'!AV64,'Hi-Z-INPUT'!$K$7*'Hi-Z-INPUT'!$K$11),"")</f>
        <v/>
      </c>
      <c r="DD64" s="161" t="str">
        <f t="shared" si="28"/>
        <v/>
      </c>
      <c r="DF64" s="124" t="str">
        <f>IF(ISNUMBER($BW64),IF(MV&lt;200,IF(ISNUMBER(MATRIX!BA64),ROUND(MATRIX!BA64/1000*IDLE*CKWH,2),"-"),IF(ISNUMBER(MATRIX!BK64),ROUND(MATRIX!BK64/1000*IDLE*CKWH,2),"-")),"")</f>
        <v/>
      </c>
      <c r="DG64" s="125" t="str">
        <f t="shared" si="29"/>
        <v/>
      </c>
      <c r="DI64" s="104" t="str">
        <f>IF(ISNUMBER($BW64),IF(MV&lt;200,IF(ISNUMBER(MATRIX!BC64),ROUND(MATRIX!BC64/1000*RUNNING*CKWH,2),"-"),IF(ISNUMBER(MATRIX!BM64),ROUND(MATRIX!BM64/1000*RUNNING*CKWH,2),"-")),"")</f>
        <v/>
      </c>
      <c r="DJ64" s="130" t="str">
        <f t="shared" si="30"/>
        <v/>
      </c>
      <c r="DL64" s="104"/>
      <c r="DM64" s="130" t="str">
        <f t="shared" si="31"/>
        <v/>
      </c>
      <c r="DO64" s="129" t="str">
        <f t="shared" si="14"/>
        <v/>
      </c>
      <c r="DP64" s="127" t="str">
        <f t="shared" si="32"/>
        <v/>
      </c>
      <c r="DR64" s="101" t="str">
        <f>IF(ISNUMBER($BW64*$CH64),IF(ISNUMBER(MATRIX!BU64),BW64*MATRIX!BU64,"n/a"),"")</f>
        <v/>
      </c>
      <c r="DS64" s="72"/>
      <c r="DT64" s="72" t="str">
        <f>IF(ISNUMBER(BW64*CH64),IF(ISNUMBER(MATRIX!BV64*DD64),BW64*MATRIX!BV64*DD64,"n/a"),"")</f>
        <v/>
      </c>
      <c r="DU64" s="72"/>
      <c r="DV64" s="155" t="str">
        <f t="shared" si="43"/>
        <v/>
      </c>
      <c r="DW64" s="96"/>
      <c r="DX64" s="156" t="str">
        <f t="shared" si="16"/>
        <v/>
      </c>
      <c r="DY64" s="102" t="str">
        <f t="shared" si="33"/>
        <v/>
      </c>
      <c r="EA64" s="85" t="str">
        <f>IF(ISNUMBER(BW64),IF(ISNUMBER(MATRIX!Y64),MATRIX!Y64,"n/a"),"")</f>
        <v/>
      </c>
      <c r="EB64" s="86" t="str">
        <f t="shared" si="34"/>
        <v/>
      </c>
      <c r="ED64" s="44" t="str">
        <f>IF(ISNUMBER('HI-Z-OUTPUT'!D64),IF(ISNUMBER(BW64),'HI-Z-OUTPUT'!D64*BW64,""),"")</f>
        <v/>
      </c>
      <c r="EE64" s="44" t="str">
        <f t="shared" si="44"/>
        <v/>
      </c>
    </row>
    <row r="65" spans="1:135">
      <c r="A65" s="44" t="str">
        <f>MATRIX!A65</f>
        <v>LAB GRUPPEN</v>
      </c>
      <c r="B65" t="str">
        <f>IF(MATRIX!B65&lt;&gt;0,MATRIX!B65,"-")</f>
        <v>E 4:2</v>
      </c>
      <c r="D65" t="b">
        <f>AND(OHM8MENO&lt;='Lo-Z-OUTPUT'!U65,'Lo-Z-OUTPUT'!U65&lt;=OHM8PIU)</f>
        <v>0</v>
      </c>
      <c r="E65" t="b">
        <f>AND(OHM4MENO&lt;='Lo-Z-OUTPUT'!U65,'Lo-Z-OUTPUT'!U65&lt;=OHM4PIU)</f>
        <v>0</v>
      </c>
      <c r="F65" t="b">
        <f>AND(OHM2MENO&lt;='Lo-Z-OUTPUT'!U65,'Lo-Z-OUTPUT'!U65&lt;=OHM2PIU)</f>
        <v>0</v>
      </c>
      <c r="H65" s="64" t="str">
        <f>IF(ISNUMBER('Lo-Z-OUTPUT'!S65),'Lo-Z-OUTPUT'!S65,"")</f>
        <v/>
      </c>
      <c r="I65" s="64" t="str">
        <f>IF('Lo-Z-OUTPUT'!W65="B","B","")</f>
        <v/>
      </c>
      <c r="K65" s="62" t="str">
        <f>IF(ISNUMBER(H65),H65*MATRIX!E65,"-")</f>
        <v>-</v>
      </c>
      <c r="M65" s="66" t="str">
        <f>IF(ISNUMBER(H65),IF(KP="kg",H65*MATRIX!CB65,H65*MATRIX!CB65*2.2),"-")</f>
        <v>-</v>
      </c>
      <c r="N65" s="65" t="str">
        <f t="shared" si="36"/>
        <v/>
      </c>
      <c r="P65" s="1" t="str">
        <f>IF(ISNUMBER(H65),IF('Lo-Z-OUTPUT'!W65="B",IF(D65,MATRIX!Q65,IF(E65,MATRIX!R65,"WRNG Ω")),IF(D65,MATRIX!K65,IF(E65,MATRIX!L65,IF(F65,MATRIX!M65,"")))),"")</f>
        <v/>
      </c>
      <c r="R65" s="70" t="str">
        <f>IF(AND(ISNUMBER(H65),ISNUMBER(P65)),IF('Lo-Z-OUTPUT'!W65="B",H65*P65*MATRIX!F65/2,H65*P65*MATRIX!F65),"")</f>
        <v/>
      </c>
      <c r="T65" s="40" t="str">
        <f>IF(ISNUMBER($H65),IF(ISNUMBER(MATRIX!U65),IF(MATRIX!U65-INT(MATRIX!U65)=0,MATRIX!U65,"("&amp;MATRIX!U65&amp;")"),"n/a"),"")</f>
        <v/>
      </c>
      <c r="U65" s="77"/>
      <c r="V65" s="81" t="str">
        <f>IF(ISNUMBER(H65), IF(ISNUMBER(MATRIX!AD65),H65*MATRIX!AD65,"n/a"),"")</f>
        <v/>
      </c>
      <c r="W65" s="77"/>
      <c r="X65" s="83" t="str">
        <f>IF(ISNUMBER($H65), IF(ISNUMBER(MATRIX!AF65),$H65*MATRIX!AF65,"n/a"),"")</f>
        <v/>
      </c>
      <c r="Y65" s="77"/>
      <c r="Z65" s="81" t="str">
        <f>IF(ISNUMBER($H65), IF(ISNUMBER(MATRIX!AP65),$H65*MATRIX!AP65,"n/a"),"")</f>
        <v/>
      </c>
      <c r="AA65" s="77" t="s">
        <v>434</v>
      </c>
      <c r="AB65" s="83" t="str">
        <f>IF(ISNUMBER($H65), IF(ISNUMBER(MATRIX!AR65),$H65*MATRIX!AR65,"n/a"),"")</f>
        <v/>
      </c>
      <c r="AD65" s="225" t="str">
        <f t="shared" si="1"/>
        <v/>
      </c>
      <c r="AF65" s="225" t="str">
        <f t="shared" si="2"/>
        <v/>
      </c>
      <c r="AH65" s="218" t="str">
        <f>IF(ISNUMBER($H65), IF(MV&gt;200,IF(ISNUMBER(MATRIX!CL65),MATRIX!CL65,"n/a"),IF(ISNUMBER(MATRIX!CH65),MATRIX!CH65,"n/a")),"")</f>
        <v/>
      </c>
      <c r="AJ65" s="1" t="str">
        <f>IF(ISNUMBER(H65),IF(AND(ISNUMBER('Lo-Z-OUTPUT'!BA65),'Lo-Z-OUTPUT'!BA65&lt;&gt;0),'Lo-Z-OUTPUT'!BA65,'Lo-Z-INPUT'!$K$15*'Lo-Z-INPUT'!$K$7),"")</f>
        <v/>
      </c>
      <c r="AL65" s="161" t="str">
        <f t="shared" si="19"/>
        <v/>
      </c>
      <c r="AN65" s="124" t="str">
        <f>IF(ISNUMBER($H65),IF(MV&lt;200,IF(ISNUMBER(MATRIX!AE65),ROUND((MATRIX!AE65*IDLE/1000)*CKWH,2),"-"),IF(ISNUMBER(MATRIX!AQ65),ROUND((MATRIX!AQ65*IDLE/1000)*CKWH,2),"-")),"")</f>
        <v/>
      </c>
      <c r="AO65" s="125" t="str">
        <f t="shared" si="20"/>
        <v/>
      </c>
      <c r="AQ65" s="105" t="str">
        <f>IF(ISNUMBER($H65),IF(MV&lt;200,IF(ISNUMBER(MATRIX!AG65),ROUND((MATRIX!AG65/1000)*RUNNING*CKWH,2),"-"),IF(ISNUMBER(MATRIX!AS65),ROUND((MATRIX!AS65/1000)*RUNNING*CKWH,2),"-")),"")</f>
        <v/>
      </c>
      <c r="AR65" s="126" t="str">
        <f t="shared" si="21"/>
        <v/>
      </c>
      <c r="AT65" s="129" t="str">
        <f t="shared" si="37"/>
        <v/>
      </c>
      <c r="AU65" s="127" t="str">
        <f t="shared" si="23"/>
        <v/>
      </c>
      <c r="AW65" s="101" t="str">
        <f>IF(ISNUMBER($H65),IF(ISNUMBER(MATRIX!BU65),$H65*MATRIX!BU65,"n/a"),"")</f>
        <v/>
      </c>
      <c r="AX65" s="72"/>
      <c r="AY65" s="72" t="str">
        <f>IF(ISNUMBER($H65),IF(ISNUMBER(MATRIX!BV65*AL65),$H65*MATRIX!BV65*AL65,"n/a"),"")</f>
        <v/>
      </c>
      <c r="AZ65" s="72"/>
      <c r="BA65" s="100" t="str">
        <f t="shared" si="38"/>
        <v/>
      </c>
      <c r="BB65" s="72"/>
      <c r="BC65" s="154" t="str">
        <f t="shared" si="39"/>
        <v/>
      </c>
      <c r="BD65" s="103" t="str">
        <f t="shared" si="40"/>
        <v/>
      </c>
      <c r="BF65" s="85" t="str">
        <f>IF(ISNUMBER(H65),IF(ISNUMBER(MATRIX!Y65),MATRIX!Y65,"n/a"),"")</f>
        <v/>
      </c>
      <c r="BG65" s="86" t="str">
        <f t="shared" si="26"/>
        <v/>
      </c>
      <c r="BI65" s="44" t="str">
        <f>IF(ISNUMBER('Lo-Z-OUTPUT'!D65),IF(ISNUMBER(EXTRA!H65),'Lo-Z-OUTPUT'!D65*EXTRA!H65,""),"")</f>
        <v/>
      </c>
      <c r="BJ65" s="44" t="str">
        <f t="shared" si="41"/>
        <v/>
      </c>
      <c r="BT65" t="b">
        <f>ISNUMBER(MATRIX!G65)</f>
        <v>1</v>
      </c>
      <c r="BU65" t="b">
        <f>ISNUMBER(MATRIX!H65)</f>
        <v>1</v>
      </c>
      <c r="BW65" s="64" t="str">
        <f>IF(AND(ISNUMBER('HI-Z-OUTPUT'!P65),I65&lt;&gt;0),'HI-Z-OUTPUT'!P65,"-")</f>
        <v>-</v>
      </c>
      <c r="BX65" s="1"/>
      <c r="BY65" s="64" t="str">
        <f>IF(ISBLANK('HI-Z-OUTPUT'!R65),"",'HI-Z-OUTPUT'!R65)</f>
        <v/>
      </c>
      <c r="CA65" s="62" t="str">
        <f>IF(ISNUMBER(BW65),IF(ISNUMBER(MATRIX!E65),BW65*MATRIX!E65,"WRNG DATA"),"-")</f>
        <v>-</v>
      </c>
      <c r="CC65" s="66" t="str">
        <f>IF(AND(ISNUMBER(BW65),OR(BT65,BU65)),IF(KP="kg",BW65*MATRIX!CC65,BW65*MATRIX!CC65*2.2),"-")</f>
        <v>-</v>
      </c>
      <c r="CD65" s="65" t="str">
        <f t="shared" si="42"/>
        <v/>
      </c>
      <c r="CF65" s="1" t="str">
        <f>IF(AND(VI&lt;100,ISNUMBER(BW65),BT65),MATRIX!N65,IF(AND(VI&gt;=100,ISNUMBER(BW65),BU65),MATRIX!O65,""))</f>
        <v/>
      </c>
      <c r="CG65" s="1" t="str">
        <f>IF(AND(BY65&lt;100,ISNUMBER(BW65),BT65),MATRIX!N65,IF(AND(BY65&gt;=100,ISNUMBER(BW65),BU65),MATRIX!O65,"WRNG V"))</f>
        <v>WRNG V</v>
      </c>
      <c r="CH65" s="1" t="str">
        <f t="shared" si="27"/>
        <v/>
      </c>
      <c r="CJ65" s="70" t="str">
        <f>IF(ISNUMBER(BW65),IF(BY65&lt;100,IF(ISNUMBER(CH65*MATRIX!G65),BW65*CH65*MATRIX!G65,""),IF(ISNUMBER(CH65*MATRIX!H65),BW65*CH65*MATRIX!H65,"")),"")</f>
        <v/>
      </c>
      <c r="CL65" s="40" t="str">
        <f>IF(ISNUMBER(BW65*CH65),IF(ISNUMBER(MATRIX!U65),IF(MATRIX!U65-INT(MATRIX!U65)=0,MATRIX!U65,"("&amp;MATRIX!U65&amp;")"),"n/a"),"")</f>
        <v/>
      </c>
      <c r="CM65" s="77"/>
      <c r="CN65" s="81" t="str">
        <f>IF(ISNUMBER(BW65*CH65), IF(ISNUMBER(MATRIX!AZ65),BW65*MATRIX!AZ65,"n/a"),"")</f>
        <v/>
      </c>
      <c r="CO65" s="77"/>
      <c r="CP65" s="83" t="str">
        <f>IF(ISNUMBER($BW65*$CH65), IF(ISNUMBER(MATRIX!BB65),$BW65*MATRIX!BB65,"n/a"),"")</f>
        <v/>
      </c>
      <c r="CQ65" s="77"/>
      <c r="CR65" s="81" t="str">
        <f>IF(ISNUMBER($BW65*$CH65), IF(ISNUMBER(MATRIX!BJ65),BW65*MATRIX!BJ65,"n/a"),"")</f>
        <v/>
      </c>
      <c r="CS65" s="77" t="s">
        <v>434</v>
      </c>
      <c r="CT65" s="83" t="str">
        <f>IF(ISNUMBER($BW65*$CH65), IF(ISNUMBER(MATRIX!BL65),$BW65*MATRIX!BL65,"n/a"),"")</f>
        <v/>
      </c>
      <c r="CV65" s="225" t="str">
        <f t="shared" si="9"/>
        <v/>
      </c>
      <c r="CX65" s="225" t="str">
        <f t="shared" si="10"/>
        <v/>
      </c>
      <c r="CZ65" s="219" t="str">
        <f>IF(ISNUMBER($BW65*$CH65), IF(MV&gt;200,IF(ISNUMBER(MATRIX!CL65),MATRIX!CL65,"n/a"),IF(ISNUMBER(MATRIX!CH65),MATRIX!CH65,"n/a")),"")</f>
        <v/>
      </c>
      <c r="DB65" s="1" t="str">
        <f>IF(ISNUMBER(BW65),IF(AND(ISNUMBER('HI-Z-OUTPUT'!AV65),'HI-Z-OUTPUT'!AV65&lt;&gt;0),'HI-Z-OUTPUT'!AV65,'Hi-Z-INPUT'!$K$7*'Hi-Z-INPUT'!$K$11),"")</f>
        <v/>
      </c>
      <c r="DD65" s="161" t="str">
        <f t="shared" si="28"/>
        <v/>
      </c>
      <c r="DF65" s="124" t="str">
        <f>IF(ISNUMBER($BW65),IF(MV&lt;200,IF(ISNUMBER(MATRIX!BA65),ROUND(MATRIX!BA65/1000*IDLE*CKWH,2),"-"),IF(ISNUMBER(MATRIX!BK65),ROUND(MATRIX!BK65/1000*IDLE*CKWH,2),"-")),"")</f>
        <v/>
      </c>
      <c r="DG65" s="125" t="str">
        <f t="shared" si="29"/>
        <v/>
      </c>
      <c r="DI65" s="104" t="str">
        <f>IF(ISNUMBER($BW65),IF(MV&lt;200,IF(ISNUMBER(MATRIX!BC65),ROUND(MATRIX!BC65/1000*RUNNING*CKWH,2),"-"),IF(ISNUMBER(MATRIX!BM65),ROUND(MATRIX!BM65/1000*RUNNING*CKWH,2),"-")),"")</f>
        <v/>
      </c>
      <c r="DJ65" s="130" t="str">
        <f t="shared" si="30"/>
        <v/>
      </c>
      <c r="DL65" s="104"/>
      <c r="DM65" s="130" t="str">
        <f t="shared" si="31"/>
        <v/>
      </c>
      <c r="DO65" s="129" t="str">
        <f t="shared" si="14"/>
        <v/>
      </c>
      <c r="DP65" s="127" t="str">
        <f t="shared" si="32"/>
        <v/>
      </c>
      <c r="DR65" s="101" t="str">
        <f>IF(ISNUMBER($BW65*$CH65),IF(ISNUMBER(MATRIX!BU65),BW65*MATRIX!BU65,"n/a"),"")</f>
        <v/>
      </c>
      <c r="DS65" s="72"/>
      <c r="DT65" s="72" t="str">
        <f>IF(ISNUMBER(BW65*CH65),IF(ISNUMBER(MATRIX!BV65*DD65),BW65*MATRIX!BV65*DD65,"n/a"),"")</f>
        <v/>
      </c>
      <c r="DU65" s="72"/>
      <c r="DV65" s="155" t="str">
        <f t="shared" si="43"/>
        <v/>
      </c>
      <c r="DW65" s="96"/>
      <c r="DX65" s="156" t="str">
        <f t="shared" si="16"/>
        <v/>
      </c>
      <c r="DY65" s="102" t="str">
        <f t="shared" si="33"/>
        <v/>
      </c>
      <c r="EA65" s="85" t="str">
        <f>IF(ISNUMBER(BW65),IF(ISNUMBER(MATRIX!Y65),MATRIX!Y65,"n/a"),"")</f>
        <v/>
      </c>
      <c r="EB65" s="86" t="str">
        <f t="shared" si="34"/>
        <v/>
      </c>
      <c r="ED65" s="44" t="str">
        <f>IF(ISNUMBER('HI-Z-OUTPUT'!D65),IF(ISNUMBER(BW65),'HI-Z-OUTPUT'!D65*BW65,""),"")</f>
        <v/>
      </c>
      <c r="EE65" s="44" t="str">
        <f t="shared" si="44"/>
        <v/>
      </c>
    </row>
    <row r="66" spans="1:135">
      <c r="A66" s="44" t="str">
        <f>MATRIX!A66</f>
        <v>LAB GRUPPEN</v>
      </c>
      <c r="B66" t="str">
        <f>IF(MATRIX!B66&lt;&gt;0,MATRIX!B66,"-")</f>
        <v>D 200:4L</v>
      </c>
      <c r="D66" t="b">
        <f>AND(OHM8MENO&lt;='Lo-Z-OUTPUT'!U66,'Lo-Z-OUTPUT'!U66&lt;=OHM8PIU)</f>
        <v>0</v>
      </c>
      <c r="E66" t="b">
        <f>AND(OHM4MENO&lt;='Lo-Z-OUTPUT'!U66,'Lo-Z-OUTPUT'!U66&lt;=OHM4PIU)</f>
        <v>0</v>
      </c>
      <c r="F66" t="b">
        <f>AND(OHM2MENO&lt;='Lo-Z-OUTPUT'!U66,'Lo-Z-OUTPUT'!U66&lt;=OHM2PIU)</f>
        <v>0</v>
      </c>
      <c r="H66" s="64" t="str">
        <f>IF(ISNUMBER('Lo-Z-OUTPUT'!S66),'Lo-Z-OUTPUT'!S66,"")</f>
        <v/>
      </c>
      <c r="I66" s="64" t="str">
        <f>IF('Lo-Z-OUTPUT'!W66="B","B","")</f>
        <v/>
      </c>
      <c r="K66" s="62" t="str">
        <f>IF(ISNUMBER(H66),H66*MATRIX!E66,"-")</f>
        <v>-</v>
      </c>
      <c r="M66" s="66" t="str">
        <f>IF(ISNUMBER(H66),IF(KP="kg",H66*MATRIX!CB66,H66*MATRIX!CB66*2.2),"-")</f>
        <v>-</v>
      </c>
      <c r="N66" s="65" t="str">
        <f t="shared" si="36"/>
        <v/>
      </c>
      <c r="P66" s="1" t="str">
        <f>IF(ISNUMBER(H66),IF('Lo-Z-OUTPUT'!W66="B",IF(D66,MATRIX!Q66,IF(E66,MATRIX!R66,"WRNG Ω")),IF(D66,MATRIX!K66,IF(E66,MATRIX!L66,IF(F66,MATRIX!M66,"")))),"")</f>
        <v/>
      </c>
      <c r="R66" s="70" t="str">
        <f>IF(AND(ISNUMBER(H66),ISNUMBER(P66)),IF('Lo-Z-OUTPUT'!W66="B",H66*P66*MATRIX!F66/2,H66*P66*MATRIX!F66),"")</f>
        <v/>
      </c>
      <c r="T66" s="40" t="str">
        <f>IF(ISNUMBER($H66),IF(ISNUMBER(MATRIX!U66),IF(MATRIX!U66-INT(MATRIX!U66)=0,MATRIX!U66,"("&amp;MATRIX!U66&amp;")"),"n/a"),"")</f>
        <v/>
      </c>
      <c r="U66" s="77"/>
      <c r="V66" s="81" t="str">
        <f>IF(ISNUMBER(H66), IF(ISNUMBER(MATRIX!AD66),H66*MATRIX!AD66,"n/a"),"")</f>
        <v/>
      </c>
      <c r="W66" s="77"/>
      <c r="X66" s="83" t="str">
        <f>IF(ISNUMBER($H66), IF(ISNUMBER(MATRIX!AF66),$H66*MATRIX!AF66,"n/a"),"")</f>
        <v/>
      </c>
      <c r="Y66" s="77"/>
      <c r="Z66" s="81" t="str">
        <f>IF(ISNUMBER($H66), IF(ISNUMBER(MATRIX!AP66),$H66*MATRIX!AP66,"n/a"),"")</f>
        <v/>
      </c>
      <c r="AA66" s="77" t="s">
        <v>434</v>
      </c>
      <c r="AB66" s="83" t="str">
        <f>IF(ISNUMBER($H66), IF(ISNUMBER(MATRIX!AR66),$H66*MATRIX!AR66,"n/a"),"")</f>
        <v/>
      </c>
      <c r="AD66" s="225" t="str">
        <f t="shared" si="1"/>
        <v/>
      </c>
      <c r="AF66" s="225" t="str">
        <f t="shared" si="2"/>
        <v/>
      </c>
      <c r="AH66" s="218" t="str">
        <f>IF(ISNUMBER($H66), IF(MV&gt;200,IF(ISNUMBER(MATRIX!CL66),MATRIX!CL66,"n/a"),IF(ISNUMBER(MATRIX!CH66),MATRIX!CH66,"n/a")),"")</f>
        <v/>
      </c>
      <c r="AJ66" s="1" t="str">
        <f>IF(ISNUMBER(H66),IF(AND(ISNUMBER('Lo-Z-OUTPUT'!BA66),'Lo-Z-OUTPUT'!BA66&lt;&gt;0),'Lo-Z-OUTPUT'!BA66,'Lo-Z-INPUT'!$K$15*'Lo-Z-INPUT'!$K$7),"")</f>
        <v/>
      </c>
      <c r="AL66" s="161" t="str">
        <f t="shared" si="19"/>
        <v/>
      </c>
      <c r="AN66" s="124" t="str">
        <f>IF(ISNUMBER($H66),IF(MV&lt;200,IF(ISNUMBER(MATRIX!AE66),ROUND((MATRIX!AE66*IDLE/1000)*CKWH,2),"-"),IF(ISNUMBER(MATRIX!AQ66),ROUND((MATRIX!AQ66*IDLE/1000)*CKWH,2),"-")),"")</f>
        <v/>
      </c>
      <c r="AO66" s="125" t="str">
        <f t="shared" si="20"/>
        <v/>
      </c>
      <c r="AQ66" s="105" t="str">
        <f>IF(ISNUMBER($H66),IF(MV&lt;200,IF(ISNUMBER(MATRIX!AG66),ROUND((MATRIX!AG66/1000)*RUNNING*CKWH,2),"-"),IF(ISNUMBER(MATRIX!AS66),ROUND((MATRIX!AS66/1000)*RUNNING*CKWH,2),"-")),"")</f>
        <v/>
      </c>
      <c r="AR66" s="126" t="str">
        <f t="shared" si="21"/>
        <v/>
      </c>
      <c r="AT66" s="129" t="str">
        <f t="shared" si="37"/>
        <v/>
      </c>
      <c r="AU66" s="127" t="str">
        <f t="shared" si="23"/>
        <v/>
      </c>
      <c r="AW66" s="101" t="str">
        <f>IF(ISNUMBER($H66),IF(ISNUMBER(MATRIX!BU66),$H66*MATRIX!BU66,"n/a"),"")</f>
        <v/>
      </c>
      <c r="AX66" s="72"/>
      <c r="AY66" s="72" t="str">
        <f>IF(ISNUMBER($H66),IF(ISNUMBER(MATRIX!BV66*AL66),$H66*MATRIX!BV66*AL66,"n/a"),"")</f>
        <v/>
      </c>
      <c r="AZ66" s="72"/>
      <c r="BA66" s="100" t="str">
        <f t="shared" si="38"/>
        <v/>
      </c>
      <c r="BB66" s="72"/>
      <c r="BC66" s="154" t="str">
        <f t="shared" si="39"/>
        <v/>
      </c>
      <c r="BD66" s="103" t="str">
        <f t="shared" si="40"/>
        <v/>
      </c>
      <c r="BF66" s="85" t="str">
        <f>IF(ISNUMBER(H66),IF(ISNUMBER(MATRIX!Y66),MATRIX!Y66,"n/a"),"")</f>
        <v/>
      </c>
      <c r="BG66" s="86" t="str">
        <f t="shared" si="26"/>
        <v/>
      </c>
      <c r="BI66" s="44" t="str">
        <f>IF(ISNUMBER('Lo-Z-OUTPUT'!D66),IF(ISNUMBER(EXTRA!H66),'Lo-Z-OUTPUT'!D66*EXTRA!H66,""),"")</f>
        <v/>
      </c>
      <c r="BJ66" s="44" t="str">
        <f t="shared" si="41"/>
        <v/>
      </c>
      <c r="BT66" t="b">
        <f>ISNUMBER(MATRIX!G66)</f>
        <v>1</v>
      </c>
      <c r="BU66" t="b">
        <f>ISNUMBER(MATRIX!H66)</f>
        <v>1</v>
      </c>
      <c r="BW66" s="64" t="str">
        <f>IF(AND(ISNUMBER('HI-Z-OUTPUT'!P66),I66&lt;&gt;0),'HI-Z-OUTPUT'!P66,"-")</f>
        <v>-</v>
      </c>
      <c r="BX66" s="1"/>
      <c r="BY66" s="64" t="str">
        <f>IF(ISBLANK('HI-Z-OUTPUT'!R66),"",'HI-Z-OUTPUT'!R66)</f>
        <v/>
      </c>
      <c r="CA66" s="62" t="str">
        <f>IF(ISNUMBER(BW66),IF(ISNUMBER(MATRIX!E66),BW66*MATRIX!E66,"WRNG DATA"),"-")</f>
        <v>-</v>
      </c>
      <c r="CC66" s="66" t="str">
        <f>IF(AND(ISNUMBER(BW66),OR(BT66,BU66)),IF(KP="kg",BW66*MATRIX!CC66,BW66*MATRIX!CC66*2.2),"-")</f>
        <v>-</v>
      </c>
      <c r="CD66" s="65" t="str">
        <f t="shared" si="42"/>
        <v/>
      </c>
      <c r="CF66" s="1" t="str">
        <f>IF(AND(VI&lt;100,ISNUMBER(BW66),BT66),MATRIX!N66,IF(AND(VI&gt;=100,ISNUMBER(BW66),BU66),MATRIX!O66,""))</f>
        <v/>
      </c>
      <c r="CG66" s="1" t="str">
        <f>IF(AND(BY66&lt;100,ISNUMBER(BW66),BT66),MATRIX!N66,IF(AND(BY66&gt;=100,ISNUMBER(BW66),BU66),MATRIX!O66,"WRNG V"))</f>
        <v>WRNG V</v>
      </c>
      <c r="CH66" s="1" t="str">
        <f t="shared" si="27"/>
        <v/>
      </c>
      <c r="CJ66" s="70" t="str">
        <f>IF(ISNUMBER(BW66),IF(BY66&lt;100,IF(ISNUMBER(CH66*MATRIX!G66),BW66*CH66*MATRIX!G66,""),IF(ISNUMBER(CH66*MATRIX!H66),BW66*CH66*MATRIX!H66,"")),"")</f>
        <v/>
      </c>
      <c r="CL66" s="40" t="str">
        <f>IF(ISNUMBER(BW66*CH66),IF(ISNUMBER(MATRIX!U66),IF(MATRIX!U66-INT(MATRIX!U66)=0,MATRIX!U66,"("&amp;MATRIX!U66&amp;")"),"n/a"),"")</f>
        <v/>
      </c>
      <c r="CM66" s="77"/>
      <c r="CN66" s="81" t="str">
        <f>IF(ISNUMBER(BW66*CH66), IF(ISNUMBER(MATRIX!AZ66),BW66*MATRIX!AZ66,"n/a"),"")</f>
        <v/>
      </c>
      <c r="CO66" s="77"/>
      <c r="CP66" s="83" t="str">
        <f>IF(ISNUMBER($BW66*$CH66), IF(ISNUMBER(MATRIX!BB66),$BW66*MATRIX!BB66,"n/a"),"")</f>
        <v/>
      </c>
      <c r="CQ66" s="77"/>
      <c r="CR66" s="81" t="str">
        <f>IF(ISNUMBER($BW66*$CH66), IF(ISNUMBER(MATRIX!BJ66),BW66*MATRIX!BJ66,"n/a"),"")</f>
        <v/>
      </c>
      <c r="CS66" s="77" t="s">
        <v>434</v>
      </c>
      <c r="CT66" s="83" t="str">
        <f>IF(ISNUMBER($BW66*$CH66), IF(ISNUMBER(MATRIX!BL66),$BW66*MATRIX!BL66,"n/a"),"")</f>
        <v/>
      </c>
      <c r="CV66" s="225" t="str">
        <f t="shared" si="9"/>
        <v/>
      </c>
      <c r="CX66" s="225" t="str">
        <f t="shared" si="10"/>
        <v/>
      </c>
      <c r="CZ66" s="219" t="str">
        <f>IF(ISNUMBER($BW66*$CH66), IF(MV&gt;200,IF(ISNUMBER(MATRIX!CL66),MATRIX!CL66,"n/a"),IF(ISNUMBER(MATRIX!CH66),MATRIX!CH66,"n/a")),"")</f>
        <v/>
      </c>
      <c r="DB66" s="1" t="str">
        <f>IF(ISNUMBER(BW66),IF(AND(ISNUMBER('HI-Z-OUTPUT'!AV66),'HI-Z-OUTPUT'!AV66&lt;&gt;0),'HI-Z-OUTPUT'!AV66,'Hi-Z-INPUT'!$K$7*'Hi-Z-INPUT'!$K$11),"")</f>
        <v/>
      </c>
      <c r="DD66" s="161" t="str">
        <f t="shared" si="28"/>
        <v/>
      </c>
      <c r="DF66" s="124" t="str">
        <f>IF(ISNUMBER($BW66),IF(MV&lt;200,IF(ISNUMBER(MATRIX!BA66),ROUND(MATRIX!BA66/1000*IDLE*CKWH,2),"-"),IF(ISNUMBER(MATRIX!BK66),ROUND(MATRIX!BK66/1000*IDLE*CKWH,2),"-")),"")</f>
        <v/>
      </c>
      <c r="DG66" s="125" t="str">
        <f t="shared" si="29"/>
        <v/>
      </c>
      <c r="DI66" s="104" t="str">
        <f>IF(ISNUMBER($BW66),IF(MV&lt;200,IF(ISNUMBER(MATRIX!BC66),ROUND(MATRIX!BC66/1000*RUNNING*CKWH,2),"-"),IF(ISNUMBER(MATRIX!BM66),ROUND(MATRIX!BM66/1000*RUNNING*CKWH,2),"-")),"")</f>
        <v/>
      </c>
      <c r="DJ66" s="130" t="str">
        <f t="shared" si="30"/>
        <v/>
      </c>
      <c r="DL66" s="104"/>
      <c r="DM66" s="130" t="str">
        <f t="shared" si="31"/>
        <v/>
      </c>
      <c r="DO66" s="129" t="str">
        <f t="shared" si="14"/>
        <v/>
      </c>
      <c r="DP66" s="127" t="str">
        <f t="shared" si="32"/>
        <v/>
      </c>
      <c r="DR66" s="101" t="str">
        <f>IF(ISNUMBER($BW66*$CH66),IF(ISNUMBER(MATRIX!BU66),BW66*MATRIX!BU66,"n/a"),"")</f>
        <v/>
      </c>
      <c r="DS66" s="72"/>
      <c r="DT66" s="72" t="str">
        <f>IF(ISNUMBER(BW66*CH66),IF(ISNUMBER(MATRIX!BV66*DD66),BW66*MATRIX!BV66*DD66,"n/a"),"")</f>
        <v/>
      </c>
      <c r="DU66" s="72"/>
      <c r="DV66" s="155" t="str">
        <f t="shared" si="43"/>
        <v/>
      </c>
      <c r="DW66" s="96"/>
      <c r="DX66" s="156" t="str">
        <f t="shared" si="16"/>
        <v/>
      </c>
      <c r="DY66" s="102" t="str">
        <f t="shared" si="33"/>
        <v/>
      </c>
      <c r="EA66" s="85" t="str">
        <f>IF(ISNUMBER(BW66),IF(ISNUMBER(MATRIX!Y66),MATRIX!Y66,"n/a"),"")</f>
        <v/>
      </c>
      <c r="EB66" s="86" t="str">
        <f t="shared" si="34"/>
        <v/>
      </c>
      <c r="ED66" s="44" t="str">
        <f>IF(ISNUMBER('HI-Z-OUTPUT'!D66),IF(ISNUMBER(BW66),'HI-Z-OUTPUT'!D66*BW66,""),"")</f>
        <v/>
      </c>
      <c r="EE66" s="44" t="str">
        <f t="shared" si="44"/>
        <v/>
      </c>
    </row>
    <row r="67" spans="1:135">
      <c r="A67" s="44" t="str">
        <f>MATRIX!A67</f>
        <v>LAB GRUPPEN</v>
      </c>
      <c r="B67" t="str">
        <f>IF(MATRIX!B67&lt;&gt;0,MATRIX!B67,"-")</f>
        <v>D 120:4L</v>
      </c>
      <c r="D67" t="b">
        <f>AND(OHM8MENO&lt;='Lo-Z-OUTPUT'!U67,'Lo-Z-OUTPUT'!U67&lt;=OHM8PIU)</f>
        <v>0</v>
      </c>
      <c r="E67" t="b">
        <f>AND(OHM4MENO&lt;='Lo-Z-OUTPUT'!U67,'Lo-Z-OUTPUT'!U67&lt;=OHM4PIU)</f>
        <v>0</v>
      </c>
      <c r="F67" t="b">
        <f>AND(OHM2MENO&lt;='Lo-Z-OUTPUT'!U67,'Lo-Z-OUTPUT'!U67&lt;=OHM2PIU)</f>
        <v>0</v>
      </c>
      <c r="H67" s="64" t="str">
        <f>IF(ISNUMBER('Lo-Z-OUTPUT'!S67),'Lo-Z-OUTPUT'!S67,"")</f>
        <v/>
      </c>
      <c r="I67" s="64" t="str">
        <f>IF('Lo-Z-OUTPUT'!W67="B","B","")</f>
        <v/>
      </c>
      <c r="K67" s="62" t="str">
        <f>IF(ISNUMBER(H67),H67*MATRIX!E67,"-")</f>
        <v>-</v>
      </c>
      <c r="M67" s="66" t="str">
        <f>IF(ISNUMBER(H67),IF(KP="kg",H67*MATRIX!CB67,H67*MATRIX!CB67*2.2),"-")</f>
        <v>-</v>
      </c>
      <c r="N67" s="65" t="str">
        <f t="shared" si="36"/>
        <v/>
      </c>
      <c r="P67" s="1" t="str">
        <f>IF(ISNUMBER(H67),IF('Lo-Z-OUTPUT'!W67="B",IF(D67,MATRIX!Q67,IF(E67,MATRIX!R67,"WRNG Ω")),IF(D67,MATRIX!K67,IF(E67,MATRIX!L67,IF(F67,MATRIX!M67,"")))),"")</f>
        <v/>
      </c>
      <c r="R67" s="70" t="str">
        <f>IF(AND(ISNUMBER(H67),ISNUMBER(P67)),IF('Lo-Z-OUTPUT'!W67="B",H67*P67*MATRIX!F67/2,H67*P67*MATRIX!F67),"")</f>
        <v/>
      </c>
      <c r="T67" s="40" t="str">
        <f>IF(ISNUMBER($H67),IF(ISNUMBER(MATRIX!U67),IF(MATRIX!U67-INT(MATRIX!U67)=0,MATRIX!U67,"("&amp;MATRIX!U67&amp;")"),"n/a"),"")</f>
        <v/>
      </c>
      <c r="U67" s="77"/>
      <c r="V67" s="81" t="str">
        <f>IF(ISNUMBER(H67), IF(ISNUMBER(MATRIX!AD67),H67*MATRIX!AD67,"n/a"),"")</f>
        <v/>
      </c>
      <c r="W67" s="77"/>
      <c r="X67" s="83" t="str">
        <f>IF(ISNUMBER($H67), IF(ISNUMBER(MATRIX!AF67),$H67*MATRIX!AF67,"n/a"),"")</f>
        <v/>
      </c>
      <c r="Y67" s="77"/>
      <c r="Z67" s="81" t="str">
        <f>IF(ISNUMBER($H67), IF(ISNUMBER(MATRIX!AP67),$H67*MATRIX!AP67,"n/a"),"")</f>
        <v/>
      </c>
      <c r="AA67" s="77" t="s">
        <v>434</v>
      </c>
      <c r="AB67" s="83" t="str">
        <f>IF(ISNUMBER($H67), IF(ISNUMBER(MATRIX!AR67),$H67*MATRIX!AR67,"n/a"),"")</f>
        <v/>
      </c>
      <c r="AD67" s="225" t="str">
        <f t="shared" si="1"/>
        <v/>
      </c>
      <c r="AF67" s="225" t="str">
        <f t="shared" si="2"/>
        <v/>
      </c>
      <c r="AH67" s="218" t="str">
        <f>IF(ISNUMBER($H67), IF(MV&gt;200,IF(ISNUMBER(MATRIX!CL67),MATRIX!CL67,"n/a"),IF(ISNUMBER(MATRIX!CH67),MATRIX!CH67,"n/a")),"")</f>
        <v/>
      </c>
      <c r="AJ67" s="1" t="str">
        <f>IF(ISNUMBER(H67),IF(AND(ISNUMBER('Lo-Z-OUTPUT'!BA67),'Lo-Z-OUTPUT'!BA67&lt;&gt;0),'Lo-Z-OUTPUT'!BA67,'Lo-Z-INPUT'!$K$15*'Lo-Z-INPUT'!$K$7),"")</f>
        <v/>
      </c>
      <c r="AL67" s="161" t="str">
        <f t="shared" si="19"/>
        <v/>
      </c>
      <c r="AN67" s="124" t="str">
        <f>IF(ISNUMBER($H67),IF(MV&lt;200,IF(ISNUMBER(MATRIX!AE67),ROUND((MATRIX!AE67*IDLE/1000)*CKWH,2),"-"),IF(ISNUMBER(MATRIX!AQ67),ROUND((MATRIX!AQ67*IDLE/1000)*CKWH,2),"-")),"")</f>
        <v/>
      </c>
      <c r="AO67" s="125" t="str">
        <f t="shared" si="20"/>
        <v/>
      </c>
      <c r="AQ67" s="105" t="str">
        <f>IF(ISNUMBER($H67),IF(MV&lt;200,IF(ISNUMBER(MATRIX!AG67),ROUND((MATRIX!AG67/1000)*RUNNING*CKWH,2),"-"),IF(ISNUMBER(MATRIX!AS67),ROUND((MATRIX!AS67/1000)*RUNNING*CKWH,2),"-")),"")</f>
        <v/>
      </c>
      <c r="AR67" s="126" t="str">
        <f t="shared" si="21"/>
        <v/>
      </c>
      <c r="AT67" s="129" t="str">
        <f t="shared" si="37"/>
        <v/>
      </c>
      <c r="AU67" s="127" t="str">
        <f t="shared" si="23"/>
        <v/>
      </c>
      <c r="AW67" s="101" t="str">
        <f>IF(ISNUMBER($H67),IF(ISNUMBER(MATRIX!BU67),$H67*MATRIX!BU67,"n/a"),"")</f>
        <v/>
      </c>
      <c r="AX67" s="72"/>
      <c r="AY67" s="72" t="str">
        <f>IF(ISNUMBER($H67),IF(ISNUMBER(MATRIX!BV67*AL67),$H67*MATRIX!BV67*AL67,"n/a"),"")</f>
        <v/>
      </c>
      <c r="AZ67" s="72"/>
      <c r="BA67" s="100" t="str">
        <f t="shared" si="38"/>
        <v/>
      </c>
      <c r="BB67" s="72"/>
      <c r="BC67" s="154" t="str">
        <f t="shared" si="39"/>
        <v/>
      </c>
      <c r="BD67" s="103" t="str">
        <f t="shared" si="40"/>
        <v/>
      </c>
      <c r="BF67" s="85" t="str">
        <f>IF(ISNUMBER(H67),IF(ISNUMBER(MATRIX!Y67),MATRIX!Y67,"n/a"),"")</f>
        <v/>
      </c>
      <c r="BG67" s="86" t="str">
        <f t="shared" si="26"/>
        <v/>
      </c>
      <c r="BI67" s="44" t="str">
        <f>IF(ISNUMBER('Lo-Z-OUTPUT'!D67),IF(ISNUMBER(EXTRA!H67),'Lo-Z-OUTPUT'!D67*EXTRA!H67,""),"")</f>
        <v/>
      </c>
      <c r="BJ67" s="44" t="str">
        <f t="shared" si="41"/>
        <v/>
      </c>
      <c r="BT67" t="b">
        <f>ISNUMBER(MATRIX!G67)</f>
        <v>1</v>
      </c>
      <c r="BU67" t="b">
        <f>ISNUMBER(MATRIX!H67)</f>
        <v>1</v>
      </c>
      <c r="BW67" s="64" t="str">
        <f>IF(AND(ISNUMBER('HI-Z-OUTPUT'!P67),I67&lt;&gt;0),'HI-Z-OUTPUT'!P67,"-")</f>
        <v>-</v>
      </c>
      <c r="BX67" s="1"/>
      <c r="BY67" s="64" t="str">
        <f>IF(ISBLANK('HI-Z-OUTPUT'!R67),"",'HI-Z-OUTPUT'!R67)</f>
        <v/>
      </c>
      <c r="CA67" s="62" t="str">
        <f>IF(ISNUMBER(BW67),IF(ISNUMBER(MATRIX!E67),BW67*MATRIX!E67,"WRNG DATA"),"-")</f>
        <v>-</v>
      </c>
      <c r="CC67" s="66" t="str">
        <f>IF(AND(ISNUMBER(BW67),OR(BT67,BU67)),IF(KP="kg",BW67*MATRIX!CC67,BW67*MATRIX!CC67*2.2),"-")</f>
        <v>-</v>
      </c>
      <c r="CD67" s="65" t="str">
        <f t="shared" si="42"/>
        <v/>
      </c>
      <c r="CF67" s="1" t="str">
        <f>IF(AND(VI&lt;100,ISNUMBER(BW67),BT67),MATRIX!N67,IF(AND(VI&gt;=100,ISNUMBER(BW67),BU67),MATRIX!O67,""))</f>
        <v/>
      </c>
      <c r="CG67" s="1" t="str">
        <f>IF(AND(BY67&lt;100,ISNUMBER(BW67),BT67),MATRIX!N67,IF(AND(BY67&gt;=100,ISNUMBER(BW67),BU67),MATRIX!O67,"WRNG V"))</f>
        <v>WRNG V</v>
      </c>
      <c r="CH67" s="1" t="str">
        <f t="shared" si="27"/>
        <v/>
      </c>
      <c r="CJ67" s="70" t="str">
        <f>IF(ISNUMBER(BW67),IF(BY67&lt;100,IF(ISNUMBER(CH67*MATRIX!G67),BW67*CH67*MATRIX!G67,""),IF(ISNUMBER(CH67*MATRIX!H67),BW67*CH67*MATRIX!H67,"")),"")</f>
        <v/>
      </c>
      <c r="CL67" s="40" t="str">
        <f>IF(ISNUMBER(BW67*CH67),IF(ISNUMBER(MATRIX!U67),IF(MATRIX!U67-INT(MATRIX!U67)=0,MATRIX!U67,"("&amp;MATRIX!U67&amp;")"),"n/a"),"")</f>
        <v/>
      </c>
      <c r="CM67" s="77"/>
      <c r="CN67" s="81" t="str">
        <f>IF(ISNUMBER(BW67*CH67), IF(ISNUMBER(MATRIX!AZ67),BW67*MATRIX!AZ67,"n/a"),"")</f>
        <v/>
      </c>
      <c r="CO67" s="77"/>
      <c r="CP67" s="83" t="str">
        <f>IF(ISNUMBER($BW67*$CH67), IF(ISNUMBER(MATRIX!BB67),$BW67*MATRIX!BB67,"n/a"),"")</f>
        <v/>
      </c>
      <c r="CQ67" s="77"/>
      <c r="CR67" s="81" t="str">
        <f>IF(ISNUMBER($BW67*$CH67), IF(ISNUMBER(MATRIX!BJ67),BW67*MATRIX!BJ67,"n/a"),"")</f>
        <v/>
      </c>
      <c r="CS67" s="77" t="s">
        <v>434</v>
      </c>
      <c r="CT67" s="83" t="str">
        <f>IF(ISNUMBER($BW67*$CH67), IF(ISNUMBER(MATRIX!BL67),$BW67*MATRIX!BL67,"n/a"),"")</f>
        <v/>
      </c>
      <c r="CV67" s="225" t="str">
        <f t="shared" si="9"/>
        <v/>
      </c>
      <c r="CX67" s="225" t="str">
        <f t="shared" si="10"/>
        <v/>
      </c>
      <c r="CZ67" s="219" t="str">
        <f>IF(ISNUMBER($BW67*$CH67), IF(MV&gt;200,IF(ISNUMBER(MATRIX!CL67),MATRIX!CL67,"n/a"),IF(ISNUMBER(MATRIX!CH67),MATRIX!CH67,"n/a")),"")</f>
        <v/>
      </c>
      <c r="DB67" s="1" t="str">
        <f>IF(ISNUMBER(BW67),IF(AND(ISNUMBER('HI-Z-OUTPUT'!AV67),'HI-Z-OUTPUT'!AV67&lt;&gt;0),'HI-Z-OUTPUT'!AV67,'Hi-Z-INPUT'!$K$7*'Hi-Z-INPUT'!$K$11),"")</f>
        <v/>
      </c>
      <c r="DD67" s="161" t="str">
        <f t="shared" si="28"/>
        <v/>
      </c>
      <c r="DF67" s="124" t="str">
        <f>IF(ISNUMBER($BW67),IF(MV&lt;200,IF(ISNUMBER(MATRIX!BA67),ROUND(MATRIX!BA67/1000*IDLE*CKWH,2),"-"),IF(ISNUMBER(MATRIX!BK67),ROUND(MATRIX!BK67/1000*IDLE*CKWH,2),"-")),"")</f>
        <v/>
      </c>
      <c r="DG67" s="125" t="str">
        <f t="shared" si="29"/>
        <v/>
      </c>
      <c r="DI67" s="104" t="str">
        <f>IF(ISNUMBER($BW67),IF(MV&lt;200,IF(ISNUMBER(MATRIX!BC67),ROUND(MATRIX!BC67/1000*RUNNING*CKWH,2),"-"),IF(ISNUMBER(MATRIX!BM67),ROUND(MATRIX!BM67/1000*RUNNING*CKWH,2),"-")),"")</f>
        <v/>
      </c>
      <c r="DJ67" s="130" t="str">
        <f t="shared" si="30"/>
        <v/>
      </c>
      <c r="DL67" s="104"/>
      <c r="DM67" s="130" t="str">
        <f t="shared" si="31"/>
        <v/>
      </c>
      <c r="DO67" s="129" t="str">
        <f t="shared" si="14"/>
        <v/>
      </c>
      <c r="DP67" s="127" t="str">
        <f t="shared" si="32"/>
        <v/>
      </c>
      <c r="DR67" s="101" t="str">
        <f>IF(ISNUMBER($BW67*$CH67),IF(ISNUMBER(MATRIX!BU67),BW67*MATRIX!BU67,"n/a"),"")</f>
        <v/>
      </c>
      <c r="DS67" s="72"/>
      <c r="DT67" s="72" t="str">
        <f>IF(ISNUMBER(BW67*CH67),IF(ISNUMBER(MATRIX!BV67*DD67),BW67*MATRIX!BV67*DD67,"n/a"),"")</f>
        <v/>
      </c>
      <c r="DU67" s="72"/>
      <c r="DV67" s="155" t="str">
        <f t="shared" si="43"/>
        <v/>
      </c>
      <c r="DW67" s="96"/>
      <c r="DX67" s="156" t="str">
        <f t="shared" si="16"/>
        <v/>
      </c>
      <c r="DY67" s="102" t="str">
        <f t="shared" si="33"/>
        <v/>
      </c>
      <c r="EA67" s="85" t="str">
        <f>IF(ISNUMBER(BW67),IF(ISNUMBER(MATRIX!Y67),MATRIX!Y67,"n/a"),"")</f>
        <v/>
      </c>
      <c r="EB67" s="86" t="str">
        <f t="shared" si="34"/>
        <v/>
      </c>
      <c r="ED67" s="44" t="str">
        <f>IF(ISNUMBER('HI-Z-OUTPUT'!D67),IF(ISNUMBER(BW67),'HI-Z-OUTPUT'!D67*BW67,""),"")</f>
        <v/>
      </c>
      <c r="EE67" s="44" t="str">
        <f t="shared" si="44"/>
        <v/>
      </c>
    </row>
    <row r="68" spans="1:135">
      <c r="A68" s="44" t="str">
        <f>MATRIX!A68</f>
        <v>LAB GRUPPEN</v>
      </c>
      <c r="B68" t="str">
        <f>IF(MATRIX!B68&lt;&gt;0,MATRIX!B68,"-")</f>
        <v>D 80:4L</v>
      </c>
      <c r="D68" t="b">
        <f>AND(OHM8MENO&lt;='Lo-Z-OUTPUT'!U68,'Lo-Z-OUTPUT'!U68&lt;=OHM8PIU)</f>
        <v>0</v>
      </c>
      <c r="E68" t="b">
        <f>AND(OHM4MENO&lt;='Lo-Z-OUTPUT'!U68,'Lo-Z-OUTPUT'!U68&lt;=OHM4PIU)</f>
        <v>0</v>
      </c>
      <c r="F68" t="b">
        <f>AND(OHM2MENO&lt;='Lo-Z-OUTPUT'!U68,'Lo-Z-OUTPUT'!U68&lt;=OHM2PIU)</f>
        <v>0</v>
      </c>
      <c r="H68" s="64" t="str">
        <f>IF(ISNUMBER('Lo-Z-OUTPUT'!S68),'Lo-Z-OUTPUT'!S68,"")</f>
        <v/>
      </c>
      <c r="I68" s="64" t="str">
        <f>IF('Lo-Z-OUTPUT'!W68="B","B","")</f>
        <v/>
      </c>
      <c r="K68" s="62" t="str">
        <f>IF(ISNUMBER(H68),H68*MATRIX!E68,"-")</f>
        <v>-</v>
      </c>
      <c r="M68" s="66" t="str">
        <f>IF(ISNUMBER(H68),IF(KP="kg",H68*MATRIX!CB68,H68*MATRIX!CB68*2.2),"-")</f>
        <v>-</v>
      </c>
      <c r="N68" s="65" t="str">
        <f t="shared" si="36"/>
        <v/>
      </c>
      <c r="P68" s="1" t="str">
        <f>IF(ISNUMBER(H68),IF('Lo-Z-OUTPUT'!W68="B",IF(D68,MATRIX!Q68,IF(E68,MATRIX!R68,"WRNG Ω")),IF(D68,MATRIX!K68,IF(E68,MATRIX!L68,IF(F68,MATRIX!M68,"")))),"")</f>
        <v/>
      </c>
      <c r="R68" s="70" t="str">
        <f>IF(AND(ISNUMBER(H68),ISNUMBER(P68)),IF('Lo-Z-OUTPUT'!W68="B",H68*P68*MATRIX!F68/2,H68*P68*MATRIX!F68),"")</f>
        <v/>
      </c>
      <c r="T68" s="40" t="str">
        <f>IF(ISNUMBER($H68),IF(ISNUMBER(MATRIX!U68),IF(MATRIX!U68-INT(MATRIX!U68)=0,MATRIX!U68,"("&amp;MATRIX!U68&amp;")"),"n/a"),"")</f>
        <v/>
      </c>
      <c r="U68" s="77"/>
      <c r="V68" s="81" t="str">
        <f>IF(ISNUMBER(H68), IF(ISNUMBER(MATRIX!AD68),H68*MATRIX!AD68,"n/a"),"")</f>
        <v/>
      </c>
      <c r="W68" s="77"/>
      <c r="X68" s="83" t="str">
        <f>IF(ISNUMBER($H68), IF(ISNUMBER(MATRIX!AF68),$H68*MATRIX!AF68,"n/a"),"")</f>
        <v/>
      </c>
      <c r="Y68" s="77"/>
      <c r="Z68" s="81" t="str">
        <f>IF(ISNUMBER($H68), IF(ISNUMBER(MATRIX!AP68),$H68*MATRIX!AP68,"n/a"),"")</f>
        <v/>
      </c>
      <c r="AA68" s="77" t="s">
        <v>434</v>
      </c>
      <c r="AB68" s="83" t="str">
        <f>IF(ISNUMBER($H68), IF(ISNUMBER(MATRIX!AR68),$H68*MATRIX!AR68,"n/a"),"")</f>
        <v/>
      </c>
      <c r="AD68" s="225" t="str">
        <f t="shared" si="1"/>
        <v/>
      </c>
      <c r="AF68" s="225" t="str">
        <f t="shared" si="2"/>
        <v/>
      </c>
      <c r="AH68" s="218" t="str">
        <f>IF(ISNUMBER($H68), IF(MV&gt;200,IF(ISNUMBER(MATRIX!CL68),MATRIX!CL68,"n/a"),IF(ISNUMBER(MATRIX!CH68),MATRIX!CH68,"n/a")),"")</f>
        <v/>
      </c>
      <c r="AJ68" s="1" t="str">
        <f>IF(ISNUMBER(H68),IF(AND(ISNUMBER('Lo-Z-OUTPUT'!BA68),'Lo-Z-OUTPUT'!BA68&lt;&gt;0),'Lo-Z-OUTPUT'!BA68,'Lo-Z-INPUT'!$K$15*'Lo-Z-INPUT'!$K$7),"")</f>
        <v/>
      </c>
      <c r="AL68" s="161" t="str">
        <f t="shared" si="19"/>
        <v/>
      </c>
      <c r="AN68" s="124" t="str">
        <f>IF(ISNUMBER($H68),IF(MV&lt;200,IF(ISNUMBER(MATRIX!AE68),ROUND((MATRIX!AE68*IDLE/1000)*CKWH,2),"-"),IF(ISNUMBER(MATRIX!AQ68),ROUND((MATRIX!AQ68*IDLE/1000)*CKWH,2),"-")),"")</f>
        <v/>
      </c>
      <c r="AO68" s="125" t="str">
        <f t="shared" si="20"/>
        <v/>
      </c>
      <c r="AQ68" s="105" t="str">
        <f>IF(ISNUMBER($H68),IF(MV&lt;200,IF(ISNUMBER(MATRIX!AG68),ROUND((MATRIX!AG68/1000)*RUNNING*CKWH,2),"-"),IF(ISNUMBER(MATRIX!AS68),ROUND((MATRIX!AS68/1000)*RUNNING*CKWH,2),"-")),"")</f>
        <v/>
      </c>
      <c r="AR68" s="126" t="str">
        <f t="shared" si="21"/>
        <v/>
      </c>
      <c r="AT68" s="129" t="str">
        <f t="shared" si="37"/>
        <v/>
      </c>
      <c r="AU68" s="127" t="str">
        <f t="shared" si="23"/>
        <v/>
      </c>
      <c r="AW68" s="101" t="str">
        <f>IF(ISNUMBER($H68),IF(ISNUMBER(MATRIX!BU68),$H68*MATRIX!BU68,"n/a"),"")</f>
        <v/>
      </c>
      <c r="AX68" s="72"/>
      <c r="AY68" s="72" t="str">
        <f>IF(ISNUMBER($H68),IF(ISNUMBER(MATRIX!BV68*AL68),$H68*MATRIX!BV68*AL68,"n/a"),"")</f>
        <v/>
      </c>
      <c r="AZ68" s="72"/>
      <c r="BA68" s="100" t="str">
        <f t="shared" si="38"/>
        <v/>
      </c>
      <c r="BB68" s="72"/>
      <c r="BC68" s="154" t="str">
        <f t="shared" si="39"/>
        <v/>
      </c>
      <c r="BD68" s="103" t="str">
        <f t="shared" si="40"/>
        <v/>
      </c>
      <c r="BF68" s="85" t="str">
        <f>IF(ISNUMBER(H68),IF(ISNUMBER(MATRIX!Y68),MATRIX!Y68,"n/a"),"")</f>
        <v/>
      </c>
      <c r="BG68" s="86" t="str">
        <f t="shared" si="26"/>
        <v/>
      </c>
      <c r="BI68" s="44" t="str">
        <f>IF(ISNUMBER('Lo-Z-OUTPUT'!D68),IF(ISNUMBER(EXTRA!H68),'Lo-Z-OUTPUT'!D68*EXTRA!H68,""),"")</f>
        <v/>
      </c>
      <c r="BJ68" s="44" t="str">
        <f t="shared" si="41"/>
        <v/>
      </c>
      <c r="BT68" t="b">
        <f>ISNUMBER(MATRIX!G68)</f>
        <v>1</v>
      </c>
      <c r="BU68" t="b">
        <f>ISNUMBER(MATRIX!H68)</f>
        <v>1</v>
      </c>
      <c r="BW68" s="64" t="str">
        <f>IF(AND(ISNUMBER('HI-Z-OUTPUT'!P68),I68&lt;&gt;0),'HI-Z-OUTPUT'!P68,"-")</f>
        <v>-</v>
      </c>
      <c r="BX68" s="1"/>
      <c r="BY68" s="64" t="str">
        <f>IF(ISBLANK('HI-Z-OUTPUT'!R68),"",'HI-Z-OUTPUT'!R68)</f>
        <v/>
      </c>
      <c r="CA68" s="62" t="str">
        <f>IF(ISNUMBER(BW68),IF(ISNUMBER(MATRIX!E68),BW68*MATRIX!E68,"WRNG DATA"),"-")</f>
        <v>-</v>
      </c>
      <c r="CC68" s="66" t="str">
        <f>IF(AND(ISNUMBER(BW68),OR(BT68,BU68)),IF(KP="kg",BW68*MATRIX!CC68,BW68*MATRIX!CC68*2.2),"-")</f>
        <v>-</v>
      </c>
      <c r="CD68" s="65" t="str">
        <f t="shared" si="42"/>
        <v/>
      </c>
      <c r="CF68" s="1" t="str">
        <f>IF(AND(VI&lt;100,ISNUMBER(BW68),BT68),MATRIX!N68,IF(AND(VI&gt;=100,ISNUMBER(BW68),BU68),MATRIX!O68,""))</f>
        <v/>
      </c>
      <c r="CG68" s="1" t="str">
        <f>IF(AND(BY68&lt;100,ISNUMBER(BW68),BT68),MATRIX!N68,IF(AND(BY68&gt;=100,ISNUMBER(BW68),BU68),MATRIX!O68,"WRNG V"))</f>
        <v>WRNG V</v>
      </c>
      <c r="CH68" s="1" t="str">
        <f t="shared" si="27"/>
        <v/>
      </c>
      <c r="CJ68" s="70" t="str">
        <f>IF(ISNUMBER(BW68),IF(BY68&lt;100,IF(ISNUMBER(CH68*MATRIX!G68),BW68*CH68*MATRIX!G68,""),IF(ISNUMBER(CH68*MATRIX!H68),BW68*CH68*MATRIX!H68,"")),"")</f>
        <v/>
      </c>
      <c r="CL68" s="40" t="str">
        <f>IF(ISNUMBER(BW68*CH68),IF(ISNUMBER(MATRIX!U68),IF(MATRIX!U68-INT(MATRIX!U68)=0,MATRIX!U68,"("&amp;MATRIX!U68&amp;")"),"n/a"),"")</f>
        <v/>
      </c>
      <c r="CM68" s="77"/>
      <c r="CN68" s="81" t="str">
        <f>IF(ISNUMBER(BW68*CH68), IF(ISNUMBER(MATRIX!AZ68),BW68*MATRIX!AZ68,"n/a"),"")</f>
        <v/>
      </c>
      <c r="CO68" s="77"/>
      <c r="CP68" s="83" t="str">
        <f>IF(ISNUMBER($BW68*$CH68), IF(ISNUMBER(MATRIX!BB68),$BW68*MATRIX!BB68,"n/a"),"")</f>
        <v/>
      </c>
      <c r="CQ68" s="77"/>
      <c r="CR68" s="81" t="str">
        <f>IF(ISNUMBER($BW68*$CH68), IF(ISNUMBER(MATRIX!BJ68),BW68*MATRIX!BJ68,"n/a"),"")</f>
        <v/>
      </c>
      <c r="CS68" s="77" t="s">
        <v>434</v>
      </c>
      <c r="CT68" s="83" t="str">
        <f>IF(ISNUMBER($BW68*$CH68), IF(ISNUMBER(MATRIX!BL68),$BW68*MATRIX!BL68,"n/a"),"")</f>
        <v/>
      </c>
      <c r="CV68" s="225" t="str">
        <f t="shared" si="9"/>
        <v/>
      </c>
      <c r="CX68" s="225" t="str">
        <f t="shared" si="10"/>
        <v/>
      </c>
      <c r="CZ68" s="219" t="str">
        <f>IF(ISNUMBER($BW68*$CH68), IF(MV&gt;200,IF(ISNUMBER(MATRIX!CL68),MATRIX!CL68,"n/a"),IF(ISNUMBER(MATRIX!CH68),MATRIX!CH68,"n/a")),"")</f>
        <v/>
      </c>
      <c r="DB68" s="1" t="str">
        <f>IF(ISNUMBER(BW68),IF(AND(ISNUMBER('HI-Z-OUTPUT'!AV68),'HI-Z-OUTPUT'!AV68&lt;&gt;0),'HI-Z-OUTPUT'!AV68,'Hi-Z-INPUT'!$K$7*'Hi-Z-INPUT'!$K$11),"")</f>
        <v/>
      </c>
      <c r="DD68" s="161" t="str">
        <f t="shared" si="28"/>
        <v/>
      </c>
      <c r="DF68" s="124" t="str">
        <f>IF(ISNUMBER($BW68),IF(MV&lt;200,IF(ISNUMBER(MATRIX!BA68),ROUND(MATRIX!BA68/1000*IDLE*CKWH,2),"-"),IF(ISNUMBER(MATRIX!BK68),ROUND(MATRIX!BK68/1000*IDLE*CKWH,2),"-")),"")</f>
        <v/>
      </c>
      <c r="DG68" s="125" t="str">
        <f t="shared" si="29"/>
        <v/>
      </c>
      <c r="DI68" s="104" t="str">
        <f>IF(ISNUMBER($BW68),IF(MV&lt;200,IF(ISNUMBER(MATRIX!BC68),ROUND(MATRIX!BC68/1000*RUNNING*CKWH,2),"-"),IF(ISNUMBER(MATRIX!BM68),ROUND(MATRIX!BM68/1000*RUNNING*CKWH,2),"-")),"")</f>
        <v/>
      </c>
      <c r="DJ68" s="130" t="str">
        <f t="shared" si="30"/>
        <v/>
      </c>
      <c r="DL68" s="104"/>
      <c r="DM68" s="130" t="str">
        <f t="shared" si="31"/>
        <v/>
      </c>
      <c r="DO68" s="129" t="str">
        <f t="shared" si="14"/>
        <v/>
      </c>
      <c r="DP68" s="127" t="str">
        <f t="shared" si="32"/>
        <v/>
      </c>
      <c r="DR68" s="101" t="str">
        <f>IF(ISNUMBER($BW68*$CH68),IF(ISNUMBER(MATRIX!BU68),BW68*MATRIX!BU68,"n/a"),"")</f>
        <v/>
      </c>
      <c r="DS68" s="72"/>
      <c r="DT68" s="72" t="str">
        <f>IF(ISNUMBER(BW68*CH68),IF(ISNUMBER(MATRIX!BV68*DD68),BW68*MATRIX!BV68*DD68,"n/a"),"")</f>
        <v/>
      </c>
      <c r="DU68" s="72"/>
      <c r="DV68" s="155" t="str">
        <f t="shared" si="43"/>
        <v/>
      </c>
      <c r="DW68" s="96"/>
      <c r="DX68" s="156" t="str">
        <f t="shared" si="16"/>
        <v/>
      </c>
      <c r="DY68" s="102" t="str">
        <f t="shared" si="33"/>
        <v/>
      </c>
      <c r="EA68" s="85" t="str">
        <f>IF(ISNUMBER(BW68),IF(ISNUMBER(MATRIX!Y68),MATRIX!Y68,"n/a"),"")</f>
        <v/>
      </c>
      <c r="EB68" s="86" t="str">
        <f t="shared" si="34"/>
        <v/>
      </c>
      <c r="ED68" s="44" t="str">
        <f>IF(ISNUMBER('HI-Z-OUTPUT'!D68),IF(ISNUMBER(BW68),'HI-Z-OUTPUT'!D68*BW68,""),"")</f>
        <v/>
      </c>
      <c r="EE68" s="44" t="str">
        <f t="shared" si="44"/>
        <v/>
      </c>
    </row>
    <row r="69" spans="1:135">
      <c r="A69" s="44" t="str">
        <f>MATRIX!A69</f>
        <v>LAB GRUPPEN</v>
      </c>
      <c r="B69" t="str">
        <f>IF(MATRIX!B69&lt;&gt;0,MATRIX!B69,"-")</f>
        <v>D 40:4L</v>
      </c>
      <c r="D69" t="b">
        <f>AND(OHM8MENO&lt;='Lo-Z-OUTPUT'!U69,'Lo-Z-OUTPUT'!U69&lt;=OHM8PIU)</f>
        <v>0</v>
      </c>
      <c r="E69" t="b">
        <f>AND(OHM4MENO&lt;='Lo-Z-OUTPUT'!U69,'Lo-Z-OUTPUT'!U69&lt;=OHM4PIU)</f>
        <v>0</v>
      </c>
      <c r="F69" t="b">
        <f>AND(OHM2MENO&lt;='Lo-Z-OUTPUT'!U69,'Lo-Z-OUTPUT'!U69&lt;=OHM2PIU)</f>
        <v>0</v>
      </c>
      <c r="H69" s="64" t="str">
        <f>IF(ISNUMBER('Lo-Z-OUTPUT'!S69),'Lo-Z-OUTPUT'!S69,"")</f>
        <v/>
      </c>
      <c r="I69" s="64" t="str">
        <f>IF('Lo-Z-OUTPUT'!W69="B","B","")</f>
        <v/>
      </c>
      <c r="K69" s="62" t="str">
        <f>IF(ISNUMBER(H69),H69*MATRIX!E69,"-")</f>
        <v>-</v>
      </c>
      <c r="M69" s="66" t="str">
        <f>IF(ISNUMBER(H69),IF(KP="kg",H69*MATRIX!CB69,H69*MATRIX!CB69*2.2),"-")</f>
        <v>-</v>
      </c>
      <c r="N69" s="65" t="str">
        <f t="shared" si="36"/>
        <v/>
      </c>
      <c r="P69" s="1" t="str">
        <f>IF(ISNUMBER(H69),IF('Lo-Z-OUTPUT'!W69="B",IF(D69,MATRIX!Q69,IF(E69,MATRIX!R69,"WRNG Ω")),IF(D69,MATRIX!K69,IF(E69,MATRIX!L69,IF(F69,MATRIX!M69,"")))),"")</f>
        <v/>
      </c>
      <c r="R69" s="70" t="str">
        <f>IF(AND(ISNUMBER(H69),ISNUMBER(P69)),IF('Lo-Z-OUTPUT'!W69="B",H69*P69*MATRIX!F69/2,H69*P69*MATRIX!F69),"")</f>
        <v/>
      </c>
      <c r="T69" s="40" t="str">
        <f>IF(ISNUMBER($H69),IF(ISNUMBER(MATRIX!U69),IF(MATRIX!U69-INT(MATRIX!U69)=0,MATRIX!U69,"("&amp;MATRIX!U69&amp;")"),"n/a"),"")</f>
        <v/>
      </c>
      <c r="U69" s="77"/>
      <c r="V69" s="81" t="str">
        <f>IF(ISNUMBER(H69), IF(ISNUMBER(MATRIX!AD69),H69*MATRIX!AD69,"n/a"),"")</f>
        <v/>
      </c>
      <c r="W69" s="77"/>
      <c r="X69" s="83" t="str">
        <f>IF(ISNUMBER($H69), IF(ISNUMBER(MATRIX!AF69),$H69*MATRIX!AF69,"n/a"),"")</f>
        <v/>
      </c>
      <c r="Y69" s="77"/>
      <c r="Z69" s="81" t="str">
        <f>IF(ISNUMBER($H69), IF(ISNUMBER(MATRIX!AP69),$H69*MATRIX!AP69,"n/a"),"")</f>
        <v/>
      </c>
      <c r="AA69" s="77" t="s">
        <v>434</v>
      </c>
      <c r="AB69" s="83" t="str">
        <f>IF(ISNUMBER($H69), IF(ISNUMBER(MATRIX!AR69),$H69*MATRIX!AR69,"n/a"),"")</f>
        <v/>
      </c>
      <c r="AD69" s="225" t="str">
        <f t="shared" si="1"/>
        <v/>
      </c>
      <c r="AF69" s="225" t="str">
        <f t="shared" si="2"/>
        <v/>
      </c>
      <c r="AH69" s="218" t="str">
        <f>IF(ISNUMBER($H69), IF(MV&gt;200,IF(ISNUMBER(MATRIX!CL69),MATRIX!CL69,"n/a"),IF(ISNUMBER(MATRIX!CH69),MATRIX!CH69,"n/a")),"")</f>
        <v/>
      </c>
      <c r="AJ69" s="1" t="str">
        <f>IF(ISNUMBER(H69),IF(AND(ISNUMBER('Lo-Z-OUTPUT'!BA69),'Lo-Z-OUTPUT'!BA69&lt;&gt;0),'Lo-Z-OUTPUT'!BA69,'Lo-Z-INPUT'!$K$15*'Lo-Z-INPUT'!$K$7),"")</f>
        <v/>
      </c>
      <c r="AL69" s="161" t="str">
        <f t="shared" si="19"/>
        <v/>
      </c>
      <c r="AN69" s="124" t="str">
        <f>IF(ISNUMBER($H69),IF(MV&lt;200,IF(ISNUMBER(MATRIX!AE69),ROUND((MATRIX!AE69*IDLE/1000)*CKWH,2),"-"),IF(ISNUMBER(MATRIX!AQ69),ROUND((MATRIX!AQ69*IDLE/1000)*CKWH,2),"-")),"")</f>
        <v/>
      </c>
      <c r="AO69" s="125" t="str">
        <f t="shared" si="20"/>
        <v/>
      </c>
      <c r="AQ69" s="105" t="str">
        <f>IF(ISNUMBER($H69),IF(MV&lt;200,IF(ISNUMBER(MATRIX!AG69),ROUND((MATRIX!AG69/1000)*RUNNING*CKWH,2),"-"),IF(ISNUMBER(MATRIX!AS69),ROUND((MATRIX!AS69/1000)*RUNNING*CKWH,2),"-")),"")</f>
        <v/>
      </c>
      <c r="AR69" s="126" t="str">
        <f t="shared" si="21"/>
        <v/>
      </c>
      <c r="AT69" s="129" t="str">
        <f t="shared" si="37"/>
        <v/>
      </c>
      <c r="AU69" s="127" t="str">
        <f t="shared" si="23"/>
        <v/>
      </c>
      <c r="AW69" s="101" t="str">
        <f>IF(ISNUMBER($H69),IF(ISNUMBER(MATRIX!BU69),$H69*MATRIX!BU69,"n/a"),"")</f>
        <v/>
      </c>
      <c r="AX69" s="72"/>
      <c r="AY69" s="72" t="str">
        <f>IF(ISNUMBER($H69),IF(ISNUMBER(MATRIX!BV69*AL69),$H69*MATRIX!BV69*AL69,"n/a"),"")</f>
        <v/>
      </c>
      <c r="AZ69" s="72"/>
      <c r="BA69" s="100" t="str">
        <f t="shared" si="38"/>
        <v/>
      </c>
      <c r="BB69" s="72"/>
      <c r="BC69" s="154" t="str">
        <f t="shared" si="39"/>
        <v/>
      </c>
      <c r="BD69" s="103" t="str">
        <f t="shared" si="40"/>
        <v/>
      </c>
      <c r="BF69" s="85" t="str">
        <f>IF(ISNUMBER(H69),IF(ISNUMBER(MATRIX!Y69),MATRIX!Y69,"n/a"),"")</f>
        <v/>
      </c>
      <c r="BG69" s="86" t="str">
        <f t="shared" si="26"/>
        <v/>
      </c>
      <c r="BI69" s="44" t="str">
        <f>IF(ISNUMBER('Lo-Z-OUTPUT'!D69),IF(ISNUMBER(EXTRA!H69),'Lo-Z-OUTPUT'!D69*EXTRA!H69,""),"")</f>
        <v/>
      </c>
      <c r="BJ69" s="44" t="str">
        <f t="shared" si="41"/>
        <v/>
      </c>
      <c r="BT69" t="b">
        <f>ISNUMBER(MATRIX!G69)</f>
        <v>1</v>
      </c>
      <c r="BU69" t="b">
        <f>ISNUMBER(MATRIX!H69)</f>
        <v>1</v>
      </c>
      <c r="BW69" s="64" t="str">
        <f>IF(AND(ISNUMBER('HI-Z-OUTPUT'!P69),I69&lt;&gt;0),'HI-Z-OUTPUT'!P69,"-")</f>
        <v>-</v>
      </c>
      <c r="BX69" s="1"/>
      <c r="BY69" s="64" t="str">
        <f>IF(ISBLANK('HI-Z-OUTPUT'!R69),"",'HI-Z-OUTPUT'!R69)</f>
        <v/>
      </c>
      <c r="CA69" s="62" t="str">
        <f>IF(ISNUMBER(BW69),IF(ISNUMBER(MATRIX!E69),BW69*MATRIX!E69,"WRNG DATA"),"-")</f>
        <v>-</v>
      </c>
      <c r="CC69" s="66" t="str">
        <f>IF(AND(ISNUMBER(BW69),OR(BT69,BU69)),IF(KP="kg",BW69*MATRIX!CC69,BW69*MATRIX!CC69*2.2),"-")</f>
        <v>-</v>
      </c>
      <c r="CD69" s="65" t="str">
        <f t="shared" si="42"/>
        <v/>
      </c>
      <c r="CF69" s="1" t="str">
        <f>IF(AND(VI&lt;100,ISNUMBER(BW69),BT69),MATRIX!N69,IF(AND(VI&gt;=100,ISNUMBER(BW69),BU69),MATRIX!O69,""))</f>
        <v/>
      </c>
      <c r="CG69" s="1" t="str">
        <f>IF(AND(BY69&lt;100,ISNUMBER(BW69),BT69),MATRIX!N69,IF(AND(BY69&gt;=100,ISNUMBER(BW69),BU69),MATRIX!O69,"WRNG V"))</f>
        <v>WRNG V</v>
      </c>
      <c r="CH69" s="1" t="str">
        <f t="shared" si="27"/>
        <v/>
      </c>
      <c r="CJ69" s="70" t="str">
        <f>IF(ISNUMBER(BW69),IF(BY69&lt;100,IF(ISNUMBER(CH69*MATRIX!G69),BW69*CH69*MATRIX!G69,""),IF(ISNUMBER(CH69*MATRIX!H69),BW69*CH69*MATRIX!H69,"")),"")</f>
        <v/>
      </c>
      <c r="CL69" s="40" t="str">
        <f>IF(ISNUMBER(BW69*CH69),IF(ISNUMBER(MATRIX!U69),IF(MATRIX!U69-INT(MATRIX!U69)=0,MATRIX!U69,"("&amp;MATRIX!U69&amp;")"),"n/a"),"")</f>
        <v/>
      </c>
      <c r="CM69" s="77"/>
      <c r="CN69" s="81" t="str">
        <f>IF(ISNUMBER(BW69*CH69), IF(ISNUMBER(MATRIX!AZ69),BW69*MATRIX!AZ69,"n/a"),"")</f>
        <v/>
      </c>
      <c r="CO69" s="77"/>
      <c r="CP69" s="83" t="str">
        <f>IF(ISNUMBER($BW69*$CH69), IF(ISNUMBER(MATRIX!BB69),$BW69*MATRIX!BB69,"n/a"),"")</f>
        <v/>
      </c>
      <c r="CQ69" s="77"/>
      <c r="CR69" s="81" t="str">
        <f>IF(ISNUMBER($BW69*$CH69), IF(ISNUMBER(MATRIX!BJ69),BW69*MATRIX!BJ69,"n/a"),"")</f>
        <v/>
      </c>
      <c r="CS69" s="77" t="s">
        <v>434</v>
      </c>
      <c r="CT69" s="83" t="str">
        <f>IF(ISNUMBER($BW69*$CH69), IF(ISNUMBER(MATRIX!BL69),$BW69*MATRIX!BL69,"n/a"),"")</f>
        <v/>
      </c>
      <c r="CV69" s="225" t="str">
        <f t="shared" si="9"/>
        <v/>
      </c>
      <c r="CX69" s="225" t="str">
        <f t="shared" si="10"/>
        <v/>
      </c>
      <c r="CZ69" s="219" t="str">
        <f>IF(ISNUMBER($BW69*$CH69), IF(MV&gt;200,IF(ISNUMBER(MATRIX!CL69),MATRIX!CL69,"n/a"),IF(ISNUMBER(MATRIX!CH69),MATRIX!CH69,"n/a")),"")</f>
        <v/>
      </c>
      <c r="DB69" s="1" t="str">
        <f>IF(ISNUMBER(BW69),IF(AND(ISNUMBER('HI-Z-OUTPUT'!AV69),'HI-Z-OUTPUT'!AV69&lt;&gt;0),'HI-Z-OUTPUT'!AV69,'Hi-Z-INPUT'!$K$7*'Hi-Z-INPUT'!$K$11),"")</f>
        <v/>
      </c>
      <c r="DD69" s="161" t="str">
        <f t="shared" si="28"/>
        <v/>
      </c>
      <c r="DF69" s="124" t="str">
        <f>IF(ISNUMBER($BW69),IF(MV&lt;200,IF(ISNUMBER(MATRIX!BA69),ROUND(MATRIX!BA69/1000*IDLE*CKWH,2),"-"),IF(ISNUMBER(MATRIX!BK69),ROUND(MATRIX!BK69/1000*IDLE*CKWH,2),"-")),"")</f>
        <v/>
      </c>
      <c r="DG69" s="125" t="str">
        <f t="shared" si="29"/>
        <v/>
      </c>
      <c r="DI69" s="104" t="str">
        <f>IF(ISNUMBER($BW69),IF(MV&lt;200,IF(ISNUMBER(MATRIX!BC69),ROUND(MATRIX!BC69/1000*RUNNING*CKWH,2),"-"),IF(ISNUMBER(MATRIX!BM69),ROUND(MATRIX!BM69/1000*RUNNING*CKWH,2),"-")),"")</f>
        <v/>
      </c>
      <c r="DJ69" s="130" t="str">
        <f t="shared" si="30"/>
        <v/>
      </c>
      <c r="DL69" s="104"/>
      <c r="DM69" s="130" t="str">
        <f t="shared" si="31"/>
        <v/>
      </c>
      <c r="DO69" s="129" t="str">
        <f t="shared" si="14"/>
        <v/>
      </c>
      <c r="DP69" s="127" t="str">
        <f t="shared" si="32"/>
        <v/>
      </c>
      <c r="DR69" s="101" t="str">
        <f>IF(ISNUMBER($BW69*$CH69),IF(ISNUMBER(MATRIX!BU69),BW69*MATRIX!BU69,"n/a"),"")</f>
        <v/>
      </c>
      <c r="DS69" s="72"/>
      <c r="DT69" s="72" t="str">
        <f>IF(ISNUMBER(BW69*CH69),IF(ISNUMBER(MATRIX!BV69*DD69),BW69*MATRIX!BV69*DD69,"n/a"),"")</f>
        <v/>
      </c>
      <c r="DU69" s="72"/>
      <c r="DV69" s="155" t="str">
        <f t="shared" si="43"/>
        <v/>
      </c>
      <c r="DW69" s="96"/>
      <c r="DX69" s="156" t="str">
        <f t="shared" si="16"/>
        <v/>
      </c>
      <c r="DY69" s="102" t="str">
        <f t="shared" si="33"/>
        <v/>
      </c>
      <c r="EA69" s="85" t="str">
        <f>IF(ISNUMBER(BW69),IF(ISNUMBER(MATRIX!Y69),MATRIX!Y69,"n/a"),"")</f>
        <v/>
      </c>
      <c r="EB69" s="86" t="str">
        <f t="shared" si="34"/>
        <v/>
      </c>
      <c r="ED69" s="44" t="str">
        <f>IF(ISNUMBER('HI-Z-OUTPUT'!D69),IF(ISNUMBER(BW69),'HI-Z-OUTPUT'!D69*BW69,""),"")</f>
        <v/>
      </c>
      <c r="EE69" s="44" t="str">
        <f t="shared" si="44"/>
        <v/>
      </c>
    </row>
    <row r="70" spans="1:135">
      <c r="A70" s="44" t="str">
        <f>MATRIX!A70</f>
        <v>LAB GRUPPEN</v>
      </c>
      <c r="B70" t="str">
        <f>IF(MATRIX!B70&lt;&gt;0,MATRIX!B70,"-")</f>
        <v>D 20:4L</v>
      </c>
      <c r="D70" t="b">
        <f>AND(OHM8MENO&lt;='Lo-Z-OUTPUT'!U70,'Lo-Z-OUTPUT'!U70&lt;=OHM8PIU)</f>
        <v>0</v>
      </c>
      <c r="E70" t="b">
        <f>AND(OHM4MENO&lt;='Lo-Z-OUTPUT'!U70,'Lo-Z-OUTPUT'!U70&lt;=OHM4PIU)</f>
        <v>0</v>
      </c>
      <c r="F70" t="b">
        <f>AND(OHM2MENO&lt;='Lo-Z-OUTPUT'!U70,'Lo-Z-OUTPUT'!U70&lt;=OHM2PIU)</f>
        <v>0</v>
      </c>
      <c r="H70" s="64" t="str">
        <f>IF(ISNUMBER('Lo-Z-OUTPUT'!S70),'Lo-Z-OUTPUT'!S70,"")</f>
        <v/>
      </c>
      <c r="I70" s="64" t="str">
        <f>IF('Lo-Z-OUTPUT'!W70="B","B","")</f>
        <v/>
      </c>
      <c r="K70" s="62" t="str">
        <f>IF(ISNUMBER(H70),H70*MATRIX!E70,"-")</f>
        <v>-</v>
      </c>
      <c r="M70" s="66" t="str">
        <f>IF(ISNUMBER(H70),IF(KP="kg",H70*MATRIX!CB70,H70*MATRIX!CB70*2.2),"-")</f>
        <v>-</v>
      </c>
      <c r="N70" s="65" t="str">
        <f t="shared" si="36"/>
        <v/>
      </c>
      <c r="P70" s="1" t="str">
        <f>IF(ISNUMBER(H70),IF('Lo-Z-OUTPUT'!W70="B",IF(D70,MATRIX!Q70,IF(E70,MATRIX!R70,"WRNG Ω")),IF(D70,MATRIX!K70,IF(E70,MATRIX!L70,IF(F70,MATRIX!M70,"")))),"")</f>
        <v/>
      </c>
      <c r="R70" s="70" t="str">
        <f>IF(AND(ISNUMBER(H70),ISNUMBER(P70)),IF('Lo-Z-OUTPUT'!W70="B",H70*P70*MATRIX!F70/2,H70*P70*MATRIX!F70),"")</f>
        <v/>
      </c>
      <c r="T70" s="40" t="str">
        <f>IF(ISNUMBER($H70),IF(ISNUMBER(MATRIX!U70),IF(MATRIX!U70-INT(MATRIX!U70)=0,MATRIX!U70,"("&amp;MATRIX!U70&amp;")"),"n/a"),"")</f>
        <v/>
      </c>
      <c r="U70" s="77"/>
      <c r="V70" s="81" t="str">
        <f>IF(ISNUMBER(H70), IF(ISNUMBER(MATRIX!AD70),H70*MATRIX!AD70,"n/a"),"")</f>
        <v/>
      </c>
      <c r="W70" s="77"/>
      <c r="X70" s="83" t="str">
        <f>IF(ISNUMBER($H70), IF(ISNUMBER(MATRIX!AF70),$H70*MATRIX!AF70,"n/a"),"")</f>
        <v/>
      </c>
      <c r="Y70" s="77"/>
      <c r="Z70" s="81" t="str">
        <f>IF(ISNUMBER($H70), IF(ISNUMBER(MATRIX!AP70),$H70*MATRIX!AP70,"n/a"),"")</f>
        <v/>
      </c>
      <c r="AA70" s="77" t="s">
        <v>434</v>
      </c>
      <c r="AB70" s="83" t="str">
        <f>IF(ISNUMBER($H70), IF(ISNUMBER(MATRIX!AR70),$H70*MATRIX!AR70,"n/a"),"")</f>
        <v/>
      </c>
      <c r="AD70" s="225" t="str">
        <f t="shared" si="1"/>
        <v/>
      </c>
      <c r="AF70" s="225" t="str">
        <f t="shared" si="2"/>
        <v/>
      </c>
      <c r="AH70" s="218" t="str">
        <f>IF(ISNUMBER($H70), IF(MV&gt;200,IF(ISNUMBER(MATRIX!CL70),MATRIX!CL70,"n/a"),IF(ISNUMBER(MATRIX!CH70),MATRIX!CH70,"n/a")),"")</f>
        <v/>
      </c>
      <c r="AJ70" s="1" t="str">
        <f>IF(ISNUMBER(H70),IF(AND(ISNUMBER('Lo-Z-OUTPUT'!BA70),'Lo-Z-OUTPUT'!BA70&lt;&gt;0),'Lo-Z-OUTPUT'!BA70,'Lo-Z-INPUT'!$K$15*'Lo-Z-INPUT'!$K$7),"")</f>
        <v/>
      </c>
      <c r="AL70" s="161" t="str">
        <f t="shared" si="19"/>
        <v/>
      </c>
      <c r="AN70" s="124" t="str">
        <f>IF(ISNUMBER($H70),IF(MV&lt;200,IF(ISNUMBER(MATRIX!AE70),ROUND((MATRIX!AE70*IDLE/1000)*CKWH,2),"-"),IF(ISNUMBER(MATRIX!AQ70),ROUND((MATRIX!AQ70*IDLE/1000)*CKWH,2),"-")),"")</f>
        <v/>
      </c>
      <c r="AO70" s="125" t="str">
        <f t="shared" si="20"/>
        <v/>
      </c>
      <c r="AQ70" s="105" t="str">
        <f>IF(ISNUMBER($H70),IF(MV&lt;200,IF(ISNUMBER(MATRIX!AG70),ROUND((MATRIX!AG70/1000)*RUNNING*CKWH,2),"-"),IF(ISNUMBER(MATRIX!AS70),ROUND((MATRIX!AS70/1000)*RUNNING*CKWH,2),"-")),"")</f>
        <v/>
      </c>
      <c r="AR70" s="126" t="str">
        <f t="shared" si="21"/>
        <v/>
      </c>
      <c r="AT70" s="129" t="str">
        <f t="shared" si="37"/>
        <v/>
      </c>
      <c r="AU70" s="127" t="str">
        <f t="shared" si="23"/>
        <v/>
      </c>
      <c r="AW70" s="101" t="str">
        <f>IF(ISNUMBER($H70),IF(ISNUMBER(MATRIX!BU70),$H70*MATRIX!BU70,"n/a"),"")</f>
        <v/>
      </c>
      <c r="AX70" s="72"/>
      <c r="AY70" s="72" t="str">
        <f>IF(ISNUMBER($H70),IF(ISNUMBER(MATRIX!BV70*AL70),$H70*MATRIX!BV70*AL70,"n/a"),"")</f>
        <v/>
      </c>
      <c r="AZ70" s="72"/>
      <c r="BA70" s="100" t="str">
        <f t="shared" si="38"/>
        <v/>
      </c>
      <c r="BB70" s="72"/>
      <c r="BC70" s="154" t="str">
        <f t="shared" si="39"/>
        <v/>
      </c>
      <c r="BD70" s="103" t="str">
        <f t="shared" si="40"/>
        <v/>
      </c>
      <c r="BF70" s="85" t="str">
        <f>IF(ISNUMBER(H70),IF(ISNUMBER(MATRIX!Y70),MATRIX!Y70,"n/a"),"")</f>
        <v/>
      </c>
      <c r="BG70" s="86" t="str">
        <f t="shared" si="26"/>
        <v/>
      </c>
      <c r="BI70" s="44" t="str">
        <f>IF(ISNUMBER('Lo-Z-OUTPUT'!D70),IF(ISNUMBER(EXTRA!H70),'Lo-Z-OUTPUT'!D70*EXTRA!H70,""),"")</f>
        <v/>
      </c>
      <c r="BJ70" s="44" t="str">
        <f t="shared" si="41"/>
        <v/>
      </c>
      <c r="BT70" t="b">
        <f>ISNUMBER(MATRIX!G70)</f>
        <v>1</v>
      </c>
      <c r="BU70" t="b">
        <f>ISNUMBER(MATRIX!H70)</f>
        <v>1</v>
      </c>
      <c r="BW70" s="64" t="str">
        <f>IF(AND(ISNUMBER('HI-Z-OUTPUT'!P70),I70&lt;&gt;0),'HI-Z-OUTPUT'!P70,"-")</f>
        <v>-</v>
      </c>
      <c r="BX70" s="1"/>
      <c r="BY70" s="64" t="str">
        <f>IF(ISBLANK('HI-Z-OUTPUT'!R70),"",'HI-Z-OUTPUT'!R70)</f>
        <v/>
      </c>
      <c r="CA70" s="62" t="str">
        <f>IF(ISNUMBER(BW70),IF(ISNUMBER(MATRIX!E70),BW70*MATRIX!E70,"WRNG DATA"),"-")</f>
        <v>-</v>
      </c>
      <c r="CC70" s="66" t="str">
        <f>IF(AND(ISNUMBER(BW70),OR(BT70,BU70)),IF(KP="kg",BW70*MATRIX!CC70,BW70*MATRIX!CC70*2.2),"-")</f>
        <v>-</v>
      </c>
      <c r="CD70" s="65" t="str">
        <f t="shared" si="42"/>
        <v/>
      </c>
      <c r="CF70" s="1" t="str">
        <f>IF(AND(VI&lt;100,ISNUMBER(BW70),BT70),MATRIX!N70,IF(AND(VI&gt;=100,ISNUMBER(BW70),BU70),MATRIX!O70,""))</f>
        <v/>
      </c>
      <c r="CG70" s="1" t="str">
        <f>IF(AND(BY70&lt;100,ISNUMBER(BW70),BT70),MATRIX!N70,IF(AND(BY70&gt;=100,ISNUMBER(BW70),BU70),MATRIX!O70,"WRNG V"))</f>
        <v>WRNG V</v>
      </c>
      <c r="CH70" s="1" t="str">
        <f t="shared" si="27"/>
        <v/>
      </c>
      <c r="CJ70" s="70" t="str">
        <f>IF(ISNUMBER(BW70),IF(BY70&lt;100,IF(ISNUMBER(CH70*MATRIX!G70),BW70*CH70*MATRIX!G70,""),IF(ISNUMBER(CH70*MATRIX!H70),BW70*CH70*MATRIX!H70,"")),"")</f>
        <v/>
      </c>
      <c r="CL70" s="40" t="str">
        <f>IF(ISNUMBER(BW70*CH70),IF(ISNUMBER(MATRIX!U70),IF(MATRIX!U70-INT(MATRIX!U70)=0,MATRIX!U70,"("&amp;MATRIX!U70&amp;")"),"n/a"),"")</f>
        <v/>
      </c>
      <c r="CM70" s="77"/>
      <c r="CN70" s="81" t="str">
        <f>IF(ISNUMBER(BW70*CH70), IF(ISNUMBER(MATRIX!AZ70),BW70*MATRIX!AZ70,"n/a"),"")</f>
        <v/>
      </c>
      <c r="CO70" s="77"/>
      <c r="CP70" s="83" t="str">
        <f>IF(ISNUMBER($BW70*$CH70), IF(ISNUMBER(MATRIX!BB70),$BW70*MATRIX!BB70,"n/a"),"")</f>
        <v/>
      </c>
      <c r="CQ70" s="77"/>
      <c r="CR70" s="81" t="str">
        <f>IF(ISNUMBER($BW70*$CH70), IF(ISNUMBER(MATRIX!BJ70),BW70*MATRIX!BJ70,"n/a"),"")</f>
        <v/>
      </c>
      <c r="CS70" s="77" t="s">
        <v>434</v>
      </c>
      <c r="CT70" s="83" t="str">
        <f>IF(ISNUMBER($BW70*$CH70), IF(ISNUMBER(MATRIX!BL70),$BW70*MATRIX!BL70,"n/a"),"")</f>
        <v/>
      </c>
      <c r="CV70" s="225" t="str">
        <f t="shared" si="9"/>
        <v/>
      </c>
      <c r="CX70" s="225" t="str">
        <f t="shared" si="10"/>
        <v/>
      </c>
      <c r="CZ70" s="219" t="str">
        <f>IF(ISNUMBER($BW70*$CH70), IF(MV&gt;200,IF(ISNUMBER(MATRIX!CL70),MATRIX!CL70,"n/a"),IF(ISNUMBER(MATRIX!CH70),MATRIX!CH70,"n/a")),"")</f>
        <v/>
      </c>
      <c r="DB70" s="1" t="str">
        <f>IF(ISNUMBER(BW70),IF(AND(ISNUMBER('HI-Z-OUTPUT'!AV70),'HI-Z-OUTPUT'!AV70&lt;&gt;0),'HI-Z-OUTPUT'!AV70,'Hi-Z-INPUT'!$K$7*'Hi-Z-INPUT'!$K$11),"")</f>
        <v/>
      </c>
      <c r="DD70" s="161" t="str">
        <f t="shared" si="28"/>
        <v/>
      </c>
      <c r="DF70" s="124" t="str">
        <f>IF(ISNUMBER($BW70),IF(MV&lt;200,IF(ISNUMBER(MATRIX!BA70),ROUND(MATRIX!BA70/1000*IDLE*CKWH,2),"-"),IF(ISNUMBER(MATRIX!BK70),ROUND(MATRIX!BK70/1000*IDLE*CKWH,2),"-")),"")</f>
        <v/>
      </c>
      <c r="DG70" s="125" t="str">
        <f t="shared" si="29"/>
        <v/>
      </c>
      <c r="DI70" s="104" t="str">
        <f>IF(ISNUMBER($BW70),IF(MV&lt;200,IF(ISNUMBER(MATRIX!BC70),ROUND(MATRIX!BC70/1000*RUNNING*CKWH,2),"-"),IF(ISNUMBER(MATRIX!BM70),ROUND(MATRIX!BM70/1000*RUNNING*CKWH,2),"-")),"")</f>
        <v/>
      </c>
      <c r="DJ70" s="130" t="str">
        <f t="shared" si="30"/>
        <v/>
      </c>
      <c r="DL70" s="104"/>
      <c r="DM70" s="130" t="str">
        <f t="shared" si="31"/>
        <v/>
      </c>
      <c r="DO70" s="129" t="str">
        <f t="shared" si="14"/>
        <v/>
      </c>
      <c r="DP70" s="127" t="str">
        <f t="shared" si="32"/>
        <v/>
      </c>
      <c r="DR70" s="101" t="str">
        <f>IF(ISNUMBER($BW70*$CH70),IF(ISNUMBER(MATRIX!BU70),BW70*MATRIX!BU70,"n/a"),"")</f>
        <v/>
      </c>
      <c r="DS70" s="72"/>
      <c r="DT70" s="72" t="str">
        <f>IF(ISNUMBER(BW70*CH70),IF(ISNUMBER(MATRIX!BV70*DD70),BW70*MATRIX!BV70*DD70,"n/a"),"")</f>
        <v/>
      </c>
      <c r="DU70" s="72"/>
      <c r="DV70" s="155" t="str">
        <f t="shared" si="43"/>
        <v/>
      </c>
      <c r="DW70" s="96"/>
      <c r="DX70" s="156" t="str">
        <f t="shared" si="16"/>
        <v/>
      </c>
      <c r="DY70" s="102" t="str">
        <f t="shared" si="33"/>
        <v/>
      </c>
      <c r="EA70" s="85" t="str">
        <f>IF(ISNUMBER(BW70),IF(ISNUMBER(MATRIX!Y70),MATRIX!Y70,"n/a"),"")</f>
        <v/>
      </c>
      <c r="EB70" s="86" t="str">
        <f t="shared" si="34"/>
        <v/>
      </c>
      <c r="ED70" s="44" t="str">
        <f>IF(ISNUMBER('HI-Z-OUTPUT'!D70),IF(ISNUMBER(BW70),'HI-Z-OUTPUT'!D70*BW70,""),"")</f>
        <v/>
      </c>
      <c r="EE70" s="44" t="str">
        <f t="shared" si="44"/>
        <v/>
      </c>
    </row>
    <row r="71" spans="1:135">
      <c r="A71" s="44" t="str">
        <f>MATRIX!A71</f>
        <v>LAB GRUPPEN</v>
      </c>
      <c r="B71" t="str">
        <f>IF(MATRIX!B71&lt;&gt;0,MATRIX!B71,"-")</f>
        <v xml:space="preserve"> D 10:4L</v>
      </c>
      <c r="D71" t="b">
        <f>AND(OHM8MENO&lt;='Lo-Z-OUTPUT'!U71,'Lo-Z-OUTPUT'!U71&lt;=OHM8PIU)</f>
        <v>0</v>
      </c>
      <c r="E71" t="b">
        <f>AND(OHM4MENO&lt;='Lo-Z-OUTPUT'!U71,'Lo-Z-OUTPUT'!U71&lt;=OHM4PIU)</f>
        <v>0</v>
      </c>
      <c r="F71" t="b">
        <f>AND(OHM2MENO&lt;='Lo-Z-OUTPUT'!U71,'Lo-Z-OUTPUT'!U71&lt;=OHM2PIU)</f>
        <v>0</v>
      </c>
      <c r="H71" s="64" t="str">
        <f>IF(ISNUMBER('Lo-Z-OUTPUT'!S71),'Lo-Z-OUTPUT'!S71,"")</f>
        <v/>
      </c>
      <c r="I71" s="64" t="str">
        <f>IF('Lo-Z-OUTPUT'!W71="B","B","")</f>
        <v/>
      </c>
      <c r="K71" s="62" t="str">
        <f>IF(ISNUMBER(H71),H71*MATRIX!E71,"-")</f>
        <v>-</v>
      </c>
      <c r="M71" s="66" t="str">
        <f>IF(ISNUMBER(H71),IF(KP="kg",H71*MATRIX!CB71,H71*MATRIX!CB71*2.2),"-")</f>
        <v>-</v>
      </c>
      <c r="N71" s="65" t="str">
        <f t="shared" si="36"/>
        <v/>
      </c>
      <c r="P71" s="1" t="str">
        <f>IF(ISNUMBER(H71),IF('Lo-Z-OUTPUT'!W71="B",IF(D71,MATRIX!Q71,IF(E71,MATRIX!R71,"WRNG Ω")),IF(D71,MATRIX!K71,IF(E71,MATRIX!L71,IF(F71,MATRIX!M71,"")))),"")</f>
        <v/>
      </c>
      <c r="R71" s="70" t="str">
        <f>IF(AND(ISNUMBER(H71),ISNUMBER(P71)),IF('Lo-Z-OUTPUT'!W71="B",H71*P71*MATRIX!F71/2,H71*P71*MATRIX!F71),"")</f>
        <v/>
      </c>
      <c r="T71" s="40" t="str">
        <f>IF(ISNUMBER($H71),IF(ISNUMBER(MATRIX!U71),IF(MATRIX!U71-INT(MATRIX!U71)=0,MATRIX!U71,"("&amp;MATRIX!U71&amp;")"),"n/a"),"")</f>
        <v/>
      </c>
      <c r="U71" s="77"/>
      <c r="V71" s="81" t="str">
        <f>IF(ISNUMBER(H71), IF(ISNUMBER(MATRIX!AD71),H71*MATRIX!AD71,"n/a"),"")</f>
        <v/>
      </c>
      <c r="W71" s="77"/>
      <c r="X71" s="83" t="str">
        <f>IF(ISNUMBER($H71), IF(ISNUMBER(MATRIX!AF71),$H71*MATRIX!AF71,"n/a"),"")</f>
        <v/>
      </c>
      <c r="Y71" s="77"/>
      <c r="Z71" s="81" t="str">
        <f>IF(ISNUMBER($H71), IF(ISNUMBER(MATRIX!AP71),$H71*MATRIX!AP71,"n/a"),"")</f>
        <v/>
      </c>
      <c r="AA71" s="77" t="s">
        <v>434</v>
      </c>
      <c r="AB71" s="83" t="str">
        <f>IF(ISNUMBER($H71), IF(ISNUMBER(MATRIX!AR71),$H71*MATRIX!AR71,"n/a"),"")</f>
        <v/>
      </c>
      <c r="AD71" s="225" t="str">
        <f t="shared" si="1"/>
        <v/>
      </c>
      <c r="AF71" s="225" t="str">
        <f t="shared" si="2"/>
        <v/>
      </c>
      <c r="AH71" s="218" t="str">
        <f>IF(ISNUMBER($H71), IF(MV&gt;200,IF(ISNUMBER(MATRIX!CL71),MATRIX!CL71,"n/a"),IF(ISNUMBER(MATRIX!CH71),MATRIX!CH71,"n/a")),"")</f>
        <v/>
      </c>
      <c r="AJ71" s="1" t="str">
        <f>IF(ISNUMBER(H71),IF(AND(ISNUMBER('Lo-Z-OUTPUT'!BA71),'Lo-Z-OUTPUT'!BA71&lt;&gt;0),'Lo-Z-OUTPUT'!BA71,'Lo-Z-INPUT'!$K$15*'Lo-Z-INPUT'!$K$7),"")</f>
        <v/>
      </c>
      <c r="AL71" s="161" t="str">
        <f t="shared" si="19"/>
        <v/>
      </c>
      <c r="AN71" s="124" t="str">
        <f>IF(ISNUMBER($H71),IF(MV&lt;200,IF(ISNUMBER(MATRIX!AE71),ROUND((MATRIX!AE71*IDLE/1000)*CKWH,2),"-"),IF(ISNUMBER(MATRIX!AQ71),ROUND((MATRIX!AQ71*IDLE/1000)*CKWH,2),"-")),"")</f>
        <v/>
      </c>
      <c r="AO71" s="125" t="str">
        <f t="shared" si="20"/>
        <v/>
      </c>
      <c r="AQ71" s="105" t="str">
        <f>IF(ISNUMBER($H71),IF(MV&lt;200,IF(ISNUMBER(MATRIX!AG71),ROUND((MATRIX!AG71/1000)*RUNNING*CKWH,2),"-"),IF(ISNUMBER(MATRIX!AS71),ROUND((MATRIX!AS71/1000)*RUNNING*CKWH,2),"-")),"")</f>
        <v/>
      </c>
      <c r="AR71" s="126" t="str">
        <f t="shared" si="21"/>
        <v/>
      </c>
      <c r="AT71" s="129" t="str">
        <f t="shared" si="37"/>
        <v/>
      </c>
      <c r="AU71" s="127" t="str">
        <f t="shared" si="23"/>
        <v/>
      </c>
      <c r="AW71" s="101" t="str">
        <f>IF(ISNUMBER($H71),IF(ISNUMBER(MATRIX!BU71),$H71*MATRIX!BU71,"n/a"),"")</f>
        <v/>
      </c>
      <c r="AX71" s="72"/>
      <c r="AY71" s="72" t="str">
        <f>IF(ISNUMBER($H71),IF(ISNUMBER(MATRIX!BV71*AL71),$H71*MATRIX!BV71*AL71,"n/a"),"")</f>
        <v/>
      </c>
      <c r="AZ71" s="72"/>
      <c r="BA71" s="100" t="str">
        <f t="shared" si="38"/>
        <v/>
      </c>
      <c r="BB71" s="72"/>
      <c r="BC71" s="154" t="str">
        <f t="shared" si="39"/>
        <v/>
      </c>
      <c r="BD71" s="103" t="str">
        <f t="shared" si="40"/>
        <v/>
      </c>
      <c r="BF71" s="85" t="str">
        <f>IF(ISNUMBER(H71),IF(ISNUMBER(MATRIX!Y71),MATRIX!Y71,"n/a"),"")</f>
        <v/>
      </c>
      <c r="BG71" s="86" t="str">
        <f t="shared" si="26"/>
        <v/>
      </c>
      <c r="BI71" s="44" t="str">
        <f>IF(ISNUMBER('Lo-Z-OUTPUT'!D71),IF(ISNUMBER(EXTRA!H71),'Lo-Z-OUTPUT'!D71*EXTRA!H71,""),"")</f>
        <v/>
      </c>
      <c r="BJ71" s="44" t="str">
        <f t="shared" si="41"/>
        <v/>
      </c>
      <c r="BT71" t="b">
        <f>ISNUMBER(MATRIX!G71)</f>
        <v>1</v>
      </c>
      <c r="BU71" t="b">
        <f>ISNUMBER(MATRIX!H71)</f>
        <v>1</v>
      </c>
      <c r="BW71" s="64" t="str">
        <f>IF(AND(ISNUMBER('HI-Z-OUTPUT'!P71),I71&lt;&gt;0),'HI-Z-OUTPUT'!P71,"-")</f>
        <v>-</v>
      </c>
      <c r="BX71" s="1"/>
      <c r="BY71" s="64" t="str">
        <f>IF(ISBLANK('HI-Z-OUTPUT'!R71),"",'HI-Z-OUTPUT'!R71)</f>
        <v/>
      </c>
      <c r="CA71" s="62" t="str">
        <f>IF(ISNUMBER(BW71),IF(ISNUMBER(MATRIX!E71),BW71*MATRIX!E71,"WRNG DATA"),"-")</f>
        <v>-</v>
      </c>
      <c r="CC71" s="66" t="str">
        <f>IF(AND(ISNUMBER(BW71),OR(BT71,BU71)),IF(KP="kg",BW71*MATRIX!CC71,BW71*MATRIX!CC71*2.2),"-")</f>
        <v>-</v>
      </c>
      <c r="CD71" s="65" t="str">
        <f t="shared" si="42"/>
        <v/>
      </c>
      <c r="CF71" s="1" t="str">
        <f>IF(AND(VI&lt;100,ISNUMBER(BW71),BT71),MATRIX!N71,IF(AND(VI&gt;=100,ISNUMBER(BW71),BU71),MATRIX!O71,""))</f>
        <v/>
      </c>
      <c r="CG71" s="1" t="str">
        <f>IF(AND(BY71&lt;100,ISNUMBER(BW71),BT71),MATRIX!N71,IF(AND(BY71&gt;=100,ISNUMBER(BW71),BU71),MATRIX!O71,"WRNG V"))</f>
        <v>WRNG V</v>
      </c>
      <c r="CH71" s="1" t="str">
        <f t="shared" si="27"/>
        <v/>
      </c>
      <c r="CJ71" s="70" t="str">
        <f>IF(ISNUMBER(BW71),IF(BY71&lt;100,IF(ISNUMBER(CH71*MATRIX!G71),BW71*CH71*MATRIX!G71,""),IF(ISNUMBER(CH71*MATRIX!H71),BW71*CH71*MATRIX!H71,"")),"")</f>
        <v/>
      </c>
      <c r="CL71" s="40" t="str">
        <f>IF(ISNUMBER(BW71*CH71),IF(ISNUMBER(MATRIX!U71),IF(MATRIX!U71-INT(MATRIX!U71)=0,MATRIX!U71,"("&amp;MATRIX!U71&amp;")"),"n/a"),"")</f>
        <v/>
      </c>
      <c r="CM71" s="77"/>
      <c r="CN71" s="81" t="str">
        <f>IF(ISNUMBER(BW71*CH71), IF(ISNUMBER(MATRIX!AZ71),BW71*MATRIX!AZ71,"n/a"),"")</f>
        <v/>
      </c>
      <c r="CO71" s="77"/>
      <c r="CP71" s="83" t="str">
        <f>IF(ISNUMBER($BW71*$CH71), IF(ISNUMBER(MATRIX!BB71),$BW71*MATRIX!BB71,"n/a"),"")</f>
        <v/>
      </c>
      <c r="CQ71" s="77"/>
      <c r="CR71" s="81" t="str">
        <f>IF(ISNUMBER($BW71*$CH71), IF(ISNUMBER(MATRIX!BJ71),BW71*MATRIX!BJ71,"n/a"),"")</f>
        <v/>
      </c>
      <c r="CS71" s="77" t="s">
        <v>434</v>
      </c>
      <c r="CT71" s="83" t="str">
        <f>IF(ISNUMBER($BW71*$CH71), IF(ISNUMBER(MATRIX!BL71),$BW71*MATRIX!BL71,"n/a"),"")</f>
        <v/>
      </c>
      <c r="CV71" s="225" t="str">
        <f t="shared" si="9"/>
        <v/>
      </c>
      <c r="CX71" s="225" t="str">
        <f t="shared" si="10"/>
        <v/>
      </c>
      <c r="CZ71" s="219" t="str">
        <f>IF(ISNUMBER($BW71*$CH71), IF(MV&gt;200,IF(ISNUMBER(MATRIX!CL71),MATRIX!CL71,"n/a"),IF(ISNUMBER(MATRIX!CH71),MATRIX!CH71,"n/a")),"")</f>
        <v/>
      </c>
      <c r="DB71" s="1" t="str">
        <f>IF(ISNUMBER(BW71),IF(AND(ISNUMBER('HI-Z-OUTPUT'!AV71),'HI-Z-OUTPUT'!AV71&lt;&gt;0),'HI-Z-OUTPUT'!AV71,'Hi-Z-INPUT'!$K$7*'Hi-Z-INPUT'!$K$11),"")</f>
        <v/>
      </c>
      <c r="DD71" s="161" t="str">
        <f t="shared" si="28"/>
        <v/>
      </c>
      <c r="DF71" s="124" t="str">
        <f>IF(ISNUMBER($BW71),IF(MV&lt;200,IF(ISNUMBER(MATRIX!BA71),ROUND(MATRIX!BA71/1000*IDLE*CKWH,2),"-"),IF(ISNUMBER(MATRIX!BK71),ROUND(MATRIX!BK71/1000*IDLE*CKWH,2),"-")),"")</f>
        <v/>
      </c>
      <c r="DG71" s="125" t="str">
        <f t="shared" si="29"/>
        <v/>
      </c>
      <c r="DI71" s="104" t="str">
        <f>IF(ISNUMBER($BW71),IF(MV&lt;200,IF(ISNUMBER(MATRIX!BC71),ROUND(MATRIX!BC71/1000*RUNNING*CKWH,2),"-"),IF(ISNUMBER(MATRIX!BM71),ROUND(MATRIX!BM71/1000*RUNNING*CKWH,2),"-")),"")</f>
        <v/>
      </c>
      <c r="DJ71" s="130" t="str">
        <f t="shared" si="30"/>
        <v/>
      </c>
      <c r="DL71" s="104"/>
      <c r="DM71" s="130" t="str">
        <f t="shared" si="31"/>
        <v/>
      </c>
      <c r="DO71" s="129" t="str">
        <f t="shared" si="14"/>
        <v/>
      </c>
      <c r="DP71" s="127" t="str">
        <f t="shared" si="32"/>
        <v/>
      </c>
      <c r="DR71" s="101" t="str">
        <f>IF(ISNUMBER($BW71*$CH71),IF(ISNUMBER(MATRIX!BU71),BW71*MATRIX!BU71,"n/a"),"")</f>
        <v/>
      </c>
      <c r="DS71" s="72"/>
      <c r="DT71" s="72" t="str">
        <f>IF(ISNUMBER(BW71*CH71),IF(ISNUMBER(MATRIX!BV71*DD71),BW71*MATRIX!BV71*DD71,"n/a"),"")</f>
        <v/>
      </c>
      <c r="DU71" s="72"/>
      <c r="DV71" s="155" t="str">
        <f t="shared" si="43"/>
        <v/>
      </c>
      <c r="DW71" s="96"/>
      <c r="DX71" s="156" t="str">
        <f t="shared" si="16"/>
        <v/>
      </c>
      <c r="DY71" s="102" t="str">
        <f t="shared" si="33"/>
        <v/>
      </c>
      <c r="EA71" s="85" t="str">
        <f>IF(ISNUMBER(BW71),IF(ISNUMBER(MATRIX!Y71),MATRIX!Y71,"n/a"),"")</f>
        <v/>
      </c>
      <c r="EB71" s="86" t="str">
        <f t="shared" si="34"/>
        <v/>
      </c>
      <c r="ED71" s="44" t="str">
        <f>IF(ISNUMBER('HI-Z-OUTPUT'!D71),IF(ISNUMBER(BW71),'HI-Z-OUTPUT'!D71*BW71,""),"")</f>
        <v/>
      </c>
      <c r="EE71" s="44" t="str">
        <f t="shared" si="44"/>
        <v/>
      </c>
    </row>
    <row r="72" spans="1:135">
      <c r="A72" s="44" t="str">
        <f>MATRIX!A72</f>
        <v>LAB GRUPPEN</v>
      </c>
      <c r="B72" t="str">
        <f>IF(MATRIX!B72&lt;&gt;0,MATRIX!B72,"-")</f>
        <v>Lucia 60/2</v>
      </c>
      <c r="D72" t="b">
        <f>AND(OHM8MENO&lt;='Lo-Z-OUTPUT'!U72,'Lo-Z-OUTPUT'!U72&lt;=OHM8PIU)</f>
        <v>0</v>
      </c>
      <c r="E72" t="b">
        <f>AND(OHM4MENO&lt;='Lo-Z-OUTPUT'!U72,'Lo-Z-OUTPUT'!U72&lt;=OHM4PIU)</f>
        <v>0</v>
      </c>
      <c r="F72" t="b">
        <f>AND(OHM2MENO&lt;='Lo-Z-OUTPUT'!U72,'Lo-Z-OUTPUT'!U72&lt;=OHM2PIU)</f>
        <v>0</v>
      </c>
      <c r="H72" s="64" t="str">
        <f>IF(ISNUMBER('Lo-Z-OUTPUT'!S72),'Lo-Z-OUTPUT'!S72,"")</f>
        <v/>
      </c>
      <c r="I72" s="64" t="str">
        <f>IF('Lo-Z-OUTPUT'!W72="B","B","")</f>
        <v/>
      </c>
      <c r="K72" s="62" t="str">
        <f>IF(ISNUMBER(H72),H72*MATRIX!E72,"-")</f>
        <v>-</v>
      </c>
      <c r="M72" s="66" t="str">
        <f>IF(ISNUMBER(H72),IF(KP="kg",H72*MATRIX!CB72,H72*MATRIX!CB72*2.2),"-")</f>
        <v>-</v>
      </c>
      <c r="N72" s="65" t="str">
        <f t="shared" ref="N72:N103" si="45">IF(ISNUMBER(H72),KP,"")</f>
        <v/>
      </c>
      <c r="P72" s="1" t="str">
        <f>IF(ISNUMBER(H72),IF('Lo-Z-OUTPUT'!W72="B",IF(D72,MATRIX!Q72,IF(E72,MATRIX!R72,"WRNG Ω")),IF(D72,MATRIX!K72,IF(E72,MATRIX!L72,IF(F72,MATRIX!M72,"")))),"")</f>
        <v/>
      </c>
      <c r="R72" s="70" t="str">
        <f>IF(AND(ISNUMBER(H72),ISNUMBER(P72)),IF('Lo-Z-OUTPUT'!W72="B",H72*P72*MATRIX!F72/2,H72*P72*MATRIX!F72),"")</f>
        <v/>
      </c>
      <c r="T72" s="40" t="str">
        <f>IF(ISNUMBER($H72),IF(ISNUMBER(MATRIX!U72),IF(MATRIX!U72-INT(MATRIX!U72)=0,MATRIX!U72,"("&amp;MATRIX!U72&amp;")"),"n/a"),"")</f>
        <v/>
      </c>
      <c r="U72" s="77"/>
      <c r="V72" s="81" t="str">
        <f>IF(ISNUMBER(H72), IF(ISNUMBER(MATRIX!AD72),H72*MATRIX!AD72,"n/a"),"")</f>
        <v/>
      </c>
      <c r="W72" s="77"/>
      <c r="X72" s="83" t="str">
        <f>IF(ISNUMBER($H72), IF(ISNUMBER(MATRIX!AF72),$H72*MATRIX!AF72,"n/a"),"")</f>
        <v/>
      </c>
      <c r="Y72" s="77"/>
      <c r="Z72" s="81" t="str">
        <f>IF(ISNUMBER($H72), IF(ISNUMBER(MATRIX!AP72),$H72*MATRIX!AP72,"n/a"),"")</f>
        <v/>
      </c>
      <c r="AA72" s="77" t="s">
        <v>434</v>
      </c>
      <c r="AB72" s="83" t="str">
        <f>IF(ISNUMBER($H72), IF(ISNUMBER(MATRIX!AR72),$H72*MATRIX!AR72,"n/a"),"")</f>
        <v/>
      </c>
      <c r="AD72" s="225" t="str">
        <f t="shared" ref="AD72:AD135" si="46">IF(ISNUMBER(H72),IF(MV&lt;200,V72,Z72),"")</f>
        <v/>
      </c>
      <c r="AF72" s="225" t="str">
        <f t="shared" ref="AF72:AF135" si="47">IF(ISNUMBER(H72),IF(MV&lt;200,X72,AB72),"")</f>
        <v/>
      </c>
      <c r="AH72" s="218" t="str">
        <f>IF(ISNUMBER($H72), IF(MV&gt;200,IF(ISNUMBER(MATRIX!CL72),MATRIX!CL72,"n/a"),IF(ISNUMBER(MATRIX!CH72),MATRIX!CH72,"n/a")),"")</f>
        <v/>
      </c>
      <c r="AJ72" s="1" t="str">
        <f>IF(ISNUMBER(H72),IF(AND(ISNUMBER('Lo-Z-OUTPUT'!BA72),'Lo-Z-OUTPUT'!BA72&lt;&gt;0),'Lo-Z-OUTPUT'!BA72,'Lo-Z-INPUT'!$K$15*'Lo-Z-INPUT'!$K$7),"")</f>
        <v/>
      </c>
      <c r="AL72" s="161" t="str">
        <f t="shared" si="19"/>
        <v/>
      </c>
      <c r="AN72" s="124" t="str">
        <f>IF(ISNUMBER($H72),IF(MV&lt;200,IF(ISNUMBER(MATRIX!AE72),ROUND((MATRIX!AE72*IDLE/1000)*CKWH,2),"-"),IF(ISNUMBER(MATRIX!AQ72),ROUND((MATRIX!AQ72*IDLE/1000)*CKWH,2),"-")),"")</f>
        <v/>
      </c>
      <c r="AO72" s="125" t="str">
        <f t="shared" si="20"/>
        <v/>
      </c>
      <c r="AQ72" s="105" t="str">
        <f>IF(ISNUMBER($H72),IF(MV&lt;200,IF(ISNUMBER(MATRIX!AG72),ROUND((MATRIX!AG72/1000)*RUNNING*CKWH,2),"-"),IF(ISNUMBER(MATRIX!AS72),ROUND((MATRIX!AS72/1000)*RUNNING*CKWH,2),"-")),"")</f>
        <v/>
      </c>
      <c r="AR72" s="126" t="str">
        <f t="shared" si="21"/>
        <v/>
      </c>
      <c r="AT72" s="129" t="str">
        <f t="shared" ref="AT72:AT103" si="48">IF(ISNUMBER($H72),IF(ISNUMBER(AL72),IF(ISNUMBER(AN72*AQ72),ROUND($H72*DAYS*(AN72+AQ72*AL72),2),"n/a"),"WRONG Ω"),"")</f>
        <v/>
      </c>
      <c r="AU72" s="127" t="str">
        <f t="shared" si="23"/>
        <v/>
      </c>
      <c r="AW72" s="101" t="str">
        <f>IF(ISNUMBER($H72),IF(ISNUMBER(MATRIX!BU72),$H72*MATRIX!BU72,"n/a"),"")</f>
        <v/>
      </c>
      <c r="AX72" s="72"/>
      <c r="AY72" s="72" t="str">
        <f>IF(ISNUMBER($H72),IF(ISNUMBER(MATRIX!BV72*AL72),$H72*MATRIX!BV72*AL72,"n/a"),"")</f>
        <v/>
      </c>
      <c r="AZ72" s="72"/>
      <c r="BA72" s="100" t="str">
        <f t="shared" ref="BA72:BA103" si="49">IF(AND(ISNUMBER(AW72),ISNUMBER(AY72)),(AW72*IDLE+AY72*RUNNING)*DAYS/1000,"")</f>
        <v/>
      </c>
      <c r="BB72" s="72"/>
      <c r="BC72" s="154" t="str">
        <f t="shared" ref="BC72:BC103" si="50">IF(ISNUMBER(BA72),BA72*CBTU,"")</f>
        <v/>
      </c>
      <c r="BD72" s="103" t="str">
        <f t="shared" ref="BD72:BD103" si="51">IF(ISNUMBER(BC72),ES,"")</f>
        <v/>
      </c>
      <c r="BF72" s="85" t="str">
        <f>IF(ISNUMBER(H72),IF(ISNUMBER(MATRIX!Y72),MATRIX!Y72,"n/a"),"")</f>
        <v/>
      </c>
      <c r="BG72" s="86" t="str">
        <f t="shared" si="26"/>
        <v/>
      </c>
      <c r="BI72" s="44" t="str">
        <f>IF(ISNUMBER('Lo-Z-OUTPUT'!D72),IF(ISNUMBER(EXTRA!H72),'Lo-Z-OUTPUT'!D72*EXTRA!H72,""),"")</f>
        <v/>
      </c>
      <c r="BJ72" s="44" t="str">
        <f t="shared" ref="BJ72:BJ103" si="52">IF(ISNUMBER(BI72),ES,"")</f>
        <v/>
      </c>
      <c r="BT72" t="b">
        <f>ISNUMBER(MATRIX!G72)</f>
        <v>0</v>
      </c>
      <c r="BU72" t="b">
        <f>ISNUMBER(MATRIX!H72)</f>
        <v>0</v>
      </c>
      <c r="BW72" s="64" t="str">
        <f>IF(AND(ISNUMBER('HI-Z-OUTPUT'!P72),I72&lt;&gt;0),'HI-Z-OUTPUT'!P72,"-")</f>
        <v>-</v>
      </c>
      <c r="BX72" s="1"/>
      <c r="BY72" s="64" t="str">
        <f>IF(ISBLANK('HI-Z-OUTPUT'!R72),"",'HI-Z-OUTPUT'!R72)</f>
        <v/>
      </c>
      <c r="CA72" s="62" t="str">
        <f>IF(ISNUMBER(BW72),IF(ISNUMBER(MATRIX!E72),BW72*MATRIX!E72,"WRNG DATA"),"-")</f>
        <v>-</v>
      </c>
      <c r="CC72" s="66" t="str">
        <f>IF(AND(ISNUMBER(BW72),OR(BT72,BU72)),IF(KP="kg",BW72*MATRIX!CC72,BW72*MATRIX!CC72*2.2),"-")</f>
        <v>-</v>
      </c>
      <c r="CD72" s="65" t="str">
        <f t="shared" ref="CD72:CD103" si="53">IF(ISNUMBER(BW72),KP,"")</f>
        <v/>
      </c>
      <c r="CF72" s="1" t="str">
        <f>IF(AND(VI&lt;100,ISNUMBER(BW72),BT72),MATRIX!N72,IF(AND(VI&gt;=100,ISNUMBER(BW72),BU72),MATRIX!O72,""))</f>
        <v/>
      </c>
      <c r="CG72" s="1" t="str">
        <f>IF(AND(BY72&lt;100,ISNUMBER(BW72),BT72),MATRIX!N72,IF(AND(BY72&gt;=100,ISNUMBER(BW72),BU72),MATRIX!O72,"WRNG V"))</f>
        <v>WRNG V</v>
      </c>
      <c r="CH72" s="1" t="str">
        <f t="shared" si="27"/>
        <v/>
      </c>
      <c r="CJ72" s="70" t="str">
        <f>IF(ISNUMBER(BW72),IF(BY72&lt;100,IF(ISNUMBER(CH72*MATRIX!G72),BW72*CH72*MATRIX!G72,""),IF(ISNUMBER(CH72*MATRIX!H72),BW72*CH72*MATRIX!H72,"")),"")</f>
        <v/>
      </c>
      <c r="CL72" s="40" t="str">
        <f>IF(ISNUMBER(BW72*CH72),IF(ISNUMBER(MATRIX!U72),IF(MATRIX!U72-INT(MATRIX!U72)=0,MATRIX!U72,"("&amp;MATRIX!U72&amp;")"),"n/a"),"")</f>
        <v/>
      </c>
      <c r="CM72" s="77"/>
      <c r="CN72" s="81" t="str">
        <f>IF(ISNUMBER(BW72*CH72), IF(ISNUMBER(MATRIX!AZ72),BW72*MATRIX!AZ72,"n/a"),"")</f>
        <v/>
      </c>
      <c r="CO72" s="77"/>
      <c r="CP72" s="83" t="str">
        <f>IF(ISNUMBER($BW72*$CH72), IF(ISNUMBER(MATRIX!BB72),$BW72*MATRIX!BB72,"n/a"),"")</f>
        <v/>
      </c>
      <c r="CQ72" s="77"/>
      <c r="CR72" s="81" t="str">
        <f>IF(ISNUMBER($BW72*$CH72), IF(ISNUMBER(MATRIX!BJ72),BW72*MATRIX!BJ72,"n/a"),"")</f>
        <v/>
      </c>
      <c r="CS72" s="77" t="s">
        <v>434</v>
      </c>
      <c r="CT72" s="83" t="str">
        <f>IF(ISNUMBER($BW72*$CH72), IF(ISNUMBER(MATRIX!BL72),$BW72*MATRIX!BL72,"n/a"),"")</f>
        <v/>
      </c>
      <c r="CV72" s="225" t="str">
        <f t="shared" ref="CV72:CV135" si="54">IF(ISNUMBER(BW72),IF(MV&lt;200,CN72,CR72),"")</f>
        <v/>
      </c>
      <c r="CX72" s="225" t="str">
        <f t="shared" ref="CX72:CX135" si="55">IF(ISNUMBER(BW72),IF(MV&lt;200,CP72,CT72),"")</f>
        <v/>
      </c>
      <c r="CZ72" s="219" t="str">
        <f>IF(ISNUMBER($BW72*$CH72), IF(MV&gt;200,IF(ISNUMBER(MATRIX!CL72),MATRIX!CL72,"n/a"),IF(ISNUMBER(MATRIX!CH72),MATRIX!CH72,"n/a")),"")</f>
        <v/>
      </c>
      <c r="DB72" s="1" t="str">
        <f>IF(ISNUMBER(BW72),IF(AND(ISNUMBER('HI-Z-OUTPUT'!AV72),'HI-Z-OUTPUT'!AV72&lt;&gt;0),'HI-Z-OUTPUT'!AV72,'Hi-Z-INPUT'!$K$7*'Hi-Z-INPUT'!$K$11),"")</f>
        <v/>
      </c>
      <c r="DD72" s="161" t="str">
        <f t="shared" si="28"/>
        <v/>
      </c>
      <c r="DF72" s="124" t="str">
        <f>IF(ISNUMBER($BW72),IF(MV&lt;200,IF(ISNUMBER(MATRIX!BA72),ROUND(MATRIX!BA72/1000*IDLE*CKWH,2),"-"),IF(ISNUMBER(MATRIX!BK72),ROUND(MATRIX!BK72/1000*IDLE*CKWH,2),"-")),"")</f>
        <v/>
      </c>
      <c r="DG72" s="125" t="str">
        <f t="shared" si="29"/>
        <v/>
      </c>
      <c r="DI72" s="104" t="str">
        <f>IF(ISNUMBER($BW72),IF(MV&lt;200,IF(ISNUMBER(MATRIX!BC72),ROUND(MATRIX!BC72/1000*RUNNING*CKWH,2),"-"),IF(ISNUMBER(MATRIX!BM72),ROUND(MATRIX!BM72/1000*RUNNING*CKWH,2),"-")),"")</f>
        <v/>
      </c>
      <c r="DJ72" s="130" t="str">
        <f t="shared" si="30"/>
        <v/>
      </c>
      <c r="DL72" s="104"/>
      <c r="DM72" s="130" t="str">
        <f t="shared" si="31"/>
        <v/>
      </c>
      <c r="DO72" s="129" t="str">
        <f t="shared" ref="DO72:DO135" si="56">IF(ISNUMBER($BW72*CH72),IF(ISNUMBER(DF72*DI72),ROUND($BW72*(DF72+DI72*DD72)*DAYS,2),"NO DATA"),"")</f>
        <v/>
      </c>
      <c r="DP72" s="127" t="str">
        <f t="shared" si="32"/>
        <v/>
      </c>
      <c r="DR72" s="101" t="str">
        <f>IF(ISNUMBER($BW72*$CH72),IF(ISNUMBER(MATRIX!BU72),BW72*MATRIX!BU72,"n/a"),"")</f>
        <v/>
      </c>
      <c r="DS72" s="72"/>
      <c r="DT72" s="72" t="str">
        <f>IF(ISNUMBER(BW72*CH72),IF(ISNUMBER(MATRIX!BV72*DD72),BW72*MATRIX!BV72*DD72,"n/a"),"")</f>
        <v/>
      </c>
      <c r="DU72" s="72"/>
      <c r="DV72" s="155" t="str">
        <f t="shared" ref="DV72:DV103" si="57">IF(AND(ISNUMBER(DR72),ISNUMBER(DT72)),(DR72*IDLE+DT72*RUNNING)*DAYS/1000,"")</f>
        <v/>
      </c>
      <c r="DW72" s="96"/>
      <c r="DX72" s="156" t="str">
        <f t="shared" ref="DX72:DX135" si="58">IF(ISNUMBER($BW72*$CH72),IF(ISNUMBER(DV72),DV72*CBTU,"NO DATA"),"")</f>
        <v/>
      </c>
      <c r="DY72" s="102" t="str">
        <f t="shared" si="33"/>
        <v/>
      </c>
      <c r="EA72" s="85" t="str">
        <f>IF(ISNUMBER(BW72),IF(ISNUMBER(MATRIX!Y72),MATRIX!Y72,"n/a"),"")</f>
        <v/>
      </c>
      <c r="EB72" s="86" t="str">
        <f t="shared" si="34"/>
        <v/>
      </c>
      <c r="ED72" s="44" t="str">
        <f>IF(ISNUMBER('HI-Z-OUTPUT'!D72),IF(ISNUMBER(BW72),'HI-Z-OUTPUT'!D72*BW72,""),"")</f>
        <v/>
      </c>
      <c r="EE72" s="44" t="str">
        <f t="shared" ref="EE72:EE103" si="59">IF(ISNUMBER(ED72),ES,"")</f>
        <v/>
      </c>
    </row>
    <row r="73" spans="1:135">
      <c r="A73" s="44" t="str">
        <f>MATRIX!A73</f>
        <v>LAB GRUPPEN</v>
      </c>
      <c r="B73" t="str">
        <f>IF(MATRIX!B73&lt;&gt;0,MATRIX!B73,"-")</f>
        <v>Lucia 120/2</v>
      </c>
      <c r="D73" t="b">
        <f>AND(OHM8MENO&lt;='Lo-Z-OUTPUT'!U73,'Lo-Z-OUTPUT'!U73&lt;=OHM8PIU)</f>
        <v>0</v>
      </c>
      <c r="E73" t="b">
        <f>AND(OHM4MENO&lt;='Lo-Z-OUTPUT'!U73,'Lo-Z-OUTPUT'!U73&lt;=OHM4PIU)</f>
        <v>0</v>
      </c>
      <c r="F73" t="b">
        <f>AND(OHM2MENO&lt;='Lo-Z-OUTPUT'!U73,'Lo-Z-OUTPUT'!U73&lt;=OHM2PIU)</f>
        <v>0</v>
      </c>
      <c r="H73" s="64" t="str">
        <f>IF(ISNUMBER('Lo-Z-OUTPUT'!S73),'Lo-Z-OUTPUT'!S73,"")</f>
        <v/>
      </c>
      <c r="I73" s="64" t="str">
        <f>IF('Lo-Z-OUTPUT'!W73="B","B","")</f>
        <v/>
      </c>
      <c r="K73" s="62" t="str">
        <f>IF(ISNUMBER(H73),H73*MATRIX!E73,"-")</f>
        <v>-</v>
      </c>
      <c r="M73" s="66" t="str">
        <f>IF(ISNUMBER(H73),IF(KP="kg",H73*MATRIX!CB73,H73*MATRIX!CB73*2.2),"-")</f>
        <v>-</v>
      </c>
      <c r="N73" s="65" t="str">
        <f t="shared" si="45"/>
        <v/>
      </c>
      <c r="P73" s="1" t="str">
        <f>IF(ISNUMBER(H73),IF('Lo-Z-OUTPUT'!W73="B",IF(D73,MATRIX!Q73,IF(E73,MATRIX!R73,"WRNG Ω")),IF(D73,MATRIX!K73,IF(E73,MATRIX!L73,IF(F73,MATRIX!M73,"")))),"")</f>
        <v/>
      </c>
      <c r="R73" s="70" t="str">
        <f>IF(AND(ISNUMBER(H73),ISNUMBER(P73)),IF('Lo-Z-OUTPUT'!W73="B",H73*P73*MATRIX!F73/2,H73*P73*MATRIX!F73),"")</f>
        <v/>
      </c>
      <c r="T73" s="40" t="str">
        <f>IF(ISNUMBER($H73),IF(ISNUMBER(MATRIX!U73),IF(MATRIX!U73-INT(MATRIX!U73)=0,MATRIX!U73,"("&amp;MATRIX!U73&amp;")"),"n/a"),"")</f>
        <v/>
      </c>
      <c r="U73" s="77"/>
      <c r="V73" s="81" t="str">
        <f>IF(ISNUMBER(H73), IF(ISNUMBER(MATRIX!AD73),H73*MATRIX!AD73,"n/a"),"")</f>
        <v/>
      </c>
      <c r="W73" s="77"/>
      <c r="X73" s="83" t="str">
        <f>IF(ISNUMBER($H73), IF(ISNUMBER(MATRIX!AF73),$H73*MATRIX!AF73,"n/a"),"")</f>
        <v/>
      </c>
      <c r="Y73" s="77"/>
      <c r="Z73" s="81" t="str">
        <f>IF(ISNUMBER($H73), IF(ISNUMBER(MATRIX!AP73),$H73*MATRIX!AP73,"n/a"),"")</f>
        <v/>
      </c>
      <c r="AA73" s="77" t="s">
        <v>434</v>
      </c>
      <c r="AB73" s="83" t="str">
        <f>IF(ISNUMBER($H73), IF(ISNUMBER(MATRIX!AR73),$H73*MATRIX!AR73,"n/a"),"")</f>
        <v/>
      </c>
      <c r="AD73" s="225" t="str">
        <f t="shared" si="46"/>
        <v/>
      </c>
      <c r="AF73" s="225" t="str">
        <f t="shared" si="47"/>
        <v/>
      </c>
      <c r="AH73" s="218" t="str">
        <f>IF(ISNUMBER($H73), IF(MV&gt;200,IF(ISNUMBER(MATRIX!CL73),MATRIX!CL73,"n/a"),IF(ISNUMBER(MATRIX!CH73),MATRIX!CH73,"n/a")),"")</f>
        <v/>
      </c>
      <c r="AJ73" s="1" t="str">
        <f>IF(ISNUMBER(H73),IF(AND(ISNUMBER('Lo-Z-OUTPUT'!BA73),'Lo-Z-OUTPUT'!BA73&lt;&gt;0),'Lo-Z-OUTPUT'!BA73,'Lo-Z-INPUT'!$K$15*'Lo-Z-INPUT'!$K$7),"")</f>
        <v/>
      </c>
      <c r="AL73" s="161" t="str">
        <f t="shared" ref="AL73:AL136" si="60">IF(AND(ISNUMBER(AJ73*R73),R73&lt;&gt;0),IF(AJ73/R73&lt;1,AJ73/R73,1),"")</f>
        <v/>
      </c>
      <c r="AN73" s="124" t="str">
        <f>IF(ISNUMBER($H73),IF(MV&lt;200,IF(ISNUMBER(MATRIX!AE73),ROUND((MATRIX!AE73*IDLE/1000)*CKWH,2),"-"),IF(ISNUMBER(MATRIX!AQ73),ROUND((MATRIX!AQ73*IDLE/1000)*CKWH,2),"-")),"")</f>
        <v/>
      </c>
      <c r="AO73" s="125" t="str">
        <f t="shared" ref="AO73:AO132" si="61">IF(ISNUMBER(AN73),ES,"")</f>
        <v/>
      </c>
      <c r="AQ73" s="105" t="str">
        <f>IF(ISNUMBER($H73),IF(MV&lt;200,IF(ISNUMBER(MATRIX!AG73),ROUND((MATRIX!AG73/1000)*RUNNING*CKWH,2),"-"),IF(ISNUMBER(MATRIX!AS73),ROUND((MATRIX!AS73/1000)*RUNNING*CKWH,2),"-")),"")</f>
        <v/>
      </c>
      <c r="AR73" s="126" t="str">
        <f t="shared" ref="AR73:AR132" si="62">IF(ISNUMBER(AQ73),ES,"")</f>
        <v/>
      </c>
      <c r="AT73" s="129" t="str">
        <f t="shared" si="48"/>
        <v/>
      </c>
      <c r="AU73" s="127" t="str">
        <f t="shared" ref="AU73:AU132" si="63">IF(ISNUMBER(AT73),ES,"")</f>
        <v/>
      </c>
      <c r="AW73" s="101" t="str">
        <f>IF(ISNUMBER($H73),IF(ISNUMBER(MATRIX!BU73),$H73*MATRIX!BU73,"n/a"),"")</f>
        <v/>
      </c>
      <c r="AX73" s="72"/>
      <c r="AY73" s="72" t="str">
        <f>IF(ISNUMBER($H73),IF(ISNUMBER(MATRIX!BV73*AL73),$H73*MATRIX!BV73*AL73,"n/a"),"")</f>
        <v/>
      </c>
      <c r="AZ73" s="72"/>
      <c r="BA73" s="100" t="str">
        <f t="shared" si="49"/>
        <v/>
      </c>
      <c r="BB73" s="72"/>
      <c r="BC73" s="154" t="str">
        <f t="shared" si="50"/>
        <v/>
      </c>
      <c r="BD73" s="103" t="str">
        <f t="shared" si="51"/>
        <v/>
      </c>
      <c r="BF73" s="85" t="str">
        <f>IF(ISNUMBER(H73),IF(ISNUMBER(MATRIX!Y73),MATRIX!Y73,"n/a"),"")</f>
        <v/>
      </c>
      <c r="BG73" s="86" t="str">
        <f t="shared" ref="BG73:BG110" si="64">IF(ISNUMBER(BF73),"dB","")</f>
        <v/>
      </c>
      <c r="BI73" s="44" t="str">
        <f>IF(ISNUMBER('Lo-Z-OUTPUT'!D73),IF(ISNUMBER(EXTRA!H73),'Lo-Z-OUTPUT'!D73*EXTRA!H73,""),"")</f>
        <v/>
      </c>
      <c r="BJ73" s="44" t="str">
        <f t="shared" si="52"/>
        <v/>
      </c>
      <c r="BT73" t="b">
        <f>ISNUMBER(MATRIX!G73)</f>
        <v>0</v>
      </c>
      <c r="BU73" t="b">
        <f>ISNUMBER(MATRIX!H73)</f>
        <v>0</v>
      </c>
      <c r="BW73" s="64" t="str">
        <f>IF(AND(ISNUMBER('HI-Z-OUTPUT'!P73),I73&lt;&gt;0),'HI-Z-OUTPUT'!P73,"-")</f>
        <v>-</v>
      </c>
      <c r="BX73" s="1"/>
      <c r="BY73" s="64" t="str">
        <f>IF(ISBLANK('HI-Z-OUTPUT'!R73),"",'HI-Z-OUTPUT'!R73)</f>
        <v/>
      </c>
      <c r="CA73" s="62" t="str">
        <f>IF(ISNUMBER(BW73),IF(ISNUMBER(MATRIX!E73),BW73*MATRIX!E73,"WRNG DATA"),"-")</f>
        <v>-</v>
      </c>
      <c r="CC73" s="66" t="str">
        <f>IF(AND(ISNUMBER(BW73),OR(BT73,BU73)),IF(KP="kg",BW73*MATRIX!CC73,BW73*MATRIX!CC73*2.2),"-")</f>
        <v>-</v>
      </c>
      <c r="CD73" s="65" t="str">
        <f t="shared" si="53"/>
        <v/>
      </c>
      <c r="CF73" s="1" t="str">
        <f>IF(AND(VI&lt;100,ISNUMBER(BW73),BT73),MATRIX!N73,IF(AND(VI&gt;=100,ISNUMBER(BW73),BU73),MATRIX!O73,""))</f>
        <v/>
      </c>
      <c r="CG73" s="1" t="str">
        <f>IF(AND(BY73&lt;100,ISNUMBER(BW73),BT73),MATRIX!N73,IF(AND(BY73&gt;=100,ISNUMBER(BW73),BU73),MATRIX!O73,"WRNG V"))</f>
        <v>WRNG V</v>
      </c>
      <c r="CH73" s="1" t="str">
        <f t="shared" ref="CH73:CH132" si="65">IF(ISNUMBER(BY73),CG73,CF73)</f>
        <v/>
      </c>
      <c r="CJ73" s="70" t="str">
        <f>IF(ISNUMBER(BW73),IF(BY73&lt;100,IF(ISNUMBER(CH73*MATRIX!G73),BW73*CH73*MATRIX!G73,""),IF(ISNUMBER(CH73*MATRIX!H73),BW73*CH73*MATRIX!H73,"")),"")</f>
        <v/>
      </c>
      <c r="CL73" s="40" t="str">
        <f>IF(ISNUMBER(BW73*CH73),IF(ISNUMBER(MATRIX!U73),IF(MATRIX!U73-INT(MATRIX!U73)=0,MATRIX!U73,"("&amp;MATRIX!U73&amp;")"),"n/a"),"")</f>
        <v/>
      </c>
      <c r="CM73" s="77"/>
      <c r="CN73" s="81" t="str">
        <f>IF(ISNUMBER(BW73*CH73), IF(ISNUMBER(MATRIX!AZ73),BW73*MATRIX!AZ73,"n/a"),"")</f>
        <v/>
      </c>
      <c r="CO73" s="77"/>
      <c r="CP73" s="83" t="str">
        <f>IF(ISNUMBER($BW73*$CH73), IF(ISNUMBER(MATRIX!BB73),$BW73*MATRIX!BB73,"n/a"),"")</f>
        <v/>
      </c>
      <c r="CQ73" s="77"/>
      <c r="CR73" s="81" t="str">
        <f>IF(ISNUMBER($BW73*$CH73), IF(ISNUMBER(MATRIX!BJ73),BW73*MATRIX!BJ73,"n/a"),"")</f>
        <v/>
      </c>
      <c r="CS73" s="77" t="s">
        <v>434</v>
      </c>
      <c r="CT73" s="83" t="str">
        <f>IF(ISNUMBER($BW73*$CH73), IF(ISNUMBER(MATRIX!BL73),$BW73*MATRIX!BL73,"n/a"),"")</f>
        <v/>
      </c>
      <c r="CV73" s="225" t="str">
        <f t="shared" si="54"/>
        <v/>
      </c>
      <c r="CX73" s="225" t="str">
        <f t="shared" si="55"/>
        <v/>
      </c>
      <c r="CZ73" s="219" t="str">
        <f>IF(ISNUMBER($BW73*$CH73), IF(MV&gt;200,IF(ISNUMBER(MATRIX!CL73),MATRIX!CL73,"n/a"),IF(ISNUMBER(MATRIX!CH73),MATRIX!CH73,"n/a")),"")</f>
        <v/>
      </c>
      <c r="DB73" s="1" t="str">
        <f>IF(ISNUMBER(BW73),IF(AND(ISNUMBER('HI-Z-OUTPUT'!AV73),'HI-Z-OUTPUT'!AV73&lt;&gt;0),'HI-Z-OUTPUT'!AV73,'Hi-Z-INPUT'!$K$7*'Hi-Z-INPUT'!$K$11),"")</f>
        <v/>
      </c>
      <c r="DD73" s="161" t="str">
        <f t="shared" ref="DD73:DD136" si="66">IF(AND(ISNUMBER(DB73*CJ73),CJ73&lt;&gt;0),IF(DB73/CJ73&lt;1,DB73/CJ73,1),"")</f>
        <v/>
      </c>
      <c r="DF73" s="124" t="str">
        <f>IF(ISNUMBER($BW73),IF(MV&lt;200,IF(ISNUMBER(MATRIX!BA73),ROUND(MATRIX!BA73/1000*IDLE*CKWH,2),"-"),IF(ISNUMBER(MATRIX!BK73),ROUND(MATRIX!BK73/1000*IDLE*CKWH,2),"-")),"")</f>
        <v/>
      </c>
      <c r="DG73" s="125" t="str">
        <f t="shared" ref="DG73:DG132" si="67">IF(ISNUMBER(DF73),ES,"")</f>
        <v/>
      </c>
      <c r="DI73" s="104" t="str">
        <f>IF(ISNUMBER($BW73),IF(MV&lt;200,IF(ISNUMBER(MATRIX!BC73),ROUND(MATRIX!BC73/1000*RUNNING*CKWH,2),"-"),IF(ISNUMBER(MATRIX!BM73),ROUND(MATRIX!BM73/1000*RUNNING*CKWH,2),"-")),"")</f>
        <v/>
      </c>
      <c r="DJ73" s="130" t="str">
        <f t="shared" ref="DJ73:DJ132" si="68">IF(ISNUMBER(DI73),ES,"")</f>
        <v/>
      </c>
      <c r="DL73" s="104"/>
      <c r="DM73" s="130" t="str">
        <f t="shared" ref="DM73:DM132" si="69">IF(ISNUMBER(DL73),ES,"")</f>
        <v/>
      </c>
      <c r="DO73" s="129" t="str">
        <f t="shared" si="56"/>
        <v/>
      </c>
      <c r="DP73" s="127" t="str">
        <f t="shared" ref="DP73:DP132" si="70">IF(ISNUMBER(DO73),ES,"")</f>
        <v/>
      </c>
      <c r="DR73" s="101" t="str">
        <f>IF(ISNUMBER($BW73*$CH73),IF(ISNUMBER(MATRIX!BU73),BW73*MATRIX!BU73,"n/a"),"")</f>
        <v/>
      </c>
      <c r="DS73" s="72"/>
      <c r="DT73" s="72" t="str">
        <f>IF(ISNUMBER(BW73*CH73),IF(ISNUMBER(MATRIX!BV73*DD73),BW73*MATRIX!BV73*DD73,"n/a"),"")</f>
        <v/>
      </c>
      <c r="DU73" s="72"/>
      <c r="DV73" s="155" t="str">
        <f t="shared" si="57"/>
        <v/>
      </c>
      <c r="DW73" s="96"/>
      <c r="DX73" s="156" t="str">
        <f t="shared" si="58"/>
        <v/>
      </c>
      <c r="DY73" s="102" t="str">
        <f t="shared" ref="DY73:DY132" si="71">IF(ISNUMBER(DX73),ES,"")</f>
        <v/>
      </c>
      <c r="EA73" s="85" t="str">
        <f>IF(ISNUMBER(BW73),IF(ISNUMBER(MATRIX!Y73),MATRIX!Y73,"n/a"),"")</f>
        <v/>
      </c>
      <c r="EB73" s="86" t="str">
        <f t="shared" ref="EB73:EB110" si="72">IF(ISNUMBER(EA73),"dB","")</f>
        <v/>
      </c>
      <c r="ED73" s="44" t="str">
        <f>IF(ISNUMBER('HI-Z-OUTPUT'!D73),IF(ISNUMBER(BW73),'HI-Z-OUTPUT'!D73*BW73,""),"")</f>
        <v/>
      </c>
      <c r="EE73" s="44" t="str">
        <f t="shared" si="59"/>
        <v/>
      </c>
    </row>
    <row r="74" spans="1:135">
      <c r="A74" s="44" t="str">
        <f>MATRIX!A74</f>
        <v>LAB GRUPPEN</v>
      </c>
      <c r="B74" t="str">
        <f>IF(MATRIX!B74&lt;&gt;0,MATRIX!B74,"-")</f>
        <v>Lucia 240/2</v>
      </c>
      <c r="D74" t="b">
        <f>AND(OHM8MENO&lt;='Lo-Z-OUTPUT'!U74,'Lo-Z-OUTPUT'!U74&lt;=OHM8PIU)</f>
        <v>0</v>
      </c>
      <c r="E74" t="b">
        <f>AND(OHM4MENO&lt;='Lo-Z-OUTPUT'!U74,'Lo-Z-OUTPUT'!U74&lt;=OHM4PIU)</f>
        <v>0</v>
      </c>
      <c r="F74" t="b">
        <f>AND(OHM2MENO&lt;='Lo-Z-OUTPUT'!U74,'Lo-Z-OUTPUT'!U74&lt;=OHM2PIU)</f>
        <v>0</v>
      </c>
      <c r="H74" s="64" t="str">
        <f>IF(ISNUMBER('Lo-Z-OUTPUT'!S74),'Lo-Z-OUTPUT'!S74,"")</f>
        <v/>
      </c>
      <c r="I74" s="64" t="str">
        <f>IF('Lo-Z-OUTPUT'!W74="B","B","")</f>
        <v/>
      </c>
      <c r="K74" s="62" t="str">
        <f>IF(ISNUMBER(H74),H74*MATRIX!E74,"-")</f>
        <v>-</v>
      </c>
      <c r="M74" s="66" t="str">
        <f>IF(ISNUMBER(H74),IF(KP="kg",H74*MATRIX!CB74,H74*MATRIX!CB74*2.2),"-")</f>
        <v>-</v>
      </c>
      <c r="N74" s="65" t="str">
        <f t="shared" si="45"/>
        <v/>
      </c>
      <c r="P74" s="1" t="str">
        <f>IF(ISNUMBER(H74),IF('Lo-Z-OUTPUT'!W74="B",IF(D74,MATRIX!Q74,IF(E74,MATRIX!R74,"WRNG Ω")),IF(D74,MATRIX!K74,IF(E74,MATRIX!L74,IF(F74,MATRIX!M74,"")))),"")</f>
        <v/>
      </c>
      <c r="R74" s="70" t="str">
        <f>IF(AND(ISNUMBER(H74),ISNUMBER(P74)),IF('Lo-Z-OUTPUT'!W74="B",H74*P74*MATRIX!F74/2,H74*P74*MATRIX!F74),"")</f>
        <v/>
      </c>
      <c r="T74" s="40" t="str">
        <f>IF(ISNUMBER($H74),IF(ISNUMBER(MATRIX!U74),IF(MATRIX!U74-INT(MATRIX!U74)=0,MATRIX!U74,"("&amp;MATRIX!U74&amp;")"),"n/a"),"")</f>
        <v/>
      </c>
      <c r="U74" s="77"/>
      <c r="V74" s="81" t="str">
        <f>IF(ISNUMBER(H74), IF(ISNUMBER(MATRIX!AD74),H74*MATRIX!AD74,"n/a"),"")</f>
        <v/>
      </c>
      <c r="W74" s="77"/>
      <c r="X74" s="83" t="str">
        <f>IF(ISNUMBER($H74), IF(ISNUMBER(MATRIX!AF74),$H74*MATRIX!AF74,"n/a"),"")</f>
        <v/>
      </c>
      <c r="Y74" s="77"/>
      <c r="Z74" s="81" t="str">
        <f>IF(ISNUMBER($H74), IF(ISNUMBER(MATRIX!AP74),$H74*MATRIX!AP74,"n/a"),"")</f>
        <v/>
      </c>
      <c r="AA74" s="77" t="s">
        <v>434</v>
      </c>
      <c r="AB74" s="83" t="str">
        <f>IF(ISNUMBER($H74), IF(ISNUMBER(MATRIX!AR74),$H74*MATRIX!AR74,"n/a"),"")</f>
        <v/>
      </c>
      <c r="AD74" s="225" t="str">
        <f t="shared" si="46"/>
        <v/>
      </c>
      <c r="AF74" s="225" t="str">
        <f t="shared" si="47"/>
        <v/>
      </c>
      <c r="AH74" s="218" t="str">
        <f>IF(ISNUMBER($H74), IF(MV&gt;200,IF(ISNUMBER(MATRIX!CL74),MATRIX!CL74,"n/a"),IF(ISNUMBER(MATRIX!CH74),MATRIX!CH74,"n/a")),"")</f>
        <v/>
      </c>
      <c r="AJ74" s="1" t="str">
        <f>IF(ISNUMBER(H74),IF(AND(ISNUMBER('Lo-Z-OUTPUT'!BA74),'Lo-Z-OUTPUT'!BA74&lt;&gt;0),'Lo-Z-OUTPUT'!BA74,'Lo-Z-INPUT'!$K$15*'Lo-Z-INPUT'!$K$7),"")</f>
        <v/>
      </c>
      <c r="AL74" s="161" t="str">
        <f t="shared" si="60"/>
        <v/>
      </c>
      <c r="AN74" s="124" t="str">
        <f>IF(ISNUMBER($H74),IF(MV&lt;200,IF(ISNUMBER(MATRIX!AE74),ROUND((MATRIX!AE74*IDLE/1000)*CKWH,2),"-"),IF(ISNUMBER(MATRIX!AQ74),ROUND((MATRIX!AQ74*IDLE/1000)*CKWH,2),"-")),"")</f>
        <v/>
      </c>
      <c r="AO74" s="125" t="str">
        <f t="shared" si="61"/>
        <v/>
      </c>
      <c r="AQ74" s="105" t="str">
        <f>IF(ISNUMBER($H74),IF(MV&lt;200,IF(ISNUMBER(MATRIX!AG74),ROUND((MATRIX!AG74/1000)*RUNNING*CKWH,2),"-"),IF(ISNUMBER(MATRIX!AS74),ROUND((MATRIX!AS74/1000)*RUNNING*CKWH,2),"-")),"")</f>
        <v/>
      </c>
      <c r="AR74" s="126" t="str">
        <f t="shared" si="62"/>
        <v/>
      </c>
      <c r="AT74" s="129" t="str">
        <f t="shared" si="48"/>
        <v/>
      </c>
      <c r="AU74" s="127" t="str">
        <f t="shared" si="63"/>
        <v/>
      </c>
      <c r="AW74" s="101" t="str">
        <f>IF(ISNUMBER($H74),IF(ISNUMBER(MATRIX!BU74),$H74*MATRIX!BU74,"n/a"),"")</f>
        <v/>
      </c>
      <c r="AX74" s="72"/>
      <c r="AY74" s="72" t="str">
        <f>IF(ISNUMBER($H74),IF(ISNUMBER(MATRIX!BV74*AL74),$H74*MATRIX!BV74*AL74,"n/a"),"")</f>
        <v/>
      </c>
      <c r="AZ74" s="72"/>
      <c r="BA74" s="100" t="str">
        <f t="shared" si="49"/>
        <v/>
      </c>
      <c r="BB74" s="72"/>
      <c r="BC74" s="154" t="str">
        <f t="shared" si="50"/>
        <v/>
      </c>
      <c r="BD74" s="103" t="str">
        <f t="shared" si="51"/>
        <v/>
      </c>
      <c r="BF74" s="85" t="str">
        <f>IF(ISNUMBER(H74),IF(ISNUMBER(MATRIX!Y74),MATRIX!Y74,"n/a"),"")</f>
        <v/>
      </c>
      <c r="BG74" s="86" t="str">
        <f t="shared" si="64"/>
        <v/>
      </c>
      <c r="BI74" s="44" t="str">
        <f>IF(ISNUMBER('Lo-Z-OUTPUT'!D74),IF(ISNUMBER(EXTRA!H74),'Lo-Z-OUTPUT'!D74*EXTRA!H74,""),"")</f>
        <v/>
      </c>
      <c r="BJ74" s="44" t="str">
        <f t="shared" si="52"/>
        <v/>
      </c>
      <c r="BT74" t="b">
        <f>ISNUMBER(MATRIX!G74)</f>
        <v>0</v>
      </c>
      <c r="BU74" t="b">
        <f>ISNUMBER(MATRIX!H74)</f>
        <v>0</v>
      </c>
      <c r="BW74" s="64" t="str">
        <f>IF(AND(ISNUMBER('HI-Z-OUTPUT'!P74),I74&lt;&gt;0),'HI-Z-OUTPUT'!P74,"-")</f>
        <v>-</v>
      </c>
      <c r="BX74" s="1"/>
      <c r="BY74" s="64" t="str">
        <f>IF(ISBLANK('HI-Z-OUTPUT'!R74),"",'HI-Z-OUTPUT'!R74)</f>
        <v/>
      </c>
      <c r="CA74" s="62" t="str">
        <f>IF(ISNUMBER(BW74),IF(ISNUMBER(MATRIX!E74),BW74*MATRIX!E74,"WRNG DATA"),"-")</f>
        <v>-</v>
      </c>
      <c r="CC74" s="66" t="str">
        <f>IF(AND(ISNUMBER(BW74),OR(BT74,BU74)),IF(KP="kg",BW74*MATRIX!CC74,BW74*MATRIX!CC74*2.2),"-")</f>
        <v>-</v>
      </c>
      <c r="CD74" s="65" t="str">
        <f t="shared" si="53"/>
        <v/>
      </c>
      <c r="CF74" s="1" t="str">
        <f>IF(AND(VI&lt;100,ISNUMBER(BW74),BT74),MATRIX!N74,IF(AND(VI&gt;=100,ISNUMBER(BW74),BU74),MATRIX!O74,""))</f>
        <v/>
      </c>
      <c r="CG74" s="1" t="str">
        <f>IF(AND(BY74&lt;100,ISNUMBER(BW74),BT74),MATRIX!N74,IF(AND(BY74&gt;=100,ISNUMBER(BW74),BU74),MATRIX!O74,"WRNG V"))</f>
        <v>WRNG V</v>
      </c>
      <c r="CH74" s="1" t="str">
        <f t="shared" si="65"/>
        <v/>
      </c>
      <c r="CJ74" s="70" t="str">
        <f>IF(ISNUMBER(BW74),IF(BY74&lt;100,IF(ISNUMBER(CH74*MATRIX!G74),BW74*CH74*MATRIX!G74,""),IF(ISNUMBER(CH74*MATRIX!H74),BW74*CH74*MATRIX!H74,"")),"")</f>
        <v/>
      </c>
      <c r="CL74" s="40" t="str">
        <f>IF(ISNUMBER(BW74*CH74),IF(ISNUMBER(MATRIX!U74),IF(MATRIX!U74-INT(MATRIX!U74)=0,MATRIX!U74,"("&amp;MATRIX!U74&amp;")"),"n/a"),"")</f>
        <v/>
      </c>
      <c r="CM74" s="77"/>
      <c r="CN74" s="81" t="str">
        <f>IF(ISNUMBER(BW74*CH74), IF(ISNUMBER(MATRIX!AZ74),BW74*MATRIX!AZ74,"n/a"),"")</f>
        <v/>
      </c>
      <c r="CO74" s="77"/>
      <c r="CP74" s="83" t="str">
        <f>IF(ISNUMBER($BW74*$CH74), IF(ISNUMBER(MATRIX!BB74),$BW74*MATRIX!BB74,"n/a"),"")</f>
        <v/>
      </c>
      <c r="CQ74" s="77"/>
      <c r="CR74" s="81" t="str">
        <f>IF(ISNUMBER($BW74*$CH74), IF(ISNUMBER(MATRIX!BJ74),BW74*MATRIX!BJ74,"n/a"),"")</f>
        <v/>
      </c>
      <c r="CS74" s="77" t="s">
        <v>434</v>
      </c>
      <c r="CT74" s="83" t="str">
        <f>IF(ISNUMBER($BW74*$CH74), IF(ISNUMBER(MATRIX!BL74),$BW74*MATRIX!BL74,"n/a"),"")</f>
        <v/>
      </c>
      <c r="CV74" s="225" t="str">
        <f t="shared" si="54"/>
        <v/>
      </c>
      <c r="CX74" s="225" t="str">
        <f t="shared" si="55"/>
        <v/>
      </c>
      <c r="CZ74" s="219" t="str">
        <f>IF(ISNUMBER($BW74*$CH74), IF(MV&gt;200,IF(ISNUMBER(MATRIX!CL74),MATRIX!CL74,"n/a"),IF(ISNUMBER(MATRIX!CH74),MATRIX!CH74,"n/a")),"")</f>
        <v/>
      </c>
      <c r="DB74" s="1" t="str">
        <f>IF(ISNUMBER(BW74),IF(AND(ISNUMBER('HI-Z-OUTPUT'!AV74),'HI-Z-OUTPUT'!AV74&lt;&gt;0),'HI-Z-OUTPUT'!AV74,'Hi-Z-INPUT'!$K$7*'Hi-Z-INPUT'!$K$11),"")</f>
        <v/>
      </c>
      <c r="DD74" s="161" t="str">
        <f t="shared" si="66"/>
        <v/>
      </c>
      <c r="DF74" s="124" t="str">
        <f>IF(ISNUMBER($BW74),IF(MV&lt;200,IF(ISNUMBER(MATRIX!BA74),ROUND(MATRIX!BA74/1000*IDLE*CKWH,2),"-"),IF(ISNUMBER(MATRIX!BK74),ROUND(MATRIX!BK74/1000*IDLE*CKWH,2),"-")),"")</f>
        <v/>
      </c>
      <c r="DG74" s="125" t="str">
        <f t="shared" si="67"/>
        <v/>
      </c>
      <c r="DI74" s="104" t="str">
        <f>IF(ISNUMBER($BW74),IF(MV&lt;200,IF(ISNUMBER(MATRIX!BC74),ROUND(MATRIX!BC74/1000*RUNNING*CKWH,2),"-"),IF(ISNUMBER(MATRIX!BM74),ROUND(MATRIX!BM74/1000*RUNNING*CKWH,2),"-")),"")</f>
        <v/>
      </c>
      <c r="DJ74" s="130" t="str">
        <f t="shared" si="68"/>
        <v/>
      </c>
      <c r="DL74" s="104"/>
      <c r="DM74" s="130" t="str">
        <f t="shared" si="69"/>
        <v/>
      </c>
      <c r="DO74" s="129" t="str">
        <f t="shared" si="56"/>
        <v/>
      </c>
      <c r="DP74" s="127" t="str">
        <f t="shared" si="70"/>
        <v/>
      </c>
      <c r="DR74" s="101" t="str">
        <f>IF(ISNUMBER($BW74*$CH74),IF(ISNUMBER(MATRIX!BU74),BW74*MATRIX!BU74,"n/a"),"")</f>
        <v/>
      </c>
      <c r="DS74" s="72"/>
      <c r="DT74" s="72" t="str">
        <f>IF(ISNUMBER(BW74*CH74),IF(ISNUMBER(MATRIX!BV74*DD74),BW74*MATRIX!BV74*DD74,"n/a"),"")</f>
        <v/>
      </c>
      <c r="DU74" s="72"/>
      <c r="DV74" s="155" t="str">
        <f t="shared" si="57"/>
        <v/>
      </c>
      <c r="DW74" s="96"/>
      <c r="DX74" s="156" t="str">
        <f t="shared" si="58"/>
        <v/>
      </c>
      <c r="DY74" s="102" t="str">
        <f t="shared" si="71"/>
        <v/>
      </c>
      <c r="EA74" s="85" t="str">
        <f>IF(ISNUMBER(BW74),IF(ISNUMBER(MATRIX!Y74),MATRIX!Y74,"n/a"),"")</f>
        <v/>
      </c>
      <c r="EB74" s="86" t="str">
        <f t="shared" si="72"/>
        <v/>
      </c>
      <c r="ED74" s="44" t="str">
        <f>IF(ISNUMBER('HI-Z-OUTPUT'!D74),IF(ISNUMBER(BW74),'HI-Z-OUTPUT'!D74*BW74,""),"")</f>
        <v/>
      </c>
      <c r="EE74" s="44" t="str">
        <f t="shared" si="59"/>
        <v/>
      </c>
    </row>
    <row r="75" spans="1:135">
      <c r="A75" s="44" t="str">
        <f>MATRIX!A75</f>
        <v>LAB GRUPPEN</v>
      </c>
      <c r="B75" t="str">
        <f>IF(MATRIX!B75&lt;&gt;0,MATRIX!B75,"-")</f>
        <v>Lucia 
60/1-70</v>
      </c>
      <c r="D75" t="b">
        <f>AND(OHM8MENO&lt;='Lo-Z-OUTPUT'!U75,'Lo-Z-OUTPUT'!U75&lt;=OHM8PIU)</f>
        <v>0</v>
      </c>
      <c r="E75" t="b">
        <f>AND(OHM4MENO&lt;='Lo-Z-OUTPUT'!U75,'Lo-Z-OUTPUT'!U75&lt;=OHM4PIU)</f>
        <v>0</v>
      </c>
      <c r="F75" t="b">
        <f>AND(OHM2MENO&lt;='Lo-Z-OUTPUT'!U75,'Lo-Z-OUTPUT'!U75&lt;=OHM2PIU)</f>
        <v>0</v>
      </c>
      <c r="H75" s="64" t="str">
        <f>IF(ISNUMBER('Lo-Z-OUTPUT'!S75),'Lo-Z-OUTPUT'!S75,"")</f>
        <v/>
      </c>
      <c r="I75" s="64" t="str">
        <f>IF('Lo-Z-OUTPUT'!W75="B","B","")</f>
        <v/>
      </c>
      <c r="K75" s="62" t="str">
        <f>IF(ISNUMBER(H75),H75*MATRIX!E75,"-")</f>
        <v>-</v>
      </c>
      <c r="M75" s="66" t="str">
        <f>IF(ISNUMBER(H75),IF(KP="kg",H75*MATRIX!CB75,H75*MATRIX!CB75*2.2),"-")</f>
        <v>-</v>
      </c>
      <c r="N75" s="65" t="str">
        <f t="shared" si="45"/>
        <v/>
      </c>
      <c r="P75" s="1" t="str">
        <f>IF(ISNUMBER(H75),IF('Lo-Z-OUTPUT'!W75="B",IF(D75,MATRIX!Q75,IF(E75,MATRIX!R75,"WRNG Ω")),IF(D75,MATRIX!K75,IF(E75,MATRIX!L75,IF(F75,MATRIX!M75,"")))),"")</f>
        <v/>
      </c>
      <c r="R75" s="70" t="str">
        <f>IF(AND(ISNUMBER(H75),ISNUMBER(P75)),IF('Lo-Z-OUTPUT'!W75="B",H75*P75*MATRIX!F75/2,H75*P75*MATRIX!F75),"")</f>
        <v/>
      </c>
      <c r="T75" s="40" t="str">
        <f>IF(ISNUMBER($H75),IF(ISNUMBER(MATRIX!U75),IF(MATRIX!U75-INT(MATRIX!U75)=0,MATRIX!U75,"("&amp;MATRIX!U75&amp;")"),"n/a"),"")</f>
        <v/>
      </c>
      <c r="U75" s="77"/>
      <c r="V75" s="81" t="str">
        <f>IF(ISNUMBER(H75), IF(ISNUMBER(MATRIX!AD75),H75*MATRIX!AD75,"n/a"),"")</f>
        <v/>
      </c>
      <c r="W75" s="77"/>
      <c r="X75" s="83" t="str">
        <f>IF(ISNUMBER($H75), IF(ISNUMBER(MATRIX!AF75),$H75*MATRIX!AF75,"n/a"),"")</f>
        <v/>
      </c>
      <c r="Y75" s="77"/>
      <c r="Z75" s="81" t="str">
        <f>IF(ISNUMBER($H75), IF(ISNUMBER(MATRIX!AP75),$H75*MATRIX!AP75,"n/a"),"")</f>
        <v/>
      </c>
      <c r="AA75" s="77" t="s">
        <v>434</v>
      </c>
      <c r="AB75" s="83" t="str">
        <f>IF(ISNUMBER($H75), IF(ISNUMBER(MATRIX!AR75),$H75*MATRIX!AR75,"n/a"),"")</f>
        <v/>
      </c>
      <c r="AD75" s="225" t="str">
        <f t="shared" si="46"/>
        <v/>
      </c>
      <c r="AF75" s="225" t="str">
        <f t="shared" si="47"/>
        <v/>
      </c>
      <c r="AH75" s="218" t="str">
        <f>IF(ISNUMBER($H75), IF(MV&gt;200,IF(ISNUMBER(MATRIX!CL75),MATRIX!CL75,"n/a"),IF(ISNUMBER(MATRIX!CH75),MATRIX!CH75,"n/a")),"")</f>
        <v/>
      </c>
      <c r="AJ75" s="1" t="str">
        <f>IF(ISNUMBER(H75),IF(AND(ISNUMBER('Lo-Z-OUTPUT'!BA75),'Lo-Z-OUTPUT'!BA75&lt;&gt;0),'Lo-Z-OUTPUT'!BA75,'Lo-Z-INPUT'!$K$15*'Lo-Z-INPUT'!$K$7),"")</f>
        <v/>
      </c>
      <c r="AL75" s="161" t="str">
        <f t="shared" si="60"/>
        <v/>
      </c>
      <c r="AN75" s="124" t="str">
        <f>IF(ISNUMBER($H75),IF(MV&lt;200,IF(ISNUMBER(MATRIX!AE75),ROUND((MATRIX!AE75*IDLE/1000)*CKWH,2),"-"),IF(ISNUMBER(MATRIX!AQ75),ROUND((MATRIX!AQ75*IDLE/1000)*CKWH,2),"-")),"")</f>
        <v/>
      </c>
      <c r="AO75" s="125" t="str">
        <f t="shared" si="61"/>
        <v/>
      </c>
      <c r="AQ75" s="105" t="str">
        <f>IF(ISNUMBER($H75),IF(MV&lt;200,IF(ISNUMBER(MATRIX!AG75),ROUND((MATRIX!AG75/1000)*RUNNING*CKWH,2),"-"),IF(ISNUMBER(MATRIX!AS75),ROUND((MATRIX!AS75/1000)*RUNNING*CKWH,2),"-")),"")</f>
        <v/>
      </c>
      <c r="AR75" s="126" t="str">
        <f t="shared" si="62"/>
        <v/>
      </c>
      <c r="AT75" s="129" t="str">
        <f t="shared" si="48"/>
        <v/>
      </c>
      <c r="AU75" s="127" t="str">
        <f t="shared" si="63"/>
        <v/>
      </c>
      <c r="AW75" s="101" t="str">
        <f>IF(ISNUMBER($H75),IF(ISNUMBER(MATRIX!BU75),$H75*MATRIX!BU75,"n/a"),"")</f>
        <v/>
      </c>
      <c r="AX75" s="72"/>
      <c r="AY75" s="72" t="str">
        <f>IF(ISNUMBER($H75),IF(ISNUMBER(MATRIX!BV75*AL75),$H75*MATRIX!BV75*AL75,"n/a"),"")</f>
        <v/>
      </c>
      <c r="AZ75" s="72"/>
      <c r="BA75" s="100" t="str">
        <f t="shared" si="49"/>
        <v/>
      </c>
      <c r="BB75" s="72"/>
      <c r="BC75" s="154" t="str">
        <f t="shared" si="50"/>
        <v/>
      </c>
      <c r="BD75" s="103" t="str">
        <f t="shared" si="51"/>
        <v/>
      </c>
      <c r="BF75" s="85" t="str">
        <f>IF(ISNUMBER(H75),IF(ISNUMBER(MATRIX!Y75),MATRIX!Y75,"n/a"),"")</f>
        <v/>
      </c>
      <c r="BG75" s="86" t="str">
        <f t="shared" si="64"/>
        <v/>
      </c>
      <c r="BI75" s="44" t="str">
        <f>IF(ISNUMBER('Lo-Z-OUTPUT'!D75),IF(ISNUMBER(EXTRA!H75),'Lo-Z-OUTPUT'!D75*EXTRA!H75,""),"")</f>
        <v/>
      </c>
      <c r="BJ75" s="44" t="str">
        <f t="shared" si="52"/>
        <v/>
      </c>
      <c r="BT75" t="b">
        <f>ISNUMBER(MATRIX!G75)</f>
        <v>1</v>
      </c>
      <c r="BU75" t="b">
        <f>ISNUMBER(MATRIX!H75)</f>
        <v>1</v>
      </c>
      <c r="BW75" s="64" t="str">
        <f>IF(AND(ISNUMBER('HI-Z-OUTPUT'!P75),I75&lt;&gt;0),'HI-Z-OUTPUT'!P75,"-")</f>
        <v>-</v>
      </c>
      <c r="BX75" s="1"/>
      <c r="BY75" s="64" t="str">
        <f>IF(ISBLANK('HI-Z-OUTPUT'!R75),"",'HI-Z-OUTPUT'!R75)</f>
        <v/>
      </c>
      <c r="CA75" s="62" t="str">
        <f>IF(ISNUMBER(BW75),IF(ISNUMBER(MATRIX!E75),BW75*MATRIX!E75,"WRNG DATA"),"-")</f>
        <v>-</v>
      </c>
      <c r="CC75" s="66" t="str">
        <f>IF(AND(ISNUMBER(BW75),OR(BT75,BU75)),IF(KP="kg",BW75*MATRIX!CC75,BW75*MATRIX!CC75*2.2),"-")</f>
        <v>-</v>
      </c>
      <c r="CD75" s="65" t="str">
        <f t="shared" si="53"/>
        <v/>
      </c>
      <c r="CF75" s="1" t="str">
        <f>IF(AND(VI&lt;100,ISNUMBER(BW75),BT75),MATRIX!N75,IF(AND(VI&gt;=100,ISNUMBER(BW75),BU75),MATRIX!O75,""))</f>
        <v/>
      </c>
      <c r="CG75" s="1" t="str">
        <f>IF(AND(BY75&lt;100,ISNUMBER(BW75),BT75),MATRIX!N75,IF(AND(BY75&gt;=100,ISNUMBER(BW75),BU75),MATRIX!O75,"WRNG V"))</f>
        <v>WRNG V</v>
      </c>
      <c r="CH75" s="1" t="str">
        <f t="shared" si="65"/>
        <v/>
      </c>
      <c r="CJ75" s="70" t="str">
        <f>IF(ISNUMBER(BW75),IF(BY75&lt;100,IF(ISNUMBER(CH75*MATRIX!G75),BW75*CH75*MATRIX!G75,""),IF(ISNUMBER(CH75*MATRIX!H75),BW75*CH75*MATRIX!H75,"")),"")</f>
        <v/>
      </c>
      <c r="CL75" s="40" t="str">
        <f>IF(ISNUMBER(BW75*CH75),IF(ISNUMBER(MATRIX!U75),IF(MATRIX!U75-INT(MATRIX!U75)=0,MATRIX!U75,"("&amp;MATRIX!U75&amp;")"),"n/a"),"")</f>
        <v/>
      </c>
      <c r="CM75" s="77"/>
      <c r="CN75" s="81" t="str">
        <f>IF(ISNUMBER(BW75*CH75), IF(ISNUMBER(MATRIX!AZ75),BW75*MATRIX!AZ75,"n/a"),"")</f>
        <v/>
      </c>
      <c r="CO75" s="77"/>
      <c r="CP75" s="83" t="str">
        <f>IF(ISNUMBER($BW75*$CH75), IF(ISNUMBER(MATRIX!BB75),$BW75*MATRIX!BB75,"n/a"),"")</f>
        <v/>
      </c>
      <c r="CQ75" s="77"/>
      <c r="CR75" s="81" t="str">
        <f>IF(ISNUMBER($BW75*$CH75), IF(ISNUMBER(MATRIX!BJ75),BW75*MATRIX!BJ75,"n/a"),"")</f>
        <v/>
      </c>
      <c r="CS75" s="77" t="s">
        <v>434</v>
      </c>
      <c r="CT75" s="83" t="str">
        <f>IF(ISNUMBER($BW75*$CH75), IF(ISNUMBER(MATRIX!BL75),$BW75*MATRIX!BL75,"n/a"),"")</f>
        <v/>
      </c>
      <c r="CV75" s="225" t="str">
        <f t="shared" si="54"/>
        <v/>
      </c>
      <c r="CX75" s="225" t="str">
        <f t="shared" si="55"/>
        <v/>
      </c>
      <c r="CZ75" s="219" t="str">
        <f>IF(ISNUMBER($BW75*$CH75), IF(MV&gt;200,IF(ISNUMBER(MATRIX!CL75),MATRIX!CL75,"n/a"),IF(ISNUMBER(MATRIX!CH75),MATRIX!CH75,"n/a")),"")</f>
        <v/>
      </c>
      <c r="DB75" s="1" t="str">
        <f>IF(ISNUMBER(BW75),IF(AND(ISNUMBER('HI-Z-OUTPUT'!AV75),'HI-Z-OUTPUT'!AV75&lt;&gt;0),'HI-Z-OUTPUT'!AV75,'Hi-Z-INPUT'!$K$7*'Hi-Z-INPUT'!$K$11),"")</f>
        <v/>
      </c>
      <c r="DD75" s="161" t="str">
        <f t="shared" si="66"/>
        <v/>
      </c>
      <c r="DF75" s="124" t="str">
        <f>IF(ISNUMBER($BW75),IF(MV&lt;200,IF(ISNUMBER(MATRIX!BA75),ROUND(MATRIX!BA75/1000*IDLE*CKWH,2),"-"),IF(ISNUMBER(MATRIX!BK75),ROUND(MATRIX!BK75/1000*IDLE*CKWH,2),"-")),"")</f>
        <v/>
      </c>
      <c r="DG75" s="125" t="str">
        <f t="shared" si="67"/>
        <v/>
      </c>
      <c r="DI75" s="104" t="str">
        <f>IF(ISNUMBER($BW75),IF(MV&lt;200,IF(ISNUMBER(MATRIX!BC75),ROUND(MATRIX!BC75/1000*RUNNING*CKWH,2),"-"),IF(ISNUMBER(MATRIX!BM75),ROUND(MATRIX!BM75/1000*RUNNING*CKWH,2),"-")),"")</f>
        <v/>
      </c>
      <c r="DJ75" s="130" t="str">
        <f t="shared" si="68"/>
        <v/>
      </c>
      <c r="DL75" s="104"/>
      <c r="DM75" s="130" t="str">
        <f t="shared" si="69"/>
        <v/>
      </c>
      <c r="DO75" s="129" t="str">
        <f t="shared" si="56"/>
        <v/>
      </c>
      <c r="DP75" s="127" t="str">
        <f t="shared" si="70"/>
        <v/>
      </c>
      <c r="DR75" s="101" t="str">
        <f>IF(ISNUMBER($BW75*$CH75),IF(ISNUMBER(MATRIX!BU75),BW75*MATRIX!BU75,"n/a"),"")</f>
        <v/>
      </c>
      <c r="DS75" s="72"/>
      <c r="DT75" s="72" t="str">
        <f>IF(ISNUMBER(BW75*CH75),IF(ISNUMBER(MATRIX!BV75*DD75),BW75*MATRIX!BV75*DD75,"n/a"),"")</f>
        <v/>
      </c>
      <c r="DU75" s="72"/>
      <c r="DV75" s="155" t="str">
        <f t="shared" si="57"/>
        <v/>
      </c>
      <c r="DW75" s="96"/>
      <c r="DX75" s="156" t="str">
        <f t="shared" si="58"/>
        <v/>
      </c>
      <c r="DY75" s="102" t="str">
        <f t="shared" si="71"/>
        <v/>
      </c>
      <c r="EA75" s="85" t="str">
        <f>IF(ISNUMBER(BW75),IF(ISNUMBER(MATRIX!Y75),MATRIX!Y75,"n/a"),"")</f>
        <v/>
      </c>
      <c r="EB75" s="86" t="str">
        <f t="shared" si="72"/>
        <v/>
      </c>
      <c r="ED75" s="44" t="str">
        <f>IF(ISNUMBER('HI-Z-OUTPUT'!D75),IF(ISNUMBER(BW75),'HI-Z-OUTPUT'!D75*BW75,""),"")</f>
        <v/>
      </c>
      <c r="EE75" s="44" t="str">
        <f t="shared" si="59"/>
        <v/>
      </c>
    </row>
    <row r="76" spans="1:135">
      <c r="A76" s="44" t="str">
        <f>MATRIX!A76</f>
        <v>LAB GRUPPEN</v>
      </c>
      <c r="B76" t="str">
        <f>IF(MATRIX!B76&lt;&gt;0,MATRIX!B76,"-")</f>
        <v>Lucia 
120/1-70</v>
      </c>
      <c r="D76" t="b">
        <f>AND(OHM8MENO&lt;='Lo-Z-OUTPUT'!U76,'Lo-Z-OUTPUT'!U76&lt;=OHM8PIU)</f>
        <v>0</v>
      </c>
      <c r="E76" t="b">
        <f>AND(OHM4MENO&lt;='Lo-Z-OUTPUT'!U76,'Lo-Z-OUTPUT'!U76&lt;=OHM4PIU)</f>
        <v>0</v>
      </c>
      <c r="F76" t="b">
        <f>AND(OHM2MENO&lt;='Lo-Z-OUTPUT'!U76,'Lo-Z-OUTPUT'!U76&lt;=OHM2PIU)</f>
        <v>0</v>
      </c>
      <c r="H76" s="64" t="str">
        <f>IF(ISNUMBER('Lo-Z-OUTPUT'!S76),'Lo-Z-OUTPUT'!S76,"")</f>
        <v/>
      </c>
      <c r="I76" s="64" t="str">
        <f>IF('Lo-Z-OUTPUT'!W76="B","B","")</f>
        <v/>
      </c>
      <c r="K76" s="62" t="str">
        <f>IF(ISNUMBER(H76),H76*MATRIX!E76,"-")</f>
        <v>-</v>
      </c>
      <c r="M76" s="66" t="str">
        <f>IF(ISNUMBER(H76),IF(KP="kg",H76*MATRIX!CB76,H76*MATRIX!CB76*2.2),"-")</f>
        <v>-</v>
      </c>
      <c r="N76" s="65" t="str">
        <f t="shared" si="45"/>
        <v/>
      </c>
      <c r="P76" s="1" t="str">
        <f>IF(ISNUMBER(H76),IF('Lo-Z-OUTPUT'!W76="B",IF(D76,MATRIX!Q76,IF(E76,MATRIX!R76,"WRNG Ω")),IF(D76,MATRIX!K76,IF(E76,MATRIX!L76,IF(F76,MATRIX!M76,"")))),"")</f>
        <v/>
      </c>
      <c r="R76" s="70" t="str">
        <f>IF(AND(ISNUMBER(H76),ISNUMBER(P76)),IF('Lo-Z-OUTPUT'!W76="B",H76*P76*MATRIX!F76/2,H76*P76*MATRIX!F76),"")</f>
        <v/>
      </c>
      <c r="T76" s="40" t="str">
        <f>IF(ISNUMBER($H76),IF(ISNUMBER(MATRIX!U76),IF(MATRIX!U76-INT(MATRIX!U76)=0,MATRIX!U76,"("&amp;MATRIX!U76&amp;")"),"n/a"),"")</f>
        <v/>
      </c>
      <c r="U76" s="77"/>
      <c r="V76" s="81" t="str">
        <f>IF(ISNUMBER(H76), IF(ISNUMBER(MATRIX!AD76),H76*MATRIX!AD76,"n/a"),"")</f>
        <v/>
      </c>
      <c r="W76" s="77"/>
      <c r="X76" s="83" t="str">
        <f>IF(ISNUMBER($H76), IF(ISNUMBER(MATRIX!AF76),$H76*MATRIX!AF76,"n/a"),"")</f>
        <v/>
      </c>
      <c r="Y76" s="77"/>
      <c r="Z76" s="81" t="str">
        <f>IF(ISNUMBER($H76), IF(ISNUMBER(MATRIX!AP76),$H76*MATRIX!AP76,"n/a"),"")</f>
        <v/>
      </c>
      <c r="AA76" s="77" t="s">
        <v>434</v>
      </c>
      <c r="AB76" s="83" t="str">
        <f>IF(ISNUMBER($H76), IF(ISNUMBER(MATRIX!AR76),$H76*MATRIX!AR76,"n/a"),"")</f>
        <v/>
      </c>
      <c r="AD76" s="225" t="str">
        <f t="shared" si="46"/>
        <v/>
      </c>
      <c r="AF76" s="225" t="str">
        <f t="shared" si="47"/>
        <v/>
      </c>
      <c r="AH76" s="218" t="str">
        <f>IF(ISNUMBER($H76), IF(MV&gt;200,IF(ISNUMBER(MATRIX!CL76),MATRIX!CL76,"n/a"),IF(ISNUMBER(MATRIX!CH76),MATRIX!CH76,"n/a")),"")</f>
        <v/>
      </c>
      <c r="AJ76" s="1" t="str">
        <f>IF(ISNUMBER(H76),IF(AND(ISNUMBER('Lo-Z-OUTPUT'!BA76),'Lo-Z-OUTPUT'!BA76&lt;&gt;0),'Lo-Z-OUTPUT'!BA76,'Lo-Z-INPUT'!$K$15*'Lo-Z-INPUT'!$K$7),"")</f>
        <v/>
      </c>
      <c r="AL76" s="161" t="str">
        <f t="shared" si="60"/>
        <v/>
      </c>
      <c r="AN76" s="124" t="str">
        <f>IF(ISNUMBER($H76),IF(MV&lt;200,IF(ISNUMBER(MATRIX!AE76),ROUND((MATRIX!AE76*IDLE/1000)*CKWH,2),"-"),IF(ISNUMBER(MATRIX!AQ76),ROUND((MATRIX!AQ76*IDLE/1000)*CKWH,2),"-")),"")</f>
        <v/>
      </c>
      <c r="AO76" s="125" t="str">
        <f t="shared" si="61"/>
        <v/>
      </c>
      <c r="AQ76" s="105" t="str">
        <f>IF(ISNUMBER($H76),IF(MV&lt;200,IF(ISNUMBER(MATRIX!AG76),ROUND((MATRIX!AG76/1000)*RUNNING*CKWH,2),"-"),IF(ISNUMBER(MATRIX!AS76),ROUND((MATRIX!AS76/1000)*RUNNING*CKWH,2),"-")),"")</f>
        <v/>
      </c>
      <c r="AR76" s="126" t="str">
        <f t="shared" si="62"/>
        <v/>
      </c>
      <c r="AT76" s="129" t="str">
        <f t="shared" si="48"/>
        <v/>
      </c>
      <c r="AU76" s="127" t="str">
        <f t="shared" si="63"/>
        <v/>
      </c>
      <c r="AW76" s="101" t="str">
        <f>IF(ISNUMBER($H76),IF(ISNUMBER(MATRIX!BU76),$H76*MATRIX!BU76,"n/a"),"")</f>
        <v/>
      </c>
      <c r="AX76" s="72"/>
      <c r="AY76" s="72" t="str">
        <f>IF(ISNUMBER($H76),IF(ISNUMBER(MATRIX!BV76*AL76),$H76*MATRIX!BV76*AL76,"n/a"),"")</f>
        <v/>
      </c>
      <c r="AZ76" s="72"/>
      <c r="BA76" s="100" t="str">
        <f t="shared" si="49"/>
        <v/>
      </c>
      <c r="BB76" s="72"/>
      <c r="BC76" s="154" t="str">
        <f t="shared" si="50"/>
        <v/>
      </c>
      <c r="BD76" s="103" t="str">
        <f t="shared" si="51"/>
        <v/>
      </c>
      <c r="BF76" s="85" t="str">
        <f>IF(ISNUMBER(H76),IF(ISNUMBER(MATRIX!Y76),MATRIX!Y76,"n/a"),"")</f>
        <v/>
      </c>
      <c r="BG76" s="86" t="str">
        <f t="shared" si="64"/>
        <v/>
      </c>
      <c r="BI76" s="44" t="str">
        <f>IF(ISNUMBER('Lo-Z-OUTPUT'!D76),IF(ISNUMBER(EXTRA!H76),'Lo-Z-OUTPUT'!D76*EXTRA!H76,""),"")</f>
        <v/>
      </c>
      <c r="BJ76" s="44" t="str">
        <f t="shared" si="52"/>
        <v/>
      </c>
      <c r="BT76" t="b">
        <f>ISNUMBER(MATRIX!G76)</f>
        <v>1</v>
      </c>
      <c r="BU76" t="b">
        <f>ISNUMBER(MATRIX!H76)</f>
        <v>1</v>
      </c>
      <c r="BW76" s="64" t="str">
        <f>IF(AND(ISNUMBER('HI-Z-OUTPUT'!P76),I76&lt;&gt;0),'HI-Z-OUTPUT'!P76,"-")</f>
        <v>-</v>
      </c>
      <c r="BX76" s="1"/>
      <c r="BY76" s="64" t="str">
        <f>IF(ISBLANK('HI-Z-OUTPUT'!R76),"",'HI-Z-OUTPUT'!R76)</f>
        <v/>
      </c>
      <c r="CA76" s="62" t="str">
        <f>IF(ISNUMBER(BW76),IF(ISNUMBER(MATRIX!E76),BW76*MATRIX!E76,"WRNG DATA"),"-")</f>
        <v>-</v>
      </c>
      <c r="CC76" s="66" t="str">
        <f>IF(AND(ISNUMBER(BW76),OR(BT76,BU76)),IF(KP="kg",BW76*MATRIX!CC76,BW76*MATRIX!CC76*2.2),"-")</f>
        <v>-</v>
      </c>
      <c r="CD76" s="65" t="str">
        <f t="shared" si="53"/>
        <v/>
      </c>
      <c r="CF76" s="1" t="str">
        <f>IF(AND(VI&lt;100,ISNUMBER(BW76),BT76),MATRIX!N76,IF(AND(VI&gt;=100,ISNUMBER(BW76),BU76),MATRIX!O76,""))</f>
        <v/>
      </c>
      <c r="CG76" s="1" t="str">
        <f>IF(AND(BY76&lt;100,ISNUMBER(BW76),BT76),MATRIX!N76,IF(AND(BY76&gt;=100,ISNUMBER(BW76),BU76),MATRIX!O76,"WRNG V"))</f>
        <v>WRNG V</v>
      </c>
      <c r="CH76" s="1" t="str">
        <f t="shared" si="65"/>
        <v/>
      </c>
      <c r="CJ76" s="70" t="str">
        <f>IF(ISNUMBER(BW76),IF(BY76&lt;100,IF(ISNUMBER(CH76*MATRIX!G76),BW76*CH76*MATRIX!G76,""),IF(ISNUMBER(CH76*MATRIX!H76),BW76*CH76*MATRIX!H76,"")),"")</f>
        <v/>
      </c>
      <c r="CL76" s="40" t="str">
        <f>IF(ISNUMBER(BW76*CH76),IF(ISNUMBER(MATRIX!U76),IF(MATRIX!U76-INT(MATRIX!U76)=0,MATRIX!U76,"("&amp;MATRIX!U76&amp;")"),"n/a"),"")</f>
        <v/>
      </c>
      <c r="CM76" s="77"/>
      <c r="CN76" s="81" t="str">
        <f>IF(ISNUMBER(BW76*CH76), IF(ISNUMBER(MATRIX!AZ76),BW76*MATRIX!AZ76,"n/a"),"")</f>
        <v/>
      </c>
      <c r="CO76" s="77"/>
      <c r="CP76" s="83" t="str">
        <f>IF(ISNUMBER($BW76*$CH76), IF(ISNUMBER(MATRIX!BB76),$BW76*MATRIX!BB76,"n/a"),"")</f>
        <v/>
      </c>
      <c r="CQ76" s="77"/>
      <c r="CR76" s="81" t="str">
        <f>IF(ISNUMBER($BW76*$CH76), IF(ISNUMBER(MATRIX!BJ76),BW76*MATRIX!BJ76,"n/a"),"")</f>
        <v/>
      </c>
      <c r="CS76" s="77" t="s">
        <v>434</v>
      </c>
      <c r="CT76" s="83" t="str">
        <f>IF(ISNUMBER($BW76*$CH76), IF(ISNUMBER(MATRIX!BL76),$BW76*MATRIX!BL76,"n/a"),"")</f>
        <v/>
      </c>
      <c r="CV76" s="225" t="str">
        <f t="shared" si="54"/>
        <v/>
      </c>
      <c r="CX76" s="225" t="str">
        <f t="shared" si="55"/>
        <v/>
      </c>
      <c r="CZ76" s="219" t="str">
        <f>IF(ISNUMBER($BW76*$CH76), IF(MV&gt;200,IF(ISNUMBER(MATRIX!CL76),MATRIX!CL76,"n/a"),IF(ISNUMBER(MATRIX!CH76),MATRIX!CH76,"n/a")),"")</f>
        <v/>
      </c>
      <c r="DB76" s="1" t="str">
        <f>IF(ISNUMBER(BW76),IF(AND(ISNUMBER('HI-Z-OUTPUT'!AV76),'HI-Z-OUTPUT'!AV76&lt;&gt;0),'HI-Z-OUTPUT'!AV76,'Hi-Z-INPUT'!$K$7*'Hi-Z-INPUT'!$K$11),"")</f>
        <v/>
      </c>
      <c r="DD76" s="161" t="str">
        <f t="shared" si="66"/>
        <v/>
      </c>
      <c r="DF76" s="124" t="str">
        <f>IF(ISNUMBER($BW76),IF(MV&lt;200,IF(ISNUMBER(MATRIX!BA76),ROUND(MATRIX!BA76/1000*IDLE*CKWH,2),"-"),IF(ISNUMBER(MATRIX!BK76),ROUND(MATRIX!BK76/1000*IDLE*CKWH,2),"-")),"")</f>
        <v/>
      </c>
      <c r="DG76" s="125" t="str">
        <f t="shared" si="67"/>
        <v/>
      </c>
      <c r="DI76" s="104" t="str">
        <f>IF(ISNUMBER($BW76),IF(MV&lt;200,IF(ISNUMBER(MATRIX!BC76),ROUND(MATRIX!BC76/1000*RUNNING*CKWH,2),"-"),IF(ISNUMBER(MATRIX!BM76),ROUND(MATRIX!BM76/1000*RUNNING*CKWH,2),"-")),"")</f>
        <v/>
      </c>
      <c r="DJ76" s="130" t="str">
        <f t="shared" si="68"/>
        <v/>
      </c>
      <c r="DL76" s="104"/>
      <c r="DM76" s="130" t="str">
        <f t="shared" si="69"/>
        <v/>
      </c>
      <c r="DO76" s="129" t="str">
        <f t="shared" si="56"/>
        <v/>
      </c>
      <c r="DP76" s="127" t="str">
        <f t="shared" si="70"/>
        <v/>
      </c>
      <c r="DR76" s="101" t="str">
        <f>IF(ISNUMBER($BW76*$CH76),IF(ISNUMBER(MATRIX!BU76),BW76*MATRIX!BU76,"n/a"),"")</f>
        <v/>
      </c>
      <c r="DS76" s="72"/>
      <c r="DT76" s="72" t="str">
        <f>IF(ISNUMBER(BW76*CH76),IF(ISNUMBER(MATRIX!BV76*DD76),BW76*MATRIX!BV76*DD76,"n/a"),"")</f>
        <v/>
      </c>
      <c r="DU76" s="72"/>
      <c r="DV76" s="155" t="str">
        <f t="shared" si="57"/>
        <v/>
      </c>
      <c r="DW76" s="96"/>
      <c r="DX76" s="156" t="str">
        <f t="shared" si="58"/>
        <v/>
      </c>
      <c r="DY76" s="102" t="str">
        <f t="shared" si="71"/>
        <v/>
      </c>
      <c r="EA76" s="85" t="str">
        <f>IF(ISNUMBER(BW76),IF(ISNUMBER(MATRIX!Y76),MATRIX!Y76,"n/a"),"")</f>
        <v/>
      </c>
      <c r="EB76" s="86" t="str">
        <f t="shared" si="72"/>
        <v/>
      </c>
      <c r="ED76" s="44" t="str">
        <f>IF(ISNUMBER('HI-Z-OUTPUT'!D76),IF(ISNUMBER(BW76),'HI-Z-OUTPUT'!D76*BW76,""),"")</f>
        <v/>
      </c>
      <c r="EE76" s="44" t="str">
        <f t="shared" si="59"/>
        <v/>
      </c>
    </row>
    <row r="77" spans="1:135">
      <c r="A77" s="45" t="str">
        <f>MATRIX!A77</f>
        <v>LAB GRUPPEN</v>
      </c>
      <c r="B77" t="str">
        <f>IF(MATRIX!B77&lt;&gt;0,MATRIX!B77,"-")</f>
        <v>Lucia 
240/1-70</v>
      </c>
      <c r="D77" t="b">
        <f>AND(OHM8MENO&lt;='Lo-Z-OUTPUT'!U77,'Lo-Z-OUTPUT'!U77&lt;=OHM8PIU)</f>
        <v>0</v>
      </c>
      <c r="E77" t="b">
        <f>AND(OHM4MENO&lt;='Lo-Z-OUTPUT'!U77,'Lo-Z-OUTPUT'!U77&lt;=OHM4PIU)</f>
        <v>0</v>
      </c>
      <c r="F77" t="b">
        <f>AND(OHM2MENO&lt;='Lo-Z-OUTPUT'!U77,'Lo-Z-OUTPUT'!U77&lt;=OHM2PIU)</f>
        <v>0</v>
      </c>
      <c r="H77" s="64" t="str">
        <f>IF(ISNUMBER('Lo-Z-OUTPUT'!S77),'Lo-Z-OUTPUT'!S77,"")</f>
        <v/>
      </c>
      <c r="I77" s="64" t="str">
        <f>IF('Lo-Z-OUTPUT'!W77="B","B","")</f>
        <v/>
      </c>
      <c r="K77" s="62" t="str">
        <f>IF(ISNUMBER(H77),H77*MATRIX!E77,"-")</f>
        <v>-</v>
      </c>
      <c r="M77" s="66" t="str">
        <f>IF(ISNUMBER(H77),IF(KP="kg",H77*MATRIX!CB77,H77*MATRIX!CB77*2.2),"-")</f>
        <v>-</v>
      </c>
      <c r="N77" s="65" t="str">
        <f t="shared" si="45"/>
        <v/>
      </c>
      <c r="P77" s="1" t="str">
        <f>IF(ISNUMBER(H77),IF('Lo-Z-OUTPUT'!W77="B",IF(D77,MATRIX!Q77,IF(E77,MATRIX!R77,"WRNG Ω")),IF(D77,MATRIX!K77,IF(E77,MATRIX!L77,IF(F77,MATRIX!M77,"")))),"")</f>
        <v/>
      </c>
      <c r="R77" s="70" t="str">
        <f>IF(AND(ISNUMBER(H77),ISNUMBER(P77)),IF('Lo-Z-OUTPUT'!W77="B",H77*P77*MATRIX!F77/2,H77*P77*MATRIX!F77),"")</f>
        <v/>
      </c>
      <c r="T77" s="40" t="str">
        <f>IF(ISNUMBER($H77),IF(ISNUMBER(MATRIX!U77),IF(MATRIX!U77-INT(MATRIX!U77)=0,MATRIX!U77,"("&amp;MATRIX!U77&amp;")"),"n/a"),"")</f>
        <v/>
      </c>
      <c r="U77" s="77"/>
      <c r="V77" s="81" t="str">
        <f>IF(ISNUMBER(H77), IF(ISNUMBER(MATRIX!AD77),H77*MATRIX!AD77,"n/a"),"")</f>
        <v/>
      </c>
      <c r="W77" s="77"/>
      <c r="X77" s="83" t="str">
        <f>IF(ISNUMBER($H77), IF(ISNUMBER(MATRIX!AF77),$H77*MATRIX!AF77,"n/a"),"")</f>
        <v/>
      </c>
      <c r="Y77" s="77"/>
      <c r="Z77" s="81" t="str">
        <f>IF(ISNUMBER($H77), IF(ISNUMBER(MATRIX!AP77),$H77*MATRIX!AP77,"n/a"),"")</f>
        <v/>
      </c>
      <c r="AA77" s="77" t="s">
        <v>434</v>
      </c>
      <c r="AB77" s="83" t="str">
        <f>IF(ISNUMBER($H77), IF(ISNUMBER(MATRIX!AR77),$H77*MATRIX!AR77,"n/a"),"")</f>
        <v/>
      </c>
      <c r="AD77" s="225" t="str">
        <f t="shared" si="46"/>
        <v/>
      </c>
      <c r="AF77" s="225" t="str">
        <f t="shared" si="47"/>
        <v/>
      </c>
      <c r="AH77" s="218" t="str">
        <f>IF(ISNUMBER($H77), IF(MV&gt;200,IF(ISNUMBER(MATRIX!CL77),MATRIX!CL77,"n/a"),IF(ISNUMBER(MATRIX!CH77),MATRIX!CH77,"n/a")),"")</f>
        <v/>
      </c>
      <c r="AJ77" s="1" t="str">
        <f>IF(ISNUMBER(H77),IF(AND(ISNUMBER('Lo-Z-OUTPUT'!BA77),'Lo-Z-OUTPUT'!BA77&lt;&gt;0),'Lo-Z-OUTPUT'!BA77,'Lo-Z-INPUT'!$K$15*'Lo-Z-INPUT'!$K$7),"")</f>
        <v/>
      </c>
      <c r="AL77" s="161" t="str">
        <f t="shared" si="60"/>
        <v/>
      </c>
      <c r="AN77" s="124" t="str">
        <f>IF(ISNUMBER($H77),IF(MV&lt;200,IF(ISNUMBER(MATRIX!AE77),ROUND((MATRIX!AE77*IDLE/1000)*CKWH,2),"-"),IF(ISNUMBER(MATRIX!AQ77),ROUND((MATRIX!AQ77*IDLE/1000)*CKWH,2),"-")),"")</f>
        <v/>
      </c>
      <c r="AO77" s="125" t="str">
        <f t="shared" si="61"/>
        <v/>
      </c>
      <c r="AQ77" s="105" t="str">
        <f>IF(ISNUMBER($H77),IF(MV&lt;200,IF(ISNUMBER(MATRIX!AG77),ROUND((MATRIX!AG77/1000)*RUNNING*CKWH,2),"-"),IF(ISNUMBER(MATRIX!AS77),ROUND((MATRIX!AS77/1000)*RUNNING*CKWH,2),"-")),"")</f>
        <v/>
      </c>
      <c r="AR77" s="126" t="str">
        <f t="shared" si="62"/>
        <v/>
      </c>
      <c r="AT77" s="129" t="str">
        <f t="shared" si="48"/>
        <v/>
      </c>
      <c r="AU77" s="127" t="str">
        <f t="shared" si="63"/>
        <v/>
      </c>
      <c r="AW77" s="101" t="str">
        <f>IF(ISNUMBER($H77),IF(ISNUMBER(MATRIX!BU77),$H77*MATRIX!BU77,"n/a"),"")</f>
        <v/>
      </c>
      <c r="AX77" s="72"/>
      <c r="AY77" s="72" t="str">
        <f>IF(ISNUMBER($H77),IF(ISNUMBER(MATRIX!BV77*AL77),$H77*MATRIX!BV77*AL77,"n/a"),"")</f>
        <v/>
      </c>
      <c r="AZ77" s="72"/>
      <c r="BA77" s="100" t="str">
        <f t="shared" si="49"/>
        <v/>
      </c>
      <c r="BB77" s="72"/>
      <c r="BC77" s="154" t="str">
        <f t="shared" si="50"/>
        <v/>
      </c>
      <c r="BD77" s="103" t="str">
        <f t="shared" si="51"/>
        <v/>
      </c>
      <c r="BF77" s="85" t="str">
        <f>IF(ISNUMBER(H77),IF(ISNUMBER(MATRIX!Y77),MATRIX!Y77,"n/a"),"")</f>
        <v/>
      </c>
      <c r="BG77" s="86" t="str">
        <f t="shared" si="64"/>
        <v/>
      </c>
      <c r="BI77" s="44" t="str">
        <f>IF(ISNUMBER('Lo-Z-OUTPUT'!D77),IF(ISNUMBER(EXTRA!H77),'Lo-Z-OUTPUT'!D77*EXTRA!H77,""),"")</f>
        <v/>
      </c>
      <c r="BJ77" s="44" t="str">
        <f t="shared" si="52"/>
        <v/>
      </c>
      <c r="BT77" t="b">
        <f>ISNUMBER(MATRIX!G77)</f>
        <v>1</v>
      </c>
      <c r="BU77" t="b">
        <f>ISNUMBER(MATRIX!H77)</f>
        <v>1</v>
      </c>
      <c r="BW77" s="64" t="str">
        <f>IF(AND(ISNUMBER('HI-Z-OUTPUT'!P77),I77&lt;&gt;0),'HI-Z-OUTPUT'!P77,"-")</f>
        <v>-</v>
      </c>
      <c r="BX77" s="1"/>
      <c r="BY77" s="64" t="str">
        <f>IF(ISBLANK('HI-Z-OUTPUT'!R77),"",'HI-Z-OUTPUT'!R77)</f>
        <v/>
      </c>
      <c r="CA77" s="62" t="str">
        <f>IF(ISNUMBER(BW77),IF(ISNUMBER(MATRIX!E77),BW77*MATRIX!E77,"WRNG DATA"),"-")</f>
        <v>-</v>
      </c>
      <c r="CC77" s="66" t="str">
        <f>IF(AND(ISNUMBER(BW77),OR(BT77,BU77)),IF(KP="kg",BW77*MATRIX!CC77,BW77*MATRIX!CC77*2.2),"-")</f>
        <v>-</v>
      </c>
      <c r="CD77" s="65" t="str">
        <f t="shared" si="53"/>
        <v/>
      </c>
      <c r="CF77" s="1" t="str">
        <f>IF(AND(VI&lt;100,ISNUMBER(BW77),BT77),MATRIX!N77,IF(AND(VI&gt;=100,ISNUMBER(BW77),BU77),MATRIX!O77,""))</f>
        <v/>
      </c>
      <c r="CG77" s="1" t="str">
        <f>IF(AND(BY77&lt;100,ISNUMBER(BW77),BT77),MATRIX!N77,IF(AND(BY77&gt;=100,ISNUMBER(BW77),BU77),MATRIX!O77,"WRNG V"))</f>
        <v>WRNG V</v>
      </c>
      <c r="CH77" s="1" t="str">
        <f t="shared" si="65"/>
        <v/>
      </c>
      <c r="CJ77" s="70" t="str">
        <f>IF(ISNUMBER(BW77),IF(BY77&lt;100,IF(ISNUMBER(CH77*MATRIX!G77),BW77*CH77*MATRIX!G77,""),IF(ISNUMBER(CH77*MATRIX!H77),BW77*CH77*MATRIX!H77,"")),"")</f>
        <v/>
      </c>
      <c r="CL77" s="40" t="str">
        <f>IF(ISNUMBER(BW77*CH77),IF(ISNUMBER(MATRIX!U77),IF(MATRIX!U77-INT(MATRIX!U77)=0,MATRIX!U77,"("&amp;MATRIX!U77&amp;")"),"n/a"),"")</f>
        <v/>
      </c>
      <c r="CM77" s="77"/>
      <c r="CN77" s="81" t="str">
        <f>IF(ISNUMBER(BW77*CH77), IF(ISNUMBER(MATRIX!AZ77),BW77*MATRIX!AZ77,"n/a"),"")</f>
        <v/>
      </c>
      <c r="CO77" s="77"/>
      <c r="CP77" s="83" t="str">
        <f>IF(ISNUMBER($BW77*$CH77), IF(ISNUMBER(MATRIX!BB77),$BW77*MATRIX!BB77,"n/a"),"")</f>
        <v/>
      </c>
      <c r="CQ77" s="77"/>
      <c r="CR77" s="81" t="str">
        <f>IF(ISNUMBER($BW77*$CH77), IF(ISNUMBER(MATRIX!BJ77),BW77*MATRIX!BJ77,"n/a"),"")</f>
        <v/>
      </c>
      <c r="CS77" s="77" t="s">
        <v>434</v>
      </c>
      <c r="CT77" s="83" t="str">
        <f>IF(ISNUMBER($BW77*$CH77), IF(ISNUMBER(MATRIX!BL77),$BW77*MATRIX!BL77,"n/a"),"")</f>
        <v/>
      </c>
      <c r="CV77" s="225" t="str">
        <f t="shared" si="54"/>
        <v/>
      </c>
      <c r="CX77" s="225" t="str">
        <f t="shared" si="55"/>
        <v/>
      </c>
      <c r="CZ77" s="219" t="str">
        <f>IF(ISNUMBER($BW77*$CH77), IF(MV&gt;200,IF(ISNUMBER(MATRIX!CL77),MATRIX!CL77,"n/a"),IF(ISNUMBER(MATRIX!CH77),MATRIX!CH77,"n/a")),"")</f>
        <v/>
      </c>
      <c r="DB77" s="1" t="str">
        <f>IF(ISNUMBER(BW77),IF(AND(ISNUMBER('HI-Z-OUTPUT'!AV77),'HI-Z-OUTPUT'!AV77&lt;&gt;0),'HI-Z-OUTPUT'!AV77,'Hi-Z-INPUT'!$K$7*'Hi-Z-INPUT'!$K$11),"")</f>
        <v/>
      </c>
      <c r="DD77" s="161" t="str">
        <f t="shared" si="66"/>
        <v/>
      </c>
      <c r="DF77" s="124" t="str">
        <f>IF(ISNUMBER($BW77),IF(MV&lt;200,IF(ISNUMBER(MATRIX!BA77),ROUND(MATRIX!BA77/1000*IDLE*CKWH,2),"-"),IF(ISNUMBER(MATRIX!BK77),ROUND(MATRIX!BK77/1000*IDLE*CKWH,2),"-")),"")</f>
        <v/>
      </c>
      <c r="DG77" s="125" t="str">
        <f t="shared" si="67"/>
        <v/>
      </c>
      <c r="DI77" s="104" t="str">
        <f>IF(ISNUMBER($BW77),IF(MV&lt;200,IF(ISNUMBER(MATRIX!BC77),ROUND(MATRIX!BC77/1000*RUNNING*CKWH,2),"-"),IF(ISNUMBER(MATRIX!BM77),ROUND(MATRIX!BM77/1000*RUNNING*CKWH,2),"-")),"")</f>
        <v/>
      </c>
      <c r="DJ77" s="130" t="str">
        <f t="shared" si="68"/>
        <v/>
      </c>
      <c r="DL77" s="104"/>
      <c r="DM77" s="130" t="str">
        <f t="shared" si="69"/>
        <v/>
      </c>
      <c r="DO77" s="129" t="str">
        <f t="shared" si="56"/>
        <v/>
      </c>
      <c r="DP77" s="127" t="str">
        <f t="shared" si="70"/>
        <v/>
      </c>
      <c r="DR77" s="101" t="str">
        <f>IF(ISNUMBER($BW77*$CH77),IF(ISNUMBER(MATRIX!BU77),BW77*MATRIX!BU77,"n/a"),"")</f>
        <v/>
      </c>
      <c r="DS77" s="72"/>
      <c r="DT77" s="72" t="str">
        <f>IF(ISNUMBER(BW77*CH77),IF(ISNUMBER(MATRIX!BV77*DD77),BW77*MATRIX!BV77*DD77,"n/a"),"")</f>
        <v/>
      </c>
      <c r="DU77" s="72"/>
      <c r="DV77" s="155" t="str">
        <f t="shared" si="57"/>
        <v/>
      </c>
      <c r="DW77" s="96"/>
      <c r="DX77" s="156" t="str">
        <f t="shared" si="58"/>
        <v/>
      </c>
      <c r="DY77" s="102" t="str">
        <f t="shared" si="71"/>
        <v/>
      </c>
      <c r="EA77" s="85" t="str">
        <f>IF(ISNUMBER(BW77),IF(ISNUMBER(MATRIX!Y77),MATRIX!Y77,"n/a"),"")</f>
        <v/>
      </c>
      <c r="EB77" s="86" t="str">
        <f t="shared" si="72"/>
        <v/>
      </c>
      <c r="ED77" s="44" t="str">
        <f>IF(ISNUMBER('HI-Z-OUTPUT'!D77),IF(ISNUMBER(BW77),'HI-Z-OUTPUT'!D77*BW77,""),"")</f>
        <v/>
      </c>
      <c r="EE77" s="44" t="str">
        <f t="shared" si="59"/>
        <v/>
      </c>
    </row>
    <row r="78" spans="1:135">
      <c r="A78" s="45" t="str">
        <f>MATRIX!A78</f>
        <v>CROWN</v>
      </c>
      <c r="B78" t="str">
        <f>IF(MATRIX!B78&lt;&gt;0,MATRIX!B78,"-")</f>
        <v>CTs 600</v>
      </c>
      <c r="D78" t="b">
        <f>AND(OHM8MENO&lt;='Lo-Z-OUTPUT'!U78,'Lo-Z-OUTPUT'!U78&lt;=OHM8PIU)</f>
        <v>0</v>
      </c>
      <c r="E78" t="b">
        <f>AND(OHM4MENO&lt;='Lo-Z-OUTPUT'!U78,'Lo-Z-OUTPUT'!U78&lt;=OHM4PIU)</f>
        <v>0</v>
      </c>
      <c r="F78" t="b">
        <f>AND(OHM2MENO&lt;='Lo-Z-OUTPUT'!U78,'Lo-Z-OUTPUT'!U78&lt;=OHM2PIU)</f>
        <v>0</v>
      </c>
      <c r="H78" s="64" t="str">
        <f>IF(ISNUMBER('Lo-Z-OUTPUT'!S78),'Lo-Z-OUTPUT'!S78,"")</f>
        <v/>
      </c>
      <c r="I78" s="64" t="str">
        <f>IF('Lo-Z-OUTPUT'!W78="B","B","")</f>
        <v/>
      </c>
      <c r="K78" s="62" t="str">
        <f>IF(ISNUMBER(H78),H78*MATRIX!E78,"-")</f>
        <v>-</v>
      </c>
      <c r="M78" s="66" t="str">
        <f>IF(ISNUMBER(H78),IF(KP="kg",H78*MATRIX!CB78,H78*MATRIX!CB78*2.2),"-")</f>
        <v>-</v>
      </c>
      <c r="N78" s="65" t="str">
        <f t="shared" si="45"/>
        <v/>
      </c>
      <c r="P78" s="1" t="str">
        <f>IF(ISNUMBER(H78),IF('Lo-Z-OUTPUT'!W78="B",IF(D78,MATRIX!Q78,IF(E78,MATRIX!R78,"WRNG Ω")),IF(D78,MATRIX!K78,IF(E78,MATRIX!L78,IF(F78,MATRIX!M78,"")))),"")</f>
        <v/>
      </c>
      <c r="R78" s="70" t="str">
        <f>IF(AND(ISNUMBER(H78),ISNUMBER(P78)),IF('Lo-Z-OUTPUT'!W78="B",H78*P78*MATRIX!F78/2,H78*P78*MATRIX!F78),"")</f>
        <v/>
      </c>
      <c r="T78" s="40" t="str">
        <f>IF(ISNUMBER($H78),IF(ISNUMBER(MATRIX!U78),IF(MATRIX!U78-INT(MATRIX!U78)=0,MATRIX!U78,"("&amp;MATRIX!U78&amp;")"),"n/a"),"")</f>
        <v/>
      </c>
      <c r="U78" s="77"/>
      <c r="V78" s="81" t="str">
        <f>IF(ISNUMBER(H78), IF(ISNUMBER(MATRIX!AD78),H78*MATRIX!AD78,"n/a"),"")</f>
        <v/>
      </c>
      <c r="W78" s="77"/>
      <c r="X78" s="83" t="str">
        <f>IF(ISNUMBER($H78), IF(ISNUMBER(MATRIX!AF78),$H78*MATRIX!AF78,"n/a"),"")</f>
        <v/>
      </c>
      <c r="Y78" s="77"/>
      <c r="Z78" s="81" t="str">
        <f>IF(ISNUMBER($H78), IF(ISNUMBER(MATRIX!AP78),$H78*MATRIX!AP78,"n/a"),"")</f>
        <v/>
      </c>
      <c r="AA78" s="77" t="s">
        <v>434</v>
      </c>
      <c r="AB78" s="83" t="str">
        <f>IF(ISNUMBER($H78), IF(ISNUMBER(MATRIX!AR78),$H78*MATRIX!AR78,"n/a"),"")</f>
        <v/>
      </c>
      <c r="AD78" s="225" t="str">
        <f t="shared" si="46"/>
        <v/>
      </c>
      <c r="AF78" s="225" t="str">
        <f t="shared" si="47"/>
        <v/>
      </c>
      <c r="AH78" s="218" t="str">
        <f>IF(ISNUMBER($H78), IF(MV&gt;200,IF(ISNUMBER(MATRIX!CL78),MATRIX!CL78,"n/a"),IF(ISNUMBER(MATRIX!CH78),MATRIX!CH78,"n/a")),"")</f>
        <v/>
      </c>
      <c r="AJ78" s="1" t="str">
        <f>IF(ISNUMBER(H78),IF(AND(ISNUMBER('Lo-Z-OUTPUT'!BA78),'Lo-Z-OUTPUT'!BA78&lt;&gt;0),'Lo-Z-OUTPUT'!BA78,'Lo-Z-INPUT'!$K$15*'Lo-Z-INPUT'!$K$7),"")</f>
        <v/>
      </c>
      <c r="AL78" s="161" t="str">
        <f t="shared" si="60"/>
        <v/>
      </c>
      <c r="AN78" s="124" t="str">
        <f>IF(ISNUMBER($H78),IF(MV&lt;200,IF(ISNUMBER(MATRIX!AE78),ROUND((MATRIX!AE78*IDLE/1000)*CKWH,2),"-"),IF(ISNUMBER(MATRIX!AQ78),ROUND((MATRIX!AQ78*IDLE/1000)*CKWH,2),"-")),"")</f>
        <v/>
      </c>
      <c r="AO78" s="125" t="str">
        <f t="shared" si="61"/>
        <v/>
      </c>
      <c r="AQ78" s="105" t="str">
        <f>IF(ISNUMBER($H78),IF(MV&lt;200,IF(ISNUMBER(MATRIX!AG78),ROUND((MATRIX!AG78/1000)*RUNNING*CKWH,2),"-"),IF(ISNUMBER(MATRIX!AS78),ROUND((MATRIX!AS78/1000)*RUNNING*CKWH,2),"-")),"")</f>
        <v/>
      </c>
      <c r="AR78" s="126" t="str">
        <f t="shared" si="62"/>
        <v/>
      </c>
      <c r="AT78" s="129" t="str">
        <f t="shared" si="48"/>
        <v/>
      </c>
      <c r="AU78" s="127" t="str">
        <f t="shared" si="63"/>
        <v/>
      </c>
      <c r="AW78" s="101" t="str">
        <f>IF(ISNUMBER($H78),IF(ISNUMBER(MATRIX!BU78),$H78*MATRIX!BU78,"n/a"),"")</f>
        <v/>
      </c>
      <c r="AX78" s="72"/>
      <c r="AY78" s="72" t="str">
        <f>IF(ISNUMBER($H78),IF(ISNUMBER(MATRIX!BV78*AL78),$H78*MATRIX!BV78*AL78,"n/a"),"")</f>
        <v/>
      </c>
      <c r="AZ78" s="72"/>
      <c r="BA78" s="100" t="str">
        <f t="shared" si="49"/>
        <v/>
      </c>
      <c r="BB78" s="72"/>
      <c r="BC78" s="154" t="str">
        <f t="shared" si="50"/>
        <v/>
      </c>
      <c r="BD78" s="103" t="str">
        <f t="shared" si="51"/>
        <v/>
      </c>
      <c r="BF78" s="85" t="str">
        <f>IF(ISNUMBER(H78),IF(ISNUMBER(MATRIX!Y78),MATRIX!Y78,"n/a"),"")</f>
        <v/>
      </c>
      <c r="BG78" s="86" t="str">
        <f t="shared" si="64"/>
        <v/>
      </c>
      <c r="BI78" s="44" t="str">
        <f>IF(ISNUMBER('Lo-Z-OUTPUT'!D78),IF(ISNUMBER(EXTRA!H78),'Lo-Z-OUTPUT'!D78*EXTRA!H78,""),"")</f>
        <v/>
      </c>
      <c r="BJ78" s="44" t="str">
        <f t="shared" si="52"/>
        <v/>
      </c>
      <c r="BT78" t="b">
        <f>ISNUMBER(MATRIX!G78)</f>
        <v>1</v>
      </c>
      <c r="BU78" t="b">
        <f>ISNUMBER(MATRIX!H78)</f>
        <v>1</v>
      </c>
      <c r="BW78" s="64" t="str">
        <f>IF(AND(ISNUMBER('HI-Z-OUTPUT'!P78),I78&lt;&gt;0),'HI-Z-OUTPUT'!P78,"-")</f>
        <v>-</v>
      </c>
      <c r="BX78" s="1"/>
      <c r="BY78" s="64" t="str">
        <f>IF(ISBLANK('HI-Z-OUTPUT'!R78),"",'HI-Z-OUTPUT'!R78)</f>
        <v/>
      </c>
      <c r="CA78" s="62" t="str">
        <f>IF(ISNUMBER(BW78),IF(ISNUMBER(MATRIX!E78),BW78*MATRIX!E78,"WRNG DATA"),"-")</f>
        <v>-</v>
      </c>
      <c r="CC78" s="66" t="str">
        <f>IF(AND(ISNUMBER(BW78),OR(BT78,BU78)),IF(KP="kg",BW78*MATRIX!CC78,BW78*MATRIX!CC78*2.2),"-")</f>
        <v>-</v>
      </c>
      <c r="CD78" s="65" t="str">
        <f t="shared" si="53"/>
        <v/>
      </c>
      <c r="CF78" s="1" t="str">
        <f>IF(AND(VI&lt;100,ISNUMBER(BW78),BT78),MATRIX!N78,IF(AND(VI&gt;=100,ISNUMBER(BW78),BU78),MATRIX!O78,""))</f>
        <v/>
      </c>
      <c r="CG78" s="1" t="str">
        <f>IF(AND(BY78&lt;100,ISNUMBER(BW78),BT78),MATRIX!N78,IF(AND(BY78&gt;=100,ISNUMBER(BW78),BU78),MATRIX!O78,"WRNG V"))</f>
        <v>WRNG V</v>
      </c>
      <c r="CH78" s="1" t="str">
        <f t="shared" si="65"/>
        <v/>
      </c>
      <c r="CJ78" s="70" t="str">
        <f>IF(ISNUMBER(BW78),IF(BY78&lt;100,IF(ISNUMBER(CH78*MATRIX!G78),BW78*CH78*MATRIX!G78,""),IF(ISNUMBER(CH78*MATRIX!H78),BW78*CH78*MATRIX!H78,"")),"")</f>
        <v/>
      </c>
      <c r="CL78" s="40" t="str">
        <f>IF(ISNUMBER(BW78*CH78),IF(ISNUMBER(MATRIX!U78),IF(MATRIX!U78-INT(MATRIX!U78)=0,MATRIX!U78,"("&amp;MATRIX!U78&amp;")"),"n/a"),"")</f>
        <v/>
      </c>
      <c r="CM78" s="77"/>
      <c r="CN78" s="81" t="str">
        <f>IF(ISNUMBER(BW78*CH78), IF(ISNUMBER(MATRIX!AZ78),BW78*MATRIX!AZ78,"n/a"),"")</f>
        <v/>
      </c>
      <c r="CO78" s="77"/>
      <c r="CP78" s="83" t="str">
        <f>IF(ISNUMBER($BW78*$CH78), IF(ISNUMBER(MATRIX!BB78),$BW78*MATRIX!BB78,"n/a"),"")</f>
        <v/>
      </c>
      <c r="CQ78" s="77"/>
      <c r="CR78" s="81" t="str">
        <f>IF(ISNUMBER($BW78*$CH78), IF(ISNUMBER(MATRIX!BJ78),BW78*MATRIX!BJ78,"n/a"),"")</f>
        <v/>
      </c>
      <c r="CS78" s="77" t="s">
        <v>434</v>
      </c>
      <c r="CT78" s="83" t="str">
        <f>IF(ISNUMBER($BW78*$CH78), IF(ISNUMBER(MATRIX!BL78),$BW78*MATRIX!BL78,"n/a"),"")</f>
        <v/>
      </c>
      <c r="CV78" s="225" t="str">
        <f t="shared" si="54"/>
        <v/>
      </c>
      <c r="CX78" s="225" t="str">
        <f t="shared" si="55"/>
        <v/>
      </c>
      <c r="CZ78" s="219" t="str">
        <f>IF(ISNUMBER($BW78*$CH78), IF(MV&gt;200,IF(ISNUMBER(MATRIX!CL78),MATRIX!CL78,"n/a"),IF(ISNUMBER(MATRIX!CH78),MATRIX!CH78,"n/a")),"")</f>
        <v/>
      </c>
      <c r="DB78" s="1" t="str">
        <f>IF(ISNUMBER(BW78),IF(AND(ISNUMBER('HI-Z-OUTPUT'!AV78),'HI-Z-OUTPUT'!AV78&lt;&gt;0),'HI-Z-OUTPUT'!AV78,'Hi-Z-INPUT'!$K$7*'Hi-Z-INPUT'!$K$11),"")</f>
        <v/>
      </c>
      <c r="DD78" s="161" t="str">
        <f t="shared" si="66"/>
        <v/>
      </c>
      <c r="DF78" s="124" t="str">
        <f>IF(ISNUMBER($BW78),IF(MV&lt;200,IF(ISNUMBER(MATRIX!BA78),ROUND(MATRIX!BA78/1000*IDLE*CKWH,2),"-"),IF(ISNUMBER(MATRIX!BK78),ROUND(MATRIX!BK78/1000*IDLE*CKWH,2),"-")),"")</f>
        <v/>
      </c>
      <c r="DG78" s="125" t="str">
        <f t="shared" si="67"/>
        <v/>
      </c>
      <c r="DI78" s="104" t="str">
        <f>IF(ISNUMBER($BW78),IF(MV&lt;200,IF(ISNUMBER(MATRIX!BC78),ROUND(MATRIX!BC78/1000*RUNNING*CKWH,2),"-"),IF(ISNUMBER(MATRIX!BM78),ROUND(MATRIX!BM78/1000*RUNNING*CKWH,2),"-")),"")</f>
        <v/>
      </c>
      <c r="DJ78" s="130" t="str">
        <f t="shared" si="68"/>
        <v/>
      </c>
      <c r="DL78" s="104"/>
      <c r="DM78" s="130" t="str">
        <f t="shared" si="69"/>
        <v/>
      </c>
      <c r="DO78" s="129" t="str">
        <f t="shared" si="56"/>
        <v/>
      </c>
      <c r="DP78" s="127" t="str">
        <f t="shared" si="70"/>
        <v/>
      </c>
      <c r="DR78" s="101" t="str">
        <f>IF(ISNUMBER($BW78*$CH78),IF(ISNUMBER(MATRIX!BU78),BW78*MATRIX!BU78,"n/a"),"")</f>
        <v/>
      </c>
      <c r="DS78" s="72"/>
      <c r="DT78" s="72" t="str">
        <f>IF(ISNUMBER(BW78*CH78),IF(ISNUMBER(MATRIX!BV78*DD78),BW78*MATRIX!BV78*DD78,"n/a"),"")</f>
        <v/>
      </c>
      <c r="DU78" s="72"/>
      <c r="DV78" s="155" t="str">
        <f t="shared" si="57"/>
        <v/>
      </c>
      <c r="DW78" s="96"/>
      <c r="DX78" s="156" t="str">
        <f t="shared" si="58"/>
        <v/>
      </c>
      <c r="DY78" s="102" t="str">
        <f t="shared" si="71"/>
        <v/>
      </c>
      <c r="EA78" s="85" t="str">
        <f>IF(ISNUMBER(BW78),IF(ISNUMBER(MATRIX!Y78),MATRIX!Y78,"n/a"),"")</f>
        <v/>
      </c>
      <c r="EB78" s="86" t="str">
        <f t="shared" si="72"/>
        <v/>
      </c>
      <c r="ED78" s="44" t="str">
        <f>IF(ISNUMBER('HI-Z-OUTPUT'!D78),IF(ISNUMBER(BW78),'HI-Z-OUTPUT'!D78*BW78,""),"")</f>
        <v/>
      </c>
      <c r="EE78" s="44" t="str">
        <f t="shared" si="59"/>
        <v/>
      </c>
    </row>
    <row r="79" spans="1:135">
      <c r="A79" s="45" t="str">
        <f>MATRIX!A79</f>
        <v>CROWN</v>
      </c>
      <c r="B79" t="str">
        <f>IF(MATRIX!B79&lt;&gt;0,MATRIX!B79,"-")</f>
        <v>CTs 1200</v>
      </c>
      <c r="D79" t="b">
        <f>AND(OHM8MENO&lt;='Lo-Z-OUTPUT'!U79,'Lo-Z-OUTPUT'!U79&lt;=OHM8PIU)</f>
        <v>0</v>
      </c>
      <c r="E79" t="b">
        <f>AND(OHM4MENO&lt;='Lo-Z-OUTPUT'!U79,'Lo-Z-OUTPUT'!U79&lt;=OHM4PIU)</f>
        <v>0</v>
      </c>
      <c r="F79" t="b">
        <f>AND(OHM2MENO&lt;='Lo-Z-OUTPUT'!U79,'Lo-Z-OUTPUT'!U79&lt;=OHM2PIU)</f>
        <v>0</v>
      </c>
      <c r="H79" s="64" t="str">
        <f>IF(ISNUMBER('Lo-Z-OUTPUT'!S79),'Lo-Z-OUTPUT'!S79,"")</f>
        <v/>
      </c>
      <c r="I79" s="64" t="str">
        <f>IF('Lo-Z-OUTPUT'!W79="B","B","")</f>
        <v/>
      </c>
      <c r="K79" s="62" t="str">
        <f>IF(ISNUMBER(H79),H79*MATRIX!E79,"-")</f>
        <v>-</v>
      </c>
      <c r="M79" s="66" t="str">
        <f>IF(ISNUMBER(H79),IF(KP="kg",H79*MATRIX!CB79,H79*MATRIX!CB79*2.2),"-")</f>
        <v>-</v>
      </c>
      <c r="N79" s="65" t="str">
        <f t="shared" si="45"/>
        <v/>
      </c>
      <c r="P79" s="1" t="str">
        <f>IF(ISNUMBER(H79),IF('Lo-Z-OUTPUT'!W79="B",IF(D79,MATRIX!Q79,IF(E79,MATRIX!R79,"WRNG Ω")),IF(D79,MATRIX!K79,IF(E79,MATRIX!L79,IF(F79,MATRIX!M79,"")))),"")</f>
        <v/>
      </c>
      <c r="R79" s="70" t="str">
        <f>IF(AND(ISNUMBER(H79),ISNUMBER(P79)),IF('Lo-Z-OUTPUT'!W79="B",H79*P79*MATRIX!F79/2,H79*P79*MATRIX!F79),"")</f>
        <v/>
      </c>
      <c r="T79" s="40" t="str">
        <f>IF(ISNUMBER($H79),IF(ISNUMBER(MATRIX!U79),IF(MATRIX!U79-INT(MATRIX!U79)=0,MATRIX!U79,"("&amp;MATRIX!U79&amp;")"),"n/a"),"")</f>
        <v/>
      </c>
      <c r="U79" s="77"/>
      <c r="V79" s="81" t="str">
        <f>IF(ISNUMBER(H79), IF(ISNUMBER(MATRIX!AD79),H79*MATRIX!AD79,"n/a"),"")</f>
        <v/>
      </c>
      <c r="W79" s="77"/>
      <c r="X79" s="83" t="str">
        <f>IF(ISNUMBER($H79), IF(ISNUMBER(MATRIX!AF79),$H79*MATRIX!AF79,"n/a"),"")</f>
        <v/>
      </c>
      <c r="Y79" s="77"/>
      <c r="Z79" s="81" t="str">
        <f>IF(ISNUMBER($H79), IF(ISNUMBER(MATRIX!AP79),$H79*MATRIX!AP79,"n/a"),"")</f>
        <v/>
      </c>
      <c r="AA79" s="77" t="s">
        <v>434</v>
      </c>
      <c r="AB79" s="83" t="str">
        <f>IF(ISNUMBER($H79), IF(ISNUMBER(MATRIX!AR79),$H79*MATRIX!AR79,"n/a"),"")</f>
        <v/>
      </c>
      <c r="AD79" s="225" t="str">
        <f t="shared" si="46"/>
        <v/>
      </c>
      <c r="AF79" s="225" t="str">
        <f t="shared" si="47"/>
        <v/>
      </c>
      <c r="AH79" s="218" t="str">
        <f>IF(ISNUMBER($H79), IF(MV&gt;200,IF(ISNUMBER(MATRIX!CL79),MATRIX!CL79,"n/a"),IF(ISNUMBER(MATRIX!CH79),MATRIX!CH79,"n/a")),"")</f>
        <v/>
      </c>
      <c r="AJ79" s="1" t="str">
        <f>IF(ISNUMBER(H79),IF(AND(ISNUMBER('Lo-Z-OUTPUT'!BA79),'Lo-Z-OUTPUT'!BA79&lt;&gt;0),'Lo-Z-OUTPUT'!BA79,'Lo-Z-INPUT'!$K$15*'Lo-Z-INPUT'!$K$7),"")</f>
        <v/>
      </c>
      <c r="AL79" s="161" t="str">
        <f t="shared" si="60"/>
        <v/>
      </c>
      <c r="AN79" s="124" t="str">
        <f>IF(ISNUMBER($H79),IF(MV&lt;200,IF(ISNUMBER(MATRIX!AE79),ROUND((MATRIX!AE79*IDLE/1000)*CKWH,2),"-"),IF(ISNUMBER(MATRIX!AQ79),ROUND((MATRIX!AQ79*IDLE/1000)*CKWH,2),"-")),"")</f>
        <v/>
      </c>
      <c r="AO79" s="125" t="str">
        <f t="shared" si="61"/>
        <v/>
      </c>
      <c r="AQ79" s="105" t="str">
        <f>IF(ISNUMBER($H79),IF(MV&lt;200,IF(ISNUMBER(MATRIX!AG79),ROUND((MATRIX!AG79/1000)*RUNNING*CKWH,2),"-"),IF(ISNUMBER(MATRIX!AS79),ROUND((MATRIX!AS79/1000)*RUNNING*CKWH,2),"-")),"")</f>
        <v/>
      </c>
      <c r="AR79" s="126" t="str">
        <f t="shared" si="62"/>
        <v/>
      </c>
      <c r="AT79" s="129" t="str">
        <f t="shared" si="48"/>
        <v/>
      </c>
      <c r="AU79" s="127" t="str">
        <f t="shared" si="63"/>
        <v/>
      </c>
      <c r="AW79" s="101" t="str">
        <f>IF(ISNUMBER($H79),IF(ISNUMBER(MATRIX!BU79),$H79*MATRIX!BU79,"n/a"),"")</f>
        <v/>
      </c>
      <c r="AX79" s="72"/>
      <c r="AY79" s="72" t="str">
        <f>IF(ISNUMBER($H79),IF(ISNUMBER(MATRIX!BV79*AL79),$H79*MATRIX!BV79*AL79,"n/a"),"")</f>
        <v/>
      </c>
      <c r="AZ79" s="72"/>
      <c r="BA79" s="100" t="str">
        <f t="shared" si="49"/>
        <v/>
      </c>
      <c r="BB79" s="72"/>
      <c r="BC79" s="154" t="str">
        <f t="shared" si="50"/>
        <v/>
      </c>
      <c r="BD79" s="103" t="str">
        <f t="shared" si="51"/>
        <v/>
      </c>
      <c r="BF79" s="85" t="str">
        <f>IF(ISNUMBER(H79),IF(ISNUMBER(MATRIX!Y79),MATRIX!Y79,"n/a"),"")</f>
        <v/>
      </c>
      <c r="BG79" s="86" t="str">
        <f t="shared" si="64"/>
        <v/>
      </c>
      <c r="BI79" s="44" t="str">
        <f>IF(ISNUMBER('Lo-Z-OUTPUT'!D79),IF(ISNUMBER(EXTRA!H79),'Lo-Z-OUTPUT'!D79*EXTRA!H79,""),"")</f>
        <v/>
      </c>
      <c r="BJ79" s="44" t="str">
        <f t="shared" si="52"/>
        <v/>
      </c>
      <c r="BT79" t="b">
        <f>ISNUMBER(MATRIX!G79)</f>
        <v>1</v>
      </c>
      <c r="BU79" t="b">
        <f>ISNUMBER(MATRIX!H79)</f>
        <v>1</v>
      </c>
      <c r="BW79" s="64" t="str">
        <f>IF(AND(ISNUMBER('HI-Z-OUTPUT'!P79),I79&lt;&gt;0),'HI-Z-OUTPUT'!P79,"-")</f>
        <v>-</v>
      </c>
      <c r="BX79" s="1"/>
      <c r="BY79" s="64" t="str">
        <f>IF(ISBLANK('HI-Z-OUTPUT'!R79),"",'HI-Z-OUTPUT'!R79)</f>
        <v/>
      </c>
      <c r="CA79" s="62" t="str">
        <f>IF(ISNUMBER(BW79),IF(ISNUMBER(MATRIX!E79),BW79*MATRIX!E79,"WRNG DATA"),"-")</f>
        <v>-</v>
      </c>
      <c r="CC79" s="66" t="str">
        <f>IF(AND(ISNUMBER(BW79),OR(BT79,BU79)),IF(KP="kg",BW79*MATRIX!CC79,BW79*MATRIX!CC79*2.2),"-")</f>
        <v>-</v>
      </c>
      <c r="CD79" s="65" t="str">
        <f t="shared" si="53"/>
        <v/>
      </c>
      <c r="CF79" s="1" t="str">
        <f>IF(AND(VI&lt;100,ISNUMBER(BW79),BT79),MATRIX!N79,IF(AND(VI&gt;=100,ISNUMBER(BW79),BU79),MATRIX!O79,""))</f>
        <v/>
      </c>
      <c r="CG79" s="1" t="str">
        <f>IF(AND(BY79&lt;100,ISNUMBER(BW79),BT79),MATRIX!N79,IF(AND(BY79&gt;=100,ISNUMBER(BW79),BU79),MATRIX!O79,"WRNG V"))</f>
        <v>WRNG V</v>
      </c>
      <c r="CH79" s="1" t="str">
        <f t="shared" si="65"/>
        <v/>
      </c>
      <c r="CJ79" s="70" t="str">
        <f>IF(ISNUMBER(BW79),IF(BY79&lt;100,IF(ISNUMBER(CH79*MATRIX!G79),BW79*CH79*MATRIX!G79,""),IF(ISNUMBER(CH79*MATRIX!H79),BW79*CH79*MATRIX!H79,"")),"")</f>
        <v/>
      </c>
      <c r="CL79" s="40" t="str">
        <f>IF(ISNUMBER(BW79*CH79),IF(ISNUMBER(MATRIX!U79),IF(MATRIX!U79-INT(MATRIX!U79)=0,MATRIX!U79,"("&amp;MATRIX!U79&amp;")"),"n/a"),"")</f>
        <v/>
      </c>
      <c r="CM79" s="77"/>
      <c r="CN79" s="81" t="str">
        <f>IF(ISNUMBER(BW79*CH79), IF(ISNUMBER(MATRIX!AZ79),BW79*MATRIX!AZ79,"n/a"),"")</f>
        <v/>
      </c>
      <c r="CO79" s="77"/>
      <c r="CP79" s="83" t="str">
        <f>IF(ISNUMBER($BW79*$CH79), IF(ISNUMBER(MATRIX!BB79),$BW79*MATRIX!BB79,"n/a"),"")</f>
        <v/>
      </c>
      <c r="CQ79" s="77"/>
      <c r="CR79" s="81" t="str">
        <f>IF(ISNUMBER($BW79*$CH79), IF(ISNUMBER(MATRIX!BJ79),BW79*MATRIX!BJ79,"n/a"),"")</f>
        <v/>
      </c>
      <c r="CS79" s="77" t="s">
        <v>434</v>
      </c>
      <c r="CT79" s="83" t="str">
        <f>IF(ISNUMBER($BW79*$CH79), IF(ISNUMBER(MATRIX!BL79),$BW79*MATRIX!BL79,"n/a"),"")</f>
        <v/>
      </c>
      <c r="CV79" s="225" t="str">
        <f t="shared" si="54"/>
        <v/>
      </c>
      <c r="CX79" s="225" t="str">
        <f t="shared" si="55"/>
        <v/>
      </c>
      <c r="CZ79" s="219" t="str">
        <f>IF(ISNUMBER($BW79*$CH79), IF(MV&gt;200,IF(ISNUMBER(MATRIX!CL79),MATRIX!CL79,"n/a"),IF(ISNUMBER(MATRIX!CH79),MATRIX!CH79,"n/a")),"")</f>
        <v/>
      </c>
      <c r="DB79" s="1" t="str">
        <f>IF(ISNUMBER(BW79),IF(AND(ISNUMBER('HI-Z-OUTPUT'!AV79),'HI-Z-OUTPUT'!AV79&lt;&gt;0),'HI-Z-OUTPUT'!AV79,'Hi-Z-INPUT'!$K$7*'Hi-Z-INPUT'!$K$11),"")</f>
        <v/>
      </c>
      <c r="DD79" s="161" t="str">
        <f t="shared" si="66"/>
        <v/>
      </c>
      <c r="DF79" s="124" t="str">
        <f>IF(ISNUMBER($BW79),IF(MV&lt;200,IF(ISNUMBER(MATRIX!BA79),ROUND(MATRIX!BA79/1000*IDLE*CKWH,2),"-"),IF(ISNUMBER(MATRIX!BK79),ROUND(MATRIX!BK79/1000*IDLE*CKWH,2),"-")),"")</f>
        <v/>
      </c>
      <c r="DG79" s="125" t="str">
        <f t="shared" si="67"/>
        <v/>
      </c>
      <c r="DI79" s="104" t="str">
        <f>IF(ISNUMBER($BW79),IF(MV&lt;200,IF(ISNUMBER(MATRIX!BC79),ROUND(MATRIX!BC79/1000*RUNNING*CKWH,2),"-"),IF(ISNUMBER(MATRIX!BM79),ROUND(MATRIX!BM79/1000*RUNNING*CKWH,2),"-")),"")</f>
        <v/>
      </c>
      <c r="DJ79" s="130" t="str">
        <f t="shared" si="68"/>
        <v/>
      </c>
      <c r="DL79" s="104"/>
      <c r="DM79" s="130" t="str">
        <f t="shared" si="69"/>
        <v/>
      </c>
      <c r="DO79" s="129" t="str">
        <f t="shared" si="56"/>
        <v/>
      </c>
      <c r="DP79" s="127" t="str">
        <f t="shared" si="70"/>
        <v/>
      </c>
      <c r="DR79" s="101" t="str">
        <f>IF(ISNUMBER($BW79*$CH79),IF(ISNUMBER(MATRIX!BU79),BW79*MATRIX!BU79,"n/a"),"")</f>
        <v/>
      </c>
      <c r="DS79" s="72"/>
      <c r="DT79" s="72" t="str">
        <f>IF(ISNUMBER(BW79*CH79),IF(ISNUMBER(MATRIX!BV79*DD79),BW79*MATRIX!BV79*DD79,"n/a"),"")</f>
        <v/>
      </c>
      <c r="DU79" s="72"/>
      <c r="DV79" s="155" t="str">
        <f t="shared" si="57"/>
        <v/>
      </c>
      <c r="DW79" s="96"/>
      <c r="DX79" s="156" t="str">
        <f t="shared" si="58"/>
        <v/>
      </c>
      <c r="DY79" s="102" t="str">
        <f t="shared" si="71"/>
        <v/>
      </c>
      <c r="EA79" s="85" t="str">
        <f>IF(ISNUMBER(BW79),IF(ISNUMBER(MATRIX!Y79),MATRIX!Y79,"n/a"),"")</f>
        <v/>
      </c>
      <c r="EB79" s="86" t="str">
        <f t="shared" si="72"/>
        <v/>
      </c>
      <c r="ED79" s="44" t="str">
        <f>IF(ISNUMBER('HI-Z-OUTPUT'!D79),IF(ISNUMBER(BW79),'HI-Z-OUTPUT'!D79*BW79,""),"")</f>
        <v/>
      </c>
      <c r="EE79" s="44" t="str">
        <f t="shared" si="59"/>
        <v/>
      </c>
    </row>
    <row r="80" spans="1:135">
      <c r="A80" s="45" t="str">
        <f>MATRIX!A80</f>
        <v>CROWN</v>
      </c>
      <c r="B80" t="str">
        <f>IF(MATRIX!B80&lt;&gt;0,MATRIX!B80,"-")</f>
        <v>CTs 2000</v>
      </c>
      <c r="D80" t="b">
        <f>AND(OHM8MENO&lt;='Lo-Z-OUTPUT'!U80,'Lo-Z-OUTPUT'!U80&lt;=OHM8PIU)</f>
        <v>0</v>
      </c>
      <c r="E80" t="b">
        <f>AND(OHM4MENO&lt;='Lo-Z-OUTPUT'!U80,'Lo-Z-OUTPUT'!U80&lt;=OHM4PIU)</f>
        <v>0</v>
      </c>
      <c r="F80" t="b">
        <f>AND(OHM2MENO&lt;='Lo-Z-OUTPUT'!U80,'Lo-Z-OUTPUT'!U80&lt;=OHM2PIU)</f>
        <v>0</v>
      </c>
      <c r="H80" s="64" t="str">
        <f>IF(ISNUMBER('Lo-Z-OUTPUT'!S80),'Lo-Z-OUTPUT'!S80,"")</f>
        <v/>
      </c>
      <c r="I80" s="64" t="str">
        <f>IF('Lo-Z-OUTPUT'!W80="B","B","")</f>
        <v/>
      </c>
      <c r="K80" s="62" t="str">
        <f>IF(ISNUMBER(H80),H80*MATRIX!E80,"-")</f>
        <v>-</v>
      </c>
      <c r="M80" s="66" t="str">
        <f>IF(ISNUMBER(H80),IF(KP="kg",H80*MATRIX!CB80,H80*MATRIX!CB80*2.2),"-")</f>
        <v>-</v>
      </c>
      <c r="N80" s="65" t="str">
        <f t="shared" si="45"/>
        <v/>
      </c>
      <c r="P80" s="1" t="str">
        <f>IF(ISNUMBER(H80),IF('Lo-Z-OUTPUT'!W80="B",IF(D80,MATRIX!Q80,IF(E80,MATRIX!R80,"WRNG Ω")),IF(D80,MATRIX!K80,IF(E80,MATRIX!L80,IF(F80,MATRIX!M80,"")))),"")</f>
        <v/>
      </c>
      <c r="R80" s="70" t="str">
        <f>IF(AND(ISNUMBER(H80),ISNUMBER(P80)),IF('Lo-Z-OUTPUT'!W80="B",H80*P80*MATRIX!F80/2,H80*P80*MATRIX!F80),"")</f>
        <v/>
      </c>
      <c r="T80" s="40" t="str">
        <f>IF(ISNUMBER($H80),IF(ISNUMBER(MATRIX!U80),IF(MATRIX!U80-INT(MATRIX!U80)=0,MATRIX!U80,"("&amp;MATRIX!U80&amp;")"),"n/a"),"")</f>
        <v/>
      </c>
      <c r="U80" s="77"/>
      <c r="V80" s="81" t="str">
        <f>IF(ISNUMBER(H80), IF(ISNUMBER(MATRIX!AD80),H80*MATRIX!AD80,"n/a"),"")</f>
        <v/>
      </c>
      <c r="W80" s="77"/>
      <c r="X80" s="83" t="str">
        <f>IF(ISNUMBER($H80), IF(ISNUMBER(MATRIX!AF80),$H80*MATRIX!AF80,"n/a"),"")</f>
        <v/>
      </c>
      <c r="Y80" s="77"/>
      <c r="Z80" s="81" t="str">
        <f>IF(ISNUMBER($H80), IF(ISNUMBER(MATRIX!AP80),$H80*MATRIX!AP80,"n/a"),"")</f>
        <v/>
      </c>
      <c r="AA80" s="77" t="s">
        <v>434</v>
      </c>
      <c r="AB80" s="83" t="str">
        <f>IF(ISNUMBER($H80), IF(ISNUMBER(MATRIX!AR80),$H80*MATRIX!AR80,"n/a"),"")</f>
        <v/>
      </c>
      <c r="AD80" s="225" t="str">
        <f t="shared" si="46"/>
        <v/>
      </c>
      <c r="AF80" s="225" t="str">
        <f t="shared" si="47"/>
        <v/>
      </c>
      <c r="AH80" s="218" t="str">
        <f>IF(ISNUMBER($H80), IF(MV&gt;200,IF(ISNUMBER(MATRIX!CL80),MATRIX!CL80,"n/a"),IF(ISNUMBER(MATRIX!CH80),MATRIX!CH80,"n/a")),"")</f>
        <v/>
      </c>
      <c r="AJ80" s="1" t="str">
        <f>IF(ISNUMBER(H80),IF(AND(ISNUMBER('Lo-Z-OUTPUT'!BA80),'Lo-Z-OUTPUT'!BA80&lt;&gt;0),'Lo-Z-OUTPUT'!BA80,'Lo-Z-INPUT'!$K$15*'Lo-Z-INPUT'!$K$7),"")</f>
        <v/>
      </c>
      <c r="AL80" s="161" t="str">
        <f t="shared" si="60"/>
        <v/>
      </c>
      <c r="AN80" s="124" t="str">
        <f>IF(ISNUMBER($H80),IF(MV&lt;200,IF(ISNUMBER(MATRIX!AE80),ROUND((MATRIX!AE80*IDLE/1000)*CKWH,2),"-"),IF(ISNUMBER(MATRIX!AQ80),ROUND((MATRIX!AQ80*IDLE/1000)*CKWH,2),"-")),"")</f>
        <v/>
      </c>
      <c r="AO80" s="125" t="str">
        <f t="shared" si="61"/>
        <v/>
      </c>
      <c r="AQ80" s="105" t="str">
        <f>IF(ISNUMBER($H80),IF(MV&lt;200,IF(ISNUMBER(MATRIX!AG80),ROUND((MATRIX!AG80/1000)*RUNNING*CKWH,2),"-"),IF(ISNUMBER(MATRIX!AS80),ROUND((MATRIX!AS80/1000)*RUNNING*CKWH,2),"-")),"")</f>
        <v/>
      </c>
      <c r="AR80" s="126" t="str">
        <f t="shared" si="62"/>
        <v/>
      </c>
      <c r="AT80" s="129" t="str">
        <f t="shared" si="48"/>
        <v/>
      </c>
      <c r="AU80" s="127" t="str">
        <f t="shared" si="63"/>
        <v/>
      </c>
      <c r="AW80" s="101" t="str">
        <f>IF(ISNUMBER($H80),IF(ISNUMBER(MATRIX!BU80),$H80*MATRIX!BU80,"n/a"),"")</f>
        <v/>
      </c>
      <c r="AX80" s="72"/>
      <c r="AY80" s="72" t="str">
        <f>IF(ISNUMBER($H80),IF(ISNUMBER(MATRIX!BV80*AL80),$H80*MATRIX!BV80*AL80,"n/a"),"")</f>
        <v/>
      </c>
      <c r="AZ80" s="72"/>
      <c r="BA80" s="100" t="str">
        <f t="shared" si="49"/>
        <v/>
      </c>
      <c r="BB80" s="72"/>
      <c r="BC80" s="154" t="str">
        <f t="shared" si="50"/>
        <v/>
      </c>
      <c r="BD80" s="103" t="str">
        <f t="shared" si="51"/>
        <v/>
      </c>
      <c r="BF80" s="85" t="str">
        <f>IF(ISNUMBER(H80),IF(ISNUMBER(MATRIX!Y80),MATRIX!Y80,"n/a"),"")</f>
        <v/>
      </c>
      <c r="BG80" s="86" t="str">
        <f t="shared" si="64"/>
        <v/>
      </c>
      <c r="BI80" s="44" t="str">
        <f>IF(ISNUMBER('Lo-Z-OUTPUT'!D80),IF(ISNUMBER(EXTRA!H80),'Lo-Z-OUTPUT'!D80*EXTRA!H80,""),"")</f>
        <v/>
      </c>
      <c r="BJ80" s="44" t="str">
        <f t="shared" si="52"/>
        <v/>
      </c>
      <c r="BT80" t="b">
        <f>ISNUMBER(MATRIX!G80)</f>
        <v>1</v>
      </c>
      <c r="BU80" t="b">
        <f>ISNUMBER(MATRIX!H80)</f>
        <v>1</v>
      </c>
      <c r="BW80" s="64" t="str">
        <f>IF(AND(ISNUMBER('HI-Z-OUTPUT'!P80),I80&lt;&gt;0),'HI-Z-OUTPUT'!P80,"-")</f>
        <v>-</v>
      </c>
      <c r="BX80" s="1"/>
      <c r="BY80" s="64" t="str">
        <f>IF(ISBLANK('HI-Z-OUTPUT'!R80),"",'HI-Z-OUTPUT'!R80)</f>
        <v/>
      </c>
      <c r="CA80" s="62" t="str">
        <f>IF(ISNUMBER(BW80),IF(ISNUMBER(MATRIX!E80),BW80*MATRIX!E80,"WRNG DATA"),"-")</f>
        <v>-</v>
      </c>
      <c r="CC80" s="66" t="str">
        <f>IF(AND(ISNUMBER(BW80),OR(BT80,BU80)),IF(KP="kg",BW80*MATRIX!CC80,BW80*MATRIX!CC80*2.2),"-")</f>
        <v>-</v>
      </c>
      <c r="CD80" s="65" t="str">
        <f t="shared" si="53"/>
        <v/>
      </c>
      <c r="CF80" s="1" t="str">
        <f>IF(AND(VI&lt;100,ISNUMBER(BW80),BT80),MATRIX!N80,IF(AND(VI&gt;=100,ISNUMBER(BW80),BU80),MATRIX!O80,""))</f>
        <v/>
      </c>
      <c r="CG80" s="1" t="str">
        <f>IF(AND(BY80&lt;100,ISNUMBER(BW80),BT80),MATRIX!N80,IF(AND(BY80&gt;=100,ISNUMBER(BW80),BU80),MATRIX!O80,"WRNG V"))</f>
        <v>WRNG V</v>
      </c>
      <c r="CH80" s="1" t="str">
        <f t="shared" si="65"/>
        <v/>
      </c>
      <c r="CJ80" s="70" t="str">
        <f>IF(ISNUMBER(BW80),IF(BY80&lt;100,IF(ISNUMBER(CH80*MATRIX!G80),BW80*CH80*MATRIX!G80,""),IF(ISNUMBER(CH80*MATRIX!H80),BW80*CH80*MATRIX!H80,"")),"")</f>
        <v/>
      </c>
      <c r="CL80" s="40" t="str">
        <f>IF(ISNUMBER(BW80*CH80),IF(ISNUMBER(MATRIX!U80),IF(MATRIX!U80-INT(MATRIX!U80)=0,MATRIX!U80,"("&amp;MATRIX!U80&amp;")"),"n/a"),"")</f>
        <v/>
      </c>
      <c r="CM80" s="77"/>
      <c r="CN80" s="81" t="str">
        <f>IF(ISNUMBER(BW80*CH80), IF(ISNUMBER(MATRIX!AZ80),BW80*MATRIX!AZ80,"n/a"),"")</f>
        <v/>
      </c>
      <c r="CO80" s="77"/>
      <c r="CP80" s="83" t="str">
        <f>IF(ISNUMBER($BW80*$CH80), IF(ISNUMBER(MATRIX!BB80),$BW80*MATRIX!BB80,"n/a"),"")</f>
        <v/>
      </c>
      <c r="CQ80" s="77"/>
      <c r="CR80" s="81" t="str">
        <f>IF(ISNUMBER($BW80*$CH80), IF(ISNUMBER(MATRIX!BJ80),BW80*MATRIX!BJ80,"n/a"),"")</f>
        <v/>
      </c>
      <c r="CS80" s="77" t="s">
        <v>434</v>
      </c>
      <c r="CT80" s="83" t="str">
        <f>IF(ISNUMBER($BW80*$CH80), IF(ISNUMBER(MATRIX!BL80),$BW80*MATRIX!BL80,"n/a"),"")</f>
        <v/>
      </c>
      <c r="CV80" s="225" t="str">
        <f t="shared" si="54"/>
        <v/>
      </c>
      <c r="CX80" s="225" t="str">
        <f t="shared" si="55"/>
        <v/>
      </c>
      <c r="CZ80" s="219" t="str">
        <f>IF(ISNUMBER($BW80*$CH80), IF(MV&gt;200,IF(ISNUMBER(MATRIX!CL80),MATRIX!CL80,"n/a"),IF(ISNUMBER(MATRIX!CH80),MATRIX!CH80,"n/a")),"")</f>
        <v/>
      </c>
      <c r="DB80" s="1" t="str">
        <f>IF(ISNUMBER(BW80),IF(AND(ISNUMBER('HI-Z-OUTPUT'!AV80),'HI-Z-OUTPUT'!AV80&lt;&gt;0),'HI-Z-OUTPUT'!AV80,'Hi-Z-INPUT'!$K$7*'Hi-Z-INPUT'!$K$11),"")</f>
        <v/>
      </c>
      <c r="DD80" s="161" t="str">
        <f t="shared" si="66"/>
        <v/>
      </c>
      <c r="DF80" s="124" t="str">
        <f>IF(ISNUMBER($BW80),IF(MV&lt;200,IF(ISNUMBER(MATRIX!BA80),ROUND(MATRIX!BA80/1000*IDLE*CKWH,2),"-"),IF(ISNUMBER(MATRIX!BK80),ROUND(MATRIX!BK80/1000*IDLE*CKWH,2),"-")),"")</f>
        <v/>
      </c>
      <c r="DG80" s="125" t="str">
        <f t="shared" si="67"/>
        <v/>
      </c>
      <c r="DI80" s="104" t="str">
        <f>IF(ISNUMBER($BW80),IF(MV&lt;200,IF(ISNUMBER(MATRIX!BC80),ROUND(MATRIX!BC80/1000*RUNNING*CKWH,2),"-"),IF(ISNUMBER(MATRIX!BM80),ROUND(MATRIX!BM80/1000*RUNNING*CKWH,2),"-")),"")</f>
        <v/>
      </c>
      <c r="DJ80" s="130" t="str">
        <f t="shared" si="68"/>
        <v/>
      </c>
      <c r="DL80" s="104"/>
      <c r="DM80" s="130" t="str">
        <f t="shared" si="69"/>
        <v/>
      </c>
      <c r="DO80" s="129" t="str">
        <f t="shared" si="56"/>
        <v/>
      </c>
      <c r="DP80" s="127" t="str">
        <f t="shared" si="70"/>
        <v/>
      </c>
      <c r="DR80" s="101" t="str">
        <f>IF(ISNUMBER($BW80*$CH80),IF(ISNUMBER(MATRIX!BU80),BW80*MATRIX!BU80,"n/a"),"")</f>
        <v/>
      </c>
      <c r="DS80" s="72"/>
      <c r="DT80" s="72" t="str">
        <f>IF(ISNUMBER(BW80*CH80),IF(ISNUMBER(MATRIX!BV80*DD80),BW80*MATRIX!BV80*DD80,"n/a"),"")</f>
        <v/>
      </c>
      <c r="DU80" s="72"/>
      <c r="DV80" s="155" t="str">
        <f t="shared" si="57"/>
        <v/>
      </c>
      <c r="DW80" s="96"/>
      <c r="DX80" s="156" t="str">
        <f t="shared" si="58"/>
        <v/>
      </c>
      <c r="DY80" s="102" t="str">
        <f t="shared" si="71"/>
        <v/>
      </c>
      <c r="EA80" s="85" t="str">
        <f>IF(ISNUMBER(BW80),IF(ISNUMBER(MATRIX!Y80),MATRIX!Y80,"n/a"),"")</f>
        <v/>
      </c>
      <c r="EB80" s="86" t="str">
        <f t="shared" si="72"/>
        <v/>
      </c>
      <c r="ED80" s="44" t="str">
        <f>IF(ISNUMBER('HI-Z-OUTPUT'!D80),IF(ISNUMBER(BW80),'HI-Z-OUTPUT'!D80*BW80,""),"")</f>
        <v/>
      </c>
      <c r="EE80" s="44" t="str">
        <f t="shared" si="59"/>
        <v/>
      </c>
    </row>
    <row r="81" spans="1:135">
      <c r="A81" s="45" t="str">
        <f>MATRIX!A81</f>
        <v>CROWN</v>
      </c>
      <c r="B81" t="str">
        <f>IF(MATRIX!B81&lt;&gt;0,MATRIX!B81,"-")</f>
        <v>CTs 3000</v>
      </c>
      <c r="D81" t="b">
        <f>AND(OHM8MENO&lt;='Lo-Z-OUTPUT'!U81,'Lo-Z-OUTPUT'!U81&lt;=OHM8PIU)</f>
        <v>0</v>
      </c>
      <c r="E81" t="b">
        <f>AND(OHM4MENO&lt;='Lo-Z-OUTPUT'!U81,'Lo-Z-OUTPUT'!U81&lt;=OHM4PIU)</f>
        <v>0</v>
      </c>
      <c r="F81" t="b">
        <f>AND(OHM2MENO&lt;='Lo-Z-OUTPUT'!U81,'Lo-Z-OUTPUT'!U81&lt;=OHM2PIU)</f>
        <v>0</v>
      </c>
      <c r="H81" s="64" t="str">
        <f>IF(ISNUMBER('Lo-Z-OUTPUT'!S81),'Lo-Z-OUTPUT'!S81,"")</f>
        <v/>
      </c>
      <c r="I81" s="64" t="str">
        <f>IF('Lo-Z-OUTPUT'!W81="B","B","")</f>
        <v/>
      </c>
      <c r="K81" s="62" t="str">
        <f>IF(ISNUMBER(H81),H81*MATRIX!E81,"-")</f>
        <v>-</v>
      </c>
      <c r="M81" s="66" t="str">
        <f>IF(ISNUMBER(H81),IF(KP="kg",H81*MATRIX!CB81,H81*MATRIX!CB81*2.2),"-")</f>
        <v>-</v>
      </c>
      <c r="N81" s="65" t="str">
        <f t="shared" si="45"/>
        <v/>
      </c>
      <c r="P81" s="1" t="str">
        <f>IF(ISNUMBER(H81),IF('Lo-Z-OUTPUT'!W81="B",IF(D81,MATRIX!Q81,IF(E81,MATRIX!R81,"WRNG Ω")),IF(D81,MATRIX!K81,IF(E81,MATRIX!L81,IF(F81,MATRIX!M81,"")))),"")</f>
        <v/>
      </c>
      <c r="R81" s="70" t="str">
        <f>IF(AND(ISNUMBER(H81),ISNUMBER(P81)),IF('Lo-Z-OUTPUT'!W81="B",H81*P81*MATRIX!F81/2,H81*P81*MATRIX!F81),"")</f>
        <v/>
      </c>
      <c r="T81" s="40" t="str">
        <f>IF(ISNUMBER($H81),IF(ISNUMBER(MATRIX!U81),IF(MATRIX!U81-INT(MATRIX!U81)=0,MATRIX!U81,"("&amp;MATRIX!U81&amp;")"),"n/a"),"")</f>
        <v/>
      </c>
      <c r="U81" s="77"/>
      <c r="V81" s="81" t="str">
        <f>IF(ISNUMBER(H81), IF(ISNUMBER(MATRIX!AD81),H81*MATRIX!AD81,"n/a"),"")</f>
        <v/>
      </c>
      <c r="W81" s="77"/>
      <c r="X81" s="83" t="str">
        <f>IF(ISNUMBER($H81), IF(ISNUMBER(MATRIX!AF81),$H81*MATRIX!AF81,"n/a"),"")</f>
        <v/>
      </c>
      <c r="Y81" s="77"/>
      <c r="Z81" s="81" t="str">
        <f>IF(ISNUMBER($H81), IF(ISNUMBER(MATRIX!AP81),$H81*MATRIX!AP81,"n/a"),"")</f>
        <v/>
      </c>
      <c r="AA81" s="77" t="s">
        <v>434</v>
      </c>
      <c r="AB81" s="83" t="str">
        <f>IF(ISNUMBER($H81), IF(ISNUMBER(MATRIX!AR81),$H81*MATRIX!AR81,"n/a"),"")</f>
        <v/>
      </c>
      <c r="AD81" s="225" t="str">
        <f t="shared" si="46"/>
        <v/>
      </c>
      <c r="AF81" s="225" t="str">
        <f t="shared" si="47"/>
        <v/>
      </c>
      <c r="AH81" s="218" t="str">
        <f>IF(ISNUMBER($H81), IF(MV&gt;200,IF(ISNUMBER(MATRIX!CL81),MATRIX!CL81,"n/a"),IF(ISNUMBER(MATRIX!CH81),MATRIX!CH81,"n/a")),"")</f>
        <v/>
      </c>
      <c r="AJ81" s="1" t="str">
        <f>IF(ISNUMBER(H81),IF(AND(ISNUMBER('Lo-Z-OUTPUT'!BA81),'Lo-Z-OUTPUT'!BA81&lt;&gt;0),'Lo-Z-OUTPUT'!BA81,'Lo-Z-INPUT'!$K$15*'Lo-Z-INPUT'!$K$7),"")</f>
        <v/>
      </c>
      <c r="AL81" s="161" t="str">
        <f t="shared" si="60"/>
        <v/>
      </c>
      <c r="AN81" s="124" t="str">
        <f>IF(ISNUMBER($H81),IF(MV&lt;200,IF(ISNUMBER(MATRIX!AE81),ROUND((MATRIX!AE81*IDLE/1000)*CKWH,2),"-"),IF(ISNUMBER(MATRIX!AQ81),ROUND((MATRIX!AQ81*IDLE/1000)*CKWH,2),"-")),"")</f>
        <v/>
      </c>
      <c r="AO81" s="125" t="str">
        <f t="shared" si="61"/>
        <v/>
      </c>
      <c r="AQ81" s="105" t="str">
        <f>IF(ISNUMBER($H81),IF(MV&lt;200,IF(ISNUMBER(MATRIX!AG81),ROUND((MATRIX!AG81/1000)*RUNNING*CKWH,2),"-"),IF(ISNUMBER(MATRIX!AS81),ROUND((MATRIX!AS81/1000)*RUNNING*CKWH,2),"-")),"")</f>
        <v/>
      </c>
      <c r="AR81" s="126" t="str">
        <f t="shared" si="62"/>
        <v/>
      </c>
      <c r="AT81" s="129" t="str">
        <f t="shared" si="48"/>
        <v/>
      </c>
      <c r="AU81" s="127" t="str">
        <f t="shared" si="63"/>
        <v/>
      </c>
      <c r="AW81" s="101" t="str">
        <f>IF(ISNUMBER($H81),IF(ISNUMBER(MATRIX!BU81),$H81*MATRIX!BU81,"n/a"),"")</f>
        <v/>
      </c>
      <c r="AX81" s="72"/>
      <c r="AY81" s="72" t="str">
        <f>IF(ISNUMBER($H81),IF(ISNUMBER(MATRIX!BV81*AL81),$H81*MATRIX!BV81*AL81,"n/a"),"")</f>
        <v/>
      </c>
      <c r="AZ81" s="72"/>
      <c r="BA81" s="100" t="str">
        <f t="shared" si="49"/>
        <v/>
      </c>
      <c r="BB81" s="72"/>
      <c r="BC81" s="154" t="str">
        <f t="shared" si="50"/>
        <v/>
      </c>
      <c r="BD81" s="103" t="str">
        <f t="shared" si="51"/>
        <v/>
      </c>
      <c r="BF81" s="85" t="str">
        <f>IF(ISNUMBER(H81),IF(ISNUMBER(MATRIX!Y81),MATRIX!Y81,"n/a"),"")</f>
        <v/>
      </c>
      <c r="BG81" s="86" t="str">
        <f t="shared" si="64"/>
        <v/>
      </c>
      <c r="BI81" s="44" t="str">
        <f>IF(ISNUMBER('Lo-Z-OUTPUT'!D81),IF(ISNUMBER(EXTRA!H81),'Lo-Z-OUTPUT'!D81*EXTRA!H81,""),"")</f>
        <v/>
      </c>
      <c r="BJ81" s="44" t="str">
        <f t="shared" si="52"/>
        <v/>
      </c>
      <c r="BT81" t="b">
        <f>ISNUMBER(MATRIX!G81)</f>
        <v>1</v>
      </c>
      <c r="BU81" t="b">
        <f>ISNUMBER(MATRIX!H81)</f>
        <v>1</v>
      </c>
      <c r="BW81" s="64" t="str">
        <f>IF(AND(ISNUMBER('HI-Z-OUTPUT'!P81),I81&lt;&gt;0),'HI-Z-OUTPUT'!P81,"-")</f>
        <v>-</v>
      </c>
      <c r="BX81" s="1"/>
      <c r="BY81" s="64" t="str">
        <f>IF(ISBLANK('HI-Z-OUTPUT'!R81),"",'HI-Z-OUTPUT'!R81)</f>
        <v/>
      </c>
      <c r="CA81" s="62" t="str">
        <f>IF(ISNUMBER(BW81),IF(ISNUMBER(MATRIX!E81),BW81*MATRIX!E81,"WRNG DATA"),"-")</f>
        <v>-</v>
      </c>
      <c r="CC81" s="66" t="str">
        <f>IF(AND(ISNUMBER(BW81),OR(BT81,BU81)),IF(KP="kg",BW81*MATRIX!CC81,BW81*MATRIX!CC81*2.2),"-")</f>
        <v>-</v>
      </c>
      <c r="CD81" s="65" t="str">
        <f t="shared" si="53"/>
        <v/>
      </c>
      <c r="CF81" s="1" t="str">
        <f>IF(AND(VI&lt;100,ISNUMBER(BW81),BT81),MATRIX!N81,IF(AND(VI&gt;=100,ISNUMBER(BW81),BU81),MATRIX!O81,""))</f>
        <v/>
      </c>
      <c r="CG81" s="1" t="str">
        <f>IF(AND(BY81&lt;100,ISNUMBER(BW81),BT81),MATRIX!N81,IF(AND(BY81&gt;=100,ISNUMBER(BW81),BU81),MATRIX!O81,"WRNG V"))</f>
        <v>WRNG V</v>
      </c>
      <c r="CH81" s="1" t="str">
        <f t="shared" si="65"/>
        <v/>
      </c>
      <c r="CJ81" s="70" t="str">
        <f>IF(ISNUMBER(BW81),IF(BY81&lt;100,IF(ISNUMBER(CH81*MATRIX!G81),BW81*CH81*MATRIX!G81,""),IF(ISNUMBER(CH81*MATRIX!H81),BW81*CH81*MATRIX!H81,"")),"")</f>
        <v/>
      </c>
      <c r="CL81" s="40" t="str">
        <f>IF(ISNUMBER(BW81*CH81),IF(ISNUMBER(MATRIX!U81),IF(MATRIX!U81-INT(MATRIX!U81)=0,MATRIX!U81,"("&amp;MATRIX!U81&amp;")"),"n/a"),"")</f>
        <v/>
      </c>
      <c r="CM81" s="77"/>
      <c r="CN81" s="81" t="str">
        <f>IF(ISNUMBER(BW81*CH81), IF(ISNUMBER(MATRIX!AZ81),BW81*MATRIX!AZ81,"n/a"),"")</f>
        <v/>
      </c>
      <c r="CO81" s="77"/>
      <c r="CP81" s="83" t="str">
        <f>IF(ISNUMBER($BW81*$CH81), IF(ISNUMBER(MATRIX!BB81),$BW81*MATRIX!BB81,"n/a"),"")</f>
        <v/>
      </c>
      <c r="CQ81" s="77"/>
      <c r="CR81" s="81" t="str">
        <f>IF(ISNUMBER($BW81*$CH81), IF(ISNUMBER(MATRIX!BJ81),BW81*MATRIX!BJ81,"n/a"),"")</f>
        <v/>
      </c>
      <c r="CS81" s="77" t="s">
        <v>434</v>
      </c>
      <c r="CT81" s="83" t="str">
        <f>IF(ISNUMBER($BW81*$CH81), IF(ISNUMBER(MATRIX!BL81),$BW81*MATRIX!BL81,"n/a"),"")</f>
        <v/>
      </c>
      <c r="CV81" s="225" t="str">
        <f t="shared" si="54"/>
        <v/>
      </c>
      <c r="CX81" s="225" t="str">
        <f t="shared" si="55"/>
        <v/>
      </c>
      <c r="CZ81" s="219" t="str">
        <f>IF(ISNUMBER($BW81*$CH81), IF(MV&gt;200,IF(ISNUMBER(MATRIX!CL81),MATRIX!CL81,"n/a"),IF(ISNUMBER(MATRIX!CH81),MATRIX!CH81,"n/a")),"")</f>
        <v/>
      </c>
      <c r="DB81" s="1" t="str">
        <f>IF(ISNUMBER(BW81),IF(AND(ISNUMBER('HI-Z-OUTPUT'!AV81),'HI-Z-OUTPUT'!AV81&lt;&gt;0),'HI-Z-OUTPUT'!AV81,'Hi-Z-INPUT'!$K$7*'Hi-Z-INPUT'!$K$11),"")</f>
        <v/>
      </c>
      <c r="DD81" s="161" t="str">
        <f t="shared" si="66"/>
        <v/>
      </c>
      <c r="DF81" s="124" t="str">
        <f>IF(ISNUMBER($BW81),IF(MV&lt;200,IF(ISNUMBER(MATRIX!BA81),ROUND(MATRIX!BA81/1000*IDLE*CKWH,2),"-"),IF(ISNUMBER(MATRIX!BK81),ROUND(MATRIX!BK81/1000*IDLE*CKWH,2),"-")),"")</f>
        <v/>
      </c>
      <c r="DG81" s="125" t="str">
        <f t="shared" si="67"/>
        <v/>
      </c>
      <c r="DI81" s="104" t="str">
        <f>IF(ISNUMBER($BW81),IF(MV&lt;200,IF(ISNUMBER(MATRIX!BC81),ROUND(MATRIX!BC81/1000*RUNNING*CKWH,2),"-"),IF(ISNUMBER(MATRIX!BM81),ROUND(MATRIX!BM81/1000*RUNNING*CKWH,2),"-")),"")</f>
        <v/>
      </c>
      <c r="DJ81" s="130" t="str">
        <f t="shared" si="68"/>
        <v/>
      </c>
      <c r="DL81" s="104"/>
      <c r="DM81" s="130" t="str">
        <f t="shared" si="69"/>
        <v/>
      </c>
      <c r="DO81" s="129" t="str">
        <f t="shared" si="56"/>
        <v/>
      </c>
      <c r="DP81" s="127" t="str">
        <f t="shared" si="70"/>
        <v/>
      </c>
      <c r="DR81" s="101" t="str">
        <f>IF(ISNUMBER($BW81*$CH81),IF(ISNUMBER(MATRIX!BU81),BW81*MATRIX!BU81,"n/a"),"")</f>
        <v/>
      </c>
      <c r="DS81" s="72"/>
      <c r="DT81" s="72" t="str">
        <f>IF(ISNUMBER(BW81*CH81),IF(ISNUMBER(MATRIX!BV81*DD81),BW81*MATRIX!BV81*DD81,"n/a"),"")</f>
        <v/>
      </c>
      <c r="DU81" s="72"/>
      <c r="DV81" s="155" t="str">
        <f t="shared" si="57"/>
        <v/>
      </c>
      <c r="DW81" s="96"/>
      <c r="DX81" s="156" t="str">
        <f t="shared" si="58"/>
        <v/>
      </c>
      <c r="DY81" s="102" t="str">
        <f t="shared" si="71"/>
        <v/>
      </c>
      <c r="EA81" s="85" t="str">
        <f>IF(ISNUMBER(BW81),IF(ISNUMBER(MATRIX!Y81),MATRIX!Y81,"n/a"),"")</f>
        <v/>
      </c>
      <c r="EB81" s="86" t="str">
        <f t="shared" si="72"/>
        <v/>
      </c>
      <c r="ED81" s="44" t="str">
        <f>IF(ISNUMBER('HI-Z-OUTPUT'!D81),IF(ISNUMBER(BW81),'HI-Z-OUTPUT'!D81*BW81,""),"")</f>
        <v/>
      </c>
      <c r="EE81" s="44" t="str">
        <f t="shared" si="59"/>
        <v/>
      </c>
    </row>
    <row r="82" spans="1:135">
      <c r="A82" s="45" t="str">
        <f>MATRIX!A82</f>
        <v>CROWN</v>
      </c>
      <c r="B82" t="str">
        <f>IF(MATRIX!B82&lt;&gt;0,MATRIX!B82,"-")</f>
        <v>CTs 4200</v>
      </c>
      <c r="D82" t="b">
        <f>AND(OHM8MENO&lt;='Lo-Z-OUTPUT'!U82,'Lo-Z-OUTPUT'!U82&lt;=OHM8PIU)</f>
        <v>0</v>
      </c>
      <c r="E82" t="b">
        <f>AND(OHM4MENO&lt;='Lo-Z-OUTPUT'!U82,'Lo-Z-OUTPUT'!U82&lt;=OHM4PIU)</f>
        <v>0</v>
      </c>
      <c r="F82" t="b">
        <f>AND(OHM2MENO&lt;='Lo-Z-OUTPUT'!U82,'Lo-Z-OUTPUT'!U82&lt;=OHM2PIU)</f>
        <v>0</v>
      </c>
      <c r="H82" s="64" t="str">
        <f>IF(ISNUMBER('Lo-Z-OUTPUT'!S82),'Lo-Z-OUTPUT'!S82,"")</f>
        <v/>
      </c>
      <c r="I82" s="64" t="str">
        <f>IF('Lo-Z-OUTPUT'!W82="B","B","")</f>
        <v/>
      </c>
      <c r="K82" s="62" t="str">
        <f>IF(ISNUMBER(H82),H82*MATRIX!E82,"-")</f>
        <v>-</v>
      </c>
      <c r="M82" s="66" t="str">
        <f>IF(ISNUMBER(H82),IF(KP="kg",H82*MATRIX!CB82,H82*MATRIX!CB82*2.2),"-")</f>
        <v>-</v>
      </c>
      <c r="N82" s="65" t="str">
        <f t="shared" si="45"/>
        <v/>
      </c>
      <c r="P82" s="1" t="str">
        <f>IF(ISNUMBER(H82),IF('Lo-Z-OUTPUT'!W82="B",IF(D82,MATRIX!Q82,IF(E82,MATRIX!R82,"WRNG Ω")),IF(D82,MATRIX!K82,IF(E82,MATRIX!L82,IF(F82,MATRIX!M82,"")))),"")</f>
        <v/>
      </c>
      <c r="R82" s="70" t="str">
        <f>IF(AND(ISNUMBER(H82),ISNUMBER(P82)),IF('Lo-Z-OUTPUT'!W82="B",H82*P82*MATRIX!F82/2,H82*P82*MATRIX!F82),"")</f>
        <v/>
      </c>
      <c r="T82" s="40" t="str">
        <f>IF(ISNUMBER($H82),IF(ISNUMBER(MATRIX!U82),IF(MATRIX!U82-INT(MATRIX!U82)=0,MATRIX!U82,"("&amp;MATRIX!U82&amp;")"),"n/a"),"")</f>
        <v/>
      </c>
      <c r="U82" s="77"/>
      <c r="V82" s="81" t="str">
        <f>IF(ISNUMBER(H82), IF(ISNUMBER(MATRIX!AD82),H82*MATRIX!AD82,"n/a"),"")</f>
        <v/>
      </c>
      <c r="W82" s="77"/>
      <c r="X82" s="83" t="str">
        <f>IF(ISNUMBER($H82), IF(ISNUMBER(MATRIX!AF82),$H82*MATRIX!AF82,"n/a"),"")</f>
        <v/>
      </c>
      <c r="Y82" s="77"/>
      <c r="Z82" s="81" t="str">
        <f>IF(ISNUMBER($H82), IF(ISNUMBER(MATRIX!AP82),$H82*MATRIX!AP82,"n/a"),"")</f>
        <v/>
      </c>
      <c r="AA82" s="77" t="s">
        <v>434</v>
      </c>
      <c r="AB82" s="83" t="str">
        <f>IF(ISNUMBER($H82), IF(ISNUMBER(MATRIX!AR82),$H82*MATRIX!AR82,"n/a"),"")</f>
        <v/>
      </c>
      <c r="AD82" s="225" t="str">
        <f t="shared" si="46"/>
        <v/>
      </c>
      <c r="AF82" s="225" t="str">
        <f t="shared" si="47"/>
        <v/>
      </c>
      <c r="AH82" s="218" t="str">
        <f>IF(ISNUMBER($H82), IF(MV&gt;200,IF(ISNUMBER(MATRIX!CL82),MATRIX!CL82,"n/a"),IF(ISNUMBER(MATRIX!CH82),MATRIX!CH82,"n/a")),"")</f>
        <v/>
      </c>
      <c r="AJ82" s="1" t="str">
        <f>IF(ISNUMBER(H82),IF(AND(ISNUMBER('Lo-Z-OUTPUT'!BA82),'Lo-Z-OUTPUT'!BA82&lt;&gt;0),'Lo-Z-OUTPUT'!BA82,'Lo-Z-INPUT'!$K$15*'Lo-Z-INPUT'!$K$7),"")</f>
        <v/>
      </c>
      <c r="AL82" s="161" t="str">
        <f t="shared" si="60"/>
        <v/>
      </c>
      <c r="AN82" s="124" t="str">
        <f>IF(ISNUMBER($H82),IF(MV&lt;200,IF(ISNUMBER(MATRIX!AE82),ROUND((MATRIX!AE82*IDLE/1000)*CKWH,2),"-"),IF(ISNUMBER(MATRIX!AQ82),ROUND((MATRIX!AQ82*IDLE/1000)*CKWH,2),"-")),"")</f>
        <v/>
      </c>
      <c r="AO82" s="125" t="str">
        <f t="shared" si="61"/>
        <v/>
      </c>
      <c r="AQ82" s="105" t="str">
        <f>IF(ISNUMBER($H82),IF(MV&lt;200,IF(ISNUMBER(MATRIX!AG82),ROUND((MATRIX!AG82/1000)*RUNNING*CKWH,2),"-"),IF(ISNUMBER(MATRIX!AS82),ROUND((MATRIX!AS82/1000)*RUNNING*CKWH,2),"-")),"")</f>
        <v/>
      </c>
      <c r="AR82" s="126" t="str">
        <f t="shared" si="62"/>
        <v/>
      </c>
      <c r="AT82" s="129" t="str">
        <f t="shared" si="48"/>
        <v/>
      </c>
      <c r="AU82" s="127" t="str">
        <f t="shared" si="63"/>
        <v/>
      </c>
      <c r="AW82" s="101" t="str">
        <f>IF(ISNUMBER($H82),IF(ISNUMBER(MATRIX!BU82),$H82*MATRIX!BU82,"n/a"),"")</f>
        <v/>
      </c>
      <c r="AX82" s="72"/>
      <c r="AY82" s="72" t="str">
        <f>IF(ISNUMBER($H82),IF(ISNUMBER(MATRIX!BV82*AL82),$H82*MATRIX!BV82*AL82,"n/a"),"")</f>
        <v/>
      </c>
      <c r="AZ82" s="72"/>
      <c r="BA82" s="100" t="str">
        <f t="shared" si="49"/>
        <v/>
      </c>
      <c r="BB82" s="72"/>
      <c r="BC82" s="154" t="str">
        <f t="shared" si="50"/>
        <v/>
      </c>
      <c r="BD82" s="103" t="str">
        <f t="shared" si="51"/>
        <v/>
      </c>
      <c r="BF82" s="85" t="str">
        <f>IF(ISNUMBER(H82),IF(ISNUMBER(MATRIX!Y82),MATRIX!Y82,"n/a"),"")</f>
        <v/>
      </c>
      <c r="BG82" s="86" t="str">
        <f t="shared" si="64"/>
        <v/>
      </c>
      <c r="BI82" s="44" t="str">
        <f>IF(ISNUMBER('Lo-Z-OUTPUT'!D82),IF(ISNUMBER(EXTRA!H82),'Lo-Z-OUTPUT'!D82*EXTRA!H82,""),"")</f>
        <v/>
      </c>
      <c r="BJ82" s="44" t="str">
        <f t="shared" si="52"/>
        <v/>
      </c>
      <c r="BT82" t="b">
        <f>ISNUMBER(MATRIX!G82)</f>
        <v>1</v>
      </c>
      <c r="BU82" t="b">
        <f>ISNUMBER(MATRIX!H82)</f>
        <v>1</v>
      </c>
      <c r="BW82" s="64" t="str">
        <f>IF(AND(ISNUMBER('HI-Z-OUTPUT'!P82),I82&lt;&gt;0),'HI-Z-OUTPUT'!P82,"-")</f>
        <v>-</v>
      </c>
      <c r="BX82" s="1"/>
      <c r="BY82" s="64" t="str">
        <f>IF(ISBLANK('HI-Z-OUTPUT'!R82),"",'HI-Z-OUTPUT'!R82)</f>
        <v/>
      </c>
      <c r="CA82" s="62" t="str">
        <f>IF(ISNUMBER(BW82),IF(ISNUMBER(MATRIX!E82),BW82*MATRIX!E82,"WRNG DATA"),"-")</f>
        <v>-</v>
      </c>
      <c r="CC82" s="66" t="str">
        <f>IF(AND(ISNUMBER(BW82),OR(BT82,BU82)),IF(KP="kg",BW82*MATRIX!CC82,BW82*MATRIX!CC82*2.2),"-")</f>
        <v>-</v>
      </c>
      <c r="CD82" s="65" t="str">
        <f t="shared" si="53"/>
        <v/>
      </c>
      <c r="CF82" s="1" t="str">
        <f>IF(AND(VI&lt;100,ISNUMBER(BW82),BT82),MATRIX!N82,IF(AND(VI&gt;=100,ISNUMBER(BW82),BU82),MATRIX!O82,""))</f>
        <v/>
      </c>
      <c r="CG82" s="1" t="str">
        <f>IF(AND(BY82&lt;100,ISNUMBER(BW82),BT82),MATRIX!N82,IF(AND(BY82&gt;=100,ISNUMBER(BW82),BU82),MATRIX!O82,"WRNG V"))</f>
        <v>WRNG V</v>
      </c>
      <c r="CH82" s="1" t="str">
        <f t="shared" si="65"/>
        <v/>
      </c>
      <c r="CJ82" s="70" t="str">
        <f>IF(ISNUMBER(BW82),IF(BY82&lt;100,IF(ISNUMBER(CH82*MATRIX!G82),BW82*CH82*MATRIX!G82,""),IF(ISNUMBER(CH82*MATRIX!H82),BW82*CH82*MATRIX!H82,"")),"")</f>
        <v/>
      </c>
      <c r="CL82" s="40" t="str">
        <f>IF(ISNUMBER(BW82*CH82),IF(ISNUMBER(MATRIX!U82),IF(MATRIX!U82-INT(MATRIX!U82)=0,MATRIX!U82,"("&amp;MATRIX!U82&amp;")"),"n/a"),"")</f>
        <v/>
      </c>
      <c r="CM82" s="77"/>
      <c r="CN82" s="81" t="str">
        <f>IF(ISNUMBER(BW82*CH82), IF(ISNUMBER(MATRIX!AZ82),BW82*MATRIX!AZ82,"n/a"),"")</f>
        <v/>
      </c>
      <c r="CO82" s="77"/>
      <c r="CP82" s="83" t="str">
        <f>IF(ISNUMBER($BW82*$CH82), IF(ISNUMBER(MATRIX!BB82),$BW82*MATRIX!BB82,"n/a"),"")</f>
        <v/>
      </c>
      <c r="CQ82" s="77"/>
      <c r="CR82" s="81" t="str">
        <f>IF(ISNUMBER($BW82*$CH82), IF(ISNUMBER(MATRIX!BJ82),BW82*MATRIX!BJ82,"n/a"),"")</f>
        <v/>
      </c>
      <c r="CS82" s="77" t="s">
        <v>434</v>
      </c>
      <c r="CT82" s="83" t="str">
        <f>IF(ISNUMBER($BW82*$CH82), IF(ISNUMBER(MATRIX!BL82),$BW82*MATRIX!BL82,"n/a"),"")</f>
        <v/>
      </c>
      <c r="CV82" s="225" t="str">
        <f t="shared" si="54"/>
        <v/>
      </c>
      <c r="CX82" s="225" t="str">
        <f t="shared" si="55"/>
        <v/>
      </c>
      <c r="CZ82" s="219" t="str">
        <f>IF(ISNUMBER($BW82*$CH82), IF(MV&gt;200,IF(ISNUMBER(MATRIX!CL82),MATRIX!CL82,"n/a"),IF(ISNUMBER(MATRIX!CH82),MATRIX!CH82,"n/a")),"")</f>
        <v/>
      </c>
      <c r="DB82" s="1" t="str">
        <f>IF(ISNUMBER(BW82),IF(AND(ISNUMBER('HI-Z-OUTPUT'!AV82),'HI-Z-OUTPUT'!AV82&lt;&gt;0),'HI-Z-OUTPUT'!AV82,'Hi-Z-INPUT'!$K$7*'Hi-Z-INPUT'!$K$11),"")</f>
        <v/>
      </c>
      <c r="DD82" s="161" t="str">
        <f t="shared" si="66"/>
        <v/>
      </c>
      <c r="DF82" s="124" t="str">
        <f>IF(ISNUMBER($BW82),IF(MV&lt;200,IF(ISNUMBER(MATRIX!BA82),ROUND(MATRIX!BA82/1000*IDLE*CKWH,2),"-"),IF(ISNUMBER(MATRIX!BK82),ROUND(MATRIX!BK82/1000*IDLE*CKWH,2),"-")),"")</f>
        <v/>
      </c>
      <c r="DG82" s="125" t="str">
        <f t="shared" si="67"/>
        <v/>
      </c>
      <c r="DI82" s="104" t="str">
        <f>IF(ISNUMBER($BW82),IF(MV&lt;200,IF(ISNUMBER(MATRIX!BC82),ROUND(MATRIX!BC82/1000*RUNNING*CKWH,2),"-"),IF(ISNUMBER(MATRIX!BM82),ROUND(MATRIX!BM82/1000*RUNNING*CKWH,2),"-")),"")</f>
        <v/>
      </c>
      <c r="DJ82" s="130" t="str">
        <f t="shared" si="68"/>
        <v/>
      </c>
      <c r="DL82" s="104"/>
      <c r="DM82" s="130" t="str">
        <f t="shared" si="69"/>
        <v/>
      </c>
      <c r="DO82" s="129" t="str">
        <f t="shared" si="56"/>
        <v/>
      </c>
      <c r="DP82" s="127" t="str">
        <f t="shared" si="70"/>
        <v/>
      </c>
      <c r="DR82" s="101" t="str">
        <f>IF(ISNUMBER($BW82*$CH82),IF(ISNUMBER(MATRIX!BU82),BW82*MATRIX!BU82,"n/a"),"")</f>
        <v/>
      </c>
      <c r="DS82" s="72"/>
      <c r="DT82" s="72" t="str">
        <f>IF(ISNUMBER(BW82*CH82),IF(ISNUMBER(MATRIX!BV82*DD82),BW82*MATRIX!BV82*DD82,"n/a"),"")</f>
        <v/>
      </c>
      <c r="DU82" s="72"/>
      <c r="DV82" s="155" t="str">
        <f t="shared" si="57"/>
        <v/>
      </c>
      <c r="DW82" s="96"/>
      <c r="DX82" s="156" t="str">
        <f t="shared" si="58"/>
        <v/>
      </c>
      <c r="DY82" s="102" t="str">
        <f t="shared" si="71"/>
        <v/>
      </c>
      <c r="EA82" s="85" t="str">
        <f>IF(ISNUMBER(BW82),IF(ISNUMBER(MATRIX!Y82),MATRIX!Y82,"n/a"),"")</f>
        <v/>
      </c>
      <c r="EB82" s="86" t="str">
        <f t="shared" si="72"/>
        <v/>
      </c>
      <c r="ED82" s="44" t="str">
        <f>IF(ISNUMBER('HI-Z-OUTPUT'!D82),IF(ISNUMBER(BW82),'HI-Z-OUTPUT'!D82*BW82,""),"")</f>
        <v/>
      </c>
      <c r="EE82" s="44" t="str">
        <f t="shared" si="59"/>
        <v/>
      </c>
    </row>
    <row r="83" spans="1:135">
      <c r="A83" s="45" t="str">
        <f>MATRIX!A83</f>
        <v>CROWN</v>
      </c>
      <c r="B83" t="str">
        <f>IF(MATRIX!B83&lt;&gt;0,MATRIX!B83,"-")</f>
        <v>CTs 8200</v>
      </c>
      <c r="D83" t="b">
        <f>AND(OHM8MENO&lt;='Lo-Z-OUTPUT'!U83,'Lo-Z-OUTPUT'!U83&lt;=OHM8PIU)</f>
        <v>0</v>
      </c>
      <c r="E83" t="b">
        <f>AND(OHM4MENO&lt;='Lo-Z-OUTPUT'!U83,'Lo-Z-OUTPUT'!U83&lt;=OHM4PIU)</f>
        <v>0</v>
      </c>
      <c r="F83" t="b">
        <f>AND(OHM2MENO&lt;='Lo-Z-OUTPUT'!U83,'Lo-Z-OUTPUT'!U83&lt;=OHM2PIU)</f>
        <v>0</v>
      </c>
      <c r="H83" s="64" t="str">
        <f>IF(ISNUMBER('Lo-Z-OUTPUT'!S83),'Lo-Z-OUTPUT'!S83,"")</f>
        <v/>
      </c>
      <c r="I83" s="64" t="str">
        <f>IF('Lo-Z-OUTPUT'!W83="B","B","")</f>
        <v/>
      </c>
      <c r="K83" s="62" t="str">
        <f>IF(ISNUMBER(H83),H83*MATRIX!E83,"-")</f>
        <v>-</v>
      </c>
      <c r="M83" s="66" t="str">
        <f>IF(ISNUMBER(H83),IF(KP="kg",H83*MATRIX!CB83,H83*MATRIX!CB83*2.2),"-")</f>
        <v>-</v>
      </c>
      <c r="N83" s="65" t="str">
        <f t="shared" si="45"/>
        <v/>
      </c>
      <c r="P83" s="1" t="str">
        <f>IF(ISNUMBER(H83),IF('Lo-Z-OUTPUT'!W83="B",IF(D83,MATRIX!Q83,IF(E83,MATRIX!R83,"WRNG Ω")),IF(D83,MATRIX!K83,IF(E83,MATRIX!L83,IF(F83,MATRIX!M83,"")))),"")</f>
        <v/>
      </c>
      <c r="R83" s="70" t="str">
        <f>IF(AND(ISNUMBER(H83),ISNUMBER(P83)),IF('Lo-Z-OUTPUT'!W83="B",H83*P83*MATRIX!F83/2,H83*P83*MATRIX!F83),"")</f>
        <v/>
      </c>
      <c r="T83" s="40" t="str">
        <f>IF(ISNUMBER($H83),IF(ISNUMBER(MATRIX!U83),IF(MATRIX!U83-INT(MATRIX!U83)=0,MATRIX!U83,"("&amp;MATRIX!U83&amp;")"),"n/a"),"")</f>
        <v/>
      </c>
      <c r="U83" s="77"/>
      <c r="V83" s="81" t="str">
        <f>IF(ISNUMBER(H83), IF(ISNUMBER(MATRIX!AD83),H83*MATRIX!AD83,"n/a"),"")</f>
        <v/>
      </c>
      <c r="W83" s="77"/>
      <c r="X83" s="83" t="str">
        <f>IF(ISNUMBER($H83), IF(ISNUMBER(MATRIX!AF83),$H83*MATRIX!AF83,"n/a"),"")</f>
        <v/>
      </c>
      <c r="Y83" s="77"/>
      <c r="Z83" s="81" t="str">
        <f>IF(ISNUMBER($H83), IF(ISNUMBER(MATRIX!AP83),$H83*MATRIX!AP83,"n/a"),"")</f>
        <v/>
      </c>
      <c r="AA83" s="77" t="s">
        <v>434</v>
      </c>
      <c r="AB83" s="83" t="str">
        <f>IF(ISNUMBER($H83), IF(ISNUMBER(MATRIX!AR83),$H83*MATRIX!AR83,"n/a"),"")</f>
        <v/>
      </c>
      <c r="AD83" s="225" t="str">
        <f t="shared" si="46"/>
        <v/>
      </c>
      <c r="AF83" s="225" t="str">
        <f t="shared" si="47"/>
        <v/>
      </c>
      <c r="AH83" s="218" t="str">
        <f>IF(ISNUMBER($H83), IF(MV&gt;200,IF(ISNUMBER(MATRIX!CL83),MATRIX!CL83,"n/a"),IF(ISNUMBER(MATRIX!CH83),MATRIX!CH83,"n/a")),"")</f>
        <v/>
      </c>
      <c r="AJ83" s="1" t="str">
        <f>IF(ISNUMBER(H83),IF(AND(ISNUMBER('Lo-Z-OUTPUT'!BA83),'Lo-Z-OUTPUT'!BA83&lt;&gt;0),'Lo-Z-OUTPUT'!BA83,'Lo-Z-INPUT'!$K$15*'Lo-Z-INPUT'!$K$7),"")</f>
        <v/>
      </c>
      <c r="AL83" s="161" t="str">
        <f t="shared" si="60"/>
        <v/>
      </c>
      <c r="AN83" s="124" t="str">
        <f>IF(ISNUMBER($H83),IF(MV&lt;200,IF(ISNUMBER(MATRIX!AE83),ROUND((MATRIX!AE83*IDLE/1000)*CKWH,2),"-"),IF(ISNUMBER(MATRIX!AQ83),ROUND((MATRIX!AQ83*IDLE/1000)*CKWH,2),"-")),"")</f>
        <v/>
      </c>
      <c r="AO83" s="125" t="str">
        <f t="shared" si="61"/>
        <v/>
      </c>
      <c r="AQ83" s="105" t="str">
        <f>IF(ISNUMBER($H83),IF(MV&lt;200,IF(ISNUMBER(MATRIX!AG83),ROUND((MATRIX!AG83/1000)*RUNNING*CKWH,2),"-"),IF(ISNUMBER(MATRIX!AS83),ROUND((MATRIX!AS83/1000)*RUNNING*CKWH,2),"-")),"")</f>
        <v/>
      </c>
      <c r="AR83" s="126" t="str">
        <f t="shared" si="62"/>
        <v/>
      </c>
      <c r="AT83" s="129" t="str">
        <f t="shared" si="48"/>
        <v/>
      </c>
      <c r="AU83" s="127" t="str">
        <f t="shared" si="63"/>
        <v/>
      </c>
      <c r="AW83" s="101" t="str">
        <f>IF(ISNUMBER($H83),IF(ISNUMBER(MATRIX!BU83),$H83*MATRIX!BU83,"n/a"),"")</f>
        <v/>
      </c>
      <c r="AX83" s="72"/>
      <c r="AY83" s="72" t="str">
        <f>IF(ISNUMBER($H83),IF(ISNUMBER(MATRIX!BV83*AL83),$H83*MATRIX!BV83*AL83,"n/a"),"")</f>
        <v/>
      </c>
      <c r="AZ83" s="72"/>
      <c r="BA83" s="100" t="str">
        <f t="shared" si="49"/>
        <v/>
      </c>
      <c r="BB83" s="72"/>
      <c r="BC83" s="154" t="str">
        <f t="shared" si="50"/>
        <v/>
      </c>
      <c r="BD83" s="103" t="str">
        <f t="shared" si="51"/>
        <v/>
      </c>
      <c r="BF83" s="85" t="str">
        <f>IF(ISNUMBER(H83),IF(ISNUMBER(MATRIX!Y83),MATRIX!Y83,"n/a"),"")</f>
        <v/>
      </c>
      <c r="BG83" s="86" t="str">
        <f t="shared" si="64"/>
        <v/>
      </c>
      <c r="BI83" s="44" t="str">
        <f>IF(ISNUMBER('Lo-Z-OUTPUT'!D83),IF(ISNUMBER(EXTRA!H83),'Lo-Z-OUTPUT'!D83*EXTRA!H83,""),"")</f>
        <v/>
      </c>
      <c r="BJ83" s="44" t="str">
        <f t="shared" si="52"/>
        <v/>
      </c>
      <c r="BT83" t="b">
        <f>ISNUMBER(MATRIX!G83)</f>
        <v>1</v>
      </c>
      <c r="BU83" t="b">
        <f>ISNUMBER(MATRIX!H83)</f>
        <v>1</v>
      </c>
      <c r="BW83" s="64" t="str">
        <f>IF(AND(ISNUMBER('HI-Z-OUTPUT'!P83),I83&lt;&gt;0),'HI-Z-OUTPUT'!P83,"-")</f>
        <v>-</v>
      </c>
      <c r="BX83" s="1"/>
      <c r="BY83" s="64" t="str">
        <f>IF(ISBLANK('HI-Z-OUTPUT'!R83),"",'HI-Z-OUTPUT'!R83)</f>
        <v/>
      </c>
      <c r="CA83" s="62" t="str">
        <f>IF(ISNUMBER(BW83),IF(ISNUMBER(MATRIX!E83),BW83*MATRIX!E83,"WRNG DATA"),"-")</f>
        <v>-</v>
      </c>
      <c r="CC83" s="66" t="str">
        <f>IF(AND(ISNUMBER(BW83),OR(BT83,BU83)),IF(KP="kg",BW83*MATRIX!CC83,BW83*MATRIX!CC83*2.2),"-")</f>
        <v>-</v>
      </c>
      <c r="CD83" s="65" t="str">
        <f t="shared" si="53"/>
        <v/>
      </c>
      <c r="CF83" s="1" t="str">
        <f>IF(AND(VI&lt;100,ISNUMBER(BW83),BT83),MATRIX!N83,IF(AND(VI&gt;=100,ISNUMBER(BW83),BU83),MATRIX!O83,""))</f>
        <v/>
      </c>
      <c r="CG83" s="1" t="str">
        <f>IF(AND(BY83&lt;100,ISNUMBER(BW83),BT83),MATRIX!N83,IF(AND(BY83&gt;=100,ISNUMBER(BW83),BU83),MATRIX!O83,"WRNG V"))</f>
        <v>WRNG V</v>
      </c>
      <c r="CH83" s="1" t="str">
        <f t="shared" si="65"/>
        <v/>
      </c>
      <c r="CJ83" s="70" t="str">
        <f>IF(ISNUMBER(BW83),IF(BY83&lt;100,IF(ISNUMBER(CH83*MATRIX!G83),BW83*CH83*MATRIX!G83,""),IF(ISNUMBER(CH83*MATRIX!H83),BW83*CH83*MATRIX!H83,"")),"")</f>
        <v/>
      </c>
      <c r="CL83" s="40" t="str">
        <f>IF(ISNUMBER(BW83*CH83),IF(ISNUMBER(MATRIX!U83),IF(MATRIX!U83-INT(MATRIX!U83)=0,MATRIX!U83,"("&amp;MATRIX!U83&amp;")"),"n/a"),"")</f>
        <v/>
      </c>
      <c r="CM83" s="77"/>
      <c r="CN83" s="81" t="str">
        <f>IF(ISNUMBER(BW83*CH83), IF(ISNUMBER(MATRIX!AZ83),BW83*MATRIX!AZ83,"n/a"),"")</f>
        <v/>
      </c>
      <c r="CO83" s="77"/>
      <c r="CP83" s="83" t="str">
        <f>IF(ISNUMBER($BW83*$CH83), IF(ISNUMBER(MATRIX!BB83),$BW83*MATRIX!BB83,"n/a"),"")</f>
        <v/>
      </c>
      <c r="CQ83" s="77"/>
      <c r="CR83" s="81" t="str">
        <f>IF(ISNUMBER($BW83*$CH83), IF(ISNUMBER(MATRIX!BJ83),BW83*MATRIX!BJ83,"n/a"),"")</f>
        <v/>
      </c>
      <c r="CS83" s="77" t="s">
        <v>434</v>
      </c>
      <c r="CT83" s="83" t="str">
        <f>IF(ISNUMBER($BW83*$CH83), IF(ISNUMBER(MATRIX!BL83),$BW83*MATRIX!BL83,"n/a"),"")</f>
        <v/>
      </c>
      <c r="CV83" s="225" t="str">
        <f t="shared" si="54"/>
        <v/>
      </c>
      <c r="CX83" s="225" t="str">
        <f t="shared" si="55"/>
        <v/>
      </c>
      <c r="CZ83" s="219" t="str">
        <f>IF(ISNUMBER($BW83*$CH83), IF(MV&gt;200,IF(ISNUMBER(MATRIX!CL83),MATRIX!CL83,"n/a"),IF(ISNUMBER(MATRIX!CH83),MATRIX!CH83,"n/a")),"")</f>
        <v/>
      </c>
      <c r="DB83" s="1" t="str">
        <f>IF(ISNUMBER(BW83),IF(AND(ISNUMBER('HI-Z-OUTPUT'!AV83),'HI-Z-OUTPUT'!AV83&lt;&gt;0),'HI-Z-OUTPUT'!AV83,'Hi-Z-INPUT'!$K$7*'Hi-Z-INPUT'!$K$11),"")</f>
        <v/>
      </c>
      <c r="DD83" s="161" t="str">
        <f t="shared" si="66"/>
        <v/>
      </c>
      <c r="DF83" s="124" t="str">
        <f>IF(ISNUMBER($BW83),IF(MV&lt;200,IF(ISNUMBER(MATRIX!BA83),ROUND(MATRIX!BA83/1000*IDLE*CKWH,2),"-"),IF(ISNUMBER(MATRIX!BK83),ROUND(MATRIX!BK83/1000*IDLE*CKWH,2),"-")),"")</f>
        <v/>
      </c>
      <c r="DG83" s="125" t="str">
        <f t="shared" si="67"/>
        <v/>
      </c>
      <c r="DI83" s="104" t="str">
        <f>IF(ISNUMBER($BW83),IF(MV&lt;200,IF(ISNUMBER(MATRIX!BC83),ROUND(MATRIX!BC83/1000*RUNNING*CKWH,2),"-"),IF(ISNUMBER(MATRIX!BM83),ROUND(MATRIX!BM83/1000*RUNNING*CKWH,2),"-")),"")</f>
        <v/>
      </c>
      <c r="DJ83" s="130" t="str">
        <f t="shared" si="68"/>
        <v/>
      </c>
      <c r="DL83" s="104"/>
      <c r="DM83" s="130" t="str">
        <f t="shared" si="69"/>
        <v/>
      </c>
      <c r="DO83" s="129" t="str">
        <f t="shared" si="56"/>
        <v/>
      </c>
      <c r="DP83" s="127" t="str">
        <f t="shared" si="70"/>
        <v/>
      </c>
      <c r="DR83" s="101" t="str">
        <f>IF(ISNUMBER($BW83*$CH83),IF(ISNUMBER(MATRIX!BU83),BW83*MATRIX!BU83,"n/a"),"")</f>
        <v/>
      </c>
      <c r="DS83" s="72"/>
      <c r="DT83" s="72" t="str">
        <f>IF(ISNUMBER(BW83*CH83),IF(ISNUMBER(MATRIX!BV83*DD83),BW83*MATRIX!BV83*DD83,"n/a"),"")</f>
        <v/>
      </c>
      <c r="DU83" s="72"/>
      <c r="DV83" s="155" t="str">
        <f t="shared" si="57"/>
        <v/>
      </c>
      <c r="DW83" s="96"/>
      <c r="DX83" s="156" t="str">
        <f t="shared" si="58"/>
        <v/>
      </c>
      <c r="DY83" s="102" t="str">
        <f t="shared" si="71"/>
        <v/>
      </c>
      <c r="EA83" s="85" t="str">
        <f>IF(ISNUMBER(BW83),IF(ISNUMBER(MATRIX!Y83),MATRIX!Y83,"n/a"),"")</f>
        <v/>
      </c>
      <c r="EB83" s="86" t="str">
        <f t="shared" si="72"/>
        <v/>
      </c>
      <c r="ED83" s="44" t="str">
        <f>IF(ISNUMBER('HI-Z-OUTPUT'!D83),IF(ISNUMBER(BW83),'HI-Z-OUTPUT'!D83*BW83,""),"")</f>
        <v/>
      </c>
      <c r="EE83" s="44" t="str">
        <f t="shared" si="59"/>
        <v/>
      </c>
    </row>
    <row r="84" spans="1:135">
      <c r="A84" s="45" t="str">
        <f>MATRIX!A84</f>
        <v>CROWN</v>
      </c>
      <c r="B84" t="str">
        <f>IF(MATRIX!B84&lt;&gt;0,MATRIX!B84,"-")</f>
        <v>CT 475</v>
      </c>
      <c r="D84" t="b">
        <f>AND(OHM8MENO&lt;='Lo-Z-OUTPUT'!U84,'Lo-Z-OUTPUT'!U84&lt;=OHM8PIU)</f>
        <v>0</v>
      </c>
      <c r="E84" t="b">
        <f>AND(OHM4MENO&lt;='Lo-Z-OUTPUT'!U84,'Lo-Z-OUTPUT'!U84&lt;=OHM4PIU)</f>
        <v>0</v>
      </c>
      <c r="F84" t="b">
        <f>AND(OHM2MENO&lt;='Lo-Z-OUTPUT'!U84,'Lo-Z-OUTPUT'!U84&lt;=OHM2PIU)</f>
        <v>0</v>
      </c>
      <c r="H84" s="64" t="str">
        <f>IF(ISNUMBER('Lo-Z-OUTPUT'!S84),'Lo-Z-OUTPUT'!S84,"")</f>
        <v/>
      </c>
      <c r="I84" s="64" t="str">
        <f>IF('Lo-Z-OUTPUT'!W84="B","B","")</f>
        <v/>
      </c>
      <c r="K84" s="62" t="str">
        <f>IF(ISNUMBER(H84),H84*MATRIX!E84,"-")</f>
        <v>-</v>
      </c>
      <c r="M84" s="66" t="str">
        <f>IF(ISNUMBER(H84),IF(KP="kg",H84*MATRIX!CB84,H84*MATRIX!CB84*2.2),"-")</f>
        <v>-</v>
      </c>
      <c r="N84" s="65" t="str">
        <f t="shared" si="45"/>
        <v/>
      </c>
      <c r="P84" s="1" t="str">
        <f>IF(ISNUMBER(H84),IF('Lo-Z-OUTPUT'!W84="B",IF(D84,MATRIX!Q84,IF(E84,MATRIX!R84,"WRNG Ω")),IF(D84,MATRIX!K84,IF(E84,MATRIX!L84,IF(F84,MATRIX!M84,"")))),"")</f>
        <v/>
      </c>
      <c r="R84" s="70" t="str">
        <f>IF(AND(ISNUMBER(H84),ISNUMBER(P84)),IF('Lo-Z-OUTPUT'!W84="B",H84*P84*MATRIX!F84/2,H84*P84*MATRIX!F84),"")</f>
        <v/>
      </c>
      <c r="T84" s="40" t="str">
        <f>IF(ISNUMBER($H84),IF(ISNUMBER(MATRIX!U84),IF(MATRIX!U84-INT(MATRIX!U84)=0,MATRIX!U84,"("&amp;MATRIX!U84&amp;")"),"n/a"),"")</f>
        <v/>
      </c>
      <c r="U84" s="77"/>
      <c r="V84" s="81" t="str">
        <f>IF(ISNUMBER(H84), IF(ISNUMBER(MATRIX!AD84),H84*MATRIX!AD84,"n/a"),"")</f>
        <v/>
      </c>
      <c r="W84" s="77"/>
      <c r="X84" s="83" t="str">
        <f>IF(ISNUMBER($H84), IF(ISNUMBER(MATRIX!AF84),$H84*MATRIX!AF84,"n/a"),"")</f>
        <v/>
      </c>
      <c r="Y84" s="77"/>
      <c r="Z84" s="81" t="str">
        <f>IF(ISNUMBER($H84), IF(ISNUMBER(MATRIX!AP84),$H84*MATRIX!AP84,"n/a"),"")</f>
        <v/>
      </c>
      <c r="AA84" s="77" t="s">
        <v>434</v>
      </c>
      <c r="AB84" s="83" t="str">
        <f>IF(ISNUMBER($H84), IF(ISNUMBER(MATRIX!AR84),$H84*MATRIX!AR84,"n/a"),"")</f>
        <v/>
      </c>
      <c r="AD84" s="225" t="str">
        <f t="shared" si="46"/>
        <v/>
      </c>
      <c r="AF84" s="225" t="str">
        <f t="shared" si="47"/>
        <v/>
      </c>
      <c r="AH84" s="218" t="str">
        <f>IF(ISNUMBER($H84), IF(MV&gt;200,IF(ISNUMBER(MATRIX!CL84),MATRIX!CL84,"n/a"),IF(ISNUMBER(MATRIX!CH84),MATRIX!CH84,"n/a")),"")</f>
        <v/>
      </c>
      <c r="AJ84" s="1" t="str">
        <f>IF(ISNUMBER(H84),IF(AND(ISNUMBER('Lo-Z-OUTPUT'!BA84),'Lo-Z-OUTPUT'!BA84&lt;&gt;0),'Lo-Z-OUTPUT'!BA84,'Lo-Z-INPUT'!$K$15*'Lo-Z-INPUT'!$K$7),"")</f>
        <v/>
      </c>
      <c r="AL84" s="161" t="str">
        <f t="shared" si="60"/>
        <v/>
      </c>
      <c r="AN84" s="124" t="str">
        <f>IF(ISNUMBER($H84),IF(MV&lt;200,IF(ISNUMBER(MATRIX!AE84),ROUND((MATRIX!AE84*IDLE/1000)*CKWH,2),"-"),IF(ISNUMBER(MATRIX!AQ84),ROUND((MATRIX!AQ84*IDLE/1000)*CKWH,2),"-")),"")</f>
        <v/>
      </c>
      <c r="AO84" s="125" t="str">
        <f t="shared" si="61"/>
        <v/>
      </c>
      <c r="AQ84" s="105" t="str">
        <f>IF(ISNUMBER($H84),IF(MV&lt;200,IF(ISNUMBER(MATRIX!AG84),ROUND((MATRIX!AG84/1000)*RUNNING*CKWH,2),"-"),IF(ISNUMBER(MATRIX!AS84),ROUND((MATRIX!AS84/1000)*RUNNING*CKWH,2),"-")),"")</f>
        <v/>
      </c>
      <c r="AR84" s="126" t="str">
        <f t="shared" si="62"/>
        <v/>
      </c>
      <c r="AT84" s="129" t="str">
        <f t="shared" si="48"/>
        <v/>
      </c>
      <c r="AU84" s="127" t="str">
        <f t="shared" si="63"/>
        <v/>
      </c>
      <c r="AW84" s="101" t="str">
        <f>IF(ISNUMBER($H84),IF(ISNUMBER(MATRIX!BU84),$H84*MATRIX!BU84,"n/a"),"")</f>
        <v/>
      </c>
      <c r="AX84" s="72"/>
      <c r="AY84" s="72" t="str">
        <f>IF(ISNUMBER($H84),IF(ISNUMBER(MATRIX!BV84*AL84),$H84*MATRIX!BV84*AL84,"n/a"),"")</f>
        <v/>
      </c>
      <c r="AZ84" s="72"/>
      <c r="BA84" s="100" t="str">
        <f t="shared" si="49"/>
        <v/>
      </c>
      <c r="BB84" s="72"/>
      <c r="BC84" s="154" t="str">
        <f t="shared" si="50"/>
        <v/>
      </c>
      <c r="BD84" s="103" t="str">
        <f t="shared" si="51"/>
        <v/>
      </c>
      <c r="BF84" s="85" t="str">
        <f>IF(ISNUMBER(H84),IF(ISNUMBER(MATRIX!Y84),MATRIX!Y84,"n/a"),"")</f>
        <v/>
      </c>
      <c r="BG84" s="86" t="str">
        <f t="shared" si="64"/>
        <v/>
      </c>
      <c r="BI84" s="44" t="str">
        <f>IF(ISNUMBER('Lo-Z-OUTPUT'!D84),IF(ISNUMBER(EXTRA!H84),'Lo-Z-OUTPUT'!D84*EXTRA!H84,""),"")</f>
        <v/>
      </c>
      <c r="BJ84" s="44" t="str">
        <f t="shared" si="52"/>
        <v/>
      </c>
      <c r="BT84" t="b">
        <f>ISNUMBER(MATRIX!G84)</f>
        <v>0</v>
      </c>
      <c r="BU84" t="b">
        <f>ISNUMBER(MATRIX!H84)</f>
        <v>0</v>
      </c>
      <c r="BW84" s="64" t="str">
        <f>IF(AND(ISNUMBER('HI-Z-OUTPUT'!P84),I84&lt;&gt;0),'HI-Z-OUTPUT'!P84,"-")</f>
        <v>-</v>
      </c>
      <c r="BX84" s="1"/>
      <c r="BY84" s="64" t="str">
        <f>IF(ISBLANK('HI-Z-OUTPUT'!R84),"",'HI-Z-OUTPUT'!R84)</f>
        <v/>
      </c>
      <c r="CA84" s="62" t="str">
        <f>IF(ISNUMBER(BW84),IF(ISNUMBER(MATRIX!E84),BW84*MATRIX!E84,"WRNG DATA"),"-")</f>
        <v>-</v>
      </c>
      <c r="CC84" s="66" t="str">
        <f>IF(AND(ISNUMBER(BW84),OR(BT84,BU84)),IF(KP="kg",BW84*MATRIX!CC84,BW84*MATRIX!CC84*2.2),"-")</f>
        <v>-</v>
      </c>
      <c r="CD84" s="65" t="str">
        <f t="shared" si="53"/>
        <v/>
      </c>
      <c r="CF84" s="1" t="str">
        <f>IF(AND(VI&lt;100,ISNUMBER(BW84),BT84),MATRIX!N84,IF(AND(VI&gt;=100,ISNUMBER(BW84),BU84),MATRIX!O84,""))</f>
        <v/>
      </c>
      <c r="CG84" s="1" t="str">
        <f>IF(AND(BY84&lt;100,ISNUMBER(BW84),BT84),MATRIX!N84,IF(AND(BY84&gt;=100,ISNUMBER(BW84),BU84),MATRIX!O84,"WRNG V"))</f>
        <v>WRNG V</v>
      </c>
      <c r="CH84" s="1" t="str">
        <f t="shared" si="65"/>
        <v/>
      </c>
      <c r="CJ84" s="70" t="str">
        <f>IF(ISNUMBER(BW84),IF(BY84&lt;100,IF(ISNUMBER(CH84*MATRIX!G84),BW84*CH84*MATRIX!G84,""),IF(ISNUMBER(CH84*MATRIX!H84),BW84*CH84*MATRIX!H84,"")),"")</f>
        <v/>
      </c>
      <c r="CL84" s="40" t="str">
        <f>IF(ISNUMBER(BW84*CH84),IF(ISNUMBER(MATRIX!U84),IF(MATRIX!U84-INT(MATRIX!U84)=0,MATRIX!U84,"("&amp;MATRIX!U84&amp;")"),"n/a"),"")</f>
        <v/>
      </c>
      <c r="CM84" s="77"/>
      <c r="CN84" s="81" t="str">
        <f>IF(ISNUMBER(BW84*CH84), IF(ISNUMBER(MATRIX!AZ84),BW84*MATRIX!AZ84,"n/a"),"")</f>
        <v/>
      </c>
      <c r="CO84" s="77"/>
      <c r="CP84" s="83" t="str">
        <f>IF(ISNUMBER($BW84*$CH84), IF(ISNUMBER(MATRIX!BB84),$BW84*MATRIX!BB84,"n/a"),"")</f>
        <v/>
      </c>
      <c r="CQ84" s="77"/>
      <c r="CR84" s="81" t="str">
        <f>IF(ISNUMBER($BW84*$CH84), IF(ISNUMBER(MATRIX!BJ84),BW84*MATRIX!BJ84,"n/a"),"")</f>
        <v/>
      </c>
      <c r="CS84" s="77" t="s">
        <v>434</v>
      </c>
      <c r="CT84" s="83" t="str">
        <f>IF(ISNUMBER($BW84*$CH84), IF(ISNUMBER(MATRIX!BL84),$BW84*MATRIX!BL84,"n/a"),"")</f>
        <v/>
      </c>
      <c r="CV84" s="225" t="str">
        <f t="shared" si="54"/>
        <v/>
      </c>
      <c r="CX84" s="225" t="str">
        <f t="shared" si="55"/>
        <v/>
      </c>
      <c r="CZ84" s="219" t="str">
        <f>IF(ISNUMBER($BW84*$CH84), IF(MV&gt;200,IF(ISNUMBER(MATRIX!CL84),MATRIX!CL84,"n/a"),IF(ISNUMBER(MATRIX!CH84),MATRIX!CH84,"n/a")),"")</f>
        <v/>
      </c>
      <c r="DB84" s="1" t="str">
        <f>IF(ISNUMBER(BW84),IF(AND(ISNUMBER('HI-Z-OUTPUT'!AV84),'HI-Z-OUTPUT'!AV84&lt;&gt;0),'HI-Z-OUTPUT'!AV84,'Hi-Z-INPUT'!$K$7*'Hi-Z-INPUT'!$K$11),"")</f>
        <v/>
      </c>
      <c r="DD84" s="161" t="str">
        <f t="shared" si="66"/>
        <v/>
      </c>
      <c r="DF84" s="124" t="str">
        <f>IF(ISNUMBER($BW84),IF(MV&lt;200,IF(ISNUMBER(MATRIX!BA84),ROUND(MATRIX!BA84/1000*IDLE*CKWH,2),"-"),IF(ISNUMBER(MATRIX!BK84),ROUND(MATRIX!BK84/1000*IDLE*CKWH,2),"-")),"")</f>
        <v/>
      </c>
      <c r="DG84" s="125" t="str">
        <f t="shared" si="67"/>
        <v/>
      </c>
      <c r="DI84" s="104" t="str">
        <f>IF(ISNUMBER($BW84),IF(MV&lt;200,IF(ISNUMBER(MATRIX!BC84),ROUND(MATRIX!BC84/1000*RUNNING*CKWH,2),"-"),IF(ISNUMBER(MATRIX!BM84),ROUND(MATRIX!BM84/1000*RUNNING*CKWH,2),"-")),"")</f>
        <v/>
      </c>
      <c r="DJ84" s="130" t="str">
        <f t="shared" si="68"/>
        <v/>
      </c>
      <c r="DL84" s="104"/>
      <c r="DM84" s="130" t="str">
        <f t="shared" si="69"/>
        <v/>
      </c>
      <c r="DO84" s="129" t="str">
        <f t="shared" si="56"/>
        <v/>
      </c>
      <c r="DP84" s="127" t="str">
        <f t="shared" si="70"/>
        <v/>
      </c>
      <c r="DR84" s="101" t="str">
        <f>IF(ISNUMBER($BW84*$CH84),IF(ISNUMBER(MATRIX!BU84),BW84*MATRIX!BU84,"n/a"),"")</f>
        <v/>
      </c>
      <c r="DS84" s="72"/>
      <c r="DT84" s="72" t="str">
        <f>IF(ISNUMBER(BW84*CH84),IF(ISNUMBER(MATRIX!BV84*DD84),BW84*MATRIX!BV84*DD84,"n/a"),"")</f>
        <v/>
      </c>
      <c r="DU84" s="72"/>
      <c r="DV84" s="155" t="str">
        <f t="shared" si="57"/>
        <v/>
      </c>
      <c r="DW84" s="96"/>
      <c r="DX84" s="156" t="str">
        <f t="shared" si="58"/>
        <v/>
      </c>
      <c r="DY84" s="102" t="str">
        <f t="shared" si="71"/>
        <v/>
      </c>
      <c r="EA84" s="85" t="str">
        <f>IF(ISNUMBER(BW84),IF(ISNUMBER(MATRIX!Y84),MATRIX!Y84,"n/a"),"")</f>
        <v/>
      </c>
      <c r="EB84" s="86" t="str">
        <f t="shared" si="72"/>
        <v/>
      </c>
      <c r="ED84" s="44" t="str">
        <f>IF(ISNUMBER('HI-Z-OUTPUT'!D84),IF(ISNUMBER(BW84),'HI-Z-OUTPUT'!D84*BW84,""),"")</f>
        <v/>
      </c>
      <c r="EE84" s="44" t="str">
        <f t="shared" si="59"/>
        <v/>
      </c>
    </row>
    <row r="85" spans="1:135">
      <c r="A85" s="45" t="str">
        <f>MATRIX!A85</f>
        <v>CROWN</v>
      </c>
      <c r="B85" t="str">
        <f>IF(MATRIX!B85&lt;&gt;0,MATRIX!B85,"-")</f>
        <v>CT 4150</v>
      </c>
      <c r="D85" t="b">
        <f>AND(OHM8MENO&lt;='Lo-Z-OUTPUT'!U85,'Lo-Z-OUTPUT'!U85&lt;=OHM8PIU)</f>
        <v>0</v>
      </c>
      <c r="E85" t="b">
        <f>AND(OHM4MENO&lt;='Lo-Z-OUTPUT'!U85,'Lo-Z-OUTPUT'!U85&lt;=OHM4PIU)</f>
        <v>0</v>
      </c>
      <c r="F85" t="b">
        <f>AND(OHM2MENO&lt;='Lo-Z-OUTPUT'!U85,'Lo-Z-OUTPUT'!U85&lt;=OHM2PIU)</f>
        <v>0</v>
      </c>
      <c r="H85" s="64" t="str">
        <f>IF(ISNUMBER('Lo-Z-OUTPUT'!S85),'Lo-Z-OUTPUT'!S85,"")</f>
        <v/>
      </c>
      <c r="I85" s="64" t="str">
        <f>IF('Lo-Z-OUTPUT'!W85="B","B","")</f>
        <v/>
      </c>
      <c r="K85" s="62" t="str">
        <f>IF(ISNUMBER(H85),H85*MATRIX!E85,"-")</f>
        <v>-</v>
      </c>
      <c r="M85" s="66" t="str">
        <f>IF(ISNUMBER(H85),IF(KP="kg",H85*MATRIX!CB85,H85*MATRIX!CB85*2.2),"-")</f>
        <v>-</v>
      </c>
      <c r="N85" s="65" t="str">
        <f t="shared" si="45"/>
        <v/>
      </c>
      <c r="P85" s="1" t="str">
        <f>IF(ISNUMBER(H85),IF('Lo-Z-OUTPUT'!W85="B",IF(D85,MATRIX!Q85,IF(E85,MATRIX!R85,"WRNG Ω")),IF(D85,MATRIX!K85,IF(E85,MATRIX!L85,IF(F85,MATRIX!M85,"")))),"")</f>
        <v/>
      </c>
      <c r="R85" s="70" t="str">
        <f>IF(AND(ISNUMBER(H85),ISNUMBER(P85)),IF('Lo-Z-OUTPUT'!W85="B",H85*P85*MATRIX!F85/2,H85*P85*MATRIX!F85),"")</f>
        <v/>
      </c>
      <c r="T85" s="40" t="str">
        <f>IF(ISNUMBER($H85),IF(ISNUMBER(MATRIX!U85),IF(MATRIX!U85-INT(MATRIX!U85)=0,MATRIX!U85,"("&amp;MATRIX!U85&amp;")"),"n/a"),"")</f>
        <v/>
      </c>
      <c r="U85" s="77"/>
      <c r="V85" s="81" t="str">
        <f>IF(ISNUMBER(H85), IF(ISNUMBER(MATRIX!AD85),H85*MATRIX!AD85,"n/a"),"")</f>
        <v/>
      </c>
      <c r="W85" s="77"/>
      <c r="X85" s="83" t="str">
        <f>IF(ISNUMBER($H85), IF(ISNUMBER(MATRIX!AF85),$H85*MATRIX!AF85,"n/a"),"")</f>
        <v/>
      </c>
      <c r="Y85" s="77"/>
      <c r="Z85" s="81" t="str">
        <f>IF(ISNUMBER($H85), IF(ISNUMBER(MATRIX!AP85),$H85*MATRIX!AP85,"n/a"),"")</f>
        <v/>
      </c>
      <c r="AA85" s="77" t="s">
        <v>434</v>
      </c>
      <c r="AB85" s="83" t="str">
        <f>IF(ISNUMBER($H85), IF(ISNUMBER(MATRIX!AR85),$H85*MATRIX!AR85,"n/a"),"")</f>
        <v/>
      </c>
      <c r="AD85" s="225" t="str">
        <f t="shared" si="46"/>
        <v/>
      </c>
      <c r="AF85" s="225" t="str">
        <f t="shared" si="47"/>
        <v/>
      </c>
      <c r="AH85" s="218" t="str">
        <f>IF(ISNUMBER($H85), IF(MV&gt;200,IF(ISNUMBER(MATRIX!CL85),MATRIX!CL85,"n/a"),IF(ISNUMBER(MATRIX!CH85),MATRIX!CH85,"n/a")),"")</f>
        <v/>
      </c>
      <c r="AJ85" s="1" t="str">
        <f>IF(ISNUMBER(H85),IF(AND(ISNUMBER('Lo-Z-OUTPUT'!BA85),'Lo-Z-OUTPUT'!BA85&lt;&gt;0),'Lo-Z-OUTPUT'!BA85,'Lo-Z-INPUT'!$K$15*'Lo-Z-INPUT'!$K$7),"")</f>
        <v/>
      </c>
      <c r="AL85" s="161" t="str">
        <f t="shared" si="60"/>
        <v/>
      </c>
      <c r="AN85" s="124" t="str">
        <f>IF(ISNUMBER($H85),IF(MV&lt;200,IF(ISNUMBER(MATRIX!AE85),ROUND((MATRIX!AE85*IDLE/1000)*CKWH,2),"-"),IF(ISNUMBER(MATRIX!AQ85),ROUND((MATRIX!AQ85*IDLE/1000)*CKWH,2),"-")),"")</f>
        <v/>
      </c>
      <c r="AO85" s="125" t="str">
        <f t="shared" si="61"/>
        <v/>
      </c>
      <c r="AQ85" s="105" t="str">
        <f>IF(ISNUMBER($H85),IF(MV&lt;200,IF(ISNUMBER(MATRIX!AG85),ROUND((MATRIX!AG85/1000)*RUNNING*CKWH,2),"-"),IF(ISNUMBER(MATRIX!AS85),ROUND((MATRIX!AS85/1000)*RUNNING*CKWH,2),"-")),"")</f>
        <v/>
      </c>
      <c r="AR85" s="126" t="str">
        <f t="shared" si="62"/>
        <v/>
      </c>
      <c r="AT85" s="129" t="str">
        <f t="shared" si="48"/>
        <v/>
      </c>
      <c r="AU85" s="127" t="str">
        <f t="shared" si="63"/>
        <v/>
      </c>
      <c r="AW85" s="101" t="str">
        <f>IF(ISNUMBER($H85),IF(ISNUMBER(MATRIX!BU85),$H85*MATRIX!BU85,"n/a"),"")</f>
        <v/>
      </c>
      <c r="AX85" s="72"/>
      <c r="AY85" s="72" t="str">
        <f>IF(ISNUMBER($H85),IF(ISNUMBER(MATRIX!BV85*AL85),$H85*MATRIX!BV85*AL85,"n/a"),"")</f>
        <v/>
      </c>
      <c r="AZ85" s="72"/>
      <c r="BA85" s="100" t="str">
        <f t="shared" si="49"/>
        <v/>
      </c>
      <c r="BB85" s="72"/>
      <c r="BC85" s="154" t="str">
        <f t="shared" si="50"/>
        <v/>
      </c>
      <c r="BD85" s="103" t="str">
        <f t="shared" si="51"/>
        <v/>
      </c>
      <c r="BF85" s="85" t="str">
        <f>IF(ISNUMBER(H85),IF(ISNUMBER(MATRIX!Y85),MATRIX!Y85,"n/a"),"")</f>
        <v/>
      </c>
      <c r="BG85" s="86" t="str">
        <f t="shared" si="64"/>
        <v/>
      </c>
      <c r="BI85" s="44" t="str">
        <f>IF(ISNUMBER('Lo-Z-OUTPUT'!D85),IF(ISNUMBER(EXTRA!H85),'Lo-Z-OUTPUT'!D85*EXTRA!H85,""),"")</f>
        <v/>
      </c>
      <c r="BJ85" s="44" t="str">
        <f t="shared" si="52"/>
        <v/>
      </c>
      <c r="BT85" t="b">
        <f>ISNUMBER(MATRIX!G85)</f>
        <v>0</v>
      </c>
      <c r="BU85" t="b">
        <f>ISNUMBER(MATRIX!H85)</f>
        <v>0</v>
      </c>
      <c r="BW85" s="64" t="str">
        <f>IF(AND(ISNUMBER('HI-Z-OUTPUT'!P85),I85&lt;&gt;0),'HI-Z-OUTPUT'!P85,"-")</f>
        <v>-</v>
      </c>
      <c r="BX85" s="1"/>
      <c r="BY85" s="64" t="str">
        <f>IF(ISBLANK('HI-Z-OUTPUT'!R85),"",'HI-Z-OUTPUT'!R85)</f>
        <v/>
      </c>
      <c r="CA85" s="62" t="str">
        <f>IF(ISNUMBER(BW85),IF(ISNUMBER(MATRIX!E85),BW85*MATRIX!E85,"WRNG DATA"),"-")</f>
        <v>-</v>
      </c>
      <c r="CC85" s="66" t="str">
        <f>IF(AND(ISNUMBER(BW85),OR(BT85,BU85)),IF(KP="kg",BW85*MATRIX!CC85,BW85*MATRIX!CC85*2.2),"-")</f>
        <v>-</v>
      </c>
      <c r="CD85" s="65" t="str">
        <f t="shared" si="53"/>
        <v/>
      </c>
      <c r="CF85" s="1" t="str">
        <f>IF(AND(VI&lt;100,ISNUMBER(BW85),BT85),MATRIX!N85,IF(AND(VI&gt;=100,ISNUMBER(BW85),BU85),MATRIX!O85,""))</f>
        <v/>
      </c>
      <c r="CG85" s="1" t="str">
        <f>IF(AND(BY85&lt;100,ISNUMBER(BW85),BT85),MATRIX!N85,IF(AND(BY85&gt;=100,ISNUMBER(BW85),BU85),MATRIX!O85,"WRNG V"))</f>
        <v>WRNG V</v>
      </c>
      <c r="CH85" s="1" t="str">
        <f t="shared" si="65"/>
        <v/>
      </c>
      <c r="CJ85" s="70" t="str">
        <f>IF(ISNUMBER(BW85),IF(BY85&lt;100,IF(ISNUMBER(CH85*MATRIX!G85),BW85*CH85*MATRIX!G85,""),IF(ISNUMBER(CH85*MATRIX!H85),BW85*CH85*MATRIX!H85,"")),"")</f>
        <v/>
      </c>
      <c r="CL85" s="40" t="str">
        <f>IF(ISNUMBER(BW85*CH85),IF(ISNUMBER(MATRIX!U85),IF(MATRIX!U85-INT(MATRIX!U85)=0,MATRIX!U85,"("&amp;MATRIX!U85&amp;")"),"n/a"),"")</f>
        <v/>
      </c>
      <c r="CM85" s="77"/>
      <c r="CN85" s="81" t="str">
        <f>IF(ISNUMBER(BW85*CH85), IF(ISNUMBER(MATRIX!AZ85),BW85*MATRIX!AZ85,"n/a"),"")</f>
        <v/>
      </c>
      <c r="CO85" s="77"/>
      <c r="CP85" s="83" t="str">
        <f>IF(ISNUMBER($BW85*$CH85), IF(ISNUMBER(MATRIX!BB85),$BW85*MATRIX!BB85,"n/a"),"")</f>
        <v/>
      </c>
      <c r="CQ85" s="77"/>
      <c r="CR85" s="81" t="str">
        <f>IF(ISNUMBER($BW85*$CH85), IF(ISNUMBER(MATRIX!BJ85),BW85*MATRIX!BJ85,"n/a"),"")</f>
        <v/>
      </c>
      <c r="CS85" s="77" t="s">
        <v>434</v>
      </c>
      <c r="CT85" s="83" t="str">
        <f>IF(ISNUMBER($BW85*$CH85), IF(ISNUMBER(MATRIX!BL85),$BW85*MATRIX!BL85,"n/a"),"")</f>
        <v/>
      </c>
      <c r="CV85" s="225" t="str">
        <f t="shared" si="54"/>
        <v/>
      </c>
      <c r="CX85" s="225" t="str">
        <f t="shared" si="55"/>
        <v/>
      </c>
      <c r="CZ85" s="219" t="str">
        <f>IF(ISNUMBER($BW85*$CH85), IF(MV&gt;200,IF(ISNUMBER(MATRIX!CL85),MATRIX!CL85,"n/a"),IF(ISNUMBER(MATRIX!CH85),MATRIX!CH85,"n/a")),"")</f>
        <v/>
      </c>
      <c r="DB85" s="1" t="str">
        <f>IF(ISNUMBER(BW85),IF(AND(ISNUMBER('HI-Z-OUTPUT'!AV85),'HI-Z-OUTPUT'!AV85&lt;&gt;0),'HI-Z-OUTPUT'!AV85,'Hi-Z-INPUT'!$K$7*'Hi-Z-INPUT'!$K$11),"")</f>
        <v/>
      </c>
      <c r="DD85" s="161" t="str">
        <f t="shared" si="66"/>
        <v/>
      </c>
      <c r="DF85" s="124" t="str">
        <f>IF(ISNUMBER($BW85),IF(MV&lt;200,IF(ISNUMBER(MATRIX!BA85),ROUND(MATRIX!BA85/1000*IDLE*CKWH,2),"-"),IF(ISNUMBER(MATRIX!BK85),ROUND(MATRIX!BK85/1000*IDLE*CKWH,2),"-")),"")</f>
        <v/>
      </c>
      <c r="DG85" s="125" t="str">
        <f t="shared" si="67"/>
        <v/>
      </c>
      <c r="DI85" s="104" t="str">
        <f>IF(ISNUMBER($BW85),IF(MV&lt;200,IF(ISNUMBER(MATRIX!BC85),ROUND(MATRIX!BC85/1000*RUNNING*CKWH,2),"-"),IF(ISNUMBER(MATRIX!BM85),ROUND(MATRIX!BM85/1000*RUNNING*CKWH,2),"-")),"")</f>
        <v/>
      </c>
      <c r="DJ85" s="130" t="str">
        <f t="shared" si="68"/>
        <v/>
      </c>
      <c r="DL85" s="104"/>
      <c r="DM85" s="130" t="str">
        <f t="shared" si="69"/>
        <v/>
      </c>
      <c r="DO85" s="129" t="str">
        <f t="shared" si="56"/>
        <v/>
      </c>
      <c r="DP85" s="127" t="str">
        <f t="shared" si="70"/>
        <v/>
      </c>
      <c r="DR85" s="101" t="str">
        <f>IF(ISNUMBER($BW85*$CH85),IF(ISNUMBER(MATRIX!BU85),BW85*MATRIX!BU85,"n/a"),"")</f>
        <v/>
      </c>
      <c r="DS85" s="72"/>
      <c r="DT85" s="72" t="str">
        <f>IF(ISNUMBER(BW85*CH85),IF(ISNUMBER(MATRIX!BV85*DD85),BW85*MATRIX!BV85*DD85,"n/a"),"")</f>
        <v/>
      </c>
      <c r="DU85" s="72"/>
      <c r="DV85" s="155" t="str">
        <f t="shared" si="57"/>
        <v/>
      </c>
      <c r="DW85" s="96"/>
      <c r="DX85" s="156" t="str">
        <f t="shared" si="58"/>
        <v/>
      </c>
      <c r="DY85" s="102" t="str">
        <f t="shared" si="71"/>
        <v/>
      </c>
      <c r="EA85" s="85" t="str">
        <f>IF(ISNUMBER(BW85),IF(ISNUMBER(MATRIX!Y85),MATRIX!Y85,"n/a"),"")</f>
        <v/>
      </c>
      <c r="EB85" s="86" t="str">
        <f t="shared" si="72"/>
        <v/>
      </c>
      <c r="ED85" s="44" t="str">
        <f>IF(ISNUMBER('HI-Z-OUTPUT'!D85),IF(ISNUMBER(BW85),'HI-Z-OUTPUT'!D85*BW85,""),"")</f>
        <v/>
      </c>
      <c r="EE85" s="44" t="str">
        <f t="shared" si="59"/>
        <v/>
      </c>
    </row>
    <row r="86" spans="1:135">
      <c r="A86" s="45" t="str">
        <f>MATRIX!A86</f>
        <v>CROWN</v>
      </c>
      <c r="B86" t="str">
        <f>IF(MATRIX!B86&lt;&gt;0,MATRIX!B86,"-")</f>
        <v>CT 875</v>
      </c>
      <c r="D86" t="b">
        <f>AND(OHM8MENO&lt;='Lo-Z-OUTPUT'!U86,'Lo-Z-OUTPUT'!U86&lt;=OHM8PIU)</f>
        <v>0</v>
      </c>
      <c r="E86" t="b">
        <f>AND(OHM4MENO&lt;='Lo-Z-OUTPUT'!U86,'Lo-Z-OUTPUT'!U86&lt;=OHM4PIU)</f>
        <v>0</v>
      </c>
      <c r="F86" t="b">
        <f>AND(OHM2MENO&lt;='Lo-Z-OUTPUT'!U86,'Lo-Z-OUTPUT'!U86&lt;=OHM2PIU)</f>
        <v>0</v>
      </c>
      <c r="H86" s="64" t="str">
        <f>IF(ISNUMBER('Lo-Z-OUTPUT'!S86),'Lo-Z-OUTPUT'!S86,"")</f>
        <v/>
      </c>
      <c r="I86" s="64" t="str">
        <f>IF('Lo-Z-OUTPUT'!W86="B","B","")</f>
        <v/>
      </c>
      <c r="K86" s="62" t="str">
        <f>IF(ISNUMBER(H86),H86*MATRIX!E86,"-")</f>
        <v>-</v>
      </c>
      <c r="M86" s="66" t="str">
        <f>IF(ISNUMBER(H86),IF(KP="kg",H86*MATRIX!CB86,H86*MATRIX!CB86*2.2),"-")</f>
        <v>-</v>
      </c>
      <c r="N86" s="65" t="str">
        <f t="shared" si="45"/>
        <v/>
      </c>
      <c r="P86" s="1" t="str">
        <f>IF(ISNUMBER(H86),IF('Lo-Z-OUTPUT'!W86="B",IF(D86,MATRIX!Q86,IF(E86,MATRIX!R86,"WRNG Ω")),IF(D86,MATRIX!K86,IF(E86,MATRIX!L86,IF(F86,MATRIX!M86,"")))),"")</f>
        <v/>
      </c>
      <c r="R86" s="70" t="str">
        <f>IF(AND(ISNUMBER(H86),ISNUMBER(P86)),IF('Lo-Z-OUTPUT'!W86="B",H86*P86*MATRIX!F86/2,H86*P86*MATRIX!F86),"")</f>
        <v/>
      </c>
      <c r="T86" s="40" t="str">
        <f>IF(ISNUMBER($H86),IF(ISNUMBER(MATRIX!U86),IF(MATRIX!U86-INT(MATRIX!U86)=0,MATRIX!U86,"("&amp;MATRIX!U86&amp;")"),"n/a"),"")</f>
        <v/>
      </c>
      <c r="U86" s="77"/>
      <c r="V86" s="81" t="str">
        <f>IF(ISNUMBER(H86), IF(ISNUMBER(MATRIX!AD86),H86*MATRIX!AD86,"n/a"),"")</f>
        <v/>
      </c>
      <c r="W86" s="77"/>
      <c r="X86" s="83" t="str">
        <f>IF(ISNUMBER($H86), IF(ISNUMBER(MATRIX!AF86),$H86*MATRIX!AF86,"n/a"),"")</f>
        <v/>
      </c>
      <c r="Y86" s="77"/>
      <c r="Z86" s="81" t="str">
        <f>IF(ISNUMBER($H86), IF(ISNUMBER(MATRIX!AP86),$H86*MATRIX!AP86,"n/a"),"")</f>
        <v/>
      </c>
      <c r="AA86" s="77" t="s">
        <v>434</v>
      </c>
      <c r="AB86" s="83" t="str">
        <f>IF(ISNUMBER($H86), IF(ISNUMBER(MATRIX!AR86),$H86*MATRIX!AR86,"n/a"),"")</f>
        <v/>
      </c>
      <c r="AD86" s="225" t="str">
        <f t="shared" si="46"/>
        <v/>
      </c>
      <c r="AF86" s="225" t="str">
        <f t="shared" si="47"/>
        <v/>
      </c>
      <c r="AH86" s="218" t="str">
        <f>IF(ISNUMBER($H86), IF(MV&gt;200,IF(ISNUMBER(MATRIX!CL86),MATRIX!CL86,"n/a"),IF(ISNUMBER(MATRIX!CH86),MATRIX!CH86,"n/a")),"")</f>
        <v/>
      </c>
      <c r="AJ86" s="1" t="str">
        <f>IF(ISNUMBER(H86),IF(AND(ISNUMBER('Lo-Z-OUTPUT'!BA86),'Lo-Z-OUTPUT'!BA86&lt;&gt;0),'Lo-Z-OUTPUT'!BA86,'Lo-Z-INPUT'!$K$15*'Lo-Z-INPUT'!$K$7),"")</f>
        <v/>
      </c>
      <c r="AL86" s="161" t="str">
        <f t="shared" si="60"/>
        <v/>
      </c>
      <c r="AN86" s="124" t="str">
        <f>IF(ISNUMBER($H86),IF(MV&lt;200,IF(ISNUMBER(MATRIX!AE86),ROUND((MATRIX!AE86*IDLE/1000)*CKWH,2),"-"),IF(ISNUMBER(MATRIX!AQ86),ROUND((MATRIX!AQ86*IDLE/1000)*CKWH,2),"-")),"")</f>
        <v/>
      </c>
      <c r="AO86" s="125" t="str">
        <f t="shared" si="61"/>
        <v/>
      </c>
      <c r="AQ86" s="105" t="str">
        <f>IF(ISNUMBER($H86),IF(MV&lt;200,IF(ISNUMBER(MATRIX!AG86),ROUND((MATRIX!AG86/1000)*RUNNING*CKWH,2),"-"),IF(ISNUMBER(MATRIX!AS86),ROUND((MATRIX!AS86/1000)*RUNNING*CKWH,2),"-")),"")</f>
        <v/>
      </c>
      <c r="AR86" s="126" t="str">
        <f t="shared" si="62"/>
        <v/>
      </c>
      <c r="AT86" s="129" t="str">
        <f t="shared" si="48"/>
        <v/>
      </c>
      <c r="AU86" s="127" t="str">
        <f t="shared" si="63"/>
        <v/>
      </c>
      <c r="AW86" s="101" t="str">
        <f>IF(ISNUMBER($H86),IF(ISNUMBER(MATRIX!BU86),$H86*MATRIX!BU86,"n/a"),"")</f>
        <v/>
      </c>
      <c r="AX86" s="72"/>
      <c r="AY86" s="72" t="str">
        <f>IF(ISNUMBER($H86),IF(ISNUMBER(MATRIX!BV86*AL86),$H86*MATRIX!BV86*AL86,"n/a"),"")</f>
        <v/>
      </c>
      <c r="AZ86" s="72"/>
      <c r="BA86" s="100" t="str">
        <f t="shared" si="49"/>
        <v/>
      </c>
      <c r="BB86" s="72"/>
      <c r="BC86" s="154" t="str">
        <f t="shared" si="50"/>
        <v/>
      </c>
      <c r="BD86" s="103" t="str">
        <f t="shared" si="51"/>
        <v/>
      </c>
      <c r="BF86" s="85" t="str">
        <f>IF(ISNUMBER(H86),IF(ISNUMBER(MATRIX!Y86),MATRIX!Y86,"n/a"),"")</f>
        <v/>
      </c>
      <c r="BG86" s="86" t="str">
        <f t="shared" si="64"/>
        <v/>
      </c>
      <c r="BI86" s="44" t="str">
        <f>IF(ISNUMBER('Lo-Z-OUTPUT'!D86),IF(ISNUMBER(EXTRA!H86),'Lo-Z-OUTPUT'!D86*EXTRA!H86,""),"")</f>
        <v/>
      </c>
      <c r="BJ86" s="44" t="str">
        <f t="shared" si="52"/>
        <v/>
      </c>
      <c r="BT86" t="b">
        <f>ISNUMBER(MATRIX!G86)</f>
        <v>0</v>
      </c>
      <c r="BU86" t="b">
        <f>ISNUMBER(MATRIX!H86)</f>
        <v>0</v>
      </c>
      <c r="BW86" s="64" t="str">
        <f>IF(AND(ISNUMBER('HI-Z-OUTPUT'!P86),I86&lt;&gt;0),'HI-Z-OUTPUT'!P86,"-")</f>
        <v>-</v>
      </c>
      <c r="BX86" s="1"/>
      <c r="BY86" s="64" t="str">
        <f>IF(ISBLANK('HI-Z-OUTPUT'!R86),"",'HI-Z-OUTPUT'!R86)</f>
        <v/>
      </c>
      <c r="CA86" s="62" t="str">
        <f>IF(ISNUMBER(BW86),IF(ISNUMBER(MATRIX!E86),BW86*MATRIX!E86,"WRNG DATA"),"-")</f>
        <v>-</v>
      </c>
      <c r="CC86" s="66" t="str">
        <f>IF(AND(ISNUMBER(BW86),OR(BT86,BU86)),IF(KP="kg",BW86*MATRIX!CC86,BW86*MATRIX!CC86*2.2),"-")</f>
        <v>-</v>
      </c>
      <c r="CD86" s="65" t="str">
        <f t="shared" si="53"/>
        <v/>
      </c>
      <c r="CF86" s="1" t="str">
        <f>IF(AND(VI&lt;100,ISNUMBER(BW86),BT86),MATRIX!N86,IF(AND(VI&gt;=100,ISNUMBER(BW86),BU86),MATRIX!O86,""))</f>
        <v/>
      </c>
      <c r="CG86" s="1" t="str">
        <f>IF(AND(BY86&lt;100,ISNUMBER(BW86),BT86),MATRIX!N86,IF(AND(BY86&gt;=100,ISNUMBER(BW86),BU86),MATRIX!O86,"WRNG V"))</f>
        <v>WRNG V</v>
      </c>
      <c r="CH86" s="1" t="str">
        <f t="shared" si="65"/>
        <v/>
      </c>
      <c r="CJ86" s="70" t="str">
        <f>IF(ISNUMBER(BW86),IF(BY86&lt;100,IF(ISNUMBER(CH86*MATRIX!G86),BW86*CH86*MATRIX!G86,""),IF(ISNUMBER(CH86*MATRIX!H86),BW86*CH86*MATRIX!H86,"")),"")</f>
        <v/>
      </c>
      <c r="CL86" s="40" t="str">
        <f>IF(ISNUMBER(BW86*CH86),IF(ISNUMBER(MATRIX!U86),IF(MATRIX!U86-INT(MATRIX!U86)=0,MATRIX!U86,"("&amp;MATRIX!U86&amp;")"),"n/a"),"")</f>
        <v/>
      </c>
      <c r="CM86" s="77"/>
      <c r="CN86" s="81" t="str">
        <f>IF(ISNUMBER(BW86*CH86), IF(ISNUMBER(MATRIX!AZ86),BW86*MATRIX!AZ86,"n/a"),"")</f>
        <v/>
      </c>
      <c r="CO86" s="77"/>
      <c r="CP86" s="83" t="str">
        <f>IF(ISNUMBER($BW86*$CH86), IF(ISNUMBER(MATRIX!BB86),$BW86*MATRIX!BB86,"n/a"),"")</f>
        <v/>
      </c>
      <c r="CQ86" s="77"/>
      <c r="CR86" s="81" t="str">
        <f>IF(ISNUMBER($BW86*$CH86), IF(ISNUMBER(MATRIX!BJ86),BW86*MATRIX!BJ86,"n/a"),"")</f>
        <v/>
      </c>
      <c r="CS86" s="77" t="s">
        <v>434</v>
      </c>
      <c r="CT86" s="83" t="str">
        <f>IF(ISNUMBER($BW86*$CH86), IF(ISNUMBER(MATRIX!BL86),$BW86*MATRIX!BL86,"n/a"),"")</f>
        <v/>
      </c>
      <c r="CV86" s="225" t="str">
        <f t="shared" si="54"/>
        <v/>
      </c>
      <c r="CX86" s="225" t="str">
        <f t="shared" si="55"/>
        <v/>
      </c>
      <c r="CZ86" s="219" t="str">
        <f>IF(ISNUMBER($BW86*$CH86), IF(MV&gt;200,IF(ISNUMBER(MATRIX!CL86),MATRIX!CL86,"n/a"),IF(ISNUMBER(MATRIX!CH86),MATRIX!CH86,"n/a")),"")</f>
        <v/>
      </c>
      <c r="DB86" s="1" t="str">
        <f>IF(ISNUMBER(BW86),IF(AND(ISNUMBER('HI-Z-OUTPUT'!AV86),'HI-Z-OUTPUT'!AV86&lt;&gt;0),'HI-Z-OUTPUT'!AV86,'Hi-Z-INPUT'!$K$7*'Hi-Z-INPUT'!$K$11),"")</f>
        <v/>
      </c>
      <c r="DD86" s="161" t="str">
        <f t="shared" si="66"/>
        <v/>
      </c>
      <c r="DF86" s="124" t="str">
        <f>IF(ISNUMBER($BW86),IF(MV&lt;200,IF(ISNUMBER(MATRIX!BA86),ROUND(MATRIX!BA86/1000*IDLE*CKWH,2),"-"),IF(ISNUMBER(MATRIX!BK86),ROUND(MATRIX!BK86/1000*IDLE*CKWH,2),"-")),"")</f>
        <v/>
      </c>
      <c r="DG86" s="125" t="str">
        <f t="shared" si="67"/>
        <v/>
      </c>
      <c r="DI86" s="104" t="str">
        <f>IF(ISNUMBER($BW86),IF(MV&lt;200,IF(ISNUMBER(MATRIX!BC86),ROUND(MATRIX!BC86/1000*RUNNING*CKWH,2),"-"),IF(ISNUMBER(MATRIX!BM86),ROUND(MATRIX!BM86/1000*RUNNING*CKWH,2),"-")),"")</f>
        <v/>
      </c>
      <c r="DJ86" s="130" t="str">
        <f t="shared" si="68"/>
        <v/>
      </c>
      <c r="DL86" s="104"/>
      <c r="DM86" s="130" t="str">
        <f t="shared" si="69"/>
        <v/>
      </c>
      <c r="DO86" s="129" t="str">
        <f t="shared" si="56"/>
        <v/>
      </c>
      <c r="DP86" s="127" t="str">
        <f t="shared" si="70"/>
        <v/>
      </c>
      <c r="DR86" s="101" t="str">
        <f>IF(ISNUMBER($BW86*$CH86),IF(ISNUMBER(MATRIX!BU86),BW86*MATRIX!BU86,"n/a"),"")</f>
        <v/>
      </c>
      <c r="DS86" s="72"/>
      <c r="DT86" s="72" t="str">
        <f>IF(ISNUMBER(BW86*CH86),IF(ISNUMBER(MATRIX!BV86*DD86),BW86*MATRIX!BV86*DD86,"n/a"),"")</f>
        <v/>
      </c>
      <c r="DU86" s="72"/>
      <c r="DV86" s="155" t="str">
        <f t="shared" si="57"/>
        <v/>
      </c>
      <c r="DW86" s="96"/>
      <c r="DX86" s="156" t="str">
        <f t="shared" si="58"/>
        <v/>
      </c>
      <c r="DY86" s="102" t="str">
        <f t="shared" si="71"/>
        <v/>
      </c>
      <c r="EA86" s="85" t="str">
        <f>IF(ISNUMBER(BW86),IF(ISNUMBER(MATRIX!Y86),MATRIX!Y86,"n/a"),"")</f>
        <v/>
      </c>
      <c r="EB86" s="86" t="str">
        <f t="shared" si="72"/>
        <v/>
      </c>
      <c r="ED86" s="44" t="str">
        <f>IF(ISNUMBER('HI-Z-OUTPUT'!D86),IF(ISNUMBER(BW86),'HI-Z-OUTPUT'!D86*BW86,""),"")</f>
        <v/>
      </c>
      <c r="EE86" s="44" t="str">
        <f t="shared" si="59"/>
        <v/>
      </c>
    </row>
    <row r="87" spans="1:135">
      <c r="A87" s="45" t="str">
        <f>MATRIX!A87</f>
        <v>CROWN</v>
      </c>
      <c r="B87" t="str">
        <f>IF(MATRIX!B87&lt;&gt;0,MATRIX!B87,"-")</f>
        <v>CT 8150</v>
      </c>
      <c r="D87" t="b">
        <f>AND(OHM8MENO&lt;='Lo-Z-OUTPUT'!U87,'Lo-Z-OUTPUT'!U87&lt;=OHM8PIU)</f>
        <v>0</v>
      </c>
      <c r="E87" t="b">
        <f>AND(OHM4MENO&lt;='Lo-Z-OUTPUT'!U87,'Lo-Z-OUTPUT'!U87&lt;=OHM4PIU)</f>
        <v>0</v>
      </c>
      <c r="F87" t="b">
        <f>AND(OHM2MENO&lt;='Lo-Z-OUTPUT'!U87,'Lo-Z-OUTPUT'!U87&lt;=OHM2PIU)</f>
        <v>0</v>
      </c>
      <c r="H87" s="64" t="str">
        <f>IF(ISNUMBER('Lo-Z-OUTPUT'!S87),'Lo-Z-OUTPUT'!S87,"")</f>
        <v/>
      </c>
      <c r="I87" s="64" t="str">
        <f>IF('Lo-Z-OUTPUT'!W87="B","B","")</f>
        <v/>
      </c>
      <c r="K87" s="62" t="str">
        <f>IF(ISNUMBER(H87),H87*MATRIX!E87,"-")</f>
        <v>-</v>
      </c>
      <c r="M87" s="66" t="str">
        <f>IF(ISNUMBER(H87),IF(KP="kg",H87*MATRIX!CB87,H87*MATRIX!CB87*2.2),"-")</f>
        <v>-</v>
      </c>
      <c r="N87" s="65" t="str">
        <f t="shared" si="45"/>
        <v/>
      </c>
      <c r="P87" s="1" t="str">
        <f>IF(ISNUMBER(H87),IF('Lo-Z-OUTPUT'!W87="B",IF(D87,MATRIX!Q87,IF(E87,MATRIX!R87,"WRNG Ω")),IF(D87,MATRIX!K87,IF(E87,MATRIX!L87,IF(F87,MATRIX!M87,"")))),"")</f>
        <v/>
      </c>
      <c r="R87" s="70" t="str">
        <f>IF(AND(ISNUMBER(H87),ISNUMBER(P87)),IF('Lo-Z-OUTPUT'!W87="B",H87*P87*MATRIX!F87/2,H87*P87*MATRIX!F87),"")</f>
        <v/>
      </c>
      <c r="T87" s="40" t="str">
        <f>IF(ISNUMBER($H87),IF(ISNUMBER(MATRIX!U87),IF(MATRIX!U87-INT(MATRIX!U87)=0,MATRIX!U87,"("&amp;MATRIX!U87&amp;")"),"n/a"),"")</f>
        <v/>
      </c>
      <c r="U87" s="77"/>
      <c r="V87" s="81" t="str">
        <f>IF(ISNUMBER(H87), IF(ISNUMBER(MATRIX!AD87),H87*MATRIX!AD87,"n/a"),"")</f>
        <v/>
      </c>
      <c r="W87" s="77"/>
      <c r="X87" s="83" t="str">
        <f>IF(ISNUMBER($H87), IF(ISNUMBER(MATRIX!AF87),$H87*MATRIX!AF87,"n/a"),"")</f>
        <v/>
      </c>
      <c r="Y87" s="77"/>
      <c r="Z87" s="81" t="str">
        <f>IF(ISNUMBER($H87), IF(ISNUMBER(MATRIX!AP87),$H87*MATRIX!AP87,"n/a"),"")</f>
        <v/>
      </c>
      <c r="AA87" s="77" t="s">
        <v>434</v>
      </c>
      <c r="AB87" s="83" t="str">
        <f>IF(ISNUMBER($H87), IF(ISNUMBER(MATRIX!AR87),$H87*MATRIX!AR87,"n/a"),"")</f>
        <v/>
      </c>
      <c r="AD87" s="225" t="str">
        <f t="shared" si="46"/>
        <v/>
      </c>
      <c r="AF87" s="225" t="str">
        <f t="shared" si="47"/>
        <v/>
      </c>
      <c r="AH87" s="218" t="str">
        <f>IF(ISNUMBER($H87), IF(MV&gt;200,IF(ISNUMBER(MATRIX!CL87),MATRIX!CL87,"n/a"),IF(ISNUMBER(MATRIX!CH87),MATRIX!CH87,"n/a")),"")</f>
        <v/>
      </c>
      <c r="AJ87" s="1" t="str">
        <f>IF(ISNUMBER(H87),IF(AND(ISNUMBER('Lo-Z-OUTPUT'!BA87),'Lo-Z-OUTPUT'!BA87&lt;&gt;0),'Lo-Z-OUTPUT'!BA87,'Lo-Z-INPUT'!$K$15*'Lo-Z-INPUT'!$K$7),"")</f>
        <v/>
      </c>
      <c r="AL87" s="161" t="str">
        <f t="shared" si="60"/>
        <v/>
      </c>
      <c r="AN87" s="124" t="str">
        <f>IF(ISNUMBER($H87),IF(MV&lt;200,IF(ISNUMBER(MATRIX!AE87),ROUND((MATRIX!AE87*IDLE/1000)*CKWH,2),"-"),IF(ISNUMBER(MATRIX!AQ87),ROUND((MATRIX!AQ87*IDLE/1000)*CKWH,2),"-")),"")</f>
        <v/>
      </c>
      <c r="AO87" s="125" t="str">
        <f t="shared" si="61"/>
        <v/>
      </c>
      <c r="AQ87" s="105" t="str">
        <f>IF(ISNUMBER($H87),IF(MV&lt;200,IF(ISNUMBER(MATRIX!AG87),ROUND((MATRIX!AG87/1000)*RUNNING*CKWH,2),"-"),IF(ISNUMBER(MATRIX!AS87),ROUND((MATRIX!AS87/1000)*RUNNING*CKWH,2),"-")),"")</f>
        <v/>
      </c>
      <c r="AR87" s="126" t="str">
        <f t="shared" si="62"/>
        <v/>
      </c>
      <c r="AT87" s="129" t="str">
        <f t="shared" si="48"/>
        <v/>
      </c>
      <c r="AU87" s="127" t="str">
        <f t="shared" si="63"/>
        <v/>
      </c>
      <c r="AW87" s="101" t="str">
        <f>IF(ISNUMBER($H87),IF(ISNUMBER(MATRIX!BU87),$H87*MATRIX!BU87,"n/a"),"")</f>
        <v/>
      </c>
      <c r="AX87" s="72"/>
      <c r="AY87" s="72" t="str">
        <f>IF(ISNUMBER($H87),IF(ISNUMBER(MATRIX!BV87*AL87),$H87*MATRIX!BV87*AL87,"n/a"),"")</f>
        <v/>
      </c>
      <c r="AZ87" s="72"/>
      <c r="BA87" s="100" t="str">
        <f t="shared" si="49"/>
        <v/>
      </c>
      <c r="BB87" s="72"/>
      <c r="BC87" s="154" t="str">
        <f t="shared" si="50"/>
        <v/>
      </c>
      <c r="BD87" s="103" t="str">
        <f t="shared" si="51"/>
        <v/>
      </c>
      <c r="BF87" s="85" t="str">
        <f>IF(ISNUMBER(H87),IF(ISNUMBER(MATRIX!Y87),MATRIX!Y87,"n/a"),"")</f>
        <v/>
      </c>
      <c r="BG87" s="86" t="str">
        <f t="shared" si="64"/>
        <v/>
      </c>
      <c r="BI87" s="44" t="str">
        <f>IF(ISNUMBER('Lo-Z-OUTPUT'!D87),IF(ISNUMBER(EXTRA!H87),'Lo-Z-OUTPUT'!D87*EXTRA!H87,""),"")</f>
        <v/>
      </c>
      <c r="BJ87" s="44" t="str">
        <f t="shared" si="52"/>
        <v/>
      </c>
      <c r="BT87" t="b">
        <f>ISNUMBER(MATRIX!G87)</f>
        <v>0</v>
      </c>
      <c r="BU87" t="b">
        <f>ISNUMBER(MATRIX!H87)</f>
        <v>0</v>
      </c>
      <c r="BW87" s="64" t="str">
        <f>IF(AND(ISNUMBER('HI-Z-OUTPUT'!P87),I87&lt;&gt;0),'HI-Z-OUTPUT'!P87,"-")</f>
        <v>-</v>
      </c>
      <c r="BX87" s="1"/>
      <c r="BY87" s="64" t="str">
        <f>IF(ISBLANK('HI-Z-OUTPUT'!R87),"",'HI-Z-OUTPUT'!R87)</f>
        <v/>
      </c>
      <c r="CA87" s="62" t="str">
        <f>IF(ISNUMBER(BW87),IF(ISNUMBER(MATRIX!E87),BW87*MATRIX!E87,"WRNG DATA"),"-")</f>
        <v>-</v>
      </c>
      <c r="CC87" s="66" t="str">
        <f>IF(AND(ISNUMBER(BW87),OR(BT87,BU87)),IF(KP="kg",BW87*MATRIX!CC87,BW87*MATRIX!CC87*2.2),"-")</f>
        <v>-</v>
      </c>
      <c r="CD87" s="65" t="str">
        <f t="shared" si="53"/>
        <v/>
      </c>
      <c r="CF87" s="1" t="str">
        <f>IF(AND(VI&lt;100,ISNUMBER(BW87),BT87),MATRIX!N87,IF(AND(VI&gt;=100,ISNUMBER(BW87),BU87),MATRIX!O87,""))</f>
        <v/>
      </c>
      <c r="CG87" s="1" t="str">
        <f>IF(AND(BY87&lt;100,ISNUMBER(BW87),BT87),MATRIX!N87,IF(AND(BY87&gt;=100,ISNUMBER(BW87),BU87),MATRIX!O87,"WRNG V"))</f>
        <v>WRNG V</v>
      </c>
      <c r="CH87" s="1" t="str">
        <f t="shared" si="65"/>
        <v/>
      </c>
      <c r="CJ87" s="70" t="str">
        <f>IF(ISNUMBER(BW87),IF(BY87&lt;100,IF(ISNUMBER(CH87*MATRIX!G87),BW87*CH87*MATRIX!G87,""),IF(ISNUMBER(CH87*MATRIX!H87),BW87*CH87*MATRIX!H87,"")),"")</f>
        <v/>
      </c>
      <c r="CL87" s="40" t="str">
        <f>IF(ISNUMBER(BW87*CH87),IF(ISNUMBER(MATRIX!U87),IF(MATRIX!U87-INT(MATRIX!U87)=0,MATRIX!U87,"("&amp;MATRIX!U87&amp;")"),"n/a"),"")</f>
        <v/>
      </c>
      <c r="CM87" s="77"/>
      <c r="CN87" s="81" t="str">
        <f>IF(ISNUMBER(BW87*CH87), IF(ISNUMBER(MATRIX!AZ87),BW87*MATRIX!AZ87,"n/a"),"")</f>
        <v/>
      </c>
      <c r="CO87" s="77"/>
      <c r="CP87" s="83" t="str">
        <f>IF(ISNUMBER($BW87*$CH87), IF(ISNUMBER(MATRIX!BB87),$BW87*MATRIX!BB87,"n/a"),"")</f>
        <v/>
      </c>
      <c r="CQ87" s="77"/>
      <c r="CR87" s="81" t="str">
        <f>IF(ISNUMBER($BW87*$CH87), IF(ISNUMBER(MATRIX!BJ87),BW87*MATRIX!BJ87,"n/a"),"")</f>
        <v/>
      </c>
      <c r="CS87" s="77" t="s">
        <v>434</v>
      </c>
      <c r="CT87" s="83" t="str">
        <f>IF(ISNUMBER($BW87*$CH87), IF(ISNUMBER(MATRIX!BL87),$BW87*MATRIX!BL87,"n/a"),"")</f>
        <v/>
      </c>
      <c r="CV87" s="225" t="str">
        <f t="shared" si="54"/>
        <v/>
      </c>
      <c r="CX87" s="225" t="str">
        <f t="shared" si="55"/>
        <v/>
      </c>
      <c r="CZ87" s="219" t="str">
        <f>IF(ISNUMBER($BW87*$CH87), IF(MV&gt;200,IF(ISNUMBER(MATRIX!CL87),MATRIX!CL87,"n/a"),IF(ISNUMBER(MATRIX!CH87),MATRIX!CH87,"n/a")),"")</f>
        <v/>
      </c>
      <c r="DB87" s="1" t="str">
        <f>IF(ISNUMBER(BW87),IF(AND(ISNUMBER('HI-Z-OUTPUT'!AV87),'HI-Z-OUTPUT'!AV87&lt;&gt;0),'HI-Z-OUTPUT'!AV87,'Hi-Z-INPUT'!$K$7*'Hi-Z-INPUT'!$K$11),"")</f>
        <v/>
      </c>
      <c r="DD87" s="161" t="str">
        <f t="shared" si="66"/>
        <v/>
      </c>
      <c r="DF87" s="124" t="str">
        <f>IF(ISNUMBER($BW87),IF(MV&lt;200,IF(ISNUMBER(MATRIX!BA87),ROUND(MATRIX!BA87/1000*IDLE*CKWH,2),"-"),IF(ISNUMBER(MATRIX!BK87),ROUND(MATRIX!BK87/1000*IDLE*CKWH,2),"-")),"")</f>
        <v/>
      </c>
      <c r="DG87" s="125" t="str">
        <f t="shared" si="67"/>
        <v/>
      </c>
      <c r="DI87" s="104" t="str">
        <f>IF(ISNUMBER($BW87),IF(MV&lt;200,IF(ISNUMBER(MATRIX!BC87),ROUND(MATRIX!BC87/1000*RUNNING*CKWH,2),"-"),IF(ISNUMBER(MATRIX!BM87),ROUND(MATRIX!BM87/1000*RUNNING*CKWH,2),"-")),"")</f>
        <v/>
      </c>
      <c r="DJ87" s="130" t="str">
        <f t="shared" si="68"/>
        <v/>
      </c>
      <c r="DL87" s="104"/>
      <c r="DM87" s="130" t="str">
        <f t="shared" si="69"/>
        <v/>
      </c>
      <c r="DO87" s="129" t="str">
        <f t="shared" si="56"/>
        <v/>
      </c>
      <c r="DP87" s="127" t="str">
        <f t="shared" si="70"/>
        <v/>
      </c>
      <c r="DR87" s="101" t="str">
        <f>IF(ISNUMBER($BW87*$CH87),IF(ISNUMBER(MATRIX!BU87),BW87*MATRIX!BU87,"n/a"),"")</f>
        <v/>
      </c>
      <c r="DS87" s="72"/>
      <c r="DT87" s="72" t="str">
        <f>IF(ISNUMBER(BW87*CH87),IF(ISNUMBER(MATRIX!BV87*DD87),BW87*MATRIX!BV87*DD87,"n/a"),"")</f>
        <v/>
      </c>
      <c r="DU87" s="72"/>
      <c r="DV87" s="155" t="str">
        <f t="shared" si="57"/>
        <v/>
      </c>
      <c r="DW87" s="96"/>
      <c r="DX87" s="156" t="str">
        <f t="shared" si="58"/>
        <v/>
      </c>
      <c r="DY87" s="102" t="str">
        <f t="shared" si="71"/>
        <v/>
      </c>
      <c r="EA87" s="85" t="str">
        <f>IF(ISNUMBER(BW87),IF(ISNUMBER(MATRIX!Y87),MATRIX!Y87,"n/a"),"")</f>
        <v/>
      </c>
      <c r="EB87" s="86" t="str">
        <f t="shared" si="72"/>
        <v/>
      </c>
      <c r="ED87" s="44" t="str">
        <f>IF(ISNUMBER('HI-Z-OUTPUT'!D87),IF(ISNUMBER(BW87),'HI-Z-OUTPUT'!D87*BW87,""),"")</f>
        <v/>
      </c>
      <c r="EE87" s="44" t="str">
        <f t="shared" si="59"/>
        <v/>
      </c>
    </row>
    <row r="88" spans="1:135">
      <c r="A88" s="45" t="str">
        <f>MATRIX!A88</f>
        <v>CROWN</v>
      </c>
      <c r="B88" t="str">
        <f>IF(MATRIX!B88&lt;&gt;0,MATRIX!B88,"-")</f>
        <v>XTi 1002</v>
      </c>
      <c r="D88" t="b">
        <f>AND(OHM8MENO&lt;='Lo-Z-OUTPUT'!U88,'Lo-Z-OUTPUT'!U88&lt;=OHM8PIU)</f>
        <v>0</v>
      </c>
      <c r="E88" t="b">
        <f>AND(OHM4MENO&lt;='Lo-Z-OUTPUT'!U88,'Lo-Z-OUTPUT'!U88&lt;=OHM4PIU)</f>
        <v>0</v>
      </c>
      <c r="F88" t="b">
        <f>AND(OHM2MENO&lt;='Lo-Z-OUTPUT'!U88,'Lo-Z-OUTPUT'!U88&lt;=OHM2PIU)</f>
        <v>0</v>
      </c>
      <c r="H88" s="64" t="str">
        <f>IF(ISNUMBER('Lo-Z-OUTPUT'!S88),'Lo-Z-OUTPUT'!S88,"")</f>
        <v/>
      </c>
      <c r="I88" s="64" t="str">
        <f>IF('Lo-Z-OUTPUT'!W88="B","B","")</f>
        <v/>
      </c>
      <c r="K88" s="62" t="str">
        <f>IF(ISNUMBER(H88),H88*MATRIX!E88,"-")</f>
        <v>-</v>
      </c>
      <c r="M88" s="66" t="str">
        <f>IF(ISNUMBER(H88),IF(KP="kg",H88*MATRIX!CB88,H88*MATRIX!CB88*2.2),"-")</f>
        <v>-</v>
      </c>
      <c r="N88" s="65" t="str">
        <f t="shared" si="45"/>
        <v/>
      </c>
      <c r="P88" s="1" t="str">
        <f>IF(ISNUMBER(H88),IF('Lo-Z-OUTPUT'!W88="B",IF(D88,MATRIX!Q88,IF(E88,MATRIX!R88,"WRNG Ω")),IF(D88,MATRIX!K88,IF(E88,MATRIX!L88,IF(F88,MATRIX!M88,"")))),"")</f>
        <v/>
      </c>
      <c r="R88" s="70" t="str">
        <f>IF(AND(ISNUMBER(H88),ISNUMBER(P88)),IF('Lo-Z-OUTPUT'!W88="B",H88*P88*MATRIX!F88/2,H88*P88*MATRIX!F88),"")</f>
        <v/>
      </c>
      <c r="T88" s="40" t="str">
        <f>IF(ISNUMBER($H88),IF(ISNUMBER(MATRIX!U88),IF(MATRIX!U88-INT(MATRIX!U88)=0,MATRIX!U88,"("&amp;MATRIX!U88&amp;")"),"n/a"),"")</f>
        <v/>
      </c>
      <c r="U88" s="77"/>
      <c r="V88" s="81" t="str">
        <f>IF(ISNUMBER(H88), IF(ISNUMBER(MATRIX!AD88),H88*MATRIX!AD88,"n/a"),"")</f>
        <v/>
      </c>
      <c r="W88" s="77"/>
      <c r="X88" s="83" t="str">
        <f>IF(ISNUMBER($H88), IF(ISNUMBER(MATRIX!AF88),$H88*MATRIX!AF88,"n/a"),"")</f>
        <v/>
      </c>
      <c r="Y88" s="77"/>
      <c r="Z88" s="81" t="str">
        <f>IF(ISNUMBER($H88), IF(ISNUMBER(MATRIX!AP88),$H88*MATRIX!AP88,"n/a"),"")</f>
        <v/>
      </c>
      <c r="AA88" s="77" t="s">
        <v>434</v>
      </c>
      <c r="AB88" s="83" t="str">
        <f>IF(ISNUMBER($H88), IF(ISNUMBER(MATRIX!AR88),$H88*MATRIX!AR88,"n/a"),"")</f>
        <v/>
      </c>
      <c r="AD88" s="225" t="str">
        <f t="shared" si="46"/>
        <v/>
      </c>
      <c r="AF88" s="225" t="str">
        <f t="shared" si="47"/>
        <v/>
      </c>
      <c r="AH88" s="218" t="str">
        <f>IF(ISNUMBER($H88), IF(MV&gt;200,IF(ISNUMBER(MATRIX!CL88),MATRIX!CL88,"n/a"),IF(ISNUMBER(MATRIX!CH88),MATRIX!CH88,"n/a")),"")</f>
        <v/>
      </c>
      <c r="AJ88" s="1" t="str">
        <f>IF(ISNUMBER(H88),IF(AND(ISNUMBER('Lo-Z-OUTPUT'!BA88),'Lo-Z-OUTPUT'!BA88&lt;&gt;0),'Lo-Z-OUTPUT'!BA88,'Lo-Z-INPUT'!$K$15*'Lo-Z-INPUT'!$K$7),"")</f>
        <v/>
      </c>
      <c r="AL88" s="161" t="str">
        <f t="shared" si="60"/>
        <v/>
      </c>
      <c r="AN88" s="124" t="str">
        <f>IF(ISNUMBER($H88),IF(MV&lt;200,IF(ISNUMBER(MATRIX!AE88),ROUND((MATRIX!AE88*IDLE/1000)*CKWH,2),"-"),IF(ISNUMBER(MATRIX!AQ88),ROUND((MATRIX!AQ88*IDLE/1000)*CKWH,2),"-")),"")</f>
        <v/>
      </c>
      <c r="AO88" s="125" t="str">
        <f t="shared" si="61"/>
        <v/>
      </c>
      <c r="AQ88" s="105" t="str">
        <f>IF(ISNUMBER($H88),IF(MV&lt;200,IF(ISNUMBER(MATRIX!AG88),ROUND((MATRIX!AG88/1000)*RUNNING*CKWH,2),"-"),IF(ISNUMBER(MATRIX!AS88),ROUND((MATRIX!AS88/1000)*RUNNING*CKWH,2),"-")),"")</f>
        <v/>
      </c>
      <c r="AR88" s="126" t="str">
        <f t="shared" si="62"/>
        <v/>
      </c>
      <c r="AT88" s="129" t="str">
        <f t="shared" si="48"/>
        <v/>
      </c>
      <c r="AU88" s="127" t="str">
        <f t="shared" si="63"/>
        <v/>
      </c>
      <c r="AW88" s="101" t="str">
        <f>IF(ISNUMBER($H88),IF(ISNUMBER(MATRIX!BU88),$H88*MATRIX!BU88,"n/a"),"")</f>
        <v/>
      </c>
      <c r="AX88" s="72"/>
      <c r="AY88" s="72" t="str">
        <f>IF(ISNUMBER($H88),IF(ISNUMBER(MATRIX!BV88*AL88),$H88*MATRIX!BV88*AL88,"n/a"),"")</f>
        <v/>
      </c>
      <c r="AZ88" s="72"/>
      <c r="BA88" s="100" t="str">
        <f t="shared" si="49"/>
        <v/>
      </c>
      <c r="BB88" s="72"/>
      <c r="BC88" s="154" t="str">
        <f t="shared" si="50"/>
        <v/>
      </c>
      <c r="BD88" s="103" t="str">
        <f t="shared" si="51"/>
        <v/>
      </c>
      <c r="BF88" s="85" t="str">
        <f>IF(ISNUMBER(H88),IF(ISNUMBER(MATRIX!Y88),MATRIX!Y88,"n/a"),"")</f>
        <v/>
      </c>
      <c r="BG88" s="86" t="str">
        <f t="shared" si="64"/>
        <v/>
      </c>
      <c r="BI88" s="44" t="str">
        <f>IF(ISNUMBER('Lo-Z-OUTPUT'!D88),IF(ISNUMBER(EXTRA!H88),'Lo-Z-OUTPUT'!D88*EXTRA!H88,""),"")</f>
        <v/>
      </c>
      <c r="BJ88" s="44" t="str">
        <f t="shared" si="52"/>
        <v/>
      </c>
      <c r="BT88" t="b">
        <f>ISNUMBER(MATRIX!G88)</f>
        <v>0</v>
      </c>
      <c r="BU88" t="b">
        <f>ISNUMBER(MATRIX!H88)</f>
        <v>0</v>
      </c>
      <c r="BW88" s="64" t="str">
        <f>IF(AND(ISNUMBER('HI-Z-OUTPUT'!P88),I88&lt;&gt;0),'HI-Z-OUTPUT'!P88,"-")</f>
        <v>-</v>
      </c>
      <c r="BX88" s="1"/>
      <c r="BY88" s="64" t="str">
        <f>IF(ISBLANK('HI-Z-OUTPUT'!R88),"",'HI-Z-OUTPUT'!R88)</f>
        <v/>
      </c>
      <c r="CA88" s="62" t="str">
        <f>IF(ISNUMBER(BW88),IF(ISNUMBER(MATRIX!E88),BW88*MATRIX!E88,"WRNG DATA"),"-")</f>
        <v>-</v>
      </c>
      <c r="CC88" s="66" t="str">
        <f>IF(AND(ISNUMBER(BW88),OR(BT88,BU88)),IF(KP="kg",BW88*MATRIX!CC88,BW88*MATRIX!CC88*2.2),"-")</f>
        <v>-</v>
      </c>
      <c r="CD88" s="65" t="str">
        <f t="shared" si="53"/>
        <v/>
      </c>
      <c r="CF88" s="1" t="str">
        <f>IF(AND(VI&lt;100,ISNUMBER(BW88),BT88),MATRIX!N88,IF(AND(VI&gt;=100,ISNUMBER(BW88),BU88),MATRIX!O88,""))</f>
        <v/>
      </c>
      <c r="CG88" s="1" t="str">
        <f>IF(AND(BY88&lt;100,ISNUMBER(BW88),BT88),MATRIX!N88,IF(AND(BY88&gt;=100,ISNUMBER(BW88),BU88),MATRIX!O88,"WRNG V"))</f>
        <v>WRNG V</v>
      </c>
      <c r="CH88" s="1" t="str">
        <f t="shared" si="65"/>
        <v/>
      </c>
      <c r="CJ88" s="70" t="str">
        <f>IF(ISNUMBER(BW88),IF(BY88&lt;100,IF(ISNUMBER(CH88*MATRIX!G88),BW88*CH88*MATRIX!G88,""),IF(ISNUMBER(CH88*MATRIX!H88),BW88*CH88*MATRIX!H88,"")),"")</f>
        <v/>
      </c>
      <c r="CL88" s="40" t="str">
        <f>IF(ISNUMBER(BW88*CH88),IF(ISNUMBER(MATRIX!U88),IF(MATRIX!U88-INT(MATRIX!U88)=0,MATRIX!U88,"("&amp;MATRIX!U88&amp;")"),"n/a"),"")</f>
        <v/>
      </c>
      <c r="CM88" s="77"/>
      <c r="CN88" s="81" t="str">
        <f>IF(ISNUMBER(BW88*CH88), IF(ISNUMBER(MATRIX!AZ88),BW88*MATRIX!AZ88,"n/a"),"")</f>
        <v/>
      </c>
      <c r="CO88" s="77"/>
      <c r="CP88" s="83" t="str">
        <f>IF(ISNUMBER($BW88*$CH88), IF(ISNUMBER(MATRIX!BB88),$BW88*MATRIX!BB88,"n/a"),"")</f>
        <v/>
      </c>
      <c r="CQ88" s="77"/>
      <c r="CR88" s="81" t="str">
        <f>IF(ISNUMBER($BW88*$CH88), IF(ISNUMBER(MATRIX!BJ88),BW88*MATRIX!BJ88,"n/a"),"")</f>
        <v/>
      </c>
      <c r="CS88" s="77" t="s">
        <v>434</v>
      </c>
      <c r="CT88" s="83" t="str">
        <f>IF(ISNUMBER($BW88*$CH88), IF(ISNUMBER(MATRIX!BL88),$BW88*MATRIX!BL88,"n/a"),"")</f>
        <v/>
      </c>
      <c r="CV88" s="225" t="str">
        <f t="shared" si="54"/>
        <v/>
      </c>
      <c r="CX88" s="225" t="str">
        <f t="shared" si="55"/>
        <v/>
      </c>
      <c r="CZ88" s="219" t="str">
        <f>IF(ISNUMBER($BW88*$CH88), IF(MV&gt;200,IF(ISNUMBER(MATRIX!CL88),MATRIX!CL88,"n/a"),IF(ISNUMBER(MATRIX!CH88),MATRIX!CH88,"n/a")),"")</f>
        <v/>
      </c>
      <c r="DB88" s="1" t="str">
        <f>IF(ISNUMBER(BW88),IF(AND(ISNUMBER('HI-Z-OUTPUT'!AV88),'HI-Z-OUTPUT'!AV88&lt;&gt;0),'HI-Z-OUTPUT'!AV88,'Hi-Z-INPUT'!$K$7*'Hi-Z-INPUT'!$K$11),"")</f>
        <v/>
      </c>
      <c r="DD88" s="161" t="str">
        <f t="shared" si="66"/>
        <v/>
      </c>
      <c r="DF88" s="124" t="str">
        <f>IF(ISNUMBER($BW88),IF(MV&lt;200,IF(ISNUMBER(MATRIX!BA88),ROUND(MATRIX!BA88/1000*IDLE*CKWH,2),"-"),IF(ISNUMBER(MATRIX!BK88),ROUND(MATRIX!BK88/1000*IDLE*CKWH,2),"-")),"")</f>
        <v/>
      </c>
      <c r="DG88" s="125" t="str">
        <f t="shared" si="67"/>
        <v/>
      </c>
      <c r="DI88" s="104" t="str">
        <f>IF(ISNUMBER($BW88),IF(MV&lt;200,IF(ISNUMBER(MATRIX!BC88),ROUND(MATRIX!BC88/1000*RUNNING*CKWH,2),"-"),IF(ISNUMBER(MATRIX!BM88),ROUND(MATRIX!BM88/1000*RUNNING*CKWH,2),"-")),"")</f>
        <v/>
      </c>
      <c r="DJ88" s="130" t="str">
        <f t="shared" si="68"/>
        <v/>
      </c>
      <c r="DL88" s="104"/>
      <c r="DM88" s="130" t="str">
        <f t="shared" si="69"/>
        <v/>
      </c>
      <c r="DO88" s="129" t="str">
        <f t="shared" si="56"/>
        <v/>
      </c>
      <c r="DP88" s="127" t="str">
        <f t="shared" si="70"/>
        <v/>
      </c>
      <c r="DR88" s="101" t="str">
        <f>IF(ISNUMBER($BW88*$CH88),IF(ISNUMBER(MATRIX!BU88),BW88*MATRIX!BU88,"n/a"),"")</f>
        <v/>
      </c>
      <c r="DS88" s="72"/>
      <c r="DT88" s="72" t="str">
        <f>IF(ISNUMBER(BW88*CH88),IF(ISNUMBER(MATRIX!BV88*DD88),BW88*MATRIX!BV88*DD88,"n/a"),"")</f>
        <v/>
      </c>
      <c r="DU88" s="72"/>
      <c r="DV88" s="155" t="str">
        <f t="shared" si="57"/>
        <v/>
      </c>
      <c r="DW88" s="96"/>
      <c r="DX88" s="156" t="str">
        <f t="shared" si="58"/>
        <v/>
      </c>
      <c r="DY88" s="102" t="str">
        <f t="shared" si="71"/>
        <v/>
      </c>
      <c r="EA88" s="85" t="str">
        <f>IF(ISNUMBER(BW88),IF(ISNUMBER(MATRIX!Y88),MATRIX!Y88,"n/a"),"")</f>
        <v/>
      </c>
      <c r="EB88" s="86" t="str">
        <f t="shared" si="72"/>
        <v/>
      </c>
      <c r="ED88" s="44" t="str">
        <f>IF(ISNUMBER('HI-Z-OUTPUT'!D88),IF(ISNUMBER(BW88),'HI-Z-OUTPUT'!D88*BW88,""),"")</f>
        <v/>
      </c>
      <c r="EE88" s="44" t="str">
        <f t="shared" si="59"/>
        <v/>
      </c>
    </row>
    <row r="89" spans="1:135">
      <c r="A89" s="45" t="str">
        <f>MATRIX!A89</f>
        <v>CROWN</v>
      </c>
      <c r="B89" t="str">
        <f>IF(MATRIX!B89&lt;&gt;0,MATRIX!B89,"-")</f>
        <v>XTi 2002</v>
      </c>
      <c r="D89" t="b">
        <f>AND(OHM8MENO&lt;='Lo-Z-OUTPUT'!U89,'Lo-Z-OUTPUT'!U89&lt;=OHM8PIU)</f>
        <v>0</v>
      </c>
      <c r="E89" t="b">
        <f>AND(OHM4MENO&lt;='Lo-Z-OUTPUT'!U89,'Lo-Z-OUTPUT'!U89&lt;=OHM4PIU)</f>
        <v>0</v>
      </c>
      <c r="F89" t="b">
        <f>AND(OHM2MENO&lt;='Lo-Z-OUTPUT'!U89,'Lo-Z-OUTPUT'!U89&lt;=OHM2PIU)</f>
        <v>0</v>
      </c>
      <c r="H89" s="64" t="str">
        <f>IF(ISNUMBER('Lo-Z-OUTPUT'!S89),'Lo-Z-OUTPUT'!S89,"")</f>
        <v/>
      </c>
      <c r="I89" s="64" t="str">
        <f>IF('Lo-Z-OUTPUT'!W89="B","B","")</f>
        <v/>
      </c>
      <c r="K89" s="62" t="str">
        <f>IF(ISNUMBER(H89),H89*MATRIX!E89,"-")</f>
        <v>-</v>
      </c>
      <c r="M89" s="66" t="str">
        <f>IF(ISNUMBER(H89),IF(KP="kg",H89*MATRIX!CB89,H89*MATRIX!CB89*2.2),"-")</f>
        <v>-</v>
      </c>
      <c r="N89" s="65" t="str">
        <f t="shared" si="45"/>
        <v/>
      </c>
      <c r="P89" s="1" t="str">
        <f>IF(ISNUMBER(H89),IF('Lo-Z-OUTPUT'!W89="B",IF(D89,MATRIX!Q89,IF(E89,MATRIX!R89,"WRNG Ω")),IF(D89,MATRIX!K89,IF(E89,MATRIX!L89,IF(F89,MATRIX!M89,"")))),"")</f>
        <v/>
      </c>
      <c r="R89" s="70" t="str">
        <f>IF(AND(ISNUMBER(H89),ISNUMBER(P89)),IF('Lo-Z-OUTPUT'!W89="B",H89*P89*MATRIX!F89/2,H89*P89*MATRIX!F89),"")</f>
        <v/>
      </c>
      <c r="T89" s="40" t="str">
        <f>IF(ISNUMBER($H89),IF(ISNUMBER(MATRIX!U89),IF(MATRIX!U89-INT(MATRIX!U89)=0,MATRIX!U89,"("&amp;MATRIX!U89&amp;")"),"n/a"),"")</f>
        <v/>
      </c>
      <c r="U89" s="77"/>
      <c r="V89" s="81" t="str">
        <f>IF(ISNUMBER(H89), IF(ISNUMBER(MATRIX!AD89),H89*MATRIX!AD89,"n/a"),"")</f>
        <v/>
      </c>
      <c r="W89" s="77"/>
      <c r="X89" s="83" t="str">
        <f>IF(ISNUMBER($H89), IF(ISNUMBER(MATRIX!AF89),$H89*MATRIX!AF89,"n/a"),"")</f>
        <v/>
      </c>
      <c r="Y89" s="77"/>
      <c r="Z89" s="81" t="str">
        <f>IF(ISNUMBER($H89), IF(ISNUMBER(MATRIX!AP89),$H89*MATRIX!AP89,"n/a"),"")</f>
        <v/>
      </c>
      <c r="AA89" s="77" t="s">
        <v>434</v>
      </c>
      <c r="AB89" s="83" t="str">
        <f>IF(ISNUMBER($H89), IF(ISNUMBER(MATRIX!AR89),$H89*MATRIX!AR89,"n/a"),"")</f>
        <v/>
      </c>
      <c r="AD89" s="225" t="str">
        <f t="shared" si="46"/>
        <v/>
      </c>
      <c r="AF89" s="225" t="str">
        <f t="shared" si="47"/>
        <v/>
      </c>
      <c r="AH89" s="218" t="str">
        <f>IF(ISNUMBER($H89), IF(MV&gt;200,IF(ISNUMBER(MATRIX!CL89),MATRIX!CL89,"n/a"),IF(ISNUMBER(MATRIX!CH89),MATRIX!CH89,"n/a")),"")</f>
        <v/>
      </c>
      <c r="AJ89" s="1" t="str">
        <f>IF(ISNUMBER(H89),IF(AND(ISNUMBER('Lo-Z-OUTPUT'!BA89),'Lo-Z-OUTPUT'!BA89&lt;&gt;0),'Lo-Z-OUTPUT'!BA89,'Lo-Z-INPUT'!$K$15*'Lo-Z-INPUT'!$K$7),"")</f>
        <v/>
      </c>
      <c r="AL89" s="161" t="str">
        <f t="shared" si="60"/>
        <v/>
      </c>
      <c r="AN89" s="124" t="str">
        <f>IF(ISNUMBER($H89),IF(MV&lt;200,IF(ISNUMBER(MATRIX!AE89),ROUND((MATRIX!AE89*IDLE/1000)*CKWH,2),"-"),IF(ISNUMBER(MATRIX!AQ89),ROUND((MATRIX!AQ89*IDLE/1000)*CKWH,2),"-")),"")</f>
        <v/>
      </c>
      <c r="AO89" s="125" t="str">
        <f t="shared" si="61"/>
        <v/>
      </c>
      <c r="AQ89" s="105" t="str">
        <f>IF(ISNUMBER($H89),IF(MV&lt;200,IF(ISNUMBER(MATRIX!AG89),ROUND((MATRIX!AG89/1000)*RUNNING*CKWH,2),"-"),IF(ISNUMBER(MATRIX!AS89),ROUND((MATRIX!AS89/1000)*RUNNING*CKWH,2),"-")),"")</f>
        <v/>
      </c>
      <c r="AR89" s="126" t="str">
        <f t="shared" si="62"/>
        <v/>
      </c>
      <c r="AT89" s="129" t="str">
        <f t="shared" si="48"/>
        <v/>
      </c>
      <c r="AU89" s="127" t="str">
        <f t="shared" si="63"/>
        <v/>
      </c>
      <c r="AW89" s="101" t="str">
        <f>IF(ISNUMBER($H89),IF(ISNUMBER(MATRIX!BU89),$H89*MATRIX!BU89,"n/a"),"")</f>
        <v/>
      </c>
      <c r="AX89" s="72"/>
      <c r="AY89" s="72" t="str">
        <f>IF(ISNUMBER($H89),IF(ISNUMBER(MATRIX!BV89*AL89),$H89*MATRIX!BV89*AL89,"n/a"),"")</f>
        <v/>
      </c>
      <c r="AZ89" s="72"/>
      <c r="BA89" s="100" t="str">
        <f t="shared" si="49"/>
        <v/>
      </c>
      <c r="BB89" s="72"/>
      <c r="BC89" s="154" t="str">
        <f t="shared" si="50"/>
        <v/>
      </c>
      <c r="BD89" s="103" t="str">
        <f t="shared" si="51"/>
        <v/>
      </c>
      <c r="BF89" s="85" t="str">
        <f>IF(ISNUMBER(H89),IF(ISNUMBER(MATRIX!Y89),MATRIX!Y89,"n/a"),"")</f>
        <v/>
      </c>
      <c r="BG89" s="86" t="str">
        <f t="shared" si="64"/>
        <v/>
      </c>
      <c r="BI89" s="44" t="str">
        <f>IF(ISNUMBER('Lo-Z-OUTPUT'!D89),IF(ISNUMBER(EXTRA!H89),'Lo-Z-OUTPUT'!D89*EXTRA!H89,""),"")</f>
        <v/>
      </c>
      <c r="BJ89" s="44" t="str">
        <f t="shared" si="52"/>
        <v/>
      </c>
      <c r="BT89" t="b">
        <f>ISNUMBER(MATRIX!G89)</f>
        <v>0</v>
      </c>
      <c r="BU89" t="b">
        <f>ISNUMBER(MATRIX!H89)</f>
        <v>0</v>
      </c>
      <c r="BW89" s="64" t="str">
        <f>IF(AND(ISNUMBER('HI-Z-OUTPUT'!P89),I89&lt;&gt;0),'HI-Z-OUTPUT'!P89,"-")</f>
        <v>-</v>
      </c>
      <c r="BX89" s="1"/>
      <c r="BY89" s="64" t="str">
        <f>IF(ISBLANK('HI-Z-OUTPUT'!R89),"",'HI-Z-OUTPUT'!R89)</f>
        <v/>
      </c>
      <c r="CA89" s="62" t="str">
        <f>IF(ISNUMBER(BW89),IF(ISNUMBER(MATRIX!E89),BW89*MATRIX!E89,"WRNG DATA"),"-")</f>
        <v>-</v>
      </c>
      <c r="CC89" s="66" t="str">
        <f>IF(AND(ISNUMBER(BW89),OR(BT89,BU89)),IF(KP="kg",BW89*MATRIX!CC89,BW89*MATRIX!CC89*2.2),"-")</f>
        <v>-</v>
      </c>
      <c r="CD89" s="65" t="str">
        <f t="shared" si="53"/>
        <v/>
      </c>
      <c r="CF89" s="1" t="str">
        <f>IF(AND(VI&lt;100,ISNUMBER(BW89),BT89),MATRIX!N89,IF(AND(VI&gt;=100,ISNUMBER(BW89),BU89),MATRIX!O89,""))</f>
        <v/>
      </c>
      <c r="CG89" s="1" t="str">
        <f>IF(AND(BY89&lt;100,ISNUMBER(BW89),BT89),MATRIX!N89,IF(AND(BY89&gt;=100,ISNUMBER(BW89),BU89),MATRIX!O89,"WRNG V"))</f>
        <v>WRNG V</v>
      </c>
      <c r="CH89" s="1" t="str">
        <f t="shared" si="65"/>
        <v/>
      </c>
      <c r="CJ89" s="70" t="str">
        <f>IF(ISNUMBER(BW89),IF(BY89&lt;100,IF(ISNUMBER(CH89*MATRIX!G89),BW89*CH89*MATRIX!G89,""),IF(ISNUMBER(CH89*MATRIX!H89),BW89*CH89*MATRIX!H89,"")),"")</f>
        <v/>
      </c>
      <c r="CL89" s="40" t="str">
        <f>IF(ISNUMBER(BW89*CH89),IF(ISNUMBER(MATRIX!U89),IF(MATRIX!U89-INT(MATRIX!U89)=0,MATRIX!U89,"("&amp;MATRIX!U89&amp;")"),"n/a"),"")</f>
        <v/>
      </c>
      <c r="CM89" s="77"/>
      <c r="CN89" s="81" t="str">
        <f>IF(ISNUMBER(BW89*CH89), IF(ISNUMBER(MATRIX!AZ89),BW89*MATRIX!AZ89,"n/a"),"")</f>
        <v/>
      </c>
      <c r="CO89" s="77"/>
      <c r="CP89" s="83" t="str">
        <f>IF(ISNUMBER($BW89*$CH89), IF(ISNUMBER(MATRIX!BB89),$BW89*MATRIX!BB89,"n/a"),"")</f>
        <v/>
      </c>
      <c r="CQ89" s="77"/>
      <c r="CR89" s="81" t="str">
        <f>IF(ISNUMBER($BW89*$CH89), IF(ISNUMBER(MATRIX!BJ89),BW89*MATRIX!BJ89,"n/a"),"")</f>
        <v/>
      </c>
      <c r="CS89" s="77" t="s">
        <v>434</v>
      </c>
      <c r="CT89" s="83" t="str">
        <f>IF(ISNUMBER($BW89*$CH89), IF(ISNUMBER(MATRIX!BL89),$BW89*MATRIX!BL89,"n/a"),"")</f>
        <v/>
      </c>
      <c r="CV89" s="225" t="str">
        <f t="shared" si="54"/>
        <v/>
      </c>
      <c r="CX89" s="225" t="str">
        <f t="shared" si="55"/>
        <v/>
      </c>
      <c r="CZ89" s="219" t="str">
        <f>IF(ISNUMBER($BW89*$CH89), IF(MV&gt;200,IF(ISNUMBER(MATRIX!CL89),MATRIX!CL89,"n/a"),IF(ISNUMBER(MATRIX!CH89),MATRIX!CH89,"n/a")),"")</f>
        <v/>
      </c>
      <c r="DB89" s="1" t="str">
        <f>IF(ISNUMBER(BW89),IF(AND(ISNUMBER('HI-Z-OUTPUT'!AV89),'HI-Z-OUTPUT'!AV89&lt;&gt;0),'HI-Z-OUTPUT'!AV89,'Hi-Z-INPUT'!$K$7*'Hi-Z-INPUT'!$K$11),"")</f>
        <v/>
      </c>
      <c r="DD89" s="161" t="str">
        <f t="shared" si="66"/>
        <v/>
      </c>
      <c r="DF89" s="124" t="str">
        <f>IF(ISNUMBER($BW89),IF(MV&lt;200,IF(ISNUMBER(MATRIX!BA89),ROUND(MATRIX!BA89/1000*IDLE*CKWH,2),"-"),IF(ISNUMBER(MATRIX!BK89),ROUND(MATRIX!BK89/1000*IDLE*CKWH,2),"-")),"")</f>
        <v/>
      </c>
      <c r="DG89" s="125" t="str">
        <f t="shared" si="67"/>
        <v/>
      </c>
      <c r="DI89" s="104" t="str">
        <f>IF(ISNUMBER($BW89),IF(MV&lt;200,IF(ISNUMBER(MATRIX!BC89),ROUND(MATRIX!BC89/1000*RUNNING*CKWH,2),"-"),IF(ISNUMBER(MATRIX!BM89),ROUND(MATRIX!BM89/1000*RUNNING*CKWH,2),"-")),"")</f>
        <v/>
      </c>
      <c r="DJ89" s="130" t="str">
        <f t="shared" si="68"/>
        <v/>
      </c>
      <c r="DL89" s="104"/>
      <c r="DM89" s="130" t="str">
        <f t="shared" si="69"/>
        <v/>
      </c>
      <c r="DO89" s="129" t="str">
        <f t="shared" si="56"/>
        <v/>
      </c>
      <c r="DP89" s="127" t="str">
        <f t="shared" si="70"/>
        <v/>
      </c>
      <c r="DR89" s="101" t="str">
        <f>IF(ISNUMBER($BW89*$CH89),IF(ISNUMBER(MATRIX!BU89),BW89*MATRIX!BU89,"n/a"),"")</f>
        <v/>
      </c>
      <c r="DS89" s="72"/>
      <c r="DT89" s="72" t="str">
        <f>IF(ISNUMBER(BW89*CH89),IF(ISNUMBER(MATRIX!BV89*DD89),BW89*MATRIX!BV89*DD89,"n/a"),"")</f>
        <v/>
      </c>
      <c r="DU89" s="72"/>
      <c r="DV89" s="155" t="str">
        <f t="shared" si="57"/>
        <v/>
      </c>
      <c r="DW89" s="96"/>
      <c r="DX89" s="156" t="str">
        <f t="shared" si="58"/>
        <v/>
      </c>
      <c r="DY89" s="102" t="str">
        <f t="shared" si="71"/>
        <v/>
      </c>
      <c r="EA89" s="85" t="str">
        <f>IF(ISNUMBER(BW89),IF(ISNUMBER(MATRIX!Y89),MATRIX!Y89,"n/a"),"")</f>
        <v/>
      </c>
      <c r="EB89" s="86" t="str">
        <f t="shared" si="72"/>
        <v/>
      </c>
      <c r="ED89" s="44" t="str">
        <f>IF(ISNUMBER('HI-Z-OUTPUT'!D89),IF(ISNUMBER(BW89),'HI-Z-OUTPUT'!D89*BW89,""),"")</f>
        <v/>
      </c>
      <c r="EE89" s="44" t="str">
        <f t="shared" si="59"/>
        <v/>
      </c>
    </row>
    <row r="90" spans="1:135">
      <c r="A90" s="45" t="str">
        <f>MATRIX!A90</f>
        <v>CROWN</v>
      </c>
      <c r="B90" t="str">
        <f>IF(MATRIX!B90&lt;&gt;0,MATRIX!B90,"-")</f>
        <v>XTi 4002</v>
      </c>
      <c r="D90" t="b">
        <f>AND(OHM8MENO&lt;='Lo-Z-OUTPUT'!U90,'Lo-Z-OUTPUT'!U90&lt;=OHM8PIU)</f>
        <v>0</v>
      </c>
      <c r="E90" t="b">
        <f>AND(OHM4MENO&lt;='Lo-Z-OUTPUT'!U90,'Lo-Z-OUTPUT'!U90&lt;=OHM4PIU)</f>
        <v>0</v>
      </c>
      <c r="F90" t="b">
        <f>AND(OHM2MENO&lt;='Lo-Z-OUTPUT'!U90,'Lo-Z-OUTPUT'!U90&lt;=OHM2PIU)</f>
        <v>0</v>
      </c>
      <c r="H90" s="64" t="str">
        <f>IF(ISNUMBER('Lo-Z-OUTPUT'!S90),'Lo-Z-OUTPUT'!S90,"")</f>
        <v/>
      </c>
      <c r="I90" s="64" t="str">
        <f>IF('Lo-Z-OUTPUT'!W90="B","B","")</f>
        <v/>
      </c>
      <c r="K90" s="62" t="str">
        <f>IF(ISNUMBER(H90),H90*MATRIX!E90,"-")</f>
        <v>-</v>
      </c>
      <c r="M90" s="66" t="str">
        <f>IF(ISNUMBER(H90),IF(KP="kg",H90*MATRIX!CB90,H90*MATRIX!CB90*2.2),"-")</f>
        <v>-</v>
      </c>
      <c r="N90" s="65" t="str">
        <f t="shared" si="45"/>
        <v/>
      </c>
      <c r="P90" s="1" t="str">
        <f>IF(ISNUMBER(H90),IF('Lo-Z-OUTPUT'!W90="B",IF(D90,MATRIX!Q90,IF(E90,MATRIX!R90,"WRNG Ω")),IF(D90,MATRIX!K90,IF(E90,MATRIX!L90,IF(F90,MATRIX!M90,"")))),"")</f>
        <v/>
      </c>
      <c r="R90" s="70" t="str">
        <f>IF(AND(ISNUMBER(H90),ISNUMBER(P90)),IF('Lo-Z-OUTPUT'!W90="B",H90*P90*MATRIX!F90/2,H90*P90*MATRIX!F90),"")</f>
        <v/>
      </c>
      <c r="T90" s="40" t="str">
        <f>IF(ISNUMBER($H90),IF(ISNUMBER(MATRIX!U90),IF(MATRIX!U90-INT(MATRIX!U90)=0,MATRIX!U90,"("&amp;MATRIX!U90&amp;")"),"n/a"),"")</f>
        <v/>
      </c>
      <c r="U90" s="77"/>
      <c r="V90" s="81" t="str">
        <f>IF(ISNUMBER(H90), IF(ISNUMBER(MATRIX!AD90),H90*MATRIX!AD90,"n/a"),"")</f>
        <v/>
      </c>
      <c r="W90" s="77"/>
      <c r="X90" s="83" t="str">
        <f>IF(ISNUMBER($H90), IF(ISNUMBER(MATRIX!AF90),$H90*MATRIX!AF90,"n/a"),"")</f>
        <v/>
      </c>
      <c r="Y90" s="77"/>
      <c r="Z90" s="81" t="str">
        <f>IF(ISNUMBER($H90), IF(ISNUMBER(MATRIX!AP90),$H90*MATRIX!AP90,"n/a"),"")</f>
        <v/>
      </c>
      <c r="AA90" s="77" t="s">
        <v>434</v>
      </c>
      <c r="AB90" s="83" t="str">
        <f>IF(ISNUMBER($H90), IF(ISNUMBER(MATRIX!AR90),$H90*MATRIX!AR90,"n/a"),"")</f>
        <v/>
      </c>
      <c r="AD90" s="225" t="str">
        <f t="shared" si="46"/>
        <v/>
      </c>
      <c r="AF90" s="225" t="str">
        <f t="shared" si="47"/>
        <v/>
      </c>
      <c r="AH90" s="218" t="str">
        <f>IF(ISNUMBER($H90), IF(MV&gt;200,IF(ISNUMBER(MATRIX!CL90),MATRIX!CL90,"n/a"),IF(ISNUMBER(MATRIX!CH90),MATRIX!CH90,"n/a")),"")</f>
        <v/>
      </c>
      <c r="AJ90" s="1" t="str">
        <f>IF(ISNUMBER(H90),IF(AND(ISNUMBER('Lo-Z-OUTPUT'!BA90),'Lo-Z-OUTPUT'!BA90&lt;&gt;0),'Lo-Z-OUTPUT'!BA90,'Lo-Z-INPUT'!$K$15*'Lo-Z-INPUT'!$K$7),"")</f>
        <v/>
      </c>
      <c r="AL90" s="161" t="str">
        <f t="shared" si="60"/>
        <v/>
      </c>
      <c r="AN90" s="124" t="str">
        <f>IF(ISNUMBER($H90),IF(MV&lt;200,IF(ISNUMBER(MATRIX!AE90),ROUND((MATRIX!AE90*IDLE/1000)*CKWH,2),"-"),IF(ISNUMBER(MATRIX!AQ90),ROUND((MATRIX!AQ90*IDLE/1000)*CKWH,2),"-")),"")</f>
        <v/>
      </c>
      <c r="AO90" s="125" t="str">
        <f t="shared" si="61"/>
        <v/>
      </c>
      <c r="AQ90" s="105" t="str">
        <f>IF(ISNUMBER($H90),IF(MV&lt;200,IF(ISNUMBER(MATRIX!AG90),ROUND((MATRIX!AG90/1000)*RUNNING*CKWH,2),"-"),IF(ISNUMBER(MATRIX!AS90),ROUND((MATRIX!AS90/1000)*RUNNING*CKWH,2),"-")),"")</f>
        <v/>
      </c>
      <c r="AR90" s="126" t="str">
        <f t="shared" si="62"/>
        <v/>
      </c>
      <c r="AT90" s="129" t="str">
        <f t="shared" si="48"/>
        <v/>
      </c>
      <c r="AU90" s="127" t="str">
        <f t="shared" si="63"/>
        <v/>
      </c>
      <c r="AW90" s="101" t="str">
        <f>IF(ISNUMBER($H90),IF(ISNUMBER(MATRIX!BU90),$H90*MATRIX!BU90,"n/a"),"")</f>
        <v/>
      </c>
      <c r="AX90" s="72"/>
      <c r="AY90" s="72" t="str">
        <f>IF(ISNUMBER($H90),IF(ISNUMBER(MATRIX!BV90*AL90),$H90*MATRIX!BV90*AL90,"n/a"),"")</f>
        <v/>
      </c>
      <c r="AZ90" s="72"/>
      <c r="BA90" s="100" t="str">
        <f t="shared" si="49"/>
        <v/>
      </c>
      <c r="BB90" s="72"/>
      <c r="BC90" s="154" t="str">
        <f t="shared" si="50"/>
        <v/>
      </c>
      <c r="BD90" s="103" t="str">
        <f t="shared" si="51"/>
        <v/>
      </c>
      <c r="BF90" s="85" t="str">
        <f>IF(ISNUMBER(H90),IF(ISNUMBER(MATRIX!Y90),MATRIX!Y90,"n/a"),"")</f>
        <v/>
      </c>
      <c r="BG90" s="86" t="str">
        <f t="shared" si="64"/>
        <v/>
      </c>
      <c r="BI90" s="44" t="str">
        <f>IF(ISNUMBER('Lo-Z-OUTPUT'!D90),IF(ISNUMBER(EXTRA!H90),'Lo-Z-OUTPUT'!D90*EXTRA!H90,""),"")</f>
        <v/>
      </c>
      <c r="BJ90" s="44" t="str">
        <f t="shared" si="52"/>
        <v/>
      </c>
      <c r="BT90" t="b">
        <f>ISNUMBER(MATRIX!G90)</f>
        <v>0</v>
      </c>
      <c r="BU90" t="b">
        <f>ISNUMBER(MATRIX!H90)</f>
        <v>0</v>
      </c>
      <c r="BW90" s="64" t="str">
        <f>IF(AND(ISNUMBER('HI-Z-OUTPUT'!P90),I90&lt;&gt;0),'HI-Z-OUTPUT'!P90,"-")</f>
        <v>-</v>
      </c>
      <c r="BX90" s="1"/>
      <c r="BY90" s="64" t="str">
        <f>IF(ISBLANK('HI-Z-OUTPUT'!R90),"",'HI-Z-OUTPUT'!R90)</f>
        <v/>
      </c>
      <c r="CA90" s="62" t="str">
        <f>IF(ISNUMBER(BW90),IF(ISNUMBER(MATRIX!E90),BW90*MATRIX!E90,"WRNG DATA"),"-")</f>
        <v>-</v>
      </c>
      <c r="CC90" s="66" t="str">
        <f>IF(AND(ISNUMBER(BW90),OR(BT90,BU90)),IF(KP="kg",BW90*MATRIX!CC90,BW90*MATRIX!CC90*2.2),"-")</f>
        <v>-</v>
      </c>
      <c r="CD90" s="65" t="str">
        <f t="shared" si="53"/>
        <v/>
      </c>
      <c r="CF90" s="1" t="str">
        <f>IF(AND(VI&lt;100,ISNUMBER(BW90),BT90),MATRIX!N90,IF(AND(VI&gt;=100,ISNUMBER(BW90),BU90),MATRIX!O90,""))</f>
        <v/>
      </c>
      <c r="CG90" s="1" t="str">
        <f>IF(AND(BY90&lt;100,ISNUMBER(BW90),BT90),MATRIX!N90,IF(AND(BY90&gt;=100,ISNUMBER(BW90),BU90),MATRIX!O90,"WRNG V"))</f>
        <v>WRNG V</v>
      </c>
      <c r="CH90" s="1" t="str">
        <f t="shared" si="65"/>
        <v/>
      </c>
      <c r="CJ90" s="70" t="str">
        <f>IF(ISNUMBER(BW90),IF(BY90&lt;100,IF(ISNUMBER(CH90*MATRIX!G90),BW90*CH90*MATRIX!G90,""),IF(ISNUMBER(CH90*MATRIX!H90),BW90*CH90*MATRIX!H90,"")),"")</f>
        <v/>
      </c>
      <c r="CL90" s="40" t="str">
        <f>IF(ISNUMBER(BW90*CH90),IF(ISNUMBER(MATRIX!U90),IF(MATRIX!U90-INT(MATRIX!U90)=0,MATRIX!U90,"("&amp;MATRIX!U90&amp;")"),"n/a"),"")</f>
        <v/>
      </c>
      <c r="CM90" s="77"/>
      <c r="CN90" s="81" t="str">
        <f>IF(ISNUMBER(BW90*CH90), IF(ISNUMBER(MATRIX!AZ90),BW90*MATRIX!AZ90,"n/a"),"")</f>
        <v/>
      </c>
      <c r="CO90" s="77"/>
      <c r="CP90" s="83" t="str">
        <f>IF(ISNUMBER($BW90*$CH90), IF(ISNUMBER(MATRIX!BB90),$BW90*MATRIX!BB90,"n/a"),"")</f>
        <v/>
      </c>
      <c r="CQ90" s="77"/>
      <c r="CR90" s="81" t="str">
        <f>IF(ISNUMBER($BW90*$CH90), IF(ISNUMBER(MATRIX!BJ90),BW90*MATRIX!BJ90,"n/a"),"")</f>
        <v/>
      </c>
      <c r="CS90" s="77" t="s">
        <v>434</v>
      </c>
      <c r="CT90" s="83" t="str">
        <f>IF(ISNUMBER($BW90*$CH90), IF(ISNUMBER(MATRIX!BL90),$BW90*MATRIX!BL90,"n/a"),"")</f>
        <v/>
      </c>
      <c r="CV90" s="225" t="str">
        <f t="shared" si="54"/>
        <v/>
      </c>
      <c r="CX90" s="225" t="str">
        <f t="shared" si="55"/>
        <v/>
      </c>
      <c r="CZ90" s="219" t="str">
        <f>IF(ISNUMBER($BW90*$CH90), IF(MV&gt;200,IF(ISNUMBER(MATRIX!CL90),MATRIX!CL90,"n/a"),IF(ISNUMBER(MATRIX!CH90),MATRIX!CH90,"n/a")),"")</f>
        <v/>
      </c>
      <c r="DB90" s="1" t="str">
        <f>IF(ISNUMBER(BW90),IF(AND(ISNUMBER('HI-Z-OUTPUT'!AV90),'HI-Z-OUTPUT'!AV90&lt;&gt;0),'HI-Z-OUTPUT'!AV90,'Hi-Z-INPUT'!$K$7*'Hi-Z-INPUT'!$K$11),"")</f>
        <v/>
      </c>
      <c r="DD90" s="161" t="str">
        <f t="shared" si="66"/>
        <v/>
      </c>
      <c r="DF90" s="124" t="str">
        <f>IF(ISNUMBER($BW90),IF(MV&lt;200,IF(ISNUMBER(MATRIX!BA90),ROUND(MATRIX!BA90/1000*IDLE*CKWH,2),"-"),IF(ISNUMBER(MATRIX!BK90),ROUND(MATRIX!BK90/1000*IDLE*CKWH,2),"-")),"")</f>
        <v/>
      </c>
      <c r="DG90" s="125" t="str">
        <f t="shared" si="67"/>
        <v/>
      </c>
      <c r="DI90" s="104" t="str">
        <f>IF(ISNUMBER($BW90),IF(MV&lt;200,IF(ISNUMBER(MATRIX!BC90),ROUND(MATRIX!BC90/1000*RUNNING*CKWH,2),"-"),IF(ISNUMBER(MATRIX!BM90),ROUND(MATRIX!BM90/1000*RUNNING*CKWH,2),"-")),"")</f>
        <v/>
      </c>
      <c r="DJ90" s="130" t="str">
        <f t="shared" si="68"/>
        <v/>
      </c>
      <c r="DL90" s="104"/>
      <c r="DM90" s="130" t="str">
        <f t="shared" si="69"/>
        <v/>
      </c>
      <c r="DO90" s="129" t="str">
        <f t="shared" si="56"/>
        <v/>
      </c>
      <c r="DP90" s="127" t="str">
        <f t="shared" si="70"/>
        <v/>
      </c>
      <c r="DR90" s="101" t="str">
        <f>IF(ISNUMBER($BW90*$CH90),IF(ISNUMBER(MATRIX!BU90),BW90*MATRIX!BU90,"n/a"),"")</f>
        <v/>
      </c>
      <c r="DS90" s="72"/>
      <c r="DT90" s="72" t="str">
        <f>IF(ISNUMBER(BW90*CH90),IF(ISNUMBER(MATRIX!BV90*DD90),BW90*MATRIX!BV90*DD90,"n/a"),"")</f>
        <v/>
      </c>
      <c r="DU90" s="72"/>
      <c r="DV90" s="155" t="str">
        <f t="shared" si="57"/>
        <v/>
      </c>
      <c r="DW90" s="96"/>
      <c r="DX90" s="156" t="str">
        <f t="shared" si="58"/>
        <v/>
      </c>
      <c r="DY90" s="102" t="str">
        <f t="shared" si="71"/>
        <v/>
      </c>
      <c r="EA90" s="85" t="str">
        <f>IF(ISNUMBER(BW90),IF(ISNUMBER(MATRIX!Y90),MATRIX!Y90,"n/a"),"")</f>
        <v/>
      </c>
      <c r="EB90" s="86" t="str">
        <f t="shared" si="72"/>
        <v/>
      </c>
      <c r="ED90" s="44" t="str">
        <f>IF(ISNUMBER('HI-Z-OUTPUT'!D90),IF(ISNUMBER(BW90),'HI-Z-OUTPUT'!D90*BW90,""),"")</f>
        <v/>
      </c>
      <c r="EE90" s="44" t="str">
        <f t="shared" si="59"/>
        <v/>
      </c>
    </row>
    <row r="91" spans="1:135">
      <c r="A91" s="45" t="str">
        <f>MATRIX!A91</f>
        <v>CROWN</v>
      </c>
      <c r="B91" t="str">
        <f>IF(MATRIX!B91&lt;&gt;0,MATRIX!B91,"-")</f>
        <v>XTi 6002</v>
      </c>
      <c r="D91" t="b">
        <f>AND(OHM8MENO&lt;='Lo-Z-OUTPUT'!U91,'Lo-Z-OUTPUT'!U91&lt;=OHM8PIU)</f>
        <v>0</v>
      </c>
      <c r="E91" t="b">
        <f>AND(OHM4MENO&lt;='Lo-Z-OUTPUT'!U91,'Lo-Z-OUTPUT'!U91&lt;=OHM4PIU)</f>
        <v>0</v>
      </c>
      <c r="F91" t="b">
        <f>AND(OHM2MENO&lt;='Lo-Z-OUTPUT'!U91,'Lo-Z-OUTPUT'!U91&lt;=OHM2PIU)</f>
        <v>0</v>
      </c>
      <c r="H91" s="64" t="str">
        <f>IF(ISNUMBER('Lo-Z-OUTPUT'!S91),'Lo-Z-OUTPUT'!S91,"")</f>
        <v/>
      </c>
      <c r="I91" s="64" t="str">
        <f>IF('Lo-Z-OUTPUT'!W91="B","B","")</f>
        <v/>
      </c>
      <c r="K91" s="62" t="str">
        <f>IF(ISNUMBER(H91),H91*MATRIX!E91,"-")</f>
        <v>-</v>
      </c>
      <c r="M91" s="66" t="str">
        <f>IF(ISNUMBER(H91),IF(KP="kg",H91*MATRIX!CB91,H91*MATRIX!CB91*2.2),"-")</f>
        <v>-</v>
      </c>
      <c r="N91" s="65" t="str">
        <f t="shared" si="45"/>
        <v/>
      </c>
      <c r="P91" s="1" t="str">
        <f>IF(ISNUMBER(H91),IF('Lo-Z-OUTPUT'!W91="B",IF(D91,MATRIX!Q91,IF(E91,MATRIX!R91,"WRNG Ω")),IF(D91,MATRIX!K91,IF(E91,MATRIX!L91,IF(F91,MATRIX!M91,"")))),"")</f>
        <v/>
      </c>
      <c r="R91" s="70" t="str">
        <f>IF(AND(ISNUMBER(H91),ISNUMBER(P91)),IF('Lo-Z-OUTPUT'!W91="B",H91*P91*MATRIX!F91/2,H91*P91*MATRIX!F91),"")</f>
        <v/>
      </c>
      <c r="T91" s="40" t="str">
        <f>IF(ISNUMBER($H91),IF(ISNUMBER(MATRIX!U91),IF(MATRIX!U91-INT(MATRIX!U91)=0,MATRIX!U91,"("&amp;MATRIX!U91&amp;")"),"n/a"),"")</f>
        <v/>
      </c>
      <c r="U91" s="77"/>
      <c r="V91" s="81" t="str">
        <f>IF(ISNUMBER(H91), IF(ISNUMBER(MATRIX!AD91),H91*MATRIX!AD91,"n/a"),"")</f>
        <v/>
      </c>
      <c r="W91" s="77"/>
      <c r="X91" s="83" t="str">
        <f>IF(ISNUMBER($H91), IF(ISNUMBER(MATRIX!AF91),$H91*MATRIX!AF91,"n/a"),"")</f>
        <v/>
      </c>
      <c r="Y91" s="77"/>
      <c r="Z91" s="81" t="str">
        <f>IF(ISNUMBER($H91), IF(ISNUMBER(MATRIX!AP91),$H91*MATRIX!AP91,"n/a"),"")</f>
        <v/>
      </c>
      <c r="AA91" s="77" t="s">
        <v>434</v>
      </c>
      <c r="AB91" s="83" t="str">
        <f>IF(ISNUMBER($H91), IF(ISNUMBER(MATRIX!AR91),$H91*MATRIX!AR91,"n/a"),"")</f>
        <v/>
      </c>
      <c r="AD91" s="225" t="str">
        <f t="shared" si="46"/>
        <v/>
      </c>
      <c r="AF91" s="225" t="str">
        <f t="shared" si="47"/>
        <v/>
      </c>
      <c r="AH91" s="218" t="str">
        <f>IF(ISNUMBER($H91), IF(MV&gt;200,IF(ISNUMBER(MATRIX!CL91),MATRIX!CL91,"n/a"),IF(ISNUMBER(MATRIX!CH91),MATRIX!CH91,"n/a")),"")</f>
        <v/>
      </c>
      <c r="AJ91" s="1" t="str">
        <f>IF(ISNUMBER(H91),IF(AND(ISNUMBER('Lo-Z-OUTPUT'!BA91),'Lo-Z-OUTPUT'!BA91&lt;&gt;0),'Lo-Z-OUTPUT'!BA91,'Lo-Z-INPUT'!$K$15*'Lo-Z-INPUT'!$K$7),"")</f>
        <v/>
      </c>
      <c r="AL91" s="161" t="str">
        <f t="shared" si="60"/>
        <v/>
      </c>
      <c r="AN91" s="124" t="str">
        <f>IF(ISNUMBER($H91),IF(MV&lt;200,IF(ISNUMBER(MATRIX!AE91),ROUND((MATRIX!AE91*IDLE/1000)*CKWH,2),"-"),IF(ISNUMBER(MATRIX!AQ91),ROUND((MATRIX!AQ91*IDLE/1000)*CKWH,2),"-")),"")</f>
        <v/>
      </c>
      <c r="AO91" s="125" t="str">
        <f t="shared" si="61"/>
        <v/>
      </c>
      <c r="AQ91" s="105" t="str">
        <f>IF(ISNUMBER($H91),IF(MV&lt;200,IF(ISNUMBER(MATRIX!AG91),ROUND((MATRIX!AG91/1000)*RUNNING*CKWH,2),"-"),IF(ISNUMBER(MATRIX!AS91),ROUND((MATRIX!AS91/1000)*RUNNING*CKWH,2),"-")),"")</f>
        <v/>
      </c>
      <c r="AR91" s="126" t="str">
        <f t="shared" si="62"/>
        <v/>
      </c>
      <c r="AT91" s="129" t="str">
        <f t="shared" si="48"/>
        <v/>
      </c>
      <c r="AU91" s="127" t="str">
        <f t="shared" si="63"/>
        <v/>
      </c>
      <c r="AW91" s="101" t="str">
        <f>IF(ISNUMBER($H91),IF(ISNUMBER(MATRIX!BU91),$H91*MATRIX!BU91,"n/a"),"")</f>
        <v/>
      </c>
      <c r="AX91" s="72"/>
      <c r="AY91" s="72" t="str">
        <f>IF(ISNUMBER($H91),IF(ISNUMBER(MATRIX!BV91*AL91),$H91*MATRIX!BV91*AL91,"n/a"),"")</f>
        <v/>
      </c>
      <c r="AZ91" s="72"/>
      <c r="BA91" s="100" t="str">
        <f t="shared" si="49"/>
        <v/>
      </c>
      <c r="BB91" s="72"/>
      <c r="BC91" s="154" t="str">
        <f t="shared" si="50"/>
        <v/>
      </c>
      <c r="BD91" s="103" t="str">
        <f t="shared" si="51"/>
        <v/>
      </c>
      <c r="BF91" s="85" t="str">
        <f>IF(ISNUMBER(H91),IF(ISNUMBER(MATRIX!Y91),MATRIX!Y91,"n/a"),"")</f>
        <v/>
      </c>
      <c r="BG91" s="86" t="str">
        <f t="shared" si="64"/>
        <v/>
      </c>
      <c r="BI91" s="44" t="str">
        <f>IF(ISNUMBER('Lo-Z-OUTPUT'!D91),IF(ISNUMBER(EXTRA!H91),'Lo-Z-OUTPUT'!D91*EXTRA!H91,""),"")</f>
        <v/>
      </c>
      <c r="BJ91" s="44" t="str">
        <f t="shared" si="52"/>
        <v/>
      </c>
      <c r="BT91" t="b">
        <f>ISNUMBER(MATRIX!G91)</f>
        <v>0</v>
      </c>
      <c r="BU91" t="b">
        <f>ISNUMBER(MATRIX!H91)</f>
        <v>0</v>
      </c>
      <c r="BW91" s="64" t="str">
        <f>IF(AND(ISNUMBER('HI-Z-OUTPUT'!P91),I91&lt;&gt;0),'HI-Z-OUTPUT'!P91,"-")</f>
        <v>-</v>
      </c>
      <c r="BX91" s="1"/>
      <c r="BY91" s="64" t="str">
        <f>IF(ISBLANK('HI-Z-OUTPUT'!R91),"",'HI-Z-OUTPUT'!R91)</f>
        <v/>
      </c>
      <c r="CA91" s="62" t="str">
        <f>IF(ISNUMBER(BW91),IF(ISNUMBER(MATRIX!E91),BW91*MATRIX!E91,"WRNG DATA"),"-")</f>
        <v>-</v>
      </c>
      <c r="CC91" s="66" t="str">
        <f>IF(AND(ISNUMBER(BW91),OR(BT91,BU91)),IF(KP="kg",BW91*MATRIX!CC91,BW91*MATRIX!CC91*2.2),"-")</f>
        <v>-</v>
      </c>
      <c r="CD91" s="65" t="str">
        <f t="shared" si="53"/>
        <v/>
      </c>
      <c r="CF91" s="1" t="str">
        <f>IF(AND(VI&lt;100,ISNUMBER(BW91),BT91),MATRIX!N91,IF(AND(VI&gt;=100,ISNUMBER(BW91),BU91),MATRIX!O91,""))</f>
        <v/>
      </c>
      <c r="CG91" s="1" t="str">
        <f>IF(AND(BY91&lt;100,ISNUMBER(BW91),BT91),MATRIX!N91,IF(AND(BY91&gt;=100,ISNUMBER(BW91),BU91),MATRIX!O91,"WRNG V"))</f>
        <v>WRNG V</v>
      </c>
      <c r="CH91" s="1" t="str">
        <f t="shared" si="65"/>
        <v/>
      </c>
      <c r="CJ91" s="70" t="str">
        <f>IF(ISNUMBER(BW91),IF(BY91&lt;100,IF(ISNUMBER(CH91*MATRIX!G91),BW91*CH91*MATRIX!G91,""),IF(ISNUMBER(CH91*MATRIX!H91),BW91*CH91*MATRIX!H91,"")),"")</f>
        <v/>
      </c>
      <c r="CL91" s="40" t="str">
        <f>IF(ISNUMBER(BW91*CH91),IF(ISNUMBER(MATRIX!U91),IF(MATRIX!U91-INT(MATRIX!U91)=0,MATRIX!U91,"("&amp;MATRIX!U91&amp;")"),"n/a"),"")</f>
        <v/>
      </c>
      <c r="CM91" s="77"/>
      <c r="CN91" s="81" t="str">
        <f>IF(ISNUMBER(BW91*CH91), IF(ISNUMBER(MATRIX!AZ91),BW91*MATRIX!AZ91,"n/a"),"")</f>
        <v/>
      </c>
      <c r="CO91" s="77"/>
      <c r="CP91" s="83" t="str">
        <f>IF(ISNUMBER($BW91*$CH91), IF(ISNUMBER(MATRIX!BB91),$BW91*MATRIX!BB91,"n/a"),"")</f>
        <v/>
      </c>
      <c r="CQ91" s="77"/>
      <c r="CR91" s="81" t="str">
        <f>IF(ISNUMBER($BW91*$CH91), IF(ISNUMBER(MATRIX!BJ91),BW91*MATRIX!BJ91,"n/a"),"")</f>
        <v/>
      </c>
      <c r="CS91" s="77" t="s">
        <v>434</v>
      </c>
      <c r="CT91" s="83" t="str">
        <f>IF(ISNUMBER($BW91*$CH91), IF(ISNUMBER(MATRIX!BL91),$BW91*MATRIX!BL91,"n/a"),"")</f>
        <v/>
      </c>
      <c r="CV91" s="225" t="str">
        <f t="shared" si="54"/>
        <v/>
      </c>
      <c r="CX91" s="225" t="str">
        <f t="shared" si="55"/>
        <v/>
      </c>
      <c r="CZ91" s="219" t="str">
        <f>IF(ISNUMBER($BW91*$CH91), IF(MV&gt;200,IF(ISNUMBER(MATRIX!CL91),MATRIX!CL91,"n/a"),IF(ISNUMBER(MATRIX!CH91),MATRIX!CH91,"n/a")),"")</f>
        <v/>
      </c>
      <c r="DB91" s="1" t="str">
        <f>IF(ISNUMBER(BW91),IF(AND(ISNUMBER('HI-Z-OUTPUT'!AV91),'HI-Z-OUTPUT'!AV91&lt;&gt;0),'HI-Z-OUTPUT'!AV91,'Hi-Z-INPUT'!$K$7*'Hi-Z-INPUT'!$K$11),"")</f>
        <v/>
      </c>
      <c r="DD91" s="161" t="str">
        <f t="shared" si="66"/>
        <v/>
      </c>
      <c r="DF91" s="124" t="str">
        <f>IF(ISNUMBER($BW91),IF(MV&lt;200,IF(ISNUMBER(MATRIX!BA91),ROUND(MATRIX!BA91/1000*IDLE*CKWH,2),"-"),IF(ISNUMBER(MATRIX!BK91),ROUND(MATRIX!BK91/1000*IDLE*CKWH,2),"-")),"")</f>
        <v/>
      </c>
      <c r="DG91" s="125" t="str">
        <f t="shared" si="67"/>
        <v/>
      </c>
      <c r="DI91" s="104" t="str">
        <f>IF(ISNUMBER($BW91),IF(MV&lt;200,IF(ISNUMBER(MATRIX!BC91),ROUND(MATRIX!BC91/1000*RUNNING*CKWH,2),"-"),IF(ISNUMBER(MATRIX!BM91),ROUND(MATRIX!BM91/1000*RUNNING*CKWH,2),"-")),"")</f>
        <v/>
      </c>
      <c r="DJ91" s="130" t="str">
        <f t="shared" si="68"/>
        <v/>
      </c>
      <c r="DL91" s="104"/>
      <c r="DM91" s="130" t="str">
        <f t="shared" si="69"/>
        <v/>
      </c>
      <c r="DO91" s="129" t="str">
        <f t="shared" si="56"/>
        <v/>
      </c>
      <c r="DP91" s="127" t="str">
        <f t="shared" si="70"/>
        <v/>
      </c>
      <c r="DR91" s="101" t="str">
        <f>IF(ISNUMBER($BW91*$CH91),IF(ISNUMBER(MATRIX!BU91),BW91*MATRIX!BU91,"n/a"),"")</f>
        <v/>
      </c>
      <c r="DS91" s="72"/>
      <c r="DT91" s="72" t="str">
        <f>IF(ISNUMBER(BW91*CH91),IF(ISNUMBER(MATRIX!BV91*DD91),BW91*MATRIX!BV91*DD91,"n/a"),"")</f>
        <v/>
      </c>
      <c r="DU91" s="72"/>
      <c r="DV91" s="155" t="str">
        <f t="shared" si="57"/>
        <v/>
      </c>
      <c r="DW91" s="96"/>
      <c r="DX91" s="156" t="str">
        <f t="shared" si="58"/>
        <v/>
      </c>
      <c r="DY91" s="102" t="str">
        <f t="shared" si="71"/>
        <v/>
      </c>
      <c r="EA91" s="85" t="str">
        <f>IF(ISNUMBER(BW91),IF(ISNUMBER(MATRIX!Y91),MATRIX!Y91,"n/a"),"")</f>
        <v/>
      </c>
      <c r="EB91" s="86" t="str">
        <f t="shared" si="72"/>
        <v/>
      </c>
      <c r="ED91" s="44" t="str">
        <f>IF(ISNUMBER('HI-Z-OUTPUT'!D91),IF(ISNUMBER(BW91),'HI-Z-OUTPUT'!D91*BW91,""),"")</f>
        <v/>
      </c>
      <c r="EE91" s="44" t="str">
        <f t="shared" si="59"/>
        <v/>
      </c>
    </row>
    <row r="92" spans="1:135">
      <c r="A92" s="45" t="str">
        <f>MATRIX!A92</f>
        <v>CROWN</v>
      </c>
      <c r="B92" t="str">
        <f>IF(MATRIX!B92&lt;&gt;0,MATRIX!B92,"-")</f>
        <v>I-TECH 4x3500HD</v>
      </c>
      <c r="D92" t="b">
        <f>AND(OHM8MENO&lt;='Lo-Z-OUTPUT'!U92,'Lo-Z-OUTPUT'!U92&lt;=OHM8PIU)</f>
        <v>0</v>
      </c>
      <c r="E92" t="b">
        <f>AND(OHM4MENO&lt;='Lo-Z-OUTPUT'!U92,'Lo-Z-OUTPUT'!U92&lt;=OHM4PIU)</f>
        <v>0</v>
      </c>
      <c r="F92" t="b">
        <f>AND(OHM2MENO&lt;='Lo-Z-OUTPUT'!U92,'Lo-Z-OUTPUT'!U92&lt;=OHM2PIU)</f>
        <v>0</v>
      </c>
      <c r="H92" s="64" t="str">
        <f>IF(ISNUMBER('Lo-Z-OUTPUT'!S92),'Lo-Z-OUTPUT'!S92,"")</f>
        <v/>
      </c>
      <c r="I92" s="64" t="str">
        <f>IF('Lo-Z-OUTPUT'!W92="B","B","")</f>
        <v/>
      </c>
      <c r="K92" s="62" t="str">
        <f>IF(ISNUMBER(H92),H92*MATRIX!E92,"-")</f>
        <v>-</v>
      </c>
      <c r="M92" s="66" t="str">
        <f>IF(ISNUMBER(H92),IF(KP="kg",H92*MATRIX!CB92,H92*MATRIX!CB92*2.2),"-")</f>
        <v>-</v>
      </c>
      <c r="N92" s="65" t="str">
        <f t="shared" si="45"/>
        <v/>
      </c>
      <c r="P92" s="1" t="str">
        <f>IF(ISNUMBER(H92),IF('Lo-Z-OUTPUT'!W92="B",IF(D92,MATRIX!Q92,IF(E92,MATRIX!R92,"WRNG Ω")),IF(D92,MATRIX!K92,IF(E92,MATRIX!L92,IF(F92,MATRIX!M92,"")))),"")</f>
        <v/>
      </c>
      <c r="R92" s="70" t="str">
        <f>IF(AND(ISNUMBER(H92),ISNUMBER(P92)),IF('Lo-Z-OUTPUT'!W92="B",H92*P92*MATRIX!F92/2,H92*P92*MATRIX!F92),"")</f>
        <v/>
      </c>
      <c r="T92" s="40" t="str">
        <f>IF(ISNUMBER($H92),IF(ISNUMBER(MATRIX!U92),IF(MATRIX!U92-INT(MATRIX!U92)=0,MATRIX!U92,"("&amp;MATRIX!U92&amp;")"),"n/a"),"")</f>
        <v/>
      </c>
      <c r="U92" s="77"/>
      <c r="V92" s="81" t="str">
        <f>IF(ISNUMBER(H92), IF(ISNUMBER(MATRIX!AD92),H92*MATRIX!AD92,"n/a"),"")</f>
        <v/>
      </c>
      <c r="W92" s="77"/>
      <c r="X92" s="83" t="str">
        <f>IF(ISNUMBER($H92), IF(ISNUMBER(MATRIX!AF92),$H92*MATRIX!AF92,"n/a"),"")</f>
        <v/>
      </c>
      <c r="Y92" s="77"/>
      <c r="Z92" s="81" t="str">
        <f>IF(ISNUMBER($H92), IF(ISNUMBER(MATRIX!AP92),$H92*MATRIX!AP92,"n/a"),"")</f>
        <v/>
      </c>
      <c r="AA92" s="77" t="s">
        <v>434</v>
      </c>
      <c r="AB92" s="83" t="str">
        <f>IF(ISNUMBER($H92), IF(ISNUMBER(MATRIX!AR92),$H92*MATRIX!AR92,"n/a"),"")</f>
        <v/>
      </c>
      <c r="AD92" s="225" t="str">
        <f t="shared" si="46"/>
        <v/>
      </c>
      <c r="AF92" s="225" t="str">
        <f t="shared" si="47"/>
        <v/>
      </c>
      <c r="AH92" s="218" t="str">
        <f>IF(ISNUMBER($H92), IF(MV&gt;200,IF(ISNUMBER(MATRIX!CL92),MATRIX!CL92,"n/a"),IF(ISNUMBER(MATRIX!CH92),MATRIX!CH92,"n/a")),"")</f>
        <v/>
      </c>
      <c r="AJ92" s="1" t="str">
        <f>IF(ISNUMBER(H92),IF(AND(ISNUMBER('Lo-Z-OUTPUT'!BA92),'Lo-Z-OUTPUT'!BA92&lt;&gt;0),'Lo-Z-OUTPUT'!BA92,'Lo-Z-INPUT'!$K$15*'Lo-Z-INPUT'!$K$7),"")</f>
        <v/>
      </c>
      <c r="AL92" s="161" t="str">
        <f t="shared" si="60"/>
        <v/>
      </c>
      <c r="AN92" s="124" t="str">
        <f>IF(ISNUMBER($H92),IF(MV&lt;200,IF(ISNUMBER(MATRIX!AE92),ROUND((MATRIX!AE92*IDLE/1000)*CKWH,2),"-"),IF(ISNUMBER(MATRIX!AQ92),ROUND((MATRIX!AQ92*IDLE/1000)*CKWH,2),"-")),"")</f>
        <v/>
      </c>
      <c r="AO92" s="125" t="str">
        <f t="shared" si="61"/>
        <v/>
      </c>
      <c r="AQ92" s="105" t="str">
        <f>IF(ISNUMBER($H92),IF(MV&lt;200,IF(ISNUMBER(MATRIX!AG92),ROUND((MATRIX!AG92/1000)*RUNNING*CKWH,2),"-"),IF(ISNUMBER(MATRIX!AS92),ROUND((MATRIX!AS92/1000)*RUNNING*CKWH,2),"-")),"")</f>
        <v/>
      </c>
      <c r="AR92" s="126" t="str">
        <f t="shared" si="62"/>
        <v/>
      </c>
      <c r="AT92" s="129" t="str">
        <f t="shared" si="48"/>
        <v/>
      </c>
      <c r="AU92" s="127" t="str">
        <f t="shared" si="63"/>
        <v/>
      </c>
      <c r="AW92" s="101" t="str">
        <f>IF(ISNUMBER($H92),IF(ISNUMBER(MATRIX!BU92),$H92*MATRIX!BU92,"n/a"),"")</f>
        <v/>
      </c>
      <c r="AX92" s="72"/>
      <c r="AY92" s="72" t="str">
        <f>IF(ISNUMBER($H92),IF(ISNUMBER(MATRIX!BV92*AL92),$H92*MATRIX!BV92*AL92,"n/a"),"")</f>
        <v/>
      </c>
      <c r="AZ92" s="72"/>
      <c r="BA92" s="100" t="str">
        <f t="shared" si="49"/>
        <v/>
      </c>
      <c r="BB92" s="72"/>
      <c r="BC92" s="154" t="str">
        <f t="shared" si="50"/>
        <v/>
      </c>
      <c r="BD92" s="103" t="str">
        <f t="shared" si="51"/>
        <v/>
      </c>
      <c r="BF92" s="85" t="str">
        <f>IF(ISNUMBER(H92),IF(ISNUMBER(MATRIX!Y92),MATRIX!Y92,"n/a"),"")</f>
        <v/>
      </c>
      <c r="BG92" s="86" t="str">
        <f t="shared" si="64"/>
        <v/>
      </c>
      <c r="BI92" s="44" t="str">
        <f>IF(ISNUMBER('Lo-Z-OUTPUT'!D92),IF(ISNUMBER(EXTRA!H92),'Lo-Z-OUTPUT'!D92*EXTRA!H92,""),"")</f>
        <v/>
      </c>
      <c r="BJ92" s="44" t="str">
        <f t="shared" si="52"/>
        <v/>
      </c>
      <c r="BT92" t="b">
        <f>ISNUMBER(MATRIX!G92)</f>
        <v>1</v>
      </c>
      <c r="BU92" t="b">
        <f>ISNUMBER(MATRIX!H92)</f>
        <v>1</v>
      </c>
      <c r="BW92" s="64" t="str">
        <f>IF(AND(ISNUMBER('HI-Z-OUTPUT'!P92),I92&lt;&gt;0),'HI-Z-OUTPUT'!P92,"-")</f>
        <v>-</v>
      </c>
      <c r="BX92" s="1"/>
      <c r="BY92" s="64" t="str">
        <f>IF(ISBLANK('HI-Z-OUTPUT'!R92),"",'HI-Z-OUTPUT'!R92)</f>
        <v/>
      </c>
      <c r="CA92" s="62" t="str">
        <f>IF(ISNUMBER(BW92),IF(ISNUMBER(MATRIX!E92),BW92*MATRIX!E92,"WRNG DATA"),"-")</f>
        <v>-</v>
      </c>
      <c r="CC92" s="66" t="str">
        <f>IF(AND(ISNUMBER(BW92),OR(BT92,BU92)),IF(KP="kg",BW92*MATRIX!CC92,BW92*MATRIX!CC92*2.2),"-")</f>
        <v>-</v>
      </c>
      <c r="CD92" s="65" t="str">
        <f t="shared" si="53"/>
        <v/>
      </c>
      <c r="CF92" s="1" t="str">
        <f>IF(AND(VI&lt;100,ISNUMBER(BW92),BT92),MATRIX!N92,IF(AND(VI&gt;=100,ISNUMBER(BW92),BU92),MATRIX!O92,""))</f>
        <v/>
      </c>
      <c r="CG92" s="1" t="str">
        <f>IF(AND(BY92&lt;100,ISNUMBER(BW92),BT92),MATRIX!N92,IF(AND(BY92&gt;=100,ISNUMBER(BW92),BU92),MATRIX!O92,"WRNG V"))</f>
        <v>WRNG V</v>
      </c>
      <c r="CH92" s="1" t="str">
        <f t="shared" si="65"/>
        <v/>
      </c>
      <c r="CJ92" s="70" t="str">
        <f>IF(ISNUMBER(BW92),IF(BY92&lt;100,IF(ISNUMBER(CH92*MATRIX!G92),BW92*CH92*MATRIX!G92,""),IF(ISNUMBER(CH92*MATRIX!H92),BW92*CH92*MATRIX!H92,"")),"")</f>
        <v/>
      </c>
      <c r="CL92" s="40" t="str">
        <f>IF(ISNUMBER(BW92*CH92),IF(ISNUMBER(MATRIX!U92),IF(MATRIX!U92-INT(MATRIX!U92)=0,MATRIX!U92,"("&amp;MATRIX!U92&amp;")"),"n/a"),"")</f>
        <v/>
      </c>
      <c r="CM92" s="77"/>
      <c r="CN92" s="81" t="str">
        <f>IF(ISNUMBER(BW92*CH92), IF(ISNUMBER(MATRIX!AZ92),BW92*MATRIX!AZ92,"n/a"),"")</f>
        <v/>
      </c>
      <c r="CO92" s="77"/>
      <c r="CP92" s="83" t="str">
        <f>IF(ISNUMBER($BW92*$CH92), IF(ISNUMBER(MATRIX!BB92),$BW92*MATRIX!BB92,"n/a"),"")</f>
        <v/>
      </c>
      <c r="CQ92" s="77"/>
      <c r="CR92" s="81" t="str">
        <f>IF(ISNUMBER($BW92*$CH92), IF(ISNUMBER(MATRIX!BJ92),BW92*MATRIX!BJ92,"n/a"),"")</f>
        <v/>
      </c>
      <c r="CS92" s="77" t="s">
        <v>434</v>
      </c>
      <c r="CT92" s="83" t="str">
        <f>IF(ISNUMBER($BW92*$CH92), IF(ISNUMBER(MATRIX!BL92),$BW92*MATRIX!BL92,"n/a"),"")</f>
        <v/>
      </c>
      <c r="CV92" s="225" t="str">
        <f t="shared" si="54"/>
        <v/>
      </c>
      <c r="CX92" s="225" t="str">
        <f t="shared" si="55"/>
        <v/>
      </c>
      <c r="CZ92" s="219" t="str">
        <f>IF(ISNUMBER($BW92*$CH92), IF(MV&gt;200,IF(ISNUMBER(MATRIX!CL92),MATRIX!CL92,"n/a"),IF(ISNUMBER(MATRIX!CH92),MATRIX!CH92,"n/a")),"")</f>
        <v/>
      </c>
      <c r="DB92" s="1" t="str">
        <f>IF(ISNUMBER(BW92),IF(AND(ISNUMBER('HI-Z-OUTPUT'!AV92),'HI-Z-OUTPUT'!AV92&lt;&gt;0),'HI-Z-OUTPUT'!AV92,'Hi-Z-INPUT'!$K$7*'Hi-Z-INPUT'!$K$11),"")</f>
        <v/>
      </c>
      <c r="DD92" s="161" t="str">
        <f t="shared" si="66"/>
        <v/>
      </c>
      <c r="DF92" s="124" t="str">
        <f>IF(ISNUMBER($BW92),IF(MV&lt;200,IF(ISNUMBER(MATRIX!BA92),ROUND(MATRIX!BA92/1000*IDLE*CKWH,2),"-"),IF(ISNUMBER(MATRIX!BK92),ROUND(MATRIX!BK92/1000*IDLE*CKWH,2),"-")),"")</f>
        <v/>
      </c>
      <c r="DG92" s="125" t="str">
        <f t="shared" si="67"/>
        <v/>
      </c>
      <c r="DI92" s="104" t="str">
        <f>IF(ISNUMBER($BW92),IF(MV&lt;200,IF(ISNUMBER(MATRIX!BC92),ROUND(MATRIX!BC92/1000*RUNNING*CKWH,2),"-"),IF(ISNUMBER(MATRIX!BM92),ROUND(MATRIX!BM92/1000*RUNNING*CKWH,2),"-")),"")</f>
        <v/>
      </c>
      <c r="DJ92" s="130" t="str">
        <f t="shared" si="68"/>
        <v/>
      </c>
      <c r="DL92" s="104"/>
      <c r="DM92" s="130" t="str">
        <f t="shared" si="69"/>
        <v/>
      </c>
      <c r="DO92" s="129" t="str">
        <f t="shared" si="56"/>
        <v/>
      </c>
      <c r="DP92" s="127" t="str">
        <f t="shared" si="70"/>
        <v/>
      </c>
      <c r="DR92" s="101" t="str">
        <f>IF(ISNUMBER($BW92*$CH92),IF(ISNUMBER(MATRIX!BU92),BW92*MATRIX!BU92,"n/a"),"")</f>
        <v/>
      </c>
      <c r="DS92" s="72"/>
      <c r="DT92" s="72" t="str">
        <f>IF(ISNUMBER(BW92*CH92),IF(ISNUMBER(MATRIX!BV92*DD92),BW92*MATRIX!BV92*DD92,"n/a"),"")</f>
        <v/>
      </c>
      <c r="DU92" s="72"/>
      <c r="DV92" s="155" t="str">
        <f t="shared" si="57"/>
        <v/>
      </c>
      <c r="DW92" s="96"/>
      <c r="DX92" s="156" t="str">
        <f t="shared" si="58"/>
        <v/>
      </c>
      <c r="DY92" s="102" t="str">
        <f t="shared" si="71"/>
        <v/>
      </c>
      <c r="EA92" s="85" t="str">
        <f>IF(ISNUMBER(BW92),IF(ISNUMBER(MATRIX!Y92),MATRIX!Y92,"n/a"),"")</f>
        <v/>
      </c>
      <c r="EB92" s="86" t="str">
        <f t="shared" si="72"/>
        <v/>
      </c>
      <c r="ED92" s="44" t="str">
        <f>IF(ISNUMBER('HI-Z-OUTPUT'!D92),IF(ISNUMBER(BW92),'HI-Z-OUTPUT'!D92*BW92,""),"")</f>
        <v/>
      </c>
      <c r="EE92" s="44" t="str">
        <f t="shared" si="59"/>
        <v/>
      </c>
    </row>
    <row r="93" spans="1:135">
      <c r="A93" s="45" t="str">
        <f>MATRIX!A93</f>
        <v>CROWN</v>
      </c>
      <c r="B93" t="str">
        <f>IF(MATRIX!B93&lt;&gt;0,MATRIX!B93,"-")</f>
        <v>I-T5000HD</v>
      </c>
      <c r="D93" t="b">
        <f>AND(OHM8MENO&lt;='Lo-Z-OUTPUT'!U93,'Lo-Z-OUTPUT'!U93&lt;=OHM8PIU)</f>
        <v>0</v>
      </c>
      <c r="E93" t="b">
        <f>AND(OHM4MENO&lt;='Lo-Z-OUTPUT'!U93,'Lo-Z-OUTPUT'!U93&lt;=OHM4PIU)</f>
        <v>0</v>
      </c>
      <c r="F93" t="b">
        <f>AND(OHM2MENO&lt;='Lo-Z-OUTPUT'!U93,'Lo-Z-OUTPUT'!U93&lt;=OHM2PIU)</f>
        <v>0</v>
      </c>
      <c r="H93" s="64" t="str">
        <f>IF(ISNUMBER('Lo-Z-OUTPUT'!S93),'Lo-Z-OUTPUT'!S93,"")</f>
        <v/>
      </c>
      <c r="I93" s="64" t="str">
        <f>IF('Lo-Z-OUTPUT'!W93="B","B","")</f>
        <v/>
      </c>
      <c r="K93" s="62" t="str">
        <f>IF(ISNUMBER(H93),H93*MATRIX!E93,"-")</f>
        <v>-</v>
      </c>
      <c r="M93" s="66" t="str">
        <f>IF(ISNUMBER(H93),IF(KP="kg",H93*MATRIX!CB93,H93*MATRIX!CB93*2.2),"-")</f>
        <v>-</v>
      </c>
      <c r="N93" s="65" t="str">
        <f t="shared" si="45"/>
        <v/>
      </c>
      <c r="P93" s="1" t="str">
        <f>IF(ISNUMBER(H93),IF('Lo-Z-OUTPUT'!W93="B",IF(D93,MATRIX!Q93,IF(E93,MATRIX!R93,"WRNG Ω")),IF(D93,MATRIX!K93,IF(E93,MATRIX!L93,IF(F93,MATRIX!M93,"")))),"")</f>
        <v/>
      </c>
      <c r="R93" s="70" t="str">
        <f>IF(AND(ISNUMBER(H93),ISNUMBER(P93)),IF('Lo-Z-OUTPUT'!W93="B",H93*P93*MATRIX!F93/2,H93*P93*MATRIX!F93),"")</f>
        <v/>
      </c>
      <c r="T93" s="40" t="str">
        <f>IF(ISNUMBER($H93),IF(ISNUMBER(MATRIX!U93),IF(MATRIX!U93-INT(MATRIX!U93)=0,MATRIX!U93,"("&amp;MATRIX!U93&amp;")"),"n/a"),"")</f>
        <v/>
      </c>
      <c r="U93" s="77"/>
      <c r="V93" s="81" t="str">
        <f>IF(ISNUMBER(H93), IF(ISNUMBER(MATRIX!AD93),H93*MATRIX!AD93,"n/a"),"")</f>
        <v/>
      </c>
      <c r="W93" s="77"/>
      <c r="X93" s="83" t="str">
        <f>IF(ISNUMBER($H93), IF(ISNUMBER(MATRIX!AF93),$H93*MATRIX!AF93,"n/a"),"")</f>
        <v/>
      </c>
      <c r="Y93" s="77"/>
      <c r="Z93" s="81" t="str">
        <f>IF(ISNUMBER($H93), IF(ISNUMBER(MATRIX!AP93),$H93*MATRIX!AP93,"n/a"),"")</f>
        <v/>
      </c>
      <c r="AA93" s="77" t="s">
        <v>434</v>
      </c>
      <c r="AB93" s="83" t="str">
        <f>IF(ISNUMBER($H93), IF(ISNUMBER(MATRIX!AR93),$H93*MATRIX!AR93,"n/a"),"")</f>
        <v/>
      </c>
      <c r="AD93" s="225" t="str">
        <f t="shared" si="46"/>
        <v/>
      </c>
      <c r="AF93" s="225" t="str">
        <f t="shared" si="47"/>
        <v/>
      </c>
      <c r="AH93" s="218" t="str">
        <f>IF(ISNUMBER($H93), IF(MV&gt;200,IF(ISNUMBER(MATRIX!CL93),MATRIX!CL93,"n/a"),IF(ISNUMBER(MATRIX!CH93),MATRIX!CH93,"n/a")),"")</f>
        <v/>
      </c>
      <c r="AJ93" s="1" t="str">
        <f>IF(ISNUMBER(H93),IF(AND(ISNUMBER('Lo-Z-OUTPUT'!BA93),'Lo-Z-OUTPUT'!BA93&lt;&gt;0),'Lo-Z-OUTPUT'!BA93,'Lo-Z-INPUT'!$K$15*'Lo-Z-INPUT'!$K$7),"")</f>
        <v/>
      </c>
      <c r="AL93" s="161" t="str">
        <f t="shared" si="60"/>
        <v/>
      </c>
      <c r="AN93" s="124" t="str">
        <f>IF(ISNUMBER($H93),IF(MV&lt;200,IF(ISNUMBER(MATRIX!AE93),ROUND((MATRIX!AE93*IDLE/1000)*CKWH,2),"-"),IF(ISNUMBER(MATRIX!AQ93),ROUND((MATRIX!AQ93*IDLE/1000)*CKWH,2),"-")),"")</f>
        <v/>
      </c>
      <c r="AO93" s="125" t="str">
        <f t="shared" si="61"/>
        <v/>
      </c>
      <c r="AQ93" s="105" t="str">
        <f>IF(ISNUMBER($H93),IF(MV&lt;200,IF(ISNUMBER(MATRIX!AG93),ROUND((MATRIX!AG93/1000)*RUNNING*CKWH,2),"-"),IF(ISNUMBER(MATRIX!AS93),ROUND((MATRIX!AS93/1000)*RUNNING*CKWH,2),"-")),"")</f>
        <v/>
      </c>
      <c r="AR93" s="126" t="str">
        <f t="shared" si="62"/>
        <v/>
      </c>
      <c r="AT93" s="129" t="str">
        <f t="shared" si="48"/>
        <v/>
      </c>
      <c r="AU93" s="127" t="str">
        <f t="shared" si="63"/>
        <v/>
      </c>
      <c r="AW93" s="101" t="str">
        <f>IF(ISNUMBER($H93),IF(ISNUMBER(MATRIX!BU93),$H93*MATRIX!BU93,"n/a"),"")</f>
        <v/>
      </c>
      <c r="AX93" s="72"/>
      <c r="AY93" s="72" t="str">
        <f>IF(ISNUMBER($H93),IF(ISNUMBER(MATRIX!BV93*AL93),$H93*MATRIX!BV93*AL93,"n/a"),"")</f>
        <v/>
      </c>
      <c r="AZ93" s="72"/>
      <c r="BA93" s="100" t="str">
        <f t="shared" si="49"/>
        <v/>
      </c>
      <c r="BB93" s="72"/>
      <c r="BC93" s="154" t="str">
        <f t="shared" si="50"/>
        <v/>
      </c>
      <c r="BD93" s="103" t="str">
        <f t="shared" si="51"/>
        <v/>
      </c>
      <c r="BF93" s="85" t="str">
        <f>IF(ISNUMBER(H93),IF(ISNUMBER(MATRIX!Y93),MATRIX!Y93,"n/a"),"")</f>
        <v/>
      </c>
      <c r="BG93" s="86" t="str">
        <f t="shared" si="64"/>
        <v/>
      </c>
      <c r="BI93" s="44" t="str">
        <f>IF(ISNUMBER('Lo-Z-OUTPUT'!D93),IF(ISNUMBER(EXTRA!H93),'Lo-Z-OUTPUT'!D93*EXTRA!H93,""),"")</f>
        <v/>
      </c>
      <c r="BJ93" s="44" t="str">
        <f t="shared" si="52"/>
        <v/>
      </c>
      <c r="BT93" t="b">
        <f>ISNUMBER(MATRIX!G93)</f>
        <v>0</v>
      </c>
      <c r="BU93" t="b">
        <f>ISNUMBER(MATRIX!H93)</f>
        <v>0</v>
      </c>
      <c r="BW93" s="64" t="str">
        <f>IF(AND(ISNUMBER('HI-Z-OUTPUT'!P93),I93&lt;&gt;0),'HI-Z-OUTPUT'!P93,"-")</f>
        <v>-</v>
      </c>
      <c r="BX93" s="1"/>
      <c r="BY93" s="64" t="str">
        <f>IF(ISBLANK('HI-Z-OUTPUT'!R93),"",'HI-Z-OUTPUT'!R93)</f>
        <v/>
      </c>
      <c r="CA93" s="62" t="str">
        <f>IF(ISNUMBER(BW93),IF(ISNUMBER(MATRIX!E93),BW93*MATRIX!E93,"WRNG DATA"),"-")</f>
        <v>-</v>
      </c>
      <c r="CC93" s="66" t="str">
        <f>IF(AND(ISNUMBER(BW93),OR(BT93,BU93)),IF(KP="kg",BW93*MATRIX!CC93,BW93*MATRIX!CC93*2.2),"-")</f>
        <v>-</v>
      </c>
      <c r="CD93" s="65" t="str">
        <f t="shared" si="53"/>
        <v/>
      </c>
      <c r="CF93" s="1" t="str">
        <f>IF(AND(VI&lt;100,ISNUMBER(BW93),BT93),MATRIX!N93,IF(AND(VI&gt;=100,ISNUMBER(BW93),BU93),MATRIX!O93,""))</f>
        <v/>
      </c>
      <c r="CG93" s="1" t="str">
        <f>IF(AND(BY93&lt;100,ISNUMBER(BW93),BT93),MATRIX!N93,IF(AND(BY93&gt;=100,ISNUMBER(BW93),BU93),MATRIX!O93,"WRNG V"))</f>
        <v>WRNG V</v>
      </c>
      <c r="CH93" s="1" t="str">
        <f t="shared" si="65"/>
        <v/>
      </c>
      <c r="CJ93" s="70" t="str">
        <f>IF(ISNUMBER(BW93),IF(BY93&lt;100,IF(ISNUMBER(CH93*MATRIX!G93),BW93*CH93*MATRIX!G93,""),IF(ISNUMBER(CH93*MATRIX!H93),BW93*CH93*MATRIX!H93,"")),"")</f>
        <v/>
      </c>
      <c r="CL93" s="40" t="str">
        <f>IF(ISNUMBER(BW93*CH93),IF(ISNUMBER(MATRIX!U93),IF(MATRIX!U93-INT(MATRIX!U93)=0,MATRIX!U93,"("&amp;MATRIX!U93&amp;")"),"n/a"),"")</f>
        <v/>
      </c>
      <c r="CM93" s="77"/>
      <c r="CN93" s="81" t="str">
        <f>IF(ISNUMBER(BW93*CH93), IF(ISNUMBER(MATRIX!AZ93),BW93*MATRIX!AZ93,"n/a"),"")</f>
        <v/>
      </c>
      <c r="CO93" s="77"/>
      <c r="CP93" s="83" t="str">
        <f>IF(ISNUMBER($BW93*$CH93), IF(ISNUMBER(MATRIX!BB93),$BW93*MATRIX!BB93,"n/a"),"")</f>
        <v/>
      </c>
      <c r="CQ93" s="77"/>
      <c r="CR93" s="81" t="str">
        <f>IF(ISNUMBER($BW93*$CH93), IF(ISNUMBER(MATRIX!BJ93),BW93*MATRIX!BJ93,"n/a"),"")</f>
        <v/>
      </c>
      <c r="CS93" s="77" t="s">
        <v>434</v>
      </c>
      <c r="CT93" s="83" t="str">
        <f>IF(ISNUMBER($BW93*$CH93), IF(ISNUMBER(MATRIX!BL93),$BW93*MATRIX!BL93,"n/a"),"")</f>
        <v/>
      </c>
      <c r="CV93" s="225" t="str">
        <f t="shared" si="54"/>
        <v/>
      </c>
      <c r="CX93" s="225" t="str">
        <f t="shared" si="55"/>
        <v/>
      </c>
      <c r="CZ93" s="219" t="str">
        <f>IF(ISNUMBER($BW93*$CH93), IF(MV&gt;200,IF(ISNUMBER(MATRIX!CL93),MATRIX!CL93,"n/a"),IF(ISNUMBER(MATRIX!CH93),MATRIX!CH93,"n/a")),"")</f>
        <v/>
      </c>
      <c r="DB93" s="1" t="str">
        <f>IF(ISNUMBER(BW93),IF(AND(ISNUMBER('HI-Z-OUTPUT'!AV93),'HI-Z-OUTPUT'!AV93&lt;&gt;0),'HI-Z-OUTPUT'!AV93,'Hi-Z-INPUT'!$K$7*'Hi-Z-INPUT'!$K$11),"")</f>
        <v/>
      </c>
      <c r="DD93" s="161" t="str">
        <f t="shared" si="66"/>
        <v/>
      </c>
      <c r="DF93" s="124" t="str">
        <f>IF(ISNUMBER($BW93),IF(MV&lt;200,IF(ISNUMBER(MATRIX!BA93),ROUND(MATRIX!BA93/1000*IDLE*CKWH,2),"-"),IF(ISNUMBER(MATRIX!BK93),ROUND(MATRIX!BK93/1000*IDLE*CKWH,2),"-")),"")</f>
        <v/>
      </c>
      <c r="DG93" s="125" t="str">
        <f t="shared" si="67"/>
        <v/>
      </c>
      <c r="DI93" s="104" t="str">
        <f>IF(ISNUMBER($BW93),IF(MV&lt;200,IF(ISNUMBER(MATRIX!BC93),ROUND(MATRIX!BC93/1000*RUNNING*CKWH,2),"-"),IF(ISNUMBER(MATRIX!BM93),ROUND(MATRIX!BM93/1000*RUNNING*CKWH,2),"-")),"")</f>
        <v/>
      </c>
      <c r="DJ93" s="130" t="str">
        <f t="shared" si="68"/>
        <v/>
      </c>
      <c r="DL93" s="104"/>
      <c r="DM93" s="130" t="str">
        <f t="shared" si="69"/>
        <v/>
      </c>
      <c r="DO93" s="129" t="str">
        <f t="shared" si="56"/>
        <v/>
      </c>
      <c r="DP93" s="127" t="str">
        <f t="shared" si="70"/>
        <v/>
      </c>
      <c r="DR93" s="101" t="str">
        <f>IF(ISNUMBER($BW93*$CH93),IF(ISNUMBER(MATRIX!BU93),BW93*MATRIX!BU93,"n/a"),"")</f>
        <v/>
      </c>
      <c r="DS93" s="72"/>
      <c r="DT93" s="72" t="str">
        <f>IF(ISNUMBER(BW93*CH93),IF(ISNUMBER(MATRIX!BV93*DD93),BW93*MATRIX!BV93*DD93,"n/a"),"")</f>
        <v/>
      </c>
      <c r="DU93" s="72"/>
      <c r="DV93" s="155" t="str">
        <f t="shared" si="57"/>
        <v/>
      </c>
      <c r="DW93" s="96"/>
      <c r="DX93" s="156" t="str">
        <f t="shared" si="58"/>
        <v/>
      </c>
      <c r="DY93" s="102" t="str">
        <f t="shared" si="71"/>
        <v/>
      </c>
      <c r="EA93" s="85" t="str">
        <f>IF(ISNUMBER(BW93),IF(ISNUMBER(MATRIX!Y93),MATRIX!Y93,"n/a"),"")</f>
        <v/>
      </c>
      <c r="EB93" s="86" t="str">
        <f t="shared" si="72"/>
        <v/>
      </c>
      <c r="ED93" s="44" t="str">
        <f>IF(ISNUMBER('HI-Z-OUTPUT'!D93),IF(ISNUMBER(BW93),'HI-Z-OUTPUT'!D93*BW93,""),"")</f>
        <v/>
      </c>
      <c r="EE93" s="44" t="str">
        <f t="shared" si="59"/>
        <v/>
      </c>
    </row>
    <row r="94" spans="1:135">
      <c r="A94" s="45" t="str">
        <f>MATRIX!A94</f>
        <v>CROWN</v>
      </c>
      <c r="B94" t="str">
        <f>IF(MATRIX!B94&lt;&gt;0,MATRIX!B94,"-")</f>
        <v>I-T9000HD</v>
      </c>
      <c r="D94" t="b">
        <f>AND(OHM8MENO&lt;='Lo-Z-OUTPUT'!U94,'Lo-Z-OUTPUT'!U94&lt;=OHM8PIU)</f>
        <v>0</v>
      </c>
      <c r="E94" t="b">
        <f>AND(OHM4MENO&lt;='Lo-Z-OUTPUT'!U94,'Lo-Z-OUTPUT'!U94&lt;=OHM4PIU)</f>
        <v>0</v>
      </c>
      <c r="F94" t="b">
        <f>AND(OHM2MENO&lt;='Lo-Z-OUTPUT'!U94,'Lo-Z-OUTPUT'!U94&lt;=OHM2PIU)</f>
        <v>0</v>
      </c>
      <c r="H94" s="64" t="str">
        <f>IF(ISNUMBER('Lo-Z-OUTPUT'!S94),'Lo-Z-OUTPUT'!S94,"")</f>
        <v/>
      </c>
      <c r="I94" s="64" t="str">
        <f>IF('Lo-Z-OUTPUT'!W94="B","B","")</f>
        <v/>
      </c>
      <c r="K94" s="62" t="str">
        <f>IF(ISNUMBER(H94),H94*MATRIX!E94,"-")</f>
        <v>-</v>
      </c>
      <c r="M94" s="66" t="str">
        <f>IF(ISNUMBER(H94),IF(KP="kg",H94*MATRIX!CB94,H94*MATRIX!CB94*2.2),"-")</f>
        <v>-</v>
      </c>
      <c r="N94" s="65" t="str">
        <f t="shared" si="45"/>
        <v/>
      </c>
      <c r="P94" s="1" t="str">
        <f>IF(ISNUMBER(H94),IF('Lo-Z-OUTPUT'!W94="B",IF(D94,MATRIX!Q94,IF(E94,MATRIX!R94,"WRNG Ω")),IF(D94,MATRIX!K94,IF(E94,MATRIX!L94,IF(F94,MATRIX!M94,"")))),"")</f>
        <v/>
      </c>
      <c r="R94" s="70" t="str">
        <f>IF(AND(ISNUMBER(H94),ISNUMBER(P94)),IF('Lo-Z-OUTPUT'!W94="B",H94*P94*MATRIX!F94/2,H94*P94*MATRIX!F94),"")</f>
        <v/>
      </c>
      <c r="T94" s="40" t="str">
        <f>IF(ISNUMBER($H94),IF(ISNUMBER(MATRIX!U94),IF(MATRIX!U94-INT(MATRIX!U94)=0,MATRIX!U94,"("&amp;MATRIX!U94&amp;")"),"n/a"),"")</f>
        <v/>
      </c>
      <c r="U94" s="77"/>
      <c r="V94" s="81" t="str">
        <f>IF(ISNUMBER(H94), IF(ISNUMBER(MATRIX!AD94),H94*MATRIX!AD94,"n/a"),"")</f>
        <v/>
      </c>
      <c r="W94" s="77"/>
      <c r="X94" s="83" t="str">
        <f>IF(ISNUMBER($H94), IF(ISNUMBER(MATRIX!AF94),$H94*MATRIX!AF94,"n/a"),"")</f>
        <v/>
      </c>
      <c r="Y94" s="77"/>
      <c r="Z94" s="81" t="str">
        <f>IF(ISNUMBER($H94), IF(ISNUMBER(MATRIX!AP94),$H94*MATRIX!AP94,"n/a"),"")</f>
        <v/>
      </c>
      <c r="AA94" s="77" t="s">
        <v>434</v>
      </c>
      <c r="AB94" s="83" t="str">
        <f>IF(ISNUMBER($H94), IF(ISNUMBER(MATRIX!AR94),$H94*MATRIX!AR94,"n/a"),"")</f>
        <v/>
      </c>
      <c r="AD94" s="225" t="str">
        <f t="shared" si="46"/>
        <v/>
      </c>
      <c r="AF94" s="225" t="str">
        <f t="shared" si="47"/>
        <v/>
      </c>
      <c r="AH94" s="218" t="str">
        <f>IF(ISNUMBER($H94), IF(MV&gt;200,IF(ISNUMBER(MATRIX!CL94),MATRIX!CL94,"n/a"),IF(ISNUMBER(MATRIX!CH94),MATRIX!CH94,"n/a")),"")</f>
        <v/>
      </c>
      <c r="AJ94" s="1" t="str">
        <f>IF(ISNUMBER(H94),IF(AND(ISNUMBER('Lo-Z-OUTPUT'!BA94),'Lo-Z-OUTPUT'!BA94&lt;&gt;0),'Lo-Z-OUTPUT'!BA94,'Lo-Z-INPUT'!$K$15*'Lo-Z-INPUT'!$K$7),"")</f>
        <v/>
      </c>
      <c r="AL94" s="161" t="str">
        <f t="shared" si="60"/>
        <v/>
      </c>
      <c r="AN94" s="124" t="str">
        <f>IF(ISNUMBER($H94),IF(MV&lt;200,IF(ISNUMBER(MATRIX!AE94),ROUND((MATRIX!AE94*IDLE/1000)*CKWH,2),"-"),IF(ISNUMBER(MATRIX!AQ94),ROUND((MATRIX!AQ94*IDLE/1000)*CKWH,2),"-")),"")</f>
        <v/>
      </c>
      <c r="AO94" s="125" t="str">
        <f t="shared" si="61"/>
        <v/>
      </c>
      <c r="AQ94" s="105" t="str">
        <f>IF(ISNUMBER($H94),IF(MV&lt;200,IF(ISNUMBER(MATRIX!AG94),ROUND((MATRIX!AG94/1000)*RUNNING*CKWH,2),"-"),IF(ISNUMBER(MATRIX!AS94),ROUND((MATRIX!AS94/1000)*RUNNING*CKWH,2),"-")),"")</f>
        <v/>
      </c>
      <c r="AR94" s="126" t="str">
        <f t="shared" si="62"/>
        <v/>
      </c>
      <c r="AT94" s="129" t="str">
        <f t="shared" si="48"/>
        <v/>
      </c>
      <c r="AU94" s="127" t="str">
        <f t="shared" si="63"/>
        <v/>
      </c>
      <c r="AW94" s="101" t="str">
        <f>IF(ISNUMBER($H94),IF(ISNUMBER(MATRIX!BU94),$H94*MATRIX!BU94,"n/a"),"")</f>
        <v/>
      </c>
      <c r="AX94" s="72"/>
      <c r="AY94" s="72" t="str">
        <f>IF(ISNUMBER($H94),IF(ISNUMBER(MATRIX!BV94*AL94),$H94*MATRIX!BV94*AL94,"n/a"),"")</f>
        <v/>
      </c>
      <c r="AZ94" s="72"/>
      <c r="BA94" s="100" t="str">
        <f t="shared" si="49"/>
        <v/>
      </c>
      <c r="BB94" s="72"/>
      <c r="BC94" s="154" t="str">
        <f t="shared" si="50"/>
        <v/>
      </c>
      <c r="BD94" s="103" t="str">
        <f t="shared" si="51"/>
        <v/>
      </c>
      <c r="BF94" s="85" t="str">
        <f>IF(ISNUMBER(H94),IF(ISNUMBER(MATRIX!Y94),MATRIX!Y94,"n/a"),"")</f>
        <v/>
      </c>
      <c r="BG94" s="86" t="str">
        <f t="shared" si="64"/>
        <v/>
      </c>
      <c r="BI94" s="44" t="str">
        <f>IF(ISNUMBER('Lo-Z-OUTPUT'!D94),IF(ISNUMBER(EXTRA!H94),'Lo-Z-OUTPUT'!D94*EXTRA!H94,""),"")</f>
        <v/>
      </c>
      <c r="BJ94" s="44" t="str">
        <f t="shared" si="52"/>
        <v/>
      </c>
      <c r="BT94" t="b">
        <f>ISNUMBER(MATRIX!G94)</f>
        <v>0</v>
      </c>
      <c r="BU94" t="b">
        <f>ISNUMBER(MATRIX!H94)</f>
        <v>0</v>
      </c>
      <c r="BW94" s="64" t="str">
        <f>IF(AND(ISNUMBER('HI-Z-OUTPUT'!P94),I94&lt;&gt;0),'HI-Z-OUTPUT'!P94,"-")</f>
        <v>-</v>
      </c>
      <c r="BX94" s="1"/>
      <c r="BY94" s="64" t="str">
        <f>IF(ISBLANK('HI-Z-OUTPUT'!R94),"",'HI-Z-OUTPUT'!R94)</f>
        <v/>
      </c>
      <c r="CA94" s="62" t="str">
        <f>IF(ISNUMBER(BW94),IF(ISNUMBER(MATRIX!E94),BW94*MATRIX!E94,"WRNG DATA"),"-")</f>
        <v>-</v>
      </c>
      <c r="CC94" s="66" t="str">
        <f>IF(AND(ISNUMBER(BW94),OR(BT94,BU94)),IF(KP="kg",BW94*MATRIX!CC94,BW94*MATRIX!CC94*2.2),"-")</f>
        <v>-</v>
      </c>
      <c r="CD94" s="65" t="str">
        <f t="shared" si="53"/>
        <v/>
      </c>
      <c r="CF94" s="1" t="str">
        <f>IF(AND(VI&lt;100,ISNUMBER(BW94),BT94),MATRIX!N94,IF(AND(VI&gt;=100,ISNUMBER(BW94),BU94),MATRIX!O94,""))</f>
        <v/>
      </c>
      <c r="CG94" s="1" t="str">
        <f>IF(AND(BY94&lt;100,ISNUMBER(BW94),BT94),MATRIX!N94,IF(AND(BY94&gt;=100,ISNUMBER(BW94),BU94),MATRIX!O94,"WRNG V"))</f>
        <v>WRNG V</v>
      </c>
      <c r="CH94" s="1" t="str">
        <f t="shared" si="65"/>
        <v/>
      </c>
      <c r="CJ94" s="70" t="str">
        <f>IF(ISNUMBER(BW94),IF(BY94&lt;100,IF(ISNUMBER(CH94*MATRIX!G94),BW94*CH94*MATRIX!G94,""),IF(ISNUMBER(CH94*MATRIX!H94),BW94*CH94*MATRIX!H94,"")),"")</f>
        <v/>
      </c>
      <c r="CL94" s="40" t="str">
        <f>IF(ISNUMBER(BW94*CH94),IF(ISNUMBER(MATRIX!U94),IF(MATRIX!U94-INT(MATRIX!U94)=0,MATRIX!U94,"("&amp;MATRIX!U94&amp;")"),"n/a"),"")</f>
        <v/>
      </c>
      <c r="CM94" s="77"/>
      <c r="CN94" s="81" t="str">
        <f>IF(ISNUMBER(BW94*CH94), IF(ISNUMBER(MATRIX!AZ94),BW94*MATRIX!AZ94,"n/a"),"")</f>
        <v/>
      </c>
      <c r="CO94" s="77"/>
      <c r="CP94" s="83" t="str">
        <f>IF(ISNUMBER($BW94*$CH94), IF(ISNUMBER(MATRIX!BB94),$BW94*MATRIX!BB94,"n/a"),"")</f>
        <v/>
      </c>
      <c r="CQ94" s="77"/>
      <c r="CR94" s="81" t="str">
        <f>IF(ISNUMBER($BW94*$CH94), IF(ISNUMBER(MATRIX!BJ94),BW94*MATRIX!BJ94,"n/a"),"")</f>
        <v/>
      </c>
      <c r="CS94" s="77" t="s">
        <v>434</v>
      </c>
      <c r="CT94" s="83" t="str">
        <f>IF(ISNUMBER($BW94*$CH94), IF(ISNUMBER(MATRIX!BL94),$BW94*MATRIX!BL94,"n/a"),"")</f>
        <v/>
      </c>
      <c r="CV94" s="225" t="str">
        <f t="shared" si="54"/>
        <v/>
      </c>
      <c r="CX94" s="225" t="str">
        <f t="shared" si="55"/>
        <v/>
      </c>
      <c r="CZ94" s="219" t="str">
        <f>IF(ISNUMBER($BW94*$CH94), IF(MV&gt;200,IF(ISNUMBER(MATRIX!CL94),MATRIX!CL94,"n/a"),IF(ISNUMBER(MATRIX!CH94),MATRIX!CH94,"n/a")),"")</f>
        <v/>
      </c>
      <c r="DB94" s="1" t="str">
        <f>IF(ISNUMBER(BW94),IF(AND(ISNUMBER('HI-Z-OUTPUT'!AV94),'HI-Z-OUTPUT'!AV94&lt;&gt;0),'HI-Z-OUTPUT'!AV94,'Hi-Z-INPUT'!$K$7*'Hi-Z-INPUT'!$K$11),"")</f>
        <v/>
      </c>
      <c r="DD94" s="161" t="str">
        <f t="shared" si="66"/>
        <v/>
      </c>
      <c r="DF94" s="124" t="str">
        <f>IF(ISNUMBER($BW94),IF(MV&lt;200,IF(ISNUMBER(MATRIX!BA94),ROUND(MATRIX!BA94/1000*IDLE*CKWH,2),"-"),IF(ISNUMBER(MATRIX!BK94),ROUND(MATRIX!BK94/1000*IDLE*CKWH,2),"-")),"")</f>
        <v/>
      </c>
      <c r="DG94" s="125" t="str">
        <f t="shared" si="67"/>
        <v/>
      </c>
      <c r="DI94" s="104" t="str">
        <f>IF(ISNUMBER($BW94),IF(MV&lt;200,IF(ISNUMBER(MATRIX!BC94),ROUND(MATRIX!BC94/1000*RUNNING*CKWH,2),"-"),IF(ISNUMBER(MATRIX!BM94),ROUND(MATRIX!BM94/1000*RUNNING*CKWH,2),"-")),"")</f>
        <v/>
      </c>
      <c r="DJ94" s="130" t="str">
        <f t="shared" si="68"/>
        <v/>
      </c>
      <c r="DL94" s="104"/>
      <c r="DM94" s="130" t="str">
        <f t="shared" si="69"/>
        <v/>
      </c>
      <c r="DO94" s="129" t="str">
        <f t="shared" si="56"/>
        <v/>
      </c>
      <c r="DP94" s="127" t="str">
        <f t="shared" si="70"/>
        <v/>
      </c>
      <c r="DR94" s="101" t="str">
        <f>IF(ISNUMBER($BW94*$CH94),IF(ISNUMBER(MATRIX!BU94),BW94*MATRIX!BU94,"n/a"),"")</f>
        <v/>
      </c>
      <c r="DS94" s="72"/>
      <c r="DT94" s="72" t="str">
        <f>IF(ISNUMBER(BW94*CH94),IF(ISNUMBER(MATRIX!BV94*DD94),BW94*MATRIX!BV94*DD94,"n/a"),"")</f>
        <v/>
      </c>
      <c r="DU94" s="72"/>
      <c r="DV94" s="155" t="str">
        <f t="shared" si="57"/>
        <v/>
      </c>
      <c r="DW94" s="96"/>
      <c r="DX94" s="156" t="str">
        <f t="shared" si="58"/>
        <v/>
      </c>
      <c r="DY94" s="102" t="str">
        <f t="shared" si="71"/>
        <v/>
      </c>
      <c r="EA94" s="85" t="str">
        <f>IF(ISNUMBER(BW94),IF(ISNUMBER(MATRIX!Y94),MATRIX!Y94,"n/a"),"")</f>
        <v/>
      </c>
      <c r="EB94" s="86" t="str">
        <f t="shared" si="72"/>
        <v/>
      </c>
      <c r="ED94" s="44" t="str">
        <f>IF(ISNUMBER('HI-Z-OUTPUT'!D94),IF(ISNUMBER(BW94),'HI-Z-OUTPUT'!D94*BW94,""),"")</f>
        <v/>
      </c>
      <c r="EE94" s="44" t="str">
        <f t="shared" si="59"/>
        <v/>
      </c>
    </row>
    <row r="95" spans="1:135">
      <c r="A95" s="45" t="str">
        <f>MATRIX!A95</f>
        <v>CROWN</v>
      </c>
      <c r="B95" t="str">
        <f>IF(MATRIX!B95&lt;&gt;0,MATRIX!B95,"-")</f>
        <v>I-T12000HD</v>
      </c>
      <c r="D95" t="b">
        <f>AND(OHM8MENO&lt;='Lo-Z-OUTPUT'!U95,'Lo-Z-OUTPUT'!U95&lt;=OHM8PIU)</f>
        <v>0</v>
      </c>
      <c r="E95" t="b">
        <f>AND(OHM4MENO&lt;='Lo-Z-OUTPUT'!U95,'Lo-Z-OUTPUT'!U95&lt;=OHM4PIU)</f>
        <v>0</v>
      </c>
      <c r="F95" t="b">
        <f>AND(OHM2MENO&lt;='Lo-Z-OUTPUT'!U95,'Lo-Z-OUTPUT'!U95&lt;=OHM2PIU)</f>
        <v>0</v>
      </c>
      <c r="H95" s="64" t="str">
        <f>IF(ISNUMBER('Lo-Z-OUTPUT'!S95),'Lo-Z-OUTPUT'!S95,"")</f>
        <v/>
      </c>
      <c r="I95" s="64" t="str">
        <f>IF('Lo-Z-OUTPUT'!W95="B","B","")</f>
        <v/>
      </c>
      <c r="K95" s="62" t="str">
        <f>IF(ISNUMBER(H95),H95*MATRIX!E95,"-")</f>
        <v>-</v>
      </c>
      <c r="M95" s="66" t="str">
        <f>IF(ISNUMBER(H95),IF(KP="kg",H95*MATRIX!CB95,H95*MATRIX!CB95*2.2),"-")</f>
        <v>-</v>
      </c>
      <c r="N95" s="65" t="str">
        <f t="shared" si="45"/>
        <v/>
      </c>
      <c r="P95" s="1" t="str">
        <f>IF(ISNUMBER(H95),IF('Lo-Z-OUTPUT'!W95="B",IF(D95,MATRIX!Q95,IF(E95,MATRIX!R95,"WRNG Ω")),IF(D95,MATRIX!K95,IF(E95,MATRIX!L95,IF(F95,MATRIX!M95,"")))),"")</f>
        <v/>
      </c>
      <c r="R95" s="70" t="str">
        <f>IF(AND(ISNUMBER(H95),ISNUMBER(P95)),IF('Lo-Z-OUTPUT'!W95="B",H95*P95*MATRIX!F95/2,H95*P95*MATRIX!F95),"")</f>
        <v/>
      </c>
      <c r="T95" s="40" t="str">
        <f>IF(ISNUMBER($H95),IF(ISNUMBER(MATRIX!U95),IF(MATRIX!U95-INT(MATRIX!U95)=0,MATRIX!U95,"("&amp;MATRIX!U95&amp;")"),"n/a"),"")</f>
        <v/>
      </c>
      <c r="U95" s="77"/>
      <c r="V95" s="81" t="str">
        <f>IF(ISNUMBER(H95), IF(ISNUMBER(MATRIX!AD95),H95*MATRIX!AD95,"n/a"),"")</f>
        <v/>
      </c>
      <c r="W95" s="77"/>
      <c r="X95" s="83" t="str">
        <f>IF(ISNUMBER($H95), IF(ISNUMBER(MATRIX!AF95),$H95*MATRIX!AF95,"n/a"),"")</f>
        <v/>
      </c>
      <c r="Y95" s="77"/>
      <c r="Z95" s="81" t="str">
        <f>IF(ISNUMBER($H95), IF(ISNUMBER(MATRIX!AP95),$H95*MATRIX!AP95,"n/a"),"")</f>
        <v/>
      </c>
      <c r="AA95" s="77" t="s">
        <v>434</v>
      </c>
      <c r="AB95" s="83" t="str">
        <f>IF(ISNUMBER($H95), IF(ISNUMBER(MATRIX!AR95),$H95*MATRIX!AR95,"n/a"),"")</f>
        <v/>
      </c>
      <c r="AD95" s="225" t="str">
        <f t="shared" si="46"/>
        <v/>
      </c>
      <c r="AF95" s="225" t="str">
        <f t="shared" si="47"/>
        <v/>
      </c>
      <c r="AH95" s="218" t="str">
        <f>IF(ISNUMBER($H95), IF(MV&gt;200,IF(ISNUMBER(MATRIX!CL95),MATRIX!CL95,"n/a"),IF(ISNUMBER(MATRIX!CH95),MATRIX!CH95,"n/a")),"")</f>
        <v/>
      </c>
      <c r="AJ95" s="1" t="str">
        <f>IF(ISNUMBER(H95),IF(AND(ISNUMBER('Lo-Z-OUTPUT'!BA95),'Lo-Z-OUTPUT'!BA95&lt;&gt;0),'Lo-Z-OUTPUT'!BA95,'Lo-Z-INPUT'!$K$15*'Lo-Z-INPUT'!$K$7),"")</f>
        <v/>
      </c>
      <c r="AL95" s="161" t="str">
        <f t="shared" si="60"/>
        <v/>
      </c>
      <c r="AN95" s="124" t="str">
        <f>IF(ISNUMBER($H95),IF(MV&lt;200,IF(ISNUMBER(MATRIX!AE95),ROUND((MATRIX!AE95*IDLE/1000)*CKWH,2),"-"),IF(ISNUMBER(MATRIX!AQ95),ROUND((MATRIX!AQ95*IDLE/1000)*CKWH,2),"-")),"")</f>
        <v/>
      </c>
      <c r="AO95" s="125" t="str">
        <f t="shared" si="61"/>
        <v/>
      </c>
      <c r="AQ95" s="105" t="str">
        <f>IF(ISNUMBER($H95),IF(MV&lt;200,IF(ISNUMBER(MATRIX!AG95),ROUND((MATRIX!AG95/1000)*RUNNING*CKWH,2),"-"),IF(ISNUMBER(MATRIX!AS95),ROUND((MATRIX!AS95/1000)*RUNNING*CKWH,2),"-")),"")</f>
        <v/>
      </c>
      <c r="AR95" s="126" t="str">
        <f t="shared" si="62"/>
        <v/>
      </c>
      <c r="AT95" s="129" t="str">
        <f t="shared" si="48"/>
        <v/>
      </c>
      <c r="AU95" s="127" t="str">
        <f t="shared" si="63"/>
        <v/>
      </c>
      <c r="AW95" s="101" t="str">
        <f>IF(ISNUMBER($H95),IF(ISNUMBER(MATRIX!BU95),$H95*MATRIX!BU95,"n/a"),"")</f>
        <v/>
      </c>
      <c r="AX95" s="72"/>
      <c r="AY95" s="72" t="str">
        <f>IF(ISNUMBER($H95),IF(ISNUMBER(MATRIX!BV95*AL95),$H95*MATRIX!BV95*AL95,"n/a"),"")</f>
        <v/>
      </c>
      <c r="AZ95" s="72"/>
      <c r="BA95" s="100" t="str">
        <f t="shared" si="49"/>
        <v/>
      </c>
      <c r="BB95" s="72"/>
      <c r="BC95" s="154" t="str">
        <f t="shared" si="50"/>
        <v/>
      </c>
      <c r="BD95" s="103" t="str">
        <f t="shared" si="51"/>
        <v/>
      </c>
      <c r="BF95" s="85" t="str">
        <f>IF(ISNUMBER(H95),IF(ISNUMBER(MATRIX!Y95),MATRIX!Y95,"n/a"),"")</f>
        <v/>
      </c>
      <c r="BG95" s="86" t="str">
        <f t="shared" si="64"/>
        <v/>
      </c>
      <c r="BI95" s="44" t="str">
        <f>IF(ISNUMBER('Lo-Z-OUTPUT'!D95),IF(ISNUMBER(EXTRA!H95),'Lo-Z-OUTPUT'!D95*EXTRA!H95,""),"")</f>
        <v/>
      </c>
      <c r="BJ95" s="44" t="str">
        <f t="shared" si="52"/>
        <v/>
      </c>
      <c r="BT95" t="b">
        <f>ISNUMBER(MATRIX!G95)</f>
        <v>0</v>
      </c>
      <c r="BU95" t="b">
        <f>ISNUMBER(MATRIX!H95)</f>
        <v>0</v>
      </c>
      <c r="BW95" s="64" t="str">
        <f>IF(AND(ISNUMBER('HI-Z-OUTPUT'!P95),I95&lt;&gt;0),'HI-Z-OUTPUT'!P95,"-")</f>
        <v>-</v>
      </c>
      <c r="BX95" s="1"/>
      <c r="BY95" s="64" t="str">
        <f>IF(ISBLANK('HI-Z-OUTPUT'!R95),"",'HI-Z-OUTPUT'!R95)</f>
        <v/>
      </c>
      <c r="CA95" s="62" t="str">
        <f>IF(ISNUMBER(BW95),IF(ISNUMBER(MATRIX!E95),BW95*MATRIX!E95,"WRNG DATA"),"-")</f>
        <v>-</v>
      </c>
      <c r="CC95" s="66" t="str">
        <f>IF(AND(ISNUMBER(BW95),OR(BT95,BU95)),IF(KP="kg",BW95*MATRIX!CC95,BW95*MATRIX!CC95*2.2),"-")</f>
        <v>-</v>
      </c>
      <c r="CD95" s="65" t="str">
        <f t="shared" si="53"/>
        <v/>
      </c>
      <c r="CF95" s="1" t="str">
        <f>IF(AND(VI&lt;100,ISNUMBER(BW95),BT95),MATRIX!N95,IF(AND(VI&gt;=100,ISNUMBER(BW95),BU95),MATRIX!O95,""))</f>
        <v/>
      </c>
      <c r="CG95" s="1" t="str">
        <f>IF(AND(BY95&lt;100,ISNUMBER(BW95),BT95),MATRIX!N95,IF(AND(BY95&gt;=100,ISNUMBER(BW95),BU95),MATRIX!O95,"WRNG V"))</f>
        <v>WRNG V</v>
      </c>
      <c r="CH95" s="1" t="str">
        <f t="shared" si="65"/>
        <v/>
      </c>
      <c r="CJ95" s="70" t="str">
        <f>IF(ISNUMBER(BW95),IF(BY95&lt;100,IF(ISNUMBER(CH95*MATRIX!G95),BW95*CH95*MATRIX!G95,""),IF(ISNUMBER(CH95*MATRIX!H95),BW95*CH95*MATRIX!H95,"")),"")</f>
        <v/>
      </c>
      <c r="CL95" s="40" t="str">
        <f>IF(ISNUMBER(BW95*CH95),IF(ISNUMBER(MATRIX!U95),IF(MATRIX!U95-INT(MATRIX!U95)=0,MATRIX!U95,"("&amp;MATRIX!U95&amp;")"),"n/a"),"")</f>
        <v/>
      </c>
      <c r="CM95" s="77"/>
      <c r="CN95" s="81" t="str">
        <f>IF(ISNUMBER(BW95*CH95), IF(ISNUMBER(MATRIX!AZ95),BW95*MATRIX!AZ95,"n/a"),"")</f>
        <v/>
      </c>
      <c r="CO95" s="77"/>
      <c r="CP95" s="83" t="str">
        <f>IF(ISNUMBER($BW95*$CH95), IF(ISNUMBER(MATRIX!BB95),$BW95*MATRIX!BB95,"n/a"),"")</f>
        <v/>
      </c>
      <c r="CQ95" s="77"/>
      <c r="CR95" s="81" t="str">
        <f>IF(ISNUMBER($BW95*$CH95), IF(ISNUMBER(MATRIX!BJ95),BW95*MATRIX!BJ95,"n/a"),"")</f>
        <v/>
      </c>
      <c r="CS95" s="77" t="s">
        <v>434</v>
      </c>
      <c r="CT95" s="83" t="str">
        <f>IF(ISNUMBER($BW95*$CH95), IF(ISNUMBER(MATRIX!BL95),$BW95*MATRIX!BL95,"n/a"),"")</f>
        <v/>
      </c>
      <c r="CV95" s="225" t="str">
        <f t="shared" si="54"/>
        <v/>
      </c>
      <c r="CX95" s="225" t="str">
        <f t="shared" si="55"/>
        <v/>
      </c>
      <c r="CZ95" s="219" t="str">
        <f>IF(ISNUMBER($BW95*$CH95), IF(MV&gt;200,IF(ISNUMBER(MATRIX!CL95),MATRIX!CL95,"n/a"),IF(ISNUMBER(MATRIX!CH95),MATRIX!CH95,"n/a")),"")</f>
        <v/>
      </c>
      <c r="DB95" s="1" t="str">
        <f>IF(ISNUMBER(BW95),IF(AND(ISNUMBER('HI-Z-OUTPUT'!AV95),'HI-Z-OUTPUT'!AV95&lt;&gt;0),'HI-Z-OUTPUT'!AV95,'Hi-Z-INPUT'!$K$7*'Hi-Z-INPUT'!$K$11),"")</f>
        <v/>
      </c>
      <c r="DD95" s="161" t="str">
        <f t="shared" si="66"/>
        <v/>
      </c>
      <c r="DF95" s="124" t="str">
        <f>IF(ISNUMBER($BW95),IF(MV&lt;200,IF(ISNUMBER(MATRIX!BA95),ROUND(MATRIX!BA95/1000*IDLE*CKWH,2),"-"),IF(ISNUMBER(MATRIX!BK95),ROUND(MATRIX!BK95/1000*IDLE*CKWH,2),"-")),"")</f>
        <v/>
      </c>
      <c r="DG95" s="125" t="str">
        <f t="shared" si="67"/>
        <v/>
      </c>
      <c r="DI95" s="104" t="str">
        <f>IF(ISNUMBER($BW95),IF(MV&lt;200,IF(ISNUMBER(MATRIX!BC95),ROUND(MATRIX!BC95/1000*RUNNING*CKWH,2),"-"),IF(ISNUMBER(MATRIX!BM95),ROUND(MATRIX!BM95/1000*RUNNING*CKWH,2),"-")),"")</f>
        <v/>
      </c>
      <c r="DJ95" s="130" t="str">
        <f t="shared" si="68"/>
        <v/>
      </c>
      <c r="DL95" s="104"/>
      <c r="DM95" s="130" t="str">
        <f t="shared" si="69"/>
        <v/>
      </c>
      <c r="DO95" s="129" t="str">
        <f t="shared" si="56"/>
        <v/>
      </c>
      <c r="DP95" s="127" t="str">
        <f t="shared" si="70"/>
        <v/>
      </c>
      <c r="DR95" s="101" t="str">
        <f>IF(ISNUMBER($BW95*$CH95),IF(ISNUMBER(MATRIX!BU95),BW95*MATRIX!BU95,"n/a"),"")</f>
        <v/>
      </c>
      <c r="DS95" s="72"/>
      <c r="DT95" s="72" t="str">
        <f>IF(ISNUMBER(BW95*CH95),IF(ISNUMBER(MATRIX!BV95*DD95),BW95*MATRIX!BV95*DD95,"n/a"),"")</f>
        <v/>
      </c>
      <c r="DU95" s="72"/>
      <c r="DV95" s="155" t="str">
        <f t="shared" si="57"/>
        <v/>
      </c>
      <c r="DW95" s="96"/>
      <c r="DX95" s="156" t="str">
        <f t="shared" si="58"/>
        <v/>
      </c>
      <c r="DY95" s="102" t="str">
        <f t="shared" si="71"/>
        <v/>
      </c>
      <c r="EA95" s="85" t="str">
        <f>IF(ISNUMBER(BW95),IF(ISNUMBER(MATRIX!Y95),MATRIX!Y95,"n/a"),"")</f>
        <v/>
      </c>
      <c r="EB95" s="86" t="str">
        <f t="shared" si="72"/>
        <v/>
      </c>
      <c r="ED95" s="44" t="str">
        <f>IF(ISNUMBER('HI-Z-OUTPUT'!D95),IF(ISNUMBER(BW95),'HI-Z-OUTPUT'!D95*BW95,""),"")</f>
        <v/>
      </c>
      <c r="EE95" s="44" t="str">
        <f t="shared" si="59"/>
        <v/>
      </c>
    </row>
    <row r="96" spans="1:135">
      <c r="A96" s="45" t="str">
        <f>MATRIX!A96</f>
        <v>CROWN</v>
      </c>
      <c r="B96" t="str">
        <f>IF(MATRIX!B96&lt;&gt;0,MATRIX!B96,"-")</f>
        <v>Xti 6002</v>
      </c>
      <c r="D96" t="b">
        <f>AND(OHM8MENO&lt;='Lo-Z-OUTPUT'!U96,'Lo-Z-OUTPUT'!U96&lt;=OHM8PIU)</f>
        <v>0</v>
      </c>
      <c r="E96" t="b">
        <f>AND(OHM4MENO&lt;='Lo-Z-OUTPUT'!U96,'Lo-Z-OUTPUT'!U96&lt;=OHM4PIU)</f>
        <v>0</v>
      </c>
      <c r="F96" t="b">
        <f>AND(OHM2MENO&lt;='Lo-Z-OUTPUT'!U96,'Lo-Z-OUTPUT'!U96&lt;=OHM2PIU)</f>
        <v>0</v>
      </c>
      <c r="H96" s="64" t="str">
        <f>IF(ISNUMBER('Lo-Z-OUTPUT'!S96),'Lo-Z-OUTPUT'!S96,"")</f>
        <v/>
      </c>
      <c r="I96" s="64" t="str">
        <f>IF('Lo-Z-OUTPUT'!W96="B","B","")</f>
        <v/>
      </c>
      <c r="K96" s="62" t="str">
        <f>IF(ISNUMBER(H96),H96*MATRIX!E96,"-")</f>
        <v>-</v>
      </c>
      <c r="M96" s="66" t="str">
        <f>IF(ISNUMBER(H96),IF(KP="kg",H96*MATRIX!CB96,H96*MATRIX!CB96*2.2),"-")</f>
        <v>-</v>
      </c>
      <c r="N96" s="65" t="str">
        <f t="shared" si="45"/>
        <v/>
      </c>
      <c r="P96" s="1" t="str">
        <f>IF(ISNUMBER(H96),IF('Lo-Z-OUTPUT'!W96="B",IF(D96,MATRIX!Q96,IF(E96,MATRIX!R96,"WRNG Ω")),IF(D96,MATRIX!K96,IF(E96,MATRIX!L96,IF(F96,MATRIX!M96,"")))),"")</f>
        <v/>
      </c>
      <c r="R96" s="70" t="str">
        <f>IF(AND(ISNUMBER(H96),ISNUMBER(P96)),IF('Lo-Z-OUTPUT'!W96="B",H96*P96*MATRIX!F96/2,H96*P96*MATRIX!F96),"")</f>
        <v/>
      </c>
      <c r="T96" s="40" t="str">
        <f>IF(ISNUMBER($H96),IF(ISNUMBER(MATRIX!U96),IF(MATRIX!U96-INT(MATRIX!U96)=0,MATRIX!U96,"("&amp;MATRIX!U96&amp;")"),"n/a"),"")</f>
        <v/>
      </c>
      <c r="U96" s="77"/>
      <c r="V96" s="81" t="str">
        <f>IF(ISNUMBER(H96), IF(ISNUMBER(MATRIX!AD96),H96*MATRIX!AD96,"n/a"),"")</f>
        <v/>
      </c>
      <c r="W96" s="77"/>
      <c r="X96" s="83" t="str">
        <f>IF(ISNUMBER($H96), IF(ISNUMBER(MATRIX!AF96),$H96*MATRIX!AF96,"n/a"),"")</f>
        <v/>
      </c>
      <c r="Y96" s="77"/>
      <c r="Z96" s="81" t="str">
        <f>IF(ISNUMBER($H96), IF(ISNUMBER(MATRIX!AP96),$H96*MATRIX!AP96,"n/a"),"")</f>
        <v/>
      </c>
      <c r="AA96" s="77" t="s">
        <v>434</v>
      </c>
      <c r="AB96" s="83" t="str">
        <f>IF(ISNUMBER($H96), IF(ISNUMBER(MATRIX!AR96),$H96*MATRIX!AR96,"n/a"),"")</f>
        <v/>
      </c>
      <c r="AD96" s="225" t="str">
        <f t="shared" si="46"/>
        <v/>
      </c>
      <c r="AF96" s="225" t="str">
        <f t="shared" si="47"/>
        <v/>
      </c>
      <c r="AH96" s="218" t="str">
        <f>IF(ISNUMBER($H96), IF(MV&gt;200,IF(ISNUMBER(MATRIX!CL96),MATRIX!CL96,"n/a"),IF(ISNUMBER(MATRIX!CH96),MATRIX!CH96,"n/a")),"")</f>
        <v/>
      </c>
      <c r="AJ96" s="1" t="str">
        <f>IF(ISNUMBER(H96),IF(AND(ISNUMBER('Lo-Z-OUTPUT'!BA96),'Lo-Z-OUTPUT'!BA96&lt;&gt;0),'Lo-Z-OUTPUT'!BA96,'Lo-Z-INPUT'!$K$15*'Lo-Z-INPUT'!$K$7),"")</f>
        <v/>
      </c>
      <c r="AL96" s="161" t="str">
        <f t="shared" si="60"/>
        <v/>
      </c>
      <c r="AN96" s="124" t="str">
        <f>IF(ISNUMBER($H96),IF(MV&lt;200,IF(ISNUMBER(MATRIX!AE96),ROUND((MATRIX!AE96*IDLE/1000)*CKWH,2),"-"),IF(ISNUMBER(MATRIX!AQ96),ROUND((MATRIX!AQ96*IDLE/1000)*CKWH,2),"-")),"")</f>
        <v/>
      </c>
      <c r="AO96" s="125" t="str">
        <f t="shared" si="61"/>
        <v/>
      </c>
      <c r="AQ96" s="105" t="str">
        <f>IF(ISNUMBER($H96),IF(MV&lt;200,IF(ISNUMBER(MATRIX!AG96),ROUND((MATRIX!AG96/1000)*RUNNING*CKWH,2),"-"),IF(ISNUMBER(MATRIX!AS96),ROUND((MATRIX!AS96/1000)*RUNNING*CKWH,2),"-")),"")</f>
        <v/>
      </c>
      <c r="AR96" s="126" t="str">
        <f t="shared" si="62"/>
        <v/>
      </c>
      <c r="AT96" s="129" t="str">
        <f t="shared" si="48"/>
        <v/>
      </c>
      <c r="AU96" s="127" t="str">
        <f t="shared" si="63"/>
        <v/>
      </c>
      <c r="AW96" s="101" t="str">
        <f>IF(ISNUMBER($H96),IF(ISNUMBER(MATRIX!BU96),$H96*MATRIX!BU96,"n/a"),"")</f>
        <v/>
      </c>
      <c r="AX96" s="72"/>
      <c r="AY96" s="72" t="str">
        <f>IF(ISNUMBER($H96),IF(ISNUMBER(MATRIX!BV96*AL96),$H96*MATRIX!BV96*AL96,"n/a"),"")</f>
        <v/>
      </c>
      <c r="AZ96" s="72"/>
      <c r="BA96" s="100" t="str">
        <f t="shared" si="49"/>
        <v/>
      </c>
      <c r="BB96" s="72"/>
      <c r="BC96" s="154" t="str">
        <f t="shared" si="50"/>
        <v/>
      </c>
      <c r="BD96" s="103" t="str">
        <f t="shared" si="51"/>
        <v/>
      </c>
      <c r="BF96" s="85" t="str">
        <f>IF(ISNUMBER(H96),IF(ISNUMBER(MATRIX!Y96),MATRIX!Y96,"n/a"),"")</f>
        <v/>
      </c>
      <c r="BG96" s="86" t="str">
        <f t="shared" si="64"/>
        <v/>
      </c>
      <c r="BI96" s="44" t="str">
        <f>IF(ISNUMBER('Lo-Z-OUTPUT'!D96),IF(ISNUMBER(EXTRA!H96),'Lo-Z-OUTPUT'!D96*EXTRA!H96,""),"")</f>
        <v/>
      </c>
      <c r="BJ96" s="44" t="str">
        <f t="shared" si="52"/>
        <v/>
      </c>
      <c r="BT96" t="b">
        <f>ISNUMBER(MATRIX!G96)</f>
        <v>0</v>
      </c>
      <c r="BU96" t="b">
        <f>ISNUMBER(MATRIX!H96)</f>
        <v>0</v>
      </c>
      <c r="BW96" s="64" t="str">
        <f>IF(AND(ISNUMBER('HI-Z-OUTPUT'!P96),I96&lt;&gt;0),'HI-Z-OUTPUT'!P96,"-")</f>
        <v>-</v>
      </c>
      <c r="BX96" s="1"/>
      <c r="BY96" s="64" t="str">
        <f>IF(ISBLANK('HI-Z-OUTPUT'!R96),"",'HI-Z-OUTPUT'!R96)</f>
        <v/>
      </c>
      <c r="CA96" s="62" t="str">
        <f>IF(ISNUMBER(BW96),IF(ISNUMBER(MATRIX!E96),BW96*MATRIX!E96,"WRNG DATA"),"-")</f>
        <v>-</v>
      </c>
      <c r="CC96" s="66" t="str">
        <f>IF(AND(ISNUMBER(BW96),OR(BT96,BU96)),IF(KP="kg",BW96*MATRIX!CC96,BW96*MATRIX!CC96*2.2),"-")</f>
        <v>-</v>
      </c>
      <c r="CD96" s="65" t="str">
        <f t="shared" si="53"/>
        <v/>
      </c>
      <c r="CF96" s="1" t="str">
        <f>IF(AND(VI&lt;100,ISNUMBER(BW96),BT96),MATRIX!N96,IF(AND(VI&gt;=100,ISNUMBER(BW96),BU96),MATRIX!O96,""))</f>
        <v/>
      </c>
      <c r="CG96" s="1" t="str">
        <f>IF(AND(BY96&lt;100,ISNUMBER(BW96),BT96),MATRIX!N96,IF(AND(BY96&gt;=100,ISNUMBER(BW96),BU96),MATRIX!O96,"WRNG V"))</f>
        <v>WRNG V</v>
      </c>
      <c r="CH96" s="1" t="str">
        <f t="shared" si="65"/>
        <v/>
      </c>
      <c r="CJ96" s="70" t="str">
        <f>IF(ISNUMBER(BW96),IF(BY96&lt;100,IF(ISNUMBER(CH96*MATRIX!G96),BW96*CH96*MATRIX!G96,""),IF(ISNUMBER(CH96*MATRIX!H96),BW96*CH96*MATRIX!H96,"")),"")</f>
        <v/>
      </c>
      <c r="CL96" s="40" t="str">
        <f>IF(ISNUMBER(BW96*CH96),IF(ISNUMBER(MATRIX!U96),IF(MATRIX!U96-INT(MATRIX!U96)=0,MATRIX!U96,"("&amp;MATRIX!U96&amp;")"),"n/a"),"")</f>
        <v/>
      </c>
      <c r="CM96" s="77"/>
      <c r="CN96" s="81" t="str">
        <f>IF(ISNUMBER(BW96*CH96), IF(ISNUMBER(MATRIX!AZ96),BW96*MATRIX!AZ96,"n/a"),"")</f>
        <v/>
      </c>
      <c r="CO96" s="77"/>
      <c r="CP96" s="83" t="str">
        <f>IF(ISNUMBER($BW96*$CH96), IF(ISNUMBER(MATRIX!BB96),$BW96*MATRIX!BB96,"n/a"),"")</f>
        <v/>
      </c>
      <c r="CQ96" s="77"/>
      <c r="CR96" s="81" t="str">
        <f>IF(ISNUMBER($BW96*$CH96), IF(ISNUMBER(MATRIX!BJ96),BW96*MATRIX!BJ96,"n/a"),"")</f>
        <v/>
      </c>
      <c r="CS96" s="77" t="s">
        <v>434</v>
      </c>
      <c r="CT96" s="83" t="str">
        <f>IF(ISNUMBER($BW96*$CH96), IF(ISNUMBER(MATRIX!BL96),$BW96*MATRIX!BL96,"n/a"),"")</f>
        <v/>
      </c>
      <c r="CV96" s="225" t="str">
        <f t="shared" si="54"/>
        <v/>
      </c>
      <c r="CX96" s="225" t="str">
        <f t="shared" si="55"/>
        <v/>
      </c>
      <c r="CZ96" s="219" t="str">
        <f>IF(ISNUMBER($BW96*$CH96), IF(MV&gt;200,IF(ISNUMBER(MATRIX!CL96),MATRIX!CL96,"n/a"),IF(ISNUMBER(MATRIX!CH96),MATRIX!CH96,"n/a")),"")</f>
        <v/>
      </c>
      <c r="DB96" s="1" t="str">
        <f>IF(ISNUMBER(BW96),IF(AND(ISNUMBER('HI-Z-OUTPUT'!AV96),'HI-Z-OUTPUT'!AV96&lt;&gt;0),'HI-Z-OUTPUT'!AV96,'Hi-Z-INPUT'!$K$7*'Hi-Z-INPUT'!$K$11),"")</f>
        <v/>
      </c>
      <c r="DD96" s="161" t="str">
        <f t="shared" si="66"/>
        <v/>
      </c>
      <c r="DF96" s="124" t="str">
        <f>IF(ISNUMBER($BW96),IF(MV&lt;200,IF(ISNUMBER(MATRIX!BA96),ROUND(MATRIX!BA96/1000*IDLE*CKWH,2),"-"),IF(ISNUMBER(MATRIX!BK96),ROUND(MATRIX!BK96/1000*IDLE*CKWH,2),"-")),"")</f>
        <v/>
      </c>
      <c r="DG96" s="125" t="str">
        <f t="shared" si="67"/>
        <v/>
      </c>
      <c r="DI96" s="104" t="str">
        <f>IF(ISNUMBER($BW96),IF(MV&lt;200,IF(ISNUMBER(MATRIX!BC96),ROUND(MATRIX!BC96/1000*RUNNING*CKWH,2),"-"),IF(ISNUMBER(MATRIX!BM96),ROUND(MATRIX!BM96/1000*RUNNING*CKWH,2),"-")),"")</f>
        <v/>
      </c>
      <c r="DJ96" s="130" t="str">
        <f t="shared" si="68"/>
        <v/>
      </c>
      <c r="DL96" s="104"/>
      <c r="DM96" s="130" t="str">
        <f t="shared" si="69"/>
        <v/>
      </c>
      <c r="DO96" s="129" t="str">
        <f t="shared" si="56"/>
        <v/>
      </c>
      <c r="DP96" s="127" t="str">
        <f t="shared" si="70"/>
        <v/>
      </c>
      <c r="DR96" s="101" t="str">
        <f>IF(ISNUMBER($BW96*$CH96),IF(ISNUMBER(MATRIX!BU96),BW96*MATRIX!BU96,"n/a"),"")</f>
        <v/>
      </c>
      <c r="DS96" s="72"/>
      <c r="DT96" s="72" t="str">
        <f>IF(ISNUMBER(BW96*CH96),IF(ISNUMBER(MATRIX!BV96*DD96),BW96*MATRIX!BV96*DD96,"n/a"),"")</f>
        <v/>
      </c>
      <c r="DU96" s="72"/>
      <c r="DV96" s="155" t="str">
        <f t="shared" si="57"/>
        <v/>
      </c>
      <c r="DW96" s="96"/>
      <c r="DX96" s="156" t="str">
        <f t="shared" si="58"/>
        <v/>
      </c>
      <c r="DY96" s="102" t="str">
        <f t="shared" si="71"/>
        <v/>
      </c>
      <c r="EA96" s="85" t="str">
        <f>IF(ISNUMBER(BW96),IF(ISNUMBER(MATRIX!Y96),MATRIX!Y96,"n/a"),"")</f>
        <v/>
      </c>
      <c r="EB96" s="86" t="str">
        <f t="shared" si="72"/>
        <v/>
      </c>
      <c r="ED96" s="44" t="str">
        <f>IF(ISNUMBER('HI-Z-OUTPUT'!D96),IF(ISNUMBER(BW96),'HI-Z-OUTPUT'!D96*BW96,""),"")</f>
        <v/>
      </c>
      <c r="EE96" s="44" t="str">
        <f t="shared" si="59"/>
        <v/>
      </c>
    </row>
    <row r="97" spans="1:135">
      <c r="A97" s="45" t="str">
        <f>MATRIX!A97</f>
        <v>CROWN</v>
      </c>
      <c r="B97" t="str">
        <f>IF(MATRIX!B97&lt;&gt;0,MATRIX!B97,"-")</f>
        <v>Dci 2|300N</v>
      </c>
      <c r="D97" t="b">
        <f>AND(OHM8MENO&lt;='Lo-Z-OUTPUT'!U97,'Lo-Z-OUTPUT'!U97&lt;=OHM8PIU)</f>
        <v>0</v>
      </c>
      <c r="E97" t="b">
        <f>AND(OHM4MENO&lt;='Lo-Z-OUTPUT'!U97,'Lo-Z-OUTPUT'!U97&lt;=OHM4PIU)</f>
        <v>0</v>
      </c>
      <c r="F97" t="b">
        <f>AND(OHM2MENO&lt;='Lo-Z-OUTPUT'!U97,'Lo-Z-OUTPUT'!U97&lt;=OHM2PIU)</f>
        <v>0</v>
      </c>
      <c r="H97" s="64" t="str">
        <f>IF(ISNUMBER('Lo-Z-OUTPUT'!S97),'Lo-Z-OUTPUT'!S97,"")</f>
        <v/>
      </c>
      <c r="I97" s="64" t="str">
        <f>IF('Lo-Z-OUTPUT'!W97="B","B","")</f>
        <v/>
      </c>
      <c r="K97" s="62" t="str">
        <f>IF(ISNUMBER(H97),H97*MATRIX!E97,"-")</f>
        <v>-</v>
      </c>
      <c r="M97" s="66" t="str">
        <f>IF(ISNUMBER(H97),IF(KP="kg",H97*MATRIX!CB97,H97*MATRIX!CB97*2.2),"-")</f>
        <v>-</v>
      </c>
      <c r="N97" s="65" t="str">
        <f t="shared" si="45"/>
        <v/>
      </c>
      <c r="P97" s="1" t="str">
        <f>IF(ISNUMBER(H97),IF('Lo-Z-OUTPUT'!W97="B",IF(D97,MATRIX!Q97,IF(E97,MATRIX!R97,"WRNG Ω")),IF(D97,MATRIX!K97,IF(E97,MATRIX!L97,IF(F97,MATRIX!M97,"")))),"")</f>
        <v/>
      </c>
      <c r="R97" s="70" t="str">
        <f>IF(AND(ISNUMBER(H97),ISNUMBER(P97)),IF('Lo-Z-OUTPUT'!W97="B",H97*P97*MATRIX!F97/2,H97*P97*MATRIX!F97),"")</f>
        <v/>
      </c>
      <c r="T97" s="40" t="str">
        <f>IF(ISNUMBER($H97),IF(ISNUMBER(MATRIX!U97),IF(MATRIX!U97-INT(MATRIX!U97)=0,MATRIX!U97,"("&amp;MATRIX!U97&amp;")"),"n/a"),"")</f>
        <v/>
      </c>
      <c r="U97" s="77"/>
      <c r="V97" s="81" t="str">
        <f>IF(ISNUMBER(H97), IF(ISNUMBER(MATRIX!AD97),H97*MATRIX!AD97,"n/a"),"")</f>
        <v/>
      </c>
      <c r="W97" s="77"/>
      <c r="X97" s="83" t="str">
        <f>IF(ISNUMBER($H97), IF(ISNUMBER(MATRIX!AF97),$H97*MATRIX!AF97,"n/a"),"")</f>
        <v/>
      </c>
      <c r="Y97" s="77"/>
      <c r="Z97" s="81" t="str">
        <f>IF(ISNUMBER($H97), IF(ISNUMBER(MATRIX!AP97),$H97*MATRIX!AP97,"n/a"),"")</f>
        <v/>
      </c>
      <c r="AA97" s="77" t="s">
        <v>434</v>
      </c>
      <c r="AB97" s="83" t="str">
        <f>IF(ISNUMBER($H97), IF(ISNUMBER(MATRIX!AR97),$H97*MATRIX!AR97,"n/a"),"")</f>
        <v/>
      </c>
      <c r="AD97" s="225" t="str">
        <f t="shared" si="46"/>
        <v/>
      </c>
      <c r="AF97" s="225" t="str">
        <f t="shared" si="47"/>
        <v/>
      </c>
      <c r="AH97" s="218" t="str">
        <f>IF(ISNUMBER($H97), IF(MV&gt;200,IF(ISNUMBER(MATRIX!CL97),MATRIX!CL97,"n/a"),IF(ISNUMBER(MATRIX!CH97),MATRIX!CH97,"n/a")),"")</f>
        <v/>
      </c>
      <c r="AJ97" s="1" t="str">
        <f>IF(ISNUMBER(H97),IF(AND(ISNUMBER('Lo-Z-OUTPUT'!BA97),'Lo-Z-OUTPUT'!BA97&lt;&gt;0),'Lo-Z-OUTPUT'!BA97,'Lo-Z-INPUT'!$K$15*'Lo-Z-INPUT'!$K$7),"")</f>
        <v/>
      </c>
      <c r="AL97" s="161" t="str">
        <f t="shared" si="60"/>
        <v/>
      </c>
      <c r="AN97" s="124" t="str">
        <f>IF(ISNUMBER($H97),IF(MV&lt;200,IF(ISNUMBER(MATRIX!AE97),ROUND((MATRIX!AE97*IDLE/1000)*CKWH,2),"-"),IF(ISNUMBER(MATRIX!AQ97),ROUND((MATRIX!AQ97*IDLE/1000)*CKWH,2),"-")),"")</f>
        <v/>
      </c>
      <c r="AO97" s="125" t="str">
        <f t="shared" si="61"/>
        <v/>
      </c>
      <c r="AQ97" s="105" t="str">
        <f>IF(ISNUMBER($H97),IF(MV&lt;200,IF(ISNUMBER(MATRIX!AG97),ROUND((MATRIX!AG97/1000)*RUNNING*CKWH,2),"-"),IF(ISNUMBER(MATRIX!AS97),ROUND((MATRIX!AS97/1000)*RUNNING*CKWH,2),"-")),"")</f>
        <v/>
      </c>
      <c r="AR97" s="126" t="str">
        <f t="shared" si="62"/>
        <v/>
      </c>
      <c r="AT97" s="129" t="str">
        <f t="shared" si="48"/>
        <v/>
      </c>
      <c r="AU97" s="127" t="str">
        <f t="shared" si="63"/>
        <v/>
      </c>
      <c r="AW97" s="101" t="str">
        <f>IF(ISNUMBER($H97),IF(ISNUMBER(MATRIX!BU97),$H97*MATRIX!BU97,"n/a"),"")</f>
        <v/>
      </c>
      <c r="AX97" s="72"/>
      <c r="AY97" s="72" t="str">
        <f>IF(ISNUMBER($H97),IF(ISNUMBER(MATRIX!BV97*AL97),$H97*MATRIX!BV97*AL97,"n/a"),"")</f>
        <v/>
      </c>
      <c r="AZ97" s="72"/>
      <c r="BA97" s="100" t="str">
        <f t="shared" si="49"/>
        <v/>
      </c>
      <c r="BB97" s="72"/>
      <c r="BC97" s="154" t="str">
        <f t="shared" si="50"/>
        <v/>
      </c>
      <c r="BD97" s="103" t="str">
        <f t="shared" si="51"/>
        <v/>
      </c>
      <c r="BF97" s="85" t="str">
        <f>IF(ISNUMBER(H97),IF(ISNUMBER(MATRIX!Y97),MATRIX!Y97,"n/a"),"")</f>
        <v/>
      </c>
      <c r="BG97" s="86" t="str">
        <f t="shared" si="64"/>
        <v/>
      </c>
      <c r="BI97" s="44" t="str">
        <f>IF(ISNUMBER('Lo-Z-OUTPUT'!D97),IF(ISNUMBER(EXTRA!H97),'Lo-Z-OUTPUT'!D97*EXTRA!H97,""),"")</f>
        <v/>
      </c>
      <c r="BJ97" s="44" t="str">
        <f t="shared" si="52"/>
        <v/>
      </c>
      <c r="BT97" t="b">
        <f>ISNUMBER(MATRIX!G97)</f>
        <v>1</v>
      </c>
      <c r="BU97" t="b">
        <f>ISNUMBER(MATRIX!H97)</f>
        <v>1</v>
      </c>
      <c r="BW97" s="64" t="str">
        <f>IF(AND(ISNUMBER('HI-Z-OUTPUT'!P97),I97&lt;&gt;0),'HI-Z-OUTPUT'!P97,"-")</f>
        <v>-</v>
      </c>
      <c r="BX97" s="1"/>
      <c r="BY97" s="64" t="str">
        <f>IF(ISBLANK('HI-Z-OUTPUT'!R97),"",'HI-Z-OUTPUT'!R97)</f>
        <v/>
      </c>
      <c r="CA97" s="62" t="str">
        <f>IF(ISNUMBER(BW97),IF(ISNUMBER(MATRIX!E97),BW97*MATRIX!E97,"WRNG DATA"),"-")</f>
        <v>-</v>
      </c>
      <c r="CC97" s="66" t="str">
        <f>IF(AND(ISNUMBER(BW97),OR(BT97,BU97)),IF(KP="kg",BW97*MATRIX!CC97,BW97*MATRIX!CC97*2.2),"-")</f>
        <v>-</v>
      </c>
      <c r="CD97" s="65" t="str">
        <f t="shared" si="53"/>
        <v/>
      </c>
      <c r="CF97" s="1" t="str">
        <f>IF(AND(VI&lt;100,ISNUMBER(BW97),BT97),MATRIX!N97,IF(AND(VI&gt;=100,ISNUMBER(BW97),BU97),MATRIX!O97,""))</f>
        <v/>
      </c>
      <c r="CG97" s="1" t="str">
        <f>IF(AND(BY97&lt;100,ISNUMBER(BW97),BT97),MATRIX!N97,IF(AND(BY97&gt;=100,ISNUMBER(BW97),BU97),MATRIX!O97,"WRNG V"))</f>
        <v>WRNG V</v>
      </c>
      <c r="CH97" s="1" t="str">
        <f t="shared" si="65"/>
        <v/>
      </c>
      <c r="CJ97" s="70" t="str">
        <f>IF(ISNUMBER(BW97),IF(BY97&lt;100,IF(ISNUMBER(CH97*MATRIX!G97),BW97*CH97*MATRIX!G97,""),IF(ISNUMBER(CH97*MATRIX!H97),BW97*CH97*MATRIX!H97,"")),"")</f>
        <v/>
      </c>
      <c r="CL97" s="40" t="str">
        <f>IF(ISNUMBER(BW97*CH97),IF(ISNUMBER(MATRIX!U97),IF(MATRIX!U97-INT(MATRIX!U97)=0,MATRIX!U97,"("&amp;MATRIX!U97&amp;")"),"n/a"),"")</f>
        <v/>
      </c>
      <c r="CM97" s="77"/>
      <c r="CN97" s="81" t="str">
        <f>IF(ISNUMBER(BW97*CH97), IF(ISNUMBER(MATRIX!AZ97),BW97*MATRIX!AZ97,"n/a"),"")</f>
        <v/>
      </c>
      <c r="CO97" s="77"/>
      <c r="CP97" s="83" t="str">
        <f>IF(ISNUMBER($BW97*$CH97), IF(ISNUMBER(MATRIX!BB97),$BW97*MATRIX!BB97,"n/a"),"")</f>
        <v/>
      </c>
      <c r="CQ97" s="77"/>
      <c r="CR97" s="81" t="str">
        <f>IF(ISNUMBER($BW97*$CH97), IF(ISNUMBER(MATRIX!BJ97),BW97*MATRIX!BJ97,"n/a"),"")</f>
        <v/>
      </c>
      <c r="CS97" s="77" t="s">
        <v>434</v>
      </c>
      <c r="CT97" s="83" t="str">
        <f>IF(ISNUMBER($BW97*$CH97), IF(ISNUMBER(MATRIX!BL97),$BW97*MATRIX!BL97,"n/a"),"")</f>
        <v/>
      </c>
      <c r="CV97" s="225" t="str">
        <f t="shared" si="54"/>
        <v/>
      </c>
      <c r="CX97" s="225" t="str">
        <f t="shared" si="55"/>
        <v/>
      </c>
      <c r="CZ97" s="219" t="str">
        <f>IF(ISNUMBER($BW97*$CH97), IF(MV&gt;200,IF(ISNUMBER(MATRIX!CL97),MATRIX!CL97,"n/a"),IF(ISNUMBER(MATRIX!CH97),MATRIX!CH97,"n/a")),"")</f>
        <v/>
      </c>
      <c r="DB97" s="1" t="str">
        <f>IF(ISNUMBER(BW97),IF(AND(ISNUMBER('HI-Z-OUTPUT'!AV97),'HI-Z-OUTPUT'!AV97&lt;&gt;0),'HI-Z-OUTPUT'!AV97,'Hi-Z-INPUT'!$K$7*'Hi-Z-INPUT'!$K$11),"")</f>
        <v/>
      </c>
      <c r="DD97" s="161" t="str">
        <f t="shared" si="66"/>
        <v/>
      </c>
      <c r="DF97" s="124" t="str">
        <f>IF(ISNUMBER($BW97),IF(MV&lt;200,IF(ISNUMBER(MATRIX!BA97),ROUND(MATRIX!BA97/1000*IDLE*CKWH,2),"-"),IF(ISNUMBER(MATRIX!BK97),ROUND(MATRIX!BK97/1000*IDLE*CKWH,2),"-")),"")</f>
        <v/>
      </c>
      <c r="DG97" s="125" t="str">
        <f t="shared" si="67"/>
        <v/>
      </c>
      <c r="DI97" s="104" t="str">
        <f>IF(ISNUMBER($BW97),IF(MV&lt;200,IF(ISNUMBER(MATRIX!BC97),ROUND(MATRIX!BC97/1000*RUNNING*CKWH,2),"-"),IF(ISNUMBER(MATRIX!BM97),ROUND(MATRIX!BM97/1000*RUNNING*CKWH,2),"-")),"")</f>
        <v/>
      </c>
      <c r="DJ97" s="130" t="str">
        <f t="shared" si="68"/>
        <v/>
      </c>
      <c r="DL97" s="104"/>
      <c r="DM97" s="130" t="str">
        <f t="shared" si="69"/>
        <v/>
      </c>
      <c r="DO97" s="129" t="str">
        <f t="shared" si="56"/>
        <v/>
      </c>
      <c r="DP97" s="127" t="str">
        <f t="shared" si="70"/>
        <v/>
      </c>
      <c r="DR97" s="101" t="str">
        <f>IF(ISNUMBER($BW97*$CH97),IF(ISNUMBER(MATRIX!BU97),BW97*MATRIX!BU97,"n/a"),"")</f>
        <v/>
      </c>
      <c r="DS97" s="72"/>
      <c r="DT97" s="72" t="str">
        <f>IF(ISNUMBER(BW97*CH97),IF(ISNUMBER(MATRIX!BV97*DD97),BW97*MATRIX!BV97*DD97,"n/a"),"")</f>
        <v/>
      </c>
      <c r="DU97" s="72"/>
      <c r="DV97" s="155" t="str">
        <f t="shared" si="57"/>
        <v/>
      </c>
      <c r="DW97" s="96"/>
      <c r="DX97" s="156" t="str">
        <f t="shared" si="58"/>
        <v/>
      </c>
      <c r="DY97" s="102" t="str">
        <f t="shared" si="71"/>
        <v/>
      </c>
      <c r="EA97" s="85" t="str">
        <f>IF(ISNUMBER(BW97),IF(ISNUMBER(MATRIX!Y97),MATRIX!Y97,"n/a"),"")</f>
        <v/>
      </c>
      <c r="EB97" s="86" t="str">
        <f t="shared" si="72"/>
        <v/>
      </c>
      <c r="ED97" s="44" t="str">
        <f>IF(ISNUMBER('HI-Z-OUTPUT'!D97),IF(ISNUMBER(BW97),'HI-Z-OUTPUT'!D97*BW97,""),"")</f>
        <v/>
      </c>
      <c r="EE97" s="44" t="str">
        <f t="shared" si="59"/>
        <v/>
      </c>
    </row>
    <row r="98" spans="1:135">
      <c r="A98" s="45" t="str">
        <f>MATRIX!A98</f>
        <v>CROWN</v>
      </c>
      <c r="B98" t="str">
        <f>IF(MATRIX!B98&lt;&gt;0,MATRIX!B98,"-")</f>
        <v>Dci 2|600N</v>
      </c>
      <c r="D98" t="b">
        <f>AND(OHM8MENO&lt;='Lo-Z-OUTPUT'!U98,'Lo-Z-OUTPUT'!U98&lt;=OHM8PIU)</f>
        <v>0</v>
      </c>
      <c r="E98" t="b">
        <f>AND(OHM4MENO&lt;='Lo-Z-OUTPUT'!U98,'Lo-Z-OUTPUT'!U98&lt;=OHM4PIU)</f>
        <v>0</v>
      </c>
      <c r="F98" t="b">
        <f>AND(OHM2MENO&lt;='Lo-Z-OUTPUT'!U98,'Lo-Z-OUTPUT'!U98&lt;=OHM2PIU)</f>
        <v>0</v>
      </c>
      <c r="H98" s="64" t="str">
        <f>IF(ISNUMBER('Lo-Z-OUTPUT'!S98),'Lo-Z-OUTPUT'!S98,"")</f>
        <v/>
      </c>
      <c r="I98" s="64" t="str">
        <f>IF('Lo-Z-OUTPUT'!W98="B","B","")</f>
        <v/>
      </c>
      <c r="K98" s="62" t="str">
        <f>IF(ISNUMBER(H98),H98*MATRIX!E98,"-")</f>
        <v>-</v>
      </c>
      <c r="M98" s="66" t="str">
        <f>IF(ISNUMBER(H98),IF(KP="kg",H98*MATRIX!CB98,H98*MATRIX!CB98*2.2),"-")</f>
        <v>-</v>
      </c>
      <c r="N98" s="65" t="str">
        <f t="shared" si="45"/>
        <v/>
      </c>
      <c r="P98" s="1" t="str">
        <f>IF(ISNUMBER(H98),IF('Lo-Z-OUTPUT'!W98="B",IF(D98,MATRIX!Q98,IF(E98,MATRIX!R98,"WRNG Ω")),IF(D98,MATRIX!K98,IF(E98,MATRIX!L98,IF(F98,MATRIX!M98,"")))),"")</f>
        <v/>
      </c>
      <c r="R98" s="70" t="str">
        <f>IF(AND(ISNUMBER(H98),ISNUMBER(P98)),IF('Lo-Z-OUTPUT'!W98="B",H98*P98*MATRIX!F98/2,H98*P98*MATRIX!F98),"")</f>
        <v/>
      </c>
      <c r="T98" s="40" t="str">
        <f>IF(ISNUMBER($H98),IF(ISNUMBER(MATRIX!U98),IF(MATRIX!U98-INT(MATRIX!U98)=0,MATRIX!U98,"("&amp;MATRIX!U98&amp;")"),"n/a"),"")</f>
        <v/>
      </c>
      <c r="U98" s="77"/>
      <c r="V98" s="81" t="str">
        <f>IF(ISNUMBER(H98), IF(ISNUMBER(MATRIX!AD98),H98*MATRIX!AD98,"n/a"),"")</f>
        <v/>
      </c>
      <c r="W98" s="77"/>
      <c r="X98" s="83" t="str">
        <f>IF(ISNUMBER($H98), IF(ISNUMBER(MATRIX!AF98),$H98*MATRIX!AF98,"n/a"),"")</f>
        <v/>
      </c>
      <c r="Y98" s="77"/>
      <c r="Z98" s="81" t="str">
        <f>IF(ISNUMBER($H98), IF(ISNUMBER(MATRIX!AP98),$H98*MATRIX!AP98,"n/a"),"")</f>
        <v/>
      </c>
      <c r="AA98" s="77" t="s">
        <v>434</v>
      </c>
      <c r="AB98" s="83" t="str">
        <f>IF(ISNUMBER($H98), IF(ISNUMBER(MATRIX!AR98),$H98*MATRIX!AR98,"n/a"),"")</f>
        <v/>
      </c>
      <c r="AD98" s="225" t="str">
        <f t="shared" si="46"/>
        <v/>
      </c>
      <c r="AF98" s="225" t="str">
        <f t="shared" si="47"/>
        <v/>
      </c>
      <c r="AH98" s="218" t="str">
        <f>IF(ISNUMBER($H98), IF(MV&gt;200,IF(ISNUMBER(MATRIX!CL98),MATRIX!CL98,"n/a"),IF(ISNUMBER(MATRIX!CH98),MATRIX!CH98,"n/a")),"")</f>
        <v/>
      </c>
      <c r="AJ98" s="1" t="str">
        <f>IF(ISNUMBER(H98),IF(AND(ISNUMBER('Lo-Z-OUTPUT'!BA98),'Lo-Z-OUTPUT'!BA98&lt;&gt;0),'Lo-Z-OUTPUT'!BA98,'Lo-Z-INPUT'!$K$15*'Lo-Z-INPUT'!$K$7),"")</f>
        <v/>
      </c>
      <c r="AL98" s="161" t="str">
        <f t="shared" si="60"/>
        <v/>
      </c>
      <c r="AN98" s="124" t="str">
        <f>IF(ISNUMBER($H98),IF(MV&lt;200,IF(ISNUMBER(MATRIX!AE98),ROUND((MATRIX!AE98*IDLE/1000)*CKWH,2),"-"),IF(ISNUMBER(MATRIX!AQ98),ROUND((MATRIX!AQ98*IDLE/1000)*CKWH,2),"-")),"")</f>
        <v/>
      </c>
      <c r="AO98" s="125" t="str">
        <f t="shared" si="61"/>
        <v/>
      </c>
      <c r="AQ98" s="105" t="str">
        <f>IF(ISNUMBER($H98),IF(MV&lt;200,IF(ISNUMBER(MATRIX!AG98),ROUND((MATRIX!AG98/1000)*RUNNING*CKWH,2),"-"),IF(ISNUMBER(MATRIX!AS98),ROUND((MATRIX!AS98/1000)*RUNNING*CKWH,2),"-")),"")</f>
        <v/>
      </c>
      <c r="AR98" s="126" t="str">
        <f t="shared" si="62"/>
        <v/>
      </c>
      <c r="AT98" s="129" t="str">
        <f t="shared" si="48"/>
        <v/>
      </c>
      <c r="AU98" s="127" t="str">
        <f t="shared" si="63"/>
        <v/>
      </c>
      <c r="AW98" s="101" t="str">
        <f>IF(ISNUMBER($H98),IF(ISNUMBER(MATRIX!BU98),$H98*MATRIX!BU98,"n/a"),"")</f>
        <v/>
      </c>
      <c r="AX98" s="72"/>
      <c r="AY98" s="72" t="str">
        <f>IF(ISNUMBER($H98),IF(ISNUMBER(MATRIX!BV98*AL98),$H98*MATRIX!BV98*AL98,"n/a"),"")</f>
        <v/>
      </c>
      <c r="AZ98" s="72"/>
      <c r="BA98" s="100" t="str">
        <f t="shared" si="49"/>
        <v/>
      </c>
      <c r="BB98" s="72"/>
      <c r="BC98" s="154" t="str">
        <f t="shared" si="50"/>
        <v/>
      </c>
      <c r="BD98" s="103" t="str">
        <f t="shared" si="51"/>
        <v/>
      </c>
      <c r="BF98" s="85" t="str">
        <f>IF(ISNUMBER(H98),IF(ISNUMBER(MATRIX!Y98),MATRIX!Y98,"n/a"),"")</f>
        <v/>
      </c>
      <c r="BG98" s="86" t="str">
        <f t="shared" si="64"/>
        <v/>
      </c>
      <c r="BI98" s="44" t="str">
        <f>IF(ISNUMBER('Lo-Z-OUTPUT'!D98),IF(ISNUMBER(EXTRA!H98),'Lo-Z-OUTPUT'!D98*EXTRA!H98,""),"")</f>
        <v/>
      </c>
      <c r="BJ98" s="44" t="str">
        <f t="shared" si="52"/>
        <v/>
      </c>
      <c r="BT98" t="b">
        <f>ISNUMBER(MATRIX!G98)</f>
        <v>1</v>
      </c>
      <c r="BU98" t="b">
        <f>ISNUMBER(MATRIX!H98)</f>
        <v>1</v>
      </c>
      <c r="BW98" s="64" t="str">
        <f>IF(AND(ISNUMBER('HI-Z-OUTPUT'!P98),I98&lt;&gt;0),'HI-Z-OUTPUT'!P98,"-")</f>
        <v>-</v>
      </c>
      <c r="BX98" s="1"/>
      <c r="BY98" s="64" t="str">
        <f>IF(ISBLANK('HI-Z-OUTPUT'!R98),"",'HI-Z-OUTPUT'!R98)</f>
        <v/>
      </c>
      <c r="CA98" s="62" t="str">
        <f>IF(ISNUMBER(BW98),IF(ISNUMBER(MATRIX!E98),BW98*MATRIX!E98,"WRNG DATA"),"-")</f>
        <v>-</v>
      </c>
      <c r="CC98" s="66" t="str">
        <f>IF(AND(ISNUMBER(BW98),OR(BT98,BU98)),IF(KP="kg",BW98*MATRIX!CC98,BW98*MATRIX!CC98*2.2),"-")</f>
        <v>-</v>
      </c>
      <c r="CD98" s="65" t="str">
        <f t="shared" si="53"/>
        <v/>
      </c>
      <c r="CF98" s="1" t="str">
        <f>IF(AND(VI&lt;100,ISNUMBER(BW98),BT98),MATRIX!N98,IF(AND(VI&gt;=100,ISNUMBER(BW98),BU98),MATRIX!O98,""))</f>
        <v/>
      </c>
      <c r="CG98" s="1" t="str">
        <f>IF(AND(BY98&lt;100,ISNUMBER(BW98),BT98),MATRIX!N98,IF(AND(BY98&gt;=100,ISNUMBER(BW98),BU98),MATRIX!O98,"WRNG V"))</f>
        <v>WRNG V</v>
      </c>
      <c r="CH98" s="1" t="str">
        <f t="shared" si="65"/>
        <v/>
      </c>
      <c r="CJ98" s="70" t="str">
        <f>IF(ISNUMBER(BW98),IF(BY98&lt;100,IF(ISNUMBER(CH98*MATRIX!G98),BW98*CH98*MATRIX!G98,""),IF(ISNUMBER(CH98*MATRIX!H98),BW98*CH98*MATRIX!H98,"")),"")</f>
        <v/>
      </c>
      <c r="CL98" s="40" t="str">
        <f>IF(ISNUMBER(BW98*CH98),IF(ISNUMBER(MATRIX!U98),IF(MATRIX!U98-INT(MATRIX!U98)=0,MATRIX!U98,"("&amp;MATRIX!U98&amp;")"),"n/a"),"")</f>
        <v/>
      </c>
      <c r="CM98" s="77"/>
      <c r="CN98" s="81" t="str">
        <f>IF(ISNUMBER(BW98*CH98), IF(ISNUMBER(MATRIX!AZ98),BW98*MATRIX!AZ98,"n/a"),"")</f>
        <v/>
      </c>
      <c r="CO98" s="77"/>
      <c r="CP98" s="83" t="str">
        <f>IF(ISNUMBER($BW98*$CH98), IF(ISNUMBER(MATRIX!BB98),$BW98*MATRIX!BB98,"n/a"),"")</f>
        <v/>
      </c>
      <c r="CQ98" s="77"/>
      <c r="CR98" s="81" t="str">
        <f>IF(ISNUMBER($BW98*$CH98), IF(ISNUMBER(MATRIX!BJ98),BW98*MATRIX!BJ98,"n/a"),"")</f>
        <v/>
      </c>
      <c r="CS98" s="77" t="s">
        <v>434</v>
      </c>
      <c r="CT98" s="83" t="str">
        <f>IF(ISNUMBER($BW98*$CH98), IF(ISNUMBER(MATRIX!BL98),$BW98*MATRIX!BL98,"n/a"),"")</f>
        <v/>
      </c>
      <c r="CV98" s="225" t="str">
        <f t="shared" si="54"/>
        <v/>
      </c>
      <c r="CX98" s="225" t="str">
        <f t="shared" si="55"/>
        <v/>
      </c>
      <c r="CZ98" s="219" t="str">
        <f>IF(ISNUMBER($BW98*$CH98), IF(MV&gt;200,IF(ISNUMBER(MATRIX!CL98),MATRIX!CL98,"n/a"),IF(ISNUMBER(MATRIX!CH98),MATRIX!CH98,"n/a")),"")</f>
        <v/>
      </c>
      <c r="DB98" s="1" t="str">
        <f>IF(ISNUMBER(BW98),IF(AND(ISNUMBER('HI-Z-OUTPUT'!AV98),'HI-Z-OUTPUT'!AV98&lt;&gt;0),'HI-Z-OUTPUT'!AV98,'Hi-Z-INPUT'!$K$7*'Hi-Z-INPUT'!$K$11),"")</f>
        <v/>
      </c>
      <c r="DD98" s="161" t="str">
        <f t="shared" si="66"/>
        <v/>
      </c>
      <c r="DF98" s="124" t="str">
        <f>IF(ISNUMBER($BW98),IF(MV&lt;200,IF(ISNUMBER(MATRIX!BA98),ROUND(MATRIX!BA98/1000*IDLE*CKWH,2),"-"),IF(ISNUMBER(MATRIX!BK98),ROUND(MATRIX!BK98/1000*IDLE*CKWH,2),"-")),"")</f>
        <v/>
      </c>
      <c r="DG98" s="125" t="str">
        <f t="shared" si="67"/>
        <v/>
      </c>
      <c r="DI98" s="104" t="str">
        <f>IF(ISNUMBER($BW98),IF(MV&lt;200,IF(ISNUMBER(MATRIX!BC98),ROUND(MATRIX!BC98/1000*RUNNING*CKWH,2),"-"),IF(ISNUMBER(MATRIX!BM98),ROUND(MATRIX!BM98/1000*RUNNING*CKWH,2),"-")),"")</f>
        <v/>
      </c>
      <c r="DJ98" s="130" t="str">
        <f t="shared" si="68"/>
        <v/>
      </c>
      <c r="DL98" s="104"/>
      <c r="DM98" s="130" t="str">
        <f t="shared" si="69"/>
        <v/>
      </c>
      <c r="DO98" s="129" t="str">
        <f t="shared" si="56"/>
        <v/>
      </c>
      <c r="DP98" s="127" t="str">
        <f t="shared" si="70"/>
        <v/>
      </c>
      <c r="DR98" s="101" t="str">
        <f>IF(ISNUMBER($BW98*$CH98),IF(ISNUMBER(MATRIX!BU98),BW98*MATRIX!BU98,"n/a"),"")</f>
        <v/>
      </c>
      <c r="DS98" s="72"/>
      <c r="DT98" s="72" t="str">
        <f>IF(ISNUMBER(BW98*CH98),IF(ISNUMBER(MATRIX!BV98*DD98),BW98*MATRIX!BV98*DD98,"n/a"),"")</f>
        <v/>
      </c>
      <c r="DU98" s="72"/>
      <c r="DV98" s="155" t="str">
        <f t="shared" si="57"/>
        <v/>
      </c>
      <c r="DW98" s="96"/>
      <c r="DX98" s="156" t="str">
        <f t="shared" si="58"/>
        <v/>
      </c>
      <c r="DY98" s="102" t="str">
        <f t="shared" si="71"/>
        <v/>
      </c>
      <c r="EA98" s="85" t="str">
        <f>IF(ISNUMBER(BW98),IF(ISNUMBER(MATRIX!Y98),MATRIX!Y98,"n/a"),"")</f>
        <v/>
      </c>
      <c r="EB98" s="86" t="str">
        <f t="shared" si="72"/>
        <v/>
      </c>
      <c r="ED98" s="44" t="str">
        <f>IF(ISNUMBER('HI-Z-OUTPUT'!D98),IF(ISNUMBER(BW98),'HI-Z-OUTPUT'!D98*BW98,""),"")</f>
        <v/>
      </c>
      <c r="EE98" s="44" t="str">
        <f t="shared" si="59"/>
        <v/>
      </c>
    </row>
    <row r="99" spans="1:135">
      <c r="A99" s="45" t="str">
        <f>MATRIX!A99</f>
        <v>CROWN</v>
      </c>
      <c r="B99" t="str">
        <f>IF(MATRIX!B99&lt;&gt;0,MATRIX!B99,"-")</f>
        <v>Dci 4|300N</v>
      </c>
      <c r="D99" t="b">
        <f>AND(OHM8MENO&lt;='Lo-Z-OUTPUT'!U99,'Lo-Z-OUTPUT'!U99&lt;=OHM8PIU)</f>
        <v>0</v>
      </c>
      <c r="E99" t="b">
        <f>AND(OHM4MENO&lt;='Lo-Z-OUTPUT'!U99,'Lo-Z-OUTPUT'!U99&lt;=OHM4PIU)</f>
        <v>0</v>
      </c>
      <c r="F99" t="b">
        <f>AND(OHM2MENO&lt;='Lo-Z-OUTPUT'!U99,'Lo-Z-OUTPUT'!U99&lt;=OHM2PIU)</f>
        <v>0</v>
      </c>
      <c r="H99" s="64" t="str">
        <f>IF(ISNUMBER('Lo-Z-OUTPUT'!S99),'Lo-Z-OUTPUT'!S99,"")</f>
        <v/>
      </c>
      <c r="I99" s="64" t="str">
        <f>IF('Lo-Z-OUTPUT'!W99="B","B","")</f>
        <v/>
      </c>
      <c r="K99" s="62" t="str">
        <f>IF(ISNUMBER(H99),H99*MATRIX!E99,"-")</f>
        <v>-</v>
      </c>
      <c r="M99" s="66" t="str">
        <f>IF(ISNUMBER(H99),IF(KP="kg",H99*MATRIX!CB99,H99*MATRIX!CB99*2.2),"-")</f>
        <v>-</v>
      </c>
      <c r="N99" s="65" t="str">
        <f t="shared" si="45"/>
        <v/>
      </c>
      <c r="P99" s="1" t="str">
        <f>IF(ISNUMBER(H99),IF('Lo-Z-OUTPUT'!W99="B",IF(D99,MATRIX!Q99,IF(E99,MATRIX!R99,"WRNG Ω")),IF(D99,MATRIX!K99,IF(E99,MATRIX!L99,IF(F99,MATRIX!M99,"")))),"")</f>
        <v/>
      </c>
      <c r="R99" s="70" t="str">
        <f>IF(AND(ISNUMBER(H99),ISNUMBER(P99)),IF('Lo-Z-OUTPUT'!W99="B",H99*P99*MATRIX!F99/2,H99*P99*MATRIX!F99),"")</f>
        <v/>
      </c>
      <c r="T99" s="40" t="str">
        <f>IF(ISNUMBER($H99),IF(ISNUMBER(MATRIX!U99),IF(MATRIX!U99-INT(MATRIX!U99)=0,MATRIX!U99,"("&amp;MATRIX!U99&amp;")"),"n/a"),"")</f>
        <v/>
      </c>
      <c r="U99" s="77"/>
      <c r="V99" s="81" t="str">
        <f>IF(ISNUMBER(H99), IF(ISNUMBER(MATRIX!AD99),H99*MATRIX!AD99,"n/a"),"")</f>
        <v/>
      </c>
      <c r="W99" s="77"/>
      <c r="X99" s="83" t="str">
        <f>IF(ISNUMBER($H99), IF(ISNUMBER(MATRIX!AF99),$H99*MATRIX!AF99,"n/a"),"")</f>
        <v/>
      </c>
      <c r="Y99" s="77"/>
      <c r="Z99" s="81" t="str">
        <f>IF(ISNUMBER($H99), IF(ISNUMBER(MATRIX!AP99),$H99*MATRIX!AP99,"n/a"),"")</f>
        <v/>
      </c>
      <c r="AA99" s="77" t="s">
        <v>434</v>
      </c>
      <c r="AB99" s="83" t="str">
        <f>IF(ISNUMBER($H99), IF(ISNUMBER(MATRIX!AR99),$H99*MATRIX!AR99,"n/a"),"")</f>
        <v/>
      </c>
      <c r="AD99" s="225" t="str">
        <f t="shared" si="46"/>
        <v/>
      </c>
      <c r="AF99" s="225" t="str">
        <f t="shared" si="47"/>
        <v/>
      </c>
      <c r="AH99" s="218" t="str">
        <f>IF(ISNUMBER($H99), IF(MV&gt;200,IF(ISNUMBER(MATRIX!CL99),MATRIX!CL99,"n/a"),IF(ISNUMBER(MATRIX!CH99),MATRIX!CH99,"n/a")),"")</f>
        <v/>
      </c>
      <c r="AJ99" s="1" t="str">
        <f>IF(ISNUMBER(H99),IF(AND(ISNUMBER('Lo-Z-OUTPUT'!BA99),'Lo-Z-OUTPUT'!BA99&lt;&gt;0),'Lo-Z-OUTPUT'!BA99,'Lo-Z-INPUT'!$K$15*'Lo-Z-INPUT'!$K$7),"")</f>
        <v/>
      </c>
      <c r="AL99" s="161" t="str">
        <f t="shared" si="60"/>
        <v/>
      </c>
      <c r="AN99" s="124" t="str">
        <f>IF(ISNUMBER($H99),IF(MV&lt;200,IF(ISNUMBER(MATRIX!AE99),ROUND((MATRIX!AE99*IDLE/1000)*CKWH,2),"-"),IF(ISNUMBER(MATRIX!AQ99),ROUND((MATRIX!AQ99*IDLE/1000)*CKWH,2),"-")),"")</f>
        <v/>
      </c>
      <c r="AO99" s="125" t="str">
        <f t="shared" si="61"/>
        <v/>
      </c>
      <c r="AQ99" s="105" t="str">
        <f>IF(ISNUMBER($H99),IF(MV&lt;200,IF(ISNUMBER(MATRIX!AG99),ROUND((MATRIX!AG99/1000)*RUNNING*CKWH,2),"-"),IF(ISNUMBER(MATRIX!AS99),ROUND((MATRIX!AS99/1000)*RUNNING*CKWH,2),"-")),"")</f>
        <v/>
      </c>
      <c r="AR99" s="126" t="str">
        <f t="shared" si="62"/>
        <v/>
      </c>
      <c r="AT99" s="129" t="str">
        <f t="shared" si="48"/>
        <v/>
      </c>
      <c r="AU99" s="127" t="str">
        <f t="shared" si="63"/>
        <v/>
      </c>
      <c r="AW99" s="101" t="str">
        <f>IF(ISNUMBER($H99),IF(ISNUMBER(MATRIX!BU99),$H99*MATRIX!BU99,"n/a"),"")</f>
        <v/>
      </c>
      <c r="AX99" s="72"/>
      <c r="AY99" s="72" t="str">
        <f>IF(ISNUMBER($H99),IF(ISNUMBER(MATRIX!BV99*AL99),$H99*MATRIX!BV99*AL99,"n/a"),"")</f>
        <v/>
      </c>
      <c r="AZ99" s="72"/>
      <c r="BA99" s="100" t="str">
        <f t="shared" si="49"/>
        <v/>
      </c>
      <c r="BB99" s="72"/>
      <c r="BC99" s="154" t="str">
        <f t="shared" si="50"/>
        <v/>
      </c>
      <c r="BD99" s="103" t="str">
        <f t="shared" si="51"/>
        <v/>
      </c>
      <c r="BF99" s="85" t="str">
        <f>IF(ISNUMBER(H99),IF(ISNUMBER(MATRIX!Y99),MATRIX!Y99,"n/a"),"")</f>
        <v/>
      </c>
      <c r="BG99" s="86" t="str">
        <f t="shared" si="64"/>
        <v/>
      </c>
      <c r="BI99" s="44" t="str">
        <f>IF(ISNUMBER('Lo-Z-OUTPUT'!D99),IF(ISNUMBER(EXTRA!H99),'Lo-Z-OUTPUT'!D99*EXTRA!H99,""),"")</f>
        <v/>
      </c>
      <c r="BJ99" s="44" t="str">
        <f t="shared" si="52"/>
        <v/>
      </c>
      <c r="BT99" t="b">
        <f>ISNUMBER(MATRIX!G99)</f>
        <v>1</v>
      </c>
      <c r="BU99" t="b">
        <f>ISNUMBER(MATRIX!H99)</f>
        <v>1</v>
      </c>
      <c r="BW99" s="64" t="str">
        <f>IF(AND(ISNUMBER('HI-Z-OUTPUT'!P99),I99&lt;&gt;0),'HI-Z-OUTPUT'!P99,"-")</f>
        <v>-</v>
      </c>
      <c r="BX99" s="1"/>
      <c r="BY99" s="64" t="str">
        <f>IF(ISBLANK('HI-Z-OUTPUT'!R99),"",'HI-Z-OUTPUT'!R99)</f>
        <v/>
      </c>
      <c r="CA99" s="62" t="str">
        <f>IF(ISNUMBER(BW99),IF(ISNUMBER(MATRIX!E99),BW99*MATRIX!E99,"WRNG DATA"),"-")</f>
        <v>-</v>
      </c>
      <c r="CC99" s="66" t="str">
        <f>IF(AND(ISNUMBER(BW99),OR(BT99,BU99)),IF(KP="kg",BW99*MATRIX!CC99,BW99*MATRIX!CC99*2.2),"-")</f>
        <v>-</v>
      </c>
      <c r="CD99" s="65" t="str">
        <f t="shared" si="53"/>
        <v/>
      </c>
      <c r="CF99" s="1" t="str">
        <f>IF(AND(VI&lt;100,ISNUMBER(BW99),BT99),MATRIX!N99,IF(AND(VI&gt;=100,ISNUMBER(BW99),BU99),MATRIX!O99,""))</f>
        <v/>
      </c>
      <c r="CG99" s="1" t="str">
        <f>IF(AND(BY99&lt;100,ISNUMBER(BW99),BT99),MATRIX!N99,IF(AND(BY99&gt;=100,ISNUMBER(BW99),BU99),MATRIX!O99,"WRNG V"))</f>
        <v>WRNG V</v>
      </c>
      <c r="CH99" s="1" t="str">
        <f t="shared" si="65"/>
        <v/>
      </c>
      <c r="CJ99" s="70" t="str">
        <f>IF(ISNUMBER(BW99),IF(BY99&lt;100,IF(ISNUMBER(CH99*MATRIX!G99),BW99*CH99*MATRIX!G99,""),IF(ISNUMBER(CH99*MATRIX!H99),BW99*CH99*MATRIX!H99,"")),"")</f>
        <v/>
      </c>
      <c r="CL99" s="40" t="str">
        <f>IF(ISNUMBER(BW99*CH99),IF(ISNUMBER(MATRIX!U99),IF(MATRIX!U99-INT(MATRIX!U99)=0,MATRIX!U99,"("&amp;MATRIX!U99&amp;")"),"n/a"),"")</f>
        <v/>
      </c>
      <c r="CM99" s="77"/>
      <c r="CN99" s="81" t="str">
        <f>IF(ISNUMBER(BW99*CH99), IF(ISNUMBER(MATRIX!AZ99),BW99*MATRIX!AZ99,"n/a"),"")</f>
        <v/>
      </c>
      <c r="CO99" s="77"/>
      <c r="CP99" s="83" t="str">
        <f>IF(ISNUMBER($BW99*$CH99), IF(ISNUMBER(MATRIX!BB99),$BW99*MATRIX!BB99,"n/a"),"")</f>
        <v/>
      </c>
      <c r="CQ99" s="77"/>
      <c r="CR99" s="81" t="str">
        <f>IF(ISNUMBER($BW99*$CH99), IF(ISNUMBER(MATRIX!BJ99),BW99*MATRIX!BJ99,"n/a"),"")</f>
        <v/>
      </c>
      <c r="CS99" s="77" t="s">
        <v>434</v>
      </c>
      <c r="CT99" s="83" t="str">
        <f>IF(ISNUMBER($BW99*$CH99), IF(ISNUMBER(MATRIX!BL99),$BW99*MATRIX!BL99,"n/a"),"")</f>
        <v/>
      </c>
      <c r="CV99" s="225" t="str">
        <f t="shared" si="54"/>
        <v/>
      </c>
      <c r="CX99" s="225" t="str">
        <f t="shared" si="55"/>
        <v/>
      </c>
      <c r="CZ99" s="219" t="str">
        <f>IF(ISNUMBER($BW99*$CH99), IF(MV&gt;200,IF(ISNUMBER(MATRIX!CL99),MATRIX!CL99,"n/a"),IF(ISNUMBER(MATRIX!CH99),MATRIX!CH99,"n/a")),"")</f>
        <v/>
      </c>
      <c r="DB99" s="1" t="str">
        <f>IF(ISNUMBER(BW99),IF(AND(ISNUMBER('HI-Z-OUTPUT'!AV99),'HI-Z-OUTPUT'!AV99&lt;&gt;0),'HI-Z-OUTPUT'!AV99,'Hi-Z-INPUT'!$K$7*'Hi-Z-INPUT'!$K$11),"")</f>
        <v/>
      </c>
      <c r="DD99" s="161" t="str">
        <f t="shared" si="66"/>
        <v/>
      </c>
      <c r="DF99" s="124" t="str">
        <f>IF(ISNUMBER($BW99),IF(MV&lt;200,IF(ISNUMBER(MATRIX!BA99),ROUND(MATRIX!BA99/1000*IDLE*CKWH,2),"-"),IF(ISNUMBER(MATRIX!BK99),ROUND(MATRIX!BK99/1000*IDLE*CKWH,2),"-")),"")</f>
        <v/>
      </c>
      <c r="DG99" s="125" t="str">
        <f t="shared" si="67"/>
        <v/>
      </c>
      <c r="DI99" s="104" t="str">
        <f>IF(ISNUMBER($BW99),IF(MV&lt;200,IF(ISNUMBER(MATRIX!BC99),ROUND(MATRIX!BC99/1000*RUNNING*CKWH,2),"-"),IF(ISNUMBER(MATRIX!BM99),ROUND(MATRIX!BM99/1000*RUNNING*CKWH,2),"-")),"")</f>
        <v/>
      </c>
      <c r="DJ99" s="130" t="str">
        <f t="shared" si="68"/>
        <v/>
      </c>
      <c r="DL99" s="104"/>
      <c r="DM99" s="130" t="str">
        <f t="shared" si="69"/>
        <v/>
      </c>
      <c r="DO99" s="129" t="str">
        <f t="shared" si="56"/>
        <v/>
      </c>
      <c r="DP99" s="127" t="str">
        <f t="shared" si="70"/>
        <v/>
      </c>
      <c r="DR99" s="101" t="str">
        <f>IF(ISNUMBER($BW99*$CH99),IF(ISNUMBER(MATRIX!BU99),BW99*MATRIX!BU99,"n/a"),"")</f>
        <v/>
      </c>
      <c r="DS99" s="72"/>
      <c r="DT99" s="72" t="str">
        <f>IF(ISNUMBER(BW99*CH99),IF(ISNUMBER(MATRIX!BV99*DD99),BW99*MATRIX!BV99*DD99,"n/a"),"")</f>
        <v/>
      </c>
      <c r="DU99" s="72"/>
      <c r="DV99" s="155" t="str">
        <f t="shared" si="57"/>
        <v/>
      </c>
      <c r="DW99" s="96"/>
      <c r="DX99" s="156" t="str">
        <f t="shared" si="58"/>
        <v/>
      </c>
      <c r="DY99" s="102" t="str">
        <f t="shared" si="71"/>
        <v/>
      </c>
      <c r="EA99" s="85" t="str">
        <f>IF(ISNUMBER(BW99),IF(ISNUMBER(MATRIX!Y99),MATRIX!Y99,"n/a"),"")</f>
        <v/>
      </c>
      <c r="EB99" s="86" t="str">
        <f t="shared" si="72"/>
        <v/>
      </c>
      <c r="ED99" s="44" t="str">
        <f>IF(ISNUMBER('HI-Z-OUTPUT'!D99),IF(ISNUMBER(BW99),'HI-Z-OUTPUT'!D99*BW99,""),"")</f>
        <v/>
      </c>
      <c r="EE99" s="44" t="str">
        <f t="shared" si="59"/>
        <v/>
      </c>
    </row>
    <row r="100" spans="1:135">
      <c r="A100" s="45" t="str">
        <f>MATRIX!A100</f>
        <v>CROWN</v>
      </c>
      <c r="B100" t="str">
        <f>IF(MATRIX!B100&lt;&gt;0,MATRIX!B100,"-")</f>
        <v>Dci 4|600N</v>
      </c>
      <c r="D100" t="b">
        <f>AND(OHM8MENO&lt;='Lo-Z-OUTPUT'!U100,'Lo-Z-OUTPUT'!U100&lt;=OHM8PIU)</f>
        <v>0</v>
      </c>
      <c r="E100" t="b">
        <f>AND(OHM4MENO&lt;='Lo-Z-OUTPUT'!U100,'Lo-Z-OUTPUT'!U100&lt;=OHM4PIU)</f>
        <v>0</v>
      </c>
      <c r="F100" t="b">
        <f>AND(OHM2MENO&lt;='Lo-Z-OUTPUT'!U100,'Lo-Z-OUTPUT'!U100&lt;=OHM2PIU)</f>
        <v>0</v>
      </c>
      <c r="H100" s="64" t="str">
        <f>IF(ISNUMBER('Lo-Z-OUTPUT'!S100),'Lo-Z-OUTPUT'!S100,"")</f>
        <v/>
      </c>
      <c r="I100" s="64" t="str">
        <f>IF('Lo-Z-OUTPUT'!W100="B","B","")</f>
        <v/>
      </c>
      <c r="K100" s="62" t="str">
        <f>IF(ISNUMBER(H100),H100*MATRIX!E100,"-")</f>
        <v>-</v>
      </c>
      <c r="M100" s="66" t="str">
        <f>IF(ISNUMBER(H100),IF(KP="kg",H100*MATRIX!CB100,H100*MATRIX!CB100*2.2),"-")</f>
        <v>-</v>
      </c>
      <c r="N100" s="65" t="str">
        <f t="shared" si="45"/>
        <v/>
      </c>
      <c r="P100" s="1" t="str">
        <f>IF(ISNUMBER(H100),IF('Lo-Z-OUTPUT'!W100="B",IF(D100,MATRIX!Q100,IF(E100,MATRIX!R100,"WRNG Ω")),IF(D100,MATRIX!K100,IF(E100,MATRIX!L100,IF(F100,MATRIX!M100,"")))),"")</f>
        <v/>
      </c>
      <c r="R100" s="70" t="str">
        <f>IF(AND(ISNUMBER(H100),ISNUMBER(P100)),IF('Lo-Z-OUTPUT'!W100="B",H100*P100*MATRIX!F100/2,H100*P100*MATRIX!F100),"")</f>
        <v/>
      </c>
      <c r="T100" s="40" t="str">
        <f>IF(ISNUMBER($H100),IF(ISNUMBER(MATRIX!U100),IF(MATRIX!U100-INT(MATRIX!U100)=0,MATRIX!U100,"("&amp;MATRIX!U100&amp;")"),"n/a"),"")</f>
        <v/>
      </c>
      <c r="U100" s="77"/>
      <c r="V100" s="81" t="str">
        <f>IF(ISNUMBER(H100), IF(ISNUMBER(MATRIX!AD100),H100*MATRIX!AD100,"n/a"),"")</f>
        <v/>
      </c>
      <c r="W100" s="77"/>
      <c r="X100" s="83" t="str">
        <f>IF(ISNUMBER($H100), IF(ISNUMBER(MATRIX!AF100),$H100*MATRIX!AF100,"n/a"),"")</f>
        <v/>
      </c>
      <c r="Y100" s="77"/>
      <c r="Z100" s="81" t="str">
        <f>IF(ISNUMBER($H100), IF(ISNUMBER(MATRIX!AP100),$H100*MATRIX!AP100,"n/a"),"")</f>
        <v/>
      </c>
      <c r="AA100" s="77" t="s">
        <v>434</v>
      </c>
      <c r="AB100" s="83" t="str">
        <f>IF(ISNUMBER($H100), IF(ISNUMBER(MATRIX!AR100),$H100*MATRIX!AR100,"n/a"),"")</f>
        <v/>
      </c>
      <c r="AD100" s="225" t="str">
        <f t="shared" si="46"/>
        <v/>
      </c>
      <c r="AF100" s="225" t="str">
        <f t="shared" si="47"/>
        <v/>
      </c>
      <c r="AH100" s="218" t="str">
        <f>IF(ISNUMBER($H100), IF(MV&gt;200,IF(ISNUMBER(MATRIX!CL100),MATRIX!CL100,"n/a"),IF(ISNUMBER(MATRIX!CH100),MATRIX!CH100,"n/a")),"")</f>
        <v/>
      </c>
      <c r="AJ100" s="1" t="str">
        <f>IF(ISNUMBER(H100),IF(AND(ISNUMBER('Lo-Z-OUTPUT'!BA100),'Lo-Z-OUTPUT'!BA100&lt;&gt;0),'Lo-Z-OUTPUT'!BA100,'Lo-Z-INPUT'!$K$15*'Lo-Z-INPUT'!$K$7),"")</f>
        <v/>
      </c>
      <c r="AL100" s="161" t="str">
        <f t="shared" si="60"/>
        <v/>
      </c>
      <c r="AN100" s="124" t="str">
        <f>IF(ISNUMBER($H100),IF(MV&lt;200,IF(ISNUMBER(MATRIX!AE100),ROUND((MATRIX!AE100*IDLE/1000)*CKWH,2),"-"),IF(ISNUMBER(MATRIX!AQ100),ROUND((MATRIX!AQ100*IDLE/1000)*CKWH,2),"-")),"")</f>
        <v/>
      </c>
      <c r="AO100" s="125" t="str">
        <f t="shared" si="61"/>
        <v/>
      </c>
      <c r="AQ100" s="105" t="str">
        <f>IF(ISNUMBER($H100),IF(MV&lt;200,IF(ISNUMBER(MATRIX!AG100),ROUND((MATRIX!AG100/1000)*RUNNING*CKWH,2),"-"),IF(ISNUMBER(MATRIX!AS100),ROUND((MATRIX!AS100/1000)*RUNNING*CKWH,2),"-")),"")</f>
        <v/>
      </c>
      <c r="AR100" s="126" t="str">
        <f t="shared" si="62"/>
        <v/>
      </c>
      <c r="AT100" s="129" t="str">
        <f t="shared" si="48"/>
        <v/>
      </c>
      <c r="AU100" s="127" t="str">
        <f t="shared" si="63"/>
        <v/>
      </c>
      <c r="AW100" s="101" t="str">
        <f>IF(ISNUMBER($H100),IF(ISNUMBER(MATRIX!BU100),$H100*MATRIX!BU100,"n/a"),"")</f>
        <v/>
      </c>
      <c r="AX100" s="72"/>
      <c r="AY100" s="72" t="str">
        <f>IF(ISNUMBER($H100),IF(ISNUMBER(MATRIX!BV100*AL100),$H100*MATRIX!BV100*AL100,"n/a"),"")</f>
        <v/>
      </c>
      <c r="AZ100" s="72"/>
      <c r="BA100" s="100" t="str">
        <f t="shared" si="49"/>
        <v/>
      </c>
      <c r="BB100" s="72"/>
      <c r="BC100" s="154" t="str">
        <f t="shared" si="50"/>
        <v/>
      </c>
      <c r="BD100" s="103" t="str">
        <f t="shared" si="51"/>
        <v/>
      </c>
      <c r="BF100" s="85" t="str">
        <f>IF(ISNUMBER(H100),IF(ISNUMBER(MATRIX!Y100),MATRIX!Y100,"n/a"),"")</f>
        <v/>
      </c>
      <c r="BG100" s="86" t="str">
        <f t="shared" si="64"/>
        <v/>
      </c>
      <c r="BI100" s="44" t="str">
        <f>IF(ISNUMBER('Lo-Z-OUTPUT'!D100),IF(ISNUMBER(EXTRA!H100),'Lo-Z-OUTPUT'!D100*EXTRA!H100,""),"")</f>
        <v/>
      </c>
      <c r="BJ100" s="44" t="str">
        <f t="shared" si="52"/>
        <v/>
      </c>
      <c r="BT100" t="b">
        <f>ISNUMBER(MATRIX!G100)</f>
        <v>1</v>
      </c>
      <c r="BU100" t="b">
        <f>ISNUMBER(MATRIX!H100)</f>
        <v>1</v>
      </c>
      <c r="BW100" s="64" t="str">
        <f>IF(AND(ISNUMBER('HI-Z-OUTPUT'!P100),I100&lt;&gt;0),'HI-Z-OUTPUT'!P100,"-")</f>
        <v>-</v>
      </c>
      <c r="BX100" s="1"/>
      <c r="BY100" s="64" t="str">
        <f>IF(ISBLANK('HI-Z-OUTPUT'!R100),"",'HI-Z-OUTPUT'!R100)</f>
        <v/>
      </c>
      <c r="CA100" s="62" t="str">
        <f>IF(ISNUMBER(BW100),IF(ISNUMBER(MATRIX!E100),BW100*MATRIX!E100,"WRNG DATA"),"-")</f>
        <v>-</v>
      </c>
      <c r="CC100" s="66" t="str">
        <f>IF(AND(ISNUMBER(BW100),OR(BT100,BU100)),IF(KP="kg",BW100*MATRIX!CC100,BW100*MATRIX!CC100*2.2),"-")</f>
        <v>-</v>
      </c>
      <c r="CD100" s="65" t="str">
        <f t="shared" si="53"/>
        <v/>
      </c>
      <c r="CF100" s="1" t="str">
        <f>IF(AND(VI&lt;100,ISNUMBER(BW100),BT100),MATRIX!N100,IF(AND(VI&gt;=100,ISNUMBER(BW100),BU100),MATRIX!O100,""))</f>
        <v/>
      </c>
      <c r="CG100" s="1" t="str">
        <f>IF(AND(BY100&lt;100,ISNUMBER(BW100),BT100),MATRIX!N100,IF(AND(BY100&gt;=100,ISNUMBER(BW100),BU100),MATRIX!O100,"WRNG V"))</f>
        <v>WRNG V</v>
      </c>
      <c r="CH100" s="1" t="str">
        <f t="shared" si="65"/>
        <v/>
      </c>
      <c r="CJ100" s="70" t="str">
        <f>IF(ISNUMBER(BW100),IF(BY100&lt;100,IF(ISNUMBER(CH100*MATRIX!G100),BW100*CH100*MATRIX!G100,""),IF(ISNUMBER(CH100*MATRIX!H100),BW100*CH100*MATRIX!H100,"")),"")</f>
        <v/>
      </c>
      <c r="CL100" s="40" t="str">
        <f>IF(ISNUMBER(BW100*CH100),IF(ISNUMBER(MATRIX!U100),IF(MATRIX!U100-INT(MATRIX!U100)=0,MATRIX!U100,"("&amp;MATRIX!U100&amp;")"),"n/a"),"")</f>
        <v/>
      </c>
      <c r="CM100" s="77"/>
      <c r="CN100" s="81" t="str">
        <f>IF(ISNUMBER(BW100*CH100), IF(ISNUMBER(MATRIX!AZ100),BW100*MATRIX!AZ100,"n/a"),"")</f>
        <v/>
      </c>
      <c r="CO100" s="77"/>
      <c r="CP100" s="83" t="str">
        <f>IF(ISNUMBER($BW100*$CH100), IF(ISNUMBER(MATRIX!BB100),$BW100*MATRIX!BB100,"n/a"),"")</f>
        <v/>
      </c>
      <c r="CQ100" s="77"/>
      <c r="CR100" s="81" t="str">
        <f>IF(ISNUMBER($BW100*$CH100), IF(ISNUMBER(MATRIX!BJ100),BW100*MATRIX!BJ100,"n/a"),"")</f>
        <v/>
      </c>
      <c r="CS100" s="77" t="s">
        <v>434</v>
      </c>
      <c r="CT100" s="83" t="str">
        <f>IF(ISNUMBER($BW100*$CH100), IF(ISNUMBER(MATRIX!BL100),$BW100*MATRIX!BL100,"n/a"),"")</f>
        <v/>
      </c>
      <c r="CV100" s="225" t="str">
        <f t="shared" si="54"/>
        <v/>
      </c>
      <c r="CX100" s="225" t="str">
        <f t="shared" si="55"/>
        <v/>
      </c>
      <c r="CZ100" s="219" t="str">
        <f>IF(ISNUMBER($BW100*$CH100), IF(MV&gt;200,IF(ISNUMBER(MATRIX!CL100),MATRIX!CL100,"n/a"),IF(ISNUMBER(MATRIX!CH100),MATRIX!CH100,"n/a")),"")</f>
        <v/>
      </c>
      <c r="DB100" s="1" t="str">
        <f>IF(ISNUMBER(BW100),IF(AND(ISNUMBER('HI-Z-OUTPUT'!AV100),'HI-Z-OUTPUT'!AV100&lt;&gt;0),'HI-Z-OUTPUT'!AV100,'Hi-Z-INPUT'!$K$7*'Hi-Z-INPUT'!$K$11),"")</f>
        <v/>
      </c>
      <c r="DD100" s="161" t="str">
        <f t="shared" si="66"/>
        <v/>
      </c>
      <c r="DF100" s="124" t="str">
        <f>IF(ISNUMBER($BW100),IF(MV&lt;200,IF(ISNUMBER(MATRIX!BA100),ROUND(MATRIX!BA100/1000*IDLE*CKWH,2),"-"),IF(ISNUMBER(MATRIX!BK100),ROUND(MATRIX!BK100/1000*IDLE*CKWH,2),"-")),"")</f>
        <v/>
      </c>
      <c r="DG100" s="125" t="str">
        <f t="shared" si="67"/>
        <v/>
      </c>
      <c r="DI100" s="104" t="str">
        <f>IF(ISNUMBER($BW100),IF(MV&lt;200,IF(ISNUMBER(MATRIX!BC100),ROUND(MATRIX!BC100/1000*RUNNING*CKWH,2),"-"),IF(ISNUMBER(MATRIX!BM100),ROUND(MATRIX!BM100/1000*RUNNING*CKWH,2),"-")),"")</f>
        <v/>
      </c>
      <c r="DJ100" s="130" t="str">
        <f t="shared" si="68"/>
        <v/>
      </c>
      <c r="DL100" s="104"/>
      <c r="DM100" s="130" t="str">
        <f t="shared" si="69"/>
        <v/>
      </c>
      <c r="DO100" s="129" t="str">
        <f t="shared" si="56"/>
        <v/>
      </c>
      <c r="DP100" s="127" t="str">
        <f t="shared" si="70"/>
        <v/>
      </c>
      <c r="DR100" s="101" t="str">
        <f>IF(ISNUMBER($BW100*$CH100),IF(ISNUMBER(MATRIX!BU100),BW100*MATRIX!BU100,"n/a"),"")</f>
        <v/>
      </c>
      <c r="DS100" s="72"/>
      <c r="DT100" s="72" t="str">
        <f>IF(ISNUMBER(BW100*CH100),IF(ISNUMBER(MATRIX!BV100*DD100),BW100*MATRIX!BV100*DD100,"n/a"),"")</f>
        <v/>
      </c>
      <c r="DU100" s="72"/>
      <c r="DV100" s="155" t="str">
        <f t="shared" si="57"/>
        <v/>
      </c>
      <c r="DW100" s="96"/>
      <c r="DX100" s="156" t="str">
        <f t="shared" si="58"/>
        <v/>
      </c>
      <c r="DY100" s="102" t="str">
        <f t="shared" si="71"/>
        <v/>
      </c>
      <c r="EA100" s="85" t="str">
        <f>IF(ISNUMBER(BW100),IF(ISNUMBER(MATRIX!Y100),MATRIX!Y100,"n/a"),"")</f>
        <v/>
      </c>
      <c r="EB100" s="86" t="str">
        <f t="shared" si="72"/>
        <v/>
      </c>
      <c r="ED100" s="44" t="str">
        <f>IF(ISNUMBER('HI-Z-OUTPUT'!D100),IF(ISNUMBER(BW100),'HI-Z-OUTPUT'!D100*BW100,""),"")</f>
        <v/>
      </c>
      <c r="EE100" s="44" t="str">
        <f t="shared" si="59"/>
        <v/>
      </c>
    </row>
    <row r="101" spans="1:135">
      <c r="A101" s="45" t="str">
        <f>MATRIX!A101</f>
        <v>CROWN</v>
      </c>
      <c r="B101" t="str">
        <f>IF(MATRIX!B101&lt;&gt;0,MATRIX!B101,"-")</f>
        <v>Dci 8|300N</v>
      </c>
      <c r="D101" t="b">
        <f>AND(OHM8MENO&lt;='Lo-Z-OUTPUT'!U101,'Lo-Z-OUTPUT'!U101&lt;=OHM8PIU)</f>
        <v>0</v>
      </c>
      <c r="E101" t="b">
        <f>AND(OHM4MENO&lt;='Lo-Z-OUTPUT'!U101,'Lo-Z-OUTPUT'!U101&lt;=OHM4PIU)</f>
        <v>0</v>
      </c>
      <c r="F101" t="b">
        <f>AND(OHM2MENO&lt;='Lo-Z-OUTPUT'!U101,'Lo-Z-OUTPUT'!U101&lt;=OHM2PIU)</f>
        <v>0</v>
      </c>
      <c r="H101" s="64" t="str">
        <f>IF(ISNUMBER('Lo-Z-OUTPUT'!S101),'Lo-Z-OUTPUT'!S101,"")</f>
        <v/>
      </c>
      <c r="I101" s="64" t="str">
        <f>IF('Lo-Z-OUTPUT'!W101="B","B","")</f>
        <v/>
      </c>
      <c r="K101" s="62" t="str">
        <f>IF(ISNUMBER(H101),H101*MATRIX!E101,"-")</f>
        <v>-</v>
      </c>
      <c r="M101" s="66" t="str">
        <f>IF(ISNUMBER(H101),IF(KP="kg",H101*MATRIX!CB101,H101*MATRIX!CB101*2.2),"-")</f>
        <v>-</v>
      </c>
      <c r="N101" s="65" t="str">
        <f t="shared" si="45"/>
        <v/>
      </c>
      <c r="P101" s="1" t="str">
        <f>IF(ISNUMBER(H101),IF('Lo-Z-OUTPUT'!W101="B",IF(D101,MATRIX!Q101,IF(E101,MATRIX!R101,"WRNG Ω")),IF(D101,MATRIX!K101,IF(E101,MATRIX!L101,IF(F101,MATRIX!M101,"")))),"")</f>
        <v/>
      </c>
      <c r="R101" s="70" t="str">
        <f>IF(AND(ISNUMBER(H101),ISNUMBER(P101)),IF('Lo-Z-OUTPUT'!W101="B",H101*P101*MATRIX!F101/2,H101*P101*MATRIX!F101),"")</f>
        <v/>
      </c>
      <c r="T101" s="40" t="str">
        <f>IF(ISNUMBER($H101),IF(ISNUMBER(MATRIX!U101),IF(MATRIX!U101-INT(MATRIX!U101)=0,MATRIX!U101,"("&amp;MATRIX!U101&amp;")"),"n/a"),"")</f>
        <v/>
      </c>
      <c r="U101" s="77"/>
      <c r="V101" s="81" t="str">
        <f>IF(ISNUMBER(H101), IF(ISNUMBER(MATRIX!AD101),H101*MATRIX!AD101,"n/a"),"")</f>
        <v/>
      </c>
      <c r="W101" s="77"/>
      <c r="X101" s="83" t="str">
        <f>IF(ISNUMBER($H101), IF(ISNUMBER(MATRIX!AF101),$H101*MATRIX!AF101,"n/a"),"")</f>
        <v/>
      </c>
      <c r="Y101" s="77"/>
      <c r="Z101" s="81" t="str">
        <f>IF(ISNUMBER($H101), IF(ISNUMBER(MATRIX!AP101),$H101*MATRIX!AP101,"n/a"),"")</f>
        <v/>
      </c>
      <c r="AA101" s="77" t="s">
        <v>434</v>
      </c>
      <c r="AB101" s="83" t="str">
        <f>IF(ISNUMBER($H101), IF(ISNUMBER(MATRIX!AR101),$H101*MATRIX!AR101,"n/a"),"")</f>
        <v/>
      </c>
      <c r="AD101" s="225" t="str">
        <f t="shared" si="46"/>
        <v/>
      </c>
      <c r="AF101" s="225" t="str">
        <f t="shared" si="47"/>
        <v/>
      </c>
      <c r="AH101" s="218" t="str">
        <f>IF(ISNUMBER($H101), IF(MV&gt;200,IF(ISNUMBER(MATRIX!CL101),MATRIX!CL101,"n/a"),IF(ISNUMBER(MATRIX!CH101),MATRIX!CH101,"n/a")),"")</f>
        <v/>
      </c>
      <c r="AJ101" s="1" t="str">
        <f>IF(ISNUMBER(H101),IF(AND(ISNUMBER('Lo-Z-OUTPUT'!BA101),'Lo-Z-OUTPUT'!BA101&lt;&gt;0),'Lo-Z-OUTPUT'!BA101,'Lo-Z-INPUT'!$K$15*'Lo-Z-INPUT'!$K$7),"")</f>
        <v/>
      </c>
      <c r="AL101" s="161" t="str">
        <f t="shared" si="60"/>
        <v/>
      </c>
      <c r="AN101" s="124" t="str">
        <f>IF(ISNUMBER($H101),IF(MV&lt;200,IF(ISNUMBER(MATRIX!AE101),ROUND((MATRIX!AE101*IDLE/1000)*CKWH,2),"-"),IF(ISNUMBER(MATRIX!AQ101),ROUND((MATRIX!AQ101*IDLE/1000)*CKWH,2),"-")),"")</f>
        <v/>
      </c>
      <c r="AO101" s="125" t="str">
        <f t="shared" si="61"/>
        <v/>
      </c>
      <c r="AQ101" s="105" t="str">
        <f>IF(ISNUMBER($H101),IF(MV&lt;200,IF(ISNUMBER(MATRIX!AG101),ROUND((MATRIX!AG101/1000)*RUNNING*CKWH,2),"-"),IF(ISNUMBER(MATRIX!AS101),ROUND((MATRIX!AS101/1000)*RUNNING*CKWH,2),"-")),"")</f>
        <v/>
      </c>
      <c r="AR101" s="126" t="str">
        <f t="shared" si="62"/>
        <v/>
      </c>
      <c r="AT101" s="129" t="str">
        <f t="shared" si="48"/>
        <v/>
      </c>
      <c r="AU101" s="127" t="str">
        <f t="shared" si="63"/>
        <v/>
      </c>
      <c r="AW101" s="101" t="str">
        <f>IF(ISNUMBER($H101),IF(ISNUMBER(MATRIX!BU101),$H101*MATRIX!BU101,"n/a"),"")</f>
        <v/>
      </c>
      <c r="AX101" s="72"/>
      <c r="AY101" s="72" t="str">
        <f>IF(ISNUMBER($H101),IF(ISNUMBER(MATRIX!BV101*AL101),$H101*MATRIX!BV101*AL101,"n/a"),"")</f>
        <v/>
      </c>
      <c r="AZ101" s="72"/>
      <c r="BA101" s="100" t="str">
        <f t="shared" si="49"/>
        <v/>
      </c>
      <c r="BB101" s="72"/>
      <c r="BC101" s="154" t="str">
        <f t="shared" si="50"/>
        <v/>
      </c>
      <c r="BD101" s="103" t="str">
        <f t="shared" si="51"/>
        <v/>
      </c>
      <c r="BF101" s="85" t="str">
        <f>IF(ISNUMBER(H101),IF(ISNUMBER(MATRIX!Y101),MATRIX!Y101,"n/a"),"")</f>
        <v/>
      </c>
      <c r="BG101" s="86" t="str">
        <f t="shared" si="64"/>
        <v/>
      </c>
      <c r="BI101" s="44" t="str">
        <f>IF(ISNUMBER('Lo-Z-OUTPUT'!D101),IF(ISNUMBER(EXTRA!H101),'Lo-Z-OUTPUT'!D101*EXTRA!H101,""),"")</f>
        <v/>
      </c>
      <c r="BJ101" s="44" t="str">
        <f t="shared" si="52"/>
        <v/>
      </c>
      <c r="BT101" t="b">
        <f>ISNUMBER(MATRIX!G101)</f>
        <v>1</v>
      </c>
      <c r="BU101" t="b">
        <f>ISNUMBER(MATRIX!H101)</f>
        <v>1</v>
      </c>
      <c r="BW101" s="64" t="str">
        <f>IF(AND(ISNUMBER('HI-Z-OUTPUT'!P101),I101&lt;&gt;0),'HI-Z-OUTPUT'!P101,"-")</f>
        <v>-</v>
      </c>
      <c r="BX101" s="1"/>
      <c r="BY101" s="64" t="str">
        <f>IF(ISBLANK('HI-Z-OUTPUT'!R101),"",'HI-Z-OUTPUT'!R101)</f>
        <v/>
      </c>
      <c r="CA101" s="62" t="str">
        <f>IF(ISNUMBER(BW101),IF(ISNUMBER(MATRIX!E101),BW101*MATRIX!E101,"WRNG DATA"),"-")</f>
        <v>-</v>
      </c>
      <c r="CC101" s="66" t="str">
        <f>IF(AND(ISNUMBER(BW101),OR(BT101,BU101)),IF(KP="kg",BW101*MATRIX!CC101,BW101*MATRIX!CC101*2.2),"-")</f>
        <v>-</v>
      </c>
      <c r="CD101" s="65" t="str">
        <f t="shared" si="53"/>
        <v/>
      </c>
      <c r="CF101" s="1" t="str">
        <f>IF(AND(VI&lt;100,ISNUMBER(BW101),BT101),MATRIX!N101,IF(AND(VI&gt;=100,ISNUMBER(BW101),BU101),MATRIX!O101,""))</f>
        <v/>
      </c>
      <c r="CG101" s="1" t="str">
        <f>IF(AND(BY101&lt;100,ISNUMBER(BW101),BT101),MATRIX!N101,IF(AND(BY101&gt;=100,ISNUMBER(BW101),BU101),MATRIX!O101,"WRNG V"))</f>
        <v>WRNG V</v>
      </c>
      <c r="CH101" s="1" t="str">
        <f t="shared" si="65"/>
        <v/>
      </c>
      <c r="CJ101" s="70" t="str">
        <f>IF(ISNUMBER(BW101),IF(BY101&lt;100,IF(ISNUMBER(CH101*MATRIX!G101),BW101*CH101*MATRIX!G101,""),IF(ISNUMBER(CH101*MATRIX!H101),BW101*CH101*MATRIX!H101,"")),"")</f>
        <v/>
      </c>
      <c r="CL101" s="40" t="str">
        <f>IF(ISNUMBER(BW101*CH101),IF(ISNUMBER(MATRIX!U101),IF(MATRIX!U101-INT(MATRIX!U101)=0,MATRIX!U101,"("&amp;MATRIX!U101&amp;")"),"n/a"),"")</f>
        <v/>
      </c>
      <c r="CM101" s="77"/>
      <c r="CN101" s="81" t="str">
        <f>IF(ISNUMBER(BW101*CH101), IF(ISNUMBER(MATRIX!AZ101),BW101*MATRIX!AZ101,"n/a"),"")</f>
        <v/>
      </c>
      <c r="CO101" s="77"/>
      <c r="CP101" s="83" t="str">
        <f>IF(ISNUMBER($BW101*$CH101), IF(ISNUMBER(MATRIX!BB101),$BW101*MATRIX!BB101,"n/a"),"")</f>
        <v/>
      </c>
      <c r="CQ101" s="77"/>
      <c r="CR101" s="81" t="str">
        <f>IF(ISNUMBER($BW101*$CH101), IF(ISNUMBER(MATRIX!BJ101),BW101*MATRIX!BJ101,"n/a"),"")</f>
        <v/>
      </c>
      <c r="CS101" s="77" t="s">
        <v>434</v>
      </c>
      <c r="CT101" s="83" t="str">
        <f>IF(ISNUMBER($BW101*$CH101), IF(ISNUMBER(MATRIX!BL101),$BW101*MATRIX!BL101,"n/a"),"")</f>
        <v/>
      </c>
      <c r="CV101" s="225" t="str">
        <f t="shared" si="54"/>
        <v/>
      </c>
      <c r="CX101" s="225" t="str">
        <f t="shared" si="55"/>
        <v/>
      </c>
      <c r="CZ101" s="219" t="str">
        <f>IF(ISNUMBER($BW101*$CH101), IF(MV&gt;200,IF(ISNUMBER(MATRIX!CL101),MATRIX!CL101,"n/a"),IF(ISNUMBER(MATRIX!CH101),MATRIX!CH101,"n/a")),"")</f>
        <v/>
      </c>
      <c r="DB101" s="1" t="str">
        <f>IF(ISNUMBER(BW101),IF(AND(ISNUMBER('HI-Z-OUTPUT'!AV101),'HI-Z-OUTPUT'!AV101&lt;&gt;0),'HI-Z-OUTPUT'!AV101,'Hi-Z-INPUT'!$K$7*'Hi-Z-INPUT'!$K$11),"")</f>
        <v/>
      </c>
      <c r="DD101" s="161" t="str">
        <f t="shared" si="66"/>
        <v/>
      </c>
      <c r="DF101" s="124" t="str">
        <f>IF(ISNUMBER($BW101),IF(MV&lt;200,IF(ISNUMBER(MATRIX!BA101),ROUND(MATRIX!BA101/1000*IDLE*CKWH,2),"-"),IF(ISNUMBER(MATRIX!BK101),ROUND(MATRIX!BK101/1000*IDLE*CKWH,2),"-")),"")</f>
        <v/>
      </c>
      <c r="DG101" s="125" t="str">
        <f t="shared" si="67"/>
        <v/>
      </c>
      <c r="DI101" s="104" t="str">
        <f>IF(ISNUMBER($BW101),IF(MV&lt;200,IF(ISNUMBER(MATRIX!BC101),ROUND(MATRIX!BC101/1000*RUNNING*CKWH,2),"-"),IF(ISNUMBER(MATRIX!BM101),ROUND(MATRIX!BM101/1000*RUNNING*CKWH,2),"-")),"")</f>
        <v/>
      </c>
      <c r="DJ101" s="130" t="str">
        <f t="shared" si="68"/>
        <v/>
      </c>
      <c r="DL101" s="104"/>
      <c r="DM101" s="130" t="str">
        <f t="shared" si="69"/>
        <v/>
      </c>
      <c r="DO101" s="129" t="str">
        <f t="shared" si="56"/>
        <v/>
      </c>
      <c r="DP101" s="127" t="str">
        <f t="shared" si="70"/>
        <v/>
      </c>
      <c r="DR101" s="101" t="str">
        <f>IF(ISNUMBER($BW101*$CH101),IF(ISNUMBER(MATRIX!BU101),BW101*MATRIX!BU101,"n/a"),"")</f>
        <v/>
      </c>
      <c r="DS101" s="72"/>
      <c r="DT101" s="72" t="str">
        <f>IF(ISNUMBER(BW101*CH101),IF(ISNUMBER(MATRIX!BV101*DD101),BW101*MATRIX!BV101*DD101,"n/a"),"")</f>
        <v/>
      </c>
      <c r="DU101" s="72"/>
      <c r="DV101" s="155" t="str">
        <f t="shared" si="57"/>
        <v/>
      </c>
      <c r="DW101" s="96"/>
      <c r="DX101" s="156" t="str">
        <f t="shared" si="58"/>
        <v/>
      </c>
      <c r="DY101" s="102" t="str">
        <f t="shared" si="71"/>
        <v/>
      </c>
      <c r="EA101" s="85" t="str">
        <f>IF(ISNUMBER(BW101),IF(ISNUMBER(MATRIX!Y101),MATRIX!Y101,"n/a"),"")</f>
        <v/>
      </c>
      <c r="EB101" s="86" t="str">
        <f t="shared" si="72"/>
        <v/>
      </c>
      <c r="ED101" s="44" t="str">
        <f>IF(ISNUMBER('HI-Z-OUTPUT'!D101),IF(ISNUMBER(BW101),'HI-Z-OUTPUT'!D101*BW101,""),"")</f>
        <v/>
      </c>
      <c r="EE101" s="44" t="str">
        <f t="shared" si="59"/>
        <v/>
      </c>
    </row>
    <row r="102" spans="1:135">
      <c r="A102" s="45" t="str">
        <f>MATRIX!A102</f>
        <v>CROWN</v>
      </c>
      <c r="B102" t="str">
        <f>IF(MATRIX!B102&lt;&gt;0,MATRIX!B102,"-")</f>
        <v>Dci 8|600N</v>
      </c>
      <c r="D102" t="b">
        <f>AND(OHM8MENO&lt;='Lo-Z-OUTPUT'!U102,'Lo-Z-OUTPUT'!U102&lt;=OHM8PIU)</f>
        <v>0</v>
      </c>
      <c r="E102" t="b">
        <f>AND(OHM4MENO&lt;='Lo-Z-OUTPUT'!U102,'Lo-Z-OUTPUT'!U102&lt;=OHM4PIU)</f>
        <v>0</v>
      </c>
      <c r="F102" t="b">
        <f>AND(OHM2MENO&lt;='Lo-Z-OUTPUT'!U102,'Lo-Z-OUTPUT'!U102&lt;=OHM2PIU)</f>
        <v>0</v>
      </c>
      <c r="H102" s="64" t="str">
        <f>IF(ISNUMBER('Lo-Z-OUTPUT'!S102),'Lo-Z-OUTPUT'!S102,"")</f>
        <v/>
      </c>
      <c r="I102" s="64" t="str">
        <f>IF('Lo-Z-OUTPUT'!W102="B","B","")</f>
        <v/>
      </c>
      <c r="K102" s="62" t="str">
        <f>IF(ISNUMBER(H102),H102*MATRIX!E102,"-")</f>
        <v>-</v>
      </c>
      <c r="M102" s="66" t="str">
        <f>IF(ISNUMBER(H102),IF(KP="kg",H102*MATRIX!CB102,H102*MATRIX!CB102*2.2),"-")</f>
        <v>-</v>
      </c>
      <c r="N102" s="65" t="str">
        <f t="shared" si="45"/>
        <v/>
      </c>
      <c r="P102" s="1" t="str">
        <f>IF(ISNUMBER(H102),IF('Lo-Z-OUTPUT'!W102="B",IF(D102,MATRIX!Q102,IF(E102,MATRIX!R102,"WRNG Ω")),IF(D102,MATRIX!K102,IF(E102,MATRIX!L102,IF(F102,MATRIX!M102,"")))),"")</f>
        <v/>
      </c>
      <c r="R102" s="70" t="str">
        <f>IF(AND(ISNUMBER(H102),ISNUMBER(P102)),IF('Lo-Z-OUTPUT'!W102="B",H102*P102*MATRIX!F102/2,H102*P102*MATRIX!F102),"")</f>
        <v/>
      </c>
      <c r="T102" s="40" t="str">
        <f>IF(ISNUMBER($H102),IF(ISNUMBER(MATRIX!U102),IF(MATRIX!U102-INT(MATRIX!U102)=0,MATRIX!U102,"("&amp;MATRIX!U102&amp;")"),"n/a"),"")</f>
        <v/>
      </c>
      <c r="U102" s="77"/>
      <c r="V102" s="81" t="str">
        <f>IF(ISNUMBER(H102), IF(ISNUMBER(MATRIX!AD102),H102*MATRIX!AD102,"n/a"),"")</f>
        <v/>
      </c>
      <c r="W102" s="77"/>
      <c r="X102" s="83" t="str">
        <f>IF(ISNUMBER($H102), IF(ISNUMBER(MATRIX!AF102),$H102*MATRIX!AF102,"n/a"),"")</f>
        <v/>
      </c>
      <c r="Y102" s="77"/>
      <c r="Z102" s="81" t="str">
        <f>IF(ISNUMBER($H102), IF(ISNUMBER(MATRIX!AP102),$H102*MATRIX!AP102,"n/a"),"")</f>
        <v/>
      </c>
      <c r="AA102" s="77" t="s">
        <v>434</v>
      </c>
      <c r="AB102" s="83" t="str">
        <f>IF(ISNUMBER($H102), IF(ISNUMBER(MATRIX!AR102),$H102*MATRIX!AR102,"n/a"),"")</f>
        <v/>
      </c>
      <c r="AD102" s="225" t="str">
        <f t="shared" si="46"/>
        <v/>
      </c>
      <c r="AF102" s="225" t="str">
        <f t="shared" si="47"/>
        <v/>
      </c>
      <c r="AH102" s="218" t="str">
        <f>IF(ISNUMBER($H102), IF(MV&gt;200,IF(ISNUMBER(MATRIX!CL102),MATRIX!CL102,"n/a"),IF(ISNUMBER(MATRIX!CH102),MATRIX!CH102,"n/a")),"")</f>
        <v/>
      </c>
      <c r="AJ102" s="1" t="str">
        <f>IF(ISNUMBER(H102),IF(AND(ISNUMBER('Lo-Z-OUTPUT'!BA102),'Lo-Z-OUTPUT'!BA102&lt;&gt;0),'Lo-Z-OUTPUT'!BA102,'Lo-Z-INPUT'!$K$15*'Lo-Z-INPUT'!$K$7),"")</f>
        <v/>
      </c>
      <c r="AL102" s="161" t="str">
        <f t="shared" si="60"/>
        <v/>
      </c>
      <c r="AN102" s="124" t="str">
        <f>IF(ISNUMBER($H102),IF(MV&lt;200,IF(ISNUMBER(MATRIX!AE102),ROUND((MATRIX!AE102*IDLE/1000)*CKWH,2),"-"),IF(ISNUMBER(MATRIX!AQ102),ROUND((MATRIX!AQ102*IDLE/1000)*CKWH,2),"-")),"")</f>
        <v/>
      </c>
      <c r="AO102" s="125" t="str">
        <f t="shared" si="61"/>
        <v/>
      </c>
      <c r="AQ102" s="105" t="str">
        <f>IF(ISNUMBER($H102),IF(MV&lt;200,IF(ISNUMBER(MATRIX!AG102),ROUND((MATRIX!AG102/1000)*RUNNING*CKWH,2),"-"),IF(ISNUMBER(MATRIX!AS102),ROUND((MATRIX!AS102/1000)*RUNNING*CKWH,2),"-")),"")</f>
        <v/>
      </c>
      <c r="AR102" s="126" t="str">
        <f t="shared" si="62"/>
        <v/>
      </c>
      <c r="AT102" s="129" t="str">
        <f t="shared" si="48"/>
        <v/>
      </c>
      <c r="AU102" s="127" t="str">
        <f t="shared" si="63"/>
        <v/>
      </c>
      <c r="AW102" s="101" t="str">
        <f>IF(ISNUMBER($H102),IF(ISNUMBER(MATRIX!BU102),$H102*MATRIX!BU102,"n/a"),"")</f>
        <v/>
      </c>
      <c r="AX102" s="72"/>
      <c r="AY102" s="72" t="str">
        <f>IF(ISNUMBER($H102),IF(ISNUMBER(MATRIX!BV102*AL102),$H102*MATRIX!BV102*AL102,"n/a"),"")</f>
        <v/>
      </c>
      <c r="AZ102" s="72"/>
      <c r="BA102" s="100" t="str">
        <f t="shared" si="49"/>
        <v/>
      </c>
      <c r="BB102" s="72"/>
      <c r="BC102" s="154" t="str">
        <f t="shared" si="50"/>
        <v/>
      </c>
      <c r="BD102" s="103" t="str">
        <f t="shared" si="51"/>
        <v/>
      </c>
      <c r="BF102" s="85" t="str">
        <f>IF(ISNUMBER(H102),IF(ISNUMBER(MATRIX!Y102),MATRIX!Y102,"n/a"),"")</f>
        <v/>
      </c>
      <c r="BG102" s="86" t="str">
        <f t="shared" si="64"/>
        <v/>
      </c>
      <c r="BI102" s="44" t="str">
        <f>IF(ISNUMBER('Lo-Z-OUTPUT'!D102),IF(ISNUMBER(EXTRA!H102),'Lo-Z-OUTPUT'!D102*EXTRA!H102,""),"")</f>
        <v/>
      </c>
      <c r="BJ102" s="44" t="str">
        <f t="shared" si="52"/>
        <v/>
      </c>
      <c r="BT102" t="b">
        <f>ISNUMBER(MATRIX!G102)</f>
        <v>1</v>
      </c>
      <c r="BU102" t="b">
        <f>ISNUMBER(MATRIX!H102)</f>
        <v>1</v>
      </c>
      <c r="BW102" s="64" t="str">
        <f>IF(AND(ISNUMBER('HI-Z-OUTPUT'!P102),I102&lt;&gt;0),'HI-Z-OUTPUT'!P102,"-")</f>
        <v>-</v>
      </c>
      <c r="BX102" s="1"/>
      <c r="BY102" s="64" t="str">
        <f>IF(ISBLANK('HI-Z-OUTPUT'!R102),"",'HI-Z-OUTPUT'!R102)</f>
        <v/>
      </c>
      <c r="CA102" s="62" t="str">
        <f>IF(ISNUMBER(BW102),IF(ISNUMBER(MATRIX!E102),BW102*MATRIX!E102,"WRNG DATA"),"-")</f>
        <v>-</v>
      </c>
      <c r="CC102" s="66" t="str">
        <f>IF(AND(ISNUMBER(BW102),OR(BT102,BU102)),IF(KP="kg",BW102*MATRIX!CC102,BW102*MATRIX!CC102*2.2),"-")</f>
        <v>-</v>
      </c>
      <c r="CD102" s="65" t="str">
        <f t="shared" si="53"/>
        <v/>
      </c>
      <c r="CF102" s="1" t="str">
        <f>IF(AND(VI&lt;100,ISNUMBER(BW102),BT102),MATRIX!N102,IF(AND(VI&gt;=100,ISNUMBER(BW102),BU102),MATRIX!O102,""))</f>
        <v/>
      </c>
      <c r="CG102" s="1" t="str">
        <f>IF(AND(BY102&lt;100,ISNUMBER(BW102),BT102),MATRIX!N102,IF(AND(BY102&gt;=100,ISNUMBER(BW102),BU102),MATRIX!O102,"WRNG V"))</f>
        <v>WRNG V</v>
      </c>
      <c r="CH102" s="1" t="str">
        <f t="shared" si="65"/>
        <v/>
      </c>
      <c r="CJ102" s="70" t="str">
        <f>IF(ISNUMBER(BW102),IF(BY102&lt;100,IF(ISNUMBER(CH102*MATRIX!G102),BW102*CH102*MATRIX!G102,""),IF(ISNUMBER(CH102*MATRIX!H102),BW102*CH102*MATRIX!H102,"")),"")</f>
        <v/>
      </c>
      <c r="CL102" s="40" t="str">
        <f>IF(ISNUMBER(BW102*CH102),IF(ISNUMBER(MATRIX!U102),IF(MATRIX!U102-INT(MATRIX!U102)=0,MATRIX!U102,"("&amp;MATRIX!U102&amp;")"),"n/a"),"")</f>
        <v/>
      </c>
      <c r="CM102" s="77"/>
      <c r="CN102" s="81" t="str">
        <f>IF(ISNUMBER(BW102*CH102), IF(ISNUMBER(MATRIX!AZ102),BW102*MATRIX!AZ102,"n/a"),"")</f>
        <v/>
      </c>
      <c r="CO102" s="77"/>
      <c r="CP102" s="83" t="str">
        <f>IF(ISNUMBER($BW102*$CH102), IF(ISNUMBER(MATRIX!BB102),$BW102*MATRIX!BB102,"n/a"),"")</f>
        <v/>
      </c>
      <c r="CQ102" s="77"/>
      <c r="CR102" s="81" t="str">
        <f>IF(ISNUMBER($BW102*$CH102), IF(ISNUMBER(MATRIX!BJ102),BW102*MATRIX!BJ102,"n/a"),"")</f>
        <v/>
      </c>
      <c r="CS102" s="77" t="s">
        <v>434</v>
      </c>
      <c r="CT102" s="83" t="str">
        <f>IF(ISNUMBER($BW102*$CH102), IF(ISNUMBER(MATRIX!BL102),$BW102*MATRIX!BL102,"n/a"),"")</f>
        <v/>
      </c>
      <c r="CV102" s="225" t="str">
        <f t="shared" si="54"/>
        <v/>
      </c>
      <c r="CX102" s="225" t="str">
        <f t="shared" si="55"/>
        <v/>
      </c>
      <c r="CZ102" s="219" t="str">
        <f>IF(ISNUMBER($BW102*$CH102), IF(MV&gt;200,IF(ISNUMBER(MATRIX!CL102),MATRIX!CL102,"n/a"),IF(ISNUMBER(MATRIX!CH102),MATRIX!CH102,"n/a")),"")</f>
        <v/>
      </c>
      <c r="DB102" s="1" t="str">
        <f>IF(ISNUMBER(BW102),IF(AND(ISNUMBER('HI-Z-OUTPUT'!AV102),'HI-Z-OUTPUT'!AV102&lt;&gt;0),'HI-Z-OUTPUT'!AV102,'Hi-Z-INPUT'!$K$7*'Hi-Z-INPUT'!$K$11),"")</f>
        <v/>
      </c>
      <c r="DD102" s="161" t="str">
        <f t="shared" si="66"/>
        <v/>
      </c>
      <c r="DF102" s="124" t="str">
        <f>IF(ISNUMBER($BW102),IF(MV&lt;200,IF(ISNUMBER(MATRIX!BA102),ROUND(MATRIX!BA102/1000*IDLE*CKWH,2),"-"),IF(ISNUMBER(MATRIX!BK102),ROUND(MATRIX!BK102/1000*IDLE*CKWH,2),"-")),"")</f>
        <v/>
      </c>
      <c r="DG102" s="125" t="str">
        <f t="shared" si="67"/>
        <v/>
      </c>
      <c r="DI102" s="104" t="str">
        <f>IF(ISNUMBER($BW102),IF(MV&lt;200,IF(ISNUMBER(MATRIX!BC102),ROUND(MATRIX!BC102/1000*RUNNING*CKWH,2),"-"),IF(ISNUMBER(MATRIX!BM102),ROUND(MATRIX!BM102/1000*RUNNING*CKWH,2),"-")),"")</f>
        <v/>
      </c>
      <c r="DJ102" s="130" t="str">
        <f t="shared" si="68"/>
        <v/>
      </c>
      <c r="DL102" s="104"/>
      <c r="DM102" s="130" t="str">
        <f t="shared" si="69"/>
        <v/>
      </c>
      <c r="DO102" s="129" t="str">
        <f t="shared" si="56"/>
        <v/>
      </c>
      <c r="DP102" s="127" t="str">
        <f t="shared" si="70"/>
        <v/>
      </c>
      <c r="DR102" s="101" t="str">
        <f>IF(ISNUMBER($BW102*$CH102),IF(ISNUMBER(MATRIX!BU102),BW102*MATRIX!BU102,"n/a"),"")</f>
        <v/>
      </c>
      <c r="DS102" s="72"/>
      <c r="DT102" s="72" t="str">
        <f>IF(ISNUMBER(BW102*CH102),IF(ISNUMBER(MATRIX!BV102*DD102),BW102*MATRIX!BV102*DD102,"n/a"),"")</f>
        <v/>
      </c>
      <c r="DU102" s="72"/>
      <c r="DV102" s="155" t="str">
        <f t="shared" si="57"/>
        <v/>
      </c>
      <c r="DW102" s="96"/>
      <c r="DX102" s="156" t="str">
        <f t="shared" si="58"/>
        <v/>
      </c>
      <c r="DY102" s="102" t="str">
        <f t="shared" si="71"/>
        <v/>
      </c>
      <c r="EA102" s="85" t="str">
        <f>IF(ISNUMBER(BW102),IF(ISNUMBER(MATRIX!Y102),MATRIX!Y102,"n/a"),"")</f>
        <v/>
      </c>
      <c r="EB102" s="86" t="str">
        <f t="shared" si="72"/>
        <v/>
      </c>
      <c r="ED102" s="44" t="str">
        <f>IF(ISNUMBER('HI-Z-OUTPUT'!D102),IF(ISNUMBER(BW102),'HI-Z-OUTPUT'!D102*BW102,""),"")</f>
        <v/>
      </c>
      <c r="EE102" s="44" t="str">
        <f t="shared" si="59"/>
        <v/>
      </c>
    </row>
    <row r="103" spans="1:135">
      <c r="A103" s="45" t="str">
        <f>MATRIX!A103</f>
        <v>CROWN</v>
      </c>
      <c r="B103" t="str">
        <f>IF(MATRIX!B103&lt;&gt;0,MATRIX!B103,"-")</f>
        <v>Dci 2|1250N</v>
      </c>
      <c r="D103" t="b">
        <f>AND(OHM8MENO&lt;='Lo-Z-OUTPUT'!U103,'Lo-Z-OUTPUT'!U103&lt;=OHM8PIU)</f>
        <v>0</v>
      </c>
      <c r="E103" t="b">
        <f>AND(OHM4MENO&lt;='Lo-Z-OUTPUT'!U103,'Lo-Z-OUTPUT'!U103&lt;=OHM4PIU)</f>
        <v>0</v>
      </c>
      <c r="F103" t="b">
        <f>AND(OHM2MENO&lt;='Lo-Z-OUTPUT'!U103,'Lo-Z-OUTPUT'!U103&lt;=OHM2PIU)</f>
        <v>0</v>
      </c>
      <c r="H103" s="64" t="str">
        <f>IF(ISNUMBER('Lo-Z-OUTPUT'!S103),'Lo-Z-OUTPUT'!S103,"")</f>
        <v/>
      </c>
      <c r="I103" s="64" t="str">
        <f>IF('Lo-Z-OUTPUT'!W103="B","B","")</f>
        <v/>
      </c>
      <c r="K103" s="62" t="str">
        <f>IF(ISNUMBER(H103),H103*MATRIX!E103,"-")</f>
        <v>-</v>
      </c>
      <c r="M103" s="66" t="str">
        <f>IF(ISNUMBER(H103),IF(KP="kg",H103*MATRIX!CB103,H103*MATRIX!CB103*2.2),"-")</f>
        <v>-</v>
      </c>
      <c r="N103" s="65" t="str">
        <f t="shared" si="45"/>
        <v/>
      </c>
      <c r="P103" s="1" t="str">
        <f>IF(ISNUMBER(H103),IF('Lo-Z-OUTPUT'!W103="B",IF(D103,MATRIX!Q103,IF(E103,MATRIX!R103,"WRNG Ω")),IF(D103,MATRIX!K103,IF(E103,MATRIX!L103,IF(F103,MATRIX!M103,"")))),"")</f>
        <v/>
      </c>
      <c r="R103" s="70" t="str">
        <f>IF(AND(ISNUMBER(H103),ISNUMBER(P103)),IF('Lo-Z-OUTPUT'!W103="B",H103*P103*MATRIX!F103/2,H103*P103*MATRIX!F103),"")</f>
        <v/>
      </c>
      <c r="T103" s="40" t="str">
        <f>IF(ISNUMBER($H103),IF(ISNUMBER(MATRIX!U103),IF(MATRIX!U103-INT(MATRIX!U103)=0,MATRIX!U103,"("&amp;MATRIX!U103&amp;")"),"n/a"),"")</f>
        <v/>
      </c>
      <c r="U103" s="77"/>
      <c r="V103" s="81" t="str">
        <f>IF(ISNUMBER(H103), IF(ISNUMBER(MATRIX!AD103),H103*MATRIX!AD103,"n/a"),"")</f>
        <v/>
      </c>
      <c r="W103" s="77"/>
      <c r="X103" s="83" t="str">
        <f>IF(ISNUMBER($H103), IF(ISNUMBER(MATRIX!AF103),$H103*MATRIX!AF103,"n/a"),"")</f>
        <v/>
      </c>
      <c r="Y103" s="77"/>
      <c r="Z103" s="81" t="str">
        <f>IF(ISNUMBER($H103), IF(ISNUMBER(MATRIX!AP103),$H103*MATRIX!AP103,"n/a"),"")</f>
        <v/>
      </c>
      <c r="AA103" s="77" t="s">
        <v>434</v>
      </c>
      <c r="AB103" s="83" t="str">
        <f>IF(ISNUMBER($H103), IF(ISNUMBER(MATRIX!AR103),$H103*MATRIX!AR103,"n/a"),"")</f>
        <v/>
      </c>
      <c r="AD103" s="225" t="str">
        <f t="shared" si="46"/>
        <v/>
      </c>
      <c r="AF103" s="225" t="str">
        <f t="shared" si="47"/>
        <v/>
      </c>
      <c r="AH103" s="218" t="str">
        <f>IF(ISNUMBER($H103), IF(MV&gt;200,IF(ISNUMBER(MATRIX!CL103),MATRIX!CL103,"n/a"),IF(ISNUMBER(MATRIX!CH103),MATRIX!CH103,"n/a")),"")</f>
        <v/>
      </c>
      <c r="AJ103" s="1" t="str">
        <f>IF(ISNUMBER(H103),IF(AND(ISNUMBER('Lo-Z-OUTPUT'!BA103),'Lo-Z-OUTPUT'!BA103&lt;&gt;0),'Lo-Z-OUTPUT'!BA103,'Lo-Z-INPUT'!$K$15*'Lo-Z-INPUT'!$K$7),"")</f>
        <v/>
      </c>
      <c r="AL103" s="161" t="str">
        <f t="shared" si="60"/>
        <v/>
      </c>
      <c r="AN103" s="124" t="str">
        <f>IF(ISNUMBER($H103),IF(MV&lt;200,IF(ISNUMBER(MATRIX!AE103),ROUND((MATRIX!AE103*IDLE/1000)*CKWH,2),"-"),IF(ISNUMBER(MATRIX!AQ103),ROUND((MATRIX!AQ103*IDLE/1000)*CKWH,2),"-")),"")</f>
        <v/>
      </c>
      <c r="AO103" s="125" t="str">
        <f t="shared" si="61"/>
        <v/>
      </c>
      <c r="AQ103" s="105" t="str">
        <f>IF(ISNUMBER($H103),IF(MV&lt;200,IF(ISNUMBER(MATRIX!AG103),ROUND((MATRIX!AG103/1000)*RUNNING*CKWH,2),"-"),IF(ISNUMBER(MATRIX!AS103),ROUND((MATRIX!AS103/1000)*RUNNING*CKWH,2),"-")),"")</f>
        <v/>
      </c>
      <c r="AR103" s="126" t="str">
        <f t="shared" si="62"/>
        <v/>
      </c>
      <c r="AT103" s="129" t="str">
        <f t="shared" si="48"/>
        <v/>
      </c>
      <c r="AU103" s="127" t="str">
        <f t="shared" si="63"/>
        <v/>
      </c>
      <c r="AW103" s="101" t="str">
        <f>IF(ISNUMBER($H103),IF(ISNUMBER(MATRIX!BU103),$H103*MATRIX!BU103,"n/a"),"")</f>
        <v/>
      </c>
      <c r="AX103" s="72"/>
      <c r="AY103" s="72" t="str">
        <f>IF(ISNUMBER($H103),IF(ISNUMBER(MATRIX!BV103*AL103),$H103*MATRIX!BV103*AL103,"n/a"),"")</f>
        <v/>
      </c>
      <c r="AZ103" s="72"/>
      <c r="BA103" s="100" t="str">
        <f t="shared" si="49"/>
        <v/>
      </c>
      <c r="BB103" s="72"/>
      <c r="BC103" s="154" t="str">
        <f t="shared" si="50"/>
        <v/>
      </c>
      <c r="BD103" s="103" t="str">
        <f t="shared" si="51"/>
        <v/>
      </c>
      <c r="BF103" s="85" t="str">
        <f>IF(ISNUMBER(H103),IF(ISNUMBER(MATRIX!Y103),MATRIX!Y103,"n/a"),"")</f>
        <v/>
      </c>
      <c r="BG103" s="86" t="str">
        <f t="shared" si="64"/>
        <v/>
      </c>
      <c r="BI103" s="44" t="str">
        <f>IF(ISNUMBER('Lo-Z-OUTPUT'!D103),IF(ISNUMBER(EXTRA!H103),'Lo-Z-OUTPUT'!D103*EXTRA!H103,""),"")</f>
        <v/>
      </c>
      <c r="BJ103" s="44" t="str">
        <f t="shared" si="52"/>
        <v/>
      </c>
      <c r="BT103" t="b">
        <f>ISNUMBER(MATRIX!G103)</f>
        <v>1</v>
      </c>
      <c r="BU103" t="b">
        <f>ISNUMBER(MATRIX!H103)</f>
        <v>1</v>
      </c>
      <c r="BW103" s="64" t="str">
        <f>IF(AND(ISNUMBER('HI-Z-OUTPUT'!P103),I103&lt;&gt;0),'HI-Z-OUTPUT'!P103,"-")</f>
        <v>-</v>
      </c>
      <c r="BX103" s="1"/>
      <c r="BY103" s="64" t="str">
        <f>IF(ISBLANK('HI-Z-OUTPUT'!R103),"",'HI-Z-OUTPUT'!R103)</f>
        <v/>
      </c>
      <c r="CA103" s="62" t="str">
        <f>IF(ISNUMBER(BW103),IF(ISNUMBER(MATRIX!E103),BW103*MATRIX!E103,"WRNG DATA"),"-")</f>
        <v>-</v>
      </c>
      <c r="CC103" s="66" t="str">
        <f>IF(AND(ISNUMBER(BW103),OR(BT103,BU103)),IF(KP="kg",BW103*MATRIX!CC103,BW103*MATRIX!CC103*2.2),"-")</f>
        <v>-</v>
      </c>
      <c r="CD103" s="65" t="str">
        <f t="shared" si="53"/>
        <v/>
      </c>
      <c r="CF103" s="1" t="str">
        <f>IF(AND(VI&lt;100,ISNUMBER(BW103),BT103),MATRIX!N103,IF(AND(VI&gt;=100,ISNUMBER(BW103),BU103),MATRIX!O103,""))</f>
        <v/>
      </c>
      <c r="CG103" s="1" t="str">
        <f>IF(AND(BY103&lt;100,ISNUMBER(BW103),BT103),MATRIX!N103,IF(AND(BY103&gt;=100,ISNUMBER(BW103),BU103),MATRIX!O103,"WRNG V"))</f>
        <v>WRNG V</v>
      </c>
      <c r="CH103" s="1" t="str">
        <f t="shared" si="65"/>
        <v/>
      </c>
      <c r="CJ103" s="70" t="str">
        <f>IF(ISNUMBER(BW103),IF(BY103&lt;100,IF(ISNUMBER(CH103*MATRIX!G103),BW103*CH103*MATRIX!G103,""),IF(ISNUMBER(CH103*MATRIX!H103),BW103*CH103*MATRIX!H103,"")),"")</f>
        <v/>
      </c>
      <c r="CL103" s="40" t="str">
        <f>IF(ISNUMBER(BW103*CH103),IF(ISNUMBER(MATRIX!U103),IF(MATRIX!U103-INT(MATRIX!U103)=0,MATRIX!U103,"("&amp;MATRIX!U103&amp;")"),"n/a"),"")</f>
        <v/>
      </c>
      <c r="CM103" s="77"/>
      <c r="CN103" s="81" t="str">
        <f>IF(ISNUMBER(BW103*CH103), IF(ISNUMBER(MATRIX!AZ103),BW103*MATRIX!AZ103,"n/a"),"")</f>
        <v/>
      </c>
      <c r="CO103" s="77"/>
      <c r="CP103" s="83" t="str">
        <f>IF(ISNUMBER($BW103*$CH103), IF(ISNUMBER(MATRIX!BB103),$BW103*MATRIX!BB103,"n/a"),"")</f>
        <v/>
      </c>
      <c r="CQ103" s="77"/>
      <c r="CR103" s="81" t="str">
        <f>IF(ISNUMBER($BW103*$CH103), IF(ISNUMBER(MATRIX!BJ103),BW103*MATRIX!BJ103,"n/a"),"")</f>
        <v/>
      </c>
      <c r="CS103" s="77" t="s">
        <v>434</v>
      </c>
      <c r="CT103" s="83" t="str">
        <f>IF(ISNUMBER($BW103*$CH103), IF(ISNUMBER(MATRIX!BL103),$BW103*MATRIX!BL103,"n/a"),"")</f>
        <v/>
      </c>
      <c r="CV103" s="225" t="str">
        <f t="shared" si="54"/>
        <v/>
      </c>
      <c r="CX103" s="225" t="str">
        <f t="shared" si="55"/>
        <v/>
      </c>
      <c r="CZ103" s="219" t="str">
        <f>IF(ISNUMBER($BW103*$CH103), IF(MV&gt;200,IF(ISNUMBER(MATRIX!CL103),MATRIX!CL103,"n/a"),IF(ISNUMBER(MATRIX!CH103),MATRIX!CH103,"n/a")),"")</f>
        <v/>
      </c>
      <c r="DB103" s="1" t="str">
        <f>IF(ISNUMBER(BW103),IF(AND(ISNUMBER('HI-Z-OUTPUT'!AV103),'HI-Z-OUTPUT'!AV103&lt;&gt;0),'HI-Z-OUTPUT'!AV103,'Hi-Z-INPUT'!$K$7*'Hi-Z-INPUT'!$K$11),"")</f>
        <v/>
      </c>
      <c r="DD103" s="161" t="str">
        <f t="shared" si="66"/>
        <v/>
      </c>
      <c r="DF103" s="124" t="str">
        <f>IF(ISNUMBER($BW103),IF(MV&lt;200,IF(ISNUMBER(MATRIX!BA103),ROUND(MATRIX!BA103/1000*IDLE*CKWH,2),"-"),IF(ISNUMBER(MATRIX!BK103),ROUND(MATRIX!BK103/1000*IDLE*CKWH,2),"-")),"")</f>
        <v/>
      </c>
      <c r="DG103" s="125" t="str">
        <f t="shared" si="67"/>
        <v/>
      </c>
      <c r="DI103" s="104" t="str">
        <f>IF(ISNUMBER($BW103),IF(MV&lt;200,IF(ISNUMBER(MATRIX!BC103),ROUND(MATRIX!BC103/1000*RUNNING*CKWH,2),"-"),IF(ISNUMBER(MATRIX!BM103),ROUND(MATRIX!BM103/1000*RUNNING*CKWH,2),"-")),"")</f>
        <v/>
      </c>
      <c r="DJ103" s="130" t="str">
        <f t="shared" si="68"/>
        <v/>
      </c>
      <c r="DL103" s="104"/>
      <c r="DM103" s="130" t="str">
        <f t="shared" si="69"/>
        <v/>
      </c>
      <c r="DO103" s="129" t="str">
        <f t="shared" si="56"/>
        <v/>
      </c>
      <c r="DP103" s="127" t="str">
        <f t="shared" si="70"/>
        <v/>
      </c>
      <c r="DR103" s="101" t="str">
        <f>IF(ISNUMBER($BW103*$CH103),IF(ISNUMBER(MATRIX!BU103),BW103*MATRIX!BU103,"n/a"),"")</f>
        <v/>
      </c>
      <c r="DS103" s="72"/>
      <c r="DT103" s="72" t="str">
        <f>IF(ISNUMBER(BW103*CH103),IF(ISNUMBER(MATRIX!BV103*DD103),BW103*MATRIX!BV103*DD103,"n/a"),"")</f>
        <v/>
      </c>
      <c r="DU103" s="72"/>
      <c r="DV103" s="155" t="str">
        <f t="shared" si="57"/>
        <v/>
      </c>
      <c r="DW103" s="96"/>
      <c r="DX103" s="156" t="str">
        <f t="shared" si="58"/>
        <v/>
      </c>
      <c r="DY103" s="102" t="str">
        <f t="shared" si="71"/>
        <v/>
      </c>
      <c r="EA103" s="85" t="str">
        <f>IF(ISNUMBER(BW103),IF(ISNUMBER(MATRIX!Y103),MATRIX!Y103,"n/a"),"")</f>
        <v/>
      </c>
      <c r="EB103" s="86" t="str">
        <f t="shared" si="72"/>
        <v/>
      </c>
      <c r="ED103" s="44" t="str">
        <f>IF(ISNUMBER('HI-Z-OUTPUT'!D103),IF(ISNUMBER(BW103),'HI-Z-OUTPUT'!D103*BW103,""),"")</f>
        <v/>
      </c>
      <c r="EE103" s="44" t="str">
        <f t="shared" si="59"/>
        <v/>
      </c>
    </row>
    <row r="104" spans="1:135">
      <c r="A104" s="45" t="str">
        <f>MATRIX!A104</f>
        <v>CROWN</v>
      </c>
      <c r="B104" t="str">
        <f>IF(MATRIX!B104&lt;&gt;0,MATRIX!B104,"-")</f>
        <v>Dci 4|1250N</v>
      </c>
      <c r="D104" t="b">
        <f>AND(OHM8MENO&lt;='Lo-Z-OUTPUT'!U104,'Lo-Z-OUTPUT'!U104&lt;=OHM8PIU)</f>
        <v>0</v>
      </c>
      <c r="E104" t="b">
        <f>AND(OHM4MENO&lt;='Lo-Z-OUTPUT'!U104,'Lo-Z-OUTPUT'!U104&lt;=OHM4PIU)</f>
        <v>0</v>
      </c>
      <c r="F104" t="b">
        <f>AND(OHM2MENO&lt;='Lo-Z-OUTPUT'!U104,'Lo-Z-OUTPUT'!U104&lt;=OHM2PIU)</f>
        <v>0</v>
      </c>
      <c r="H104" s="64" t="str">
        <f>IF(ISNUMBER('Lo-Z-OUTPUT'!S104),'Lo-Z-OUTPUT'!S104,"")</f>
        <v/>
      </c>
      <c r="I104" s="64" t="str">
        <f>IF('Lo-Z-OUTPUT'!W104="B","B","")</f>
        <v/>
      </c>
      <c r="K104" s="62" t="str">
        <f>IF(ISNUMBER(H104),H104*MATRIX!E104,"-")</f>
        <v>-</v>
      </c>
      <c r="M104" s="66" t="str">
        <f>IF(ISNUMBER(H104),IF(KP="kg",H104*MATRIX!CB104,H104*MATRIX!CB104*2.2),"-")</f>
        <v>-</v>
      </c>
      <c r="N104" s="65" t="str">
        <f t="shared" ref="N104:N110" si="73">IF(ISNUMBER(H104),KP,"")</f>
        <v/>
      </c>
      <c r="P104" s="1" t="str">
        <f>IF(ISNUMBER(H104),IF('Lo-Z-OUTPUT'!W104="B",IF(D104,MATRIX!Q104,IF(E104,MATRIX!R104,"WRNG Ω")),IF(D104,MATRIX!K104,IF(E104,MATRIX!L104,IF(F104,MATRIX!M104,"")))),"")</f>
        <v/>
      </c>
      <c r="R104" s="70" t="str">
        <f>IF(AND(ISNUMBER(H104),ISNUMBER(P104)),IF('Lo-Z-OUTPUT'!W104="B",H104*P104*MATRIX!F104/2,H104*P104*MATRIX!F104),"")</f>
        <v/>
      </c>
      <c r="T104" s="40" t="str">
        <f>IF(ISNUMBER($H104),IF(ISNUMBER(MATRIX!U104),IF(MATRIX!U104-INT(MATRIX!U104)=0,MATRIX!U104,"("&amp;MATRIX!U104&amp;")"),"n/a"),"")</f>
        <v/>
      </c>
      <c r="U104" s="77"/>
      <c r="V104" s="81" t="str">
        <f>IF(ISNUMBER(H104), IF(ISNUMBER(MATRIX!AD104),H104*MATRIX!AD104,"n/a"),"")</f>
        <v/>
      </c>
      <c r="W104" s="77"/>
      <c r="X104" s="83" t="str">
        <f>IF(ISNUMBER($H104), IF(ISNUMBER(MATRIX!AF104),$H104*MATRIX!AF104,"n/a"),"")</f>
        <v/>
      </c>
      <c r="Y104" s="77"/>
      <c r="Z104" s="81" t="str">
        <f>IF(ISNUMBER($H104), IF(ISNUMBER(MATRIX!AP104),$H104*MATRIX!AP104,"n/a"),"")</f>
        <v/>
      </c>
      <c r="AA104" s="77" t="s">
        <v>434</v>
      </c>
      <c r="AB104" s="83" t="str">
        <f>IF(ISNUMBER($H104), IF(ISNUMBER(MATRIX!AR104),$H104*MATRIX!AR104,"n/a"),"")</f>
        <v/>
      </c>
      <c r="AD104" s="225" t="str">
        <f t="shared" si="46"/>
        <v/>
      </c>
      <c r="AF104" s="225" t="str">
        <f t="shared" si="47"/>
        <v/>
      </c>
      <c r="AH104" s="218" t="str">
        <f>IF(ISNUMBER($H104), IF(MV&gt;200,IF(ISNUMBER(MATRIX!CL104),MATRIX!CL104,"n/a"),IF(ISNUMBER(MATRIX!CH104),MATRIX!CH104,"n/a")),"")</f>
        <v/>
      </c>
      <c r="AJ104" s="1" t="str">
        <f>IF(ISNUMBER(H104),IF(AND(ISNUMBER('Lo-Z-OUTPUT'!BA104),'Lo-Z-OUTPUT'!BA104&lt;&gt;0),'Lo-Z-OUTPUT'!BA104,'Lo-Z-INPUT'!$K$15*'Lo-Z-INPUT'!$K$7),"")</f>
        <v/>
      </c>
      <c r="AL104" s="161" t="str">
        <f t="shared" si="60"/>
        <v/>
      </c>
      <c r="AN104" s="124" t="str">
        <f>IF(ISNUMBER($H104),IF(MV&lt;200,IF(ISNUMBER(MATRIX!AE104),ROUND((MATRIX!AE104*IDLE/1000)*CKWH,2),"-"),IF(ISNUMBER(MATRIX!AQ104),ROUND((MATRIX!AQ104*IDLE/1000)*CKWH,2),"-")),"")</f>
        <v/>
      </c>
      <c r="AO104" s="125" t="str">
        <f t="shared" si="61"/>
        <v/>
      </c>
      <c r="AQ104" s="105" t="str">
        <f>IF(ISNUMBER($H104),IF(MV&lt;200,IF(ISNUMBER(MATRIX!AG104),ROUND((MATRIX!AG104/1000)*RUNNING*CKWH,2),"-"),IF(ISNUMBER(MATRIX!AS104),ROUND((MATRIX!AS104/1000)*RUNNING*CKWH,2),"-")),"")</f>
        <v/>
      </c>
      <c r="AR104" s="126" t="str">
        <f t="shared" si="62"/>
        <v/>
      </c>
      <c r="AT104" s="129" t="str">
        <f t="shared" ref="AT104:AT132" si="74">IF(ISNUMBER($H104),IF(ISNUMBER(AL104),IF(ISNUMBER(AN104*AQ104),ROUND($H104*DAYS*(AN104+AQ104*AL104),2),"n/a"),"WRONG Ω"),"")</f>
        <v/>
      </c>
      <c r="AU104" s="127" t="str">
        <f t="shared" si="63"/>
        <v/>
      </c>
      <c r="AW104" s="101" t="str">
        <f>IF(ISNUMBER($H104),IF(ISNUMBER(MATRIX!BU104),$H104*MATRIX!BU104,"n/a"),"")</f>
        <v/>
      </c>
      <c r="AX104" s="72"/>
      <c r="AY104" s="72" t="str">
        <f>IF(ISNUMBER($H104),IF(ISNUMBER(MATRIX!BV104*AL104),$H104*MATRIX!BV104*AL104,"n/a"),"")</f>
        <v/>
      </c>
      <c r="AZ104" s="72"/>
      <c r="BA104" s="100" t="str">
        <f t="shared" ref="BA104:BA132" si="75">IF(AND(ISNUMBER(AW104),ISNUMBER(AY104)),(AW104*IDLE+AY104*RUNNING)*DAYS/1000,"")</f>
        <v/>
      </c>
      <c r="BB104" s="72"/>
      <c r="BC104" s="154" t="str">
        <f t="shared" ref="BC104:BC110" si="76">IF(ISNUMBER(BA104),BA104*CBTU,"")</f>
        <v/>
      </c>
      <c r="BD104" s="103" t="str">
        <f t="shared" ref="BD104:BD110" si="77">IF(ISNUMBER(BC104),ES,"")</f>
        <v/>
      </c>
      <c r="BF104" s="85" t="str">
        <f>IF(ISNUMBER(H104),IF(ISNUMBER(MATRIX!Y104),MATRIX!Y104,"n/a"),"")</f>
        <v/>
      </c>
      <c r="BG104" s="86" t="str">
        <f t="shared" si="64"/>
        <v/>
      </c>
      <c r="BI104" s="44" t="str">
        <f>IF(ISNUMBER('Lo-Z-OUTPUT'!D104),IF(ISNUMBER(EXTRA!H104),'Lo-Z-OUTPUT'!D104*EXTRA!H104,""),"")</f>
        <v/>
      </c>
      <c r="BJ104" s="44" t="str">
        <f t="shared" ref="BJ104:BJ132" si="78">IF(ISNUMBER(BI104),ES,"")</f>
        <v/>
      </c>
      <c r="BT104" t="b">
        <f>ISNUMBER(MATRIX!G104)</f>
        <v>1</v>
      </c>
      <c r="BU104" t="b">
        <f>ISNUMBER(MATRIX!H104)</f>
        <v>1</v>
      </c>
      <c r="BW104" s="64" t="str">
        <f>IF(AND(ISNUMBER('HI-Z-OUTPUT'!P104),I104&lt;&gt;0),'HI-Z-OUTPUT'!P104,"-")</f>
        <v>-</v>
      </c>
      <c r="BX104" s="1"/>
      <c r="BY104" s="64" t="str">
        <f>IF(ISBLANK('HI-Z-OUTPUT'!R104),"",'HI-Z-OUTPUT'!R104)</f>
        <v/>
      </c>
      <c r="CA104" s="62" t="str">
        <f>IF(ISNUMBER(BW104),IF(ISNUMBER(MATRIX!E104),BW104*MATRIX!E104,"WRNG DATA"),"-")</f>
        <v>-</v>
      </c>
      <c r="CC104" s="66" t="str">
        <f>IF(AND(ISNUMBER(BW104),OR(BT104,BU104)),IF(KP="kg",BW104*MATRIX!CC104,BW104*MATRIX!CC104*2.2),"-")</f>
        <v>-</v>
      </c>
      <c r="CD104" s="65" t="str">
        <f t="shared" ref="CD104:CD132" si="79">IF(ISNUMBER(BW104),KP,"")</f>
        <v/>
      </c>
      <c r="CF104" s="1" t="str">
        <f>IF(AND(VI&lt;100,ISNUMBER(BW104),BT104),MATRIX!N104,IF(AND(VI&gt;=100,ISNUMBER(BW104),BU104),MATRIX!O104,""))</f>
        <v/>
      </c>
      <c r="CG104" s="1" t="str">
        <f>IF(AND(BY104&lt;100,ISNUMBER(BW104),BT104),MATRIX!N104,IF(AND(BY104&gt;=100,ISNUMBER(BW104),BU104),MATRIX!O104,"WRNG V"))</f>
        <v>WRNG V</v>
      </c>
      <c r="CH104" s="1" t="str">
        <f t="shared" si="65"/>
        <v/>
      </c>
      <c r="CJ104" s="70" t="str">
        <f>IF(ISNUMBER(BW104),IF(BY104&lt;100,IF(ISNUMBER(CH104*MATRIX!G104),BW104*CH104*MATRIX!G104,""),IF(ISNUMBER(CH104*MATRIX!H104),BW104*CH104*MATRIX!H104,"")),"")</f>
        <v/>
      </c>
      <c r="CL104" s="40" t="str">
        <f>IF(ISNUMBER(BW104*CH104),IF(ISNUMBER(MATRIX!U104),IF(MATRIX!U104-INT(MATRIX!U104)=0,MATRIX!U104,"("&amp;MATRIX!U104&amp;")"),"n/a"),"")</f>
        <v/>
      </c>
      <c r="CM104" s="77"/>
      <c r="CN104" s="81" t="str">
        <f>IF(ISNUMBER(BW104*CH104), IF(ISNUMBER(MATRIX!AZ104),BW104*MATRIX!AZ104,"n/a"),"")</f>
        <v/>
      </c>
      <c r="CO104" s="77"/>
      <c r="CP104" s="83" t="str">
        <f>IF(ISNUMBER($BW104*$CH104), IF(ISNUMBER(MATRIX!BB104),$BW104*MATRIX!BB104,"n/a"),"")</f>
        <v/>
      </c>
      <c r="CQ104" s="77"/>
      <c r="CR104" s="81" t="str">
        <f>IF(ISNUMBER($BW104*$CH104), IF(ISNUMBER(MATRIX!BJ104),BW104*MATRIX!BJ104,"n/a"),"")</f>
        <v/>
      </c>
      <c r="CS104" s="77" t="s">
        <v>434</v>
      </c>
      <c r="CT104" s="83" t="str">
        <f>IF(ISNUMBER($BW104*$CH104), IF(ISNUMBER(MATRIX!BL104),$BW104*MATRIX!BL104,"n/a"),"")</f>
        <v/>
      </c>
      <c r="CV104" s="225" t="str">
        <f t="shared" si="54"/>
        <v/>
      </c>
      <c r="CX104" s="225" t="str">
        <f t="shared" si="55"/>
        <v/>
      </c>
      <c r="CZ104" s="219" t="str">
        <f>IF(ISNUMBER($BW104*$CH104), IF(MV&gt;200,IF(ISNUMBER(MATRIX!CL104),MATRIX!CL104,"n/a"),IF(ISNUMBER(MATRIX!CH104),MATRIX!CH104,"n/a")),"")</f>
        <v/>
      </c>
      <c r="DB104" s="1" t="str">
        <f>IF(ISNUMBER(BW104),IF(AND(ISNUMBER('HI-Z-OUTPUT'!AV104),'HI-Z-OUTPUT'!AV104&lt;&gt;0),'HI-Z-OUTPUT'!AV104,'Hi-Z-INPUT'!$K$7*'Hi-Z-INPUT'!$K$11),"")</f>
        <v/>
      </c>
      <c r="DD104" s="161" t="str">
        <f t="shared" si="66"/>
        <v/>
      </c>
      <c r="DF104" s="124" t="str">
        <f>IF(ISNUMBER($BW104),IF(MV&lt;200,IF(ISNUMBER(MATRIX!BA104),ROUND(MATRIX!BA104/1000*IDLE*CKWH,2),"-"),IF(ISNUMBER(MATRIX!BK104),ROUND(MATRIX!BK104/1000*IDLE*CKWH,2),"-")),"")</f>
        <v/>
      </c>
      <c r="DG104" s="125" t="str">
        <f t="shared" si="67"/>
        <v/>
      </c>
      <c r="DI104" s="104" t="str">
        <f>IF(ISNUMBER($BW104),IF(MV&lt;200,IF(ISNUMBER(MATRIX!BC104),ROUND(MATRIX!BC104/1000*RUNNING*CKWH,2),"-"),IF(ISNUMBER(MATRIX!BM104),ROUND(MATRIX!BM104/1000*RUNNING*CKWH,2),"-")),"")</f>
        <v/>
      </c>
      <c r="DJ104" s="130" t="str">
        <f t="shared" si="68"/>
        <v/>
      </c>
      <c r="DL104" s="104"/>
      <c r="DM104" s="130" t="str">
        <f t="shared" si="69"/>
        <v/>
      </c>
      <c r="DO104" s="129" t="str">
        <f t="shared" si="56"/>
        <v/>
      </c>
      <c r="DP104" s="127" t="str">
        <f t="shared" si="70"/>
        <v/>
      </c>
      <c r="DR104" s="101" t="str">
        <f>IF(ISNUMBER($BW104*$CH104),IF(ISNUMBER(MATRIX!BU104),BW104*MATRIX!BU104,"n/a"),"")</f>
        <v/>
      </c>
      <c r="DS104" s="72"/>
      <c r="DT104" s="72" t="str">
        <f>IF(ISNUMBER(BW104*CH104),IF(ISNUMBER(MATRIX!BV104*DD104),BW104*MATRIX!BV104*DD104,"n/a"),"")</f>
        <v/>
      </c>
      <c r="DU104" s="72"/>
      <c r="DV104" s="155" t="str">
        <f t="shared" ref="DV104:DV132" si="80">IF(AND(ISNUMBER(DR104),ISNUMBER(DT104)),(DR104*IDLE+DT104*RUNNING)*DAYS/1000,"")</f>
        <v/>
      </c>
      <c r="DW104" s="96"/>
      <c r="DX104" s="156" t="str">
        <f t="shared" si="58"/>
        <v/>
      </c>
      <c r="DY104" s="102" t="str">
        <f t="shared" si="71"/>
        <v/>
      </c>
      <c r="EA104" s="85" t="str">
        <f>IF(ISNUMBER(BW104),IF(ISNUMBER(MATRIX!Y104),MATRIX!Y104,"n/a"),"")</f>
        <v/>
      </c>
      <c r="EB104" s="86" t="str">
        <f t="shared" si="72"/>
        <v/>
      </c>
      <c r="ED104" s="44" t="str">
        <f>IF(ISNUMBER('HI-Z-OUTPUT'!D104),IF(ISNUMBER(BW104),'HI-Z-OUTPUT'!D104*BW104,""),"")</f>
        <v/>
      </c>
      <c r="EE104" s="44" t="str">
        <f t="shared" ref="EE104:EE132" si="81">IF(ISNUMBER(ED104),ES,"")</f>
        <v/>
      </c>
    </row>
    <row r="105" spans="1:135">
      <c r="A105" s="45" t="str">
        <f>MATRIX!A105</f>
        <v>CROWN</v>
      </c>
      <c r="B105" t="str">
        <f>IF(MATRIX!B105&lt;&gt;0,MATRIX!B105,"-")</f>
        <v>CDi 2|300</v>
      </c>
      <c r="D105" t="b">
        <f>AND(OHM8MENO&lt;='Lo-Z-OUTPUT'!U105,'Lo-Z-OUTPUT'!U105&lt;=OHM8PIU)</f>
        <v>0</v>
      </c>
      <c r="E105" t="b">
        <f>AND(OHM4MENO&lt;='Lo-Z-OUTPUT'!U105,'Lo-Z-OUTPUT'!U105&lt;=OHM4PIU)</f>
        <v>0</v>
      </c>
      <c r="F105" t="b">
        <f>AND(OHM2MENO&lt;='Lo-Z-OUTPUT'!U105,'Lo-Z-OUTPUT'!U105&lt;=OHM2PIU)</f>
        <v>0</v>
      </c>
      <c r="H105" s="64" t="str">
        <f>IF(ISNUMBER('Lo-Z-OUTPUT'!S105),'Lo-Z-OUTPUT'!S105,"")</f>
        <v/>
      </c>
      <c r="I105" s="64" t="str">
        <f>IF('Lo-Z-OUTPUT'!W105="B","B","")</f>
        <v/>
      </c>
      <c r="K105" s="62" t="str">
        <f>IF(ISNUMBER(H105),H105*MATRIX!E105,"-")</f>
        <v>-</v>
      </c>
      <c r="M105" s="66" t="str">
        <f>IF(ISNUMBER(H105),IF(KP="kg",H105*MATRIX!CB105,H105*MATRIX!CB105*2.2),"-")</f>
        <v>-</v>
      </c>
      <c r="N105" s="65" t="str">
        <f t="shared" si="73"/>
        <v/>
      </c>
      <c r="P105" s="1" t="str">
        <f>IF(ISNUMBER(H105),IF('Lo-Z-OUTPUT'!W105="B",IF(D105,MATRIX!Q105,IF(E105,MATRIX!R105,"WRNG Ω")),IF(D105,MATRIX!K105,IF(E105,MATRIX!L105,IF(F105,MATRIX!M105,"")))),"")</f>
        <v/>
      </c>
      <c r="R105" s="70" t="str">
        <f>IF(AND(ISNUMBER(H105),ISNUMBER(P105)),IF('Lo-Z-OUTPUT'!W105="B",H105*P105*MATRIX!F105/2,H105*P105*MATRIX!F105),"")</f>
        <v/>
      </c>
      <c r="T105" s="40" t="str">
        <f>IF(ISNUMBER($H105),IF(ISNUMBER(MATRIX!U105),IF(MATRIX!U105-INT(MATRIX!U105)=0,MATRIX!U105,"("&amp;MATRIX!U105&amp;")"),"n/a"),"")</f>
        <v/>
      </c>
      <c r="U105" s="77"/>
      <c r="V105" s="81" t="str">
        <f>IF(ISNUMBER(H105), IF(ISNUMBER(MATRIX!AD105),H105*MATRIX!AD105,"n/a"),"")</f>
        <v/>
      </c>
      <c r="W105" s="77"/>
      <c r="X105" s="83" t="str">
        <f>IF(ISNUMBER($H105), IF(ISNUMBER(MATRIX!AF105),$H105*MATRIX!AF105,"n/a"),"")</f>
        <v/>
      </c>
      <c r="Y105" s="77"/>
      <c r="Z105" s="81" t="str">
        <f>IF(ISNUMBER($H105), IF(ISNUMBER(MATRIX!AP105),$H105*MATRIX!AP105,"n/a"),"")</f>
        <v/>
      </c>
      <c r="AA105" s="77" t="s">
        <v>434</v>
      </c>
      <c r="AB105" s="83" t="str">
        <f>IF(ISNUMBER($H105), IF(ISNUMBER(MATRIX!AR105),$H105*MATRIX!AR105,"n/a"),"")</f>
        <v/>
      </c>
      <c r="AD105" s="225" t="str">
        <f t="shared" si="46"/>
        <v/>
      </c>
      <c r="AF105" s="225" t="str">
        <f t="shared" si="47"/>
        <v/>
      </c>
      <c r="AH105" s="218" t="str">
        <f>IF(ISNUMBER($H105), IF(MV&gt;200,IF(ISNUMBER(MATRIX!CL105),MATRIX!CL105,"n/a"),IF(ISNUMBER(MATRIX!CH105),MATRIX!CH105,"n/a")),"")</f>
        <v/>
      </c>
      <c r="AJ105" s="1" t="str">
        <f>IF(ISNUMBER(H105),IF(AND(ISNUMBER('Lo-Z-OUTPUT'!BA105),'Lo-Z-OUTPUT'!BA105&lt;&gt;0),'Lo-Z-OUTPUT'!BA105,'Lo-Z-INPUT'!$K$15*'Lo-Z-INPUT'!$K$7),"")</f>
        <v/>
      </c>
      <c r="AL105" s="161" t="str">
        <f t="shared" si="60"/>
        <v/>
      </c>
      <c r="AN105" s="124" t="str">
        <f>IF(ISNUMBER($H105),IF(MV&lt;200,IF(ISNUMBER(MATRIX!AE105),ROUND((MATRIX!AE105*IDLE/1000)*CKWH,2),"-"),IF(ISNUMBER(MATRIX!AQ105),ROUND((MATRIX!AQ105*IDLE/1000)*CKWH,2),"-")),"")</f>
        <v/>
      </c>
      <c r="AO105" s="125" t="str">
        <f t="shared" si="61"/>
        <v/>
      </c>
      <c r="AQ105" s="105" t="str">
        <f>IF(ISNUMBER($H105),IF(MV&lt;200,IF(ISNUMBER(MATRIX!AG105),ROUND((MATRIX!AG105/1000)*RUNNING*CKWH,2),"-"),IF(ISNUMBER(MATRIX!AS105),ROUND((MATRIX!AS105/1000)*RUNNING*CKWH,2),"-")),"")</f>
        <v/>
      </c>
      <c r="AR105" s="126" t="str">
        <f t="shared" si="62"/>
        <v/>
      </c>
      <c r="AT105" s="129" t="str">
        <f t="shared" si="74"/>
        <v/>
      </c>
      <c r="AU105" s="127" t="str">
        <f t="shared" si="63"/>
        <v/>
      </c>
      <c r="AW105" s="101" t="str">
        <f>IF(ISNUMBER($H105),IF(ISNUMBER(MATRIX!BU105),$H105*MATRIX!BU105,"n/a"),"")</f>
        <v/>
      </c>
      <c r="AX105" s="72"/>
      <c r="AY105" s="72" t="str">
        <f>IF(ISNUMBER($H105),IF(ISNUMBER(MATRIX!BV105*AL105),$H105*MATRIX!BV105*AL105,"n/a"),"")</f>
        <v/>
      </c>
      <c r="AZ105" s="72"/>
      <c r="BA105" s="100" t="str">
        <f t="shared" si="75"/>
        <v/>
      </c>
      <c r="BB105" s="72"/>
      <c r="BC105" s="154" t="str">
        <f t="shared" si="76"/>
        <v/>
      </c>
      <c r="BD105" s="103" t="str">
        <f t="shared" si="77"/>
        <v/>
      </c>
      <c r="BF105" s="85" t="str">
        <f>IF(ISNUMBER(H105),IF(ISNUMBER(MATRIX!Y105),MATRIX!Y105,"n/a"),"")</f>
        <v/>
      </c>
      <c r="BG105" s="86" t="str">
        <f t="shared" si="64"/>
        <v/>
      </c>
      <c r="BI105" s="44" t="str">
        <f>IF(ISNUMBER('Lo-Z-OUTPUT'!D105),IF(ISNUMBER(EXTRA!H105),'Lo-Z-OUTPUT'!D105*EXTRA!H105,""),"")</f>
        <v/>
      </c>
      <c r="BJ105" s="44" t="str">
        <f t="shared" si="78"/>
        <v/>
      </c>
      <c r="BT105" t="b">
        <f>ISNUMBER(MATRIX!G105)</f>
        <v>1</v>
      </c>
      <c r="BU105" t="b">
        <f>ISNUMBER(MATRIX!H105)</f>
        <v>1</v>
      </c>
      <c r="BW105" s="64" t="str">
        <f>IF(AND(ISNUMBER('HI-Z-OUTPUT'!P105),I105&lt;&gt;0),'HI-Z-OUTPUT'!P105,"-")</f>
        <v>-</v>
      </c>
      <c r="BX105" s="1"/>
      <c r="BY105" s="64" t="str">
        <f>IF(ISBLANK('HI-Z-OUTPUT'!R105),"",'HI-Z-OUTPUT'!R105)</f>
        <v/>
      </c>
      <c r="CA105" s="62" t="str">
        <f>IF(ISNUMBER(BW105),IF(ISNUMBER(MATRIX!E105),BW105*MATRIX!E105,"WRNG DATA"),"-")</f>
        <v>-</v>
      </c>
      <c r="CC105" s="66" t="str">
        <f>IF(AND(ISNUMBER(BW105),OR(BT105,BU105)),IF(KP="kg",BW105*MATRIX!CC105,BW105*MATRIX!CC105*2.2),"-")</f>
        <v>-</v>
      </c>
      <c r="CD105" s="65" t="str">
        <f t="shared" si="79"/>
        <v/>
      </c>
      <c r="CF105" s="1" t="str">
        <f>IF(AND(VI&lt;100,ISNUMBER(BW105),BT105),MATRIX!N105,IF(AND(VI&gt;=100,ISNUMBER(BW105),BU105),MATRIX!O105,""))</f>
        <v/>
      </c>
      <c r="CG105" s="1" t="str">
        <f>IF(AND(BY105&lt;100,ISNUMBER(BW105),BT105),MATRIX!N105,IF(AND(BY105&gt;=100,ISNUMBER(BW105),BU105),MATRIX!O105,"WRNG V"))</f>
        <v>WRNG V</v>
      </c>
      <c r="CH105" s="1" t="str">
        <f t="shared" si="65"/>
        <v/>
      </c>
      <c r="CJ105" s="70" t="str">
        <f>IF(ISNUMBER(BW105),IF(BY105&lt;100,IF(ISNUMBER(CH105*MATRIX!G105),BW105*CH105*MATRIX!G105,""),IF(ISNUMBER(CH105*MATRIX!H105),BW105*CH105*MATRIX!H105,"")),"")</f>
        <v/>
      </c>
      <c r="CL105" s="40" t="str">
        <f>IF(ISNUMBER(BW105*CH105),IF(ISNUMBER(MATRIX!U105),IF(MATRIX!U105-INT(MATRIX!U105)=0,MATRIX!U105,"("&amp;MATRIX!U105&amp;")"),"n/a"),"")</f>
        <v/>
      </c>
      <c r="CM105" s="77"/>
      <c r="CN105" s="81" t="str">
        <f>IF(ISNUMBER(BW105*CH105), IF(ISNUMBER(MATRIX!AZ105),BW105*MATRIX!AZ105,"n/a"),"")</f>
        <v/>
      </c>
      <c r="CO105" s="77"/>
      <c r="CP105" s="83" t="str">
        <f>IF(ISNUMBER($BW105*$CH105), IF(ISNUMBER(MATRIX!BB105),$BW105*MATRIX!BB105,"n/a"),"")</f>
        <v/>
      </c>
      <c r="CQ105" s="77"/>
      <c r="CR105" s="81" t="str">
        <f>IF(ISNUMBER($BW105*$CH105), IF(ISNUMBER(MATRIX!BJ105),BW105*MATRIX!BJ105,"n/a"),"")</f>
        <v/>
      </c>
      <c r="CS105" s="77" t="s">
        <v>434</v>
      </c>
      <c r="CT105" s="83" t="str">
        <f>IF(ISNUMBER($BW105*$CH105), IF(ISNUMBER(MATRIX!BL105),$BW105*MATRIX!BL105,"n/a"),"")</f>
        <v/>
      </c>
      <c r="CV105" s="225" t="str">
        <f t="shared" si="54"/>
        <v/>
      </c>
      <c r="CX105" s="225" t="str">
        <f t="shared" si="55"/>
        <v/>
      </c>
      <c r="CZ105" s="219" t="str">
        <f>IF(ISNUMBER($BW105*$CH105), IF(MV&gt;200,IF(ISNUMBER(MATRIX!CL105),MATRIX!CL105,"n/a"),IF(ISNUMBER(MATRIX!CH105),MATRIX!CH105,"n/a")),"")</f>
        <v/>
      </c>
      <c r="DB105" s="1" t="str">
        <f>IF(ISNUMBER(BW105),IF(AND(ISNUMBER('HI-Z-OUTPUT'!AV105),'HI-Z-OUTPUT'!AV105&lt;&gt;0),'HI-Z-OUTPUT'!AV105,'Hi-Z-INPUT'!$K$7*'Hi-Z-INPUT'!$K$11),"")</f>
        <v/>
      </c>
      <c r="DD105" s="161" t="str">
        <f t="shared" si="66"/>
        <v/>
      </c>
      <c r="DF105" s="124" t="str">
        <f>IF(ISNUMBER($BW105),IF(MV&lt;200,IF(ISNUMBER(MATRIX!BA105),ROUND(MATRIX!BA105/1000*IDLE*CKWH,2),"-"),IF(ISNUMBER(MATRIX!BK105),ROUND(MATRIX!BK105/1000*IDLE*CKWH,2),"-")),"")</f>
        <v/>
      </c>
      <c r="DG105" s="125" t="str">
        <f t="shared" si="67"/>
        <v/>
      </c>
      <c r="DI105" s="104" t="str">
        <f>IF(ISNUMBER($BW105),IF(MV&lt;200,IF(ISNUMBER(MATRIX!BC105),ROUND(MATRIX!BC105/1000*RUNNING*CKWH,2),"-"),IF(ISNUMBER(MATRIX!BM105),ROUND(MATRIX!BM105/1000*RUNNING*CKWH,2),"-")),"")</f>
        <v/>
      </c>
      <c r="DJ105" s="130" t="str">
        <f t="shared" si="68"/>
        <v/>
      </c>
      <c r="DL105" s="104"/>
      <c r="DM105" s="130" t="str">
        <f t="shared" si="69"/>
        <v/>
      </c>
      <c r="DO105" s="129" t="str">
        <f t="shared" si="56"/>
        <v/>
      </c>
      <c r="DP105" s="127" t="str">
        <f t="shared" si="70"/>
        <v/>
      </c>
      <c r="DR105" s="101" t="str">
        <f>IF(ISNUMBER($BW105*$CH105),IF(ISNUMBER(MATRIX!BU105),BW105*MATRIX!BU105,"n/a"),"")</f>
        <v/>
      </c>
      <c r="DS105" s="72"/>
      <c r="DT105" s="72" t="str">
        <f>IF(ISNUMBER(BW105*CH105),IF(ISNUMBER(MATRIX!BV105*DD105),BW105*MATRIX!BV105*DD105,"n/a"),"")</f>
        <v/>
      </c>
      <c r="DU105" s="72"/>
      <c r="DV105" s="155" t="str">
        <f t="shared" si="80"/>
        <v/>
      </c>
      <c r="DW105" s="96"/>
      <c r="DX105" s="156" t="str">
        <f t="shared" si="58"/>
        <v/>
      </c>
      <c r="DY105" s="102" t="str">
        <f t="shared" si="71"/>
        <v/>
      </c>
      <c r="EA105" s="85" t="str">
        <f>IF(ISNUMBER(BW105),IF(ISNUMBER(MATRIX!Y105),MATRIX!Y105,"n/a"),"")</f>
        <v/>
      </c>
      <c r="EB105" s="86" t="str">
        <f t="shared" si="72"/>
        <v/>
      </c>
      <c r="ED105" s="44" t="str">
        <f>IF(ISNUMBER('HI-Z-OUTPUT'!D105),IF(ISNUMBER(BW105),'HI-Z-OUTPUT'!D105*BW105,""),"")</f>
        <v/>
      </c>
      <c r="EE105" s="44" t="str">
        <f t="shared" si="81"/>
        <v/>
      </c>
    </row>
    <row r="106" spans="1:135">
      <c r="A106" s="45" t="str">
        <f>MATRIX!A106</f>
        <v>CROWN</v>
      </c>
      <c r="B106" t="str">
        <f>IF(MATRIX!B106&lt;&gt;0,MATRIX!B106,"-")</f>
        <v>CDi 4|300</v>
      </c>
      <c r="D106" t="b">
        <f>AND(OHM8MENO&lt;='Lo-Z-OUTPUT'!U106,'Lo-Z-OUTPUT'!U106&lt;=OHM8PIU)</f>
        <v>0</v>
      </c>
      <c r="E106" t="b">
        <f>AND(OHM4MENO&lt;='Lo-Z-OUTPUT'!U106,'Lo-Z-OUTPUT'!U106&lt;=OHM4PIU)</f>
        <v>0</v>
      </c>
      <c r="F106" t="b">
        <f>AND(OHM2MENO&lt;='Lo-Z-OUTPUT'!U106,'Lo-Z-OUTPUT'!U106&lt;=OHM2PIU)</f>
        <v>0</v>
      </c>
      <c r="H106" s="64" t="str">
        <f>IF(ISNUMBER('Lo-Z-OUTPUT'!S106),'Lo-Z-OUTPUT'!S106,"")</f>
        <v/>
      </c>
      <c r="I106" s="64" t="str">
        <f>IF('Lo-Z-OUTPUT'!W106="B","B","")</f>
        <v/>
      </c>
      <c r="K106" s="62" t="str">
        <f>IF(ISNUMBER(H106),H106*MATRIX!E106,"-")</f>
        <v>-</v>
      </c>
      <c r="M106" s="66" t="str">
        <f>IF(ISNUMBER(H106),IF(KP="kg",H106*MATRIX!CB106,H106*MATRIX!CB106*2.2),"-")</f>
        <v>-</v>
      </c>
      <c r="N106" s="65" t="str">
        <f t="shared" si="73"/>
        <v/>
      </c>
      <c r="P106" s="1" t="str">
        <f>IF(ISNUMBER(H106),IF('Lo-Z-OUTPUT'!W106="B",IF(D106,MATRIX!Q106,IF(E106,MATRIX!R106,"WRNG Ω")),IF(D106,MATRIX!K106,IF(E106,MATRIX!L106,IF(F106,MATRIX!M106,"")))),"")</f>
        <v/>
      </c>
      <c r="R106" s="70" t="str">
        <f>IF(AND(ISNUMBER(H106),ISNUMBER(P106)),IF('Lo-Z-OUTPUT'!W106="B",H106*P106*MATRIX!F106/2,H106*P106*MATRIX!F106),"")</f>
        <v/>
      </c>
      <c r="T106" s="40" t="str">
        <f>IF(ISNUMBER($H106),IF(ISNUMBER(MATRIX!U106),IF(MATRIX!U106-INT(MATRIX!U106)=0,MATRIX!U106,"("&amp;MATRIX!U106&amp;")"),"n/a"),"")</f>
        <v/>
      </c>
      <c r="U106" s="77"/>
      <c r="V106" s="81" t="str">
        <f>IF(ISNUMBER(H106), IF(ISNUMBER(MATRIX!AD106),H106*MATRIX!AD106,"n/a"),"")</f>
        <v/>
      </c>
      <c r="W106" s="77"/>
      <c r="X106" s="83" t="str">
        <f>IF(ISNUMBER($H106), IF(ISNUMBER(MATRIX!AF106),$H106*MATRIX!AF106,"n/a"),"")</f>
        <v/>
      </c>
      <c r="Y106" s="77"/>
      <c r="Z106" s="81" t="str">
        <f>IF(ISNUMBER($H106), IF(ISNUMBER(MATRIX!AP106),$H106*MATRIX!AP106,"n/a"),"")</f>
        <v/>
      </c>
      <c r="AA106" s="77" t="s">
        <v>434</v>
      </c>
      <c r="AB106" s="83" t="str">
        <f>IF(ISNUMBER($H106), IF(ISNUMBER(MATRIX!AR106),$H106*MATRIX!AR106,"n/a"),"")</f>
        <v/>
      </c>
      <c r="AD106" s="225" t="str">
        <f t="shared" si="46"/>
        <v/>
      </c>
      <c r="AF106" s="225" t="str">
        <f t="shared" si="47"/>
        <v/>
      </c>
      <c r="AH106" s="218" t="str">
        <f>IF(ISNUMBER($H106), IF(MV&gt;200,IF(ISNUMBER(MATRIX!CL106),MATRIX!CL106,"n/a"),IF(ISNUMBER(MATRIX!CH106),MATRIX!CH106,"n/a")),"")</f>
        <v/>
      </c>
      <c r="AJ106" s="1" t="str">
        <f>IF(ISNUMBER(H106),IF(AND(ISNUMBER('Lo-Z-OUTPUT'!BA106),'Lo-Z-OUTPUT'!BA106&lt;&gt;0),'Lo-Z-OUTPUT'!BA106,'Lo-Z-INPUT'!$K$15*'Lo-Z-INPUT'!$K$7),"")</f>
        <v/>
      </c>
      <c r="AL106" s="161" t="str">
        <f t="shared" si="60"/>
        <v/>
      </c>
      <c r="AN106" s="124" t="str">
        <f>IF(ISNUMBER($H106),IF(MV&lt;200,IF(ISNUMBER(MATRIX!AE106),ROUND((MATRIX!AE106*IDLE/1000)*CKWH,2),"-"),IF(ISNUMBER(MATRIX!AQ106),ROUND((MATRIX!AQ106*IDLE/1000)*CKWH,2),"-")),"")</f>
        <v/>
      </c>
      <c r="AO106" s="125" t="str">
        <f t="shared" si="61"/>
        <v/>
      </c>
      <c r="AQ106" s="105" t="str">
        <f>IF(ISNUMBER($H106),IF(MV&lt;200,IF(ISNUMBER(MATRIX!AG106),ROUND((MATRIX!AG106/1000)*RUNNING*CKWH,2),"-"),IF(ISNUMBER(MATRIX!AS106),ROUND((MATRIX!AS106/1000)*RUNNING*CKWH,2),"-")),"")</f>
        <v/>
      </c>
      <c r="AR106" s="126" t="str">
        <f t="shared" si="62"/>
        <v/>
      </c>
      <c r="AT106" s="129" t="str">
        <f t="shared" si="74"/>
        <v/>
      </c>
      <c r="AU106" s="127" t="str">
        <f t="shared" si="63"/>
        <v/>
      </c>
      <c r="AW106" s="101" t="str">
        <f>IF(ISNUMBER($H106),IF(ISNUMBER(MATRIX!BU106),$H106*MATRIX!BU106,"n/a"),"")</f>
        <v/>
      </c>
      <c r="AX106" s="72"/>
      <c r="AY106" s="72" t="str">
        <f>IF(ISNUMBER($H106),IF(ISNUMBER(MATRIX!BV106*AL106),$H106*MATRIX!BV106*AL106,"n/a"),"")</f>
        <v/>
      </c>
      <c r="AZ106" s="72"/>
      <c r="BA106" s="100" t="str">
        <f t="shared" si="75"/>
        <v/>
      </c>
      <c r="BB106" s="72"/>
      <c r="BC106" s="154" t="str">
        <f t="shared" si="76"/>
        <v/>
      </c>
      <c r="BD106" s="103" t="str">
        <f t="shared" si="77"/>
        <v/>
      </c>
      <c r="BF106" s="85" t="str">
        <f>IF(ISNUMBER(H106),IF(ISNUMBER(MATRIX!Y106),MATRIX!Y106,"n/a"),"")</f>
        <v/>
      </c>
      <c r="BG106" s="86" t="str">
        <f t="shared" si="64"/>
        <v/>
      </c>
      <c r="BI106" s="44" t="str">
        <f>IF(ISNUMBER('Lo-Z-OUTPUT'!D106),IF(ISNUMBER(EXTRA!H106),'Lo-Z-OUTPUT'!D106*EXTRA!H106,""),"")</f>
        <v/>
      </c>
      <c r="BJ106" s="44" t="str">
        <f t="shared" si="78"/>
        <v/>
      </c>
      <c r="BT106" t="b">
        <f>ISNUMBER(MATRIX!G106)</f>
        <v>1</v>
      </c>
      <c r="BU106" t="b">
        <f>ISNUMBER(MATRIX!H106)</f>
        <v>1</v>
      </c>
      <c r="BW106" s="64" t="str">
        <f>IF(AND(ISNUMBER('HI-Z-OUTPUT'!P106),I106&lt;&gt;0),'HI-Z-OUTPUT'!P106,"-")</f>
        <v>-</v>
      </c>
      <c r="BX106" s="1"/>
      <c r="BY106" s="64" t="str">
        <f>IF(ISBLANK('HI-Z-OUTPUT'!R106),"",'HI-Z-OUTPUT'!R106)</f>
        <v/>
      </c>
      <c r="CA106" s="62" t="str">
        <f>IF(ISNUMBER(BW106),IF(ISNUMBER(MATRIX!E106),BW106*MATRIX!E106,"WRNG DATA"),"-")</f>
        <v>-</v>
      </c>
      <c r="CC106" s="66" t="str">
        <f>IF(AND(ISNUMBER(BW106),OR(BT106,BU106)),IF(KP="kg",BW106*MATRIX!CC106,BW106*MATRIX!CC106*2.2),"-")</f>
        <v>-</v>
      </c>
      <c r="CD106" s="65" t="str">
        <f t="shared" si="79"/>
        <v/>
      </c>
      <c r="CF106" s="1" t="str">
        <f>IF(AND(VI&lt;100,ISNUMBER(BW106),BT106),MATRIX!N106,IF(AND(VI&gt;=100,ISNUMBER(BW106),BU106),MATRIX!O106,""))</f>
        <v/>
      </c>
      <c r="CG106" s="1" t="str">
        <f>IF(AND(BY106&lt;100,ISNUMBER(BW106),BT106),MATRIX!N106,IF(AND(BY106&gt;=100,ISNUMBER(BW106),BU106),MATRIX!O106,"WRNG V"))</f>
        <v>WRNG V</v>
      </c>
      <c r="CH106" s="1" t="str">
        <f t="shared" si="65"/>
        <v/>
      </c>
      <c r="CJ106" s="70" t="str">
        <f>IF(ISNUMBER(BW106),IF(BY106&lt;100,IF(ISNUMBER(CH106*MATRIX!G106),BW106*CH106*MATRIX!G106,""),IF(ISNUMBER(CH106*MATRIX!H106),BW106*CH106*MATRIX!H106,"")),"")</f>
        <v/>
      </c>
      <c r="CL106" s="40" t="str">
        <f>IF(ISNUMBER(BW106*CH106),IF(ISNUMBER(MATRIX!U106),IF(MATRIX!U106-INT(MATRIX!U106)=0,MATRIX!U106,"("&amp;MATRIX!U106&amp;")"),"n/a"),"")</f>
        <v/>
      </c>
      <c r="CM106" s="77"/>
      <c r="CN106" s="81" t="str">
        <f>IF(ISNUMBER(BW106*CH106), IF(ISNUMBER(MATRIX!AZ106),BW106*MATRIX!AZ106,"n/a"),"")</f>
        <v/>
      </c>
      <c r="CO106" s="77"/>
      <c r="CP106" s="83" t="str">
        <f>IF(ISNUMBER($BW106*$CH106), IF(ISNUMBER(MATRIX!BB106),$BW106*MATRIX!BB106,"n/a"),"")</f>
        <v/>
      </c>
      <c r="CQ106" s="77"/>
      <c r="CR106" s="81" t="str">
        <f>IF(ISNUMBER($BW106*$CH106), IF(ISNUMBER(MATRIX!BJ106),BW106*MATRIX!BJ106,"n/a"),"")</f>
        <v/>
      </c>
      <c r="CS106" s="77" t="s">
        <v>434</v>
      </c>
      <c r="CT106" s="83" t="str">
        <f>IF(ISNUMBER($BW106*$CH106), IF(ISNUMBER(MATRIX!BL106),$BW106*MATRIX!BL106,"n/a"),"")</f>
        <v/>
      </c>
      <c r="CV106" s="225" t="str">
        <f t="shared" si="54"/>
        <v/>
      </c>
      <c r="CX106" s="225" t="str">
        <f t="shared" si="55"/>
        <v/>
      </c>
      <c r="CZ106" s="219" t="str">
        <f>IF(ISNUMBER($BW106*$CH106), IF(MV&gt;200,IF(ISNUMBER(MATRIX!CL106),MATRIX!CL106,"n/a"),IF(ISNUMBER(MATRIX!CH106),MATRIX!CH106,"n/a")),"")</f>
        <v/>
      </c>
      <c r="DB106" s="1" t="str">
        <f>IF(ISNUMBER(BW106),IF(AND(ISNUMBER('HI-Z-OUTPUT'!AV106),'HI-Z-OUTPUT'!AV106&lt;&gt;0),'HI-Z-OUTPUT'!AV106,'Hi-Z-INPUT'!$K$7*'Hi-Z-INPUT'!$K$11),"")</f>
        <v/>
      </c>
      <c r="DD106" s="161" t="str">
        <f t="shared" si="66"/>
        <v/>
      </c>
      <c r="DF106" s="124" t="str">
        <f>IF(ISNUMBER($BW106),IF(MV&lt;200,IF(ISNUMBER(MATRIX!BA106),ROUND(MATRIX!BA106/1000*IDLE*CKWH,2),"-"),IF(ISNUMBER(MATRIX!BK106),ROUND(MATRIX!BK106/1000*IDLE*CKWH,2),"-")),"")</f>
        <v/>
      </c>
      <c r="DG106" s="125" t="str">
        <f t="shared" si="67"/>
        <v/>
      </c>
      <c r="DI106" s="104" t="str">
        <f>IF(ISNUMBER($BW106),IF(MV&lt;200,IF(ISNUMBER(MATRIX!BC106),ROUND(MATRIX!BC106/1000*RUNNING*CKWH,2),"-"),IF(ISNUMBER(MATRIX!BM106),ROUND(MATRIX!BM106/1000*RUNNING*CKWH,2),"-")),"")</f>
        <v/>
      </c>
      <c r="DJ106" s="130" t="str">
        <f t="shared" si="68"/>
        <v/>
      </c>
      <c r="DL106" s="104"/>
      <c r="DM106" s="130" t="str">
        <f t="shared" si="69"/>
        <v/>
      </c>
      <c r="DO106" s="129" t="str">
        <f t="shared" si="56"/>
        <v/>
      </c>
      <c r="DP106" s="127" t="str">
        <f t="shared" si="70"/>
        <v/>
      </c>
      <c r="DR106" s="101" t="str">
        <f>IF(ISNUMBER($BW106*$CH106),IF(ISNUMBER(MATRIX!BU106),BW106*MATRIX!BU106,"n/a"),"")</f>
        <v/>
      </c>
      <c r="DS106" s="72"/>
      <c r="DT106" s="72" t="str">
        <f>IF(ISNUMBER(BW106*CH106),IF(ISNUMBER(MATRIX!BV106*DD106),BW106*MATRIX!BV106*DD106,"n/a"),"")</f>
        <v/>
      </c>
      <c r="DU106" s="72"/>
      <c r="DV106" s="155" t="str">
        <f t="shared" si="80"/>
        <v/>
      </c>
      <c r="DW106" s="96"/>
      <c r="DX106" s="156" t="str">
        <f t="shared" si="58"/>
        <v/>
      </c>
      <c r="DY106" s="102" t="str">
        <f t="shared" si="71"/>
        <v/>
      </c>
      <c r="EA106" s="85" t="str">
        <f>IF(ISNUMBER(BW106),IF(ISNUMBER(MATRIX!Y106),MATRIX!Y106,"n/a"),"")</f>
        <v/>
      </c>
      <c r="EB106" s="86" t="str">
        <f t="shared" si="72"/>
        <v/>
      </c>
      <c r="ED106" s="44" t="str">
        <f>IF(ISNUMBER('HI-Z-OUTPUT'!D106),IF(ISNUMBER(BW106),'HI-Z-OUTPUT'!D106*BW106,""),"")</f>
        <v/>
      </c>
      <c r="EE106" s="44" t="str">
        <f t="shared" si="81"/>
        <v/>
      </c>
    </row>
    <row r="107" spans="1:135">
      <c r="A107" s="45" t="str">
        <f>MATRIX!A107</f>
        <v>CROWN</v>
      </c>
      <c r="B107" t="str">
        <f>IF(MATRIX!B107&lt;&gt;0,MATRIX!B107,"-")</f>
        <v>CDi 2|600</v>
      </c>
      <c r="D107" t="b">
        <f>AND(OHM8MENO&lt;='Lo-Z-OUTPUT'!U107,'Lo-Z-OUTPUT'!U107&lt;=OHM8PIU)</f>
        <v>0</v>
      </c>
      <c r="E107" t="b">
        <f>AND(OHM4MENO&lt;='Lo-Z-OUTPUT'!U107,'Lo-Z-OUTPUT'!U107&lt;=OHM4PIU)</f>
        <v>0</v>
      </c>
      <c r="F107" t="b">
        <f>AND(OHM2MENO&lt;='Lo-Z-OUTPUT'!U107,'Lo-Z-OUTPUT'!U107&lt;=OHM2PIU)</f>
        <v>0</v>
      </c>
      <c r="H107" s="64" t="str">
        <f>IF(ISNUMBER('Lo-Z-OUTPUT'!S107),'Lo-Z-OUTPUT'!S107,"")</f>
        <v/>
      </c>
      <c r="I107" s="64" t="str">
        <f>IF('Lo-Z-OUTPUT'!W107="B","B","")</f>
        <v/>
      </c>
      <c r="K107" s="62" t="str">
        <f>IF(ISNUMBER(H107),H107*MATRIX!E107,"-")</f>
        <v>-</v>
      </c>
      <c r="M107" s="66" t="str">
        <f>IF(ISNUMBER(H107),IF(KP="kg",H107*MATRIX!CB107,H107*MATRIX!CB107*2.2),"-")</f>
        <v>-</v>
      </c>
      <c r="N107" s="65" t="str">
        <f t="shared" si="73"/>
        <v/>
      </c>
      <c r="P107" s="1" t="str">
        <f>IF(ISNUMBER(H107),IF('Lo-Z-OUTPUT'!W107="B",IF(D107,MATRIX!Q107,IF(E107,MATRIX!R107,"WRNG Ω")),IF(D107,MATRIX!K107,IF(E107,MATRIX!L107,IF(F107,MATRIX!M107,"")))),"")</f>
        <v/>
      </c>
      <c r="R107" s="70" t="str">
        <f>IF(AND(ISNUMBER(H107),ISNUMBER(P107)),IF('Lo-Z-OUTPUT'!W107="B",H107*P107*MATRIX!F107/2,H107*P107*MATRIX!F107),"")</f>
        <v/>
      </c>
      <c r="T107" s="40" t="str">
        <f>IF(ISNUMBER($H107),IF(ISNUMBER(MATRIX!U107),IF(MATRIX!U107-INT(MATRIX!U107)=0,MATRIX!U107,"("&amp;MATRIX!U107&amp;")"),"n/a"),"")</f>
        <v/>
      </c>
      <c r="U107" s="77"/>
      <c r="V107" s="81" t="str">
        <f>IF(ISNUMBER(H107), IF(ISNUMBER(MATRIX!AD107),H107*MATRIX!AD107,"n/a"),"")</f>
        <v/>
      </c>
      <c r="W107" s="77"/>
      <c r="X107" s="83" t="str">
        <f>IF(ISNUMBER($H107), IF(ISNUMBER(MATRIX!AF107),$H107*MATRIX!AF107,"n/a"),"")</f>
        <v/>
      </c>
      <c r="Y107" s="77"/>
      <c r="Z107" s="81" t="str">
        <f>IF(ISNUMBER($H107), IF(ISNUMBER(MATRIX!AP107),$H107*MATRIX!AP107,"n/a"),"")</f>
        <v/>
      </c>
      <c r="AA107" s="77" t="s">
        <v>434</v>
      </c>
      <c r="AB107" s="83" t="str">
        <f>IF(ISNUMBER($H107), IF(ISNUMBER(MATRIX!AR107),$H107*MATRIX!AR107,"n/a"),"")</f>
        <v/>
      </c>
      <c r="AD107" s="225" t="str">
        <f t="shared" si="46"/>
        <v/>
      </c>
      <c r="AF107" s="225" t="str">
        <f t="shared" si="47"/>
        <v/>
      </c>
      <c r="AH107" s="218" t="str">
        <f>IF(ISNUMBER($H107), IF(MV&gt;200,IF(ISNUMBER(MATRIX!CL107),MATRIX!CL107,"n/a"),IF(ISNUMBER(MATRIX!CH107),MATRIX!CH107,"n/a")),"")</f>
        <v/>
      </c>
      <c r="AJ107" s="1" t="str">
        <f>IF(ISNUMBER(H107),IF(AND(ISNUMBER('Lo-Z-OUTPUT'!BA107),'Lo-Z-OUTPUT'!BA107&lt;&gt;0),'Lo-Z-OUTPUT'!BA107,'Lo-Z-INPUT'!$K$15*'Lo-Z-INPUT'!$K$7),"")</f>
        <v/>
      </c>
      <c r="AL107" s="161" t="str">
        <f t="shared" si="60"/>
        <v/>
      </c>
      <c r="AN107" s="124" t="str">
        <f>IF(ISNUMBER($H107),IF(MV&lt;200,IF(ISNUMBER(MATRIX!AE107),ROUND((MATRIX!AE107*IDLE/1000)*CKWH,2),"-"),IF(ISNUMBER(MATRIX!AQ107),ROUND((MATRIX!AQ107*IDLE/1000)*CKWH,2),"-")),"")</f>
        <v/>
      </c>
      <c r="AO107" s="125" t="str">
        <f t="shared" si="61"/>
        <v/>
      </c>
      <c r="AQ107" s="105" t="str">
        <f>IF(ISNUMBER($H107),IF(MV&lt;200,IF(ISNUMBER(MATRIX!AG107),ROUND((MATRIX!AG107/1000)*RUNNING*CKWH,2),"-"),IF(ISNUMBER(MATRIX!AS107),ROUND((MATRIX!AS107/1000)*RUNNING*CKWH,2),"-")),"")</f>
        <v/>
      </c>
      <c r="AR107" s="126" t="str">
        <f t="shared" si="62"/>
        <v/>
      </c>
      <c r="AT107" s="129" t="str">
        <f t="shared" si="74"/>
        <v/>
      </c>
      <c r="AU107" s="127" t="str">
        <f t="shared" si="63"/>
        <v/>
      </c>
      <c r="AW107" s="101" t="str">
        <f>IF(ISNUMBER($H107),IF(ISNUMBER(MATRIX!BU107),$H107*MATRIX!BU107,"n/a"),"")</f>
        <v/>
      </c>
      <c r="AX107" s="72"/>
      <c r="AY107" s="72" t="str">
        <f>IF(ISNUMBER($H107),IF(ISNUMBER(MATRIX!BV107*AL107),$H107*MATRIX!BV107*AL107,"n/a"),"")</f>
        <v/>
      </c>
      <c r="AZ107" s="72"/>
      <c r="BA107" s="100" t="str">
        <f t="shared" si="75"/>
        <v/>
      </c>
      <c r="BB107" s="72"/>
      <c r="BC107" s="154" t="str">
        <f t="shared" si="76"/>
        <v/>
      </c>
      <c r="BD107" s="103" t="str">
        <f t="shared" si="77"/>
        <v/>
      </c>
      <c r="BF107" s="85" t="str">
        <f>IF(ISNUMBER(H107),IF(ISNUMBER(MATRIX!Y107),MATRIX!Y107,"n/a"),"")</f>
        <v/>
      </c>
      <c r="BG107" s="86" t="str">
        <f t="shared" si="64"/>
        <v/>
      </c>
      <c r="BI107" s="44" t="str">
        <f>IF(ISNUMBER('Lo-Z-OUTPUT'!D107),IF(ISNUMBER(EXTRA!H107),'Lo-Z-OUTPUT'!D107*EXTRA!H107,""),"")</f>
        <v/>
      </c>
      <c r="BJ107" s="44" t="str">
        <f t="shared" si="78"/>
        <v/>
      </c>
      <c r="BT107" t="b">
        <f>ISNUMBER(MATRIX!G107)</f>
        <v>1</v>
      </c>
      <c r="BU107" t="b">
        <f>ISNUMBER(MATRIX!H107)</f>
        <v>1</v>
      </c>
      <c r="BW107" s="64" t="str">
        <f>IF(AND(ISNUMBER('HI-Z-OUTPUT'!P107),I107&lt;&gt;0),'HI-Z-OUTPUT'!P107,"-")</f>
        <v>-</v>
      </c>
      <c r="BX107" s="1"/>
      <c r="BY107" s="64" t="str">
        <f>IF(ISBLANK('HI-Z-OUTPUT'!R107),"",'HI-Z-OUTPUT'!R107)</f>
        <v/>
      </c>
      <c r="CA107" s="62" t="str">
        <f>IF(ISNUMBER(BW107),IF(ISNUMBER(MATRIX!E107),BW107*MATRIX!E107,"WRNG DATA"),"-")</f>
        <v>-</v>
      </c>
      <c r="CC107" s="66" t="str">
        <f>IF(AND(ISNUMBER(BW107),OR(BT107,BU107)),IF(KP="kg",BW107*MATRIX!CC107,BW107*MATRIX!CC107*2.2),"-")</f>
        <v>-</v>
      </c>
      <c r="CD107" s="65" t="str">
        <f t="shared" si="79"/>
        <v/>
      </c>
      <c r="CF107" s="1" t="str">
        <f>IF(AND(VI&lt;100,ISNUMBER(BW107),BT107),MATRIX!N107,IF(AND(VI&gt;=100,ISNUMBER(BW107),BU107),MATRIX!O107,""))</f>
        <v/>
      </c>
      <c r="CG107" s="1" t="str">
        <f>IF(AND(BY107&lt;100,ISNUMBER(BW107),BT107),MATRIX!N107,IF(AND(BY107&gt;=100,ISNUMBER(BW107),BU107),MATRIX!O107,"WRNG V"))</f>
        <v>WRNG V</v>
      </c>
      <c r="CH107" s="1" t="str">
        <f t="shared" si="65"/>
        <v/>
      </c>
      <c r="CJ107" s="70" t="str">
        <f>IF(ISNUMBER(BW107),IF(BY107&lt;100,IF(ISNUMBER(CH107*MATRIX!G107),BW107*CH107*MATRIX!G107,""),IF(ISNUMBER(CH107*MATRIX!H107),BW107*CH107*MATRIX!H107,"")),"")</f>
        <v/>
      </c>
      <c r="CL107" s="40" t="str">
        <f>IF(ISNUMBER(BW107*CH107),IF(ISNUMBER(MATRIX!U107),IF(MATRIX!U107-INT(MATRIX!U107)=0,MATRIX!U107,"("&amp;MATRIX!U107&amp;")"),"n/a"),"")</f>
        <v/>
      </c>
      <c r="CM107" s="77"/>
      <c r="CN107" s="81" t="str">
        <f>IF(ISNUMBER(BW107*CH107), IF(ISNUMBER(MATRIX!AZ107),BW107*MATRIX!AZ107,"n/a"),"")</f>
        <v/>
      </c>
      <c r="CO107" s="77"/>
      <c r="CP107" s="83" t="str">
        <f>IF(ISNUMBER($BW107*$CH107), IF(ISNUMBER(MATRIX!BB107),$BW107*MATRIX!BB107,"n/a"),"")</f>
        <v/>
      </c>
      <c r="CQ107" s="77"/>
      <c r="CR107" s="81" t="str">
        <f>IF(ISNUMBER($BW107*$CH107), IF(ISNUMBER(MATRIX!BJ107),BW107*MATRIX!BJ107,"n/a"),"")</f>
        <v/>
      </c>
      <c r="CS107" s="77" t="s">
        <v>434</v>
      </c>
      <c r="CT107" s="83" t="str">
        <f>IF(ISNUMBER($BW107*$CH107), IF(ISNUMBER(MATRIX!BL107),$BW107*MATRIX!BL107,"n/a"),"")</f>
        <v/>
      </c>
      <c r="CV107" s="225" t="str">
        <f t="shared" si="54"/>
        <v/>
      </c>
      <c r="CX107" s="225" t="str">
        <f t="shared" si="55"/>
        <v/>
      </c>
      <c r="CZ107" s="219" t="str">
        <f>IF(ISNUMBER($BW107*$CH107), IF(MV&gt;200,IF(ISNUMBER(MATRIX!CL107),MATRIX!CL107,"n/a"),IF(ISNUMBER(MATRIX!CH107),MATRIX!CH107,"n/a")),"")</f>
        <v/>
      </c>
      <c r="DB107" s="1" t="str">
        <f>IF(ISNUMBER(BW107),IF(AND(ISNUMBER('HI-Z-OUTPUT'!AV107),'HI-Z-OUTPUT'!AV107&lt;&gt;0),'HI-Z-OUTPUT'!AV107,'Hi-Z-INPUT'!$K$7*'Hi-Z-INPUT'!$K$11),"")</f>
        <v/>
      </c>
      <c r="DD107" s="161" t="str">
        <f t="shared" si="66"/>
        <v/>
      </c>
      <c r="DF107" s="124" t="str">
        <f>IF(ISNUMBER($BW107),IF(MV&lt;200,IF(ISNUMBER(MATRIX!BA107),ROUND(MATRIX!BA107/1000*IDLE*CKWH,2),"-"),IF(ISNUMBER(MATRIX!BK107),ROUND(MATRIX!BK107/1000*IDLE*CKWH,2),"-")),"")</f>
        <v/>
      </c>
      <c r="DG107" s="125" t="str">
        <f t="shared" si="67"/>
        <v/>
      </c>
      <c r="DI107" s="104" t="str">
        <f>IF(ISNUMBER($BW107),IF(MV&lt;200,IF(ISNUMBER(MATRIX!BC107),ROUND(MATRIX!BC107/1000*RUNNING*CKWH,2),"-"),IF(ISNUMBER(MATRIX!BM107),ROUND(MATRIX!BM107/1000*RUNNING*CKWH,2),"-")),"")</f>
        <v/>
      </c>
      <c r="DJ107" s="130" t="str">
        <f t="shared" si="68"/>
        <v/>
      </c>
      <c r="DL107" s="104"/>
      <c r="DM107" s="130" t="str">
        <f t="shared" si="69"/>
        <v/>
      </c>
      <c r="DO107" s="129" t="str">
        <f t="shared" si="56"/>
        <v/>
      </c>
      <c r="DP107" s="127" t="str">
        <f t="shared" si="70"/>
        <v/>
      </c>
      <c r="DR107" s="101" t="str">
        <f>IF(ISNUMBER($BW107*$CH107),IF(ISNUMBER(MATRIX!BU107),BW107*MATRIX!BU107,"n/a"),"")</f>
        <v/>
      </c>
      <c r="DS107" s="72"/>
      <c r="DT107" s="72" t="str">
        <f>IF(ISNUMBER(BW107*CH107),IF(ISNUMBER(MATRIX!BV107*DD107),BW107*MATRIX!BV107*DD107,"n/a"),"")</f>
        <v/>
      </c>
      <c r="DU107" s="72"/>
      <c r="DV107" s="155" t="str">
        <f t="shared" si="80"/>
        <v/>
      </c>
      <c r="DW107" s="96"/>
      <c r="DX107" s="156" t="str">
        <f t="shared" si="58"/>
        <v/>
      </c>
      <c r="DY107" s="102" t="str">
        <f t="shared" si="71"/>
        <v/>
      </c>
      <c r="EA107" s="85" t="str">
        <f>IF(ISNUMBER(BW107),IF(ISNUMBER(MATRIX!Y107),MATRIX!Y107,"n/a"),"")</f>
        <v/>
      </c>
      <c r="EB107" s="86" t="str">
        <f t="shared" si="72"/>
        <v/>
      </c>
      <c r="ED107" s="44" t="str">
        <f>IF(ISNUMBER('HI-Z-OUTPUT'!D107),IF(ISNUMBER(BW107),'HI-Z-OUTPUT'!D107*BW107,""),"")</f>
        <v/>
      </c>
      <c r="EE107" s="44" t="str">
        <f t="shared" si="81"/>
        <v/>
      </c>
    </row>
    <row r="108" spans="1:135">
      <c r="A108" s="45" t="str">
        <f>MATRIX!A108</f>
        <v>CROWN</v>
      </c>
      <c r="B108" t="str">
        <f>IF(MATRIX!B108&lt;&gt;0,MATRIX!B108,"-")</f>
        <v>CDi 4|600</v>
      </c>
      <c r="D108" t="b">
        <f>AND(OHM8MENO&lt;='Lo-Z-OUTPUT'!U108,'Lo-Z-OUTPUT'!U108&lt;=OHM8PIU)</f>
        <v>0</v>
      </c>
      <c r="E108" t="b">
        <f>AND(OHM4MENO&lt;='Lo-Z-OUTPUT'!U108,'Lo-Z-OUTPUT'!U108&lt;=OHM4PIU)</f>
        <v>0</v>
      </c>
      <c r="F108" t="b">
        <f>AND(OHM2MENO&lt;='Lo-Z-OUTPUT'!U108,'Lo-Z-OUTPUT'!U108&lt;=OHM2PIU)</f>
        <v>0</v>
      </c>
      <c r="H108" s="64" t="str">
        <f>IF(ISNUMBER('Lo-Z-OUTPUT'!S108),'Lo-Z-OUTPUT'!S108,"")</f>
        <v/>
      </c>
      <c r="I108" s="64" t="str">
        <f>IF('Lo-Z-OUTPUT'!W108="B","B","")</f>
        <v/>
      </c>
      <c r="K108" s="62" t="str">
        <f>IF(ISNUMBER(H108),H108*MATRIX!E108,"-")</f>
        <v>-</v>
      </c>
      <c r="M108" s="66" t="str">
        <f>IF(ISNUMBER(H108),IF(KP="kg",H108*MATRIX!CB108,H108*MATRIX!CB108*2.2),"-")</f>
        <v>-</v>
      </c>
      <c r="N108" s="65" t="str">
        <f t="shared" si="73"/>
        <v/>
      </c>
      <c r="P108" s="1" t="str">
        <f>IF(ISNUMBER(H108),IF('Lo-Z-OUTPUT'!W108="B",IF(D108,MATRIX!Q108,IF(E108,MATRIX!R108,"WRNG Ω")),IF(D108,MATRIX!K108,IF(E108,MATRIX!L108,IF(F108,MATRIX!M108,"")))),"")</f>
        <v/>
      </c>
      <c r="R108" s="70" t="str">
        <f>IF(AND(ISNUMBER(H108),ISNUMBER(P108)),IF('Lo-Z-OUTPUT'!W108="B",H108*P108*MATRIX!F108/2,H108*P108*MATRIX!F108),"")</f>
        <v/>
      </c>
      <c r="T108" s="40" t="str">
        <f>IF(ISNUMBER($H108),IF(ISNUMBER(MATRIX!U108),IF(MATRIX!U108-INT(MATRIX!U108)=0,MATRIX!U108,"("&amp;MATRIX!U108&amp;")"),"n/a"),"")</f>
        <v/>
      </c>
      <c r="U108" s="77"/>
      <c r="V108" s="81" t="str">
        <f>IF(ISNUMBER(H108), IF(ISNUMBER(MATRIX!AD108),H108*MATRIX!AD108,"n/a"),"")</f>
        <v/>
      </c>
      <c r="W108" s="77"/>
      <c r="X108" s="83" t="str">
        <f>IF(ISNUMBER($H108), IF(ISNUMBER(MATRIX!AF108),$H108*MATRIX!AF108,"n/a"),"")</f>
        <v/>
      </c>
      <c r="Y108" s="77"/>
      <c r="Z108" s="81" t="str">
        <f>IF(ISNUMBER($H108), IF(ISNUMBER(MATRIX!AP108),$H108*MATRIX!AP108,"n/a"),"")</f>
        <v/>
      </c>
      <c r="AA108" s="77" t="s">
        <v>434</v>
      </c>
      <c r="AB108" s="83" t="str">
        <f>IF(ISNUMBER($H108), IF(ISNUMBER(MATRIX!AR108),$H108*MATRIX!AR108,"n/a"),"")</f>
        <v/>
      </c>
      <c r="AD108" s="225" t="str">
        <f t="shared" si="46"/>
        <v/>
      </c>
      <c r="AF108" s="225" t="str">
        <f t="shared" si="47"/>
        <v/>
      </c>
      <c r="AH108" s="218" t="str">
        <f>IF(ISNUMBER($H108), IF(MV&gt;200,IF(ISNUMBER(MATRIX!CL108),MATRIX!CL108,"n/a"),IF(ISNUMBER(MATRIX!CH108),MATRIX!CH108,"n/a")),"")</f>
        <v/>
      </c>
      <c r="AJ108" s="1" t="str">
        <f>IF(ISNUMBER(H108),IF(AND(ISNUMBER('Lo-Z-OUTPUT'!BA108),'Lo-Z-OUTPUT'!BA108&lt;&gt;0),'Lo-Z-OUTPUT'!BA108,'Lo-Z-INPUT'!$K$15*'Lo-Z-INPUT'!$K$7),"")</f>
        <v/>
      </c>
      <c r="AL108" s="161" t="str">
        <f t="shared" si="60"/>
        <v/>
      </c>
      <c r="AN108" s="124" t="str">
        <f>IF(ISNUMBER($H108),IF(MV&lt;200,IF(ISNUMBER(MATRIX!AE108),ROUND((MATRIX!AE108*IDLE/1000)*CKWH,2),"-"),IF(ISNUMBER(MATRIX!AQ108),ROUND((MATRIX!AQ108*IDLE/1000)*CKWH,2),"-")),"")</f>
        <v/>
      </c>
      <c r="AO108" s="125" t="str">
        <f t="shared" si="61"/>
        <v/>
      </c>
      <c r="AQ108" s="105" t="str">
        <f>IF(ISNUMBER($H108),IF(MV&lt;200,IF(ISNUMBER(MATRIX!AG108),ROUND((MATRIX!AG108/1000)*RUNNING*CKWH,2),"-"),IF(ISNUMBER(MATRIX!AS108),ROUND((MATRIX!AS108/1000)*RUNNING*CKWH,2),"-")),"")</f>
        <v/>
      </c>
      <c r="AR108" s="126" t="str">
        <f t="shared" si="62"/>
        <v/>
      </c>
      <c r="AT108" s="129" t="str">
        <f t="shared" si="74"/>
        <v/>
      </c>
      <c r="AU108" s="127" t="str">
        <f t="shared" si="63"/>
        <v/>
      </c>
      <c r="AW108" s="101" t="str">
        <f>IF(ISNUMBER($H108),IF(ISNUMBER(MATRIX!BU108),$H108*MATRIX!BU108,"n/a"),"")</f>
        <v/>
      </c>
      <c r="AX108" s="72"/>
      <c r="AY108" s="72" t="str">
        <f>IF(ISNUMBER($H108),IF(ISNUMBER(MATRIX!BV108*AL108),$H108*MATRIX!BV108*AL108,"n/a"),"")</f>
        <v/>
      </c>
      <c r="AZ108" s="72"/>
      <c r="BA108" s="100" t="str">
        <f t="shared" si="75"/>
        <v/>
      </c>
      <c r="BB108" s="72"/>
      <c r="BC108" s="154" t="str">
        <f t="shared" si="76"/>
        <v/>
      </c>
      <c r="BD108" s="103" t="str">
        <f t="shared" si="77"/>
        <v/>
      </c>
      <c r="BF108" s="85" t="str">
        <f>IF(ISNUMBER(H108),IF(ISNUMBER(MATRIX!Y108),MATRIX!Y108,"n/a"),"")</f>
        <v/>
      </c>
      <c r="BG108" s="86" t="str">
        <f t="shared" si="64"/>
        <v/>
      </c>
      <c r="BI108" s="44" t="str">
        <f>IF(ISNUMBER('Lo-Z-OUTPUT'!D108),IF(ISNUMBER(EXTRA!H108),'Lo-Z-OUTPUT'!D108*EXTRA!H108,""),"")</f>
        <v/>
      </c>
      <c r="BJ108" s="44" t="str">
        <f t="shared" si="78"/>
        <v/>
      </c>
      <c r="BT108" t="b">
        <f>ISNUMBER(MATRIX!G108)</f>
        <v>1</v>
      </c>
      <c r="BU108" t="b">
        <f>ISNUMBER(MATRIX!H108)</f>
        <v>1</v>
      </c>
      <c r="BW108" s="64" t="str">
        <f>IF(AND(ISNUMBER('HI-Z-OUTPUT'!P108),I108&lt;&gt;0),'HI-Z-OUTPUT'!P108,"-")</f>
        <v>-</v>
      </c>
      <c r="BX108" s="1"/>
      <c r="BY108" s="64" t="str">
        <f>IF(ISBLANK('HI-Z-OUTPUT'!R108),"",'HI-Z-OUTPUT'!R108)</f>
        <v/>
      </c>
      <c r="CA108" s="62" t="str">
        <f>IF(ISNUMBER(BW108),IF(ISNUMBER(MATRIX!E108),BW108*MATRIX!E108,"WRNG DATA"),"-")</f>
        <v>-</v>
      </c>
      <c r="CC108" s="66" t="str">
        <f>IF(AND(ISNUMBER(BW108),OR(BT108,BU108)),IF(KP="kg",BW108*MATRIX!CC108,BW108*MATRIX!CC108*2.2),"-")</f>
        <v>-</v>
      </c>
      <c r="CD108" s="65" t="str">
        <f t="shared" si="79"/>
        <v/>
      </c>
      <c r="CF108" s="1" t="str">
        <f>IF(AND(VI&lt;100,ISNUMBER(BW108),BT108),MATRIX!N108,IF(AND(VI&gt;=100,ISNUMBER(BW108),BU108),MATRIX!O108,""))</f>
        <v/>
      </c>
      <c r="CG108" s="1" t="str">
        <f>IF(AND(BY108&lt;100,ISNUMBER(BW108),BT108),MATRIX!N108,IF(AND(BY108&gt;=100,ISNUMBER(BW108),BU108),MATRIX!O108,"WRNG V"))</f>
        <v>WRNG V</v>
      </c>
      <c r="CH108" s="1" t="str">
        <f t="shared" si="65"/>
        <v/>
      </c>
      <c r="CJ108" s="70" t="str">
        <f>IF(ISNUMBER(BW108),IF(BY108&lt;100,IF(ISNUMBER(CH108*MATRIX!G108),BW108*CH108*MATRIX!G108,""),IF(ISNUMBER(CH108*MATRIX!H108),BW108*CH108*MATRIX!H108,"")),"")</f>
        <v/>
      </c>
      <c r="CL108" s="40" t="str">
        <f>IF(ISNUMBER(BW108*CH108),IF(ISNUMBER(MATRIX!U108),IF(MATRIX!U108-INT(MATRIX!U108)=0,MATRIX!U108,"("&amp;MATRIX!U108&amp;")"),"n/a"),"")</f>
        <v/>
      </c>
      <c r="CM108" s="77"/>
      <c r="CN108" s="81" t="str">
        <f>IF(ISNUMBER(BW108*CH108), IF(ISNUMBER(MATRIX!AZ108),BW108*MATRIX!AZ108,"n/a"),"")</f>
        <v/>
      </c>
      <c r="CO108" s="77"/>
      <c r="CP108" s="83" t="str">
        <f>IF(ISNUMBER($BW108*$CH108), IF(ISNUMBER(MATRIX!BB108),$BW108*MATRIX!BB108,"n/a"),"")</f>
        <v/>
      </c>
      <c r="CQ108" s="77"/>
      <c r="CR108" s="81" t="str">
        <f>IF(ISNUMBER($BW108*$CH108), IF(ISNUMBER(MATRIX!BJ108),BW108*MATRIX!BJ108,"n/a"),"")</f>
        <v/>
      </c>
      <c r="CS108" s="77" t="s">
        <v>434</v>
      </c>
      <c r="CT108" s="83" t="str">
        <f>IF(ISNUMBER($BW108*$CH108), IF(ISNUMBER(MATRIX!BL108),$BW108*MATRIX!BL108,"n/a"),"")</f>
        <v/>
      </c>
      <c r="CV108" s="225" t="str">
        <f t="shared" si="54"/>
        <v/>
      </c>
      <c r="CX108" s="225" t="str">
        <f t="shared" si="55"/>
        <v/>
      </c>
      <c r="CZ108" s="219" t="str">
        <f>IF(ISNUMBER($BW108*$CH108), IF(MV&gt;200,IF(ISNUMBER(MATRIX!CL108),MATRIX!CL108,"n/a"),IF(ISNUMBER(MATRIX!CH108),MATRIX!CH108,"n/a")),"")</f>
        <v/>
      </c>
      <c r="DB108" s="1" t="str">
        <f>IF(ISNUMBER(BW108),IF(AND(ISNUMBER('HI-Z-OUTPUT'!AV108),'HI-Z-OUTPUT'!AV108&lt;&gt;0),'HI-Z-OUTPUT'!AV108,'Hi-Z-INPUT'!$K$7*'Hi-Z-INPUT'!$K$11),"")</f>
        <v/>
      </c>
      <c r="DD108" s="161" t="str">
        <f t="shared" si="66"/>
        <v/>
      </c>
      <c r="DF108" s="124" t="str">
        <f>IF(ISNUMBER($BW108),IF(MV&lt;200,IF(ISNUMBER(MATRIX!BA108),ROUND(MATRIX!BA108/1000*IDLE*CKWH,2),"-"),IF(ISNUMBER(MATRIX!BK108),ROUND(MATRIX!BK108/1000*IDLE*CKWH,2),"-")),"")</f>
        <v/>
      </c>
      <c r="DG108" s="125" t="str">
        <f t="shared" si="67"/>
        <v/>
      </c>
      <c r="DI108" s="104" t="str">
        <f>IF(ISNUMBER($BW108),IF(MV&lt;200,IF(ISNUMBER(MATRIX!BC108),ROUND(MATRIX!BC108/1000*RUNNING*CKWH,2),"-"),IF(ISNUMBER(MATRIX!BM108),ROUND(MATRIX!BM108/1000*RUNNING*CKWH,2),"-")),"")</f>
        <v/>
      </c>
      <c r="DJ108" s="130" t="str">
        <f t="shared" si="68"/>
        <v/>
      </c>
      <c r="DL108" s="104"/>
      <c r="DM108" s="130" t="str">
        <f t="shared" si="69"/>
        <v/>
      </c>
      <c r="DO108" s="129" t="str">
        <f t="shared" si="56"/>
        <v/>
      </c>
      <c r="DP108" s="127" t="str">
        <f t="shared" si="70"/>
        <v/>
      </c>
      <c r="DR108" s="101" t="str">
        <f>IF(ISNUMBER($BW108*$CH108),IF(ISNUMBER(MATRIX!BU108),BW108*MATRIX!BU108,"n/a"),"")</f>
        <v/>
      </c>
      <c r="DS108" s="72"/>
      <c r="DT108" s="72" t="str">
        <f>IF(ISNUMBER(BW108*CH108),IF(ISNUMBER(MATRIX!BV108*DD108),BW108*MATRIX!BV108*DD108,"n/a"),"")</f>
        <v/>
      </c>
      <c r="DU108" s="72"/>
      <c r="DV108" s="155" t="str">
        <f t="shared" si="80"/>
        <v/>
      </c>
      <c r="DW108" s="96"/>
      <c r="DX108" s="156" t="str">
        <f t="shared" si="58"/>
        <v/>
      </c>
      <c r="DY108" s="102" t="str">
        <f t="shared" si="71"/>
        <v/>
      </c>
      <c r="EA108" s="85" t="str">
        <f>IF(ISNUMBER(BW108),IF(ISNUMBER(MATRIX!Y108),MATRIX!Y108,"n/a"),"")</f>
        <v/>
      </c>
      <c r="EB108" s="86" t="str">
        <f t="shared" si="72"/>
        <v/>
      </c>
      <c r="ED108" s="44" t="str">
        <f>IF(ISNUMBER('HI-Z-OUTPUT'!D108),IF(ISNUMBER(BW108),'HI-Z-OUTPUT'!D108*BW108,""),"")</f>
        <v/>
      </c>
      <c r="EE108" s="44" t="str">
        <f t="shared" si="81"/>
        <v/>
      </c>
    </row>
    <row r="109" spans="1:135">
      <c r="A109" s="45" t="str">
        <f>MATRIX!A109</f>
        <v>CROWN</v>
      </c>
      <c r="B109" t="str">
        <f>IF(MATRIX!B109&lt;&gt;0,MATRIX!B109,"-")</f>
        <v>CDi 2|1200</v>
      </c>
      <c r="D109" t="b">
        <f>AND(OHM8MENO&lt;='Lo-Z-OUTPUT'!U109,'Lo-Z-OUTPUT'!U109&lt;=OHM8PIU)</f>
        <v>0</v>
      </c>
      <c r="E109" t="b">
        <f>AND(OHM4MENO&lt;='Lo-Z-OUTPUT'!U109,'Lo-Z-OUTPUT'!U109&lt;=OHM4PIU)</f>
        <v>0</v>
      </c>
      <c r="F109" t="b">
        <f>AND(OHM2MENO&lt;='Lo-Z-OUTPUT'!U109,'Lo-Z-OUTPUT'!U109&lt;=OHM2PIU)</f>
        <v>0</v>
      </c>
      <c r="H109" s="64" t="str">
        <f>IF(ISNUMBER('Lo-Z-OUTPUT'!S109),'Lo-Z-OUTPUT'!S109,"")</f>
        <v/>
      </c>
      <c r="I109" s="64" t="str">
        <f>IF('Lo-Z-OUTPUT'!W109="B","B","")</f>
        <v/>
      </c>
      <c r="K109" s="62" t="str">
        <f>IF(ISNUMBER(H109),H109*MATRIX!E109,"-")</f>
        <v>-</v>
      </c>
      <c r="M109" s="66" t="str">
        <f>IF(ISNUMBER(H109),IF(KP="kg",H109*MATRIX!CB109,H109*MATRIX!CB109*2.2),"-")</f>
        <v>-</v>
      </c>
      <c r="N109" s="65" t="str">
        <f t="shared" si="73"/>
        <v/>
      </c>
      <c r="P109" s="1" t="str">
        <f>IF(ISNUMBER(H109),IF('Lo-Z-OUTPUT'!W109="B",IF(D109,MATRIX!Q109,IF(E109,MATRIX!R109,"WRNG Ω")),IF(D109,MATRIX!K109,IF(E109,MATRIX!L109,IF(F109,MATRIX!M109,"")))),"")</f>
        <v/>
      </c>
      <c r="R109" s="70" t="str">
        <f>IF(AND(ISNUMBER(H109),ISNUMBER(P109)),IF('Lo-Z-OUTPUT'!W109="B",H109*P109*MATRIX!F109/2,H109*P109*MATRIX!F109),"")</f>
        <v/>
      </c>
      <c r="T109" s="40" t="str">
        <f>IF(ISNUMBER($H109),IF(ISNUMBER(MATRIX!U109),IF(MATRIX!U109-INT(MATRIX!U109)=0,MATRIX!U109,"("&amp;MATRIX!U109&amp;")"),"n/a"),"")</f>
        <v/>
      </c>
      <c r="U109" s="77"/>
      <c r="V109" s="81" t="str">
        <f>IF(ISNUMBER(H109), IF(ISNUMBER(MATRIX!AD109),H109*MATRIX!AD109,"n/a"),"")</f>
        <v/>
      </c>
      <c r="W109" s="77"/>
      <c r="X109" s="83" t="str">
        <f>IF(ISNUMBER($H109), IF(ISNUMBER(MATRIX!AF109),$H109*MATRIX!AF109,"n/a"),"")</f>
        <v/>
      </c>
      <c r="Y109" s="77"/>
      <c r="Z109" s="81" t="str">
        <f>IF(ISNUMBER($H109), IF(ISNUMBER(MATRIX!AP109),$H109*MATRIX!AP109,"n/a"),"")</f>
        <v/>
      </c>
      <c r="AA109" s="77" t="s">
        <v>434</v>
      </c>
      <c r="AB109" s="83" t="str">
        <f>IF(ISNUMBER($H109), IF(ISNUMBER(MATRIX!AR109),$H109*MATRIX!AR109,"n/a"),"")</f>
        <v/>
      </c>
      <c r="AD109" s="225" t="str">
        <f t="shared" si="46"/>
        <v/>
      </c>
      <c r="AF109" s="225" t="str">
        <f t="shared" si="47"/>
        <v/>
      </c>
      <c r="AH109" s="218" t="str">
        <f>IF(ISNUMBER($H109), IF(MV&gt;200,IF(ISNUMBER(MATRIX!CL109),MATRIX!CL109,"n/a"),IF(ISNUMBER(MATRIX!CH109),MATRIX!CH109,"n/a")),"")</f>
        <v/>
      </c>
      <c r="AJ109" s="1" t="str">
        <f>IF(ISNUMBER(H109),IF(AND(ISNUMBER('Lo-Z-OUTPUT'!BA109),'Lo-Z-OUTPUT'!BA109&lt;&gt;0),'Lo-Z-OUTPUT'!BA109,'Lo-Z-INPUT'!$K$15*'Lo-Z-INPUT'!$K$7),"")</f>
        <v/>
      </c>
      <c r="AL109" s="161" t="str">
        <f t="shared" si="60"/>
        <v/>
      </c>
      <c r="AN109" s="124" t="str">
        <f>IF(ISNUMBER($H109),IF(MV&lt;200,IF(ISNUMBER(MATRIX!AE109),ROUND((MATRIX!AE109*IDLE/1000)*CKWH,2),"-"),IF(ISNUMBER(MATRIX!AQ109),ROUND((MATRIX!AQ109*IDLE/1000)*CKWH,2),"-")),"")</f>
        <v/>
      </c>
      <c r="AO109" s="125" t="str">
        <f t="shared" si="61"/>
        <v/>
      </c>
      <c r="AQ109" s="105" t="str">
        <f>IF(ISNUMBER($H109),IF(MV&lt;200,IF(ISNUMBER(MATRIX!AG109),ROUND((MATRIX!AG109/1000)*RUNNING*CKWH,2),"-"),IF(ISNUMBER(MATRIX!AS109),ROUND((MATRIX!AS109/1000)*RUNNING*CKWH,2),"-")),"")</f>
        <v/>
      </c>
      <c r="AR109" s="126" t="str">
        <f t="shared" si="62"/>
        <v/>
      </c>
      <c r="AT109" s="129" t="str">
        <f t="shared" si="74"/>
        <v/>
      </c>
      <c r="AU109" s="127" t="str">
        <f t="shared" si="63"/>
        <v/>
      </c>
      <c r="AW109" s="101" t="str">
        <f>IF(ISNUMBER($H109),IF(ISNUMBER(MATRIX!BU109),$H109*MATRIX!BU109,"n/a"),"")</f>
        <v/>
      </c>
      <c r="AX109" s="72"/>
      <c r="AY109" s="72" t="str">
        <f>IF(ISNUMBER($H109),IF(ISNUMBER(MATRIX!BV109*AL109),$H109*MATRIX!BV109*AL109,"n/a"),"")</f>
        <v/>
      </c>
      <c r="AZ109" s="72"/>
      <c r="BA109" s="100" t="str">
        <f t="shared" si="75"/>
        <v/>
      </c>
      <c r="BB109" s="72"/>
      <c r="BC109" s="154" t="str">
        <f t="shared" si="76"/>
        <v/>
      </c>
      <c r="BD109" s="103" t="str">
        <f t="shared" si="77"/>
        <v/>
      </c>
      <c r="BF109" s="85" t="str">
        <f>IF(ISNUMBER(H109),IF(ISNUMBER(MATRIX!Y109),MATRIX!Y109,"n/a"),"")</f>
        <v/>
      </c>
      <c r="BG109" s="86" t="str">
        <f t="shared" si="64"/>
        <v/>
      </c>
      <c r="BI109" s="44" t="str">
        <f>IF(ISNUMBER('Lo-Z-OUTPUT'!D109),IF(ISNUMBER(EXTRA!H109),'Lo-Z-OUTPUT'!D109*EXTRA!H109,""),"")</f>
        <v/>
      </c>
      <c r="BJ109" s="44" t="str">
        <f t="shared" si="78"/>
        <v/>
      </c>
      <c r="BT109" t="b">
        <f>ISNUMBER(MATRIX!G109)</f>
        <v>1</v>
      </c>
      <c r="BU109" t="b">
        <f>ISNUMBER(MATRIX!H109)</f>
        <v>1</v>
      </c>
      <c r="BW109" s="64" t="str">
        <f>IF(AND(ISNUMBER('HI-Z-OUTPUT'!P109),I109&lt;&gt;0),'HI-Z-OUTPUT'!P109,"-")</f>
        <v>-</v>
      </c>
      <c r="BX109" s="1"/>
      <c r="BY109" s="64" t="str">
        <f>IF(ISBLANK('HI-Z-OUTPUT'!R109),"",'HI-Z-OUTPUT'!R109)</f>
        <v/>
      </c>
      <c r="CA109" s="62" t="str">
        <f>IF(ISNUMBER(BW109),IF(ISNUMBER(MATRIX!E109),BW109*MATRIX!E109,"WRNG DATA"),"-")</f>
        <v>-</v>
      </c>
      <c r="CC109" s="66" t="str">
        <f>IF(AND(ISNUMBER(BW109),OR(BT109,BU109)),IF(KP="kg",BW109*MATRIX!CC109,BW109*MATRIX!CC109*2.2),"-")</f>
        <v>-</v>
      </c>
      <c r="CD109" s="65" t="str">
        <f t="shared" si="79"/>
        <v/>
      </c>
      <c r="CF109" s="1" t="str">
        <f>IF(AND(VI&lt;100,ISNUMBER(BW109),BT109),MATRIX!N109,IF(AND(VI&gt;=100,ISNUMBER(BW109),BU109),MATRIX!O109,""))</f>
        <v/>
      </c>
      <c r="CG109" s="1" t="str">
        <f>IF(AND(BY109&lt;100,ISNUMBER(BW109),BT109),MATRIX!N109,IF(AND(BY109&gt;=100,ISNUMBER(BW109),BU109),MATRIX!O109,"WRNG V"))</f>
        <v>WRNG V</v>
      </c>
      <c r="CH109" s="1" t="str">
        <f t="shared" si="65"/>
        <v/>
      </c>
      <c r="CJ109" s="70" t="str">
        <f>IF(ISNUMBER(BW109),IF(BY109&lt;100,IF(ISNUMBER(CH109*MATRIX!G109),BW109*CH109*MATRIX!G109,""),IF(ISNUMBER(CH109*MATRIX!H109),BW109*CH109*MATRIX!H109,"")),"")</f>
        <v/>
      </c>
      <c r="CL109" s="40" t="str">
        <f>IF(ISNUMBER(BW109*CH109),IF(ISNUMBER(MATRIX!U109),IF(MATRIX!U109-INT(MATRIX!U109)=0,MATRIX!U109,"("&amp;MATRIX!U109&amp;")"),"n/a"),"")</f>
        <v/>
      </c>
      <c r="CM109" s="77"/>
      <c r="CN109" s="81" t="str">
        <f>IF(ISNUMBER(BW109*CH109), IF(ISNUMBER(MATRIX!AZ109),BW109*MATRIX!AZ109,"n/a"),"")</f>
        <v/>
      </c>
      <c r="CO109" s="77"/>
      <c r="CP109" s="83" t="str">
        <f>IF(ISNUMBER($BW109*$CH109), IF(ISNUMBER(MATRIX!BB109),$BW109*MATRIX!BB109,"n/a"),"")</f>
        <v/>
      </c>
      <c r="CQ109" s="77"/>
      <c r="CR109" s="81" t="str">
        <f>IF(ISNUMBER($BW109*$CH109), IF(ISNUMBER(MATRIX!BJ109),BW109*MATRIX!BJ109,"n/a"),"")</f>
        <v/>
      </c>
      <c r="CS109" s="77" t="s">
        <v>434</v>
      </c>
      <c r="CT109" s="83" t="str">
        <f>IF(ISNUMBER($BW109*$CH109), IF(ISNUMBER(MATRIX!BL109),$BW109*MATRIX!BL109,"n/a"),"")</f>
        <v/>
      </c>
      <c r="CV109" s="225" t="str">
        <f t="shared" si="54"/>
        <v/>
      </c>
      <c r="CX109" s="225" t="str">
        <f t="shared" si="55"/>
        <v/>
      </c>
      <c r="CZ109" s="219" t="str">
        <f>IF(ISNUMBER($BW109*$CH109), IF(MV&gt;200,IF(ISNUMBER(MATRIX!CL109),MATRIX!CL109,"n/a"),IF(ISNUMBER(MATRIX!CH109),MATRIX!CH109,"n/a")),"")</f>
        <v/>
      </c>
      <c r="DB109" s="1" t="str">
        <f>IF(ISNUMBER(BW109),IF(AND(ISNUMBER('HI-Z-OUTPUT'!AV109),'HI-Z-OUTPUT'!AV109&lt;&gt;0),'HI-Z-OUTPUT'!AV109,'Hi-Z-INPUT'!$K$7*'Hi-Z-INPUT'!$K$11),"")</f>
        <v/>
      </c>
      <c r="DD109" s="161" t="str">
        <f t="shared" si="66"/>
        <v/>
      </c>
      <c r="DF109" s="124" t="str">
        <f>IF(ISNUMBER($BW109),IF(MV&lt;200,IF(ISNUMBER(MATRIX!BA109),ROUND(MATRIX!BA109/1000*IDLE*CKWH,2),"-"),IF(ISNUMBER(MATRIX!BK109),ROUND(MATRIX!BK109/1000*IDLE*CKWH,2),"-")),"")</f>
        <v/>
      </c>
      <c r="DG109" s="125" t="str">
        <f t="shared" si="67"/>
        <v/>
      </c>
      <c r="DI109" s="104" t="str">
        <f>IF(ISNUMBER($BW109),IF(MV&lt;200,IF(ISNUMBER(MATRIX!BC109),ROUND(MATRIX!BC109/1000*RUNNING*CKWH,2),"-"),IF(ISNUMBER(MATRIX!BM109),ROUND(MATRIX!BM109/1000*RUNNING*CKWH,2),"-")),"")</f>
        <v/>
      </c>
      <c r="DJ109" s="130" t="str">
        <f t="shared" si="68"/>
        <v/>
      </c>
      <c r="DL109" s="104"/>
      <c r="DM109" s="130" t="str">
        <f t="shared" si="69"/>
        <v/>
      </c>
      <c r="DO109" s="129" t="str">
        <f t="shared" si="56"/>
        <v/>
      </c>
      <c r="DP109" s="127" t="str">
        <f t="shared" si="70"/>
        <v/>
      </c>
      <c r="DR109" s="101" t="str">
        <f>IF(ISNUMBER($BW109*$CH109),IF(ISNUMBER(MATRIX!BU109),BW109*MATRIX!BU109,"n/a"),"")</f>
        <v/>
      </c>
      <c r="DS109" s="72"/>
      <c r="DT109" s="72" t="str">
        <f>IF(ISNUMBER(BW109*CH109),IF(ISNUMBER(MATRIX!BV109*DD109),BW109*MATRIX!BV109*DD109,"n/a"),"")</f>
        <v/>
      </c>
      <c r="DU109" s="72"/>
      <c r="DV109" s="155" t="str">
        <f t="shared" si="80"/>
        <v/>
      </c>
      <c r="DW109" s="96"/>
      <c r="DX109" s="156" t="str">
        <f t="shared" si="58"/>
        <v/>
      </c>
      <c r="DY109" s="102" t="str">
        <f t="shared" si="71"/>
        <v/>
      </c>
      <c r="EA109" s="85" t="str">
        <f>IF(ISNUMBER(BW109),IF(ISNUMBER(MATRIX!Y109),MATRIX!Y109,"n/a"),"")</f>
        <v/>
      </c>
      <c r="EB109" s="86" t="str">
        <f t="shared" si="72"/>
        <v/>
      </c>
      <c r="ED109" s="44" t="str">
        <f>IF(ISNUMBER('HI-Z-OUTPUT'!D109),IF(ISNUMBER(BW109),'HI-Z-OUTPUT'!D109*BW109,""),"")</f>
        <v/>
      </c>
      <c r="EE109" s="44" t="str">
        <f t="shared" si="81"/>
        <v/>
      </c>
    </row>
    <row r="110" spans="1:135">
      <c r="A110" s="45" t="str">
        <f>MATRIX!A110</f>
        <v>CROWN</v>
      </c>
      <c r="B110" t="str">
        <f>IF(MATRIX!B110&lt;&gt;0,MATRIX!B110,"-")</f>
        <v>CDi 4|1200</v>
      </c>
      <c r="D110" t="b">
        <f>AND(OHM8MENO&lt;='Lo-Z-OUTPUT'!U110,'Lo-Z-OUTPUT'!U110&lt;=OHM8PIU)</f>
        <v>0</v>
      </c>
      <c r="E110" t="b">
        <f>AND(OHM4MENO&lt;='Lo-Z-OUTPUT'!U110,'Lo-Z-OUTPUT'!U110&lt;=OHM4PIU)</f>
        <v>0</v>
      </c>
      <c r="F110" t="b">
        <f>AND(OHM2MENO&lt;='Lo-Z-OUTPUT'!U110,'Lo-Z-OUTPUT'!U110&lt;=OHM2PIU)</f>
        <v>0</v>
      </c>
      <c r="H110" s="64" t="str">
        <f>IF(ISNUMBER('Lo-Z-OUTPUT'!S110),'Lo-Z-OUTPUT'!S110,"")</f>
        <v/>
      </c>
      <c r="I110" s="64" t="str">
        <f>IF('Lo-Z-OUTPUT'!W110="B","B","")</f>
        <v/>
      </c>
      <c r="K110" s="62" t="str">
        <f>IF(ISNUMBER(H110),H110*MATRIX!E110,"-")</f>
        <v>-</v>
      </c>
      <c r="M110" s="66" t="str">
        <f>IF(ISNUMBER(H110),IF(KP="kg",H110*MATRIX!CB110,H110*MATRIX!CB110*2.2),"-")</f>
        <v>-</v>
      </c>
      <c r="N110" s="65" t="str">
        <f t="shared" si="73"/>
        <v/>
      </c>
      <c r="P110" s="1" t="str">
        <f>IF(ISNUMBER(H110),IF('Lo-Z-OUTPUT'!W110="B",IF(D110,MATRIX!Q110,IF(E110,MATRIX!R110,"WRNG Ω")),IF(D110,MATRIX!K110,IF(E110,MATRIX!L110,IF(F110,MATRIX!M110,"")))),"")</f>
        <v/>
      </c>
      <c r="R110" s="70" t="str">
        <f>IF(AND(ISNUMBER(H110),ISNUMBER(P110)),IF('Lo-Z-OUTPUT'!W110="B",H110*P110*MATRIX!F110/2,H110*P110*MATRIX!F110),"")</f>
        <v/>
      </c>
      <c r="T110" s="40" t="str">
        <f>IF(ISNUMBER($H110),IF(ISNUMBER(MATRIX!U110),IF(MATRIX!U110-INT(MATRIX!U110)=0,MATRIX!U110,"("&amp;MATRIX!U110&amp;")"),"n/a"),"")</f>
        <v/>
      </c>
      <c r="U110" s="77"/>
      <c r="V110" s="81" t="str">
        <f>IF(ISNUMBER(H110), IF(ISNUMBER(MATRIX!AD110),H110*MATRIX!AD110,"n/a"),"")</f>
        <v/>
      </c>
      <c r="W110" s="77"/>
      <c r="X110" s="83" t="str">
        <f>IF(ISNUMBER($H110), IF(ISNUMBER(MATRIX!AF110),$H110*MATRIX!AF110,"n/a"),"")</f>
        <v/>
      </c>
      <c r="Y110" s="77"/>
      <c r="Z110" s="81" t="str">
        <f>IF(ISNUMBER($H110), IF(ISNUMBER(MATRIX!AP110),$H110*MATRIX!AP110,"n/a"),"")</f>
        <v/>
      </c>
      <c r="AA110" s="77" t="s">
        <v>434</v>
      </c>
      <c r="AB110" s="83" t="str">
        <f>IF(ISNUMBER($H110), IF(ISNUMBER(MATRIX!AR110),$H110*MATRIX!AR110,"n/a"),"")</f>
        <v/>
      </c>
      <c r="AD110" s="225" t="str">
        <f t="shared" si="46"/>
        <v/>
      </c>
      <c r="AF110" s="225" t="str">
        <f t="shared" si="47"/>
        <v/>
      </c>
      <c r="AH110" s="218" t="str">
        <f>IF(ISNUMBER($H110), IF(MV&gt;200,IF(ISNUMBER(MATRIX!CL110),MATRIX!CL110,"n/a"),IF(ISNUMBER(MATRIX!CH110),MATRIX!CH110,"n/a")),"")</f>
        <v/>
      </c>
      <c r="AJ110" s="1" t="str">
        <f>IF(ISNUMBER(H110),IF(AND(ISNUMBER('Lo-Z-OUTPUT'!BA110),'Lo-Z-OUTPUT'!BA110&lt;&gt;0),'Lo-Z-OUTPUT'!BA110,'Lo-Z-INPUT'!$K$15*'Lo-Z-INPUT'!$K$7),"")</f>
        <v/>
      </c>
      <c r="AL110" s="161" t="str">
        <f t="shared" si="60"/>
        <v/>
      </c>
      <c r="AN110" s="124" t="str">
        <f>IF(ISNUMBER($H110),IF(MV&lt;200,IF(ISNUMBER(MATRIX!AE110),ROUND((MATRIX!AE110*IDLE/1000)*CKWH,2),"-"),IF(ISNUMBER(MATRIX!AQ110),ROUND((MATRIX!AQ110*IDLE/1000)*CKWH,2),"-")),"")</f>
        <v/>
      </c>
      <c r="AO110" s="125" t="str">
        <f t="shared" si="61"/>
        <v/>
      </c>
      <c r="AQ110" s="105" t="str">
        <f>IF(ISNUMBER($H110),IF(MV&lt;200,IF(ISNUMBER(MATRIX!AG110),ROUND((MATRIX!AG110/1000)*RUNNING*CKWH,2),"-"),IF(ISNUMBER(MATRIX!AS110),ROUND((MATRIX!AS110/1000)*RUNNING*CKWH,2),"-")),"")</f>
        <v/>
      </c>
      <c r="AR110" s="126" t="str">
        <f t="shared" si="62"/>
        <v/>
      </c>
      <c r="AT110" s="129" t="str">
        <f t="shared" si="74"/>
        <v/>
      </c>
      <c r="AU110" s="127" t="str">
        <f t="shared" si="63"/>
        <v/>
      </c>
      <c r="AW110" s="101" t="str">
        <f>IF(ISNUMBER($H110),IF(ISNUMBER(MATRIX!BU110),$H110*MATRIX!BU110,"n/a"),"")</f>
        <v/>
      </c>
      <c r="AX110" s="72"/>
      <c r="AY110" s="72" t="str">
        <f>IF(ISNUMBER($H110),IF(ISNUMBER(MATRIX!BV110*AL110),$H110*MATRIX!BV110*AL110,"n/a"),"")</f>
        <v/>
      </c>
      <c r="AZ110" s="72"/>
      <c r="BA110" s="100" t="str">
        <f t="shared" si="75"/>
        <v/>
      </c>
      <c r="BB110" s="72"/>
      <c r="BC110" s="154" t="str">
        <f t="shared" si="76"/>
        <v/>
      </c>
      <c r="BD110" s="103" t="str">
        <f t="shared" si="77"/>
        <v/>
      </c>
      <c r="BF110" s="85" t="str">
        <f>IF(ISNUMBER(H110),IF(ISNUMBER(MATRIX!Y110),MATRIX!Y110,"n/a"),"")</f>
        <v/>
      </c>
      <c r="BG110" s="86" t="str">
        <f t="shared" si="64"/>
        <v/>
      </c>
      <c r="BI110" s="44" t="str">
        <f>IF(ISNUMBER('Lo-Z-OUTPUT'!D110),IF(ISNUMBER(EXTRA!H110),'Lo-Z-OUTPUT'!D110*EXTRA!H110,""),"")</f>
        <v/>
      </c>
      <c r="BJ110" s="44" t="str">
        <f t="shared" si="78"/>
        <v/>
      </c>
      <c r="BT110" t="b">
        <f>ISNUMBER(MATRIX!G110)</f>
        <v>1</v>
      </c>
      <c r="BU110" t="b">
        <f>ISNUMBER(MATRIX!H110)</f>
        <v>1</v>
      </c>
      <c r="BW110" s="64" t="str">
        <f>IF(AND(ISNUMBER('HI-Z-OUTPUT'!P110),I110&lt;&gt;0),'HI-Z-OUTPUT'!P110,"-")</f>
        <v>-</v>
      </c>
      <c r="BX110" s="1"/>
      <c r="BY110" s="64" t="str">
        <f>IF(ISBLANK('HI-Z-OUTPUT'!R110),"",'HI-Z-OUTPUT'!R110)</f>
        <v/>
      </c>
      <c r="CA110" s="62" t="str">
        <f>IF(ISNUMBER(BW110),IF(ISNUMBER(MATRIX!E110),BW110*MATRIX!E110,"WRNG DATA"),"-")</f>
        <v>-</v>
      </c>
      <c r="CC110" s="66" t="str">
        <f>IF(AND(ISNUMBER(BW110),OR(BT110,BU110)),IF(KP="kg",BW110*MATRIX!CC110,BW110*MATRIX!CC110*2.2),"-")</f>
        <v>-</v>
      </c>
      <c r="CD110" s="65" t="str">
        <f t="shared" si="79"/>
        <v/>
      </c>
      <c r="CF110" s="1" t="str">
        <f>IF(AND(VI&lt;100,ISNUMBER(BW110),BT110),MATRIX!N110,IF(AND(VI&gt;=100,ISNUMBER(BW110),BU110),MATRIX!O110,""))</f>
        <v/>
      </c>
      <c r="CG110" s="1" t="str">
        <f>IF(AND(BY110&lt;100,ISNUMBER(BW110),BT110),MATRIX!N110,IF(AND(BY110&gt;=100,ISNUMBER(BW110),BU110),MATRIX!O110,"WRNG V"))</f>
        <v>WRNG V</v>
      </c>
      <c r="CH110" s="1" t="str">
        <f t="shared" si="65"/>
        <v/>
      </c>
      <c r="CJ110" s="70" t="str">
        <f>IF(ISNUMBER(BW110),IF(BY110&lt;100,IF(ISNUMBER(CH110*MATRIX!G110),BW110*CH110*MATRIX!G110,""),IF(ISNUMBER(CH110*MATRIX!H110),BW110*CH110*MATRIX!H110,"")),"")</f>
        <v/>
      </c>
      <c r="CL110" s="40" t="str">
        <f>IF(ISNUMBER(BW110*CH110),IF(ISNUMBER(MATRIX!U110),IF(MATRIX!U110-INT(MATRIX!U110)=0,MATRIX!U110,"("&amp;MATRIX!U110&amp;")"),"n/a"),"")</f>
        <v/>
      </c>
      <c r="CM110" s="77"/>
      <c r="CN110" s="81" t="str">
        <f>IF(ISNUMBER(BW110*CH110), IF(ISNUMBER(MATRIX!AZ110),BW110*MATRIX!AZ110,"n/a"),"")</f>
        <v/>
      </c>
      <c r="CO110" s="77"/>
      <c r="CP110" s="83" t="str">
        <f>IF(ISNUMBER($BW110*$CH110), IF(ISNUMBER(MATRIX!BB110),$BW110*MATRIX!BB110,"n/a"),"")</f>
        <v/>
      </c>
      <c r="CQ110" s="77"/>
      <c r="CR110" s="81" t="str">
        <f>IF(ISNUMBER($BW110*$CH110), IF(ISNUMBER(MATRIX!BJ110),BW110*MATRIX!BJ110,"n/a"),"")</f>
        <v/>
      </c>
      <c r="CS110" s="77" t="s">
        <v>434</v>
      </c>
      <c r="CT110" s="83" t="str">
        <f>IF(ISNUMBER($BW110*$CH110), IF(ISNUMBER(MATRIX!BL110),$BW110*MATRIX!BL110,"n/a"),"")</f>
        <v/>
      </c>
      <c r="CV110" s="225" t="str">
        <f t="shared" si="54"/>
        <v/>
      </c>
      <c r="CX110" s="225" t="str">
        <f t="shared" si="55"/>
        <v/>
      </c>
      <c r="CZ110" s="219" t="str">
        <f>IF(ISNUMBER($BW110*$CH110), IF(MV&gt;200,IF(ISNUMBER(MATRIX!CL110),MATRIX!CL110,"n/a"),IF(ISNUMBER(MATRIX!CH110),MATRIX!CH110,"n/a")),"")</f>
        <v/>
      </c>
      <c r="DB110" s="1" t="str">
        <f>IF(ISNUMBER(BW110),IF(AND(ISNUMBER('HI-Z-OUTPUT'!AV110),'HI-Z-OUTPUT'!AV110&lt;&gt;0),'HI-Z-OUTPUT'!AV110,'Hi-Z-INPUT'!$K$7*'Hi-Z-INPUT'!$K$11),"")</f>
        <v/>
      </c>
      <c r="DD110" s="161" t="str">
        <f t="shared" si="66"/>
        <v/>
      </c>
      <c r="DF110" s="124" t="str">
        <f>IF(ISNUMBER($BW110),IF(MV&lt;200,IF(ISNUMBER(MATRIX!BA110),ROUND(MATRIX!BA110/1000*IDLE*CKWH,2),"-"),IF(ISNUMBER(MATRIX!BK110),ROUND(MATRIX!BK110/1000*IDLE*CKWH,2),"-")),"")</f>
        <v/>
      </c>
      <c r="DG110" s="125" t="str">
        <f t="shared" si="67"/>
        <v/>
      </c>
      <c r="DI110" s="104" t="str">
        <f>IF(ISNUMBER($BW110),IF(MV&lt;200,IF(ISNUMBER(MATRIX!BC110),ROUND(MATRIX!BC110/1000*RUNNING*CKWH,2),"-"),IF(ISNUMBER(MATRIX!BM110),ROUND(MATRIX!BM110/1000*RUNNING*CKWH,2),"-")),"")</f>
        <v/>
      </c>
      <c r="DJ110" s="130" t="str">
        <f t="shared" si="68"/>
        <v/>
      </c>
      <c r="DL110" s="104"/>
      <c r="DM110" s="130" t="str">
        <f t="shared" si="69"/>
        <v/>
      </c>
      <c r="DO110" s="129" t="str">
        <f t="shared" si="56"/>
        <v/>
      </c>
      <c r="DP110" s="127" t="str">
        <f t="shared" si="70"/>
        <v/>
      </c>
      <c r="DR110" s="101" t="str">
        <f>IF(ISNUMBER($BW110*$CH110),IF(ISNUMBER(MATRIX!BU110),BW110*MATRIX!BU110,"n/a"),"")</f>
        <v/>
      </c>
      <c r="DS110" s="72"/>
      <c r="DT110" s="72" t="str">
        <f>IF(ISNUMBER(BW110*CH110),IF(ISNUMBER(MATRIX!BV110*DD110),BW110*MATRIX!BV110*DD110,"n/a"),"")</f>
        <v/>
      </c>
      <c r="DU110" s="72"/>
      <c r="DV110" s="155" t="str">
        <f t="shared" si="80"/>
        <v/>
      </c>
      <c r="DW110" s="96"/>
      <c r="DX110" s="156" t="str">
        <f t="shared" si="58"/>
        <v/>
      </c>
      <c r="DY110" s="102" t="str">
        <f t="shared" si="71"/>
        <v/>
      </c>
      <c r="EA110" s="85" t="str">
        <f>IF(ISNUMBER(BW110),IF(ISNUMBER(MATRIX!Y110),MATRIX!Y110,"n/a"),"")</f>
        <v/>
      </c>
      <c r="EB110" s="86" t="str">
        <f t="shared" si="72"/>
        <v/>
      </c>
      <c r="ED110" s="44" t="str">
        <f>IF(ISNUMBER('HI-Z-OUTPUT'!D110),IF(ISNUMBER(BW110),'HI-Z-OUTPUT'!D110*BW110,""),"")</f>
        <v/>
      </c>
      <c r="EE110" s="44" t="str">
        <f t="shared" si="81"/>
        <v/>
      </c>
    </row>
    <row r="111" spans="1:135">
      <c r="A111" s="45" t="str">
        <f>MATRIX!A111</f>
        <v>CROWN</v>
      </c>
      <c r="B111" t="str">
        <f>IF(MATRIX!B111&lt;&gt;0,MATRIX!B111,"-")</f>
        <v>XLC 2500</v>
      </c>
      <c r="D111" t="b">
        <f>AND(OHM8MENO&lt;='Lo-Z-OUTPUT'!U111,'Lo-Z-OUTPUT'!U111&lt;=OHM8PIU)</f>
        <v>0</v>
      </c>
      <c r="E111" t="b">
        <f>AND(OHM4MENO&lt;='Lo-Z-OUTPUT'!U111,'Lo-Z-OUTPUT'!U111&lt;=OHM4PIU)</f>
        <v>0</v>
      </c>
      <c r="F111" t="b">
        <f>AND(OHM2MENO&lt;='Lo-Z-OUTPUT'!U111,'Lo-Z-OUTPUT'!U111&lt;=OHM2PIU)</f>
        <v>0</v>
      </c>
      <c r="H111" s="64" t="str">
        <f>IF(ISNUMBER('Lo-Z-OUTPUT'!S111),'Lo-Z-OUTPUT'!S111,"")</f>
        <v/>
      </c>
      <c r="I111" s="64" t="str">
        <f>IF('Lo-Z-OUTPUT'!W111="B","B","")</f>
        <v/>
      </c>
      <c r="K111" s="62" t="str">
        <f>IF(ISNUMBER(H111),H111*MATRIX!E111,"-")</f>
        <v>-</v>
      </c>
      <c r="M111" s="66" t="str">
        <f>IF(ISNUMBER(H111),IF(KP="kg",H111*MATRIX!CB111,H111*MATRIX!CB111*2.2),"-")</f>
        <v>-</v>
      </c>
      <c r="N111" s="65" t="str">
        <f t="shared" ref="N111:N132" si="82">IF(ISNUMBER(H111),KP,"")</f>
        <v/>
      </c>
      <c r="P111" s="1" t="str">
        <f>IF(ISNUMBER(H111),IF('Lo-Z-OUTPUT'!W111="B",IF(D111,MATRIX!Q111,IF(E111,MATRIX!R111,"WRNG Ω")),IF(D111,MATRIX!K111,IF(E111,MATRIX!L111,IF(F111,MATRIX!M111,"")))),"")</f>
        <v/>
      </c>
      <c r="R111" s="70" t="str">
        <f>IF(AND(ISNUMBER(H111),ISNUMBER(P111)),IF('Lo-Z-OUTPUT'!W111="B",H111*P111*MATRIX!F111/2,H111*P111*MATRIX!F111),"")</f>
        <v/>
      </c>
      <c r="T111" s="40" t="str">
        <f>IF(ISNUMBER($H111),IF(ISNUMBER(MATRIX!U111),IF(MATRIX!U111-INT(MATRIX!U111)=0,MATRIX!U111,"("&amp;MATRIX!U111&amp;")"),"n/a"),"")</f>
        <v/>
      </c>
      <c r="U111" s="77"/>
      <c r="V111" s="81" t="str">
        <f>IF(ISNUMBER(H111), IF(ISNUMBER(MATRIX!AD111),H111*MATRIX!AD111,"n/a"),"")</f>
        <v/>
      </c>
      <c r="W111" s="77"/>
      <c r="X111" s="83" t="str">
        <f>IF(ISNUMBER($H111), IF(ISNUMBER(MATRIX!AF111),$H111*MATRIX!AF111,"n/a"),"")</f>
        <v/>
      </c>
      <c r="Y111" s="77"/>
      <c r="Z111" s="81" t="str">
        <f>IF(ISNUMBER($H111), IF(ISNUMBER(MATRIX!AP111),$H111*MATRIX!AP111,"n/a"),"")</f>
        <v/>
      </c>
      <c r="AA111" s="77" t="s">
        <v>434</v>
      </c>
      <c r="AB111" s="83" t="str">
        <f>IF(ISNUMBER($H111), IF(ISNUMBER(MATRIX!AR111),$H111*MATRIX!AR111,"n/a"),"")</f>
        <v/>
      </c>
      <c r="AD111" s="225" t="str">
        <f t="shared" si="46"/>
        <v/>
      </c>
      <c r="AF111" s="225" t="str">
        <f t="shared" si="47"/>
        <v/>
      </c>
      <c r="AH111" s="218" t="str">
        <f>IF(ISNUMBER($H111), IF(MV&gt;200,IF(ISNUMBER(MATRIX!CL111),MATRIX!CL111,"n/a"),IF(ISNUMBER(MATRIX!CH111),MATRIX!CH111,"n/a")),"")</f>
        <v/>
      </c>
      <c r="AJ111" s="1" t="str">
        <f>IF(ISNUMBER(H111),IF(AND(ISNUMBER('Lo-Z-OUTPUT'!BA111),'Lo-Z-OUTPUT'!BA111&lt;&gt;0),'Lo-Z-OUTPUT'!BA111,'Lo-Z-INPUT'!$K$15*'Lo-Z-INPUT'!$K$7),"")</f>
        <v/>
      </c>
      <c r="AL111" s="161" t="str">
        <f t="shared" si="60"/>
        <v/>
      </c>
      <c r="AN111" s="124" t="str">
        <f>IF(ISNUMBER($H111),IF(MV&lt;200,IF(ISNUMBER(MATRIX!AE111),ROUND((MATRIX!AE111*IDLE/1000)*CKWH,2),"-"),IF(ISNUMBER(MATRIX!AQ111),ROUND((MATRIX!AQ111*IDLE/1000)*CKWH,2),"-")),"")</f>
        <v/>
      </c>
      <c r="AO111" s="125" t="str">
        <f t="shared" si="61"/>
        <v/>
      </c>
      <c r="AQ111" s="105" t="str">
        <f>IF(ISNUMBER($H111),IF(MV&lt;200,IF(ISNUMBER(MATRIX!AG111),ROUND((MATRIX!AG111/1000)*RUNNING*CKWH,2),"-"),IF(ISNUMBER(MATRIX!AS111),ROUND((MATRIX!AS111/1000)*RUNNING*CKWH,2),"-")),"")</f>
        <v/>
      </c>
      <c r="AR111" s="126" t="str">
        <f t="shared" si="62"/>
        <v/>
      </c>
      <c r="AT111" s="129" t="str">
        <f t="shared" si="74"/>
        <v/>
      </c>
      <c r="AU111" s="127" t="str">
        <f t="shared" si="63"/>
        <v/>
      </c>
      <c r="AW111" s="101" t="str">
        <f>IF(ISNUMBER($H111),IF(ISNUMBER(MATRIX!BU111),$H111*MATRIX!BU111,"n/a"),"")</f>
        <v/>
      </c>
      <c r="AX111" s="72"/>
      <c r="AY111" s="72" t="str">
        <f>IF(ISNUMBER($H111),IF(ISNUMBER(MATRIX!BV111*AL111),$H111*MATRIX!BV111*AL111,"n/a"),"")</f>
        <v/>
      </c>
      <c r="BA111" s="100" t="str">
        <f t="shared" si="75"/>
        <v/>
      </c>
      <c r="BB111" s="72"/>
      <c r="BC111" s="154" t="str">
        <f t="shared" ref="BC111:BC132" si="83">IF(ISNUMBER(BA111),BA111*CBTU,"")</f>
        <v/>
      </c>
      <c r="BD111" s="103" t="str">
        <f t="shared" ref="BD111:BD132" si="84">IF(ISNUMBER(BC111),ES,"")</f>
        <v/>
      </c>
      <c r="BF111" s="85" t="str">
        <f>IF(ISNUMBER(H111),IF(ISNUMBER(MATRIX!Y111),MATRIX!Y111,"n/a"),"")</f>
        <v/>
      </c>
      <c r="BG111" s="86" t="str">
        <f t="shared" ref="BG111:BG132" si="85">IF(ISNUMBER(BF111),"dB","")</f>
        <v/>
      </c>
      <c r="BI111" s="44" t="str">
        <f>IF(ISNUMBER('Lo-Z-OUTPUT'!D111),IF(ISNUMBER(EXTRA!H111),'Lo-Z-OUTPUT'!D111*EXTRA!H111,""),"")</f>
        <v/>
      </c>
      <c r="BJ111" s="44" t="str">
        <f t="shared" si="78"/>
        <v/>
      </c>
      <c r="BT111" t="b">
        <f>ISNUMBER(MATRIX!G111)</f>
        <v>0</v>
      </c>
      <c r="BU111" t="b">
        <f>ISNUMBER(MATRIX!H111)</f>
        <v>0</v>
      </c>
      <c r="BW111" s="64" t="str">
        <f>IF(AND(ISNUMBER('HI-Z-OUTPUT'!P111),I111&lt;&gt;0),'HI-Z-OUTPUT'!P111,"-")</f>
        <v>-</v>
      </c>
      <c r="BX111" s="1"/>
      <c r="BY111" s="64" t="str">
        <f>IF(ISBLANK('HI-Z-OUTPUT'!R111),"",'HI-Z-OUTPUT'!R111)</f>
        <v/>
      </c>
      <c r="CA111" s="62" t="str">
        <f>IF(ISNUMBER(BW111),IF(ISNUMBER(MATRIX!E111),BW111*MATRIX!E111,"WRNG DATA"),"-")</f>
        <v>-</v>
      </c>
      <c r="CC111" s="66" t="str">
        <f>IF(AND(ISNUMBER(BW111),OR(BT111,BU111)),IF(KP="kg",BW111*MATRIX!CC111,BW111*MATRIX!CC111*2.2),"-")</f>
        <v>-</v>
      </c>
      <c r="CD111" s="65" t="str">
        <f t="shared" si="79"/>
        <v/>
      </c>
      <c r="CF111" s="1" t="str">
        <f>IF(AND(VI&lt;100,ISNUMBER(BW111),BT111),MATRIX!N111,IF(AND(VI&gt;=100,ISNUMBER(BW111),BU111),MATRIX!O111,""))</f>
        <v/>
      </c>
      <c r="CG111" s="1" t="str">
        <f>IF(AND(BY111&lt;100,ISNUMBER(BW111),BT111),MATRIX!N111,IF(AND(BY111&gt;=100,ISNUMBER(BW111),BU111),MATRIX!O111,"WRNG V"))</f>
        <v>WRNG V</v>
      </c>
      <c r="CH111" s="1" t="str">
        <f t="shared" si="65"/>
        <v/>
      </c>
      <c r="CJ111" s="70" t="str">
        <f>IF(ISNUMBER(BW111),IF(BY111&lt;100,IF(ISNUMBER(CH111*MATRIX!G111),BW111*CH111*MATRIX!G111,""),IF(ISNUMBER(CH111*MATRIX!H111),BW111*CH111*MATRIX!H111,"")),"")</f>
        <v/>
      </c>
      <c r="CL111" s="40" t="str">
        <f>IF(ISNUMBER(BW111*CH111),IF(ISNUMBER(MATRIX!U111),IF(MATRIX!U111-INT(MATRIX!U111)=0,MATRIX!U111,"("&amp;MATRIX!U111&amp;")"),"n/a"),"")</f>
        <v/>
      </c>
      <c r="CM111" s="77"/>
      <c r="CN111" s="81" t="str">
        <f>IF(ISNUMBER(BW111*CH111), IF(ISNUMBER(MATRIX!AZ111),BW111*MATRIX!AZ111,"n/a"),"")</f>
        <v/>
      </c>
      <c r="CO111" s="77"/>
      <c r="CP111" s="83" t="str">
        <f>IF(ISNUMBER($BW111*$CH111), IF(ISNUMBER(MATRIX!BB111),$BW111*MATRIX!BB111,"n/a"),"")</f>
        <v/>
      </c>
      <c r="CQ111" s="77"/>
      <c r="CR111" s="81" t="str">
        <f>IF(ISNUMBER($BW111*$CH111), IF(ISNUMBER(MATRIX!BJ111),BW111*MATRIX!BJ111,"n/a"),"")</f>
        <v/>
      </c>
      <c r="CS111" s="77" t="s">
        <v>434</v>
      </c>
      <c r="CT111" s="83" t="str">
        <f>IF(ISNUMBER($BW111*$CH111), IF(ISNUMBER(MATRIX!BL111),$BW111*MATRIX!BL111,"n/a"),"")</f>
        <v/>
      </c>
      <c r="CV111" s="225" t="str">
        <f t="shared" si="54"/>
        <v/>
      </c>
      <c r="CX111" s="225" t="str">
        <f t="shared" si="55"/>
        <v/>
      </c>
      <c r="CZ111" s="219" t="str">
        <f>IF(ISNUMBER($BW111*$CH111), IF(MV&gt;200,IF(ISNUMBER(MATRIX!CL111),MATRIX!CL111,"n/a"),IF(ISNUMBER(MATRIX!CH111),MATRIX!CH111,"n/a")),"")</f>
        <v/>
      </c>
      <c r="DB111" s="1" t="str">
        <f>IF(ISNUMBER(BW111),IF(AND(ISNUMBER('HI-Z-OUTPUT'!AV111),'HI-Z-OUTPUT'!AV111&lt;&gt;0),'HI-Z-OUTPUT'!AV111,'Hi-Z-INPUT'!$K$7*'Hi-Z-INPUT'!$K$11),"")</f>
        <v/>
      </c>
      <c r="DD111" s="161" t="str">
        <f t="shared" si="66"/>
        <v/>
      </c>
      <c r="DF111" s="124" t="str">
        <f>IF(ISNUMBER($BW111),IF(MV&lt;200,IF(ISNUMBER(MATRIX!BA111),ROUND(MATRIX!BA111/1000*IDLE*CKWH,2),"-"),IF(ISNUMBER(MATRIX!BK111),ROUND(MATRIX!BK111/1000*IDLE*CKWH,2),"-")),"")</f>
        <v/>
      </c>
      <c r="DG111" s="125" t="str">
        <f t="shared" si="67"/>
        <v/>
      </c>
      <c r="DI111" s="104" t="str">
        <f>IF(ISNUMBER($BW111),IF(MV&lt;200,IF(ISNUMBER(MATRIX!BC111),ROUND(MATRIX!BC111/1000*RUNNING*CKWH,2),"-"),IF(ISNUMBER(MATRIX!BM111),ROUND(MATRIX!BM111/1000*RUNNING*CKWH,2),"-")),"")</f>
        <v/>
      </c>
      <c r="DJ111" s="130" t="str">
        <f t="shared" si="68"/>
        <v/>
      </c>
      <c r="DL111" s="104"/>
      <c r="DM111" s="130" t="str">
        <f t="shared" si="69"/>
        <v/>
      </c>
      <c r="DO111" s="129" t="str">
        <f t="shared" si="56"/>
        <v/>
      </c>
      <c r="DP111" s="127" t="str">
        <f t="shared" si="70"/>
        <v/>
      </c>
      <c r="DR111" s="101" t="str">
        <f>IF(ISNUMBER($BW111*$CH111),IF(ISNUMBER(MATRIX!BU111),BW111*MATRIX!BU111,"n/a"),"")</f>
        <v/>
      </c>
      <c r="DS111" s="72"/>
      <c r="DT111" s="72" t="str">
        <f>IF(ISNUMBER(BW111*CH111),IF(ISNUMBER(MATRIX!BV111*DD111),BW111*MATRIX!BV111*DD111,"n/a"),"")</f>
        <v/>
      </c>
      <c r="DU111" s="72"/>
      <c r="DV111" s="155" t="str">
        <f t="shared" si="80"/>
        <v/>
      </c>
      <c r="DW111" s="96"/>
      <c r="DX111" s="156" t="str">
        <f t="shared" si="58"/>
        <v/>
      </c>
      <c r="DY111" s="102" t="str">
        <f t="shared" si="71"/>
        <v/>
      </c>
      <c r="EA111" s="85" t="str">
        <f>IF(ISNUMBER(BW111),IF(ISNUMBER(MATRIX!Y111),MATRIX!Y111,"n/a"),"")</f>
        <v/>
      </c>
      <c r="EB111" s="86" t="str">
        <f t="shared" ref="EB111:EB132" si="86">IF(ISNUMBER(EA111),"dB","")</f>
        <v/>
      </c>
      <c r="ED111" s="44" t="str">
        <f>IF(ISNUMBER('HI-Z-OUTPUT'!D111),IF(ISNUMBER(BW111),'HI-Z-OUTPUT'!D111*BW111,""),"")</f>
        <v/>
      </c>
      <c r="EE111" s="44" t="str">
        <f t="shared" si="81"/>
        <v/>
      </c>
    </row>
    <row r="112" spans="1:135">
      <c r="A112" s="45" t="str">
        <f>MATRIX!A112</f>
        <v>CROWN</v>
      </c>
      <c r="B112" t="str">
        <f>IF(MATRIX!B112&lt;&gt;0,MATRIX!B112,"-")</f>
        <v>XLC 2800</v>
      </c>
      <c r="D112" t="b">
        <f>AND(OHM8MENO&lt;='Lo-Z-OUTPUT'!U112,'Lo-Z-OUTPUT'!U112&lt;=OHM8PIU)</f>
        <v>0</v>
      </c>
      <c r="E112" t="b">
        <f>AND(OHM4MENO&lt;='Lo-Z-OUTPUT'!U112,'Lo-Z-OUTPUT'!U112&lt;=OHM4PIU)</f>
        <v>0</v>
      </c>
      <c r="F112" t="b">
        <f>AND(OHM2MENO&lt;='Lo-Z-OUTPUT'!U112,'Lo-Z-OUTPUT'!U112&lt;=OHM2PIU)</f>
        <v>0</v>
      </c>
      <c r="H112" s="64" t="str">
        <f>IF(ISNUMBER('Lo-Z-OUTPUT'!S112),'Lo-Z-OUTPUT'!S112,"")</f>
        <v/>
      </c>
      <c r="I112" s="64" t="str">
        <f>IF('Lo-Z-OUTPUT'!W112="B","B","")</f>
        <v/>
      </c>
      <c r="K112" s="62" t="str">
        <f>IF(ISNUMBER(H112),H112*MATRIX!E112,"-")</f>
        <v>-</v>
      </c>
      <c r="M112" s="66" t="str">
        <f>IF(ISNUMBER(H112),IF(KP="kg",H112*MATRIX!CB112,H112*MATRIX!CB112*2.2),"-")</f>
        <v>-</v>
      </c>
      <c r="N112" s="65" t="str">
        <f t="shared" si="82"/>
        <v/>
      </c>
      <c r="P112" s="1" t="str">
        <f>IF(ISNUMBER(H112),IF('Lo-Z-OUTPUT'!W112="B",IF(D112,MATRIX!Q112,IF(E112,MATRIX!R112,"WRNG Ω")),IF(D112,MATRIX!K112,IF(E112,MATRIX!L112,IF(F112,MATRIX!M112,"")))),"")</f>
        <v/>
      </c>
      <c r="R112" s="70" t="str">
        <f>IF(AND(ISNUMBER(H112),ISNUMBER(P112)),IF('Lo-Z-OUTPUT'!W112="B",H112*P112*MATRIX!F112/2,H112*P112*MATRIX!F112),"")</f>
        <v/>
      </c>
      <c r="T112" s="40" t="str">
        <f>IF(ISNUMBER($H112),IF(ISNUMBER(MATRIX!U112),IF(MATRIX!U112-INT(MATRIX!U112)=0,MATRIX!U112,"("&amp;MATRIX!U112&amp;")"),"n/a"),"")</f>
        <v/>
      </c>
      <c r="U112" s="77"/>
      <c r="V112" s="81" t="str">
        <f>IF(ISNUMBER(H112), IF(ISNUMBER(MATRIX!AD112),H112*MATRIX!AD112,"n/a"),"")</f>
        <v/>
      </c>
      <c r="W112" s="77"/>
      <c r="X112" s="83" t="str">
        <f>IF(ISNUMBER($H112), IF(ISNUMBER(MATRIX!AF112),$H112*MATRIX!AF112,"n/a"),"")</f>
        <v/>
      </c>
      <c r="Y112" s="77"/>
      <c r="Z112" s="81" t="str">
        <f>IF(ISNUMBER($H112), IF(ISNUMBER(MATRIX!AP112),$H112*MATRIX!AP112,"n/a"),"")</f>
        <v/>
      </c>
      <c r="AA112" s="77" t="s">
        <v>434</v>
      </c>
      <c r="AB112" s="83" t="str">
        <f>IF(ISNUMBER($H112), IF(ISNUMBER(MATRIX!AR112),$H112*MATRIX!AR112,"n/a"),"")</f>
        <v/>
      </c>
      <c r="AD112" s="225" t="str">
        <f t="shared" si="46"/>
        <v/>
      </c>
      <c r="AF112" s="225" t="str">
        <f t="shared" si="47"/>
        <v/>
      </c>
      <c r="AH112" s="218" t="str">
        <f>IF(ISNUMBER($H112), IF(MV&gt;200,IF(ISNUMBER(MATRIX!CL112),MATRIX!CL112,"n/a"),IF(ISNUMBER(MATRIX!CH112),MATRIX!CH112,"n/a")),"")</f>
        <v/>
      </c>
      <c r="AJ112" s="1" t="str">
        <f>IF(ISNUMBER(H112),IF(AND(ISNUMBER('Lo-Z-OUTPUT'!BA112),'Lo-Z-OUTPUT'!BA112&lt;&gt;0),'Lo-Z-OUTPUT'!BA112,'Lo-Z-INPUT'!$K$15*'Lo-Z-INPUT'!$K$7),"")</f>
        <v/>
      </c>
      <c r="AL112" s="161" t="str">
        <f t="shared" si="60"/>
        <v/>
      </c>
      <c r="AN112" s="124" t="str">
        <f>IF(ISNUMBER($H112),IF(MV&lt;200,IF(ISNUMBER(MATRIX!AE112),ROUND((MATRIX!AE112*IDLE/1000)*CKWH,2),"-"),IF(ISNUMBER(MATRIX!AQ112),ROUND((MATRIX!AQ112*IDLE/1000)*CKWH,2),"-")),"")</f>
        <v/>
      </c>
      <c r="AO112" s="125" t="str">
        <f t="shared" si="61"/>
        <v/>
      </c>
      <c r="AQ112" s="105" t="str">
        <f>IF(ISNUMBER($H112),IF(MV&lt;200,IF(ISNUMBER(MATRIX!AG112),ROUND((MATRIX!AG112/1000)*RUNNING*CKWH,2),"-"),IF(ISNUMBER(MATRIX!AS112),ROUND((MATRIX!AS112/1000)*RUNNING*CKWH,2),"-")),"")</f>
        <v/>
      </c>
      <c r="AR112" s="126" t="str">
        <f t="shared" si="62"/>
        <v/>
      </c>
      <c r="AT112" s="129" t="str">
        <f t="shared" si="74"/>
        <v/>
      </c>
      <c r="AU112" s="127" t="str">
        <f t="shared" si="63"/>
        <v/>
      </c>
      <c r="AW112" s="101" t="str">
        <f>IF(ISNUMBER($H112),IF(ISNUMBER(MATRIX!BU112),$H112*MATRIX!BU112,"n/a"),"")</f>
        <v/>
      </c>
      <c r="AX112" s="72"/>
      <c r="AY112" s="72" t="str">
        <f>IF(ISNUMBER($H112),IF(ISNUMBER(MATRIX!BV112*AL112),$H112*MATRIX!BV112*AL112,"n/a"),"")</f>
        <v/>
      </c>
      <c r="BA112" s="100" t="str">
        <f t="shared" si="75"/>
        <v/>
      </c>
      <c r="BB112" s="72"/>
      <c r="BC112" s="154" t="str">
        <f t="shared" si="83"/>
        <v/>
      </c>
      <c r="BD112" s="103" t="str">
        <f t="shared" si="84"/>
        <v/>
      </c>
      <c r="BF112" s="85" t="str">
        <f>IF(ISNUMBER(H112),IF(ISNUMBER(MATRIX!Y112),MATRIX!Y112,"n/a"),"")</f>
        <v/>
      </c>
      <c r="BG112" s="86" t="str">
        <f t="shared" si="85"/>
        <v/>
      </c>
      <c r="BI112" s="44" t="str">
        <f>IF(ISNUMBER('Lo-Z-OUTPUT'!D112),IF(ISNUMBER(EXTRA!H112),'Lo-Z-OUTPUT'!D112*EXTRA!H112,""),"")</f>
        <v/>
      </c>
      <c r="BJ112" s="44" t="str">
        <f t="shared" si="78"/>
        <v/>
      </c>
      <c r="BT112" t="b">
        <f>ISNUMBER(MATRIX!G112)</f>
        <v>0</v>
      </c>
      <c r="BU112" t="b">
        <f>ISNUMBER(MATRIX!H112)</f>
        <v>0</v>
      </c>
      <c r="BW112" s="64" t="str">
        <f>IF(AND(ISNUMBER('HI-Z-OUTPUT'!P112),I112&lt;&gt;0),'HI-Z-OUTPUT'!P112,"-")</f>
        <v>-</v>
      </c>
      <c r="BX112" s="1"/>
      <c r="BY112" s="64" t="str">
        <f>IF(ISBLANK('HI-Z-OUTPUT'!R112),"",'HI-Z-OUTPUT'!R112)</f>
        <v/>
      </c>
      <c r="CA112" s="62" t="str">
        <f>IF(ISNUMBER(BW112),IF(ISNUMBER(MATRIX!E112),BW112*MATRIX!E112,"WRNG DATA"),"-")</f>
        <v>-</v>
      </c>
      <c r="CC112" s="66" t="str">
        <f>IF(AND(ISNUMBER(BW112),OR(BT112,BU112)),IF(KP="kg",BW112*MATRIX!CC112,BW112*MATRIX!CC112*2.2),"-")</f>
        <v>-</v>
      </c>
      <c r="CD112" s="65" t="str">
        <f t="shared" si="79"/>
        <v/>
      </c>
      <c r="CF112" s="1" t="str">
        <f>IF(AND(VI&lt;100,ISNUMBER(BW112),BT112),MATRIX!N112,IF(AND(VI&gt;=100,ISNUMBER(BW112),BU112),MATRIX!O112,""))</f>
        <v/>
      </c>
      <c r="CG112" s="1" t="str">
        <f>IF(AND(BY112&lt;100,ISNUMBER(BW112),BT112),MATRIX!N112,IF(AND(BY112&gt;=100,ISNUMBER(BW112),BU112),MATRIX!O112,"WRNG V"))</f>
        <v>WRNG V</v>
      </c>
      <c r="CH112" s="1" t="str">
        <f t="shared" si="65"/>
        <v/>
      </c>
      <c r="CJ112" s="70" t="str">
        <f>IF(ISNUMBER(BW112),IF(BY112&lt;100,IF(ISNUMBER(CH112*MATRIX!G112),BW112*CH112*MATRIX!G112,""),IF(ISNUMBER(CH112*MATRIX!H112),BW112*CH112*MATRIX!H112,"")),"")</f>
        <v/>
      </c>
      <c r="CL112" s="40" t="str">
        <f>IF(ISNUMBER(BW112*CH112),IF(ISNUMBER(MATRIX!U112),IF(MATRIX!U112-INT(MATRIX!U112)=0,MATRIX!U112,"("&amp;MATRIX!U112&amp;")"),"n/a"),"")</f>
        <v/>
      </c>
      <c r="CM112" s="77"/>
      <c r="CN112" s="81" t="str">
        <f>IF(ISNUMBER(BW112*CH112), IF(ISNUMBER(MATRIX!AZ112),BW112*MATRIX!AZ112,"n/a"),"")</f>
        <v/>
      </c>
      <c r="CO112" s="77"/>
      <c r="CP112" s="83" t="str">
        <f>IF(ISNUMBER($BW112*$CH112), IF(ISNUMBER(MATRIX!BB112),$BW112*MATRIX!BB112,"n/a"),"")</f>
        <v/>
      </c>
      <c r="CQ112" s="77"/>
      <c r="CR112" s="81" t="str">
        <f>IF(ISNUMBER($BW112*$CH112), IF(ISNUMBER(MATRIX!BJ112),BW112*MATRIX!BJ112,"n/a"),"")</f>
        <v/>
      </c>
      <c r="CS112" s="77" t="s">
        <v>434</v>
      </c>
      <c r="CT112" s="83" t="str">
        <f>IF(ISNUMBER($BW112*$CH112), IF(ISNUMBER(MATRIX!BL112),$BW112*MATRIX!BL112,"n/a"),"")</f>
        <v/>
      </c>
      <c r="CV112" s="225" t="str">
        <f t="shared" si="54"/>
        <v/>
      </c>
      <c r="CX112" s="225" t="str">
        <f t="shared" si="55"/>
        <v/>
      </c>
      <c r="CZ112" s="219" t="str">
        <f>IF(ISNUMBER($BW112*$CH112), IF(MV&gt;200,IF(ISNUMBER(MATRIX!CL112),MATRIX!CL112,"n/a"),IF(ISNUMBER(MATRIX!CH112),MATRIX!CH112,"n/a")),"")</f>
        <v/>
      </c>
      <c r="DB112" s="1" t="str">
        <f>IF(ISNUMBER(BW112),IF(AND(ISNUMBER('HI-Z-OUTPUT'!AV112),'HI-Z-OUTPUT'!AV112&lt;&gt;0),'HI-Z-OUTPUT'!AV112,'Hi-Z-INPUT'!$K$7*'Hi-Z-INPUT'!$K$11),"")</f>
        <v/>
      </c>
      <c r="DD112" s="161" t="str">
        <f t="shared" si="66"/>
        <v/>
      </c>
      <c r="DF112" s="124" t="str">
        <f>IF(ISNUMBER($BW112),IF(MV&lt;200,IF(ISNUMBER(MATRIX!BA112),ROUND(MATRIX!BA112/1000*IDLE*CKWH,2),"-"),IF(ISNUMBER(MATRIX!BK112),ROUND(MATRIX!BK112/1000*IDLE*CKWH,2),"-")),"")</f>
        <v/>
      </c>
      <c r="DG112" s="125" t="str">
        <f t="shared" si="67"/>
        <v/>
      </c>
      <c r="DI112" s="104" t="str">
        <f>IF(ISNUMBER($BW112),IF(MV&lt;200,IF(ISNUMBER(MATRIX!BC112),ROUND(MATRIX!BC112/1000*RUNNING*CKWH,2),"-"),IF(ISNUMBER(MATRIX!BM112),ROUND(MATRIX!BM112/1000*RUNNING*CKWH,2),"-")),"")</f>
        <v/>
      </c>
      <c r="DJ112" s="130" t="str">
        <f t="shared" si="68"/>
        <v/>
      </c>
      <c r="DL112" s="104"/>
      <c r="DM112" s="130" t="str">
        <f t="shared" si="69"/>
        <v/>
      </c>
      <c r="DO112" s="129" t="str">
        <f t="shared" si="56"/>
        <v/>
      </c>
      <c r="DP112" s="127" t="str">
        <f t="shared" si="70"/>
        <v/>
      </c>
      <c r="DR112" s="101" t="str">
        <f>IF(ISNUMBER($BW112*$CH112),IF(ISNUMBER(MATRIX!BU112),BW112*MATRIX!BU112,"n/a"),"")</f>
        <v/>
      </c>
      <c r="DS112" s="72"/>
      <c r="DT112" s="72" t="str">
        <f>IF(ISNUMBER(BW112*CH112),IF(ISNUMBER(MATRIX!BV112*DD112),BW112*MATRIX!BV112*DD112,"n/a"),"")</f>
        <v/>
      </c>
      <c r="DU112" s="72"/>
      <c r="DV112" s="155" t="str">
        <f t="shared" si="80"/>
        <v/>
      </c>
      <c r="DW112" s="96"/>
      <c r="DX112" s="156" t="str">
        <f t="shared" si="58"/>
        <v/>
      </c>
      <c r="DY112" s="102" t="str">
        <f t="shared" si="71"/>
        <v/>
      </c>
      <c r="EA112" s="85" t="str">
        <f>IF(ISNUMBER(BW112),IF(ISNUMBER(MATRIX!Y112),MATRIX!Y112,"n/a"),"")</f>
        <v/>
      </c>
      <c r="EB112" s="86" t="str">
        <f t="shared" si="86"/>
        <v/>
      </c>
      <c r="ED112" s="44" t="str">
        <f>IF(ISNUMBER('HI-Z-OUTPUT'!D112),IF(ISNUMBER(BW112),'HI-Z-OUTPUT'!D112*BW112,""),"")</f>
        <v/>
      </c>
      <c r="EE112" s="44" t="str">
        <f t="shared" si="81"/>
        <v/>
      </c>
    </row>
    <row r="113" spans="1:135">
      <c r="A113" s="45" t="str">
        <f>MATRIX!A113</f>
        <v>QSC</v>
      </c>
      <c r="B113" t="str">
        <f>IF(MATRIX!B113&lt;&gt;0,MATRIX!B113,"-")</f>
        <v>GX3</v>
      </c>
      <c r="D113" t="b">
        <f>AND(OHM8MENO&lt;='Lo-Z-OUTPUT'!U113,'Lo-Z-OUTPUT'!U113&lt;=OHM8PIU)</f>
        <v>0</v>
      </c>
      <c r="E113" t="b">
        <f>AND(OHM4MENO&lt;='Lo-Z-OUTPUT'!U113,'Lo-Z-OUTPUT'!U113&lt;=OHM4PIU)</f>
        <v>0</v>
      </c>
      <c r="F113" t="b">
        <f>AND(OHM2MENO&lt;='Lo-Z-OUTPUT'!U113,'Lo-Z-OUTPUT'!U113&lt;=OHM2PIU)</f>
        <v>0</v>
      </c>
      <c r="H113" s="64" t="str">
        <f>IF(ISNUMBER('Lo-Z-OUTPUT'!S113),'Lo-Z-OUTPUT'!S113,"")</f>
        <v/>
      </c>
      <c r="I113" s="64" t="str">
        <f>IF('Lo-Z-OUTPUT'!W113="B","B","")</f>
        <v/>
      </c>
      <c r="K113" s="62" t="str">
        <f>IF(ISNUMBER(H113),H113*MATRIX!E113,"-")</f>
        <v>-</v>
      </c>
      <c r="M113" s="66" t="str">
        <f>IF(ISNUMBER(H113),IF(KP="kg",H113*MATRIX!CB113,H113*MATRIX!CB113*2.2),"-")</f>
        <v>-</v>
      </c>
      <c r="N113" s="65" t="str">
        <f t="shared" si="82"/>
        <v/>
      </c>
      <c r="P113" s="1" t="str">
        <f>IF(ISNUMBER(H113),IF('Lo-Z-OUTPUT'!W113="B",IF(D113,MATRIX!Q113,IF(E113,MATRIX!R113,"WRNG Ω")),IF(D113,MATRIX!K113,IF(E113,MATRIX!L113,IF(F113,MATRIX!M113,"")))),"")</f>
        <v/>
      </c>
      <c r="R113" s="70" t="str">
        <f>IF(AND(ISNUMBER(H113),ISNUMBER(P113)),IF('Lo-Z-OUTPUT'!W113="B",H113*P113*MATRIX!F113/2,H113*P113*MATRIX!F113),"")</f>
        <v/>
      </c>
      <c r="T113" s="40" t="str">
        <f>IF(ISNUMBER($H113),IF(ISNUMBER(MATRIX!U113),IF(MATRIX!U113-INT(MATRIX!U113)=0,MATRIX!U113,"("&amp;MATRIX!U113&amp;")"),"n/a"),"")</f>
        <v/>
      </c>
      <c r="U113" s="77"/>
      <c r="V113" s="81" t="str">
        <f>IF(ISNUMBER(H113), IF(ISNUMBER(MATRIX!AD113),H113*MATRIX!AD113,"n/a"),"")</f>
        <v/>
      </c>
      <c r="W113" s="77"/>
      <c r="X113" s="83" t="str">
        <f>IF(ISNUMBER($H113), IF(ISNUMBER(MATRIX!AF113),$H113*MATRIX!AF113,"n/a"),"")</f>
        <v/>
      </c>
      <c r="Y113" s="77"/>
      <c r="Z113" s="81" t="str">
        <f>IF(ISNUMBER($H113), IF(ISNUMBER(MATRIX!AP113),$H113*MATRIX!AP113,"n/a"),"")</f>
        <v/>
      </c>
      <c r="AA113" s="77" t="s">
        <v>434</v>
      </c>
      <c r="AB113" s="83" t="str">
        <f>IF(ISNUMBER($H113), IF(ISNUMBER(MATRIX!AR113),$H113*MATRIX!AR113,"n/a"),"")</f>
        <v/>
      </c>
      <c r="AD113" s="225" t="str">
        <f t="shared" si="46"/>
        <v/>
      </c>
      <c r="AF113" s="225" t="str">
        <f t="shared" si="47"/>
        <v/>
      </c>
      <c r="AH113" s="218" t="str">
        <f>IF(ISNUMBER($H113), IF(MV&gt;200,IF(ISNUMBER(MATRIX!CL113),MATRIX!CL113,"n/a"),IF(ISNUMBER(MATRIX!CH113),MATRIX!CH113,"n/a")),"")</f>
        <v/>
      </c>
      <c r="AJ113" s="1" t="str">
        <f>IF(ISNUMBER(H113),IF(AND(ISNUMBER('Lo-Z-OUTPUT'!BA113),'Lo-Z-OUTPUT'!BA113&lt;&gt;0),'Lo-Z-OUTPUT'!BA113,'Lo-Z-INPUT'!$K$15*'Lo-Z-INPUT'!$K$7),"")</f>
        <v/>
      </c>
      <c r="AL113" s="161" t="str">
        <f t="shared" si="60"/>
        <v/>
      </c>
      <c r="AN113" s="124" t="str">
        <f>IF(ISNUMBER($H113),IF(MV&lt;200,IF(ISNUMBER(MATRIX!AE113),ROUND((MATRIX!AE113*IDLE/1000)*CKWH,2),"-"),IF(ISNUMBER(MATRIX!AQ113),ROUND((MATRIX!AQ113*IDLE/1000)*CKWH,2),"-")),"")</f>
        <v/>
      </c>
      <c r="AO113" s="125" t="str">
        <f t="shared" si="61"/>
        <v/>
      </c>
      <c r="AQ113" s="105" t="str">
        <f>IF(ISNUMBER($H113),IF(MV&lt;200,IF(ISNUMBER(MATRIX!AG113),ROUND((MATRIX!AG113/1000)*RUNNING*CKWH,2),"-"),IF(ISNUMBER(MATRIX!AS113),ROUND((MATRIX!AS113/1000)*RUNNING*CKWH,2),"-")),"")</f>
        <v/>
      </c>
      <c r="AR113" s="126" t="str">
        <f t="shared" si="62"/>
        <v/>
      </c>
      <c r="AT113" s="129" t="str">
        <f t="shared" si="74"/>
        <v/>
      </c>
      <c r="AU113" s="127" t="str">
        <f t="shared" si="63"/>
        <v/>
      </c>
      <c r="AW113" s="101" t="str">
        <f>IF(ISNUMBER($H113),IF(ISNUMBER(MATRIX!BU113),$H113*MATRIX!BU113,"n/a"),"")</f>
        <v/>
      </c>
      <c r="AX113" s="72"/>
      <c r="AY113" s="72" t="str">
        <f>IF(ISNUMBER($H113),IF(ISNUMBER(MATRIX!BV113*AL113),$H113*MATRIX!BV113*AL113,"n/a"),"")</f>
        <v/>
      </c>
      <c r="BA113" s="100" t="str">
        <f t="shared" si="75"/>
        <v/>
      </c>
      <c r="BB113" s="72"/>
      <c r="BC113" s="154" t="str">
        <f t="shared" si="83"/>
        <v/>
      </c>
      <c r="BD113" s="103" t="str">
        <f t="shared" si="84"/>
        <v/>
      </c>
      <c r="BF113" s="85" t="str">
        <f>IF(ISNUMBER(H113),IF(ISNUMBER(MATRIX!Y113),MATRIX!Y113,"n/a"),"")</f>
        <v/>
      </c>
      <c r="BG113" s="86" t="str">
        <f t="shared" si="85"/>
        <v/>
      </c>
      <c r="BI113" s="44" t="str">
        <f>IF(ISNUMBER('Lo-Z-OUTPUT'!D113),IF(ISNUMBER(EXTRA!H113),'Lo-Z-OUTPUT'!D113*EXTRA!H113,""),"")</f>
        <v/>
      </c>
      <c r="BJ113" s="44" t="str">
        <f t="shared" si="78"/>
        <v/>
      </c>
      <c r="BT113" t="b">
        <f>ISNUMBER(MATRIX!G113)</f>
        <v>0</v>
      </c>
      <c r="BU113" t="b">
        <f>ISNUMBER(MATRIX!H113)</f>
        <v>0</v>
      </c>
      <c r="BW113" s="64" t="str">
        <f>IF(AND(ISNUMBER('HI-Z-OUTPUT'!P113),I113&lt;&gt;0),'HI-Z-OUTPUT'!P113,"-")</f>
        <v>-</v>
      </c>
      <c r="BX113" s="1"/>
      <c r="BY113" s="64" t="str">
        <f>IF(ISBLANK('HI-Z-OUTPUT'!R113),"",'HI-Z-OUTPUT'!R113)</f>
        <v/>
      </c>
      <c r="CA113" s="62" t="str">
        <f>IF(ISNUMBER(BW113),IF(ISNUMBER(MATRIX!E113),BW113*MATRIX!E113,"WRNG DATA"),"-")</f>
        <v>-</v>
      </c>
      <c r="CC113" s="66" t="str">
        <f>IF(AND(ISNUMBER(BW113),OR(BT113,BU113)),IF(KP="kg",BW113*MATRIX!CC113,BW113*MATRIX!CC113*2.2),"-")</f>
        <v>-</v>
      </c>
      <c r="CD113" s="65" t="str">
        <f t="shared" si="79"/>
        <v/>
      </c>
      <c r="CF113" s="1" t="str">
        <f>IF(AND(VI&lt;100,ISNUMBER(BW113),BT113),MATRIX!N113,IF(AND(VI&gt;=100,ISNUMBER(BW113),BU113),MATRIX!O113,""))</f>
        <v/>
      </c>
      <c r="CG113" s="1" t="str">
        <f>IF(AND(BY113&lt;100,ISNUMBER(BW113),BT113),MATRIX!N113,IF(AND(BY113&gt;=100,ISNUMBER(BW113),BU113),MATRIX!O113,"WRNG V"))</f>
        <v>WRNG V</v>
      </c>
      <c r="CH113" s="1" t="str">
        <f t="shared" si="65"/>
        <v/>
      </c>
      <c r="CJ113" s="70" t="str">
        <f>IF(ISNUMBER(BW113),IF(BY113&lt;100,IF(ISNUMBER(CH113*MATRIX!G113),BW113*CH113*MATRIX!G113,""),IF(ISNUMBER(CH113*MATRIX!H113),BW113*CH113*MATRIX!H113,"")),"")</f>
        <v/>
      </c>
      <c r="CL113" s="40" t="str">
        <f>IF(ISNUMBER(BW113*CH113),IF(ISNUMBER(MATRIX!U113),IF(MATRIX!U113-INT(MATRIX!U113)=0,MATRIX!U113,"("&amp;MATRIX!U113&amp;")"),"n/a"),"")</f>
        <v/>
      </c>
      <c r="CM113" s="77"/>
      <c r="CN113" s="81" t="str">
        <f>IF(ISNUMBER(BW113*CH113), IF(ISNUMBER(MATRIX!AZ113),BW113*MATRIX!AZ113,"n/a"),"")</f>
        <v/>
      </c>
      <c r="CO113" s="77"/>
      <c r="CP113" s="83" t="str">
        <f>IF(ISNUMBER($BW113*$CH113), IF(ISNUMBER(MATRIX!BB113),$BW113*MATRIX!BB113,"n/a"),"")</f>
        <v/>
      </c>
      <c r="CQ113" s="77"/>
      <c r="CR113" s="81" t="str">
        <f>IF(ISNUMBER($BW113*$CH113), IF(ISNUMBER(MATRIX!BJ113),BW113*MATRIX!BJ113,"n/a"),"")</f>
        <v/>
      </c>
      <c r="CS113" s="77" t="s">
        <v>434</v>
      </c>
      <c r="CT113" s="83" t="str">
        <f>IF(ISNUMBER($BW113*$CH113), IF(ISNUMBER(MATRIX!BL113),$BW113*MATRIX!BL113,"n/a"),"")</f>
        <v/>
      </c>
      <c r="CV113" s="225" t="str">
        <f t="shared" si="54"/>
        <v/>
      </c>
      <c r="CX113" s="225" t="str">
        <f t="shared" si="55"/>
        <v/>
      </c>
      <c r="CZ113" s="219" t="str">
        <f>IF(ISNUMBER($BW113*$CH113), IF(MV&gt;200,IF(ISNUMBER(MATRIX!CL113),MATRIX!CL113,"n/a"),IF(ISNUMBER(MATRIX!CH113),MATRIX!CH113,"n/a")),"")</f>
        <v/>
      </c>
      <c r="DB113" s="1" t="str">
        <f>IF(ISNUMBER(BW113),IF(AND(ISNUMBER('HI-Z-OUTPUT'!AV113),'HI-Z-OUTPUT'!AV113&lt;&gt;0),'HI-Z-OUTPUT'!AV113,'Hi-Z-INPUT'!$K$7*'Hi-Z-INPUT'!$K$11),"")</f>
        <v/>
      </c>
      <c r="DD113" s="161" t="str">
        <f t="shared" si="66"/>
        <v/>
      </c>
      <c r="DF113" s="124" t="str">
        <f>IF(ISNUMBER($BW113),IF(MV&lt;200,IF(ISNUMBER(MATRIX!BA113),ROUND(MATRIX!BA113/1000*IDLE*CKWH,2),"-"),IF(ISNUMBER(MATRIX!BK113),ROUND(MATRIX!BK113/1000*IDLE*CKWH,2),"-")),"")</f>
        <v/>
      </c>
      <c r="DG113" s="125" t="str">
        <f t="shared" si="67"/>
        <v/>
      </c>
      <c r="DI113" s="104" t="str">
        <f>IF(ISNUMBER($BW113),IF(MV&lt;200,IF(ISNUMBER(MATRIX!BC113),ROUND(MATRIX!BC113/1000*RUNNING*CKWH,2),"-"),IF(ISNUMBER(MATRIX!BM113),ROUND(MATRIX!BM113/1000*RUNNING*CKWH,2),"-")),"")</f>
        <v/>
      </c>
      <c r="DJ113" s="130" t="str">
        <f t="shared" si="68"/>
        <v/>
      </c>
      <c r="DL113" s="104"/>
      <c r="DM113" s="130" t="str">
        <f t="shared" si="69"/>
        <v/>
      </c>
      <c r="DO113" s="129" t="str">
        <f t="shared" si="56"/>
        <v/>
      </c>
      <c r="DP113" s="127" t="str">
        <f t="shared" si="70"/>
        <v/>
      </c>
      <c r="DR113" s="101" t="str">
        <f>IF(ISNUMBER($BW113*$CH113),IF(ISNUMBER(MATRIX!BU113),BW113*MATRIX!BU113,"n/a"),"")</f>
        <v/>
      </c>
      <c r="DS113" s="72"/>
      <c r="DT113" s="72" t="str">
        <f>IF(ISNUMBER(BW113*CH113),IF(ISNUMBER(MATRIX!BV113*DD113),BW113*MATRIX!BV113*DD113,"n/a"),"")</f>
        <v/>
      </c>
      <c r="DU113" s="72"/>
      <c r="DV113" s="155" t="str">
        <f t="shared" si="80"/>
        <v/>
      </c>
      <c r="DW113" s="96"/>
      <c r="DX113" s="156" t="str">
        <f t="shared" si="58"/>
        <v/>
      </c>
      <c r="DY113" s="102" t="str">
        <f t="shared" si="71"/>
        <v/>
      </c>
      <c r="EA113" s="85" t="str">
        <f>IF(ISNUMBER(BW113),IF(ISNUMBER(MATRIX!Y113),MATRIX!Y113,"n/a"),"")</f>
        <v/>
      </c>
      <c r="EB113" s="86" t="str">
        <f t="shared" si="86"/>
        <v/>
      </c>
      <c r="ED113" s="44" t="str">
        <f>IF(ISNUMBER('HI-Z-OUTPUT'!D113),IF(ISNUMBER(BW113),'HI-Z-OUTPUT'!D113*BW113,""),"")</f>
        <v/>
      </c>
      <c r="EE113" s="44" t="str">
        <f t="shared" si="81"/>
        <v/>
      </c>
    </row>
    <row r="114" spans="1:135">
      <c r="A114" s="45" t="str">
        <f>MATRIX!A114</f>
        <v>QSC</v>
      </c>
      <c r="B114" t="str">
        <f>IF(MATRIX!B114&lt;&gt;0,MATRIX!B114,"-")</f>
        <v>GX5</v>
      </c>
      <c r="D114" t="b">
        <f>AND(OHM8MENO&lt;='Lo-Z-OUTPUT'!U114,'Lo-Z-OUTPUT'!U114&lt;=OHM8PIU)</f>
        <v>0</v>
      </c>
      <c r="E114" t="b">
        <f>AND(OHM4MENO&lt;='Lo-Z-OUTPUT'!U114,'Lo-Z-OUTPUT'!U114&lt;=OHM4PIU)</f>
        <v>0</v>
      </c>
      <c r="F114" t="b">
        <f>AND(OHM2MENO&lt;='Lo-Z-OUTPUT'!U114,'Lo-Z-OUTPUT'!U114&lt;=OHM2PIU)</f>
        <v>0</v>
      </c>
      <c r="H114" s="64" t="str">
        <f>IF(ISNUMBER('Lo-Z-OUTPUT'!S114),'Lo-Z-OUTPUT'!S114,"")</f>
        <v/>
      </c>
      <c r="I114" s="64" t="str">
        <f>IF('Lo-Z-OUTPUT'!W114="B","B","")</f>
        <v/>
      </c>
      <c r="K114" s="62" t="str">
        <f>IF(ISNUMBER(H114),H114*MATRIX!E114,"-")</f>
        <v>-</v>
      </c>
      <c r="M114" s="66" t="str">
        <f>IF(ISNUMBER(H114),IF(KP="kg",H114*MATRIX!CB114,H114*MATRIX!CB114*2.2),"-")</f>
        <v>-</v>
      </c>
      <c r="N114" s="65" t="str">
        <f t="shared" si="82"/>
        <v/>
      </c>
      <c r="P114" s="1" t="str">
        <f>IF(ISNUMBER(H114),IF('Lo-Z-OUTPUT'!W114="B",IF(D114,MATRIX!Q114,IF(E114,MATRIX!R114,"WRNG Ω")),IF(D114,MATRIX!K114,IF(E114,MATRIX!L114,IF(F114,MATRIX!M114,"")))),"")</f>
        <v/>
      </c>
      <c r="R114" s="70" t="str">
        <f>IF(AND(ISNUMBER(H114),ISNUMBER(P114)),IF('Lo-Z-OUTPUT'!W114="B",H114*P114*MATRIX!F114/2,H114*P114*MATRIX!F114),"")</f>
        <v/>
      </c>
      <c r="T114" s="40" t="str">
        <f>IF(ISNUMBER($H114),IF(ISNUMBER(MATRIX!U114),IF(MATRIX!U114-INT(MATRIX!U114)=0,MATRIX!U114,"("&amp;MATRIX!U114&amp;")"),"n/a"),"")</f>
        <v/>
      </c>
      <c r="U114" s="77"/>
      <c r="V114" s="81" t="str">
        <f>IF(ISNUMBER(H114), IF(ISNUMBER(MATRIX!AD114),H114*MATRIX!AD114,"n/a"),"")</f>
        <v/>
      </c>
      <c r="W114" s="77"/>
      <c r="X114" s="83" t="str">
        <f>IF(ISNUMBER($H114), IF(ISNUMBER(MATRIX!AF114),$H114*MATRIX!AF114,"n/a"),"")</f>
        <v/>
      </c>
      <c r="Y114" s="77"/>
      <c r="Z114" s="81" t="str">
        <f>IF(ISNUMBER($H114), IF(ISNUMBER(MATRIX!AP114),$H114*MATRIX!AP114,"n/a"),"")</f>
        <v/>
      </c>
      <c r="AA114" s="77" t="s">
        <v>434</v>
      </c>
      <c r="AB114" s="83" t="str">
        <f>IF(ISNUMBER($H114), IF(ISNUMBER(MATRIX!AR114),$H114*MATRIX!AR114,"n/a"),"")</f>
        <v/>
      </c>
      <c r="AD114" s="225" t="str">
        <f t="shared" si="46"/>
        <v/>
      </c>
      <c r="AF114" s="225" t="str">
        <f t="shared" si="47"/>
        <v/>
      </c>
      <c r="AH114" s="218" t="str">
        <f>IF(ISNUMBER($H114), IF(MV&gt;200,IF(ISNUMBER(MATRIX!CL114),MATRIX!CL114,"n/a"),IF(ISNUMBER(MATRIX!CH114),MATRIX!CH114,"n/a")),"")</f>
        <v/>
      </c>
      <c r="AJ114" s="1" t="str">
        <f>IF(ISNUMBER(H114),IF(AND(ISNUMBER('Lo-Z-OUTPUT'!BA114),'Lo-Z-OUTPUT'!BA114&lt;&gt;0),'Lo-Z-OUTPUT'!BA114,'Lo-Z-INPUT'!$K$15*'Lo-Z-INPUT'!$K$7),"")</f>
        <v/>
      </c>
      <c r="AL114" s="161" t="str">
        <f t="shared" si="60"/>
        <v/>
      </c>
      <c r="AN114" s="124" t="str">
        <f>IF(ISNUMBER($H114),IF(MV&lt;200,IF(ISNUMBER(MATRIX!AE114),ROUND((MATRIX!AE114*IDLE/1000)*CKWH,2),"-"),IF(ISNUMBER(MATRIX!AQ114),ROUND((MATRIX!AQ114*IDLE/1000)*CKWH,2),"-")),"")</f>
        <v/>
      </c>
      <c r="AO114" s="125" t="str">
        <f t="shared" si="61"/>
        <v/>
      </c>
      <c r="AQ114" s="105" t="str">
        <f>IF(ISNUMBER($H114),IF(MV&lt;200,IF(ISNUMBER(MATRIX!AG114),ROUND((MATRIX!AG114/1000)*RUNNING*CKWH,2),"-"),IF(ISNUMBER(MATRIX!AS114),ROUND((MATRIX!AS114/1000)*RUNNING*CKWH,2),"-")),"")</f>
        <v/>
      </c>
      <c r="AR114" s="126" t="str">
        <f t="shared" si="62"/>
        <v/>
      </c>
      <c r="AT114" s="129" t="str">
        <f t="shared" si="74"/>
        <v/>
      </c>
      <c r="AU114" s="127" t="str">
        <f t="shared" si="63"/>
        <v/>
      </c>
      <c r="AW114" s="101" t="str">
        <f>IF(ISNUMBER($H114),IF(ISNUMBER(MATRIX!BU114),$H114*MATRIX!BU114,"n/a"),"")</f>
        <v/>
      </c>
      <c r="AX114" s="72"/>
      <c r="AY114" s="72" t="str">
        <f>IF(ISNUMBER($H114),IF(ISNUMBER(MATRIX!BV114*AL114),$H114*MATRIX!BV114*AL114,"n/a"),"")</f>
        <v/>
      </c>
      <c r="BA114" s="100" t="str">
        <f t="shared" si="75"/>
        <v/>
      </c>
      <c r="BB114" s="72"/>
      <c r="BC114" s="154" t="str">
        <f t="shared" si="83"/>
        <v/>
      </c>
      <c r="BD114" s="103" t="str">
        <f t="shared" si="84"/>
        <v/>
      </c>
      <c r="BF114" s="85" t="str">
        <f>IF(ISNUMBER(H114),IF(ISNUMBER(MATRIX!Y114),MATRIX!Y114,"n/a"),"")</f>
        <v/>
      </c>
      <c r="BG114" s="86" t="str">
        <f t="shared" si="85"/>
        <v/>
      </c>
      <c r="BI114" s="44" t="str">
        <f>IF(ISNUMBER('Lo-Z-OUTPUT'!D114),IF(ISNUMBER(EXTRA!H114),'Lo-Z-OUTPUT'!D114*EXTRA!H114,""),"")</f>
        <v/>
      </c>
      <c r="BJ114" s="44" t="str">
        <f t="shared" si="78"/>
        <v/>
      </c>
      <c r="BT114" t="b">
        <f>ISNUMBER(MATRIX!G114)</f>
        <v>0</v>
      </c>
      <c r="BU114" t="b">
        <f>ISNUMBER(MATRIX!H114)</f>
        <v>0</v>
      </c>
      <c r="BW114" s="64" t="str">
        <f>IF(AND(ISNUMBER('HI-Z-OUTPUT'!P114),I114&lt;&gt;0),'HI-Z-OUTPUT'!P114,"-")</f>
        <v>-</v>
      </c>
      <c r="BX114" s="1"/>
      <c r="BY114" s="64" t="str">
        <f>IF(ISBLANK('HI-Z-OUTPUT'!R114),"",'HI-Z-OUTPUT'!R114)</f>
        <v/>
      </c>
      <c r="CA114" s="62" t="str">
        <f>IF(ISNUMBER(BW114),IF(ISNUMBER(MATRIX!E114),BW114*MATRIX!E114,"WRNG DATA"),"-")</f>
        <v>-</v>
      </c>
      <c r="CC114" s="66" t="str">
        <f>IF(AND(ISNUMBER(BW114),OR(BT114,BU114)),IF(KP="kg",BW114*MATRIX!CC114,BW114*MATRIX!CC114*2.2),"-")</f>
        <v>-</v>
      </c>
      <c r="CD114" s="65" t="str">
        <f t="shared" si="79"/>
        <v/>
      </c>
      <c r="CF114" s="1" t="str">
        <f>IF(AND(VI&lt;100,ISNUMBER(BW114),BT114),MATRIX!N114,IF(AND(VI&gt;=100,ISNUMBER(BW114),BU114),MATRIX!O114,""))</f>
        <v/>
      </c>
      <c r="CG114" s="1" t="str">
        <f>IF(AND(BY114&lt;100,ISNUMBER(BW114),BT114),MATRIX!N114,IF(AND(BY114&gt;=100,ISNUMBER(BW114),BU114),MATRIX!O114,"WRNG V"))</f>
        <v>WRNG V</v>
      </c>
      <c r="CH114" s="1" t="str">
        <f t="shared" si="65"/>
        <v/>
      </c>
      <c r="CJ114" s="70" t="str">
        <f>IF(ISNUMBER(BW114),IF(BY114&lt;100,IF(ISNUMBER(CH114*MATRIX!G114),BW114*CH114*MATRIX!G114,""),IF(ISNUMBER(CH114*MATRIX!H114),BW114*CH114*MATRIX!H114,"")),"")</f>
        <v/>
      </c>
      <c r="CL114" s="40" t="str">
        <f>IF(ISNUMBER(BW114*CH114),IF(ISNUMBER(MATRIX!U114),IF(MATRIX!U114-INT(MATRIX!U114)=0,MATRIX!U114,"("&amp;MATRIX!U114&amp;")"),"n/a"),"")</f>
        <v/>
      </c>
      <c r="CM114" s="77"/>
      <c r="CN114" s="81" t="str">
        <f>IF(ISNUMBER(BW114*CH114), IF(ISNUMBER(MATRIX!AZ114),BW114*MATRIX!AZ114,"n/a"),"")</f>
        <v/>
      </c>
      <c r="CO114" s="77"/>
      <c r="CP114" s="83" t="str">
        <f>IF(ISNUMBER($BW114*$CH114), IF(ISNUMBER(MATRIX!BB114),$BW114*MATRIX!BB114,"n/a"),"")</f>
        <v/>
      </c>
      <c r="CQ114" s="77"/>
      <c r="CR114" s="81" t="str">
        <f>IF(ISNUMBER($BW114*$CH114), IF(ISNUMBER(MATRIX!BJ114),BW114*MATRIX!BJ114,"n/a"),"")</f>
        <v/>
      </c>
      <c r="CS114" s="77" t="s">
        <v>434</v>
      </c>
      <c r="CT114" s="83" t="str">
        <f>IF(ISNUMBER($BW114*$CH114), IF(ISNUMBER(MATRIX!BL114),$BW114*MATRIX!BL114,"n/a"),"")</f>
        <v/>
      </c>
      <c r="CV114" s="225" t="str">
        <f t="shared" si="54"/>
        <v/>
      </c>
      <c r="CX114" s="225" t="str">
        <f t="shared" si="55"/>
        <v/>
      </c>
      <c r="CZ114" s="219" t="str">
        <f>IF(ISNUMBER($BW114*$CH114), IF(MV&gt;200,IF(ISNUMBER(MATRIX!CL114),MATRIX!CL114,"n/a"),IF(ISNUMBER(MATRIX!CH114),MATRIX!CH114,"n/a")),"")</f>
        <v/>
      </c>
      <c r="DB114" s="1" t="str">
        <f>IF(ISNUMBER(BW114),IF(AND(ISNUMBER('HI-Z-OUTPUT'!AV114),'HI-Z-OUTPUT'!AV114&lt;&gt;0),'HI-Z-OUTPUT'!AV114,'Hi-Z-INPUT'!$K$7*'Hi-Z-INPUT'!$K$11),"")</f>
        <v/>
      </c>
      <c r="DD114" s="161" t="str">
        <f t="shared" si="66"/>
        <v/>
      </c>
      <c r="DF114" s="124" t="str">
        <f>IF(ISNUMBER($BW114),IF(MV&lt;200,IF(ISNUMBER(MATRIX!BA114),ROUND(MATRIX!BA114/1000*IDLE*CKWH,2),"-"),IF(ISNUMBER(MATRIX!BK114),ROUND(MATRIX!BK114/1000*IDLE*CKWH,2),"-")),"")</f>
        <v/>
      </c>
      <c r="DG114" s="125" t="str">
        <f t="shared" si="67"/>
        <v/>
      </c>
      <c r="DI114" s="104" t="str">
        <f>IF(ISNUMBER($BW114),IF(MV&lt;200,IF(ISNUMBER(MATRIX!BC114),ROUND(MATRIX!BC114/1000*RUNNING*CKWH,2),"-"),IF(ISNUMBER(MATRIX!BM114),ROUND(MATRIX!BM114/1000*RUNNING*CKWH,2),"-")),"")</f>
        <v/>
      </c>
      <c r="DJ114" s="130" t="str">
        <f t="shared" si="68"/>
        <v/>
      </c>
      <c r="DL114" s="104"/>
      <c r="DM114" s="130" t="str">
        <f t="shared" si="69"/>
        <v/>
      </c>
      <c r="DO114" s="129" t="str">
        <f t="shared" si="56"/>
        <v/>
      </c>
      <c r="DP114" s="127" t="str">
        <f t="shared" si="70"/>
        <v/>
      </c>
      <c r="DR114" s="101" t="str">
        <f>IF(ISNUMBER($BW114*$CH114),IF(ISNUMBER(MATRIX!BU114),BW114*MATRIX!BU114,"n/a"),"")</f>
        <v/>
      </c>
      <c r="DS114" s="72"/>
      <c r="DT114" s="72" t="str">
        <f>IF(ISNUMBER(BW114*CH114),IF(ISNUMBER(MATRIX!BV114*DD114),BW114*MATRIX!BV114*DD114,"n/a"),"")</f>
        <v/>
      </c>
      <c r="DU114" s="72"/>
      <c r="DV114" s="155" t="str">
        <f t="shared" si="80"/>
        <v/>
      </c>
      <c r="DW114" s="96"/>
      <c r="DX114" s="156" t="str">
        <f t="shared" si="58"/>
        <v/>
      </c>
      <c r="DY114" s="102" t="str">
        <f t="shared" si="71"/>
        <v/>
      </c>
      <c r="EA114" s="85" t="str">
        <f>IF(ISNUMBER(BW114),IF(ISNUMBER(MATRIX!Y114),MATRIX!Y114,"n/a"),"")</f>
        <v/>
      </c>
      <c r="EB114" s="86" t="str">
        <f t="shared" si="86"/>
        <v/>
      </c>
      <c r="ED114" s="44" t="str">
        <f>IF(ISNUMBER('HI-Z-OUTPUT'!D114),IF(ISNUMBER(BW114),'HI-Z-OUTPUT'!D114*BW114,""),"")</f>
        <v/>
      </c>
      <c r="EE114" s="44" t="str">
        <f t="shared" si="81"/>
        <v/>
      </c>
    </row>
    <row r="115" spans="1:135">
      <c r="A115" s="45" t="str">
        <f>MATRIX!A115</f>
        <v>QSC</v>
      </c>
      <c r="B115" t="str">
        <f>IF(MATRIX!B115&lt;&gt;0,MATRIX!B115,"-")</f>
        <v>SPA-Qf 60x2</v>
      </c>
      <c r="D115" t="b">
        <f>AND(OHM8MENO&lt;='Lo-Z-OUTPUT'!U115,'Lo-Z-OUTPUT'!U115&lt;=OHM8PIU)</f>
        <v>0</v>
      </c>
      <c r="E115" t="b">
        <f>AND(OHM4MENO&lt;='Lo-Z-OUTPUT'!U115,'Lo-Z-OUTPUT'!U115&lt;=OHM4PIU)</f>
        <v>0</v>
      </c>
      <c r="F115" t="b">
        <f>AND(OHM2MENO&lt;='Lo-Z-OUTPUT'!U115,'Lo-Z-OUTPUT'!U115&lt;=OHM2PIU)</f>
        <v>0</v>
      </c>
      <c r="H115" s="64" t="str">
        <f>IF(ISNUMBER('Lo-Z-OUTPUT'!S115),'Lo-Z-OUTPUT'!S115,"")</f>
        <v/>
      </c>
      <c r="I115" s="64" t="str">
        <f>IF('Lo-Z-OUTPUT'!W115="B","B","")</f>
        <v/>
      </c>
      <c r="K115" s="62" t="str">
        <f>IF(ISNUMBER(H115),H115*MATRIX!E115,"-")</f>
        <v>-</v>
      </c>
      <c r="M115" s="66" t="str">
        <f>IF(ISNUMBER(H115),IF(KP="kg",H115*MATRIX!CB115,H115*MATRIX!CB115*2.2),"-")</f>
        <v>-</v>
      </c>
      <c r="N115" s="65" t="str">
        <f t="shared" si="82"/>
        <v/>
      </c>
      <c r="P115" s="1" t="str">
        <f>IF(ISNUMBER(H115),IF('Lo-Z-OUTPUT'!W115="B",IF(D115,MATRIX!Q115,IF(E115,MATRIX!R115,"WRNG Ω")),IF(D115,MATRIX!K115,IF(E115,MATRIX!L115,IF(F115,MATRIX!M115,"")))),"")</f>
        <v/>
      </c>
      <c r="R115" s="70" t="str">
        <f>IF(AND(ISNUMBER(H115),ISNUMBER(P115)),IF('Lo-Z-OUTPUT'!W115="B",H115*P115*MATRIX!F115/2,H115*P115*MATRIX!F115),"")</f>
        <v/>
      </c>
      <c r="T115" s="40" t="str">
        <f>IF(ISNUMBER($H115),IF(ISNUMBER(MATRIX!U115),IF(MATRIX!U115-INT(MATRIX!U115)=0,MATRIX!U115,"("&amp;MATRIX!U115&amp;")"),"n/a"),"")</f>
        <v/>
      </c>
      <c r="U115" s="77"/>
      <c r="V115" s="81" t="str">
        <f>IF(ISNUMBER(H115), IF(ISNUMBER(MATRIX!AD115),H115*MATRIX!AD115,"n/a"),"")</f>
        <v/>
      </c>
      <c r="W115" s="77"/>
      <c r="X115" s="83" t="str">
        <f>IF(ISNUMBER($H115), IF(ISNUMBER(MATRIX!AF115),$H115*MATRIX!AF115,"n/a"),"")</f>
        <v/>
      </c>
      <c r="Y115" s="77"/>
      <c r="Z115" s="81" t="str">
        <f>IF(ISNUMBER($H115), IF(ISNUMBER(MATRIX!AP115),$H115*MATRIX!AP115,"n/a"),"")</f>
        <v/>
      </c>
      <c r="AA115" s="77" t="s">
        <v>434</v>
      </c>
      <c r="AB115" s="83" t="str">
        <f>IF(ISNUMBER($H115), IF(ISNUMBER(MATRIX!AR115),$H115*MATRIX!AR115,"n/a"),"")</f>
        <v/>
      </c>
      <c r="AD115" s="225" t="str">
        <f t="shared" si="46"/>
        <v/>
      </c>
      <c r="AF115" s="225" t="str">
        <f t="shared" si="47"/>
        <v/>
      </c>
      <c r="AH115" s="218" t="str">
        <f>IF(ISNUMBER($H115), IF(MV&gt;200,IF(ISNUMBER(MATRIX!CL115),MATRIX!CL115,"n/a"),IF(ISNUMBER(MATRIX!CH115),MATRIX!CH115,"n/a")),"")</f>
        <v/>
      </c>
      <c r="AJ115" s="1" t="str">
        <f>IF(ISNUMBER(H115),IF(AND(ISNUMBER('Lo-Z-OUTPUT'!BA115),'Lo-Z-OUTPUT'!BA115&lt;&gt;0),'Lo-Z-OUTPUT'!BA115,'Lo-Z-INPUT'!$K$15*'Lo-Z-INPUT'!$K$7),"")</f>
        <v/>
      </c>
      <c r="AL115" s="161" t="str">
        <f t="shared" si="60"/>
        <v/>
      </c>
      <c r="AN115" s="124" t="str">
        <f>IF(ISNUMBER($H115),IF(MV&lt;200,IF(ISNUMBER(MATRIX!AE115),ROUND((MATRIX!AE115*IDLE/1000)*CKWH,2),"-"),IF(ISNUMBER(MATRIX!AQ115),ROUND((MATRIX!AQ115*IDLE/1000)*CKWH,2),"-")),"")</f>
        <v/>
      </c>
      <c r="AO115" s="125" t="str">
        <f t="shared" si="61"/>
        <v/>
      </c>
      <c r="AQ115" s="105" t="str">
        <f>IF(ISNUMBER($H115),IF(MV&lt;200,IF(ISNUMBER(MATRIX!AG115),ROUND((MATRIX!AG115/1000)*RUNNING*CKWH,2),"-"),IF(ISNUMBER(MATRIX!AS115),ROUND((MATRIX!AS115/1000)*RUNNING*CKWH,2),"-")),"")</f>
        <v/>
      </c>
      <c r="AR115" s="126" t="str">
        <f t="shared" si="62"/>
        <v/>
      </c>
      <c r="AT115" s="129" t="str">
        <f t="shared" si="74"/>
        <v/>
      </c>
      <c r="AU115" s="127" t="str">
        <f t="shared" si="63"/>
        <v/>
      </c>
      <c r="AW115" s="101" t="str">
        <f>IF(ISNUMBER($H115),IF(ISNUMBER(MATRIX!BU115),$H115*MATRIX!BU115,"n/a"),"")</f>
        <v/>
      </c>
      <c r="AX115" s="72"/>
      <c r="AY115" s="72" t="str">
        <f>IF(ISNUMBER($H115),IF(ISNUMBER(MATRIX!BV115*AL115),$H115*MATRIX!BV115*AL115,"n/a"),"")</f>
        <v/>
      </c>
      <c r="BA115" s="100" t="str">
        <f t="shared" si="75"/>
        <v/>
      </c>
      <c r="BB115" s="72"/>
      <c r="BC115" s="154" t="str">
        <f t="shared" si="83"/>
        <v/>
      </c>
      <c r="BD115" s="103" t="str">
        <f t="shared" si="84"/>
        <v/>
      </c>
      <c r="BF115" s="85" t="str">
        <f>IF(ISNUMBER(H115),IF(ISNUMBER(MATRIX!Y115),MATRIX!Y115,"n/a"),"")</f>
        <v/>
      </c>
      <c r="BG115" s="86" t="str">
        <f t="shared" si="85"/>
        <v/>
      </c>
      <c r="BI115" s="44" t="str">
        <f>IF(ISNUMBER('Lo-Z-OUTPUT'!D115),IF(ISNUMBER(EXTRA!H115),'Lo-Z-OUTPUT'!D115*EXTRA!H115,""),"")</f>
        <v/>
      </c>
      <c r="BJ115" s="44" t="str">
        <f t="shared" si="78"/>
        <v/>
      </c>
      <c r="BT115" t="b">
        <f>ISNUMBER(MATRIX!G115)</f>
        <v>1</v>
      </c>
      <c r="BU115" t="b">
        <f>ISNUMBER(MATRIX!H115)</f>
        <v>1</v>
      </c>
      <c r="BW115" s="64" t="str">
        <f>IF(AND(ISNUMBER('HI-Z-OUTPUT'!P115),I115&lt;&gt;0),'HI-Z-OUTPUT'!P115,"-")</f>
        <v>-</v>
      </c>
      <c r="BX115" s="1"/>
      <c r="BY115" s="64" t="str">
        <f>IF(ISBLANK('HI-Z-OUTPUT'!R115),"",'HI-Z-OUTPUT'!R115)</f>
        <v/>
      </c>
      <c r="CA115" s="62" t="str">
        <f>IF(ISNUMBER(BW115),IF(ISNUMBER(MATRIX!E115),BW115*MATRIX!E115,"WRNG DATA"),"-")</f>
        <v>-</v>
      </c>
      <c r="CC115" s="66" t="str">
        <f>IF(AND(ISNUMBER(BW115),OR(BT115,BU115)),IF(KP="kg",BW115*MATRIX!CC115,BW115*MATRIX!CC115*2.2),"-")</f>
        <v>-</v>
      </c>
      <c r="CD115" s="65" t="str">
        <f t="shared" si="79"/>
        <v/>
      </c>
      <c r="CF115" s="1" t="str">
        <f>IF(AND(VI&lt;100,ISNUMBER(BW115),BT115),MATRIX!N115,IF(AND(VI&gt;=100,ISNUMBER(BW115),BU115),MATRIX!O115,""))</f>
        <v/>
      </c>
      <c r="CG115" s="1" t="str">
        <f>IF(AND(BY115&lt;100,ISNUMBER(BW115),BT115),MATRIX!N115,IF(AND(BY115&gt;=100,ISNUMBER(BW115),BU115),MATRIX!O115,"WRNG V"))</f>
        <v>WRNG V</v>
      </c>
      <c r="CH115" s="1" t="str">
        <f t="shared" si="65"/>
        <v/>
      </c>
      <c r="CJ115" s="70" t="str">
        <f>IF(ISNUMBER(BW115),IF(BY115&lt;100,IF(ISNUMBER(CH115*MATRIX!G115),BW115*CH115*MATRIX!G115,""),IF(ISNUMBER(CH115*MATRIX!H115),BW115*CH115*MATRIX!H115,"")),"")</f>
        <v/>
      </c>
      <c r="CL115" s="40" t="str">
        <f>IF(ISNUMBER(BW115*CH115),IF(ISNUMBER(MATRIX!U115),IF(MATRIX!U115-INT(MATRIX!U115)=0,MATRIX!U115,"("&amp;MATRIX!U115&amp;")"),"n/a"),"")</f>
        <v/>
      </c>
      <c r="CM115" s="77"/>
      <c r="CN115" s="81" t="str">
        <f>IF(ISNUMBER(BW115*CH115), IF(ISNUMBER(MATRIX!AZ115),BW115*MATRIX!AZ115,"n/a"),"")</f>
        <v/>
      </c>
      <c r="CO115" s="77"/>
      <c r="CP115" s="83" t="str">
        <f>IF(ISNUMBER($BW115*$CH115), IF(ISNUMBER(MATRIX!BB115),$BW115*MATRIX!BB115,"n/a"),"")</f>
        <v/>
      </c>
      <c r="CQ115" s="77"/>
      <c r="CR115" s="81" t="str">
        <f>IF(ISNUMBER($BW115*$CH115), IF(ISNUMBER(MATRIX!BJ115),BW115*MATRIX!BJ115,"n/a"),"")</f>
        <v/>
      </c>
      <c r="CS115" s="77" t="s">
        <v>434</v>
      </c>
      <c r="CT115" s="83" t="str">
        <f>IF(ISNUMBER($BW115*$CH115), IF(ISNUMBER(MATRIX!BL115),$BW115*MATRIX!BL115,"n/a"),"")</f>
        <v/>
      </c>
      <c r="CV115" s="225" t="str">
        <f t="shared" si="54"/>
        <v/>
      </c>
      <c r="CX115" s="225" t="str">
        <f t="shared" si="55"/>
        <v/>
      </c>
      <c r="CZ115" s="219" t="str">
        <f>IF(ISNUMBER($BW115*$CH115), IF(MV&gt;200,IF(ISNUMBER(MATRIX!CL115),MATRIX!CL115,"n/a"),IF(ISNUMBER(MATRIX!CH115),MATRIX!CH115,"n/a")),"")</f>
        <v/>
      </c>
      <c r="DB115" s="1" t="str">
        <f>IF(ISNUMBER(BW115),IF(AND(ISNUMBER('HI-Z-OUTPUT'!AV115),'HI-Z-OUTPUT'!AV115&lt;&gt;0),'HI-Z-OUTPUT'!AV115,'Hi-Z-INPUT'!$K$7*'Hi-Z-INPUT'!$K$11),"")</f>
        <v/>
      </c>
      <c r="DD115" s="161" t="str">
        <f t="shared" si="66"/>
        <v/>
      </c>
      <c r="DF115" s="124" t="str">
        <f>IF(ISNUMBER($BW115),IF(MV&lt;200,IF(ISNUMBER(MATRIX!BA115),ROUND(MATRIX!BA115/1000*IDLE*CKWH,2),"-"),IF(ISNUMBER(MATRIX!BK115),ROUND(MATRIX!BK115/1000*IDLE*CKWH,2),"-")),"")</f>
        <v/>
      </c>
      <c r="DG115" s="125" t="str">
        <f t="shared" si="67"/>
        <v/>
      </c>
      <c r="DI115" s="104" t="str">
        <f>IF(ISNUMBER($BW115),IF(MV&lt;200,IF(ISNUMBER(MATRIX!BC115),ROUND(MATRIX!BC115/1000*RUNNING*CKWH,2),"-"),IF(ISNUMBER(MATRIX!BM115),ROUND(MATRIX!BM115/1000*RUNNING*CKWH,2),"-")),"")</f>
        <v/>
      </c>
      <c r="DJ115" s="130" t="str">
        <f t="shared" si="68"/>
        <v/>
      </c>
      <c r="DL115" s="104"/>
      <c r="DM115" s="130" t="str">
        <f t="shared" si="69"/>
        <v/>
      </c>
      <c r="DO115" s="129" t="str">
        <f t="shared" si="56"/>
        <v/>
      </c>
      <c r="DP115" s="127" t="str">
        <f t="shared" si="70"/>
        <v/>
      </c>
      <c r="DR115" s="101" t="str">
        <f>IF(ISNUMBER($BW115*$CH115),IF(ISNUMBER(MATRIX!BU115),BW115*MATRIX!BU115,"n/a"),"")</f>
        <v/>
      </c>
      <c r="DS115" s="72"/>
      <c r="DT115" s="72" t="str">
        <f>IF(ISNUMBER(BW115*CH115),IF(ISNUMBER(MATRIX!BV115*DD115),BW115*MATRIX!BV115*DD115,"n/a"),"")</f>
        <v/>
      </c>
      <c r="DU115" s="72"/>
      <c r="DV115" s="155" t="str">
        <f t="shared" si="80"/>
        <v/>
      </c>
      <c r="DW115" s="96"/>
      <c r="DX115" s="156" t="str">
        <f t="shared" si="58"/>
        <v/>
      </c>
      <c r="DY115" s="102" t="str">
        <f t="shared" si="71"/>
        <v/>
      </c>
      <c r="EA115" s="85" t="str">
        <f>IF(ISNUMBER(BW115),IF(ISNUMBER(MATRIX!Y115),MATRIX!Y115,"n/a"),"")</f>
        <v/>
      </c>
      <c r="EB115" s="86" t="str">
        <f t="shared" si="86"/>
        <v/>
      </c>
      <c r="ED115" s="44" t="str">
        <f>IF(ISNUMBER('HI-Z-OUTPUT'!D115),IF(ISNUMBER(BW115),'HI-Z-OUTPUT'!D115*BW115,""),"")</f>
        <v/>
      </c>
      <c r="EE115" s="44" t="str">
        <f t="shared" si="81"/>
        <v/>
      </c>
    </row>
    <row r="116" spans="1:135">
      <c r="A116" s="46" t="str">
        <f>MATRIX!A116</f>
        <v>QSC</v>
      </c>
      <c r="B116" t="str">
        <f>IF(MATRIX!B116&lt;&gt;0,MATRIX!B116,"-")</f>
        <v>SPA-Qf 60x4</v>
      </c>
      <c r="D116" t="b">
        <f>AND(OHM8MENO&lt;='Lo-Z-OUTPUT'!U116,'Lo-Z-OUTPUT'!U116&lt;=OHM8PIU)</f>
        <v>0</v>
      </c>
      <c r="E116" t="b">
        <f>AND(OHM4MENO&lt;='Lo-Z-OUTPUT'!U116,'Lo-Z-OUTPUT'!U116&lt;=OHM4PIU)</f>
        <v>0</v>
      </c>
      <c r="F116" t="b">
        <f>AND(OHM2MENO&lt;='Lo-Z-OUTPUT'!U116,'Lo-Z-OUTPUT'!U116&lt;=OHM2PIU)</f>
        <v>0</v>
      </c>
      <c r="H116" s="64" t="str">
        <f>IF(ISNUMBER('Lo-Z-OUTPUT'!S116),'Lo-Z-OUTPUT'!S116,"")</f>
        <v/>
      </c>
      <c r="I116" s="64" t="str">
        <f>IF('Lo-Z-OUTPUT'!W116="B","B","")</f>
        <v/>
      </c>
      <c r="K116" s="62" t="str">
        <f>IF(ISNUMBER(H116),H116*MATRIX!E116,"-")</f>
        <v>-</v>
      </c>
      <c r="M116" s="66" t="str">
        <f>IF(ISNUMBER(H116),IF(KP="kg",H116*MATRIX!CB116,H116*MATRIX!CB116*2.2),"-")</f>
        <v>-</v>
      </c>
      <c r="N116" s="65" t="str">
        <f t="shared" si="82"/>
        <v/>
      </c>
      <c r="P116" s="1" t="str">
        <f>IF(ISNUMBER(H116),IF('Lo-Z-OUTPUT'!W116="B",IF(D116,MATRIX!Q116,IF(E116,MATRIX!R116,"WRNG Ω")),IF(D116,MATRIX!K116,IF(E116,MATRIX!L116,IF(F116,MATRIX!M116,"")))),"")</f>
        <v/>
      </c>
      <c r="R116" s="70" t="str">
        <f>IF(AND(ISNUMBER(H116),ISNUMBER(P116)),IF('Lo-Z-OUTPUT'!W116="B",H116*P116*MATRIX!F116/2,H116*P116*MATRIX!F116),"")</f>
        <v/>
      </c>
      <c r="T116" s="40" t="str">
        <f>IF(ISNUMBER($H116),IF(ISNUMBER(MATRIX!U116),IF(MATRIX!U116-INT(MATRIX!U116)=0,MATRIX!U116,"("&amp;MATRIX!U116&amp;")"),"n/a"),"")</f>
        <v/>
      </c>
      <c r="U116" s="77"/>
      <c r="V116" s="81" t="str">
        <f>IF(ISNUMBER(H116), IF(ISNUMBER(MATRIX!AD116),H116*MATRIX!AD116,"n/a"),"")</f>
        <v/>
      </c>
      <c r="W116" s="77"/>
      <c r="X116" s="83" t="str">
        <f>IF(ISNUMBER($H116), IF(ISNUMBER(MATRIX!AF116),$H116*MATRIX!AF116,"n/a"),"")</f>
        <v/>
      </c>
      <c r="Y116" s="77"/>
      <c r="Z116" s="81" t="str">
        <f>IF(ISNUMBER($H116), IF(ISNUMBER(MATRIX!AP116),$H116*MATRIX!AP116,"n/a"),"")</f>
        <v/>
      </c>
      <c r="AA116" s="77" t="s">
        <v>434</v>
      </c>
      <c r="AB116" s="83" t="str">
        <f>IF(ISNUMBER($H116), IF(ISNUMBER(MATRIX!AR116),$H116*MATRIX!AR116,"n/a"),"")</f>
        <v/>
      </c>
      <c r="AD116" s="225" t="str">
        <f t="shared" si="46"/>
        <v/>
      </c>
      <c r="AF116" s="225" t="str">
        <f t="shared" si="47"/>
        <v/>
      </c>
      <c r="AH116" s="218" t="str">
        <f>IF(ISNUMBER($H116), IF(MV&gt;200,IF(ISNUMBER(MATRIX!CL116),MATRIX!CL116,"n/a"),IF(ISNUMBER(MATRIX!CH116),MATRIX!CH116,"n/a")),"")</f>
        <v/>
      </c>
      <c r="AJ116" s="1" t="str">
        <f>IF(ISNUMBER(H116),IF(AND(ISNUMBER('Lo-Z-OUTPUT'!BA116),'Lo-Z-OUTPUT'!BA116&lt;&gt;0),'Lo-Z-OUTPUT'!BA116,'Lo-Z-INPUT'!$K$15*'Lo-Z-INPUT'!$K$7),"")</f>
        <v/>
      </c>
      <c r="AL116" s="161" t="str">
        <f t="shared" si="60"/>
        <v/>
      </c>
      <c r="AN116" s="124" t="str">
        <f>IF(ISNUMBER($H116),IF(MV&lt;200,IF(ISNUMBER(MATRIX!AE116),ROUND((MATRIX!AE116*IDLE/1000)*CKWH,2),"-"),IF(ISNUMBER(MATRIX!AQ116),ROUND((MATRIX!AQ116*IDLE/1000)*CKWH,2),"-")),"")</f>
        <v/>
      </c>
      <c r="AO116" s="125" t="str">
        <f t="shared" si="61"/>
        <v/>
      </c>
      <c r="AQ116" s="105" t="str">
        <f>IF(ISNUMBER($H116),IF(MV&lt;200,IF(ISNUMBER(MATRIX!AG116),ROUND((MATRIX!AG116/1000)*RUNNING*CKWH,2),"-"),IF(ISNUMBER(MATRIX!AS116),ROUND((MATRIX!AS116/1000)*RUNNING*CKWH,2),"-")),"")</f>
        <v/>
      </c>
      <c r="AR116" s="126" t="str">
        <f t="shared" si="62"/>
        <v/>
      </c>
      <c r="AT116" s="129" t="str">
        <f t="shared" si="74"/>
        <v/>
      </c>
      <c r="AU116" s="127" t="str">
        <f t="shared" si="63"/>
        <v/>
      </c>
      <c r="AW116" s="101" t="str">
        <f>IF(ISNUMBER($H116),IF(ISNUMBER(MATRIX!BU116),$H116*MATRIX!BU116,"n/a"),"")</f>
        <v/>
      </c>
      <c r="AX116" s="72"/>
      <c r="AY116" s="72" t="str">
        <f>IF(ISNUMBER($H116),IF(ISNUMBER(MATRIX!BV116*AL116),$H116*MATRIX!BV116*AL116,"n/a"),"")</f>
        <v/>
      </c>
      <c r="BA116" s="100" t="str">
        <f t="shared" si="75"/>
        <v/>
      </c>
      <c r="BB116" s="72"/>
      <c r="BC116" s="154" t="str">
        <f t="shared" si="83"/>
        <v/>
      </c>
      <c r="BD116" s="103" t="str">
        <f t="shared" si="84"/>
        <v/>
      </c>
      <c r="BF116" s="85" t="str">
        <f>IF(ISNUMBER(H116),IF(ISNUMBER(MATRIX!Y116),MATRIX!Y116,"n/a"),"")</f>
        <v/>
      </c>
      <c r="BG116" s="86" t="str">
        <f t="shared" si="85"/>
        <v/>
      </c>
      <c r="BI116" s="44" t="str">
        <f>IF(ISNUMBER('Lo-Z-OUTPUT'!D116),IF(ISNUMBER(EXTRA!H116),'Lo-Z-OUTPUT'!D116*EXTRA!H116,""),"")</f>
        <v/>
      </c>
      <c r="BJ116" s="44" t="str">
        <f t="shared" si="78"/>
        <v/>
      </c>
      <c r="BT116" t="b">
        <f>ISNUMBER(MATRIX!G116)</f>
        <v>1</v>
      </c>
      <c r="BU116" t="b">
        <f>ISNUMBER(MATRIX!H116)</f>
        <v>1</v>
      </c>
      <c r="BW116" s="64" t="str">
        <f>IF(AND(ISNUMBER('HI-Z-OUTPUT'!P116),I116&lt;&gt;0),'HI-Z-OUTPUT'!P116,"-")</f>
        <v>-</v>
      </c>
      <c r="BX116" s="1"/>
      <c r="BY116" s="64" t="str">
        <f>IF(ISBLANK('HI-Z-OUTPUT'!R116),"",'HI-Z-OUTPUT'!R116)</f>
        <v/>
      </c>
      <c r="CA116" s="62" t="str">
        <f>IF(ISNUMBER(BW116),IF(ISNUMBER(MATRIX!E116),BW116*MATRIX!E116,"WRNG DATA"),"-")</f>
        <v>-</v>
      </c>
      <c r="CC116" s="66" t="str">
        <f>IF(AND(ISNUMBER(BW116),OR(BT116,BU116)),IF(KP="kg",BW116*MATRIX!CC116,BW116*MATRIX!CC116*2.2),"-")</f>
        <v>-</v>
      </c>
      <c r="CD116" s="65" t="str">
        <f t="shared" si="79"/>
        <v/>
      </c>
      <c r="CF116" s="1" t="str">
        <f>IF(AND(VI&lt;100,ISNUMBER(BW116),BT116),MATRIX!N116,IF(AND(VI&gt;=100,ISNUMBER(BW116),BU116),MATRIX!O116,""))</f>
        <v/>
      </c>
      <c r="CG116" s="1" t="str">
        <f>IF(AND(BY116&lt;100,ISNUMBER(BW116),BT116),MATRIX!N116,IF(AND(BY116&gt;=100,ISNUMBER(BW116),BU116),MATRIX!O116,"WRNG V"))</f>
        <v>WRNG V</v>
      </c>
      <c r="CH116" s="1" t="str">
        <f t="shared" si="65"/>
        <v/>
      </c>
      <c r="CJ116" s="70" t="str">
        <f>IF(ISNUMBER(BW116),IF(BY116&lt;100,IF(ISNUMBER(CH116*MATRIX!G116),BW116*CH116*MATRIX!G116,""),IF(ISNUMBER(CH116*MATRIX!H116),BW116*CH116*MATRIX!H116,"")),"")</f>
        <v/>
      </c>
      <c r="CL116" s="40" t="str">
        <f>IF(ISNUMBER(BW116*CH116),IF(ISNUMBER(MATRIX!U116),IF(MATRIX!U116-INT(MATRIX!U116)=0,MATRIX!U116,"("&amp;MATRIX!U116&amp;")"),"n/a"),"")</f>
        <v/>
      </c>
      <c r="CM116" s="77"/>
      <c r="CN116" s="81" t="str">
        <f>IF(ISNUMBER(BW116*CH116), IF(ISNUMBER(MATRIX!AZ116),BW116*MATRIX!AZ116,"n/a"),"")</f>
        <v/>
      </c>
      <c r="CO116" s="77"/>
      <c r="CP116" s="83" t="str">
        <f>IF(ISNUMBER($BW116*$CH116), IF(ISNUMBER(MATRIX!BB116),$BW116*MATRIX!BB116,"n/a"),"")</f>
        <v/>
      </c>
      <c r="CQ116" s="77"/>
      <c r="CR116" s="81" t="str">
        <f>IF(ISNUMBER($BW116*$CH116), IF(ISNUMBER(MATRIX!BJ116),BW116*MATRIX!BJ116,"n/a"),"")</f>
        <v/>
      </c>
      <c r="CS116" s="77" t="s">
        <v>434</v>
      </c>
      <c r="CT116" s="83" t="str">
        <f>IF(ISNUMBER($BW116*$CH116), IF(ISNUMBER(MATRIX!BL116),$BW116*MATRIX!BL116,"n/a"),"")</f>
        <v/>
      </c>
      <c r="CV116" s="225" t="str">
        <f t="shared" si="54"/>
        <v/>
      </c>
      <c r="CX116" s="225" t="str">
        <f t="shared" si="55"/>
        <v/>
      </c>
      <c r="CZ116" s="219" t="str">
        <f>IF(ISNUMBER($BW116*$CH116), IF(MV&gt;200,IF(ISNUMBER(MATRIX!CL116),MATRIX!CL116,"n/a"),IF(ISNUMBER(MATRIX!CH116),MATRIX!CH116,"n/a")),"")</f>
        <v/>
      </c>
      <c r="DB116" s="1" t="str">
        <f>IF(ISNUMBER(BW116),IF(AND(ISNUMBER('HI-Z-OUTPUT'!AV116),'HI-Z-OUTPUT'!AV116&lt;&gt;0),'HI-Z-OUTPUT'!AV116,'Hi-Z-INPUT'!$K$7*'Hi-Z-INPUT'!$K$11),"")</f>
        <v/>
      </c>
      <c r="DD116" s="161" t="str">
        <f t="shared" si="66"/>
        <v/>
      </c>
      <c r="DF116" s="124" t="str">
        <f>IF(ISNUMBER($BW116),IF(MV&lt;200,IF(ISNUMBER(MATRIX!BA116),ROUND(MATRIX!BA116/1000*IDLE*CKWH,2),"-"),IF(ISNUMBER(MATRIX!BK116),ROUND(MATRIX!BK116/1000*IDLE*CKWH,2),"-")),"")</f>
        <v/>
      </c>
      <c r="DG116" s="125" t="str">
        <f t="shared" si="67"/>
        <v/>
      </c>
      <c r="DI116" s="104" t="str">
        <f>IF(ISNUMBER($BW116),IF(MV&lt;200,IF(ISNUMBER(MATRIX!BC116),ROUND(MATRIX!BC116/1000*RUNNING*CKWH,2),"-"),IF(ISNUMBER(MATRIX!BM116),ROUND(MATRIX!BM116/1000*RUNNING*CKWH,2),"-")),"")</f>
        <v/>
      </c>
      <c r="DJ116" s="130" t="str">
        <f t="shared" si="68"/>
        <v/>
      </c>
      <c r="DL116" s="104"/>
      <c r="DM116" s="130" t="str">
        <f t="shared" si="69"/>
        <v/>
      </c>
      <c r="DO116" s="129" t="str">
        <f t="shared" si="56"/>
        <v/>
      </c>
      <c r="DP116" s="127" t="str">
        <f t="shared" si="70"/>
        <v/>
      </c>
      <c r="DR116" s="101" t="str">
        <f>IF(ISNUMBER($BW116*$CH116),IF(ISNUMBER(MATRIX!BU116),BW116*MATRIX!BU116,"n/a"),"")</f>
        <v/>
      </c>
      <c r="DS116" s="72"/>
      <c r="DT116" s="72" t="str">
        <f>IF(ISNUMBER(BW116*CH116),IF(ISNUMBER(MATRIX!BV116*DD116),BW116*MATRIX!BV116*DD116,"n/a"),"")</f>
        <v/>
      </c>
      <c r="DU116" s="72"/>
      <c r="DV116" s="155" t="str">
        <f t="shared" si="80"/>
        <v/>
      </c>
      <c r="DW116" s="96"/>
      <c r="DX116" s="156" t="str">
        <f t="shared" si="58"/>
        <v/>
      </c>
      <c r="DY116" s="102" t="str">
        <f t="shared" si="71"/>
        <v/>
      </c>
      <c r="EA116" s="85" t="str">
        <f>IF(ISNUMBER(BW116),IF(ISNUMBER(MATRIX!Y116),MATRIX!Y116,"n/a"),"")</f>
        <v/>
      </c>
      <c r="EB116" s="86" t="str">
        <f t="shared" si="86"/>
        <v/>
      </c>
      <c r="ED116" s="44" t="str">
        <f>IF(ISNUMBER('HI-Z-OUTPUT'!D116),IF(ISNUMBER(BW116),'HI-Z-OUTPUT'!D116*BW116,""),"")</f>
        <v/>
      </c>
      <c r="EE116" s="44" t="str">
        <f t="shared" si="81"/>
        <v/>
      </c>
    </row>
    <row r="117" spans="1:135">
      <c r="A117" s="46" t="str">
        <f>MATRIX!A117</f>
        <v>QSC</v>
      </c>
      <c r="B117" t="str">
        <f>IF(MATRIX!B117&lt;&gt;0,MATRIX!B117,"-")</f>
        <v>PL380</v>
      </c>
      <c r="D117" t="b">
        <f>AND(OHM8MENO&lt;='Lo-Z-OUTPUT'!U117,'Lo-Z-OUTPUT'!U117&lt;=OHM8PIU)</f>
        <v>0</v>
      </c>
      <c r="E117" t="b">
        <f>AND(OHM4MENO&lt;='Lo-Z-OUTPUT'!U117,'Lo-Z-OUTPUT'!U117&lt;=OHM4PIU)</f>
        <v>0</v>
      </c>
      <c r="F117" t="b">
        <f>AND(OHM2MENO&lt;='Lo-Z-OUTPUT'!U117,'Lo-Z-OUTPUT'!U117&lt;=OHM2PIU)</f>
        <v>0</v>
      </c>
      <c r="H117" s="64" t="str">
        <f>IF(ISNUMBER('Lo-Z-OUTPUT'!S117),'Lo-Z-OUTPUT'!S117,"")</f>
        <v/>
      </c>
      <c r="I117" s="64" t="str">
        <f>IF('Lo-Z-OUTPUT'!W117="B","B","")</f>
        <v/>
      </c>
      <c r="K117" s="62" t="str">
        <f>IF(ISNUMBER(H117),H117*MATRIX!E117,"-")</f>
        <v>-</v>
      </c>
      <c r="M117" s="66" t="str">
        <f>IF(ISNUMBER(H117),IF(KP="kg",H117*MATRIX!CB117,H117*MATRIX!CB117*2.2),"-")</f>
        <v>-</v>
      </c>
      <c r="N117" s="65" t="str">
        <f t="shared" si="82"/>
        <v/>
      </c>
      <c r="P117" s="1" t="str">
        <f>IF(ISNUMBER(H117),IF('Lo-Z-OUTPUT'!W117="B",IF(D117,MATRIX!Q117,IF(E117,MATRIX!R117,"WRNG Ω")),IF(D117,MATRIX!K117,IF(E117,MATRIX!L117,IF(F117,MATRIX!M117,"")))),"")</f>
        <v/>
      </c>
      <c r="R117" s="70" t="str">
        <f>IF(AND(ISNUMBER(H117),ISNUMBER(P117)),IF('Lo-Z-OUTPUT'!W117="B",H117*P117*MATRIX!F117/2,H117*P117*MATRIX!F117),"")</f>
        <v/>
      </c>
      <c r="T117" s="40" t="str">
        <f>IF(ISNUMBER($H117),IF(ISNUMBER(MATRIX!U117),IF(MATRIX!U117-INT(MATRIX!U117)=0,MATRIX!U117,"("&amp;MATRIX!U117&amp;")"),"n/a"),"")</f>
        <v/>
      </c>
      <c r="U117" s="77"/>
      <c r="V117" s="81" t="str">
        <f>IF(ISNUMBER(H117), IF(ISNUMBER(MATRIX!AD117),H117*MATRIX!AD117,"n/a"),"")</f>
        <v/>
      </c>
      <c r="W117" s="77"/>
      <c r="X117" s="83" t="str">
        <f>IF(ISNUMBER($H117), IF(ISNUMBER(MATRIX!AF117),$H117*MATRIX!AF117,"n/a"),"")</f>
        <v/>
      </c>
      <c r="Y117" s="77"/>
      <c r="Z117" s="81" t="str">
        <f>IF(ISNUMBER($H117), IF(ISNUMBER(MATRIX!AP117),$H117*MATRIX!AP117,"n/a"),"")</f>
        <v/>
      </c>
      <c r="AA117" s="77" t="s">
        <v>434</v>
      </c>
      <c r="AB117" s="83" t="str">
        <f>IF(ISNUMBER($H117), IF(ISNUMBER(MATRIX!AR117),$H117*MATRIX!AR117,"n/a"),"")</f>
        <v/>
      </c>
      <c r="AD117" s="225" t="str">
        <f t="shared" si="46"/>
        <v/>
      </c>
      <c r="AF117" s="225" t="str">
        <f t="shared" si="47"/>
        <v/>
      </c>
      <c r="AH117" s="218" t="str">
        <f>IF(ISNUMBER($H117), IF(MV&gt;200,IF(ISNUMBER(MATRIX!CL117),MATRIX!CL117,"n/a"),IF(ISNUMBER(MATRIX!CH117),MATRIX!CH117,"n/a")),"")</f>
        <v/>
      </c>
      <c r="AJ117" s="1" t="str">
        <f>IF(ISNUMBER(H117),IF(AND(ISNUMBER('Lo-Z-OUTPUT'!BA117),'Lo-Z-OUTPUT'!BA117&lt;&gt;0),'Lo-Z-OUTPUT'!BA117,'Lo-Z-INPUT'!$K$15*'Lo-Z-INPUT'!$K$7),"")</f>
        <v/>
      </c>
      <c r="AL117" s="161" t="str">
        <f t="shared" si="60"/>
        <v/>
      </c>
      <c r="AN117" s="124" t="str">
        <f>IF(ISNUMBER($H117),IF(MV&lt;200,IF(ISNUMBER(MATRIX!AE117),ROUND((MATRIX!AE117*IDLE/1000)*CKWH,2),"-"),IF(ISNUMBER(MATRIX!AQ117),ROUND((MATRIX!AQ117*IDLE/1000)*CKWH,2),"-")),"")</f>
        <v/>
      </c>
      <c r="AO117" s="125" t="str">
        <f t="shared" si="61"/>
        <v/>
      </c>
      <c r="AQ117" s="105" t="str">
        <f>IF(ISNUMBER($H117),IF(MV&lt;200,IF(ISNUMBER(MATRIX!AG117),ROUND((MATRIX!AG117/1000)*RUNNING*CKWH,2),"-"),IF(ISNUMBER(MATRIX!AS117),ROUND((MATRIX!AS117/1000)*RUNNING*CKWH,2),"-")),"")</f>
        <v/>
      </c>
      <c r="AR117" s="126" t="str">
        <f t="shared" si="62"/>
        <v/>
      </c>
      <c r="AT117" s="129" t="str">
        <f t="shared" si="74"/>
        <v/>
      </c>
      <c r="AU117" s="127" t="str">
        <f t="shared" si="63"/>
        <v/>
      </c>
      <c r="AW117" s="101" t="str">
        <f>IF(ISNUMBER($H117),IF(ISNUMBER(MATRIX!BU117),$H117*MATRIX!BU117,"n/a"),"")</f>
        <v/>
      </c>
      <c r="AX117" s="72"/>
      <c r="AY117" s="72" t="str">
        <f>IF(ISNUMBER($H117),IF(ISNUMBER(MATRIX!BV117*AL117),$H117*MATRIX!BV117*AL117,"n/a"),"")</f>
        <v/>
      </c>
      <c r="BA117" s="100" t="str">
        <f t="shared" si="75"/>
        <v/>
      </c>
      <c r="BB117" s="72"/>
      <c r="BC117" s="154" t="str">
        <f t="shared" si="83"/>
        <v/>
      </c>
      <c r="BD117" s="103" t="str">
        <f t="shared" si="84"/>
        <v/>
      </c>
      <c r="BF117" s="85" t="str">
        <f>IF(ISNUMBER(H117),IF(ISNUMBER(MATRIX!Y117),MATRIX!Y117,"n/a"),"")</f>
        <v/>
      </c>
      <c r="BG117" s="86" t="str">
        <f t="shared" si="85"/>
        <v/>
      </c>
      <c r="BI117" s="44" t="str">
        <f>IF(ISNUMBER('Lo-Z-OUTPUT'!D117),IF(ISNUMBER(EXTRA!H117),'Lo-Z-OUTPUT'!D117*EXTRA!H117,""),"")</f>
        <v/>
      </c>
      <c r="BJ117" s="44" t="str">
        <f t="shared" si="78"/>
        <v/>
      </c>
      <c r="BT117" t="b">
        <f>ISNUMBER(MATRIX!G117)</f>
        <v>0</v>
      </c>
      <c r="BU117" t="b">
        <f>ISNUMBER(MATRIX!H117)</f>
        <v>0</v>
      </c>
      <c r="BW117" s="64" t="str">
        <f>IF(AND(ISNUMBER('HI-Z-OUTPUT'!P117),I117&lt;&gt;0),'HI-Z-OUTPUT'!P117,"-")</f>
        <v>-</v>
      </c>
      <c r="BX117" s="1"/>
      <c r="BY117" s="64" t="str">
        <f>IF(ISBLANK('HI-Z-OUTPUT'!R117),"",'HI-Z-OUTPUT'!R117)</f>
        <v/>
      </c>
      <c r="CA117" s="62" t="str">
        <f>IF(ISNUMBER(BW117),IF(ISNUMBER(MATRIX!E117),BW117*MATRIX!E117,"WRNG DATA"),"-")</f>
        <v>-</v>
      </c>
      <c r="CC117" s="66" t="str">
        <f>IF(AND(ISNUMBER(BW117),OR(BT117,BU117)),IF(KP="kg",BW117*MATRIX!CC117,BW117*MATRIX!CC117*2.2),"-")</f>
        <v>-</v>
      </c>
      <c r="CD117" s="65" t="str">
        <f t="shared" si="79"/>
        <v/>
      </c>
      <c r="CF117" s="1" t="str">
        <f>IF(AND(VI&lt;100,ISNUMBER(BW117),BT117),MATRIX!N117,IF(AND(VI&gt;=100,ISNUMBER(BW117),BU117),MATRIX!O117,""))</f>
        <v/>
      </c>
      <c r="CG117" s="1" t="str">
        <f>IF(AND(BY117&lt;100,ISNUMBER(BW117),BT117),MATRIX!N117,IF(AND(BY117&gt;=100,ISNUMBER(BW117),BU117),MATRIX!O117,"WRNG V"))</f>
        <v>WRNG V</v>
      </c>
      <c r="CH117" s="1" t="str">
        <f t="shared" si="65"/>
        <v/>
      </c>
      <c r="CJ117" s="70" t="str">
        <f>IF(ISNUMBER(BW117),IF(BY117&lt;100,IF(ISNUMBER(CH117*MATRIX!G117),BW117*CH117*MATRIX!G117,""),IF(ISNUMBER(CH117*MATRIX!H117),BW117*CH117*MATRIX!H117,"")),"")</f>
        <v/>
      </c>
      <c r="CL117" s="40" t="str">
        <f>IF(ISNUMBER(BW117*CH117),IF(ISNUMBER(MATRIX!U117),IF(MATRIX!U117-INT(MATRIX!U117)=0,MATRIX!U117,"("&amp;MATRIX!U117&amp;")"),"n/a"),"")</f>
        <v/>
      </c>
      <c r="CM117" s="77"/>
      <c r="CN117" s="81" t="str">
        <f>IF(ISNUMBER(BW117*CH117), IF(ISNUMBER(MATRIX!AZ117),BW117*MATRIX!AZ117,"n/a"),"")</f>
        <v/>
      </c>
      <c r="CO117" s="77"/>
      <c r="CP117" s="83" t="str">
        <f>IF(ISNUMBER($BW117*$CH117), IF(ISNUMBER(MATRIX!BB117),$BW117*MATRIX!BB117,"n/a"),"")</f>
        <v/>
      </c>
      <c r="CQ117" s="77"/>
      <c r="CR117" s="81" t="str">
        <f>IF(ISNUMBER($BW117*$CH117), IF(ISNUMBER(MATRIX!BJ117),BW117*MATRIX!BJ117,"n/a"),"")</f>
        <v/>
      </c>
      <c r="CS117" s="77" t="s">
        <v>434</v>
      </c>
      <c r="CT117" s="83" t="str">
        <f>IF(ISNUMBER($BW117*$CH117), IF(ISNUMBER(MATRIX!BL117),$BW117*MATRIX!BL117,"n/a"),"")</f>
        <v/>
      </c>
      <c r="CV117" s="225" t="str">
        <f t="shared" si="54"/>
        <v/>
      </c>
      <c r="CX117" s="225" t="str">
        <f t="shared" si="55"/>
        <v/>
      </c>
      <c r="CZ117" s="219" t="str">
        <f>IF(ISNUMBER($BW117*$CH117), IF(MV&gt;200,IF(ISNUMBER(MATRIX!CL117),MATRIX!CL117,"n/a"),IF(ISNUMBER(MATRIX!CH117),MATRIX!CH117,"n/a")),"")</f>
        <v/>
      </c>
      <c r="DB117" s="1" t="str">
        <f>IF(ISNUMBER(BW117),IF(AND(ISNUMBER('HI-Z-OUTPUT'!AV117),'HI-Z-OUTPUT'!AV117&lt;&gt;0),'HI-Z-OUTPUT'!AV117,'Hi-Z-INPUT'!$K$7*'Hi-Z-INPUT'!$K$11),"")</f>
        <v/>
      </c>
      <c r="DD117" s="161" t="str">
        <f t="shared" si="66"/>
        <v/>
      </c>
      <c r="DF117" s="124" t="str">
        <f>IF(ISNUMBER($BW117),IF(MV&lt;200,IF(ISNUMBER(MATRIX!BA117),ROUND(MATRIX!BA117/1000*IDLE*CKWH,2),"-"),IF(ISNUMBER(MATRIX!BK117),ROUND(MATRIX!BK117/1000*IDLE*CKWH,2),"-")),"")</f>
        <v/>
      </c>
      <c r="DG117" s="125" t="str">
        <f t="shared" si="67"/>
        <v/>
      </c>
      <c r="DI117" s="104" t="str">
        <f>IF(ISNUMBER($BW117),IF(MV&lt;200,IF(ISNUMBER(MATRIX!BC117),ROUND(MATRIX!BC117/1000*RUNNING*CKWH,2),"-"),IF(ISNUMBER(MATRIX!BM117),ROUND(MATRIX!BM117/1000*RUNNING*CKWH,2),"-")),"")</f>
        <v/>
      </c>
      <c r="DJ117" s="130" t="str">
        <f t="shared" si="68"/>
        <v/>
      </c>
      <c r="DL117" s="104"/>
      <c r="DM117" s="130" t="str">
        <f t="shared" si="69"/>
        <v/>
      </c>
      <c r="DO117" s="129" t="str">
        <f t="shared" si="56"/>
        <v/>
      </c>
      <c r="DP117" s="127" t="str">
        <f t="shared" si="70"/>
        <v/>
      </c>
      <c r="DR117" s="101" t="str">
        <f>IF(ISNUMBER($BW117*$CH117),IF(ISNUMBER(MATRIX!BU117),BW117*MATRIX!BU117,"n/a"),"")</f>
        <v/>
      </c>
      <c r="DS117" s="72"/>
      <c r="DT117" s="72" t="str">
        <f>IF(ISNUMBER(BW117*CH117),IF(ISNUMBER(MATRIX!BV117*DD117),BW117*MATRIX!BV117*DD117,"n/a"),"")</f>
        <v/>
      </c>
      <c r="DU117" s="72"/>
      <c r="DV117" s="155" t="str">
        <f t="shared" si="80"/>
        <v/>
      </c>
      <c r="DW117" s="96"/>
      <c r="DX117" s="156" t="str">
        <f t="shared" si="58"/>
        <v/>
      </c>
      <c r="DY117" s="102" t="str">
        <f t="shared" si="71"/>
        <v/>
      </c>
      <c r="EA117" s="85" t="str">
        <f>IF(ISNUMBER(BW117),IF(ISNUMBER(MATRIX!Y117),MATRIX!Y117,"n/a"),"")</f>
        <v/>
      </c>
      <c r="EB117" s="86" t="str">
        <f t="shared" si="86"/>
        <v/>
      </c>
      <c r="ED117" s="44" t="str">
        <f>IF(ISNUMBER('HI-Z-OUTPUT'!D117),IF(ISNUMBER(BW117),'HI-Z-OUTPUT'!D117*BW117,""),"")</f>
        <v/>
      </c>
      <c r="EE117" s="44" t="str">
        <f t="shared" si="81"/>
        <v/>
      </c>
    </row>
    <row r="118" spans="1:135">
      <c r="A118" s="46" t="str">
        <f>MATRIX!A118</f>
        <v>QSC</v>
      </c>
      <c r="B118" t="str">
        <f>IF(MATRIX!B118&lt;&gt;0,MATRIX!B118,"-")</f>
        <v>CX-Q 2K4</v>
      </c>
      <c r="D118" t="b">
        <f>AND(OHM8MENO&lt;='Lo-Z-OUTPUT'!U118,'Lo-Z-OUTPUT'!U118&lt;=OHM8PIU)</f>
        <v>0</v>
      </c>
      <c r="E118" t="b">
        <f>AND(OHM4MENO&lt;='Lo-Z-OUTPUT'!U118,'Lo-Z-OUTPUT'!U118&lt;=OHM4PIU)</f>
        <v>0</v>
      </c>
      <c r="F118" t="b">
        <f>AND(OHM2MENO&lt;='Lo-Z-OUTPUT'!U118,'Lo-Z-OUTPUT'!U118&lt;=OHM2PIU)</f>
        <v>0</v>
      </c>
      <c r="H118" s="64" t="str">
        <f>IF(ISNUMBER('Lo-Z-OUTPUT'!S118),'Lo-Z-OUTPUT'!S118,"")</f>
        <v/>
      </c>
      <c r="I118" s="64" t="str">
        <f>IF('Lo-Z-OUTPUT'!W118="B","B","")</f>
        <v/>
      </c>
      <c r="K118" s="62" t="str">
        <f>IF(ISNUMBER(H118),H118*MATRIX!E118,"-")</f>
        <v>-</v>
      </c>
      <c r="M118" s="66" t="str">
        <f>IF(ISNUMBER(H118),IF(KP="kg",H118*MATRIX!CB118,H118*MATRIX!CB118*2.2),"-")</f>
        <v>-</v>
      </c>
      <c r="N118" s="65" t="str">
        <f t="shared" si="82"/>
        <v/>
      </c>
      <c r="P118" s="1" t="str">
        <f>IF(ISNUMBER(H118),IF('Lo-Z-OUTPUT'!W118="B",IF(D118,MATRIX!Q118,IF(E118,MATRIX!R118,"WRNG Ω")),IF(D118,MATRIX!K118,IF(E118,MATRIX!L118,IF(F118,MATRIX!M118,"")))),"")</f>
        <v/>
      </c>
      <c r="R118" s="70" t="str">
        <f>IF(AND(ISNUMBER(H118),ISNUMBER(P118)),IF('Lo-Z-OUTPUT'!W118="B",H118*P118*MATRIX!F118/2,H118*P118*MATRIX!F118),"")</f>
        <v/>
      </c>
      <c r="T118" s="40" t="str">
        <f>IF(ISNUMBER($H118),IF(ISNUMBER(MATRIX!U118),IF(MATRIX!U118-INT(MATRIX!U118)=0,MATRIX!U118,"("&amp;MATRIX!U118&amp;")"),"n/a"),"")</f>
        <v/>
      </c>
      <c r="U118" s="77"/>
      <c r="V118" s="81" t="str">
        <f>IF(ISNUMBER(H118), IF(ISNUMBER(MATRIX!AD118),H118*MATRIX!AD118,"n/a"),"")</f>
        <v/>
      </c>
      <c r="W118" s="77"/>
      <c r="X118" s="83" t="str">
        <f>IF(ISNUMBER($H118), IF(ISNUMBER(MATRIX!AF118),$H118*MATRIX!AF118,"n/a"),"")</f>
        <v/>
      </c>
      <c r="Y118" s="77"/>
      <c r="Z118" s="81" t="str">
        <f>IF(ISNUMBER($H118), IF(ISNUMBER(MATRIX!AP118),$H118*MATRIX!AP118,"n/a"),"")</f>
        <v/>
      </c>
      <c r="AA118" s="77" t="s">
        <v>434</v>
      </c>
      <c r="AB118" s="83" t="str">
        <f>IF(ISNUMBER($H118), IF(ISNUMBER(MATRIX!AR118),$H118*MATRIX!AR118,"n/a"),"")</f>
        <v/>
      </c>
      <c r="AD118" s="225" t="str">
        <f t="shared" si="46"/>
        <v/>
      </c>
      <c r="AF118" s="225" t="str">
        <f t="shared" si="47"/>
        <v/>
      </c>
      <c r="AH118" s="218" t="str">
        <f>IF(ISNUMBER($H118), IF(MV&gt;200,IF(ISNUMBER(MATRIX!CL118),MATRIX!CL118,"n/a"),IF(ISNUMBER(MATRIX!CH118),MATRIX!CH118,"n/a")),"")</f>
        <v/>
      </c>
      <c r="AJ118" s="1" t="str">
        <f>IF(ISNUMBER(H118),IF(AND(ISNUMBER('Lo-Z-OUTPUT'!BA118),'Lo-Z-OUTPUT'!BA118&lt;&gt;0),'Lo-Z-OUTPUT'!BA118,'Lo-Z-INPUT'!$K$15*'Lo-Z-INPUT'!$K$7),"")</f>
        <v/>
      </c>
      <c r="AL118" s="161" t="str">
        <f t="shared" si="60"/>
        <v/>
      </c>
      <c r="AN118" s="124" t="str">
        <f>IF(ISNUMBER($H118),IF(MV&lt;200,IF(ISNUMBER(MATRIX!AE118),ROUND((MATRIX!AE118*IDLE/1000)*CKWH,2),"-"),IF(ISNUMBER(MATRIX!AQ118),ROUND((MATRIX!AQ118*IDLE/1000)*CKWH,2),"-")),"")</f>
        <v/>
      </c>
      <c r="AO118" s="125" t="str">
        <f t="shared" si="61"/>
        <v/>
      </c>
      <c r="AQ118" s="105" t="str">
        <f>IF(ISNUMBER($H118),IF(MV&lt;200,IF(ISNUMBER(MATRIX!AG118),ROUND((MATRIX!AG118/1000)*RUNNING*CKWH,2),"-"),IF(ISNUMBER(MATRIX!AS118),ROUND((MATRIX!AS118/1000)*RUNNING*CKWH,2),"-")),"")</f>
        <v/>
      </c>
      <c r="AR118" s="126" t="str">
        <f t="shared" si="62"/>
        <v/>
      </c>
      <c r="AT118" s="129" t="str">
        <f t="shared" si="74"/>
        <v/>
      </c>
      <c r="AU118" s="127" t="str">
        <f t="shared" si="63"/>
        <v/>
      </c>
      <c r="AW118" s="101" t="str">
        <f>IF(ISNUMBER($H118),IF(ISNUMBER(MATRIX!BU118),$H118*MATRIX!BU118,"n/a"),"")</f>
        <v/>
      </c>
      <c r="AX118" s="72"/>
      <c r="AY118" s="72" t="str">
        <f>IF(ISNUMBER($H118),IF(ISNUMBER(MATRIX!BV118*AL118),$H118*MATRIX!BV118*AL118,"n/a"),"")</f>
        <v/>
      </c>
      <c r="BA118" s="100" t="str">
        <f t="shared" si="75"/>
        <v/>
      </c>
      <c r="BB118" s="72"/>
      <c r="BC118" s="154" t="str">
        <f t="shared" si="83"/>
        <v/>
      </c>
      <c r="BD118" s="103" t="str">
        <f t="shared" si="84"/>
        <v/>
      </c>
      <c r="BF118" s="85" t="str">
        <f>IF(ISNUMBER(H118),IF(ISNUMBER(MATRIX!Y118),MATRIX!Y118,"n/a"),"")</f>
        <v/>
      </c>
      <c r="BG118" s="86" t="str">
        <f t="shared" si="85"/>
        <v/>
      </c>
      <c r="BI118" s="44" t="str">
        <f>IF(ISNUMBER('Lo-Z-OUTPUT'!D118),IF(ISNUMBER(EXTRA!H118),'Lo-Z-OUTPUT'!D118*EXTRA!H118,""),"")</f>
        <v/>
      </c>
      <c r="BJ118" s="44" t="str">
        <f t="shared" si="78"/>
        <v/>
      </c>
      <c r="BT118" t="b">
        <f>ISNUMBER(MATRIX!G118)</f>
        <v>1</v>
      </c>
      <c r="BU118" t="b">
        <f>ISNUMBER(MATRIX!H118)</f>
        <v>1</v>
      </c>
      <c r="BW118" s="64" t="str">
        <f>IF(AND(ISNUMBER('HI-Z-OUTPUT'!P118),I118&lt;&gt;0),'HI-Z-OUTPUT'!P118,"-")</f>
        <v>-</v>
      </c>
      <c r="BX118" s="1"/>
      <c r="BY118" s="64" t="str">
        <f>IF(ISBLANK('HI-Z-OUTPUT'!R118),"",'HI-Z-OUTPUT'!R118)</f>
        <v/>
      </c>
      <c r="CA118" s="62" t="str">
        <f>IF(ISNUMBER(BW118),IF(ISNUMBER(MATRIX!E118),BW118*MATRIX!E118,"WRNG DATA"),"-")</f>
        <v>-</v>
      </c>
      <c r="CC118" s="66" t="str">
        <f>IF(AND(ISNUMBER(BW118),OR(BT118,BU118)),IF(KP="kg",BW118*MATRIX!CC118,BW118*MATRIX!CC118*2.2),"-")</f>
        <v>-</v>
      </c>
      <c r="CD118" s="65" t="str">
        <f t="shared" si="79"/>
        <v/>
      </c>
      <c r="CF118" s="1" t="str">
        <f>IF(AND(VI&lt;100,ISNUMBER(BW118),BT118),MATRIX!N118,IF(AND(VI&gt;=100,ISNUMBER(BW118),BU118),MATRIX!O118,""))</f>
        <v/>
      </c>
      <c r="CG118" s="1" t="str">
        <f>IF(AND(BY118&lt;100,ISNUMBER(BW118),BT118),MATRIX!N118,IF(AND(BY118&gt;=100,ISNUMBER(BW118),BU118),MATRIX!O118,"WRNG V"))</f>
        <v>WRNG V</v>
      </c>
      <c r="CH118" s="1" t="str">
        <f t="shared" si="65"/>
        <v/>
      </c>
      <c r="CJ118" s="70" t="str">
        <f>IF(ISNUMBER(BW118),IF(BY118&lt;100,IF(ISNUMBER(CH118*MATRIX!G118),BW118*CH118*MATRIX!G118,""),IF(ISNUMBER(CH118*MATRIX!H118),BW118*CH118*MATRIX!H118,"")),"")</f>
        <v/>
      </c>
      <c r="CL118" s="40" t="str">
        <f>IF(ISNUMBER(BW118*CH118),IF(ISNUMBER(MATRIX!U118),IF(MATRIX!U118-INT(MATRIX!U118)=0,MATRIX!U118,"("&amp;MATRIX!U118&amp;")"),"n/a"),"")</f>
        <v/>
      </c>
      <c r="CM118" s="77"/>
      <c r="CN118" s="81" t="str">
        <f>IF(ISNUMBER(BW118*CH118), IF(ISNUMBER(MATRIX!AZ118),BW118*MATRIX!AZ118,"n/a"),"")</f>
        <v/>
      </c>
      <c r="CO118" s="77"/>
      <c r="CP118" s="83" t="str">
        <f>IF(ISNUMBER($BW118*$CH118), IF(ISNUMBER(MATRIX!BB118),$BW118*MATRIX!BB118,"n/a"),"")</f>
        <v/>
      </c>
      <c r="CQ118" s="77"/>
      <c r="CR118" s="81" t="str">
        <f>IF(ISNUMBER($BW118*$CH118), IF(ISNUMBER(MATRIX!BJ118),BW118*MATRIX!BJ118,"n/a"),"")</f>
        <v/>
      </c>
      <c r="CS118" s="77" t="s">
        <v>434</v>
      </c>
      <c r="CT118" s="83" t="str">
        <f>IF(ISNUMBER($BW118*$CH118), IF(ISNUMBER(MATRIX!BL118),$BW118*MATRIX!BL118,"n/a"),"")</f>
        <v/>
      </c>
      <c r="CV118" s="225" t="str">
        <f t="shared" si="54"/>
        <v/>
      </c>
      <c r="CX118" s="225" t="str">
        <f t="shared" si="55"/>
        <v/>
      </c>
      <c r="CZ118" s="219" t="str">
        <f>IF(ISNUMBER($BW118*$CH118), IF(MV&gt;200,IF(ISNUMBER(MATRIX!CL118),MATRIX!CL118,"n/a"),IF(ISNUMBER(MATRIX!CH118),MATRIX!CH118,"n/a")),"")</f>
        <v/>
      </c>
      <c r="DB118" s="1" t="str">
        <f>IF(ISNUMBER(BW118),IF(AND(ISNUMBER('HI-Z-OUTPUT'!AV118),'HI-Z-OUTPUT'!AV118&lt;&gt;0),'HI-Z-OUTPUT'!AV118,'Hi-Z-INPUT'!$K$7*'Hi-Z-INPUT'!$K$11),"")</f>
        <v/>
      </c>
      <c r="DD118" s="161" t="str">
        <f t="shared" si="66"/>
        <v/>
      </c>
      <c r="DF118" s="124" t="str">
        <f>IF(ISNUMBER($BW118),IF(MV&lt;200,IF(ISNUMBER(MATRIX!BA118),ROUND(MATRIX!BA118/1000*IDLE*CKWH,2),"-"),IF(ISNUMBER(MATRIX!BK118),ROUND(MATRIX!BK118/1000*IDLE*CKWH,2),"-")),"")</f>
        <v/>
      </c>
      <c r="DG118" s="125" t="str">
        <f t="shared" si="67"/>
        <v/>
      </c>
      <c r="DI118" s="104" t="str">
        <f>IF(ISNUMBER($BW118),IF(MV&lt;200,IF(ISNUMBER(MATRIX!BC118),ROUND(MATRIX!BC118/1000*RUNNING*CKWH,2),"-"),IF(ISNUMBER(MATRIX!BM118),ROUND(MATRIX!BM118/1000*RUNNING*CKWH,2),"-")),"")</f>
        <v/>
      </c>
      <c r="DJ118" s="130" t="str">
        <f t="shared" si="68"/>
        <v/>
      </c>
      <c r="DL118" s="104"/>
      <c r="DM118" s="130" t="str">
        <f t="shared" si="69"/>
        <v/>
      </c>
      <c r="DO118" s="129" t="str">
        <f t="shared" si="56"/>
        <v/>
      </c>
      <c r="DP118" s="127" t="str">
        <f t="shared" si="70"/>
        <v/>
      </c>
      <c r="DR118" s="101" t="str">
        <f>IF(ISNUMBER($BW118*$CH118),IF(ISNUMBER(MATRIX!BU118),BW118*MATRIX!BU118,"n/a"),"")</f>
        <v/>
      </c>
      <c r="DS118" s="72"/>
      <c r="DT118" s="72" t="str">
        <f>IF(ISNUMBER(BW118*CH118),IF(ISNUMBER(MATRIX!BV118*DD118),BW118*MATRIX!BV118*DD118,"n/a"),"")</f>
        <v/>
      </c>
      <c r="DU118" s="72"/>
      <c r="DV118" s="155" t="str">
        <f t="shared" si="80"/>
        <v/>
      </c>
      <c r="DW118" s="96"/>
      <c r="DX118" s="156" t="str">
        <f t="shared" si="58"/>
        <v/>
      </c>
      <c r="DY118" s="102" t="str">
        <f t="shared" si="71"/>
        <v/>
      </c>
      <c r="EA118" s="85" t="str">
        <f>IF(ISNUMBER(BW118),IF(ISNUMBER(MATRIX!Y118),MATRIX!Y118,"n/a"),"")</f>
        <v/>
      </c>
      <c r="EB118" s="86" t="str">
        <f t="shared" si="86"/>
        <v/>
      </c>
      <c r="ED118" s="44" t="str">
        <f>IF(ISNUMBER('HI-Z-OUTPUT'!D118),IF(ISNUMBER(BW118),'HI-Z-OUTPUT'!D118*BW118,""),"")</f>
        <v/>
      </c>
      <c r="EE118" s="44" t="str">
        <f t="shared" si="81"/>
        <v/>
      </c>
    </row>
    <row r="119" spans="1:135">
      <c r="A119" s="46" t="str">
        <f>MATRIX!A119</f>
        <v>QSC</v>
      </c>
      <c r="B119" t="str">
        <f>IF(MATRIX!B119&lt;&gt;0,MATRIX!B119,"-")</f>
        <v>CX-Q 4K4</v>
      </c>
      <c r="D119" t="b">
        <f>AND(OHM8MENO&lt;='Lo-Z-OUTPUT'!U119,'Lo-Z-OUTPUT'!U119&lt;=OHM8PIU)</f>
        <v>0</v>
      </c>
      <c r="E119" t="b">
        <f>AND(OHM4MENO&lt;='Lo-Z-OUTPUT'!U119,'Lo-Z-OUTPUT'!U119&lt;=OHM4PIU)</f>
        <v>0</v>
      </c>
      <c r="F119" t="b">
        <f>AND(OHM2MENO&lt;='Lo-Z-OUTPUT'!U119,'Lo-Z-OUTPUT'!U119&lt;=OHM2PIU)</f>
        <v>0</v>
      </c>
      <c r="H119" s="64" t="str">
        <f>IF(ISNUMBER('Lo-Z-OUTPUT'!S119),'Lo-Z-OUTPUT'!S119,"")</f>
        <v/>
      </c>
      <c r="I119" s="64" t="str">
        <f>IF('Lo-Z-OUTPUT'!W119="B","B","")</f>
        <v/>
      </c>
      <c r="K119" s="62" t="str">
        <f>IF(ISNUMBER(H119),H119*MATRIX!E119,"-")</f>
        <v>-</v>
      </c>
      <c r="M119" s="66" t="str">
        <f>IF(ISNUMBER(H119),IF(KP="kg",H119*MATRIX!CB119,H119*MATRIX!CB119*2.2),"-")</f>
        <v>-</v>
      </c>
      <c r="N119" s="65" t="str">
        <f t="shared" si="82"/>
        <v/>
      </c>
      <c r="P119" s="1" t="str">
        <f>IF(ISNUMBER(H119),IF('Lo-Z-OUTPUT'!W119="B",IF(D119,MATRIX!Q119,IF(E119,MATRIX!R119,"WRNG Ω")),IF(D119,MATRIX!K119,IF(E119,MATRIX!L119,IF(F119,MATRIX!M119,"")))),"")</f>
        <v/>
      </c>
      <c r="R119" s="70" t="str">
        <f>IF(AND(ISNUMBER(H119),ISNUMBER(P119)),IF('Lo-Z-OUTPUT'!W119="B",H119*P119*MATRIX!F119/2,H119*P119*MATRIX!F119),"")</f>
        <v/>
      </c>
      <c r="T119" s="40" t="str">
        <f>IF(ISNUMBER($H119),IF(ISNUMBER(MATRIX!U119),IF(MATRIX!U119-INT(MATRIX!U119)=0,MATRIX!U119,"("&amp;MATRIX!U119&amp;")"),"n/a"),"")</f>
        <v/>
      </c>
      <c r="U119" s="77"/>
      <c r="V119" s="81" t="str">
        <f>IF(ISNUMBER(H119), IF(ISNUMBER(MATRIX!AD119),H119*MATRIX!AD119,"n/a"),"")</f>
        <v/>
      </c>
      <c r="W119" s="77"/>
      <c r="X119" s="83" t="str">
        <f>IF(ISNUMBER($H119), IF(ISNUMBER(MATRIX!AF119),$H119*MATRIX!AF119,"n/a"),"")</f>
        <v/>
      </c>
      <c r="Y119" s="77"/>
      <c r="Z119" s="81" t="str">
        <f>IF(ISNUMBER($H119), IF(ISNUMBER(MATRIX!AP119),$H119*MATRIX!AP119,"n/a"),"")</f>
        <v/>
      </c>
      <c r="AA119" s="77" t="s">
        <v>434</v>
      </c>
      <c r="AB119" s="83" t="str">
        <f>IF(ISNUMBER($H119), IF(ISNUMBER(MATRIX!AR119),$H119*MATRIX!AR119,"n/a"),"")</f>
        <v/>
      </c>
      <c r="AD119" s="225" t="str">
        <f t="shared" si="46"/>
        <v/>
      </c>
      <c r="AF119" s="225" t="str">
        <f t="shared" si="47"/>
        <v/>
      </c>
      <c r="AH119" s="218" t="str">
        <f>IF(ISNUMBER($H119), IF(MV&gt;200,IF(ISNUMBER(MATRIX!CL119),MATRIX!CL119,"n/a"),IF(ISNUMBER(MATRIX!CH119),MATRIX!CH119,"n/a")),"")</f>
        <v/>
      </c>
      <c r="AJ119" s="1" t="str">
        <f>IF(ISNUMBER(H119),IF(AND(ISNUMBER('Lo-Z-OUTPUT'!BA119),'Lo-Z-OUTPUT'!BA119&lt;&gt;0),'Lo-Z-OUTPUT'!BA119,'Lo-Z-INPUT'!$K$15*'Lo-Z-INPUT'!$K$7),"")</f>
        <v/>
      </c>
      <c r="AL119" s="161" t="str">
        <f t="shared" si="60"/>
        <v/>
      </c>
      <c r="AN119" s="124" t="str">
        <f>IF(ISNUMBER($H119),IF(MV&lt;200,IF(ISNUMBER(MATRIX!AE119),ROUND((MATRIX!AE119*IDLE/1000)*CKWH,2),"-"),IF(ISNUMBER(MATRIX!AQ119),ROUND((MATRIX!AQ119*IDLE/1000)*CKWH,2),"-")),"")</f>
        <v/>
      </c>
      <c r="AO119" s="125" t="str">
        <f t="shared" si="61"/>
        <v/>
      </c>
      <c r="AQ119" s="105" t="str">
        <f>IF(ISNUMBER($H119),IF(MV&lt;200,IF(ISNUMBER(MATRIX!AG119),ROUND((MATRIX!AG119/1000)*RUNNING*CKWH,2),"-"),IF(ISNUMBER(MATRIX!AS119),ROUND((MATRIX!AS119/1000)*RUNNING*CKWH,2),"-")),"")</f>
        <v/>
      </c>
      <c r="AR119" s="126" t="str">
        <f t="shared" si="62"/>
        <v/>
      </c>
      <c r="AT119" s="129" t="str">
        <f t="shared" si="74"/>
        <v/>
      </c>
      <c r="AU119" s="127" t="str">
        <f t="shared" si="63"/>
        <v/>
      </c>
      <c r="AW119" s="101" t="str">
        <f>IF(ISNUMBER($H119),IF(ISNUMBER(MATRIX!BU119),$H119*MATRIX!BU119,"n/a"),"")</f>
        <v/>
      </c>
      <c r="AX119" s="72"/>
      <c r="AY119" s="72" t="str">
        <f>IF(ISNUMBER($H119),IF(ISNUMBER(MATRIX!BV119*AL119),$H119*MATRIX!BV119*AL119,"n/a"),"")</f>
        <v/>
      </c>
      <c r="BA119" s="100" t="str">
        <f t="shared" si="75"/>
        <v/>
      </c>
      <c r="BB119" s="72"/>
      <c r="BC119" s="154" t="str">
        <f t="shared" si="83"/>
        <v/>
      </c>
      <c r="BD119" s="103" t="str">
        <f t="shared" si="84"/>
        <v/>
      </c>
      <c r="BF119" s="85" t="str">
        <f>IF(ISNUMBER(H119),IF(ISNUMBER(MATRIX!Y119),MATRIX!Y119,"n/a"),"")</f>
        <v/>
      </c>
      <c r="BG119" s="86" t="str">
        <f t="shared" si="85"/>
        <v/>
      </c>
      <c r="BI119" s="44" t="str">
        <f>IF(ISNUMBER('Lo-Z-OUTPUT'!D119),IF(ISNUMBER(EXTRA!H119),'Lo-Z-OUTPUT'!D119*EXTRA!H119,""),"")</f>
        <v/>
      </c>
      <c r="BJ119" s="44" t="str">
        <f t="shared" si="78"/>
        <v/>
      </c>
      <c r="BT119" t="b">
        <f>ISNUMBER(MATRIX!G119)</f>
        <v>1</v>
      </c>
      <c r="BU119" t="b">
        <f>ISNUMBER(MATRIX!H119)</f>
        <v>1</v>
      </c>
      <c r="BW119" s="64" t="str">
        <f>IF(AND(ISNUMBER('HI-Z-OUTPUT'!P119),I119&lt;&gt;0),'HI-Z-OUTPUT'!P119,"-")</f>
        <v>-</v>
      </c>
      <c r="BX119" s="1"/>
      <c r="BY119" s="64" t="str">
        <f>IF(ISBLANK('HI-Z-OUTPUT'!R119),"",'HI-Z-OUTPUT'!R119)</f>
        <v/>
      </c>
      <c r="CA119" s="62" t="str">
        <f>IF(ISNUMBER(BW119),IF(ISNUMBER(MATRIX!E119),BW119*MATRIX!E119,"WRNG DATA"),"-")</f>
        <v>-</v>
      </c>
      <c r="CC119" s="66" t="str">
        <f>IF(AND(ISNUMBER(BW119),OR(BT119,BU119)),IF(KP="kg",BW119*MATRIX!CC119,BW119*MATRIX!CC119*2.2),"-")</f>
        <v>-</v>
      </c>
      <c r="CD119" s="65" t="str">
        <f t="shared" si="79"/>
        <v/>
      </c>
      <c r="CF119" s="1" t="str">
        <f>IF(AND(VI&lt;100,ISNUMBER(BW119),BT119),MATRIX!N119,IF(AND(VI&gt;=100,ISNUMBER(BW119),BU119),MATRIX!O119,""))</f>
        <v/>
      </c>
      <c r="CG119" s="1" t="str">
        <f>IF(AND(BY119&lt;100,ISNUMBER(BW119),BT119),MATRIX!N119,IF(AND(BY119&gt;=100,ISNUMBER(BW119),BU119),MATRIX!O119,"WRNG V"))</f>
        <v>WRNG V</v>
      </c>
      <c r="CH119" s="1" t="str">
        <f t="shared" si="65"/>
        <v/>
      </c>
      <c r="CJ119" s="70" t="str">
        <f>IF(ISNUMBER(BW119),IF(BY119&lt;100,IF(ISNUMBER(CH119*MATRIX!G119),BW119*CH119*MATRIX!G119,""),IF(ISNUMBER(CH119*MATRIX!H119),BW119*CH119*MATRIX!H119,"")),"")</f>
        <v/>
      </c>
      <c r="CL119" s="40" t="str">
        <f>IF(ISNUMBER(BW119*CH119),IF(ISNUMBER(MATRIX!U119),IF(MATRIX!U119-INT(MATRIX!U119)=0,MATRIX!U119,"("&amp;MATRIX!U119&amp;")"),"n/a"),"")</f>
        <v/>
      </c>
      <c r="CM119" s="77"/>
      <c r="CN119" s="81" t="str">
        <f>IF(ISNUMBER(BW119*CH119), IF(ISNUMBER(MATRIX!AZ119),BW119*MATRIX!AZ119,"n/a"),"")</f>
        <v/>
      </c>
      <c r="CO119" s="77"/>
      <c r="CP119" s="83" t="str">
        <f>IF(ISNUMBER($BW119*$CH119), IF(ISNUMBER(MATRIX!BB119),$BW119*MATRIX!BB119,"n/a"),"")</f>
        <v/>
      </c>
      <c r="CQ119" s="77"/>
      <c r="CR119" s="81" t="str">
        <f>IF(ISNUMBER($BW119*$CH119), IF(ISNUMBER(MATRIX!BJ119),BW119*MATRIX!BJ119,"n/a"),"")</f>
        <v/>
      </c>
      <c r="CS119" s="77" t="s">
        <v>434</v>
      </c>
      <c r="CT119" s="83" t="str">
        <f>IF(ISNUMBER($BW119*$CH119), IF(ISNUMBER(MATRIX!BL119),$BW119*MATRIX!BL119,"n/a"),"")</f>
        <v/>
      </c>
      <c r="CV119" s="225" t="str">
        <f t="shared" si="54"/>
        <v/>
      </c>
      <c r="CX119" s="225" t="str">
        <f t="shared" si="55"/>
        <v/>
      </c>
      <c r="CZ119" s="219" t="str">
        <f>IF(ISNUMBER($BW119*$CH119), IF(MV&gt;200,IF(ISNUMBER(MATRIX!CL119),MATRIX!CL119,"n/a"),IF(ISNUMBER(MATRIX!CH119),MATRIX!CH119,"n/a")),"")</f>
        <v/>
      </c>
      <c r="DB119" s="1" t="str">
        <f>IF(ISNUMBER(BW119),IF(AND(ISNUMBER('HI-Z-OUTPUT'!AV119),'HI-Z-OUTPUT'!AV119&lt;&gt;0),'HI-Z-OUTPUT'!AV119,'Hi-Z-INPUT'!$K$7*'Hi-Z-INPUT'!$K$11),"")</f>
        <v/>
      </c>
      <c r="DD119" s="161" t="str">
        <f t="shared" si="66"/>
        <v/>
      </c>
      <c r="DF119" s="124" t="str">
        <f>IF(ISNUMBER($BW119),IF(MV&lt;200,IF(ISNUMBER(MATRIX!BA119),ROUND(MATRIX!BA119/1000*IDLE*CKWH,2),"-"),IF(ISNUMBER(MATRIX!BK119),ROUND(MATRIX!BK119/1000*IDLE*CKWH,2),"-")),"")</f>
        <v/>
      </c>
      <c r="DG119" s="125" t="str">
        <f t="shared" si="67"/>
        <v/>
      </c>
      <c r="DI119" s="104" t="str">
        <f>IF(ISNUMBER($BW119),IF(MV&lt;200,IF(ISNUMBER(MATRIX!BC119),ROUND(MATRIX!BC119/1000*RUNNING*CKWH,2),"-"),IF(ISNUMBER(MATRIX!BM119),ROUND(MATRIX!BM119/1000*RUNNING*CKWH,2),"-")),"")</f>
        <v/>
      </c>
      <c r="DJ119" s="130" t="str">
        <f t="shared" si="68"/>
        <v/>
      </c>
      <c r="DL119" s="104"/>
      <c r="DM119" s="130" t="str">
        <f t="shared" si="69"/>
        <v/>
      </c>
      <c r="DO119" s="129" t="str">
        <f t="shared" si="56"/>
        <v/>
      </c>
      <c r="DP119" s="127" t="str">
        <f t="shared" si="70"/>
        <v/>
      </c>
      <c r="DR119" s="101" t="str">
        <f>IF(ISNUMBER($BW119*$CH119),IF(ISNUMBER(MATRIX!BU119),BW119*MATRIX!BU119,"n/a"),"")</f>
        <v/>
      </c>
      <c r="DS119" s="72"/>
      <c r="DT119" s="72" t="str">
        <f>IF(ISNUMBER(BW119*CH119),IF(ISNUMBER(MATRIX!BV119*DD119),BW119*MATRIX!BV119*DD119,"n/a"),"")</f>
        <v/>
      </c>
      <c r="DU119" s="72"/>
      <c r="DV119" s="155" t="str">
        <f t="shared" si="80"/>
        <v/>
      </c>
      <c r="DW119" s="96"/>
      <c r="DX119" s="156" t="str">
        <f t="shared" si="58"/>
        <v/>
      </c>
      <c r="DY119" s="102" t="str">
        <f t="shared" si="71"/>
        <v/>
      </c>
      <c r="EA119" s="85" t="str">
        <f>IF(ISNUMBER(BW119),IF(ISNUMBER(MATRIX!Y119),MATRIX!Y119,"n/a"),"")</f>
        <v/>
      </c>
      <c r="EB119" s="86" t="str">
        <f t="shared" si="86"/>
        <v/>
      </c>
      <c r="ED119" s="44" t="str">
        <f>IF(ISNUMBER('HI-Z-OUTPUT'!D119),IF(ISNUMBER(BW119),'HI-Z-OUTPUT'!D119*BW119,""),"")</f>
        <v/>
      </c>
      <c r="EE119" s="44" t="str">
        <f t="shared" si="81"/>
        <v/>
      </c>
    </row>
    <row r="120" spans="1:135">
      <c r="A120" s="46" t="str">
        <f>MATRIX!A120</f>
        <v>QSC</v>
      </c>
      <c r="B120" t="str">
        <f>IF(MATRIX!B120&lt;&gt;0,MATRIX!B120,"-")</f>
        <v>CX-Q 8K4</v>
      </c>
      <c r="D120" t="b">
        <f>AND(OHM8MENO&lt;='Lo-Z-OUTPUT'!U120,'Lo-Z-OUTPUT'!U120&lt;=OHM8PIU)</f>
        <v>0</v>
      </c>
      <c r="E120" t="b">
        <f>AND(OHM4MENO&lt;='Lo-Z-OUTPUT'!U120,'Lo-Z-OUTPUT'!U120&lt;=OHM4PIU)</f>
        <v>0</v>
      </c>
      <c r="F120" t="b">
        <f>AND(OHM2MENO&lt;='Lo-Z-OUTPUT'!U120,'Lo-Z-OUTPUT'!U120&lt;=OHM2PIU)</f>
        <v>0</v>
      </c>
      <c r="H120" s="64" t="str">
        <f>IF(ISNUMBER('Lo-Z-OUTPUT'!S120),'Lo-Z-OUTPUT'!S120,"")</f>
        <v/>
      </c>
      <c r="I120" s="64" t="str">
        <f>IF('Lo-Z-OUTPUT'!W120="B","B","")</f>
        <v/>
      </c>
      <c r="K120" s="62" t="str">
        <f>IF(ISNUMBER(H120),H120*MATRIX!E120,"-")</f>
        <v>-</v>
      </c>
      <c r="M120" s="66" t="str">
        <f>IF(ISNUMBER(H120),IF(KP="kg",H120*MATRIX!CB120,H120*MATRIX!CB120*2.2),"-")</f>
        <v>-</v>
      </c>
      <c r="N120" s="65" t="str">
        <f t="shared" si="82"/>
        <v/>
      </c>
      <c r="P120" s="1" t="str">
        <f>IF(ISNUMBER(H120),IF('Lo-Z-OUTPUT'!W120="B",IF(D120,MATRIX!Q120,IF(E120,MATRIX!R120,"WRNG Ω")),IF(D120,MATRIX!K120,IF(E120,MATRIX!L120,IF(F120,MATRIX!M120,"")))),"")</f>
        <v/>
      </c>
      <c r="R120" s="70" t="str">
        <f>IF(AND(ISNUMBER(H120),ISNUMBER(P120)),IF('Lo-Z-OUTPUT'!W120="B",H120*P120*MATRIX!F120/2,H120*P120*MATRIX!F120),"")</f>
        <v/>
      </c>
      <c r="T120" s="40" t="str">
        <f>IF(ISNUMBER($H120),IF(ISNUMBER(MATRIX!U120),IF(MATRIX!U120-INT(MATRIX!U120)=0,MATRIX!U120,"("&amp;MATRIX!U120&amp;")"),"n/a"),"")</f>
        <v/>
      </c>
      <c r="U120" s="77"/>
      <c r="V120" s="81" t="str">
        <f>IF(ISNUMBER(H120), IF(ISNUMBER(MATRIX!AD120),H120*MATRIX!AD120,"n/a"),"")</f>
        <v/>
      </c>
      <c r="W120" s="77"/>
      <c r="X120" s="83" t="str">
        <f>IF(ISNUMBER($H120), IF(ISNUMBER(MATRIX!AF120),$H120*MATRIX!AF120,"n/a"),"")</f>
        <v/>
      </c>
      <c r="Y120" s="77"/>
      <c r="Z120" s="81" t="str">
        <f>IF(ISNUMBER($H120), IF(ISNUMBER(MATRIX!AP120),$H120*MATRIX!AP120,"n/a"),"")</f>
        <v/>
      </c>
      <c r="AA120" s="77" t="s">
        <v>434</v>
      </c>
      <c r="AB120" s="83" t="str">
        <f>IF(ISNUMBER($H120), IF(ISNUMBER(MATRIX!AR120),$H120*MATRIX!AR120,"n/a"),"")</f>
        <v/>
      </c>
      <c r="AD120" s="225" t="str">
        <f t="shared" si="46"/>
        <v/>
      </c>
      <c r="AF120" s="225" t="str">
        <f t="shared" si="47"/>
        <v/>
      </c>
      <c r="AH120" s="218" t="str">
        <f>IF(ISNUMBER($H120), IF(MV&gt;200,IF(ISNUMBER(MATRIX!CL120),MATRIX!CL120,"n/a"),IF(ISNUMBER(MATRIX!CH120),MATRIX!CH120,"n/a")),"")</f>
        <v/>
      </c>
      <c r="AJ120" s="1" t="str">
        <f>IF(ISNUMBER(H120),IF(AND(ISNUMBER('Lo-Z-OUTPUT'!BA120),'Lo-Z-OUTPUT'!BA120&lt;&gt;0),'Lo-Z-OUTPUT'!BA120,'Lo-Z-INPUT'!$K$15*'Lo-Z-INPUT'!$K$7),"")</f>
        <v/>
      </c>
      <c r="AL120" s="161" t="str">
        <f t="shared" si="60"/>
        <v/>
      </c>
      <c r="AN120" s="124" t="str">
        <f>IF(ISNUMBER($H120),IF(MV&lt;200,IF(ISNUMBER(MATRIX!AE120),ROUND((MATRIX!AE120*IDLE/1000)*CKWH,2),"-"),IF(ISNUMBER(MATRIX!AQ120),ROUND((MATRIX!AQ120*IDLE/1000)*CKWH,2),"-")),"")</f>
        <v/>
      </c>
      <c r="AO120" s="125" t="str">
        <f t="shared" si="61"/>
        <v/>
      </c>
      <c r="AQ120" s="105" t="str">
        <f>IF(ISNUMBER($H120),IF(MV&lt;200,IF(ISNUMBER(MATRIX!AG120),ROUND((MATRIX!AG120/1000)*RUNNING*CKWH,2),"-"),IF(ISNUMBER(MATRIX!AS120),ROUND((MATRIX!AS120/1000)*RUNNING*CKWH,2),"-")),"")</f>
        <v/>
      </c>
      <c r="AR120" s="126" t="str">
        <f t="shared" si="62"/>
        <v/>
      </c>
      <c r="AT120" s="129" t="str">
        <f t="shared" si="74"/>
        <v/>
      </c>
      <c r="AU120" s="127" t="str">
        <f t="shared" si="63"/>
        <v/>
      </c>
      <c r="AW120" s="101" t="str">
        <f>IF(ISNUMBER($H120),IF(ISNUMBER(MATRIX!BU120),$H120*MATRIX!BU120,"n/a"),"")</f>
        <v/>
      </c>
      <c r="AX120" s="72"/>
      <c r="AY120" s="72" t="str">
        <f>IF(ISNUMBER($H120),IF(ISNUMBER(MATRIX!BV120*AL120),$H120*MATRIX!BV120*AL120,"n/a"),"")</f>
        <v/>
      </c>
      <c r="BA120" s="100" t="str">
        <f t="shared" si="75"/>
        <v/>
      </c>
      <c r="BB120" s="72"/>
      <c r="BC120" s="154" t="str">
        <f t="shared" si="83"/>
        <v/>
      </c>
      <c r="BD120" s="103" t="str">
        <f t="shared" si="84"/>
        <v/>
      </c>
      <c r="BF120" s="85" t="str">
        <f>IF(ISNUMBER(H120),IF(ISNUMBER(MATRIX!Y120),MATRIX!Y120,"n/a"),"")</f>
        <v/>
      </c>
      <c r="BG120" s="86" t="str">
        <f t="shared" si="85"/>
        <v/>
      </c>
      <c r="BI120" s="44" t="str">
        <f>IF(ISNUMBER('Lo-Z-OUTPUT'!D120),IF(ISNUMBER(EXTRA!H120),'Lo-Z-OUTPUT'!D120*EXTRA!H120,""),"")</f>
        <v/>
      </c>
      <c r="BJ120" s="44" t="str">
        <f t="shared" si="78"/>
        <v/>
      </c>
      <c r="BT120" t="b">
        <f>ISNUMBER(MATRIX!G120)</f>
        <v>1</v>
      </c>
      <c r="BU120" t="b">
        <f>ISNUMBER(MATRIX!H120)</f>
        <v>1</v>
      </c>
      <c r="BW120" s="64" t="str">
        <f>IF(AND(ISNUMBER('HI-Z-OUTPUT'!P120),I120&lt;&gt;0),'HI-Z-OUTPUT'!P120,"-")</f>
        <v>-</v>
      </c>
      <c r="BX120" s="1"/>
      <c r="BY120" s="64" t="str">
        <f>IF(ISBLANK('HI-Z-OUTPUT'!R120),"",'HI-Z-OUTPUT'!R120)</f>
        <v/>
      </c>
      <c r="CA120" s="62" t="str">
        <f>IF(ISNUMBER(BW120),IF(ISNUMBER(MATRIX!E120),BW120*MATRIX!E120,"WRNG DATA"),"-")</f>
        <v>-</v>
      </c>
      <c r="CC120" s="66" t="str">
        <f>IF(AND(ISNUMBER(BW120),OR(BT120,BU120)),IF(KP="kg",BW120*MATRIX!CC120,BW120*MATRIX!CC120*2.2),"-")</f>
        <v>-</v>
      </c>
      <c r="CD120" s="65" t="str">
        <f t="shared" si="79"/>
        <v/>
      </c>
      <c r="CF120" s="1" t="str">
        <f>IF(AND(VI&lt;100,ISNUMBER(BW120),BT120),MATRIX!N120,IF(AND(VI&gt;=100,ISNUMBER(BW120),BU120),MATRIX!O120,""))</f>
        <v/>
      </c>
      <c r="CG120" s="1" t="str">
        <f>IF(AND(BY120&lt;100,ISNUMBER(BW120),BT120),MATRIX!N120,IF(AND(BY120&gt;=100,ISNUMBER(BW120),BU120),MATRIX!O120,"WRNG V"))</f>
        <v>WRNG V</v>
      </c>
      <c r="CH120" s="1" t="str">
        <f t="shared" si="65"/>
        <v/>
      </c>
      <c r="CJ120" s="70" t="str">
        <f>IF(ISNUMBER(BW120),IF(BY120&lt;100,IF(ISNUMBER(CH120*MATRIX!G120),BW120*CH120*MATRIX!G120,""),IF(ISNUMBER(CH120*MATRIX!H120),BW120*CH120*MATRIX!H120,"")),"")</f>
        <v/>
      </c>
      <c r="CL120" s="40" t="str">
        <f>IF(ISNUMBER(BW120*CH120),IF(ISNUMBER(MATRIX!U120),IF(MATRIX!U120-INT(MATRIX!U120)=0,MATRIX!U120,"("&amp;MATRIX!U120&amp;")"),"n/a"),"")</f>
        <v/>
      </c>
      <c r="CM120" s="77"/>
      <c r="CN120" s="81" t="str">
        <f>IF(ISNUMBER(BW120*CH120), IF(ISNUMBER(MATRIX!AZ120),BW120*MATRIX!AZ120,"n/a"),"")</f>
        <v/>
      </c>
      <c r="CO120" s="77"/>
      <c r="CP120" s="83" t="str">
        <f>IF(ISNUMBER($BW120*$CH120), IF(ISNUMBER(MATRIX!BB120),$BW120*MATRIX!BB120,"n/a"),"")</f>
        <v/>
      </c>
      <c r="CQ120" s="77"/>
      <c r="CR120" s="81" t="str">
        <f>IF(ISNUMBER($BW120*$CH120), IF(ISNUMBER(MATRIX!BJ120),BW120*MATRIX!BJ120,"n/a"),"")</f>
        <v/>
      </c>
      <c r="CS120" s="77" t="s">
        <v>434</v>
      </c>
      <c r="CT120" s="83" t="str">
        <f>IF(ISNUMBER($BW120*$CH120), IF(ISNUMBER(MATRIX!BL120),$BW120*MATRIX!BL120,"n/a"),"")</f>
        <v/>
      </c>
      <c r="CV120" s="225" t="str">
        <f t="shared" si="54"/>
        <v/>
      </c>
      <c r="CX120" s="225" t="str">
        <f t="shared" si="55"/>
        <v/>
      </c>
      <c r="CZ120" s="219" t="str">
        <f>IF(ISNUMBER($BW120*$CH120), IF(MV&gt;200,IF(ISNUMBER(MATRIX!CL120),MATRIX!CL120,"n/a"),IF(ISNUMBER(MATRIX!CH120),MATRIX!CH120,"n/a")),"")</f>
        <v/>
      </c>
      <c r="DB120" s="1" t="str">
        <f>IF(ISNUMBER(BW120),IF(AND(ISNUMBER('HI-Z-OUTPUT'!AV120),'HI-Z-OUTPUT'!AV120&lt;&gt;0),'HI-Z-OUTPUT'!AV120,'Hi-Z-INPUT'!$K$7*'Hi-Z-INPUT'!$K$11),"")</f>
        <v/>
      </c>
      <c r="DD120" s="161" t="str">
        <f t="shared" si="66"/>
        <v/>
      </c>
      <c r="DF120" s="124" t="str">
        <f>IF(ISNUMBER($BW120),IF(MV&lt;200,IF(ISNUMBER(MATRIX!BA120),ROUND(MATRIX!BA120/1000*IDLE*CKWH,2),"-"),IF(ISNUMBER(MATRIX!BK120),ROUND(MATRIX!BK120/1000*IDLE*CKWH,2),"-")),"")</f>
        <v/>
      </c>
      <c r="DG120" s="125" t="str">
        <f t="shared" si="67"/>
        <v/>
      </c>
      <c r="DI120" s="104" t="str">
        <f>IF(ISNUMBER($BW120),IF(MV&lt;200,IF(ISNUMBER(MATRIX!BC120),ROUND(MATRIX!BC120/1000*RUNNING*CKWH,2),"-"),IF(ISNUMBER(MATRIX!BM120),ROUND(MATRIX!BM120/1000*RUNNING*CKWH,2),"-")),"")</f>
        <v/>
      </c>
      <c r="DJ120" s="130" t="str">
        <f t="shared" si="68"/>
        <v/>
      </c>
      <c r="DL120" s="104"/>
      <c r="DM120" s="130" t="str">
        <f t="shared" si="69"/>
        <v/>
      </c>
      <c r="DO120" s="129" t="str">
        <f t="shared" si="56"/>
        <v/>
      </c>
      <c r="DP120" s="127" t="str">
        <f t="shared" si="70"/>
        <v/>
      </c>
      <c r="DR120" s="101" t="str">
        <f>IF(ISNUMBER($BW120*$CH120),IF(ISNUMBER(MATRIX!BU120),BW120*MATRIX!BU120,"n/a"),"")</f>
        <v/>
      </c>
      <c r="DS120" s="72"/>
      <c r="DT120" s="72" t="str">
        <f>IF(ISNUMBER(BW120*CH120),IF(ISNUMBER(MATRIX!BV120*DD120),BW120*MATRIX!BV120*DD120,"n/a"),"")</f>
        <v/>
      </c>
      <c r="DU120" s="72"/>
      <c r="DV120" s="155" t="str">
        <f t="shared" si="80"/>
        <v/>
      </c>
      <c r="DW120" s="96"/>
      <c r="DX120" s="156" t="str">
        <f t="shared" si="58"/>
        <v/>
      </c>
      <c r="DY120" s="102" t="str">
        <f t="shared" si="71"/>
        <v/>
      </c>
      <c r="EA120" s="85" t="str">
        <f>IF(ISNUMBER(BW120),IF(ISNUMBER(MATRIX!Y120),MATRIX!Y120,"n/a"),"")</f>
        <v/>
      </c>
      <c r="EB120" s="86" t="str">
        <f t="shared" si="86"/>
        <v/>
      </c>
      <c r="ED120" s="44" t="str">
        <f>IF(ISNUMBER('HI-Z-OUTPUT'!D120),IF(ISNUMBER(BW120),'HI-Z-OUTPUT'!D120*BW120,""),"")</f>
        <v/>
      </c>
      <c r="EE120" s="44" t="str">
        <f t="shared" si="81"/>
        <v/>
      </c>
    </row>
    <row r="121" spans="1:135">
      <c r="A121" s="46" t="str">
        <f>MATRIX!A121</f>
        <v>QSC</v>
      </c>
      <c r="B121" t="str">
        <f>IF(MATRIX!B121&lt;&gt;0,MATRIX!B121,"-")</f>
        <v>CX-Q 4K8</v>
      </c>
      <c r="D121" t="b">
        <f>AND(OHM8MENO&lt;='Lo-Z-OUTPUT'!U121,'Lo-Z-OUTPUT'!U121&lt;=OHM8PIU)</f>
        <v>0</v>
      </c>
      <c r="E121" t="b">
        <f>AND(OHM4MENO&lt;='Lo-Z-OUTPUT'!U121,'Lo-Z-OUTPUT'!U121&lt;=OHM4PIU)</f>
        <v>0</v>
      </c>
      <c r="F121" t="b">
        <f>AND(OHM2MENO&lt;='Lo-Z-OUTPUT'!U121,'Lo-Z-OUTPUT'!U121&lt;=OHM2PIU)</f>
        <v>0</v>
      </c>
      <c r="H121" s="64" t="str">
        <f>IF(ISNUMBER('Lo-Z-OUTPUT'!S121),'Lo-Z-OUTPUT'!S121,"")</f>
        <v/>
      </c>
      <c r="I121" s="64" t="str">
        <f>IF('Lo-Z-OUTPUT'!W121="B","B","")</f>
        <v/>
      </c>
      <c r="K121" s="62" t="str">
        <f>IF(ISNUMBER(H121),H121*MATRIX!E121,"-")</f>
        <v>-</v>
      </c>
      <c r="M121" s="66" t="str">
        <f>IF(ISNUMBER(H121),IF(KP="kg",H121*MATRIX!CB121,H121*MATRIX!CB121*2.2),"-")</f>
        <v>-</v>
      </c>
      <c r="N121" s="65" t="str">
        <f t="shared" si="82"/>
        <v/>
      </c>
      <c r="P121" s="1" t="str">
        <f>IF(ISNUMBER(H121),IF('Lo-Z-OUTPUT'!W121="B",IF(D121,MATRIX!Q121,IF(E121,MATRIX!R121,"WRNG Ω")),IF(D121,MATRIX!K121,IF(E121,MATRIX!L121,IF(F121,MATRIX!M121,"")))),"")</f>
        <v/>
      </c>
      <c r="R121" s="70" t="str">
        <f>IF(AND(ISNUMBER(H121),ISNUMBER(P121)),IF('Lo-Z-OUTPUT'!W121="B",H121*P121*MATRIX!F121/2,H121*P121*MATRIX!F121),"")</f>
        <v/>
      </c>
      <c r="T121" s="40" t="str">
        <f>IF(ISNUMBER($H121),IF(ISNUMBER(MATRIX!U121),IF(MATRIX!U121-INT(MATRIX!U121)=0,MATRIX!U121,"("&amp;MATRIX!U121&amp;")"),"n/a"),"")</f>
        <v/>
      </c>
      <c r="U121" s="77"/>
      <c r="V121" s="81" t="str">
        <f>IF(ISNUMBER(H121), IF(ISNUMBER(MATRIX!AD121),H121*MATRIX!AD121,"n/a"),"")</f>
        <v/>
      </c>
      <c r="W121" s="77"/>
      <c r="X121" s="83" t="str">
        <f>IF(ISNUMBER($H121), IF(ISNUMBER(MATRIX!AF121),$H121*MATRIX!AF121,"n/a"),"")</f>
        <v/>
      </c>
      <c r="Y121" s="77"/>
      <c r="Z121" s="81" t="str">
        <f>IF(ISNUMBER($H121), IF(ISNUMBER(MATRIX!AP121),$H121*MATRIX!AP121,"n/a"),"")</f>
        <v/>
      </c>
      <c r="AA121" s="77" t="s">
        <v>434</v>
      </c>
      <c r="AB121" s="83" t="str">
        <f>IF(ISNUMBER($H121), IF(ISNUMBER(MATRIX!AR121),$H121*MATRIX!AR121,"n/a"),"")</f>
        <v/>
      </c>
      <c r="AD121" s="225" t="str">
        <f t="shared" si="46"/>
        <v/>
      </c>
      <c r="AF121" s="225" t="str">
        <f t="shared" si="47"/>
        <v/>
      </c>
      <c r="AH121" s="218" t="str">
        <f>IF(ISNUMBER($H121), IF(MV&gt;200,IF(ISNUMBER(MATRIX!CL121),MATRIX!CL121,"n/a"),IF(ISNUMBER(MATRIX!CH121),MATRIX!CH121,"n/a")),"")</f>
        <v/>
      </c>
      <c r="AJ121" s="1" t="str">
        <f>IF(ISNUMBER(H121),IF(AND(ISNUMBER('Lo-Z-OUTPUT'!BA121),'Lo-Z-OUTPUT'!BA121&lt;&gt;0),'Lo-Z-OUTPUT'!BA121,'Lo-Z-INPUT'!$K$15*'Lo-Z-INPUT'!$K$7),"")</f>
        <v/>
      </c>
      <c r="AL121" s="161" t="str">
        <f t="shared" si="60"/>
        <v/>
      </c>
      <c r="AN121" s="124" t="str">
        <f>IF(ISNUMBER($H121),IF(MV&lt;200,IF(ISNUMBER(MATRIX!AE121),ROUND((MATRIX!AE121*IDLE/1000)*CKWH,2),"-"),IF(ISNUMBER(MATRIX!AQ121),ROUND((MATRIX!AQ121*IDLE/1000)*CKWH,2),"-")),"")</f>
        <v/>
      </c>
      <c r="AO121" s="125" t="str">
        <f t="shared" si="61"/>
        <v/>
      </c>
      <c r="AQ121" s="105" t="str">
        <f>IF(ISNUMBER($H121),IF(MV&lt;200,IF(ISNUMBER(MATRIX!AG121),ROUND((MATRIX!AG121/1000)*RUNNING*CKWH,2),"-"),IF(ISNUMBER(MATRIX!AS121),ROUND((MATRIX!AS121/1000)*RUNNING*CKWH,2),"-")),"")</f>
        <v/>
      </c>
      <c r="AR121" s="126" t="str">
        <f t="shared" si="62"/>
        <v/>
      </c>
      <c r="AT121" s="129" t="str">
        <f t="shared" si="74"/>
        <v/>
      </c>
      <c r="AU121" s="127" t="str">
        <f t="shared" si="63"/>
        <v/>
      </c>
      <c r="AW121" s="101" t="str">
        <f>IF(ISNUMBER($H121),IF(ISNUMBER(MATRIX!BU121),$H121*MATRIX!BU121,"n/a"),"")</f>
        <v/>
      </c>
      <c r="AX121" s="72"/>
      <c r="AY121" s="72" t="str">
        <f>IF(ISNUMBER($H121),IF(ISNUMBER(MATRIX!BV121*AL121),$H121*MATRIX!BV121*AL121,"n/a"),"")</f>
        <v/>
      </c>
      <c r="BA121" s="100" t="str">
        <f t="shared" si="75"/>
        <v/>
      </c>
      <c r="BB121" s="72"/>
      <c r="BC121" s="154" t="str">
        <f t="shared" si="83"/>
        <v/>
      </c>
      <c r="BD121" s="103" t="str">
        <f t="shared" si="84"/>
        <v/>
      </c>
      <c r="BF121" s="85" t="str">
        <f>IF(ISNUMBER(H121),IF(ISNUMBER(MATRIX!Y121),MATRIX!Y121,"n/a"),"")</f>
        <v/>
      </c>
      <c r="BG121" s="86" t="str">
        <f t="shared" si="85"/>
        <v/>
      </c>
      <c r="BI121" s="44" t="str">
        <f>IF(ISNUMBER('Lo-Z-OUTPUT'!D121),IF(ISNUMBER(EXTRA!H121),'Lo-Z-OUTPUT'!D121*EXTRA!H121,""),"")</f>
        <v/>
      </c>
      <c r="BJ121" s="44" t="str">
        <f t="shared" si="78"/>
        <v/>
      </c>
      <c r="BT121" t="b">
        <f>ISNUMBER(MATRIX!G121)</f>
        <v>1</v>
      </c>
      <c r="BU121" t="b">
        <f>ISNUMBER(MATRIX!H121)</f>
        <v>1</v>
      </c>
      <c r="BW121" s="64" t="str">
        <f>IF(AND(ISNUMBER('HI-Z-OUTPUT'!P121),I121&lt;&gt;0),'HI-Z-OUTPUT'!P121,"-")</f>
        <v>-</v>
      </c>
      <c r="BX121" s="1"/>
      <c r="BY121" s="64" t="str">
        <f>IF(ISBLANK('HI-Z-OUTPUT'!R121),"",'HI-Z-OUTPUT'!R121)</f>
        <v/>
      </c>
      <c r="CA121" s="62" t="str">
        <f>IF(ISNUMBER(BW121),IF(ISNUMBER(MATRIX!E121),BW121*MATRIX!E121,"WRNG DATA"),"-")</f>
        <v>-</v>
      </c>
      <c r="CC121" s="66" t="str">
        <f>IF(AND(ISNUMBER(BW121),OR(BT121,BU121)),IF(KP="kg",BW121*MATRIX!CC121,BW121*MATRIX!CC121*2.2),"-")</f>
        <v>-</v>
      </c>
      <c r="CD121" s="65" t="str">
        <f t="shared" si="79"/>
        <v/>
      </c>
      <c r="CF121" s="1" t="str">
        <f>IF(AND(VI&lt;100,ISNUMBER(BW121),BT121),MATRIX!N121,IF(AND(VI&gt;=100,ISNUMBER(BW121),BU121),MATRIX!O121,""))</f>
        <v/>
      </c>
      <c r="CG121" s="1" t="str">
        <f>IF(AND(BY121&lt;100,ISNUMBER(BW121),BT121),MATRIX!N121,IF(AND(BY121&gt;=100,ISNUMBER(BW121),BU121),MATRIX!O121,"WRNG V"))</f>
        <v>WRNG V</v>
      </c>
      <c r="CH121" s="1" t="str">
        <f t="shared" si="65"/>
        <v/>
      </c>
      <c r="CJ121" s="70" t="str">
        <f>IF(ISNUMBER(BW121),IF(BY121&lt;100,IF(ISNUMBER(CH121*MATRIX!G121),BW121*CH121*MATRIX!G121,""),IF(ISNUMBER(CH121*MATRIX!H121),BW121*CH121*MATRIX!H121,"")),"")</f>
        <v/>
      </c>
      <c r="CL121" s="40" t="str">
        <f>IF(ISNUMBER(BW121*CH121),IF(ISNUMBER(MATRIX!U121),IF(MATRIX!U121-INT(MATRIX!U121)=0,MATRIX!U121,"("&amp;MATRIX!U121&amp;")"),"n/a"),"")</f>
        <v/>
      </c>
      <c r="CM121" s="77"/>
      <c r="CN121" s="81" t="str">
        <f>IF(ISNUMBER(BW121*CH121), IF(ISNUMBER(MATRIX!AZ121),BW121*MATRIX!AZ121,"n/a"),"")</f>
        <v/>
      </c>
      <c r="CO121" s="77"/>
      <c r="CP121" s="83" t="str">
        <f>IF(ISNUMBER($BW121*$CH121), IF(ISNUMBER(MATRIX!BB121),$BW121*MATRIX!BB121,"n/a"),"")</f>
        <v/>
      </c>
      <c r="CQ121" s="77"/>
      <c r="CR121" s="81" t="str">
        <f>IF(ISNUMBER($BW121*$CH121), IF(ISNUMBER(MATRIX!BJ121),BW121*MATRIX!BJ121,"n/a"),"")</f>
        <v/>
      </c>
      <c r="CS121" s="77" t="s">
        <v>434</v>
      </c>
      <c r="CT121" s="83" t="str">
        <f>IF(ISNUMBER($BW121*$CH121), IF(ISNUMBER(MATRIX!BL121),$BW121*MATRIX!BL121,"n/a"),"")</f>
        <v/>
      </c>
      <c r="CV121" s="225" t="str">
        <f t="shared" si="54"/>
        <v/>
      </c>
      <c r="CX121" s="225" t="str">
        <f t="shared" si="55"/>
        <v/>
      </c>
      <c r="CZ121" s="219" t="str">
        <f>IF(ISNUMBER($BW121*$CH121), IF(MV&gt;200,IF(ISNUMBER(MATRIX!CL121),MATRIX!CL121,"n/a"),IF(ISNUMBER(MATRIX!CH121),MATRIX!CH121,"n/a")),"")</f>
        <v/>
      </c>
      <c r="DB121" s="1" t="str">
        <f>IF(ISNUMBER(BW121),IF(AND(ISNUMBER('HI-Z-OUTPUT'!AV121),'HI-Z-OUTPUT'!AV121&lt;&gt;0),'HI-Z-OUTPUT'!AV121,'Hi-Z-INPUT'!$K$7*'Hi-Z-INPUT'!$K$11),"")</f>
        <v/>
      </c>
      <c r="DD121" s="161" t="str">
        <f t="shared" si="66"/>
        <v/>
      </c>
      <c r="DF121" s="124" t="str">
        <f>IF(ISNUMBER($BW121),IF(MV&lt;200,IF(ISNUMBER(MATRIX!BA121),ROUND(MATRIX!BA121/1000*IDLE*CKWH,2),"-"),IF(ISNUMBER(MATRIX!BK121),ROUND(MATRIX!BK121/1000*IDLE*CKWH,2),"-")),"")</f>
        <v/>
      </c>
      <c r="DG121" s="125" t="str">
        <f t="shared" si="67"/>
        <v/>
      </c>
      <c r="DI121" s="104" t="str">
        <f>IF(ISNUMBER($BW121),IF(MV&lt;200,IF(ISNUMBER(MATRIX!BC121),ROUND(MATRIX!BC121/1000*RUNNING*CKWH,2),"-"),IF(ISNUMBER(MATRIX!BM121),ROUND(MATRIX!BM121/1000*RUNNING*CKWH,2),"-")),"")</f>
        <v/>
      </c>
      <c r="DJ121" s="130" t="str">
        <f t="shared" si="68"/>
        <v/>
      </c>
      <c r="DL121" s="104"/>
      <c r="DM121" s="130" t="str">
        <f t="shared" si="69"/>
        <v/>
      </c>
      <c r="DO121" s="129" t="str">
        <f t="shared" si="56"/>
        <v/>
      </c>
      <c r="DP121" s="127" t="str">
        <f t="shared" si="70"/>
        <v/>
      </c>
      <c r="DR121" s="101" t="str">
        <f>IF(ISNUMBER($BW121*$CH121),IF(ISNUMBER(MATRIX!BU121),BW121*MATRIX!BU121,"n/a"),"")</f>
        <v/>
      </c>
      <c r="DS121" s="72"/>
      <c r="DT121" s="72" t="str">
        <f>IF(ISNUMBER(BW121*CH121),IF(ISNUMBER(MATRIX!BV121*DD121),BW121*MATRIX!BV121*DD121,"n/a"),"")</f>
        <v/>
      </c>
      <c r="DU121" s="72"/>
      <c r="DV121" s="155" t="str">
        <f t="shared" si="80"/>
        <v/>
      </c>
      <c r="DW121" s="96"/>
      <c r="DX121" s="156" t="str">
        <f t="shared" si="58"/>
        <v/>
      </c>
      <c r="DY121" s="102" t="str">
        <f t="shared" si="71"/>
        <v/>
      </c>
      <c r="EA121" s="85" t="str">
        <f>IF(ISNUMBER(BW121),IF(ISNUMBER(MATRIX!Y121),MATRIX!Y121,"n/a"),"")</f>
        <v/>
      </c>
      <c r="EB121" s="86" t="str">
        <f t="shared" si="86"/>
        <v/>
      </c>
      <c r="ED121" s="44" t="str">
        <f>IF(ISNUMBER('HI-Z-OUTPUT'!D121),IF(ISNUMBER(BW121),'HI-Z-OUTPUT'!D121*BW121,""),"")</f>
        <v/>
      </c>
      <c r="EE121" s="44" t="str">
        <f t="shared" si="81"/>
        <v/>
      </c>
    </row>
    <row r="122" spans="1:135">
      <c r="A122" s="46" t="str">
        <f>MATRIX!A122</f>
        <v>QSC</v>
      </c>
      <c r="B122" t="str">
        <f>IF(MATRIX!B122&lt;&gt;0,MATRIX!B122,"-")</f>
        <v>CX-Q 8K8</v>
      </c>
      <c r="D122" t="b">
        <f>AND(OHM8MENO&lt;='Lo-Z-OUTPUT'!U122,'Lo-Z-OUTPUT'!U122&lt;=OHM8PIU)</f>
        <v>0</v>
      </c>
      <c r="E122" t="b">
        <f>AND(OHM4MENO&lt;='Lo-Z-OUTPUT'!U122,'Lo-Z-OUTPUT'!U122&lt;=OHM4PIU)</f>
        <v>0</v>
      </c>
      <c r="F122" t="b">
        <f>AND(OHM2MENO&lt;='Lo-Z-OUTPUT'!U122,'Lo-Z-OUTPUT'!U122&lt;=OHM2PIU)</f>
        <v>0</v>
      </c>
      <c r="H122" s="64" t="str">
        <f>IF(ISNUMBER('Lo-Z-OUTPUT'!S122),'Lo-Z-OUTPUT'!S122,"")</f>
        <v/>
      </c>
      <c r="I122" s="64" t="str">
        <f>IF('Lo-Z-OUTPUT'!W122="B","B","")</f>
        <v/>
      </c>
      <c r="K122" s="62" t="str">
        <f>IF(ISNUMBER(H122),H122*MATRIX!E122,"-")</f>
        <v>-</v>
      </c>
      <c r="M122" s="66" t="str">
        <f>IF(ISNUMBER(H122),IF(KP="kg",H122*MATRIX!CB122,H122*MATRIX!CB122*2.2),"-")</f>
        <v>-</v>
      </c>
      <c r="N122" s="65" t="str">
        <f t="shared" si="82"/>
        <v/>
      </c>
      <c r="P122" s="1" t="str">
        <f>IF(ISNUMBER(H122),IF('Lo-Z-OUTPUT'!W122="B",IF(D122,MATRIX!Q122,IF(E122,MATRIX!R122,"WRNG Ω")),IF(D122,MATRIX!K122,IF(E122,MATRIX!L122,IF(F122,MATRIX!M122,"")))),"")</f>
        <v/>
      </c>
      <c r="R122" s="70" t="str">
        <f>IF(AND(ISNUMBER(H122),ISNUMBER(P122)),IF('Lo-Z-OUTPUT'!W122="B",H122*P122*MATRIX!F122/2,H122*P122*MATRIX!F122),"")</f>
        <v/>
      </c>
      <c r="T122" s="40" t="str">
        <f>IF(ISNUMBER($H122),IF(ISNUMBER(MATRIX!U122),IF(MATRIX!U122-INT(MATRIX!U122)=0,MATRIX!U122,"("&amp;MATRIX!U122&amp;")"),"n/a"),"")</f>
        <v/>
      </c>
      <c r="U122" s="77"/>
      <c r="V122" s="81" t="str">
        <f>IF(ISNUMBER(H122), IF(ISNUMBER(MATRIX!AD122),H122*MATRIX!AD122,"n/a"),"")</f>
        <v/>
      </c>
      <c r="W122" s="77"/>
      <c r="X122" s="83" t="str">
        <f>IF(ISNUMBER($H122), IF(ISNUMBER(MATRIX!AF122),$H122*MATRIX!AF122,"n/a"),"")</f>
        <v/>
      </c>
      <c r="Y122" s="77"/>
      <c r="Z122" s="81" t="str">
        <f>IF(ISNUMBER($H122), IF(ISNUMBER(MATRIX!AP122),$H122*MATRIX!AP122,"n/a"),"")</f>
        <v/>
      </c>
      <c r="AA122" s="77" t="s">
        <v>434</v>
      </c>
      <c r="AB122" s="83" t="str">
        <f>IF(ISNUMBER($H122), IF(ISNUMBER(MATRIX!AR122),$H122*MATRIX!AR122,"n/a"),"")</f>
        <v/>
      </c>
      <c r="AD122" s="225" t="str">
        <f t="shared" si="46"/>
        <v/>
      </c>
      <c r="AF122" s="225" t="str">
        <f t="shared" si="47"/>
        <v/>
      </c>
      <c r="AH122" s="218" t="str">
        <f>IF(ISNUMBER($H122), IF(MV&gt;200,IF(ISNUMBER(MATRIX!CL122),MATRIX!CL122,"n/a"),IF(ISNUMBER(MATRIX!CH122),MATRIX!CH122,"n/a")),"")</f>
        <v/>
      </c>
      <c r="AJ122" s="1" t="str">
        <f>IF(ISNUMBER(H122),IF(AND(ISNUMBER('Lo-Z-OUTPUT'!BA122),'Lo-Z-OUTPUT'!BA122&lt;&gt;0),'Lo-Z-OUTPUT'!BA122,'Lo-Z-INPUT'!$K$15*'Lo-Z-INPUT'!$K$7),"")</f>
        <v/>
      </c>
      <c r="AL122" s="161" t="str">
        <f t="shared" si="60"/>
        <v/>
      </c>
      <c r="AN122" s="124" t="str">
        <f>IF(ISNUMBER($H122),IF(MV&lt;200,IF(ISNUMBER(MATRIX!AE122),ROUND((MATRIX!AE122*IDLE/1000)*CKWH,2),"-"),IF(ISNUMBER(MATRIX!AQ122),ROUND((MATRIX!AQ122*IDLE/1000)*CKWH,2),"-")),"")</f>
        <v/>
      </c>
      <c r="AO122" s="125" t="str">
        <f t="shared" si="61"/>
        <v/>
      </c>
      <c r="AQ122" s="105" t="str">
        <f>IF(ISNUMBER($H122),IF(MV&lt;200,IF(ISNUMBER(MATRIX!AG122),ROUND((MATRIX!AG122/1000)*RUNNING*CKWH,2),"-"),IF(ISNUMBER(MATRIX!AS122),ROUND((MATRIX!AS122/1000)*RUNNING*CKWH,2),"-")),"")</f>
        <v/>
      </c>
      <c r="AR122" s="126" t="str">
        <f t="shared" si="62"/>
        <v/>
      </c>
      <c r="AT122" s="129" t="str">
        <f t="shared" si="74"/>
        <v/>
      </c>
      <c r="AU122" s="127" t="str">
        <f t="shared" si="63"/>
        <v/>
      </c>
      <c r="AW122" s="101" t="str">
        <f>IF(ISNUMBER($H122),IF(ISNUMBER(MATRIX!BU122),$H122*MATRIX!BU122,"n/a"),"")</f>
        <v/>
      </c>
      <c r="AX122" s="72"/>
      <c r="AY122" s="72" t="str">
        <f>IF(ISNUMBER($H122),IF(ISNUMBER(MATRIX!BV122*AL122),$H122*MATRIX!BV122*AL122,"n/a"),"")</f>
        <v/>
      </c>
      <c r="BA122" s="100" t="str">
        <f t="shared" si="75"/>
        <v/>
      </c>
      <c r="BB122" s="72"/>
      <c r="BC122" s="154" t="str">
        <f t="shared" si="83"/>
        <v/>
      </c>
      <c r="BD122" s="103" t="str">
        <f t="shared" si="84"/>
        <v/>
      </c>
      <c r="BF122" s="85" t="str">
        <f>IF(ISNUMBER(H122),IF(ISNUMBER(MATRIX!Y122),MATRIX!Y122,"n/a"),"")</f>
        <v/>
      </c>
      <c r="BG122" s="86" t="str">
        <f t="shared" si="85"/>
        <v/>
      </c>
      <c r="BI122" s="44" t="str">
        <f>IF(ISNUMBER('Lo-Z-OUTPUT'!D122),IF(ISNUMBER(EXTRA!H122),'Lo-Z-OUTPUT'!D122*EXTRA!H122,""),"")</f>
        <v/>
      </c>
      <c r="BJ122" s="44" t="str">
        <f t="shared" si="78"/>
        <v/>
      </c>
      <c r="BT122" t="b">
        <f>ISNUMBER(MATRIX!G122)</f>
        <v>1</v>
      </c>
      <c r="BU122" t="b">
        <f>ISNUMBER(MATRIX!H122)</f>
        <v>1</v>
      </c>
      <c r="BW122" s="64" t="str">
        <f>IF(AND(ISNUMBER('HI-Z-OUTPUT'!P122),I122&lt;&gt;0),'HI-Z-OUTPUT'!P122,"-")</f>
        <v>-</v>
      </c>
      <c r="BX122" s="1"/>
      <c r="BY122" s="64" t="str">
        <f>IF(ISBLANK('HI-Z-OUTPUT'!R122),"",'HI-Z-OUTPUT'!R122)</f>
        <v/>
      </c>
      <c r="CA122" s="62" t="str">
        <f>IF(ISNUMBER(BW122),IF(ISNUMBER(MATRIX!E122),BW122*MATRIX!E122,"WRNG DATA"),"-")</f>
        <v>-</v>
      </c>
      <c r="CC122" s="66" t="str">
        <f>IF(AND(ISNUMBER(BW122),OR(BT122,BU122)),IF(KP="kg",BW122*MATRIX!CC122,BW122*MATRIX!CC122*2.2),"-")</f>
        <v>-</v>
      </c>
      <c r="CD122" s="65" t="str">
        <f t="shared" si="79"/>
        <v/>
      </c>
      <c r="CF122" s="1" t="str">
        <f>IF(AND(VI&lt;100,ISNUMBER(BW122),BT122),MATRIX!N122,IF(AND(VI&gt;=100,ISNUMBER(BW122),BU122),MATRIX!O122,""))</f>
        <v/>
      </c>
      <c r="CG122" s="1" t="str">
        <f>IF(AND(BY122&lt;100,ISNUMBER(BW122),BT122),MATRIX!N122,IF(AND(BY122&gt;=100,ISNUMBER(BW122),BU122),MATRIX!O122,"WRNG V"))</f>
        <v>WRNG V</v>
      </c>
      <c r="CH122" s="1" t="str">
        <f t="shared" si="65"/>
        <v/>
      </c>
      <c r="CJ122" s="70" t="str">
        <f>IF(ISNUMBER(BW122),IF(BY122&lt;100,IF(ISNUMBER(CH122*MATRIX!G122),BW122*CH122*MATRIX!G122,""),IF(ISNUMBER(CH122*MATRIX!H122),BW122*CH122*MATRIX!H122,"")),"")</f>
        <v/>
      </c>
      <c r="CL122" s="40" t="str">
        <f>IF(ISNUMBER(BW122*CH122),IF(ISNUMBER(MATRIX!U122),IF(MATRIX!U122-INT(MATRIX!U122)=0,MATRIX!U122,"("&amp;MATRIX!U122&amp;")"),"n/a"),"")</f>
        <v/>
      </c>
      <c r="CM122" s="77"/>
      <c r="CN122" s="81" t="str">
        <f>IF(ISNUMBER(BW122*CH122), IF(ISNUMBER(MATRIX!AZ122),BW122*MATRIX!AZ122,"n/a"),"")</f>
        <v/>
      </c>
      <c r="CO122" s="77"/>
      <c r="CP122" s="83" t="str">
        <f>IF(ISNUMBER($BW122*$CH122), IF(ISNUMBER(MATRIX!BB122),$BW122*MATRIX!BB122,"n/a"),"")</f>
        <v/>
      </c>
      <c r="CQ122" s="77"/>
      <c r="CR122" s="81" t="str">
        <f>IF(ISNUMBER($BW122*$CH122), IF(ISNUMBER(MATRIX!BJ122),BW122*MATRIX!BJ122,"n/a"),"")</f>
        <v/>
      </c>
      <c r="CS122" s="77" t="s">
        <v>434</v>
      </c>
      <c r="CT122" s="83" t="str">
        <f>IF(ISNUMBER($BW122*$CH122), IF(ISNUMBER(MATRIX!BL122),$BW122*MATRIX!BL122,"n/a"),"")</f>
        <v/>
      </c>
      <c r="CV122" s="225" t="str">
        <f t="shared" si="54"/>
        <v/>
      </c>
      <c r="CX122" s="225" t="str">
        <f t="shared" si="55"/>
        <v/>
      </c>
      <c r="CZ122" s="219" t="str">
        <f>IF(ISNUMBER($BW122*$CH122), IF(MV&gt;200,IF(ISNUMBER(MATRIX!CL122),MATRIX!CL122,"n/a"),IF(ISNUMBER(MATRIX!CH122),MATRIX!CH122,"n/a")),"")</f>
        <v/>
      </c>
      <c r="DB122" s="1" t="str">
        <f>IF(ISNUMBER(BW122),IF(AND(ISNUMBER('HI-Z-OUTPUT'!AV122),'HI-Z-OUTPUT'!AV122&lt;&gt;0),'HI-Z-OUTPUT'!AV122,'Hi-Z-INPUT'!$K$7*'Hi-Z-INPUT'!$K$11),"")</f>
        <v/>
      </c>
      <c r="DD122" s="161" t="str">
        <f t="shared" si="66"/>
        <v/>
      </c>
      <c r="DF122" s="124" t="str">
        <f>IF(ISNUMBER($BW122),IF(MV&lt;200,IF(ISNUMBER(MATRIX!BA122),ROUND(MATRIX!BA122/1000*IDLE*CKWH,2),"-"),IF(ISNUMBER(MATRIX!BK122),ROUND(MATRIX!BK122/1000*IDLE*CKWH,2),"-")),"")</f>
        <v/>
      </c>
      <c r="DG122" s="125" t="str">
        <f t="shared" si="67"/>
        <v/>
      </c>
      <c r="DI122" s="104" t="str">
        <f>IF(ISNUMBER($BW122),IF(MV&lt;200,IF(ISNUMBER(MATRIX!BC122),ROUND(MATRIX!BC122/1000*RUNNING*CKWH,2),"-"),IF(ISNUMBER(MATRIX!BM122),ROUND(MATRIX!BM122/1000*RUNNING*CKWH,2),"-")),"")</f>
        <v/>
      </c>
      <c r="DJ122" s="130" t="str">
        <f t="shared" si="68"/>
        <v/>
      </c>
      <c r="DL122" s="104"/>
      <c r="DM122" s="130" t="str">
        <f t="shared" si="69"/>
        <v/>
      </c>
      <c r="DO122" s="129" t="str">
        <f t="shared" si="56"/>
        <v/>
      </c>
      <c r="DP122" s="127" t="str">
        <f t="shared" si="70"/>
        <v/>
      </c>
      <c r="DR122" s="101" t="str">
        <f>IF(ISNUMBER($BW122*$CH122),IF(ISNUMBER(MATRIX!BU122),BW122*MATRIX!BU122,"n/a"),"")</f>
        <v/>
      </c>
      <c r="DS122" s="72"/>
      <c r="DT122" s="72" t="str">
        <f>IF(ISNUMBER(BW122*CH122),IF(ISNUMBER(MATRIX!BV122*DD122),BW122*MATRIX!BV122*DD122,"n/a"),"")</f>
        <v/>
      </c>
      <c r="DU122" s="72"/>
      <c r="DV122" s="155" t="str">
        <f t="shared" si="80"/>
        <v/>
      </c>
      <c r="DW122" s="96"/>
      <c r="DX122" s="156" t="str">
        <f t="shared" si="58"/>
        <v/>
      </c>
      <c r="DY122" s="102" t="str">
        <f t="shared" si="71"/>
        <v/>
      </c>
      <c r="EA122" s="85" t="str">
        <f>IF(ISNUMBER(BW122),IF(ISNUMBER(MATRIX!Y122),MATRIX!Y122,"n/a"),"")</f>
        <v/>
      </c>
      <c r="EB122" s="86" t="str">
        <f t="shared" si="86"/>
        <v/>
      </c>
      <c r="ED122" s="44" t="str">
        <f>IF(ISNUMBER('HI-Z-OUTPUT'!D122),IF(ISNUMBER(BW122),'HI-Z-OUTPUT'!D122*BW122,""),"")</f>
        <v/>
      </c>
      <c r="EE122" s="44" t="str">
        <f t="shared" si="81"/>
        <v/>
      </c>
    </row>
    <row r="123" spans="1:135">
      <c r="A123" s="46" t="str">
        <f>MATRIX!A123</f>
        <v>YAMAHA</v>
      </c>
      <c r="B123" t="str">
        <f>IF(MATRIX!B123&lt;&gt;0,MATRIX!B123,"-")</f>
        <v>XP 5000</v>
      </c>
      <c r="D123" t="b">
        <f>AND(OHM8MENO&lt;='Lo-Z-OUTPUT'!U123,'Lo-Z-OUTPUT'!U123&lt;=OHM8PIU)</f>
        <v>0</v>
      </c>
      <c r="E123" t="b">
        <f>AND(OHM4MENO&lt;='Lo-Z-OUTPUT'!U123,'Lo-Z-OUTPUT'!U123&lt;=OHM4PIU)</f>
        <v>0</v>
      </c>
      <c r="F123" t="b">
        <f>AND(OHM2MENO&lt;='Lo-Z-OUTPUT'!U123,'Lo-Z-OUTPUT'!U123&lt;=OHM2PIU)</f>
        <v>0</v>
      </c>
      <c r="H123" s="64" t="str">
        <f>IF(ISNUMBER('Lo-Z-OUTPUT'!S123),'Lo-Z-OUTPUT'!S123,"")</f>
        <v/>
      </c>
      <c r="I123" s="64" t="str">
        <f>IF('Lo-Z-OUTPUT'!W123="B","B","")</f>
        <v/>
      </c>
      <c r="K123" s="62" t="str">
        <f>IF(ISNUMBER(H123),H123*MATRIX!E123,"-")</f>
        <v>-</v>
      </c>
      <c r="M123" s="66" t="str">
        <f>IF(ISNUMBER(H123),IF(KP="kg",H123*MATRIX!CB123,H123*MATRIX!CB123*2.2),"-")</f>
        <v>-</v>
      </c>
      <c r="N123" s="65" t="str">
        <f t="shared" si="82"/>
        <v/>
      </c>
      <c r="P123" s="1" t="str">
        <f>IF(ISNUMBER(H123),IF('Lo-Z-OUTPUT'!W123="B",IF(D123,MATRIX!Q123,IF(E123,MATRIX!R123,"WRNG Ω")),IF(D123,MATRIX!K123,IF(E123,MATRIX!L123,IF(F123,MATRIX!M123,"")))),"")</f>
        <v/>
      </c>
      <c r="R123" s="70" t="str">
        <f>IF(AND(ISNUMBER(H123),ISNUMBER(P123)),IF('Lo-Z-OUTPUT'!W123="B",H123*P123*MATRIX!F123/2,H123*P123*MATRIX!F123),"")</f>
        <v/>
      </c>
      <c r="T123" s="40" t="str">
        <f>IF(ISNUMBER($H123),IF(ISNUMBER(MATRIX!U123),IF(MATRIX!U123-INT(MATRIX!U123)=0,MATRIX!U123,"("&amp;MATRIX!U123&amp;")"),"n/a"),"")</f>
        <v/>
      </c>
      <c r="U123" s="77"/>
      <c r="V123" s="81" t="str">
        <f>IF(ISNUMBER(H123), IF(ISNUMBER(MATRIX!AD123),H123*MATRIX!AD123,"n/a"),"")</f>
        <v/>
      </c>
      <c r="W123" s="77"/>
      <c r="X123" s="83" t="str">
        <f>IF(ISNUMBER($H123), IF(ISNUMBER(MATRIX!AF123),$H123*MATRIX!AF123,"n/a"),"")</f>
        <v/>
      </c>
      <c r="Y123" s="77"/>
      <c r="Z123" s="81" t="str">
        <f>IF(ISNUMBER($H123), IF(ISNUMBER(MATRIX!AP123),$H123*MATRIX!AP123,"n/a"),"")</f>
        <v/>
      </c>
      <c r="AA123" s="77" t="s">
        <v>434</v>
      </c>
      <c r="AB123" s="83" t="str">
        <f>IF(ISNUMBER($H123), IF(ISNUMBER(MATRIX!AR123),$H123*MATRIX!AR123,"n/a"),"")</f>
        <v/>
      </c>
      <c r="AD123" s="225" t="str">
        <f t="shared" si="46"/>
        <v/>
      </c>
      <c r="AF123" s="225" t="str">
        <f t="shared" si="47"/>
        <v/>
      </c>
      <c r="AH123" s="218" t="str">
        <f>IF(ISNUMBER($H123), IF(MV&gt;200,IF(ISNUMBER(MATRIX!CL123),MATRIX!CL123,"n/a"),IF(ISNUMBER(MATRIX!CH123),MATRIX!CH123,"n/a")),"")</f>
        <v/>
      </c>
      <c r="AJ123" s="1" t="str">
        <f>IF(ISNUMBER(H123),IF(AND(ISNUMBER('Lo-Z-OUTPUT'!BA123),'Lo-Z-OUTPUT'!BA123&lt;&gt;0),'Lo-Z-OUTPUT'!BA123,'Lo-Z-INPUT'!$K$15*'Lo-Z-INPUT'!$K$7),"")</f>
        <v/>
      </c>
      <c r="AL123" s="161" t="str">
        <f t="shared" si="60"/>
        <v/>
      </c>
      <c r="AN123" s="124" t="str">
        <f>IF(ISNUMBER($H123),IF(MV&lt;200,IF(ISNUMBER(MATRIX!AE123),ROUND((MATRIX!AE123*IDLE/1000)*CKWH,2),"-"),IF(ISNUMBER(MATRIX!AQ123),ROUND((MATRIX!AQ123*IDLE/1000)*CKWH,2),"-")),"")</f>
        <v/>
      </c>
      <c r="AO123" s="125" t="str">
        <f t="shared" si="61"/>
        <v/>
      </c>
      <c r="AQ123" s="105" t="str">
        <f>IF(ISNUMBER($H123),IF(MV&lt;200,IF(ISNUMBER(MATRIX!AG123),ROUND((MATRIX!AG123/1000)*RUNNING*CKWH,2),"-"),IF(ISNUMBER(MATRIX!AS123),ROUND((MATRIX!AS123/1000)*RUNNING*CKWH,2),"-")),"")</f>
        <v/>
      </c>
      <c r="AR123" s="126" t="str">
        <f t="shared" si="62"/>
        <v/>
      </c>
      <c r="AT123" s="129" t="str">
        <f t="shared" si="74"/>
        <v/>
      </c>
      <c r="AU123" s="127" t="str">
        <f t="shared" si="63"/>
        <v/>
      </c>
      <c r="AW123" s="101" t="str">
        <f>IF(ISNUMBER($H123),IF(ISNUMBER(MATRIX!BU123),$H123*MATRIX!BU123,"n/a"),"")</f>
        <v/>
      </c>
      <c r="AX123" s="72"/>
      <c r="AY123" s="72" t="str">
        <f>IF(ISNUMBER($H123),IF(ISNUMBER(MATRIX!BV123*AL123),$H123*MATRIX!BV123*AL123,"n/a"),"")</f>
        <v/>
      </c>
      <c r="BA123" s="100" t="str">
        <f t="shared" si="75"/>
        <v/>
      </c>
      <c r="BB123" s="72"/>
      <c r="BC123" s="154" t="str">
        <f t="shared" si="83"/>
        <v/>
      </c>
      <c r="BD123" s="103" t="str">
        <f t="shared" si="84"/>
        <v/>
      </c>
      <c r="BF123" s="85" t="str">
        <f>IF(ISNUMBER(H123),IF(ISNUMBER(MATRIX!Y123),MATRIX!Y123,"n/a"),"")</f>
        <v/>
      </c>
      <c r="BG123" s="86" t="str">
        <f t="shared" si="85"/>
        <v/>
      </c>
      <c r="BI123" s="44" t="str">
        <f>IF(ISNUMBER('Lo-Z-OUTPUT'!D123),IF(ISNUMBER(EXTRA!H123),'Lo-Z-OUTPUT'!D123*EXTRA!H123,""),"")</f>
        <v/>
      </c>
      <c r="BJ123" s="44" t="str">
        <f t="shared" si="78"/>
        <v/>
      </c>
      <c r="BT123" t="b">
        <f>ISNUMBER(MATRIX!G123)</f>
        <v>0</v>
      </c>
      <c r="BU123" t="b">
        <f>ISNUMBER(MATRIX!H123)</f>
        <v>0</v>
      </c>
      <c r="BW123" s="64" t="str">
        <f>IF(AND(ISNUMBER('HI-Z-OUTPUT'!P123),I123&lt;&gt;0),'HI-Z-OUTPUT'!P123,"-")</f>
        <v>-</v>
      </c>
      <c r="BX123" s="1"/>
      <c r="BY123" s="64" t="str">
        <f>IF(ISBLANK('HI-Z-OUTPUT'!R123),"",'HI-Z-OUTPUT'!R123)</f>
        <v/>
      </c>
      <c r="CA123" s="62" t="str">
        <f>IF(ISNUMBER(BW123),IF(ISNUMBER(MATRIX!E123),BW123*MATRIX!E123,"WRNG DATA"),"-")</f>
        <v>-</v>
      </c>
      <c r="CC123" s="66" t="str">
        <f>IF(AND(ISNUMBER(BW123),OR(BT123,BU123)),IF(KP="kg",BW123*MATRIX!CC123,BW123*MATRIX!CC123*2.2),"-")</f>
        <v>-</v>
      </c>
      <c r="CD123" s="65" t="str">
        <f t="shared" si="79"/>
        <v/>
      </c>
      <c r="CF123" s="1" t="str">
        <f>IF(AND(VI&lt;100,ISNUMBER(BW123),BT123),MATRIX!N123,IF(AND(VI&gt;=100,ISNUMBER(BW123),BU123),MATRIX!O123,""))</f>
        <v/>
      </c>
      <c r="CG123" s="1" t="str">
        <f>IF(AND(BY123&lt;100,ISNUMBER(BW123),BT123),MATRIX!N123,IF(AND(BY123&gt;=100,ISNUMBER(BW123),BU123),MATRIX!O123,"WRNG V"))</f>
        <v>WRNG V</v>
      </c>
      <c r="CH123" s="1" t="str">
        <f t="shared" si="65"/>
        <v/>
      </c>
      <c r="CJ123" s="70" t="str">
        <f>IF(ISNUMBER(BW123),IF(BY123&lt;100,IF(ISNUMBER(CH123*MATRIX!G123),BW123*CH123*MATRIX!G123,""),IF(ISNUMBER(CH123*MATRIX!H123),BW123*CH123*MATRIX!H123,"")),"")</f>
        <v/>
      </c>
      <c r="CL123" s="40" t="str">
        <f>IF(ISNUMBER(BW123*CH123),IF(ISNUMBER(MATRIX!U123),IF(MATRIX!U123-INT(MATRIX!U123)=0,MATRIX!U123,"("&amp;MATRIX!U123&amp;")"),"n/a"),"")</f>
        <v/>
      </c>
      <c r="CM123" s="77"/>
      <c r="CN123" s="81" t="str">
        <f>IF(ISNUMBER(BW123*CH123), IF(ISNUMBER(MATRIX!AZ123),BW123*MATRIX!AZ123,"n/a"),"")</f>
        <v/>
      </c>
      <c r="CO123" s="77"/>
      <c r="CP123" s="83" t="str">
        <f>IF(ISNUMBER($BW123*$CH123), IF(ISNUMBER(MATRIX!BB123),$BW123*MATRIX!BB123,"n/a"),"")</f>
        <v/>
      </c>
      <c r="CQ123" s="77"/>
      <c r="CR123" s="81" t="str">
        <f>IF(ISNUMBER($BW123*$CH123), IF(ISNUMBER(MATRIX!BJ123),BW123*MATRIX!BJ123,"n/a"),"")</f>
        <v/>
      </c>
      <c r="CS123" s="77" t="s">
        <v>434</v>
      </c>
      <c r="CT123" s="83" t="str">
        <f>IF(ISNUMBER($BW123*$CH123), IF(ISNUMBER(MATRIX!BL123),$BW123*MATRIX!BL123,"n/a"),"")</f>
        <v/>
      </c>
      <c r="CV123" s="225" t="str">
        <f t="shared" si="54"/>
        <v/>
      </c>
      <c r="CX123" s="225" t="str">
        <f t="shared" si="55"/>
        <v/>
      </c>
      <c r="CZ123" s="219" t="str">
        <f>IF(ISNUMBER($BW123*$CH123), IF(MV&gt;200,IF(ISNUMBER(MATRIX!CL123),MATRIX!CL123,"n/a"),IF(ISNUMBER(MATRIX!CH123),MATRIX!CH123,"n/a")),"")</f>
        <v/>
      </c>
      <c r="DB123" s="1" t="str">
        <f>IF(ISNUMBER(BW123),IF(AND(ISNUMBER('HI-Z-OUTPUT'!AV123),'HI-Z-OUTPUT'!AV123&lt;&gt;0),'HI-Z-OUTPUT'!AV123,'Hi-Z-INPUT'!$K$7*'Hi-Z-INPUT'!$K$11),"")</f>
        <v/>
      </c>
      <c r="DD123" s="161" t="str">
        <f t="shared" si="66"/>
        <v/>
      </c>
      <c r="DF123" s="124" t="str">
        <f>IF(ISNUMBER($BW123),IF(MV&lt;200,IF(ISNUMBER(MATRIX!BA123),ROUND(MATRIX!BA123/1000*IDLE*CKWH,2),"-"),IF(ISNUMBER(MATRIX!BK123),ROUND(MATRIX!BK123/1000*IDLE*CKWH,2),"-")),"")</f>
        <v/>
      </c>
      <c r="DG123" s="125" t="str">
        <f t="shared" si="67"/>
        <v/>
      </c>
      <c r="DI123" s="104" t="str">
        <f>IF(ISNUMBER($BW123),IF(MV&lt;200,IF(ISNUMBER(MATRIX!BC123),ROUND(MATRIX!BC123/1000*RUNNING*CKWH,2),"-"),IF(ISNUMBER(MATRIX!BM123),ROUND(MATRIX!BM123/1000*RUNNING*CKWH,2),"-")),"")</f>
        <v/>
      </c>
      <c r="DJ123" s="130" t="str">
        <f t="shared" si="68"/>
        <v/>
      </c>
      <c r="DL123" s="104"/>
      <c r="DM123" s="130" t="str">
        <f t="shared" si="69"/>
        <v/>
      </c>
      <c r="DO123" s="129" t="str">
        <f t="shared" si="56"/>
        <v/>
      </c>
      <c r="DP123" s="127" t="str">
        <f t="shared" si="70"/>
        <v/>
      </c>
      <c r="DR123" s="101" t="str">
        <f>IF(ISNUMBER($BW123*$CH123),IF(ISNUMBER(MATRIX!BU123),BW123*MATRIX!BU123,"n/a"),"")</f>
        <v/>
      </c>
      <c r="DS123" s="72"/>
      <c r="DT123" s="72" t="str">
        <f>IF(ISNUMBER(BW123*CH123),IF(ISNUMBER(MATRIX!BV123*DD123),BW123*MATRIX!BV123*DD123,"n/a"),"")</f>
        <v/>
      </c>
      <c r="DU123" s="72"/>
      <c r="DV123" s="155" t="str">
        <f t="shared" si="80"/>
        <v/>
      </c>
      <c r="DW123" s="96"/>
      <c r="DX123" s="156" t="str">
        <f t="shared" si="58"/>
        <v/>
      </c>
      <c r="DY123" s="102" t="str">
        <f t="shared" si="71"/>
        <v/>
      </c>
      <c r="EA123" s="85" t="str">
        <f>IF(ISNUMBER(BW123),IF(ISNUMBER(MATRIX!Y123),MATRIX!Y123,"n/a"),"")</f>
        <v/>
      </c>
      <c r="EB123" s="86" t="str">
        <f t="shared" si="86"/>
        <v/>
      </c>
      <c r="ED123" s="44" t="str">
        <f>IF(ISNUMBER('HI-Z-OUTPUT'!D123),IF(ISNUMBER(BW123),'HI-Z-OUTPUT'!D123*BW123,""),"")</f>
        <v/>
      </c>
      <c r="EE123" s="44" t="str">
        <f t="shared" si="81"/>
        <v/>
      </c>
    </row>
    <row r="124" spans="1:135">
      <c r="A124" s="46" t="str">
        <f>MATRIX!A124</f>
        <v>YAMAHA</v>
      </c>
      <c r="B124" t="str">
        <f>IF(MATRIX!B124&lt;&gt;0,MATRIX!B124,"-")</f>
        <v>XP 7000</v>
      </c>
      <c r="D124" t="b">
        <f>AND(OHM8MENO&lt;='Lo-Z-OUTPUT'!U124,'Lo-Z-OUTPUT'!U124&lt;=OHM8PIU)</f>
        <v>0</v>
      </c>
      <c r="E124" t="b">
        <f>AND(OHM4MENO&lt;='Lo-Z-OUTPUT'!U124,'Lo-Z-OUTPUT'!U124&lt;=OHM4PIU)</f>
        <v>0</v>
      </c>
      <c r="F124" t="b">
        <f>AND(OHM2MENO&lt;='Lo-Z-OUTPUT'!U124,'Lo-Z-OUTPUT'!U124&lt;=OHM2PIU)</f>
        <v>0</v>
      </c>
      <c r="H124" s="64" t="str">
        <f>IF(ISNUMBER('Lo-Z-OUTPUT'!S124),'Lo-Z-OUTPUT'!S124,"")</f>
        <v/>
      </c>
      <c r="I124" s="64" t="str">
        <f>IF('Lo-Z-OUTPUT'!W124="B","B","")</f>
        <v/>
      </c>
      <c r="K124" s="62" t="str">
        <f>IF(ISNUMBER(H124),H124*MATRIX!E124,"-")</f>
        <v>-</v>
      </c>
      <c r="M124" s="66" t="str">
        <f>IF(ISNUMBER(H124),IF(KP="kg",H124*MATRIX!CB124,H124*MATRIX!CB124*2.2),"-")</f>
        <v>-</v>
      </c>
      <c r="N124" s="65" t="str">
        <f t="shared" si="82"/>
        <v/>
      </c>
      <c r="P124" s="1" t="str">
        <f>IF(ISNUMBER(H124),IF('Lo-Z-OUTPUT'!W124="B",IF(D124,MATRIX!Q124,IF(E124,MATRIX!R124,"WRNG Ω")),IF(D124,MATRIX!K124,IF(E124,MATRIX!L124,IF(F124,MATRIX!M124,"")))),"")</f>
        <v/>
      </c>
      <c r="R124" s="70" t="str">
        <f>IF(AND(ISNUMBER(H124),ISNUMBER(P124)),IF('Lo-Z-OUTPUT'!W124="B",H124*P124*MATRIX!F124/2,H124*P124*MATRIX!F124),"")</f>
        <v/>
      </c>
      <c r="T124" s="40" t="str">
        <f>IF(ISNUMBER($H124),IF(ISNUMBER(MATRIX!U124),IF(MATRIX!U124-INT(MATRIX!U124)=0,MATRIX!U124,"("&amp;MATRIX!U124&amp;")"),"n/a"),"")</f>
        <v/>
      </c>
      <c r="U124" s="77"/>
      <c r="V124" s="81" t="str">
        <f>IF(ISNUMBER(H124), IF(ISNUMBER(MATRIX!AD124),H124*MATRIX!AD124,"n/a"),"")</f>
        <v/>
      </c>
      <c r="W124" s="77"/>
      <c r="X124" s="83" t="str">
        <f>IF(ISNUMBER($H124), IF(ISNUMBER(MATRIX!AF124),$H124*MATRIX!AF124,"n/a"),"")</f>
        <v/>
      </c>
      <c r="Y124" s="77"/>
      <c r="Z124" s="81" t="str">
        <f>IF(ISNUMBER($H124), IF(ISNUMBER(MATRIX!AP124),$H124*MATRIX!AP124,"n/a"),"")</f>
        <v/>
      </c>
      <c r="AA124" s="77" t="s">
        <v>434</v>
      </c>
      <c r="AB124" s="83" t="str">
        <f>IF(ISNUMBER($H124), IF(ISNUMBER(MATRIX!AR124),$H124*MATRIX!AR124,"n/a"),"")</f>
        <v/>
      </c>
      <c r="AD124" s="225" t="str">
        <f t="shared" si="46"/>
        <v/>
      </c>
      <c r="AF124" s="225" t="str">
        <f t="shared" si="47"/>
        <v/>
      </c>
      <c r="AH124" s="218" t="str">
        <f>IF(ISNUMBER($H124), IF(MV&gt;200,IF(ISNUMBER(MATRIX!CL124),MATRIX!CL124,"n/a"),IF(ISNUMBER(MATRIX!CH124),MATRIX!CH124,"n/a")),"")</f>
        <v/>
      </c>
      <c r="AJ124" s="1" t="str">
        <f>IF(ISNUMBER(H124),IF(AND(ISNUMBER('Lo-Z-OUTPUT'!BA124),'Lo-Z-OUTPUT'!BA124&lt;&gt;0),'Lo-Z-OUTPUT'!BA124,'Lo-Z-INPUT'!$K$15*'Lo-Z-INPUT'!$K$7),"")</f>
        <v/>
      </c>
      <c r="AL124" s="161" t="str">
        <f t="shared" si="60"/>
        <v/>
      </c>
      <c r="AN124" s="124" t="str">
        <f>IF(ISNUMBER($H124),IF(MV&lt;200,IF(ISNUMBER(MATRIX!AE124),ROUND((MATRIX!AE124*IDLE/1000)*CKWH,2),"-"),IF(ISNUMBER(MATRIX!AQ124),ROUND((MATRIX!AQ124*IDLE/1000)*CKWH,2),"-")),"")</f>
        <v/>
      </c>
      <c r="AO124" s="125" t="str">
        <f t="shared" si="61"/>
        <v/>
      </c>
      <c r="AQ124" s="105" t="str">
        <f>IF(ISNUMBER($H124),IF(MV&lt;200,IF(ISNUMBER(MATRIX!AG124),ROUND((MATRIX!AG124/1000)*RUNNING*CKWH,2),"-"),IF(ISNUMBER(MATRIX!AS124),ROUND((MATRIX!AS124/1000)*RUNNING*CKWH,2),"-")),"")</f>
        <v/>
      </c>
      <c r="AR124" s="126" t="str">
        <f t="shared" si="62"/>
        <v/>
      </c>
      <c r="AT124" s="129" t="str">
        <f t="shared" si="74"/>
        <v/>
      </c>
      <c r="AU124" s="127" t="str">
        <f t="shared" si="63"/>
        <v/>
      </c>
      <c r="AW124" s="101" t="str">
        <f>IF(ISNUMBER($H124),IF(ISNUMBER(MATRIX!BU124),$H124*MATRIX!BU124,"n/a"),"")</f>
        <v/>
      </c>
      <c r="AX124" s="72"/>
      <c r="AY124" s="72" t="str">
        <f>IF(ISNUMBER($H124),IF(ISNUMBER(MATRIX!BV124*AL124),$H124*MATRIX!BV124*AL124,"n/a"),"")</f>
        <v/>
      </c>
      <c r="BA124" s="100" t="str">
        <f t="shared" si="75"/>
        <v/>
      </c>
      <c r="BB124" s="72"/>
      <c r="BC124" s="154" t="str">
        <f t="shared" si="83"/>
        <v/>
      </c>
      <c r="BD124" s="103" t="str">
        <f t="shared" si="84"/>
        <v/>
      </c>
      <c r="BF124" s="85" t="str">
        <f>IF(ISNUMBER(H124),IF(ISNUMBER(MATRIX!Y124),MATRIX!Y124,"n/a"),"")</f>
        <v/>
      </c>
      <c r="BG124" s="86" t="str">
        <f t="shared" si="85"/>
        <v/>
      </c>
      <c r="BI124" s="44" t="str">
        <f>IF(ISNUMBER('Lo-Z-OUTPUT'!D124),IF(ISNUMBER(EXTRA!H124),'Lo-Z-OUTPUT'!D124*EXTRA!H124,""),"")</f>
        <v/>
      </c>
      <c r="BJ124" s="44" t="str">
        <f t="shared" si="78"/>
        <v/>
      </c>
      <c r="BT124" t="b">
        <f>ISNUMBER(MATRIX!G124)</f>
        <v>1</v>
      </c>
      <c r="BU124" t="b">
        <f>ISNUMBER(MATRIX!H124)</f>
        <v>0</v>
      </c>
      <c r="BW124" s="64" t="str">
        <f>IF(AND(ISNUMBER('HI-Z-OUTPUT'!P124),I124&lt;&gt;0),'HI-Z-OUTPUT'!P124,"-")</f>
        <v>-</v>
      </c>
      <c r="BX124" s="1"/>
      <c r="BY124" s="64" t="str">
        <f>IF(ISBLANK('HI-Z-OUTPUT'!R124),"",'HI-Z-OUTPUT'!R124)</f>
        <v/>
      </c>
      <c r="CA124" s="62" t="str">
        <f>IF(ISNUMBER(BW124),IF(ISNUMBER(MATRIX!E124),BW124*MATRIX!E124,"WRNG DATA"),"-")</f>
        <v>-</v>
      </c>
      <c r="CC124" s="66" t="str">
        <f>IF(AND(ISNUMBER(BW124),OR(BT124,BU124)),IF(KP="kg",BW124*MATRIX!CC124,BW124*MATRIX!CC124*2.2),"-")</f>
        <v>-</v>
      </c>
      <c r="CD124" s="65" t="str">
        <f t="shared" si="79"/>
        <v/>
      </c>
      <c r="CF124" s="1" t="str">
        <f>IF(AND(VI&lt;100,ISNUMBER(BW124),BT124),MATRIX!N124,IF(AND(VI&gt;=100,ISNUMBER(BW124),BU124),MATRIX!O124,""))</f>
        <v/>
      </c>
      <c r="CG124" s="1" t="str">
        <f>IF(AND(BY124&lt;100,ISNUMBER(BW124),BT124),MATRIX!N124,IF(AND(BY124&gt;=100,ISNUMBER(BW124),BU124),MATRIX!O124,"WRNG V"))</f>
        <v>WRNG V</v>
      </c>
      <c r="CH124" s="1" t="str">
        <f t="shared" si="65"/>
        <v/>
      </c>
      <c r="CJ124" s="70" t="str">
        <f>IF(ISNUMBER(BW124),IF(BY124&lt;100,IF(ISNUMBER(CH124*MATRIX!G124),BW124*CH124*MATRIX!G124,""),IF(ISNUMBER(CH124*MATRIX!H124),BW124*CH124*MATRIX!H124,"")),"")</f>
        <v/>
      </c>
      <c r="CL124" s="40" t="str">
        <f>IF(ISNUMBER(BW124*CH124),IF(ISNUMBER(MATRIX!U124),IF(MATRIX!U124-INT(MATRIX!U124)=0,MATRIX!U124,"("&amp;MATRIX!U124&amp;")"),"n/a"),"")</f>
        <v/>
      </c>
      <c r="CM124" s="77"/>
      <c r="CN124" s="81" t="str">
        <f>IF(ISNUMBER(BW124*CH124), IF(ISNUMBER(MATRIX!AZ124),BW124*MATRIX!AZ124,"n/a"),"")</f>
        <v/>
      </c>
      <c r="CO124" s="77"/>
      <c r="CP124" s="83" t="str">
        <f>IF(ISNUMBER($BW124*$CH124), IF(ISNUMBER(MATRIX!BB124),$BW124*MATRIX!BB124,"n/a"),"")</f>
        <v/>
      </c>
      <c r="CQ124" s="77"/>
      <c r="CR124" s="81" t="str">
        <f>IF(ISNUMBER($BW124*$CH124), IF(ISNUMBER(MATRIX!BJ124),BW124*MATRIX!BJ124,"n/a"),"")</f>
        <v/>
      </c>
      <c r="CS124" s="77" t="s">
        <v>434</v>
      </c>
      <c r="CT124" s="83" t="str">
        <f>IF(ISNUMBER($BW124*$CH124), IF(ISNUMBER(MATRIX!BL124),$BW124*MATRIX!BL124,"n/a"),"")</f>
        <v/>
      </c>
      <c r="CV124" s="225" t="str">
        <f t="shared" si="54"/>
        <v/>
      </c>
      <c r="CX124" s="225" t="str">
        <f t="shared" si="55"/>
        <v/>
      </c>
      <c r="CZ124" s="219" t="str">
        <f>IF(ISNUMBER($BW124*$CH124), IF(MV&gt;200,IF(ISNUMBER(MATRIX!CL124),MATRIX!CL124,"n/a"),IF(ISNUMBER(MATRIX!CH124),MATRIX!CH124,"n/a")),"")</f>
        <v/>
      </c>
      <c r="DB124" s="1" t="str">
        <f>IF(ISNUMBER(BW124),IF(AND(ISNUMBER('HI-Z-OUTPUT'!AV124),'HI-Z-OUTPUT'!AV124&lt;&gt;0),'HI-Z-OUTPUT'!AV124,'Hi-Z-INPUT'!$K$7*'Hi-Z-INPUT'!$K$11),"")</f>
        <v/>
      </c>
      <c r="DD124" s="161" t="str">
        <f t="shared" si="66"/>
        <v/>
      </c>
      <c r="DF124" s="124" t="str">
        <f>IF(ISNUMBER($BW124),IF(MV&lt;200,IF(ISNUMBER(MATRIX!BA124),ROUND(MATRIX!BA124/1000*IDLE*CKWH,2),"-"),IF(ISNUMBER(MATRIX!BK124),ROUND(MATRIX!BK124/1000*IDLE*CKWH,2),"-")),"")</f>
        <v/>
      </c>
      <c r="DG124" s="125" t="str">
        <f t="shared" si="67"/>
        <v/>
      </c>
      <c r="DI124" s="104" t="str">
        <f>IF(ISNUMBER($BW124),IF(MV&lt;200,IF(ISNUMBER(MATRIX!BC124),ROUND(MATRIX!BC124/1000*RUNNING*CKWH,2),"-"),IF(ISNUMBER(MATRIX!BM124),ROUND(MATRIX!BM124/1000*RUNNING*CKWH,2),"-")),"")</f>
        <v/>
      </c>
      <c r="DJ124" s="130" t="str">
        <f t="shared" si="68"/>
        <v/>
      </c>
      <c r="DL124" s="104"/>
      <c r="DM124" s="130" t="str">
        <f t="shared" si="69"/>
        <v/>
      </c>
      <c r="DO124" s="129" t="str">
        <f t="shared" si="56"/>
        <v/>
      </c>
      <c r="DP124" s="127" t="str">
        <f t="shared" si="70"/>
        <v/>
      </c>
      <c r="DR124" s="101" t="str">
        <f>IF(ISNUMBER($BW124*$CH124),IF(ISNUMBER(MATRIX!BU124),BW124*MATRIX!BU124,"n/a"),"")</f>
        <v/>
      </c>
      <c r="DS124" s="72"/>
      <c r="DT124" s="72" t="str">
        <f>IF(ISNUMBER(BW124*CH124),IF(ISNUMBER(MATRIX!BV124*DD124),BW124*MATRIX!BV124*DD124,"n/a"),"")</f>
        <v/>
      </c>
      <c r="DU124" s="72"/>
      <c r="DV124" s="155" t="str">
        <f t="shared" si="80"/>
        <v/>
      </c>
      <c r="DW124" s="96"/>
      <c r="DX124" s="156" t="str">
        <f t="shared" si="58"/>
        <v/>
      </c>
      <c r="DY124" s="102" t="str">
        <f t="shared" si="71"/>
        <v/>
      </c>
      <c r="EA124" s="85" t="str">
        <f>IF(ISNUMBER(BW124),IF(ISNUMBER(MATRIX!Y124),MATRIX!Y124,"n/a"),"")</f>
        <v/>
      </c>
      <c r="EB124" s="86" t="str">
        <f t="shared" si="86"/>
        <v/>
      </c>
      <c r="ED124" s="44" t="str">
        <f>IF(ISNUMBER('HI-Z-OUTPUT'!D124),IF(ISNUMBER(BW124),'HI-Z-OUTPUT'!D124*BW124,""),"")</f>
        <v/>
      </c>
      <c r="EE124" s="44" t="str">
        <f t="shared" si="81"/>
        <v/>
      </c>
    </row>
    <row r="125" spans="1:135">
      <c r="A125" s="46" t="str">
        <f>MATRIX!A125</f>
        <v>YAMAHA</v>
      </c>
      <c r="B125" t="str">
        <f>IF(MATRIX!B125&lt;&gt;0,MATRIX!B125,"-")</f>
        <v>TX4n</v>
      </c>
      <c r="D125" t="b">
        <f>AND(OHM8MENO&lt;='Lo-Z-OUTPUT'!U125,'Lo-Z-OUTPUT'!U125&lt;=OHM8PIU)</f>
        <v>0</v>
      </c>
      <c r="E125" t="b">
        <f>AND(OHM4MENO&lt;='Lo-Z-OUTPUT'!U125,'Lo-Z-OUTPUT'!U125&lt;=OHM4PIU)</f>
        <v>0</v>
      </c>
      <c r="F125" t="b">
        <f>AND(OHM2MENO&lt;='Lo-Z-OUTPUT'!U125,'Lo-Z-OUTPUT'!U125&lt;=OHM2PIU)</f>
        <v>0</v>
      </c>
      <c r="H125" s="64" t="str">
        <f>IF(ISNUMBER('Lo-Z-OUTPUT'!S125),'Lo-Z-OUTPUT'!S125,"")</f>
        <v/>
      </c>
      <c r="I125" s="64" t="str">
        <f>IF('Lo-Z-OUTPUT'!W125="B","B","")</f>
        <v/>
      </c>
      <c r="K125" s="62" t="str">
        <f>IF(ISNUMBER(H125),H125*MATRIX!E125,"-")</f>
        <v>-</v>
      </c>
      <c r="M125" s="66" t="str">
        <f>IF(ISNUMBER(H125),IF(KP="kg",H125*MATRIX!CB125,H125*MATRIX!CB125*2.2),"-")</f>
        <v>-</v>
      </c>
      <c r="N125" s="65" t="str">
        <f t="shared" si="82"/>
        <v/>
      </c>
      <c r="P125" s="1" t="str">
        <f>IF(ISNUMBER(H125),IF('Lo-Z-OUTPUT'!W125="B",IF(D125,MATRIX!Q125,IF(E125,MATRIX!R125,"WRNG Ω")),IF(D125,MATRIX!K125,IF(E125,MATRIX!L125,IF(F125,MATRIX!M125,"")))),"")</f>
        <v/>
      </c>
      <c r="R125" s="70" t="str">
        <f>IF(AND(ISNUMBER(H125),ISNUMBER(P125)),IF('Lo-Z-OUTPUT'!W125="B",H125*P125*MATRIX!F125/2,H125*P125*MATRIX!F125),"")</f>
        <v/>
      </c>
      <c r="T125" s="40" t="str">
        <f>IF(ISNUMBER($H125),IF(ISNUMBER(MATRIX!U125),IF(MATRIX!U125-INT(MATRIX!U125)=0,MATRIX!U125,"("&amp;MATRIX!U125&amp;")"),"n/a"),"")</f>
        <v/>
      </c>
      <c r="U125" s="77"/>
      <c r="V125" s="81" t="str">
        <f>IF(ISNUMBER(H125), IF(ISNUMBER(MATRIX!AD125),H125*MATRIX!AD125,"n/a"),"")</f>
        <v/>
      </c>
      <c r="W125" s="77"/>
      <c r="X125" s="83" t="str">
        <f>IF(ISNUMBER($H125), IF(ISNUMBER(MATRIX!AF125),$H125*MATRIX!AF125,"n/a"),"")</f>
        <v/>
      </c>
      <c r="Y125" s="77"/>
      <c r="Z125" s="81" t="str">
        <f>IF(ISNUMBER($H125), IF(ISNUMBER(MATRIX!AP125),$H125*MATRIX!AP125,"n/a"),"")</f>
        <v/>
      </c>
      <c r="AA125" s="77" t="s">
        <v>434</v>
      </c>
      <c r="AB125" s="83" t="str">
        <f>IF(ISNUMBER($H125), IF(ISNUMBER(MATRIX!AR125),$H125*MATRIX!AR125,"n/a"),"")</f>
        <v/>
      </c>
      <c r="AD125" s="225" t="str">
        <f t="shared" si="46"/>
        <v/>
      </c>
      <c r="AF125" s="225" t="str">
        <f t="shared" si="47"/>
        <v/>
      </c>
      <c r="AH125" s="218" t="str">
        <f>IF(ISNUMBER($H125), IF(MV&gt;200,IF(ISNUMBER(MATRIX!CL125),MATRIX!CL125,"n/a"),IF(ISNUMBER(MATRIX!CH125),MATRIX!CH125,"n/a")),"")</f>
        <v/>
      </c>
      <c r="AJ125" s="1" t="str">
        <f>IF(ISNUMBER(H125),IF(AND(ISNUMBER('Lo-Z-OUTPUT'!BA125),'Lo-Z-OUTPUT'!BA125&lt;&gt;0),'Lo-Z-OUTPUT'!BA125,'Lo-Z-INPUT'!$K$15*'Lo-Z-INPUT'!$K$7),"")</f>
        <v/>
      </c>
      <c r="AL125" s="161" t="str">
        <f t="shared" si="60"/>
        <v/>
      </c>
      <c r="AN125" s="124" t="str">
        <f>IF(ISNUMBER($H125),IF(MV&lt;200,IF(ISNUMBER(MATRIX!AE125),ROUND((MATRIX!AE125*IDLE/1000)*CKWH,2),"-"),IF(ISNUMBER(MATRIX!AQ125),ROUND((MATRIX!AQ125*IDLE/1000)*CKWH,2),"-")),"")</f>
        <v/>
      </c>
      <c r="AO125" s="125" t="str">
        <f t="shared" si="61"/>
        <v/>
      </c>
      <c r="AQ125" s="105" t="str">
        <f>IF(ISNUMBER($H125),IF(MV&lt;200,IF(ISNUMBER(MATRIX!AG125),ROUND((MATRIX!AG125/1000)*RUNNING*CKWH,2),"-"),IF(ISNUMBER(MATRIX!AS125),ROUND((MATRIX!AS125/1000)*RUNNING*CKWH,2),"-")),"")</f>
        <v/>
      </c>
      <c r="AR125" s="126" t="str">
        <f t="shared" si="62"/>
        <v/>
      </c>
      <c r="AT125" s="129" t="str">
        <f t="shared" si="74"/>
        <v/>
      </c>
      <c r="AU125" s="127" t="str">
        <f t="shared" si="63"/>
        <v/>
      </c>
      <c r="AW125" s="101" t="str">
        <f>IF(ISNUMBER($H125),IF(ISNUMBER(MATRIX!BU125),$H125*MATRIX!BU125,"n/a"),"")</f>
        <v/>
      </c>
      <c r="AX125" s="72"/>
      <c r="AY125" s="72" t="str">
        <f>IF(ISNUMBER($H125),IF(ISNUMBER(MATRIX!BV125*AL125),$H125*MATRIX!BV125*AL125,"n/a"),"")</f>
        <v/>
      </c>
      <c r="BA125" s="100" t="str">
        <f t="shared" si="75"/>
        <v/>
      </c>
      <c r="BB125" s="72"/>
      <c r="BC125" s="154" t="str">
        <f t="shared" si="83"/>
        <v/>
      </c>
      <c r="BD125" s="103" t="str">
        <f t="shared" si="84"/>
        <v/>
      </c>
      <c r="BF125" s="85" t="str">
        <f>IF(ISNUMBER(H125),IF(ISNUMBER(MATRIX!Y125),MATRIX!Y125,"n/a"),"")</f>
        <v/>
      </c>
      <c r="BG125" s="86" t="str">
        <f t="shared" si="85"/>
        <v/>
      </c>
      <c r="BI125" s="44" t="str">
        <f>IF(ISNUMBER('Lo-Z-OUTPUT'!D125),IF(ISNUMBER(EXTRA!H125),'Lo-Z-OUTPUT'!D125*EXTRA!H125,""),"")</f>
        <v/>
      </c>
      <c r="BJ125" s="44" t="str">
        <f t="shared" si="78"/>
        <v/>
      </c>
      <c r="BT125" t="b">
        <f>ISNUMBER(MATRIX!G125)</f>
        <v>0</v>
      </c>
      <c r="BU125" t="b">
        <f>ISNUMBER(MATRIX!H125)</f>
        <v>0</v>
      </c>
      <c r="BW125" s="64" t="str">
        <f>IF(AND(ISNUMBER('HI-Z-OUTPUT'!P125),I125&lt;&gt;0),'HI-Z-OUTPUT'!P125,"-")</f>
        <v>-</v>
      </c>
      <c r="BX125" s="1"/>
      <c r="BY125" s="64" t="str">
        <f>IF(ISBLANK('HI-Z-OUTPUT'!R125),"",'HI-Z-OUTPUT'!R125)</f>
        <v/>
      </c>
      <c r="CA125" s="62" t="str">
        <f>IF(ISNUMBER(BW125),IF(ISNUMBER(MATRIX!E125),BW125*MATRIX!E125,"WRNG DATA"),"-")</f>
        <v>-</v>
      </c>
      <c r="CC125" s="66" t="str">
        <f>IF(AND(ISNUMBER(BW125),OR(BT125,BU125)),IF(KP="kg",BW125*MATRIX!CC125,BW125*MATRIX!CC125*2.2),"-")</f>
        <v>-</v>
      </c>
      <c r="CD125" s="65" t="str">
        <f t="shared" si="79"/>
        <v/>
      </c>
      <c r="CF125" s="1" t="str">
        <f>IF(AND(VI&lt;100,ISNUMBER(BW125),BT125),MATRIX!N125,IF(AND(VI&gt;=100,ISNUMBER(BW125),BU125),MATRIX!O125,""))</f>
        <v/>
      </c>
      <c r="CG125" s="1" t="str">
        <f>IF(AND(BY125&lt;100,ISNUMBER(BW125),BT125),MATRIX!N125,IF(AND(BY125&gt;=100,ISNUMBER(BW125),BU125),MATRIX!O125,"WRNG V"))</f>
        <v>WRNG V</v>
      </c>
      <c r="CH125" s="1" t="str">
        <f t="shared" si="65"/>
        <v/>
      </c>
      <c r="CJ125" s="70" t="str">
        <f>IF(ISNUMBER(BW125),IF(BY125&lt;100,IF(ISNUMBER(CH125*MATRIX!G125),BW125*CH125*MATRIX!G125,""),IF(ISNUMBER(CH125*MATRIX!H125),BW125*CH125*MATRIX!H125,"")),"")</f>
        <v/>
      </c>
      <c r="CL125" s="40" t="str">
        <f>IF(ISNUMBER(BW125*CH125),IF(ISNUMBER(MATRIX!U125),IF(MATRIX!U125-INT(MATRIX!U125)=0,MATRIX!U125,"("&amp;MATRIX!U125&amp;")"),"n/a"),"")</f>
        <v/>
      </c>
      <c r="CM125" s="77"/>
      <c r="CN125" s="81" t="str">
        <f>IF(ISNUMBER(BW125*CH125), IF(ISNUMBER(MATRIX!AZ125),BW125*MATRIX!AZ125,"n/a"),"")</f>
        <v/>
      </c>
      <c r="CO125" s="77"/>
      <c r="CP125" s="83" t="str">
        <f>IF(ISNUMBER($BW125*$CH125), IF(ISNUMBER(MATRIX!BB125),$BW125*MATRIX!BB125,"n/a"),"")</f>
        <v/>
      </c>
      <c r="CQ125" s="77"/>
      <c r="CR125" s="81" t="str">
        <f>IF(ISNUMBER($BW125*$CH125), IF(ISNUMBER(MATRIX!BJ125),BW125*MATRIX!BJ125,"n/a"),"")</f>
        <v/>
      </c>
      <c r="CS125" s="77" t="s">
        <v>434</v>
      </c>
      <c r="CT125" s="83" t="str">
        <f>IF(ISNUMBER($BW125*$CH125), IF(ISNUMBER(MATRIX!BL125),$BW125*MATRIX!BL125,"n/a"),"")</f>
        <v/>
      </c>
      <c r="CV125" s="225" t="str">
        <f t="shared" si="54"/>
        <v/>
      </c>
      <c r="CX125" s="225" t="str">
        <f t="shared" si="55"/>
        <v/>
      </c>
      <c r="CZ125" s="219" t="str">
        <f>IF(ISNUMBER($BW125*$CH125), IF(MV&gt;200,IF(ISNUMBER(MATRIX!CL125),MATRIX!CL125,"n/a"),IF(ISNUMBER(MATRIX!CH125),MATRIX!CH125,"n/a")),"")</f>
        <v/>
      </c>
      <c r="DB125" s="1" t="str">
        <f>IF(ISNUMBER(BW125),IF(AND(ISNUMBER('HI-Z-OUTPUT'!AV125),'HI-Z-OUTPUT'!AV125&lt;&gt;0),'HI-Z-OUTPUT'!AV125,'Hi-Z-INPUT'!$K$7*'Hi-Z-INPUT'!$K$11),"")</f>
        <v/>
      </c>
      <c r="DD125" s="161" t="str">
        <f t="shared" si="66"/>
        <v/>
      </c>
      <c r="DF125" s="124" t="str">
        <f>IF(ISNUMBER($BW125),IF(MV&lt;200,IF(ISNUMBER(MATRIX!BA125),ROUND(MATRIX!BA125/1000*IDLE*CKWH,2),"-"),IF(ISNUMBER(MATRIX!BK125),ROUND(MATRIX!BK125/1000*IDLE*CKWH,2),"-")),"")</f>
        <v/>
      </c>
      <c r="DG125" s="125" t="str">
        <f t="shared" si="67"/>
        <v/>
      </c>
      <c r="DI125" s="104" t="str">
        <f>IF(ISNUMBER($BW125),IF(MV&lt;200,IF(ISNUMBER(MATRIX!BC125),ROUND(MATRIX!BC125/1000*RUNNING*CKWH,2),"-"),IF(ISNUMBER(MATRIX!BM125),ROUND(MATRIX!BM125/1000*RUNNING*CKWH,2),"-")),"")</f>
        <v/>
      </c>
      <c r="DJ125" s="130" t="str">
        <f t="shared" si="68"/>
        <v/>
      </c>
      <c r="DL125" s="104"/>
      <c r="DM125" s="130" t="str">
        <f t="shared" si="69"/>
        <v/>
      </c>
      <c r="DO125" s="129" t="str">
        <f t="shared" si="56"/>
        <v/>
      </c>
      <c r="DP125" s="127" t="str">
        <f t="shared" si="70"/>
        <v/>
      </c>
      <c r="DR125" s="101" t="str">
        <f>IF(ISNUMBER($BW125*$CH125),IF(ISNUMBER(MATRIX!BU125),BW125*MATRIX!BU125,"n/a"),"")</f>
        <v/>
      </c>
      <c r="DS125" s="72"/>
      <c r="DT125" s="72" t="str">
        <f>IF(ISNUMBER(BW125*CH125),IF(ISNUMBER(MATRIX!BV125*DD125),BW125*MATRIX!BV125*DD125,"n/a"),"")</f>
        <v/>
      </c>
      <c r="DU125" s="72"/>
      <c r="DV125" s="155" t="str">
        <f t="shared" si="80"/>
        <v/>
      </c>
      <c r="DW125" s="96"/>
      <c r="DX125" s="156" t="str">
        <f t="shared" si="58"/>
        <v/>
      </c>
      <c r="DY125" s="102" t="str">
        <f t="shared" si="71"/>
        <v/>
      </c>
      <c r="EA125" s="85" t="str">
        <f>IF(ISNUMBER(BW125),IF(ISNUMBER(MATRIX!Y125),MATRIX!Y125,"n/a"),"")</f>
        <v/>
      </c>
      <c r="EB125" s="86" t="str">
        <f t="shared" si="86"/>
        <v/>
      </c>
      <c r="ED125" s="44" t="str">
        <f>IF(ISNUMBER('HI-Z-OUTPUT'!D125),IF(ISNUMBER(BW125),'HI-Z-OUTPUT'!D125*BW125,""),"")</f>
        <v/>
      </c>
      <c r="EE125" s="44" t="str">
        <f t="shared" si="81"/>
        <v/>
      </c>
    </row>
    <row r="126" spans="1:135">
      <c r="A126" s="46" t="str">
        <f>MATRIX!A126</f>
        <v>YAMAHA</v>
      </c>
      <c r="B126" t="str">
        <f>IF(MATRIX!B126&lt;&gt;0,MATRIX!B126,"-")</f>
        <v>TX6n</v>
      </c>
      <c r="D126" t="b">
        <f>AND(OHM8MENO&lt;='Lo-Z-OUTPUT'!U126,'Lo-Z-OUTPUT'!U126&lt;=OHM8PIU)</f>
        <v>0</v>
      </c>
      <c r="E126" t="b">
        <f>AND(OHM4MENO&lt;='Lo-Z-OUTPUT'!U126,'Lo-Z-OUTPUT'!U126&lt;=OHM4PIU)</f>
        <v>0</v>
      </c>
      <c r="F126" t="b">
        <f>AND(OHM2MENO&lt;='Lo-Z-OUTPUT'!U126,'Lo-Z-OUTPUT'!U126&lt;=OHM2PIU)</f>
        <v>0</v>
      </c>
      <c r="H126" s="64" t="str">
        <f>IF(ISNUMBER('Lo-Z-OUTPUT'!S126),'Lo-Z-OUTPUT'!S126,"")</f>
        <v/>
      </c>
      <c r="I126" s="64" t="str">
        <f>IF('Lo-Z-OUTPUT'!W126="B","B","")</f>
        <v/>
      </c>
      <c r="K126" s="62" t="str">
        <f>IF(ISNUMBER(H126),H126*MATRIX!E126,"-")</f>
        <v>-</v>
      </c>
      <c r="M126" s="66" t="str">
        <f>IF(ISNUMBER(H126),IF(KP="kg",H126*MATRIX!CB126,H126*MATRIX!CB126*2.2),"-")</f>
        <v>-</v>
      </c>
      <c r="N126" s="65" t="str">
        <f t="shared" si="82"/>
        <v/>
      </c>
      <c r="P126" s="1" t="str">
        <f>IF(ISNUMBER(H126),IF('Lo-Z-OUTPUT'!W126="B",IF(D126,MATRIX!Q126,IF(E126,MATRIX!R126,"WRNG Ω")),IF(D126,MATRIX!K126,IF(E126,MATRIX!L126,IF(F126,MATRIX!M126,"")))),"")</f>
        <v/>
      </c>
      <c r="R126" s="70" t="str">
        <f>IF(AND(ISNUMBER(H126),ISNUMBER(P126)),IF('Lo-Z-OUTPUT'!W126="B",H126*P126*MATRIX!F126/2,H126*P126*MATRIX!F126),"")</f>
        <v/>
      </c>
      <c r="T126" s="40" t="str">
        <f>IF(ISNUMBER($H126),IF(ISNUMBER(MATRIX!U126),IF(MATRIX!U126-INT(MATRIX!U126)=0,MATRIX!U126,"("&amp;MATRIX!U126&amp;")"),"n/a"),"")</f>
        <v/>
      </c>
      <c r="U126" s="77"/>
      <c r="V126" s="81" t="str">
        <f>IF(ISNUMBER(H126), IF(ISNUMBER(MATRIX!AD126),H126*MATRIX!AD126,"n/a"),"")</f>
        <v/>
      </c>
      <c r="W126" s="77"/>
      <c r="X126" s="83" t="str">
        <f>IF(ISNUMBER($H126), IF(ISNUMBER(MATRIX!AF126),$H126*MATRIX!AF126,"n/a"),"")</f>
        <v/>
      </c>
      <c r="Y126" s="77"/>
      <c r="Z126" s="81" t="str">
        <f>IF(ISNUMBER($H126), IF(ISNUMBER(MATRIX!AP126),$H126*MATRIX!AP126,"n/a"),"")</f>
        <v/>
      </c>
      <c r="AA126" s="77" t="s">
        <v>434</v>
      </c>
      <c r="AB126" s="83" t="str">
        <f>IF(ISNUMBER($H126), IF(ISNUMBER(MATRIX!AR126),$H126*MATRIX!AR126,"n/a"),"")</f>
        <v/>
      </c>
      <c r="AD126" s="225" t="str">
        <f t="shared" si="46"/>
        <v/>
      </c>
      <c r="AF126" s="225" t="str">
        <f t="shared" si="47"/>
        <v/>
      </c>
      <c r="AH126" s="218" t="str">
        <f>IF(ISNUMBER($H126), IF(MV&gt;200,IF(ISNUMBER(MATRIX!CL126),MATRIX!CL126,"n/a"),IF(ISNUMBER(MATRIX!CH126),MATRIX!CH126,"n/a")),"")</f>
        <v/>
      </c>
      <c r="AJ126" s="1" t="str">
        <f>IF(ISNUMBER(H126),IF(AND(ISNUMBER('Lo-Z-OUTPUT'!BA126),'Lo-Z-OUTPUT'!BA126&lt;&gt;0),'Lo-Z-OUTPUT'!BA126,'Lo-Z-INPUT'!$K$15*'Lo-Z-INPUT'!$K$7),"")</f>
        <v/>
      </c>
      <c r="AL126" s="161" t="str">
        <f t="shared" si="60"/>
        <v/>
      </c>
      <c r="AN126" s="124" t="str">
        <f>IF(ISNUMBER($H126),IF(MV&lt;200,IF(ISNUMBER(MATRIX!AE126),ROUND((MATRIX!AE126*IDLE/1000)*CKWH,2),"-"),IF(ISNUMBER(MATRIX!AQ126),ROUND((MATRIX!AQ126*IDLE/1000)*CKWH,2),"-")),"")</f>
        <v/>
      </c>
      <c r="AO126" s="125" t="str">
        <f t="shared" si="61"/>
        <v/>
      </c>
      <c r="AQ126" s="105" t="str">
        <f>IF(ISNUMBER($H126),IF(MV&lt;200,IF(ISNUMBER(MATRIX!AG126),ROUND((MATRIX!AG126/1000)*RUNNING*CKWH,2),"-"),IF(ISNUMBER(MATRIX!AS126),ROUND((MATRIX!AS126/1000)*RUNNING*CKWH,2),"-")),"")</f>
        <v/>
      </c>
      <c r="AR126" s="126" t="str">
        <f t="shared" si="62"/>
        <v/>
      </c>
      <c r="AT126" s="129" t="str">
        <f t="shared" si="74"/>
        <v/>
      </c>
      <c r="AU126" s="127" t="str">
        <f t="shared" si="63"/>
        <v/>
      </c>
      <c r="AW126" s="101" t="str">
        <f>IF(ISNUMBER($H126),IF(ISNUMBER(MATRIX!BU126),$H126*MATRIX!BU126,"n/a"),"")</f>
        <v/>
      </c>
      <c r="AX126" s="72"/>
      <c r="AY126" s="72" t="str">
        <f>IF(ISNUMBER($H126),IF(ISNUMBER(MATRIX!BV126*AL126),$H126*MATRIX!BV126*AL126,"n/a"),"")</f>
        <v/>
      </c>
      <c r="BA126" s="100" t="str">
        <f t="shared" si="75"/>
        <v/>
      </c>
      <c r="BB126" s="72"/>
      <c r="BC126" s="154" t="str">
        <f t="shared" si="83"/>
        <v/>
      </c>
      <c r="BD126" s="103" t="str">
        <f t="shared" si="84"/>
        <v/>
      </c>
      <c r="BF126" s="85" t="str">
        <f>IF(ISNUMBER(H126),IF(ISNUMBER(MATRIX!Y126),MATRIX!Y126,"n/a"),"")</f>
        <v/>
      </c>
      <c r="BG126" s="86" t="str">
        <f t="shared" si="85"/>
        <v/>
      </c>
      <c r="BI126" s="44" t="str">
        <f>IF(ISNUMBER('Lo-Z-OUTPUT'!D126),IF(ISNUMBER(EXTRA!H126),'Lo-Z-OUTPUT'!D126*EXTRA!H126,""),"")</f>
        <v/>
      </c>
      <c r="BJ126" s="44" t="str">
        <f t="shared" si="78"/>
        <v/>
      </c>
      <c r="BT126" t="b">
        <f>ISNUMBER(MATRIX!G126)</f>
        <v>0</v>
      </c>
      <c r="BU126" t="b">
        <f>ISNUMBER(MATRIX!H126)</f>
        <v>0</v>
      </c>
      <c r="BW126" s="64" t="str">
        <f>IF(AND(ISNUMBER('HI-Z-OUTPUT'!P126),I126&lt;&gt;0),'HI-Z-OUTPUT'!P126,"-")</f>
        <v>-</v>
      </c>
      <c r="BX126" s="1"/>
      <c r="BY126" s="64" t="str">
        <f>IF(ISBLANK('HI-Z-OUTPUT'!R126),"",'HI-Z-OUTPUT'!R126)</f>
        <v/>
      </c>
      <c r="CA126" s="62" t="str">
        <f>IF(ISNUMBER(BW126),IF(ISNUMBER(MATRIX!E126),BW126*MATRIX!E126,"WRNG DATA"),"-")</f>
        <v>-</v>
      </c>
      <c r="CC126" s="66" t="str">
        <f>IF(AND(ISNUMBER(BW126),OR(BT126,BU126)),IF(KP="kg",BW126*MATRIX!CC126,BW126*MATRIX!CC126*2.2),"-")</f>
        <v>-</v>
      </c>
      <c r="CD126" s="65" t="str">
        <f t="shared" si="79"/>
        <v/>
      </c>
      <c r="CF126" s="1" t="str">
        <f>IF(AND(VI&lt;100,ISNUMBER(BW126),BT126),MATRIX!N126,IF(AND(VI&gt;=100,ISNUMBER(BW126),BU126),MATRIX!O126,""))</f>
        <v/>
      </c>
      <c r="CG126" s="1" t="str">
        <f>IF(AND(BY126&lt;100,ISNUMBER(BW126),BT126),MATRIX!N126,IF(AND(BY126&gt;=100,ISNUMBER(BW126),BU126),MATRIX!O126,"WRNG V"))</f>
        <v>WRNG V</v>
      </c>
      <c r="CH126" s="1" t="str">
        <f t="shared" si="65"/>
        <v/>
      </c>
      <c r="CJ126" s="70" t="str">
        <f>IF(ISNUMBER(BW126),IF(BY126&lt;100,IF(ISNUMBER(CH126*MATRIX!G126),BW126*CH126*MATRIX!G126,""),IF(ISNUMBER(CH126*MATRIX!H126),BW126*CH126*MATRIX!H126,"")),"")</f>
        <v/>
      </c>
      <c r="CL126" s="40" t="str">
        <f>IF(ISNUMBER(BW126*CH126),IF(ISNUMBER(MATRIX!U126),IF(MATRIX!U126-INT(MATRIX!U126)=0,MATRIX!U126,"("&amp;MATRIX!U126&amp;")"),"n/a"),"")</f>
        <v/>
      </c>
      <c r="CM126" s="77"/>
      <c r="CN126" s="81" t="str">
        <f>IF(ISNUMBER(BW126*CH126), IF(ISNUMBER(MATRIX!AZ126),BW126*MATRIX!AZ126,"n/a"),"")</f>
        <v/>
      </c>
      <c r="CO126" s="77"/>
      <c r="CP126" s="83" t="str">
        <f>IF(ISNUMBER($BW126*$CH126), IF(ISNUMBER(MATRIX!BB126),$BW126*MATRIX!BB126,"n/a"),"")</f>
        <v/>
      </c>
      <c r="CQ126" s="77"/>
      <c r="CR126" s="81" t="str">
        <f>IF(ISNUMBER($BW126*$CH126), IF(ISNUMBER(MATRIX!BJ126),BW126*MATRIX!BJ126,"n/a"),"")</f>
        <v/>
      </c>
      <c r="CS126" s="77" t="s">
        <v>434</v>
      </c>
      <c r="CT126" s="83" t="str">
        <f>IF(ISNUMBER($BW126*$CH126), IF(ISNUMBER(MATRIX!BL126),$BW126*MATRIX!BL126,"n/a"),"")</f>
        <v/>
      </c>
      <c r="CV126" s="225" t="str">
        <f t="shared" si="54"/>
        <v/>
      </c>
      <c r="CX126" s="225" t="str">
        <f t="shared" si="55"/>
        <v/>
      </c>
      <c r="CZ126" s="219" t="str">
        <f>IF(ISNUMBER($BW126*$CH126), IF(MV&gt;200,IF(ISNUMBER(MATRIX!CL126),MATRIX!CL126,"n/a"),IF(ISNUMBER(MATRIX!CH126),MATRIX!CH126,"n/a")),"")</f>
        <v/>
      </c>
      <c r="DB126" s="1" t="str">
        <f>IF(ISNUMBER(BW126),IF(AND(ISNUMBER('HI-Z-OUTPUT'!AV126),'HI-Z-OUTPUT'!AV126&lt;&gt;0),'HI-Z-OUTPUT'!AV126,'Hi-Z-INPUT'!$K$7*'Hi-Z-INPUT'!$K$11),"")</f>
        <v/>
      </c>
      <c r="DD126" s="161" t="str">
        <f t="shared" si="66"/>
        <v/>
      </c>
      <c r="DF126" s="124" t="str">
        <f>IF(ISNUMBER($BW126),IF(MV&lt;200,IF(ISNUMBER(MATRIX!BA126),ROUND(MATRIX!BA126/1000*IDLE*CKWH,2),"-"),IF(ISNUMBER(MATRIX!BK126),ROUND(MATRIX!BK126/1000*IDLE*CKWH,2),"-")),"")</f>
        <v/>
      </c>
      <c r="DG126" s="125" t="str">
        <f t="shared" si="67"/>
        <v/>
      </c>
      <c r="DI126" s="104" t="str">
        <f>IF(ISNUMBER($BW126),IF(MV&lt;200,IF(ISNUMBER(MATRIX!BC126),ROUND(MATRIX!BC126/1000*RUNNING*CKWH,2),"-"),IF(ISNUMBER(MATRIX!BM126),ROUND(MATRIX!BM126/1000*RUNNING*CKWH,2),"-")),"")</f>
        <v/>
      </c>
      <c r="DJ126" s="130" t="str">
        <f t="shared" si="68"/>
        <v/>
      </c>
      <c r="DL126" s="104"/>
      <c r="DM126" s="130" t="str">
        <f t="shared" si="69"/>
        <v/>
      </c>
      <c r="DO126" s="129" t="str">
        <f t="shared" si="56"/>
        <v/>
      </c>
      <c r="DP126" s="127" t="str">
        <f t="shared" si="70"/>
        <v/>
      </c>
      <c r="DR126" s="101" t="str">
        <f>IF(ISNUMBER($BW126*$CH126),IF(ISNUMBER(MATRIX!BU126),BW126*MATRIX!BU126,"n/a"),"")</f>
        <v/>
      </c>
      <c r="DS126" s="72"/>
      <c r="DT126" s="72" t="str">
        <f>IF(ISNUMBER(BW126*CH126),IF(ISNUMBER(MATRIX!BV126*DD126),BW126*MATRIX!BV126*DD126,"n/a"),"")</f>
        <v/>
      </c>
      <c r="DU126" s="72"/>
      <c r="DV126" s="155" t="str">
        <f t="shared" si="80"/>
        <v/>
      </c>
      <c r="DW126" s="96"/>
      <c r="DX126" s="156" t="str">
        <f t="shared" si="58"/>
        <v/>
      </c>
      <c r="DY126" s="102" t="str">
        <f t="shared" si="71"/>
        <v/>
      </c>
      <c r="EA126" s="85" t="str">
        <f>IF(ISNUMBER(BW126),IF(ISNUMBER(MATRIX!Y126),MATRIX!Y126,"n/a"),"")</f>
        <v/>
      </c>
      <c r="EB126" s="86" t="str">
        <f t="shared" si="86"/>
        <v/>
      </c>
      <c r="ED126" s="44" t="str">
        <f>IF(ISNUMBER('HI-Z-OUTPUT'!D126),IF(ISNUMBER(BW126),'HI-Z-OUTPUT'!D126*BW126,""),"")</f>
        <v/>
      </c>
      <c r="EE126" s="44" t="str">
        <f t="shared" si="81"/>
        <v/>
      </c>
    </row>
    <row r="127" spans="1:135">
      <c r="A127" s="46" t="str">
        <f>MATRIX!A127</f>
        <v>YAMAHA</v>
      </c>
      <c r="B127" t="str">
        <f>IF(MATRIX!B127&lt;&gt;0,MATRIX!B127,"-")</f>
        <v>XMV4280</v>
      </c>
      <c r="D127" t="b">
        <f>AND(OHM8MENO&lt;='Lo-Z-OUTPUT'!U127,'Lo-Z-OUTPUT'!U127&lt;=OHM8PIU)</f>
        <v>0</v>
      </c>
      <c r="E127" t="b">
        <f>AND(OHM4MENO&lt;='Lo-Z-OUTPUT'!U127,'Lo-Z-OUTPUT'!U127&lt;=OHM4PIU)</f>
        <v>0</v>
      </c>
      <c r="F127" t="b">
        <f>AND(OHM2MENO&lt;='Lo-Z-OUTPUT'!U127,'Lo-Z-OUTPUT'!U127&lt;=OHM2PIU)</f>
        <v>0</v>
      </c>
      <c r="H127" s="64" t="str">
        <f>IF(ISNUMBER('Lo-Z-OUTPUT'!S127),'Lo-Z-OUTPUT'!S127,"")</f>
        <v/>
      </c>
      <c r="I127" s="64" t="str">
        <f>IF('Lo-Z-OUTPUT'!W127="B","B","")</f>
        <v/>
      </c>
      <c r="K127" s="62" t="str">
        <f>IF(ISNUMBER(H127),H127*MATRIX!E127,"-")</f>
        <v>-</v>
      </c>
      <c r="M127" s="66" t="str">
        <f>IF(ISNUMBER(H127),IF(KP="kg",H127*MATRIX!CB127,H127*MATRIX!CB127*2.2),"-")</f>
        <v>-</v>
      </c>
      <c r="N127" s="65" t="str">
        <f t="shared" si="82"/>
        <v/>
      </c>
      <c r="P127" s="1" t="str">
        <f>IF(ISNUMBER(H127),IF('Lo-Z-OUTPUT'!W127="B",IF(D127,MATRIX!Q127,IF(E127,MATRIX!R127,"WRNG Ω")),IF(D127,MATRIX!K127,IF(E127,MATRIX!L127,IF(F127,MATRIX!M127,"")))),"")</f>
        <v/>
      </c>
      <c r="R127" s="70" t="str">
        <f>IF(AND(ISNUMBER(H127),ISNUMBER(P127)),IF('Lo-Z-OUTPUT'!W127="B",H127*P127*MATRIX!F127/2,H127*P127*MATRIX!F127),"")</f>
        <v/>
      </c>
      <c r="T127" s="40" t="str">
        <f>IF(ISNUMBER($H127),IF(ISNUMBER(MATRIX!U127),IF(MATRIX!U127-INT(MATRIX!U127)=0,MATRIX!U127,"("&amp;MATRIX!U127&amp;")"),"n/a"),"")</f>
        <v/>
      </c>
      <c r="U127" s="77"/>
      <c r="V127" s="81" t="str">
        <f>IF(ISNUMBER(H127), IF(ISNUMBER(MATRIX!AD127),H127*MATRIX!AD127,"n/a"),"")</f>
        <v/>
      </c>
      <c r="W127" s="77"/>
      <c r="X127" s="83" t="str">
        <f>IF(ISNUMBER($H127), IF(ISNUMBER(MATRIX!AF127),$H127*MATRIX!AF127,"n/a"),"")</f>
        <v/>
      </c>
      <c r="Y127" s="77"/>
      <c r="Z127" s="81" t="str">
        <f>IF(ISNUMBER($H127), IF(ISNUMBER(MATRIX!AP127),$H127*MATRIX!AP127,"n/a"),"")</f>
        <v/>
      </c>
      <c r="AA127" s="77" t="s">
        <v>434</v>
      </c>
      <c r="AB127" s="83" t="str">
        <f>IF(ISNUMBER($H127), IF(ISNUMBER(MATRIX!AR127),$H127*MATRIX!AR127,"n/a"),"")</f>
        <v/>
      </c>
      <c r="AD127" s="225" t="str">
        <f t="shared" si="46"/>
        <v/>
      </c>
      <c r="AF127" s="225" t="str">
        <f t="shared" si="47"/>
        <v/>
      </c>
      <c r="AH127" s="218" t="str">
        <f>IF(ISNUMBER($H127), IF(MV&gt;200,IF(ISNUMBER(MATRIX!CL127),MATRIX!CL127,"n/a"),IF(ISNUMBER(MATRIX!CH127),MATRIX!CH127,"n/a")),"")</f>
        <v/>
      </c>
      <c r="AJ127" s="1" t="str">
        <f>IF(ISNUMBER(H127),IF(AND(ISNUMBER('Lo-Z-OUTPUT'!BA127),'Lo-Z-OUTPUT'!BA127&lt;&gt;0),'Lo-Z-OUTPUT'!BA127,'Lo-Z-INPUT'!$K$15*'Lo-Z-INPUT'!$K$7),"")</f>
        <v/>
      </c>
      <c r="AL127" s="161" t="str">
        <f t="shared" si="60"/>
        <v/>
      </c>
      <c r="AN127" s="124" t="str">
        <f>IF(ISNUMBER($H127),IF(MV&lt;200,IF(ISNUMBER(MATRIX!AE127),ROUND((MATRIX!AE127*IDLE/1000)*CKWH,2),"-"),IF(ISNUMBER(MATRIX!AQ127),ROUND((MATRIX!AQ127*IDLE/1000)*CKWH,2),"-")),"")</f>
        <v/>
      </c>
      <c r="AO127" s="125" t="str">
        <f t="shared" si="61"/>
        <v/>
      </c>
      <c r="AQ127" s="105" t="str">
        <f>IF(ISNUMBER($H127),IF(MV&lt;200,IF(ISNUMBER(MATRIX!AG127),ROUND((MATRIX!AG127/1000)*RUNNING*CKWH,2),"-"),IF(ISNUMBER(MATRIX!AS127),ROUND((MATRIX!AS127/1000)*RUNNING*CKWH,2),"-")),"")</f>
        <v/>
      </c>
      <c r="AR127" s="126" t="str">
        <f t="shared" si="62"/>
        <v/>
      </c>
      <c r="AT127" s="129" t="str">
        <f t="shared" si="74"/>
        <v/>
      </c>
      <c r="AU127" s="127" t="str">
        <f t="shared" si="63"/>
        <v/>
      </c>
      <c r="AW127" s="101" t="str">
        <f>IF(ISNUMBER($H127),IF(ISNUMBER(MATRIX!BU127),$H127*MATRIX!BU127,"n/a"),"")</f>
        <v/>
      </c>
      <c r="AX127" s="72"/>
      <c r="AY127" s="72" t="str">
        <f>IF(ISNUMBER($H127),IF(ISNUMBER(MATRIX!BV127*AL127),$H127*MATRIX!BV127*AL127,"n/a"),"")</f>
        <v/>
      </c>
      <c r="BA127" s="100" t="str">
        <f t="shared" si="75"/>
        <v/>
      </c>
      <c r="BB127" s="72"/>
      <c r="BC127" s="154" t="str">
        <f t="shared" si="83"/>
        <v/>
      </c>
      <c r="BD127" s="103" t="str">
        <f t="shared" si="84"/>
        <v/>
      </c>
      <c r="BF127" s="85" t="str">
        <f>IF(ISNUMBER(H127),IF(ISNUMBER(MATRIX!Y127),MATRIX!Y127,"n/a"),"")</f>
        <v/>
      </c>
      <c r="BG127" s="86" t="str">
        <f t="shared" si="85"/>
        <v/>
      </c>
      <c r="BI127" s="44" t="str">
        <f>IF(ISNUMBER('Lo-Z-OUTPUT'!D127),IF(ISNUMBER(EXTRA!H127),'Lo-Z-OUTPUT'!D127*EXTRA!H127,""),"")</f>
        <v/>
      </c>
      <c r="BJ127" s="44" t="str">
        <f t="shared" si="78"/>
        <v/>
      </c>
      <c r="BT127" t="b">
        <f>ISNUMBER(MATRIX!G127)</f>
        <v>1</v>
      </c>
      <c r="BU127" t="b">
        <f>ISNUMBER(MATRIX!H127)</f>
        <v>1</v>
      </c>
      <c r="BW127" s="64" t="str">
        <f>IF(AND(ISNUMBER('HI-Z-OUTPUT'!P127),I127&lt;&gt;0),'HI-Z-OUTPUT'!P127,"-")</f>
        <v>-</v>
      </c>
      <c r="BX127" s="1"/>
      <c r="BY127" s="64" t="str">
        <f>IF(ISBLANK('HI-Z-OUTPUT'!R127),"",'HI-Z-OUTPUT'!R127)</f>
        <v/>
      </c>
      <c r="CA127" s="62" t="str">
        <f>IF(ISNUMBER(BW127),IF(ISNUMBER(MATRIX!E127),BW127*MATRIX!E127,"WRNG DATA"),"-")</f>
        <v>-</v>
      </c>
      <c r="CC127" s="66" t="str">
        <f>IF(AND(ISNUMBER(BW127),OR(BT127,BU127)),IF(KP="kg",BW127*MATRIX!CC127,BW127*MATRIX!CC127*2.2),"-")</f>
        <v>-</v>
      </c>
      <c r="CD127" s="65" t="str">
        <f t="shared" si="79"/>
        <v/>
      </c>
      <c r="CF127" s="1" t="str">
        <f>IF(AND(VI&lt;100,ISNUMBER(BW127),BT127),MATRIX!N127,IF(AND(VI&gt;=100,ISNUMBER(BW127),BU127),MATRIX!O127,""))</f>
        <v/>
      </c>
      <c r="CG127" s="1" t="str">
        <f>IF(AND(BY127&lt;100,ISNUMBER(BW127),BT127),MATRIX!N127,IF(AND(BY127&gt;=100,ISNUMBER(BW127),BU127),MATRIX!O127,"WRNG V"))</f>
        <v>WRNG V</v>
      </c>
      <c r="CH127" s="1" t="str">
        <f t="shared" si="65"/>
        <v/>
      </c>
      <c r="CJ127" s="70" t="str">
        <f>IF(ISNUMBER(BW127),IF(BY127&lt;100,IF(ISNUMBER(CH127*MATRIX!G127),BW127*CH127*MATRIX!G127,""),IF(ISNUMBER(CH127*MATRIX!H127),BW127*CH127*MATRIX!H127,"")),"")</f>
        <v/>
      </c>
      <c r="CL127" s="40" t="str">
        <f>IF(ISNUMBER(BW127*CH127),IF(ISNUMBER(MATRIX!U127),IF(MATRIX!U127-INT(MATRIX!U127)=0,MATRIX!U127,"("&amp;MATRIX!U127&amp;")"),"n/a"),"")</f>
        <v/>
      </c>
      <c r="CM127" s="77"/>
      <c r="CN127" s="81" t="str">
        <f>IF(ISNUMBER(BW127*CH127), IF(ISNUMBER(MATRIX!AZ127),BW127*MATRIX!AZ127,"n/a"),"")</f>
        <v/>
      </c>
      <c r="CO127" s="77"/>
      <c r="CP127" s="83" t="str">
        <f>IF(ISNUMBER($BW127*$CH127), IF(ISNUMBER(MATRIX!BB127),$BW127*MATRIX!BB127,"n/a"),"")</f>
        <v/>
      </c>
      <c r="CQ127" s="77"/>
      <c r="CR127" s="81" t="str">
        <f>IF(ISNUMBER($BW127*$CH127), IF(ISNUMBER(MATRIX!BJ127),BW127*MATRIX!BJ127,"n/a"),"")</f>
        <v/>
      </c>
      <c r="CS127" s="77" t="s">
        <v>434</v>
      </c>
      <c r="CT127" s="83" t="str">
        <f>IF(ISNUMBER($BW127*$CH127), IF(ISNUMBER(MATRIX!BL127),$BW127*MATRIX!BL127,"n/a"),"")</f>
        <v/>
      </c>
      <c r="CV127" s="225" t="str">
        <f t="shared" si="54"/>
        <v/>
      </c>
      <c r="CX127" s="225" t="str">
        <f t="shared" si="55"/>
        <v/>
      </c>
      <c r="CZ127" s="219" t="str">
        <f>IF(ISNUMBER($BW127*$CH127), IF(MV&gt;200,IF(ISNUMBER(MATRIX!CL127),MATRIX!CL127,"n/a"),IF(ISNUMBER(MATRIX!CH127),MATRIX!CH127,"n/a")),"")</f>
        <v/>
      </c>
      <c r="DB127" s="1" t="str">
        <f>IF(ISNUMBER(BW127),IF(AND(ISNUMBER('HI-Z-OUTPUT'!AV127),'HI-Z-OUTPUT'!AV127&lt;&gt;0),'HI-Z-OUTPUT'!AV127,'Hi-Z-INPUT'!$K$7*'Hi-Z-INPUT'!$K$11),"")</f>
        <v/>
      </c>
      <c r="DD127" s="161" t="str">
        <f t="shared" si="66"/>
        <v/>
      </c>
      <c r="DF127" s="124" t="str">
        <f>IF(ISNUMBER($BW127),IF(MV&lt;200,IF(ISNUMBER(MATRIX!BA127),ROUND(MATRIX!BA127/1000*IDLE*CKWH,2),"-"),IF(ISNUMBER(MATRIX!BK127),ROUND(MATRIX!BK127/1000*IDLE*CKWH,2),"-")),"")</f>
        <v/>
      </c>
      <c r="DG127" s="125" t="str">
        <f t="shared" si="67"/>
        <v/>
      </c>
      <c r="DI127" s="104" t="str">
        <f>IF(ISNUMBER($BW127),IF(MV&lt;200,IF(ISNUMBER(MATRIX!BC127),ROUND(MATRIX!BC127/1000*RUNNING*CKWH,2),"-"),IF(ISNUMBER(MATRIX!BM127),ROUND(MATRIX!BM127/1000*RUNNING*CKWH,2),"-")),"")</f>
        <v/>
      </c>
      <c r="DJ127" s="130" t="str">
        <f t="shared" si="68"/>
        <v/>
      </c>
      <c r="DL127" s="104"/>
      <c r="DM127" s="130" t="str">
        <f t="shared" si="69"/>
        <v/>
      </c>
      <c r="DO127" s="129" t="str">
        <f t="shared" si="56"/>
        <v/>
      </c>
      <c r="DP127" s="127" t="str">
        <f t="shared" si="70"/>
        <v/>
      </c>
      <c r="DR127" s="101" t="str">
        <f>IF(ISNUMBER($BW127*$CH127),IF(ISNUMBER(MATRIX!BU127),BW127*MATRIX!BU127,"n/a"),"")</f>
        <v/>
      </c>
      <c r="DS127" s="72"/>
      <c r="DT127" s="72" t="str">
        <f>IF(ISNUMBER(BW127*CH127),IF(ISNUMBER(MATRIX!BV127*DD127),BW127*MATRIX!BV127*DD127,"n/a"),"")</f>
        <v/>
      </c>
      <c r="DU127" s="72"/>
      <c r="DV127" s="155" t="str">
        <f t="shared" si="80"/>
        <v/>
      </c>
      <c r="DW127" s="96"/>
      <c r="DX127" s="156" t="str">
        <f t="shared" si="58"/>
        <v/>
      </c>
      <c r="DY127" s="102" t="str">
        <f t="shared" si="71"/>
        <v/>
      </c>
      <c r="EA127" s="85" t="str">
        <f>IF(ISNUMBER(BW127),IF(ISNUMBER(MATRIX!Y127),MATRIX!Y127,"n/a"),"")</f>
        <v/>
      </c>
      <c r="EB127" s="86" t="str">
        <f t="shared" si="86"/>
        <v/>
      </c>
      <c r="ED127" s="44" t="str">
        <f>IF(ISNUMBER('HI-Z-OUTPUT'!D127),IF(ISNUMBER(BW127),'HI-Z-OUTPUT'!D127*BW127,""),"")</f>
        <v/>
      </c>
      <c r="EE127" s="44" t="str">
        <f t="shared" si="81"/>
        <v/>
      </c>
    </row>
    <row r="128" spans="1:135">
      <c r="A128" s="46" t="str">
        <f>MATRIX!A128</f>
        <v>YAMAHA</v>
      </c>
      <c r="B128" t="str">
        <f>IF(MATRIX!B128&lt;&gt;0,MATRIX!B128,"-")</f>
        <v>XMV4140</v>
      </c>
      <c r="D128" t="b">
        <f>AND(OHM8MENO&lt;='Lo-Z-OUTPUT'!U128,'Lo-Z-OUTPUT'!U128&lt;=OHM8PIU)</f>
        <v>0</v>
      </c>
      <c r="E128" t="b">
        <f>AND(OHM4MENO&lt;='Lo-Z-OUTPUT'!U128,'Lo-Z-OUTPUT'!U128&lt;=OHM4PIU)</f>
        <v>0</v>
      </c>
      <c r="F128" t="b">
        <f>AND(OHM2MENO&lt;='Lo-Z-OUTPUT'!U128,'Lo-Z-OUTPUT'!U128&lt;=OHM2PIU)</f>
        <v>0</v>
      </c>
      <c r="H128" s="64" t="str">
        <f>IF(ISNUMBER('Lo-Z-OUTPUT'!S128),'Lo-Z-OUTPUT'!S128,"")</f>
        <v/>
      </c>
      <c r="I128" s="64" t="str">
        <f>IF('Lo-Z-OUTPUT'!W128="B","B","")</f>
        <v/>
      </c>
      <c r="K128" s="62" t="str">
        <f>IF(ISNUMBER(H128),H128*MATRIX!E128,"-")</f>
        <v>-</v>
      </c>
      <c r="M128" s="66" t="str">
        <f>IF(ISNUMBER(H128),IF(KP="kg",H128*MATRIX!CB128,H128*MATRIX!CB128*2.2),"-")</f>
        <v>-</v>
      </c>
      <c r="N128" s="65" t="str">
        <f t="shared" si="82"/>
        <v/>
      </c>
      <c r="P128" s="1" t="str">
        <f>IF(ISNUMBER(H128),IF('Lo-Z-OUTPUT'!W128="B",IF(D128,MATRIX!Q128,IF(E128,MATRIX!R128,"WRNG Ω")),IF(D128,MATRIX!K128,IF(E128,MATRIX!L128,IF(F128,MATRIX!M128,"")))),"")</f>
        <v/>
      </c>
      <c r="R128" s="70" t="str">
        <f>IF(AND(ISNUMBER(H128),ISNUMBER(P128)),IF('Lo-Z-OUTPUT'!W128="B",H128*P128*MATRIX!F128/2,H128*P128*MATRIX!F128),"")</f>
        <v/>
      </c>
      <c r="T128" s="40" t="str">
        <f>IF(ISNUMBER($H128),IF(ISNUMBER(MATRIX!U128),IF(MATRIX!U128-INT(MATRIX!U128)=0,MATRIX!U128,"("&amp;MATRIX!U128&amp;")"),"n/a"),"")</f>
        <v/>
      </c>
      <c r="U128" s="77"/>
      <c r="V128" s="81" t="str">
        <f>IF(ISNUMBER(H128), IF(ISNUMBER(MATRIX!AD128),H128*MATRIX!AD128,"n/a"),"")</f>
        <v/>
      </c>
      <c r="W128" s="77"/>
      <c r="X128" s="83" t="str">
        <f>IF(ISNUMBER($H128), IF(ISNUMBER(MATRIX!AF128),$H128*MATRIX!AF128,"n/a"),"")</f>
        <v/>
      </c>
      <c r="Y128" s="77"/>
      <c r="Z128" s="81" t="str">
        <f>IF(ISNUMBER($H128), IF(ISNUMBER(MATRIX!AP128),$H128*MATRIX!AP128,"n/a"),"")</f>
        <v/>
      </c>
      <c r="AA128" s="77" t="s">
        <v>434</v>
      </c>
      <c r="AB128" s="83" t="str">
        <f>IF(ISNUMBER($H128), IF(ISNUMBER(MATRIX!AR128),$H128*MATRIX!AR128,"n/a"),"")</f>
        <v/>
      </c>
      <c r="AD128" s="225" t="str">
        <f t="shared" si="46"/>
        <v/>
      </c>
      <c r="AF128" s="225" t="str">
        <f t="shared" si="47"/>
        <v/>
      </c>
      <c r="AH128" s="218" t="str">
        <f>IF(ISNUMBER($H128), IF(MV&gt;200,IF(ISNUMBER(MATRIX!CL128),MATRIX!CL128,"n/a"),IF(ISNUMBER(MATRIX!CH128),MATRIX!CH128,"n/a")),"")</f>
        <v/>
      </c>
      <c r="AJ128" s="1" t="str">
        <f>IF(ISNUMBER(H128),IF(AND(ISNUMBER('Lo-Z-OUTPUT'!BA128),'Lo-Z-OUTPUT'!BA128&lt;&gt;0),'Lo-Z-OUTPUT'!BA128,'Lo-Z-INPUT'!$K$15*'Lo-Z-INPUT'!$K$7),"")</f>
        <v/>
      </c>
      <c r="AL128" s="161" t="str">
        <f t="shared" si="60"/>
        <v/>
      </c>
      <c r="AN128" s="124" t="str">
        <f>IF(ISNUMBER($H128),IF(MV&lt;200,IF(ISNUMBER(MATRIX!AE128),ROUND((MATRIX!AE128*IDLE/1000)*CKWH,2),"-"),IF(ISNUMBER(MATRIX!AQ128),ROUND((MATRIX!AQ128*IDLE/1000)*CKWH,2),"-")),"")</f>
        <v/>
      </c>
      <c r="AO128" s="125" t="str">
        <f t="shared" si="61"/>
        <v/>
      </c>
      <c r="AQ128" s="105" t="str">
        <f>IF(ISNUMBER($H128),IF(MV&lt;200,IF(ISNUMBER(MATRIX!AG128),ROUND((MATRIX!AG128/1000)*RUNNING*CKWH,2),"-"),IF(ISNUMBER(MATRIX!AS128),ROUND((MATRIX!AS128/1000)*RUNNING*CKWH,2),"-")),"")</f>
        <v/>
      </c>
      <c r="AR128" s="126" t="str">
        <f t="shared" si="62"/>
        <v/>
      </c>
      <c r="AT128" s="129" t="str">
        <f t="shared" si="74"/>
        <v/>
      </c>
      <c r="AU128" s="127" t="str">
        <f t="shared" si="63"/>
        <v/>
      </c>
      <c r="AW128" s="101" t="str">
        <f>IF(ISNUMBER($H128),IF(ISNUMBER(MATRIX!BU128),$H128*MATRIX!BU128,"n/a"),"")</f>
        <v/>
      </c>
      <c r="AX128" s="72"/>
      <c r="AY128" s="72" t="str">
        <f>IF(ISNUMBER($H128),IF(ISNUMBER(MATRIX!BV128*AL128),$H128*MATRIX!BV128*AL128,"n/a"),"")</f>
        <v/>
      </c>
      <c r="BA128" s="100" t="str">
        <f t="shared" si="75"/>
        <v/>
      </c>
      <c r="BB128" s="72"/>
      <c r="BC128" s="154" t="str">
        <f t="shared" si="83"/>
        <v/>
      </c>
      <c r="BD128" s="103" t="str">
        <f t="shared" si="84"/>
        <v/>
      </c>
      <c r="BF128" s="85" t="str">
        <f>IF(ISNUMBER(H128),IF(ISNUMBER(MATRIX!Y128),MATRIX!Y128,"n/a"),"")</f>
        <v/>
      </c>
      <c r="BG128" s="86" t="str">
        <f t="shared" si="85"/>
        <v/>
      </c>
      <c r="BI128" s="44" t="str">
        <f>IF(ISNUMBER('Lo-Z-OUTPUT'!D128),IF(ISNUMBER(EXTRA!H128),'Lo-Z-OUTPUT'!D128*EXTRA!H128,""),"")</f>
        <v/>
      </c>
      <c r="BJ128" s="44" t="str">
        <f t="shared" si="78"/>
        <v/>
      </c>
      <c r="BT128" t="b">
        <f>ISNUMBER(MATRIX!G128)</f>
        <v>1</v>
      </c>
      <c r="BU128" t="b">
        <f>ISNUMBER(MATRIX!H128)</f>
        <v>1</v>
      </c>
      <c r="BW128" s="64" t="str">
        <f>IF(AND(ISNUMBER('HI-Z-OUTPUT'!P128),I128&lt;&gt;0),'HI-Z-OUTPUT'!P128,"-")</f>
        <v>-</v>
      </c>
      <c r="BX128" s="1"/>
      <c r="BY128" s="64" t="str">
        <f>IF(ISBLANK('HI-Z-OUTPUT'!R128),"",'HI-Z-OUTPUT'!R128)</f>
        <v/>
      </c>
      <c r="CA128" s="62" t="str">
        <f>IF(ISNUMBER(BW128),IF(ISNUMBER(MATRIX!E128),BW128*MATRIX!E128,"WRNG DATA"),"-")</f>
        <v>-</v>
      </c>
      <c r="CC128" s="66" t="str">
        <f>IF(AND(ISNUMBER(BW128),OR(BT128,BU128)),IF(KP="kg",BW128*MATRIX!CC128,BW128*MATRIX!CC128*2.2),"-")</f>
        <v>-</v>
      </c>
      <c r="CD128" s="65" t="str">
        <f t="shared" si="79"/>
        <v/>
      </c>
      <c r="CF128" s="1" t="str">
        <f>IF(AND(VI&lt;100,ISNUMBER(BW128),BT128),MATRIX!N128,IF(AND(VI&gt;=100,ISNUMBER(BW128),BU128),MATRIX!O128,""))</f>
        <v/>
      </c>
      <c r="CG128" s="1" t="str">
        <f>IF(AND(BY128&lt;100,ISNUMBER(BW128),BT128),MATRIX!N128,IF(AND(BY128&gt;=100,ISNUMBER(BW128),BU128),MATRIX!O128,"WRNG V"))</f>
        <v>WRNG V</v>
      </c>
      <c r="CH128" s="1" t="str">
        <f t="shared" si="65"/>
        <v/>
      </c>
      <c r="CJ128" s="70" t="str">
        <f>IF(ISNUMBER(BW128),IF(BY128&lt;100,IF(ISNUMBER(CH128*MATRIX!G128),BW128*CH128*MATRIX!G128,""),IF(ISNUMBER(CH128*MATRIX!H128),BW128*CH128*MATRIX!H128,"")),"")</f>
        <v/>
      </c>
      <c r="CL128" s="40" t="str">
        <f>IF(ISNUMBER(BW128*CH128),IF(ISNUMBER(MATRIX!U128),IF(MATRIX!U128-INT(MATRIX!U128)=0,MATRIX!U128,"("&amp;MATRIX!U128&amp;")"),"n/a"),"")</f>
        <v/>
      </c>
      <c r="CM128" s="77"/>
      <c r="CN128" s="81" t="str">
        <f>IF(ISNUMBER(BW128*CH128), IF(ISNUMBER(MATRIX!AZ128),BW128*MATRIX!AZ128,"n/a"),"")</f>
        <v/>
      </c>
      <c r="CO128" s="77"/>
      <c r="CP128" s="83" t="str">
        <f>IF(ISNUMBER($BW128*$CH128), IF(ISNUMBER(MATRIX!BB128),$BW128*MATRIX!BB128,"n/a"),"")</f>
        <v/>
      </c>
      <c r="CQ128" s="77"/>
      <c r="CR128" s="81" t="str">
        <f>IF(ISNUMBER($BW128*$CH128), IF(ISNUMBER(MATRIX!BJ128),BW128*MATRIX!BJ128,"n/a"),"")</f>
        <v/>
      </c>
      <c r="CS128" s="77" t="s">
        <v>434</v>
      </c>
      <c r="CT128" s="83" t="str">
        <f>IF(ISNUMBER($BW128*$CH128), IF(ISNUMBER(MATRIX!BL128),$BW128*MATRIX!BL128,"n/a"),"")</f>
        <v/>
      </c>
      <c r="CV128" s="225" t="str">
        <f t="shared" si="54"/>
        <v/>
      </c>
      <c r="CX128" s="225" t="str">
        <f t="shared" si="55"/>
        <v/>
      </c>
      <c r="CZ128" s="219" t="str">
        <f>IF(ISNUMBER($BW128*$CH128), IF(MV&gt;200,IF(ISNUMBER(MATRIX!CL128),MATRIX!CL128,"n/a"),IF(ISNUMBER(MATRIX!CH128),MATRIX!CH128,"n/a")),"")</f>
        <v/>
      </c>
      <c r="DB128" s="1" t="str">
        <f>IF(ISNUMBER(BW128),IF(AND(ISNUMBER('HI-Z-OUTPUT'!AV128),'HI-Z-OUTPUT'!AV128&lt;&gt;0),'HI-Z-OUTPUT'!AV128,'Hi-Z-INPUT'!$K$7*'Hi-Z-INPUT'!$K$11),"")</f>
        <v/>
      </c>
      <c r="DD128" s="161" t="str">
        <f t="shared" si="66"/>
        <v/>
      </c>
      <c r="DF128" s="124" t="str">
        <f>IF(ISNUMBER($BW128),IF(MV&lt;200,IF(ISNUMBER(MATRIX!BA128),ROUND(MATRIX!BA128/1000*IDLE*CKWH,2),"-"),IF(ISNUMBER(MATRIX!BK128),ROUND(MATRIX!BK128/1000*IDLE*CKWH,2),"-")),"")</f>
        <v/>
      </c>
      <c r="DG128" s="125" t="str">
        <f t="shared" si="67"/>
        <v/>
      </c>
      <c r="DI128" s="104" t="str">
        <f>IF(ISNUMBER($BW128),IF(MV&lt;200,IF(ISNUMBER(MATRIX!BC128),ROUND(MATRIX!BC128/1000*RUNNING*CKWH,2),"-"),IF(ISNUMBER(MATRIX!BM128),ROUND(MATRIX!BM128/1000*RUNNING*CKWH,2),"-")),"")</f>
        <v/>
      </c>
      <c r="DJ128" s="130" t="str">
        <f t="shared" si="68"/>
        <v/>
      </c>
      <c r="DL128" s="104"/>
      <c r="DM128" s="130" t="str">
        <f t="shared" si="69"/>
        <v/>
      </c>
      <c r="DO128" s="129" t="str">
        <f t="shared" si="56"/>
        <v/>
      </c>
      <c r="DP128" s="127" t="str">
        <f t="shared" si="70"/>
        <v/>
      </c>
      <c r="DR128" s="101" t="str">
        <f>IF(ISNUMBER($BW128*$CH128),IF(ISNUMBER(MATRIX!BU128),BW128*MATRIX!BU128,"n/a"),"")</f>
        <v/>
      </c>
      <c r="DS128" s="72"/>
      <c r="DT128" s="72" t="str">
        <f>IF(ISNUMBER(BW128*CH128),IF(ISNUMBER(MATRIX!BV128*DD128),BW128*MATRIX!BV128*DD128,"n/a"),"")</f>
        <v/>
      </c>
      <c r="DU128" s="72"/>
      <c r="DV128" s="155" t="str">
        <f t="shared" si="80"/>
        <v/>
      </c>
      <c r="DW128" s="96"/>
      <c r="DX128" s="156" t="str">
        <f t="shared" si="58"/>
        <v/>
      </c>
      <c r="DY128" s="102" t="str">
        <f t="shared" si="71"/>
        <v/>
      </c>
      <c r="EA128" s="85" t="str">
        <f>IF(ISNUMBER(BW128),IF(ISNUMBER(MATRIX!Y128),MATRIX!Y128,"n/a"),"")</f>
        <v/>
      </c>
      <c r="EB128" s="86" t="str">
        <f t="shared" si="86"/>
        <v/>
      </c>
      <c r="ED128" s="44" t="str">
        <f>IF(ISNUMBER('HI-Z-OUTPUT'!D128),IF(ISNUMBER(BW128),'HI-Z-OUTPUT'!D128*BW128,""),"")</f>
        <v/>
      </c>
      <c r="EE128" s="44" t="str">
        <f t="shared" si="81"/>
        <v/>
      </c>
    </row>
    <row r="129" spans="1:135">
      <c r="A129" s="46" t="str">
        <f>MATRIX!A129</f>
        <v>YAMAHA</v>
      </c>
      <c r="B129" t="str">
        <f>IF(MATRIX!B129&lt;&gt;0,MATRIX!B129,"-")</f>
        <v>IPA 8200</v>
      </c>
      <c r="D129" t="b">
        <f>AND(OHM8MENO&lt;='Lo-Z-OUTPUT'!U129,'Lo-Z-OUTPUT'!U129&lt;=OHM8PIU)</f>
        <v>0</v>
      </c>
      <c r="E129" t="b">
        <f>AND(OHM4MENO&lt;='Lo-Z-OUTPUT'!U129,'Lo-Z-OUTPUT'!U129&lt;=OHM4PIU)</f>
        <v>0</v>
      </c>
      <c r="F129" t="b">
        <f>AND(OHM2MENO&lt;='Lo-Z-OUTPUT'!U129,'Lo-Z-OUTPUT'!U129&lt;=OHM2PIU)</f>
        <v>0</v>
      </c>
      <c r="H129" s="64" t="str">
        <f>IF(ISNUMBER('Lo-Z-OUTPUT'!S129),'Lo-Z-OUTPUT'!S129,"")</f>
        <v/>
      </c>
      <c r="I129" s="64" t="str">
        <f>IF('Lo-Z-OUTPUT'!W129="B","B","")</f>
        <v/>
      </c>
      <c r="K129" s="62" t="str">
        <f>IF(ISNUMBER(H129),H129*MATRIX!E129,"-")</f>
        <v>-</v>
      </c>
      <c r="M129" s="66" t="str">
        <f>IF(ISNUMBER(H129),IF(KP="kg",H129*MATRIX!CB129,H129*MATRIX!CB129*2.2),"-")</f>
        <v>-</v>
      </c>
      <c r="N129" s="65" t="str">
        <f t="shared" si="82"/>
        <v/>
      </c>
      <c r="P129" s="1" t="str">
        <f>IF(ISNUMBER(H129),IF('Lo-Z-OUTPUT'!W129="B",IF(D129,MATRIX!Q129,IF(E129,MATRIX!R129,"WRNG Ω")),IF(D129,MATRIX!K129,IF(E129,MATRIX!L129,IF(F129,MATRIX!M129,"")))),"")</f>
        <v/>
      </c>
      <c r="R129" s="70" t="str">
        <f>IF(AND(ISNUMBER(H129),ISNUMBER(P129)),IF('Lo-Z-OUTPUT'!W129="B",H129*P129*MATRIX!F129/2,H129*P129*MATRIX!F129),"")</f>
        <v/>
      </c>
      <c r="T129" s="40" t="str">
        <f>IF(ISNUMBER($H129),IF(ISNUMBER(MATRIX!U129),IF(MATRIX!U129-INT(MATRIX!U129)=0,MATRIX!U129,"("&amp;MATRIX!U129&amp;")"),"n/a"),"")</f>
        <v/>
      </c>
      <c r="U129" s="77"/>
      <c r="V129" s="81" t="str">
        <f>IF(ISNUMBER(H129), IF(ISNUMBER(MATRIX!AD129),H129*MATRIX!AD129,"n/a"),"")</f>
        <v/>
      </c>
      <c r="W129" s="77"/>
      <c r="X129" s="83" t="str">
        <f>IF(ISNUMBER($H129), IF(ISNUMBER(MATRIX!AF129),$H129*MATRIX!AF129,"n/a"),"")</f>
        <v/>
      </c>
      <c r="Y129" s="77"/>
      <c r="Z129" s="81" t="str">
        <f>IF(ISNUMBER($H129), IF(ISNUMBER(MATRIX!AP129),$H129*MATRIX!AP129,"n/a"),"")</f>
        <v/>
      </c>
      <c r="AA129" s="77" t="s">
        <v>434</v>
      </c>
      <c r="AB129" s="83" t="str">
        <f>IF(ISNUMBER($H129), IF(ISNUMBER(MATRIX!AR129),$H129*MATRIX!AR129,"n/a"),"")</f>
        <v/>
      </c>
      <c r="AD129" s="225" t="str">
        <f t="shared" si="46"/>
        <v/>
      </c>
      <c r="AF129" s="225" t="str">
        <f t="shared" si="47"/>
        <v/>
      </c>
      <c r="AH129" s="218" t="str">
        <f>IF(ISNUMBER($H129), IF(MV&gt;200,IF(ISNUMBER(MATRIX!CL129),MATRIX!CL129,"n/a"),IF(ISNUMBER(MATRIX!CH129),MATRIX!CH129,"n/a")),"")</f>
        <v/>
      </c>
      <c r="AJ129" s="1" t="str">
        <f>IF(ISNUMBER(H129),IF(AND(ISNUMBER('Lo-Z-OUTPUT'!BA129),'Lo-Z-OUTPUT'!BA129&lt;&gt;0),'Lo-Z-OUTPUT'!BA129,'Lo-Z-INPUT'!$K$15*'Lo-Z-INPUT'!$K$7),"")</f>
        <v/>
      </c>
      <c r="AL129" s="161" t="str">
        <f t="shared" si="60"/>
        <v/>
      </c>
      <c r="AN129" s="124" t="str">
        <f>IF(ISNUMBER($H129),IF(MV&lt;200,IF(ISNUMBER(MATRIX!AE129),ROUND((MATRIX!AE129*IDLE/1000)*CKWH,2),"-"),IF(ISNUMBER(MATRIX!AQ129),ROUND((MATRIX!AQ129*IDLE/1000)*CKWH,2),"-")),"")</f>
        <v/>
      </c>
      <c r="AO129" s="125" t="str">
        <f t="shared" si="61"/>
        <v/>
      </c>
      <c r="AQ129" s="105" t="str">
        <f>IF(ISNUMBER($H129),IF(MV&lt;200,IF(ISNUMBER(MATRIX!AG129),ROUND((MATRIX!AG129/1000)*RUNNING*CKWH,2),"-"),IF(ISNUMBER(MATRIX!AS129),ROUND((MATRIX!AS129/1000)*RUNNING*CKWH,2),"-")),"")</f>
        <v/>
      </c>
      <c r="AR129" s="126" t="str">
        <f t="shared" si="62"/>
        <v/>
      </c>
      <c r="AT129" s="129" t="str">
        <f t="shared" si="74"/>
        <v/>
      </c>
      <c r="AU129" s="127" t="str">
        <f t="shared" si="63"/>
        <v/>
      </c>
      <c r="AW129" s="101" t="str">
        <f>IF(ISNUMBER($H129),IF(ISNUMBER(MATRIX!BU129),$H129*MATRIX!BU129,"n/a"),"")</f>
        <v/>
      </c>
      <c r="AX129" s="72"/>
      <c r="AY129" s="72" t="str">
        <f>IF(ISNUMBER($H129),IF(ISNUMBER(MATRIX!BV129*AL129),$H129*MATRIX!BV129*AL129,"n/a"),"")</f>
        <v/>
      </c>
      <c r="BA129" s="100" t="str">
        <f t="shared" si="75"/>
        <v/>
      </c>
      <c r="BB129" s="72"/>
      <c r="BC129" s="154" t="str">
        <f t="shared" si="83"/>
        <v/>
      </c>
      <c r="BD129" s="103" t="str">
        <f t="shared" si="84"/>
        <v/>
      </c>
      <c r="BF129" s="85" t="str">
        <f>IF(ISNUMBER(H129),IF(ISNUMBER(MATRIX!Y129),MATRIX!Y129,"n/a"),"")</f>
        <v/>
      </c>
      <c r="BG129" s="86" t="str">
        <f t="shared" si="85"/>
        <v/>
      </c>
      <c r="BI129" s="44" t="str">
        <f>IF(ISNUMBER('Lo-Z-OUTPUT'!D129),IF(ISNUMBER(EXTRA!H129),'Lo-Z-OUTPUT'!D129*EXTRA!H129,""),"")</f>
        <v/>
      </c>
      <c r="BJ129" s="44" t="str">
        <f t="shared" si="78"/>
        <v/>
      </c>
      <c r="BT129" t="b">
        <f>ISNUMBER(MATRIX!G129)</f>
        <v>1</v>
      </c>
      <c r="BU129" t="b">
        <f>ISNUMBER(MATRIX!H129)</f>
        <v>1</v>
      </c>
      <c r="BW129" s="64" t="str">
        <f>IF(AND(ISNUMBER('HI-Z-OUTPUT'!P129),I129&lt;&gt;0),'HI-Z-OUTPUT'!P129,"-")</f>
        <v>-</v>
      </c>
      <c r="BX129" s="1"/>
      <c r="BY129" s="64" t="str">
        <f>IF(ISBLANK('HI-Z-OUTPUT'!R129),"",'HI-Z-OUTPUT'!R129)</f>
        <v/>
      </c>
      <c r="CA129" s="62" t="str">
        <f>IF(ISNUMBER(BW129),IF(ISNUMBER(MATRIX!E129),BW129*MATRIX!E129,"WRNG DATA"),"-")</f>
        <v>-</v>
      </c>
      <c r="CC129" s="66" t="str">
        <f>IF(AND(ISNUMBER(BW129),OR(BT129,BU129)),IF(KP="kg",BW129*MATRIX!CC129,BW129*MATRIX!CC129*2.2),"-")</f>
        <v>-</v>
      </c>
      <c r="CD129" s="65" t="str">
        <f t="shared" si="79"/>
        <v/>
      </c>
      <c r="CF129" s="1" t="str">
        <f>IF(AND(VI&lt;100,ISNUMBER(BW129),BT129),MATRIX!N129,IF(AND(VI&gt;=100,ISNUMBER(BW129),BU129),MATRIX!O129,""))</f>
        <v/>
      </c>
      <c r="CG129" s="1" t="str">
        <f>IF(AND(BY129&lt;100,ISNUMBER(BW129),BT129),MATRIX!N129,IF(AND(BY129&gt;=100,ISNUMBER(BW129),BU129),MATRIX!O129,"WRNG V"))</f>
        <v>WRNG V</v>
      </c>
      <c r="CH129" s="1" t="str">
        <f t="shared" si="65"/>
        <v/>
      </c>
      <c r="CJ129" s="70" t="str">
        <f>IF(ISNUMBER(BW129),IF(BY129&lt;100,IF(ISNUMBER(CH129*MATRIX!G129),BW129*CH129*MATRIX!G129,""),IF(ISNUMBER(CH129*MATRIX!H129),BW129*CH129*MATRIX!H129,"")),"")</f>
        <v/>
      </c>
      <c r="CL129" s="40" t="str">
        <f>IF(ISNUMBER(BW129*CH129),IF(ISNUMBER(MATRIX!U129),IF(MATRIX!U129-INT(MATRIX!U129)=0,MATRIX!U129,"("&amp;MATRIX!U129&amp;")"),"n/a"),"")</f>
        <v/>
      </c>
      <c r="CM129" s="77"/>
      <c r="CN129" s="81" t="str">
        <f>IF(ISNUMBER(BW129*CH129), IF(ISNUMBER(MATRIX!AZ129),BW129*MATRIX!AZ129,"n/a"),"")</f>
        <v/>
      </c>
      <c r="CO129" s="77"/>
      <c r="CP129" s="83" t="str">
        <f>IF(ISNUMBER($BW129*$CH129), IF(ISNUMBER(MATRIX!BB129),$BW129*MATRIX!BB129,"n/a"),"")</f>
        <v/>
      </c>
      <c r="CQ129" s="77"/>
      <c r="CR129" s="81" t="str">
        <f>IF(ISNUMBER($BW129*$CH129), IF(ISNUMBER(MATRIX!BJ129),BW129*MATRIX!BJ129,"n/a"),"")</f>
        <v/>
      </c>
      <c r="CS129" s="77" t="s">
        <v>434</v>
      </c>
      <c r="CT129" s="83" t="str">
        <f>IF(ISNUMBER($BW129*$CH129), IF(ISNUMBER(MATRIX!BL129),$BW129*MATRIX!BL129,"n/a"),"")</f>
        <v/>
      </c>
      <c r="CV129" s="225" t="str">
        <f t="shared" si="54"/>
        <v/>
      </c>
      <c r="CX129" s="225" t="str">
        <f t="shared" si="55"/>
        <v/>
      </c>
      <c r="CZ129" s="219" t="str">
        <f>IF(ISNUMBER($BW129*$CH129), IF(MV&gt;200,IF(ISNUMBER(MATRIX!CL129),MATRIX!CL129,"n/a"),IF(ISNUMBER(MATRIX!CH129),MATRIX!CH129,"n/a")),"")</f>
        <v/>
      </c>
      <c r="DB129" s="1" t="str">
        <f>IF(ISNUMBER(BW129),IF(AND(ISNUMBER('HI-Z-OUTPUT'!AV129),'HI-Z-OUTPUT'!AV129&lt;&gt;0),'HI-Z-OUTPUT'!AV129,'Hi-Z-INPUT'!$K$7*'Hi-Z-INPUT'!$K$11),"")</f>
        <v/>
      </c>
      <c r="DD129" s="161" t="str">
        <f t="shared" si="66"/>
        <v/>
      </c>
      <c r="DF129" s="124" t="str">
        <f>IF(ISNUMBER($BW129),IF(MV&lt;200,IF(ISNUMBER(MATRIX!BA129),ROUND(MATRIX!BA129/1000*IDLE*CKWH,2),"-"),IF(ISNUMBER(MATRIX!BK129),ROUND(MATRIX!BK129/1000*IDLE*CKWH,2),"-")),"")</f>
        <v/>
      </c>
      <c r="DG129" s="125" t="str">
        <f t="shared" si="67"/>
        <v/>
      </c>
      <c r="DI129" s="104" t="str">
        <f>IF(ISNUMBER($BW129),IF(MV&lt;200,IF(ISNUMBER(MATRIX!BC129),ROUND(MATRIX!BC129/1000*RUNNING*CKWH,2),"-"),IF(ISNUMBER(MATRIX!BM129),ROUND(MATRIX!BM129/1000*RUNNING*CKWH,2),"-")),"")</f>
        <v/>
      </c>
      <c r="DJ129" s="130" t="str">
        <f t="shared" si="68"/>
        <v/>
      </c>
      <c r="DL129" s="104"/>
      <c r="DM129" s="130" t="str">
        <f t="shared" si="69"/>
        <v/>
      </c>
      <c r="DO129" s="129" t="str">
        <f t="shared" si="56"/>
        <v/>
      </c>
      <c r="DP129" s="127" t="str">
        <f t="shared" si="70"/>
        <v/>
      </c>
      <c r="DR129" s="101" t="str">
        <f>IF(ISNUMBER($BW129*$CH129),IF(ISNUMBER(MATRIX!BU129),BW129*MATRIX!BU129,"n/a"),"")</f>
        <v/>
      </c>
      <c r="DS129" s="72"/>
      <c r="DT129" s="72" t="str">
        <f>IF(ISNUMBER(BW129*CH129),IF(ISNUMBER(MATRIX!BV129*DD129),BW129*MATRIX!BV129*DD129,"n/a"),"")</f>
        <v/>
      </c>
      <c r="DU129" s="72"/>
      <c r="DV129" s="155" t="str">
        <f t="shared" si="80"/>
        <v/>
      </c>
      <c r="DW129" s="96"/>
      <c r="DX129" s="156" t="str">
        <f t="shared" si="58"/>
        <v/>
      </c>
      <c r="DY129" s="102" t="str">
        <f t="shared" si="71"/>
        <v/>
      </c>
      <c r="EA129" s="85" t="str">
        <f>IF(ISNUMBER(BW129),IF(ISNUMBER(MATRIX!Y129),MATRIX!Y129,"n/a"),"")</f>
        <v/>
      </c>
      <c r="EB129" s="86" t="str">
        <f t="shared" si="86"/>
        <v/>
      </c>
      <c r="ED129" s="44" t="str">
        <f>IF(ISNUMBER('HI-Z-OUTPUT'!D129),IF(ISNUMBER(BW129),'HI-Z-OUTPUT'!D129*BW129,""),"")</f>
        <v/>
      </c>
      <c r="EE129" s="44" t="str">
        <f t="shared" si="81"/>
        <v/>
      </c>
    </row>
    <row r="130" spans="1:135">
      <c r="A130" s="46" t="str">
        <f>MATRIX!A130</f>
        <v>L-Acoustics</v>
      </c>
      <c r="B130" t="str">
        <f>IF(MATRIX!B130&lt;&gt;0,MATRIX!B130,"-")</f>
        <v>LA 4x</v>
      </c>
      <c r="D130" t="b">
        <f>AND(OHM8MENO&lt;='Lo-Z-OUTPUT'!U130,'Lo-Z-OUTPUT'!U130&lt;=OHM8PIU)</f>
        <v>0</v>
      </c>
      <c r="E130" t="b">
        <f>AND(OHM4MENO&lt;='Lo-Z-OUTPUT'!U130,'Lo-Z-OUTPUT'!U130&lt;=OHM4PIU)</f>
        <v>0</v>
      </c>
      <c r="F130" t="b">
        <f>AND(OHM2MENO&lt;='Lo-Z-OUTPUT'!U130,'Lo-Z-OUTPUT'!U130&lt;=OHM2PIU)</f>
        <v>0</v>
      </c>
      <c r="H130" s="64" t="str">
        <f>IF(ISNUMBER('Lo-Z-OUTPUT'!S130),'Lo-Z-OUTPUT'!S130,"")</f>
        <v/>
      </c>
      <c r="I130" s="64" t="str">
        <f>IF('Lo-Z-OUTPUT'!W130="B","B","")</f>
        <v/>
      </c>
      <c r="K130" s="62" t="str">
        <f>IF(ISNUMBER(H130),H130*MATRIX!E130,"-")</f>
        <v>-</v>
      </c>
      <c r="M130" s="66" t="str">
        <f>IF(ISNUMBER(H130),IF(KP="kg",H130*MATRIX!CB130,H130*MATRIX!CB130*2.2),"-")</f>
        <v>-</v>
      </c>
      <c r="N130" s="65" t="str">
        <f t="shared" si="82"/>
        <v/>
      </c>
      <c r="P130" s="1" t="str">
        <f>IF(ISNUMBER(H130),IF('Lo-Z-OUTPUT'!W130="B",IF(D130,MATRIX!Q130,IF(E130,MATRIX!R130,"WRNG Ω")),IF(D130,MATRIX!K130,IF(E130,MATRIX!L130,IF(F130,MATRIX!M130,"")))),"")</f>
        <v/>
      </c>
      <c r="R130" s="70" t="str">
        <f>IF(AND(ISNUMBER(H130),ISNUMBER(P130)),IF('Lo-Z-OUTPUT'!W130="B",H130*P130*MATRIX!F130/2,H130*P130*MATRIX!F130),"")</f>
        <v/>
      </c>
      <c r="T130" s="40" t="str">
        <f>IF(ISNUMBER($H130),IF(ISNUMBER(MATRIX!U130),IF(MATRIX!U130-INT(MATRIX!U130)=0,MATRIX!U130,"("&amp;MATRIX!U130&amp;")"),"n/a"),"")</f>
        <v/>
      </c>
      <c r="U130" s="77"/>
      <c r="V130" s="81" t="str">
        <f>IF(ISNUMBER(H130), IF(ISNUMBER(MATRIX!AD130),H130*MATRIX!AD130,"n/a"),"")</f>
        <v/>
      </c>
      <c r="W130" s="77"/>
      <c r="X130" s="83" t="str">
        <f>IF(ISNUMBER($H130), IF(ISNUMBER(MATRIX!AF130),$H130*MATRIX!AF130,"n/a"),"")</f>
        <v/>
      </c>
      <c r="Y130" s="77"/>
      <c r="Z130" s="81" t="str">
        <f>IF(ISNUMBER($H130), IF(ISNUMBER(MATRIX!AP130),$H130*MATRIX!AP130,"n/a"),"")</f>
        <v/>
      </c>
      <c r="AA130" s="77" t="s">
        <v>434</v>
      </c>
      <c r="AB130" s="83" t="str">
        <f>IF(ISNUMBER($H130), IF(ISNUMBER(MATRIX!AR130),$H130*MATRIX!AR130,"n/a"),"")</f>
        <v/>
      </c>
      <c r="AD130" s="225" t="str">
        <f t="shared" si="46"/>
        <v/>
      </c>
      <c r="AF130" s="225" t="str">
        <f t="shared" si="47"/>
        <v/>
      </c>
      <c r="AH130" s="218" t="str">
        <f>IF(ISNUMBER($H130), IF(MV&gt;200,IF(ISNUMBER(MATRIX!CL130),MATRIX!CL130,"n/a"),IF(ISNUMBER(MATRIX!CH130),MATRIX!CH130,"n/a")),"")</f>
        <v/>
      </c>
      <c r="AJ130" s="1" t="str">
        <f>IF(ISNUMBER(H130),IF(AND(ISNUMBER('Lo-Z-OUTPUT'!BA130),'Lo-Z-OUTPUT'!BA130&lt;&gt;0),'Lo-Z-OUTPUT'!BA130,'Lo-Z-INPUT'!$K$15*'Lo-Z-INPUT'!$K$7),"")</f>
        <v/>
      </c>
      <c r="AL130" s="161" t="str">
        <f t="shared" si="60"/>
        <v/>
      </c>
      <c r="AN130" s="124" t="str">
        <f>IF(ISNUMBER($H130),IF(MV&lt;200,IF(ISNUMBER(MATRIX!AE130),ROUND((MATRIX!AE130*IDLE/1000)*CKWH,2),"-"),IF(ISNUMBER(MATRIX!AQ130),ROUND((MATRIX!AQ130*IDLE/1000)*CKWH,2),"-")),"")</f>
        <v/>
      </c>
      <c r="AO130" s="125" t="str">
        <f t="shared" si="61"/>
        <v/>
      </c>
      <c r="AQ130" s="105" t="str">
        <f>IF(ISNUMBER($H130),IF(MV&lt;200,IF(ISNUMBER(MATRIX!AG130),ROUND((MATRIX!AG130/1000)*RUNNING*CKWH,2),"-"),IF(ISNUMBER(MATRIX!AS130),ROUND((MATRIX!AS130/1000)*RUNNING*CKWH,2),"-")),"")</f>
        <v/>
      </c>
      <c r="AR130" s="126" t="str">
        <f t="shared" si="62"/>
        <v/>
      </c>
      <c r="AT130" s="129" t="str">
        <f t="shared" si="74"/>
        <v/>
      </c>
      <c r="AU130" s="127" t="str">
        <f t="shared" si="63"/>
        <v/>
      </c>
      <c r="AW130" s="101" t="str">
        <f>IF(ISNUMBER($H130),IF(ISNUMBER(MATRIX!BU130),$H130*MATRIX!BU130,"n/a"),"")</f>
        <v/>
      </c>
      <c r="AX130" s="72"/>
      <c r="AY130" s="72" t="str">
        <f>IF(ISNUMBER($H130),IF(ISNUMBER(MATRIX!BV130*AL130),$H130*MATRIX!BV130*AL130,"n/a"),"")</f>
        <v/>
      </c>
      <c r="BA130" s="100" t="str">
        <f t="shared" si="75"/>
        <v/>
      </c>
      <c r="BB130" s="72"/>
      <c r="BC130" s="154" t="str">
        <f t="shared" si="83"/>
        <v/>
      </c>
      <c r="BD130" s="103" t="str">
        <f t="shared" si="84"/>
        <v/>
      </c>
      <c r="BF130" s="85" t="str">
        <f>IF(ISNUMBER(H130),IF(ISNUMBER(MATRIX!Y130),MATRIX!Y130,"n/a"),"")</f>
        <v/>
      </c>
      <c r="BG130" s="86" t="str">
        <f t="shared" si="85"/>
        <v/>
      </c>
      <c r="BI130" s="44" t="str">
        <f>IF(ISNUMBER('Lo-Z-OUTPUT'!D130),IF(ISNUMBER(EXTRA!H130),'Lo-Z-OUTPUT'!D130*EXTRA!H130,""),"")</f>
        <v/>
      </c>
      <c r="BJ130" s="44" t="str">
        <f t="shared" si="78"/>
        <v/>
      </c>
      <c r="BT130" t="b">
        <f>ISNUMBER(MATRIX!G130)</f>
        <v>1</v>
      </c>
      <c r="BU130" t="b">
        <f>ISNUMBER(MATRIX!H130)</f>
        <v>1</v>
      </c>
      <c r="BW130" s="64" t="str">
        <f>IF(AND(ISNUMBER('HI-Z-OUTPUT'!P130),I130&lt;&gt;0),'HI-Z-OUTPUT'!P130,"-")</f>
        <v>-</v>
      </c>
      <c r="BX130" s="1"/>
      <c r="BY130" s="64" t="str">
        <f>IF(ISBLANK('HI-Z-OUTPUT'!R130),"",'HI-Z-OUTPUT'!R130)</f>
        <v/>
      </c>
      <c r="CA130" s="62" t="str">
        <f>IF(ISNUMBER(BW130),IF(ISNUMBER(MATRIX!E130),BW130*MATRIX!E130,"WRNG DATA"),"-")</f>
        <v>-</v>
      </c>
      <c r="CC130" s="66" t="str">
        <f>IF(AND(ISNUMBER(BW130),OR(BT130,BU130)),IF(KP="kg",BW130*MATRIX!CC130,BW130*MATRIX!CC130*2.2),"-")</f>
        <v>-</v>
      </c>
      <c r="CD130" s="65" t="str">
        <f t="shared" si="79"/>
        <v/>
      </c>
      <c r="CF130" s="1" t="str">
        <f>IF(AND(VI&lt;100,ISNUMBER(BW130),BT130),MATRIX!N130,IF(AND(VI&gt;=100,ISNUMBER(BW130),BU130),MATRIX!O130,""))</f>
        <v/>
      </c>
      <c r="CG130" s="1" t="str">
        <f>IF(AND(BY130&lt;100,ISNUMBER(BW130),BT130),MATRIX!N130,IF(AND(BY130&gt;=100,ISNUMBER(BW130),BU130),MATRIX!O130,"WRNG V"))</f>
        <v>WRNG V</v>
      </c>
      <c r="CH130" s="1" t="str">
        <f t="shared" si="65"/>
        <v/>
      </c>
      <c r="CJ130" s="70" t="str">
        <f>IF(ISNUMBER(BW130),IF(BY130&lt;100,IF(ISNUMBER(CH130*MATRIX!G130),BW130*CH130*MATRIX!G130,""),IF(ISNUMBER(CH130*MATRIX!H130),BW130*CH130*MATRIX!H130,"")),"")</f>
        <v/>
      </c>
      <c r="CL130" s="40" t="str">
        <f>IF(ISNUMBER(BW130*CH130),IF(ISNUMBER(MATRIX!U130),IF(MATRIX!U130-INT(MATRIX!U130)=0,MATRIX!U130,"("&amp;MATRIX!U130&amp;")"),"n/a"),"")</f>
        <v/>
      </c>
      <c r="CM130" s="77"/>
      <c r="CN130" s="81" t="str">
        <f>IF(ISNUMBER(BW130*CH130), IF(ISNUMBER(MATRIX!AZ130),BW130*MATRIX!AZ130,"n/a"),"")</f>
        <v/>
      </c>
      <c r="CO130" s="77"/>
      <c r="CP130" s="83" t="str">
        <f>IF(ISNUMBER($BW130*$CH130), IF(ISNUMBER(MATRIX!BB130),$BW130*MATRIX!BB130,"n/a"),"")</f>
        <v/>
      </c>
      <c r="CQ130" s="77"/>
      <c r="CR130" s="81" t="str">
        <f>IF(ISNUMBER($BW130*$CH130), IF(ISNUMBER(MATRIX!BJ130),BW130*MATRIX!BJ130,"n/a"),"")</f>
        <v/>
      </c>
      <c r="CS130" s="77" t="s">
        <v>434</v>
      </c>
      <c r="CT130" s="83" t="str">
        <f>IF(ISNUMBER($BW130*$CH130), IF(ISNUMBER(MATRIX!BL130),$BW130*MATRIX!BL130,"n/a"),"")</f>
        <v/>
      </c>
      <c r="CV130" s="225" t="str">
        <f t="shared" si="54"/>
        <v/>
      </c>
      <c r="CX130" s="225" t="str">
        <f t="shared" si="55"/>
        <v/>
      </c>
      <c r="CZ130" s="219" t="str">
        <f>IF(ISNUMBER($BW130*$CH130), IF(MV&gt;200,IF(ISNUMBER(MATRIX!CL130),MATRIX!CL130,"n/a"),IF(ISNUMBER(MATRIX!CH130),MATRIX!CH130,"n/a")),"")</f>
        <v/>
      </c>
      <c r="DB130" s="1" t="str">
        <f>IF(ISNUMBER(BW130),IF(AND(ISNUMBER('HI-Z-OUTPUT'!AV130),'HI-Z-OUTPUT'!AV130&lt;&gt;0),'HI-Z-OUTPUT'!AV130,'Hi-Z-INPUT'!$K$7*'Hi-Z-INPUT'!$K$11),"")</f>
        <v/>
      </c>
      <c r="DD130" s="161" t="str">
        <f t="shared" si="66"/>
        <v/>
      </c>
      <c r="DF130" s="124" t="str">
        <f>IF(ISNUMBER($BW130),IF(MV&lt;200,IF(ISNUMBER(MATRIX!BA130),ROUND(MATRIX!BA130/1000*IDLE*CKWH,2),"-"),IF(ISNUMBER(MATRIX!BK130),ROUND(MATRIX!BK130/1000*IDLE*CKWH,2),"-")),"")</f>
        <v/>
      </c>
      <c r="DG130" s="125" t="str">
        <f t="shared" si="67"/>
        <v/>
      </c>
      <c r="DI130" s="104" t="str">
        <f>IF(ISNUMBER($BW130),IF(MV&lt;200,IF(ISNUMBER(MATRIX!BC130),ROUND(MATRIX!BC130/1000*RUNNING*CKWH,2),"-"),IF(ISNUMBER(MATRIX!BM130),ROUND(MATRIX!BM130/1000*RUNNING*CKWH,2),"-")),"")</f>
        <v/>
      </c>
      <c r="DJ130" s="130" t="str">
        <f t="shared" si="68"/>
        <v/>
      </c>
      <c r="DL130" s="104"/>
      <c r="DM130" s="130" t="str">
        <f t="shared" si="69"/>
        <v/>
      </c>
      <c r="DO130" s="129" t="str">
        <f t="shared" si="56"/>
        <v/>
      </c>
      <c r="DP130" s="127" t="str">
        <f t="shared" si="70"/>
        <v/>
      </c>
      <c r="DR130" s="101" t="str">
        <f>IF(ISNUMBER($BW130*$CH130),IF(ISNUMBER(MATRIX!BU130),BW130*MATRIX!BU130,"n/a"),"")</f>
        <v/>
      </c>
      <c r="DS130" s="72"/>
      <c r="DT130" s="72" t="str">
        <f>IF(ISNUMBER(BW130*CH130),IF(ISNUMBER(MATRIX!BV130*DD130),BW130*MATRIX!BV130*DD130,"n/a"),"")</f>
        <v/>
      </c>
      <c r="DU130" s="72"/>
      <c r="DV130" s="155" t="str">
        <f t="shared" si="80"/>
        <v/>
      </c>
      <c r="DW130" s="96"/>
      <c r="DX130" s="156" t="str">
        <f t="shared" si="58"/>
        <v/>
      </c>
      <c r="DY130" s="102" t="str">
        <f t="shared" si="71"/>
        <v/>
      </c>
      <c r="EA130" s="85" t="str">
        <f>IF(ISNUMBER(BW130),IF(ISNUMBER(MATRIX!Y130),MATRIX!Y130,"n/a"),"")</f>
        <v/>
      </c>
      <c r="EB130" s="86" t="str">
        <f t="shared" si="86"/>
        <v/>
      </c>
      <c r="ED130" s="44" t="str">
        <f>IF(ISNUMBER('HI-Z-OUTPUT'!D130),IF(ISNUMBER(BW130),'HI-Z-OUTPUT'!D130*BW130,""),"")</f>
        <v/>
      </c>
      <c r="EE130" s="44" t="str">
        <f t="shared" si="81"/>
        <v/>
      </c>
    </row>
    <row r="131" spans="1:135">
      <c r="A131" s="46" t="str">
        <f>MATRIX!A131</f>
        <v>L-Acoustics</v>
      </c>
      <c r="B131" t="str">
        <f>IF(MATRIX!B131&lt;&gt;0,MATRIX!B131,"-")</f>
        <v>LA 8</v>
      </c>
      <c r="D131" t="b">
        <f>AND(OHM8MENO&lt;='Lo-Z-OUTPUT'!U131,'Lo-Z-OUTPUT'!U131&lt;=OHM8PIU)</f>
        <v>0</v>
      </c>
      <c r="E131" t="b">
        <f>AND(OHM4MENO&lt;='Lo-Z-OUTPUT'!U131,'Lo-Z-OUTPUT'!U131&lt;=OHM4PIU)</f>
        <v>0</v>
      </c>
      <c r="F131" t="b">
        <f>AND(OHM2MENO&lt;='Lo-Z-OUTPUT'!U131,'Lo-Z-OUTPUT'!U131&lt;=OHM2PIU)</f>
        <v>0</v>
      </c>
      <c r="H131" s="64" t="str">
        <f>IF(ISNUMBER('Lo-Z-OUTPUT'!S131),'Lo-Z-OUTPUT'!S131,"")</f>
        <v/>
      </c>
      <c r="I131" s="64" t="str">
        <f>IF('Lo-Z-OUTPUT'!W131="B","B","")</f>
        <v/>
      </c>
      <c r="K131" s="62" t="str">
        <f>IF(ISNUMBER(H131),H131*MATRIX!E131,"-")</f>
        <v>-</v>
      </c>
      <c r="M131" s="66" t="str">
        <f>IF(ISNUMBER(H131),IF(KP="kg",H131*MATRIX!CB131,H131*MATRIX!CB131*2.2),"-")</f>
        <v>-</v>
      </c>
      <c r="N131" s="65" t="str">
        <f t="shared" si="82"/>
        <v/>
      </c>
      <c r="P131" s="1" t="str">
        <f>IF(ISNUMBER(H131),IF('Lo-Z-OUTPUT'!W131="B",IF(D131,MATRIX!Q131,IF(E131,MATRIX!R131,"WRNG Ω")),IF(D131,MATRIX!K131,IF(E131,MATRIX!L131,IF(F131,MATRIX!M131,"")))),"")</f>
        <v/>
      </c>
      <c r="R131" s="70" t="str">
        <f>IF(AND(ISNUMBER(H131),ISNUMBER(P131)),IF('Lo-Z-OUTPUT'!W131="B",H131*P131*MATRIX!F131/2,H131*P131*MATRIX!F131),"")</f>
        <v/>
      </c>
      <c r="T131" s="40" t="str">
        <f>IF(ISNUMBER($H131),IF(ISNUMBER(MATRIX!U131),IF(MATRIX!U131-INT(MATRIX!U131)=0,MATRIX!U131,"("&amp;MATRIX!U131&amp;")"),"n/a"),"")</f>
        <v/>
      </c>
      <c r="U131" s="77"/>
      <c r="V131" s="81" t="str">
        <f>IF(ISNUMBER(H131), IF(ISNUMBER(MATRIX!AD131),H131*MATRIX!AD131,"n/a"),"")</f>
        <v/>
      </c>
      <c r="W131" s="77"/>
      <c r="X131" s="83" t="str">
        <f>IF(ISNUMBER($H131), IF(ISNUMBER(MATRIX!AF131),$H131*MATRIX!AF131,"n/a"),"")</f>
        <v/>
      </c>
      <c r="Y131" s="77"/>
      <c r="Z131" s="81" t="str">
        <f>IF(ISNUMBER($H131), IF(ISNUMBER(MATRIX!AP131),$H131*MATRIX!AP131,"n/a"),"")</f>
        <v/>
      </c>
      <c r="AA131" s="77" t="s">
        <v>434</v>
      </c>
      <c r="AB131" s="83" t="str">
        <f>IF(ISNUMBER($H131), IF(ISNUMBER(MATRIX!AR131),$H131*MATRIX!AR131,"n/a"),"")</f>
        <v/>
      </c>
      <c r="AD131" s="225" t="str">
        <f t="shared" si="46"/>
        <v/>
      </c>
      <c r="AF131" s="225" t="str">
        <f t="shared" si="47"/>
        <v/>
      </c>
      <c r="AH131" s="218" t="str">
        <f>IF(ISNUMBER($H131), IF(MV&gt;200,IF(ISNUMBER(MATRIX!CL131),MATRIX!CL131,"n/a"),IF(ISNUMBER(MATRIX!CH131),MATRIX!CH131,"n/a")),"")</f>
        <v/>
      </c>
      <c r="AJ131" s="1" t="str">
        <f>IF(ISNUMBER(H131),IF(AND(ISNUMBER('Lo-Z-OUTPUT'!BA131),'Lo-Z-OUTPUT'!BA131&lt;&gt;0),'Lo-Z-OUTPUT'!BA131,'Lo-Z-INPUT'!$K$15*'Lo-Z-INPUT'!$K$7),"")</f>
        <v/>
      </c>
      <c r="AL131" s="161" t="str">
        <f t="shared" si="60"/>
        <v/>
      </c>
      <c r="AN131" s="124" t="str">
        <f>IF(ISNUMBER($H131),IF(MV&lt;200,IF(ISNUMBER(MATRIX!AE131),ROUND((MATRIX!AE131*IDLE/1000)*CKWH,2),"-"),IF(ISNUMBER(MATRIX!AQ131),ROUND((MATRIX!AQ131*IDLE/1000)*CKWH,2),"-")),"")</f>
        <v/>
      </c>
      <c r="AO131" s="125" t="str">
        <f t="shared" si="61"/>
        <v/>
      </c>
      <c r="AQ131" s="105" t="str">
        <f>IF(ISNUMBER($H131),IF(MV&lt;200,IF(ISNUMBER(MATRIX!AG131),ROUND((MATRIX!AG131/1000)*RUNNING*CKWH,2),"-"),IF(ISNUMBER(MATRIX!AS131),ROUND((MATRIX!AS131/1000)*RUNNING*CKWH,2),"-")),"")</f>
        <v/>
      </c>
      <c r="AR131" s="126" t="str">
        <f t="shared" si="62"/>
        <v/>
      </c>
      <c r="AT131" s="129" t="str">
        <f t="shared" si="74"/>
        <v/>
      </c>
      <c r="AU131" s="127" t="str">
        <f t="shared" si="63"/>
        <v/>
      </c>
      <c r="AW131" s="101" t="str">
        <f>IF(ISNUMBER($H131),IF(ISNUMBER(MATRIX!BU131),$H131*MATRIX!BU131,"n/a"),"")</f>
        <v/>
      </c>
      <c r="AX131" s="72"/>
      <c r="AY131" s="72" t="str">
        <f>IF(ISNUMBER($H131),IF(ISNUMBER(MATRIX!BV131*AL131),$H131*MATRIX!BV131*AL131,"n/a"),"")</f>
        <v/>
      </c>
      <c r="BA131" s="100" t="str">
        <f t="shared" si="75"/>
        <v/>
      </c>
      <c r="BB131" s="72"/>
      <c r="BC131" s="154" t="str">
        <f t="shared" si="83"/>
        <v/>
      </c>
      <c r="BD131" s="103" t="str">
        <f t="shared" si="84"/>
        <v/>
      </c>
      <c r="BF131" s="85" t="str">
        <f>IF(ISNUMBER(H131),IF(ISNUMBER(MATRIX!Y131),MATRIX!Y131,"n/a"),"")</f>
        <v/>
      </c>
      <c r="BG131" s="86" t="str">
        <f t="shared" si="85"/>
        <v/>
      </c>
      <c r="BI131" s="44" t="str">
        <f>IF(ISNUMBER('Lo-Z-OUTPUT'!D131),IF(ISNUMBER(EXTRA!H131),'Lo-Z-OUTPUT'!D131*EXTRA!H131,""),"")</f>
        <v/>
      </c>
      <c r="BJ131" s="44" t="str">
        <f t="shared" si="78"/>
        <v/>
      </c>
      <c r="BT131" t="b">
        <f>ISNUMBER(MATRIX!G131)</f>
        <v>1</v>
      </c>
      <c r="BU131" t="b">
        <f>ISNUMBER(MATRIX!H131)</f>
        <v>1</v>
      </c>
      <c r="BW131" s="64" t="str">
        <f>IF(AND(ISNUMBER('HI-Z-OUTPUT'!P131),I131&lt;&gt;0),'HI-Z-OUTPUT'!P131,"-")</f>
        <v>-</v>
      </c>
      <c r="BX131" s="1"/>
      <c r="BY131" s="64" t="str">
        <f>IF(ISBLANK('HI-Z-OUTPUT'!R131),"",'HI-Z-OUTPUT'!R131)</f>
        <v/>
      </c>
      <c r="CA131" s="62" t="str">
        <f>IF(ISNUMBER(BW131),IF(ISNUMBER(MATRIX!E131),BW131*MATRIX!E131,"WRNG DATA"),"-")</f>
        <v>-</v>
      </c>
      <c r="CC131" s="66" t="str">
        <f>IF(AND(ISNUMBER(BW131),OR(BT131,BU131)),IF(KP="kg",BW131*MATRIX!CC131,BW131*MATRIX!CC131*2.2),"-")</f>
        <v>-</v>
      </c>
      <c r="CD131" s="65" t="str">
        <f t="shared" si="79"/>
        <v/>
      </c>
      <c r="CF131" s="1" t="str">
        <f>IF(AND(VI&lt;100,ISNUMBER(BW131),BT131),MATRIX!N131,IF(AND(VI&gt;=100,ISNUMBER(BW131),BU131),MATRIX!O131,""))</f>
        <v/>
      </c>
      <c r="CG131" s="1" t="str">
        <f>IF(AND(BY131&lt;100,ISNUMBER(BW131),BT131),MATRIX!N131,IF(AND(BY131&gt;=100,ISNUMBER(BW131),BU131),MATRIX!O131,"WRNG V"))</f>
        <v>WRNG V</v>
      </c>
      <c r="CH131" s="1" t="str">
        <f t="shared" si="65"/>
        <v/>
      </c>
      <c r="CJ131" s="70" t="str">
        <f>IF(ISNUMBER(BW131),IF(BY131&lt;100,IF(ISNUMBER(CH131*MATRIX!G131),BW131*CH131*MATRIX!G131,""),IF(ISNUMBER(CH131*MATRIX!H131),BW131*CH131*MATRIX!H131,"")),"")</f>
        <v/>
      </c>
      <c r="CL131" s="40" t="str">
        <f>IF(ISNUMBER(BW131*CH131),IF(ISNUMBER(MATRIX!U131),IF(MATRIX!U131-INT(MATRIX!U131)=0,MATRIX!U131,"("&amp;MATRIX!U131&amp;")"),"n/a"),"")</f>
        <v/>
      </c>
      <c r="CM131" s="77"/>
      <c r="CN131" s="81" t="str">
        <f>IF(ISNUMBER(BW131*CH131), IF(ISNUMBER(MATRIX!AZ131),BW131*MATRIX!AZ131,"n/a"),"")</f>
        <v/>
      </c>
      <c r="CO131" s="77"/>
      <c r="CP131" s="83" t="str">
        <f>IF(ISNUMBER($BW131*$CH131), IF(ISNUMBER(MATRIX!BB131),$BW131*MATRIX!BB131,"n/a"),"")</f>
        <v/>
      </c>
      <c r="CQ131" s="77"/>
      <c r="CR131" s="81" t="str">
        <f>IF(ISNUMBER($BW131*$CH131), IF(ISNUMBER(MATRIX!BJ131),BW131*MATRIX!BJ131,"n/a"),"")</f>
        <v/>
      </c>
      <c r="CS131" s="77" t="s">
        <v>434</v>
      </c>
      <c r="CT131" s="83" t="str">
        <f>IF(ISNUMBER($BW131*$CH131), IF(ISNUMBER(MATRIX!BL131),$BW131*MATRIX!BL131,"n/a"),"")</f>
        <v/>
      </c>
      <c r="CV131" s="225" t="str">
        <f t="shared" si="54"/>
        <v/>
      </c>
      <c r="CX131" s="225" t="str">
        <f t="shared" si="55"/>
        <v/>
      </c>
      <c r="CZ131" s="219" t="str">
        <f>IF(ISNUMBER($BW131*$CH131), IF(MV&gt;200,IF(ISNUMBER(MATRIX!CL131),MATRIX!CL131,"n/a"),IF(ISNUMBER(MATRIX!CH131),MATRIX!CH131,"n/a")),"")</f>
        <v/>
      </c>
      <c r="DB131" s="1" t="str">
        <f>IF(ISNUMBER(BW131),IF(AND(ISNUMBER('HI-Z-OUTPUT'!AV131),'HI-Z-OUTPUT'!AV131&lt;&gt;0),'HI-Z-OUTPUT'!AV131,'Hi-Z-INPUT'!$K$7*'Hi-Z-INPUT'!$K$11),"")</f>
        <v/>
      </c>
      <c r="DD131" s="161" t="str">
        <f t="shared" si="66"/>
        <v/>
      </c>
      <c r="DF131" s="124" t="str">
        <f>IF(ISNUMBER($BW131),IF(MV&lt;200,IF(ISNUMBER(MATRIX!BA131),ROUND(MATRIX!BA131/1000*IDLE*CKWH,2),"-"),IF(ISNUMBER(MATRIX!BK131),ROUND(MATRIX!BK131/1000*IDLE*CKWH,2),"-")),"")</f>
        <v/>
      </c>
      <c r="DG131" s="125" t="str">
        <f t="shared" si="67"/>
        <v/>
      </c>
      <c r="DI131" s="104" t="str">
        <f>IF(ISNUMBER($BW131),IF(MV&lt;200,IF(ISNUMBER(MATRIX!BC131),ROUND(MATRIX!BC131/1000*RUNNING*CKWH,2),"-"),IF(ISNUMBER(MATRIX!BM131),ROUND(MATRIX!BM131/1000*RUNNING*CKWH,2),"-")),"")</f>
        <v/>
      </c>
      <c r="DJ131" s="130" t="str">
        <f t="shared" si="68"/>
        <v/>
      </c>
      <c r="DL131" s="104"/>
      <c r="DM131" s="130" t="str">
        <f t="shared" si="69"/>
        <v/>
      </c>
      <c r="DO131" s="129" t="str">
        <f t="shared" si="56"/>
        <v/>
      </c>
      <c r="DP131" s="127" t="str">
        <f t="shared" si="70"/>
        <v/>
      </c>
      <c r="DR131" s="101" t="str">
        <f>IF(ISNUMBER($BW131*$CH131),IF(ISNUMBER(MATRIX!BU131),BW131*MATRIX!BU131,"n/a"),"")</f>
        <v/>
      </c>
      <c r="DS131" s="72"/>
      <c r="DT131" s="72" t="str">
        <f>IF(ISNUMBER(BW131*CH131),IF(ISNUMBER(MATRIX!BV131*DD131),BW131*MATRIX!BV131*DD131,"n/a"),"")</f>
        <v/>
      </c>
      <c r="DU131" s="72"/>
      <c r="DV131" s="155" t="str">
        <f t="shared" si="80"/>
        <v/>
      </c>
      <c r="DW131" s="96"/>
      <c r="DX131" s="156" t="str">
        <f t="shared" si="58"/>
        <v/>
      </c>
      <c r="DY131" s="102" t="str">
        <f t="shared" si="71"/>
        <v/>
      </c>
      <c r="EA131" s="85" t="str">
        <f>IF(ISNUMBER(BW131),IF(ISNUMBER(MATRIX!Y131),MATRIX!Y131,"n/a"),"")</f>
        <v/>
      </c>
      <c r="EB131" s="86" t="str">
        <f t="shared" si="86"/>
        <v/>
      </c>
      <c r="ED131" s="44" t="str">
        <f>IF(ISNUMBER('HI-Z-OUTPUT'!D131),IF(ISNUMBER(BW131),'HI-Z-OUTPUT'!D131*BW131,""),"")</f>
        <v/>
      </c>
      <c r="EE131" s="44" t="str">
        <f t="shared" si="81"/>
        <v/>
      </c>
    </row>
    <row r="132" spans="1:135">
      <c r="A132" s="46" t="str">
        <f>MATRIX!A132</f>
        <v>L-Acoustics</v>
      </c>
      <c r="B132" t="str">
        <f>IF(MATRIX!B132&lt;&gt;0,MATRIX!B132,"-")</f>
        <v>LA 12</v>
      </c>
      <c r="D132" t="b">
        <f>AND(OHM8MENO&lt;='Lo-Z-OUTPUT'!U132,'Lo-Z-OUTPUT'!U132&lt;=OHM8PIU)</f>
        <v>0</v>
      </c>
      <c r="E132" t="b">
        <f>AND(OHM4MENO&lt;='Lo-Z-OUTPUT'!U132,'Lo-Z-OUTPUT'!U132&lt;=OHM4PIU)</f>
        <v>0</v>
      </c>
      <c r="F132" t="b">
        <f>AND(OHM2MENO&lt;='Lo-Z-OUTPUT'!U132,'Lo-Z-OUTPUT'!U132&lt;=OHM2PIU)</f>
        <v>0</v>
      </c>
      <c r="H132" s="64" t="str">
        <f>IF(ISNUMBER('Lo-Z-OUTPUT'!S132),'Lo-Z-OUTPUT'!S132,"")</f>
        <v/>
      </c>
      <c r="I132" s="64" t="str">
        <f>IF('Lo-Z-OUTPUT'!W132="B","B","")</f>
        <v/>
      </c>
      <c r="K132" s="62" t="str">
        <f>IF(ISNUMBER(H132),H132*MATRIX!E132,"-")</f>
        <v>-</v>
      </c>
      <c r="M132" s="66" t="str">
        <f>IF(ISNUMBER(H132),IF(KP="kg",H132*MATRIX!CB132,H132*MATRIX!CB132*2.2),"-")</f>
        <v>-</v>
      </c>
      <c r="N132" s="65" t="str">
        <f t="shared" si="82"/>
        <v/>
      </c>
      <c r="P132" s="1" t="str">
        <f>IF(ISNUMBER(H132),IF('Lo-Z-OUTPUT'!W132="B",IF(D132,MATRIX!Q132,IF(E132,MATRIX!R132,"WRNG Ω")),IF(D132,MATRIX!K132,IF(E132,MATRIX!L132,IF(F132,MATRIX!M132,"")))),"")</f>
        <v/>
      </c>
      <c r="R132" s="70" t="str">
        <f>IF(AND(ISNUMBER(H132),ISNUMBER(P132)),IF('Lo-Z-OUTPUT'!W132="B",H132*P132*MATRIX!F132/2,H132*P132*MATRIX!F132),"")</f>
        <v/>
      </c>
      <c r="T132" s="40" t="str">
        <f>IF(ISNUMBER($H132),IF(ISNUMBER(MATRIX!U132),IF(MATRIX!U132-INT(MATRIX!U132)=0,MATRIX!U132,"("&amp;MATRIX!U132&amp;")"),"n/a"),"")</f>
        <v/>
      </c>
      <c r="U132" s="77"/>
      <c r="V132" s="81" t="str">
        <f>IF(ISNUMBER(H132), IF(ISNUMBER(MATRIX!AD132),H132*MATRIX!AD132,"n/a"),"")</f>
        <v/>
      </c>
      <c r="W132" s="77"/>
      <c r="X132" s="83" t="str">
        <f>IF(ISNUMBER($H132), IF(ISNUMBER(MATRIX!AF132),$H132*MATRIX!AF132,"n/a"),"")</f>
        <v/>
      </c>
      <c r="Y132" s="77"/>
      <c r="Z132" s="81" t="str">
        <f>IF(ISNUMBER($H132), IF(ISNUMBER(MATRIX!AP132),$H132*MATRIX!AP132,"n/a"),"")</f>
        <v/>
      </c>
      <c r="AA132" s="77" t="s">
        <v>434</v>
      </c>
      <c r="AB132" s="83" t="str">
        <f>IF(ISNUMBER($H132), IF(ISNUMBER(MATRIX!AR132),$H132*MATRIX!AR132,"n/a"),"")</f>
        <v/>
      </c>
      <c r="AD132" s="225" t="str">
        <f t="shared" si="46"/>
        <v/>
      </c>
      <c r="AF132" s="225" t="str">
        <f t="shared" si="47"/>
        <v/>
      </c>
      <c r="AH132" s="218" t="str">
        <f>IF(ISNUMBER($H132), IF(MV&gt;200,IF(ISNUMBER(MATRIX!CL132),MATRIX!CL132,"n/a"),IF(ISNUMBER(MATRIX!CH132),MATRIX!CH132,"n/a")),"")</f>
        <v/>
      </c>
      <c r="AJ132" s="1" t="str">
        <f>IF(ISNUMBER(H132),IF(AND(ISNUMBER('Lo-Z-OUTPUT'!BA132),'Lo-Z-OUTPUT'!BA132&lt;&gt;0),'Lo-Z-OUTPUT'!BA132,'Lo-Z-INPUT'!$K$15*'Lo-Z-INPUT'!$K$7),"")</f>
        <v/>
      </c>
      <c r="AL132" s="161" t="str">
        <f t="shared" si="60"/>
        <v/>
      </c>
      <c r="AN132" s="124" t="str">
        <f>IF(ISNUMBER($H132),IF(MV&lt;200,IF(ISNUMBER(MATRIX!AE132),ROUND((MATRIX!AE132*IDLE/1000)*CKWH,2),"-"),IF(ISNUMBER(MATRIX!AQ132),ROUND((MATRIX!AQ132*IDLE/1000)*CKWH,2),"-")),"")</f>
        <v/>
      </c>
      <c r="AO132" s="125" t="str">
        <f t="shared" si="61"/>
        <v/>
      </c>
      <c r="AQ132" s="105" t="str">
        <f>IF(ISNUMBER($H132),IF(MV&lt;200,IF(ISNUMBER(MATRIX!AG132),ROUND((MATRIX!AG132/1000)*RUNNING*CKWH,2),"-"),IF(ISNUMBER(MATRIX!AS132),ROUND((MATRIX!AS132/1000)*RUNNING*CKWH,2),"-")),"")</f>
        <v/>
      </c>
      <c r="AR132" s="126" t="str">
        <f t="shared" si="62"/>
        <v/>
      </c>
      <c r="AT132" s="129" t="str">
        <f t="shared" si="74"/>
        <v/>
      </c>
      <c r="AU132" s="127" t="str">
        <f t="shared" si="63"/>
        <v/>
      </c>
      <c r="AW132" s="101" t="str">
        <f>IF(ISNUMBER($H132),IF(ISNUMBER(MATRIX!BU132),$H132*MATRIX!BU132,"n/a"),"")</f>
        <v/>
      </c>
      <c r="AX132" s="72"/>
      <c r="AY132" s="72" t="str">
        <f>IF(ISNUMBER($H132),IF(ISNUMBER(MATRIX!BV132*AL132),$H132*MATRIX!BV132*AL132,"n/a"),"")</f>
        <v/>
      </c>
      <c r="BA132" s="100" t="str">
        <f t="shared" si="75"/>
        <v/>
      </c>
      <c r="BB132" s="72"/>
      <c r="BC132" s="154" t="str">
        <f t="shared" si="83"/>
        <v/>
      </c>
      <c r="BD132" s="103" t="str">
        <f t="shared" si="84"/>
        <v/>
      </c>
      <c r="BF132" s="85" t="str">
        <f>IF(ISNUMBER(H132),IF(ISNUMBER(MATRIX!Y132),MATRIX!Y132,"n/a"),"")</f>
        <v/>
      </c>
      <c r="BG132" s="86" t="str">
        <f t="shared" si="85"/>
        <v/>
      </c>
      <c r="BI132" s="44" t="str">
        <f>IF(ISNUMBER('Lo-Z-OUTPUT'!D132),IF(ISNUMBER(EXTRA!H132),'Lo-Z-OUTPUT'!D132*EXTRA!H132,""),"")</f>
        <v/>
      </c>
      <c r="BJ132" s="44" t="str">
        <f t="shared" si="78"/>
        <v/>
      </c>
      <c r="BT132" t="b">
        <f>ISNUMBER(MATRIX!G132)</f>
        <v>1</v>
      </c>
      <c r="BU132" t="b">
        <f>ISNUMBER(MATRIX!H132)</f>
        <v>1</v>
      </c>
      <c r="BW132" s="64" t="str">
        <f>IF(AND(ISNUMBER('HI-Z-OUTPUT'!P132),I132&lt;&gt;0),'HI-Z-OUTPUT'!P132,"-")</f>
        <v>-</v>
      </c>
      <c r="BX132" s="1"/>
      <c r="BY132" s="64" t="str">
        <f>IF(ISBLANK('HI-Z-OUTPUT'!R132),"",'HI-Z-OUTPUT'!R132)</f>
        <v/>
      </c>
      <c r="CA132" s="62" t="str">
        <f>IF(ISNUMBER(BW132),IF(ISNUMBER(MATRIX!E132),BW132*MATRIX!E132,"WRNG DATA"),"-")</f>
        <v>-</v>
      </c>
      <c r="CC132" s="66" t="str">
        <f>IF(AND(ISNUMBER(BW132),OR(BT132,BU132)),IF(KP="kg",BW132*MATRIX!CC132,BW132*MATRIX!CC132*2.2),"-")</f>
        <v>-</v>
      </c>
      <c r="CD132" s="65" t="str">
        <f t="shared" si="79"/>
        <v/>
      </c>
      <c r="CF132" s="1" t="str">
        <f>IF(AND(VI&lt;100,ISNUMBER(BW132),BT132),MATRIX!N132,IF(AND(VI&gt;=100,ISNUMBER(BW132),BU132),MATRIX!O132,""))</f>
        <v/>
      </c>
      <c r="CG132" s="1" t="str">
        <f>IF(AND(BY132&lt;100,ISNUMBER(BW132),BT132),MATRIX!N132,IF(AND(BY132&gt;=100,ISNUMBER(BW132),BU132),MATRIX!O132,"WRNG V"))</f>
        <v>WRNG V</v>
      </c>
      <c r="CH132" s="1" t="str">
        <f t="shared" si="65"/>
        <v/>
      </c>
      <c r="CJ132" s="70" t="str">
        <f>IF(ISNUMBER(BW132),IF(BY132&lt;100,IF(ISNUMBER(CH132*MATRIX!G132),BW132*CH132*MATRIX!G132,""),IF(ISNUMBER(CH132*MATRIX!H132),BW132*CH132*MATRIX!H132,"")),"")</f>
        <v/>
      </c>
      <c r="CL132" s="40" t="str">
        <f>IF(ISNUMBER(BW132*CH132),IF(ISNUMBER(MATRIX!U132),IF(MATRIX!U132-INT(MATRIX!U132)=0,MATRIX!U132,"("&amp;MATRIX!U132&amp;")"),"n/a"),"")</f>
        <v/>
      </c>
      <c r="CM132" s="77"/>
      <c r="CN132" s="81" t="str">
        <f>IF(ISNUMBER(BW132*CH132), IF(ISNUMBER(MATRIX!AZ132),BW132*MATRIX!AZ132,"n/a"),"")</f>
        <v/>
      </c>
      <c r="CO132" s="77"/>
      <c r="CP132" s="83" t="str">
        <f>IF(ISNUMBER($BW132*$CH132), IF(ISNUMBER(MATRIX!BB132),$BW132*MATRIX!BB132,"n/a"),"")</f>
        <v/>
      </c>
      <c r="CQ132" s="77"/>
      <c r="CR132" s="81" t="str">
        <f>IF(ISNUMBER($BW132*$CH132), IF(ISNUMBER(MATRIX!BJ132),BW132*MATRIX!BJ132,"n/a"),"")</f>
        <v/>
      </c>
      <c r="CS132" s="77" t="s">
        <v>434</v>
      </c>
      <c r="CT132" s="83" t="str">
        <f>IF(ISNUMBER($BW132*$CH132), IF(ISNUMBER(MATRIX!BL132),$BW132*MATRIX!BL132,"n/a"),"")</f>
        <v/>
      </c>
      <c r="CV132" s="225" t="str">
        <f t="shared" si="54"/>
        <v/>
      </c>
      <c r="CX132" s="225" t="str">
        <f t="shared" si="55"/>
        <v/>
      </c>
      <c r="CZ132" s="219" t="str">
        <f>IF(ISNUMBER($BW132*$CH132), IF(MV&gt;200,IF(ISNUMBER(MATRIX!CL132),MATRIX!CL132,"n/a"),IF(ISNUMBER(MATRIX!CH132),MATRIX!CH132,"n/a")),"")</f>
        <v/>
      </c>
      <c r="DB132" s="1" t="str">
        <f>IF(ISNUMBER(BW132),IF(AND(ISNUMBER('HI-Z-OUTPUT'!AV132),'HI-Z-OUTPUT'!AV132&lt;&gt;0),'HI-Z-OUTPUT'!AV132,'Hi-Z-INPUT'!$K$7*'Hi-Z-INPUT'!$K$11),"")</f>
        <v/>
      </c>
      <c r="DD132" s="161" t="str">
        <f t="shared" si="66"/>
        <v/>
      </c>
      <c r="DF132" s="124" t="str">
        <f>IF(ISNUMBER($BW132),IF(MV&lt;200,IF(ISNUMBER(MATRIX!BA132),ROUND(MATRIX!BA132/1000*IDLE*CKWH,2),"-"),IF(ISNUMBER(MATRIX!BK132),ROUND(MATRIX!BK132/1000*IDLE*CKWH,2),"-")),"")</f>
        <v/>
      </c>
      <c r="DG132" s="125" t="str">
        <f t="shared" si="67"/>
        <v/>
      </c>
      <c r="DI132" s="104" t="str">
        <f>IF(ISNUMBER($BW132),IF(MV&lt;200,IF(ISNUMBER(MATRIX!BC132),ROUND(MATRIX!BC132/1000*RUNNING*CKWH,2),"-"),IF(ISNUMBER(MATRIX!BM132),ROUND(MATRIX!BM132/1000*RUNNING*CKWH,2),"-")),"")</f>
        <v/>
      </c>
      <c r="DJ132" s="130" t="str">
        <f t="shared" si="68"/>
        <v/>
      </c>
      <c r="DL132" s="104"/>
      <c r="DM132" s="130" t="str">
        <f t="shared" si="69"/>
        <v/>
      </c>
      <c r="DO132" s="129" t="str">
        <f t="shared" si="56"/>
        <v/>
      </c>
      <c r="DP132" s="127" t="str">
        <f t="shared" si="70"/>
        <v/>
      </c>
      <c r="DR132" s="101" t="str">
        <f>IF(ISNUMBER($BW132*$CH132),IF(ISNUMBER(MATRIX!BU132),BW132*MATRIX!BU132,"n/a"),"")</f>
        <v/>
      </c>
      <c r="DS132" s="72"/>
      <c r="DT132" s="72" t="str">
        <f>IF(ISNUMBER(BW132*CH132),IF(ISNUMBER(MATRIX!BV132*DD132),BW132*MATRIX!BV132*DD132,"n/a"),"")</f>
        <v/>
      </c>
      <c r="DU132" s="72"/>
      <c r="DV132" s="155" t="str">
        <f t="shared" si="80"/>
        <v/>
      </c>
      <c r="DW132" s="96"/>
      <c r="DX132" s="156" t="str">
        <f t="shared" si="58"/>
        <v/>
      </c>
      <c r="DY132" s="102" t="str">
        <f t="shared" si="71"/>
        <v/>
      </c>
      <c r="EA132" s="85" t="str">
        <f>IF(ISNUMBER(BW132),IF(ISNUMBER(MATRIX!Y132),MATRIX!Y132,"n/a"),"")</f>
        <v/>
      </c>
      <c r="EB132" s="86" t="str">
        <f t="shared" si="86"/>
        <v/>
      </c>
      <c r="ED132" s="44" t="str">
        <f>IF(ISNUMBER('HI-Z-OUTPUT'!D132),IF(ISNUMBER(BW132),'HI-Z-OUTPUT'!D132*BW132,""),"")</f>
        <v/>
      </c>
      <c r="EE132" s="44" t="str">
        <f t="shared" si="81"/>
        <v/>
      </c>
    </row>
    <row r="133" spans="1:135">
      <c r="A133" s="46" t="str">
        <f>MATRIX!A133</f>
        <v>D&amp;B</v>
      </c>
      <c r="B133" t="str">
        <f>IF(MATRIX!B133&lt;&gt;0,MATRIX!B133,"-")</f>
        <v>D 20</v>
      </c>
      <c r="D133" t="b">
        <f>AND(OHM8MENO&lt;='Lo-Z-OUTPUT'!U133,'Lo-Z-OUTPUT'!U133&lt;=OHM8PIU)</f>
        <v>0</v>
      </c>
      <c r="E133" t="b">
        <f>AND(OHM4MENO&lt;='Lo-Z-OUTPUT'!U133,'Lo-Z-OUTPUT'!U133&lt;=OHM4PIU)</f>
        <v>0</v>
      </c>
      <c r="F133" t="b">
        <f>AND(OHM2MENO&lt;='Lo-Z-OUTPUT'!U133,'Lo-Z-OUTPUT'!U133&lt;=OHM2PIU)</f>
        <v>0</v>
      </c>
      <c r="H133" s="64" t="str">
        <f>IF(ISNUMBER('Lo-Z-OUTPUT'!S133),'Lo-Z-OUTPUT'!S133,"")</f>
        <v/>
      </c>
      <c r="I133" s="64" t="str">
        <f>IF('Lo-Z-OUTPUT'!W133="B","B","")</f>
        <v/>
      </c>
      <c r="K133" s="62" t="str">
        <f>IF(ISNUMBER(H133),H133*MATRIX!E133,"-")</f>
        <v>-</v>
      </c>
      <c r="M133" s="66" t="str">
        <f>IF(ISNUMBER(H133),IF(KP="kg",H133*MATRIX!CB133,H133*MATRIX!CB133*2.2),"-")</f>
        <v>-</v>
      </c>
      <c r="N133" s="65" t="str">
        <f t="shared" ref="N133:N169" si="87">IF(ISNUMBER(H133),KP,"")</f>
        <v/>
      </c>
      <c r="P133" s="1" t="str">
        <f>IF(ISNUMBER(H133),IF('Lo-Z-OUTPUT'!W133="B",IF(D133,MATRIX!Q133,IF(E133,MATRIX!R133,"WRNG Ω")),IF(D133,MATRIX!K133,IF(E133,MATRIX!L133,IF(F133,MATRIX!M133,"")))),"")</f>
        <v/>
      </c>
      <c r="R133" s="70" t="str">
        <f>IF(AND(ISNUMBER(H133),ISNUMBER(P133)),IF('Lo-Z-OUTPUT'!W133="B",H133*P133*MATRIX!F133/2,H133*P133*MATRIX!F133),"")</f>
        <v/>
      </c>
      <c r="T133" s="40" t="str">
        <f>IF(ISNUMBER($H133),IF(ISNUMBER(MATRIX!U133),IF(MATRIX!U133-INT(MATRIX!U133)=0,MATRIX!U133,"("&amp;MATRIX!U133&amp;")"),"n/a"),"")</f>
        <v/>
      </c>
      <c r="U133" s="77"/>
      <c r="V133" s="81" t="str">
        <f>IF(ISNUMBER(H133), IF(ISNUMBER(MATRIX!AD133),H133*MATRIX!AD133,"n/a"),"")</f>
        <v/>
      </c>
      <c r="W133" s="77"/>
      <c r="X133" s="83" t="str">
        <f>IF(ISNUMBER($H133), IF(ISNUMBER(MATRIX!AF133),$H133*MATRIX!AF133,"n/a"),"")</f>
        <v/>
      </c>
      <c r="Y133" s="77"/>
      <c r="Z133" s="81" t="str">
        <f>IF(ISNUMBER($H133), IF(ISNUMBER(MATRIX!AP133),$H133*MATRIX!AP133,"n/a"),"")</f>
        <v/>
      </c>
      <c r="AA133" s="77" t="s">
        <v>434</v>
      </c>
      <c r="AB133" s="83" t="str">
        <f>IF(ISNUMBER($H133), IF(ISNUMBER(MATRIX!AR133),$H133*MATRIX!AR133,"n/a"),"")</f>
        <v/>
      </c>
      <c r="AD133" s="225" t="str">
        <f t="shared" si="46"/>
        <v/>
      </c>
      <c r="AF133" s="225" t="str">
        <f t="shared" si="47"/>
        <v/>
      </c>
      <c r="AH133" s="218" t="str">
        <f>IF(ISNUMBER($H133), IF(MV&gt;200,IF(ISNUMBER(MATRIX!CL133),MATRIX!CL133,"n/a"),IF(ISNUMBER(MATRIX!CH133),MATRIX!CH133,"n/a")),"")</f>
        <v/>
      </c>
      <c r="AJ133" s="1" t="str">
        <f>IF(ISNUMBER(H133),IF(AND(ISNUMBER('Lo-Z-OUTPUT'!BA133),'Lo-Z-OUTPUT'!BA133&lt;&gt;0),'Lo-Z-OUTPUT'!BA133,'Lo-Z-INPUT'!$K$15*'Lo-Z-INPUT'!$K$7),"")</f>
        <v/>
      </c>
      <c r="AL133" s="161" t="str">
        <f t="shared" si="60"/>
        <v/>
      </c>
      <c r="AN133" s="124" t="str">
        <f>IF(ISNUMBER($H133),IF(MV&lt;200,IF(ISNUMBER(MATRIX!AE133),ROUND((MATRIX!AE133*IDLE/1000)*CKWH,2),"-"),IF(ISNUMBER(MATRIX!AQ133),ROUND((MATRIX!AQ133*IDLE/1000)*CKWH,2),"-")),"")</f>
        <v/>
      </c>
      <c r="AO133" s="125" t="str">
        <f t="shared" ref="AO133:AO169" si="88">IF(ISNUMBER(AN133),ES,"")</f>
        <v/>
      </c>
      <c r="AQ133" s="105" t="str">
        <f>IF(ISNUMBER($H133),IF(MV&lt;200,IF(ISNUMBER(MATRIX!AG133),ROUND((MATRIX!AG133/1000)*RUNNING*CKWH,2),"-"),IF(ISNUMBER(MATRIX!AS133),ROUND((MATRIX!AS133/1000)*RUNNING*CKWH,2),"-")),"")</f>
        <v/>
      </c>
      <c r="AR133" s="126" t="str">
        <f t="shared" ref="AR133:AR169" si="89">IF(ISNUMBER(AQ133),ES,"")</f>
        <v/>
      </c>
      <c r="AT133" s="129" t="str">
        <f t="shared" ref="AT133:AT169" si="90">IF(ISNUMBER($H133),IF(ISNUMBER(AL133),IF(ISNUMBER(AN133*AQ133),ROUND($H133*DAYS*(AN133+AQ133*AL133),2),"n/a"),"WRONG Ω"),"")</f>
        <v/>
      </c>
      <c r="AU133" s="127" t="str">
        <f t="shared" ref="AU133:AU169" si="91">IF(ISNUMBER(AT133),ES,"")</f>
        <v/>
      </c>
      <c r="AW133" s="101" t="str">
        <f>IF(ISNUMBER($H133),IF(ISNUMBER(MATRIX!BU133),$H133*MATRIX!BU133,"n/a"),"")</f>
        <v/>
      </c>
      <c r="AX133" s="72"/>
      <c r="AY133" s="72" t="str">
        <f>IF(ISNUMBER($H133),IF(ISNUMBER(MATRIX!BV133*AL133),$H133*MATRIX!BV133*AL133,"n/a"),"")</f>
        <v/>
      </c>
      <c r="BA133" s="100" t="str">
        <f t="shared" ref="BA133:BA169" si="92">IF(AND(ISNUMBER(AW133),ISNUMBER(AY133)),(AW133*IDLE+AY133*RUNNING)*DAYS/1000,"")</f>
        <v/>
      </c>
      <c r="BB133" s="72"/>
      <c r="BC133" s="154" t="str">
        <f t="shared" ref="BC133:BC169" si="93">IF(ISNUMBER(BA133),BA133*CBTU,"")</f>
        <v/>
      </c>
      <c r="BD133" s="103" t="str">
        <f t="shared" ref="BD133:BD169" si="94">IF(ISNUMBER(BC133),ES,"")</f>
        <v/>
      </c>
      <c r="BF133" s="85" t="str">
        <f>IF(ISNUMBER(H133),IF(ISNUMBER(MATRIX!Y133),MATRIX!Y133,"n/a"),"")</f>
        <v/>
      </c>
      <c r="BG133" s="86" t="str">
        <f t="shared" ref="BG133:BG169" si="95">IF(ISNUMBER(BF133),"dB","")</f>
        <v/>
      </c>
      <c r="BI133" s="44" t="str">
        <f>IF(ISNUMBER('Lo-Z-OUTPUT'!D133),IF(ISNUMBER(EXTRA!H133),'Lo-Z-OUTPUT'!D133*EXTRA!H133,""),"")</f>
        <v/>
      </c>
      <c r="BJ133" s="44" t="str">
        <f t="shared" ref="BJ133:BJ169" si="96">IF(ISNUMBER(BI133),ES,"")</f>
        <v/>
      </c>
      <c r="BT133" t="b">
        <f>ISNUMBER(MATRIX!G133)</f>
        <v>0</v>
      </c>
      <c r="BU133" t="b">
        <f>ISNUMBER(MATRIX!H133)</f>
        <v>0</v>
      </c>
      <c r="BW133" s="64" t="str">
        <f>IF(AND(ISNUMBER('HI-Z-OUTPUT'!P133),I133&lt;&gt;0),'HI-Z-OUTPUT'!P133,"-")</f>
        <v>-</v>
      </c>
      <c r="BX133" s="1"/>
      <c r="BY133" s="64" t="str">
        <f>IF(ISBLANK('HI-Z-OUTPUT'!R133),"",'HI-Z-OUTPUT'!R133)</f>
        <v/>
      </c>
      <c r="CA133" s="62" t="str">
        <f>IF(ISNUMBER(BW133),IF(ISNUMBER(MATRIX!E133),BW133*MATRIX!E133,"WRNG DATA"),"-")</f>
        <v>-</v>
      </c>
      <c r="CC133" s="66" t="str">
        <f>IF(AND(ISNUMBER(BW133),OR(BT133,BU133)),IF(KP="kg",BW133*MATRIX!CC133,BW133*MATRIX!CC133*2.2),"-")</f>
        <v>-</v>
      </c>
      <c r="CD133" s="65" t="str">
        <f t="shared" ref="CD133:CD169" si="97">IF(ISNUMBER(BW133),KP,"")</f>
        <v/>
      </c>
      <c r="CF133" s="1" t="str">
        <f>IF(AND(VI&lt;100,ISNUMBER(BW133),BT133),MATRIX!N133,IF(AND(VI&gt;=100,ISNUMBER(BW133),BU133),MATRIX!O133,""))</f>
        <v/>
      </c>
      <c r="CG133" s="1" t="str">
        <f>IF(AND(BY133&lt;100,ISNUMBER(BW133),BT133),MATRIX!N133,IF(AND(BY133&gt;=100,ISNUMBER(BW133),BU133),MATRIX!O133,"WRNG V"))</f>
        <v>WRNG V</v>
      </c>
      <c r="CH133" s="1" t="str">
        <f t="shared" ref="CH133:CH169" si="98">IF(ISNUMBER(BY133),CG133,CF133)</f>
        <v/>
      </c>
      <c r="CJ133" s="70" t="str">
        <f>IF(ISNUMBER(BW133),IF(BY133&lt;100,IF(ISNUMBER(CH133*MATRIX!G133),BW133*CH133*MATRIX!G133,""),IF(ISNUMBER(CH133*MATRIX!H133),BW133*CH133*MATRIX!H133,"")),"")</f>
        <v/>
      </c>
      <c r="CL133" s="40" t="str">
        <f>IF(ISNUMBER(BW133*CH133),IF(ISNUMBER(MATRIX!U133),IF(MATRIX!U133-INT(MATRIX!U133)=0,MATRIX!U133,"("&amp;MATRIX!U133&amp;")"),"n/a"),"")</f>
        <v/>
      </c>
      <c r="CM133" s="77"/>
      <c r="CN133" s="81" t="str">
        <f>IF(ISNUMBER(BW133*CH133), IF(ISNUMBER(MATRIX!AZ133),BW133*MATRIX!AZ133,"n/a"),"")</f>
        <v/>
      </c>
      <c r="CO133" s="77"/>
      <c r="CP133" s="83" t="str">
        <f>IF(ISNUMBER($BW133*$CH133), IF(ISNUMBER(MATRIX!BB133),$BW133*MATRIX!BB133,"n/a"),"")</f>
        <v/>
      </c>
      <c r="CQ133" s="77"/>
      <c r="CR133" s="81" t="str">
        <f>IF(ISNUMBER($BW133*$CH133), IF(ISNUMBER(MATRIX!BJ133),BW133*MATRIX!BJ133,"n/a"),"")</f>
        <v/>
      </c>
      <c r="CS133" s="77" t="s">
        <v>434</v>
      </c>
      <c r="CT133" s="83" t="str">
        <f>IF(ISNUMBER($BW133*$CH133), IF(ISNUMBER(MATRIX!BL133),$BW133*MATRIX!BL133,"n/a"),"")</f>
        <v/>
      </c>
      <c r="CV133" s="225" t="str">
        <f t="shared" si="54"/>
        <v/>
      </c>
      <c r="CX133" s="225" t="str">
        <f t="shared" si="55"/>
        <v/>
      </c>
      <c r="CZ133" s="219" t="str">
        <f>IF(ISNUMBER($BW133*$CH133), IF(MV&gt;200,IF(ISNUMBER(MATRIX!CL133),MATRIX!CL133,"n/a"),IF(ISNUMBER(MATRIX!CH133),MATRIX!CH133,"n/a")),"")</f>
        <v/>
      </c>
      <c r="DB133" s="1" t="str">
        <f>IF(ISNUMBER(BW133),IF(AND(ISNUMBER('HI-Z-OUTPUT'!AV133),'HI-Z-OUTPUT'!AV133&lt;&gt;0),'HI-Z-OUTPUT'!AV133,'Hi-Z-INPUT'!$K$7*'Hi-Z-INPUT'!$K$11),"")</f>
        <v/>
      </c>
      <c r="DD133" s="161" t="str">
        <f t="shared" si="66"/>
        <v/>
      </c>
      <c r="DF133" s="124" t="str">
        <f>IF(ISNUMBER($BW133),IF(MV&lt;200,IF(ISNUMBER(MATRIX!BA133),ROUND(MATRIX!BA133/1000*IDLE*CKWH,2),"-"),IF(ISNUMBER(MATRIX!BK133),ROUND(MATRIX!BK133/1000*IDLE*CKWH,2),"-")),"")</f>
        <v/>
      </c>
      <c r="DG133" s="125" t="str">
        <f t="shared" ref="DG133:DG169" si="99">IF(ISNUMBER(DF133),ES,"")</f>
        <v/>
      </c>
      <c r="DI133" s="104" t="str">
        <f>IF(ISNUMBER($BW133),IF(MV&lt;200,IF(ISNUMBER(MATRIX!BC133),ROUND(MATRIX!BC133/1000*RUNNING*CKWH,2),"-"),IF(ISNUMBER(MATRIX!BM133),ROUND(MATRIX!BM133/1000*RUNNING*CKWH,2),"-")),"")</f>
        <v/>
      </c>
      <c r="DJ133" s="130" t="str">
        <f t="shared" ref="DJ133:DJ169" si="100">IF(ISNUMBER(DI133),ES,"")</f>
        <v/>
      </c>
      <c r="DL133" s="104"/>
      <c r="DM133" s="130" t="str">
        <f t="shared" ref="DM133:DM169" si="101">IF(ISNUMBER(DL133),ES,"")</f>
        <v/>
      </c>
      <c r="DO133" s="129" t="str">
        <f t="shared" si="56"/>
        <v/>
      </c>
      <c r="DP133" s="127" t="str">
        <f t="shared" ref="DP133:DP169" si="102">IF(ISNUMBER(DO133),ES,"")</f>
        <v/>
      </c>
      <c r="DR133" s="101" t="str">
        <f>IF(ISNUMBER($BW133*$CH133),IF(ISNUMBER(MATRIX!BU133),BW133*MATRIX!BU133,"n/a"),"")</f>
        <v/>
      </c>
      <c r="DS133" s="72"/>
      <c r="DT133" s="72" t="str">
        <f>IF(ISNUMBER(BW133*CH133),IF(ISNUMBER(MATRIX!BV133*DD133),BW133*MATRIX!BV133*DD133,"n/a"),"")</f>
        <v/>
      </c>
      <c r="DU133" s="72"/>
      <c r="DV133" s="155" t="str">
        <f t="shared" ref="DV133:DV169" si="103">IF(AND(ISNUMBER(DR133),ISNUMBER(DT133)),(DR133*IDLE+DT133*RUNNING)*DAYS/1000,"")</f>
        <v/>
      </c>
      <c r="DW133" s="96"/>
      <c r="DX133" s="156" t="str">
        <f t="shared" si="58"/>
        <v/>
      </c>
      <c r="DY133" s="102" t="str">
        <f t="shared" ref="DY133:DY169" si="104">IF(ISNUMBER(DX133),ES,"")</f>
        <v/>
      </c>
      <c r="EA133" s="85" t="str">
        <f>IF(ISNUMBER(BW133),IF(ISNUMBER(MATRIX!Y133),MATRIX!Y133,"n/a"),"")</f>
        <v/>
      </c>
      <c r="EB133" s="86" t="str">
        <f t="shared" ref="EB133:EB169" si="105">IF(ISNUMBER(EA133),"dB","")</f>
        <v/>
      </c>
      <c r="ED133" s="44" t="str">
        <f>IF(ISNUMBER('HI-Z-OUTPUT'!D133),IF(ISNUMBER(BW133),'HI-Z-OUTPUT'!D133*BW133,""),"")</f>
        <v/>
      </c>
      <c r="EE133" s="44" t="str">
        <f t="shared" ref="EE133:EE169" si="106">IF(ISNUMBER(ED133),ES,"")</f>
        <v/>
      </c>
    </row>
    <row r="134" spans="1:135">
      <c r="A134" s="46" t="str">
        <f>MATRIX!A134</f>
        <v>D&amp;B</v>
      </c>
      <c r="B134" t="str">
        <f>IF(MATRIX!B134&lt;&gt;0,MATRIX!B134,"-")</f>
        <v>D 80</v>
      </c>
      <c r="D134" t="b">
        <f>AND(OHM8MENO&lt;='Lo-Z-OUTPUT'!U134,'Lo-Z-OUTPUT'!U134&lt;=OHM8PIU)</f>
        <v>0</v>
      </c>
      <c r="E134" t="b">
        <f>AND(OHM4MENO&lt;='Lo-Z-OUTPUT'!U134,'Lo-Z-OUTPUT'!U134&lt;=OHM4PIU)</f>
        <v>0</v>
      </c>
      <c r="F134" t="b">
        <f>AND(OHM2MENO&lt;='Lo-Z-OUTPUT'!U134,'Lo-Z-OUTPUT'!U134&lt;=OHM2PIU)</f>
        <v>0</v>
      </c>
      <c r="H134" s="64" t="str">
        <f>IF(ISNUMBER('Lo-Z-OUTPUT'!S134),'Lo-Z-OUTPUT'!S134,"")</f>
        <v/>
      </c>
      <c r="I134" s="64" t="str">
        <f>IF('Lo-Z-OUTPUT'!W134="B","B","")</f>
        <v/>
      </c>
      <c r="K134" s="62" t="str">
        <f>IF(ISNUMBER(H134),H134*MATRIX!E134,"-")</f>
        <v>-</v>
      </c>
      <c r="M134" s="66" t="str">
        <f>IF(ISNUMBER(H134),IF(KP="kg",H134*MATRIX!CB134,H134*MATRIX!CB134*2.2),"-")</f>
        <v>-</v>
      </c>
      <c r="N134" s="65" t="str">
        <f t="shared" si="87"/>
        <v/>
      </c>
      <c r="P134" s="1" t="str">
        <f>IF(ISNUMBER(H134),IF('Lo-Z-OUTPUT'!W134="B",IF(D134,MATRIX!Q134,IF(E134,MATRIX!R134,"WRNG Ω")),IF(D134,MATRIX!K134,IF(E134,MATRIX!L134,IF(F134,MATRIX!M134,"")))),"")</f>
        <v/>
      </c>
      <c r="R134" s="70" t="str">
        <f>IF(AND(ISNUMBER(H134),ISNUMBER(P134)),IF('Lo-Z-OUTPUT'!W134="B",H134*P134*MATRIX!F134/2,H134*P134*MATRIX!F134),"")</f>
        <v/>
      </c>
      <c r="T134" s="40" t="str">
        <f>IF(ISNUMBER($H134),IF(ISNUMBER(MATRIX!U134),IF(MATRIX!U134-INT(MATRIX!U134)=0,MATRIX!U134,"("&amp;MATRIX!U134&amp;")"),"n/a"),"")</f>
        <v/>
      </c>
      <c r="U134" s="77"/>
      <c r="V134" s="81" t="str">
        <f>IF(ISNUMBER(H134), IF(ISNUMBER(MATRIX!AD134),H134*MATRIX!AD134,"n/a"),"")</f>
        <v/>
      </c>
      <c r="W134" s="77"/>
      <c r="X134" s="83" t="str">
        <f>IF(ISNUMBER($H134), IF(ISNUMBER(MATRIX!AF134),$H134*MATRIX!AF134,"n/a"),"")</f>
        <v/>
      </c>
      <c r="Y134" s="77"/>
      <c r="Z134" s="81" t="str">
        <f>IF(ISNUMBER($H134), IF(ISNUMBER(MATRIX!AP134),$H134*MATRIX!AP134,"n/a"),"")</f>
        <v/>
      </c>
      <c r="AA134" s="77" t="s">
        <v>434</v>
      </c>
      <c r="AB134" s="83" t="str">
        <f>IF(ISNUMBER($H134), IF(ISNUMBER(MATRIX!AR134),$H134*MATRIX!AR134,"n/a"),"")</f>
        <v/>
      </c>
      <c r="AD134" s="225" t="str">
        <f t="shared" si="46"/>
        <v/>
      </c>
      <c r="AF134" s="225" t="str">
        <f t="shared" si="47"/>
        <v/>
      </c>
      <c r="AH134" s="218" t="str">
        <f>IF(ISNUMBER($H134), IF(MV&gt;200,IF(ISNUMBER(MATRIX!CL134),MATRIX!CL134,"n/a"),IF(ISNUMBER(MATRIX!CH134),MATRIX!CH134,"n/a")),"")</f>
        <v/>
      </c>
      <c r="AJ134" s="1" t="str">
        <f>IF(ISNUMBER(H134),IF(AND(ISNUMBER('Lo-Z-OUTPUT'!BA134),'Lo-Z-OUTPUT'!BA134&lt;&gt;0),'Lo-Z-OUTPUT'!BA134,'Lo-Z-INPUT'!$K$15*'Lo-Z-INPUT'!$K$7),"")</f>
        <v/>
      </c>
      <c r="AL134" s="161" t="str">
        <f t="shared" si="60"/>
        <v/>
      </c>
      <c r="AN134" s="124" t="str">
        <f>IF(ISNUMBER($H134),IF(MV&lt;200,IF(ISNUMBER(MATRIX!AE134),ROUND((MATRIX!AE134*IDLE/1000)*CKWH,2),"-"),IF(ISNUMBER(MATRIX!AQ134),ROUND((MATRIX!AQ134*IDLE/1000)*CKWH,2),"-")),"")</f>
        <v/>
      </c>
      <c r="AO134" s="125" t="str">
        <f t="shared" si="88"/>
        <v/>
      </c>
      <c r="AQ134" s="105" t="str">
        <f>IF(ISNUMBER($H134),IF(MV&lt;200,IF(ISNUMBER(MATRIX!AG134),ROUND((MATRIX!AG134/1000)*RUNNING*CKWH,2),"-"),IF(ISNUMBER(MATRIX!AS134),ROUND((MATRIX!AS134/1000)*RUNNING*CKWH,2),"-")),"")</f>
        <v/>
      </c>
      <c r="AR134" s="126" t="str">
        <f t="shared" si="89"/>
        <v/>
      </c>
      <c r="AT134" s="129" t="str">
        <f t="shared" si="90"/>
        <v/>
      </c>
      <c r="AU134" s="127" t="str">
        <f t="shared" si="91"/>
        <v/>
      </c>
      <c r="AW134" s="101" t="str">
        <f>IF(ISNUMBER($H134),IF(ISNUMBER(MATRIX!BU134),$H134*MATRIX!BU134,"n/a"),"")</f>
        <v/>
      </c>
      <c r="AX134" s="72"/>
      <c r="AY134" s="72" t="str">
        <f>IF(ISNUMBER($H134),IF(ISNUMBER(MATRIX!BV134*AL134),$H134*MATRIX!BV134*AL134,"n/a"),"")</f>
        <v/>
      </c>
      <c r="BA134" s="100" t="str">
        <f t="shared" si="92"/>
        <v/>
      </c>
      <c r="BB134" s="72"/>
      <c r="BC134" s="154" t="str">
        <f t="shared" si="93"/>
        <v/>
      </c>
      <c r="BD134" s="103" t="str">
        <f t="shared" si="94"/>
        <v/>
      </c>
      <c r="BF134" s="85" t="str">
        <f>IF(ISNUMBER(H134),IF(ISNUMBER(MATRIX!Y134),MATRIX!Y134,"n/a"),"")</f>
        <v/>
      </c>
      <c r="BG134" s="86" t="str">
        <f t="shared" si="95"/>
        <v/>
      </c>
      <c r="BI134" s="44" t="str">
        <f>IF(ISNUMBER('Lo-Z-OUTPUT'!D134),IF(ISNUMBER(EXTRA!H134),'Lo-Z-OUTPUT'!D134*EXTRA!H134,""),"")</f>
        <v/>
      </c>
      <c r="BJ134" s="44" t="str">
        <f t="shared" si="96"/>
        <v/>
      </c>
      <c r="BT134" t="b">
        <f>ISNUMBER(MATRIX!G134)</f>
        <v>0</v>
      </c>
      <c r="BU134" t="b">
        <f>ISNUMBER(MATRIX!H134)</f>
        <v>0</v>
      </c>
      <c r="BW134" s="64" t="str">
        <f>IF(AND(ISNUMBER('HI-Z-OUTPUT'!P134),I134&lt;&gt;0),'HI-Z-OUTPUT'!P134,"-")</f>
        <v>-</v>
      </c>
      <c r="BX134" s="1"/>
      <c r="BY134" s="64" t="str">
        <f>IF(ISBLANK('HI-Z-OUTPUT'!R134),"",'HI-Z-OUTPUT'!R134)</f>
        <v/>
      </c>
      <c r="CA134" s="62" t="str">
        <f>IF(ISNUMBER(BW134),IF(ISNUMBER(MATRIX!E134),BW134*MATRIX!E134,"WRNG DATA"),"-")</f>
        <v>-</v>
      </c>
      <c r="CC134" s="66" t="str">
        <f>IF(AND(ISNUMBER(BW134),OR(BT134,BU134)),IF(KP="kg",BW134*MATRIX!CC134,BW134*MATRIX!CC134*2.2),"-")</f>
        <v>-</v>
      </c>
      <c r="CD134" s="65" t="str">
        <f t="shared" si="97"/>
        <v/>
      </c>
      <c r="CF134" s="1" t="str">
        <f>IF(AND(VI&lt;100,ISNUMBER(BW134),BT134),MATRIX!N134,IF(AND(VI&gt;=100,ISNUMBER(BW134),BU134),MATRIX!O134,""))</f>
        <v/>
      </c>
      <c r="CG134" s="1" t="str">
        <f>IF(AND(BY134&lt;100,ISNUMBER(BW134),BT134),MATRIX!N134,IF(AND(BY134&gt;=100,ISNUMBER(BW134),BU134),MATRIX!O134,"WRNG V"))</f>
        <v>WRNG V</v>
      </c>
      <c r="CH134" s="1" t="str">
        <f t="shared" si="98"/>
        <v/>
      </c>
      <c r="CJ134" s="70" t="str">
        <f>IF(ISNUMBER(BW134),IF(BY134&lt;100,IF(ISNUMBER(CH134*MATRIX!G134),BW134*CH134*MATRIX!G134,""),IF(ISNUMBER(CH134*MATRIX!H134),BW134*CH134*MATRIX!H134,"")),"")</f>
        <v/>
      </c>
      <c r="CL134" s="40" t="str">
        <f>IF(ISNUMBER(BW134*CH134),IF(ISNUMBER(MATRIX!U134),IF(MATRIX!U134-INT(MATRIX!U134)=0,MATRIX!U134,"("&amp;MATRIX!U134&amp;")"),"n/a"),"")</f>
        <v/>
      </c>
      <c r="CM134" s="77"/>
      <c r="CN134" s="81" t="str">
        <f>IF(ISNUMBER(BW134*CH134), IF(ISNUMBER(MATRIX!AZ134),BW134*MATRIX!AZ134,"n/a"),"")</f>
        <v/>
      </c>
      <c r="CO134" s="77"/>
      <c r="CP134" s="83" t="str">
        <f>IF(ISNUMBER($BW134*$CH134), IF(ISNUMBER(MATRIX!BB134),$BW134*MATRIX!BB134,"n/a"),"")</f>
        <v/>
      </c>
      <c r="CQ134" s="77"/>
      <c r="CR134" s="81" t="str">
        <f>IF(ISNUMBER($BW134*$CH134), IF(ISNUMBER(MATRIX!BJ134),BW134*MATRIX!BJ134,"n/a"),"")</f>
        <v/>
      </c>
      <c r="CS134" s="77" t="s">
        <v>434</v>
      </c>
      <c r="CT134" s="83" t="str">
        <f>IF(ISNUMBER($BW134*$CH134), IF(ISNUMBER(MATRIX!BL134),$BW134*MATRIX!BL134,"n/a"),"")</f>
        <v/>
      </c>
      <c r="CV134" s="225" t="str">
        <f t="shared" si="54"/>
        <v/>
      </c>
      <c r="CX134" s="225" t="str">
        <f t="shared" si="55"/>
        <v/>
      </c>
      <c r="CZ134" s="219" t="str">
        <f>IF(ISNUMBER($BW134*$CH134), IF(MV&gt;200,IF(ISNUMBER(MATRIX!CL134),MATRIX!CL134,"n/a"),IF(ISNUMBER(MATRIX!CH134),MATRIX!CH134,"n/a")),"")</f>
        <v/>
      </c>
      <c r="DB134" s="1" t="str">
        <f>IF(ISNUMBER(BW134),IF(AND(ISNUMBER('HI-Z-OUTPUT'!AV134),'HI-Z-OUTPUT'!AV134&lt;&gt;0),'HI-Z-OUTPUT'!AV134,'Hi-Z-INPUT'!$K$7*'Hi-Z-INPUT'!$K$11),"")</f>
        <v/>
      </c>
      <c r="DD134" s="161" t="str">
        <f t="shared" si="66"/>
        <v/>
      </c>
      <c r="DF134" s="124" t="str">
        <f>IF(ISNUMBER($BW134),IF(MV&lt;200,IF(ISNUMBER(MATRIX!BA134),ROUND(MATRIX!BA134/1000*IDLE*CKWH,2),"-"),IF(ISNUMBER(MATRIX!BK134),ROUND(MATRIX!BK134/1000*IDLE*CKWH,2),"-")),"")</f>
        <v/>
      </c>
      <c r="DG134" s="125" t="str">
        <f t="shared" si="99"/>
        <v/>
      </c>
      <c r="DI134" s="104" t="str">
        <f>IF(ISNUMBER($BW134),IF(MV&lt;200,IF(ISNUMBER(MATRIX!BC134),ROUND(MATRIX!BC134/1000*RUNNING*CKWH,2),"-"),IF(ISNUMBER(MATRIX!BM134),ROUND(MATRIX!BM134/1000*RUNNING*CKWH,2),"-")),"")</f>
        <v/>
      </c>
      <c r="DJ134" s="130" t="str">
        <f t="shared" si="100"/>
        <v/>
      </c>
      <c r="DL134" s="104"/>
      <c r="DM134" s="130" t="str">
        <f t="shared" si="101"/>
        <v/>
      </c>
      <c r="DO134" s="129" t="str">
        <f t="shared" si="56"/>
        <v/>
      </c>
      <c r="DP134" s="127" t="str">
        <f t="shared" si="102"/>
        <v/>
      </c>
      <c r="DR134" s="101" t="str">
        <f>IF(ISNUMBER($BW134*$CH134),IF(ISNUMBER(MATRIX!BU134),BW134*MATRIX!BU134,"n/a"),"")</f>
        <v/>
      </c>
      <c r="DS134" s="72"/>
      <c r="DT134" s="72" t="str">
        <f>IF(ISNUMBER(BW134*CH134),IF(ISNUMBER(MATRIX!BV134*DD134),BW134*MATRIX!BV134*DD134,"n/a"),"")</f>
        <v/>
      </c>
      <c r="DU134" s="72"/>
      <c r="DV134" s="155" t="str">
        <f t="shared" si="103"/>
        <v/>
      </c>
      <c r="DW134" s="96"/>
      <c r="DX134" s="156" t="str">
        <f t="shared" si="58"/>
        <v/>
      </c>
      <c r="DY134" s="102" t="str">
        <f t="shared" si="104"/>
        <v/>
      </c>
      <c r="EA134" s="85" t="str">
        <f>IF(ISNUMBER(BW134),IF(ISNUMBER(MATRIX!Y134),MATRIX!Y134,"n/a"),"")</f>
        <v/>
      </c>
      <c r="EB134" s="86" t="str">
        <f t="shared" si="105"/>
        <v/>
      </c>
      <c r="ED134" s="44" t="str">
        <f>IF(ISNUMBER('HI-Z-OUTPUT'!D134),IF(ISNUMBER(BW134),'HI-Z-OUTPUT'!D134*BW134,""),"")</f>
        <v/>
      </c>
      <c r="EE134" s="44" t="str">
        <f t="shared" si="106"/>
        <v/>
      </c>
    </row>
    <row r="135" spans="1:135">
      <c r="A135" s="46" t="str">
        <f>MATRIX!A135</f>
        <v>D&amp;B</v>
      </c>
      <c r="B135" t="str">
        <f>IF(MATRIX!B135&lt;&gt;0,MATRIX!B135,"-")</f>
        <v>10 D</v>
      </c>
      <c r="D135" t="b">
        <f>AND(OHM8MENO&lt;='Lo-Z-OUTPUT'!U135,'Lo-Z-OUTPUT'!U135&lt;=OHM8PIU)</f>
        <v>0</v>
      </c>
      <c r="E135" t="b">
        <f>AND(OHM4MENO&lt;='Lo-Z-OUTPUT'!U135,'Lo-Z-OUTPUT'!U135&lt;=OHM4PIU)</f>
        <v>0</v>
      </c>
      <c r="F135" t="b">
        <f>AND(OHM2MENO&lt;='Lo-Z-OUTPUT'!U135,'Lo-Z-OUTPUT'!U135&lt;=OHM2PIU)</f>
        <v>0</v>
      </c>
      <c r="H135" s="64" t="str">
        <f>IF(ISNUMBER('Lo-Z-OUTPUT'!S135),'Lo-Z-OUTPUT'!S135,"")</f>
        <v/>
      </c>
      <c r="I135" s="64" t="str">
        <f>IF('Lo-Z-OUTPUT'!W135="B","B","")</f>
        <v/>
      </c>
      <c r="K135" s="62" t="str">
        <f>IF(ISNUMBER(H135),H135*MATRIX!E135,"-")</f>
        <v>-</v>
      </c>
      <c r="M135" s="66" t="str">
        <f>IF(ISNUMBER(H135),IF(KP="kg",H135*MATRIX!CB135,H135*MATRIX!CB135*2.2),"-")</f>
        <v>-</v>
      </c>
      <c r="N135" s="65" t="str">
        <f t="shared" si="87"/>
        <v/>
      </c>
      <c r="P135" s="1" t="str">
        <f>IF(ISNUMBER(H135),IF('Lo-Z-OUTPUT'!W135="B",IF(D135,MATRIX!Q135,IF(E135,MATRIX!R135,"WRNG Ω")),IF(D135,MATRIX!K135,IF(E135,MATRIX!L135,IF(F135,MATRIX!M135,"")))),"")</f>
        <v/>
      </c>
      <c r="R135" s="70" t="str">
        <f>IF(AND(ISNUMBER(H135),ISNUMBER(P135)),IF('Lo-Z-OUTPUT'!W135="B",H135*P135*MATRIX!F135/2,H135*P135*MATRIX!F135),"")</f>
        <v/>
      </c>
      <c r="T135" s="40" t="str">
        <f>IF(ISNUMBER($H135),IF(ISNUMBER(MATRIX!U135),IF(MATRIX!U135-INT(MATRIX!U135)=0,MATRIX!U135,"("&amp;MATRIX!U135&amp;")"),"n/a"),"")</f>
        <v/>
      </c>
      <c r="U135" s="77"/>
      <c r="V135" s="81" t="str">
        <f>IF(ISNUMBER(H135), IF(ISNUMBER(MATRIX!AD135),H135*MATRIX!AD135,"n/a"),"")</f>
        <v/>
      </c>
      <c r="W135" s="77"/>
      <c r="X135" s="83" t="str">
        <f>IF(ISNUMBER($H135), IF(ISNUMBER(MATRIX!AF135),$H135*MATRIX!AF135,"n/a"),"")</f>
        <v/>
      </c>
      <c r="Y135" s="77"/>
      <c r="Z135" s="81" t="str">
        <f>IF(ISNUMBER($H135), IF(ISNUMBER(MATRIX!AP135),$H135*MATRIX!AP135,"n/a"),"")</f>
        <v/>
      </c>
      <c r="AA135" s="77" t="s">
        <v>434</v>
      </c>
      <c r="AB135" s="83" t="str">
        <f>IF(ISNUMBER($H135), IF(ISNUMBER(MATRIX!AR135),$H135*MATRIX!AR135,"n/a"),"")</f>
        <v/>
      </c>
      <c r="AD135" s="225" t="str">
        <f t="shared" si="46"/>
        <v/>
      </c>
      <c r="AF135" s="225" t="str">
        <f t="shared" si="47"/>
        <v/>
      </c>
      <c r="AH135" s="218" t="str">
        <f>IF(ISNUMBER($H135), IF(MV&gt;200,IF(ISNUMBER(MATRIX!CL135),MATRIX!CL135,"n/a"),IF(ISNUMBER(MATRIX!CH135),MATRIX!CH135,"n/a")),"")</f>
        <v/>
      </c>
      <c r="AJ135" s="1" t="str">
        <f>IF(ISNUMBER(H135),IF(AND(ISNUMBER('Lo-Z-OUTPUT'!BA135),'Lo-Z-OUTPUT'!BA135&lt;&gt;0),'Lo-Z-OUTPUT'!BA135,'Lo-Z-INPUT'!$K$15*'Lo-Z-INPUT'!$K$7),"")</f>
        <v/>
      </c>
      <c r="AL135" s="161" t="str">
        <f t="shared" si="60"/>
        <v/>
      </c>
      <c r="AN135" s="124" t="str">
        <f>IF(ISNUMBER($H135),IF(MV&lt;200,IF(ISNUMBER(MATRIX!AE135),ROUND((MATRIX!AE135*IDLE/1000)*CKWH,2),"-"),IF(ISNUMBER(MATRIX!AQ135),ROUND((MATRIX!AQ135*IDLE/1000)*CKWH,2),"-")),"")</f>
        <v/>
      </c>
      <c r="AO135" s="125" t="str">
        <f t="shared" si="88"/>
        <v/>
      </c>
      <c r="AQ135" s="105" t="str">
        <f>IF(ISNUMBER($H135),IF(MV&lt;200,IF(ISNUMBER(MATRIX!AG135),ROUND((MATRIX!AG135/1000)*RUNNING*CKWH,2),"-"),IF(ISNUMBER(MATRIX!AS135),ROUND((MATRIX!AS135/1000)*RUNNING*CKWH,2),"-")),"")</f>
        <v/>
      </c>
      <c r="AR135" s="126" t="str">
        <f t="shared" si="89"/>
        <v/>
      </c>
      <c r="AT135" s="129" t="str">
        <f t="shared" si="90"/>
        <v/>
      </c>
      <c r="AU135" s="127" t="str">
        <f t="shared" si="91"/>
        <v/>
      </c>
      <c r="AW135" s="101" t="str">
        <f>IF(ISNUMBER($H135),IF(ISNUMBER(MATRIX!BU135),$H135*MATRIX!BU135,"n/a"),"")</f>
        <v/>
      </c>
      <c r="AX135" s="72"/>
      <c r="AY135" s="72" t="str">
        <f>IF(ISNUMBER($H135),IF(ISNUMBER(MATRIX!BV135*AL135),$H135*MATRIX!BV135*AL135,"n/a"),"")</f>
        <v/>
      </c>
      <c r="BA135" s="100" t="str">
        <f t="shared" si="92"/>
        <v/>
      </c>
      <c r="BB135" s="72"/>
      <c r="BC135" s="154" t="str">
        <f t="shared" si="93"/>
        <v/>
      </c>
      <c r="BD135" s="103" t="str">
        <f t="shared" si="94"/>
        <v/>
      </c>
      <c r="BF135" s="85" t="str">
        <f>IF(ISNUMBER(H135),IF(ISNUMBER(MATRIX!Y135),MATRIX!Y135,"n/a"),"")</f>
        <v/>
      </c>
      <c r="BG135" s="86" t="str">
        <f t="shared" si="95"/>
        <v/>
      </c>
      <c r="BI135" s="44" t="str">
        <f>IF(ISNUMBER('Lo-Z-OUTPUT'!D135),IF(ISNUMBER(EXTRA!H135),'Lo-Z-OUTPUT'!D135*EXTRA!H135,""),"")</f>
        <v/>
      </c>
      <c r="BJ135" s="44" t="str">
        <f t="shared" si="96"/>
        <v/>
      </c>
      <c r="BT135" t="b">
        <f>ISNUMBER(MATRIX!G135)</f>
        <v>0</v>
      </c>
      <c r="BU135" t="b">
        <f>ISNUMBER(MATRIX!H135)</f>
        <v>0</v>
      </c>
      <c r="BW135" s="64" t="str">
        <f>IF(AND(ISNUMBER('HI-Z-OUTPUT'!P135),I135&lt;&gt;0),'HI-Z-OUTPUT'!P135,"-")</f>
        <v>-</v>
      </c>
      <c r="BX135" s="1"/>
      <c r="BY135" s="64" t="str">
        <f>IF(ISBLANK('HI-Z-OUTPUT'!R135),"",'HI-Z-OUTPUT'!R135)</f>
        <v/>
      </c>
      <c r="CA135" s="62" t="str">
        <f>IF(ISNUMBER(BW135),IF(ISNUMBER(MATRIX!E135),BW135*MATRIX!E135,"WRNG DATA"),"-")</f>
        <v>-</v>
      </c>
      <c r="CC135" s="66" t="str">
        <f>IF(AND(ISNUMBER(BW135),OR(BT135,BU135)),IF(KP="kg",BW135*MATRIX!CC135,BW135*MATRIX!CC135*2.2),"-")</f>
        <v>-</v>
      </c>
      <c r="CD135" s="65" t="str">
        <f t="shared" si="97"/>
        <v/>
      </c>
      <c r="CF135" s="1" t="str">
        <f>IF(AND(VI&lt;100,ISNUMBER(BW135),BT135),MATRIX!N135,IF(AND(VI&gt;=100,ISNUMBER(BW135),BU135),MATRIX!O135,""))</f>
        <v/>
      </c>
      <c r="CG135" s="1" t="str">
        <f>IF(AND(BY135&lt;100,ISNUMBER(BW135),BT135),MATRIX!N135,IF(AND(BY135&gt;=100,ISNUMBER(BW135),BU135),MATRIX!O135,"WRNG V"))</f>
        <v>WRNG V</v>
      </c>
      <c r="CH135" s="1" t="str">
        <f t="shared" si="98"/>
        <v/>
      </c>
      <c r="CJ135" s="70" t="str">
        <f>IF(ISNUMBER(BW135),IF(BY135&lt;100,IF(ISNUMBER(CH135*MATRIX!G135),BW135*CH135*MATRIX!G135,""),IF(ISNUMBER(CH135*MATRIX!H135),BW135*CH135*MATRIX!H135,"")),"")</f>
        <v/>
      </c>
      <c r="CL135" s="40" t="str">
        <f>IF(ISNUMBER(BW135*CH135),IF(ISNUMBER(MATRIX!U135),IF(MATRIX!U135-INT(MATRIX!U135)=0,MATRIX!U135,"("&amp;MATRIX!U135&amp;")"),"n/a"),"")</f>
        <v/>
      </c>
      <c r="CM135" s="77"/>
      <c r="CN135" s="81" t="str">
        <f>IF(ISNUMBER(BW135*CH135), IF(ISNUMBER(MATRIX!AZ135),BW135*MATRIX!AZ135,"n/a"),"")</f>
        <v/>
      </c>
      <c r="CO135" s="77"/>
      <c r="CP135" s="83" t="str">
        <f>IF(ISNUMBER($BW135*$CH135), IF(ISNUMBER(MATRIX!BB135),$BW135*MATRIX!BB135,"n/a"),"")</f>
        <v/>
      </c>
      <c r="CQ135" s="77"/>
      <c r="CR135" s="81" t="str">
        <f>IF(ISNUMBER($BW135*$CH135), IF(ISNUMBER(MATRIX!BJ135),BW135*MATRIX!BJ135,"n/a"),"")</f>
        <v/>
      </c>
      <c r="CS135" s="77" t="s">
        <v>434</v>
      </c>
      <c r="CT135" s="83" t="str">
        <f>IF(ISNUMBER($BW135*$CH135), IF(ISNUMBER(MATRIX!BL135),$BW135*MATRIX!BL135,"n/a"),"")</f>
        <v/>
      </c>
      <c r="CV135" s="225" t="str">
        <f t="shared" si="54"/>
        <v/>
      </c>
      <c r="CX135" s="225" t="str">
        <f t="shared" si="55"/>
        <v/>
      </c>
      <c r="CZ135" s="219" t="str">
        <f>IF(ISNUMBER($BW135*$CH135), IF(MV&gt;200,IF(ISNUMBER(MATRIX!CL135),MATRIX!CL135,"n/a"),IF(ISNUMBER(MATRIX!CH135),MATRIX!CH135,"n/a")),"")</f>
        <v/>
      </c>
      <c r="DB135" s="1" t="str">
        <f>IF(ISNUMBER(BW135),IF(AND(ISNUMBER('HI-Z-OUTPUT'!AV135),'HI-Z-OUTPUT'!AV135&lt;&gt;0),'HI-Z-OUTPUT'!AV135,'Hi-Z-INPUT'!$K$7*'Hi-Z-INPUT'!$K$11),"")</f>
        <v/>
      </c>
      <c r="DD135" s="161" t="str">
        <f t="shared" si="66"/>
        <v/>
      </c>
      <c r="DF135" s="124" t="str">
        <f>IF(ISNUMBER($BW135),IF(MV&lt;200,IF(ISNUMBER(MATRIX!BA135),ROUND(MATRIX!BA135/1000*IDLE*CKWH,2),"-"),IF(ISNUMBER(MATRIX!BK135),ROUND(MATRIX!BK135/1000*IDLE*CKWH,2),"-")),"")</f>
        <v/>
      </c>
      <c r="DG135" s="125" t="str">
        <f t="shared" si="99"/>
        <v/>
      </c>
      <c r="DI135" s="104" t="str">
        <f>IF(ISNUMBER($BW135),IF(MV&lt;200,IF(ISNUMBER(MATRIX!BC135),ROUND(MATRIX!BC135/1000*RUNNING*CKWH,2),"-"),IF(ISNUMBER(MATRIX!BM135),ROUND(MATRIX!BM135/1000*RUNNING*CKWH,2),"-")),"")</f>
        <v/>
      </c>
      <c r="DJ135" s="130" t="str">
        <f t="shared" si="100"/>
        <v/>
      </c>
      <c r="DL135" s="104"/>
      <c r="DM135" s="130" t="str">
        <f t="shared" si="101"/>
        <v/>
      </c>
      <c r="DO135" s="129" t="str">
        <f t="shared" si="56"/>
        <v/>
      </c>
      <c r="DP135" s="127" t="str">
        <f t="shared" si="102"/>
        <v/>
      </c>
      <c r="DR135" s="101" t="str">
        <f>IF(ISNUMBER($BW135*$CH135),IF(ISNUMBER(MATRIX!BU135),BW135*MATRIX!BU135,"n/a"),"")</f>
        <v/>
      </c>
      <c r="DS135" s="72"/>
      <c r="DT135" s="72" t="str">
        <f>IF(ISNUMBER(BW135*CH135),IF(ISNUMBER(MATRIX!BV135*DD135),BW135*MATRIX!BV135*DD135,"n/a"),"")</f>
        <v/>
      </c>
      <c r="DU135" s="72"/>
      <c r="DV135" s="155" t="str">
        <f t="shared" si="103"/>
        <v/>
      </c>
      <c r="DW135" s="96"/>
      <c r="DX135" s="156" t="str">
        <f t="shared" si="58"/>
        <v/>
      </c>
      <c r="DY135" s="102" t="str">
        <f t="shared" si="104"/>
        <v/>
      </c>
      <c r="EA135" s="85" t="str">
        <f>IF(ISNUMBER(BW135),IF(ISNUMBER(MATRIX!Y135),MATRIX!Y135,"n/a"),"")</f>
        <v/>
      </c>
      <c r="EB135" s="86" t="str">
        <f t="shared" si="105"/>
        <v/>
      </c>
      <c r="ED135" s="44" t="str">
        <f>IF(ISNUMBER('HI-Z-OUTPUT'!D135),IF(ISNUMBER(BW135),'HI-Z-OUTPUT'!D135*BW135,""),"")</f>
        <v/>
      </c>
      <c r="EE135" s="44" t="str">
        <f t="shared" si="106"/>
        <v/>
      </c>
    </row>
    <row r="136" spans="1:135">
      <c r="A136" s="46" t="str">
        <f>MATRIX!A136</f>
        <v>D&amp;B</v>
      </c>
      <c r="B136" t="str">
        <f>IF(MATRIX!B136&lt;&gt;0,MATRIX!B136,"-")</f>
        <v>30 D</v>
      </c>
      <c r="D136" t="b">
        <f>AND(OHM8MENO&lt;='Lo-Z-OUTPUT'!U136,'Lo-Z-OUTPUT'!U136&lt;=OHM8PIU)</f>
        <v>0</v>
      </c>
      <c r="E136" t="b">
        <f>AND(OHM4MENO&lt;='Lo-Z-OUTPUT'!U136,'Lo-Z-OUTPUT'!U136&lt;=OHM4PIU)</f>
        <v>0</v>
      </c>
      <c r="F136" t="b">
        <f>AND(OHM2MENO&lt;='Lo-Z-OUTPUT'!U136,'Lo-Z-OUTPUT'!U136&lt;=OHM2PIU)</f>
        <v>0</v>
      </c>
      <c r="H136" s="64" t="str">
        <f>IF(ISNUMBER('Lo-Z-OUTPUT'!S136),'Lo-Z-OUTPUT'!S136,"")</f>
        <v/>
      </c>
      <c r="I136" s="64" t="str">
        <f>IF('Lo-Z-OUTPUT'!W136="B","B","")</f>
        <v/>
      </c>
      <c r="K136" s="62" t="str">
        <f>IF(ISNUMBER(H136),H136*MATRIX!E136,"-")</f>
        <v>-</v>
      </c>
      <c r="M136" s="66" t="str">
        <f>IF(ISNUMBER(H136),IF(KP="kg",H136*MATRIX!CB136,H136*MATRIX!CB136*2.2),"-")</f>
        <v>-</v>
      </c>
      <c r="N136" s="65" t="str">
        <f t="shared" si="87"/>
        <v/>
      </c>
      <c r="P136" s="1" t="str">
        <f>IF(ISNUMBER(H136),IF('Lo-Z-OUTPUT'!W136="B",IF(D136,MATRIX!Q136,IF(E136,MATRIX!R136,"WRNG Ω")),IF(D136,MATRIX!K136,IF(E136,MATRIX!L136,IF(F136,MATRIX!M136,"")))),"")</f>
        <v/>
      </c>
      <c r="R136" s="70" t="str">
        <f>IF(AND(ISNUMBER(H136),ISNUMBER(P136)),IF('Lo-Z-OUTPUT'!W136="B",H136*P136*MATRIX!F136/2,H136*P136*MATRIX!F136),"")</f>
        <v/>
      </c>
      <c r="T136" s="40" t="str">
        <f>IF(ISNUMBER($H136),IF(ISNUMBER(MATRIX!U136),IF(MATRIX!U136-INT(MATRIX!U136)=0,MATRIX!U136,"("&amp;MATRIX!U136&amp;")"),"n/a"),"")</f>
        <v/>
      </c>
      <c r="U136" s="77"/>
      <c r="V136" s="81" t="str">
        <f>IF(ISNUMBER(H136), IF(ISNUMBER(MATRIX!AD136),H136*MATRIX!AD136,"n/a"),"")</f>
        <v/>
      </c>
      <c r="W136" s="77"/>
      <c r="X136" s="83" t="str">
        <f>IF(ISNUMBER($H136), IF(ISNUMBER(MATRIX!AF136),$H136*MATRIX!AF136,"n/a"),"")</f>
        <v/>
      </c>
      <c r="Y136" s="77"/>
      <c r="Z136" s="81" t="str">
        <f>IF(ISNUMBER($H136), IF(ISNUMBER(MATRIX!AP136),$H136*MATRIX!AP136,"n/a"),"")</f>
        <v/>
      </c>
      <c r="AA136" s="77" t="s">
        <v>434</v>
      </c>
      <c r="AB136" s="83" t="str">
        <f>IF(ISNUMBER($H136), IF(ISNUMBER(MATRIX!AR136),$H136*MATRIX!AR136,"n/a"),"")</f>
        <v/>
      </c>
      <c r="AD136" s="225" t="str">
        <f t="shared" ref="AD136:AD199" si="107">IF(ISNUMBER(H136),IF(MV&lt;200,V136,Z136),"")</f>
        <v/>
      </c>
      <c r="AF136" s="225" t="str">
        <f t="shared" ref="AF136:AF199" si="108">IF(ISNUMBER(H136),IF(MV&lt;200,X136,AB136),"")</f>
        <v/>
      </c>
      <c r="AH136" s="218" t="str">
        <f>IF(ISNUMBER($H136), IF(MV&gt;200,IF(ISNUMBER(MATRIX!CL136),MATRIX!CL136,"n/a"),IF(ISNUMBER(MATRIX!CH136),MATRIX!CH136,"n/a")),"")</f>
        <v/>
      </c>
      <c r="AJ136" s="1" t="str">
        <f>IF(ISNUMBER(H136),IF(AND(ISNUMBER('Lo-Z-OUTPUT'!BA136),'Lo-Z-OUTPUT'!BA136&lt;&gt;0),'Lo-Z-OUTPUT'!BA136,'Lo-Z-INPUT'!$K$15*'Lo-Z-INPUT'!$K$7),"")</f>
        <v/>
      </c>
      <c r="AL136" s="161" t="str">
        <f t="shared" si="60"/>
        <v/>
      </c>
      <c r="AN136" s="124" t="str">
        <f>IF(ISNUMBER($H136),IF(MV&lt;200,IF(ISNUMBER(MATRIX!AE136),ROUND((MATRIX!AE136*IDLE/1000)*CKWH,2),"-"),IF(ISNUMBER(MATRIX!AQ136),ROUND((MATRIX!AQ136*IDLE/1000)*CKWH,2),"-")),"")</f>
        <v/>
      </c>
      <c r="AO136" s="125" t="str">
        <f t="shared" si="88"/>
        <v/>
      </c>
      <c r="AQ136" s="105" t="str">
        <f>IF(ISNUMBER($H136),IF(MV&lt;200,IF(ISNUMBER(MATRIX!AG136),ROUND((MATRIX!AG136/1000)*RUNNING*CKWH,2),"-"),IF(ISNUMBER(MATRIX!AS136),ROUND((MATRIX!AS136/1000)*RUNNING*CKWH,2),"-")),"")</f>
        <v/>
      </c>
      <c r="AR136" s="126" t="str">
        <f t="shared" si="89"/>
        <v/>
      </c>
      <c r="AT136" s="129" t="str">
        <f t="shared" si="90"/>
        <v/>
      </c>
      <c r="AU136" s="127" t="str">
        <f t="shared" si="91"/>
        <v/>
      </c>
      <c r="AW136" s="101" t="str">
        <f>IF(ISNUMBER($H136),IF(ISNUMBER(MATRIX!BU136),$H136*MATRIX!BU136,"n/a"),"")</f>
        <v/>
      </c>
      <c r="AX136" s="72"/>
      <c r="AY136" s="72" t="str">
        <f>IF(ISNUMBER($H136),IF(ISNUMBER(MATRIX!BV136*AL136),$H136*MATRIX!BV136*AL136,"n/a"),"")</f>
        <v/>
      </c>
      <c r="BA136" s="100" t="str">
        <f t="shared" si="92"/>
        <v/>
      </c>
      <c r="BB136" s="72"/>
      <c r="BC136" s="154" t="str">
        <f t="shared" si="93"/>
        <v/>
      </c>
      <c r="BD136" s="103" t="str">
        <f t="shared" si="94"/>
        <v/>
      </c>
      <c r="BF136" s="85" t="str">
        <f>IF(ISNUMBER(H136),IF(ISNUMBER(MATRIX!Y136),MATRIX!Y136,"n/a"),"")</f>
        <v/>
      </c>
      <c r="BG136" s="86" t="str">
        <f t="shared" si="95"/>
        <v/>
      </c>
      <c r="BI136" s="44" t="str">
        <f>IF(ISNUMBER('Lo-Z-OUTPUT'!D136),IF(ISNUMBER(EXTRA!H136),'Lo-Z-OUTPUT'!D136*EXTRA!H136,""),"")</f>
        <v/>
      </c>
      <c r="BJ136" s="44" t="str">
        <f t="shared" si="96"/>
        <v/>
      </c>
      <c r="BT136" t="b">
        <f>ISNUMBER(MATRIX!G136)</f>
        <v>0</v>
      </c>
      <c r="BU136" t="b">
        <f>ISNUMBER(MATRIX!H136)</f>
        <v>0</v>
      </c>
      <c r="BW136" s="64" t="str">
        <f>IF(AND(ISNUMBER('HI-Z-OUTPUT'!P136),I136&lt;&gt;0),'HI-Z-OUTPUT'!P136,"-")</f>
        <v>-</v>
      </c>
      <c r="BX136" s="1"/>
      <c r="BY136" s="64" t="str">
        <f>IF(ISBLANK('HI-Z-OUTPUT'!R136),"",'HI-Z-OUTPUT'!R136)</f>
        <v/>
      </c>
      <c r="CA136" s="62" t="str">
        <f>IF(ISNUMBER(BW136),IF(ISNUMBER(MATRIX!E136),BW136*MATRIX!E136,"WRNG DATA"),"-")</f>
        <v>-</v>
      </c>
      <c r="CC136" s="66" t="str">
        <f>IF(AND(ISNUMBER(BW136),OR(BT136,BU136)),IF(KP="kg",BW136*MATRIX!CC136,BW136*MATRIX!CC136*2.2),"-")</f>
        <v>-</v>
      </c>
      <c r="CD136" s="65" t="str">
        <f t="shared" si="97"/>
        <v/>
      </c>
      <c r="CF136" s="1" t="str">
        <f>IF(AND(VI&lt;100,ISNUMBER(BW136),BT136),MATRIX!N136,IF(AND(VI&gt;=100,ISNUMBER(BW136),BU136),MATRIX!O136,""))</f>
        <v/>
      </c>
      <c r="CG136" s="1" t="str">
        <f>IF(AND(BY136&lt;100,ISNUMBER(BW136),BT136),MATRIX!N136,IF(AND(BY136&gt;=100,ISNUMBER(BW136),BU136),MATRIX!O136,"WRNG V"))</f>
        <v>WRNG V</v>
      </c>
      <c r="CH136" s="1" t="str">
        <f t="shared" si="98"/>
        <v/>
      </c>
      <c r="CJ136" s="70" t="str">
        <f>IF(ISNUMBER(BW136),IF(BY136&lt;100,IF(ISNUMBER(CH136*MATRIX!G136),BW136*CH136*MATRIX!G136,""),IF(ISNUMBER(CH136*MATRIX!H136),BW136*CH136*MATRIX!H136,"")),"")</f>
        <v/>
      </c>
      <c r="CL136" s="40" t="str">
        <f>IF(ISNUMBER(BW136*CH136),IF(ISNUMBER(MATRIX!U136),IF(MATRIX!U136-INT(MATRIX!U136)=0,MATRIX!U136,"("&amp;MATRIX!U136&amp;")"),"n/a"),"")</f>
        <v/>
      </c>
      <c r="CM136" s="77"/>
      <c r="CN136" s="81" t="str">
        <f>IF(ISNUMBER(BW136*CH136), IF(ISNUMBER(MATRIX!AZ136),BW136*MATRIX!AZ136,"n/a"),"")</f>
        <v/>
      </c>
      <c r="CO136" s="77"/>
      <c r="CP136" s="83" t="str">
        <f>IF(ISNUMBER($BW136*$CH136), IF(ISNUMBER(MATRIX!BB136),$BW136*MATRIX!BB136,"n/a"),"")</f>
        <v/>
      </c>
      <c r="CQ136" s="77"/>
      <c r="CR136" s="81" t="str">
        <f>IF(ISNUMBER($BW136*$CH136), IF(ISNUMBER(MATRIX!BJ136),BW136*MATRIX!BJ136,"n/a"),"")</f>
        <v/>
      </c>
      <c r="CS136" s="77" t="s">
        <v>434</v>
      </c>
      <c r="CT136" s="83" t="str">
        <f>IF(ISNUMBER($BW136*$CH136), IF(ISNUMBER(MATRIX!BL136),$BW136*MATRIX!BL136,"n/a"),"")</f>
        <v/>
      </c>
      <c r="CV136" s="225" t="str">
        <f t="shared" ref="CV136:CV199" si="109">IF(ISNUMBER(BW136),IF(MV&lt;200,CN136,CR136),"")</f>
        <v/>
      </c>
      <c r="CX136" s="225" t="str">
        <f t="shared" ref="CX136:CX199" si="110">IF(ISNUMBER(BW136),IF(MV&lt;200,CP136,CT136),"")</f>
        <v/>
      </c>
      <c r="CZ136" s="219" t="str">
        <f>IF(ISNUMBER($BW136*$CH136), IF(MV&gt;200,IF(ISNUMBER(MATRIX!CL136),MATRIX!CL136,"n/a"),IF(ISNUMBER(MATRIX!CH136),MATRIX!CH136,"n/a")),"")</f>
        <v/>
      </c>
      <c r="DB136" s="1" t="str">
        <f>IF(ISNUMBER(BW136),IF(AND(ISNUMBER('HI-Z-OUTPUT'!AV136),'HI-Z-OUTPUT'!AV136&lt;&gt;0),'HI-Z-OUTPUT'!AV136,'Hi-Z-INPUT'!$K$7*'Hi-Z-INPUT'!$K$11),"")</f>
        <v/>
      </c>
      <c r="DD136" s="161" t="str">
        <f t="shared" si="66"/>
        <v/>
      </c>
      <c r="DF136" s="124" t="str">
        <f>IF(ISNUMBER($BW136),IF(MV&lt;200,IF(ISNUMBER(MATRIX!BA136),ROUND(MATRIX!BA136/1000*IDLE*CKWH,2),"-"),IF(ISNUMBER(MATRIX!BK136),ROUND(MATRIX!BK136/1000*IDLE*CKWH,2),"-")),"")</f>
        <v/>
      </c>
      <c r="DG136" s="125" t="str">
        <f t="shared" si="99"/>
        <v/>
      </c>
      <c r="DI136" s="104" t="str">
        <f>IF(ISNUMBER($BW136),IF(MV&lt;200,IF(ISNUMBER(MATRIX!BC136),ROUND(MATRIX!BC136/1000*RUNNING*CKWH,2),"-"),IF(ISNUMBER(MATRIX!BM136),ROUND(MATRIX!BM136/1000*RUNNING*CKWH,2),"-")),"")</f>
        <v/>
      </c>
      <c r="DJ136" s="130" t="str">
        <f t="shared" si="100"/>
        <v/>
      </c>
      <c r="DL136" s="104"/>
      <c r="DM136" s="130" t="str">
        <f t="shared" si="101"/>
        <v/>
      </c>
      <c r="DO136" s="129" t="str">
        <f t="shared" ref="DO136:DO199" si="111">IF(ISNUMBER($BW136*CH136),IF(ISNUMBER(DF136*DI136),ROUND($BW136*(DF136+DI136*DD136)*DAYS,2),"NO DATA"),"")</f>
        <v/>
      </c>
      <c r="DP136" s="127" t="str">
        <f t="shared" si="102"/>
        <v/>
      </c>
      <c r="DR136" s="101" t="str">
        <f>IF(ISNUMBER($BW136*$CH136),IF(ISNUMBER(MATRIX!BU136),BW136*MATRIX!BU136,"n/a"),"")</f>
        <v/>
      </c>
      <c r="DS136" s="72"/>
      <c r="DT136" s="72" t="str">
        <f>IF(ISNUMBER(BW136*CH136),IF(ISNUMBER(MATRIX!BV136*DD136),BW136*MATRIX!BV136*DD136,"n/a"),"")</f>
        <v/>
      </c>
      <c r="DU136" s="72"/>
      <c r="DV136" s="155" t="str">
        <f t="shared" si="103"/>
        <v/>
      </c>
      <c r="DW136" s="96"/>
      <c r="DX136" s="156" t="str">
        <f t="shared" ref="DX136:DX199" si="112">IF(ISNUMBER($BW136*$CH136),IF(ISNUMBER(DV136),DV136*CBTU,"NO DATA"),"")</f>
        <v/>
      </c>
      <c r="DY136" s="102" t="str">
        <f t="shared" si="104"/>
        <v/>
      </c>
      <c r="EA136" s="85" t="str">
        <f>IF(ISNUMBER(BW136),IF(ISNUMBER(MATRIX!Y136),MATRIX!Y136,"n/a"),"")</f>
        <v/>
      </c>
      <c r="EB136" s="86" t="str">
        <f t="shared" si="105"/>
        <v/>
      </c>
      <c r="ED136" s="44" t="str">
        <f>IF(ISNUMBER('HI-Z-OUTPUT'!D136),IF(ISNUMBER(BW136),'HI-Z-OUTPUT'!D136*BW136,""),"")</f>
        <v/>
      </c>
      <c r="EE136" s="44" t="str">
        <f t="shared" si="106"/>
        <v/>
      </c>
    </row>
    <row r="137" spans="1:135">
      <c r="A137" s="46" t="str">
        <f>MATRIX!A137</f>
        <v>D&amp;B</v>
      </c>
      <c r="B137" t="str">
        <f>IF(MATRIX!B137&lt;&gt;0,MATRIX!B137,"-")</f>
        <v>D 6</v>
      </c>
      <c r="D137" t="b">
        <f>AND(OHM8MENO&lt;='Lo-Z-OUTPUT'!U137,'Lo-Z-OUTPUT'!U137&lt;=OHM8PIU)</f>
        <v>0</v>
      </c>
      <c r="E137" t="b">
        <f>AND(OHM4MENO&lt;='Lo-Z-OUTPUT'!U137,'Lo-Z-OUTPUT'!U137&lt;=OHM4PIU)</f>
        <v>0</v>
      </c>
      <c r="F137" t="b">
        <f>AND(OHM2MENO&lt;='Lo-Z-OUTPUT'!U137,'Lo-Z-OUTPUT'!U137&lt;=OHM2PIU)</f>
        <v>0</v>
      </c>
      <c r="H137" s="64" t="str">
        <f>IF(ISNUMBER('Lo-Z-OUTPUT'!S137),'Lo-Z-OUTPUT'!S137,"")</f>
        <v/>
      </c>
      <c r="I137" s="64" t="str">
        <f>IF('Lo-Z-OUTPUT'!W137="B","B","")</f>
        <v/>
      </c>
      <c r="K137" s="62" t="str">
        <f>IF(ISNUMBER(H137),H137*MATRIX!E137,"-")</f>
        <v>-</v>
      </c>
      <c r="M137" s="66" t="str">
        <f>IF(ISNUMBER(H137),IF(KP="kg",H137*MATRIX!CB137,H137*MATRIX!CB137*2.2),"-")</f>
        <v>-</v>
      </c>
      <c r="N137" s="65" t="str">
        <f t="shared" si="87"/>
        <v/>
      </c>
      <c r="P137" s="1" t="str">
        <f>IF(ISNUMBER(H137),IF('Lo-Z-OUTPUT'!W137="B",IF(D137,MATRIX!Q137,IF(E137,MATRIX!R137,"WRNG Ω")),IF(D137,MATRIX!K137,IF(E137,MATRIX!L137,IF(F137,MATRIX!M137,"")))),"")</f>
        <v/>
      </c>
      <c r="R137" s="70" t="str">
        <f>IF(AND(ISNUMBER(H137),ISNUMBER(P137)),IF('Lo-Z-OUTPUT'!W137="B",H137*P137*MATRIX!F137/2,H137*P137*MATRIX!F137),"")</f>
        <v/>
      </c>
      <c r="T137" s="40" t="str">
        <f>IF(ISNUMBER($H137),IF(ISNUMBER(MATRIX!U137),IF(MATRIX!U137-INT(MATRIX!U137)=0,MATRIX!U137,"("&amp;MATRIX!U137&amp;")"),"n/a"),"")</f>
        <v/>
      </c>
      <c r="U137" s="77"/>
      <c r="V137" s="81" t="str">
        <f>IF(ISNUMBER(H137), IF(ISNUMBER(MATRIX!AD137),H137*MATRIX!AD137,"n/a"),"")</f>
        <v/>
      </c>
      <c r="W137" s="77"/>
      <c r="X137" s="83" t="str">
        <f>IF(ISNUMBER($H137), IF(ISNUMBER(MATRIX!AF137),$H137*MATRIX!AF137,"n/a"),"")</f>
        <v/>
      </c>
      <c r="Y137" s="77"/>
      <c r="Z137" s="81" t="str">
        <f>IF(ISNUMBER($H137), IF(ISNUMBER(MATRIX!AP137),$H137*MATRIX!AP137,"n/a"),"")</f>
        <v/>
      </c>
      <c r="AA137" s="77" t="s">
        <v>434</v>
      </c>
      <c r="AB137" s="83" t="str">
        <f>IF(ISNUMBER($H137), IF(ISNUMBER(MATRIX!AR137),$H137*MATRIX!AR137,"n/a"),"")</f>
        <v/>
      </c>
      <c r="AD137" s="225" t="str">
        <f t="shared" si="107"/>
        <v/>
      </c>
      <c r="AF137" s="225" t="str">
        <f t="shared" si="108"/>
        <v/>
      </c>
      <c r="AH137" s="218" t="str">
        <f>IF(ISNUMBER($H137), IF(MV&gt;200,IF(ISNUMBER(MATRIX!CL137),MATRIX!CL137,"n/a"),IF(ISNUMBER(MATRIX!CH137),MATRIX!CH137,"n/a")),"")</f>
        <v/>
      </c>
      <c r="AJ137" s="1" t="str">
        <f>IF(ISNUMBER(H137),IF(AND(ISNUMBER('Lo-Z-OUTPUT'!BA137),'Lo-Z-OUTPUT'!BA137&lt;&gt;0),'Lo-Z-OUTPUT'!BA137,'Lo-Z-INPUT'!$K$15*'Lo-Z-INPUT'!$K$7),"")</f>
        <v/>
      </c>
      <c r="AL137" s="161" t="str">
        <f t="shared" ref="AL137:AL200" si="113">IF(AND(ISNUMBER(AJ137*R137),R137&lt;&gt;0),IF(AJ137/R137&lt;1,AJ137/R137,1),"")</f>
        <v/>
      </c>
      <c r="AN137" s="124" t="str">
        <f>IF(ISNUMBER($H137),IF(MV&lt;200,IF(ISNUMBER(MATRIX!AE137),ROUND((MATRIX!AE137*IDLE/1000)*CKWH,2),"-"),IF(ISNUMBER(MATRIX!AQ137),ROUND((MATRIX!AQ137*IDLE/1000)*CKWH,2),"-")),"")</f>
        <v/>
      </c>
      <c r="AO137" s="125" t="str">
        <f t="shared" si="88"/>
        <v/>
      </c>
      <c r="AQ137" s="105" t="str">
        <f>IF(ISNUMBER($H137),IF(MV&lt;200,IF(ISNUMBER(MATRIX!AG137),ROUND((MATRIX!AG137/1000)*RUNNING*CKWH,2),"-"),IF(ISNUMBER(MATRIX!AS137),ROUND((MATRIX!AS137/1000)*RUNNING*CKWH,2),"-")),"")</f>
        <v/>
      </c>
      <c r="AR137" s="126" t="str">
        <f t="shared" si="89"/>
        <v/>
      </c>
      <c r="AT137" s="129" t="str">
        <f t="shared" si="90"/>
        <v/>
      </c>
      <c r="AU137" s="127" t="str">
        <f t="shared" si="91"/>
        <v/>
      </c>
      <c r="AW137" s="101" t="str">
        <f>IF(ISNUMBER($H137),IF(ISNUMBER(MATRIX!BU137),$H137*MATRIX!BU137,"n/a"),"")</f>
        <v/>
      </c>
      <c r="AX137" s="72"/>
      <c r="AY137" s="72" t="str">
        <f>IF(ISNUMBER($H137),IF(ISNUMBER(MATRIX!BV137*AL137),$H137*MATRIX!BV137*AL137,"n/a"),"")</f>
        <v/>
      </c>
      <c r="BA137" s="100" t="str">
        <f t="shared" si="92"/>
        <v/>
      </c>
      <c r="BB137" s="72"/>
      <c r="BC137" s="154" t="str">
        <f t="shared" si="93"/>
        <v/>
      </c>
      <c r="BD137" s="103" t="str">
        <f t="shared" si="94"/>
        <v/>
      </c>
      <c r="BF137" s="85" t="str">
        <f>IF(ISNUMBER(H137),IF(ISNUMBER(MATRIX!Y137),MATRIX!Y137,"n/a"),"")</f>
        <v/>
      </c>
      <c r="BG137" s="86" t="str">
        <f t="shared" si="95"/>
        <v/>
      </c>
      <c r="BI137" s="44" t="str">
        <f>IF(ISNUMBER('Lo-Z-OUTPUT'!D137),IF(ISNUMBER(EXTRA!H137),'Lo-Z-OUTPUT'!D137*EXTRA!H137,""),"")</f>
        <v/>
      </c>
      <c r="BJ137" s="44" t="str">
        <f t="shared" si="96"/>
        <v/>
      </c>
      <c r="BT137" t="b">
        <f>ISNUMBER(MATRIX!G137)</f>
        <v>0</v>
      </c>
      <c r="BU137" t="b">
        <f>ISNUMBER(MATRIX!H137)</f>
        <v>0</v>
      </c>
      <c r="BW137" s="64" t="str">
        <f>IF(AND(ISNUMBER('HI-Z-OUTPUT'!P137),I137&lt;&gt;0),'HI-Z-OUTPUT'!P137,"-")</f>
        <v>-</v>
      </c>
      <c r="BX137" s="1"/>
      <c r="BY137" s="64" t="str">
        <f>IF(ISBLANK('HI-Z-OUTPUT'!R137),"",'HI-Z-OUTPUT'!R137)</f>
        <v/>
      </c>
      <c r="CA137" s="62" t="str">
        <f>IF(ISNUMBER(BW137),IF(ISNUMBER(MATRIX!E137),BW137*MATRIX!E137,"WRNG DATA"),"-")</f>
        <v>-</v>
      </c>
      <c r="CC137" s="66" t="str">
        <f>IF(AND(ISNUMBER(BW137),OR(BT137,BU137)),IF(KP="kg",BW137*MATRIX!CC137,BW137*MATRIX!CC137*2.2),"-")</f>
        <v>-</v>
      </c>
      <c r="CD137" s="65" t="str">
        <f t="shared" si="97"/>
        <v/>
      </c>
      <c r="CF137" s="1" t="str">
        <f>IF(AND(VI&lt;100,ISNUMBER(BW137),BT137),MATRIX!N137,IF(AND(VI&gt;=100,ISNUMBER(BW137),BU137),MATRIX!O137,""))</f>
        <v/>
      </c>
      <c r="CG137" s="1" t="str">
        <f>IF(AND(BY137&lt;100,ISNUMBER(BW137),BT137),MATRIX!N137,IF(AND(BY137&gt;=100,ISNUMBER(BW137),BU137),MATRIX!O137,"WRNG V"))</f>
        <v>WRNG V</v>
      </c>
      <c r="CH137" s="1" t="str">
        <f t="shared" si="98"/>
        <v/>
      </c>
      <c r="CJ137" s="70" t="str">
        <f>IF(ISNUMBER(BW137),IF(BY137&lt;100,IF(ISNUMBER(CH137*MATRIX!G137),BW137*CH137*MATRIX!G137,""),IF(ISNUMBER(CH137*MATRIX!H137),BW137*CH137*MATRIX!H137,"")),"")</f>
        <v/>
      </c>
      <c r="CL137" s="40" t="str">
        <f>IF(ISNUMBER(BW137*CH137),IF(ISNUMBER(MATRIX!U137),IF(MATRIX!U137-INT(MATRIX!U137)=0,MATRIX!U137,"("&amp;MATRIX!U137&amp;")"),"n/a"),"")</f>
        <v/>
      </c>
      <c r="CM137" s="77"/>
      <c r="CN137" s="81" t="str">
        <f>IF(ISNUMBER(BW137*CH137), IF(ISNUMBER(MATRIX!AZ137),BW137*MATRIX!AZ137,"n/a"),"")</f>
        <v/>
      </c>
      <c r="CO137" s="77"/>
      <c r="CP137" s="83" t="str">
        <f>IF(ISNUMBER($BW137*$CH137), IF(ISNUMBER(MATRIX!BB137),$BW137*MATRIX!BB137,"n/a"),"")</f>
        <v/>
      </c>
      <c r="CQ137" s="77"/>
      <c r="CR137" s="81" t="str">
        <f>IF(ISNUMBER($BW137*$CH137), IF(ISNUMBER(MATRIX!BJ137),BW137*MATRIX!BJ137,"n/a"),"")</f>
        <v/>
      </c>
      <c r="CS137" s="77" t="s">
        <v>434</v>
      </c>
      <c r="CT137" s="83" t="str">
        <f>IF(ISNUMBER($BW137*$CH137), IF(ISNUMBER(MATRIX!BL137),$BW137*MATRIX!BL137,"n/a"),"")</f>
        <v/>
      </c>
      <c r="CV137" s="225" t="str">
        <f t="shared" si="109"/>
        <v/>
      </c>
      <c r="CX137" s="225" t="str">
        <f t="shared" si="110"/>
        <v/>
      </c>
      <c r="CZ137" s="219" t="str">
        <f>IF(ISNUMBER($BW137*$CH137), IF(MV&gt;200,IF(ISNUMBER(MATRIX!CL137),MATRIX!CL137,"n/a"),IF(ISNUMBER(MATRIX!CH137),MATRIX!CH137,"n/a")),"")</f>
        <v/>
      </c>
      <c r="DB137" s="1" t="str">
        <f>IF(ISNUMBER(BW137),IF(AND(ISNUMBER('HI-Z-OUTPUT'!AV137),'HI-Z-OUTPUT'!AV137&lt;&gt;0),'HI-Z-OUTPUT'!AV137,'Hi-Z-INPUT'!$K$7*'Hi-Z-INPUT'!$K$11),"")</f>
        <v/>
      </c>
      <c r="DD137" s="161" t="str">
        <f t="shared" ref="DD137:DD200" si="114">IF(AND(ISNUMBER(DB137*CJ137),CJ137&lt;&gt;0),IF(DB137/CJ137&lt;1,DB137/CJ137,1),"")</f>
        <v/>
      </c>
      <c r="DF137" s="124" t="str">
        <f>IF(ISNUMBER($BW137),IF(MV&lt;200,IF(ISNUMBER(MATRIX!BA137),ROUND(MATRIX!BA137/1000*IDLE*CKWH,2),"-"),IF(ISNUMBER(MATRIX!BK137),ROUND(MATRIX!BK137/1000*IDLE*CKWH,2),"-")),"")</f>
        <v/>
      </c>
      <c r="DG137" s="125" t="str">
        <f t="shared" si="99"/>
        <v/>
      </c>
      <c r="DI137" s="104" t="str">
        <f>IF(ISNUMBER($BW137),IF(MV&lt;200,IF(ISNUMBER(MATRIX!BC137),ROUND(MATRIX!BC137/1000*RUNNING*CKWH,2),"-"),IF(ISNUMBER(MATRIX!BM137),ROUND(MATRIX!BM137/1000*RUNNING*CKWH,2),"-")),"")</f>
        <v/>
      </c>
      <c r="DJ137" s="130" t="str">
        <f t="shared" si="100"/>
        <v/>
      </c>
      <c r="DL137" s="104"/>
      <c r="DM137" s="130" t="str">
        <f t="shared" si="101"/>
        <v/>
      </c>
      <c r="DO137" s="129" t="str">
        <f t="shared" si="111"/>
        <v/>
      </c>
      <c r="DP137" s="127" t="str">
        <f t="shared" si="102"/>
        <v/>
      </c>
      <c r="DR137" s="101" t="str">
        <f>IF(ISNUMBER($BW137*$CH137),IF(ISNUMBER(MATRIX!BU137),BW137*MATRIX!BU137,"n/a"),"")</f>
        <v/>
      </c>
      <c r="DS137" s="72"/>
      <c r="DT137" s="72" t="str">
        <f>IF(ISNUMBER(BW137*CH137),IF(ISNUMBER(MATRIX!BV137*DD137),BW137*MATRIX!BV137*DD137,"n/a"),"")</f>
        <v/>
      </c>
      <c r="DU137" s="72"/>
      <c r="DV137" s="155" t="str">
        <f t="shared" si="103"/>
        <v/>
      </c>
      <c r="DW137" s="96"/>
      <c r="DX137" s="156" t="str">
        <f t="shared" si="112"/>
        <v/>
      </c>
      <c r="DY137" s="102" t="str">
        <f t="shared" si="104"/>
        <v/>
      </c>
      <c r="EA137" s="85" t="str">
        <f>IF(ISNUMBER(BW137),IF(ISNUMBER(MATRIX!Y137),MATRIX!Y137,"n/a"),"")</f>
        <v/>
      </c>
      <c r="EB137" s="86" t="str">
        <f t="shared" si="105"/>
        <v/>
      </c>
      <c r="ED137" s="44" t="str">
        <f>IF(ISNUMBER('HI-Z-OUTPUT'!D137),IF(ISNUMBER(BW137),'HI-Z-OUTPUT'!D137*BW137,""),"")</f>
        <v/>
      </c>
      <c r="EE137" s="44" t="str">
        <f t="shared" si="106"/>
        <v/>
      </c>
    </row>
    <row r="138" spans="1:135">
      <c r="A138" s="46" t="str">
        <f>MATRIX!A138</f>
        <v>D&amp;B</v>
      </c>
      <c r="B138" t="str">
        <f>IF(MATRIX!B138&lt;&gt;0,MATRIX!B138,"-")</f>
        <v>5D</v>
      </c>
      <c r="D138" t="b">
        <f>AND(OHM8MENO&lt;='Lo-Z-OUTPUT'!U138,'Lo-Z-OUTPUT'!U138&lt;=OHM8PIU)</f>
        <v>0</v>
      </c>
      <c r="E138" t="b">
        <f>AND(OHM4MENO&lt;='Lo-Z-OUTPUT'!U138,'Lo-Z-OUTPUT'!U138&lt;=OHM4PIU)</f>
        <v>0</v>
      </c>
      <c r="F138" t="b">
        <f>AND(OHM2MENO&lt;='Lo-Z-OUTPUT'!U138,'Lo-Z-OUTPUT'!U138&lt;=OHM2PIU)</f>
        <v>0</v>
      </c>
      <c r="H138" s="64" t="str">
        <f>IF(ISNUMBER('Lo-Z-OUTPUT'!S138),'Lo-Z-OUTPUT'!S138,"")</f>
        <v/>
      </c>
      <c r="I138" s="64" t="str">
        <f>IF('Lo-Z-OUTPUT'!W138="B","B","")</f>
        <v/>
      </c>
      <c r="K138" s="62" t="str">
        <f>IF(ISNUMBER(H138),H138*MATRIX!E138,"-")</f>
        <v>-</v>
      </c>
      <c r="M138" s="66" t="str">
        <f>IF(ISNUMBER(H138),IF(KP="kg",H138*MATRIX!CB138,H138*MATRIX!CB138*2.2),"-")</f>
        <v>-</v>
      </c>
      <c r="N138" s="65" t="str">
        <f t="shared" si="87"/>
        <v/>
      </c>
      <c r="P138" s="1" t="str">
        <f>IF(ISNUMBER(H138),IF('Lo-Z-OUTPUT'!W138="B",IF(D138,MATRIX!Q138,IF(E138,MATRIX!R138,"WRNG Ω")),IF(D138,MATRIX!K138,IF(E138,MATRIX!L138,IF(F138,MATRIX!M138,"")))),"")</f>
        <v/>
      </c>
      <c r="R138" s="70" t="str">
        <f>IF(AND(ISNUMBER(H138),ISNUMBER(P138)),IF('Lo-Z-OUTPUT'!W138="B",H138*P138*MATRIX!F138/2,H138*P138*MATRIX!F138),"")</f>
        <v/>
      </c>
      <c r="T138" s="40" t="str">
        <f>IF(ISNUMBER($H138),IF(ISNUMBER(MATRIX!U138),IF(MATRIX!U138-INT(MATRIX!U138)=0,MATRIX!U138,"("&amp;MATRIX!U138&amp;")"),"n/a"),"")</f>
        <v/>
      </c>
      <c r="U138" s="77"/>
      <c r="V138" s="81" t="str">
        <f>IF(ISNUMBER(H138), IF(ISNUMBER(MATRIX!AD138),H138*MATRIX!AD138,"n/a"),"")</f>
        <v/>
      </c>
      <c r="W138" s="77"/>
      <c r="X138" s="83" t="str">
        <f>IF(ISNUMBER($H138), IF(ISNUMBER(MATRIX!AF138),$H138*MATRIX!AF138,"n/a"),"")</f>
        <v/>
      </c>
      <c r="Y138" s="77"/>
      <c r="Z138" s="81" t="str">
        <f>IF(ISNUMBER($H138), IF(ISNUMBER(MATRIX!AP138),$H138*MATRIX!AP138,"n/a"),"")</f>
        <v/>
      </c>
      <c r="AA138" s="77" t="s">
        <v>434</v>
      </c>
      <c r="AB138" s="83" t="str">
        <f>IF(ISNUMBER($H138), IF(ISNUMBER(MATRIX!AR138),$H138*MATRIX!AR138,"n/a"),"")</f>
        <v/>
      </c>
      <c r="AD138" s="225" t="str">
        <f t="shared" si="107"/>
        <v/>
      </c>
      <c r="AF138" s="225" t="str">
        <f t="shared" si="108"/>
        <v/>
      </c>
      <c r="AH138" s="218" t="str">
        <f>IF(ISNUMBER($H138), IF(MV&gt;200,IF(ISNUMBER(MATRIX!CL138),MATRIX!CL138,"n/a"),IF(ISNUMBER(MATRIX!CH138),MATRIX!CH138,"n/a")),"")</f>
        <v/>
      </c>
      <c r="AJ138" s="1" t="str">
        <f>IF(ISNUMBER(H138),IF(AND(ISNUMBER('Lo-Z-OUTPUT'!BA138),'Lo-Z-OUTPUT'!BA138&lt;&gt;0),'Lo-Z-OUTPUT'!BA138,'Lo-Z-INPUT'!$K$15*'Lo-Z-INPUT'!$K$7),"")</f>
        <v/>
      </c>
      <c r="AL138" s="161" t="str">
        <f t="shared" si="113"/>
        <v/>
      </c>
      <c r="AN138" s="124" t="str">
        <f>IF(ISNUMBER($H138),IF(MV&lt;200,IF(ISNUMBER(MATRIX!AE138),ROUND((MATRIX!AE138*IDLE/1000)*CKWH,2),"-"),IF(ISNUMBER(MATRIX!AQ138),ROUND((MATRIX!AQ138*IDLE/1000)*CKWH,2),"-")),"")</f>
        <v/>
      </c>
      <c r="AO138" s="125" t="str">
        <f t="shared" si="88"/>
        <v/>
      </c>
      <c r="AQ138" s="105" t="str">
        <f>IF(ISNUMBER($H138),IF(MV&lt;200,IF(ISNUMBER(MATRIX!AG138),ROUND((MATRIX!AG138/1000)*RUNNING*CKWH,2),"-"),IF(ISNUMBER(MATRIX!AS138),ROUND((MATRIX!AS138/1000)*RUNNING*CKWH,2),"-")),"")</f>
        <v/>
      </c>
      <c r="AR138" s="126" t="str">
        <f t="shared" si="89"/>
        <v/>
      </c>
      <c r="AT138" s="129" t="str">
        <f t="shared" si="90"/>
        <v/>
      </c>
      <c r="AU138" s="127" t="str">
        <f t="shared" si="91"/>
        <v/>
      </c>
      <c r="AW138" s="101" t="str">
        <f>IF(ISNUMBER($H138),IF(ISNUMBER(MATRIX!BU138),$H138*MATRIX!BU138,"n/a"),"")</f>
        <v/>
      </c>
      <c r="AX138" s="72"/>
      <c r="AY138" s="72" t="str">
        <f>IF(ISNUMBER($H138),IF(ISNUMBER(MATRIX!BV138*AL138),$H138*MATRIX!BV138*AL138,"n/a"),"")</f>
        <v/>
      </c>
      <c r="BA138" s="100" t="str">
        <f t="shared" si="92"/>
        <v/>
      </c>
      <c r="BB138" s="72"/>
      <c r="BC138" s="154" t="str">
        <f t="shared" si="93"/>
        <v/>
      </c>
      <c r="BD138" s="103" t="str">
        <f t="shared" si="94"/>
        <v/>
      </c>
      <c r="BF138" s="85" t="str">
        <f>IF(ISNUMBER(H138),IF(ISNUMBER(MATRIX!Y138),MATRIX!Y138,"n/a"),"")</f>
        <v/>
      </c>
      <c r="BG138" s="86" t="str">
        <f t="shared" si="95"/>
        <v/>
      </c>
      <c r="BI138" s="44" t="str">
        <f>IF(ISNUMBER('Lo-Z-OUTPUT'!D138),IF(ISNUMBER(EXTRA!H138),'Lo-Z-OUTPUT'!D138*EXTRA!H138,""),"")</f>
        <v/>
      </c>
      <c r="BJ138" s="44" t="str">
        <f t="shared" si="96"/>
        <v/>
      </c>
      <c r="BT138" t="b">
        <f>ISNUMBER(MATRIX!G138)</f>
        <v>0</v>
      </c>
      <c r="BU138" t="b">
        <f>ISNUMBER(MATRIX!H138)</f>
        <v>0</v>
      </c>
      <c r="BW138" s="64" t="str">
        <f>IF(AND(ISNUMBER('HI-Z-OUTPUT'!P138),I138&lt;&gt;0),'HI-Z-OUTPUT'!P138,"-")</f>
        <v>-</v>
      </c>
      <c r="BX138" s="1"/>
      <c r="BY138" s="64" t="str">
        <f>IF(ISBLANK('HI-Z-OUTPUT'!R138),"",'HI-Z-OUTPUT'!R138)</f>
        <v/>
      </c>
      <c r="CA138" s="62" t="str">
        <f>IF(ISNUMBER(BW138),IF(ISNUMBER(MATRIX!E138),BW138*MATRIX!E138,"WRNG DATA"),"-")</f>
        <v>-</v>
      </c>
      <c r="CC138" s="66" t="str">
        <f>IF(AND(ISNUMBER(BW138),OR(BT138,BU138)),IF(KP="kg",BW138*MATRIX!CC138,BW138*MATRIX!CC138*2.2),"-")</f>
        <v>-</v>
      </c>
      <c r="CD138" s="65" t="str">
        <f t="shared" si="97"/>
        <v/>
      </c>
      <c r="CF138" s="1" t="str">
        <f>IF(AND(VI&lt;100,ISNUMBER(BW138),BT138),MATRIX!N138,IF(AND(VI&gt;=100,ISNUMBER(BW138),BU138),MATRIX!O138,""))</f>
        <v/>
      </c>
      <c r="CG138" s="1" t="str">
        <f>IF(AND(BY138&lt;100,ISNUMBER(BW138),BT138),MATRIX!N138,IF(AND(BY138&gt;=100,ISNUMBER(BW138),BU138),MATRIX!O138,"WRNG V"))</f>
        <v>WRNG V</v>
      </c>
      <c r="CH138" s="1" t="str">
        <f t="shared" si="98"/>
        <v/>
      </c>
      <c r="CJ138" s="70" t="str">
        <f>IF(ISNUMBER(BW138),IF(BY138&lt;100,IF(ISNUMBER(CH138*MATRIX!G138),BW138*CH138*MATRIX!G138,""),IF(ISNUMBER(CH138*MATRIX!H138),BW138*CH138*MATRIX!H138,"")),"")</f>
        <v/>
      </c>
      <c r="CL138" s="40" t="str">
        <f>IF(ISNUMBER(BW138*CH138),IF(ISNUMBER(MATRIX!U138),IF(MATRIX!U138-INT(MATRIX!U138)=0,MATRIX!U138,"("&amp;MATRIX!U138&amp;")"),"n/a"),"")</f>
        <v/>
      </c>
      <c r="CM138" s="77"/>
      <c r="CN138" s="81" t="str">
        <f>IF(ISNUMBER(BW138*CH138), IF(ISNUMBER(MATRIX!AZ138),BW138*MATRIX!AZ138,"n/a"),"")</f>
        <v/>
      </c>
      <c r="CO138" s="77"/>
      <c r="CP138" s="83" t="str">
        <f>IF(ISNUMBER($BW138*$CH138), IF(ISNUMBER(MATRIX!BB138),$BW138*MATRIX!BB138,"n/a"),"")</f>
        <v/>
      </c>
      <c r="CQ138" s="77"/>
      <c r="CR138" s="81" t="str">
        <f>IF(ISNUMBER($BW138*$CH138), IF(ISNUMBER(MATRIX!BJ138),BW138*MATRIX!BJ138,"n/a"),"")</f>
        <v/>
      </c>
      <c r="CS138" s="77" t="s">
        <v>434</v>
      </c>
      <c r="CT138" s="83" t="str">
        <f>IF(ISNUMBER($BW138*$CH138), IF(ISNUMBER(MATRIX!BL138),$BW138*MATRIX!BL138,"n/a"),"")</f>
        <v/>
      </c>
      <c r="CV138" s="225" t="str">
        <f t="shared" si="109"/>
        <v/>
      </c>
      <c r="CX138" s="225" t="str">
        <f t="shared" si="110"/>
        <v/>
      </c>
      <c r="CZ138" s="219" t="str">
        <f>IF(ISNUMBER($BW138*$CH138), IF(MV&gt;200,IF(ISNUMBER(MATRIX!CL138),MATRIX!CL138,"n/a"),IF(ISNUMBER(MATRIX!CH138),MATRIX!CH138,"n/a")),"")</f>
        <v/>
      </c>
      <c r="DB138" s="1" t="str">
        <f>IF(ISNUMBER(BW138),IF(AND(ISNUMBER('HI-Z-OUTPUT'!AV138),'HI-Z-OUTPUT'!AV138&lt;&gt;0),'HI-Z-OUTPUT'!AV138,'Hi-Z-INPUT'!$K$7*'Hi-Z-INPUT'!$K$11),"")</f>
        <v/>
      </c>
      <c r="DD138" s="161" t="str">
        <f t="shared" si="114"/>
        <v/>
      </c>
      <c r="DF138" s="124" t="str">
        <f>IF(ISNUMBER($BW138),IF(MV&lt;200,IF(ISNUMBER(MATRIX!BA138),ROUND(MATRIX!BA138/1000*IDLE*CKWH,2),"-"),IF(ISNUMBER(MATRIX!BK138),ROUND(MATRIX!BK138/1000*IDLE*CKWH,2),"-")),"")</f>
        <v/>
      </c>
      <c r="DG138" s="125" t="str">
        <f t="shared" si="99"/>
        <v/>
      </c>
      <c r="DI138" s="104" t="str">
        <f>IF(ISNUMBER($BW138),IF(MV&lt;200,IF(ISNUMBER(MATRIX!BC138),ROUND(MATRIX!BC138/1000*RUNNING*CKWH,2),"-"),IF(ISNUMBER(MATRIX!BM138),ROUND(MATRIX!BM138/1000*RUNNING*CKWH,2),"-")),"")</f>
        <v/>
      </c>
      <c r="DJ138" s="130" t="str">
        <f t="shared" si="100"/>
        <v/>
      </c>
      <c r="DL138" s="104"/>
      <c r="DM138" s="130" t="str">
        <f t="shared" si="101"/>
        <v/>
      </c>
      <c r="DO138" s="129" t="str">
        <f t="shared" si="111"/>
        <v/>
      </c>
      <c r="DP138" s="127" t="str">
        <f t="shared" si="102"/>
        <v/>
      </c>
      <c r="DR138" s="101" t="str">
        <f>IF(ISNUMBER($BW138*$CH138),IF(ISNUMBER(MATRIX!BU138),BW138*MATRIX!BU138,"n/a"),"")</f>
        <v/>
      </c>
      <c r="DS138" s="72"/>
      <c r="DT138" s="72" t="str">
        <f>IF(ISNUMBER(BW138*CH138),IF(ISNUMBER(MATRIX!BV138*DD138),BW138*MATRIX!BV138*DD138,"n/a"),"")</f>
        <v/>
      </c>
      <c r="DU138" s="72"/>
      <c r="DV138" s="155" t="str">
        <f t="shared" si="103"/>
        <v/>
      </c>
      <c r="DW138" s="96"/>
      <c r="DX138" s="156" t="str">
        <f t="shared" si="112"/>
        <v/>
      </c>
      <c r="DY138" s="102" t="str">
        <f t="shared" si="104"/>
        <v/>
      </c>
      <c r="EA138" s="85" t="str">
        <f>IF(ISNUMBER(BW138),IF(ISNUMBER(MATRIX!Y138),MATRIX!Y138,"n/a"),"")</f>
        <v/>
      </c>
      <c r="EB138" s="86" t="str">
        <f t="shared" si="105"/>
        <v/>
      </c>
      <c r="ED138" s="44" t="str">
        <f>IF(ISNUMBER('HI-Z-OUTPUT'!D138),IF(ISNUMBER(BW138),'HI-Z-OUTPUT'!D138*BW138,""),"")</f>
        <v/>
      </c>
      <c r="EE138" s="44" t="str">
        <f t="shared" si="106"/>
        <v/>
      </c>
    </row>
    <row r="139" spans="1:135">
      <c r="A139" s="46" t="str">
        <f>MATRIX!A139</f>
        <v>Ashly</v>
      </c>
      <c r="B139" t="str">
        <f>IF(MATRIX!B139&lt;&gt;0,MATRIX!B139,"-")</f>
        <v>NXP 4004</v>
      </c>
      <c r="D139" t="b">
        <f>AND(OHM8MENO&lt;='Lo-Z-OUTPUT'!U139,'Lo-Z-OUTPUT'!U139&lt;=OHM8PIU)</f>
        <v>0</v>
      </c>
      <c r="E139" t="b">
        <f>AND(OHM4MENO&lt;='Lo-Z-OUTPUT'!U139,'Lo-Z-OUTPUT'!U139&lt;=OHM4PIU)</f>
        <v>0</v>
      </c>
      <c r="F139" t="b">
        <f>AND(OHM2MENO&lt;='Lo-Z-OUTPUT'!U139,'Lo-Z-OUTPUT'!U139&lt;=OHM2PIU)</f>
        <v>0</v>
      </c>
      <c r="H139" s="64" t="str">
        <f>IF(ISNUMBER('Lo-Z-OUTPUT'!S139),'Lo-Z-OUTPUT'!S139,"")</f>
        <v/>
      </c>
      <c r="I139" s="64" t="str">
        <f>IF('Lo-Z-OUTPUT'!W139="B","B","")</f>
        <v/>
      </c>
      <c r="K139" s="62" t="str">
        <f>IF(ISNUMBER(H139),H139*MATRIX!E139,"-")</f>
        <v>-</v>
      </c>
      <c r="M139" s="66" t="str">
        <f>IF(ISNUMBER(H139),IF(KP="kg",H139*MATRIX!CB139,H139*MATRIX!CB139*2.2),"-")</f>
        <v>-</v>
      </c>
      <c r="N139" s="65" t="str">
        <f t="shared" si="87"/>
        <v/>
      </c>
      <c r="P139" s="1" t="str">
        <f>IF(ISNUMBER(H139),IF('Lo-Z-OUTPUT'!W139="B",IF(D139,MATRIX!Q139,IF(E139,MATRIX!R139,"WRNG Ω")),IF(D139,MATRIX!K139,IF(E139,MATRIX!L139,IF(F139,MATRIX!M139,"")))),"")</f>
        <v/>
      </c>
      <c r="R139" s="70" t="str">
        <f>IF(AND(ISNUMBER(H139),ISNUMBER(P139)),IF('Lo-Z-OUTPUT'!W139="B",H139*P139*MATRIX!F139/2,H139*P139*MATRIX!F139),"")</f>
        <v/>
      </c>
      <c r="T139" s="40" t="str">
        <f>IF(ISNUMBER($H139),IF(ISNUMBER(MATRIX!U139),IF(MATRIX!U139-INT(MATRIX!U139)=0,MATRIX!U139,"("&amp;MATRIX!U139&amp;")"),"n/a"),"")</f>
        <v/>
      </c>
      <c r="U139" s="77"/>
      <c r="V139" s="81" t="str">
        <f>IF(ISNUMBER(H139), IF(ISNUMBER(MATRIX!AD139),H139*MATRIX!AD139,"n/a"),"")</f>
        <v/>
      </c>
      <c r="W139" s="77"/>
      <c r="X139" s="83" t="str">
        <f>IF(ISNUMBER($H139), IF(ISNUMBER(MATRIX!AF139),$H139*MATRIX!AF139,"n/a"),"")</f>
        <v/>
      </c>
      <c r="Y139" s="77"/>
      <c r="Z139" s="81" t="str">
        <f>IF(ISNUMBER($H139), IF(ISNUMBER(MATRIX!AP139),$H139*MATRIX!AP139,"n/a"),"")</f>
        <v/>
      </c>
      <c r="AA139" s="77" t="s">
        <v>434</v>
      </c>
      <c r="AB139" s="83" t="str">
        <f>IF(ISNUMBER($H139), IF(ISNUMBER(MATRIX!AR139),$H139*MATRIX!AR139,"n/a"),"")</f>
        <v/>
      </c>
      <c r="AD139" s="225" t="str">
        <f t="shared" si="107"/>
        <v/>
      </c>
      <c r="AF139" s="225" t="str">
        <f t="shared" si="108"/>
        <v/>
      </c>
      <c r="AH139" s="218" t="str">
        <f>IF(ISNUMBER($H139), IF(MV&gt;200,IF(ISNUMBER(MATRIX!CL139),MATRIX!CL139,"n/a"),IF(ISNUMBER(MATRIX!CH139),MATRIX!CH139,"n/a")),"")</f>
        <v/>
      </c>
      <c r="AJ139" s="1" t="str">
        <f>IF(ISNUMBER(H139),IF(AND(ISNUMBER('Lo-Z-OUTPUT'!BA139),'Lo-Z-OUTPUT'!BA139&lt;&gt;0),'Lo-Z-OUTPUT'!BA139,'Lo-Z-INPUT'!$K$15*'Lo-Z-INPUT'!$K$7),"")</f>
        <v/>
      </c>
      <c r="AL139" s="161" t="str">
        <f t="shared" si="113"/>
        <v/>
      </c>
      <c r="AN139" s="124" t="str">
        <f>IF(ISNUMBER($H139),IF(MV&lt;200,IF(ISNUMBER(MATRIX!AE139),ROUND((MATRIX!AE139*IDLE/1000)*CKWH,2),"-"),IF(ISNUMBER(MATRIX!AQ139),ROUND((MATRIX!AQ139*IDLE/1000)*CKWH,2),"-")),"")</f>
        <v/>
      </c>
      <c r="AO139" s="125" t="str">
        <f t="shared" si="88"/>
        <v/>
      </c>
      <c r="AQ139" s="105" t="str">
        <f>IF(ISNUMBER($H139),IF(MV&lt;200,IF(ISNUMBER(MATRIX!AG139),ROUND((MATRIX!AG139/1000)*RUNNING*CKWH,2),"-"),IF(ISNUMBER(MATRIX!AS139),ROUND((MATRIX!AS139/1000)*RUNNING*CKWH,2),"-")),"")</f>
        <v/>
      </c>
      <c r="AR139" s="126" t="str">
        <f t="shared" si="89"/>
        <v/>
      </c>
      <c r="AT139" s="129" t="str">
        <f t="shared" si="90"/>
        <v/>
      </c>
      <c r="AU139" s="127" t="str">
        <f t="shared" si="91"/>
        <v/>
      </c>
      <c r="AW139" s="101" t="str">
        <f>IF(ISNUMBER($H139),IF(ISNUMBER(MATRIX!BU139),$H139*MATRIX!BU139,"n/a"),"")</f>
        <v/>
      </c>
      <c r="AX139" s="72"/>
      <c r="AY139" s="72" t="str">
        <f>IF(ISNUMBER($H139),IF(ISNUMBER(MATRIX!BV139*AL139),$H139*MATRIX!BV139*AL139,"n/a"),"")</f>
        <v/>
      </c>
      <c r="BA139" s="100" t="str">
        <f t="shared" si="92"/>
        <v/>
      </c>
      <c r="BB139" s="72"/>
      <c r="BC139" s="154" t="str">
        <f t="shared" si="93"/>
        <v/>
      </c>
      <c r="BD139" s="103" t="str">
        <f t="shared" si="94"/>
        <v/>
      </c>
      <c r="BF139" s="85" t="str">
        <f>IF(ISNUMBER(H139),IF(ISNUMBER(MATRIX!Y139),MATRIX!Y139,"n/a"),"")</f>
        <v/>
      </c>
      <c r="BG139" s="86" t="str">
        <f t="shared" si="95"/>
        <v/>
      </c>
      <c r="BI139" s="44" t="str">
        <f>IF(ISNUMBER('Lo-Z-OUTPUT'!D139),IF(ISNUMBER(EXTRA!H139),'Lo-Z-OUTPUT'!D139*EXTRA!H139,""),"")</f>
        <v/>
      </c>
      <c r="BJ139" s="44" t="str">
        <f t="shared" si="96"/>
        <v/>
      </c>
      <c r="BT139" t="b">
        <f>ISNUMBER(MATRIX!G139)</f>
        <v>1</v>
      </c>
      <c r="BU139" t="b">
        <f>ISNUMBER(MATRIX!H139)</f>
        <v>1</v>
      </c>
      <c r="BW139" s="64" t="str">
        <f>IF(AND(ISNUMBER('HI-Z-OUTPUT'!P139),I139&lt;&gt;0),'HI-Z-OUTPUT'!P139,"-")</f>
        <v>-</v>
      </c>
      <c r="BX139" s="1"/>
      <c r="BY139" s="64" t="str">
        <f>IF(ISBLANK('HI-Z-OUTPUT'!R139),"",'HI-Z-OUTPUT'!R139)</f>
        <v/>
      </c>
      <c r="CA139" s="62" t="str">
        <f>IF(ISNUMBER(BW139),IF(ISNUMBER(MATRIX!E139),BW139*MATRIX!E139,"WRNG DATA"),"-")</f>
        <v>-</v>
      </c>
      <c r="CC139" s="66" t="str">
        <f>IF(AND(ISNUMBER(BW139),OR(BT139,BU139)),IF(KP="kg",BW139*MATRIX!CC139,BW139*MATRIX!CC139*2.2),"-")</f>
        <v>-</v>
      </c>
      <c r="CD139" s="65" t="str">
        <f t="shared" si="97"/>
        <v/>
      </c>
      <c r="CF139" s="1" t="str">
        <f>IF(AND(VI&lt;100,ISNUMBER(BW139),BT139),MATRIX!N139,IF(AND(VI&gt;=100,ISNUMBER(BW139),BU139),MATRIX!O139,""))</f>
        <v/>
      </c>
      <c r="CG139" s="1" t="str">
        <f>IF(AND(BY139&lt;100,ISNUMBER(BW139),BT139),MATRIX!N139,IF(AND(BY139&gt;=100,ISNUMBER(BW139),BU139),MATRIX!O139,"WRNG V"))</f>
        <v>WRNG V</v>
      </c>
      <c r="CH139" s="1" t="str">
        <f t="shared" si="98"/>
        <v/>
      </c>
      <c r="CJ139" s="70" t="str">
        <f>IF(ISNUMBER(BW139),IF(BY139&lt;100,IF(ISNUMBER(CH139*MATRIX!G139),BW139*CH139*MATRIX!G139,""),IF(ISNUMBER(CH139*MATRIX!H139),BW139*CH139*MATRIX!H139,"")),"")</f>
        <v/>
      </c>
      <c r="CL139" s="40" t="str">
        <f>IF(ISNUMBER(BW139*CH139),IF(ISNUMBER(MATRIX!U139),IF(MATRIX!U139-INT(MATRIX!U139)=0,MATRIX!U139,"("&amp;MATRIX!U139&amp;")"),"n/a"),"")</f>
        <v/>
      </c>
      <c r="CM139" s="77"/>
      <c r="CN139" s="81" t="str">
        <f>IF(ISNUMBER(BW139*CH139), IF(ISNUMBER(MATRIX!AZ139),BW139*MATRIX!AZ139,"n/a"),"")</f>
        <v/>
      </c>
      <c r="CO139" s="77"/>
      <c r="CP139" s="83" t="str">
        <f>IF(ISNUMBER($BW139*$CH139), IF(ISNUMBER(MATRIX!BB139),$BW139*MATRIX!BB139,"n/a"),"")</f>
        <v/>
      </c>
      <c r="CQ139" s="77"/>
      <c r="CR139" s="81" t="str">
        <f>IF(ISNUMBER($BW139*$CH139), IF(ISNUMBER(MATRIX!BJ139),BW139*MATRIX!BJ139,"n/a"),"")</f>
        <v/>
      </c>
      <c r="CS139" s="77" t="s">
        <v>434</v>
      </c>
      <c r="CT139" s="83" t="str">
        <f>IF(ISNUMBER($BW139*$CH139), IF(ISNUMBER(MATRIX!BL139),$BW139*MATRIX!BL139,"n/a"),"")</f>
        <v/>
      </c>
      <c r="CV139" s="225" t="str">
        <f t="shared" si="109"/>
        <v/>
      </c>
      <c r="CX139" s="225" t="str">
        <f t="shared" si="110"/>
        <v/>
      </c>
      <c r="CZ139" s="219" t="str">
        <f>IF(ISNUMBER($BW139*$CH139), IF(MV&gt;200,IF(ISNUMBER(MATRIX!CL139),MATRIX!CL139,"n/a"),IF(ISNUMBER(MATRIX!CH139),MATRIX!CH139,"n/a")),"")</f>
        <v/>
      </c>
      <c r="DB139" s="1" t="str">
        <f>IF(ISNUMBER(BW139),IF(AND(ISNUMBER('HI-Z-OUTPUT'!AV139),'HI-Z-OUTPUT'!AV139&lt;&gt;0),'HI-Z-OUTPUT'!AV139,'Hi-Z-INPUT'!$K$7*'Hi-Z-INPUT'!$K$11),"")</f>
        <v/>
      </c>
      <c r="DD139" s="161" t="str">
        <f t="shared" si="114"/>
        <v/>
      </c>
      <c r="DF139" s="124" t="str">
        <f>IF(ISNUMBER($BW139),IF(MV&lt;200,IF(ISNUMBER(MATRIX!BA139),ROUND(MATRIX!BA139/1000*IDLE*CKWH,2),"-"),IF(ISNUMBER(MATRIX!BK139),ROUND(MATRIX!BK139/1000*IDLE*CKWH,2),"-")),"")</f>
        <v/>
      </c>
      <c r="DG139" s="125" t="str">
        <f t="shared" si="99"/>
        <v/>
      </c>
      <c r="DI139" s="104" t="str">
        <f>IF(ISNUMBER($BW139),IF(MV&lt;200,IF(ISNUMBER(MATRIX!BC139),ROUND(MATRIX!BC139/1000*RUNNING*CKWH,2),"-"),IF(ISNUMBER(MATRIX!BM139),ROUND(MATRIX!BM139/1000*RUNNING*CKWH,2),"-")),"")</f>
        <v/>
      </c>
      <c r="DJ139" s="130" t="str">
        <f t="shared" si="100"/>
        <v/>
      </c>
      <c r="DL139" s="104"/>
      <c r="DM139" s="130" t="str">
        <f t="shared" si="101"/>
        <v/>
      </c>
      <c r="DO139" s="129" t="str">
        <f t="shared" si="111"/>
        <v/>
      </c>
      <c r="DP139" s="127" t="str">
        <f t="shared" si="102"/>
        <v/>
      </c>
      <c r="DR139" s="101" t="str">
        <f>IF(ISNUMBER($BW139*$CH139),IF(ISNUMBER(MATRIX!BU139),BW139*MATRIX!BU139,"n/a"),"")</f>
        <v/>
      </c>
      <c r="DS139" s="72"/>
      <c r="DT139" s="72" t="str">
        <f>IF(ISNUMBER(BW139*CH139),IF(ISNUMBER(MATRIX!BV139*DD139),BW139*MATRIX!BV139*DD139,"n/a"),"")</f>
        <v/>
      </c>
      <c r="DU139" s="72"/>
      <c r="DV139" s="155" t="str">
        <f t="shared" si="103"/>
        <v/>
      </c>
      <c r="DW139" s="96"/>
      <c r="DX139" s="156" t="str">
        <f t="shared" si="112"/>
        <v/>
      </c>
      <c r="DY139" s="102" t="str">
        <f t="shared" si="104"/>
        <v/>
      </c>
      <c r="EA139" s="85" t="str">
        <f>IF(ISNUMBER(BW139),IF(ISNUMBER(MATRIX!Y139),MATRIX!Y139,"n/a"),"")</f>
        <v/>
      </c>
      <c r="EB139" s="86" t="str">
        <f t="shared" si="105"/>
        <v/>
      </c>
      <c r="ED139" s="44" t="str">
        <f>IF(ISNUMBER('HI-Z-OUTPUT'!D139),IF(ISNUMBER(BW139),'HI-Z-OUTPUT'!D139*BW139,""),"")</f>
        <v/>
      </c>
      <c r="EE139" s="44" t="str">
        <f t="shared" si="106"/>
        <v/>
      </c>
    </row>
    <row r="140" spans="1:135">
      <c r="A140" s="46" t="str">
        <f>MATRIX!A140</f>
        <v>Ashly</v>
      </c>
      <c r="B140" t="str">
        <f>IF(MATRIX!B140&lt;&gt;0,MATRIX!B140,"-")</f>
        <v>NXP 8004</v>
      </c>
      <c r="D140" t="b">
        <f>AND(OHM8MENO&lt;='Lo-Z-OUTPUT'!U140,'Lo-Z-OUTPUT'!U140&lt;=OHM8PIU)</f>
        <v>0</v>
      </c>
      <c r="E140" t="b">
        <f>AND(OHM4MENO&lt;='Lo-Z-OUTPUT'!U140,'Lo-Z-OUTPUT'!U140&lt;=OHM4PIU)</f>
        <v>0</v>
      </c>
      <c r="F140" t="b">
        <f>AND(OHM2MENO&lt;='Lo-Z-OUTPUT'!U140,'Lo-Z-OUTPUT'!U140&lt;=OHM2PIU)</f>
        <v>0</v>
      </c>
      <c r="H140" s="64" t="str">
        <f>IF(ISNUMBER('Lo-Z-OUTPUT'!S140),'Lo-Z-OUTPUT'!S140,"")</f>
        <v/>
      </c>
      <c r="I140" s="64" t="str">
        <f>IF('Lo-Z-OUTPUT'!W140="B","B","")</f>
        <v/>
      </c>
      <c r="K140" s="62" t="str">
        <f>IF(ISNUMBER(H140),H140*MATRIX!E140,"-")</f>
        <v>-</v>
      </c>
      <c r="M140" s="66" t="str">
        <f>IF(ISNUMBER(H140),IF(KP="kg",H140*MATRIX!CB140,H140*MATRIX!CB140*2.2),"-")</f>
        <v>-</v>
      </c>
      <c r="N140" s="65" t="str">
        <f t="shared" si="87"/>
        <v/>
      </c>
      <c r="P140" s="1" t="str">
        <f>IF(ISNUMBER(H140),IF('Lo-Z-OUTPUT'!W140="B",IF(D140,MATRIX!Q140,IF(E140,MATRIX!R140,"WRNG Ω")),IF(D140,MATRIX!K140,IF(E140,MATRIX!L140,IF(F140,MATRIX!M140,"")))),"")</f>
        <v/>
      </c>
      <c r="R140" s="70" t="str">
        <f>IF(AND(ISNUMBER(H140),ISNUMBER(P140)),IF('Lo-Z-OUTPUT'!W140="B",H140*P140*MATRIX!F140/2,H140*P140*MATRIX!F140),"")</f>
        <v/>
      </c>
      <c r="T140" s="40" t="str">
        <f>IF(ISNUMBER($H140),IF(ISNUMBER(MATRIX!U140),IF(MATRIX!U140-INT(MATRIX!U140)=0,MATRIX!U140,"("&amp;MATRIX!U140&amp;")"),"n/a"),"")</f>
        <v/>
      </c>
      <c r="U140" s="77"/>
      <c r="V140" s="81" t="str">
        <f>IF(ISNUMBER(H140), IF(ISNUMBER(MATRIX!AD140),H140*MATRIX!AD140,"n/a"),"")</f>
        <v/>
      </c>
      <c r="W140" s="77"/>
      <c r="X140" s="83" t="str">
        <f>IF(ISNUMBER($H140), IF(ISNUMBER(MATRIX!AF140),$H140*MATRIX!AF140,"n/a"),"")</f>
        <v/>
      </c>
      <c r="Y140" s="77"/>
      <c r="Z140" s="81" t="str">
        <f>IF(ISNUMBER($H140), IF(ISNUMBER(MATRIX!AP140),$H140*MATRIX!AP140,"n/a"),"")</f>
        <v/>
      </c>
      <c r="AA140" s="77" t="s">
        <v>434</v>
      </c>
      <c r="AB140" s="83" t="str">
        <f>IF(ISNUMBER($H140), IF(ISNUMBER(MATRIX!AR140),$H140*MATRIX!AR140,"n/a"),"")</f>
        <v/>
      </c>
      <c r="AD140" s="225" t="str">
        <f t="shared" si="107"/>
        <v/>
      </c>
      <c r="AF140" s="225" t="str">
        <f t="shared" si="108"/>
        <v/>
      </c>
      <c r="AH140" s="218" t="str">
        <f>IF(ISNUMBER($H140), IF(MV&gt;200,IF(ISNUMBER(MATRIX!CL140),MATRIX!CL140,"n/a"),IF(ISNUMBER(MATRIX!CH140),MATRIX!CH140,"n/a")),"")</f>
        <v/>
      </c>
      <c r="AJ140" s="1" t="str">
        <f>IF(ISNUMBER(H140),IF(AND(ISNUMBER('Lo-Z-OUTPUT'!BA140),'Lo-Z-OUTPUT'!BA140&lt;&gt;0),'Lo-Z-OUTPUT'!BA140,'Lo-Z-INPUT'!$K$15*'Lo-Z-INPUT'!$K$7),"")</f>
        <v/>
      </c>
      <c r="AL140" s="161" t="str">
        <f t="shared" si="113"/>
        <v/>
      </c>
      <c r="AN140" s="124" t="str">
        <f>IF(ISNUMBER($H140),IF(MV&lt;200,IF(ISNUMBER(MATRIX!AE140),ROUND((MATRIX!AE140*IDLE/1000)*CKWH,2),"-"),IF(ISNUMBER(MATRIX!AQ140),ROUND((MATRIX!AQ140*IDLE/1000)*CKWH,2),"-")),"")</f>
        <v/>
      </c>
      <c r="AO140" s="125" t="str">
        <f t="shared" si="88"/>
        <v/>
      </c>
      <c r="AQ140" s="105" t="str">
        <f>IF(ISNUMBER($H140),IF(MV&lt;200,IF(ISNUMBER(MATRIX!AG140),ROUND((MATRIX!AG140/1000)*RUNNING*CKWH,2),"-"),IF(ISNUMBER(MATRIX!AS140),ROUND((MATRIX!AS140/1000)*RUNNING*CKWH,2),"-")),"")</f>
        <v/>
      </c>
      <c r="AR140" s="126" t="str">
        <f t="shared" si="89"/>
        <v/>
      </c>
      <c r="AT140" s="129" t="str">
        <f t="shared" si="90"/>
        <v/>
      </c>
      <c r="AU140" s="127" t="str">
        <f t="shared" si="91"/>
        <v/>
      </c>
      <c r="AW140" s="101" t="str">
        <f>IF(ISNUMBER($H140),IF(ISNUMBER(MATRIX!BU140),$H140*MATRIX!BU140,"n/a"),"")</f>
        <v/>
      </c>
      <c r="AX140" s="72"/>
      <c r="AY140" s="72" t="str">
        <f>IF(ISNUMBER($H140),IF(ISNUMBER(MATRIX!BV140*AL140),$H140*MATRIX!BV140*AL140,"n/a"),"")</f>
        <v/>
      </c>
      <c r="BA140" s="100" t="str">
        <f t="shared" si="92"/>
        <v/>
      </c>
      <c r="BB140" s="72"/>
      <c r="BC140" s="154" t="str">
        <f t="shared" si="93"/>
        <v/>
      </c>
      <c r="BD140" s="103" t="str">
        <f t="shared" si="94"/>
        <v/>
      </c>
      <c r="BF140" s="85" t="str">
        <f>IF(ISNUMBER(H140),IF(ISNUMBER(MATRIX!Y140),MATRIX!Y140,"n/a"),"")</f>
        <v/>
      </c>
      <c r="BG140" s="86" t="str">
        <f t="shared" si="95"/>
        <v/>
      </c>
      <c r="BI140" s="44" t="str">
        <f>IF(ISNUMBER('Lo-Z-OUTPUT'!D140),IF(ISNUMBER(EXTRA!H140),'Lo-Z-OUTPUT'!D140*EXTRA!H140,""),"")</f>
        <v/>
      </c>
      <c r="BJ140" s="44" t="str">
        <f t="shared" si="96"/>
        <v/>
      </c>
      <c r="BT140" t="b">
        <f>ISNUMBER(MATRIX!G140)</f>
        <v>1</v>
      </c>
      <c r="BU140" t="b">
        <f>ISNUMBER(MATRIX!H140)</f>
        <v>1</v>
      </c>
      <c r="BW140" s="64" t="str">
        <f>IF(AND(ISNUMBER('HI-Z-OUTPUT'!P140),I140&lt;&gt;0),'HI-Z-OUTPUT'!P140,"-")</f>
        <v>-</v>
      </c>
      <c r="BX140" s="1"/>
      <c r="BY140" s="64" t="str">
        <f>IF(ISBLANK('HI-Z-OUTPUT'!R140),"",'HI-Z-OUTPUT'!R140)</f>
        <v/>
      </c>
      <c r="CA140" s="62" t="str">
        <f>IF(ISNUMBER(BW140),IF(ISNUMBER(MATRIX!E140),BW140*MATRIX!E140,"WRNG DATA"),"-")</f>
        <v>-</v>
      </c>
      <c r="CC140" s="66" t="str">
        <f>IF(AND(ISNUMBER(BW140),OR(BT140,BU140)),IF(KP="kg",BW140*MATRIX!CC140,BW140*MATRIX!CC140*2.2),"-")</f>
        <v>-</v>
      </c>
      <c r="CD140" s="65" t="str">
        <f t="shared" si="97"/>
        <v/>
      </c>
      <c r="CF140" s="1" t="str">
        <f>IF(AND(VI&lt;100,ISNUMBER(BW140),BT140),MATRIX!N140,IF(AND(VI&gt;=100,ISNUMBER(BW140),BU140),MATRIX!O140,""))</f>
        <v/>
      </c>
      <c r="CG140" s="1" t="str">
        <f>IF(AND(BY140&lt;100,ISNUMBER(BW140),BT140),MATRIX!N140,IF(AND(BY140&gt;=100,ISNUMBER(BW140),BU140),MATRIX!O140,"WRNG V"))</f>
        <v>WRNG V</v>
      </c>
      <c r="CH140" s="1" t="str">
        <f t="shared" si="98"/>
        <v/>
      </c>
      <c r="CJ140" s="70" t="str">
        <f>IF(ISNUMBER(BW140),IF(BY140&lt;100,IF(ISNUMBER(CH140*MATRIX!G140),BW140*CH140*MATRIX!G140,""),IF(ISNUMBER(CH140*MATRIX!H140),BW140*CH140*MATRIX!H140,"")),"")</f>
        <v/>
      </c>
      <c r="CL140" s="40" t="str">
        <f>IF(ISNUMBER(BW140*CH140),IF(ISNUMBER(MATRIX!U140),IF(MATRIX!U140-INT(MATRIX!U140)=0,MATRIX!U140,"("&amp;MATRIX!U140&amp;")"),"n/a"),"")</f>
        <v/>
      </c>
      <c r="CM140" s="77"/>
      <c r="CN140" s="81" t="str">
        <f>IF(ISNUMBER(BW140*CH140), IF(ISNUMBER(MATRIX!AZ140),BW140*MATRIX!AZ140,"n/a"),"")</f>
        <v/>
      </c>
      <c r="CO140" s="77"/>
      <c r="CP140" s="83" t="str">
        <f>IF(ISNUMBER($BW140*$CH140), IF(ISNUMBER(MATRIX!BB140),$BW140*MATRIX!BB140,"n/a"),"")</f>
        <v/>
      </c>
      <c r="CQ140" s="77"/>
      <c r="CR140" s="81" t="str">
        <f>IF(ISNUMBER($BW140*$CH140), IF(ISNUMBER(MATRIX!BJ140),BW140*MATRIX!BJ140,"n/a"),"")</f>
        <v/>
      </c>
      <c r="CS140" s="77" t="s">
        <v>434</v>
      </c>
      <c r="CT140" s="83" t="str">
        <f>IF(ISNUMBER($BW140*$CH140), IF(ISNUMBER(MATRIX!BL140),$BW140*MATRIX!BL140,"n/a"),"")</f>
        <v/>
      </c>
      <c r="CV140" s="225" t="str">
        <f t="shared" si="109"/>
        <v/>
      </c>
      <c r="CX140" s="225" t="str">
        <f t="shared" si="110"/>
        <v/>
      </c>
      <c r="CZ140" s="219" t="str">
        <f>IF(ISNUMBER($BW140*$CH140), IF(MV&gt;200,IF(ISNUMBER(MATRIX!CL140),MATRIX!CL140,"n/a"),IF(ISNUMBER(MATRIX!CH140),MATRIX!CH140,"n/a")),"")</f>
        <v/>
      </c>
      <c r="DB140" s="1" t="str">
        <f>IF(ISNUMBER(BW140),IF(AND(ISNUMBER('HI-Z-OUTPUT'!AV140),'HI-Z-OUTPUT'!AV140&lt;&gt;0),'HI-Z-OUTPUT'!AV140,'Hi-Z-INPUT'!$K$7*'Hi-Z-INPUT'!$K$11),"")</f>
        <v/>
      </c>
      <c r="DD140" s="161" t="str">
        <f t="shared" si="114"/>
        <v/>
      </c>
      <c r="DF140" s="124" t="str">
        <f>IF(ISNUMBER($BW140),IF(MV&lt;200,IF(ISNUMBER(MATRIX!BA140),ROUND(MATRIX!BA140/1000*IDLE*CKWH,2),"-"),IF(ISNUMBER(MATRIX!BK140),ROUND(MATRIX!BK140/1000*IDLE*CKWH,2),"-")),"")</f>
        <v/>
      </c>
      <c r="DG140" s="125" t="str">
        <f t="shared" si="99"/>
        <v/>
      </c>
      <c r="DI140" s="104" t="str">
        <f>IF(ISNUMBER($BW140),IF(MV&lt;200,IF(ISNUMBER(MATRIX!BC140),ROUND(MATRIX!BC140/1000*RUNNING*CKWH,2),"-"),IF(ISNUMBER(MATRIX!BM140),ROUND(MATRIX!BM140/1000*RUNNING*CKWH,2),"-")),"")</f>
        <v/>
      </c>
      <c r="DJ140" s="130" t="str">
        <f t="shared" si="100"/>
        <v/>
      </c>
      <c r="DL140" s="104"/>
      <c r="DM140" s="130" t="str">
        <f t="shared" si="101"/>
        <v/>
      </c>
      <c r="DO140" s="129" t="str">
        <f t="shared" si="111"/>
        <v/>
      </c>
      <c r="DP140" s="127" t="str">
        <f t="shared" si="102"/>
        <v/>
      </c>
      <c r="DR140" s="101" t="str">
        <f>IF(ISNUMBER($BW140*$CH140),IF(ISNUMBER(MATRIX!BU140),BW140*MATRIX!BU140,"n/a"),"")</f>
        <v/>
      </c>
      <c r="DS140" s="72"/>
      <c r="DT140" s="72" t="str">
        <f>IF(ISNUMBER(BW140*CH140),IF(ISNUMBER(MATRIX!BV140*DD140),BW140*MATRIX!BV140*DD140,"n/a"),"")</f>
        <v/>
      </c>
      <c r="DU140" s="72"/>
      <c r="DV140" s="155" t="str">
        <f t="shared" si="103"/>
        <v/>
      </c>
      <c r="DW140" s="96"/>
      <c r="DX140" s="156" t="str">
        <f t="shared" si="112"/>
        <v/>
      </c>
      <c r="DY140" s="102" t="str">
        <f t="shared" si="104"/>
        <v/>
      </c>
      <c r="EA140" s="85" t="str">
        <f>IF(ISNUMBER(BW140),IF(ISNUMBER(MATRIX!Y140),MATRIX!Y140,"n/a"),"")</f>
        <v/>
      </c>
      <c r="EB140" s="86" t="str">
        <f t="shared" si="105"/>
        <v/>
      </c>
      <c r="ED140" s="44" t="str">
        <f>IF(ISNUMBER('HI-Z-OUTPUT'!D140),IF(ISNUMBER(BW140),'HI-Z-OUTPUT'!D140*BW140,""),"")</f>
        <v/>
      </c>
      <c r="EE140" s="44" t="str">
        <f t="shared" si="106"/>
        <v/>
      </c>
    </row>
    <row r="141" spans="1:135">
      <c r="A141" s="46" t="str">
        <f>MATRIX!A141</f>
        <v>Ashly</v>
      </c>
      <c r="B141" t="str">
        <f>IF(MATRIX!B141&lt;&gt;0,MATRIX!B141,"-")</f>
        <v>NXP 1.54</v>
      </c>
      <c r="D141" t="b">
        <f>AND(OHM8MENO&lt;='Lo-Z-OUTPUT'!U141,'Lo-Z-OUTPUT'!U141&lt;=OHM8PIU)</f>
        <v>0</v>
      </c>
      <c r="E141" t="b">
        <f>AND(OHM4MENO&lt;='Lo-Z-OUTPUT'!U141,'Lo-Z-OUTPUT'!U141&lt;=OHM4PIU)</f>
        <v>0</v>
      </c>
      <c r="F141" t="b">
        <f>AND(OHM2MENO&lt;='Lo-Z-OUTPUT'!U141,'Lo-Z-OUTPUT'!U141&lt;=OHM2PIU)</f>
        <v>0</v>
      </c>
      <c r="H141" s="64" t="str">
        <f>IF(ISNUMBER('Lo-Z-OUTPUT'!S141),'Lo-Z-OUTPUT'!S141,"")</f>
        <v/>
      </c>
      <c r="I141" s="64" t="str">
        <f>IF('Lo-Z-OUTPUT'!W141="B","B","")</f>
        <v/>
      </c>
      <c r="K141" s="62" t="str">
        <f>IF(ISNUMBER(H141),H141*MATRIX!E141,"-")</f>
        <v>-</v>
      </c>
      <c r="M141" s="66" t="str">
        <f>IF(ISNUMBER(H141),IF(KP="kg",H141*MATRIX!CB141,H141*MATRIX!CB141*2.2),"-")</f>
        <v>-</v>
      </c>
      <c r="N141" s="65" t="str">
        <f t="shared" si="87"/>
        <v/>
      </c>
      <c r="P141" s="1" t="str">
        <f>IF(ISNUMBER(H141),IF('Lo-Z-OUTPUT'!W141="B",IF(D141,MATRIX!Q141,IF(E141,MATRIX!R141,"WRNG Ω")),IF(D141,MATRIX!K141,IF(E141,MATRIX!L141,IF(F141,MATRIX!M141,"")))),"")</f>
        <v/>
      </c>
      <c r="R141" s="70" t="str">
        <f>IF(AND(ISNUMBER(H141),ISNUMBER(P141)),IF('Lo-Z-OUTPUT'!W141="B",H141*P141*MATRIX!F141/2,H141*P141*MATRIX!F141),"")</f>
        <v/>
      </c>
      <c r="T141" s="40" t="str">
        <f>IF(ISNUMBER($H141),IF(ISNUMBER(MATRIX!U141),IF(MATRIX!U141-INT(MATRIX!U141)=0,MATRIX!U141,"("&amp;MATRIX!U141&amp;")"),"n/a"),"")</f>
        <v/>
      </c>
      <c r="U141" s="77"/>
      <c r="V141" s="81" t="str">
        <f>IF(ISNUMBER(H141), IF(ISNUMBER(MATRIX!AD141),H141*MATRIX!AD141,"n/a"),"")</f>
        <v/>
      </c>
      <c r="W141" s="77"/>
      <c r="X141" s="83" t="str">
        <f>IF(ISNUMBER($H141), IF(ISNUMBER(MATRIX!AF141),$H141*MATRIX!AF141,"n/a"),"")</f>
        <v/>
      </c>
      <c r="Y141" s="77"/>
      <c r="Z141" s="81" t="str">
        <f>IF(ISNUMBER($H141), IF(ISNUMBER(MATRIX!AP141),$H141*MATRIX!AP141,"n/a"),"")</f>
        <v/>
      </c>
      <c r="AA141" s="77" t="s">
        <v>434</v>
      </c>
      <c r="AB141" s="83" t="str">
        <f>IF(ISNUMBER($H141), IF(ISNUMBER(MATRIX!AR141),$H141*MATRIX!AR141,"n/a"),"")</f>
        <v/>
      </c>
      <c r="AD141" s="225" t="str">
        <f t="shared" si="107"/>
        <v/>
      </c>
      <c r="AF141" s="225" t="str">
        <f t="shared" si="108"/>
        <v/>
      </c>
      <c r="AH141" s="218" t="str">
        <f>IF(ISNUMBER($H141), IF(MV&gt;200,IF(ISNUMBER(MATRIX!CL141),MATRIX!CL141,"n/a"),IF(ISNUMBER(MATRIX!CH141),MATRIX!CH141,"n/a")),"")</f>
        <v/>
      </c>
      <c r="AJ141" s="1" t="str">
        <f>IF(ISNUMBER(H141),IF(AND(ISNUMBER('Lo-Z-OUTPUT'!BA141),'Lo-Z-OUTPUT'!BA141&lt;&gt;0),'Lo-Z-OUTPUT'!BA141,'Lo-Z-INPUT'!$K$15*'Lo-Z-INPUT'!$K$7),"")</f>
        <v/>
      </c>
      <c r="AL141" s="161" t="str">
        <f t="shared" si="113"/>
        <v/>
      </c>
      <c r="AN141" s="124" t="str">
        <f>IF(ISNUMBER($H141),IF(MV&lt;200,IF(ISNUMBER(MATRIX!AE141),ROUND((MATRIX!AE141*IDLE/1000)*CKWH,2),"-"),IF(ISNUMBER(MATRIX!AQ141),ROUND((MATRIX!AQ141*IDLE/1000)*CKWH,2),"-")),"")</f>
        <v/>
      </c>
      <c r="AO141" s="125" t="str">
        <f t="shared" si="88"/>
        <v/>
      </c>
      <c r="AQ141" s="105" t="str">
        <f>IF(ISNUMBER($H141),IF(MV&lt;200,IF(ISNUMBER(MATRIX!AG141),ROUND((MATRIX!AG141/1000)*RUNNING*CKWH,2),"-"),IF(ISNUMBER(MATRIX!AS141),ROUND((MATRIX!AS141/1000)*RUNNING*CKWH,2),"-")),"")</f>
        <v/>
      </c>
      <c r="AR141" s="126" t="str">
        <f t="shared" si="89"/>
        <v/>
      </c>
      <c r="AT141" s="129" t="str">
        <f t="shared" si="90"/>
        <v/>
      </c>
      <c r="AU141" s="127" t="str">
        <f t="shared" si="91"/>
        <v/>
      </c>
      <c r="AW141" s="101" t="str">
        <f>IF(ISNUMBER($H141),IF(ISNUMBER(MATRIX!BU141),$H141*MATRIX!BU141,"n/a"),"")</f>
        <v/>
      </c>
      <c r="AX141" s="72"/>
      <c r="AY141" s="72" t="str">
        <f>IF(ISNUMBER($H141),IF(ISNUMBER(MATRIX!BV141*AL141),$H141*MATRIX!BV141*AL141,"n/a"),"")</f>
        <v/>
      </c>
      <c r="BA141" s="100" t="str">
        <f t="shared" si="92"/>
        <v/>
      </c>
      <c r="BB141" s="72"/>
      <c r="BC141" s="154" t="str">
        <f t="shared" si="93"/>
        <v/>
      </c>
      <c r="BD141" s="103" t="str">
        <f t="shared" si="94"/>
        <v/>
      </c>
      <c r="BF141" s="85" t="str">
        <f>IF(ISNUMBER(H141),IF(ISNUMBER(MATRIX!Y141),MATRIX!Y141,"n/a"),"")</f>
        <v/>
      </c>
      <c r="BG141" s="86" t="str">
        <f t="shared" si="95"/>
        <v/>
      </c>
      <c r="BI141" s="44" t="str">
        <f>IF(ISNUMBER('Lo-Z-OUTPUT'!D141),IF(ISNUMBER(EXTRA!H141),'Lo-Z-OUTPUT'!D141*EXTRA!H141,""),"")</f>
        <v/>
      </c>
      <c r="BJ141" s="44" t="str">
        <f t="shared" si="96"/>
        <v/>
      </c>
      <c r="BT141" t="b">
        <f>ISNUMBER(MATRIX!G141)</f>
        <v>1</v>
      </c>
      <c r="BU141" t="b">
        <f>ISNUMBER(MATRIX!H141)</f>
        <v>1</v>
      </c>
      <c r="BW141" s="64" t="str">
        <f>IF(AND(ISNUMBER('HI-Z-OUTPUT'!P141),I141&lt;&gt;0),'HI-Z-OUTPUT'!P141,"-")</f>
        <v>-</v>
      </c>
      <c r="BX141" s="1"/>
      <c r="BY141" s="64" t="str">
        <f>IF(ISBLANK('HI-Z-OUTPUT'!R141),"",'HI-Z-OUTPUT'!R141)</f>
        <v/>
      </c>
      <c r="CA141" s="62" t="str">
        <f>IF(ISNUMBER(BW141),IF(ISNUMBER(MATRIX!E141),BW141*MATRIX!E141,"WRNG DATA"),"-")</f>
        <v>-</v>
      </c>
      <c r="CC141" s="66" t="str">
        <f>IF(AND(ISNUMBER(BW141),OR(BT141,BU141)),IF(KP="kg",BW141*MATRIX!CC141,BW141*MATRIX!CC141*2.2),"-")</f>
        <v>-</v>
      </c>
      <c r="CD141" s="65" t="str">
        <f t="shared" si="97"/>
        <v/>
      </c>
      <c r="CF141" s="1" t="str">
        <f>IF(AND(VI&lt;100,ISNUMBER(BW141),BT141),MATRIX!N141,IF(AND(VI&gt;=100,ISNUMBER(BW141),BU141),MATRIX!O141,""))</f>
        <v/>
      </c>
      <c r="CG141" s="1" t="str">
        <f>IF(AND(BY141&lt;100,ISNUMBER(BW141),BT141),MATRIX!N141,IF(AND(BY141&gt;=100,ISNUMBER(BW141),BU141),MATRIX!O141,"WRNG V"))</f>
        <v>WRNG V</v>
      </c>
      <c r="CH141" s="1" t="str">
        <f t="shared" si="98"/>
        <v/>
      </c>
      <c r="CJ141" s="70" t="str">
        <f>IF(ISNUMBER(BW141),IF(BY141&lt;100,IF(ISNUMBER(CH141*MATRIX!G141),BW141*CH141*MATRIX!G141,""),IF(ISNUMBER(CH141*MATRIX!H141),BW141*CH141*MATRIX!H141,"")),"")</f>
        <v/>
      </c>
      <c r="CL141" s="40" t="str">
        <f>IF(ISNUMBER(BW141*CH141),IF(ISNUMBER(MATRIX!U141),IF(MATRIX!U141-INT(MATRIX!U141)=0,MATRIX!U141,"("&amp;MATRIX!U141&amp;")"),"n/a"),"")</f>
        <v/>
      </c>
      <c r="CM141" s="77"/>
      <c r="CN141" s="81" t="str">
        <f>IF(ISNUMBER(BW141*CH141), IF(ISNUMBER(MATRIX!AZ141),BW141*MATRIX!AZ141,"n/a"),"")</f>
        <v/>
      </c>
      <c r="CO141" s="77"/>
      <c r="CP141" s="83" t="str">
        <f>IF(ISNUMBER($BW141*$CH141), IF(ISNUMBER(MATRIX!BB141),$BW141*MATRIX!BB141,"n/a"),"")</f>
        <v/>
      </c>
      <c r="CQ141" s="77"/>
      <c r="CR141" s="81" t="str">
        <f>IF(ISNUMBER($BW141*$CH141), IF(ISNUMBER(MATRIX!BJ141),BW141*MATRIX!BJ141,"n/a"),"")</f>
        <v/>
      </c>
      <c r="CS141" s="77" t="s">
        <v>434</v>
      </c>
      <c r="CT141" s="83" t="str">
        <f>IF(ISNUMBER($BW141*$CH141), IF(ISNUMBER(MATRIX!BL141),$BW141*MATRIX!BL141,"n/a"),"")</f>
        <v/>
      </c>
      <c r="CV141" s="225" t="str">
        <f t="shared" si="109"/>
        <v/>
      </c>
      <c r="CX141" s="225" t="str">
        <f t="shared" si="110"/>
        <v/>
      </c>
      <c r="CZ141" s="219" t="str">
        <f>IF(ISNUMBER($BW141*$CH141), IF(MV&gt;200,IF(ISNUMBER(MATRIX!CL141),MATRIX!CL141,"n/a"),IF(ISNUMBER(MATRIX!CH141),MATRIX!CH141,"n/a")),"")</f>
        <v/>
      </c>
      <c r="DB141" s="1" t="str">
        <f>IF(ISNUMBER(BW141),IF(AND(ISNUMBER('HI-Z-OUTPUT'!AV141),'HI-Z-OUTPUT'!AV141&lt;&gt;0),'HI-Z-OUTPUT'!AV141,'Hi-Z-INPUT'!$K$7*'Hi-Z-INPUT'!$K$11),"")</f>
        <v/>
      </c>
      <c r="DD141" s="161" t="str">
        <f t="shared" si="114"/>
        <v/>
      </c>
      <c r="DF141" s="124" t="str">
        <f>IF(ISNUMBER($BW141),IF(MV&lt;200,IF(ISNUMBER(MATRIX!BA141),ROUND(MATRIX!BA141/1000*IDLE*CKWH,2),"-"),IF(ISNUMBER(MATRIX!BK141),ROUND(MATRIX!BK141/1000*IDLE*CKWH,2),"-")),"")</f>
        <v/>
      </c>
      <c r="DG141" s="125" t="str">
        <f t="shared" si="99"/>
        <v/>
      </c>
      <c r="DI141" s="104" t="str">
        <f>IF(ISNUMBER($BW141),IF(MV&lt;200,IF(ISNUMBER(MATRIX!BC141),ROUND(MATRIX!BC141/1000*RUNNING*CKWH,2),"-"),IF(ISNUMBER(MATRIX!BM141),ROUND(MATRIX!BM141/1000*RUNNING*CKWH,2),"-")),"")</f>
        <v/>
      </c>
      <c r="DJ141" s="130" t="str">
        <f t="shared" si="100"/>
        <v/>
      </c>
      <c r="DL141" s="104"/>
      <c r="DM141" s="130" t="str">
        <f t="shared" si="101"/>
        <v/>
      </c>
      <c r="DO141" s="129" t="str">
        <f t="shared" si="111"/>
        <v/>
      </c>
      <c r="DP141" s="127" t="str">
        <f t="shared" si="102"/>
        <v/>
      </c>
      <c r="DR141" s="101" t="str">
        <f>IF(ISNUMBER($BW141*$CH141),IF(ISNUMBER(MATRIX!BU141),BW141*MATRIX!BU141,"n/a"),"")</f>
        <v/>
      </c>
      <c r="DS141" s="72"/>
      <c r="DT141" s="72" t="str">
        <f>IF(ISNUMBER(BW141*CH141),IF(ISNUMBER(MATRIX!BV141*DD141),BW141*MATRIX!BV141*DD141,"n/a"),"")</f>
        <v/>
      </c>
      <c r="DU141" s="72"/>
      <c r="DV141" s="155" t="str">
        <f t="shared" si="103"/>
        <v/>
      </c>
      <c r="DW141" s="96"/>
      <c r="DX141" s="156" t="str">
        <f t="shared" si="112"/>
        <v/>
      </c>
      <c r="DY141" s="102" t="str">
        <f t="shared" si="104"/>
        <v/>
      </c>
      <c r="EA141" s="85" t="str">
        <f>IF(ISNUMBER(BW141),IF(ISNUMBER(MATRIX!Y141),MATRIX!Y141,"n/a"),"")</f>
        <v/>
      </c>
      <c r="EB141" s="86" t="str">
        <f t="shared" si="105"/>
        <v/>
      </c>
      <c r="ED141" s="44" t="str">
        <f>IF(ISNUMBER('HI-Z-OUTPUT'!D141),IF(ISNUMBER(BW141),'HI-Z-OUTPUT'!D141*BW141,""),"")</f>
        <v/>
      </c>
      <c r="EE141" s="44" t="str">
        <f t="shared" si="106"/>
        <v/>
      </c>
    </row>
    <row r="142" spans="1:135">
      <c r="A142" s="46" t="str">
        <f>MATRIX!A142</f>
        <v>Ashly</v>
      </c>
      <c r="B142" t="str">
        <f>IF(MATRIX!B142&lt;&gt;0,MATRIX!B142,"-")</f>
        <v>CA 1.54</v>
      </c>
      <c r="D142" t="b">
        <f>AND(OHM8MENO&lt;='Lo-Z-OUTPUT'!U142,'Lo-Z-OUTPUT'!U142&lt;=OHM8PIU)</f>
        <v>0</v>
      </c>
      <c r="E142" t="b">
        <f>AND(OHM4MENO&lt;='Lo-Z-OUTPUT'!U142,'Lo-Z-OUTPUT'!U142&lt;=OHM4PIU)</f>
        <v>0</v>
      </c>
      <c r="F142" t="b">
        <f>AND(OHM2MENO&lt;='Lo-Z-OUTPUT'!U142,'Lo-Z-OUTPUT'!U142&lt;=OHM2PIU)</f>
        <v>0</v>
      </c>
      <c r="H142" s="64" t="str">
        <f>IF(ISNUMBER('Lo-Z-OUTPUT'!S142),'Lo-Z-OUTPUT'!S142,"")</f>
        <v/>
      </c>
      <c r="I142" s="64" t="str">
        <f>IF('Lo-Z-OUTPUT'!W142="B","B","")</f>
        <v/>
      </c>
      <c r="K142" s="62" t="str">
        <f>IF(ISNUMBER(H142),H142*MATRIX!E142,"-")</f>
        <v>-</v>
      </c>
      <c r="M142" s="66" t="str">
        <f>IF(ISNUMBER(H142),IF(KP="kg",H142*MATRIX!CB142,H142*MATRIX!CB142*2.2),"-")</f>
        <v>-</v>
      </c>
      <c r="N142" s="65" t="str">
        <f t="shared" si="87"/>
        <v/>
      </c>
      <c r="P142" s="1" t="str">
        <f>IF(ISNUMBER(H142),IF('Lo-Z-OUTPUT'!W142="B",IF(D142,MATRIX!Q142,IF(E142,MATRIX!R142,"WRNG Ω")),IF(D142,MATRIX!K142,IF(E142,MATRIX!L142,IF(F142,MATRIX!M142,"")))),"")</f>
        <v/>
      </c>
      <c r="R142" s="70" t="str">
        <f>IF(AND(ISNUMBER(H142),ISNUMBER(P142)),IF('Lo-Z-OUTPUT'!W142="B",H142*P142*MATRIX!F142/2,H142*P142*MATRIX!F142),"")</f>
        <v/>
      </c>
      <c r="T142" s="40" t="str">
        <f>IF(ISNUMBER($H142),IF(ISNUMBER(MATRIX!U142),IF(MATRIX!U142-INT(MATRIX!U142)=0,MATRIX!U142,"("&amp;MATRIX!U142&amp;")"),"n/a"),"")</f>
        <v/>
      </c>
      <c r="U142" s="77"/>
      <c r="V142" s="81" t="str">
        <f>IF(ISNUMBER(H142), IF(ISNUMBER(MATRIX!AD142),H142*MATRIX!AD142,"n/a"),"")</f>
        <v/>
      </c>
      <c r="W142" s="77"/>
      <c r="X142" s="83" t="str">
        <f>IF(ISNUMBER($H142), IF(ISNUMBER(MATRIX!AF142),$H142*MATRIX!AF142,"n/a"),"")</f>
        <v/>
      </c>
      <c r="Y142" s="77"/>
      <c r="Z142" s="81" t="str">
        <f>IF(ISNUMBER($H142), IF(ISNUMBER(MATRIX!AP142),$H142*MATRIX!AP142,"n/a"),"")</f>
        <v/>
      </c>
      <c r="AA142" s="77" t="s">
        <v>434</v>
      </c>
      <c r="AB142" s="83" t="str">
        <f>IF(ISNUMBER($H142), IF(ISNUMBER(MATRIX!AR142),$H142*MATRIX!AR142,"n/a"),"")</f>
        <v/>
      </c>
      <c r="AD142" s="225" t="str">
        <f t="shared" si="107"/>
        <v/>
      </c>
      <c r="AF142" s="225" t="str">
        <f t="shared" si="108"/>
        <v/>
      </c>
      <c r="AH142" s="218" t="str">
        <f>IF(ISNUMBER($H142), IF(MV&gt;200,IF(ISNUMBER(MATRIX!CL142),MATRIX!CL142,"n/a"),IF(ISNUMBER(MATRIX!CH142),MATRIX!CH142,"n/a")),"")</f>
        <v/>
      </c>
      <c r="AJ142" s="1" t="str">
        <f>IF(ISNUMBER(H142),IF(AND(ISNUMBER('Lo-Z-OUTPUT'!BA142),'Lo-Z-OUTPUT'!BA142&lt;&gt;0),'Lo-Z-OUTPUT'!BA142,'Lo-Z-INPUT'!$K$15*'Lo-Z-INPUT'!$K$7),"")</f>
        <v/>
      </c>
      <c r="AL142" s="161" t="str">
        <f t="shared" si="113"/>
        <v/>
      </c>
      <c r="AN142" s="124" t="str">
        <f>IF(ISNUMBER($H142),IF(MV&lt;200,IF(ISNUMBER(MATRIX!AE142),ROUND((MATRIX!AE142*IDLE/1000)*CKWH,2),"-"),IF(ISNUMBER(MATRIX!AQ142),ROUND((MATRIX!AQ142*IDLE/1000)*CKWH,2),"-")),"")</f>
        <v/>
      </c>
      <c r="AO142" s="125" t="str">
        <f t="shared" si="88"/>
        <v/>
      </c>
      <c r="AQ142" s="105" t="str">
        <f>IF(ISNUMBER($H142),IF(MV&lt;200,IF(ISNUMBER(MATRIX!AG142),ROUND((MATRIX!AG142/1000)*RUNNING*CKWH,2),"-"),IF(ISNUMBER(MATRIX!AS142),ROUND((MATRIX!AS142/1000)*RUNNING*CKWH,2),"-")),"")</f>
        <v/>
      </c>
      <c r="AR142" s="126" t="str">
        <f t="shared" si="89"/>
        <v/>
      </c>
      <c r="AT142" s="129" t="str">
        <f t="shared" si="90"/>
        <v/>
      </c>
      <c r="AU142" s="127" t="str">
        <f t="shared" si="91"/>
        <v/>
      </c>
      <c r="AW142" s="101" t="str">
        <f>IF(ISNUMBER($H142),IF(ISNUMBER(MATRIX!BU142),$H142*MATRIX!BU142,"n/a"),"")</f>
        <v/>
      </c>
      <c r="AX142" s="72"/>
      <c r="AY142" s="72" t="str">
        <f>IF(ISNUMBER($H142),IF(ISNUMBER(MATRIX!BV142*AL142),$H142*MATRIX!BV142*AL142,"n/a"),"")</f>
        <v/>
      </c>
      <c r="BA142" s="100" t="str">
        <f t="shared" si="92"/>
        <v/>
      </c>
      <c r="BB142" s="72"/>
      <c r="BC142" s="154" t="str">
        <f t="shared" si="93"/>
        <v/>
      </c>
      <c r="BD142" s="103" t="str">
        <f t="shared" si="94"/>
        <v/>
      </c>
      <c r="BF142" s="85" t="str">
        <f>IF(ISNUMBER(H142),IF(ISNUMBER(MATRIX!Y142),MATRIX!Y142,"n/a"),"")</f>
        <v/>
      </c>
      <c r="BG142" s="86" t="str">
        <f t="shared" si="95"/>
        <v/>
      </c>
      <c r="BI142" s="44" t="str">
        <f>IF(ISNUMBER('Lo-Z-OUTPUT'!D142),IF(ISNUMBER(EXTRA!H142),'Lo-Z-OUTPUT'!D142*EXTRA!H142,""),"")</f>
        <v/>
      </c>
      <c r="BJ142" s="44" t="str">
        <f t="shared" si="96"/>
        <v/>
      </c>
      <c r="BT142" t="b">
        <f>ISNUMBER(MATRIX!G142)</f>
        <v>1</v>
      </c>
      <c r="BU142" t="b">
        <f>ISNUMBER(MATRIX!H142)</f>
        <v>1</v>
      </c>
      <c r="BW142" s="64" t="str">
        <f>IF(AND(ISNUMBER('HI-Z-OUTPUT'!P142),I142&lt;&gt;0),'HI-Z-OUTPUT'!P142,"-")</f>
        <v>-</v>
      </c>
      <c r="BX142" s="1"/>
      <c r="BY142" s="64" t="str">
        <f>IF(ISBLANK('HI-Z-OUTPUT'!R142),"",'HI-Z-OUTPUT'!R142)</f>
        <v/>
      </c>
      <c r="CA142" s="62" t="str">
        <f>IF(ISNUMBER(BW142),IF(ISNUMBER(MATRIX!E142),BW142*MATRIX!E142,"WRNG DATA"),"-")</f>
        <v>-</v>
      </c>
      <c r="CC142" s="66" t="str">
        <f>IF(AND(ISNUMBER(BW142),OR(BT142,BU142)),IF(KP="kg",BW142*MATRIX!CC142,BW142*MATRIX!CC142*2.2),"-")</f>
        <v>-</v>
      </c>
      <c r="CD142" s="65" t="str">
        <f t="shared" si="97"/>
        <v/>
      </c>
      <c r="CF142" s="1" t="str">
        <f>IF(AND(VI&lt;100,ISNUMBER(BW142),BT142),MATRIX!N142,IF(AND(VI&gt;=100,ISNUMBER(BW142),BU142),MATRIX!O142,""))</f>
        <v/>
      </c>
      <c r="CG142" s="1" t="str">
        <f>IF(AND(BY142&lt;100,ISNUMBER(BW142),BT142),MATRIX!N142,IF(AND(BY142&gt;=100,ISNUMBER(BW142),BU142),MATRIX!O142,"WRNG V"))</f>
        <v>WRNG V</v>
      </c>
      <c r="CH142" s="1" t="str">
        <f t="shared" si="98"/>
        <v/>
      </c>
      <c r="CJ142" s="70" t="str">
        <f>IF(ISNUMBER(BW142),IF(BY142&lt;100,IF(ISNUMBER(CH142*MATRIX!G142),BW142*CH142*MATRIX!G142,""),IF(ISNUMBER(CH142*MATRIX!H142),BW142*CH142*MATRIX!H142,"")),"")</f>
        <v/>
      </c>
      <c r="CL142" s="40" t="str">
        <f>IF(ISNUMBER(BW142*CH142),IF(ISNUMBER(MATRIX!U142),IF(MATRIX!U142-INT(MATRIX!U142)=0,MATRIX!U142,"("&amp;MATRIX!U142&amp;")"),"n/a"),"")</f>
        <v/>
      </c>
      <c r="CM142" s="77"/>
      <c r="CN142" s="81" t="str">
        <f>IF(ISNUMBER(BW142*CH142), IF(ISNUMBER(MATRIX!AZ142),BW142*MATRIX!AZ142,"n/a"),"")</f>
        <v/>
      </c>
      <c r="CO142" s="77"/>
      <c r="CP142" s="83" t="str">
        <f>IF(ISNUMBER($BW142*$CH142), IF(ISNUMBER(MATRIX!BB142),$BW142*MATRIX!BB142,"n/a"),"")</f>
        <v/>
      </c>
      <c r="CQ142" s="77"/>
      <c r="CR142" s="81" t="str">
        <f>IF(ISNUMBER($BW142*$CH142), IF(ISNUMBER(MATRIX!BJ142),BW142*MATRIX!BJ142,"n/a"),"")</f>
        <v/>
      </c>
      <c r="CS142" s="77" t="s">
        <v>434</v>
      </c>
      <c r="CT142" s="83" t="str">
        <f>IF(ISNUMBER($BW142*$CH142), IF(ISNUMBER(MATRIX!BL142),$BW142*MATRIX!BL142,"n/a"),"")</f>
        <v/>
      </c>
      <c r="CV142" s="225" t="str">
        <f t="shared" si="109"/>
        <v/>
      </c>
      <c r="CX142" s="225" t="str">
        <f t="shared" si="110"/>
        <v/>
      </c>
      <c r="CZ142" s="219" t="str">
        <f>IF(ISNUMBER($BW142*$CH142), IF(MV&gt;200,IF(ISNUMBER(MATRIX!CL142),MATRIX!CL142,"n/a"),IF(ISNUMBER(MATRIX!CH142),MATRIX!CH142,"n/a")),"")</f>
        <v/>
      </c>
      <c r="DB142" s="1" t="str">
        <f>IF(ISNUMBER(BW142),IF(AND(ISNUMBER('HI-Z-OUTPUT'!AV142),'HI-Z-OUTPUT'!AV142&lt;&gt;0),'HI-Z-OUTPUT'!AV142,'Hi-Z-INPUT'!$K$7*'Hi-Z-INPUT'!$K$11),"")</f>
        <v/>
      </c>
      <c r="DD142" s="161" t="str">
        <f t="shared" si="114"/>
        <v/>
      </c>
      <c r="DF142" s="124" t="str">
        <f>IF(ISNUMBER($BW142),IF(MV&lt;200,IF(ISNUMBER(MATRIX!BA142),ROUND(MATRIX!BA142/1000*IDLE*CKWH,2),"-"),IF(ISNUMBER(MATRIX!BK142),ROUND(MATRIX!BK142/1000*IDLE*CKWH,2),"-")),"")</f>
        <v/>
      </c>
      <c r="DG142" s="125" t="str">
        <f t="shared" si="99"/>
        <v/>
      </c>
      <c r="DI142" s="104" t="str">
        <f>IF(ISNUMBER($BW142),IF(MV&lt;200,IF(ISNUMBER(MATRIX!BC142),ROUND(MATRIX!BC142/1000*RUNNING*CKWH,2),"-"),IF(ISNUMBER(MATRIX!BM142),ROUND(MATRIX!BM142/1000*RUNNING*CKWH,2),"-")),"")</f>
        <v/>
      </c>
      <c r="DJ142" s="130" t="str">
        <f t="shared" si="100"/>
        <v/>
      </c>
      <c r="DL142" s="104"/>
      <c r="DM142" s="130" t="str">
        <f t="shared" si="101"/>
        <v/>
      </c>
      <c r="DO142" s="129" t="str">
        <f t="shared" si="111"/>
        <v/>
      </c>
      <c r="DP142" s="127" t="str">
        <f t="shared" si="102"/>
        <v/>
      </c>
      <c r="DR142" s="101" t="str">
        <f>IF(ISNUMBER($BW142*$CH142),IF(ISNUMBER(MATRIX!BU142),BW142*MATRIX!BU142,"n/a"),"")</f>
        <v/>
      </c>
      <c r="DS142" s="72"/>
      <c r="DT142" s="72" t="str">
        <f>IF(ISNUMBER(BW142*CH142),IF(ISNUMBER(MATRIX!BV142*DD142),BW142*MATRIX!BV142*DD142,"n/a"),"")</f>
        <v/>
      </c>
      <c r="DU142" s="72"/>
      <c r="DV142" s="155" t="str">
        <f t="shared" si="103"/>
        <v/>
      </c>
      <c r="DW142" s="96"/>
      <c r="DX142" s="156" t="str">
        <f t="shared" si="112"/>
        <v/>
      </c>
      <c r="DY142" s="102" t="str">
        <f t="shared" si="104"/>
        <v/>
      </c>
      <c r="EA142" s="85" t="str">
        <f>IF(ISNUMBER(BW142),IF(ISNUMBER(MATRIX!Y142),MATRIX!Y142,"n/a"),"")</f>
        <v/>
      </c>
      <c r="EB142" s="86" t="str">
        <f t="shared" si="105"/>
        <v/>
      </c>
      <c r="ED142" s="44" t="str">
        <f>IF(ISNUMBER('HI-Z-OUTPUT'!D142),IF(ISNUMBER(BW142),'HI-Z-OUTPUT'!D142*BW142,""),"")</f>
        <v/>
      </c>
      <c r="EE142" s="44" t="str">
        <f t="shared" si="106"/>
        <v/>
      </c>
    </row>
    <row r="143" spans="1:135">
      <c r="A143" s="46" t="str">
        <f>MATRIX!A143</f>
        <v>Ashly</v>
      </c>
      <c r="B143" t="str">
        <f>IF(MATRIX!B143&lt;&gt;0,MATRIX!B143,"-")</f>
        <v>CA 1.52</v>
      </c>
      <c r="D143" t="b">
        <f>AND(OHM8MENO&lt;='Lo-Z-OUTPUT'!U143,'Lo-Z-OUTPUT'!U143&lt;=OHM8PIU)</f>
        <v>0</v>
      </c>
      <c r="E143" t="b">
        <f>AND(OHM4MENO&lt;='Lo-Z-OUTPUT'!U143,'Lo-Z-OUTPUT'!U143&lt;=OHM4PIU)</f>
        <v>0</v>
      </c>
      <c r="F143" t="b">
        <f>AND(OHM2MENO&lt;='Lo-Z-OUTPUT'!U143,'Lo-Z-OUTPUT'!U143&lt;=OHM2PIU)</f>
        <v>0</v>
      </c>
      <c r="H143" s="64" t="str">
        <f>IF(ISNUMBER('Lo-Z-OUTPUT'!S143),'Lo-Z-OUTPUT'!S143,"")</f>
        <v/>
      </c>
      <c r="I143" s="64" t="str">
        <f>IF('Lo-Z-OUTPUT'!W143="B","B","")</f>
        <v/>
      </c>
      <c r="K143" s="62" t="str">
        <f>IF(ISNUMBER(H143),H143*MATRIX!E143,"-")</f>
        <v>-</v>
      </c>
      <c r="M143" s="66" t="str">
        <f>IF(ISNUMBER(H143),IF(KP="kg",H143*MATRIX!CB143,H143*MATRIX!CB143*2.2),"-")</f>
        <v>-</v>
      </c>
      <c r="N143" s="65" t="str">
        <f t="shared" si="87"/>
        <v/>
      </c>
      <c r="P143" s="1" t="str">
        <f>IF(ISNUMBER(H143),IF('Lo-Z-OUTPUT'!W143="B",IF(D143,MATRIX!Q143,IF(E143,MATRIX!R143,"WRNG Ω")),IF(D143,MATRIX!K143,IF(E143,MATRIX!L143,IF(F143,MATRIX!M143,"")))),"")</f>
        <v/>
      </c>
      <c r="R143" s="70" t="str">
        <f>IF(AND(ISNUMBER(H143),ISNUMBER(P143)),IF('Lo-Z-OUTPUT'!W143="B",H143*P143*MATRIX!F143/2,H143*P143*MATRIX!F143),"")</f>
        <v/>
      </c>
      <c r="T143" s="40" t="str">
        <f>IF(ISNUMBER($H143),IF(ISNUMBER(MATRIX!U143),IF(MATRIX!U143-INT(MATRIX!U143)=0,MATRIX!U143,"("&amp;MATRIX!U143&amp;")"),"n/a"),"")</f>
        <v/>
      </c>
      <c r="U143" s="77"/>
      <c r="V143" s="81" t="str">
        <f>IF(ISNUMBER(H143), IF(ISNUMBER(MATRIX!AD143),H143*MATRIX!AD143,"n/a"),"")</f>
        <v/>
      </c>
      <c r="W143" s="77"/>
      <c r="X143" s="83" t="str">
        <f>IF(ISNUMBER($H143), IF(ISNUMBER(MATRIX!AF143),$H143*MATRIX!AF143,"n/a"),"")</f>
        <v/>
      </c>
      <c r="Y143" s="77"/>
      <c r="Z143" s="81" t="str">
        <f>IF(ISNUMBER($H143), IF(ISNUMBER(MATRIX!AP143),$H143*MATRIX!AP143,"n/a"),"")</f>
        <v/>
      </c>
      <c r="AA143" s="77" t="s">
        <v>434</v>
      </c>
      <c r="AB143" s="83" t="str">
        <f>IF(ISNUMBER($H143), IF(ISNUMBER(MATRIX!AR143),$H143*MATRIX!AR143,"n/a"),"")</f>
        <v/>
      </c>
      <c r="AD143" s="225" t="str">
        <f t="shared" si="107"/>
        <v/>
      </c>
      <c r="AF143" s="225" t="str">
        <f t="shared" si="108"/>
        <v/>
      </c>
      <c r="AH143" s="218" t="str">
        <f>IF(ISNUMBER($H143), IF(MV&gt;200,IF(ISNUMBER(MATRIX!CL143),MATRIX!CL143,"n/a"),IF(ISNUMBER(MATRIX!CH143),MATRIX!CH143,"n/a")),"")</f>
        <v/>
      </c>
      <c r="AJ143" s="1" t="str">
        <f>IF(ISNUMBER(H143),IF(AND(ISNUMBER('Lo-Z-OUTPUT'!BA143),'Lo-Z-OUTPUT'!BA143&lt;&gt;0),'Lo-Z-OUTPUT'!BA143,'Lo-Z-INPUT'!$K$15*'Lo-Z-INPUT'!$K$7),"")</f>
        <v/>
      </c>
      <c r="AL143" s="161" t="str">
        <f t="shared" si="113"/>
        <v/>
      </c>
      <c r="AN143" s="124" t="str">
        <f>IF(ISNUMBER($H143),IF(MV&lt;200,IF(ISNUMBER(MATRIX!AE143),ROUND((MATRIX!AE143*IDLE/1000)*CKWH,2),"-"),IF(ISNUMBER(MATRIX!AQ143),ROUND((MATRIX!AQ143*IDLE/1000)*CKWH,2),"-")),"")</f>
        <v/>
      </c>
      <c r="AO143" s="125" t="str">
        <f t="shared" si="88"/>
        <v/>
      </c>
      <c r="AQ143" s="105" t="str">
        <f>IF(ISNUMBER($H143),IF(MV&lt;200,IF(ISNUMBER(MATRIX!AG143),ROUND((MATRIX!AG143/1000)*RUNNING*CKWH,2),"-"),IF(ISNUMBER(MATRIX!AS143),ROUND((MATRIX!AS143/1000)*RUNNING*CKWH,2),"-")),"")</f>
        <v/>
      </c>
      <c r="AR143" s="126" t="str">
        <f t="shared" si="89"/>
        <v/>
      </c>
      <c r="AT143" s="129" t="str">
        <f t="shared" si="90"/>
        <v/>
      </c>
      <c r="AU143" s="127" t="str">
        <f t="shared" si="91"/>
        <v/>
      </c>
      <c r="AW143" s="101" t="str">
        <f>IF(ISNUMBER($H143),IF(ISNUMBER(MATRIX!BU143),$H143*MATRIX!BU143,"n/a"),"")</f>
        <v/>
      </c>
      <c r="AX143" s="72"/>
      <c r="AY143" s="72" t="str">
        <f>IF(ISNUMBER($H143),IF(ISNUMBER(MATRIX!BV143*AL143),$H143*MATRIX!BV143*AL143,"n/a"),"")</f>
        <v/>
      </c>
      <c r="BA143" s="100" t="str">
        <f t="shared" si="92"/>
        <v/>
      </c>
      <c r="BB143" s="72"/>
      <c r="BC143" s="154" t="str">
        <f t="shared" si="93"/>
        <v/>
      </c>
      <c r="BD143" s="103" t="str">
        <f t="shared" si="94"/>
        <v/>
      </c>
      <c r="BF143" s="85" t="str">
        <f>IF(ISNUMBER(H143),IF(ISNUMBER(MATRIX!Y143),MATRIX!Y143,"n/a"),"")</f>
        <v/>
      </c>
      <c r="BG143" s="86" t="str">
        <f t="shared" si="95"/>
        <v/>
      </c>
      <c r="BI143" s="44" t="str">
        <f>IF(ISNUMBER('Lo-Z-OUTPUT'!D143),IF(ISNUMBER(EXTRA!H143),'Lo-Z-OUTPUT'!D143*EXTRA!H143,""),"")</f>
        <v/>
      </c>
      <c r="BJ143" s="44" t="str">
        <f t="shared" si="96"/>
        <v/>
      </c>
      <c r="BT143" t="b">
        <f>ISNUMBER(MATRIX!G143)</f>
        <v>1</v>
      </c>
      <c r="BU143" t="b">
        <f>ISNUMBER(MATRIX!H143)</f>
        <v>1</v>
      </c>
      <c r="BW143" s="64" t="str">
        <f>IF(AND(ISNUMBER('HI-Z-OUTPUT'!P143),I143&lt;&gt;0),'HI-Z-OUTPUT'!P143,"-")</f>
        <v>-</v>
      </c>
      <c r="BX143" s="1"/>
      <c r="BY143" s="64" t="str">
        <f>IF(ISBLANK('HI-Z-OUTPUT'!R143),"",'HI-Z-OUTPUT'!R143)</f>
        <v/>
      </c>
      <c r="CA143" s="62" t="str">
        <f>IF(ISNUMBER(BW143),IF(ISNUMBER(MATRIX!E143),BW143*MATRIX!E143,"WRNG DATA"),"-")</f>
        <v>-</v>
      </c>
      <c r="CC143" s="66" t="str">
        <f>IF(AND(ISNUMBER(BW143),OR(BT143,BU143)),IF(KP="kg",BW143*MATRIX!CC143,BW143*MATRIX!CC143*2.2),"-")</f>
        <v>-</v>
      </c>
      <c r="CD143" s="65" t="str">
        <f t="shared" si="97"/>
        <v/>
      </c>
      <c r="CF143" s="1" t="str">
        <f>IF(AND(VI&lt;100,ISNUMBER(BW143),BT143),MATRIX!N143,IF(AND(VI&gt;=100,ISNUMBER(BW143),BU143),MATRIX!O143,""))</f>
        <v/>
      </c>
      <c r="CG143" s="1" t="str">
        <f>IF(AND(BY143&lt;100,ISNUMBER(BW143),BT143),MATRIX!N143,IF(AND(BY143&gt;=100,ISNUMBER(BW143),BU143),MATRIX!O143,"WRNG V"))</f>
        <v>WRNG V</v>
      </c>
      <c r="CH143" s="1" t="str">
        <f t="shared" si="98"/>
        <v/>
      </c>
      <c r="CJ143" s="70" t="str">
        <f>IF(ISNUMBER(BW143),IF(BY143&lt;100,IF(ISNUMBER(CH143*MATRIX!G143),BW143*CH143*MATRIX!G143,""),IF(ISNUMBER(CH143*MATRIX!H143),BW143*CH143*MATRIX!H143,"")),"")</f>
        <v/>
      </c>
      <c r="CL143" s="40" t="str">
        <f>IF(ISNUMBER(BW143*CH143),IF(ISNUMBER(MATRIX!U143),IF(MATRIX!U143-INT(MATRIX!U143)=0,MATRIX!U143,"("&amp;MATRIX!U143&amp;")"),"n/a"),"")</f>
        <v/>
      </c>
      <c r="CM143" s="77"/>
      <c r="CN143" s="81" t="str">
        <f>IF(ISNUMBER(BW143*CH143), IF(ISNUMBER(MATRIX!AZ143),BW143*MATRIX!AZ143,"n/a"),"")</f>
        <v/>
      </c>
      <c r="CO143" s="77"/>
      <c r="CP143" s="83" t="str">
        <f>IF(ISNUMBER($BW143*$CH143), IF(ISNUMBER(MATRIX!BB143),$BW143*MATRIX!BB143,"n/a"),"")</f>
        <v/>
      </c>
      <c r="CQ143" s="77"/>
      <c r="CR143" s="81" t="str">
        <f>IF(ISNUMBER($BW143*$CH143), IF(ISNUMBER(MATRIX!BJ143),BW143*MATRIX!BJ143,"n/a"),"")</f>
        <v/>
      </c>
      <c r="CS143" s="77" t="s">
        <v>434</v>
      </c>
      <c r="CT143" s="83" t="str">
        <f>IF(ISNUMBER($BW143*$CH143), IF(ISNUMBER(MATRIX!BL143),$BW143*MATRIX!BL143,"n/a"),"")</f>
        <v/>
      </c>
      <c r="CV143" s="225" t="str">
        <f t="shared" si="109"/>
        <v/>
      </c>
      <c r="CX143" s="225" t="str">
        <f t="shared" si="110"/>
        <v/>
      </c>
      <c r="CZ143" s="219" t="str">
        <f>IF(ISNUMBER($BW143*$CH143), IF(MV&gt;200,IF(ISNUMBER(MATRIX!CL143),MATRIX!CL143,"n/a"),IF(ISNUMBER(MATRIX!CH143),MATRIX!CH143,"n/a")),"")</f>
        <v/>
      </c>
      <c r="DB143" s="1" t="str">
        <f>IF(ISNUMBER(BW143),IF(AND(ISNUMBER('HI-Z-OUTPUT'!AV143),'HI-Z-OUTPUT'!AV143&lt;&gt;0),'HI-Z-OUTPUT'!AV143,'Hi-Z-INPUT'!$K$7*'Hi-Z-INPUT'!$K$11),"")</f>
        <v/>
      </c>
      <c r="DD143" s="161" t="str">
        <f t="shared" si="114"/>
        <v/>
      </c>
      <c r="DF143" s="124" t="str">
        <f>IF(ISNUMBER($BW143),IF(MV&lt;200,IF(ISNUMBER(MATRIX!BA143),ROUND(MATRIX!BA143/1000*IDLE*CKWH,2),"-"),IF(ISNUMBER(MATRIX!BK143),ROUND(MATRIX!BK143/1000*IDLE*CKWH,2),"-")),"")</f>
        <v/>
      </c>
      <c r="DG143" s="125" t="str">
        <f t="shared" si="99"/>
        <v/>
      </c>
      <c r="DI143" s="104" t="str">
        <f>IF(ISNUMBER($BW143),IF(MV&lt;200,IF(ISNUMBER(MATRIX!BC143),ROUND(MATRIX!BC143/1000*RUNNING*CKWH,2),"-"),IF(ISNUMBER(MATRIX!BM143),ROUND(MATRIX!BM143/1000*RUNNING*CKWH,2),"-")),"")</f>
        <v/>
      </c>
      <c r="DJ143" s="130" t="str">
        <f t="shared" si="100"/>
        <v/>
      </c>
      <c r="DL143" s="104"/>
      <c r="DM143" s="130" t="str">
        <f t="shared" si="101"/>
        <v/>
      </c>
      <c r="DO143" s="129" t="str">
        <f t="shared" si="111"/>
        <v/>
      </c>
      <c r="DP143" s="127" t="str">
        <f t="shared" si="102"/>
        <v/>
      </c>
      <c r="DR143" s="101" t="str">
        <f>IF(ISNUMBER($BW143*$CH143),IF(ISNUMBER(MATRIX!BU143),BW143*MATRIX!BU143,"n/a"),"")</f>
        <v/>
      </c>
      <c r="DS143" s="72"/>
      <c r="DT143" s="72" t="str">
        <f>IF(ISNUMBER(BW143*CH143),IF(ISNUMBER(MATRIX!BV143*DD143),BW143*MATRIX!BV143*DD143,"n/a"),"")</f>
        <v/>
      </c>
      <c r="DU143" s="72"/>
      <c r="DV143" s="155" t="str">
        <f t="shared" si="103"/>
        <v/>
      </c>
      <c r="DW143" s="96"/>
      <c r="DX143" s="156" t="str">
        <f t="shared" si="112"/>
        <v/>
      </c>
      <c r="DY143" s="102" t="str">
        <f t="shared" si="104"/>
        <v/>
      </c>
      <c r="EA143" s="85" t="str">
        <f>IF(ISNUMBER(BW143),IF(ISNUMBER(MATRIX!Y143),MATRIX!Y143,"n/a"),"")</f>
        <v/>
      </c>
      <c r="EB143" s="86" t="str">
        <f t="shared" si="105"/>
        <v/>
      </c>
      <c r="ED143" s="44" t="str">
        <f>IF(ISNUMBER('HI-Z-OUTPUT'!D143),IF(ISNUMBER(BW143),'HI-Z-OUTPUT'!D143*BW143,""),"")</f>
        <v/>
      </c>
      <c r="EE143" s="44" t="str">
        <f t="shared" si="106"/>
        <v/>
      </c>
    </row>
    <row r="144" spans="1:135">
      <c r="A144" s="46" t="str">
        <f>MATRIX!A144</f>
        <v>Ashly</v>
      </c>
      <c r="B144" t="str">
        <f>IF(MATRIX!B144&lt;&gt;0,MATRIX!B144,"-")</f>
        <v>CA 1.04</v>
      </c>
      <c r="D144" t="b">
        <f>AND(OHM8MENO&lt;='Lo-Z-OUTPUT'!U144,'Lo-Z-OUTPUT'!U144&lt;=OHM8PIU)</f>
        <v>0</v>
      </c>
      <c r="E144" t="b">
        <f>AND(OHM4MENO&lt;='Lo-Z-OUTPUT'!U144,'Lo-Z-OUTPUT'!U144&lt;=OHM4PIU)</f>
        <v>0</v>
      </c>
      <c r="F144" t="b">
        <f>AND(OHM2MENO&lt;='Lo-Z-OUTPUT'!U144,'Lo-Z-OUTPUT'!U144&lt;=OHM2PIU)</f>
        <v>0</v>
      </c>
      <c r="H144" s="64" t="str">
        <f>IF(ISNUMBER('Lo-Z-OUTPUT'!S144),'Lo-Z-OUTPUT'!S144,"")</f>
        <v/>
      </c>
      <c r="I144" s="64" t="str">
        <f>IF('Lo-Z-OUTPUT'!W144="B","B","")</f>
        <v/>
      </c>
      <c r="K144" s="62" t="str">
        <f>IF(ISNUMBER(H144),H144*MATRIX!E144,"-")</f>
        <v>-</v>
      </c>
      <c r="M144" s="66" t="str">
        <f>IF(ISNUMBER(H144),IF(KP="kg",H144*MATRIX!CB144,H144*MATRIX!CB144*2.2),"-")</f>
        <v>-</v>
      </c>
      <c r="N144" s="65" t="str">
        <f t="shared" si="87"/>
        <v/>
      </c>
      <c r="P144" s="1" t="str">
        <f>IF(ISNUMBER(H144),IF('Lo-Z-OUTPUT'!W144="B",IF(D144,MATRIX!Q144,IF(E144,MATRIX!R144,"WRNG Ω")),IF(D144,MATRIX!K144,IF(E144,MATRIX!L144,IF(F144,MATRIX!M144,"")))),"")</f>
        <v/>
      </c>
      <c r="R144" s="70" t="str">
        <f>IF(AND(ISNUMBER(H144),ISNUMBER(P144)),IF('Lo-Z-OUTPUT'!W144="B",H144*P144*MATRIX!F144/2,H144*P144*MATRIX!F144),"")</f>
        <v/>
      </c>
      <c r="T144" s="40" t="str">
        <f>IF(ISNUMBER($H144),IF(ISNUMBER(MATRIX!U144),IF(MATRIX!U144-INT(MATRIX!U144)=0,MATRIX!U144,"("&amp;MATRIX!U144&amp;")"),"n/a"),"")</f>
        <v/>
      </c>
      <c r="U144" s="77"/>
      <c r="V144" s="81" t="str">
        <f>IF(ISNUMBER(H144), IF(ISNUMBER(MATRIX!AD144),H144*MATRIX!AD144,"n/a"),"")</f>
        <v/>
      </c>
      <c r="W144" s="77"/>
      <c r="X144" s="83" t="str">
        <f>IF(ISNUMBER($H144), IF(ISNUMBER(MATRIX!AF144),$H144*MATRIX!AF144,"n/a"),"")</f>
        <v/>
      </c>
      <c r="Y144" s="77"/>
      <c r="Z144" s="81" t="str">
        <f>IF(ISNUMBER($H144), IF(ISNUMBER(MATRIX!AP144),$H144*MATRIX!AP144,"n/a"),"")</f>
        <v/>
      </c>
      <c r="AA144" s="77" t="s">
        <v>434</v>
      </c>
      <c r="AB144" s="83" t="str">
        <f>IF(ISNUMBER($H144), IF(ISNUMBER(MATRIX!AR144),$H144*MATRIX!AR144,"n/a"),"")</f>
        <v/>
      </c>
      <c r="AD144" s="225" t="str">
        <f t="shared" si="107"/>
        <v/>
      </c>
      <c r="AF144" s="225" t="str">
        <f t="shared" si="108"/>
        <v/>
      </c>
      <c r="AH144" s="218" t="str">
        <f>IF(ISNUMBER($H144), IF(MV&gt;200,IF(ISNUMBER(MATRIX!CL144),MATRIX!CL144,"n/a"),IF(ISNUMBER(MATRIX!CH144),MATRIX!CH144,"n/a")),"")</f>
        <v/>
      </c>
      <c r="AJ144" s="1" t="str">
        <f>IF(ISNUMBER(H144),IF(AND(ISNUMBER('Lo-Z-OUTPUT'!BA144),'Lo-Z-OUTPUT'!BA144&lt;&gt;0),'Lo-Z-OUTPUT'!BA144,'Lo-Z-INPUT'!$K$15*'Lo-Z-INPUT'!$K$7),"")</f>
        <v/>
      </c>
      <c r="AL144" s="161" t="str">
        <f t="shared" si="113"/>
        <v/>
      </c>
      <c r="AN144" s="124" t="str">
        <f>IF(ISNUMBER($H144),IF(MV&lt;200,IF(ISNUMBER(MATRIX!AE144),ROUND((MATRIX!AE144*IDLE/1000)*CKWH,2),"-"),IF(ISNUMBER(MATRIX!AQ144),ROUND((MATRIX!AQ144*IDLE/1000)*CKWH,2),"-")),"")</f>
        <v/>
      </c>
      <c r="AO144" s="125" t="str">
        <f t="shared" si="88"/>
        <v/>
      </c>
      <c r="AQ144" s="105" t="str">
        <f>IF(ISNUMBER($H144),IF(MV&lt;200,IF(ISNUMBER(MATRIX!AG144),ROUND((MATRIX!AG144/1000)*RUNNING*CKWH,2),"-"),IF(ISNUMBER(MATRIX!AS144),ROUND((MATRIX!AS144/1000)*RUNNING*CKWH,2),"-")),"")</f>
        <v/>
      </c>
      <c r="AR144" s="126" t="str">
        <f t="shared" si="89"/>
        <v/>
      </c>
      <c r="AT144" s="129" t="str">
        <f t="shared" si="90"/>
        <v/>
      </c>
      <c r="AU144" s="127" t="str">
        <f t="shared" si="91"/>
        <v/>
      </c>
      <c r="AW144" s="101" t="str">
        <f>IF(ISNUMBER($H144),IF(ISNUMBER(MATRIX!BU144),$H144*MATRIX!BU144,"n/a"),"")</f>
        <v/>
      </c>
      <c r="AX144" s="72"/>
      <c r="AY144" s="72" t="str">
        <f>IF(ISNUMBER($H144),IF(ISNUMBER(MATRIX!BV144*AL144),$H144*MATRIX!BV144*AL144,"n/a"),"")</f>
        <v/>
      </c>
      <c r="BA144" s="100" t="str">
        <f t="shared" si="92"/>
        <v/>
      </c>
      <c r="BB144" s="72"/>
      <c r="BC144" s="154" t="str">
        <f t="shared" si="93"/>
        <v/>
      </c>
      <c r="BD144" s="103" t="str">
        <f t="shared" si="94"/>
        <v/>
      </c>
      <c r="BF144" s="85" t="str">
        <f>IF(ISNUMBER(H144),IF(ISNUMBER(MATRIX!Y144),MATRIX!Y144,"n/a"),"")</f>
        <v/>
      </c>
      <c r="BG144" s="86" t="str">
        <f t="shared" si="95"/>
        <v/>
      </c>
      <c r="BI144" s="44" t="str">
        <f>IF(ISNUMBER('Lo-Z-OUTPUT'!D144),IF(ISNUMBER(EXTRA!H144),'Lo-Z-OUTPUT'!D144*EXTRA!H144,""),"")</f>
        <v/>
      </c>
      <c r="BJ144" s="44" t="str">
        <f t="shared" si="96"/>
        <v/>
      </c>
      <c r="BT144" t="b">
        <f>ISNUMBER(MATRIX!G144)</f>
        <v>1</v>
      </c>
      <c r="BU144" t="b">
        <f>ISNUMBER(MATRIX!H144)</f>
        <v>1</v>
      </c>
      <c r="BW144" s="64" t="str">
        <f>IF(AND(ISNUMBER('HI-Z-OUTPUT'!P144),I144&lt;&gt;0),'HI-Z-OUTPUT'!P144,"-")</f>
        <v>-</v>
      </c>
      <c r="BX144" s="1"/>
      <c r="BY144" s="64" t="str">
        <f>IF(ISBLANK('HI-Z-OUTPUT'!R144),"",'HI-Z-OUTPUT'!R144)</f>
        <v/>
      </c>
      <c r="CA144" s="62" t="str">
        <f>IF(ISNUMBER(BW144),IF(ISNUMBER(MATRIX!E144),BW144*MATRIX!E144,"WRNG DATA"),"-")</f>
        <v>-</v>
      </c>
      <c r="CC144" s="66" t="str">
        <f>IF(AND(ISNUMBER(BW144),OR(BT144,BU144)),IF(KP="kg",BW144*MATRIX!CC144,BW144*MATRIX!CC144*2.2),"-")</f>
        <v>-</v>
      </c>
      <c r="CD144" s="65" t="str">
        <f t="shared" si="97"/>
        <v/>
      </c>
      <c r="CF144" s="1" t="str">
        <f>IF(AND(VI&lt;100,ISNUMBER(BW144),BT144),MATRIX!N144,IF(AND(VI&gt;=100,ISNUMBER(BW144),BU144),MATRIX!O144,""))</f>
        <v/>
      </c>
      <c r="CG144" s="1" t="str">
        <f>IF(AND(BY144&lt;100,ISNUMBER(BW144),BT144),MATRIX!N144,IF(AND(BY144&gt;=100,ISNUMBER(BW144),BU144),MATRIX!O144,"WRNG V"))</f>
        <v>WRNG V</v>
      </c>
      <c r="CH144" s="1" t="str">
        <f t="shared" si="98"/>
        <v/>
      </c>
      <c r="CJ144" s="70" t="str">
        <f>IF(ISNUMBER(BW144),IF(BY144&lt;100,IF(ISNUMBER(CH144*MATRIX!G144),BW144*CH144*MATRIX!G144,""),IF(ISNUMBER(CH144*MATRIX!H144),BW144*CH144*MATRIX!H144,"")),"")</f>
        <v/>
      </c>
      <c r="CL144" s="40" t="str">
        <f>IF(ISNUMBER(BW144*CH144),IF(ISNUMBER(MATRIX!U144),IF(MATRIX!U144-INT(MATRIX!U144)=0,MATRIX!U144,"("&amp;MATRIX!U144&amp;")"),"n/a"),"")</f>
        <v/>
      </c>
      <c r="CM144" s="77"/>
      <c r="CN144" s="81" t="str">
        <f>IF(ISNUMBER(BW144*CH144), IF(ISNUMBER(MATRIX!AZ144),BW144*MATRIX!AZ144,"n/a"),"")</f>
        <v/>
      </c>
      <c r="CO144" s="77"/>
      <c r="CP144" s="83" t="str">
        <f>IF(ISNUMBER($BW144*$CH144), IF(ISNUMBER(MATRIX!BB144),$BW144*MATRIX!BB144,"n/a"),"")</f>
        <v/>
      </c>
      <c r="CQ144" s="77"/>
      <c r="CR144" s="81" t="str">
        <f>IF(ISNUMBER($BW144*$CH144), IF(ISNUMBER(MATRIX!BJ144),BW144*MATRIX!BJ144,"n/a"),"")</f>
        <v/>
      </c>
      <c r="CS144" s="77" t="s">
        <v>434</v>
      </c>
      <c r="CT144" s="83" t="str">
        <f>IF(ISNUMBER($BW144*$CH144), IF(ISNUMBER(MATRIX!BL144),$BW144*MATRIX!BL144,"n/a"),"")</f>
        <v/>
      </c>
      <c r="CV144" s="225" t="str">
        <f t="shared" si="109"/>
        <v/>
      </c>
      <c r="CX144" s="225" t="str">
        <f t="shared" si="110"/>
        <v/>
      </c>
      <c r="CZ144" s="219" t="str">
        <f>IF(ISNUMBER($BW144*$CH144), IF(MV&gt;200,IF(ISNUMBER(MATRIX!CL144),MATRIX!CL144,"n/a"),IF(ISNUMBER(MATRIX!CH144),MATRIX!CH144,"n/a")),"")</f>
        <v/>
      </c>
      <c r="DB144" s="1" t="str">
        <f>IF(ISNUMBER(BW144),IF(AND(ISNUMBER('HI-Z-OUTPUT'!AV144),'HI-Z-OUTPUT'!AV144&lt;&gt;0),'HI-Z-OUTPUT'!AV144,'Hi-Z-INPUT'!$K$7*'Hi-Z-INPUT'!$K$11),"")</f>
        <v/>
      </c>
      <c r="DD144" s="161" t="str">
        <f t="shared" si="114"/>
        <v/>
      </c>
      <c r="DF144" s="124" t="str">
        <f>IF(ISNUMBER($BW144),IF(MV&lt;200,IF(ISNUMBER(MATRIX!BA144),ROUND(MATRIX!BA144/1000*IDLE*CKWH,2),"-"),IF(ISNUMBER(MATRIX!BK144),ROUND(MATRIX!BK144/1000*IDLE*CKWH,2),"-")),"")</f>
        <v/>
      </c>
      <c r="DG144" s="125" t="str">
        <f t="shared" si="99"/>
        <v/>
      </c>
      <c r="DI144" s="104" t="str">
        <f>IF(ISNUMBER($BW144),IF(MV&lt;200,IF(ISNUMBER(MATRIX!BC144),ROUND(MATRIX!BC144/1000*RUNNING*CKWH,2),"-"),IF(ISNUMBER(MATRIX!BM144),ROUND(MATRIX!BM144/1000*RUNNING*CKWH,2),"-")),"")</f>
        <v/>
      </c>
      <c r="DJ144" s="130" t="str">
        <f t="shared" si="100"/>
        <v/>
      </c>
      <c r="DL144" s="104"/>
      <c r="DM144" s="130" t="str">
        <f t="shared" si="101"/>
        <v/>
      </c>
      <c r="DO144" s="129" t="str">
        <f t="shared" si="111"/>
        <v/>
      </c>
      <c r="DP144" s="127" t="str">
        <f t="shared" si="102"/>
        <v/>
      </c>
      <c r="DR144" s="101" t="str">
        <f>IF(ISNUMBER($BW144*$CH144),IF(ISNUMBER(MATRIX!BU144),BW144*MATRIX!BU144,"n/a"),"")</f>
        <v/>
      </c>
      <c r="DS144" s="72"/>
      <c r="DT144" s="72" t="str">
        <f>IF(ISNUMBER(BW144*CH144),IF(ISNUMBER(MATRIX!BV144*DD144),BW144*MATRIX!BV144*DD144,"n/a"),"")</f>
        <v/>
      </c>
      <c r="DU144" s="72"/>
      <c r="DV144" s="155" t="str">
        <f t="shared" si="103"/>
        <v/>
      </c>
      <c r="DW144" s="96"/>
      <c r="DX144" s="156" t="str">
        <f t="shared" si="112"/>
        <v/>
      </c>
      <c r="DY144" s="102" t="str">
        <f t="shared" si="104"/>
        <v/>
      </c>
      <c r="EA144" s="85" t="str">
        <f>IF(ISNUMBER(BW144),IF(ISNUMBER(MATRIX!Y144),MATRIX!Y144,"n/a"),"")</f>
        <v/>
      </c>
      <c r="EB144" s="86" t="str">
        <f t="shared" si="105"/>
        <v/>
      </c>
      <c r="ED144" s="44" t="str">
        <f>IF(ISNUMBER('HI-Z-OUTPUT'!D144),IF(ISNUMBER(BW144),'HI-Z-OUTPUT'!D144*BW144,""),"")</f>
        <v/>
      </c>
      <c r="EE144" s="44" t="str">
        <f t="shared" si="106"/>
        <v/>
      </c>
    </row>
    <row r="145" spans="1:135">
      <c r="A145" s="46" t="str">
        <f>MATRIX!A145</f>
        <v>Ashly</v>
      </c>
      <c r="B145" t="str">
        <f>IF(MATRIX!B145&lt;&gt;0,MATRIX!B145,"-")</f>
        <v>CA 1.02</v>
      </c>
      <c r="D145" t="b">
        <f>AND(OHM8MENO&lt;='Lo-Z-OUTPUT'!U145,'Lo-Z-OUTPUT'!U145&lt;=OHM8PIU)</f>
        <v>0</v>
      </c>
      <c r="E145" t="b">
        <f>AND(OHM4MENO&lt;='Lo-Z-OUTPUT'!U145,'Lo-Z-OUTPUT'!U145&lt;=OHM4PIU)</f>
        <v>0</v>
      </c>
      <c r="F145" t="b">
        <f>AND(OHM2MENO&lt;='Lo-Z-OUTPUT'!U145,'Lo-Z-OUTPUT'!U145&lt;=OHM2PIU)</f>
        <v>0</v>
      </c>
      <c r="H145" s="64" t="str">
        <f>IF(ISNUMBER('Lo-Z-OUTPUT'!S145),'Lo-Z-OUTPUT'!S145,"")</f>
        <v/>
      </c>
      <c r="I145" s="64" t="str">
        <f>IF('Lo-Z-OUTPUT'!W145="B","B","")</f>
        <v/>
      </c>
      <c r="K145" s="62" t="str">
        <f>IF(ISNUMBER(H145),H145*MATRIX!E145,"-")</f>
        <v>-</v>
      </c>
      <c r="M145" s="66" t="str">
        <f>IF(ISNUMBER(H145),IF(KP="kg",H145*MATRIX!CB145,H145*MATRIX!CB145*2.2),"-")</f>
        <v>-</v>
      </c>
      <c r="N145" s="65" t="str">
        <f t="shared" si="87"/>
        <v/>
      </c>
      <c r="P145" s="1" t="str">
        <f>IF(ISNUMBER(H145),IF('Lo-Z-OUTPUT'!W145="B",IF(D145,MATRIX!Q145,IF(E145,MATRIX!R145,"WRNG Ω")),IF(D145,MATRIX!K145,IF(E145,MATRIX!L145,IF(F145,MATRIX!M145,"")))),"")</f>
        <v/>
      </c>
      <c r="R145" s="70" t="str">
        <f>IF(AND(ISNUMBER(H145),ISNUMBER(P145)),IF('Lo-Z-OUTPUT'!W145="B",H145*P145*MATRIX!F145/2,H145*P145*MATRIX!F145),"")</f>
        <v/>
      </c>
      <c r="T145" s="40" t="str">
        <f>IF(ISNUMBER($H145),IF(ISNUMBER(MATRIX!U145),IF(MATRIX!U145-INT(MATRIX!U145)=0,MATRIX!U145,"("&amp;MATRIX!U145&amp;")"),"n/a"),"")</f>
        <v/>
      </c>
      <c r="U145" s="77"/>
      <c r="V145" s="81" t="str">
        <f>IF(ISNUMBER(H145), IF(ISNUMBER(MATRIX!AD145),H145*MATRIX!AD145,"n/a"),"")</f>
        <v/>
      </c>
      <c r="W145" s="77"/>
      <c r="X145" s="83" t="str">
        <f>IF(ISNUMBER($H145), IF(ISNUMBER(MATRIX!AF145),$H145*MATRIX!AF145,"n/a"),"")</f>
        <v/>
      </c>
      <c r="Y145" s="77"/>
      <c r="Z145" s="81" t="str">
        <f>IF(ISNUMBER($H145), IF(ISNUMBER(MATRIX!AP145),$H145*MATRIX!AP145,"n/a"),"")</f>
        <v/>
      </c>
      <c r="AA145" s="77" t="s">
        <v>434</v>
      </c>
      <c r="AB145" s="83" t="str">
        <f>IF(ISNUMBER($H145), IF(ISNUMBER(MATRIX!AR145),$H145*MATRIX!AR145,"n/a"),"")</f>
        <v/>
      </c>
      <c r="AD145" s="225" t="str">
        <f t="shared" si="107"/>
        <v/>
      </c>
      <c r="AF145" s="225" t="str">
        <f t="shared" si="108"/>
        <v/>
      </c>
      <c r="AH145" s="218" t="str">
        <f>IF(ISNUMBER($H145), IF(MV&gt;200,IF(ISNUMBER(MATRIX!CL145),MATRIX!CL145,"n/a"),IF(ISNUMBER(MATRIX!CH145),MATRIX!CH145,"n/a")),"")</f>
        <v/>
      </c>
      <c r="AJ145" s="1" t="str">
        <f>IF(ISNUMBER(H145),IF(AND(ISNUMBER('Lo-Z-OUTPUT'!BA145),'Lo-Z-OUTPUT'!BA145&lt;&gt;0),'Lo-Z-OUTPUT'!BA145,'Lo-Z-INPUT'!$K$15*'Lo-Z-INPUT'!$K$7),"")</f>
        <v/>
      </c>
      <c r="AL145" s="161" t="str">
        <f t="shared" si="113"/>
        <v/>
      </c>
      <c r="AN145" s="124" t="str">
        <f>IF(ISNUMBER($H145),IF(MV&lt;200,IF(ISNUMBER(MATRIX!AE145),ROUND((MATRIX!AE145*IDLE/1000)*CKWH,2),"-"),IF(ISNUMBER(MATRIX!AQ145),ROUND((MATRIX!AQ145*IDLE/1000)*CKWH,2),"-")),"")</f>
        <v/>
      </c>
      <c r="AO145" s="125" t="str">
        <f t="shared" si="88"/>
        <v/>
      </c>
      <c r="AQ145" s="105" t="str">
        <f>IF(ISNUMBER($H145),IF(MV&lt;200,IF(ISNUMBER(MATRIX!AG145),ROUND((MATRIX!AG145/1000)*RUNNING*CKWH,2),"-"),IF(ISNUMBER(MATRIX!AS145),ROUND((MATRIX!AS145/1000)*RUNNING*CKWH,2),"-")),"")</f>
        <v/>
      </c>
      <c r="AR145" s="126" t="str">
        <f t="shared" si="89"/>
        <v/>
      </c>
      <c r="AT145" s="129" t="str">
        <f t="shared" si="90"/>
        <v/>
      </c>
      <c r="AU145" s="127" t="str">
        <f t="shared" si="91"/>
        <v/>
      </c>
      <c r="AW145" s="101" t="str">
        <f>IF(ISNUMBER($H145),IF(ISNUMBER(MATRIX!BU145),$H145*MATRIX!BU145,"n/a"),"")</f>
        <v/>
      </c>
      <c r="AX145" s="72"/>
      <c r="AY145" s="72" t="str">
        <f>IF(ISNUMBER($H145),IF(ISNUMBER(MATRIX!BV145*AL145),$H145*MATRIX!BV145*AL145,"n/a"),"")</f>
        <v/>
      </c>
      <c r="BA145" s="100" t="str">
        <f t="shared" si="92"/>
        <v/>
      </c>
      <c r="BB145" s="72"/>
      <c r="BC145" s="154" t="str">
        <f t="shared" si="93"/>
        <v/>
      </c>
      <c r="BD145" s="103" t="str">
        <f t="shared" si="94"/>
        <v/>
      </c>
      <c r="BF145" s="85" t="str">
        <f>IF(ISNUMBER(H145),IF(ISNUMBER(MATRIX!Y145),MATRIX!Y145,"n/a"),"")</f>
        <v/>
      </c>
      <c r="BG145" s="86" t="str">
        <f t="shared" si="95"/>
        <v/>
      </c>
      <c r="BI145" s="44" t="str">
        <f>IF(ISNUMBER('Lo-Z-OUTPUT'!D145),IF(ISNUMBER(EXTRA!H145),'Lo-Z-OUTPUT'!D145*EXTRA!H145,""),"")</f>
        <v/>
      </c>
      <c r="BJ145" s="44" t="str">
        <f t="shared" si="96"/>
        <v/>
      </c>
      <c r="BT145" t="b">
        <f>ISNUMBER(MATRIX!G145)</f>
        <v>1</v>
      </c>
      <c r="BU145" t="b">
        <f>ISNUMBER(MATRIX!H145)</f>
        <v>1</v>
      </c>
      <c r="BW145" s="64" t="str">
        <f>IF(AND(ISNUMBER('HI-Z-OUTPUT'!P145),I145&lt;&gt;0),'HI-Z-OUTPUT'!P145,"-")</f>
        <v>-</v>
      </c>
      <c r="BX145" s="1"/>
      <c r="BY145" s="64" t="str">
        <f>IF(ISBLANK('HI-Z-OUTPUT'!R145),"",'HI-Z-OUTPUT'!R145)</f>
        <v/>
      </c>
      <c r="CA145" s="62" t="str">
        <f>IF(ISNUMBER(BW145),IF(ISNUMBER(MATRIX!E145),BW145*MATRIX!E145,"WRNG DATA"),"-")</f>
        <v>-</v>
      </c>
      <c r="CC145" s="66" t="str">
        <f>IF(AND(ISNUMBER(BW145),OR(BT145,BU145)),IF(KP="kg",BW145*MATRIX!CC145,BW145*MATRIX!CC145*2.2),"-")</f>
        <v>-</v>
      </c>
      <c r="CD145" s="65" t="str">
        <f t="shared" si="97"/>
        <v/>
      </c>
      <c r="CF145" s="1" t="str">
        <f>IF(AND(VI&lt;100,ISNUMBER(BW145),BT145),MATRIX!N145,IF(AND(VI&gt;=100,ISNUMBER(BW145),BU145),MATRIX!O145,""))</f>
        <v/>
      </c>
      <c r="CG145" s="1" t="str">
        <f>IF(AND(BY145&lt;100,ISNUMBER(BW145),BT145),MATRIX!N145,IF(AND(BY145&gt;=100,ISNUMBER(BW145),BU145),MATRIX!O145,"WRNG V"))</f>
        <v>WRNG V</v>
      </c>
      <c r="CH145" s="1" t="str">
        <f t="shared" si="98"/>
        <v/>
      </c>
      <c r="CJ145" s="70" t="str">
        <f>IF(ISNUMBER(BW145),IF(BY145&lt;100,IF(ISNUMBER(CH145*MATRIX!G145),BW145*CH145*MATRIX!G145,""),IF(ISNUMBER(CH145*MATRIX!H145),BW145*CH145*MATRIX!H145,"")),"")</f>
        <v/>
      </c>
      <c r="CL145" s="40" t="str">
        <f>IF(ISNUMBER(BW145*CH145),IF(ISNUMBER(MATRIX!U145),IF(MATRIX!U145-INT(MATRIX!U145)=0,MATRIX!U145,"("&amp;MATRIX!U145&amp;")"),"n/a"),"")</f>
        <v/>
      </c>
      <c r="CM145" s="77"/>
      <c r="CN145" s="81" t="str">
        <f>IF(ISNUMBER(BW145*CH145), IF(ISNUMBER(MATRIX!AZ145),BW145*MATRIX!AZ145,"n/a"),"")</f>
        <v/>
      </c>
      <c r="CO145" s="77"/>
      <c r="CP145" s="83" t="str">
        <f>IF(ISNUMBER($BW145*$CH145), IF(ISNUMBER(MATRIX!BB145),$BW145*MATRIX!BB145,"n/a"),"")</f>
        <v/>
      </c>
      <c r="CQ145" s="77"/>
      <c r="CR145" s="81" t="str">
        <f>IF(ISNUMBER($BW145*$CH145), IF(ISNUMBER(MATRIX!BJ145),BW145*MATRIX!BJ145,"n/a"),"")</f>
        <v/>
      </c>
      <c r="CS145" s="77" t="s">
        <v>434</v>
      </c>
      <c r="CT145" s="83" t="str">
        <f>IF(ISNUMBER($BW145*$CH145), IF(ISNUMBER(MATRIX!BL145),$BW145*MATRIX!BL145,"n/a"),"")</f>
        <v/>
      </c>
      <c r="CV145" s="225" t="str">
        <f t="shared" si="109"/>
        <v/>
      </c>
      <c r="CX145" s="225" t="str">
        <f t="shared" si="110"/>
        <v/>
      </c>
      <c r="CZ145" s="219" t="str">
        <f>IF(ISNUMBER($BW145*$CH145), IF(MV&gt;200,IF(ISNUMBER(MATRIX!CL145),MATRIX!CL145,"n/a"),IF(ISNUMBER(MATRIX!CH145),MATRIX!CH145,"n/a")),"")</f>
        <v/>
      </c>
      <c r="DB145" s="1" t="str">
        <f>IF(ISNUMBER(BW145),IF(AND(ISNUMBER('HI-Z-OUTPUT'!AV145),'HI-Z-OUTPUT'!AV145&lt;&gt;0),'HI-Z-OUTPUT'!AV145,'Hi-Z-INPUT'!$K$7*'Hi-Z-INPUT'!$K$11),"")</f>
        <v/>
      </c>
      <c r="DD145" s="161" t="str">
        <f t="shared" si="114"/>
        <v/>
      </c>
      <c r="DF145" s="124" t="str">
        <f>IF(ISNUMBER($BW145),IF(MV&lt;200,IF(ISNUMBER(MATRIX!BA145),ROUND(MATRIX!BA145/1000*IDLE*CKWH,2),"-"),IF(ISNUMBER(MATRIX!BK145),ROUND(MATRIX!BK145/1000*IDLE*CKWH,2),"-")),"")</f>
        <v/>
      </c>
      <c r="DG145" s="125" t="str">
        <f t="shared" si="99"/>
        <v/>
      </c>
      <c r="DI145" s="104" t="str">
        <f>IF(ISNUMBER($BW145),IF(MV&lt;200,IF(ISNUMBER(MATRIX!BC145),ROUND(MATRIX!BC145/1000*RUNNING*CKWH,2),"-"),IF(ISNUMBER(MATRIX!BM145),ROUND(MATRIX!BM145/1000*RUNNING*CKWH,2),"-")),"")</f>
        <v/>
      </c>
      <c r="DJ145" s="130" t="str">
        <f t="shared" si="100"/>
        <v/>
      </c>
      <c r="DL145" s="104"/>
      <c r="DM145" s="130" t="str">
        <f t="shared" si="101"/>
        <v/>
      </c>
      <c r="DO145" s="129" t="str">
        <f t="shared" si="111"/>
        <v/>
      </c>
      <c r="DP145" s="127" t="str">
        <f t="shared" si="102"/>
        <v/>
      </c>
      <c r="DR145" s="101" t="str">
        <f>IF(ISNUMBER($BW145*$CH145),IF(ISNUMBER(MATRIX!BU145),BW145*MATRIX!BU145,"n/a"),"")</f>
        <v/>
      </c>
      <c r="DS145" s="72"/>
      <c r="DT145" s="72" t="str">
        <f>IF(ISNUMBER(BW145*CH145),IF(ISNUMBER(MATRIX!BV145*DD145),BW145*MATRIX!BV145*DD145,"n/a"),"")</f>
        <v/>
      </c>
      <c r="DU145" s="72"/>
      <c r="DV145" s="155" t="str">
        <f t="shared" si="103"/>
        <v/>
      </c>
      <c r="DW145" s="96"/>
      <c r="DX145" s="156" t="str">
        <f t="shared" si="112"/>
        <v/>
      </c>
      <c r="DY145" s="102" t="str">
        <f t="shared" si="104"/>
        <v/>
      </c>
      <c r="EA145" s="85" t="str">
        <f>IF(ISNUMBER(BW145),IF(ISNUMBER(MATRIX!Y145),MATRIX!Y145,"n/a"),"")</f>
        <v/>
      </c>
      <c r="EB145" s="86" t="str">
        <f t="shared" si="105"/>
        <v/>
      </c>
      <c r="ED145" s="44" t="str">
        <f>IF(ISNUMBER('HI-Z-OUTPUT'!D145),IF(ISNUMBER(BW145),'HI-Z-OUTPUT'!D145*BW145,""),"")</f>
        <v/>
      </c>
      <c r="EE145" s="44" t="str">
        <f t="shared" si="106"/>
        <v/>
      </c>
    </row>
    <row r="146" spans="1:135">
      <c r="A146" s="46" t="str">
        <f>MATRIX!A146</f>
        <v>Ashly</v>
      </c>
      <c r="B146" t="str">
        <f>IF(MATRIX!B146&lt;&gt;0,MATRIX!B146,"-")</f>
        <v>CA 504</v>
      </c>
      <c r="D146" t="b">
        <f>AND(OHM8MENO&lt;='Lo-Z-OUTPUT'!U146,'Lo-Z-OUTPUT'!U146&lt;=OHM8PIU)</f>
        <v>0</v>
      </c>
      <c r="E146" t="b">
        <f>AND(OHM4MENO&lt;='Lo-Z-OUTPUT'!U146,'Lo-Z-OUTPUT'!U146&lt;=OHM4PIU)</f>
        <v>0</v>
      </c>
      <c r="F146" t="b">
        <f>AND(OHM2MENO&lt;='Lo-Z-OUTPUT'!U146,'Lo-Z-OUTPUT'!U146&lt;=OHM2PIU)</f>
        <v>0</v>
      </c>
      <c r="H146" s="64" t="str">
        <f>IF(ISNUMBER('Lo-Z-OUTPUT'!S146),'Lo-Z-OUTPUT'!S146,"")</f>
        <v/>
      </c>
      <c r="I146" s="64" t="str">
        <f>IF('Lo-Z-OUTPUT'!W146="B","B","")</f>
        <v/>
      </c>
      <c r="K146" s="62" t="str">
        <f>IF(ISNUMBER(H146),H146*MATRIX!E146,"-")</f>
        <v>-</v>
      </c>
      <c r="M146" s="66" t="str">
        <f>IF(ISNUMBER(H146),IF(KP="kg",H146*MATRIX!CB146,H146*MATRIX!CB146*2.2),"-")</f>
        <v>-</v>
      </c>
      <c r="N146" s="65" t="str">
        <f t="shared" si="87"/>
        <v/>
      </c>
      <c r="P146" s="1" t="str">
        <f>IF(ISNUMBER(H146),IF('Lo-Z-OUTPUT'!W146="B",IF(D146,MATRIX!Q146,IF(E146,MATRIX!R146,"WRNG Ω")),IF(D146,MATRIX!K146,IF(E146,MATRIX!L146,IF(F146,MATRIX!M146,"")))),"")</f>
        <v/>
      </c>
      <c r="R146" s="70" t="str">
        <f>IF(AND(ISNUMBER(H146),ISNUMBER(P146)),IF('Lo-Z-OUTPUT'!W146="B",H146*P146*MATRIX!F146/2,H146*P146*MATRIX!F146),"")</f>
        <v/>
      </c>
      <c r="T146" s="40" t="str">
        <f>IF(ISNUMBER($H146),IF(ISNUMBER(MATRIX!U146),IF(MATRIX!U146-INT(MATRIX!U146)=0,MATRIX!U146,"("&amp;MATRIX!U146&amp;")"),"n/a"),"")</f>
        <v/>
      </c>
      <c r="U146" s="77"/>
      <c r="V146" s="81" t="str">
        <f>IF(ISNUMBER(H146), IF(ISNUMBER(MATRIX!AD146),H146*MATRIX!AD146,"n/a"),"")</f>
        <v/>
      </c>
      <c r="W146" s="77"/>
      <c r="X146" s="83" t="str">
        <f>IF(ISNUMBER($H146), IF(ISNUMBER(MATRIX!AF146),$H146*MATRIX!AF146,"n/a"),"")</f>
        <v/>
      </c>
      <c r="Y146" s="77"/>
      <c r="Z146" s="81" t="str">
        <f>IF(ISNUMBER($H146), IF(ISNUMBER(MATRIX!AP146),$H146*MATRIX!AP146,"n/a"),"")</f>
        <v/>
      </c>
      <c r="AA146" s="77" t="s">
        <v>434</v>
      </c>
      <c r="AB146" s="83" t="str">
        <f>IF(ISNUMBER($H146), IF(ISNUMBER(MATRIX!AR146),$H146*MATRIX!AR146,"n/a"),"")</f>
        <v/>
      </c>
      <c r="AD146" s="225" t="str">
        <f t="shared" si="107"/>
        <v/>
      </c>
      <c r="AF146" s="225" t="str">
        <f t="shared" si="108"/>
        <v/>
      </c>
      <c r="AH146" s="218" t="str">
        <f>IF(ISNUMBER($H146), IF(MV&gt;200,IF(ISNUMBER(MATRIX!CL146),MATRIX!CL146,"n/a"),IF(ISNUMBER(MATRIX!CH146),MATRIX!CH146,"n/a")),"")</f>
        <v/>
      </c>
      <c r="AJ146" s="1" t="str">
        <f>IF(ISNUMBER(H146),IF(AND(ISNUMBER('Lo-Z-OUTPUT'!BA146),'Lo-Z-OUTPUT'!BA146&lt;&gt;0),'Lo-Z-OUTPUT'!BA146,'Lo-Z-INPUT'!$K$15*'Lo-Z-INPUT'!$K$7),"")</f>
        <v/>
      </c>
      <c r="AL146" s="161" t="str">
        <f t="shared" si="113"/>
        <v/>
      </c>
      <c r="AN146" s="124" t="str">
        <f>IF(ISNUMBER($H146),IF(MV&lt;200,IF(ISNUMBER(MATRIX!AE146),ROUND((MATRIX!AE146*IDLE/1000)*CKWH,2),"-"),IF(ISNUMBER(MATRIX!AQ146),ROUND((MATRIX!AQ146*IDLE/1000)*CKWH,2),"-")),"")</f>
        <v/>
      </c>
      <c r="AO146" s="125" t="str">
        <f t="shared" si="88"/>
        <v/>
      </c>
      <c r="AQ146" s="105" t="str">
        <f>IF(ISNUMBER($H146),IF(MV&lt;200,IF(ISNUMBER(MATRIX!AG146),ROUND((MATRIX!AG146/1000)*RUNNING*CKWH,2),"-"),IF(ISNUMBER(MATRIX!AS146),ROUND((MATRIX!AS146/1000)*RUNNING*CKWH,2),"-")),"")</f>
        <v/>
      </c>
      <c r="AR146" s="126" t="str">
        <f t="shared" si="89"/>
        <v/>
      </c>
      <c r="AT146" s="129" t="str">
        <f t="shared" si="90"/>
        <v/>
      </c>
      <c r="AU146" s="127" t="str">
        <f t="shared" si="91"/>
        <v/>
      </c>
      <c r="AW146" s="101" t="str">
        <f>IF(ISNUMBER($H146),IF(ISNUMBER(MATRIX!BU146),$H146*MATRIX!BU146,"n/a"),"")</f>
        <v/>
      </c>
      <c r="AX146" s="72"/>
      <c r="AY146" s="72" t="str">
        <f>IF(ISNUMBER($H146),IF(ISNUMBER(MATRIX!BV146*AL146),$H146*MATRIX!BV146*AL146,"n/a"),"")</f>
        <v/>
      </c>
      <c r="BA146" s="100" t="str">
        <f t="shared" si="92"/>
        <v/>
      </c>
      <c r="BB146" s="72"/>
      <c r="BC146" s="154" t="str">
        <f t="shared" si="93"/>
        <v/>
      </c>
      <c r="BD146" s="103" t="str">
        <f t="shared" si="94"/>
        <v/>
      </c>
      <c r="BF146" s="85" t="str">
        <f>IF(ISNUMBER(H146),IF(ISNUMBER(MATRIX!Y146),MATRIX!Y146,"n/a"),"")</f>
        <v/>
      </c>
      <c r="BG146" s="86" t="str">
        <f t="shared" si="95"/>
        <v/>
      </c>
      <c r="BI146" s="44" t="str">
        <f>IF(ISNUMBER('Lo-Z-OUTPUT'!D146),IF(ISNUMBER(EXTRA!H146),'Lo-Z-OUTPUT'!D146*EXTRA!H146,""),"")</f>
        <v/>
      </c>
      <c r="BJ146" s="44" t="str">
        <f t="shared" si="96"/>
        <v/>
      </c>
      <c r="BT146" t="b">
        <f>ISNUMBER(MATRIX!G146)</f>
        <v>1</v>
      </c>
      <c r="BU146" t="b">
        <f>ISNUMBER(MATRIX!H146)</f>
        <v>1</v>
      </c>
      <c r="BW146" s="64" t="str">
        <f>IF(AND(ISNUMBER('HI-Z-OUTPUT'!P146),I146&lt;&gt;0),'HI-Z-OUTPUT'!P146,"-")</f>
        <v>-</v>
      </c>
      <c r="BX146" s="1"/>
      <c r="BY146" s="64" t="str">
        <f>IF(ISBLANK('HI-Z-OUTPUT'!R146),"",'HI-Z-OUTPUT'!R146)</f>
        <v/>
      </c>
      <c r="CA146" s="62" t="str">
        <f>IF(ISNUMBER(BW146),IF(ISNUMBER(MATRIX!E146),BW146*MATRIX!E146,"WRNG DATA"),"-")</f>
        <v>-</v>
      </c>
      <c r="CC146" s="66" t="str">
        <f>IF(AND(ISNUMBER(BW146),OR(BT146,BU146)),IF(KP="kg",BW146*MATRIX!CC146,BW146*MATRIX!CC146*2.2),"-")</f>
        <v>-</v>
      </c>
      <c r="CD146" s="65" t="str">
        <f t="shared" si="97"/>
        <v/>
      </c>
      <c r="CF146" s="1" t="str">
        <f>IF(AND(VI&lt;100,ISNUMBER(BW146),BT146),MATRIX!N146,IF(AND(VI&gt;=100,ISNUMBER(BW146),BU146),MATRIX!O146,""))</f>
        <v/>
      </c>
      <c r="CG146" s="1" t="str">
        <f>IF(AND(BY146&lt;100,ISNUMBER(BW146),BT146),MATRIX!N146,IF(AND(BY146&gt;=100,ISNUMBER(BW146),BU146),MATRIX!O146,"WRNG V"))</f>
        <v>WRNG V</v>
      </c>
      <c r="CH146" s="1" t="str">
        <f t="shared" si="98"/>
        <v/>
      </c>
      <c r="CJ146" s="70" t="str">
        <f>IF(ISNUMBER(BW146),IF(BY146&lt;100,IF(ISNUMBER(CH146*MATRIX!G146),BW146*CH146*MATRIX!G146,""),IF(ISNUMBER(CH146*MATRIX!H146),BW146*CH146*MATRIX!H146,"")),"")</f>
        <v/>
      </c>
      <c r="CL146" s="40" t="str">
        <f>IF(ISNUMBER(BW146*CH146),IF(ISNUMBER(MATRIX!U146),IF(MATRIX!U146-INT(MATRIX!U146)=0,MATRIX!U146,"("&amp;MATRIX!U146&amp;")"),"n/a"),"")</f>
        <v/>
      </c>
      <c r="CM146" s="77"/>
      <c r="CN146" s="81" t="str">
        <f>IF(ISNUMBER(BW146*CH146), IF(ISNUMBER(MATRIX!AZ146),BW146*MATRIX!AZ146,"n/a"),"")</f>
        <v/>
      </c>
      <c r="CO146" s="77"/>
      <c r="CP146" s="83" t="str">
        <f>IF(ISNUMBER($BW146*$CH146), IF(ISNUMBER(MATRIX!BB146),$BW146*MATRIX!BB146,"n/a"),"")</f>
        <v/>
      </c>
      <c r="CQ146" s="77"/>
      <c r="CR146" s="81" t="str">
        <f>IF(ISNUMBER($BW146*$CH146), IF(ISNUMBER(MATRIX!BJ146),BW146*MATRIX!BJ146,"n/a"),"")</f>
        <v/>
      </c>
      <c r="CS146" s="77" t="s">
        <v>434</v>
      </c>
      <c r="CT146" s="83" t="str">
        <f>IF(ISNUMBER($BW146*$CH146), IF(ISNUMBER(MATRIX!BL146),$BW146*MATRIX!BL146,"n/a"),"")</f>
        <v/>
      </c>
      <c r="CV146" s="225" t="str">
        <f t="shared" si="109"/>
        <v/>
      </c>
      <c r="CX146" s="225" t="str">
        <f t="shared" si="110"/>
        <v/>
      </c>
      <c r="CZ146" s="219" t="str">
        <f>IF(ISNUMBER($BW146*$CH146), IF(MV&gt;200,IF(ISNUMBER(MATRIX!CL146),MATRIX!CL146,"n/a"),IF(ISNUMBER(MATRIX!CH146),MATRIX!CH146,"n/a")),"")</f>
        <v/>
      </c>
      <c r="DB146" s="1" t="str">
        <f>IF(ISNUMBER(BW146),IF(AND(ISNUMBER('HI-Z-OUTPUT'!AV146),'HI-Z-OUTPUT'!AV146&lt;&gt;0),'HI-Z-OUTPUT'!AV146,'Hi-Z-INPUT'!$K$7*'Hi-Z-INPUT'!$K$11),"")</f>
        <v/>
      </c>
      <c r="DD146" s="161" t="str">
        <f t="shared" si="114"/>
        <v/>
      </c>
      <c r="DF146" s="124" t="str">
        <f>IF(ISNUMBER($BW146),IF(MV&lt;200,IF(ISNUMBER(MATRIX!BA146),ROUND(MATRIX!BA146/1000*IDLE*CKWH,2),"-"),IF(ISNUMBER(MATRIX!BK146),ROUND(MATRIX!BK146/1000*IDLE*CKWH,2),"-")),"")</f>
        <v/>
      </c>
      <c r="DG146" s="125" t="str">
        <f t="shared" si="99"/>
        <v/>
      </c>
      <c r="DI146" s="104" t="str">
        <f>IF(ISNUMBER($BW146),IF(MV&lt;200,IF(ISNUMBER(MATRIX!BC146),ROUND(MATRIX!BC146/1000*RUNNING*CKWH,2),"-"),IF(ISNUMBER(MATRIX!BM146),ROUND(MATRIX!BM146/1000*RUNNING*CKWH,2),"-")),"")</f>
        <v/>
      </c>
      <c r="DJ146" s="130" t="str">
        <f t="shared" si="100"/>
        <v/>
      </c>
      <c r="DL146" s="104"/>
      <c r="DM146" s="130" t="str">
        <f t="shared" si="101"/>
        <v/>
      </c>
      <c r="DO146" s="129" t="str">
        <f t="shared" si="111"/>
        <v/>
      </c>
      <c r="DP146" s="127" t="str">
        <f t="shared" si="102"/>
        <v/>
      </c>
      <c r="DR146" s="101" t="str">
        <f>IF(ISNUMBER($BW146*$CH146),IF(ISNUMBER(MATRIX!BU146),BW146*MATRIX!BU146,"n/a"),"")</f>
        <v/>
      </c>
      <c r="DS146" s="72"/>
      <c r="DT146" s="72" t="str">
        <f>IF(ISNUMBER(BW146*CH146),IF(ISNUMBER(MATRIX!BV146*DD146),BW146*MATRIX!BV146*DD146,"n/a"),"")</f>
        <v/>
      </c>
      <c r="DU146" s="72"/>
      <c r="DV146" s="155" t="str">
        <f t="shared" si="103"/>
        <v/>
      </c>
      <c r="DW146" s="96"/>
      <c r="DX146" s="156" t="str">
        <f t="shared" si="112"/>
        <v/>
      </c>
      <c r="DY146" s="102" t="str">
        <f t="shared" si="104"/>
        <v/>
      </c>
      <c r="EA146" s="85" t="str">
        <f>IF(ISNUMBER(BW146),IF(ISNUMBER(MATRIX!Y146),MATRIX!Y146,"n/a"),"")</f>
        <v/>
      </c>
      <c r="EB146" s="86" t="str">
        <f t="shared" si="105"/>
        <v/>
      </c>
      <c r="ED146" s="44" t="str">
        <f>IF(ISNUMBER('HI-Z-OUTPUT'!D146),IF(ISNUMBER(BW146),'HI-Z-OUTPUT'!D146*BW146,""),"")</f>
        <v/>
      </c>
      <c r="EE146" s="44" t="str">
        <f t="shared" si="106"/>
        <v/>
      </c>
    </row>
    <row r="147" spans="1:135">
      <c r="A147" s="46" t="str">
        <f>MATRIX!A147</f>
        <v>Ashly</v>
      </c>
      <c r="B147" t="str">
        <f>IF(MATRIX!B147&lt;&gt;0,MATRIX!B147,"-")</f>
        <v>CA 502</v>
      </c>
      <c r="D147" t="b">
        <f>AND(OHM8MENO&lt;='Lo-Z-OUTPUT'!U147,'Lo-Z-OUTPUT'!U147&lt;=OHM8PIU)</f>
        <v>0</v>
      </c>
      <c r="E147" t="b">
        <f>AND(OHM4MENO&lt;='Lo-Z-OUTPUT'!U147,'Lo-Z-OUTPUT'!U147&lt;=OHM4PIU)</f>
        <v>0</v>
      </c>
      <c r="F147" t="b">
        <f>AND(OHM2MENO&lt;='Lo-Z-OUTPUT'!U147,'Lo-Z-OUTPUT'!U147&lt;=OHM2PIU)</f>
        <v>0</v>
      </c>
      <c r="H147" s="64" t="str">
        <f>IF(ISNUMBER('Lo-Z-OUTPUT'!S147),'Lo-Z-OUTPUT'!S147,"")</f>
        <v/>
      </c>
      <c r="I147" s="64" t="str">
        <f>IF('Lo-Z-OUTPUT'!W147="B","B","")</f>
        <v/>
      </c>
      <c r="K147" s="62" t="str">
        <f>IF(ISNUMBER(H147),H147*MATRIX!E147,"-")</f>
        <v>-</v>
      </c>
      <c r="M147" s="66" t="str">
        <f>IF(ISNUMBER(H147),IF(KP="kg",H147*MATRIX!CB147,H147*MATRIX!CB147*2.2),"-")</f>
        <v>-</v>
      </c>
      <c r="N147" s="65" t="str">
        <f t="shared" si="87"/>
        <v/>
      </c>
      <c r="P147" s="1" t="str">
        <f>IF(ISNUMBER(H147),IF('Lo-Z-OUTPUT'!W147="B",IF(D147,MATRIX!Q147,IF(E147,MATRIX!R147,"WRNG Ω")),IF(D147,MATRIX!K147,IF(E147,MATRIX!L147,IF(F147,MATRIX!M147,"")))),"")</f>
        <v/>
      </c>
      <c r="R147" s="70" t="str">
        <f>IF(AND(ISNUMBER(H147),ISNUMBER(P147)),IF('Lo-Z-OUTPUT'!W147="B",H147*P147*MATRIX!F147/2,H147*P147*MATRIX!F147),"")</f>
        <v/>
      </c>
      <c r="T147" s="40" t="str">
        <f>IF(ISNUMBER($H147),IF(ISNUMBER(MATRIX!U147),IF(MATRIX!U147-INT(MATRIX!U147)=0,MATRIX!U147,"("&amp;MATRIX!U147&amp;")"),"n/a"),"")</f>
        <v/>
      </c>
      <c r="U147" s="77"/>
      <c r="V147" s="81" t="str">
        <f>IF(ISNUMBER(H147), IF(ISNUMBER(MATRIX!AD147),H147*MATRIX!AD147,"n/a"),"")</f>
        <v/>
      </c>
      <c r="W147" s="77"/>
      <c r="X147" s="83" t="str">
        <f>IF(ISNUMBER($H147), IF(ISNUMBER(MATRIX!AF147),$H147*MATRIX!AF147,"n/a"),"")</f>
        <v/>
      </c>
      <c r="Y147" s="77"/>
      <c r="Z147" s="81" t="str">
        <f>IF(ISNUMBER($H147), IF(ISNUMBER(MATRIX!AP147),$H147*MATRIX!AP147,"n/a"),"")</f>
        <v/>
      </c>
      <c r="AA147" s="77" t="s">
        <v>434</v>
      </c>
      <c r="AB147" s="83" t="str">
        <f>IF(ISNUMBER($H147), IF(ISNUMBER(MATRIX!AR147),$H147*MATRIX!AR147,"n/a"),"")</f>
        <v/>
      </c>
      <c r="AD147" s="225" t="str">
        <f t="shared" si="107"/>
        <v/>
      </c>
      <c r="AF147" s="225" t="str">
        <f t="shared" si="108"/>
        <v/>
      </c>
      <c r="AH147" s="218" t="str">
        <f>IF(ISNUMBER($H147), IF(MV&gt;200,IF(ISNUMBER(MATRIX!CL147),MATRIX!CL147,"n/a"),IF(ISNUMBER(MATRIX!CH147),MATRIX!CH147,"n/a")),"")</f>
        <v/>
      </c>
      <c r="AJ147" s="1" t="str">
        <f>IF(ISNUMBER(H147),IF(AND(ISNUMBER('Lo-Z-OUTPUT'!BA147),'Lo-Z-OUTPUT'!BA147&lt;&gt;0),'Lo-Z-OUTPUT'!BA147,'Lo-Z-INPUT'!$K$15*'Lo-Z-INPUT'!$K$7),"")</f>
        <v/>
      </c>
      <c r="AL147" s="161" t="str">
        <f t="shared" si="113"/>
        <v/>
      </c>
      <c r="AN147" s="124" t="str">
        <f>IF(ISNUMBER($H147),IF(MV&lt;200,IF(ISNUMBER(MATRIX!AE147),ROUND((MATRIX!AE147*IDLE/1000)*CKWH,2),"-"),IF(ISNUMBER(MATRIX!AQ147),ROUND((MATRIX!AQ147*IDLE/1000)*CKWH,2),"-")),"")</f>
        <v/>
      </c>
      <c r="AO147" s="125" t="str">
        <f t="shared" si="88"/>
        <v/>
      </c>
      <c r="AQ147" s="105" t="str">
        <f>IF(ISNUMBER($H147),IF(MV&lt;200,IF(ISNUMBER(MATRIX!AG147),ROUND((MATRIX!AG147/1000)*RUNNING*CKWH,2),"-"),IF(ISNUMBER(MATRIX!AS147),ROUND((MATRIX!AS147/1000)*RUNNING*CKWH,2),"-")),"")</f>
        <v/>
      </c>
      <c r="AR147" s="126" t="str">
        <f t="shared" si="89"/>
        <v/>
      </c>
      <c r="AT147" s="129" t="str">
        <f t="shared" si="90"/>
        <v/>
      </c>
      <c r="AU147" s="127" t="str">
        <f t="shared" si="91"/>
        <v/>
      </c>
      <c r="AW147" s="101" t="str">
        <f>IF(ISNUMBER($H147),IF(ISNUMBER(MATRIX!BU147),$H147*MATRIX!BU147,"n/a"),"")</f>
        <v/>
      </c>
      <c r="AX147" s="72"/>
      <c r="AY147" s="72" t="str">
        <f>IF(ISNUMBER($H147),IF(ISNUMBER(MATRIX!BV147*AL147),$H147*MATRIX!BV147*AL147,"n/a"),"")</f>
        <v/>
      </c>
      <c r="BA147" s="100" t="str">
        <f t="shared" si="92"/>
        <v/>
      </c>
      <c r="BB147" s="72"/>
      <c r="BC147" s="154" t="str">
        <f t="shared" si="93"/>
        <v/>
      </c>
      <c r="BD147" s="103" t="str">
        <f t="shared" si="94"/>
        <v/>
      </c>
      <c r="BF147" s="85" t="str">
        <f>IF(ISNUMBER(H147),IF(ISNUMBER(MATRIX!Y147),MATRIX!Y147,"n/a"),"")</f>
        <v/>
      </c>
      <c r="BG147" s="86" t="str">
        <f t="shared" si="95"/>
        <v/>
      </c>
      <c r="BI147" s="44" t="str">
        <f>IF(ISNUMBER('Lo-Z-OUTPUT'!D147),IF(ISNUMBER(EXTRA!H147),'Lo-Z-OUTPUT'!D147*EXTRA!H147,""),"")</f>
        <v/>
      </c>
      <c r="BJ147" s="44" t="str">
        <f t="shared" si="96"/>
        <v/>
      </c>
      <c r="BT147" t="b">
        <f>ISNUMBER(MATRIX!G147)</f>
        <v>1</v>
      </c>
      <c r="BU147" t="b">
        <f>ISNUMBER(MATRIX!H147)</f>
        <v>1</v>
      </c>
      <c r="BW147" s="64" t="str">
        <f>IF(AND(ISNUMBER('HI-Z-OUTPUT'!P147),I147&lt;&gt;0),'HI-Z-OUTPUT'!P147,"-")</f>
        <v>-</v>
      </c>
      <c r="BX147" s="1"/>
      <c r="BY147" s="64" t="str">
        <f>IF(ISBLANK('HI-Z-OUTPUT'!R147),"",'HI-Z-OUTPUT'!R147)</f>
        <v/>
      </c>
      <c r="CA147" s="62" t="str">
        <f>IF(ISNUMBER(BW147),IF(ISNUMBER(MATRIX!E147),BW147*MATRIX!E147,"WRNG DATA"),"-")</f>
        <v>-</v>
      </c>
      <c r="CC147" s="66" t="str">
        <f>IF(AND(ISNUMBER(BW147),OR(BT147,BU147)),IF(KP="kg",BW147*MATRIX!CC147,BW147*MATRIX!CC147*2.2),"-")</f>
        <v>-</v>
      </c>
      <c r="CD147" s="65" t="str">
        <f t="shared" si="97"/>
        <v/>
      </c>
      <c r="CF147" s="1" t="str">
        <f>IF(AND(VI&lt;100,ISNUMBER(BW147),BT147),MATRIX!N147,IF(AND(VI&gt;=100,ISNUMBER(BW147),BU147),MATRIX!O147,""))</f>
        <v/>
      </c>
      <c r="CG147" s="1" t="str">
        <f>IF(AND(BY147&lt;100,ISNUMBER(BW147),BT147),MATRIX!N147,IF(AND(BY147&gt;=100,ISNUMBER(BW147),BU147),MATRIX!O147,"WRNG V"))</f>
        <v>WRNG V</v>
      </c>
      <c r="CH147" s="1" t="str">
        <f t="shared" si="98"/>
        <v/>
      </c>
      <c r="CJ147" s="70" t="str">
        <f>IF(ISNUMBER(BW147),IF(BY147&lt;100,IF(ISNUMBER(CH147*MATRIX!G147),BW147*CH147*MATRIX!G147,""),IF(ISNUMBER(CH147*MATRIX!H147),BW147*CH147*MATRIX!H147,"")),"")</f>
        <v/>
      </c>
      <c r="CL147" s="40" t="str">
        <f>IF(ISNUMBER(BW147*CH147),IF(ISNUMBER(MATRIX!U147),IF(MATRIX!U147-INT(MATRIX!U147)=0,MATRIX!U147,"("&amp;MATRIX!U147&amp;")"),"n/a"),"")</f>
        <v/>
      </c>
      <c r="CM147" s="77"/>
      <c r="CN147" s="81" t="str">
        <f>IF(ISNUMBER(BW147*CH147), IF(ISNUMBER(MATRIX!AZ147),BW147*MATRIX!AZ147,"n/a"),"")</f>
        <v/>
      </c>
      <c r="CO147" s="77"/>
      <c r="CP147" s="83" t="str">
        <f>IF(ISNUMBER($BW147*$CH147), IF(ISNUMBER(MATRIX!BB147),$BW147*MATRIX!BB147,"n/a"),"")</f>
        <v/>
      </c>
      <c r="CQ147" s="77"/>
      <c r="CR147" s="81" t="str">
        <f>IF(ISNUMBER($BW147*$CH147), IF(ISNUMBER(MATRIX!BJ147),BW147*MATRIX!BJ147,"n/a"),"")</f>
        <v/>
      </c>
      <c r="CS147" s="77" t="s">
        <v>434</v>
      </c>
      <c r="CT147" s="83" t="str">
        <f>IF(ISNUMBER($BW147*$CH147), IF(ISNUMBER(MATRIX!BL147),$BW147*MATRIX!BL147,"n/a"),"")</f>
        <v/>
      </c>
      <c r="CV147" s="225" t="str">
        <f t="shared" si="109"/>
        <v/>
      </c>
      <c r="CX147" s="225" t="str">
        <f t="shared" si="110"/>
        <v/>
      </c>
      <c r="CZ147" s="219" t="str">
        <f>IF(ISNUMBER($BW147*$CH147), IF(MV&gt;200,IF(ISNUMBER(MATRIX!CL147),MATRIX!CL147,"n/a"),IF(ISNUMBER(MATRIX!CH147),MATRIX!CH147,"n/a")),"")</f>
        <v/>
      </c>
      <c r="DB147" s="1" t="str">
        <f>IF(ISNUMBER(BW147),IF(AND(ISNUMBER('HI-Z-OUTPUT'!AV147),'HI-Z-OUTPUT'!AV147&lt;&gt;0),'HI-Z-OUTPUT'!AV147,'Hi-Z-INPUT'!$K$7*'Hi-Z-INPUT'!$K$11),"")</f>
        <v/>
      </c>
      <c r="DD147" s="161" t="str">
        <f t="shared" si="114"/>
        <v/>
      </c>
      <c r="DF147" s="124" t="str">
        <f>IF(ISNUMBER($BW147),IF(MV&lt;200,IF(ISNUMBER(MATRIX!BA147),ROUND(MATRIX!BA147/1000*IDLE*CKWH,2),"-"),IF(ISNUMBER(MATRIX!BK147),ROUND(MATRIX!BK147/1000*IDLE*CKWH,2),"-")),"")</f>
        <v/>
      </c>
      <c r="DG147" s="125" t="str">
        <f t="shared" si="99"/>
        <v/>
      </c>
      <c r="DI147" s="104" t="str">
        <f>IF(ISNUMBER($BW147),IF(MV&lt;200,IF(ISNUMBER(MATRIX!BC147),ROUND(MATRIX!BC147/1000*RUNNING*CKWH,2),"-"),IF(ISNUMBER(MATRIX!BM147),ROUND(MATRIX!BM147/1000*RUNNING*CKWH,2),"-")),"")</f>
        <v/>
      </c>
      <c r="DJ147" s="130" t="str">
        <f t="shared" si="100"/>
        <v/>
      </c>
      <c r="DL147" s="104"/>
      <c r="DM147" s="130" t="str">
        <f t="shared" si="101"/>
        <v/>
      </c>
      <c r="DO147" s="129" t="str">
        <f t="shared" si="111"/>
        <v/>
      </c>
      <c r="DP147" s="127" t="str">
        <f t="shared" si="102"/>
        <v/>
      </c>
      <c r="DR147" s="101" t="str">
        <f>IF(ISNUMBER($BW147*$CH147),IF(ISNUMBER(MATRIX!BU147),BW147*MATRIX!BU147,"n/a"),"")</f>
        <v/>
      </c>
      <c r="DS147" s="72"/>
      <c r="DT147" s="72" t="str">
        <f>IF(ISNUMBER(BW147*CH147),IF(ISNUMBER(MATRIX!BV147*DD147),BW147*MATRIX!BV147*DD147,"n/a"),"")</f>
        <v/>
      </c>
      <c r="DU147" s="72"/>
      <c r="DV147" s="155" t="str">
        <f t="shared" si="103"/>
        <v/>
      </c>
      <c r="DW147" s="96"/>
      <c r="DX147" s="156" t="str">
        <f t="shared" si="112"/>
        <v/>
      </c>
      <c r="DY147" s="102" t="str">
        <f t="shared" si="104"/>
        <v/>
      </c>
      <c r="EA147" s="85" t="str">
        <f>IF(ISNUMBER(BW147),IF(ISNUMBER(MATRIX!Y147),MATRIX!Y147,"n/a"),"")</f>
        <v/>
      </c>
      <c r="EB147" s="86" t="str">
        <f t="shared" si="105"/>
        <v/>
      </c>
      <c r="ED147" s="44" t="str">
        <f>IF(ISNUMBER('HI-Z-OUTPUT'!D147),IF(ISNUMBER(BW147),'HI-Z-OUTPUT'!D147*BW147,""),"")</f>
        <v/>
      </c>
      <c r="EE147" s="44" t="str">
        <f t="shared" si="106"/>
        <v/>
      </c>
    </row>
    <row r="148" spans="1:135">
      <c r="A148" s="46" t="str">
        <f>MATRIX!A148</f>
        <v>Linea Research</v>
      </c>
      <c r="B148" t="str">
        <f>IF(MATRIX!B148&lt;&gt;0,MATRIX!B148,"-")</f>
        <v>88C03</v>
      </c>
      <c r="D148" t="b">
        <f>AND(OHM8MENO&lt;='Lo-Z-OUTPUT'!U148,'Lo-Z-OUTPUT'!U148&lt;=OHM8PIU)</f>
        <v>0</v>
      </c>
      <c r="E148" t="b">
        <f>AND(OHM4MENO&lt;='Lo-Z-OUTPUT'!U148,'Lo-Z-OUTPUT'!U148&lt;=OHM4PIU)</f>
        <v>0</v>
      </c>
      <c r="F148" t="b">
        <f>AND(OHM2MENO&lt;='Lo-Z-OUTPUT'!U148,'Lo-Z-OUTPUT'!U148&lt;=OHM2PIU)</f>
        <v>0</v>
      </c>
      <c r="H148" s="64" t="str">
        <f>IF(ISNUMBER('Lo-Z-OUTPUT'!S148),'Lo-Z-OUTPUT'!S148,"")</f>
        <v/>
      </c>
      <c r="I148" s="64" t="str">
        <f>IF('Lo-Z-OUTPUT'!W148="B","B","")</f>
        <v/>
      </c>
      <c r="K148" s="62" t="str">
        <f>IF(ISNUMBER(H148),H148*MATRIX!E148,"-")</f>
        <v>-</v>
      </c>
      <c r="M148" s="66" t="str">
        <f>IF(ISNUMBER(H148),IF(KP="kg",H148*MATRIX!CB148,H148*MATRIX!CB148*2.2),"-")</f>
        <v>-</v>
      </c>
      <c r="N148" s="65" t="str">
        <f t="shared" si="87"/>
        <v/>
      </c>
      <c r="P148" s="1" t="str">
        <f>IF(ISNUMBER(H148),IF('Lo-Z-OUTPUT'!W148="B",IF(D148,MATRIX!Q148,IF(E148,MATRIX!R148,"WRNG Ω")),IF(D148,MATRIX!K148,IF(E148,MATRIX!L148,IF(F148,MATRIX!M148,"")))),"")</f>
        <v/>
      </c>
      <c r="R148" s="70" t="str">
        <f>IF(AND(ISNUMBER(H148),ISNUMBER(P148)),IF('Lo-Z-OUTPUT'!W148="B",H148*P148*MATRIX!F148/2,H148*P148*MATRIX!F148),"")</f>
        <v/>
      </c>
      <c r="T148" s="40" t="str">
        <f>IF(ISNUMBER($H148),IF(ISNUMBER(MATRIX!U148),IF(MATRIX!U148-INT(MATRIX!U148)=0,MATRIX!U148,"("&amp;MATRIX!U148&amp;")"),"n/a"),"")</f>
        <v/>
      </c>
      <c r="U148" s="77"/>
      <c r="V148" s="81" t="str">
        <f>IF(ISNUMBER(H148), IF(ISNUMBER(MATRIX!AD148),H148*MATRIX!AD148,"n/a"),"")</f>
        <v/>
      </c>
      <c r="W148" s="77"/>
      <c r="X148" s="83" t="str">
        <f>IF(ISNUMBER($H148), IF(ISNUMBER(MATRIX!AF148),$H148*MATRIX!AF148,"n/a"),"")</f>
        <v/>
      </c>
      <c r="Y148" s="77"/>
      <c r="Z148" s="81" t="str">
        <f>IF(ISNUMBER($H148), IF(ISNUMBER(MATRIX!AP148),$H148*MATRIX!AP148,"n/a"),"")</f>
        <v/>
      </c>
      <c r="AA148" s="77" t="s">
        <v>434</v>
      </c>
      <c r="AB148" s="83" t="str">
        <f>IF(ISNUMBER($H148), IF(ISNUMBER(MATRIX!AR148),$H148*MATRIX!AR148,"n/a"),"")</f>
        <v/>
      </c>
      <c r="AD148" s="225" t="str">
        <f t="shared" si="107"/>
        <v/>
      </c>
      <c r="AF148" s="225" t="str">
        <f t="shared" si="108"/>
        <v/>
      </c>
      <c r="AH148" s="218" t="str">
        <f>IF(ISNUMBER($H148), IF(MV&gt;200,IF(ISNUMBER(MATRIX!CL148),MATRIX!CL148,"n/a"),IF(ISNUMBER(MATRIX!CH148),MATRIX!CH148,"n/a")),"")</f>
        <v/>
      </c>
      <c r="AJ148" s="1" t="str">
        <f>IF(ISNUMBER(H148),IF(AND(ISNUMBER('Lo-Z-OUTPUT'!BA148),'Lo-Z-OUTPUT'!BA148&lt;&gt;0),'Lo-Z-OUTPUT'!BA148,'Lo-Z-INPUT'!$K$15*'Lo-Z-INPUT'!$K$7),"")</f>
        <v/>
      </c>
      <c r="AL148" s="161" t="str">
        <f t="shared" si="113"/>
        <v/>
      </c>
      <c r="AN148" s="124" t="str">
        <f>IF(ISNUMBER($H148),IF(MV&lt;200,IF(ISNUMBER(MATRIX!AE148),ROUND((MATRIX!AE148*IDLE/1000)*CKWH,2),"-"),IF(ISNUMBER(MATRIX!AQ148),ROUND((MATRIX!AQ148*IDLE/1000)*CKWH,2),"-")),"")</f>
        <v/>
      </c>
      <c r="AO148" s="125" t="str">
        <f t="shared" si="88"/>
        <v/>
      </c>
      <c r="AQ148" s="105" t="str">
        <f>IF(ISNUMBER($H148),IF(MV&lt;200,IF(ISNUMBER(MATRIX!AG148),ROUND((MATRIX!AG148/1000)*RUNNING*CKWH,2),"-"),IF(ISNUMBER(MATRIX!AS148),ROUND((MATRIX!AS148/1000)*RUNNING*CKWH,2),"-")),"")</f>
        <v/>
      </c>
      <c r="AR148" s="126" t="str">
        <f t="shared" si="89"/>
        <v/>
      </c>
      <c r="AT148" s="129" t="str">
        <f t="shared" si="90"/>
        <v/>
      </c>
      <c r="AU148" s="127" t="str">
        <f t="shared" si="91"/>
        <v/>
      </c>
      <c r="AW148" s="101" t="str">
        <f>IF(ISNUMBER($H148),IF(ISNUMBER(MATRIX!BU148),$H148*MATRIX!BU148,"n/a"),"")</f>
        <v/>
      </c>
      <c r="AX148" s="72"/>
      <c r="AY148" s="72" t="str">
        <f>IF(ISNUMBER($H148),IF(ISNUMBER(MATRIX!BV148*AL148),$H148*MATRIX!BV148*AL148,"n/a"),"")</f>
        <v/>
      </c>
      <c r="BA148" s="100" t="str">
        <f t="shared" si="92"/>
        <v/>
      </c>
      <c r="BB148" s="72"/>
      <c r="BC148" s="154" t="str">
        <f t="shared" si="93"/>
        <v/>
      </c>
      <c r="BD148" s="103" t="str">
        <f t="shared" si="94"/>
        <v/>
      </c>
      <c r="BF148" s="85" t="str">
        <f>IF(ISNUMBER(H148),IF(ISNUMBER(MATRIX!Y148),MATRIX!Y148,"n/a"),"")</f>
        <v/>
      </c>
      <c r="BG148" s="86" t="str">
        <f t="shared" si="95"/>
        <v/>
      </c>
      <c r="BI148" s="44" t="str">
        <f>IF(ISNUMBER('Lo-Z-OUTPUT'!D148),IF(ISNUMBER(EXTRA!H148),'Lo-Z-OUTPUT'!D148*EXTRA!H148,""),"")</f>
        <v/>
      </c>
      <c r="BJ148" s="44" t="str">
        <f t="shared" si="96"/>
        <v/>
      </c>
      <c r="BT148" t="b">
        <f>ISNUMBER(MATRIX!G148)</f>
        <v>1</v>
      </c>
      <c r="BU148" t="b">
        <f>ISNUMBER(MATRIX!H148)</f>
        <v>1</v>
      </c>
      <c r="BW148" s="64" t="str">
        <f>IF(AND(ISNUMBER('HI-Z-OUTPUT'!P148),I148&lt;&gt;0),'HI-Z-OUTPUT'!P148,"-")</f>
        <v>-</v>
      </c>
      <c r="BX148" s="1"/>
      <c r="BY148" s="64" t="str">
        <f>IF(ISBLANK('HI-Z-OUTPUT'!R148),"",'HI-Z-OUTPUT'!R148)</f>
        <v/>
      </c>
      <c r="CA148" s="62" t="str">
        <f>IF(ISNUMBER(BW148),IF(ISNUMBER(MATRIX!E148),BW148*MATRIX!E148,"WRNG DATA"),"-")</f>
        <v>-</v>
      </c>
      <c r="CC148" s="66" t="str">
        <f>IF(AND(ISNUMBER(BW148),OR(BT148,BU148)),IF(KP="kg",BW148*MATRIX!CC148,BW148*MATRIX!CC148*2.2),"-")</f>
        <v>-</v>
      </c>
      <c r="CD148" s="65" t="str">
        <f t="shared" si="97"/>
        <v/>
      </c>
      <c r="CF148" s="1" t="str">
        <f>IF(AND(VI&lt;100,ISNUMBER(BW148),BT148),MATRIX!N148,IF(AND(VI&gt;=100,ISNUMBER(BW148),BU148),MATRIX!O148,""))</f>
        <v/>
      </c>
      <c r="CG148" s="1" t="str">
        <f>IF(AND(BY148&lt;100,ISNUMBER(BW148),BT148),MATRIX!N148,IF(AND(BY148&gt;=100,ISNUMBER(BW148),BU148),MATRIX!O148,"WRNG V"))</f>
        <v>WRNG V</v>
      </c>
      <c r="CH148" s="1" t="str">
        <f t="shared" si="98"/>
        <v/>
      </c>
      <c r="CJ148" s="70" t="str">
        <f>IF(ISNUMBER(BW148),IF(BY148&lt;100,IF(ISNUMBER(CH148*MATRIX!G148),BW148*CH148*MATRIX!G148,""),IF(ISNUMBER(CH148*MATRIX!H148),BW148*CH148*MATRIX!H148,"")),"")</f>
        <v/>
      </c>
      <c r="CL148" s="40" t="str">
        <f>IF(ISNUMBER(BW148*CH148),IF(ISNUMBER(MATRIX!U148),IF(MATRIX!U148-INT(MATRIX!U148)=0,MATRIX!U148,"("&amp;MATRIX!U148&amp;")"),"n/a"),"")</f>
        <v/>
      </c>
      <c r="CM148" s="77"/>
      <c r="CN148" s="81" t="str">
        <f>IF(ISNUMBER(BW148*CH148), IF(ISNUMBER(MATRIX!AZ148),BW148*MATRIX!AZ148,"n/a"),"")</f>
        <v/>
      </c>
      <c r="CO148" s="77"/>
      <c r="CP148" s="83" t="str">
        <f>IF(ISNUMBER($BW148*$CH148), IF(ISNUMBER(MATRIX!BB148),$BW148*MATRIX!BB148,"n/a"),"")</f>
        <v/>
      </c>
      <c r="CQ148" s="77"/>
      <c r="CR148" s="81" t="str">
        <f>IF(ISNUMBER($BW148*$CH148), IF(ISNUMBER(MATRIX!BJ148),BW148*MATRIX!BJ148,"n/a"),"")</f>
        <v/>
      </c>
      <c r="CS148" s="77" t="s">
        <v>434</v>
      </c>
      <c r="CT148" s="83" t="str">
        <f>IF(ISNUMBER($BW148*$CH148), IF(ISNUMBER(MATRIX!BL148),$BW148*MATRIX!BL148,"n/a"),"")</f>
        <v/>
      </c>
      <c r="CV148" s="225" t="str">
        <f t="shared" si="109"/>
        <v/>
      </c>
      <c r="CX148" s="225" t="str">
        <f t="shared" si="110"/>
        <v/>
      </c>
      <c r="CZ148" s="219" t="str">
        <f>IF(ISNUMBER($BW148*$CH148), IF(MV&gt;200,IF(ISNUMBER(MATRIX!CL148),MATRIX!CL148,"n/a"),IF(ISNUMBER(MATRIX!CH148),MATRIX!CH148,"n/a")),"")</f>
        <v/>
      </c>
      <c r="DB148" s="1" t="str">
        <f>IF(ISNUMBER(BW148),IF(AND(ISNUMBER('HI-Z-OUTPUT'!AV148),'HI-Z-OUTPUT'!AV148&lt;&gt;0),'HI-Z-OUTPUT'!AV148,'Hi-Z-INPUT'!$K$7*'Hi-Z-INPUT'!$K$11),"")</f>
        <v/>
      </c>
      <c r="DD148" s="161" t="str">
        <f t="shared" si="114"/>
        <v/>
      </c>
      <c r="DF148" s="124" t="str">
        <f>IF(ISNUMBER($BW148),IF(MV&lt;200,IF(ISNUMBER(MATRIX!BA148),ROUND(MATRIX!BA148/1000*IDLE*CKWH,2),"-"),IF(ISNUMBER(MATRIX!BK148),ROUND(MATRIX!BK148/1000*IDLE*CKWH,2),"-")),"")</f>
        <v/>
      </c>
      <c r="DG148" s="125" t="str">
        <f t="shared" si="99"/>
        <v/>
      </c>
      <c r="DI148" s="104" t="str">
        <f>IF(ISNUMBER($BW148),IF(MV&lt;200,IF(ISNUMBER(MATRIX!BC148),ROUND(MATRIX!BC148/1000*RUNNING*CKWH,2),"-"),IF(ISNUMBER(MATRIX!BM148),ROUND(MATRIX!BM148/1000*RUNNING*CKWH,2),"-")),"")</f>
        <v/>
      </c>
      <c r="DJ148" s="130" t="str">
        <f t="shared" si="100"/>
        <v/>
      </c>
      <c r="DL148" s="104"/>
      <c r="DM148" s="130" t="str">
        <f t="shared" si="101"/>
        <v/>
      </c>
      <c r="DO148" s="129" t="str">
        <f t="shared" si="111"/>
        <v/>
      </c>
      <c r="DP148" s="127" t="str">
        <f t="shared" si="102"/>
        <v/>
      </c>
      <c r="DR148" s="101" t="str">
        <f>IF(ISNUMBER($BW148*$CH148),IF(ISNUMBER(MATRIX!BU148),BW148*MATRIX!BU148,"n/a"),"")</f>
        <v/>
      </c>
      <c r="DS148" s="72"/>
      <c r="DT148" s="72" t="str">
        <f>IF(ISNUMBER(BW148*CH148),IF(ISNUMBER(MATRIX!BV148*DD148),BW148*MATRIX!BV148*DD148,"n/a"),"")</f>
        <v/>
      </c>
      <c r="DU148" s="72"/>
      <c r="DV148" s="155" t="str">
        <f t="shared" si="103"/>
        <v/>
      </c>
      <c r="DW148" s="96"/>
      <c r="DX148" s="156" t="str">
        <f t="shared" si="112"/>
        <v/>
      </c>
      <c r="DY148" s="102" t="str">
        <f t="shared" si="104"/>
        <v/>
      </c>
      <c r="EA148" s="85" t="str">
        <f>IF(ISNUMBER(BW148),IF(ISNUMBER(MATRIX!Y148),MATRIX!Y148,"n/a"),"")</f>
        <v/>
      </c>
      <c r="EB148" s="86" t="str">
        <f t="shared" si="105"/>
        <v/>
      </c>
      <c r="ED148" s="44" t="str">
        <f>IF(ISNUMBER('HI-Z-OUTPUT'!D148),IF(ISNUMBER(BW148),'HI-Z-OUTPUT'!D148*BW148,""),"")</f>
        <v/>
      </c>
      <c r="EE148" s="44" t="str">
        <f t="shared" si="106"/>
        <v/>
      </c>
    </row>
    <row r="149" spans="1:135">
      <c r="A149" s="46" t="str">
        <f>MATRIX!A149</f>
        <v>Linea Research</v>
      </c>
      <c r="B149" t="str">
        <f>IF(MATRIX!B149&lt;&gt;0,MATRIX!B149,"-")</f>
        <v>88C06</v>
      </c>
      <c r="D149" t="b">
        <f>AND(OHM8MENO&lt;='Lo-Z-OUTPUT'!U149,'Lo-Z-OUTPUT'!U149&lt;=OHM8PIU)</f>
        <v>0</v>
      </c>
      <c r="E149" t="b">
        <f>AND(OHM4MENO&lt;='Lo-Z-OUTPUT'!U149,'Lo-Z-OUTPUT'!U149&lt;=OHM4PIU)</f>
        <v>0</v>
      </c>
      <c r="F149" t="b">
        <f>AND(OHM2MENO&lt;='Lo-Z-OUTPUT'!U149,'Lo-Z-OUTPUT'!U149&lt;=OHM2PIU)</f>
        <v>0</v>
      </c>
      <c r="H149" s="64" t="str">
        <f>IF(ISNUMBER('Lo-Z-OUTPUT'!S149),'Lo-Z-OUTPUT'!S149,"")</f>
        <v/>
      </c>
      <c r="I149" s="64" t="str">
        <f>IF('Lo-Z-OUTPUT'!W149="B","B","")</f>
        <v/>
      </c>
      <c r="K149" s="62" t="str">
        <f>IF(ISNUMBER(H149),H149*MATRIX!E149,"-")</f>
        <v>-</v>
      </c>
      <c r="M149" s="66" t="str">
        <f>IF(ISNUMBER(H149),IF(KP="kg",H149*MATRIX!CB149,H149*MATRIX!CB149*2.2),"-")</f>
        <v>-</v>
      </c>
      <c r="N149" s="65" t="str">
        <f t="shared" si="87"/>
        <v/>
      </c>
      <c r="P149" s="1" t="str">
        <f>IF(ISNUMBER(H149),IF('Lo-Z-OUTPUT'!W149="B",IF(D149,MATRIX!Q149,IF(E149,MATRIX!R149,"WRNG Ω")),IF(D149,MATRIX!K149,IF(E149,MATRIX!L149,IF(F149,MATRIX!M149,"")))),"")</f>
        <v/>
      </c>
      <c r="R149" s="70" t="str">
        <f>IF(AND(ISNUMBER(H149),ISNUMBER(P149)),IF('Lo-Z-OUTPUT'!W149="B",H149*P149*MATRIX!F149/2,H149*P149*MATRIX!F149),"")</f>
        <v/>
      </c>
      <c r="T149" s="40" t="str">
        <f>IF(ISNUMBER($H149),IF(ISNUMBER(MATRIX!U149),IF(MATRIX!U149-INT(MATRIX!U149)=0,MATRIX!U149,"("&amp;MATRIX!U149&amp;")"),"n/a"),"")</f>
        <v/>
      </c>
      <c r="U149" s="77"/>
      <c r="V149" s="81" t="str">
        <f>IF(ISNUMBER(H149), IF(ISNUMBER(MATRIX!AD149),H149*MATRIX!AD149,"n/a"),"")</f>
        <v/>
      </c>
      <c r="W149" s="77"/>
      <c r="X149" s="83" t="str">
        <f>IF(ISNUMBER($H149), IF(ISNUMBER(MATRIX!AF149),$H149*MATRIX!AF149,"n/a"),"")</f>
        <v/>
      </c>
      <c r="Y149" s="77"/>
      <c r="Z149" s="81" t="str">
        <f>IF(ISNUMBER($H149), IF(ISNUMBER(MATRIX!AP149),$H149*MATRIX!AP149,"n/a"),"")</f>
        <v/>
      </c>
      <c r="AA149" s="77" t="s">
        <v>434</v>
      </c>
      <c r="AB149" s="83" t="str">
        <f>IF(ISNUMBER($H149), IF(ISNUMBER(MATRIX!AR149),$H149*MATRIX!AR149,"n/a"),"")</f>
        <v/>
      </c>
      <c r="AD149" s="225" t="str">
        <f t="shared" si="107"/>
        <v/>
      </c>
      <c r="AF149" s="225" t="str">
        <f t="shared" si="108"/>
        <v/>
      </c>
      <c r="AH149" s="218" t="str">
        <f>IF(ISNUMBER($H149), IF(MV&gt;200,IF(ISNUMBER(MATRIX!CL149),MATRIX!CL149,"n/a"),IF(ISNUMBER(MATRIX!CH149),MATRIX!CH149,"n/a")),"")</f>
        <v/>
      </c>
      <c r="AJ149" s="1" t="str">
        <f>IF(ISNUMBER(H149),IF(AND(ISNUMBER('Lo-Z-OUTPUT'!BA149),'Lo-Z-OUTPUT'!BA149&lt;&gt;0),'Lo-Z-OUTPUT'!BA149,'Lo-Z-INPUT'!$K$15*'Lo-Z-INPUT'!$K$7),"")</f>
        <v/>
      </c>
      <c r="AL149" s="161" t="str">
        <f t="shared" si="113"/>
        <v/>
      </c>
      <c r="AN149" s="124" t="str">
        <f>IF(ISNUMBER($H149),IF(MV&lt;200,IF(ISNUMBER(MATRIX!AE149),ROUND((MATRIX!AE149*IDLE/1000)*CKWH,2),"-"),IF(ISNUMBER(MATRIX!AQ149),ROUND((MATRIX!AQ149*IDLE/1000)*CKWH,2),"-")),"")</f>
        <v/>
      </c>
      <c r="AO149" s="125" t="str">
        <f t="shared" si="88"/>
        <v/>
      </c>
      <c r="AQ149" s="105" t="str">
        <f>IF(ISNUMBER($H149),IF(MV&lt;200,IF(ISNUMBER(MATRIX!AG149),ROUND((MATRIX!AG149/1000)*RUNNING*CKWH,2),"-"),IF(ISNUMBER(MATRIX!AS149),ROUND((MATRIX!AS149/1000)*RUNNING*CKWH,2),"-")),"")</f>
        <v/>
      </c>
      <c r="AR149" s="126" t="str">
        <f t="shared" si="89"/>
        <v/>
      </c>
      <c r="AT149" s="129" t="str">
        <f t="shared" si="90"/>
        <v/>
      </c>
      <c r="AU149" s="127" t="str">
        <f t="shared" si="91"/>
        <v/>
      </c>
      <c r="AW149" s="101" t="str">
        <f>IF(ISNUMBER($H149),IF(ISNUMBER(MATRIX!BU149),$H149*MATRIX!BU149,"n/a"),"")</f>
        <v/>
      </c>
      <c r="AX149" s="72"/>
      <c r="AY149" s="72" t="str">
        <f>IF(ISNUMBER($H149),IF(ISNUMBER(MATRIX!BV149*AL149),$H149*MATRIX!BV149*AL149,"n/a"),"")</f>
        <v/>
      </c>
      <c r="BA149" s="100" t="str">
        <f t="shared" si="92"/>
        <v/>
      </c>
      <c r="BB149" s="72"/>
      <c r="BC149" s="154" t="str">
        <f t="shared" si="93"/>
        <v/>
      </c>
      <c r="BD149" s="103" t="str">
        <f t="shared" si="94"/>
        <v/>
      </c>
      <c r="BF149" s="85" t="str">
        <f>IF(ISNUMBER(H149),IF(ISNUMBER(MATRIX!Y149),MATRIX!Y149,"n/a"),"")</f>
        <v/>
      </c>
      <c r="BG149" s="86" t="str">
        <f t="shared" si="95"/>
        <v/>
      </c>
      <c r="BI149" s="44" t="str">
        <f>IF(ISNUMBER('Lo-Z-OUTPUT'!D149),IF(ISNUMBER(EXTRA!H149),'Lo-Z-OUTPUT'!D149*EXTRA!H149,""),"")</f>
        <v/>
      </c>
      <c r="BJ149" s="44" t="str">
        <f t="shared" si="96"/>
        <v/>
      </c>
      <c r="BT149" t="b">
        <f>ISNUMBER(MATRIX!G149)</f>
        <v>1</v>
      </c>
      <c r="BU149" t="b">
        <f>ISNUMBER(MATRIX!H149)</f>
        <v>1</v>
      </c>
      <c r="BW149" s="64" t="str">
        <f>IF(AND(ISNUMBER('HI-Z-OUTPUT'!P149),I149&lt;&gt;0),'HI-Z-OUTPUT'!P149,"-")</f>
        <v>-</v>
      </c>
      <c r="BX149" s="1"/>
      <c r="BY149" s="64" t="str">
        <f>IF(ISBLANK('HI-Z-OUTPUT'!R149),"",'HI-Z-OUTPUT'!R149)</f>
        <v/>
      </c>
      <c r="CA149" s="62" t="str">
        <f>IF(ISNUMBER(BW149),IF(ISNUMBER(MATRIX!E149),BW149*MATRIX!E149,"WRNG DATA"),"-")</f>
        <v>-</v>
      </c>
      <c r="CC149" s="66" t="str">
        <f>IF(AND(ISNUMBER(BW149),OR(BT149,BU149)),IF(KP="kg",BW149*MATRIX!CC149,BW149*MATRIX!CC149*2.2),"-")</f>
        <v>-</v>
      </c>
      <c r="CD149" s="65" t="str">
        <f t="shared" si="97"/>
        <v/>
      </c>
      <c r="CF149" s="1" t="str">
        <f>IF(AND(VI&lt;100,ISNUMBER(BW149),BT149),MATRIX!N149,IF(AND(VI&gt;=100,ISNUMBER(BW149),BU149),MATRIX!O149,""))</f>
        <v/>
      </c>
      <c r="CG149" s="1" t="str">
        <f>IF(AND(BY149&lt;100,ISNUMBER(BW149),BT149),MATRIX!N149,IF(AND(BY149&gt;=100,ISNUMBER(BW149),BU149),MATRIX!O149,"WRNG V"))</f>
        <v>WRNG V</v>
      </c>
      <c r="CH149" s="1" t="str">
        <f t="shared" si="98"/>
        <v/>
      </c>
      <c r="CJ149" s="70" t="str">
        <f>IF(ISNUMBER(BW149),IF(BY149&lt;100,IF(ISNUMBER(CH149*MATRIX!G149),BW149*CH149*MATRIX!G149,""),IF(ISNUMBER(CH149*MATRIX!H149),BW149*CH149*MATRIX!H149,"")),"")</f>
        <v/>
      </c>
      <c r="CL149" s="40" t="str">
        <f>IF(ISNUMBER(BW149*CH149),IF(ISNUMBER(MATRIX!U149),IF(MATRIX!U149-INT(MATRIX!U149)=0,MATRIX!U149,"("&amp;MATRIX!U149&amp;")"),"n/a"),"")</f>
        <v/>
      </c>
      <c r="CM149" s="77"/>
      <c r="CN149" s="81" t="str">
        <f>IF(ISNUMBER(BW149*CH149), IF(ISNUMBER(MATRIX!AZ149),BW149*MATRIX!AZ149,"n/a"),"")</f>
        <v/>
      </c>
      <c r="CO149" s="77"/>
      <c r="CP149" s="83" t="str">
        <f>IF(ISNUMBER($BW149*$CH149), IF(ISNUMBER(MATRIX!BB149),$BW149*MATRIX!BB149,"n/a"),"")</f>
        <v/>
      </c>
      <c r="CQ149" s="77"/>
      <c r="CR149" s="81" t="str">
        <f>IF(ISNUMBER($BW149*$CH149), IF(ISNUMBER(MATRIX!BJ149),BW149*MATRIX!BJ149,"n/a"),"")</f>
        <v/>
      </c>
      <c r="CS149" s="77" t="s">
        <v>434</v>
      </c>
      <c r="CT149" s="83" t="str">
        <f>IF(ISNUMBER($BW149*$CH149), IF(ISNUMBER(MATRIX!BL149),$BW149*MATRIX!BL149,"n/a"),"")</f>
        <v/>
      </c>
      <c r="CV149" s="225" t="str">
        <f t="shared" si="109"/>
        <v/>
      </c>
      <c r="CX149" s="225" t="str">
        <f t="shared" si="110"/>
        <v/>
      </c>
      <c r="CZ149" s="219" t="str">
        <f>IF(ISNUMBER($BW149*$CH149), IF(MV&gt;200,IF(ISNUMBER(MATRIX!CL149),MATRIX!CL149,"n/a"),IF(ISNUMBER(MATRIX!CH149),MATRIX!CH149,"n/a")),"")</f>
        <v/>
      </c>
      <c r="DB149" s="1" t="str">
        <f>IF(ISNUMBER(BW149),IF(AND(ISNUMBER('HI-Z-OUTPUT'!AV149),'HI-Z-OUTPUT'!AV149&lt;&gt;0),'HI-Z-OUTPUT'!AV149,'Hi-Z-INPUT'!$K$7*'Hi-Z-INPUT'!$K$11),"")</f>
        <v/>
      </c>
      <c r="DD149" s="161" t="str">
        <f t="shared" si="114"/>
        <v/>
      </c>
      <c r="DF149" s="124" t="str">
        <f>IF(ISNUMBER($BW149),IF(MV&lt;200,IF(ISNUMBER(MATRIX!BA149),ROUND(MATRIX!BA149/1000*IDLE*CKWH,2),"-"),IF(ISNUMBER(MATRIX!BK149),ROUND(MATRIX!BK149/1000*IDLE*CKWH,2),"-")),"")</f>
        <v/>
      </c>
      <c r="DG149" s="125" t="str">
        <f t="shared" si="99"/>
        <v/>
      </c>
      <c r="DI149" s="104" t="str">
        <f>IF(ISNUMBER($BW149),IF(MV&lt;200,IF(ISNUMBER(MATRIX!BC149),ROUND(MATRIX!BC149/1000*RUNNING*CKWH,2),"-"),IF(ISNUMBER(MATRIX!BM149),ROUND(MATRIX!BM149/1000*RUNNING*CKWH,2),"-")),"")</f>
        <v/>
      </c>
      <c r="DJ149" s="130" t="str">
        <f t="shared" si="100"/>
        <v/>
      </c>
      <c r="DL149" s="104"/>
      <c r="DM149" s="130" t="str">
        <f t="shared" si="101"/>
        <v/>
      </c>
      <c r="DO149" s="129" t="str">
        <f t="shared" si="111"/>
        <v/>
      </c>
      <c r="DP149" s="127" t="str">
        <f t="shared" si="102"/>
        <v/>
      </c>
      <c r="DR149" s="101" t="str">
        <f>IF(ISNUMBER($BW149*$CH149),IF(ISNUMBER(MATRIX!BU149),BW149*MATRIX!BU149,"n/a"),"")</f>
        <v/>
      </c>
      <c r="DS149" s="72"/>
      <c r="DT149" s="72" t="str">
        <f>IF(ISNUMBER(BW149*CH149),IF(ISNUMBER(MATRIX!BV149*DD149),BW149*MATRIX!BV149*DD149,"n/a"),"")</f>
        <v/>
      </c>
      <c r="DU149" s="72"/>
      <c r="DV149" s="155" t="str">
        <f t="shared" si="103"/>
        <v/>
      </c>
      <c r="DW149" s="96"/>
      <c r="DX149" s="156" t="str">
        <f t="shared" si="112"/>
        <v/>
      </c>
      <c r="DY149" s="102" t="str">
        <f t="shared" si="104"/>
        <v/>
      </c>
      <c r="EA149" s="85" t="str">
        <f>IF(ISNUMBER(BW149),IF(ISNUMBER(MATRIX!Y149),MATRIX!Y149,"n/a"),"")</f>
        <v/>
      </c>
      <c r="EB149" s="86" t="str">
        <f t="shared" si="105"/>
        <v/>
      </c>
      <c r="ED149" s="44" t="str">
        <f>IF(ISNUMBER('HI-Z-OUTPUT'!D149),IF(ISNUMBER(BW149),'HI-Z-OUTPUT'!D149*BW149,""),"")</f>
        <v/>
      </c>
      <c r="EE149" s="44" t="str">
        <f t="shared" si="106"/>
        <v/>
      </c>
    </row>
    <row r="150" spans="1:135">
      <c r="A150" s="46" t="str">
        <f>MATRIX!A150</f>
        <v>Linea Research</v>
      </c>
      <c r="B150" t="str">
        <f>IF(MATRIX!B150&lt;&gt;0,MATRIX!B150,"-")</f>
        <v>88C10</v>
      </c>
      <c r="D150" t="b">
        <f>AND(OHM8MENO&lt;='Lo-Z-OUTPUT'!U150,'Lo-Z-OUTPUT'!U150&lt;=OHM8PIU)</f>
        <v>0</v>
      </c>
      <c r="E150" t="b">
        <f>AND(OHM4MENO&lt;='Lo-Z-OUTPUT'!U150,'Lo-Z-OUTPUT'!U150&lt;=OHM4PIU)</f>
        <v>0</v>
      </c>
      <c r="F150" t="b">
        <f>AND(OHM2MENO&lt;='Lo-Z-OUTPUT'!U150,'Lo-Z-OUTPUT'!U150&lt;=OHM2PIU)</f>
        <v>0</v>
      </c>
      <c r="H150" s="64" t="str">
        <f>IF(ISNUMBER('Lo-Z-OUTPUT'!S150),'Lo-Z-OUTPUT'!S150,"")</f>
        <v/>
      </c>
      <c r="I150" s="64" t="str">
        <f>IF('Lo-Z-OUTPUT'!W150="B","B","")</f>
        <v/>
      </c>
      <c r="K150" s="62" t="str">
        <f>IF(ISNUMBER(H150),H150*MATRIX!E150,"-")</f>
        <v>-</v>
      </c>
      <c r="M150" s="66" t="str">
        <f>IF(ISNUMBER(H150),IF(KP="kg",H150*MATRIX!CB150,H150*MATRIX!CB150*2.2),"-")</f>
        <v>-</v>
      </c>
      <c r="N150" s="65" t="str">
        <f t="shared" si="87"/>
        <v/>
      </c>
      <c r="P150" s="1" t="str">
        <f>IF(ISNUMBER(H150),IF('Lo-Z-OUTPUT'!W150="B",IF(D150,MATRIX!Q150,IF(E150,MATRIX!R150,"WRNG Ω")),IF(D150,MATRIX!K150,IF(E150,MATRIX!L150,IF(F150,MATRIX!M150,"")))),"")</f>
        <v/>
      </c>
      <c r="R150" s="70" t="str">
        <f>IF(AND(ISNUMBER(H150),ISNUMBER(P150)),IF('Lo-Z-OUTPUT'!W150="B",H150*P150*MATRIX!F150/2,H150*P150*MATRIX!F150),"")</f>
        <v/>
      </c>
      <c r="T150" s="40" t="str">
        <f>IF(ISNUMBER($H150),IF(ISNUMBER(MATRIX!U150),IF(MATRIX!U150-INT(MATRIX!U150)=0,MATRIX!U150,"("&amp;MATRIX!U150&amp;")"),"n/a"),"")</f>
        <v/>
      </c>
      <c r="U150" s="77"/>
      <c r="V150" s="81" t="str">
        <f>IF(ISNUMBER(H150), IF(ISNUMBER(MATRIX!AD150),H150*MATRIX!AD150,"n/a"),"")</f>
        <v/>
      </c>
      <c r="W150" s="77"/>
      <c r="X150" s="83" t="str">
        <f>IF(ISNUMBER($H150), IF(ISNUMBER(MATRIX!AF150),$H150*MATRIX!AF150,"n/a"),"")</f>
        <v/>
      </c>
      <c r="Y150" s="77"/>
      <c r="Z150" s="81" t="str">
        <f>IF(ISNUMBER($H150), IF(ISNUMBER(MATRIX!AP150),$H150*MATRIX!AP150,"n/a"),"")</f>
        <v/>
      </c>
      <c r="AA150" s="77" t="s">
        <v>434</v>
      </c>
      <c r="AB150" s="83" t="str">
        <f>IF(ISNUMBER($H150), IF(ISNUMBER(MATRIX!AR150),$H150*MATRIX!AR150,"n/a"),"")</f>
        <v/>
      </c>
      <c r="AD150" s="225" t="str">
        <f t="shared" si="107"/>
        <v/>
      </c>
      <c r="AF150" s="225" t="str">
        <f t="shared" si="108"/>
        <v/>
      </c>
      <c r="AH150" s="218" t="str">
        <f>IF(ISNUMBER($H150), IF(MV&gt;200,IF(ISNUMBER(MATRIX!CL150),MATRIX!CL150,"n/a"),IF(ISNUMBER(MATRIX!CH150),MATRIX!CH150,"n/a")),"")</f>
        <v/>
      </c>
      <c r="AJ150" s="1" t="str">
        <f>IF(ISNUMBER(H150),IF(AND(ISNUMBER('Lo-Z-OUTPUT'!BA150),'Lo-Z-OUTPUT'!BA150&lt;&gt;0),'Lo-Z-OUTPUT'!BA150,'Lo-Z-INPUT'!$K$15*'Lo-Z-INPUT'!$K$7),"")</f>
        <v/>
      </c>
      <c r="AL150" s="161" t="str">
        <f t="shared" si="113"/>
        <v/>
      </c>
      <c r="AN150" s="124" t="str">
        <f>IF(ISNUMBER($H150),IF(MV&lt;200,IF(ISNUMBER(MATRIX!AE150),ROUND((MATRIX!AE150*IDLE/1000)*CKWH,2),"-"),IF(ISNUMBER(MATRIX!AQ150),ROUND((MATRIX!AQ150*IDLE/1000)*CKWH,2),"-")),"")</f>
        <v/>
      </c>
      <c r="AO150" s="125" t="str">
        <f t="shared" si="88"/>
        <v/>
      </c>
      <c r="AQ150" s="105" t="str">
        <f>IF(ISNUMBER($H150),IF(MV&lt;200,IF(ISNUMBER(MATRIX!AG150),ROUND((MATRIX!AG150/1000)*RUNNING*CKWH,2),"-"),IF(ISNUMBER(MATRIX!AS150),ROUND((MATRIX!AS150/1000)*RUNNING*CKWH,2),"-")),"")</f>
        <v/>
      </c>
      <c r="AR150" s="126" t="str">
        <f t="shared" si="89"/>
        <v/>
      </c>
      <c r="AT150" s="129" t="str">
        <f t="shared" si="90"/>
        <v/>
      </c>
      <c r="AU150" s="127" t="str">
        <f t="shared" si="91"/>
        <v/>
      </c>
      <c r="AW150" s="101" t="str">
        <f>IF(ISNUMBER($H150),IF(ISNUMBER(MATRIX!BU150),$H150*MATRIX!BU150,"n/a"),"")</f>
        <v/>
      </c>
      <c r="AX150" s="72"/>
      <c r="AY150" s="72" t="str">
        <f>IF(ISNUMBER($H150),IF(ISNUMBER(MATRIX!BV150*AL150),$H150*MATRIX!BV150*AL150,"n/a"),"")</f>
        <v/>
      </c>
      <c r="BA150" s="100" t="str">
        <f t="shared" si="92"/>
        <v/>
      </c>
      <c r="BB150" s="72"/>
      <c r="BC150" s="154" t="str">
        <f t="shared" si="93"/>
        <v/>
      </c>
      <c r="BD150" s="103" t="str">
        <f t="shared" si="94"/>
        <v/>
      </c>
      <c r="BF150" s="85" t="str">
        <f>IF(ISNUMBER(H150),IF(ISNUMBER(MATRIX!Y150),MATRIX!Y150,"n/a"),"")</f>
        <v/>
      </c>
      <c r="BG150" s="86" t="str">
        <f t="shared" si="95"/>
        <v/>
      </c>
      <c r="BI150" s="44" t="str">
        <f>IF(ISNUMBER('Lo-Z-OUTPUT'!D150),IF(ISNUMBER(EXTRA!H150),'Lo-Z-OUTPUT'!D150*EXTRA!H150,""),"")</f>
        <v/>
      </c>
      <c r="BJ150" s="44" t="str">
        <f t="shared" si="96"/>
        <v/>
      </c>
      <c r="BT150" t="b">
        <f>ISNUMBER(MATRIX!G150)</f>
        <v>1</v>
      </c>
      <c r="BU150" t="b">
        <f>ISNUMBER(MATRIX!H150)</f>
        <v>1</v>
      </c>
      <c r="BW150" s="64" t="str">
        <f>IF(AND(ISNUMBER('HI-Z-OUTPUT'!P150),I150&lt;&gt;0),'HI-Z-OUTPUT'!P150,"-")</f>
        <v>-</v>
      </c>
      <c r="BX150" s="1"/>
      <c r="BY150" s="64" t="str">
        <f>IF(ISBLANK('HI-Z-OUTPUT'!R150),"",'HI-Z-OUTPUT'!R150)</f>
        <v/>
      </c>
      <c r="CA150" s="62" t="str">
        <f>IF(ISNUMBER(BW150),IF(ISNUMBER(MATRIX!E150),BW150*MATRIX!E150,"WRNG DATA"),"-")</f>
        <v>-</v>
      </c>
      <c r="CC150" s="66" t="str">
        <f>IF(AND(ISNUMBER(BW150),OR(BT150,BU150)),IF(KP="kg",BW150*MATRIX!CC150,BW150*MATRIX!CC150*2.2),"-")</f>
        <v>-</v>
      </c>
      <c r="CD150" s="65" t="str">
        <f t="shared" si="97"/>
        <v/>
      </c>
      <c r="CF150" s="1" t="str">
        <f>IF(AND(VI&lt;100,ISNUMBER(BW150),BT150),MATRIX!N150,IF(AND(VI&gt;=100,ISNUMBER(BW150),BU150),MATRIX!O150,""))</f>
        <v/>
      </c>
      <c r="CG150" s="1" t="str">
        <f>IF(AND(BY150&lt;100,ISNUMBER(BW150),BT150),MATRIX!N150,IF(AND(BY150&gt;=100,ISNUMBER(BW150),BU150),MATRIX!O150,"WRNG V"))</f>
        <v>WRNG V</v>
      </c>
      <c r="CH150" s="1" t="str">
        <f t="shared" si="98"/>
        <v/>
      </c>
      <c r="CJ150" s="70" t="str">
        <f>IF(ISNUMBER(BW150),IF(BY150&lt;100,IF(ISNUMBER(CH150*MATRIX!G150),BW150*CH150*MATRIX!G150,""),IF(ISNUMBER(CH150*MATRIX!H150),BW150*CH150*MATRIX!H150,"")),"")</f>
        <v/>
      </c>
      <c r="CL150" s="40" t="str">
        <f>IF(ISNUMBER(BW150*CH150),IF(ISNUMBER(MATRIX!U150),IF(MATRIX!U150-INT(MATRIX!U150)=0,MATRIX!U150,"("&amp;MATRIX!U150&amp;")"),"n/a"),"")</f>
        <v/>
      </c>
      <c r="CM150" s="77"/>
      <c r="CN150" s="81" t="str">
        <f>IF(ISNUMBER(BW150*CH150), IF(ISNUMBER(MATRIX!AZ150),BW150*MATRIX!AZ150,"n/a"),"")</f>
        <v/>
      </c>
      <c r="CO150" s="77"/>
      <c r="CP150" s="83" t="str">
        <f>IF(ISNUMBER($BW150*$CH150), IF(ISNUMBER(MATRIX!BB150),$BW150*MATRIX!BB150,"n/a"),"")</f>
        <v/>
      </c>
      <c r="CQ150" s="77"/>
      <c r="CR150" s="81" t="str">
        <f>IF(ISNUMBER($BW150*$CH150), IF(ISNUMBER(MATRIX!BJ150),BW150*MATRIX!BJ150,"n/a"),"")</f>
        <v/>
      </c>
      <c r="CS150" s="77" t="s">
        <v>434</v>
      </c>
      <c r="CT150" s="83" t="str">
        <f>IF(ISNUMBER($BW150*$CH150), IF(ISNUMBER(MATRIX!BL150),$BW150*MATRIX!BL150,"n/a"),"")</f>
        <v/>
      </c>
      <c r="CV150" s="225" t="str">
        <f t="shared" si="109"/>
        <v/>
      </c>
      <c r="CX150" s="225" t="str">
        <f t="shared" si="110"/>
        <v/>
      </c>
      <c r="CZ150" s="219" t="str">
        <f>IF(ISNUMBER($BW150*$CH150), IF(MV&gt;200,IF(ISNUMBER(MATRIX!CL150),MATRIX!CL150,"n/a"),IF(ISNUMBER(MATRIX!CH150),MATRIX!CH150,"n/a")),"")</f>
        <v/>
      </c>
      <c r="DB150" s="1" t="str">
        <f>IF(ISNUMBER(BW150),IF(AND(ISNUMBER('HI-Z-OUTPUT'!AV150),'HI-Z-OUTPUT'!AV150&lt;&gt;0),'HI-Z-OUTPUT'!AV150,'Hi-Z-INPUT'!$K$7*'Hi-Z-INPUT'!$K$11),"")</f>
        <v/>
      </c>
      <c r="DD150" s="161" t="str">
        <f t="shared" si="114"/>
        <v/>
      </c>
      <c r="DF150" s="124" t="str">
        <f>IF(ISNUMBER($BW150),IF(MV&lt;200,IF(ISNUMBER(MATRIX!BA150),ROUND(MATRIX!BA150/1000*IDLE*CKWH,2),"-"),IF(ISNUMBER(MATRIX!BK150),ROUND(MATRIX!BK150/1000*IDLE*CKWH,2),"-")),"")</f>
        <v/>
      </c>
      <c r="DG150" s="125" t="str">
        <f t="shared" si="99"/>
        <v/>
      </c>
      <c r="DI150" s="104" t="str">
        <f>IF(ISNUMBER($BW150),IF(MV&lt;200,IF(ISNUMBER(MATRIX!BC150),ROUND(MATRIX!BC150/1000*RUNNING*CKWH,2),"-"),IF(ISNUMBER(MATRIX!BM150),ROUND(MATRIX!BM150/1000*RUNNING*CKWH,2),"-")),"")</f>
        <v/>
      </c>
      <c r="DJ150" s="130" t="str">
        <f t="shared" si="100"/>
        <v/>
      </c>
      <c r="DL150" s="104"/>
      <c r="DM150" s="130" t="str">
        <f t="shared" si="101"/>
        <v/>
      </c>
      <c r="DO150" s="129" t="str">
        <f t="shared" si="111"/>
        <v/>
      </c>
      <c r="DP150" s="127" t="str">
        <f t="shared" si="102"/>
        <v/>
      </c>
      <c r="DR150" s="101" t="str">
        <f>IF(ISNUMBER($BW150*$CH150),IF(ISNUMBER(MATRIX!BU150),BW150*MATRIX!BU150,"n/a"),"")</f>
        <v/>
      </c>
      <c r="DS150" s="72"/>
      <c r="DT150" s="72" t="str">
        <f>IF(ISNUMBER(BW150*CH150),IF(ISNUMBER(MATRIX!BV150*DD150),BW150*MATRIX!BV150*DD150,"n/a"),"")</f>
        <v/>
      </c>
      <c r="DU150" s="72"/>
      <c r="DV150" s="155" t="str">
        <f t="shared" si="103"/>
        <v/>
      </c>
      <c r="DW150" s="96"/>
      <c r="DX150" s="156" t="str">
        <f t="shared" si="112"/>
        <v/>
      </c>
      <c r="DY150" s="102" t="str">
        <f t="shared" si="104"/>
        <v/>
      </c>
      <c r="EA150" s="85" t="str">
        <f>IF(ISNUMBER(BW150),IF(ISNUMBER(MATRIX!Y150),MATRIX!Y150,"n/a"),"")</f>
        <v/>
      </c>
      <c r="EB150" s="86" t="str">
        <f t="shared" si="105"/>
        <v/>
      </c>
      <c r="ED150" s="44" t="str">
        <f>IF(ISNUMBER('HI-Z-OUTPUT'!D150),IF(ISNUMBER(BW150),'HI-Z-OUTPUT'!D150*BW150,""),"")</f>
        <v/>
      </c>
      <c r="EE150" s="44" t="str">
        <f t="shared" si="106"/>
        <v/>
      </c>
    </row>
    <row r="151" spans="1:135">
      <c r="A151" s="46" t="str">
        <f>MATRIX!A151</f>
        <v>Linea Research</v>
      </c>
      <c r="B151" t="str">
        <f>IF(MATRIX!B151&lt;&gt;0,MATRIX!B151,"-")</f>
        <v>88C20</v>
      </c>
      <c r="D151" t="b">
        <f>AND(OHM8MENO&lt;='Lo-Z-OUTPUT'!U151,'Lo-Z-OUTPUT'!U151&lt;=OHM8PIU)</f>
        <v>0</v>
      </c>
      <c r="E151" t="b">
        <f>AND(OHM4MENO&lt;='Lo-Z-OUTPUT'!U151,'Lo-Z-OUTPUT'!U151&lt;=OHM4PIU)</f>
        <v>0</v>
      </c>
      <c r="F151" t="b">
        <f>AND(OHM2MENO&lt;='Lo-Z-OUTPUT'!U151,'Lo-Z-OUTPUT'!U151&lt;=OHM2PIU)</f>
        <v>0</v>
      </c>
      <c r="H151" s="64" t="str">
        <f>IF(ISNUMBER('Lo-Z-OUTPUT'!S151),'Lo-Z-OUTPUT'!S151,"")</f>
        <v/>
      </c>
      <c r="I151" s="64" t="str">
        <f>IF('Lo-Z-OUTPUT'!W151="B","B","")</f>
        <v/>
      </c>
      <c r="K151" s="62" t="str">
        <f>IF(ISNUMBER(H151),H151*MATRIX!E151,"-")</f>
        <v>-</v>
      </c>
      <c r="M151" s="66" t="str">
        <f>IF(ISNUMBER(H151),IF(KP="kg",H151*MATRIX!CB151,H151*MATRIX!CB151*2.2),"-")</f>
        <v>-</v>
      </c>
      <c r="N151" s="65" t="str">
        <f t="shared" si="87"/>
        <v/>
      </c>
      <c r="P151" s="1" t="str">
        <f>IF(ISNUMBER(H151),IF('Lo-Z-OUTPUT'!W151="B",IF(D151,MATRIX!Q151,IF(E151,MATRIX!R151,"WRNG Ω")),IF(D151,MATRIX!K151,IF(E151,MATRIX!L151,IF(F151,MATRIX!M151,"")))),"")</f>
        <v/>
      </c>
      <c r="R151" s="70" t="str">
        <f>IF(AND(ISNUMBER(H151),ISNUMBER(P151)),IF('Lo-Z-OUTPUT'!W151="B",H151*P151*MATRIX!F151/2,H151*P151*MATRIX!F151),"")</f>
        <v/>
      </c>
      <c r="T151" s="40" t="str">
        <f>IF(ISNUMBER($H151),IF(ISNUMBER(MATRIX!U151),IF(MATRIX!U151-INT(MATRIX!U151)=0,MATRIX!U151,"("&amp;MATRIX!U151&amp;")"),"n/a"),"")</f>
        <v/>
      </c>
      <c r="U151" s="77"/>
      <c r="V151" s="81" t="str">
        <f>IF(ISNUMBER(H151), IF(ISNUMBER(MATRIX!AD151),H151*MATRIX!AD151,"n/a"),"")</f>
        <v/>
      </c>
      <c r="W151" s="77"/>
      <c r="X151" s="83" t="str">
        <f>IF(ISNUMBER($H151), IF(ISNUMBER(MATRIX!AF151),$H151*MATRIX!AF151,"n/a"),"")</f>
        <v/>
      </c>
      <c r="Y151" s="77"/>
      <c r="Z151" s="81" t="str">
        <f>IF(ISNUMBER($H151), IF(ISNUMBER(MATRIX!AP151),$H151*MATRIX!AP151,"n/a"),"")</f>
        <v/>
      </c>
      <c r="AA151" s="77" t="s">
        <v>434</v>
      </c>
      <c r="AB151" s="83" t="str">
        <f>IF(ISNUMBER($H151), IF(ISNUMBER(MATRIX!AR151),$H151*MATRIX!AR151,"n/a"),"")</f>
        <v/>
      </c>
      <c r="AD151" s="225" t="str">
        <f t="shared" si="107"/>
        <v/>
      </c>
      <c r="AF151" s="225" t="str">
        <f t="shared" si="108"/>
        <v/>
      </c>
      <c r="AH151" s="218" t="str">
        <f>IF(ISNUMBER($H151), IF(MV&gt;200,IF(ISNUMBER(MATRIX!CL151),MATRIX!CL151,"n/a"),IF(ISNUMBER(MATRIX!CH151),MATRIX!CH151,"n/a")),"")</f>
        <v/>
      </c>
      <c r="AJ151" s="1" t="str">
        <f>IF(ISNUMBER(H151),IF(AND(ISNUMBER('Lo-Z-OUTPUT'!BA151),'Lo-Z-OUTPUT'!BA151&lt;&gt;0),'Lo-Z-OUTPUT'!BA151,'Lo-Z-INPUT'!$K$15*'Lo-Z-INPUT'!$K$7),"")</f>
        <v/>
      </c>
      <c r="AL151" s="161" t="str">
        <f t="shared" si="113"/>
        <v/>
      </c>
      <c r="AN151" s="124" t="str">
        <f>IF(ISNUMBER($H151),IF(MV&lt;200,IF(ISNUMBER(MATRIX!AE151),ROUND((MATRIX!AE151*IDLE/1000)*CKWH,2),"-"),IF(ISNUMBER(MATRIX!AQ151),ROUND((MATRIX!AQ151*IDLE/1000)*CKWH,2),"-")),"")</f>
        <v/>
      </c>
      <c r="AO151" s="125" t="str">
        <f t="shared" si="88"/>
        <v/>
      </c>
      <c r="AQ151" s="105" t="str">
        <f>IF(ISNUMBER($H151),IF(MV&lt;200,IF(ISNUMBER(MATRIX!AG151),ROUND((MATRIX!AG151/1000)*RUNNING*CKWH,2),"-"),IF(ISNUMBER(MATRIX!AS151),ROUND((MATRIX!AS151/1000)*RUNNING*CKWH,2),"-")),"")</f>
        <v/>
      </c>
      <c r="AR151" s="126" t="str">
        <f t="shared" si="89"/>
        <v/>
      </c>
      <c r="AT151" s="129" t="str">
        <f t="shared" si="90"/>
        <v/>
      </c>
      <c r="AU151" s="127" t="str">
        <f t="shared" si="91"/>
        <v/>
      </c>
      <c r="AW151" s="101" t="str">
        <f>IF(ISNUMBER($H151),IF(ISNUMBER(MATRIX!BU151),$H151*MATRIX!BU151,"n/a"),"")</f>
        <v/>
      </c>
      <c r="AX151" s="72"/>
      <c r="AY151" s="72" t="str">
        <f>IF(ISNUMBER($H151),IF(ISNUMBER(MATRIX!BV151*AL151),$H151*MATRIX!BV151*AL151,"n/a"),"")</f>
        <v/>
      </c>
      <c r="BA151" s="100" t="str">
        <f t="shared" si="92"/>
        <v/>
      </c>
      <c r="BB151" s="72"/>
      <c r="BC151" s="154" t="str">
        <f t="shared" si="93"/>
        <v/>
      </c>
      <c r="BD151" s="103" t="str">
        <f t="shared" si="94"/>
        <v/>
      </c>
      <c r="BF151" s="85" t="str">
        <f>IF(ISNUMBER(H151),IF(ISNUMBER(MATRIX!Y151),MATRIX!Y151,"n/a"),"")</f>
        <v/>
      </c>
      <c r="BG151" s="86" t="str">
        <f t="shared" si="95"/>
        <v/>
      </c>
      <c r="BI151" s="44" t="str">
        <f>IF(ISNUMBER('Lo-Z-OUTPUT'!D151),IF(ISNUMBER(EXTRA!H151),'Lo-Z-OUTPUT'!D151*EXTRA!H151,""),"")</f>
        <v/>
      </c>
      <c r="BJ151" s="44" t="str">
        <f t="shared" si="96"/>
        <v/>
      </c>
      <c r="BT151" t="b">
        <f>ISNUMBER(MATRIX!G151)</f>
        <v>1</v>
      </c>
      <c r="BU151" t="b">
        <f>ISNUMBER(MATRIX!H151)</f>
        <v>1</v>
      </c>
      <c r="BW151" s="64" t="str">
        <f>IF(AND(ISNUMBER('HI-Z-OUTPUT'!P151),I151&lt;&gt;0),'HI-Z-OUTPUT'!P151,"-")</f>
        <v>-</v>
      </c>
      <c r="BX151" s="1"/>
      <c r="BY151" s="64" t="str">
        <f>IF(ISBLANK('HI-Z-OUTPUT'!R151),"",'HI-Z-OUTPUT'!R151)</f>
        <v/>
      </c>
      <c r="CA151" s="62" t="str">
        <f>IF(ISNUMBER(BW151),IF(ISNUMBER(MATRIX!E151),BW151*MATRIX!E151,"WRNG DATA"),"-")</f>
        <v>-</v>
      </c>
      <c r="CC151" s="66" t="str">
        <f>IF(AND(ISNUMBER(BW151),OR(BT151,BU151)),IF(KP="kg",BW151*MATRIX!CC151,BW151*MATRIX!CC151*2.2),"-")</f>
        <v>-</v>
      </c>
      <c r="CD151" s="65" t="str">
        <f t="shared" si="97"/>
        <v/>
      </c>
      <c r="CF151" s="1" t="str">
        <f>IF(AND(VI&lt;100,ISNUMBER(BW151),BT151),MATRIX!N151,IF(AND(VI&gt;=100,ISNUMBER(BW151),BU151),MATRIX!O151,""))</f>
        <v/>
      </c>
      <c r="CG151" s="1" t="str">
        <f>IF(AND(BY151&lt;100,ISNUMBER(BW151),BT151),MATRIX!N151,IF(AND(BY151&gt;=100,ISNUMBER(BW151),BU151),MATRIX!O151,"WRNG V"))</f>
        <v>WRNG V</v>
      </c>
      <c r="CH151" s="1" t="str">
        <f t="shared" si="98"/>
        <v/>
      </c>
      <c r="CJ151" s="70" t="str">
        <f>IF(ISNUMBER(BW151),IF(BY151&lt;100,IF(ISNUMBER(CH151*MATRIX!G151),BW151*CH151*MATRIX!G151,""),IF(ISNUMBER(CH151*MATRIX!H151),BW151*CH151*MATRIX!H151,"")),"")</f>
        <v/>
      </c>
      <c r="CL151" s="40" t="str">
        <f>IF(ISNUMBER(BW151*CH151),IF(ISNUMBER(MATRIX!U151),IF(MATRIX!U151-INT(MATRIX!U151)=0,MATRIX!U151,"("&amp;MATRIX!U151&amp;")"),"n/a"),"")</f>
        <v/>
      </c>
      <c r="CM151" s="77"/>
      <c r="CN151" s="81" t="str">
        <f>IF(ISNUMBER(BW151*CH151), IF(ISNUMBER(MATRIX!AZ151),BW151*MATRIX!AZ151,"n/a"),"")</f>
        <v/>
      </c>
      <c r="CO151" s="77"/>
      <c r="CP151" s="83" t="str">
        <f>IF(ISNUMBER($BW151*$CH151), IF(ISNUMBER(MATRIX!BB151),$BW151*MATRIX!BB151,"n/a"),"")</f>
        <v/>
      </c>
      <c r="CQ151" s="77"/>
      <c r="CR151" s="81" t="str">
        <f>IF(ISNUMBER($BW151*$CH151), IF(ISNUMBER(MATRIX!BJ151),BW151*MATRIX!BJ151,"n/a"),"")</f>
        <v/>
      </c>
      <c r="CS151" s="77" t="s">
        <v>434</v>
      </c>
      <c r="CT151" s="83" t="str">
        <f>IF(ISNUMBER($BW151*$CH151), IF(ISNUMBER(MATRIX!BL151),$BW151*MATRIX!BL151,"n/a"),"")</f>
        <v/>
      </c>
      <c r="CV151" s="225" t="str">
        <f t="shared" si="109"/>
        <v/>
      </c>
      <c r="CX151" s="225" t="str">
        <f t="shared" si="110"/>
        <v/>
      </c>
      <c r="CZ151" s="219" t="str">
        <f>IF(ISNUMBER($BW151*$CH151), IF(MV&gt;200,IF(ISNUMBER(MATRIX!CL151),MATRIX!CL151,"n/a"),IF(ISNUMBER(MATRIX!CH151),MATRIX!CH151,"n/a")),"")</f>
        <v/>
      </c>
      <c r="DB151" s="1" t="str">
        <f>IF(ISNUMBER(BW151),IF(AND(ISNUMBER('HI-Z-OUTPUT'!AV151),'HI-Z-OUTPUT'!AV151&lt;&gt;0),'HI-Z-OUTPUT'!AV151,'Hi-Z-INPUT'!$K$7*'Hi-Z-INPUT'!$K$11),"")</f>
        <v/>
      </c>
      <c r="DD151" s="161" t="str">
        <f t="shared" si="114"/>
        <v/>
      </c>
      <c r="DF151" s="124" t="str">
        <f>IF(ISNUMBER($BW151),IF(MV&lt;200,IF(ISNUMBER(MATRIX!BA151),ROUND(MATRIX!BA151/1000*IDLE*CKWH,2),"-"),IF(ISNUMBER(MATRIX!BK151),ROUND(MATRIX!BK151/1000*IDLE*CKWH,2),"-")),"")</f>
        <v/>
      </c>
      <c r="DG151" s="125" t="str">
        <f t="shared" si="99"/>
        <v/>
      </c>
      <c r="DI151" s="104" t="str">
        <f>IF(ISNUMBER($BW151),IF(MV&lt;200,IF(ISNUMBER(MATRIX!BC151),ROUND(MATRIX!BC151/1000*RUNNING*CKWH,2),"-"),IF(ISNUMBER(MATRIX!BM151),ROUND(MATRIX!BM151/1000*RUNNING*CKWH,2),"-")),"")</f>
        <v/>
      </c>
      <c r="DJ151" s="130" t="str">
        <f t="shared" si="100"/>
        <v/>
      </c>
      <c r="DL151" s="104"/>
      <c r="DM151" s="130" t="str">
        <f t="shared" si="101"/>
        <v/>
      </c>
      <c r="DO151" s="129" t="str">
        <f t="shared" si="111"/>
        <v/>
      </c>
      <c r="DP151" s="127" t="str">
        <f t="shared" si="102"/>
        <v/>
      </c>
      <c r="DR151" s="101" t="str">
        <f>IF(ISNUMBER($BW151*$CH151),IF(ISNUMBER(MATRIX!BU151),BW151*MATRIX!BU151,"n/a"),"")</f>
        <v/>
      </c>
      <c r="DS151" s="72"/>
      <c r="DT151" s="72" t="str">
        <f>IF(ISNUMBER(BW151*CH151),IF(ISNUMBER(MATRIX!BV151*DD151),BW151*MATRIX!BV151*DD151,"n/a"),"")</f>
        <v/>
      </c>
      <c r="DU151" s="72"/>
      <c r="DV151" s="155" t="str">
        <f t="shared" si="103"/>
        <v/>
      </c>
      <c r="DW151" s="96"/>
      <c r="DX151" s="156" t="str">
        <f t="shared" si="112"/>
        <v/>
      </c>
      <c r="DY151" s="102" t="str">
        <f t="shared" si="104"/>
        <v/>
      </c>
      <c r="EA151" s="85" t="str">
        <f>IF(ISNUMBER(BW151),IF(ISNUMBER(MATRIX!Y151),MATRIX!Y151,"n/a"),"")</f>
        <v/>
      </c>
      <c r="EB151" s="86" t="str">
        <f t="shared" si="105"/>
        <v/>
      </c>
      <c r="ED151" s="44" t="str">
        <f>IF(ISNUMBER('HI-Z-OUTPUT'!D151),IF(ISNUMBER(BW151),'HI-Z-OUTPUT'!D151*BW151,""),"")</f>
        <v/>
      </c>
      <c r="EE151" s="44" t="str">
        <f t="shared" si="106"/>
        <v/>
      </c>
    </row>
    <row r="152" spans="1:135">
      <c r="A152" s="46" t="str">
        <f>MATRIX!A152</f>
        <v>Linea Research</v>
      </c>
      <c r="B152" t="str">
        <f>IF(MATRIX!B152&lt;&gt;0,MATRIX!B152,"-")</f>
        <v>48M03</v>
      </c>
      <c r="D152" t="b">
        <f>AND(OHM8MENO&lt;='Lo-Z-OUTPUT'!U152,'Lo-Z-OUTPUT'!U152&lt;=OHM8PIU)</f>
        <v>0</v>
      </c>
      <c r="E152" t="b">
        <f>AND(OHM4MENO&lt;='Lo-Z-OUTPUT'!U152,'Lo-Z-OUTPUT'!U152&lt;=OHM4PIU)</f>
        <v>0</v>
      </c>
      <c r="F152" t="b">
        <f>AND(OHM2MENO&lt;='Lo-Z-OUTPUT'!U152,'Lo-Z-OUTPUT'!U152&lt;=OHM2PIU)</f>
        <v>0</v>
      </c>
      <c r="H152" s="64" t="str">
        <f>IF(ISNUMBER('Lo-Z-OUTPUT'!S152),'Lo-Z-OUTPUT'!S152,"")</f>
        <v/>
      </c>
      <c r="I152" s="64" t="str">
        <f>IF('Lo-Z-OUTPUT'!W152="B","B","")</f>
        <v/>
      </c>
      <c r="K152" s="62" t="str">
        <f>IF(ISNUMBER(H152),H152*MATRIX!E152,"-")</f>
        <v>-</v>
      </c>
      <c r="M152" s="66" t="str">
        <f>IF(ISNUMBER(H152),IF(KP="kg",H152*MATRIX!CB152,H152*MATRIX!CB152*2.2),"-")</f>
        <v>-</v>
      </c>
      <c r="N152" s="65" t="str">
        <f t="shared" si="87"/>
        <v/>
      </c>
      <c r="P152" s="1" t="str">
        <f>IF(ISNUMBER(H152),IF('Lo-Z-OUTPUT'!W152="B",IF(D152,MATRIX!Q152,IF(E152,MATRIX!R152,"WRNG Ω")),IF(D152,MATRIX!K152,IF(E152,MATRIX!L152,IF(F152,MATRIX!M152,"")))),"")</f>
        <v/>
      </c>
      <c r="R152" s="70" t="str">
        <f>IF(AND(ISNUMBER(H152),ISNUMBER(P152)),IF('Lo-Z-OUTPUT'!W152="B",H152*P152*MATRIX!F152/2,H152*P152*MATRIX!F152),"")</f>
        <v/>
      </c>
      <c r="T152" s="40" t="str">
        <f>IF(ISNUMBER($H152),IF(ISNUMBER(MATRIX!U152),IF(MATRIX!U152-INT(MATRIX!U152)=0,MATRIX!U152,"("&amp;MATRIX!U152&amp;")"),"n/a"),"")</f>
        <v/>
      </c>
      <c r="U152" s="77"/>
      <c r="V152" s="81" t="str">
        <f>IF(ISNUMBER(H152), IF(ISNUMBER(MATRIX!AD152),H152*MATRIX!AD152,"n/a"),"")</f>
        <v/>
      </c>
      <c r="W152" s="77"/>
      <c r="X152" s="83" t="str">
        <f>IF(ISNUMBER($H152), IF(ISNUMBER(MATRIX!AF152),$H152*MATRIX!AF152,"n/a"),"")</f>
        <v/>
      </c>
      <c r="Y152" s="77"/>
      <c r="Z152" s="81" t="str">
        <f>IF(ISNUMBER($H152), IF(ISNUMBER(MATRIX!AP152),$H152*MATRIX!AP152,"n/a"),"")</f>
        <v/>
      </c>
      <c r="AA152" s="77" t="s">
        <v>434</v>
      </c>
      <c r="AB152" s="83" t="str">
        <f>IF(ISNUMBER($H152), IF(ISNUMBER(MATRIX!AR152),$H152*MATRIX!AR152,"n/a"),"")</f>
        <v/>
      </c>
      <c r="AD152" s="225" t="str">
        <f t="shared" si="107"/>
        <v/>
      </c>
      <c r="AF152" s="225" t="str">
        <f t="shared" si="108"/>
        <v/>
      </c>
      <c r="AH152" s="218" t="str">
        <f>IF(ISNUMBER($H152), IF(MV&gt;200,IF(ISNUMBER(MATRIX!CL152),MATRIX!CL152,"n/a"),IF(ISNUMBER(MATRIX!CH152),MATRIX!CH152,"n/a")),"")</f>
        <v/>
      </c>
      <c r="AJ152" s="1" t="str">
        <f>IF(ISNUMBER(H152),IF(AND(ISNUMBER('Lo-Z-OUTPUT'!BA152),'Lo-Z-OUTPUT'!BA152&lt;&gt;0),'Lo-Z-OUTPUT'!BA152,'Lo-Z-INPUT'!$K$15*'Lo-Z-INPUT'!$K$7),"")</f>
        <v/>
      </c>
      <c r="AL152" s="161" t="str">
        <f t="shared" si="113"/>
        <v/>
      </c>
      <c r="AN152" s="124" t="str">
        <f>IF(ISNUMBER($H152),IF(MV&lt;200,IF(ISNUMBER(MATRIX!AE152),ROUND((MATRIX!AE152*IDLE/1000)*CKWH,2),"-"),IF(ISNUMBER(MATRIX!AQ152),ROUND((MATRIX!AQ152*IDLE/1000)*CKWH,2),"-")),"")</f>
        <v/>
      </c>
      <c r="AO152" s="125" t="str">
        <f t="shared" si="88"/>
        <v/>
      </c>
      <c r="AQ152" s="105" t="str">
        <f>IF(ISNUMBER($H152),IF(MV&lt;200,IF(ISNUMBER(MATRIX!AG152),ROUND((MATRIX!AG152/1000)*RUNNING*CKWH,2),"-"),IF(ISNUMBER(MATRIX!AS152),ROUND((MATRIX!AS152/1000)*RUNNING*CKWH,2),"-")),"")</f>
        <v/>
      </c>
      <c r="AR152" s="126" t="str">
        <f t="shared" si="89"/>
        <v/>
      </c>
      <c r="AT152" s="129" t="str">
        <f t="shared" si="90"/>
        <v/>
      </c>
      <c r="AU152" s="127" t="str">
        <f t="shared" si="91"/>
        <v/>
      </c>
      <c r="AW152" s="101" t="str">
        <f>IF(ISNUMBER($H152),IF(ISNUMBER(MATRIX!BU152),$H152*MATRIX!BU152,"n/a"),"")</f>
        <v/>
      </c>
      <c r="AX152" s="72"/>
      <c r="AY152" s="72" t="str">
        <f>IF(ISNUMBER($H152),IF(ISNUMBER(MATRIX!BV152*AL152),$H152*MATRIX!BV152*AL152,"n/a"),"")</f>
        <v/>
      </c>
      <c r="BA152" s="100" t="str">
        <f t="shared" si="92"/>
        <v/>
      </c>
      <c r="BB152" s="72"/>
      <c r="BC152" s="154" t="str">
        <f t="shared" si="93"/>
        <v/>
      </c>
      <c r="BD152" s="103" t="str">
        <f t="shared" si="94"/>
        <v/>
      </c>
      <c r="BF152" s="85" t="str">
        <f>IF(ISNUMBER(H152),IF(ISNUMBER(MATRIX!Y152),MATRIX!Y152,"n/a"),"")</f>
        <v/>
      </c>
      <c r="BG152" s="86" t="str">
        <f t="shared" si="95"/>
        <v/>
      </c>
      <c r="BI152" s="44" t="str">
        <f>IF(ISNUMBER('Lo-Z-OUTPUT'!D152),IF(ISNUMBER(EXTRA!H152),'Lo-Z-OUTPUT'!D152*EXTRA!H152,""),"")</f>
        <v/>
      </c>
      <c r="BJ152" s="44" t="str">
        <f t="shared" si="96"/>
        <v/>
      </c>
      <c r="BT152" t="b">
        <f>ISNUMBER(MATRIX!G152)</f>
        <v>1</v>
      </c>
      <c r="BU152" t="b">
        <f>ISNUMBER(MATRIX!H152)</f>
        <v>1</v>
      </c>
      <c r="BW152" s="64" t="str">
        <f>IF(AND(ISNUMBER('HI-Z-OUTPUT'!P152),I152&lt;&gt;0),'HI-Z-OUTPUT'!P152,"-")</f>
        <v>-</v>
      </c>
      <c r="BX152" s="1"/>
      <c r="BY152" s="64" t="str">
        <f>IF(ISBLANK('HI-Z-OUTPUT'!R152),"",'HI-Z-OUTPUT'!R152)</f>
        <v/>
      </c>
      <c r="CA152" s="62" t="str">
        <f>IF(ISNUMBER(BW152),IF(ISNUMBER(MATRIX!E152),BW152*MATRIX!E152,"WRNG DATA"),"-")</f>
        <v>-</v>
      </c>
      <c r="CC152" s="66" t="str">
        <f>IF(AND(ISNUMBER(BW152),OR(BT152,BU152)),IF(KP="kg",BW152*MATRIX!CC152,BW152*MATRIX!CC152*2.2),"-")</f>
        <v>-</v>
      </c>
      <c r="CD152" s="65" t="str">
        <f t="shared" si="97"/>
        <v/>
      </c>
      <c r="CF152" s="1" t="str">
        <f>IF(AND(VI&lt;100,ISNUMBER(BW152),BT152),MATRIX!N152,IF(AND(VI&gt;=100,ISNUMBER(BW152),BU152),MATRIX!O152,""))</f>
        <v/>
      </c>
      <c r="CG152" s="1" t="str">
        <f>IF(AND(BY152&lt;100,ISNUMBER(BW152),BT152),MATRIX!N152,IF(AND(BY152&gt;=100,ISNUMBER(BW152),BU152),MATRIX!O152,"WRNG V"))</f>
        <v>WRNG V</v>
      </c>
      <c r="CH152" s="1" t="str">
        <f t="shared" si="98"/>
        <v/>
      </c>
      <c r="CJ152" s="70" t="str">
        <f>IF(ISNUMBER(BW152),IF(BY152&lt;100,IF(ISNUMBER(CH152*MATRIX!G152),BW152*CH152*MATRIX!G152,""),IF(ISNUMBER(CH152*MATRIX!H152),BW152*CH152*MATRIX!H152,"")),"")</f>
        <v/>
      </c>
      <c r="CL152" s="40" t="str">
        <f>IF(ISNUMBER(BW152*CH152),IF(ISNUMBER(MATRIX!U152),IF(MATRIX!U152-INT(MATRIX!U152)=0,MATRIX!U152,"("&amp;MATRIX!U152&amp;")"),"n/a"),"")</f>
        <v/>
      </c>
      <c r="CM152" s="77"/>
      <c r="CN152" s="81" t="str">
        <f>IF(ISNUMBER(BW152*CH152), IF(ISNUMBER(MATRIX!AZ152),BW152*MATRIX!AZ152,"n/a"),"")</f>
        <v/>
      </c>
      <c r="CO152" s="77"/>
      <c r="CP152" s="83" t="str">
        <f>IF(ISNUMBER($BW152*$CH152), IF(ISNUMBER(MATRIX!BB152),$BW152*MATRIX!BB152,"n/a"),"")</f>
        <v/>
      </c>
      <c r="CQ152" s="77"/>
      <c r="CR152" s="81" t="str">
        <f>IF(ISNUMBER($BW152*$CH152), IF(ISNUMBER(MATRIX!BJ152),BW152*MATRIX!BJ152,"n/a"),"")</f>
        <v/>
      </c>
      <c r="CS152" s="77" t="s">
        <v>434</v>
      </c>
      <c r="CT152" s="83" t="str">
        <f>IF(ISNUMBER($BW152*$CH152), IF(ISNUMBER(MATRIX!BL152),$BW152*MATRIX!BL152,"n/a"),"")</f>
        <v/>
      </c>
      <c r="CV152" s="225" t="str">
        <f t="shared" si="109"/>
        <v/>
      </c>
      <c r="CX152" s="225" t="str">
        <f t="shared" si="110"/>
        <v/>
      </c>
      <c r="CZ152" s="219" t="str">
        <f>IF(ISNUMBER($BW152*$CH152), IF(MV&gt;200,IF(ISNUMBER(MATRIX!CL152),MATRIX!CL152,"n/a"),IF(ISNUMBER(MATRIX!CH152),MATRIX!CH152,"n/a")),"")</f>
        <v/>
      </c>
      <c r="DB152" s="1" t="str">
        <f>IF(ISNUMBER(BW152),IF(AND(ISNUMBER('HI-Z-OUTPUT'!AV152),'HI-Z-OUTPUT'!AV152&lt;&gt;0),'HI-Z-OUTPUT'!AV152,'Hi-Z-INPUT'!$K$7*'Hi-Z-INPUT'!$K$11),"")</f>
        <v/>
      </c>
      <c r="DD152" s="161" t="str">
        <f t="shared" si="114"/>
        <v/>
      </c>
      <c r="DF152" s="124" t="str">
        <f>IF(ISNUMBER($BW152),IF(MV&lt;200,IF(ISNUMBER(MATRIX!BA152),ROUND(MATRIX!BA152/1000*IDLE*CKWH,2),"-"),IF(ISNUMBER(MATRIX!BK152),ROUND(MATRIX!BK152/1000*IDLE*CKWH,2),"-")),"")</f>
        <v/>
      </c>
      <c r="DG152" s="125" t="str">
        <f t="shared" si="99"/>
        <v/>
      </c>
      <c r="DI152" s="104" t="str">
        <f>IF(ISNUMBER($BW152),IF(MV&lt;200,IF(ISNUMBER(MATRIX!BC152),ROUND(MATRIX!BC152/1000*RUNNING*CKWH,2),"-"),IF(ISNUMBER(MATRIX!BM152),ROUND(MATRIX!BM152/1000*RUNNING*CKWH,2),"-")),"")</f>
        <v/>
      </c>
      <c r="DJ152" s="130" t="str">
        <f t="shared" si="100"/>
        <v/>
      </c>
      <c r="DL152" s="104"/>
      <c r="DM152" s="130" t="str">
        <f t="shared" si="101"/>
        <v/>
      </c>
      <c r="DO152" s="129" t="str">
        <f t="shared" si="111"/>
        <v/>
      </c>
      <c r="DP152" s="127" t="str">
        <f t="shared" si="102"/>
        <v/>
      </c>
      <c r="DR152" s="101" t="str">
        <f>IF(ISNUMBER($BW152*$CH152),IF(ISNUMBER(MATRIX!BU152),BW152*MATRIX!BU152,"n/a"),"")</f>
        <v/>
      </c>
      <c r="DS152" s="72"/>
      <c r="DT152" s="72" t="str">
        <f>IF(ISNUMBER(BW152*CH152),IF(ISNUMBER(MATRIX!BV152*DD152),BW152*MATRIX!BV152*DD152,"n/a"),"")</f>
        <v/>
      </c>
      <c r="DU152" s="72"/>
      <c r="DV152" s="155" t="str">
        <f t="shared" si="103"/>
        <v/>
      </c>
      <c r="DW152" s="96"/>
      <c r="DX152" s="156" t="str">
        <f t="shared" si="112"/>
        <v/>
      </c>
      <c r="DY152" s="102" t="str">
        <f t="shared" si="104"/>
        <v/>
      </c>
      <c r="EA152" s="85" t="str">
        <f>IF(ISNUMBER(BW152),IF(ISNUMBER(MATRIX!Y152),MATRIX!Y152,"n/a"),"")</f>
        <v/>
      </c>
      <c r="EB152" s="86" t="str">
        <f t="shared" si="105"/>
        <v/>
      </c>
      <c r="ED152" s="44" t="str">
        <f>IF(ISNUMBER('HI-Z-OUTPUT'!D152),IF(ISNUMBER(BW152),'HI-Z-OUTPUT'!D152*BW152,""),"")</f>
        <v/>
      </c>
      <c r="EE152" s="44" t="str">
        <f t="shared" si="106"/>
        <v/>
      </c>
    </row>
    <row r="153" spans="1:135">
      <c r="A153" s="46" t="str">
        <f>MATRIX!A153</f>
        <v>Linea Research</v>
      </c>
      <c r="B153" t="str">
        <f>IF(MATRIX!B153&lt;&gt;0,MATRIX!B153,"-")</f>
        <v>48M06</v>
      </c>
      <c r="D153" t="b">
        <f>AND(OHM8MENO&lt;='Lo-Z-OUTPUT'!U153,'Lo-Z-OUTPUT'!U153&lt;=OHM8PIU)</f>
        <v>0</v>
      </c>
      <c r="E153" t="b">
        <f>AND(OHM4MENO&lt;='Lo-Z-OUTPUT'!U153,'Lo-Z-OUTPUT'!U153&lt;=OHM4PIU)</f>
        <v>0</v>
      </c>
      <c r="F153" t="b">
        <f>AND(OHM2MENO&lt;='Lo-Z-OUTPUT'!U153,'Lo-Z-OUTPUT'!U153&lt;=OHM2PIU)</f>
        <v>0</v>
      </c>
      <c r="H153" s="64" t="str">
        <f>IF(ISNUMBER('Lo-Z-OUTPUT'!S153),'Lo-Z-OUTPUT'!S153,"")</f>
        <v/>
      </c>
      <c r="I153" s="64" t="str">
        <f>IF('Lo-Z-OUTPUT'!W153="B","B","")</f>
        <v/>
      </c>
      <c r="K153" s="62" t="str">
        <f>IF(ISNUMBER(H153),H153*MATRIX!E153,"-")</f>
        <v>-</v>
      </c>
      <c r="M153" s="66" t="str">
        <f>IF(ISNUMBER(H153),IF(KP="kg",H153*MATRIX!CB153,H153*MATRIX!CB153*2.2),"-")</f>
        <v>-</v>
      </c>
      <c r="N153" s="65" t="str">
        <f t="shared" si="87"/>
        <v/>
      </c>
      <c r="P153" s="1" t="str">
        <f>IF(ISNUMBER(H153),IF('Lo-Z-OUTPUT'!W153="B",IF(D153,MATRIX!Q153,IF(E153,MATRIX!R153,"WRNG Ω")),IF(D153,MATRIX!K153,IF(E153,MATRIX!L153,IF(F153,MATRIX!M153,"")))),"")</f>
        <v/>
      </c>
      <c r="R153" s="70" t="str">
        <f>IF(AND(ISNUMBER(H153),ISNUMBER(P153)),IF('Lo-Z-OUTPUT'!W153="B",H153*P153*MATRIX!F153/2,H153*P153*MATRIX!F153),"")</f>
        <v/>
      </c>
      <c r="T153" s="40" t="str">
        <f>IF(ISNUMBER($H153),IF(ISNUMBER(MATRIX!U153),IF(MATRIX!U153-INT(MATRIX!U153)=0,MATRIX!U153,"("&amp;MATRIX!U153&amp;")"),"n/a"),"")</f>
        <v/>
      </c>
      <c r="U153" s="77"/>
      <c r="V153" s="81" t="str">
        <f>IF(ISNUMBER(H153), IF(ISNUMBER(MATRIX!AD153),H153*MATRIX!AD153,"n/a"),"")</f>
        <v/>
      </c>
      <c r="W153" s="77"/>
      <c r="X153" s="83" t="str">
        <f>IF(ISNUMBER($H153), IF(ISNUMBER(MATRIX!AF153),$H153*MATRIX!AF153,"n/a"),"")</f>
        <v/>
      </c>
      <c r="Y153" s="77"/>
      <c r="Z153" s="81" t="str">
        <f>IF(ISNUMBER($H153), IF(ISNUMBER(MATRIX!AP153),$H153*MATRIX!AP153,"n/a"),"")</f>
        <v/>
      </c>
      <c r="AA153" s="77" t="s">
        <v>434</v>
      </c>
      <c r="AB153" s="83" t="str">
        <f>IF(ISNUMBER($H153), IF(ISNUMBER(MATRIX!AR153),$H153*MATRIX!AR153,"n/a"),"")</f>
        <v/>
      </c>
      <c r="AD153" s="225" t="str">
        <f t="shared" si="107"/>
        <v/>
      </c>
      <c r="AF153" s="225" t="str">
        <f t="shared" si="108"/>
        <v/>
      </c>
      <c r="AH153" s="218" t="str">
        <f>IF(ISNUMBER($H153), IF(MV&gt;200,IF(ISNUMBER(MATRIX!CL153),MATRIX!CL153,"n/a"),IF(ISNUMBER(MATRIX!CH153),MATRIX!CH153,"n/a")),"")</f>
        <v/>
      </c>
      <c r="AJ153" s="1" t="str">
        <f>IF(ISNUMBER(H153),IF(AND(ISNUMBER('Lo-Z-OUTPUT'!BA153),'Lo-Z-OUTPUT'!BA153&lt;&gt;0),'Lo-Z-OUTPUT'!BA153,'Lo-Z-INPUT'!$K$15*'Lo-Z-INPUT'!$K$7),"")</f>
        <v/>
      </c>
      <c r="AL153" s="161" t="str">
        <f t="shared" si="113"/>
        <v/>
      </c>
      <c r="AN153" s="124" t="str">
        <f>IF(ISNUMBER($H153),IF(MV&lt;200,IF(ISNUMBER(MATRIX!AE153),ROUND((MATRIX!AE153*IDLE/1000)*CKWH,2),"-"),IF(ISNUMBER(MATRIX!AQ153),ROUND((MATRIX!AQ153*IDLE/1000)*CKWH,2),"-")),"")</f>
        <v/>
      </c>
      <c r="AO153" s="125" t="str">
        <f t="shared" si="88"/>
        <v/>
      </c>
      <c r="AQ153" s="105" t="str">
        <f>IF(ISNUMBER($H153),IF(MV&lt;200,IF(ISNUMBER(MATRIX!AG153),ROUND((MATRIX!AG153/1000)*RUNNING*CKWH,2),"-"),IF(ISNUMBER(MATRIX!AS153),ROUND((MATRIX!AS153/1000)*RUNNING*CKWH,2),"-")),"")</f>
        <v/>
      </c>
      <c r="AR153" s="126" t="str">
        <f t="shared" si="89"/>
        <v/>
      </c>
      <c r="AT153" s="129" t="str">
        <f t="shared" si="90"/>
        <v/>
      </c>
      <c r="AU153" s="127" t="str">
        <f t="shared" si="91"/>
        <v/>
      </c>
      <c r="AW153" s="101" t="str">
        <f>IF(ISNUMBER($H153),IF(ISNUMBER(MATRIX!BU153),$H153*MATRIX!BU153,"n/a"),"")</f>
        <v/>
      </c>
      <c r="AX153" s="72"/>
      <c r="AY153" s="72" t="str">
        <f>IF(ISNUMBER($H153),IF(ISNUMBER(MATRIX!BV153*AL153),$H153*MATRIX!BV153*AL153,"n/a"),"")</f>
        <v/>
      </c>
      <c r="BA153" s="100" t="str">
        <f t="shared" si="92"/>
        <v/>
      </c>
      <c r="BB153" s="72"/>
      <c r="BC153" s="154" t="str">
        <f t="shared" si="93"/>
        <v/>
      </c>
      <c r="BD153" s="103" t="str">
        <f t="shared" si="94"/>
        <v/>
      </c>
      <c r="BF153" s="85" t="str">
        <f>IF(ISNUMBER(H153),IF(ISNUMBER(MATRIX!Y153),MATRIX!Y153,"n/a"),"")</f>
        <v/>
      </c>
      <c r="BG153" s="86" t="str">
        <f t="shared" si="95"/>
        <v/>
      </c>
      <c r="BI153" s="44" t="str">
        <f>IF(ISNUMBER('Lo-Z-OUTPUT'!D153),IF(ISNUMBER(EXTRA!H153),'Lo-Z-OUTPUT'!D153*EXTRA!H153,""),"")</f>
        <v/>
      </c>
      <c r="BJ153" s="44" t="str">
        <f t="shared" si="96"/>
        <v/>
      </c>
      <c r="BT153" t="b">
        <f>ISNUMBER(MATRIX!G153)</f>
        <v>1</v>
      </c>
      <c r="BU153" t="b">
        <f>ISNUMBER(MATRIX!H153)</f>
        <v>1</v>
      </c>
      <c r="BW153" s="64" t="str">
        <f>IF(AND(ISNUMBER('HI-Z-OUTPUT'!P153),I153&lt;&gt;0),'HI-Z-OUTPUT'!P153,"-")</f>
        <v>-</v>
      </c>
      <c r="BX153" s="1"/>
      <c r="BY153" s="64" t="str">
        <f>IF(ISBLANK('HI-Z-OUTPUT'!R153),"",'HI-Z-OUTPUT'!R153)</f>
        <v/>
      </c>
      <c r="CA153" s="62" t="str">
        <f>IF(ISNUMBER(BW153),IF(ISNUMBER(MATRIX!E153),BW153*MATRIX!E153,"WRNG DATA"),"-")</f>
        <v>-</v>
      </c>
      <c r="CC153" s="66" t="str">
        <f>IF(AND(ISNUMBER(BW153),OR(BT153,BU153)),IF(KP="kg",BW153*MATRIX!CC153,BW153*MATRIX!CC153*2.2),"-")</f>
        <v>-</v>
      </c>
      <c r="CD153" s="65" t="str">
        <f t="shared" si="97"/>
        <v/>
      </c>
      <c r="CF153" s="1" t="str">
        <f>IF(AND(VI&lt;100,ISNUMBER(BW153),BT153),MATRIX!N153,IF(AND(VI&gt;=100,ISNUMBER(BW153),BU153),MATRIX!O153,""))</f>
        <v/>
      </c>
      <c r="CG153" s="1" t="str">
        <f>IF(AND(BY153&lt;100,ISNUMBER(BW153),BT153),MATRIX!N153,IF(AND(BY153&gt;=100,ISNUMBER(BW153),BU153),MATRIX!O153,"WRNG V"))</f>
        <v>WRNG V</v>
      </c>
      <c r="CH153" s="1" t="str">
        <f t="shared" si="98"/>
        <v/>
      </c>
      <c r="CJ153" s="70" t="str">
        <f>IF(ISNUMBER(BW153),IF(BY153&lt;100,IF(ISNUMBER(CH153*MATRIX!G153),BW153*CH153*MATRIX!G153,""),IF(ISNUMBER(CH153*MATRIX!H153),BW153*CH153*MATRIX!H153,"")),"")</f>
        <v/>
      </c>
      <c r="CL153" s="40" t="str">
        <f>IF(ISNUMBER(BW153*CH153),IF(ISNUMBER(MATRIX!U153),IF(MATRIX!U153-INT(MATRIX!U153)=0,MATRIX!U153,"("&amp;MATRIX!U153&amp;")"),"n/a"),"")</f>
        <v/>
      </c>
      <c r="CM153" s="77"/>
      <c r="CN153" s="81" t="str">
        <f>IF(ISNUMBER(BW153*CH153), IF(ISNUMBER(MATRIX!AZ153),BW153*MATRIX!AZ153,"n/a"),"")</f>
        <v/>
      </c>
      <c r="CO153" s="77"/>
      <c r="CP153" s="83" t="str">
        <f>IF(ISNUMBER($BW153*$CH153), IF(ISNUMBER(MATRIX!BB153),$BW153*MATRIX!BB153,"n/a"),"")</f>
        <v/>
      </c>
      <c r="CQ153" s="77"/>
      <c r="CR153" s="81" t="str">
        <f>IF(ISNUMBER($BW153*$CH153), IF(ISNUMBER(MATRIX!BJ153),BW153*MATRIX!BJ153,"n/a"),"")</f>
        <v/>
      </c>
      <c r="CS153" s="77" t="s">
        <v>434</v>
      </c>
      <c r="CT153" s="83" t="str">
        <f>IF(ISNUMBER($BW153*$CH153), IF(ISNUMBER(MATRIX!BL153),$BW153*MATRIX!BL153,"n/a"),"")</f>
        <v/>
      </c>
      <c r="CV153" s="225" t="str">
        <f t="shared" si="109"/>
        <v/>
      </c>
      <c r="CX153" s="225" t="str">
        <f t="shared" si="110"/>
        <v/>
      </c>
      <c r="CZ153" s="219" t="str">
        <f>IF(ISNUMBER($BW153*$CH153), IF(MV&gt;200,IF(ISNUMBER(MATRIX!CL153),MATRIX!CL153,"n/a"),IF(ISNUMBER(MATRIX!CH153),MATRIX!CH153,"n/a")),"")</f>
        <v/>
      </c>
      <c r="DB153" s="1" t="str">
        <f>IF(ISNUMBER(BW153),IF(AND(ISNUMBER('HI-Z-OUTPUT'!AV153),'HI-Z-OUTPUT'!AV153&lt;&gt;0),'HI-Z-OUTPUT'!AV153,'Hi-Z-INPUT'!$K$7*'Hi-Z-INPUT'!$K$11),"")</f>
        <v/>
      </c>
      <c r="DD153" s="161" t="str">
        <f t="shared" si="114"/>
        <v/>
      </c>
      <c r="DF153" s="124" t="str">
        <f>IF(ISNUMBER($BW153),IF(MV&lt;200,IF(ISNUMBER(MATRIX!BA153),ROUND(MATRIX!BA153/1000*IDLE*CKWH,2),"-"),IF(ISNUMBER(MATRIX!BK153),ROUND(MATRIX!BK153/1000*IDLE*CKWH,2),"-")),"")</f>
        <v/>
      </c>
      <c r="DG153" s="125" t="str">
        <f t="shared" si="99"/>
        <v/>
      </c>
      <c r="DI153" s="104" t="str">
        <f>IF(ISNUMBER($BW153),IF(MV&lt;200,IF(ISNUMBER(MATRIX!BC153),ROUND(MATRIX!BC153/1000*RUNNING*CKWH,2),"-"),IF(ISNUMBER(MATRIX!BM153),ROUND(MATRIX!BM153/1000*RUNNING*CKWH,2),"-")),"")</f>
        <v/>
      </c>
      <c r="DJ153" s="130" t="str">
        <f t="shared" si="100"/>
        <v/>
      </c>
      <c r="DL153" s="104"/>
      <c r="DM153" s="130" t="str">
        <f t="shared" si="101"/>
        <v/>
      </c>
      <c r="DO153" s="129" t="str">
        <f t="shared" si="111"/>
        <v/>
      </c>
      <c r="DP153" s="127" t="str">
        <f t="shared" si="102"/>
        <v/>
      </c>
      <c r="DR153" s="101" t="str">
        <f>IF(ISNUMBER($BW153*$CH153),IF(ISNUMBER(MATRIX!BU153),BW153*MATRIX!BU153,"n/a"),"")</f>
        <v/>
      </c>
      <c r="DS153" s="72"/>
      <c r="DT153" s="72" t="str">
        <f>IF(ISNUMBER(BW153*CH153),IF(ISNUMBER(MATRIX!BV153*DD153),BW153*MATRIX!BV153*DD153,"n/a"),"")</f>
        <v/>
      </c>
      <c r="DU153" s="72"/>
      <c r="DV153" s="155" t="str">
        <f t="shared" si="103"/>
        <v/>
      </c>
      <c r="DW153" s="96"/>
      <c r="DX153" s="156" t="str">
        <f t="shared" si="112"/>
        <v/>
      </c>
      <c r="DY153" s="102" t="str">
        <f t="shared" si="104"/>
        <v/>
      </c>
      <c r="EA153" s="85" t="str">
        <f>IF(ISNUMBER(BW153),IF(ISNUMBER(MATRIX!Y153),MATRIX!Y153,"n/a"),"")</f>
        <v/>
      </c>
      <c r="EB153" s="86" t="str">
        <f t="shared" si="105"/>
        <v/>
      </c>
      <c r="ED153" s="44" t="str">
        <f>IF(ISNUMBER('HI-Z-OUTPUT'!D153),IF(ISNUMBER(BW153),'HI-Z-OUTPUT'!D153*BW153,""),"")</f>
        <v/>
      </c>
      <c r="EE153" s="44" t="str">
        <f t="shared" si="106"/>
        <v/>
      </c>
    </row>
    <row r="154" spans="1:135">
      <c r="A154" s="46" t="str">
        <f>MATRIX!A154</f>
        <v>Linea Research</v>
      </c>
      <c r="B154" t="str">
        <f>IF(MATRIX!B154&lt;&gt;0,MATRIX!B154,"-")</f>
        <v>48M10</v>
      </c>
      <c r="D154" t="b">
        <f>AND(OHM8MENO&lt;='Lo-Z-OUTPUT'!U154,'Lo-Z-OUTPUT'!U154&lt;=OHM8PIU)</f>
        <v>0</v>
      </c>
      <c r="E154" t="b">
        <f>AND(OHM4MENO&lt;='Lo-Z-OUTPUT'!U154,'Lo-Z-OUTPUT'!U154&lt;=OHM4PIU)</f>
        <v>0</v>
      </c>
      <c r="F154" t="b">
        <f>AND(OHM2MENO&lt;='Lo-Z-OUTPUT'!U154,'Lo-Z-OUTPUT'!U154&lt;=OHM2PIU)</f>
        <v>0</v>
      </c>
      <c r="H154" s="64" t="str">
        <f>IF(ISNUMBER('Lo-Z-OUTPUT'!S154),'Lo-Z-OUTPUT'!S154,"")</f>
        <v/>
      </c>
      <c r="I154" s="64" t="str">
        <f>IF('Lo-Z-OUTPUT'!W154="B","B","")</f>
        <v/>
      </c>
      <c r="K154" s="62" t="str">
        <f>IF(ISNUMBER(H154),H154*MATRIX!E154,"-")</f>
        <v>-</v>
      </c>
      <c r="M154" s="66" t="str">
        <f>IF(ISNUMBER(H154),IF(KP="kg",H154*MATRIX!CB154,H154*MATRIX!CB154*2.2),"-")</f>
        <v>-</v>
      </c>
      <c r="N154" s="65" t="str">
        <f t="shared" si="87"/>
        <v/>
      </c>
      <c r="P154" s="1" t="str">
        <f>IF(ISNUMBER(H154),IF('Lo-Z-OUTPUT'!W154="B",IF(D154,MATRIX!Q154,IF(E154,MATRIX!R154,"WRNG Ω")),IF(D154,MATRIX!K154,IF(E154,MATRIX!L154,IF(F154,MATRIX!M154,"")))),"")</f>
        <v/>
      </c>
      <c r="R154" s="70" t="str">
        <f>IF(AND(ISNUMBER(H154),ISNUMBER(P154)),IF('Lo-Z-OUTPUT'!W154="B",H154*P154*MATRIX!F154/2,H154*P154*MATRIX!F154),"")</f>
        <v/>
      </c>
      <c r="T154" s="40" t="str">
        <f>IF(ISNUMBER($H154),IF(ISNUMBER(MATRIX!U154),IF(MATRIX!U154-INT(MATRIX!U154)=0,MATRIX!U154,"("&amp;MATRIX!U154&amp;")"),"n/a"),"")</f>
        <v/>
      </c>
      <c r="U154" s="77"/>
      <c r="V154" s="81" t="str">
        <f>IF(ISNUMBER(H154), IF(ISNUMBER(MATRIX!AD154),H154*MATRIX!AD154,"n/a"),"")</f>
        <v/>
      </c>
      <c r="W154" s="77"/>
      <c r="X154" s="83" t="str">
        <f>IF(ISNUMBER($H154), IF(ISNUMBER(MATRIX!AF154),$H154*MATRIX!AF154,"n/a"),"")</f>
        <v/>
      </c>
      <c r="Y154" s="77"/>
      <c r="Z154" s="81" t="str">
        <f>IF(ISNUMBER($H154), IF(ISNUMBER(MATRIX!AP154),$H154*MATRIX!AP154,"n/a"),"")</f>
        <v/>
      </c>
      <c r="AA154" s="77" t="s">
        <v>434</v>
      </c>
      <c r="AB154" s="83" t="str">
        <f>IF(ISNUMBER($H154), IF(ISNUMBER(MATRIX!AR154),$H154*MATRIX!AR154,"n/a"),"")</f>
        <v/>
      </c>
      <c r="AD154" s="225" t="str">
        <f t="shared" si="107"/>
        <v/>
      </c>
      <c r="AF154" s="225" t="str">
        <f t="shared" si="108"/>
        <v/>
      </c>
      <c r="AH154" s="218" t="str">
        <f>IF(ISNUMBER($H154), IF(MV&gt;200,IF(ISNUMBER(MATRIX!CL154),MATRIX!CL154,"n/a"),IF(ISNUMBER(MATRIX!CH154),MATRIX!CH154,"n/a")),"")</f>
        <v/>
      </c>
      <c r="AJ154" s="1" t="str">
        <f>IF(ISNUMBER(H154),IF(AND(ISNUMBER('Lo-Z-OUTPUT'!BA154),'Lo-Z-OUTPUT'!BA154&lt;&gt;0),'Lo-Z-OUTPUT'!BA154,'Lo-Z-INPUT'!$K$15*'Lo-Z-INPUT'!$K$7),"")</f>
        <v/>
      </c>
      <c r="AL154" s="161" t="str">
        <f t="shared" si="113"/>
        <v/>
      </c>
      <c r="AN154" s="124" t="str">
        <f>IF(ISNUMBER($H154),IF(MV&lt;200,IF(ISNUMBER(MATRIX!AE154),ROUND((MATRIX!AE154*IDLE/1000)*CKWH,2),"-"),IF(ISNUMBER(MATRIX!AQ154),ROUND((MATRIX!AQ154*IDLE/1000)*CKWH,2),"-")),"")</f>
        <v/>
      </c>
      <c r="AO154" s="125" t="str">
        <f t="shared" si="88"/>
        <v/>
      </c>
      <c r="AQ154" s="105" t="str">
        <f>IF(ISNUMBER($H154),IF(MV&lt;200,IF(ISNUMBER(MATRIX!AG154),ROUND((MATRIX!AG154/1000)*RUNNING*CKWH,2),"-"),IF(ISNUMBER(MATRIX!AS154),ROUND((MATRIX!AS154/1000)*RUNNING*CKWH,2),"-")),"")</f>
        <v/>
      </c>
      <c r="AR154" s="126" t="str">
        <f t="shared" si="89"/>
        <v/>
      </c>
      <c r="AT154" s="129" t="str">
        <f t="shared" si="90"/>
        <v/>
      </c>
      <c r="AU154" s="127" t="str">
        <f t="shared" si="91"/>
        <v/>
      </c>
      <c r="AW154" s="101" t="str">
        <f>IF(ISNUMBER($H154),IF(ISNUMBER(MATRIX!BU154),$H154*MATRIX!BU154,"n/a"),"")</f>
        <v/>
      </c>
      <c r="AX154" s="72"/>
      <c r="AY154" s="72" t="str">
        <f>IF(ISNUMBER($H154),IF(ISNUMBER(MATRIX!BV154*AL154),$H154*MATRIX!BV154*AL154,"n/a"),"")</f>
        <v/>
      </c>
      <c r="BA154" s="100" t="str">
        <f t="shared" si="92"/>
        <v/>
      </c>
      <c r="BB154" s="72"/>
      <c r="BC154" s="154" t="str">
        <f t="shared" si="93"/>
        <v/>
      </c>
      <c r="BD154" s="103" t="str">
        <f t="shared" si="94"/>
        <v/>
      </c>
      <c r="BF154" s="85" t="str">
        <f>IF(ISNUMBER(H154),IF(ISNUMBER(MATRIX!Y154),MATRIX!Y154,"n/a"),"")</f>
        <v/>
      </c>
      <c r="BG154" s="86" t="str">
        <f t="shared" si="95"/>
        <v/>
      </c>
      <c r="BI154" s="44" t="str">
        <f>IF(ISNUMBER('Lo-Z-OUTPUT'!D154),IF(ISNUMBER(EXTRA!H154),'Lo-Z-OUTPUT'!D154*EXTRA!H154,""),"")</f>
        <v/>
      </c>
      <c r="BJ154" s="44" t="str">
        <f t="shared" si="96"/>
        <v/>
      </c>
      <c r="BT154" t="b">
        <f>ISNUMBER(MATRIX!G154)</f>
        <v>1</v>
      </c>
      <c r="BU154" t="b">
        <f>ISNUMBER(MATRIX!H154)</f>
        <v>1</v>
      </c>
      <c r="BW154" s="64" t="str">
        <f>IF(AND(ISNUMBER('HI-Z-OUTPUT'!P154),I154&lt;&gt;0),'HI-Z-OUTPUT'!P154,"-")</f>
        <v>-</v>
      </c>
      <c r="BX154" s="1"/>
      <c r="BY154" s="64" t="str">
        <f>IF(ISBLANK('HI-Z-OUTPUT'!R154),"",'HI-Z-OUTPUT'!R154)</f>
        <v/>
      </c>
      <c r="CA154" s="62" t="str">
        <f>IF(ISNUMBER(BW154),IF(ISNUMBER(MATRIX!E154),BW154*MATRIX!E154,"WRNG DATA"),"-")</f>
        <v>-</v>
      </c>
      <c r="CC154" s="66" t="str">
        <f>IF(AND(ISNUMBER(BW154),OR(BT154,BU154)),IF(KP="kg",BW154*MATRIX!CC154,BW154*MATRIX!CC154*2.2),"-")</f>
        <v>-</v>
      </c>
      <c r="CD154" s="65" t="str">
        <f t="shared" si="97"/>
        <v/>
      </c>
      <c r="CF154" s="1" t="str">
        <f>IF(AND(VI&lt;100,ISNUMBER(BW154),BT154),MATRIX!N154,IF(AND(VI&gt;=100,ISNUMBER(BW154),BU154),MATRIX!O154,""))</f>
        <v/>
      </c>
      <c r="CG154" s="1" t="str">
        <f>IF(AND(BY154&lt;100,ISNUMBER(BW154),BT154),MATRIX!N154,IF(AND(BY154&gt;=100,ISNUMBER(BW154),BU154),MATRIX!O154,"WRNG V"))</f>
        <v>WRNG V</v>
      </c>
      <c r="CH154" s="1" t="str">
        <f t="shared" si="98"/>
        <v/>
      </c>
      <c r="CJ154" s="70" t="str">
        <f>IF(ISNUMBER(BW154),IF(BY154&lt;100,IF(ISNUMBER(CH154*MATRIX!G154),BW154*CH154*MATRIX!G154,""),IF(ISNUMBER(CH154*MATRIX!H154),BW154*CH154*MATRIX!H154,"")),"")</f>
        <v/>
      </c>
      <c r="CL154" s="40" t="str">
        <f>IF(ISNUMBER(BW154*CH154),IF(ISNUMBER(MATRIX!U154),IF(MATRIX!U154-INT(MATRIX!U154)=0,MATRIX!U154,"("&amp;MATRIX!U154&amp;")"),"n/a"),"")</f>
        <v/>
      </c>
      <c r="CM154" s="77"/>
      <c r="CN154" s="81" t="str">
        <f>IF(ISNUMBER(BW154*CH154), IF(ISNUMBER(MATRIX!AZ154),BW154*MATRIX!AZ154,"n/a"),"")</f>
        <v/>
      </c>
      <c r="CO154" s="77"/>
      <c r="CP154" s="83" t="str">
        <f>IF(ISNUMBER($BW154*$CH154), IF(ISNUMBER(MATRIX!BB154),$BW154*MATRIX!BB154,"n/a"),"")</f>
        <v/>
      </c>
      <c r="CQ154" s="77"/>
      <c r="CR154" s="81" t="str">
        <f>IF(ISNUMBER($BW154*$CH154), IF(ISNUMBER(MATRIX!BJ154),BW154*MATRIX!BJ154,"n/a"),"")</f>
        <v/>
      </c>
      <c r="CS154" s="77" t="s">
        <v>434</v>
      </c>
      <c r="CT154" s="83" t="str">
        <f>IF(ISNUMBER($BW154*$CH154), IF(ISNUMBER(MATRIX!BL154),$BW154*MATRIX!BL154,"n/a"),"")</f>
        <v/>
      </c>
      <c r="CV154" s="225" t="str">
        <f t="shared" si="109"/>
        <v/>
      </c>
      <c r="CX154" s="225" t="str">
        <f t="shared" si="110"/>
        <v/>
      </c>
      <c r="CZ154" s="219" t="str">
        <f>IF(ISNUMBER($BW154*$CH154), IF(MV&gt;200,IF(ISNUMBER(MATRIX!CL154),MATRIX!CL154,"n/a"),IF(ISNUMBER(MATRIX!CH154),MATRIX!CH154,"n/a")),"")</f>
        <v/>
      </c>
      <c r="DB154" s="1" t="str">
        <f>IF(ISNUMBER(BW154),IF(AND(ISNUMBER('HI-Z-OUTPUT'!AV154),'HI-Z-OUTPUT'!AV154&lt;&gt;0),'HI-Z-OUTPUT'!AV154,'Hi-Z-INPUT'!$K$7*'Hi-Z-INPUT'!$K$11),"")</f>
        <v/>
      </c>
      <c r="DD154" s="161" t="str">
        <f t="shared" si="114"/>
        <v/>
      </c>
      <c r="DF154" s="124" t="str">
        <f>IF(ISNUMBER($BW154),IF(MV&lt;200,IF(ISNUMBER(MATRIX!BA154),ROUND(MATRIX!BA154/1000*IDLE*CKWH,2),"-"),IF(ISNUMBER(MATRIX!BK154),ROUND(MATRIX!BK154/1000*IDLE*CKWH,2),"-")),"")</f>
        <v/>
      </c>
      <c r="DG154" s="125" t="str">
        <f t="shared" si="99"/>
        <v/>
      </c>
      <c r="DI154" s="104" t="str">
        <f>IF(ISNUMBER($BW154),IF(MV&lt;200,IF(ISNUMBER(MATRIX!BC154),ROUND(MATRIX!BC154/1000*RUNNING*CKWH,2),"-"),IF(ISNUMBER(MATRIX!BM154),ROUND(MATRIX!BM154/1000*RUNNING*CKWH,2),"-")),"")</f>
        <v/>
      </c>
      <c r="DJ154" s="130" t="str">
        <f t="shared" si="100"/>
        <v/>
      </c>
      <c r="DL154" s="104"/>
      <c r="DM154" s="130" t="str">
        <f t="shared" si="101"/>
        <v/>
      </c>
      <c r="DO154" s="129" t="str">
        <f t="shared" si="111"/>
        <v/>
      </c>
      <c r="DP154" s="127" t="str">
        <f t="shared" si="102"/>
        <v/>
      </c>
      <c r="DR154" s="101" t="str">
        <f>IF(ISNUMBER($BW154*$CH154),IF(ISNUMBER(MATRIX!BU154),BW154*MATRIX!BU154,"n/a"),"")</f>
        <v/>
      </c>
      <c r="DS154" s="72"/>
      <c r="DT154" s="72" t="str">
        <f>IF(ISNUMBER(BW154*CH154),IF(ISNUMBER(MATRIX!BV154*DD154),BW154*MATRIX!BV154*DD154,"n/a"),"")</f>
        <v/>
      </c>
      <c r="DU154" s="72"/>
      <c r="DV154" s="155" t="str">
        <f t="shared" si="103"/>
        <v/>
      </c>
      <c r="DW154" s="96"/>
      <c r="DX154" s="156" t="str">
        <f t="shared" si="112"/>
        <v/>
      </c>
      <c r="DY154" s="102" t="str">
        <f t="shared" si="104"/>
        <v/>
      </c>
      <c r="EA154" s="85" t="str">
        <f>IF(ISNUMBER(BW154),IF(ISNUMBER(MATRIX!Y154),MATRIX!Y154,"n/a"),"")</f>
        <v/>
      </c>
      <c r="EB154" s="86" t="str">
        <f t="shared" si="105"/>
        <v/>
      </c>
      <c r="ED154" s="44" t="str">
        <f>IF(ISNUMBER('HI-Z-OUTPUT'!D154),IF(ISNUMBER(BW154),'HI-Z-OUTPUT'!D154*BW154,""),"")</f>
        <v/>
      </c>
      <c r="EE154" s="44" t="str">
        <f t="shared" si="106"/>
        <v/>
      </c>
    </row>
    <row r="155" spans="1:135">
      <c r="A155" s="46" t="str">
        <f>MATRIX!A155</f>
        <v>Linea Research</v>
      </c>
      <c r="B155" t="str">
        <f>IF(MATRIX!B155&lt;&gt;0,MATRIX!B155,"-")</f>
        <v>48M20</v>
      </c>
      <c r="D155" t="b">
        <f>AND(OHM8MENO&lt;='Lo-Z-OUTPUT'!U155,'Lo-Z-OUTPUT'!U155&lt;=OHM8PIU)</f>
        <v>0</v>
      </c>
      <c r="E155" t="b">
        <f>AND(OHM4MENO&lt;='Lo-Z-OUTPUT'!U155,'Lo-Z-OUTPUT'!U155&lt;=OHM4PIU)</f>
        <v>0</v>
      </c>
      <c r="F155" t="b">
        <f>AND(OHM2MENO&lt;='Lo-Z-OUTPUT'!U155,'Lo-Z-OUTPUT'!U155&lt;=OHM2PIU)</f>
        <v>0</v>
      </c>
      <c r="H155" s="64" t="str">
        <f>IF(ISNUMBER('Lo-Z-OUTPUT'!S155),'Lo-Z-OUTPUT'!S155,"")</f>
        <v/>
      </c>
      <c r="I155" s="64" t="str">
        <f>IF('Lo-Z-OUTPUT'!W155="B","B","")</f>
        <v/>
      </c>
      <c r="K155" s="62" t="str">
        <f>IF(ISNUMBER(H155),H155*MATRIX!E155,"-")</f>
        <v>-</v>
      </c>
      <c r="M155" s="66" t="str">
        <f>IF(ISNUMBER(H155),IF(KP="kg",H155*MATRIX!CB155,H155*MATRIX!CB155*2.2),"-")</f>
        <v>-</v>
      </c>
      <c r="N155" s="65" t="str">
        <f t="shared" si="87"/>
        <v/>
      </c>
      <c r="P155" s="1" t="str">
        <f>IF(ISNUMBER(H155),IF('Lo-Z-OUTPUT'!W155="B",IF(D155,MATRIX!Q155,IF(E155,MATRIX!R155,"WRNG Ω")),IF(D155,MATRIX!K155,IF(E155,MATRIX!L155,IF(F155,MATRIX!M155,"")))),"")</f>
        <v/>
      </c>
      <c r="R155" s="70" t="str">
        <f>IF(AND(ISNUMBER(H155),ISNUMBER(P155)),IF('Lo-Z-OUTPUT'!W155="B",H155*P155*MATRIX!F155/2,H155*P155*MATRIX!F155),"")</f>
        <v/>
      </c>
      <c r="T155" s="40" t="str">
        <f>IF(ISNUMBER($H155),IF(ISNUMBER(MATRIX!U155),IF(MATRIX!U155-INT(MATRIX!U155)=0,MATRIX!U155,"("&amp;MATRIX!U155&amp;")"),"n/a"),"")</f>
        <v/>
      </c>
      <c r="U155" s="77"/>
      <c r="V155" s="81" t="str">
        <f>IF(ISNUMBER(H155), IF(ISNUMBER(MATRIX!AD155),H155*MATRIX!AD155,"n/a"),"")</f>
        <v/>
      </c>
      <c r="W155" s="77"/>
      <c r="X155" s="83" t="str">
        <f>IF(ISNUMBER($H155), IF(ISNUMBER(MATRIX!AF155),$H155*MATRIX!AF155,"n/a"),"")</f>
        <v/>
      </c>
      <c r="Y155" s="77"/>
      <c r="Z155" s="81" t="str">
        <f>IF(ISNUMBER($H155), IF(ISNUMBER(MATRIX!AP155),$H155*MATRIX!AP155,"n/a"),"")</f>
        <v/>
      </c>
      <c r="AA155" s="77" t="s">
        <v>434</v>
      </c>
      <c r="AB155" s="83" t="str">
        <f>IF(ISNUMBER($H155), IF(ISNUMBER(MATRIX!AR155),$H155*MATRIX!AR155,"n/a"),"")</f>
        <v/>
      </c>
      <c r="AD155" s="225" t="str">
        <f t="shared" si="107"/>
        <v/>
      </c>
      <c r="AF155" s="225" t="str">
        <f t="shared" si="108"/>
        <v/>
      </c>
      <c r="AH155" s="218" t="str">
        <f>IF(ISNUMBER($H155), IF(MV&gt;200,IF(ISNUMBER(MATRIX!CL155),MATRIX!CL155,"n/a"),IF(ISNUMBER(MATRIX!CH155),MATRIX!CH155,"n/a")),"")</f>
        <v/>
      </c>
      <c r="AJ155" s="1" t="str">
        <f>IF(ISNUMBER(H155),IF(AND(ISNUMBER('Lo-Z-OUTPUT'!BA155),'Lo-Z-OUTPUT'!BA155&lt;&gt;0),'Lo-Z-OUTPUT'!BA155,'Lo-Z-INPUT'!$K$15*'Lo-Z-INPUT'!$K$7),"")</f>
        <v/>
      </c>
      <c r="AL155" s="161" t="str">
        <f t="shared" si="113"/>
        <v/>
      </c>
      <c r="AN155" s="124" t="str">
        <f>IF(ISNUMBER($H155),IF(MV&lt;200,IF(ISNUMBER(MATRIX!AE155),ROUND((MATRIX!AE155*IDLE/1000)*CKWH,2),"-"),IF(ISNUMBER(MATRIX!AQ155),ROUND((MATRIX!AQ155*IDLE/1000)*CKWH,2),"-")),"")</f>
        <v/>
      </c>
      <c r="AO155" s="125" t="str">
        <f t="shared" si="88"/>
        <v/>
      </c>
      <c r="AQ155" s="105" t="str">
        <f>IF(ISNUMBER($H155),IF(MV&lt;200,IF(ISNUMBER(MATRIX!AG155),ROUND((MATRIX!AG155/1000)*RUNNING*CKWH,2),"-"),IF(ISNUMBER(MATRIX!AS155),ROUND((MATRIX!AS155/1000)*RUNNING*CKWH,2),"-")),"")</f>
        <v/>
      </c>
      <c r="AR155" s="126" t="str">
        <f t="shared" si="89"/>
        <v/>
      </c>
      <c r="AT155" s="129" t="str">
        <f t="shared" si="90"/>
        <v/>
      </c>
      <c r="AU155" s="127" t="str">
        <f t="shared" si="91"/>
        <v/>
      </c>
      <c r="AW155" s="101" t="str">
        <f>IF(ISNUMBER($H155),IF(ISNUMBER(MATRIX!BU155),$H155*MATRIX!BU155,"n/a"),"")</f>
        <v/>
      </c>
      <c r="AX155" s="72"/>
      <c r="AY155" s="72" t="str">
        <f>IF(ISNUMBER($H155),IF(ISNUMBER(MATRIX!BV155*AL155),$H155*MATRIX!BV155*AL155,"n/a"),"")</f>
        <v/>
      </c>
      <c r="BA155" s="100" t="str">
        <f t="shared" si="92"/>
        <v/>
      </c>
      <c r="BB155" s="72"/>
      <c r="BC155" s="154" t="str">
        <f t="shared" si="93"/>
        <v/>
      </c>
      <c r="BD155" s="103" t="str">
        <f t="shared" si="94"/>
        <v/>
      </c>
      <c r="BF155" s="85" t="str">
        <f>IF(ISNUMBER(H155),IF(ISNUMBER(MATRIX!Y155),MATRIX!Y155,"n/a"),"")</f>
        <v/>
      </c>
      <c r="BG155" s="86" t="str">
        <f t="shared" si="95"/>
        <v/>
      </c>
      <c r="BI155" s="44" t="str">
        <f>IF(ISNUMBER('Lo-Z-OUTPUT'!D155),IF(ISNUMBER(EXTRA!H155),'Lo-Z-OUTPUT'!D155*EXTRA!H155,""),"")</f>
        <v/>
      </c>
      <c r="BJ155" s="44" t="str">
        <f t="shared" si="96"/>
        <v/>
      </c>
      <c r="BT155" t="b">
        <f>ISNUMBER(MATRIX!G155)</f>
        <v>1</v>
      </c>
      <c r="BU155" t="b">
        <f>ISNUMBER(MATRIX!H155)</f>
        <v>1</v>
      </c>
      <c r="BW155" s="64" t="str">
        <f>IF(AND(ISNUMBER('HI-Z-OUTPUT'!P155),I155&lt;&gt;0),'HI-Z-OUTPUT'!P155,"-")</f>
        <v>-</v>
      </c>
      <c r="BX155" s="1"/>
      <c r="BY155" s="64" t="str">
        <f>IF(ISBLANK('HI-Z-OUTPUT'!R155),"",'HI-Z-OUTPUT'!R155)</f>
        <v/>
      </c>
      <c r="CA155" s="62" t="str">
        <f>IF(ISNUMBER(BW155),IF(ISNUMBER(MATRIX!E155),BW155*MATRIX!E155,"WRNG DATA"),"-")</f>
        <v>-</v>
      </c>
      <c r="CC155" s="66" t="str">
        <f>IF(AND(ISNUMBER(BW155),OR(BT155,BU155)),IF(KP="kg",BW155*MATRIX!CC155,BW155*MATRIX!CC155*2.2),"-")</f>
        <v>-</v>
      </c>
      <c r="CD155" s="65" t="str">
        <f t="shared" si="97"/>
        <v/>
      </c>
      <c r="CF155" s="1" t="str">
        <f>IF(AND(VI&lt;100,ISNUMBER(BW155),BT155),MATRIX!N155,IF(AND(VI&gt;=100,ISNUMBER(BW155),BU155),MATRIX!O155,""))</f>
        <v/>
      </c>
      <c r="CG155" s="1" t="str">
        <f>IF(AND(BY155&lt;100,ISNUMBER(BW155),BT155),MATRIX!N155,IF(AND(BY155&gt;=100,ISNUMBER(BW155),BU155),MATRIX!O155,"WRNG V"))</f>
        <v>WRNG V</v>
      </c>
      <c r="CH155" s="1" t="str">
        <f t="shared" si="98"/>
        <v/>
      </c>
      <c r="CJ155" s="70" t="str">
        <f>IF(ISNUMBER(BW155),IF(BY155&lt;100,IF(ISNUMBER(CH155*MATRIX!G155),BW155*CH155*MATRIX!G155,""),IF(ISNUMBER(CH155*MATRIX!H155),BW155*CH155*MATRIX!H155,"")),"")</f>
        <v/>
      </c>
      <c r="CL155" s="40" t="str">
        <f>IF(ISNUMBER(BW155*CH155),IF(ISNUMBER(MATRIX!U155),IF(MATRIX!U155-INT(MATRIX!U155)=0,MATRIX!U155,"("&amp;MATRIX!U155&amp;")"),"n/a"),"")</f>
        <v/>
      </c>
      <c r="CM155" s="77"/>
      <c r="CN155" s="81" t="str">
        <f>IF(ISNUMBER(BW155*CH155), IF(ISNUMBER(MATRIX!AZ155),BW155*MATRIX!AZ155,"n/a"),"")</f>
        <v/>
      </c>
      <c r="CO155" s="77"/>
      <c r="CP155" s="83" t="str">
        <f>IF(ISNUMBER($BW155*$CH155), IF(ISNUMBER(MATRIX!BB155),$BW155*MATRIX!BB155,"n/a"),"")</f>
        <v/>
      </c>
      <c r="CQ155" s="77"/>
      <c r="CR155" s="81" t="str">
        <f>IF(ISNUMBER($BW155*$CH155), IF(ISNUMBER(MATRIX!BJ155),BW155*MATRIX!BJ155,"n/a"),"")</f>
        <v/>
      </c>
      <c r="CS155" s="77" t="s">
        <v>434</v>
      </c>
      <c r="CT155" s="83" t="str">
        <f>IF(ISNUMBER($BW155*$CH155), IF(ISNUMBER(MATRIX!BL155),$BW155*MATRIX!BL155,"n/a"),"")</f>
        <v/>
      </c>
      <c r="CV155" s="225" t="str">
        <f t="shared" si="109"/>
        <v/>
      </c>
      <c r="CX155" s="225" t="str">
        <f t="shared" si="110"/>
        <v/>
      </c>
      <c r="CZ155" s="219" t="str">
        <f>IF(ISNUMBER($BW155*$CH155), IF(MV&gt;200,IF(ISNUMBER(MATRIX!CL155),MATRIX!CL155,"n/a"),IF(ISNUMBER(MATRIX!CH155),MATRIX!CH155,"n/a")),"")</f>
        <v/>
      </c>
      <c r="DB155" s="1" t="str">
        <f>IF(ISNUMBER(BW155),IF(AND(ISNUMBER('HI-Z-OUTPUT'!AV155),'HI-Z-OUTPUT'!AV155&lt;&gt;0),'HI-Z-OUTPUT'!AV155,'Hi-Z-INPUT'!$K$7*'Hi-Z-INPUT'!$K$11),"")</f>
        <v/>
      </c>
      <c r="DD155" s="161" t="str">
        <f t="shared" si="114"/>
        <v/>
      </c>
      <c r="DF155" s="124" t="str">
        <f>IF(ISNUMBER($BW155),IF(MV&lt;200,IF(ISNUMBER(MATRIX!BA155),ROUND(MATRIX!BA155/1000*IDLE*CKWH,2),"-"),IF(ISNUMBER(MATRIX!BK155),ROUND(MATRIX!BK155/1000*IDLE*CKWH,2),"-")),"")</f>
        <v/>
      </c>
      <c r="DG155" s="125" t="str">
        <f t="shared" si="99"/>
        <v/>
      </c>
      <c r="DI155" s="104" t="str">
        <f>IF(ISNUMBER($BW155),IF(MV&lt;200,IF(ISNUMBER(MATRIX!BC155),ROUND(MATRIX!BC155/1000*RUNNING*CKWH,2),"-"),IF(ISNUMBER(MATRIX!BM155),ROUND(MATRIX!BM155/1000*RUNNING*CKWH,2),"-")),"")</f>
        <v/>
      </c>
      <c r="DJ155" s="130" t="str">
        <f t="shared" si="100"/>
        <v/>
      </c>
      <c r="DL155" s="104"/>
      <c r="DM155" s="130" t="str">
        <f t="shared" si="101"/>
        <v/>
      </c>
      <c r="DO155" s="129" t="str">
        <f t="shared" si="111"/>
        <v/>
      </c>
      <c r="DP155" s="127" t="str">
        <f t="shared" si="102"/>
        <v/>
      </c>
      <c r="DR155" s="101" t="str">
        <f>IF(ISNUMBER($BW155*$CH155),IF(ISNUMBER(MATRIX!BU155),BW155*MATRIX!BU155,"n/a"),"")</f>
        <v/>
      </c>
      <c r="DS155" s="72"/>
      <c r="DT155" s="72" t="str">
        <f>IF(ISNUMBER(BW155*CH155),IF(ISNUMBER(MATRIX!BV155*DD155),BW155*MATRIX!BV155*DD155,"n/a"),"")</f>
        <v/>
      </c>
      <c r="DU155" s="72"/>
      <c r="DV155" s="155" t="str">
        <f t="shared" si="103"/>
        <v/>
      </c>
      <c r="DW155" s="96"/>
      <c r="DX155" s="156" t="str">
        <f t="shared" si="112"/>
        <v/>
      </c>
      <c r="DY155" s="102" t="str">
        <f t="shared" si="104"/>
        <v/>
      </c>
      <c r="EA155" s="85" t="str">
        <f>IF(ISNUMBER(BW155),IF(ISNUMBER(MATRIX!Y155),MATRIX!Y155,"n/a"),"")</f>
        <v/>
      </c>
      <c r="EB155" s="86" t="str">
        <f t="shared" si="105"/>
        <v/>
      </c>
      <c r="ED155" s="44" t="str">
        <f>IF(ISNUMBER('HI-Z-OUTPUT'!D155),IF(ISNUMBER(BW155),'HI-Z-OUTPUT'!D155*BW155,""),"")</f>
        <v/>
      </c>
      <c r="EE155" s="44" t="str">
        <f t="shared" si="106"/>
        <v/>
      </c>
    </row>
    <row r="156" spans="1:135">
      <c r="A156" s="46" t="str">
        <f>MATRIX!A156</f>
        <v>Linea Research</v>
      </c>
      <c r="B156" t="str">
        <f>IF(MATRIX!B156&lt;&gt;0,MATRIX!B156,"-")</f>
        <v>44C20</v>
      </c>
      <c r="D156" t="b">
        <f>AND(OHM8MENO&lt;='Lo-Z-OUTPUT'!U156,'Lo-Z-OUTPUT'!U156&lt;=OHM8PIU)</f>
        <v>0</v>
      </c>
      <c r="E156" t="b">
        <f>AND(OHM4MENO&lt;='Lo-Z-OUTPUT'!U156,'Lo-Z-OUTPUT'!U156&lt;=OHM4PIU)</f>
        <v>0</v>
      </c>
      <c r="F156" t="b">
        <f>AND(OHM2MENO&lt;='Lo-Z-OUTPUT'!U156,'Lo-Z-OUTPUT'!U156&lt;=OHM2PIU)</f>
        <v>0</v>
      </c>
      <c r="H156" s="64" t="str">
        <f>IF(ISNUMBER('Lo-Z-OUTPUT'!S156),'Lo-Z-OUTPUT'!S156,"")</f>
        <v/>
      </c>
      <c r="I156" s="64" t="str">
        <f>IF('Lo-Z-OUTPUT'!W156="B","B","")</f>
        <v/>
      </c>
      <c r="K156" s="62" t="str">
        <f>IF(ISNUMBER(H156),H156*MATRIX!E156,"-")</f>
        <v>-</v>
      </c>
      <c r="M156" s="66" t="str">
        <f>IF(ISNUMBER(H156),IF(KP="kg",H156*MATRIX!CB156,H156*MATRIX!CB156*2.2),"-")</f>
        <v>-</v>
      </c>
      <c r="N156" s="65" t="str">
        <f t="shared" si="87"/>
        <v/>
      </c>
      <c r="P156" s="1" t="str">
        <f>IF(ISNUMBER(H156),IF('Lo-Z-OUTPUT'!W156="B",IF(D156,MATRIX!Q156,IF(E156,MATRIX!R156,"WRNG Ω")),IF(D156,MATRIX!K156,IF(E156,MATRIX!L156,IF(F156,MATRIX!M156,"")))),"")</f>
        <v/>
      </c>
      <c r="R156" s="70" t="str">
        <f>IF(AND(ISNUMBER(H156),ISNUMBER(P156)),IF('Lo-Z-OUTPUT'!W156="B",H156*P156*MATRIX!F156/2,H156*P156*MATRIX!F156),"")</f>
        <v/>
      </c>
      <c r="T156" s="40" t="str">
        <f>IF(ISNUMBER($H156),IF(ISNUMBER(MATRIX!U156),IF(MATRIX!U156-INT(MATRIX!U156)=0,MATRIX!U156,"("&amp;MATRIX!U156&amp;")"),"n/a"),"")</f>
        <v/>
      </c>
      <c r="U156" s="77"/>
      <c r="V156" s="81" t="str">
        <f>IF(ISNUMBER(H156), IF(ISNUMBER(MATRIX!AD156),H156*MATRIX!AD156,"n/a"),"")</f>
        <v/>
      </c>
      <c r="W156" s="77"/>
      <c r="X156" s="83" t="str">
        <f>IF(ISNUMBER($H156), IF(ISNUMBER(MATRIX!AF156),$H156*MATRIX!AF156,"n/a"),"")</f>
        <v/>
      </c>
      <c r="Y156" s="77"/>
      <c r="Z156" s="81" t="str">
        <f>IF(ISNUMBER($H156), IF(ISNUMBER(MATRIX!AP156),$H156*MATRIX!AP156,"n/a"),"")</f>
        <v/>
      </c>
      <c r="AA156" s="77" t="s">
        <v>434</v>
      </c>
      <c r="AB156" s="83" t="str">
        <f>IF(ISNUMBER($H156), IF(ISNUMBER(MATRIX!AR156),$H156*MATRIX!AR156,"n/a"),"")</f>
        <v/>
      </c>
      <c r="AD156" s="225" t="str">
        <f t="shared" si="107"/>
        <v/>
      </c>
      <c r="AF156" s="225" t="str">
        <f t="shared" si="108"/>
        <v/>
      </c>
      <c r="AH156" s="218" t="str">
        <f>IF(ISNUMBER($H156), IF(MV&gt;200,IF(ISNUMBER(MATRIX!CL156),MATRIX!CL156,"n/a"),IF(ISNUMBER(MATRIX!CH156),MATRIX!CH156,"n/a")),"")</f>
        <v/>
      </c>
      <c r="AJ156" s="1" t="str">
        <f>IF(ISNUMBER(H156),IF(AND(ISNUMBER('Lo-Z-OUTPUT'!BA156),'Lo-Z-OUTPUT'!BA156&lt;&gt;0),'Lo-Z-OUTPUT'!BA156,'Lo-Z-INPUT'!$K$15*'Lo-Z-INPUT'!$K$7),"")</f>
        <v/>
      </c>
      <c r="AL156" s="161" t="str">
        <f t="shared" si="113"/>
        <v/>
      </c>
      <c r="AN156" s="124" t="str">
        <f>IF(ISNUMBER($H156),IF(MV&lt;200,IF(ISNUMBER(MATRIX!AE156),ROUND((MATRIX!AE156*IDLE/1000)*CKWH,2),"-"),IF(ISNUMBER(MATRIX!AQ156),ROUND((MATRIX!AQ156*IDLE/1000)*CKWH,2),"-")),"")</f>
        <v/>
      </c>
      <c r="AO156" s="125" t="str">
        <f t="shared" si="88"/>
        <v/>
      </c>
      <c r="AQ156" s="105" t="str">
        <f>IF(ISNUMBER($H156),IF(MV&lt;200,IF(ISNUMBER(MATRIX!AG156),ROUND((MATRIX!AG156/1000)*RUNNING*CKWH,2),"-"),IF(ISNUMBER(MATRIX!AS156),ROUND((MATRIX!AS156/1000)*RUNNING*CKWH,2),"-")),"")</f>
        <v/>
      </c>
      <c r="AR156" s="126" t="str">
        <f t="shared" si="89"/>
        <v/>
      </c>
      <c r="AT156" s="129" t="str">
        <f t="shared" si="90"/>
        <v/>
      </c>
      <c r="AU156" s="127" t="str">
        <f t="shared" si="91"/>
        <v/>
      </c>
      <c r="AW156" s="101" t="str">
        <f>IF(ISNUMBER($H156),IF(ISNUMBER(MATRIX!BU156),$H156*MATRIX!BU156,"n/a"),"")</f>
        <v/>
      </c>
      <c r="AX156" s="72"/>
      <c r="AY156" s="72" t="str">
        <f>IF(ISNUMBER($H156),IF(ISNUMBER(MATRIX!BV156*AL156),$H156*MATRIX!BV156*AL156,"n/a"),"")</f>
        <v/>
      </c>
      <c r="BA156" s="100" t="str">
        <f t="shared" si="92"/>
        <v/>
      </c>
      <c r="BB156" s="72"/>
      <c r="BC156" s="154" t="str">
        <f t="shared" si="93"/>
        <v/>
      </c>
      <c r="BD156" s="103" t="str">
        <f t="shared" si="94"/>
        <v/>
      </c>
      <c r="BF156" s="85" t="str">
        <f>IF(ISNUMBER(H156),IF(ISNUMBER(MATRIX!Y156),MATRIX!Y156,"n/a"),"")</f>
        <v/>
      </c>
      <c r="BG156" s="86" t="str">
        <f t="shared" si="95"/>
        <v/>
      </c>
      <c r="BI156" s="44" t="str">
        <f>IF(ISNUMBER('Lo-Z-OUTPUT'!D156),IF(ISNUMBER(EXTRA!H156),'Lo-Z-OUTPUT'!D156*EXTRA!H156,""),"")</f>
        <v/>
      </c>
      <c r="BJ156" s="44" t="str">
        <f t="shared" si="96"/>
        <v/>
      </c>
      <c r="BT156" t="b">
        <f>ISNUMBER(MATRIX!G156)</f>
        <v>1</v>
      </c>
      <c r="BU156" t="b">
        <f>ISNUMBER(MATRIX!H156)</f>
        <v>1</v>
      </c>
      <c r="BW156" s="64" t="str">
        <f>IF(AND(ISNUMBER('HI-Z-OUTPUT'!P156),I156&lt;&gt;0),'HI-Z-OUTPUT'!P156,"-")</f>
        <v>-</v>
      </c>
      <c r="BX156" s="1"/>
      <c r="BY156" s="64" t="str">
        <f>IF(ISBLANK('HI-Z-OUTPUT'!R156),"",'HI-Z-OUTPUT'!R156)</f>
        <v/>
      </c>
      <c r="CA156" s="62" t="str">
        <f>IF(ISNUMBER(BW156),IF(ISNUMBER(MATRIX!E156),BW156*MATRIX!E156,"WRNG DATA"),"-")</f>
        <v>-</v>
      </c>
      <c r="CC156" s="66" t="str">
        <f>IF(AND(ISNUMBER(BW156),OR(BT156,BU156)),IF(KP="kg",BW156*MATRIX!CC156,BW156*MATRIX!CC156*2.2),"-")</f>
        <v>-</v>
      </c>
      <c r="CD156" s="65" t="str">
        <f t="shared" si="97"/>
        <v/>
      </c>
      <c r="CF156" s="1" t="str">
        <f>IF(AND(VI&lt;100,ISNUMBER(BW156),BT156),MATRIX!N156,IF(AND(VI&gt;=100,ISNUMBER(BW156),BU156),MATRIX!O156,""))</f>
        <v/>
      </c>
      <c r="CG156" s="1" t="str">
        <f>IF(AND(BY156&lt;100,ISNUMBER(BW156),BT156),MATRIX!N156,IF(AND(BY156&gt;=100,ISNUMBER(BW156),BU156),MATRIX!O156,"WRNG V"))</f>
        <v>WRNG V</v>
      </c>
      <c r="CH156" s="1" t="str">
        <f t="shared" si="98"/>
        <v/>
      </c>
      <c r="CJ156" s="70" t="str">
        <f>IF(ISNUMBER(BW156),IF(BY156&lt;100,IF(ISNUMBER(CH156*MATRIX!G156),BW156*CH156*MATRIX!G156,""),IF(ISNUMBER(CH156*MATRIX!H156),BW156*CH156*MATRIX!H156,"")),"")</f>
        <v/>
      </c>
      <c r="CL156" s="40" t="str">
        <f>IF(ISNUMBER(BW156*CH156),IF(ISNUMBER(MATRIX!U156),IF(MATRIX!U156-INT(MATRIX!U156)=0,MATRIX!U156,"("&amp;MATRIX!U156&amp;")"),"n/a"),"")</f>
        <v/>
      </c>
      <c r="CM156" s="77"/>
      <c r="CN156" s="81" t="str">
        <f>IF(ISNUMBER(BW156*CH156), IF(ISNUMBER(MATRIX!AZ156),BW156*MATRIX!AZ156,"n/a"),"")</f>
        <v/>
      </c>
      <c r="CO156" s="77"/>
      <c r="CP156" s="83" t="str">
        <f>IF(ISNUMBER($BW156*$CH156), IF(ISNUMBER(MATRIX!BB156),$BW156*MATRIX!BB156,"n/a"),"")</f>
        <v/>
      </c>
      <c r="CQ156" s="77"/>
      <c r="CR156" s="81" t="str">
        <f>IF(ISNUMBER($BW156*$CH156), IF(ISNUMBER(MATRIX!BJ156),BW156*MATRIX!BJ156,"n/a"),"")</f>
        <v/>
      </c>
      <c r="CS156" s="77" t="s">
        <v>434</v>
      </c>
      <c r="CT156" s="83" t="str">
        <f>IF(ISNUMBER($BW156*$CH156), IF(ISNUMBER(MATRIX!BL156),$BW156*MATRIX!BL156,"n/a"),"")</f>
        <v/>
      </c>
      <c r="CV156" s="225" t="str">
        <f t="shared" si="109"/>
        <v/>
      </c>
      <c r="CX156" s="225" t="str">
        <f t="shared" si="110"/>
        <v/>
      </c>
      <c r="CZ156" s="219" t="str">
        <f>IF(ISNUMBER($BW156*$CH156), IF(MV&gt;200,IF(ISNUMBER(MATRIX!CL156),MATRIX!CL156,"n/a"),IF(ISNUMBER(MATRIX!CH156),MATRIX!CH156,"n/a")),"")</f>
        <v/>
      </c>
      <c r="DB156" s="1" t="str">
        <f>IF(ISNUMBER(BW156),IF(AND(ISNUMBER('HI-Z-OUTPUT'!AV156),'HI-Z-OUTPUT'!AV156&lt;&gt;0),'HI-Z-OUTPUT'!AV156,'Hi-Z-INPUT'!$K$7*'Hi-Z-INPUT'!$K$11),"")</f>
        <v/>
      </c>
      <c r="DD156" s="161" t="str">
        <f t="shared" si="114"/>
        <v/>
      </c>
      <c r="DF156" s="124" t="str">
        <f>IF(ISNUMBER($BW156),IF(MV&lt;200,IF(ISNUMBER(MATRIX!BA156),ROUND(MATRIX!BA156/1000*IDLE*CKWH,2),"-"),IF(ISNUMBER(MATRIX!BK156),ROUND(MATRIX!BK156/1000*IDLE*CKWH,2),"-")),"")</f>
        <v/>
      </c>
      <c r="DG156" s="125" t="str">
        <f t="shared" si="99"/>
        <v/>
      </c>
      <c r="DI156" s="104" t="str">
        <f>IF(ISNUMBER($BW156),IF(MV&lt;200,IF(ISNUMBER(MATRIX!BC156),ROUND(MATRIX!BC156/1000*RUNNING*CKWH,2),"-"),IF(ISNUMBER(MATRIX!BM156),ROUND(MATRIX!BM156/1000*RUNNING*CKWH,2),"-")),"")</f>
        <v/>
      </c>
      <c r="DJ156" s="130" t="str">
        <f t="shared" si="100"/>
        <v/>
      </c>
      <c r="DL156" s="104"/>
      <c r="DM156" s="130" t="str">
        <f t="shared" si="101"/>
        <v/>
      </c>
      <c r="DO156" s="129" t="str">
        <f t="shared" si="111"/>
        <v/>
      </c>
      <c r="DP156" s="127" t="str">
        <f t="shared" si="102"/>
        <v/>
      </c>
      <c r="DR156" s="101" t="str">
        <f>IF(ISNUMBER($BW156*$CH156),IF(ISNUMBER(MATRIX!BU156),BW156*MATRIX!BU156,"n/a"),"")</f>
        <v/>
      </c>
      <c r="DS156" s="72"/>
      <c r="DT156" s="72" t="str">
        <f>IF(ISNUMBER(BW156*CH156),IF(ISNUMBER(MATRIX!BV156*DD156),BW156*MATRIX!BV156*DD156,"n/a"),"")</f>
        <v/>
      </c>
      <c r="DU156" s="72"/>
      <c r="DV156" s="155" t="str">
        <f t="shared" si="103"/>
        <v/>
      </c>
      <c r="DW156" s="96"/>
      <c r="DX156" s="156" t="str">
        <f t="shared" si="112"/>
        <v/>
      </c>
      <c r="DY156" s="102" t="str">
        <f t="shared" si="104"/>
        <v/>
      </c>
      <c r="EA156" s="85" t="str">
        <f>IF(ISNUMBER(BW156),IF(ISNUMBER(MATRIX!Y156),MATRIX!Y156,"n/a"),"")</f>
        <v/>
      </c>
      <c r="EB156" s="86" t="str">
        <f t="shared" si="105"/>
        <v/>
      </c>
      <c r="ED156" s="44" t="str">
        <f>IF(ISNUMBER('HI-Z-OUTPUT'!D156),IF(ISNUMBER(BW156),'HI-Z-OUTPUT'!D156*BW156,""),"")</f>
        <v/>
      </c>
      <c r="EE156" s="44" t="str">
        <f t="shared" si="106"/>
        <v/>
      </c>
    </row>
    <row r="157" spans="1:135">
      <c r="A157" s="46" t="str">
        <f>MATRIX!A157</f>
        <v>Linea Research</v>
      </c>
      <c r="B157" t="str">
        <f>IF(MATRIX!B157&lt;&gt;0,MATRIX!B157,"-")</f>
        <v>44C10</v>
      </c>
      <c r="D157" t="b">
        <f>AND(OHM8MENO&lt;='Lo-Z-OUTPUT'!U157,'Lo-Z-OUTPUT'!U157&lt;=OHM8PIU)</f>
        <v>0</v>
      </c>
      <c r="E157" t="b">
        <f>AND(OHM4MENO&lt;='Lo-Z-OUTPUT'!U157,'Lo-Z-OUTPUT'!U157&lt;=OHM4PIU)</f>
        <v>0</v>
      </c>
      <c r="F157" t="b">
        <f>AND(OHM2MENO&lt;='Lo-Z-OUTPUT'!U157,'Lo-Z-OUTPUT'!U157&lt;=OHM2PIU)</f>
        <v>0</v>
      </c>
      <c r="H157" s="64" t="str">
        <f>IF(ISNUMBER('Lo-Z-OUTPUT'!S157),'Lo-Z-OUTPUT'!S157,"")</f>
        <v/>
      </c>
      <c r="I157" s="64" t="str">
        <f>IF('Lo-Z-OUTPUT'!W157="B","B","")</f>
        <v/>
      </c>
      <c r="K157" s="62" t="str">
        <f>IF(ISNUMBER(H157),H157*MATRIX!E157,"-")</f>
        <v>-</v>
      </c>
      <c r="M157" s="66" t="str">
        <f>IF(ISNUMBER(H157),IF(KP="kg",H157*MATRIX!CB157,H157*MATRIX!CB157*2.2),"-")</f>
        <v>-</v>
      </c>
      <c r="N157" s="65" t="str">
        <f t="shared" si="87"/>
        <v/>
      </c>
      <c r="P157" s="1" t="str">
        <f>IF(ISNUMBER(H157),IF('Lo-Z-OUTPUT'!W157="B",IF(D157,MATRIX!Q157,IF(E157,MATRIX!R157,"WRNG Ω")),IF(D157,MATRIX!K157,IF(E157,MATRIX!L157,IF(F157,MATRIX!M157,"")))),"")</f>
        <v/>
      </c>
      <c r="R157" s="70" t="str">
        <f>IF(AND(ISNUMBER(H157),ISNUMBER(P157)),IF('Lo-Z-OUTPUT'!W157="B",H157*P157*MATRIX!F157/2,H157*P157*MATRIX!F157),"")</f>
        <v/>
      </c>
      <c r="T157" s="40" t="str">
        <f>IF(ISNUMBER($H157),IF(ISNUMBER(MATRIX!U157),IF(MATRIX!U157-INT(MATRIX!U157)=0,MATRIX!U157,"("&amp;MATRIX!U157&amp;")"),"n/a"),"")</f>
        <v/>
      </c>
      <c r="U157" s="77"/>
      <c r="V157" s="81" t="str">
        <f>IF(ISNUMBER(H157), IF(ISNUMBER(MATRIX!AD157),H157*MATRIX!AD157,"n/a"),"")</f>
        <v/>
      </c>
      <c r="W157" s="77"/>
      <c r="X157" s="83" t="str">
        <f>IF(ISNUMBER($H157), IF(ISNUMBER(MATRIX!AF157),$H157*MATRIX!AF157,"n/a"),"")</f>
        <v/>
      </c>
      <c r="Y157" s="77"/>
      <c r="Z157" s="81" t="str">
        <f>IF(ISNUMBER($H157), IF(ISNUMBER(MATRIX!AP157),$H157*MATRIX!AP157,"n/a"),"")</f>
        <v/>
      </c>
      <c r="AA157" s="77" t="s">
        <v>434</v>
      </c>
      <c r="AB157" s="83" t="str">
        <f>IF(ISNUMBER($H157), IF(ISNUMBER(MATRIX!AR157),$H157*MATRIX!AR157,"n/a"),"")</f>
        <v/>
      </c>
      <c r="AD157" s="225" t="str">
        <f t="shared" si="107"/>
        <v/>
      </c>
      <c r="AF157" s="225" t="str">
        <f t="shared" si="108"/>
        <v/>
      </c>
      <c r="AH157" s="218" t="str">
        <f>IF(ISNUMBER($H157), IF(MV&gt;200,IF(ISNUMBER(MATRIX!CL157),MATRIX!CL157,"n/a"),IF(ISNUMBER(MATRIX!CH157),MATRIX!CH157,"n/a")),"")</f>
        <v/>
      </c>
      <c r="AJ157" s="1" t="str">
        <f>IF(ISNUMBER(H157),IF(AND(ISNUMBER('Lo-Z-OUTPUT'!BA157),'Lo-Z-OUTPUT'!BA157&lt;&gt;0),'Lo-Z-OUTPUT'!BA157,'Lo-Z-INPUT'!$K$15*'Lo-Z-INPUT'!$K$7),"")</f>
        <v/>
      </c>
      <c r="AL157" s="161" t="str">
        <f t="shared" si="113"/>
        <v/>
      </c>
      <c r="AN157" s="124" t="str">
        <f>IF(ISNUMBER($H157),IF(MV&lt;200,IF(ISNUMBER(MATRIX!AE157),ROUND((MATRIX!AE157*IDLE/1000)*CKWH,2),"-"),IF(ISNUMBER(MATRIX!AQ157),ROUND((MATRIX!AQ157*IDLE/1000)*CKWH,2),"-")),"")</f>
        <v/>
      </c>
      <c r="AO157" s="125" t="str">
        <f t="shared" si="88"/>
        <v/>
      </c>
      <c r="AQ157" s="105" t="str">
        <f>IF(ISNUMBER($H157),IF(MV&lt;200,IF(ISNUMBER(MATRIX!AG157),ROUND((MATRIX!AG157/1000)*RUNNING*CKWH,2),"-"),IF(ISNUMBER(MATRIX!AS157),ROUND((MATRIX!AS157/1000)*RUNNING*CKWH,2),"-")),"")</f>
        <v/>
      </c>
      <c r="AR157" s="126" t="str">
        <f t="shared" si="89"/>
        <v/>
      </c>
      <c r="AT157" s="129" t="str">
        <f t="shared" si="90"/>
        <v/>
      </c>
      <c r="AU157" s="127" t="str">
        <f t="shared" si="91"/>
        <v/>
      </c>
      <c r="AW157" s="101" t="str">
        <f>IF(ISNUMBER($H157),IF(ISNUMBER(MATRIX!BU157),$H157*MATRIX!BU157,"n/a"),"")</f>
        <v/>
      </c>
      <c r="AX157" s="72"/>
      <c r="AY157" s="72" t="str">
        <f>IF(ISNUMBER($H157),IF(ISNUMBER(MATRIX!BV157*AL157),$H157*MATRIX!BV157*AL157,"n/a"),"")</f>
        <v/>
      </c>
      <c r="BA157" s="100" t="str">
        <f t="shared" si="92"/>
        <v/>
      </c>
      <c r="BB157" s="72"/>
      <c r="BC157" s="154" t="str">
        <f t="shared" si="93"/>
        <v/>
      </c>
      <c r="BD157" s="103" t="str">
        <f t="shared" si="94"/>
        <v/>
      </c>
      <c r="BF157" s="85" t="str">
        <f>IF(ISNUMBER(H157),IF(ISNUMBER(MATRIX!Y157),MATRIX!Y157,"n/a"),"")</f>
        <v/>
      </c>
      <c r="BG157" s="86" t="str">
        <f t="shared" si="95"/>
        <v/>
      </c>
      <c r="BI157" s="44" t="str">
        <f>IF(ISNUMBER('Lo-Z-OUTPUT'!D157),IF(ISNUMBER(EXTRA!H157),'Lo-Z-OUTPUT'!D157*EXTRA!H157,""),"")</f>
        <v/>
      </c>
      <c r="BJ157" s="44" t="str">
        <f t="shared" si="96"/>
        <v/>
      </c>
      <c r="BT157" t="b">
        <f>ISNUMBER(MATRIX!G157)</f>
        <v>1</v>
      </c>
      <c r="BU157" t="b">
        <f>ISNUMBER(MATRIX!H157)</f>
        <v>1</v>
      </c>
      <c r="BW157" s="64" t="str">
        <f>IF(AND(ISNUMBER('HI-Z-OUTPUT'!P157),I157&lt;&gt;0),'HI-Z-OUTPUT'!P157,"-")</f>
        <v>-</v>
      </c>
      <c r="BX157" s="1"/>
      <c r="BY157" s="64" t="str">
        <f>IF(ISBLANK('HI-Z-OUTPUT'!R157),"",'HI-Z-OUTPUT'!R157)</f>
        <v/>
      </c>
      <c r="CA157" s="62" t="str">
        <f>IF(ISNUMBER(BW157),IF(ISNUMBER(MATRIX!E157),BW157*MATRIX!E157,"WRNG DATA"),"-")</f>
        <v>-</v>
      </c>
      <c r="CC157" s="66" t="str">
        <f>IF(AND(ISNUMBER(BW157),OR(BT157,BU157)),IF(KP="kg",BW157*MATRIX!CC157,BW157*MATRIX!CC157*2.2),"-")</f>
        <v>-</v>
      </c>
      <c r="CD157" s="65" t="str">
        <f t="shared" si="97"/>
        <v/>
      </c>
      <c r="CF157" s="1" t="str">
        <f>IF(AND(VI&lt;100,ISNUMBER(BW157),BT157),MATRIX!N157,IF(AND(VI&gt;=100,ISNUMBER(BW157),BU157),MATRIX!O157,""))</f>
        <v/>
      </c>
      <c r="CG157" s="1" t="str">
        <f>IF(AND(BY157&lt;100,ISNUMBER(BW157),BT157),MATRIX!N157,IF(AND(BY157&gt;=100,ISNUMBER(BW157),BU157),MATRIX!O157,"WRNG V"))</f>
        <v>WRNG V</v>
      </c>
      <c r="CH157" s="1" t="str">
        <f t="shared" si="98"/>
        <v/>
      </c>
      <c r="CJ157" s="70" t="str">
        <f>IF(ISNUMBER(BW157),IF(BY157&lt;100,IF(ISNUMBER(CH157*MATRIX!G157),BW157*CH157*MATRIX!G157,""),IF(ISNUMBER(CH157*MATRIX!H157),BW157*CH157*MATRIX!H157,"")),"")</f>
        <v/>
      </c>
      <c r="CL157" s="40" t="str">
        <f>IF(ISNUMBER(BW157*CH157),IF(ISNUMBER(MATRIX!U157),IF(MATRIX!U157-INT(MATRIX!U157)=0,MATRIX!U157,"("&amp;MATRIX!U157&amp;")"),"n/a"),"")</f>
        <v/>
      </c>
      <c r="CM157" s="77"/>
      <c r="CN157" s="81" t="str">
        <f>IF(ISNUMBER(BW157*CH157), IF(ISNUMBER(MATRIX!AZ157),BW157*MATRIX!AZ157,"n/a"),"")</f>
        <v/>
      </c>
      <c r="CO157" s="77"/>
      <c r="CP157" s="83" t="str">
        <f>IF(ISNUMBER($BW157*$CH157), IF(ISNUMBER(MATRIX!BB157),$BW157*MATRIX!BB157,"n/a"),"")</f>
        <v/>
      </c>
      <c r="CQ157" s="77"/>
      <c r="CR157" s="81" t="str">
        <f>IF(ISNUMBER($BW157*$CH157), IF(ISNUMBER(MATRIX!BJ157),BW157*MATRIX!BJ157,"n/a"),"")</f>
        <v/>
      </c>
      <c r="CS157" s="77" t="s">
        <v>434</v>
      </c>
      <c r="CT157" s="83" t="str">
        <f>IF(ISNUMBER($BW157*$CH157), IF(ISNUMBER(MATRIX!BL157),$BW157*MATRIX!BL157,"n/a"),"")</f>
        <v/>
      </c>
      <c r="CV157" s="225" t="str">
        <f t="shared" si="109"/>
        <v/>
      </c>
      <c r="CX157" s="225" t="str">
        <f t="shared" si="110"/>
        <v/>
      </c>
      <c r="CZ157" s="219" t="str">
        <f>IF(ISNUMBER($BW157*$CH157), IF(MV&gt;200,IF(ISNUMBER(MATRIX!CL157),MATRIX!CL157,"n/a"),IF(ISNUMBER(MATRIX!CH157),MATRIX!CH157,"n/a")),"")</f>
        <v/>
      </c>
      <c r="DB157" s="1" t="str">
        <f>IF(ISNUMBER(BW157),IF(AND(ISNUMBER('HI-Z-OUTPUT'!AV157),'HI-Z-OUTPUT'!AV157&lt;&gt;0),'HI-Z-OUTPUT'!AV157,'Hi-Z-INPUT'!$K$7*'Hi-Z-INPUT'!$K$11),"")</f>
        <v/>
      </c>
      <c r="DD157" s="161" t="str">
        <f t="shared" si="114"/>
        <v/>
      </c>
      <c r="DF157" s="124" t="str">
        <f>IF(ISNUMBER($BW157),IF(MV&lt;200,IF(ISNUMBER(MATRIX!BA157),ROUND(MATRIX!BA157/1000*IDLE*CKWH,2),"-"),IF(ISNUMBER(MATRIX!BK157),ROUND(MATRIX!BK157/1000*IDLE*CKWH,2),"-")),"")</f>
        <v/>
      </c>
      <c r="DG157" s="125" t="str">
        <f t="shared" si="99"/>
        <v/>
      </c>
      <c r="DI157" s="104" t="str">
        <f>IF(ISNUMBER($BW157),IF(MV&lt;200,IF(ISNUMBER(MATRIX!BC157),ROUND(MATRIX!BC157/1000*RUNNING*CKWH,2),"-"),IF(ISNUMBER(MATRIX!BM157),ROUND(MATRIX!BM157/1000*RUNNING*CKWH,2),"-")),"")</f>
        <v/>
      </c>
      <c r="DJ157" s="130" t="str">
        <f t="shared" si="100"/>
        <v/>
      </c>
      <c r="DL157" s="104"/>
      <c r="DM157" s="130" t="str">
        <f t="shared" si="101"/>
        <v/>
      </c>
      <c r="DO157" s="129" t="str">
        <f t="shared" si="111"/>
        <v/>
      </c>
      <c r="DP157" s="127" t="str">
        <f t="shared" si="102"/>
        <v/>
      </c>
      <c r="DR157" s="101" t="str">
        <f>IF(ISNUMBER($BW157*$CH157),IF(ISNUMBER(MATRIX!BU157),BW157*MATRIX!BU157,"n/a"),"")</f>
        <v/>
      </c>
      <c r="DS157" s="72"/>
      <c r="DT157" s="72" t="str">
        <f>IF(ISNUMBER(BW157*CH157),IF(ISNUMBER(MATRIX!BV157*DD157),BW157*MATRIX!BV157*DD157,"n/a"),"")</f>
        <v/>
      </c>
      <c r="DU157" s="72"/>
      <c r="DV157" s="155" t="str">
        <f t="shared" si="103"/>
        <v/>
      </c>
      <c r="DW157" s="96"/>
      <c r="DX157" s="156" t="str">
        <f t="shared" si="112"/>
        <v/>
      </c>
      <c r="DY157" s="102" t="str">
        <f t="shared" si="104"/>
        <v/>
      </c>
      <c r="EA157" s="85" t="str">
        <f>IF(ISNUMBER(BW157),IF(ISNUMBER(MATRIX!Y157),MATRIX!Y157,"n/a"),"")</f>
        <v/>
      </c>
      <c r="EB157" s="86" t="str">
        <f t="shared" si="105"/>
        <v/>
      </c>
      <c r="ED157" s="44" t="str">
        <f>IF(ISNUMBER('HI-Z-OUTPUT'!D157),IF(ISNUMBER(BW157),'HI-Z-OUTPUT'!D157*BW157,""),"")</f>
        <v/>
      </c>
      <c r="EE157" s="44" t="str">
        <f t="shared" si="106"/>
        <v/>
      </c>
    </row>
    <row r="158" spans="1:135">
      <c r="A158" s="46" t="str">
        <f>MATRIX!A158</f>
        <v>Linea Research</v>
      </c>
      <c r="B158" t="str">
        <f>IF(MATRIX!B158&lt;&gt;0,MATRIX!B158,"-")</f>
        <v>44C06</v>
      </c>
      <c r="D158" t="b">
        <f>AND(OHM8MENO&lt;='Lo-Z-OUTPUT'!U158,'Lo-Z-OUTPUT'!U158&lt;=OHM8PIU)</f>
        <v>0</v>
      </c>
      <c r="E158" t="b">
        <f>AND(OHM4MENO&lt;='Lo-Z-OUTPUT'!U158,'Lo-Z-OUTPUT'!U158&lt;=OHM4PIU)</f>
        <v>0</v>
      </c>
      <c r="F158" t="b">
        <f>AND(OHM2MENO&lt;='Lo-Z-OUTPUT'!U158,'Lo-Z-OUTPUT'!U158&lt;=OHM2PIU)</f>
        <v>0</v>
      </c>
      <c r="H158" s="64" t="str">
        <f>IF(ISNUMBER('Lo-Z-OUTPUT'!S158),'Lo-Z-OUTPUT'!S158,"")</f>
        <v/>
      </c>
      <c r="I158" s="64" t="str">
        <f>IF('Lo-Z-OUTPUT'!W158="B","B","")</f>
        <v/>
      </c>
      <c r="K158" s="62" t="str">
        <f>IF(ISNUMBER(H158),H158*MATRIX!E158,"-")</f>
        <v>-</v>
      </c>
      <c r="M158" s="66" t="str">
        <f>IF(ISNUMBER(H158),IF(KP="kg",H158*MATRIX!CB158,H158*MATRIX!CB158*2.2),"-")</f>
        <v>-</v>
      </c>
      <c r="N158" s="65" t="str">
        <f t="shared" si="87"/>
        <v/>
      </c>
      <c r="P158" s="1" t="str">
        <f>IF(ISNUMBER(H158),IF('Lo-Z-OUTPUT'!W158="B",IF(D158,MATRIX!Q158,IF(E158,MATRIX!R158,"WRNG Ω")),IF(D158,MATRIX!K158,IF(E158,MATRIX!L158,IF(F158,MATRIX!M158,"")))),"")</f>
        <v/>
      </c>
      <c r="R158" s="70" t="str">
        <f>IF(AND(ISNUMBER(H158),ISNUMBER(P158)),IF('Lo-Z-OUTPUT'!W158="B",H158*P158*MATRIX!F158/2,H158*P158*MATRIX!F158),"")</f>
        <v/>
      </c>
      <c r="T158" s="40" t="str">
        <f>IF(ISNUMBER($H158),IF(ISNUMBER(MATRIX!U158),IF(MATRIX!U158-INT(MATRIX!U158)=0,MATRIX!U158,"("&amp;MATRIX!U158&amp;")"),"n/a"),"")</f>
        <v/>
      </c>
      <c r="U158" s="77"/>
      <c r="V158" s="81" t="str">
        <f>IF(ISNUMBER(H158), IF(ISNUMBER(MATRIX!AD158),H158*MATRIX!AD158,"n/a"),"")</f>
        <v/>
      </c>
      <c r="W158" s="77"/>
      <c r="X158" s="83" t="str">
        <f>IF(ISNUMBER($H158), IF(ISNUMBER(MATRIX!AF158),$H158*MATRIX!AF158,"n/a"),"")</f>
        <v/>
      </c>
      <c r="Y158" s="77"/>
      <c r="Z158" s="81" t="str">
        <f>IF(ISNUMBER($H158), IF(ISNUMBER(MATRIX!AP158),$H158*MATRIX!AP158,"n/a"),"")</f>
        <v/>
      </c>
      <c r="AA158" s="77" t="s">
        <v>434</v>
      </c>
      <c r="AB158" s="83" t="str">
        <f>IF(ISNUMBER($H158), IF(ISNUMBER(MATRIX!AR158),$H158*MATRIX!AR158,"n/a"),"")</f>
        <v/>
      </c>
      <c r="AD158" s="225" t="str">
        <f t="shared" si="107"/>
        <v/>
      </c>
      <c r="AF158" s="225" t="str">
        <f t="shared" si="108"/>
        <v/>
      </c>
      <c r="AH158" s="218" t="str">
        <f>IF(ISNUMBER($H158), IF(MV&gt;200,IF(ISNUMBER(MATRIX!CL158),MATRIX!CL158,"n/a"),IF(ISNUMBER(MATRIX!CH158),MATRIX!CH158,"n/a")),"")</f>
        <v/>
      </c>
      <c r="AJ158" s="1" t="str">
        <f>IF(ISNUMBER(H158),IF(AND(ISNUMBER('Lo-Z-OUTPUT'!BA158),'Lo-Z-OUTPUT'!BA158&lt;&gt;0),'Lo-Z-OUTPUT'!BA158,'Lo-Z-INPUT'!$K$15*'Lo-Z-INPUT'!$K$7),"")</f>
        <v/>
      </c>
      <c r="AL158" s="161" t="str">
        <f t="shared" si="113"/>
        <v/>
      </c>
      <c r="AN158" s="124" t="str">
        <f>IF(ISNUMBER($H158),IF(MV&lt;200,IF(ISNUMBER(MATRIX!AE158),ROUND((MATRIX!AE158*IDLE/1000)*CKWH,2),"-"),IF(ISNUMBER(MATRIX!AQ158),ROUND((MATRIX!AQ158*IDLE/1000)*CKWH,2),"-")),"")</f>
        <v/>
      </c>
      <c r="AO158" s="125" t="str">
        <f t="shared" si="88"/>
        <v/>
      </c>
      <c r="AQ158" s="105" t="str">
        <f>IF(ISNUMBER($H158),IF(MV&lt;200,IF(ISNUMBER(MATRIX!AG158),ROUND((MATRIX!AG158/1000)*RUNNING*CKWH,2),"-"),IF(ISNUMBER(MATRIX!AS158),ROUND((MATRIX!AS158/1000)*RUNNING*CKWH,2),"-")),"")</f>
        <v/>
      </c>
      <c r="AR158" s="126" t="str">
        <f t="shared" si="89"/>
        <v/>
      </c>
      <c r="AT158" s="129" t="str">
        <f t="shared" si="90"/>
        <v/>
      </c>
      <c r="AU158" s="127" t="str">
        <f t="shared" si="91"/>
        <v/>
      </c>
      <c r="AW158" s="101" t="str">
        <f>IF(ISNUMBER($H158),IF(ISNUMBER(MATRIX!BU158),$H158*MATRIX!BU158,"n/a"),"")</f>
        <v/>
      </c>
      <c r="AX158" s="72"/>
      <c r="AY158" s="72" t="str">
        <f>IF(ISNUMBER($H158),IF(ISNUMBER(MATRIX!BV158*AL158),$H158*MATRIX!BV158*AL158,"n/a"),"")</f>
        <v/>
      </c>
      <c r="BA158" s="100" t="str">
        <f t="shared" si="92"/>
        <v/>
      </c>
      <c r="BB158" s="72"/>
      <c r="BC158" s="154" t="str">
        <f t="shared" si="93"/>
        <v/>
      </c>
      <c r="BD158" s="103" t="str">
        <f t="shared" si="94"/>
        <v/>
      </c>
      <c r="BF158" s="85" t="str">
        <f>IF(ISNUMBER(H158),IF(ISNUMBER(MATRIX!Y158),MATRIX!Y158,"n/a"),"")</f>
        <v/>
      </c>
      <c r="BG158" s="86" t="str">
        <f t="shared" si="95"/>
        <v/>
      </c>
      <c r="BI158" s="44" t="str">
        <f>IF(ISNUMBER('Lo-Z-OUTPUT'!D158),IF(ISNUMBER(EXTRA!H158),'Lo-Z-OUTPUT'!D158*EXTRA!H158,""),"")</f>
        <v/>
      </c>
      <c r="BJ158" s="44" t="str">
        <f t="shared" si="96"/>
        <v/>
      </c>
      <c r="BT158" t="b">
        <f>ISNUMBER(MATRIX!G158)</f>
        <v>1</v>
      </c>
      <c r="BU158" t="b">
        <f>ISNUMBER(MATRIX!H158)</f>
        <v>1</v>
      </c>
      <c r="BW158" s="64" t="str">
        <f>IF(AND(ISNUMBER('HI-Z-OUTPUT'!P158),I158&lt;&gt;0),'HI-Z-OUTPUT'!P158,"-")</f>
        <v>-</v>
      </c>
      <c r="BX158" s="1"/>
      <c r="BY158" s="64" t="str">
        <f>IF(ISBLANK('HI-Z-OUTPUT'!R158),"",'HI-Z-OUTPUT'!R158)</f>
        <v/>
      </c>
      <c r="CA158" s="62" t="str">
        <f>IF(ISNUMBER(BW158),IF(ISNUMBER(MATRIX!E158),BW158*MATRIX!E158,"WRNG DATA"),"-")</f>
        <v>-</v>
      </c>
      <c r="CC158" s="66" t="str">
        <f>IF(AND(ISNUMBER(BW158),OR(BT158,BU158)),IF(KP="kg",BW158*MATRIX!CC158,BW158*MATRIX!CC158*2.2),"-")</f>
        <v>-</v>
      </c>
      <c r="CD158" s="65" t="str">
        <f t="shared" si="97"/>
        <v/>
      </c>
      <c r="CF158" s="1" t="str">
        <f>IF(AND(VI&lt;100,ISNUMBER(BW158),BT158),MATRIX!N158,IF(AND(VI&gt;=100,ISNUMBER(BW158),BU158),MATRIX!O158,""))</f>
        <v/>
      </c>
      <c r="CG158" s="1" t="str">
        <f>IF(AND(BY158&lt;100,ISNUMBER(BW158),BT158),MATRIX!N158,IF(AND(BY158&gt;=100,ISNUMBER(BW158),BU158),MATRIX!O158,"WRNG V"))</f>
        <v>WRNG V</v>
      </c>
      <c r="CH158" s="1" t="str">
        <f t="shared" si="98"/>
        <v/>
      </c>
      <c r="CJ158" s="70" t="str">
        <f>IF(ISNUMBER(BW158),IF(BY158&lt;100,IF(ISNUMBER(CH158*MATRIX!G158),BW158*CH158*MATRIX!G158,""),IF(ISNUMBER(CH158*MATRIX!H158),BW158*CH158*MATRIX!H158,"")),"")</f>
        <v/>
      </c>
      <c r="CL158" s="40" t="str">
        <f>IF(ISNUMBER(BW158*CH158),IF(ISNUMBER(MATRIX!U158),IF(MATRIX!U158-INT(MATRIX!U158)=0,MATRIX!U158,"("&amp;MATRIX!U158&amp;")"),"n/a"),"")</f>
        <v/>
      </c>
      <c r="CM158" s="77"/>
      <c r="CN158" s="81" t="str">
        <f>IF(ISNUMBER(BW158*CH158), IF(ISNUMBER(MATRIX!AZ158),BW158*MATRIX!AZ158,"n/a"),"")</f>
        <v/>
      </c>
      <c r="CO158" s="77"/>
      <c r="CP158" s="83" t="str">
        <f>IF(ISNUMBER($BW158*$CH158), IF(ISNUMBER(MATRIX!BB158),$BW158*MATRIX!BB158,"n/a"),"")</f>
        <v/>
      </c>
      <c r="CQ158" s="77"/>
      <c r="CR158" s="81" t="str">
        <f>IF(ISNUMBER($BW158*$CH158), IF(ISNUMBER(MATRIX!BJ158),BW158*MATRIX!BJ158,"n/a"),"")</f>
        <v/>
      </c>
      <c r="CS158" s="77" t="s">
        <v>434</v>
      </c>
      <c r="CT158" s="83" t="str">
        <f>IF(ISNUMBER($BW158*$CH158), IF(ISNUMBER(MATRIX!BL158),$BW158*MATRIX!BL158,"n/a"),"")</f>
        <v/>
      </c>
      <c r="CV158" s="225" t="str">
        <f t="shared" si="109"/>
        <v/>
      </c>
      <c r="CX158" s="225" t="str">
        <f t="shared" si="110"/>
        <v/>
      </c>
      <c r="CZ158" s="219" t="str">
        <f>IF(ISNUMBER($BW158*$CH158), IF(MV&gt;200,IF(ISNUMBER(MATRIX!CL158),MATRIX!CL158,"n/a"),IF(ISNUMBER(MATRIX!CH158),MATRIX!CH158,"n/a")),"")</f>
        <v/>
      </c>
      <c r="DB158" s="1" t="str">
        <f>IF(ISNUMBER(BW158),IF(AND(ISNUMBER('HI-Z-OUTPUT'!AV158),'HI-Z-OUTPUT'!AV158&lt;&gt;0),'HI-Z-OUTPUT'!AV158,'Hi-Z-INPUT'!$K$7*'Hi-Z-INPUT'!$K$11),"")</f>
        <v/>
      </c>
      <c r="DD158" s="161" t="str">
        <f t="shared" si="114"/>
        <v/>
      </c>
      <c r="DF158" s="124" t="str">
        <f>IF(ISNUMBER($BW158),IF(MV&lt;200,IF(ISNUMBER(MATRIX!BA158),ROUND(MATRIX!BA158/1000*IDLE*CKWH,2),"-"),IF(ISNUMBER(MATRIX!BK158),ROUND(MATRIX!BK158/1000*IDLE*CKWH,2),"-")),"")</f>
        <v/>
      </c>
      <c r="DG158" s="125" t="str">
        <f t="shared" si="99"/>
        <v/>
      </c>
      <c r="DI158" s="104" t="str">
        <f>IF(ISNUMBER($BW158),IF(MV&lt;200,IF(ISNUMBER(MATRIX!BC158),ROUND(MATRIX!BC158/1000*RUNNING*CKWH,2),"-"),IF(ISNUMBER(MATRIX!BM158),ROUND(MATRIX!BM158/1000*RUNNING*CKWH,2),"-")),"")</f>
        <v/>
      </c>
      <c r="DJ158" s="130" t="str">
        <f t="shared" si="100"/>
        <v/>
      </c>
      <c r="DL158" s="104"/>
      <c r="DM158" s="130" t="str">
        <f t="shared" si="101"/>
        <v/>
      </c>
      <c r="DO158" s="129" t="str">
        <f t="shared" si="111"/>
        <v/>
      </c>
      <c r="DP158" s="127" t="str">
        <f t="shared" si="102"/>
        <v/>
      </c>
      <c r="DR158" s="101" t="str">
        <f>IF(ISNUMBER($BW158*$CH158),IF(ISNUMBER(MATRIX!BU158),BW158*MATRIX!BU158,"n/a"),"")</f>
        <v/>
      </c>
      <c r="DS158" s="72"/>
      <c r="DT158" s="72" t="str">
        <f>IF(ISNUMBER(BW158*CH158),IF(ISNUMBER(MATRIX!BV158*DD158),BW158*MATRIX!BV158*DD158,"n/a"),"")</f>
        <v/>
      </c>
      <c r="DU158" s="72"/>
      <c r="DV158" s="155" t="str">
        <f t="shared" si="103"/>
        <v/>
      </c>
      <c r="DW158" s="96"/>
      <c r="DX158" s="156" t="str">
        <f t="shared" si="112"/>
        <v/>
      </c>
      <c r="DY158" s="102" t="str">
        <f t="shared" si="104"/>
        <v/>
      </c>
      <c r="EA158" s="85" t="str">
        <f>IF(ISNUMBER(BW158),IF(ISNUMBER(MATRIX!Y158),MATRIX!Y158,"n/a"),"")</f>
        <v/>
      </c>
      <c r="EB158" s="86" t="str">
        <f t="shared" si="105"/>
        <v/>
      </c>
      <c r="ED158" s="44" t="str">
        <f>IF(ISNUMBER('HI-Z-OUTPUT'!D158),IF(ISNUMBER(BW158),'HI-Z-OUTPUT'!D158*BW158,""),"")</f>
        <v/>
      </c>
      <c r="EE158" s="44" t="str">
        <f t="shared" si="106"/>
        <v/>
      </c>
    </row>
    <row r="159" spans="1:135">
      <c r="A159" s="46" t="str">
        <f>MATRIX!A159</f>
        <v>Linea Research</v>
      </c>
      <c r="B159" t="str">
        <f>IF(MATRIX!B159&lt;&gt;0,MATRIX!B159,"-")</f>
        <v>44M20</v>
      </c>
      <c r="D159" t="b">
        <f>AND(OHM8MENO&lt;='Lo-Z-OUTPUT'!U159,'Lo-Z-OUTPUT'!U159&lt;=OHM8PIU)</f>
        <v>0</v>
      </c>
      <c r="E159" t="b">
        <f>AND(OHM4MENO&lt;='Lo-Z-OUTPUT'!U159,'Lo-Z-OUTPUT'!U159&lt;=OHM4PIU)</f>
        <v>0</v>
      </c>
      <c r="F159" t="b">
        <f>AND(OHM2MENO&lt;='Lo-Z-OUTPUT'!U159,'Lo-Z-OUTPUT'!U159&lt;=OHM2PIU)</f>
        <v>0</v>
      </c>
      <c r="H159" s="64" t="str">
        <f>IF(ISNUMBER('Lo-Z-OUTPUT'!S159),'Lo-Z-OUTPUT'!S159,"")</f>
        <v/>
      </c>
      <c r="I159" s="64" t="str">
        <f>IF('Lo-Z-OUTPUT'!W159="B","B","")</f>
        <v/>
      </c>
      <c r="K159" s="62" t="str">
        <f>IF(ISNUMBER(H159),H159*MATRIX!E159,"-")</f>
        <v>-</v>
      </c>
      <c r="M159" s="66" t="str">
        <f>IF(ISNUMBER(H159),IF(KP="kg",H159*MATRIX!CB159,H159*MATRIX!CB159*2.2),"-")</f>
        <v>-</v>
      </c>
      <c r="N159" s="65" t="str">
        <f t="shared" si="87"/>
        <v/>
      </c>
      <c r="P159" s="1" t="str">
        <f>IF(ISNUMBER(H159),IF('Lo-Z-OUTPUT'!W159="B",IF(D159,MATRIX!Q159,IF(E159,MATRIX!R159,"WRNG Ω")),IF(D159,MATRIX!K159,IF(E159,MATRIX!L159,IF(F159,MATRIX!M159,"")))),"")</f>
        <v/>
      </c>
      <c r="R159" s="70" t="str">
        <f>IF(AND(ISNUMBER(H159),ISNUMBER(P159)),IF('Lo-Z-OUTPUT'!W159="B",H159*P159*MATRIX!F159/2,H159*P159*MATRIX!F159),"")</f>
        <v/>
      </c>
      <c r="T159" s="40" t="str">
        <f>IF(ISNUMBER($H159),IF(ISNUMBER(MATRIX!U159),IF(MATRIX!U159-INT(MATRIX!U159)=0,MATRIX!U159,"("&amp;MATRIX!U159&amp;")"),"n/a"),"")</f>
        <v/>
      </c>
      <c r="U159" s="77"/>
      <c r="V159" s="81" t="str">
        <f>IF(ISNUMBER(H159), IF(ISNUMBER(MATRIX!AD159),H159*MATRIX!AD159,"n/a"),"")</f>
        <v/>
      </c>
      <c r="W159" s="77"/>
      <c r="X159" s="83" t="str">
        <f>IF(ISNUMBER($H159), IF(ISNUMBER(MATRIX!AF159),$H159*MATRIX!AF159,"n/a"),"")</f>
        <v/>
      </c>
      <c r="Y159" s="77"/>
      <c r="Z159" s="81" t="str">
        <f>IF(ISNUMBER($H159), IF(ISNUMBER(MATRIX!AP159),$H159*MATRIX!AP159,"n/a"),"")</f>
        <v/>
      </c>
      <c r="AA159" s="77" t="s">
        <v>434</v>
      </c>
      <c r="AB159" s="83" t="str">
        <f>IF(ISNUMBER($H159), IF(ISNUMBER(MATRIX!AR159),$H159*MATRIX!AR159,"n/a"),"")</f>
        <v/>
      </c>
      <c r="AD159" s="225" t="str">
        <f t="shared" si="107"/>
        <v/>
      </c>
      <c r="AF159" s="225" t="str">
        <f t="shared" si="108"/>
        <v/>
      </c>
      <c r="AH159" s="218" t="str">
        <f>IF(ISNUMBER($H159), IF(MV&gt;200,IF(ISNUMBER(MATRIX!CL159),MATRIX!CL159,"n/a"),IF(ISNUMBER(MATRIX!CH159),MATRIX!CH159,"n/a")),"")</f>
        <v/>
      </c>
      <c r="AJ159" s="1" t="str">
        <f>IF(ISNUMBER(H159),IF(AND(ISNUMBER('Lo-Z-OUTPUT'!BA159),'Lo-Z-OUTPUT'!BA159&lt;&gt;0),'Lo-Z-OUTPUT'!BA159,'Lo-Z-INPUT'!$K$15*'Lo-Z-INPUT'!$K$7),"")</f>
        <v/>
      </c>
      <c r="AL159" s="161" t="str">
        <f t="shared" si="113"/>
        <v/>
      </c>
      <c r="AN159" s="124" t="str">
        <f>IF(ISNUMBER($H159),IF(MV&lt;200,IF(ISNUMBER(MATRIX!AE159),ROUND((MATRIX!AE159*IDLE/1000)*CKWH,2),"-"),IF(ISNUMBER(MATRIX!AQ159),ROUND((MATRIX!AQ159*IDLE/1000)*CKWH,2),"-")),"")</f>
        <v/>
      </c>
      <c r="AO159" s="125" t="str">
        <f t="shared" si="88"/>
        <v/>
      </c>
      <c r="AQ159" s="105" t="str">
        <f>IF(ISNUMBER($H159),IF(MV&lt;200,IF(ISNUMBER(MATRIX!AG159),ROUND((MATRIX!AG159/1000)*RUNNING*CKWH,2),"-"),IF(ISNUMBER(MATRIX!AS159),ROUND((MATRIX!AS159/1000)*RUNNING*CKWH,2),"-")),"")</f>
        <v/>
      </c>
      <c r="AR159" s="126" t="str">
        <f t="shared" si="89"/>
        <v/>
      </c>
      <c r="AT159" s="129" t="str">
        <f t="shared" si="90"/>
        <v/>
      </c>
      <c r="AU159" s="127" t="str">
        <f t="shared" si="91"/>
        <v/>
      </c>
      <c r="AW159" s="101" t="str">
        <f>IF(ISNUMBER($H159),IF(ISNUMBER(MATRIX!BU159),$H159*MATRIX!BU159,"n/a"),"")</f>
        <v/>
      </c>
      <c r="AX159" s="72"/>
      <c r="AY159" s="72" t="str">
        <f>IF(ISNUMBER($H159),IF(ISNUMBER(MATRIX!BV159*AL159),$H159*MATRIX!BV159*AL159,"n/a"),"")</f>
        <v/>
      </c>
      <c r="BA159" s="100" t="str">
        <f t="shared" si="92"/>
        <v/>
      </c>
      <c r="BB159" s="72"/>
      <c r="BC159" s="154" t="str">
        <f t="shared" si="93"/>
        <v/>
      </c>
      <c r="BD159" s="103" t="str">
        <f t="shared" si="94"/>
        <v/>
      </c>
      <c r="BF159" s="85" t="str">
        <f>IF(ISNUMBER(H159),IF(ISNUMBER(MATRIX!Y159),MATRIX!Y159,"n/a"),"")</f>
        <v/>
      </c>
      <c r="BG159" s="86" t="str">
        <f t="shared" si="95"/>
        <v/>
      </c>
      <c r="BI159" s="44" t="str">
        <f>IF(ISNUMBER('Lo-Z-OUTPUT'!D159),IF(ISNUMBER(EXTRA!H159),'Lo-Z-OUTPUT'!D159*EXTRA!H159,""),"")</f>
        <v/>
      </c>
      <c r="BJ159" s="44" t="str">
        <f t="shared" si="96"/>
        <v/>
      </c>
      <c r="BT159" t="b">
        <f>ISNUMBER(MATRIX!G159)</f>
        <v>1</v>
      </c>
      <c r="BU159" t="b">
        <f>ISNUMBER(MATRIX!H159)</f>
        <v>1</v>
      </c>
      <c r="BW159" s="64" t="str">
        <f>IF(AND(ISNUMBER('HI-Z-OUTPUT'!P159),I159&lt;&gt;0),'HI-Z-OUTPUT'!P159,"-")</f>
        <v>-</v>
      </c>
      <c r="BX159" s="1"/>
      <c r="BY159" s="64" t="str">
        <f>IF(ISBLANK('HI-Z-OUTPUT'!R159),"",'HI-Z-OUTPUT'!R159)</f>
        <v/>
      </c>
      <c r="CA159" s="62" t="str">
        <f>IF(ISNUMBER(BW159),IF(ISNUMBER(MATRIX!E159),BW159*MATRIX!E159,"WRNG DATA"),"-")</f>
        <v>-</v>
      </c>
      <c r="CC159" s="66" t="str">
        <f>IF(AND(ISNUMBER(BW159),OR(BT159,BU159)),IF(KP="kg",BW159*MATRIX!CC159,BW159*MATRIX!CC159*2.2),"-")</f>
        <v>-</v>
      </c>
      <c r="CD159" s="65" t="str">
        <f t="shared" si="97"/>
        <v/>
      </c>
      <c r="CF159" s="1" t="str">
        <f>IF(AND(VI&lt;100,ISNUMBER(BW159),BT159),MATRIX!N159,IF(AND(VI&gt;=100,ISNUMBER(BW159),BU159),MATRIX!O159,""))</f>
        <v/>
      </c>
      <c r="CG159" s="1" t="str">
        <f>IF(AND(BY159&lt;100,ISNUMBER(BW159),BT159),MATRIX!N159,IF(AND(BY159&gt;=100,ISNUMBER(BW159),BU159),MATRIX!O159,"WRNG V"))</f>
        <v>WRNG V</v>
      </c>
      <c r="CH159" s="1" t="str">
        <f t="shared" si="98"/>
        <v/>
      </c>
      <c r="CJ159" s="70" t="str">
        <f>IF(ISNUMBER(BW159),IF(BY159&lt;100,IF(ISNUMBER(CH159*MATRIX!G159),BW159*CH159*MATRIX!G159,""),IF(ISNUMBER(CH159*MATRIX!H159),BW159*CH159*MATRIX!H159,"")),"")</f>
        <v/>
      </c>
      <c r="CL159" s="40" t="str">
        <f>IF(ISNUMBER(BW159*CH159),IF(ISNUMBER(MATRIX!U159),IF(MATRIX!U159-INT(MATRIX!U159)=0,MATRIX!U159,"("&amp;MATRIX!U159&amp;")"),"n/a"),"")</f>
        <v/>
      </c>
      <c r="CM159" s="77"/>
      <c r="CN159" s="81" t="str">
        <f>IF(ISNUMBER(BW159*CH159), IF(ISNUMBER(MATRIX!AZ159),BW159*MATRIX!AZ159,"n/a"),"")</f>
        <v/>
      </c>
      <c r="CO159" s="77"/>
      <c r="CP159" s="83" t="str">
        <f>IF(ISNUMBER($BW159*$CH159), IF(ISNUMBER(MATRIX!BB159),$BW159*MATRIX!BB159,"n/a"),"")</f>
        <v/>
      </c>
      <c r="CQ159" s="77"/>
      <c r="CR159" s="81" t="str">
        <f>IF(ISNUMBER($BW159*$CH159), IF(ISNUMBER(MATRIX!BJ159),BW159*MATRIX!BJ159,"n/a"),"")</f>
        <v/>
      </c>
      <c r="CS159" s="77" t="s">
        <v>434</v>
      </c>
      <c r="CT159" s="83" t="str">
        <f>IF(ISNUMBER($BW159*$CH159), IF(ISNUMBER(MATRIX!BL159),$BW159*MATRIX!BL159,"n/a"),"")</f>
        <v/>
      </c>
      <c r="CV159" s="225" t="str">
        <f t="shared" si="109"/>
        <v/>
      </c>
      <c r="CX159" s="225" t="str">
        <f t="shared" si="110"/>
        <v/>
      </c>
      <c r="CZ159" s="219" t="str">
        <f>IF(ISNUMBER($BW159*$CH159), IF(MV&gt;200,IF(ISNUMBER(MATRIX!CL159),MATRIX!CL159,"n/a"),IF(ISNUMBER(MATRIX!CH159),MATRIX!CH159,"n/a")),"")</f>
        <v/>
      </c>
      <c r="DB159" s="1" t="str">
        <f>IF(ISNUMBER(BW159),IF(AND(ISNUMBER('HI-Z-OUTPUT'!AV159),'HI-Z-OUTPUT'!AV159&lt;&gt;0),'HI-Z-OUTPUT'!AV159,'Hi-Z-INPUT'!$K$7*'Hi-Z-INPUT'!$K$11),"")</f>
        <v/>
      </c>
      <c r="DD159" s="161" t="str">
        <f t="shared" si="114"/>
        <v/>
      </c>
      <c r="DF159" s="124" t="str">
        <f>IF(ISNUMBER($BW159),IF(MV&lt;200,IF(ISNUMBER(MATRIX!BA159),ROUND(MATRIX!BA159/1000*IDLE*CKWH,2),"-"),IF(ISNUMBER(MATRIX!BK159),ROUND(MATRIX!BK159/1000*IDLE*CKWH,2),"-")),"")</f>
        <v/>
      </c>
      <c r="DG159" s="125" t="str">
        <f t="shared" si="99"/>
        <v/>
      </c>
      <c r="DI159" s="104" t="str">
        <f>IF(ISNUMBER($BW159),IF(MV&lt;200,IF(ISNUMBER(MATRIX!BC159),ROUND(MATRIX!BC159/1000*RUNNING*CKWH,2),"-"),IF(ISNUMBER(MATRIX!BM159),ROUND(MATRIX!BM159/1000*RUNNING*CKWH,2),"-")),"")</f>
        <v/>
      </c>
      <c r="DJ159" s="130" t="str">
        <f t="shared" si="100"/>
        <v/>
      </c>
      <c r="DL159" s="104"/>
      <c r="DM159" s="130" t="str">
        <f t="shared" si="101"/>
        <v/>
      </c>
      <c r="DO159" s="129" t="str">
        <f t="shared" si="111"/>
        <v/>
      </c>
      <c r="DP159" s="127" t="str">
        <f t="shared" si="102"/>
        <v/>
      </c>
      <c r="DR159" s="101" t="str">
        <f>IF(ISNUMBER($BW159*$CH159),IF(ISNUMBER(MATRIX!BU159),BW159*MATRIX!BU159,"n/a"),"")</f>
        <v/>
      </c>
      <c r="DS159" s="72"/>
      <c r="DT159" s="72" t="str">
        <f>IF(ISNUMBER(BW159*CH159),IF(ISNUMBER(MATRIX!BV159*DD159),BW159*MATRIX!BV159*DD159,"n/a"),"")</f>
        <v/>
      </c>
      <c r="DU159" s="72"/>
      <c r="DV159" s="155" t="str">
        <f t="shared" si="103"/>
        <v/>
      </c>
      <c r="DW159" s="96"/>
      <c r="DX159" s="156" t="str">
        <f t="shared" si="112"/>
        <v/>
      </c>
      <c r="DY159" s="102" t="str">
        <f t="shared" si="104"/>
        <v/>
      </c>
      <c r="EA159" s="85" t="str">
        <f>IF(ISNUMBER(BW159),IF(ISNUMBER(MATRIX!Y159),MATRIX!Y159,"n/a"),"")</f>
        <v/>
      </c>
      <c r="EB159" s="86" t="str">
        <f t="shared" si="105"/>
        <v/>
      </c>
      <c r="ED159" s="44" t="str">
        <f>IF(ISNUMBER('HI-Z-OUTPUT'!D159),IF(ISNUMBER(BW159),'HI-Z-OUTPUT'!D159*BW159,""),"")</f>
        <v/>
      </c>
      <c r="EE159" s="44" t="str">
        <f t="shared" si="106"/>
        <v/>
      </c>
    </row>
    <row r="160" spans="1:135">
      <c r="A160" s="46" t="str">
        <f>MATRIX!A160</f>
        <v>Linea Research</v>
      </c>
      <c r="B160" t="str">
        <f>IF(MATRIX!B160&lt;&gt;0,MATRIX!B160,"-")</f>
        <v>44M10</v>
      </c>
      <c r="D160" t="b">
        <f>AND(OHM8MENO&lt;='Lo-Z-OUTPUT'!U160,'Lo-Z-OUTPUT'!U160&lt;=OHM8PIU)</f>
        <v>0</v>
      </c>
      <c r="E160" t="b">
        <f>AND(OHM4MENO&lt;='Lo-Z-OUTPUT'!U160,'Lo-Z-OUTPUT'!U160&lt;=OHM4PIU)</f>
        <v>0</v>
      </c>
      <c r="F160" t="b">
        <f>AND(OHM2MENO&lt;='Lo-Z-OUTPUT'!U160,'Lo-Z-OUTPUT'!U160&lt;=OHM2PIU)</f>
        <v>0</v>
      </c>
      <c r="H160" s="64" t="str">
        <f>IF(ISNUMBER('Lo-Z-OUTPUT'!S160),'Lo-Z-OUTPUT'!S160,"")</f>
        <v/>
      </c>
      <c r="I160" s="64" t="str">
        <f>IF('Lo-Z-OUTPUT'!W160="B","B","")</f>
        <v/>
      </c>
      <c r="K160" s="62" t="str">
        <f>IF(ISNUMBER(H160),H160*MATRIX!E160,"-")</f>
        <v>-</v>
      </c>
      <c r="M160" s="66" t="str">
        <f>IF(ISNUMBER(H160),IF(KP="kg",H160*MATRIX!CB160,H160*MATRIX!CB160*2.2),"-")</f>
        <v>-</v>
      </c>
      <c r="N160" s="65" t="str">
        <f t="shared" si="87"/>
        <v/>
      </c>
      <c r="P160" s="1" t="str">
        <f>IF(ISNUMBER(H160),IF('Lo-Z-OUTPUT'!W160="B",IF(D160,MATRIX!Q160,IF(E160,MATRIX!R160,"WRNG Ω")),IF(D160,MATRIX!K160,IF(E160,MATRIX!L160,IF(F160,MATRIX!M160,"")))),"")</f>
        <v/>
      </c>
      <c r="R160" s="70" t="str">
        <f>IF(AND(ISNUMBER(H160),ISNUMBER(P160)),IF('Lo-Z-OUTPUT'!W160="B",H160*P160*MATRIX!F160/2,H160*P160*MATRIX!F160),"")</f>
        <v/>
      </c>
      <c r="T160" s="40" t="str">
        <f>IF(ISNUMBER($H160),IF(ISNUMBER(MATRIX!U160),IF(MATRIX!U160-INT(MATRIX!U160)=0,MATRIX!U160,"("&amp;MATRIX!U160&amp;")"),"n/a"),"")</f>
        <v/>
      </c>
      <c r="U160" s="77"/>
      <c r="V160" s="81" t="str">
        <f>IF(ISNUMBER(H160), IF(ISNUMBER(MATRIX!AD160),H160*MATRIX!AD160,"n/a"),"")</f>
        <v/>
      </c>
      <c r="W160" s="77"/>
      <c r="X160" s="83" t="str">
        <f>IF(ISNUMBER($H160), IF(ISNUMBER(MATRIX!AF160),$H160*MATRIX!AF160,"n/a"),"")</f>
        <v/>
      </c>
      <c r="Y160" s="77"/>
      <c r="Z160" s="81" t="str">
        <f>IF(ISNUMBER($H160), IF(ISNUMBER(MATRIX!AP160),$H160*MATRIX!AP160,"n/a"),"")</f>
        <v/>
      </c>
      <c r="AA160" s="77" t="s">
        <v>434</v>
      </c>
      <c r="AB160" s="83" t="str">
        <f>IF(ISNUMBER($H160), IF(ISNUMBER(MATRIX!AR160),$H160*MATRIX!AR160,"n/a"),"")</f>
        <v/>
      </c>
      <c r="AD160" s="225" t="str">
        <f t="shared" si="107"/>
        <v/>
      </c>
      <c r="AF160" s="225" t="str">
        <f t="shared" si="108"/>
        <v/>
      </c>
      <c r="AH160" s="218" t="str">
        <f>IF(ISNUMBER($H160), IF(MV&gt;200,IF(ISNUMBER(MATRIX!CL160),MATRIX!CL160,"n/a"),IF(ISNUMBER(MATRIX!CH160),MATRIX!CH160,"n/a")),"")</f>
        <v/>
      </c>
      <c r="AJ160" s="1" t="str">
        <f>IF(ISNUMBER(H160),IF(AND(ISNUMBER('Lo-Z-OUTPUT'!BA160),'Lo-Z-OUTPUT'!BA160&lt;&gt;0),'Lo-Z-OUTPUT'!BA160,'Lo-Z-INPUT'!$K$15*'Lo-Z-INPUT'!$K$7),"")</f>
        <v/>
      </c>
      <c r="AL160" s="161" t="str">
        <f t="shared" si="113"/>
        <v/>
      </c>
      <c r="AN160" s="124" t="str">
        <f>IF(ISNUMBER($H160),IF(MV&lt;200,IF(ISNUMBER(MATRIX!AE160),ROUND((MATRIX!AE160*IDLE/1000)*CKWH,2),"-"),IF(ISNUMBER(MATRIX!AQ160),ROUND((MATRIX!AQ160*IDLE/1000)*CKWH,2),"-")),"")</f>
        <v/>
      </c>
      <c r="AO160" s="125" t="str">
        <f t="shared" si="88"/>
        <v/>
      </c>
      <c r="AQ160" s="105" t="str">
        <f>IF(ISNUMBER($H160),IF(MV&lt;200,IF(ISNUMBER(MATRIX!AG160),ROUND((MATRIX!AG160/1000)*RUNNING*CKWH,2),"-"),IF(ISNUMBER(MATRIX!AS160),ROUND((MATRIX!AS160/1000)*RUNNING*CKWH,2),"-")),"")</f>
        <v/>
      </c>
      <c r="AR160" s="126" t="str">
        <f t="shared" si="89"/>
        <v/>
      </c>
      <c r="AT160" s="129" t="str">
        <f t="shared" si="90"/>
        <v/>
      </c>
      <c r="AU160" s="127" t="str">
        <f t="shared" si="91"/>
        <v/>
      </c>
      <c r="AW160" s="101" t="str">
        <f>IF(ISNUMBER($H160),IF(ISNUMBER(MATRIX!BU160),$H160*MATRIX!BU160,"n/a"),"")</f>
        <v/>
      </c>
      <c r="AX160" s="72"/>
      <c r="AY160" s="72" t="str">
        <f>IF(ISNUMBER($H160),IF(ISNUMBER(MATRIX!BV160*AL160),$H160*MATRIX!BV160*AL160,"n/a"),"")</f>
        <v/>
      </c>
      <c r="BA160" s="100" t="str">
        <f t="shared" si="92"/>
        <v/>
      </c>
      <c r="BB160" s="72"/>
      <c r="BC160" s="154" t="str">
        <f t="shared" si="93"/>
        <v/>
      </c>
      <c r="BD160" s="103" t="str">
        <f t="shared" si="94"/>
        <v/>
      </c>
      <c r="BF160" s="85" t="str">
        <f>IF(ISNUMBER(H160),IF(ISNUMBER(MATRIX!Y160),MATRIX!Y160,"n/a"),"")</f>
        <v/>
      </c>
      <c r="BG160" s="86" t="str">
        <f t="shared" si="95"/>
        <v/>
      </c>
      <c r="BI160" s="44" t="str">
        <f>IF(ISNUMBER('Lo-Z-OUTPUT'!D160),IF(ISNUMBER(EXTRA!H160),'Lo-Z-OUTPUT'!D160*EXTRA!H160,""),"")</f>
        <v/>
      </c>
      <c r="BJ160" s="44" t="str">
        <f t="shared" si="96"/>
        <v/>
      </c>
      <c r="BT160" t="b">
        <f>ISNUMBER(MATRIX!G160)</f>
        <v>1</v>
      </c>
      <c r="BU160" t="b">
        <f>ISNUMBER(MATRIX!H160)</f>
        <v>1</v>
      </c>
      <c r="BW160" s="64" t="str">
        <f>IF(AND(ISNUMBER('HI-Z-OUTPUT'!P160),I160&lt;&gt;0),'HI-Z-OUTPUT'!P160,"-")</f>
        <v>-</v>
      </c>
      <c r="BX160" s="1"/>
      <c r="BY160" s="64" t="str">
        <f>IF(ISBLANK('HI-Z-OUTPUT'!R160),"",'HI-Z-OUTPUT'!R160)</f>
        <v/>
      </c>
      <c r="CA160" s="62" t="str">
        <f>IF(ISNUMBER(BW160),IF(ISNUMBER(MATRIX!E160),BW160*MATRIX!E160,"WRNG DATA"),"-")</f>
        <v>-</v>
      </c>
      <c r="CC160" s="66" t="str">
        <f>IF(AND(ISNUMBER(BW160),OR(BT160,BU160)),IF(KP="kg",BW160*MATRIX!CC160,BW160*MATRIX!CC160*2.2),"-")</f>
        <v>-</v>
      </c>
      <c r="CD160" s="65" t="str">
        <f t="shared" si="97"/>
        <v/>
      </c>
      <c r="CF160" s="1" t="str">
        <f>IF(AND(VI&lt;100,ISNUMBER(BW160),BT160),MATRIX!N160,IF(AND(VI&gt;=100,ISNUMBER(BW160),BU160),MATRIX!O160,""))</f>
        <v/>
      </c>
      <c r="CG160" s="1" t="str">
        <f>IF(AND(BY160&lt;100,ISNUMBER(BW160),BT160),MATRIX!N160,IF(AND(BY160&gt;=100,ISNUMBER(BW160),BU160),MATRIX!O160,"WRNG V"))</f>
        <v>WRNG V</v>
      </c>
      <c r="CH160" s="1" t="str">
        <f t="shared" si="98"/>
        <v/>
      </c>
      <c r="CJ160" s="70" t="str">
        <f>IF(ISNUMBER(BW160),IF(BY160&lt;100,IF(ISNUMBER(CH160*MATRIX!G160),BW160*CH160*MATRIX!G160,""),IF(ISNUMBER(CH160*MATRIX!H160),BW160*CH160*MATRIX!H160,"")),"")</f>
        <v/>
      </c>
      <c r="CL160" s="40" t="str">
        <f>IF(ISNUMBER(BW160*CH160),IF(ISNUMBER(MATRIX!U160),IF(MATRIX!U160-INT(MATRIX!U160)=0,MATRIX!U160,"("&amp;MATRIX!U160&amp;")"),"n/a"),"")</f>
        <v/>
      </c>
      <c r="CM160" s="77"/>
      <c r="CN160" s="81" t="str">
        <f>IF(ISNUMBER(BW160*CH160), IF(ISNUMBER(MATRIX!AZ160),BW160*MATRIX!AZ160,"n/a"),"")</f>
        <v/>
      </c>
      <c r="CO160" s="77"/>
      <c r="CP160" s="83" t="str">
        <f>IF(ISNUMBER($BW160*$CH160), IF(ISNUMBER(MATRIX!BB160),$BW160*MATRIX!BB160,"n/a"),"")</f>
        <v/>
      </c>
      <c r="CQ160" s="77"/>
      <c r="CR160" s="81" t="str">
        <f>IF(ISNUMBER($BW160*$CH160), IF(ISNUMBER(MATRIX!BJ160),BW160*MATRIX!BJ160,"n/a"),"")</f>
        <v/>
      </c>
      <c r="CS160" s="77" t="s">
        <v>434</v>
      </c>
      <c r="CT160" s="83" t="str">
        <f>IF(ISNUMBER($BW160*$CH160), IF(ISNUMBER(MATRIX!BL160),$BW160*MATRIX!BL160,"n/a"),"")</f>
        <v/>
      </c>
      <c r="CV160" s="225" t="str">
        <f t="shared" si="109"/>
        <v/>
      </c>
      <c r="CX160" s="225" t="str">
        <f t="shared" si="110"/>
        <v/>
      </c>
      <c r="CZ160" s="219" t="str">
        <f>IF(ISNUMBER($BW160*$CH160), IF(MV&gt;200,IF(ISNUMBER(MATRIX!CL160),MATRIX!CL160,"n/a"),IF(ISNUMBER(MATRIX!CH160),MATRIX!CH160,"n/a")),"")</f>
        <v/>
      </c>
      <c r="DB160" s="1" t="str">
        <f>IF(ISNUMBER(BW160),IF(AND(ISNUMBER('HI-Z-OUTPUT'!AV160),'HI-Z-OUTPUT'!AV160&lt;&gt;0),'HI-Z-OUTPUT'!AV160,'Hi-Z-INPUT'!$K$7*'Hi-Z-INPUT'!$K$11),"")</f>
        <v/>
      </c>
      <c r="DD160" s="161" t="str">
        <f t="shared" si="114"/>
        <v/>
      </c>
      <c r="DF160" s="124" t="str">
        <f>IF(ISNUMBER($BW160),IF(MV&lt;200,IF(ISNUMBER(MATRIX!BA160),ROUND(MATRIX!BA160/1000*IDLE*CKWH,2),"-"),IF(ISNUMBER(MATRIX!BK160),ROUND(MATRIX!BK160/1000*IDLE*CKWH,2),"-")),"")</f>
        <v/>
      </c>
      <c r="DG160" s="125" t="str">
        <f t="shared" si="99"/>
        <v/>
      </c>
      <c r="DI160" s="104" t="str">
        <f>IF(ISNUMBER($BW160),IF(MV&lt;200,IF(ISNUMBER(MATRIX!BC160),ROUND(MATRIX!BC160/1000*RUNNING*CKWH,2),"-"),IF(ISNUMBER(MATRIX!BM160),ROUND(MATRIX!BM160/1000*RUNNING*CKWH,2),"-")),"")</f>
        <v/>
      </c>
      <c r="DJ160" s="130" t="str">
        <f t="shared" si="100"/>
        <v/>
      </c>
      <c r="DL160" s="104"/>
      <c r="DM160" s="130" t="str">
        <f t="shared" si="101"/>
        <v/>
      </c>
      <c r="DO160" s="129" t="str">
        <f t="shared" si="111"/>
        <v/>
      </c>
      <c r="DP160" s="127" t="str">
        <f t="shared" si="102"/>
        <v/>
      </c>
      <c r="DR160" s="101" t="str">
        <f>IF(ISNUMBER($BW160*$CH160),IF(ISNUMBER(MATRIX!BU160),BW160*MATRIX!BU160,"n/a"),"")</f>
        <v/>
      </c>
      <c r="DS160" s="72"/>
      <c r="DT160" s="72" t="str">
        <f>IF(ISNUMBER(BW160*CH160),IF(ISNUMBER(MATRIX!BV160*DD160),BW160*MATRIX!BV160*DD160,"n/a"),"")</f>
        <v/>
      </c>
      <c r="DU160" s="72"/>
      <c r="DV160" s="155" t="str">
        <f t="shared" si="103"/>
        <v/>
      </c>
      <c r="DW160" s="96"/>
      <c r="DX160" s="156" t="str">
        <f t="shared" si="112"/>
        <v/>
      </c>
      <c r="DY160" s="102" t="str">
        <f t="shared" si="104"/>
        <v/>
      </c>
      <c r="EA160" s="85" t="str">
        <f>IF(ISNUMBER(BW160),IF(ISNUMBER(MATRIX!Y160),MATRIX!Y160,"n/a"),"")</f>
        <v/>
      </c>
      <c r="EB160" s="86" t="str">
        <f t="shared" si="105"/>
        <v/>
      </c>
      <c r="ED160" s="44" t="str">
        <f>IF(ISNUMBER('HI-Z-OUTPUT'!D160),IF(ISNUMBER(BW160),'HI-Z-OUTPUT'!D160*BW160,""),"")</f>
        <v/>
      </c>
      <c r="EE160" s="44" t="str">
        <f t="shared" si="106"/>
        <v/>
      </c>
    </row>
    <row r="161" spans="1:135">
      <c r="A161" s="46" t="str">
        <f>MATRIX!A161</f>
        <v>Linea Research</v>
      </c>
      <c r="B161" t="str">
        <f>IF(MATRIX!B161&lt;&gt;0,MATRIX!B161,"-")</f>
        <v>44M06</v>
      </c>
      <c r="D161" t="b">
        <f>AND(OHM8MENO&lt;='Lo-Z-OUTPUT'!U161,'Lo-Z-OUTPUT'!U161&lt;=OHM8PIU)</f>
        <v>0</v>
      </c>
      <c r="E161" t="b">
        <f>AND(OHM4MENO&lt;='Lo-Z-OUTPUT'!U161,'Lo-Z-OUTPUT'!U161&lt;=OHM4PIU)</f>
        <v>0</v>
      </c>
      <c r="F161" t="b">
        <f>AND(OHM2MENO&lt;='Lo-Z-OUTPUT'!U161,'Lo-Z-OUTPUT'!U161&lt;=OHM2PIU)</f>
        <v>0</v>
      </c>
      <c r="H161" s="64" t="str">
        <f>IF(ISNUMBER('Lo-Z-OUTPUT'!S161),'Lo-Z-OUTPUT'!S161,"")</f>
        <v/>
      </c>
      <c r="I161" s="64" t="str">
        <f>IF('Lo-Z-OUTPUT'!W161="B","B","")</f>
        <v/>
      </c>
      <c r="K161" s="62" t="str">
        <f>IF(ISNUMBER(H161),H161*MATRIX!E161,"-")</f>
        <v>-</v>
      </c>
      <c r="M161" s="66" t="str">
        <f>IF(ISNUMBER(H161),IF(KP="kg",H161*MATRIX!CB161,H161*MATRIX!CB161*2.2),"-")</f>
        <v>-</v>
      </c>
      <c r="N161" s="65" t="str">
        <f t="shared" si="87"/>
        <v/>
      </c>
      <c r="P161" s="1" t="str">
        <f>IF(ISNUMBER(H161),IF('Lo-Z-OUTPUT'!W161="B",IF(D161,MATRIX!Q161,IF(E161,MATRIX!R161,"WRNG Ω")),IF(D161,MATRIX!K161,IF(E161,MATRIX!L161,IF(F161,MATRIX!M161,"")))),"")</f>
        <v/>
      </c>
      <c r="R161" s="70" t="str">
        <f>IF(AND(ISNUMBER(H161),ISNUMBER(P161)),IF('Lo-Z-OUTPUT'!W161="B",H161*P161*MATRIX!F161/2,H161*P161*MATRIX!F161),"")</f>
        <v/>
      </c>
      <c r="T161" s="40" t="str">
        <f>IF(ISNUMBER($H161),IF(ISNUMBER(MATRIX!U161),IF(MATRIX!U161-INT(MATRIX!U161)=0,MATRIX!U161,"("&amp;MATRIX!U161&amp;")"),"n/a"),"")</f>
        <v/>
      </c>
      <c r="U161" s="77"/>
      <c r="V161" s="81" t="str">
        <f>IF(ISNUMBER(H161), IF(ISNUMBER(MATRIX!AD161),H161*MATRIX!AD161,"n/a"),"")</f>
        <v/>
      </c>
      <c r="W161" s="77"/>
      <c r="X161" s="83" t="str">
        <f>IF(ISNUMBER($H161), IF(ISNUMBER(MATRIX!AF161),$H161*MATRIX!AF161,"n/a"),"")</f>
        <v/>
      </c>
      <c r="Y161" s="77"/>
      <c r="Z161" s="81" t="str">
        <f>IF(ISNUMBER($H161), IF(ISNUMBER(MATRIX!AP161),$H161*MATRIX!AP161,"n/a"),"")</f>
        <v/>
      </c>
      <c r="AA161" s="77" t="s">
        <v>434</v>
      </c>
      <c r="AB161" s="83" t="str">
        <f>IF(ISNUMBER($H161), IF(ISNUMBER(MATRIX!AR161),$H161*MATRIX!AR161,"n/a"),"")</f>
        <v/>
      </c>
      <c r="AD161" s="225" t="str">
        <f t="shared" si="107"/>
        <v/>
      </c>
      <c r="AF161" s="225" t="str">
        <f t="shared" si="108"/>
        <v/>
      </c>
      <c r="AH161" s="218" t="str">
        <f>IF(ISNUMBER($H161), IF(MV&gt;200,IF(ISNUMBER(MATRIX!CL161),MATRIX!CL161,"n/a"),IF(ISNUMBER(MATRIX!CH161),MATRIX!CH161,"n/a")),"")</f>
        <v/>
      </c>
      <c r="AJ161" s="1" t="str">
        <f>IF(ISNUMBER(H161),IF(AND(ISNUMBER('Lo-Z-OUTPUT'!BA161),'Lo-Z-OUTPUT'!BA161&lt;&gt;0),'Lo-Z-OUTPUT'!BA161,'Lo-Z-INPUT'!$K$15*'Lo-Z-INPUT'!$K$7),"")</f>
        <v/>
      </c>
      <c r="AL161" s="161" t="str">
        <f t="shared" si="113"/>
        <v/>
      </c>
      <c r="AN161" s="124" t="str">
        <f>IF(ISNUMBER($H161),IF(MV&lt;200,IF(ISNUMBER(MATRIX!AE161),ROUND((MATRIX!AE161*IDLE/1000)*CKWH,2),"-"),IF(ISNUMBER(MATRIX!AQ161),ROUND((MATRIX!AQ161*IDLE/1000)*CKWH,2),"-")),"")</f>
        <v/>
      </c>
      <c r="AO161" s="125" t="str">
        <f t="shared" si="88"/>
        <v/>
      </c>
      <c r="AQ161" s="105" t="str">
        <f>IF(ISNUMBER($H161),IF(MV&lt;200,IF(ISNUMBER(MATRIX!AG161),ROUND((MATRIX!AG161/1000)*RUNNING*CKWH,2),"-"),IF(ISNUMBER(MATRIX!AS161),ROUND((MATRIX!AS161/1000)*RUNNING*CKWH,2),"-")),"")</f>
        <v/>
      </c>
      <c r="AR161" s="126" t="str">
        <f t="shared" si="89"/>
        <v/>
      </c>
      <c r="AT161" s="129" t="str">
        <f t="shared" si="90"/>
        <v/>
      </c>
      <c r="AU161" s="127" t="str">
        <f t="shared" si="91"/>
        <v/>
      </c>
      <c r="AW161" s="101" t="str">
        <f>IF(ISNUMBER($H161),IF(ISNUMBER(MATRIX!BU161),$H161*MATRIX!BU161,"n/a"),"")</f>
        <v/>
      </c>
      <c r="AX161" s="72"/>
      <c r="AY161" s="72" t="str">
        <f>IF(ISNUMBER($H161),IF(ISNUMBER(MATRIX!BV161*AL161),$H161*MATRIX!BV161*AL161,"n/a"),"")</f>
        <v/>
      </c>
      <c r="BA161" s="100" t="str">
        <f t="shared" si="92"/>
        <v/>
      </c>
      <c r="BB161" s="72"/>
      <c r="BC161" s="154" t="str">
        <f t="shared" si="93"/>
        <v/>
      </c>
      <c r="BD161" s="103" t="str">
        <f t="shared" si="94"/>
        <v/>
      </c>
      <c r="BF161" s="85" t="str">
        <f>IF(ISNUMBER(H161),IF(ISNUMBER(MATRIX!Y161),MATRIX!Y161,"n/a"),"")</f>
        <v/>
      </c>
      <c r="BG161" s="86" t="str">
        <f t="shared" si="95"/>
        <v/>
      </c>
      <c r="BI161" s="44" t="str">
        <f>IF(ISNUMBER('Lo-Z-OUTPUT'!D161),IF(ISNUMBER(EXTRA!H161),'Lo-Z-OUTPUT'!D161*EXTRA!H161,""),"")</f>
        <v/>
      </c>
      <c r="BJ161" s="44" t="str">
        <f t="shared" si="96"/>
        <v/>
      </c>
      <c r="BT161" t="b">
        <f>ISNUMBER(MATRIX!G161)</f>
        <v>1</v>
      </c>
      <c r="BU161" t="b">
        <f>ISNUMBER(MATRIX!H161)</f>
        <v>1</v>
      </c>
      <c r="BW161" s="64" t="str">
        <f>IF(AND(ISNUMBER('HI-Z-OUTPUT'!P161),I161&lt;&gt;0),'HI-Z-OUTPUT'!P161,"-")</f>
        <v>-</v>
      </c>
      <c r="BX161" s="1"/>
      <c r="BY161" s="64" t="str">
        <f>IF(ISBLANK('HI-Z-OUTPUT'!R161),"",'HI-Z-OUTPUT'!R161)</f>
        <v/>
      </c>
      <c r="CA161" s="62" t="str">
        <f>IF(ISNUMBER(BW161),IF(ISNUMBER(MATRIX!E161),BW161*MATRIX!E161,"WRNG DATA"),"-")</f>
        <v>-</v>
      </c>
      <c r="CC161" s="66" t="str">
        <f>IF(AND(ISNUMBER(BW161),OR(BT161,BU161)),IF(KP="kg",BW161*MATRIX!CC161,BW161*MATRIX!CC161*2.2),"-")</f>
        <v>-</v>
      </c>
      <c r="CD161" s="65" t="str">
        <f t="shared" si="97"/>
        <v/>
      </c>
      <c r="CF161" s="1" t="str">
        <f>IF(AND(VI&lt;100,ISNUMBER(BW161),BT161),MATRIX!N161,IF(AND(VI&gt;=100,ISNUMBER(BW161),BU161),MATRIX!O161,""))</f>
        <v/>
      </c>
      <c r="CG161" s="1" t="str">
        <f>IF(AND(BY161&lt;100,ISNUMBER(BW161),BT161),MATRIX!N161,IF(AND(BY161&gt;=100,ISNUMBER(BW161),BU161),MATRIX!O161,"WRNG V"))</f>
        <v>WRNG V</v>
      </c>
      <c r="CH161" s="1" t="str">
        <f t="shared" si="98"/>
        <v/>
      </c>
      <c r="CJ161" s="70" t="str">
        <f>IF(ISNUMBER(BW161),IF(BY161&lt;100,IF(ISNUMBER(CH161*MATRIX!G161),BW161*CH161*MATRIX!G161,""),IF(ISNUMBER(CH161*MATRIX!H161),BW161*CH161*MATRIX!H161,"")),"")</f>
        <v/>
      </c>
      <c r="CL161" s="40" t="str">
        <f>IF(ISNUMBER(BW161*CH161),IF(ISNUMBER(MATRIX!U161),IF(MATRIX!U161-INT(MATRIX!U161)=0,MATRIX!U161,"("&amp;MATRIX!U161&amp;")"),"n/a"),"")</f>
        <v/>
      </c>
      <c r="CM161" s="77"/>
      <c r="CN161" s="81" t="str">
        <f>IF(ISNUMBER(BW161*CH161), IF(ISNUMBER(MATRIX!AZ161),BW161*MATRIX!AZ161,"n/a"),"")</f>
        <v/>
      </c>
      <c r="CO161" s="77"/>
      <c r="CP161" s="83" t="str">
        <f>IF(ISNUMBER($BW161*$CH161), IF(ISNUMBER(MATRIX!BB161),$BW161*MATRIX!BB161,"n/a"),"")</f>
        <v/>
      </c>
      <c r="CQ161" s="77"/>
      <c r="CR161" s="81" t="str">
        <f>IF(ISNUMBER($BW161*$CH161), IF(ISNUMBER(MATRIX!BJ161),BW161*MATRIX!BJ161,"n/a"),"")</f>
        <v/>
      </c>
      <c r="CS161" s="77" t="s">
        <v>434</v>
      </c>
      <c r="CT161" s="83" t="str">
        <f>IF(ISNUMBER($BW161*$CH161), IF(ISNUMBER(MATRIX!BL161),$BW161*MATRIX!BL161,"n/a"),"")</f>
        <v/>
      </c>
      <c r="CV161" s="225" t="str">
        <f t="shared" si="109"/>
        <v/>
      </c>
      <c r="CX161" s="225" t="str">
        <f t="shared" si="110"/>
        <v/>
      </c>
      <c r="CZ161" s="219" t="str">
        <f>IF(ISNUMBER($BW161*$CH161), IF(MV&gt;200,IF(ISNUMBER(MATRIX!CL161),MATRIX!CL161,"n/a"),IF(ISNUMBER(MATRIX!CH161),MATRIX!CH161,"n/a")),"")</f>
        <v/>
      </c>
      <c r="DB161" s="1" t="str">
        <f>IF(ISNUMBER(BW161),IF(AND(ISNUMBER('HI-Z-OUTPUT'!AV161),'HI-Z-OUTPUT'!AV161&lt;&gt;0),'HI-Z-OUTPUT'!AV161,'Hi-Z-INPUT'!$K$7*'Hi-Z-INPUT'!$K$11),"")</f>
        <v/>
      </c>
      <c r="DD161" s="161" t="str">
        <f t="shared" si="114"/>
        <v/>
      </c>
      <c r="DF161" s="124" t="str">
        <f>IF(ISNUMBER($BW161),IF(MV&lt;200,IF(ISNUMBER(MATRIX!BA161),ROUND(MATRIX!BA161/1000*IDLE*CKWH,2),"-"),IF(ISNUMBER(MATRIX!BK161),ROUND(MATRIX!BK161/1000*IDLE*CKWH,2),"-")),"")</f>
        <v/>
      </c>
      <c r="DG161" s="125" t="str">
        <f t="shared" si="99"/>
        <v/>
      </c>
      <c r="DI161" s="104" t="str">
        <f>IF(ISNUMBER($BW161),IF(MV&lt;200,IF(ISNUMBER(MATRIX!BC161),ROUND(MATRIX!BC161/1000*RUNNING*CKWH,2),"-"),IF(ISNUMBER(MATRIX!BM161),ROUND(MATRIX!BM161/1000*RUNNING*CKWH,2),"-")),"")</f>
        <v/>
      </c>
      <c r="DJ161" s="130" t="str">
        <f t="shared" si="100"/>
        <v/>
      </c>
      <c r="DL161" s="104"/>
      <c r="DM161" s="130" t="str">
        <f t="shared" si="101"/>
        <v/>
      </c>
      <c r="DO161" s="129" t="str">
        <f t="shared" si="111"/>
        <v/>
      </c>
      <c r="DP161" s="127" t="str">
        <f t="shared" si="102"/>
        <v/>
      </c>
      <c r="DR161" s="101" t="str">
        <f>IF(ISNUMBER($BW161*$CH161),IF(ISNUMBER(MATRIX!BU161),BW161*MATRIX!BU161,"n/a"),"")</f>
        <v/>
      </c>
      <c r="DS161" s="72"/>
      <c r="DT161" s="72" t="str">
        <f>IF(ISNUMBER(BW161*CH161),IF(ISNUMBER(MATRIX!BV161*DD161),BW161*MATRIX!BV161*DD161,"n/a"),"")</f>
        <v/>
      </c>
      <c r="DU161" s="72"/>
      <c r="DV161" s="155" t="str">
        <f t="shared" si="103"/>
        <v/>
      </c>
      <c r="DW161" s="96"/>
      <c r="DX161" s="156" t="str">
        <f t="shared" si="112"/>
        <v/>
      </c>
      <c r="DY161" s="102" t="str">
        <f t="shared" si="104"/>
        <v/>
      </c>
      <c r="EA161" s="85" t="str">
        <f>IF(ISNUMBER(BW161),IF(ISNUMBER(MATRIX!Y161),MATRIX!Y161,"n/a"),"")</f>
        <v/>
      </c>
      <c r="EB161" s="86" t="str">
        <f t="shared" si="105"/>
        <v/>
      </c>
      <c r="ED161" s="44" t="str">
        <f>IF(ISNUMBER('HI-Z-OUTPUT'!D161),IF(ISNUMBER(BW161),'HI-Z-OUTPUT'!D161*BW161,""),"")</f>
        <v/>
      </c>
      <c r="EE161" s="44" t="str">
        <f t="shared" si="106"/>
        <v/>
      </c>
    </row>
    <row r="162" spans="1:135">
      <c r="A162" s="46" t="str">
        <f>MATRIX!A162</f>
        <v>Dynacord</v>
      </c>
      <c r="B162" t="str">
        <f>IF(MATRIX!B162&lt;&gt;0,MATRIX!B162,"-")</f>
        <v>IPX5:4</v>
      </c>
      <c r="D162" t="b">
        <f>AND(OHM8MENO&lt;='Lo-Z-OUTPUT'!U162,'Lo-Z-OUTPUT'!U162&lt;=OHM8PIU)</f>
        <v>0</v>
      </c>
      <c r="E162" t="b">
        <f>AND(OHM4MENO&lt;='Lo-Z-OUTPUT'!U162,'Lo-Z-OUTPUT'!U162&lt;=OHM4PIU)</f>
        <v>0</v>
      </c>
      <c r="F162" t="b">
        <f>AND(OHM2MENO&lt;='Lo-Z-OUTPUT'!U162,'Lo-Z-OUTPUT'!U162&lt;=OHM2PIU)</f>
        <v>0</v>
      </c>
      <c r="H162" s="64" t="str">
        <f>IF(ISNUMBER('Lo-Z-OUTPUT'!S162),'Lo-Z-OUTPUT'!S162,"")</f>
        <v/>
      </c>
      <c r="I162" s="64" t="str">
        <f>IF('Lo-Z-OUTPUT'!W162="B","B","")</f>
        <v/>
      </c>
      <c r="K162" s="62" t="str">
        <f>IF(ISNUMBER(H162),H162*MATRIX!E162,"-")</f>
        <v>-</v>
      </c>
      <c r="M162" s="66" t="str">
        <f>IF(ISNUMBER(H162),IF(KP="kg",H162*MATRIX!CB162,H162*MATRIX!CB162*2.2),"-")</f>
        <v>-</v>
      </c>
      <c r="N162" s="65" t="str">
        <f t="shared" si="87"/>
        <v/>
      </c>
      <c r="P162" s="1" t="str">
        <f>IF(ISNUMBER(H162),IF('Lo-Z-OUTPUT'!W162="B",IF(D162,MATRIX!Q162,IF(E162,MATRIX!R162,"WRNG Ω")),IF(D162,MATRIX!K162,IF(E162,MATRIX!L162,IF(F162,MATRIX!M162,"")))),"")</f>
        <v/>
      </c>
      <c r="R162" s="70" t="str">
        <f>IF(AND(ISNUMBER(H162),ISNUMBER(P162)),IF('Lo-Z-OUTPUT'!W162="B",H162*P162*MATRIX!F162/2,H162*P162*MATRIX!F162),"")</f>
        <v/>
      </c>
      <c r="T162" s="40" t="str">
        <f>IF(ISNUMBER($H162),IF(ISNUMBER(MATRIX!U162),IF(MATRIX!U162-INT(MATRIX!U162)=0,MATRIX!U162,"("&amp;MATRIX!U162&amp;")"),"n/a"),"")</f>
        <v/>
      </c>
      <c r="U162" s="77"/>
      <c r="V162" s="81" t="str">
        <f>IF(ISNUMBER(H162), IF(ISNUMBER(MATRIX!AD162),H162*MATRIX!AD162,"n/a"),"")</f>
        <v/>
      </c>
      <c r="W162" s="77"/>
      <c r="X162" s="83" t="str">
        <f>IF(ISNUMBER($H162), IF(ISNUMBER(MATRIX!AF162),$H162*MATRIX!AF162,"n/a"),"")</f>
        <v/>
      </c>
      <c r="Y162" s="77"/>
      <c r="Z162" s="81" t="str">
        <f>IF(ISNUMBER($H162), IF(ISNUMBER(MATRIX!AP162),$H162*MATRIX!AP162,"n/a"),"")</f>
        <v/>
      </c>
      <c r="AA162" s="77" t="s">
        <v>434</v>
      </c>
      <c r="AB162" s="83" t="str">
        <f>IF(ISNUMBER($H162), IF(ISNUMBER(MATRIX!AR162),$H162*MATRIX!AR162,"n/a"),"")</f>
        <v/>
      </c>
      <c r="AD162" s="225" t="str">
        <f t="shared" si="107"/>
        <v/>
      </c>
      <c r="AF162" s="225" t="str">
        <f t="shared" si="108"/>
        <v/>
      </c>
      <c r="AH162" s="218" t="str">
        <f>IF(ISNUMBER($H162), IF(MV&gt;200,IF(ISNUMBER(MATRIX!CL162),MATRIX!CL162,"n/a"),IF(ISNUMBER(MATRIX!CH162),MATRIX!CH162,"n/a")),"")</f>
        <v/>
      </c>
      <c r="AJ162" s="1" t="str">
        <f>IF(ISNUMBER(H162),IF(AND(ISNUMBER('Lo-Z-OUTPUT'!BA162),'Lo-Z-OUTPUT'!BA162&lt;&gt;0),'Lo-Z-OUTPUT'!BA162,'Lo-Z-INPUT'!$K$15*'Lo-Z-INPUT'!$K$7),"")</f>
        <v/>
      </c>
      <c r="AL162" s="161" t="str">
        <f t="shared" si="113"/>
        <v/>
      </c>
      <c r="AN162" s="124" t="str">
        <f>IF(ISNUMBER($H162),IF(MV&lt;200,IF(ISNUMBER(MATRIX!AE162),ROUND((MATRIX!AE162*IDLE/1000)*CKWH,2),"-"),IF(ISNUMBER(MATRIX!AQ162),ROUND((MATRIX!AQ162*IDLE/1000)*CKWH,2),"-")),"")</f>
        <v/>
      </c>
      <c r="AO162" s="125" t="str">
        <f t="shared" si="88"/>
        <v/>
      </c>
      <c r="AQ162" s="105" t="str">
        <f>IF(ISNUMBER($H162),IF(MV&lt;200,IF(ISNUMBER(MATRIX!AG162),ROUND((MATRIX!AG162/1000)*RUNNING*CKWH,2),"-"),IF(ISNUMBER(MATRIX!AS162),ROUND((MATRIX!AS162/1000)*RUNNING*CKWH,2),"-")),"")</f>
        <v/>
      </c>
      <c r="AR162" s="126" t="str">
        <f t="shared" si="89"/>
        <v/>
      </c>
      <c r="AT162" s="129" t="str">
        <f t="shared" si="90"/>
        <v/>
      </c>
      <c r="AU162" s="127" t="str">
        <f t="shared" si="91"/>
        <v/>
      </c>
      <c r="AW162" s="101" t="str">
        <f>IF(ISNUMBER($H162),IF(ISNUMBER(MATRIX!BU162),$H162*MATRIX!BU162,"n/a"),"")</f>
        <v/>
      </c>
      <c r="AX162" s="72"/>
      <c r="AY162" s="72" t="str">
        <f>IF(ISNUMBER($H162),IF(ISNUMBER(MATRIX!BV162*AL162),$H162*MATRIX!BV162*AL162,"n/a"),"")</f>
        <v/>
      </c>
      <c r="BA162" s="100" t="str">
        <f t="shared" si="92"/>
        <v/>
      </c>
      <c r="BB162" s="72"/>
      <c r="BC162" s="154" t="str">
        <f t="shared" si="93"/>
        <v/>
      </c>
      <c r="BD162" s="103" t="str">
        <f t="shared" si="94"/>
        <v/>
      </c>
      <c r="BF162" s="85" t="str">
        <f>IF(ISNUMBER(H162),IF(ISNUMBER(MATRIX!Y162),MATRIX!Y162,"n/a"),"")</f>
        <v/>
      </c>
      <c r="BG162" s="86" t="str">
        <f t="shared" si="95"/>
        <v/>
      </c>
      <c r="BI162" s="44" t="str">
        <f>IF(ISNUMBER('Lo-Z-OUTPUT'!D162),IF(ISNUMBER(EXTRA!H162),'Lo-Z-OUTPUT'!D162*EXTRA!H162,""),"")</f>
        <v/>
      </c>
      <c r="BJ162" s="44" t="str">
        <f t="shared" si="96"/>
        <v/>
      </c>
      <c r="BT162" t="b">
        <f>ISNUMBER(MATRIX!G162)</f>
        <v>1</v>
      </c>
      <c r="BU162" t="b">
        <f>ISNUMBER(MATRIX!H162)</f>
        <v>1</v>
      </c>
      <c r="BW162" s="64" t="str">
        <f>IF(AND(ISNUMBER('HI-Z-OUTPUT'!P162),I162&lt;&gt;0),'HI-Z-OUTPUT'!P162,"-")</f>
        <v>-</v>
      </c>
      <c r="BX162" s="1"/>
      <c r="BY162" s="64" t="str">
        <f>IF(ISBLANK('HI-Z-OUTPUT'!R162),"",'HI-Z-OUTPUT'!R162)</f>
        <v/>
      </c>
      <c r="CA162" s="62" t="str">
        <f>IF(ISNUMBER(BW162),IF(ISNUMBER(MATRIX!E162),BW162*MATRIX!E162,"WRNG DATA"),"-")</f>
        <v>-</v>
      </c>
      <c r="CC162" s="66" t="str">
        <f>IF(AND(ISNUMBER(BW162),OR(BT162,BU162)),IF(KP="kg",BW162*MATRIX!CC162,BW162*MATRIX!CC162*2.2),"-")</f>
        <v>-</v>
      </c>
      <c r="CD162" s="65" t="str">
        <f t="shared" si="97"/>
        <v/>
      </c>
      <c r="CF162" s="1" t="str">
        <f>IF(AND(VI&lt;100,ISNUMBER(BW162),BT162),MATRIX!N162,IF(AND(VI&gt;=100,ISNUMBER(BW162),BU162),MATRIX!O162,""))</f>
        <v/>
      </c>
      <c r="CG162" s="1" t="str">
        <f>IF(AND(BY162&lt;100,ISNUMBER(BW162),BT162),MATRIX!N162,IF(AND(BY162&gt;=100,ISNUMBER(BW162),BU162),MATRIX!O162,"WRNG V"))</f>
        <v>WRNG V</v>
      </c>
      <c r="CH162" s="1" t="str">
        <f t="shared" si="98"/>
        <v/>
      </c>
      <c r="CJ162" s="70" t="str">
        <f>IF(ISNUMBER(BW162),IF(BY162&lt;100,IF(ISNUMBER(CH162*MATRIX!G162),BW162*CH162*MATRIX!G162,""),IF(ISNUMBER(CH162*MATRIX!H162),BW162*CH162*MATRIX!H162,"")),"")</f>
        <v/>
      </c>
      <c r="CL162" s="40" t="str">
        <f>IF(ISNUMBER(BW162*CH162),IF(ISNUMBER(MATRIX!U162),IF(MATRIX!U162-INT(MATRIX!U162)=0,MATRIX!U162,"("&amp;MATRIX!U162&amp;")"),"n/a"),"")</f>
        <v/>
      </c>
      <c r="CM162" s="77"/>
      <c r="CN162" s="81" t="str">
        <f>IF(ISNUMBER(BW162*CH162), IF(ISNUMBER(MATRIX!AZ162),BW162*MATRIX!AZ162,"n/a"),"")</f>
        <v/>
      </c>
      <c r="CO162" s="77"/>
      <c r="CP162" s="83" t="str">
        <f>IF(ISNUMBER($BW162*$CH162), IF(ISNUMBER(MATRIX!BB162),$BW162*MATRIX!BB162,"n/a"),"")</f>
        <v/>
      </c>
      <c r="CQ162" s="77"/>
      <c r="CR162" s="81" t="str">
        <f>IF(ISNUMBER($BW162*$CH162), IF(ISNUMBER(MATRIX!BJ162),BW162*MATRIX!BJ162,"n/a"),"")</f>
        <v/>
      </c>
      <c r="CS162" s="77" t="s">
        <v>434</v>
      </c>
      <c r="CT162" s="83" t="str">
        <f>IF(ISNUMBER($BW162*$CH162), IF(ISNUMBER(MATRIX!BL162),$BW162*MATRIX!BL162,"n/a"),"")</f>
        <v/>
      </c>
      <c r="CV162" s="225" t="str">
        <f t="shared" si="109"/>
        <v/>
      </c>
      <c r="CX162" s="225" t="str">
        <f t="shared" si="110"/>
        <v/>
      </c>
      <c r="CZ162" s="219" t="str">
        <f>IF(ISNUMBER($BW162*$CH162), IF(MV&gt;200,IF(ISNUMBER(MATRIX!CL162),MATRIX!CL162,"n/a"),IF(ISNUMBER(MATRIX!CH162),MATRIX!CH162,"n/a")),"")</f>
        <v/>
      </c>
      <c r="DB162" s="1" t="str">
        <f>IF(ISNUMBER(BW162),IF(AND(ISNUMBER('HI-Z-OUTPUT'!AV162),'HI-Z-OUTPUT'!AV162&lt;&gt;0),'HI-Z-OUTPUT'!AV162,'Hi-Z-INPUT'!$K$7*'Hi-Z-INPUT'!$K$11),"")</f>
        <v/>
      </c>
      <c r="DD162" s="161" t="str">
        <f t="shared" si="114"/>
        <v/>
      </c>
      <c r="DF162" s="124" t="str">
        <f>IF(ISNUMBER($BW162),IF(MV&lt;200,IF(ISNUMBER(MATRIX!BA162),ROUND(MATRIX!BA162/1000*IDLE*CKWH,2),"-"),IF(ISNUMBER(MATRIX!BK162),ROUND(MATRIX!BK162/1000*IDLE*CKWH,2),"-")),"")</f>
        <v/>
      </c>
      <c r="DG162" s="125" t="str">
        <f t="shared" si="99"/>
        <v/>
      </c>
      <c r="DI162" s="104" t="str">
        <f>IF(ISNUMBER($BW162),IF(MV&lt;200,IF(ISNUMBER(MATRIX!BC162),ROUND(MATRIX!BC162/1000*RUNNING*CKWH,2),"-"),IF(ISNUMBER(MATRIX!BM162),ROUND(MATRIX!BM162/1000*RUNNING*CKWH,2),"-")),"")</f>
        <v/>
      </c>
      <c r="DJ162" s="130" t="str">
        <f t="shared" si="100"/>
        <v/>
      </c>
      <c r="DL162" s="104"/>
      <c r="DM162" s="130" t="str">
        <f t="shared" si="101"/>
        <v/>
      </c>
      <c r="DO162" s="129" t="str">
        <f t="shared" si="111"/>
        <v/>
      </c>
      <c r="DP162" s="127" t="str">
        <f t="shared" si="102"/>
        <v/>
      </c>
      <c r="DR162" s="101" t="str">
        <f>IF(ISNUMBER($BW162*$CH162),IF(ISNUMBER(MATRIX!BU162),BW162*MATRIX!BU162,"n/a"),"")</f>
        <v/>
      </c>
      <c r="DS162" s="72"/>
      <c r="DT162" s="72" t="str">
        <f>IF(ISNUMBER(BW162*CH162),IF(ISNUMBER(MATRIX!BV162*DD162),BW162*MATRIX!BV162*DD162,"n/a"),"")</f>
        <v/>
      </c>
      <c r="DU162" s="72"/>
      <c r="DV162" s="155" t="str">
        <f t="shared" si="103"/>
        <v/>
      </c>
      <c r="DW162" s="96"/>
      <c r="DX162" s="156" t="str">
        <f t="shared" si="112"/>
        <v/>
      </c>
      <c r="DY162" s="102" t="str">
        <f t="shared" si="104"/>
        <v/>
      </c>
      <c r="EA162" s="85" t="str">
        <f>IF(ISNUMBER(BW162),IF(ISNUMBER(MATRIX!Y162),MATRIX!Y162,"n/a"),"")</f>
        <v/>
      </c>
      <c r="EB162" s="86" t="str">
        <f t="shared" si="105"/>
        <v/>
      </c>
      <c r="ED162" s="44" t="str">
        <f>IF(ISNUMBER('HI-Z-OUTPUT'!D162),IF(ISNUMBER(BW162),'HI-Z-OUTPUT'!D162*BW162,""),"")</f>
        <v/>
      </c>
      <c r="EE162" s="44" t="str">
        <f t="shared" si="106"/>
        <v/>
      </c>
    </row>
    <row r="163" spans="1:135">
      <c r="A163" s="46" t="str">
        <f>MATRIX!A163</f>
        <v>Dynacord</v>
      </c>
      <c r="B163" t="str">
        <f>IF(MATRIX!B163&lt;&gt;0,MATRIX!B163,"-")</f>
        <v>IPX10:4</v>
      </c>
      <c r="D163" t="b">
        <f>AND(OHM8MENO&lt;='Lo-Z-OUTPUT'!U163,'Lo-Z-OUTPUT'!U163&lt;=OHM8PIU)</f>
        <v>0</v>
      </c>
      <c r="E163" t="b">
        <f>AND(OHM4MENO&lt;='Lo-Z-OUTPUT'!U163,'Lo-Z-OUTPUT'!U163&lt;=OHM4PIU)</f>
        <v>0</v>
      </c>
      <c r="F163" t="b">
        <f>AND(OHM2MENO&lt;='Lo-Z-OUTPUT'!U163,'Lo-Z-OUTPUT'!U163&lt;=OHM2PIU)</f>
        <v>0</v>
      </c>
      <c r="H163" s="64" t="str">
        <f>IF(ISNUMBER('Lo-Z-OUTPUT'!S163),'Lo-Z-OUTPUT'!S163,"")</f>
        <v/>
      </c>
      <c r="I163" s="64" t="str">
        <f>IF('Lo-Z-OUTPUT'!W163="B","B","")</f>
        <v/>
      </c>
      <c r="K163" s="62" t="str">
        <f>IF(ISNUMBER(H163),H163*MATRIX!E163,"-")</f>
        <v>-</v>
      </c>
      <c r="M163" s="66" t="str">
        <f>IF(ISNUMBER(H163),IF(KP="kg",H163*MATRIX!CB163,H163*MATRIX!CB163*2.2),"-")</f>
        <v>-</v>
      </c>
      <c r="N163" s="65" t="str">
        <f t="shared" si="87"/>
        <v/>
      </c>
      <c r="P163" s="1" t="str">
        <f>IF(ISNUMBER(H163),IF('Lo-Z-OUTPUT'!W163="B",IF(D163,MATRIX!Q163,IF(E163,MATRIX!R163,"WRNG Ω")),IF(D163,MATRIX!K163,IF(E163,MATRIX!L163,IF(F163,MATRIX!M163,"")))),"")</f>
        <v/>
      </c>
      <c r="R163" s="70" t="str">
        <f>IF(AND(ISNUMBER(H163),ISNUMBER(P163)),IF('Lo-Z-OUTPUT'!W163="B",H163*P163*MATRIX!F163/2,H163*P163*MATRIX!F163),"")</f>
        <v/>
      </c>
      <c r="T163" s="40" t="str">
        <f>IF(ISNUMBER($H163),IF(ISNUMBER(MATRIX!U163),IF(MATRIX!U163-INT(MATRIX!U163)=0,MATRIX!U163,"("&amp;MATRIX!U163&amp;")"),"n/a"),"")</f>
        <v/>
      </c>
      <c r="U163" s="77"/>
      <c r="V163" s="81" t="str">
        <f>IF(ISNUMBER(H163), IF(ISNUMBER(MATRIX!AD163),H163*MATRIX!AD163,"n/a"),"")</f>
        <v/>
      </c>
      <c r="W163" s="77"/>
      <c r="X163" s="83" t="str">
        <f>IF(ISNUMBER($H163), IF(ISNUMBER(MATRIX!AF163),$H163*MATRIX!AF163,"n/a"),"")</f>
        <v/>
      </c>
      <c r="Y163" s="77"/>
      <c r="Z163" s="81" t="str">
        <f>IF(ISNUMBER($H163), IF(ISNUMBER(MATRIX!AP163),$H163*MATRIX!AP163,"n/a"),"")</f>
        <v/>
      </c>
      <c r="AA163" s="77" t="s">
        <v>434</v>
      </c>
      <c r="AB163" s="83" t="str">
        <f>IF(ISNUMBER($H163), IF(ISNUMBER(MATRIX!AR163),$H163*MATRIX!AR163,"n/a"),"")</f>
        <v/>
      </c>
      <c r="AD163" s="225" t="str">
        <f t="shared" si="107"/>
        <v/>
      </c>
      <c r="AF163" s="225" t="str">
        <f t="shared" si="108"/>
        <v/>
      </c>
      <c r="AH163" s="218" t="str">
        <f>IF(ISNUMBER($H163), IF(MV&gt;200,IF(ISNUMBER(MATRIX!CL163),MATRIX!CL163,"n/a"),IF(ISNUMBER(MATRIX!CH163),MATRIX!CH163,"n/a")),"")</f>
        <v/>
      </c>
      <c r="AJ163" s="1" t="str">
        <f>IF(ISNUMBER(H163),IF(AND(ISNUMBER('Lo-Z-OUTPUT'!BA163),'Lo-Z-OUTPUT'!BA163&lt;&gt;0),'Lo-Z-OUTPUT'!BA163,'Lo-Z-INPUT'!$K$15*'Lo-Z-INPUT'!$K$7),"")</f>
        <v/>
      </c>
      <c r="AL163" s="161" t="str">
        <f t="shared" si="113"/>
        <v/>
      </c>
      <c r="AN163" s="124" t="str">
        <f>IF(ISNUMBER($H163),IF(MV&lt;200,IF(ISNUMBER(MATRIX!AE163),ROUND((MATRIX!AE163*IDLE/1000)*CKWH,2),"-"),IF(ISNUMBER(MATRIX!AQ163),ROUND((MATRIX!AQ163*IDLE/1000)*CKWH,2),"-")),"")</f>
        <v/>
      </c>
      <c r="AO163" s="125" t="str">
        <f t="shared" si="88"/>
        <v/>
      </c>
      <c r="AQ163" s="105" t="str">
        <f>IF(ISNUMBER($H163),IF(MV&lt;200,IF(ISNUMBER(MATRIX!AG163),ROUND((MATRIX!AG163/1000)*RUNNING*CKWH,2),"-"),IF(ISNUMBER(MATRIX!AS163),ROUND((MATRIX!AS163/1000)*RUNNING*CKWH,2),"-")),"")</f>
        <v/>
      </c>
      <c r="AR163" s="126" t="str">
        <f t="shared" si="89"/>
        <v/>
      </c>
      <c r="AT163" s="129" t="str">
        <f t="shared" si="90"/>
        <v/>
      </c>
      <c r="AU163" s="127" t="str">
        <f t="shared" si="91"/>
        <v/>
      </c>
      <c r="AW163" s="101" t="str">
        <f>IF(ISNUMBER($H163),IF(ISNUMBER(MATRIX!BU163),$H163*MATRIX!BU163,"n/a"),"")</f>
        <v/>
      </c>
      <c r="AX163" s="72"/>
      <c r="AY163" s="72" t="str">
        <f>IF(ISNUMBER($H163),IF(ISNUMBER(MATRIX!BV163*AL163),$H163*MATRIX!BV163*AL163,"n/a"),"")</f>
        <v/>
      </c>
      <c r="BA163" s="100" t="str">
        <f t="shared" si="92"/>
        <v/>
      </c>
      <c r="BB163" s="72"/>
      <c r="BC163" s="154" t="str">
        <f t="shared" si="93"/>
        <v/>
      </c>
      <c r="BD163" s="103" t="str">
        <f t="shared" si="94"/>
        <v/>
      </c>
      <c r="BF163" s="85" t="str">
        <f>IF(ISNUMBER(H163),IF(ISNUMBER(MATRIX!Y163),MATRIX!Y163,"n/a"),"")</f>
        <v/>
      </c>
      <c r="BG163" s="86" t="str">
        <f t="shared" si="95"/>
        <v/>
      </c>
      <c r="BI163" s="44" t="str">
        <f>IF(ISNUMBER('Lo-Z-OUTPUT'!D163),IF(ISNUMBER(EXTRA!H163),'Lo-Z-OUTPUT'!D163*EXTRA!H163,""),"")</f>
        <v/>
      </c>
      <c r="BJ163" s="44" t="str">
        <f t="shared" si="96"/>
        <v/>
      </c>
      <c r="BT163" t="b">
        <f>ISNUMBER(MATRIX!G163)</f>
        <v>1</v>
      </c>
      <c r="BU163" t="b">
        <f>ISNUMBER(MATRIX!H163)</f>
        <v>1</v>
      </c>
      <c r="BW163" s="64" t="str">
        <f>IF(AND(ISNUMBER('HI-Z-OUTPUT'!P163),I163&lt;&gt;0),'HI-Z-OUTPUT'!P163,"-")</f>
        <v>-</v>
      </c>
      <c r="BX163" s="1"/>
      <c r="BY163" s="64" t="str">
        <f>IF(ISBLANK('HI-Z-OUTPUT'!R163),"",'HI-Z-OUTPUT'!R163)</f>
        <v/>
      </c>
      <c r="CA163" s="62" t="str">
        <f>IF(ISNUMBER(BW163),IF(ISNUMBER(MATRIX!E163),BW163*MATRIX!E163,"WRNG DATA"),"-")</f>
        <v>-</v>
      </c>
      <c r="CC163" s="66" t="str">
        <f>IF(AND(ISNUMBER(BW163),OR(BT163,BU163)),IF(KP="kg",BW163*MATRIX!CC163,BW163*MATRIX!CC163*2.2),"-")</f>
        <v>-</v>
      </c>
      <c r="CD163" s="65" t="str">
        <f t="shared" si="97"/>
        <v/>
      </c>
      <c r="CF163" s="1" t="str">
        <f>IF(AND(VI&lt;100,ISNUMBER(BW163),BT163),MATRIX!N163,IF(AND(VI&gt;=100,ISNUMBER(BW163),BU163),MATRIX!O163,""))</f>
        <v/>
      </c>
      <c r="CG163" s="1" t="str">
        <f>IF(AND(BY163&lt;100,ISNUMBER(BW163),BT163),MATRIX!N163,IF(AND(BY163&gt;=100,ISNUMBER(BW163),BU163),MATRIX!O163,"WRNG V"))</f>
        <v>WRNG V</v>
      </c>
      <c r="CH163" s="1" t="str">
        <f t="shared" si="98"/>
        <v/>
      </c>
      <c r="CJ163" s="70" t="str">
        <f>IF(ISNUMBER(BW163),IF(BY163&lt;100,IF(ISNUMBER(CH163*MATRIX!G163),BW163*CH163*MATRIX!G163,""),IF(ISNUMBER(CH163*MATRIX!H163),BW163*CH163*MATRIX!H163,"")),"")</f>
        <v/>
      </c>
      <c r="CL163" s="40" t="str">
        <f>IF(ISNUMBER(BW163*CH163),IF(ISNUMBER(MATRIX!U163),IF(MATRIX!U163-INT(MATRIX!U163)=0,MATRIX!U163,"("&amp;MATRIX!U163&amp;")"),"n/a"),"")</f>
        <v/>
      </c>
      <c r="CM163" s="77"/>
      <c r="CN163" s="81" t="str">
        <f>IF(ISNUMBER(BW163*CH163), IF(ISNUMBER(MATRIX!AZ163),BW163*MATRIX!AZ163,"n/a"),"")</f>
        <v/>
      </c>
      <c r="CO163" s="77"/>
      <c r="CP163" s="83" t="str">
        <f>IF(ISNUMBER($BW163*$CH163), IF(ISNUMBER(MATRIX!BB163),$BW163*MATRIX!BB163,"n/a"),"")</f>
        <v/>
      </c>
      <c r="CQ163" s="77"/>
      <c r="CR163" s="81" t="str">
        <f>IF(ISNUMBER($BW163*$CH163), IF(ISNUMBER(MATRIX!BJ163),BW163*MATRIX!BJ163,"n/a"),"")</f>
        <v/>
      </c>
      <c r="CS163" s="77" t="s">
        <v>434</v>
      </c>
      <c r="CT163" s="83" t="str">
        <f>IF(ISNUMBER($BW163*$CH163), IF(ISNUMBER(MATRIX!BL163),$BW163*MATRIX!BL163,"n/a"),"")</f>
        <v/>
      </c>
      <c r="CV163" s="225" t="str">
        <f t="shared" si="109"/>
        <v/>
      </c>
      <c r="CX163" s="225" t="str">
        <f t="shared" si="110"/>
        <v/>
      </c>
      <c r="CZ163" s="219" t="str">
        <f>IF(ISNUMBER($BW163*$CH163), IF(MV&gt;200,IF(ISNUMBER(MATRIX!CL163),MATRIX!CL163,"n/a"),IF(ISNUMBER(MATRIX!CH163),MATRIX!CH163,"n/a")),"")</f>
        <v/>
      </c>
      <c r="DB163" s="1" t="str">
        <f>IF(ISNUMBER(BW163),IF(AND(ISNUMBER('HI-Z-OUTPUT'!AV163),'HI-Z-OUTPUT'!AV163&lt;&gt;0),'HI-Z-OUTPUT'!AV163,'Hi-Z-INPUT'!$K$7*'Hi-Z-INPUT'!$K$11),"")</f>
        <v/>
      </c>
      <c r="DD163" s="161" t="str">
        <f t="shared" si="114"/>
        <v/>
      </c>
      <c r="DF163" s="124" t="str">
        <f>IF(ISNUMBER($BW163),IF(MV&lt;200,IF(ISNUMBER(MATRIX!BA163),ROUND(MATRIX!BA163/1000*IDLE*CKWH,2),"-"),IF(ISNUMBER(MATRIX!BK163),ROUND(MATRIX!BK163/1000*IDLE*CKWH,2),"-")),"")</f>
        <v/>
      </c>
      <c r="DG163" s="125" t="str">
        <f t="shared" si="99"/>
        <v/>
      </c>
      <c r="DI163" s="104" t="str">
        <f>IF(ISNUMBER($BW163),IF(MV&lt;200,IF(ISNUMBER(MATRIX!BC163),ROUND(MATRIX!BC163/1000*RUNNING*CKWH,2),"-"),IF(ISNUMBER(MATRIX!BM163),ROUND(MATRIX!BM163/1000*RUNNING*CKWH,2),"-")),"")</f>
        <v/>
      </c>
      <c r="DJ163" s="130" t="str">
        <f t="shared" si="100"/>
        <v/>
      </c>
      <c r="DL163" s="104"/>
      <c r="DM163" s="130" t="str">
        <f t="shared" si="101"/>
        <v/>
      </c>
      <c r="DO163" s="129" t="str">
        <f t="shared" si="111"/>
        <v/>
      </c>
      <c r="DP163" s="127" t="str">
        <f t="shared" si="102"/>
        <v/>
      </c>
      <c r="DR163" s="101" t="str">
        <f>IF(ISNUMBER($BW163*$CH163),IF(ISNUMBER(MATRIX!BU163),BW163*MATRIX!BU163,"n/a"),"")</f>
        <v/>
      </c>
      <c r="DS163" s="72"/>
      <c r="DT163" s="72" t="str">
        <f>IF(ISNUMBER(BW163*CH163),IF(ISNUMBER(MATRIX!BV163*DD163),BW163*MATRIX!BV163*DD163,"n/a"),"")</f>
        <v/>
      </c>
      <c r="DU163" s="72"/>
      <c r="DV163" s="155" t="str">
        <f t="shared" si="103"/>
        <v/>
      </c>
      <c r="DW163" s="96"/>
      <c r="DX163" s="156" t="str">
        <f t="shared" si="112"/>
        <v/>
      </c>
      <c r="DY163" s="102" t="str">
        <f t="shared" si="104"/>
        <v/>
      </c>
      <c r="EA163" s="85" t="str">
        <f>IF(ISNUMBER(BW163),IF(ISNUMBER(MATRIX!Y163),MATRIX!Y163,"n/a"),"")</f>
        <v/>
      </c>
      <c r="EB163" s="86" t="str">
        <f t="shared" si="105"/>
        <v/>
      </c>
      <c r="ED163" s="44" t="str">
        <f>IF(ISNUMBER('HI-Z-OUTPUT'!D163),IF(ISNUMBER(BW163),'HI-Z-OUTPUT'!D163*BW163,""),"")</f>
        <v/>
      </c>
      <c r="EE163" s="44" t="str">
        <f t="shared" si="106"/>
        <v/>
      </c>
    </row>
    <row r="164" spans="1:135">
      <c r="A164" s="46" t="str">
        <f>MATRIX!A164</f>
        <v>Dynacord</v>
      </c>
      <c r="B164" t="str">
        <f>IF(MATRIX!B164&lt;&gt;0,MATRIX!B164,"-")</f>
        <v>IPX10:8</v>
      </c>
      <c r="D164" t="b">
        <f>AND(OHM8MENO&lt;='Lo-Z-OUTPUT'!U164,'Lo-Z-OUTPUT'!U164&lt;=OHM8PIU)</f>
        <v>0</v>
      </c>
      <c r="E164" t="b">
        <f>AND(OHM4MENO&lt;='Lo-Z-OUTPUT'!U164,'Lo-Z-OUTPUT'!U164&lt;=OHM4PIU)</f>
        <v>0</v>
      </c>
      <c r="F164" t="b">
        <f>AND(OHM2MENO&lt;='Lo-Z-OUTPUT'!U164,'Lo-Z-OUTPUT'!U164&lt;=OHM2PIU)</f>
        <v>0</v>
      </c>
      <c r="H164" s="64" t="str">
        <f>IF(ISNUMBER('Lo-Z-OUTPUT'!S164),'Lo-Z-OUTPUT'!S164,"")</f>
        <v/>
      </c>
      <c r="I164" s="64" t="str">
        <f>IF('Lo-Z-OUTPUT'!W164="B","B","")</f>
        <v/>
      </c>
      <c r="K164" s="62" t="str">
        <f>IF(ISNUMBER(H164),H164*MATRIX!E164,"-")</f>
        <v>-</v>
      </c>
      <c r="M164" s="66" t="str">
        <f>IF(ISNUMBER(H164),IF(KP="kg",H164*MATRIX!CB164,H164*MATRIX!CB164*2.2),"-")</f>
        <v>-</v>
      </c>
      <c r="N164" s="65" t="str">
        <f t="shared" si="87"/>
        <v/>
      </c>
      <c r="P164" s="1" t="str">
        <f>IF(ISNUMBER(H164),IF('Lo-Z-OUTPUT'!W164="B",IF(D164,MATRIX!Q164,IF(E164,MATRIX!R164,"WRNG Ω")),IF(D164,MATRIX!K164,IF(E164,MATRIX!L164,IF(F164,MATRIX!M164,"")))),"")</f>
        <v/>
      </c>
      <c r="R164" s="70" t="str">
        <f>IF(AND(ISNUMBER(H164),ISNUMBER(P164)),IF('Lo-Z-OUTPUT'!W164="B",H164*P164*MATRIX!F164/2,H164*P164*MATRIX!F164),"")</f>
        <v/>
      </c>
      <c r="T164" s="40" t="str">
        <f>IF(ISNUMBER($H164),IF(ISNUMBER(MATRIX!U164),IF(MATRIX!U164-INT(MATRIX!U164)=0,MATRIX!U164,"("&amp;MATRIX!U164&amp;")"),"n/a"),"")</f>
        <v/>
      </c>
      <c r="U164" s="77"/>
      <c r="V164" s="81" t="str">
        <f>IF(ISNUMBER(H164), IF(ISNUMBER(MATRIX!AD164),H164*MATRIX!AD164,"n/a"),"")</f>
        <v/>
      </c>
      <c r="W164" s="77"/>
      <c r="X164" s="83" t="str">
        <f>IF(ISNUMBER($H164), IF(ISNUMBER(MATRIX!AF164),$H164*MATRIX!AF164,"n/a"),"")</f>
        <v/>
      </c>
      <c r="Y164" s="77"/>
      <c r="Z164" s="81" t="str">
        <f>IF(ISNUMBER($H164), IF(ISNUMBER(MATRIX!AP164),$H164*MATRIX!AP164,"n/a"),"")</f>
        <v/>
      </c>
      <c r="AA164" s="77" t="s">
        <v>434</v>
      </c>
      <c r="AB164" s="83" t="str">
        <f>IF(ISNUMBER($H164), IF(ISNUMBER(MATRIX!AR164),$H164*MATRIX!AR164,"n/a"),"")</f>
        <v/>
      </c>
      <c r="AD164" s="225" t="str">
        <f t="shared" si="107"/>
        <v/>
      </c>
      <c r="AF164" s="225" t="str">
        <f t="shared" si="108"/>
        <v/>
      </c>
      <c r="AH164" s="218" t="str">
        <f>IF(ISNUMBER($H164), IF(MV&gt;200,IF(ISNUMBER(MATRIX!CL164),MATRIX!CL164,"n/a"),IF(ISNUMBER(MATRIX!CH164),MATRIX!CH164,"n/a")),"")</f>
        <v/>
      </c>
      <c r="AJ164" s="1" t="str">
        <f>IF(ISNUMBER(H164),IF(AND(ISNUMBER('Lo-Z-OUTPUT'!BA164),'Lo-Z-OUTPUT'!BA164&lt;&gt;0),'Lo-Z-OUTPUT'!BA164,'Lo-Z-INPUT'!$K$15*'Lo-Z-INPUT'!$K$7),"")</f>
        <v/>
      </c>
      <c r="AL164" s="161" t="str">
        <f t="shared" si="113"/>
        <v/>
      </c>
      <c r="AN164" s="124" t="str">
        <f>IF(ISNUMBER($H164),IF(MV&lt;200,IF(ISNUMBER(MATRIX!AE164),ROUND((MATRIX!AE164*IDLE/1000)*CKWH,2),"-"),IF(ISNUMBER(MATRIX!AQ164),ROUND((MATRIX!AQ164*IDLE/1000)*CKWH,2),"-")),"")</f>
        <v/>
      </c>
      <c r="AO164" s="125" t="str">
        <f t="shared" si="88"/>
        <v/>
      </c>
      <c r="AQ164" s="105" t="str">
        <f>IF(ISNUMBER($H164),IF(MV&lt;200,IF(ISNUMBER(MATRIX!AG164),ROUND((MATRIX!AG164/1000)*RUNNING*CKWH,2),"-"),IF(ISNUMBER(MATRIX!AS164),ROUND((MATRIX!AS164/1000)*RUNNING*CKWH,2),"-")),"")</f>
        <v/>
      </c>
      <c r="AR164" s="126" t="str">
        <f t="shared" si="89"/>
        <v/>
      </c>
      <c r="AT164" s="129" t="str">
        <f t="shared" si="90"/>
        <v/>
      </c>
      <c r="AU164" s="127" t="str">
        <f t="shared" si="91"/>
        <v/>
      </c>
      <c r="AW164" s="101" t="str">
        <f>IF(ISNUMBER($H164),IF(ISNUMBER(MATRIX!BU164),$H164*MATRIX!BU164,"n/a"),"")</f>
        <v/>
      </c>
      <c r="AX164" s="72"/>
      <c r="AY164" s="72" t="str">
        <f>IF(ISNUMBER($H164),IF(ISNUMBER(MATRIX!BV164*AL164),$H164*MATRIX!BV164*AL164,"n/a"),"")</f>
        <v/>
      </c>
      <c r="BA164" s="100" t="str">
        <f t="shared" si="92"/>
        <v/>
      </c>
      <c r="BB164" s="72"/>
      <c r="BC164" s="154" t="str">
        <f t="shared" si="93"/>
        <v/>
      </c>
      <c r="BD164" s="103" t="str">
        <f t="shared" si="94"/>
        <v/>
      </c>
      <c r="BF164" s="85" t="str">
        <f>IF(ISNUMBER(H164),IF(ISNUMBER(MATRIX!Y164),MATRIX!Y164,"n/a"),"")</f>
        <v/>
      </c>
      <c r="BG164" s="86" t="str">
        <f t="shared" si="95"/>
        <v/>
      </c>
      <c r="BI164" s="44" t="str">
        <f>IF(ISNUMBER('Lo-Z-OUTPUT'!D164),IF(ISNUMBER(EXTRA!H164),'Lo-Z-OUTPUT'!D164*EXTRA!H164,""),"")</f>
        <v/>
      </c>
      <c r="BJ164" s="44" t="str">
        <f t="shared" si="96"/>
        <v/>
      </c>
      <c r="BT164" t="b">
        <f>ISNUMBER(MATRIX!G164)</f>
        <v>1</v>
      </c>
      <c r="BU164" t="b">
        <f>ISNUMBER(MATRIX!H164)</f>
        <v>1</v>
      </c>
      <c r="BW164" s="64" t="str">
        <f>IF(AND(ISNUMBER('HI-Z-OUTPUT'!P164),I164&lt;&gt;0),'HI-Z-OUTPUT'!P164,"-")</f>
        <v>-</v>
      </c>
      <c r="BX164" s="1"/>
      <c r="BY164" s="64" t="str">
        <f>IF(ISBLANK('HI-Z-OUTPUT'!R164),"",'HI-Z-OUTPUT'!R164)</f>
        <v/>
      </c>
      <c r="CA164" s="62" t="str">
        <f>IF(ISNUMBER(BW164),IF(ISNUMBER(MATRIX!E164),BW164*MATRIX!E164,"WRNG DATA"),"-")</f>
        <v>-</v>
      </c>
      <c r="CC164" s="66" t="str">
        <f>IF(AND(ISNUMBER(BW164),OR(BT164,BU164)),IF(KP="kg",BW164*MATRIX!CC164,BW164*MATRIX!CC164*2.2),"-")</f>
        <v>-</v>
      </c>
      <c r="CD164" s="65" t="str">
        <f t="shared" si="97"/>
        <v/>
      </c>
      <c r="CF164" s="1" t="str">
        <f>IF(AND(VI&lt;100,ISNUMBER(BW164),BT164),MATRIX!N164,IF(AND(VI&gt;=100,ISNUMBER(BW164),BU164),MATRIX!O164,""))</f>
        <v/>
      </c>
      <c r="CG164" s="1" t="str">
        <f>IF(AND(BY164&lt;100,ISNUMBER(BW164),BT164),MATRIX!N164,IF(AND(BY164&gt;=100,ISNUMBER(BW164),BU164),MATRIX!O164,"WRNG V"))</f>
        <v>WRNG V</v>
      </c>
      <c r="CH164" s="1" t="str">
        <f t="shared" si="98"/>
        <v/>
      </c>
      <c r="CJ164" s="70" t="str">
        <f>IF(ISNUMBER(BW164),IF(BY164&lt;100,IF(ISNUMBER(CH164*MATRIX!G164),BW164*CH164*MATRIX!G164,""),IF(ISNUMBER(CH164*MATRIX!H164),BW164*CH164*MATRIX!H164,"")),"")</f>
        <v/>
      </c>
      <c r="CL164" s="40" t="str">
        <f>IF(ISNUMBER(BW164*CH164),IF(ISNUMBER(MATRIX!U164),IF(MATRIX!U164-INT(MATRIX!U164)=0,MATRIX!U164,"("&amp;MATRIX!U164&amp;")"),"n/a"),"")</f>
        <v/>
      </c>
      <c r="CM164" s="77"/>
      <c r="CN164" s="81" t="str">
        <f>IF(ISNUMBER(BW164*CH164), IF(ISNUMBER(MATRIX!AZ164),BW164*MATRIX!AZ164,"n/a"),"")</f>
        <v/>
      </c>
      <c r="CO164" s="77"/>
      <c r="CP164" s="83" t="str">
        <f>IF(ISNUMBER($BW164*$CH164), IF(ISNUMBER(MATRIX!BB164),$BW164*MATRIX!BB164,"n/a"),"")</f>
        <v/>
      </c>
      <c r="CQ164" s="77"/>
      <c r="CR164" s="81" t="str">
        <f>IF(ISNUMBER($BW164*$CH164), IF(ISNUMBER(MATRIX!BJ164),BW164*MATRIX!BJ164,"n/a"),"")</f>
        <v/>
      </c>
      <c r="CS164" s="77" t="s">
        <v>434</v>
      </c>
      <c r="CT164" s="83" t="str">
        <f>IF(ISNUMBER($BW164*$CH164), IF(ISNUMBER(MATRIX!BL164),$BW164*MATRIX!BL164,"n/a"),"")</f>
        <v/>
      </c>
      <c r="CV164" s="225" t="str">
        <f t="shared" si="109"/>
        <v/>
      </c>
      <c r="CX164" s="225" t="str">
        <f t="shared" si="110"/>
        <v/>
      </c>
      <c r="CZ164" s="219" t="str">
        <f>IF(ISNUMBER($BW164*$CH164), IF(MV&gt;200,IF(ISNUMBER(MATRIX!CL164),MATRIX!CL164,"n/a"),IF(ISNUMBER(MATRIX!CH164),MATRIX!CH164,"n/a")),"")</f>
        <v/>
      </c>
      <c r="DB164" s="1" t="str">
        <f>IF(ISNUMBER(BW164),IF(AND(ISNUMBER('HI-Z-OUTPUT'!AV164),'HI-Z-OUTPUT'!AV164&lt;&gt;0),'HI-Z-OUTPUT'!AV164,'Hi-Z-INPUT'!$K$7*'Hi-Z-INPUT'!$K$11),"")</f>
        <v/>
      </c>
      <c r="DD164" s="161" t="str">
        <f t="shared" si="114"/>
        <v/>
      </c>
      <c r="DF164" s="124" t="str">
        <f>IF(ISNUMBER($BW164),IF(MV&lt;200,IF(ISNUMBER(MATRIX!BA164),ROUND(MATRIX!BA164/1000*IDLE*CKWH,2),"-"),IF(ISNUMBER(MATRIX!BK164),ROUND(MATRIX!BK164/1000*IDLE*CKWH,2),"-")),"")</f>
        <v/>
      </c>
      <c r="DG164" s="125" t="str">
        <f t="shared" si="99"/>
        <v/>
      </c>
      <c r="DI164" s="104" t="str">
        <f>IF(ISNUMBER($BW164),IF(MV&lt;200,IF(ISNUMBER(MATRIX!BC164),ROUND(MATRIX!BC164/1000*RUNNING*CKWH,2),"-"),IF(ISNUMBER(MATRIX!BM164),ROUND(MATRIX!BM164/1000*RUNNING*CKWH,2),"-")),"")</f>
        <v/>
      </c>
      <c r="DJ164" s="130" t="str">
        <f t="shared" si="100"/>
        <v/>
      </c>
      <c r="DL164" s="104"/>
      <c r="DM164" s="130" t="str">
        <f t="shared" si="101"/>
        <v/>
      </c>
      <c r="DO164" s="129" t="str">
        <f t="shared" si="111"/>
        <v/>
      </c>
      <c r="DP164" s="127" t="str">
        <f t="shared" si="102"/>
        <v/>
      </c>
      <c r="DR164" s="101" t="str">
        <f>IF(ISNUMBER($BW164*$CH164),IF(ISNUMBER(MATRIX!BU164),BW164*MATRIX!BU164,"n/a"),"")</f>
        <v/>
      </c>
      <c r="DS164" s="72"/>
      <c r="DT164" s="72" t="str">
        <f>IF(ISNUMBER(BW164*CH164),IF(ISNUMBER(MATRIX!BV164*DD164),BW164*MATRIX!BV164*DD164,"n/a"),"")</f>
        <v/>
      </c>
      <c r="DU164" s="72"/>
      <c r="DV164" s="155" t="str">
        <f t="shared" si="103"/>
        <v/>
      </c>
      <c r="DW164" s="96"/>
      <c r="DX164" s="156" t="str">
        <f t="shared" si="112"/>
        <v/>
      </c>
      <c r="DY164" s="102" t="str">
        <f t="shared" si="104"/>
        <v/>
      </c>
      <c r="EA164" s="85" t="str">
        <f>IF(ISNUMBER(BW164),IF(ISNUMBER(MATRIX!Y164),MATRIX!Y164,"n/a"),"")</f>
        <v/>
      </c>
      <c r="EB164" s="86" t="str">
        <f t="shared" si="105"/>
        <v/>
      </c>
      <c r="ED164" s="44" t="str">
        <f>IF(ISNUMBER('HI-Z-OUTPUT'!D164),IF(ISNUMBER(BW164),'HI-Z-OUTPUT'!D164*BW164,""),"")</f>
        <v/>
      </c>
      <c r="EE164" s="44" t="str">
        <f t="shared" si="106"/>
        <v/>
      </c>
    </row>
    <row r="165" spans="1:135">
      <c r="A165" s="46" t="str">
        <f>MATRIX!A165</f>
        <v>Dynacord</v>
      </c>
      <c r="B165" t="str">
        <f>IF(MATRIX!B165&lt;&gt;0,MATRIX!B165,"-")</f>
        <v>IPX20:4</v>
      </c>
      <c r="D165" t="b">
        <f>AND(OHM8MENO&lt;='Lo-Z-OUTPUT'!U165,'Lo-Z-OUTPUT'!U165&lt;=OHM8PIU)</f>
        <v>0</v>
      </c>
      <c r="E165" t="b">
        <f>AND(OHM4MENO&lt;='Lo-Z-OUTPUT'!U165,'Lo-Z-OUTPUT'!U165&lt;=OHM4PIU)</f>
        <v>0</v>
      </c>
      <c r="F165" t="b">
        <f>AND(OHM2MENO&lt;='Lo-Z-OUTPUT'!U165,'Lo-Z-OUTPUT'!U165&lt;=OHM2PIU)</f>
        <v>0</v>
      </c>
      <c r="H165" s="64" t="str">
        <f>IF(ISNUMBER('Lo-Z-OUTPUT'!S165),'Lo-Z-OUTPUT'!S165,"")</f>
        <v/>
      </c>
      <c r="I165" s="64" t="str">
        <f>IF('Lo-Z-OUTPUT'!W165="B","B","")</f>
        <v/>
      </c>
      <c r="K165" s="62" t="str">
        <f>IF(ISNUMBER(H165),H165*MATRIX!E165,"-")</f>
        <v>-</v>
      </c>
      <c r="M165" s="66" t="str">
        <f>IF(ISNUMBER(H165),IF(KP="kg",H165*MATRIX!CB165,H165*MATRIX!CB165*2.2),"-")</f>
        <v>-</v>
      </c>
      <c r="N165" s="65" t="str">
        <f t="shared" si="87"/>
        <v/>
      </c>
      <c r="P165" s="1" t="str">
        <f>IF(ISNUMBER(H165),IF('Lo-Z-OUTPUT'!W165="B",IF(D165,MATRIX!Q165,IF(E165,MATRIX!R165,"WRNG Ω")),IF(D165,MATRIX!K165,IF(E165,MATRIX!L165,IF(F165,MATRIX!M165,"")))),"")</f>
        <v/>
      </c>
      <c r="R165" s="70" t="str">
        <f>IF(AND(ISNUMBER(H165),ISNUMBER(P165)),IF('Lo-Z-OUTPUT'!W165="B",H165*P165*MATRIX!F165/2,H165*P165*MATRIX!F165),"")</f>
        <v/>
      </c>
      <c r="T165" s="40" t="str">
        <f>IF(ISNUMBER($H165),IF(ISNUMBER(MATRIX!U165),IF(MATRIX!U165-INT(MATRIX!U165)=0,MATRIX!U165,"("&amp;MATRIX!U165&amp;")"),"n/a"),"")</f>
        <v/>
      </c>
      <c r="U165" s="77"/>
      <c r="V165" s="81" t="str">
        <f>IF(ISNUMBER(H165), IF(ISNUMBER(MATRIX!AD165),H165*MATRIX!AD165,"n/a"),"")</f>
        <v/>
      </c>
      <c r="W165" s="77"/>
      <c r="X165" s="83" t="str">
        <f>IF(ISNUMBER($H165), IF(ISNUMBER(MATRIX!AF165),$H165*MATRIX!AF165,"n/a"),"")</f>
        <v/>
      </c>
      <c r="Y165" s="77"/>
      <c r="Z165" s="81" t="str">
        <f>IF(ISNUMBER($H165), IF(ISNUMBER(MATRIX!AP165),$H165*MATRIX!AP165,"n/a"),"")</f>
        <v/>
      </c>
      <c r="AA165" s="77" t="s">
        <v>434</v>
      </c>
      <c r="AB165" s="83" t="str">
        <f>IF(ISNUMBER($H165), IF(ISNUMBER(MATRIX!AR165),$H165*MATRIX!AR165,"n/a"),"")</f>
        <v/>
      </c>
      <c r="AD165" s="225" t="str">
        <f t="shared" si="107"/>
        <v/>
      </c>
      <c r="AF165" s="225" t="str">
        <f t="shared" si="108"/>
        <v/>
      </c>
      <c r="AH165" s="218" t="str">
        <f>IF(ISNUMBER($H165), IF(MV&gt;200,IF(ISNUMBER(MATRIX!CL165),MATRIX!CL165,"n/a"),IF(ISNUMBER(MATRIX!CH165),MATRIX!CH165,"n/a")),"")</f>
        <v/>
      </c>
      <c r="AJ165" s="1" t="str">
        <f>IF(ISNUMBER(H165),IF(AND(ISNUMBER('Lo-Z-OUTPUT'!BA165),'Lo-Z-OUTPUT'!BA165&lt;&gt;0),'Lo-Z-OUTPUT'!BA165,'Lo-Z-INPUT'!$K$15*'Lo-Z-INPUT'!$K$7),"")</f>
        <v/>
      </c>
      <c r="AL165" s="161" t="str">
        <f t="shared" si="113"/>
        <v/>
      </c>
      <c r="AN165" s="124" t="str">
        <f>IF(ISNUMBER($H165),IF(MV&lt;200,IF(ISNUMBER(MATRIX!AE165),ROUND((MATRIX!AE165*IDLE/1000)*CKWH,2),"-"),IF(ISNUMBER(MATRIX!AQ165),ROUND((MATRIX!AQ165*IDLE/1000)*CKWH,2),"-")),"")</f>
        <v/>
      </c>
      <c r="AO165" s="125" t="str">
        <f t="shared" si="88"/>
        <v/>
      </c>
      <c r="AQ165" s="105" t="str">
        <f>IF(ISNUMBER($H165),IF(MV&lt;200,IF(ISNUMBER(MATRIX!AG165),ROUND((MATRIX!AG165/1000)*RUNNING*CKWH,2),"-"),IF(ISNUMBER(MATRIX!AS165),ROUND((MATRIX!AS165/1000)*RUNNING*CKWH,2),"-")),"")</f>
        <v/>
      </c>
      <c r="AR165" s="126" t="str">
        <f t="shared" si="89"/>
        <v/>
      </c>
      <c r="AT165" s="129" t="str">
        <f t="shared" si="90"/>
        <v/>
      </c>
      <c r="AU165" s="127" t="str">
        <f t="shared" si="91"/>
        <v/>
      </c>
      <c r="AW165" s="101" t="str">
        <f>IF(ISNUMBER($H165),IF(ISNUMBER(MATRIX!BU165),$H165*MATRIX!BU165,"n/a"),"")</f>
        <v/>
      </c>
      <c r="AX165" s="72"/>
      <c r="AY165" s="72" t="str">
        <f>IF(ISNUMBER($H165),IF(ISNUMBER(MATRIX!BV165*AL165),$H165*MATRIX!BV165*AL165,"n/a"),"")</f>
        <v/>
      </c>
      <c r="BA165" s="100" t="str">
        <f t="shared" si="92"/>
        <v/>
      </c>
      <c r="BB165" s="72"/>
      <c r="BC165" s="154" t="str">
        <f t="shared" si="93"/>
        <v/>
      </c>
      <c r="BD165" s="103" t="str">
        <f t="shared" si="94"/>
        <v/>
      </c>
      <c r="BF165" s="85" t="str">
        <f>IF(ISNUMBER(H165),IF(ISNUMBER(MATRIX!Y165),MATRIX!Y165,"n/a"),"")</f>
        <v/>
      </c>
      <c r="BG165" s="86" t="str">
        <f t="shared" si="95"/>
        <v/>
      </c>
      <c r="BI165" s="44" t="str">
        <f>IF(ISNUMBER('Lo-Z-OUTPUT'!D165),IF(ISNUMBER(EXTRA!H165),'Lo-Z-OUTPUT'!D165*EXTRA!H165,""),"")</f>
        <v/>
      </c>
      <c r="BJ165" s="44" t="str">
        <f t="shared" si="96"/>
        <v/>
      </c>
      <c r="BT165" t="b">
        <f>ISNUMBER(MATRIX!G165)</f>
        <v>1</v>
      </c>
      <c r="BU165" t="b">
        <f>ISNUMBER(MATRIX!H165)</f>
        <v>1</v>
      </c>
      <c r="BW165" s="64" t="str">
        <f>IF(AND(ISNUMBER('HI-Z-OUTPUT'!P165),I165&lt;&gt;0),'HI-Z-OUTPUT'!P165,"-")</f>
        <v>-</v>
      </c>
      <c r="BX165" s="1"/>
      <c r="BY165" s="64" t="str">
        <f>IF(ISBLANK('HI-Z-OUTPUT'!R165),"",'HI-Z-OUTPUT'!R165)</f>
        <v/>
      </c>
      <c r="CA165" s="62" t="str">
        <f>IF(ISNUMBER(BW165),IF(ISNUMBER(MATRIX!E165),BW165*MATRIX!E165,"WRNG DATA"),"-")</f>
        <v>-</v>
      </c>
      <c r="CC165" s="66" t="str">
        <f>IF(AND(ISNUMBER(BW165),OR(BT165,BU165)),IF(KP="kg",BW165*MATRIX!CC165,BW165*MATRIX!CC165*2.2),"-")</f>
        <v>-</v>
      </c>
      <c r="CD165" s="65" t="str">
        <f t="shared" si="97"/>
        <v/>
      </c>
      <c r="CF165" s="1" t="str">
        <f>IF(AND(VI&lt;100,ISNUMBER(BW165),BT165),MATRIX!N165,IF(AND(VI&gt;=100,ISNUMBER(BW165),BU165),MATRIX!O165,""))</f>
        <v/>
      </c>
      <c r="CG165" s="1" t="str">
        <f>IF(AND(BY165&lt;100,ISNUMBER(BW165),BT165),MATRIX!N165,IF(AND(BY165&gt;=100,ISNUMBER(BW165),BU165),MATRIX!O165,"WRNG V"))</f>
        <v>WRNG V</v>
      </c>
      <c r="CH165" s="1" t="str">
        <f t="shared" si="98"/>
        <v/>
      </c>
      <c r="CJ165" s="70" t="str">
        <f>IF(ISNUMBER(BW165),IF(BY165&lt;100,IF(ISNUMBER(CH165*MATRIX!G165),BW165*CH165*MATRIX!G165,""),IF(ISNUMBER(CH165*MATRIX!H165),BW165*CH165*MATRIX!H165,"")),"")</f>
        <v/>
      </c>
      <c r="CL165" s="40" t="str">
        <f>IF(ISNUMBER(BW165*CH165),IF(ISNUMBER(MATRIX!U165),IF(MATRIX!U165-INT(MATRIX!U165)=0,MATRIX!U165,"("&amp;MATRIX!U165&amp;")"),"n/a"),"")</f>
        <v/>
      </c>
      <c r="CM165" s="77"/>
      <c r="CN165" s="81" t="str">
        <f>IF(ISNUMBER(BW165*CH165), IF(ISNUMBER(MATRIX!AZ165),BW165*MATRIX!AZ165,"n/a"),"")</f>
        <v/>
      </c>
      <c r="CO165" s="77"/>
      <c r="CP165" s="83" t="str">
        <f>IF(ISNUMBER($BW165*$CH165), IF(ISNUMBER(MATRIX!BB165),$BW165*MATRIX!BB165,"n/a"),"")</f>
        <v/>
      </c>
      <c r="CQ165" s="77"/>
      <c r="CR165" s="81" t="str">
        <f>IF(ISNUMBER($BW165*$CH165), IF(ISNUMBER(MATRIX!BJ165),BW165*MATRIX!BJ165,"n/a"),"")</f>
        <v/>
      </c>
      <c r="CS165" s="77" t="s">
        <v>434</v>
      </c>
      <c r="CT165" s="83" t="str">
        <f>IF(ISNUMBER($BW165*$CH165), IF(ISNUMBER(MATRIX!BL165),$BW165*MATRIX!BL165,"n/a"),"")</f>
        <v/>
      </c>
      <c r="CV165" s="225" t="str">
        <f t="shared" si="109"/>
        <v/>
      </c>
      <c r="CX165" s="225" t="str">
        <f t="shared" si="110"/>
        <v/>
      </c>
      <c r="CZ165" s="219" t="str">
        <f>IF(ISNUMBER($BW165*$CH165), IF(MV&gt;200,IF(ISNUMBER(MATRIX!CL165),MATRIX!CL165,"n/a"),IF(ISNUMBER(MATRIX!CH165),MATRIX!CH165,"n/a")),"")</f>
        <v/>
      </c>
      <c r="DB165" s="1" t="str">
        <f>IF(ISNUMBER(BW165),IF(AND(ISNUMBER('HI-Z-OUTPUT'!AV165),'HI-Z-OUTPUT'!AV165&lt;&gt;0),'HI-Z-OUTPUT'!AV165,'Hi-Z-INPUT'!$K$7*'Hi-Z-INPUT'!$K$11),"")</f>
        <v/>
      </c>
      <c r="DD165" s="161" t="str">
        <f t="shared" si="114"/>
        <v/>
      </c>
      <c r="DF165" s="124" t="str">
        <f>IF(ISNUMBER($BW165),IF(MV&lt;200,IF(ISNUMBER(MATRIX!BA165),ROUND(MATRIX!BA165/1000*IDLE*CKWH,2),"-"),IF(ISNUMBER(MATRIX!BK165),ROUND(MATRIX!BK165/1000*IDLE*CKWH,2),"-")),"")</f>
        <v/>
      </c>
      <c r="DG165" s="125" t="str">
        <f t="shared" si="99"/>
        <v/>
      </c>
      <c r="DI165" s="104" t="str">
        <f>IF(ISNUMBER($BW165),IF(MV&lt;200,IF(ISNUMBER(MATRIX!BC165),ROUND(MATRIX!BC165/1000*RUNNING*CKWH,2),"-"),IF(ISNUMBER(MATRIX!BM165),ROUND(MATRIX!BM165/1000*RUNNING*CKWH,2),"-")),"")</f>
        <v/>
      </c>
      <c r="DJ165" s="130" t="str">
        <f t="shared" si="100"/>
        <v/>
      </c>
      <c r="DL165" s="104"/>
      <c r="DM165" s="130" t="str">
        <f t="shared" si="101"/>
        <v/>
      </c>
      <c r="DO165" s="129" t="str">
        <f t="shared" si="111"/>
        <v/>
      </c>
      <c r="DP165" s="127" t="str">
        <f t="shared" si="102"/>
        <v/>
      </c>
      <c r="DR165" s="101" t="str">
        <f>IF(ISNUMBER($BW165*$CH165),IF(ISNUMBER(MATRIX!BU165),BW165*MATRIX!BU165,"n/a"),"")</f>
        <v/>
      </c>
      <c r="DS165" s="72"/>
      <c r="DT165" s="72" t="str">
        <f>IF(ISNUMBER(BW165*CH165),IF(ISNUMBER(MATRIX!BV165*DD165),BW165*MATRIX!BV165*DD165,"n/a"),"")</f>
        <v/>
      </c>
      <c r="DU165" s="72"/>
      <c r="DV165" s="155" t="str">
        <f t="shared" si="103"/>
        <v/>
      </c>
      <c r="DW165" s="96"/>
      <c r="DX165" s="156" t="str">
        <f t="shared" si="112"/>
        <v/>
      </c>
      <c r="DY165" s="102" t="str">
        <f t="shared" si="104"/>
        <v/>
      </c>
      <c r="EA165" s="85" t="str">
        <f>IF(ISNUMBER(BW165),IF(ISNUMBER(MATRIX!Y165),MATRIX!Y165,"n/a"),"")</f>
        <v/>
      </c>
      <c r="EB165" s="86" t="str">
        <f t="shared" si="105"/>
        <v/>
      </c>
      <c r="ED165" s="44" t="str">
        <f>IF(ISNUMBER('HI-Z-OUTPUT'!D165),IF(ISNUMBER(BW165),'HI-Z-OUTPUT'!D165*BW165,""),"")</f>
        <v/>
      </c>
      <c r="EE165" s="44" t="str">
        <f t="shared" si="106"/>
        <v/>
      </c>
    </row>
    <row r="166" spans="1:135">
      <c r="A166" s="46" t="str">
        <f>MATRIX!A166</f>
        <v>Dynacord</v>
      </c>
      <c r="B166" t="str">
        <f>IF(MATRIX!B166&lt;&gt;0,MATRIX!B166,"-")</f>
        <v>V600:2</v>
      </c>
      <c r="D166" t="b">
        <f>AND(OHM8MENO&lt;='Lo-Z-OUTPUT'!U166,'Lo-Z-OUTPUT'!U166&lt;=OHM8PIU)</f>
        <v>0</v>
      </c>
      <c r="E166" t="b">
        <f>AND(OHM4MENO&lt;='Lo-Z-OUTPUT'!U166,'Lo-Z-OUTPUT'!U166&lt;=OHM4PIU)</f>
        <v>0</v>
      </c>
      <c r="F166" t="b">
        <f>AND(OHM2MENO&lt;='Lo-Z-OUTPUT'!U166,'Lo-Z-OUTPUT'!U166&lt;=OHM2PIU)</f>
        <v>0</v>
      </c>
      <c r="H166" s="64" t="str">
        <f>IF(ISNUMBER('Lo-Z-OUTPUT'!S166),'Lo-Z-OUTPUT'!S166,"")</f>
        <v/>
      </c>
      <c r="I166" s="64" t="str">
        <f>IF('Lo-Z-OUTPUT'!W166="B","B","")</f>
        <v/>
      </c>
      <c r="K166" s="62" t="str">
        <f>IF(ISNUMBER(H166),H166*MATRIX!E166,"-")</f>
        <v>-</v>
      </c>
      <c r="M166" s="66" t="str">
        <f>IF(ISNUMBER(H166),IF(KP="kg",H166*MATRIX!CB166,H166*MATRIX!CB166*2.2),"-")</f>
        <v>-</v>
      </c>
      <c r="N166" s="65" t="str">
        <f t="shared" si="87"/>
        <v/>
      </c>
      <c r="P166" s="1" t="str">
        <f>IF(ISNUMBER(H166),IF('Lo-Z-OUTPUT'!W166="B",IF(D166,MATRIX!Q166,IF(E166,MATRIX!R166,"WRNG Ω")),IF(D166,MATRIX!K166,IF(E166,MATRIX!L166,IF(F166,MATRIX!M166,"")))),"")</f>
        <v/>
      </c>
      <c r="R166" s="70" t="str">
        <f>IF(AND(ISNUMBER(H166),ISNUMBER(P166)),IF('Lo-Z-OUTPUT'!W166="B",H166*P166*MATRIX!F166/2,H166*P166*MATRIX!F166),"")</f>
        <v/>
      </c>
      <c r="T166" s="40" t="str">
        <f>IF(ISNUMBER($H166),IF(ISNUMBER(MATRIX!U166),IF(MATRIX!U166-INT(MATRIX!U166)=0,MATRIX!U166,"("&amp;MATRIX!U166&amp;")"),"n/a"),"")</f>
        <v/>
      </c>
      <c r="U166" s="77"/>
      <c r="V166" s="81" t="str">
        <f>IF(ISNUMBER(H166), IF(ISNUMBER(MATRIX!AD166),H166*MATRIX!AD166,"n/a"),"")</f>
        <v/>
      </c>
      <c r="W166" s="77"/>
      <c r="X166" s="83" t="str">
        <f>IF(ISNUMBER($H166), IF(ISNUMBER(MATRIX!AF166),$H166*MATRIX!AF166,"n/a"),"")</f>
        <v/>
      </c>
      <c r="Y166" s="77"/>
      <c r="Z166" s="81" t="str">
        <f>IF(ISNUMBER($H166), IF(ISNUMBER(MATRIX!AP166),$H166*MATRIX!AP166,"n/a"),"")</f>
        <v/>
      </c>
      <c r="AA166" s="77" t="s">
        <v>434</v>
      </c>
      <c r="AB166" s="83" t="str">
        <f>IF(ISNUMBER($H166), IF(ISNUMBER(MATRIX!AR166),$H166*MATRIX!AR166,"n/a"),"")</f>
        <v/>
      </c>
      <c r="AD166" s="225" t="str">
        <f t="shared" si="107"/>
        <v/>
      </c>
      <c r="AF166" s="225" t="str">
        <f t="shared" si="108"/>
        <v/>
      </c>
      <c r="AH166" s="218" t="str">
        <f>IF(ISNUMBER($H166), IF(MV&gt;200,IF(ISNUMBER(MATRIX!CL166),MATRIX!CL166,"n/a"),IF(ISNUMBER(MATRIX!CH166),MATRIX!CH166,"n/a")),"")</f>
        <v/>
      </c>
      <c r="AJ166" s="1" t="str">
        <f>IF(ISNUMBER(H166),IF(AND(ISNUMBER('Lo-Z-OUTPUT'!BA166),'Lo-Z-OUTPUT'!BA166&lt;&gt;0),'Lo-Z-OUTPUT'!BA166,'Lo-Z-INPUT'!$K$15*'Lo-Z-INPUT'!$K$7),"")</f>
        <v/>
      </c>
      <c r="AL166" s="161" t="str">
        <f t="shared" si="113"/>
        <v/>
      </c>
      <c r="AN166" s="124" t="str">
        <f>IF(ISNUMBER($H166),IF(MV&lt;200,IF(ISNUMBER(MATRIX!AE166),ROUND((MATRIX!AE166*IDLE/1000)*CKWH,2),"-"),IF(ISNUMBER(MATRIX!AQ166),ROUND((MATRIX!AQ166*IDLE/1000)*CKWH,2),"-")),"")</f>
        <v/>
      </c>
      <c r="AO166" s="125" t="str">
        <f t="shared" si="88"/>
        <v/>
      </c>
      <c r="AQ166" s="105" t="str">
        <f>IF(ISNUMBER($H166),IF(MV&lt;200,IF(ISNUMBER(MATRIX!AG166),ROUND((MATRIX!AG166/1000)*RUNNING*CKWH,2),"-"),IF(ISNUMBER(MATRIX!AS166),ROUND((MATRIX!AS166/1000)*RUNNING*CKWH,2),"-")),"")</f>
        <v/>
      </c>
      <c r="AR166" s="126" t="str">
        <f t="shared" si="89"/>
        <v/>
      </c>
      <c r="AT166" s="129" t="str">
        <f t="shared" si="90"/>
        <v/>
      </c>
      <c r="AU166" s="127" t="str">
        <f t="shared" si="91"/>
        <v/>
      </c>
      <c r="AW166" s="101" t="str">
        <f>IF(ISNUMBER($H166),IF(ISNUMBER(MATRIX!BU166),$H166*MATRIX!BU166,"n/a"),"")</f>
        <v/>
      </c>
      <c r="AX166" s="72"/>
      <c r="AY166" s="72" t="str">
        <f>IF(ISNUMBER($H166),IF(ISNUMBER(MATRIX!BV166*AL166),$H166*MATRIX!BV166*AL166,"n/a"),"")</f>
        <v/>
      </c>
      <c r="BA166" s="100" t="str">
        <f t="shared" si="92"/>
        <v/>
      </c>
      <c r="BB166" s="72"/>
      <c r="BC166" s="154" t="str">
        <f t="shared" si="93"/>
        <v/>
      </c>
      <c r="BD166" s="103" t="str">
        <f t="shared" si="94"/>
        <v/>
      </c>
      <c r="BF166" s="85" t="str">
        <f>IF(ISNUMBER(H166),IF(ISNUMBER(MATRIX!Y166),MATRIX!Y166,"n/a"),"")</f>
        <v/>
      </c>
      <c r="BG166" s="86" t="str">
        <f t="shared" si="95"/>
        <v/>
      </c>
      <c r="BI166" s="44" t="str">
        <f>IF(ISNUMBER('Lo-Z-OUTPUT'!D166),IF(ISNUMBER(EXTRA!H166),'Lo-Z-OUTPUT'!D166*EXTRA!H166,""),"")</f>
        <v/>
      </c>
      <c r="BJ166" s="44" t="str">
        <f t="shared" si="96"/>
        <v/>
      </c>
      <c r="BT166" t="b">
        <f>ISNUMBER(MATRIX!G166)</f>
        <v>1</v>
      </c>
      <c r="BU166" t="b">
        <f>ISNUMBER(MATRIX!H166)</f>
        <v>1</v>
      </c>
      <c r="BW166" s="64" t="str">
        <f>IF(AND(ISNUMBER('HI-Z-OUTPUT'!P166),I166&lt;&gt;0),'HI-Z-OUTPUT'!P166,"-")</f>
        <v>-</v>
      </c>
      <c r="BX166" s="1"/>
      <c r="BY166" s="64" t="str">
        <f>IF(ISBLANK('HI-Z-OUTPUT'!R166),"",'HI-Z-OUTPUT'!R166)</f>
        <v/>
      </c>
      <c r="CA166" s="62" t="str">
        <f>IF(ISNUMBER(BW166),IF(ISNUMBER(MATRIX!E166),BW166*MATRIX!E166,"WRNG DATA"),"-")</f>
        <v>-</v>
      </c>
      <c r="CC166" s="66" t="str">
        <f>IF(AND(ISNUMBER(BW166),OR(BT166,BU166)),IF(KP="kg",BW166*MATRIX!CC166,BW166*MATRIX!CC166*2.2),"-")</f>
        <v>-</v>
      </c>
      <c r="CD166" s="65" t="str">
        <f t="shared" si="97"/>
        <v/>
      </c>
      <c r="CF166" s="1" t="str">
        <f>IF(AND(VI&lt;100,ISNUMBER(BW166),BT166),MATRIX!N166,IF(AND(VI&gt;=100,ISNUMBER(BW166),BU166),MATRIX!O166,""))</f>
        <v/>
      </c>
      <c r="CG166" s="1" t="str">
        <f>IF(AND(BY166&lt;100,ISNUMBER(BW166),BT166),MATRIX!N166,IF(AND(BY166&gt;=100,ISNUMBER(BW166),BU166),MATRIX!O166,"WRNG V"))</f>
        <v>WRNG V</v>
      </c>
      <c r="CH166" s="1" t="str">
        <f t="shared" si="98"/>
        <v/>
      </c>
      <c r="CJ166" s="70" t="str">
        <f>IF(ISNUMBER(BW166),IF(BY166&lt;100,IF(ISNUMBER(CH166*MATRIX!G166),BW166*CH166*MATRIX!G166,""),IF(ISNUMBER(CH166*MATRIX!H166),BW166*CH166*MATRIX!H166,"")),"")</f>
        <v/>
      </c>
      <c r="CL166" s="40" t="str">
        <f>IF(ISNUMBER(BW166*CH166),IF(ISNUMBER(MATRIX!U166),IF(MATRIX!U166-INT(MATRIX!U166)=0,MATRIX!U166,"("&amp;MATRIX!U166&amp;")"),"n/a"),"")</f>
        <v/>
      </c>
      <c r="CM166" s="77"/>
      <c r="CN166" s="81" t="str">
        <f>IF(ISNUMBER(BW166*CH166), IF(ISNUMBER(MATRIX!AZ166),BW166*MATRIX!AZ166,"n/a"),"")</f>
        <v/>
      </c>
      <c r="CO166" s="77"/>
      <c r="CP166" s="83" t="str">
        <f>IF(ISNUMBER($BW166*$CH166), IF(ISNUMBER(MATRIX!BB166),$BW166*MATRIX!BB166,"n/a"),"")</f>
        <v/>
      </c>
      <c r="CQ166" s="77"/>
      <c r="CR166" s="81" t="str">
        <f>IF(ISNUMBER($BW166*$CH166), IF(ISNUMBER(MATRIX!BJ166),BW166*MATRIX!BJ166,"n/a"),"")</f>
        <v/>
      </c>
      <c r="CS166" s="77" t="s">
        <v>434</v>
      </c>
      <c r="CT166" s="83" t="str">
        <f>IF(ISNUMBER($BW166*$CH166), IF(ISNUMBER(MATRIX!BL166),$BW166*MATRIX!BL166,"n/a"),"")</f>
        <v/>
      </c>
      <c r="CV166" s="225" t="str">
        <f t="shared" si="109"/>
        <v/>
      </c>
      <c r="CX166" s="225" t="str">
        <f t="shared" si="110"/>
        <v/>
      </c>
      <c r="CZ166" s="219" t="str">
        <f>IF(ISNUMBER($BW166*$CH166), IF(MV&gt;200,IF(ISNUMBER(MATRIX!CL166),MATRIX!CL166,"n/a"),IF(ISNUMBER(MATRIX!CH166),MATRIX!CH166,"n/a")),"")</f>
        <v/>
      </c>
      <c r="DB166" s="1" t="str">
        <f>IF(ISNUMBER(BW166),IF(AND(ISNUMBER('HI-Z-OUTPUT'!AV166),'HI-Z-OUTPUT'!AV166&lt;&gt;0),'HI-Z-OUTPUT'!AV166,'Hi-Z-INPUT'!$K$7*'Hi-Z-INPUT'!$K$11),"")</f>
        <v/>
      </c>
      <c r="DD166" s="161" t="str">
        <f t="shared" si="114"/>
        <v/>
      </c>
      <c r="DF166" s="124" t="str">
        <f>IF(ISNUMBER($BW166),IF(MV&lt;200,IF(ISNUMBER(MATRIX!BA166),ROUND(MATRIX!BA166/1000*IDLE*CKWH,2),"-"),IF(ISNUMBER(MATRIX!BK166),ROUND(MATRIX!BK166/1000*IDLE*CKWH,2),"-")),"")</f>
        <v/>
      </c>
      <c r="DG166" s="125" t="str">
        <f t="shared" si="99"/>
        <v/>
      </c>
      <c r="DI166" s="104" t="str">
        <f>IF(ISNUMBER($BW166),IF(MV&lt;200,IF(ISNUMBER(MATRIX!BC166),ROUND(MATRIX!BC166/1000*RUNNING*CKWH,2),"-"),IF(ISNUMBER(MATRIX!BM166),ROUND(MATRIX!BM166/1000*RUNNING*CKWH,2),"-")),"")</f>
        <v/>
      </c>
      <c r="DJ166" s="130" t="str">
        <f t="shared" si="100"/>
        <v/>
      </c>
      <c r="DL166" s="104"/>
      <c r="DM166" s="130" t="str">
        <f t="shared" si="101"/>
        <v/>
      </c>
      <c r="DO166" s="129" t="str">
        <f t="shared" si="111"/>
        <v/>
      </c>
      <c r="DP166" s="127" t="str">
        <f t="shared" si="102"/>
        <v/>
      </c>
      <c r="DR166" s="101" t="str">
        <f>IF(ISNUMBER($BW166*$CH166),IF(ISNUMBER(MATRIX!BU166),BW166*MATRIX!BU166,"n/a"),"")</f>
        <v/>
      </c>
      <c r="DS166" s="72"/>
      <c r="DT166" s="72" t="str">
        <f>IF(ISNUMBER(BW166*CH166),IF(ISNUMBER(MATRIX!BV166*DD166),BW166*MATRIX!BV166*DD166,"n/a"),"")</f>
        <v/>
      </c>
      <c r="DU166" s="72"/>
      <c r="DV166" s="155" t="str">
        <f t="shared" si="103"/>
        <v/>
      </c>
      <c r="DW166" s="96"/>
      <c r="DX166" s="156" t="str">
        <f t="shared" si="112"/>
        <v/>
      </c>
      <c r="DY166" s="102" t="str">
        <f t="shared" si="104"/>
        <v/>
      </c>
      <c r="EA166" s="85" t="str">
        <f>IF(ISNUMBER(BW166),IF(ISNUMBER(MATRIX!Y166),MATRIX!Y166,"n/a"),"")</f>
        <v/>
      </c>
      <c r="EB166" s="86" t="str">
        <f t="shared" si="105"/>
        <v/>
      </c>
      <c r="ED166" s="44" t="str">
        <f>IF(ISNUMBER('HI-Z-OUTPUT'!D166),IF(ISNUMBER(BW166),'HI-Z-OUTPUT'!D166*BW166,""),"")</f>
        <v/>
      </c>
      <c r="EE166" s="44" t="str">
        <f t="shared" si="106"/>
        <v/>
      </c>
    </row>
    <row r="167" spans="1:135">
      <c r="A167" s="46" t="str">
        <f>MATRIX!A167</f>
        <v>Dynacord</v>
      </c>
      <c r="B167" t="str">
        <f>IF(MATRIX!B167&lt;&gt;0,MATRIX!B167,"-")</f>
        <v>V600:4</v>
      </c>
      <c r="D167" t="b">
        <f>AND(OHM8MENO&lt;='Lo-Z-OUTPUT'!U167,'Lo-Z-OUTPUT'!U167&lt;=OHM8PIU)</f>
        <v>0</v>
      </c>
      <c r="E167" t="b">
        <f>AND(OHM4MENO&lt;='Lo-Z-OUTPUT'!U167,'Lo-Z-OUTPUT'!U167&lt;=OHM4PIU)</f>
        <v>0</v>
      </c>
      <c r="F167" t="b">
        <f>AND(OHM2MENO&lt;='Lo-Z-OUTPUT'!U167,'Lo-Z-OUTPUT'!U167&lt;=OHM2PIU)</f>
        <v>0</v>
      </c>
      <c r="H167" s="64" t="str">
        <f>IF(ISNUMBER('Lo-Z-OUTPUT'!S167),'Lo-Z-OUTPUT'!S167,"")</f>
        <v/>
      </c>
      <c r="I167" s="64" t="str">
        <f>IF('Lo-Z-OUTPUT'!W167="B","B","")</f>
        <v/>
      </c>
      <c r="K167" s="62" t="str">
        <f>IF(ISNUMBER(H167),H167*MATRIX!E167,"-")</f>
        <v>-</v>
      </c>
      <c r="M167" s="66" t="str">
        <f>IF(ISNUMBER(H167),IF(KP="kg",H167*MATRIX!CB167,H167*MATRIX!CB167*2.2),"-")</f>
        <v>-</v>
      </c>
      <c r="N167" s="65" t="str">
        <f t="shared" si="87"/>
        <v/>
      </c>
      <c r="P167" s="1" t="str">
        <f>IF(ISNUMBER(H167),IF('Lo-Z-OUTPUT'!W167="B",IF(D167,MATRIX!Q167,IF(E167,MATRIX!R167,"WRNG Ω")),IF(D167,MATRIX!K167,IF(E167,MATRIX!L167,IF(F167,MATRIX!M167,"")))),"")</f>
        <v/>
      </c>
      <c r="R167" s="70" t="str">
        <f>IF(AND(ISNUMBER(H167),ISNUMBER(P167)),IF('Lo-Z-OUTPUT'!W167="B",H167*P167*MATRIX!F167/2,H167*P167*MATRIX!F167),"")</f>
        <v/>
      </c>
      <c r="T167" s="40" t="str">
        <f>IF(ISNUMBER($H167),IF(ISNUMBER(MATRIX!U167),IF(MATRIX!U167-INT(MATRIX!U167)=0,MATRIX!U167,"("&amp;MATRIX!U167&amp;")"),"n/a"),"")</f>
        <v/>
      </c>
      <c r="U167" s="77"/>
      <c r="V167" s="81" t="str">
        <f>IF(ISNUMBER(H167), IF(ISNUMBER(MATRIX!AD167),H167*MATRIX!AD167,"n/a"),"")</f>
        <v/>
      </c>
      <c r="W167" s="77"/>
      <c r="X167" s="83" t="str">
        <f>IF(ISNUMBER($H167), IF(ISNUMBER(MATRIX!AF167),$H167*MATRIX!AF167,"n/a"),"")</f>
        <v/>
      </c>
      <c r="Y167" s="77"/>
      <c r="Z167" s="81" t="str">
        <f>IF(ISNUMBER($H167), IF(ISNUMBER(MATRIX!AP167),$H167*MATRIX!AP167,"n/a"),"")</f>
        <v/>
      </c>
      <c r="AA167" s="77" t="s">
        <v>434</v>
      </c>
      <c r="AB167" s="83" t="str">
        <f>IF(ISNUMBER($H167), IF(ISNUMBER(MATRIX!AR167),$H167*MATRIX!AR167,"n/a"),"")</f>
        <v/>
      </c>
      <c r="AD167" s="225" t="str">
        <f t="shared" si="107"/>
        <v/>
      </c>
      <c r="AF167" s="225" t="str">
        <f t="shared" si="108"/>
        <v/>
      </c>
      <c r="AH167" s="218" t="str">
        <f>IF(ISNUMBER($H167), IF(MV&gt;200,IF(ISNUMBER(MATRIX!CL167),MATRIX!CL167,"n/a"),IF(ISNUMBER(MATRIX!CH167),MATRIX!CH167,"n/a")),"")</f>
        <v/>
      </c>
      <c r="AJ167" s="1" t="str">
        <f>IF(ISNUMBER(H167),IF(AND(ISNUMBER('Lo-Z-OUTPUT'!BA167),'Lo-Z-OUTPUT'!BA167&lt;&gt;0),'Lo-Z-OUTPUT'!BA167,'Lo-Z-INPUT'!$K$15*'Lo-Z-INPUT'!$K$7),"")</f>
        <v/>
      </c>
      <c r="AL167" s="161" t="str">
        <f t="shared" si="113"/>
        <v/>
      </c>
      <c r="AN167" s="124" t="str">
        <f>IF(ISNUMBER($H167),IF(MV&lt;200,IF(ISNUMBER(MATRIX!AE167),ROUND((MATRIX!AE167*IDLE/1000)*CKWH,2),"-"),IF(ISNUMBER(MATRIX!AQ167),ROUND((MATRIX!AQ167*IDLE/1000)*CKWH,2),"-")),"")</f>
        <v/>
      </c>
      <c r="AO167" s="125" t="str">
        <f t="shared" si="88"/>
        <v/>
      </c>
      <c r="AQ167" s="105" t="str">
        <f>IF(ISNUMBER($H167),IF(MV&lt;200,IF(ISNUMBER(MATRIX!AG167),ROUND((MATRIX!AG167/1000)*RUNNING*CKWH,2),"-"),IF(ISNUMBER(MATRIX!AS167),ROUND((MATRIX!AS167/1000)*RUNNING*CKWH,2),"-")),"")</f>
        <v/>
      </c>
      <c r="AR167" s="126" t="str">
        <f t="shared" si="89"/>
        <v/>
      </c>
      <c r="AT167" s="129" t="str">
        <f t="shared" si="90"/>
        <v/>
      </c>
      <c r="AU167" s="127" t="str">
        <f t="shared" si="91"/>
        <v/>
      </c>
      <c r="AW167" s="101" t="str">
        <f>IF(ISNUMBER($H167),IF(ISNUMBER(MATRIX!BU167),$H167*MATRIX!BU167,"n/a"),"")</f>
        <v/>
      </c>
      <c r="AX167" s="72"/>
      <c r="AY167" s="72" t="str">
        <f>IF(ISNUMBER($H167),IF(ISNUMBER(MATRIX!BV167*AL167),$H167*MATRIX!BV167*AL167,"n/a"),"")</f>
        <v/>
      </c>
      <c r="BA167" s="100" t="str">
        <f t="shared" si="92"/>
        <v/>
      </c>
      <c r="BB167" s="72"/>
      <c r="BC167" s="154" t="str">
        <f t="shared" si="93"/>
        <v/>
      </c>
      <c r="BD167" s="103" t="str">
        <f t="shared" si="94"/>
        <v/>
      </c>
      <c r="BF167" s="85" t="str">
        <f>IF(ISNUMBER(H167),IF(ISNUMBER(MATRIX!Y167),MATRIX!Y167,"n/a"),"")</f>
        <v/>
      </c>
      <c r="BG167" s="86" t="str">
        <f t="shared" si="95"/>
        <v/>
      </c>
      <c r="BI167" s="44" t="str">
        <f>IF(ISNUMBER('Lo-Z-OUTPUT'!D167),IF(ISNUMBER(EXTRA!H167),'Lo-Z-OUTPUT'!D167*EXTRA!H167,""),"")</f>
        <v/>
      </c>
      <c r="BJ167" s="44" t="str">
        <f t="shared" si="96"/>
        <v/>
      </c>
      <c r="BT167" t="b">
        <f>ISNUMBER(MATRIX!G167)</f>
        <v>1</v>
      </c>
      <c r="BU167" t="b">
        <f>ISNUMBER(MATRIX!H167)</f>
        <v>1</v>
      </c>
      <c r="BW167" s="64" t="str">
        <f>IF(AND(ISNUMBER('HI-Z-OUTPUT'!P167),I167&lt;&gt;0),'HI-Z-OUTPUT'!P167,"-")</f>
        <v>-</v>
      </c>
      <c r="BX167" s="1"/>
      <c r="BY167" s="64" t="str">
        <f>IF(ISBLANK('HI-Z-OUTPUT'!R167),"",'HI-Z-OUTPUT'!R167)</f>
        <v/>
      </c>
      <c r="CA167" s="62" t="str">
        <f>IF(ISNUMBER(BW167),IF(ISNUMBER(MATRIX!E167),BW167*MATRIX!E167,"WRNG DATA"),"-")</f>
        <v>-</v>
      </c>
      <c r="CC167" s="66" t="str">
        <f>IF(AND(ISNUMBER(BW167),OR(BT167,BU167)),IF(KP="kg",BW167*MATRIX!CC167,BW167*MATRIX!CC167*2.2),"-")</f>
        <v>-</v>
      </c>
      <c r="CD167" s="65" t="str">
        <f t="shared" si="97"/>
        <v/>
      </c>
      <c r="CF167" s="1" t="str">
        <f>IF(AND(VI&lt;100,ISNUMBER(BW167),BT167),MATRIX!N167,IF(AND(VI&gt;=100,ISNUMBER(BW167),BU167),MATRIX!O167,""))</f>
        <v/>
      </c>
      <c r="CG167" s="1" t="str">
        <f>IF(AND(BY167&lt;100,ISNUMBER(BW167),BT167),MATRIX!N167,IF(AND(BY167&gt;=100,ISNUMBER(BW167),BU167),MATRIX!O167,"WRNG V"))</f>
        <v>WRNG V</v>
      </c>
      <c r="CH167" s="1" t="str">
        <f t="shared" si="98"/>
        <v/>
      </c>
      <c r="CJ167" s="70" t="str">
        <f>IF(ISNUMBER(BW167),IF(BY167&lt;100,IF(ISNUMBER(CH167*MATRIX!G167),BW167*CH167*MATRIX!G167,""),IF(ISNUMBER(CH167*MATRIX!H167),BW167*CH167*MATRIX!H167,"")),"")</f>
        <v/>
      </c>
      <c r="CL167" s="40" t="str">
        <f>IF(ISNUMBER(BW167*CH167),IF(ISNUMBER(MATRIX!U167),IF(MATRIX!U167-INT(MATRIX!U167)=0,MATRIX!U167,"("&amp;MATRIX!U167&amp;")"),"n/a"),"")</f>
        <v/>
      </c>
      <c r="CM167" s="77"/>
      <c r="CN167" s="81" t="str">
        <f>IF(ISNUMBER(BW167*CH167), IF(ISNUMBER(MATRIX!AZ167),BW167*MATRIX!AZ167,"n/a"),"")</f>
        <v/>
      </c>
      <c r="CO167" s="77"/>
      <c r="CP167" s="83" t="str">
        <f>IF(ISNUMBER($BW167*$CH167), IF(ISNUMBER(MATRIX!BB167),$BW167*MATRIX!BB167,"n/a"),"")</f>
        <v/>
      </c>
      <c r="CQ167" s="77"/>
      <c r="CR167" s="81" t="str">
        <f>IF(ISNUMBER($BW167*$CH167), IF(ISNUMBER(MATRIX!BJ167),BW167*MATRIX!BJ167,"n/a"),"")</f>
        <v/>
      </c>
      <c r="CS167" s="77" t="s">
        <v>434</v>
      </c>
      <c r="CT167" s="83" t="str">
        <f>IF(ISNUMBER($BW167*$CH167), IF(ISNUMBER(MATRIX!BL167),$BW167*MATRIX!BL167,"n/a"),"")</f>
        <v/>
      </c>
      <c r="CV167" s="225" t="str">
        <f t="shared" si="109"/>
        <v/>
      </c>
      <c r="CX167" s="225" t="str">
        <f t="shared" si="110"/>
        <v/>
      </c>
      <c r="CZ167" s="219" t="str">
        <f>IF(ISNUMBER($BW167*$CH167), IF(MV&gt;200,IF(ISNUMBER(MATRIX!CL167),MATRIX!CL167,"n/a"),IF(ISNUMBER(MATRIX!CH167),MATRIX!CH167,"n/a")),"")</f>
        <v/>
      </c>
      <c r="DB167" s="1" t="str">
        <f>IF(ISNUMBER(BW167),IF(AND(ISNUMBER('HI-Z-OUTPUT'!AV167),'HI-Z-OUTPUT'!AV167&lt;&gt;0),'HI-Z-OUTPUT'!AV167,'Hi-Z-INPUT'!$K$7*'Hi-Z-INPUT'!$K$11),"")</f>
        <v/>
      </c>
      <c r="DD167" s="161" t="str">
        <f t="shared" si="114"/>
        <v/>
      </c>
      <c r="DF167" s="124" t="str">
        <f>IF(ISNUMBER($BW167),IF(MV&lt;200,IF(ISNUMBER(MATRIX!BA167),ROUND(MATRIX!BA167/1000*IDLE*CKWH,2),"-"),IF(ISNUMBER(MATRIX!BK167),ROUND(MATRIX!BK167/1000*IDLE*CKWH,2),"-")),"")</f>
        <v/>
      </c>
      <c r="DG167" s="125" t="str">
        <f t="shared" si="99"/>
        <v/>
      </c>
      <c r="DI167" s="104" t="str">
        <f>IF(ISNUMBER($BW167),IF(MV&lt;200,IF(ISNUMBER(MATRIX!BC167),ROUND(MATRIX!BC167/1000*RUNNING*CKWH,2),"-"),IF(ISNUMBER(MATRIX!BM167),ROUND(MATRIX!BM167/1000*RUNNING*CKWH,2),"-")),"")</f>
        <v/>
      </c>
      <c r="DJ167" s="130" t="str">
        <f t="shared" si="100"/>
        <v/>
      </c>
      <c r="DL167" s="104"/>
      <c r="DM167" s="130" t="str">
        <f t="shared" si="101"/>
        <v/>
      </c>
      <c r="DO167" s="129" t="str">
        <f t="shared" si="111"/>
        <v/>
      </c>
      <c r="DP167" s="127" t="str">
        <f t="shared" si="102"/>
        <v/>
      </c>
      <c r="DR167" s="101" t="str">
        <f>IF(ISNUMBER($BW167*$CH167),IF(ISNUMBER(MATRIX!BU167),BW167*MATRIX!BU167,"n/a"),"")</f>
        <v/>
      </c>
      <c r="DS167" s="72"/>
      <c r="DT167" s="72" t="str">
        <f>IF(ISNUMBER(BW167*CH167),IF(ISNUMBER(MATRIX!BV167*DD167),BW167*MATRIX!BV167*DD167,"n/a"),"")</f>
        <v/>
      </c>
      <c r="DU167" s="72"/>
      <c r="DV167" s="155" t="str">
        <f t="shared" si="103"/>
        <v/>
      </c>
      <c r="DW167" s="96"/>
      <c r="DX167" s="156" t="str">
        <f t="shared" si="112"/>
        <v/>
      </c>
      <c r="DY167" s="102" t="str">
        <f t="shared" si="104"/>
        <v/>
      </c>
      <c r="EA167" s="85" t="str">
        <f>IF(ISNUMBER(BW167),IF(ISNUMBER(MATRIX!Y167),MATRIX!Y167,"n/a"),"")</f>
        <v/>
      </c>
      <c r="EB167" s="86" t="str">
        <f t="shared" si="105"/>
        <v/>
      </c>
      <c r="ED167" s="44" t="str">
        <f>IF(ISNUMBER('HI-Z-OUTPUT'!D167),IF(ISNUMBER(BW167),'HI-Z-OUTPUT'!D167*BW167,""),"")</f>
        <v/>
      </c>
      <c r="EE167" s="44" t="str">
        <f t="shared" si="106"/>
        <v/>
      </c>
    </row>
    <row r="168" spans="1:135">
      <c r="A168" s="46" t="str">
        <f>MATRIX!A168</f>
        <v>Dynacord</v>
      </c>
      <c r="B168" t="str">
        <f>IF(MATRIX!B168&lt;&gt;0,MATRIX!B168,"-")</f>
        <v>DSA 8405</v>
      </c>
      <c r="D168" t="b">
        <f>AND(OHM8MENO&lt;='Lo-Z-OUTPUT'!U168,'Lo-Z-OUTPUT'!U168&lt;=OHM8PIU)</f>
        <v>0</v>
      </c>
      <c r="E168" t="b">
        <f>AND(OHM4MENO&lt;='Lo-Z-OUTPUT'!U168,'Lo-Z-OUTPUT'!U168&lt;=OHM4PIU)</f>
        <v>0</v>
      </c>
      <c r="F168" t="b">
        <f>AND(OHM2MENO&lt;='Lo-Z-OUTPUT'!U168,'Lo-Z-OUTPUT'!U168&lt;=OHM2PIU)</f>
        <v>0</v>
      </c>
      <c r="H168" s="64" t="str">
        <f>IF(ISNUMBER('Lo-Z-OUTPUT'!S168),'Lo-Z-OUTPUT'!S168,"")</f>
        <v/>
      </c>
      <c r="I168" s="64" t="str">
        <f>IF('Lo-Z-OUTPUT'!W168="B","B","")</f>
        <v/>
      </c>
      <c r="K168" s="62" t="str">
        <f>IF(ISNUMBER(H168),H168*MATRIX!E168,"-")</f>
        <v>-</v>
      </c>
      <c r="M168" s="66" t="str">
        <f>IF(ISNUMBER(H168),IF(KP="kg",H168*MATRIX!CB168,H168*MATRIX!CB168*2.2),"-")</f>
        <v>-</v>
      </c>
      <c r="N168" s="65" t="str">
        <f t="shared" si="87"/>
        <v/>
      </c>
      <c r="P168" s="1" t="str">
        <f>IF(ISNUMBER(H168),IF('Lo-Z-OUTPUT'!W168="B",IF(D168,MATRIX!Q168,IF(E168,MATRIX!R168,"WRNG Ω")),IF(D168,MATRIX!K168,IF(E168,MATRIX!L168,IF(F168,MATRIX!M168,"")))),"")</f>
        <v/>
      </c>
      <c r="R168" s="70" t="str">
        <f>IF(AND(ISNUMBER(H168),ISNUMBER(P168)),IF('Lo-Z-OUTPUT'!W168="B",H168*P168*MATRIX!F168/2,H168*P168*MATRIX!F168),"")</f>
        <v/>
      </c>
      <c r="T168" s="40" t="str">
        <f>IF(ISNUMBER($H168),IF(ISNUMBER(MATRIX!U168),IF(MATRIX!U168-INT(MATRIX!U168)=0,MATRIX!U168,"("&amp;MATRIX!U168&amp;")"),"n/a"),"")</f>
        <v/>
      </c>
      <c r="U168" s="77"/>
      <c r="V168" s="81" t="str">
        <f>IF(ISNUMBER(H168), IF(ISNUMBER(MATRIX!AD168),H168*MATRIX!AD168,"n/a"),"")</f>
        <v/>
      </c>
      <c r="W168" s="77"/>
      <c r="X168" s="83" t="str">
        <f>IF(ISNUMBER($H168), IF(ISNUMBER(MATRIX!AF168),$H168*MATRIX!AF168,"n/a"),"")</f>
        <v/>
      </c>
      <c r="Y168" s="77"/>
      <c r="Z168" s="81" t="str">
        <f>IF(ISNUMBER($H168), IF(ISNUMBER(MATRIX!AP168),$H168*MATRIX!AP168,"n/a"),"")</f>
        <v/>
      </c>
      <c r="AA168" s="77" t="s">
        <v>434</v>
      </c>
      <c r="AB168" s="83" t="str">
        <f>IF(ISNUMBER($H168), IF(ISNUMBER(MATRIX!AR168),$H168*MATRIX!AR168,"n/a"),"")</f>
        <v/>
      </c>
      <c r="AD168" s="225" t="str">
        <f t="shared" si="107"/>
        <v/>
      </c>
      <c r="AF168" s="225" t="str">
        <f t="shared" si="108"/>
        <v/>
      </c>
      <c r="AH168" s="218" t="str">
        <f>IF(ISNUMBER($H168), IF(MV&gt;200,IF(ISNUMBER(MATRIX!CL168),MATRIX!CL168,"n/a"),IF(ISNUMBER(MATRIX!CH168),MATRIX!CH168,"n/a")),"")</f>
        <v/>
      </c>
      <c r="AJ168" s="1" t="str">
        <f>IF(ISNUMBER(H168),IF(AND(ISNUMBER('Lo-Z-OUTPUT'!BA168),'Lo-Z-OUTPUT'!BA168&lt;&gt;0),'Lo-Z-OUTPUT'!BA168,'Lo-Z-INPUT'!$K$15*'Lo-Z-INPUT'!$K$7),"")</f>
        <v/>
      </c>
      <c r="AL168" s="161" t="str">
        <f t="shared" si="113"/>
        <v/>
      </c>
      <c r="AN168" s="124" t="str">
        <f>IF(ISNUMBER($H168),IF(MV&lt;200,IF(ISNUMBER(MATRIX!AE168),ROUND((MATRIX!AE168*IDLE/1000)*CKWH,2),"-"),IF(ISNUMBER(MATRIX!AQ168),ROUND((MATRIX!AQ168*IDLE/1000)*CKWH,2),"-")),"")</f>
        <v/>
      </c>
      <c r="AO168" s="125" t="str">
        <f t="shared" si="88"/>
        <v/>
      </c>
      <c r="AQ168" s="105" t="str">
        <f>IF(ISNUMBER($H168),IF(MV&lt;200,IF(ISNUMBER(MATRIX!AG168),ROUND((MATRIX!AG168/1000)*RUNNING*CKWH,2),"-"),IF(ISNUMBER(MATRIX!AS168),ROUND((MATRIX!AS168/1000)*RUNNING*CKWH,2),"-")),"")</f>
        <v/>
      </c>
      <c r="AR168" s="126" t="str">
        <f t="shared" si="89"/>
        <v/>
      </c>
      <c r="AT168" s="129" t="str">
        <f t="shared" si="90"/>
        <v/>
      </c>
      <c r="AU168" s="127" t="str">
        <f t="shared" si="91"/>
        <v/>
      </c>
      <c r="AW168" s="101" t="str">
        <f>IF(ISNUMBER($H168),IF(ISNUMBER(MATRIX!BU168),$H168*MATRIX!BU168,"n/a"),"")</f>
        <v/>
      </c>
      <c r="AX168" s="72"/>
      <c r="AY168" s="72" t="str">
        <f>IF(ISNUMBER($H168),IF(ISNUMBER(MATRIX!BV168*AL168),$H168*MATRIX!BV168*AL168,"n/a"),"")</f>
        <v/>
      </c>
      <c r="BA168" s="100" t="str">
        <f t="shared" si="92"/>
        <v/>
      </c>
      <c r="BB168" s="72"/>
      <c r="BC168" s="154" t="str">
        <f t="shared" si="93"/>
        <v/>
      </c>
      <c r="BD168" s="103" t="str">
        <f t="shared" si="94"/>
        <v/>
      </c>
      <c r="BF168" s="85" t="str">
        <f>IF(ISNUMBER(H168),IF(ISNUMBER(MATRIX!Y168),MATRIX!Y168,"n/a"),"")</f>
        <v/>
      </c>
      <c r="BG168" s="86" t="str">
        <f t="shared" si="95"/>
        <v/>
      </c>
      <c r="BI168" s="44" t="str">
        <f>IF(ISNUMBER('Lo-Z-OUTPUT'!D168),IF(ISNUMBER(EXTRA!H168),'Lo-Z-OUTPUT'!D168*EXTRA!H168,""),"")</f>
        <v/>
      </c>
      <c r="BJ168" s="44" t="str">
        <f t="shared" si="96"/>
        <v/>
      </c>
      <c r="BT168" t="b">
        <f>ISNUMBER(MATRIX!G168)</f>
        <v>1</v>
      </c>
      <c r="BU168" t="b">
        <f>ISNUMBER(MATRIX!H168)</f>
        <v>1</v>
      </c>
      <c r="BW168" s="64" t="str">
        <f>IF(AND(ISNUMBER('HI-Z-OUTPUT'!P168),I168&lt;&gt;0),'HI-Z-OUTPUT'!P168,"-")</f>
        <v>-</v>
      </c>
      <c r="BX168" s="1"/>
      <c r="BY168" s="64" t="str">
        <f>IF(ISBLANK('HI-Z-OUTPUT'!R168),"",'HI-Z-OUTPUT'!R168)</f>
        <v/>
      </c>
      <c r="CA168" s="62" t="str">
        <f>IF(ISNUMBER(BW168),IF(ISNUMBER(MATRIX!E168),BW168*MATRIX!E168,"WRNG DATA"),"-")</f>
        <v>-</v>
      </c>
      <c r="CC168" s="66" t="str">
        <f>IF(AND(ISNUMBER(BW168),OR(BT168,BU168)),IF(KP="kg",BW168*MATRIX!CC168,BW168*MATRIX!CC168*2.2),"-")</f>
        <v>-</v>
      </c>
      <c r="CD168" s="65" t="str">
        <f t="shared" si="97"/>
        <v/>
      </c>
      <c r="CF168" s="1" t="str">
        <f>IF(AND(VI&lt;100,ISNUMBER(BW168),BT168),MATRIX!N168,IF(AND(VI&gt;=100,ISNUMBER(BW168),BU168),MATRIX!O168,""))</f>
        <v/>
      </c>
      <c r="CG168" s="1" t="str">
        <f>IF(AND(BY168&lt;100,ISNUMBER(BW168),BT168),MATRIX!N168,IF(AND(BY168&gt;=100,ISNUMBER(BW168),BU168),MATRIX!O168,"WRNG V"))</f>
        <v>WRNG V</v>
      </c>
      <c r="CH168" s="1" t="str">
        <f t="shared" si="98"/>
        <v/>
      </c>
      <c r="CJ168" s="70" t="str">
        <f>IF(ISNUMBER(BW168),IF(BY168&lt;100,IF(ISNUMBER(CH168*MATRIX!G168),BW168*CH168*MATRIX!G168,""),IF(ISNUMBER(CH168*MATRIX!H168),BW168*CH168*MATRIX!H168,"")),"")</f>
        <v/>
      </c>
      <c r="CL168" s="40" t="str">
        <f>IF(ISNUMBER(BW168*CH168),IF(ISNUMBER(MATRIX!U168),IF(MATRIX!U168-INT(MATRIX!U168)=0,MATRIX!U168,"("&amp;MATRIX!U168&amp;")"),"n/a"),"")</f>
        <v/>
      </c>
      <c r="CM168" s="77"/>
      <c r="CN168" s="81" t="str">
        <f>IF(ISNUMBER(BW168*CH168), IF(ISNUMBER(MATRIX!AZ168),BW168*MATRIX!AZ168,"n/a"),"")</f>
        <v/>
      </c>
      <c r="CO168" s="77"/>
      <c r="CP168" s="83" t="str">
        <f>IF(ISNUMBER($BW168*$CH168), IF(ISNUMBER(MATRIX!BB168),$BW168*MATRIX!BB168,"n/a"),"")</f>
        <v/>
      </c>
      <c r="CQ168" s="77"/>
      <c r="CR168" s="81" t="str">
        <f>IF(ISNUMBER($BW168*$CH168), IF(ISNUMBER(MATRIX!BJ168),BW168*MATRIX!BJ168,"n/a"),"")</f>
        <v/>
      </c>
      <c r="CS168" s="77" t="s">
        <v>434</v>
      </c>
      <c r="CT168" s="83" t="str">
        <f>IF(ISNUMBER($BW168*$CH168), IF(ISNUMBER(MATRIX!BL168),$BW168*MATRIX!BL168,"n/a"),"")</f>
        <v/>
      </c>
      <c r="CV168" s="225" t="str">
        <f t="shared" si="109"/>
        <v/>
      </c>
      <c r="CX168" s="225" t="str">
        <f t="shared" si="110"/>
        <v/>
      </c>
      <c r="CZ168" s="219" t="str">
        <f>IF(ISNUMBER($BW168*$CH168), IF(MV&gt;200,IF(ISNUMBER(MATRIX!CL168),MATRIX!CL168,"n/a"),IF(ISNUMBER(MATRIX!CH168),MATRIX!CH168,"n/a")),"")</f>
        <v/>
      </c>
      <c r="DB168" s="1" t="str">
        <f>IF(ISNUMBER(BW168),IF(AND(ISNUMBER('HI-Z-OUTPUT'!AV168),'HI-Z-OUTPUT'!AV168&lt;&gt;0),'HI-Z-OUTPUT'!AV168,'Hi-Z-INPUT'!$K$7*'Hi-Z-INPUT'!$K$11),"")</f>
        <v/>
      </c>
      <c r="DD168" s="161" t="str">
        <f t="shared" si="114"/>
        <v/>
      </c>
      <c r="DF168" s="124" t="str">
        <f>IF(ISNUMBER($BW168),IF(MV&lt;200,IF(ISNUMBER(MATRIX!BA168),ROUND(MATRIX!BA168/1000*IDLE*CKWH,2),"-"),IF(ISNUMBER(MATRIX!BK168),ROUND(MATRIX!BK168/1000*IDLE*CKWH,2),"-")),"")</f>
        <v/>
      </c>
      <c r="DG168" s="125" t="str">
        <f t="shared" si="99"/>
        <v/>
      </c>
      <c r="DI168" s="104" t="str">
        <f>IF(ISNUMBER($BW168),IF(MV&lt;200,IF(ISNUMBER(MATRIX!BC168),ROUND(MATRIX!BC168/1000*RUNNING*CKWH,2),"-"),IF(ISNUMBER(MATRIX!BM168),ROUND(MATRIX!BM168/1000*RUNNING*CKWH,2),"-")),"")</f>
        <v/>
      </c>
      <c r="DJ168" s="130" t="str">
        <f t="shared" si="100"/>
        <v/>
      </c>
      <c r="DL168" s="104"/>
      <c r="DM168" s="130" t="str">
        <f t="shared" si="101"/>
        <v/>
      </c>
      <c r="DO168" s="129" t="str">
        <f t="shared" si="111"/>
        <v/>
      </c>
      <c r="DP168" s="127" t="str">
        <f t="shared" si="102"/>
        <v/>
      </c>
      <c r="DR168" s="101" t="str">
        <f>IF(ISNUMBER($BW168*$CH168),IF(ISNUMBER(MATRIX!BU168),BW168*MATRIX!BU168,"n/a"),"")</f>
        <v/>
      </c>
      <c r="DS168" s="72"/>
      <c r="DT168" s="72" t="str">
        <f>IF(ISNUMBER(BW168*CH168),IF(ISNUMBER(MATRIX!BV168*DD168),BW168*MATRIX!BV168*DD168,"n/a"),"")</f>
        <v/>
      </c>
      <c r="DU168" s="72"/>
      <c r="DV168" s="155" t="str">
        <f t="shared" si="103"/>
        <v/>
      </c>
      <c r="DW168" s="96"/>
      <c r="DX168" s="156" t="str">
        <f t="shared" si="112"/>
        <v/>
      </c>
      <c r="DY168" s="102" t="str">
        <f t="shared" si="104"/>
        <v/>
      </c>
      <c r="EA168" s="85" t="str">
        <f>IF(ISNUMBER(BW168),IF(ISNUMBER(MATRIX!Y168),MATRIX!Y168,"n/a"),"")</f>
        <v/>
      </c>
      <c r="EB168" s="86" t="str">
        <f t="shared" si="105"/>
        <v/>
      </c>
      <c r="ED168" s="44" t="str">
        <f>IF(ISNUMBER('HI-Z-OUTPUT'!D168),IF(ISNUMBER(BW168),'HI-Z-OUTPUT'!D168*BW168,""),"")</f>
        <v/>
      </c>
      <c r="EE168" s="44" t="str">
        <f t="shared" si="106"/>
        <v/>
      </c>
    </row>
    <row r="169" spans="1:135">
      <c r="A169" s="46" t="str">
        <f>MATRIX!A169</f>
        <v>Dynacord</v>
      </c>
      <c r="B169" t="str">
        <f>IF(MATRIX!B169&lt;&gt;0,MATRIX!B169,"-")</f>
        <v>DSA 8410</v>
      </c>
      <c r="D169" t="b">
        <f>AND(OHM8MENO&lt;='Lo-Z-OUTPUT'!U169,'Lo-Z-OUTPUT'!U169&lt;=OHM8PIU)</f>
        <v>0</v>
      </c>
      <c r="E169" t="b">
        <f>AND(OHM4MENO&lt;='Lo-Z-OUTPUT'!U169,'Lo-Z-OUTPUT'!U169&lt;=OHM4PIU)</f>
        <v>0</v>
      </c>
      <c r="F169" t="b">
        <f>AND(OHM2MENO&lt;='Lo-Z-OUTPUT'!U169,'Lo-Z-OUTPUT'!U169&lt;=OHM2PIU)</f>
        <v>0</v>
      </c>
      <c r="H169" s="64" t="str">
        <f>IF(ISNUMBER('Lo-Z-OUTPUT'!S169),'Lo-Z-OUTPUT'!S169,"")</f>
        <v/>
      </c>
      <c r="I169" s="64" t="str">
        <f>IF('Lo-Z-OUTPUT'!W169="B","B","")</f>
        <v/>
      </c>
      <c r="K169" s="62" t="str">
        <f>IF(ISNUMBER(H169),H169*MATRIX!E169,"-")</f>
        <v>-</v>
      </c>
      <c r="M169" s="66" t="str">
        <f>IF(ISNUMBER(H169),IF(KP="kg",H169*MATRIX!CB169,H169*MATRIX!CB169*2.2),"-")</f>
        <v>-</v>
      </c>
      <c r="N169" s="65" t="str">
        <f t="shared" si="87"/>
        <v/>
      </c>
      <c r="P169" s="1" t="str">
        <f>IF(ISNUMBER(H169),IF('Lo-Z-OUTPUT'!W169="B",IF(D169,MATRIX!Q169,IF(E169,MATRIX!R169,"WRNG Ω")),IF(D169,MATRIX!K169,IF(E169,MATRIX!L169,IF(F169,MATRIX!M169,"")))),"")</f>
        <v/>
      </c>
      <c r="R169" s="70" t="str">
        <f>IF(AND(ISNUMBER(H169),ISNUMBER(P169)),IF('Lo-Z-OUTPUT'!W169="B",H169*P169*MATRIX!F169/2,H169*P169*MATRIX!F169),"")</f>
        <v/>
      </c>
      <c r="T169" s="40" t="str">
        <f>IF(ISNUMBER($H169),IF(ISNUMBER(MATRIX!U169),IF(MATRIX!U169-INT(MATRIX!U169)=0,MATRIX!U169,"("&amp;MATRIX!U169&amp;")"),"n/a"),"")</f>
        <v/>
      </c>
      <c r="U169" s="77"/>
      <c r="V169" s="81" t="str">
        <f>IF(ISNUMBER(H169), IF(ISNUMBER(MATRIX!AD169),H169*MATRIX!AD169,"n/a"),"")</f>
        <v/>
      </c>
      <c r="W169" s="77"/>
      <c r="X169" s="83" t="str">
        <f>IF(ISNUMBER($H169), IF(ISNUMBER(MATRIX!AF169),$H169*MATRIX!AF169,"n/a"),"")</f>
        <v/>
      </c>
      <c r="Y169" s="77"/>
      <c r="Z169" s="81" t="str">
        <f>IF(ISNUMBER($H169), IF(ISNUMBER(MATRIX!AP169),$H169*MATRIX!AP169,"n/a"),"")</f>
        <v/>
      </c>
      <c r="AA169" s="77" t="s">
        <v>434</v>
      </c>
      <c r="AB169" s="83" t="str">
        <f>IF(ISNUMBER($H169), IF(ISNUMBER(MATRIX!AR169),$H169*MATRIX!AR169,"n/a"),"")</f>
        <v/>
      </c>
      <c r="AD169" s="225" t="str">
        <f t="shared" si="107"/>
        <v/>
      </c>
      <c r="AF169" s="225" t="str">
        <f t="shared" si="108"/>
        <v/>
      </c>
      <c r="AH169" s="218" t="str">
        <f>IF(ISNUMBER($H169), IF(MV&gt;200,IF(ISNUMBER(MATRIX!CL169),MATRIX!CL169,"n/a"),IF(ISNUMBER(MATRIX!CH169),MATRIX!CH169,"n/a")),"")</f>
        <v/>
      </c>
      <c r="AJ169" s="1" t="str">
        <f>IF(ISNUMBER(H169),IF(AND(ISNUMBER('Lo-Z-OUTPUT'!BA169),'Lo-Z-OUTPUT'!BA169&lt;&gt;0),'Lo-Z-OUTPUT'!BA169,'Lo-Z-INPUT'!$K$15*'Lo-Z-INPUT'!$K$7),"")</f>
        <v/>
      </c>
      <c r="AL169" s="161" t="str">
        <f t="shared" si="113"/>
        <v/>
      </c>
      <c r="AN169" s="124" t="str">
        <f>IF(ISNUMBER($H169),IF(MV&lt;200,IF(ISNUMBER(MATRIX!AE169),ROUND((MATRIX!AE169*IDLE/1000)*CKWH,2),"-"),IF(ISNUMBER(MATRIX!AQ169),ROUND((MATRIX!AQ169*IDLE/1000)*CKWH,2),"-")),"")</f>
        <v/>
      </c>
      <c r="AO169" s="125" t="str">
        <f t="shared" si="88"/>
        <v/>
      </c>
      <c r="AQ169" s="105" t="str">
        <f>IF(ISNUMBER($H169),IF(MV&lt;200,IF(ISNUMBER(MATRIX!AG169),ROUND((MATRIX!AG169/1000)*RUNNING*CKWH,2),"-"),IF(ISNUMBER(MATRIX!AS169),ROUND((MATRIX!AS169/1000)*RUNNING*CKWH,2),"-")),"")</f>
        <v/>
      </c>
      <c r="AR169" s="126" t="str">
        <f t="shared" si="89"/>
        <v/>
      </c>
      <c r="AT169" s="129" t="str">
        <f t="shared" si="90"/>
        <v/>
      </c>
      <c r="AU169" s="127" t="str">
        <f t="shared" si="91"/>
        <v/>
      </c>
      <c r="AW169" s="101" t="str">
        <f>IF(ISNUMBER($H169),IF(ISNUMBER(MATRIX!BU169),$H169*MATRIX!BU169,"n/a"),"")</f>
        <v/>
      </c>
      <c r="AX169" s="72"/>
      <c r="AY169" s="72" t="str">
        <f>IF(ISNUMBER($H169),IF(ISNUMBER(MATRIX!BV169*AL169),$H169*MATRIX!BV169*AL169,"n/a"),"")</f>
        <v/>
      </c>
      <c r="BA169" s="100" t="str">
        <f t="shared" si="92"/>
        <v/>
      </c>
      <c r="BB169" s="72"/>
      <c r="BC169" s="154" t="str">
        <f t="shared" si="93"/>
        <v/>
      </c>
      <c r="BD169" s="103" t="str">
        <f t="shared" si="94"/>
        <v/>
      </c>
      <c r="BF169" s="85" t="str">
        <f>IF(ISNUMBER(H169),IF(ISNUMBER(MATRIX!Y169),MATRIX!Y169,"n/a"),"")</f>
        <v/>
      </c>
      <c r="BG169" s="86" t="str">
        <f t="shared" si="95"/>
        <v/>
      </c>
      <c r="BI169" s="44" t="str">
        <f>IF(ISNUMBER('Lo-Z-OUTPUT'!D169),IF(ISNUMBER(EXTRA!H169),'Lo-Z-OUTPUT'!D169*EXTRA!H169,""),"")</f>
        <v/>
      </c>
      <c r="BJ169" s="44" t="str">
        <f t="shared" si="96"/>
        <v/>
      </c>
      <c r="BT169" t="b">
        <f>ISNUMBER(MATRIX!G169)</f>
        <v>1</v>
      </c>
      <c r="BU169" t="b">
        <f>ISNUMBER(MATRIX!H169)</f>
        <v>1</v>
      </c>
      <c r="BW169" s="64" t="str">
        <f>IF(AND(ISNUMBER('HI-Z-OUTPUT'!P169),I169&lt;&gt;0),'HI-Z-OUTPUT'!P169,"-")</f>
        <v>-</v>
      </c>
      <c r="BX169" s="1"/>
      <c r="BY169" s="64" t="str">
        <f>IF(ISBLANK('HI-Z-OUTPUT'!R169),"",'HI-Z-OUTPUT'!R169)</f>
        <v/>
      </c>
      <c r="CA169" s="62" t="str">
        <f>IF(ISNUMBER(BW169),IF(ISNUMBER(MATRIX!E169),BW169*MATRIX!E169,"WRNG DATA"),"-")</f>
        <v>-</v>
      </c>
      <c r="CC169" s="66" t="str">
        <f>IF(AND(ISNUMBER(BW169),OR(BT169,BU169)),IF(KP="kg",BW169*MATRIX!CC169,BW169*MATRIX!CC169*2.2),"-")</f>
        <v>-</v>
      </c>
      <c r="CD169" s="65" t="str">
        <f t="shared" si="97"/>
        <v/>
      </c>
      <c r="CF169" s="1" t="str">
        <f>IF(AND(VI&lt;100,ISNUMBER(BW169),BT169),MATRIX!N169,IF(AND(VI&gt;=100,ISNUMBER(BW169),BU169),MATRIX!O169,""))</f>
        <v/>
      </c>
      <c r="CG169" s="1" t="str">
        <f>IF(AND(BY169&lt;100,ISNUMBER(BW169),BT169),MATRIX!N169,IF(AND(BY169&gt;=100,ISNUMBER(BW169),BU169),MATRIX!O169,"WRNG V"))</f>
        <v>WRNG V</v>
      </c>
      <c r="CH169" s="1" t="str">
        <f t="shared" si="98"/>
        <v/>
      </c>
      <c r="CJ169" s="70" t="str">
        <f>IF(ISNUMBER(BW169),IF(BY169&lt;100,IF(ISNUMBER(CH169*MATRIX!G169),BW169*CH169*MATRIX!G169,""),IF(ISNUMBER(CH169*MATRIX!H169),BW169*CH169*MATRIX!H169,"")),"")</f>
        <v/>
      </c>
      <c r="CL169" s="40" t="str">
        <f>IF(ISNUMBER(BW169*CH169),IF(ISNUMBER(MATRIX!U169),IF(MATRIX!U169-INT(MATRIX!U169)=0,MATRIX!U169,"("&amp;MATRIX!U169&amp;")"),"n/a"),"")</f>
        <v/>
      </c>
      <c r="CM169" s="77"/>
      <c r="CN169" s="81" t="str">
        <f>IF(ISNUMBER(BW169*CH169), IF(ISNUMBER(MATRIX!AZ169),BW169*MATRIX!AZ169,"n/a"),"")</f>
        <v/>
      </c>
      <c r="CO169" s="77"/>
      <c r="CP169" s="83" t="str">
        <f>IF(ISNUMBER($BW169*$CH169), IF(ISNUMBER(MATRIX!BB169),$BW169*MATRIX!BB169,"n/a"),"")</f>
        <v/>
      </c>
      <c r="CQ169" s="77"/>
      <c r="CR169" s="81" t="str">
        <f>IF(ISNUMBER($BW169*$CH169), IF(ISNUMBER(MATRIX!BJ169),BW169*MATRIX!BJ169,"n/a"),"")</f>
        <v/>
      </c>
      <c r="CS169" s="77" t="s">
        <v>434</v>
      </c>
      <c r="CT169" s="83" t="str">
        <f>IF(ISNUMBER($BW169*$CH169), IF(ISNUMBER(MATRIX!BL169),$BW169*MATRIX!BL169,"n/a"),"")</f>
        <v/>
      </c>
      <c r="CV169" s="225" t="str">
        <f t="shared" si="109"/>
        <v/>
      </c>
      <c r="CX169" s="225" t="str">
        <f t="shared" si="110"/>
        <v/>
      </c>
      <c r="CZ169" s="219" t="str">
        <f>IF(ISNUMBER($BW169*$CH169), IF(MV&gt;200,IF(ISNUMBER(MATRIX!CL169),MATRIX!CL169,"n/a"),IF(ISNUMBER(MATRIX!CH169),MATRIX!CH169,"n/a")),"")</f>
        <v/>
      </c>
      <c r="DB169" s="1" t="str">
        <f>IF(ISNUMBER(BW169),IF(AND(ISNUMBER('HI-Z-OUTPUT'!AV169),'HI-Z-OUTPUT'!AV169&lt;&gt;0),'HI-Z-OUTPUT'!AV169,'Hi-Z-INPUT'!$K$7*'Hi-Z-INPUT'!$K$11),"")</f>
        <v/>
      </c>
      <c r="DD169" s="161" t="str">
        <f t="shared" si="114"/>
        <v/>
      </c>
      <c r="DF169" s="124" t="str">
        <f>IF(ISNUMBER($BW169),IF(MV&lt;200,IF(ISNUMBER(MATRIX!BA169),ROUND(MATRIX!BA169/1000*IDLE*CKWH,2),"-"),IF(ISNUMBER(MATRIX!BK169),ROUND(MATRIX!BK169/1000*IDLE*CKWH,2),"-")),"")</f>
        <v/>
      </c>
      <c r="DG169" s="125" t="str">
        <f t="shared" si="99"/>
        <v/>
      </c>
      <c r="DI169" s="104" t="str">
        <f>IF(ISNUMBER($BW169),IF(MV&lt;200,IF(ISNUMBER(MATRIX!BC169),ROUND(MATRIX!BC169/1000*RUNNING*CKWH,2),"-"),IF(ISNUMBER(MATRIX!BM169),ROUND(MATRIX!BM169/1000*RUNNING*CKWH,2),"-")),"")</f>
        <v/>
      </c>
      <c r="DJ169" s="130" t="str">
        <f t="shared" si="100"/>
        <v/>
      </c>
      <c r="DL169" s="104"/>
      <c r="DM169" s="130" t="str">
        <f t="shared" si="101"/>
        <v/>
      </c>
      <c r="DO169" s="129" t="str">
        <f t="shared" si="111"/>
        <v/>
      </c>
      <c r="DP169" s="127" t="str">
        <f t="shared" si="102"/>
        <v/>
      </c>
      <c r="DR169" s="101" t="str">
        <f>IF(ISNUMBER($BW169*$CH169),IF(ISNUMBER(MATRIX!BU169),BW169*MATRIX!BU169,"n/a"),"")</f>
        <v/>
      </c>
      <c r="DS169" s="72"/>
      <c r="DT169" s="72" t="str">
        <f>IF(ISNUMBER(BW169*CH169),IF(ISNUMBER(MATRIX!BV169*DD169),BW169*MATRIX!BV169*DD169,"n/a"),"")</f>
        <v/>
      </c>
      <c r="DU169" s="72"/>
      <c r="DV169" s="155" t="str">
        <f t="shared" si="103"/>
        <v/>
      </c>
      <c r="DW169" s="96"/>
      <c r="DX169" s="156" t="str">
        <f t="shared" si="112"/>
        <v/>
      </c>
      <c r="DY169" s="102" t="str">
        <f t="shared" si="104"/>
        <v/>
      </c>
      <c r="EA169" s="85" t="str">
        <f>IF(ISNUMBER(BW169),IF(ISNUMBER(MATRIX!Y169),MATRIX!Y169,"n/a"),"")</f>
        <v/>
      </c>
      <c r="EB169" s="86" t="str">
        <f t="shared" si="105"/>
        <v/>
      </c>
      <c r="ED169" s="44" t="str">
        <f>IF(ISNUMBER('HI-Z-OUTPUT'!D169),IF(ISNUMBER(BW169),'HI-Z-OUTPUT'!D169*BW169,""),"")</f>
        <v/>
      </c>
      <c r="EE169" s="44" t="str">
        <f t="shared" si="106"/>
        <v/>
      </c>
    </row>
    <row r="170" spans="1:135">
      <c r="A170" s="46" t="str">
        <f>MATRIX!A170</f>
        <v>Dynacord</v>
      </c>
      <c r="B170" t="str">
        <f>IF(MATRIX!B170&lt;&gt;0,MATRIX!B170,"-")</f>
        <v>DSA 8805</v>
      </c>
      <c r="D170" t="b">
        <f>AND(OHM8MENO&lt;='Lo-Z-OUTPUT'!U170,'Lo-Z-OUTPUT'!U170&lt;=OHM8PIU)</f>
        <v>0</v>
      </c>
      <c r="E170" t="b">
        <f>AND(OHM4MENO&lt;='Lo-Z-OUTPUT'!U170,'Lo-Z-OUTPUT'!U170&lt;=OHM4PIU)</f>
        <v>0</v>
      </c>
      <c r="F170" t="b">
        <f>AND(OHM2MENO&lt;='Lo-Z-OUTPUT'!U170,'Lo-Z-OUTPUT'!U170&lt;=OHM2PIU)</f>
        <v>0</v>
      </c>
      <c r="H170" s="64" t="str">
        <f>IF(ISNUMBER('Lo-Z-OUTPUT'!S170),'Lo-Z-OUTPUT'!S170,"")</f>
        <v/>
      </c>
      <c r="I170" s="64" t="str">
        <f>IF('Lo-Z-OUTPUT'!W170="B","B","")</f>
        <v/>
      </c>
      <c r="K170" s="62" t="str">
        <f>IF(ISNUMBER(H170),H170*MATRIX!E170,"-")</f>
        <v>-</v>
      </c>
      <c r="M170" s="66" t="str">
        <f>IF(ISNUMBER(H170),IF(KP="kg",H170*MATRIX!CB170,H170*MATRIX!CB170*2.2),"-")</f>
        <v>-</v>
      </c>
      <c r="N170" s="65" t="str">
        <f t="shared" ref="N170:N224" si="115">IF(ISNUMBER(H170),KP,"")</f>
        <v/>
      </c>
      <c r="P170" s="1" t="str">
        <f>IF(ISNUMBER(H170),IF('Lo-Z-OUTPUT'!W170="B",IF(D170,MATRIX!Q170,IF(E170,MATRIX!R170,"WRNG Ω")),IF(D170,MATRIX!K170,IF(E170,MATRIX!L170,IF(F170,MATRIX!M170,"")))),"")</f>
        <v/>
      </c>
      <c r="R170" s="70" t="str">
        <f>IF(AND(ISNUMBER(H170),ISNUMBER(P170)),IF('Lo-Z-OUTPUT'!W170="B",H170*P170*MATRIX!F170/2,H170*P170*MATRIX!F170),"")</f>
        <v/>
      </c>
      <c r="T170" s="40" t="str">
        <f>IF(ISNUMBER($H170),IF(ISNUMBER(MATRIX!U170),IF(MATRIX!U170-INT(MATRIX!U170)=0,MATRIX!U170,"("&amp;MATRIX!U170&amp;")"),"n/a"),"")</f>
        <v/>
      </c>
      <c r="U170" s="77"/>
      <c r="V170" s="81" t="str">
        <f>IF(ISNUMBER(H170), IF(ISNUMBER(MATRIX!AD170),H170*MATRIX!AD170,"n/a"),"")</f>
        <v/>
      </c>
      <c r="W170" s="77"/>
      <c r="X170" s="83" t="str">
        <f>IF(ISNUMBER($H170), IF(ISNUMBER(MATRIX!AF170),$H170*MATRIX!AF170,"n/a"),"")</f>
        <v/>
      </c>
      <c r="Y170" s="77"/>
      <c r="Z170" s="81" t="str">
        <f>IF(ISNUMBER($H170), IF(ISNUMBER(MATRIX!AP170),$H170*MATRIX!AP170,"n/a"),"")</f>
        <v/>
      </c>
      <c r="AA170" s="77" t="s">
        <v>434</v>
      </c>
      <c r="AB170" s="83" t="str">
        <f>IF(ISNUMBER($H170), IF(ISNUMBER(MATRIX!AR170),$H170*MATRIX!AR170,"n/a"),"")</f>
        <v/>
      </c>
      <c r="AD170" s="225" t="str">
        <f t="shared" si="107"/>
        <v/>
      </c>
      <c r="AF170" s="225" t="str">
        <f t="shared" si="108"/>
        <v/>
      </c>
      <c r="AH170" s="218" t="str">
        <f>IF(ISNUMBER($H170), IF(MV&gt;200,IF(ISNUMBER(MATRIX!CL170),MATRIX!CL170,"n/a"),IF(ISNUMBER(MATRIX!CH170),MATRIX!CH170,"n/a")),"")</f>
        <v/>
      </c>
      <c r="AJ170" s="1" t="str">
        <f>IF(ISNUMBER(H170),IF(AND(ISNUMBER('Lo-Z-OUTPUT'!BA170),'Lo-Z-OUTPUT'!BA170&lt;&gt;0),'Lo-Z-OUTPUT'!BA170,'Lo-Z-INPUT'!$K$15*'Lo-Z-INPUT'!$K$7),"")</f>
        <v/>
      </c>
      <c r="AL170" s="161" t="str">
        <f t="shared" si="113"/>
        <v/>
      </c>
      <c r="AN170" s="124" t="str">
        <f>IF(ISNUMBER($H170),IF(MV&lt;200,IF(ISNUMBER(MATRIX!AE170),ROUND((MATRIX!AE170*IDLE/1000)*CKWH,2),"-"),IF(ISNUMBER(MATRIX!AQ170),ROUND((MATRIX!AQ170*IDLE/1000)*CKWH,2),"-")),"")</f>
        <v/>
      </c>
      <c r="AO170" s="125" t="str">
        <f t="shared" ref="AO170:AO224" si="116">IF(ISNUMBER(AN170),ES,"")</f>
        <v/>
      </c>
      <c r="AQ170" s="105" t="str">
        <f>IF(ISNUMBER($H170),IF(MV&lt;200,IF(ISNUMBER(MATRIX!AG170),ROUND((MATRIX!AG170/1000)*RUNNING*CKWH,2),"-"),IF(ISNUMBER(MATRIX!AS170),ROUND((MATRIX!AS170/1000)*RUNNING*CKWH,2),"-")),"")</f>
        <v/>
      </c>
      <c r="AR170" s="126" t="str">
        <f t="shared" ref="AR170:AR224" si="117">IF(ISNUMBER(AQ170),ES,"")</f>
        <v/>
      </c>
      <c r="AT170" s="129" t="str">
        <f t="shared" ref="AT170:AT224" si="118">IF(ISNUMBER($H170),IF(ISNUMBER(AL170),IF(ISNUMBER(AN170*AQ170),ROUND($H170*DAYS*(AN170+AQ170*AL170),2),"n/a"),"WRONG Ω"),"")</f>
        <v/>
      </c>
      <c r="AU170" s="127" t="str">
        <f t="shared" ref="AU170:AU224" si="119">IF(ISNUMBER(AT170),ES,"")</f>
        <v/>
      </c>
      <c r="AW170" s="101" t="str">
        <f>IF(ISNUMBER($H170),IF(ISNUMBER(MATRIX!BU170),$H170*MATRIX!BU170,"n/a"),"")</f>
        <v/>
      </c>
      <c r="AX170" s="72"/>
      <c r="AY170" s="72" t="str">
        <f>IF(ISNUMBER($H170),IF(ISNUMBER(MATRIX!BV170*AL170),$H170*MATRIX!BV170*AL170,"n/a"),"")</f>
        <v/>
      </c>
      <c r="BA170" s="100" t="str">
        <f t="shared" ref="BA170:BA224" si="120">IF(AND(ISNUMBER(AW170),ISNUMBER(AY170)),(AW170*IDLE+AY170*RUNNING)*DAYS/1000,"")</f>
        <v/>
      </c>
      <c r="BB170" s="72"/>
      <c r="BC170" s="154" t="str">
        <f t="shared" ref="BC170:BC224" si="121">IF(ISNUMBER(BA170),BA170*CBTU,"")</f>
        <v/>
      </c>
      <c r="BD170" s="103" t="str">
        <f t="shared" ref="BD170:BD224" si="122">IF(ISNUMBER(BC170),ES,"")</f>
        <v/>
      </c>
      <c r="BF170" s="85" t="str">
        <f>IF(ISNUMBER(H170),IF(ISNUMBER(MATRIX!Y170),MATRIX!Y170,"n/a"),"")</f>
        <v/>
      </c>
      <c r="BG170" s="86" t="str">
        <f t="shared" ref="BG170:BG224" si="123">IF(ISNUMBER(BF170),"dB","")</f>
        <v/>
      </c>
      <c r="BI170" s="44" t="str">
        <f>IF(ISNUMBER('Lo-Z-OUTPUT'!D170),IF(ISNUMBER(EXTRA!H170),'Lo-Z-OUTPUT'!D170*EXTRA!H170,""),"")</f>
        <v/>
      </c>
      <c r="BJ170" s="44" t="str">
        <f t="shared" ref="BJ170:BJ224" si="124">IF(ISNUMBER(BI170),ES,"")</f>
        <v/>
      </c>
      <c r="BT170" t="b">
        <f>ISNUMBER(MATRIX!G170)</f>
        <v>1</v>
      </c>
      <c r="BU170" t="b">
        <f>ISNUMBER(MATRIX!H170)</f>
        <v>1</v>
      </c>
      <c r="BW170" s="64" t="str">
        <f>IF(AND(ISNUMBER('HI-Z-OUTPUT'!P170),I170&lt;&gt;0),'HI-Z-OUTPUT'!P170,"-")</f>
        <v>-</v>
      </c>
      <c r="BX170" s="1"/>
      <c r="BY170" s="64" t="str">
        <f>IF(ISBLANK('HI-Z-OUTPUT'!R170),"",'HI-Z-OUTPUT'!R170)</f>
        <v/>
      </c>
      <c r="CA170" s="62" t="str">
        <f>IF(ISNUMBER(BW170),IF(ISNUMBER(MATRIX!E170),BW170*MATRIX!E170,"WRNG DATA"),"-")</f>
        <v>-</v>
      </c>
      <c r="CC170" s="66" t="str">
        <f>IF(AND(ISNUMBER(BW170),OR(BT170,BU170)),IF(KP="kg",BW170*MATRIX!CC170,BW170*MATRIX!CC170*2.2),"-")</f>
        <v>-</v>
      </c>
      <c r="CD170" s="65" t="str">
        <f t="shared" ref="CD170:CD224" si="125">IF(ISNUMBER(BW170),KP,"")</f>
        <v/>
      </c>
      <c r="CF170" s="1" t="str">
        <f>IF(AND(VI&lt;100,ISNUMBER(BW170),BT170),MATRIX!N170,IF(AND(VI&gt;=100,ISNUMBER(BW170),BU170),MATRIX!O170,""))</f>
        <v/>
      </c>
      <c r="CG170" s="1" t="str">
        <f>IF(AND(BY170&lt;100,ISNUMBER(BW170),BT170),MATRIX!N170,IF(AND(BY170&gt;=100,ISNUMBER(BW170),BU170),MATRIX!O170,"WRNG V"))</f>
        <v>WRNG V</v>
      </c>
      <c r="CH170" s="1" t="str">
        <f t="shared" ref="CH170:CH224" si="126">IF(ISNUMBER(BY170),CG170,CF170)</f>
        <v/>
      </c>
      <c r="CJ170" s="70" t="str">
        <f>IF(ISNUMBER(BW170),IF(BY170&lt;100,IF(ISNUMBER(CH170*MATRIX!G170),BW170*CH170*MATRIX!G170,""),IF(ISNUMBER(CH170*MATRIX!H170),BW170*CH170*MATRIX!H170,"")),"")</f>
        <v/>
      </c>
      <c r="CL170" s="40" t="str">
        <f>IF(ISNUMBER(BW170*CH170),IF(ISNUMBER(MATRIX!U170),IF(MATRIX!U170-INT(MATRIX!U170)=0,MATRIX!U170,"("&amp;MATRIX!U170&amp;")"),"n/a"),"")</f>
        <v/>
      </c>
      <c r="CM170" s="77"/>
      <c r="CN170" s="81" t="str">
        <f>IF(ISNUMBER(BW170*CH170), IF(ISNUMBER(MATRIX!AZ170),BW170*MATRIX!AZ170,"n/a"),"")</f>
        <v/>
      </c>
      <c r="CO170" s="77"/>
      <c r="CP170" s="83" t="str">
        <f>IF(ISNUMBER($BW170*$CH170), IF(ISNUMBER(MATRIX!BB170),$BW170*MATRIX!BB170,"n/a"),"")</f>
        <v/>
      </c>
      <c r="CQ170" s="77"/>
      <c r="CR170" s="81" t="str">
        <f>IF(ISNUMBER($BW170*$CH170), IF(ISNUMBER(MATRIX!BJ170),BW170*MATRIX!BJ170,"n/a"),"")</f>
        <v/>
      </c>
      <c r="CS170" s="77" t="s">
        <v>434</v>
      </c>
      <c r="CT170" s="83" t="str">
        <f>IF(ISNUMBER($BW170*$CH170), IF(ISNUMBER(MATRIX!BL170),$BW170*MATRIX!BL170,"n/a"),"")</f>
        <v/>
      </c>
      <c r="CV170" s="225" t="str">
        <f t="shared" si="109"/>
        <v/>
      </c>
      <c r="CX170" s="225" t="str">
        <f t="shared" si="110"/>
        <v/>
      </c>
      <c r="CZ170" s="219" t="str">
        <f>IF(ISNUMBER($BW170*$CH170), IF(MV&gt;200,IF(ISNUMBER(MATRIX!CL170),MATRIX!CL170,"n/a"),IF(ISNUMBER(MATRIX!CH170),MATRIX!CH170,"n/a")),"")</f>
        <v/>
      </c>
      <c r="DB170" s="1" t="str">
        <f>IF(ISNUMBER(BW170),IF(AND(ISNUMBER('HI-Z-OUTPUT'!AV170),'HI-Z-OUTPUT'!AV170&lt;&gt;0),'HI-Z-OUTPUT'!AV170,'Hi-Z-INPUT'!$K$7*'Hi-Z-INPUT'!$K$11),"")</f>
        <v/>
      </c>
      <c r="DD170" s="161" t="str">
        <f t="shared" si="114"/>
        <v/>
      </c>
      <c r="DF170" s="124" t="str">
        <f>IF(ISNUMBER($BW170),IF(MV&lt;200,IF(ISNUMBER(MATRIX!BA170),ROUND(MATRIX!BA170/1000*IDLE*CKWH,2),"-"),IF(ISNUMBER(MATRIX!BK170),ROUND(MATRIX!BK170/1000*IDLE*CKWH,2),"-")),"")</f>
        <v/>
      </c>
      <c r="DG170" s="125" t="str">
        <f t="shared" ref="DG170:DG224" si="127">IF(ISNUMBER(DF170),ES,"")</f>
        <v/>
      </c>
      <c r="DI170" s="104" t="str">
        <f>IF(ISNUMBER($BW170),IF(MV&lt;200,IF(ISNUMBER(MATRIX!BC170),ROUND(MATRIX!BC170/1000*RUNNING*CKWH,2),"-"),IF(ISNUMBER(MATRIX!BM170),ROUND(MATRIX!BM170/1000*RUNNING*CKWH,2),"-")),"")</f>
        <v/>
      </c>
      <c r="DJ170" s="130" t="str">
        <f t="shared" ref="DJ170:DJ224" si="128">IF(ISNUMBER(DI170),ES,"")</f>
        <v/>
      </c>
      <c r="DL170" s="104"/>
      <c r="DM170" s="130" t="str">
        <f t="shared" ref="DM170:DM224" si="129">IF(ISNUMBER(DL170),ES,"")</f>
        <v/>
      </c>
      <c r="DO170" s="129" t="str">
        <f t="shared" si="111"/>
        <v/>
      </c>
      <c r="DP170" s="127" t="str">
        <f t="shared" ref="DP170:DP224" si="130">IF(ISNUMBER(DO170),ES,"")</f>
        <v/>
      </c>
      <c r="DR170" s="101" t="str">
        <f>IF(ISNUMBER($BW170*$CH170),IF(ISNUMBER(MATRIX!BU170),BW170*MATRIX!BU170,"n/a"),"")</f>
        <v/>
      </c>
      <c r="DS170" s="72"/>
      <c r="DT170" s="72" t="str">
        <f>IF(ISNUMBER(BW170*CH170),IF(ISNUMBER(MATRIX!BV170*DD170),BW170*MATRIX!BV170*DD170,"n/a"),"")</f>
        <v/>
      </c>
      <c r="DU170" s="72"/>
      <c r="DV170" s="155" t="str">
        <f t="shared" ref="DV170:DV224" si="131">IF(AND(ISNUMBER(DR170),ISNUMBER(DT170)),(DR170*IDLE+DT170*RUNNING)*DAYS/1000,"")</f>
        <v/>
      </c>
      <c r="DW170" s="96"/>
      <c r="DX170" s="156" t="str">
        <f t="shared" si="112"/>
        <v/>
      </c>
      <c r="DY170" s="102" t="str">
        <f t="shared" ref="DY170:DY224" si="132">IF(ISNUMBER(DX170),ES,"")</f>
        <v/>
      </c>
      <c r="EA170" s="85" t="str">
        <f>IF(ISNUMBER(BW170),IF(ISNUMBER(MATRIX!Y170),MATRIX!Y170,"n/a"),"")</f>
        <v/>
      </c>
      <c r="EB170" s="86" t="str">
        <f t="shared" ref="EB170:EB224" si="133">IF(ISNUMBER(EA170),"dB","")</f>
        <v/>
      </c>
      <c r="ED170" s="44" t="str">
        <f>IF(ISNUMBER('HI-Z-OUTPUT'!D170),IF(ISNUMBER(BW170),'HI-Z-OUTPUT'!D170*BW170,""),"")</f>
        <v/>
      </c>
      <c r="EE170" s="44" t="str">
        <f t="shared" ref="EE170:EE224" si="134">IF(ISNUMBER(ED170),ES,"")</f>
        <v/>
      </c>
    </row>
    <row r="171" spans="1:135">
      <c r="A171" s="173" t="str">
        <f>MATRIX!A171</f>
        <v>APEX</v>
      </c>
      <c r="B171" t="str">
        <f>IF(MATRIX!B171&lt;&gt;0,MATRIX!B171,"-")</f>
        <v>CP354</v>
      </c>
      <c r="D171" t="b">
        <f>AND(OHM8MENO&lt;='Lo-Z-OUTPUT'!U171,'Lo-Z-OUTPUT'!U171&lt;=OHM8PIU)</f>
        <v>0</v>
      </c>
      <c r="E171" t="b">
        <f>AND(OHM4MENO&lt;='Lo-Z-OUTPUT'!U171,'Lo-Z-OUTPUT'!U171&lt;=OHM4PIU)</f>
        <v>0</v>
      </c>
      <c r="F171" t="b">
        <f>AND(OHM2MENO&lt;='Lo-Z-OUTPUT'!U171,'Lo-Z-OUTPUT'!U171&lt;=OHM2PIU)</f>
        <v>0</v>
      </c>
      <c r="H171" s="64" t="str">
        <f>IF(ISNUMBER('Lo-Z-OUTPUT'!S171),'Lo-Z-OUTPUT'!S171,"")</f>
        <v/>
      </c>
      <c r="I171" s="64" t="str">
        <f>IF('Lo-Z-OUTPUT'!W171="B","B","")</f>
        <v/>
      </c>
      <c r="K171" s="62" t="str">
        <f>IF(ISNUMBER(H171),H171*MATRIX!E171,"-")</f>
        <v>-</v>
      </c>
      <c r="M171" s="66" t="str">
        <f>IF(ISNUMBER(H171),IF(KP="kg",H171*MATRIX!CB171,H171*MATRIX!CB171*2.2),"-")</f>
        <v>-</v>
      </c>
      <c r="N171" s="65" t="str">
        <f t="shared" si="115"/>
        <v/>
      </c>
      <c r="P171" s="1" t="str">
        <f>IF(ISNUMBER(H171),IF('Lo-Z-OUTPUT'!W171="B",IF(D171,MATRIX!Q171,IF(E171,MATRIX!R171,"WRNG Ω")),IF(D171,MATRIX!K171,IF(E171,MATRIX!L171,IF(F171,MATRIX!M171,"")))),"")</f>
        <v/>
      </c>
      <c r="R171" s="70" t="str">
        <f>IF(AND(ISNUMBER(H171),ISNUMBER(P171)),IF('Lo-Z-OUTPUT'!W171="B",H171*P171*MATRIX!F171/2,H171*P171*MATRIX!F171),"")</f>
        <v/>
      </c>
      <c r="T171" s="40" t="str">
        <f>IF(ISNUMBER($H171),IF(ISNUMBER(MATRIX!U171),IF(MATRIX!U171-INT(MATRIX!U171)=0,MATRIX!U171,"("&amp;MATRIX!U171&amp;")"),"n/a"),"")</f>
        <v/>
      </c>
      <c r="U171" s="77"/>
      <c r="V171" s="81" t="str">
        <f>IF(ISNUMBER(H171), IF(ISNUMBER(MATRIX!AD171),H171*MATRIX!AD171,"n/a"),"")</f>
        <v/>
      </c>
      <c r="W171" s="77"/>
      <c r="X171" s="83" t="str">
        <f>IF(ISNUMBER($H171), IF(ISNUMBER(MATRIX!AF171),$H171*MATRIX!AF171,"n/a"),"")</f>
        <v/>
      </c>
      <c r="Y171" s="77"/>
      <c r="Z171" s="81" t="str">
        <f>IF(ISNUMBER($H171), IF(ISNUMBER(MATRIX!AP171),$H171*MATRIX!AP171,"n/a"),"")</f>
        <v/>
      </c>
      <c r="AA171" s="77" t="s">
        <v>434</v>
      </c>
      <c r="AB171" s="83" t="str">
        <f>IF(ISNUMBER($H171), IF(ISNUMBER(MATRIX!AR171),$H171*MATRIX!AR171,"n/a"),"")</f>
        <v/>
      </c>
      <c r="AD171" s="225" t="str">
        <f t="shared" si="107"/>
        <v/>
      </c>
      <c r="AF171" s="225" t="str">
        <f t="shared" si="108"/>
        <v/>
      </c>
      <c r="AH171" s="218" t="str">
        <f>IF(ISNUMBER($H171), IF(MV&gt;200,IF(ISNUMBER(MATRIX!CL171),MATRIX!CL171,"n/a"),IF(ISNUMBER(MATRIX!CH171),MATRIX!CH171,"n/a")),"")</f>
        <v/>
      </c>
      <c r="AJ171" s="1" t="str">
        <f>IF(ISNUMBER(H171),IF(AND(ISNUMBER('Lo-Z-OUTPUT'!BA171),'Lo-Z-OUTPUT'!BA171&lt;&gt;0),'Lo-Z-OUTPUT'!BA171,'Lo-Z-INPUT'!$K$15*'Lo-Z-INPUT'!$K$7),"")</f>
        <v/>
      </c>
      <c r="AL171" s="161" t="str">
        <f t="shared" si="113"/>
        <v/>
      </c>
      <c r="AN171" s="124" t="str">
        <f>IF(ISNUMBER($H171),IF(MV&lt;200,IF(ISNUMBER(MATRIX!AE171),ROUND((MATRIX!AE171*IDLE/1000)*CKWH,2),"-"),IF(ISNUMBER(MATRIX!AQ171),ROUND((MATRIX!AQ171*IDLE/1000)*CKWH,2),"-")),"")</f>
        <v/>
      </c>
      <c r="AO171" s="125" t="str">
        <f t="shared" si="116"/>
        <v/>
      </c>
      <c r="AQ171" s="105" t="str">
        <f>IF(ISNUMBER($H171),IF(MV&lt;200,IF(ISNUMBER(MATRIX!AG171),ROUND((MATRIX!AG171/1000)*RUNNING*CKWH,2),"-"),IF(ISNUMBER(MATRIX!AS171),ROUND((MATRIX!AS171/1000)*RUNNING*CKWH,2),"-")),"")</f>
        <v/>
      </c>
      <c r="AR171" s="126" t="str">
        <f t="shared" si="117"/>
        <v/>
      </c>
      <c r="AT171" s="129" t="str">
        <f t="shared" si="118"/>
        <v/>
      </c>
      <c r="AU171" s="127" t="str">
        <f t="shared" si="119"/>
        <v/>
      </c>
      <c r="AW171" s="101" t="str">
        <f>IF(ISNUMBER($H171),IF(ISNUMBER(MATRIX!BU171),$H171*MATRIX!BU171,"n/a"),"")</f>
        <v/>
      </c>
      <c r="AX171" s="72"/>
      <c r="AY171" s="72" t="str">
        <f>IF(ISNUMBER($H171),IF(ISNUMBER(MATRIX!BV171*AL171),$H171*MATRIX!BV171*AL171,"n/a"),"")</f>
        <v/>
      </c>
      <c r="BA171" s="100" t="str">
        <f t="shared" si="120"/>
        <v/>
      </c>
      <c r="BB171" s="72"/>
      <c r="BC171" s="154" t="str">
        <f t="shared" si="121"/>
        <v/>
      </c>
      <c r="BD171" s="103" t="str">
        <f t="shared" si="122"/>
        <v/>
      </c>
      <c r="BF171" s="85" t="str">
        <f>IF(ISNUMBER(H171),IF(ISNUMBER(MATRIX!Y171),MATRIX!Y171,"n/a"),"")</f>
        <v/>
      </c>
      <c r="BG171" s="86" t="str">
        <f t="shared" si="123"/>
        <v/>
      </c>
      <c r="BI171" s="44" t="str">
        <f>IF(ISNUMBER('Lo-Z-OUTPUT'!D171),IF(ISNUMBER(EXTRA!H171),'Lo-Z-OUTPUT'!D171*EXTRA!H171,""),"")</f>
        <v/>
      </c>
      <c r="BJ171" s="44" t="str">
        <f t="shared" si="124"/>
        <v/>
      </c>
      <c r="BT171" t="b">
        <f>ISNUMBER(MATRIX!G171)</f>
        <v>1</v>
      </c>
      <c r="BU171" t="b">
        <f>ISNUMBER(MATRIX!H171)</f>
        <v>1</v>
      </c>
      <c r="BW171" s="64" t="str">
        <f>IF(AND(ISNUMBER('HI-Z-OUTPUT'!P171),I171&lt;&gt;0),'HI-Z-OUTPUT'!P171,"-")</f>
        <v>-</v>
      </c>
      <c r="BX171" s="1"/>
      <c r="BY171" s="64" t="str">
        <f>IF(ISBLANK('HI-Z-OUTPUT'!R171),"",'HI-Z-OUTPUT'!R171)</f>
        <v/>
      </c>
      <c r="CA171" s="62" t="str">
        <f>IF(ISNUMBER(BW171),IF(ISNUMBER(MATRIX!E171),BW171*MATRIX!E171,"WRNG DATA"),"-")</f>
        <v>-</v>
      </c>
      <c r="CC171" s="66" t="str">
        <f>IF(AND(ISNUMBER(BW171),OR(BT171,BU171)),IF(KP="kg",BW171*MATRIX!CC171,BW171*MATRIX!CC171*2.2),"-")</f>
        <v>-</v>
      </c>
      <c r="CD171" s="65" t="str">
        <f t="shared" si="125"/>
        <v/>
      </c>
      <c r="CF171" s="1" t="str">
        <f>IF(AND(VI&lt;100,ISNUMBER(BW171),BT171),MATRIX!N171,IF(AND(VI&gt;=100,ISNUMBER(BW171),BU171),MATRIX!O171,""))</f>
        <v/>
      </c>
      <c r="CG171" s="1" t="str">
        <f>IF(AND(BY171&lt;100,ISNUMBER(BW171),BT171),MATRIX!N171,IF(AND(BY171&gt;=100,ISNUMBER(BW171),BU171),MATRIX!O171,"WRNG V"))</f>
        <v>WRNG V</v>
      </c>
      <c r="CH171" s="1" t="str">
        <f t="shared" si="126"/>
        <v/>
      </c>
      <c r="CJ171" s="70" t="str">
        <f>IF(ISNUMBER(BW171),IF(BY171&lt;100,IF(ISNUMBER(CH171*MATRIX!G171),BW171*CH171*MATRIX!G171,""),IF(ISNUMBER(CH171*MATRIX!H171),BW171*CH171*MATRIX!H171,"")),"")</f>
        <v/>
      </c>
      <c r="CL171" s="40" t="str">
        <f>IF(ISNUMBER(BW171*CH171),IF(ISNUMBER(MATRIX!U171),IF(MATRIX!U171-INT(MATRIX!U171)=0,MATRIX!U171,"("&amp;MATRIX!U171&amp;")"),"n/a"),"")</f>
        <v/>
      </c>
      <c r="CM171" s="77"/>
      <c r="CN171" s="81" t="str">
        <f>IF(ISNUMBER(BW171*CH171), IF(ISNUMBER(MATRIX!AZ171),BW171*MATRIX!AZ171,"n/a"),"")</f>
        <v/>
      </c>
      <c r="CO171" s="77"/>
      <c r="CP171" s="83" t="str">
        <f>IF(ISNUMBER($BW171*$CH171), IF(ISNUMBER(MATRIX!BB171),$BW171*MATRIX!BB171,"n/a"),"")</f>
        <v/>
      </c>
      <c r="CQ171" s="77"/>
      <c r="CR171" s="81" t="str">
        <f>IF(ISNUMBER($BW171*$CH171), IF(ISNUMBER(MATRIX!BJ171),BW171*MATRIX!BJ171,"n/a"),"")</f>
        <v/>
      </c>
      <c r="CS171" s="77" t="s">
        <v>434</v>
      </c>
      <c r="CT171" s="83" t="str">
        <f>IF(ISNUMBER($BW171*$CH171), IF(ISNUMBER(MATRIX!BL171),$BW171*MATRIX!BL171,"n/a"),"")</f>
        <v/>
      </c>
      <c r="CV171" s="225" t="str">
        <f t="shared" si="109"/>
        <v/>
      </c>
      <c r="CX171" s="225" t="str">
        <f t="shared" si="110"/>
        <v/>
      </c>
      <c r="CZ171" s="219" t="str">
        <f>IF(ISNUMBER($BW171*$CH171), IF(MV&gt;200,IF(ISNUMBER(MATRIX!CL171),MATRIX!CL171,"n/a"),IF(ISNUMBER(MATRIX!CH171),MATRIX!CH171,"n/a")),"")</f>
        <v/>
      </c>
      <c r="DB171" s="1" t="str">
        <f>IF(ISNUMBER(BW171),IF(AND(ISNUMBER('HI-Z-OUTPUT'!AV171),'HI-Z-OUTPUT'!AV171&lt;&gt;0),'HI-Z-OUTPUT'!AV171,'Hi-Z-INPUT'!$K$7*'Hi-Z-INPUT'!$K$11),"")</f>
        <v/>
      </c>
      <c r="DD171" s="161" t="str">
        <f t="shared" si="114"/>
        <v/>
      </c>
      <c r="DF171" s="124" t="str">
        <f>IF(ISNUMBER($BW171),IF(MV&lt;200,IF(ISNUMBER(MATRIX!BA171),ROUND(MATRIX!BA171/1000*IDLE*CKWH,2),"-"),IF(ISNUMBER(MATRIX!BK171),ROUND(MATRIX!BK171/1000*IDLE*CKWH,2),"-")),"")</f>
        <v/>
      </c>
      <c r="DG171" s="125" t="str">
        <f t="shared" si="127"/>
        <v/>
      </c>
      <c r="DI171" s="104" t="str">
        <f>IF(ISNUMBER($BW171),IF(MV&lt;200,IF(ISNUMBER(MATRIX!BC171),ROUND(MATRIX!BC171/1000*RUNNING*CKWH,2),"-"),IF(ISNUMBER(MATRIX!BM171),ROUND(MATRIX!BM171/1000*RUNNING*CKWH,2),"-")),"")</f>
        <v/>
      </c>
      <c r="DJ171" s="130" t="str">
        <f t="shared" si="128"/>
        <v/>
      </c>
      <c r="DL171" s="104"/>
      <c r="DM171" s="130" t="str">
        <f t="shared" si="129"/>
        <v/>
      </c>
      <c r="DO171" s="129" t="str">
        <f t="shared" si="111"/>
        <v/>
      </c>
      <c r="DP171" s="127" t="str">
        <f t="shared" si="130"/>
        <v/>
      </c>
      <c r="DR171" s="101" t="str">
        <f>IF(ISNUMBER($BW171*$CH171),IF(ISNUMBER(MATRIX!BU171),BW171*MATRIX!BU171,"n/a"),"")</f>
        <v/>
      </c>
      <c r="DS171" s="72"/>
      <c r="DT171" s="72" t="str">
        <f>IF(ISNUMBER(BW171*CH171),IF(ISNUMBER(MATRIX!BV171*DD171),BW171*MATRIX!BV171*DD171,"n/a"),"")</f>
        <v/>
      </c>
      <c r="DU171" s="72"/>
      <c r="DV171" s="155" t="str">
        <f t="shared" si="131"/>
        <v/>
      </c>
      <c r="DW171" s="96"/>
      <c r="DX171" s="156" t="str">
        <f t="shared" si="112"/>
        <v/>
      </c>
      <c r="DY171" s="102" t="str">
        <f t="shared" si="132"/>
        <v/>
      </c>
      <c r="EA171" s="85" t="str">
        <f>IF(ISNUMBER(BW171),IF(ISNUMBER(MATRIX!Y171),MATRIX!Y171,"n/a"),"")</f>
        <v/>
      </c>
      <c r="EB171" s="86" t="str">
        <f t="shared" si="133"/>
        <v/>
      </c>
      <c r="ED171" s="44" t="str">
        <f>IF(ISNUMBER('HI-Z-OUTPUT'!D171),IF(ISNUMBER(BW171),'HI-Z-OUTPUT'!D171*BW171,""),"")</f>
        <v/>
      </c>
      <c r="EE171" s="44" t="str">
        <f t="shared" si="134"/>
        <v/>
      </c>
    </row>
    <row r="172" spans="1:135">
      <c r="A172" s="173" t="str">
        <f>MATRIX!A172</f>
        <v>APEX</v>
      </c>
      <c r="B172" t="str">
        <f>IF(MATRIX!B172&lt;&gt;0,MATRIX!B172,"-")</f>
        <v>CP704</v>
      </c>
      <c r="D172" t="b">
        <f>AND(OHM8MENO&lt;='Lo-Z-OUTPUT'!U172,'Lo-Z-OUTPUT'!U172&lt;=OHM8PIU)</f>
        <v>0</v>
      </c>
      <c r="E172" t="b">
        <f>AND(OHM4MENO&lt;='Lo-Z-OUTPUT'!U172,'Lo-Z-OUTPUT'!U172&lt;=OHM4PIU)</f>
        <v>0</v>
      </c>
      <c r="F172" t="b">
        <f>AND(OHM2MENO&lt;='Lo-Z-OUTPUT'!U172,'Lo-Z-OUTPUT'!U172&lt;=OHM2PIU)</f>
        <v>0</v>
      </c>
      <c r="H172" s="64" t="str">
        <f>IF(ISNUMBER('Lo-Z-OUTPUT'!S172),'Lo-Z-OUTPUT'!S172,"")</f>
        <v/>
      </c>
      <c r="I172" s="64" t="str">
        <f>IF('Lo-Z-OUTPUT'!W172="B","B","")</f>
        <v/>
      </c>
      <c r="K172" s="62" t="str">
        <f>IF(ISNUMBER(H172),H172*MATRIX!E172,"-")</f>
        <v>-</v>
      </c>
      <c r="M172" s="66" t="str">
        <f>IF(ISNUMBER(H172),IF(KP="kg",H172*MATRIX!CB172,H172*MATRIX!CB172*2.2),"-")</f>
        <v>-</v>
      </c>
      <c r="N172" s="65" t="str">
        <f t="shared" si="115"/>
        <v/>
      </c>
      <c r="P172" s="1" t="str">
        <f>IF(ISNUMBER(H172),IF('Lo-Z-OUTPUT'!W172="B",IF(D172,MATRIX!Q172,IF(E172,MATRIX!R172,"WRNG Ω")),IF(D172,MATRIX!K172,IF(E172,MATRIX!L172,IF(F172,MATRIX!M172,"")))),"")</f>
        <v/>
      </c>
      <c r="R172" s="70" t="str">
        <f>IF(AND(ISNUMBER(H172),ISNUMBER(P172)),IF('Lo-Z-OUTPUT'!W172="B",H172*P172*MATRIX!F172/2,H172*P172*MATRIX!F172),"")</f>
        <v/>
      </c>
      <c r="T172" s="40" t="str">
        <f>IF(ISNUMBER($H172),IF(ISNUMBER(MATRIX!U172),IF(MATRIX!U172-INT(MATRIX!U172)=0,MATRIX!U172,"("&amp;MATRIX!U172&amp;")"),"n/a"),"")</f>
        <v/>
      </c>
      <c r="U172" s="77"/>
      <c r="V172" s="81" t="str">
        <f>IF(ISNUMBER(H172), IF(ISNUMBER(MATRIX!AD172),H172*MATRIX!AD172,"n/a"),"")</f>
        <v/>
      </c>
      <c r="W172" s="77"/>
      <c r="X172" s="83" t="str">
        <f>IF(ISNUMBER($H172), IF(ISNUMBER(MATRIX!AF172),$H172*MATRIX!AF172,"n/a"),"")</f>
        <v/>
      </c>
      <c r="Y172" s="77"/>
      <c r="Z172" s="81" t="str">
        <f>IF(ISNUMBER($H172), IF(ISNUMBER(MATRIX!AP172),$H172*MATRIX!AP172,"n/a"),"")</f>
        <v/>
      </c>
      <c r="AA172" s="77" t="s">
        <v>434</v>
      </c>
      <c r="AB172" s="83" t="str">
        <f>IF(ISNUMBER($H172), IF(ISNUMBER(MATRIX!AR172),$H172*MATRIX!AR172,"n/a"),"")</f>
        <v/>
      </c>
      <c r="AD172" s="225" t="str">
        <f t="shared" si="107"/>
        <v/>
      </c>
      <c r="AF172" s="225" t="str">
        <f t="shared" si="108"/>
        <v/>
      </c>
      <c r="AH172" s="218" t="str">
        <f>IF(ISNUMBER($H172), IF(MV&gt;200,IF(ISNUMBER(MATRIX!CL172),MATRIX!CL172,"n/a"),IF(ISNUMBER(MATRIX!CH172),MATRIX!CH172,"n/a")),"")</f>
        <v/>
      </c>
      <c r="AJ172" s="1" t="str">
        <f>IF(ISNUMBER(H172),IF(AND(ISNUMBER('Lo-Z-OUTPUT'!BA172),'Lo-Z-OUTPUT'!BA172&lt;&gt;0),'Lo-Z-OUTPUT'!BA172,'Lo-Z-INPUT'!$K$15*'Lo-Z-INPUT'!$K$7),"")</f>
        <v/>
      </c>
      <c r="AL172" s="161" t="str">
        <f t="shared" si="113"/>
        <v/>
      </c>
      <c r="AN172" s="124" t="str">
        <f>IF(ISNUMBER($H172),IF(MV&lt;200,IF(ISNUMBER(MATRIX!AE172),ROUND((MATRIX!AE172*IDLE/1000)*CKWH,2),"-"),IF(ISNUMBER(MATRIX!AQ172),ROUND((MATRIX!AQ172*IDLE/1000)*CKWH,2),"-")),"")</f>
        <v/>
      </c>
      <c r="AO172" s="125" t="str">
        <f t="shared" si="116"/>
        <v/>
      </c>
      <c r="AQ172" s="105" t="str">
        <f>IF(ISNUMBER($H172),IF(MV&lt;200,IF(ISNUMBER(MATRIX!AG172),ROUND((MATRIX!AG172/1000)*RUNNING*CKWH,2),"-"),IF(ISNUMBER(MATRIX!AS172),ROUND((MATRIX!AS172/1000)*RUNNING*CKWH,2),"-")),"")</f>
        <v/>
      </c>
      <c r="AR172" s="126" t="str">
        <f t="shared" si="117"/>
        <v/>
      </c>
      <c r="AT172" s="129" t="str">
        <f t="shared" si="118"/>
        <v/>
      </c>
      <c r="AU172" s="127" t="str">
        <f t="shared" si="119"/>
        <v/>
      </c>
      <c r="AW172" s="101" t="str">
        <f>IF(ISNUMBER($H172),IF(ISNUMBER(MATRIX!BU172),$H172*MATRIX!BU172,"n/a"),"")</f>
        <v/>
      </c>
      <c r="AX172" s="72"/>
      <c r="AY172" s="72" t="str">
        <f>IF(ISNUMBER($H172),IF(ISNUMBER(MATRIX!BV172*AL172),$H172*MATRIX!BV172*AL172,"n/a"),"")</f>
        <v/>
      </c>
      <c r="BA172" s="100" t="str">
        <f t="shared" si="120"/>
        <v/>
      </c>
      <c r="BB172" s="72"/>
      <c r="BC172" s="154" t="str">
        <f t="shared" si="121"/>
        <v/>
      </c>
      <c r="BD172" s="103" t="str">
        <f t="shared" si="122"/>
        <v/>
      </c>
      <c r="BF172" s="85" t="str">
        <f>IF(ISNUMBER(H172),IF(ISNUMBER(MATRIX!Y172),MATRIX!Y172,"n/a"),"")</f>
        <v/>
      </c>
      <c r="BG172" s="86" t="str">
        <f t="shared" si="123"/>
        <v/>
      </c>
      <c r="BI172" s="44" t="str">
        <f>IF(ISNUMBER('Lo-Z-OUTPUT'!D172),IF(ISNUMBER(EXTRA!H172),'Lo-Z-OUTPUT'!D172*EXTRA!H172,""),"")</f>
        <v/>
      </c>
      <c r="BJ172" s="44" t="str">
        <f t="shared" si="124"/>
        <v/>
      </c>
      <c r="BT172" t="b">
        <f>ISNUMBER(MATRIX!G172)</f>
        <v>1</v>
      </c>
      <c r="BU172" t="b">
        <f>ISNUMBER(MATRIX!H172)</f>
        <v>1</v>
      </c>
      <c r="BW172" s="64" t="str">
        <f>IF(AND(ISNUMBER('HI-Z-OUTPUT'!P172),I172&lt;&gt;0),'HI-Z-OUTPUT'!P172,"-")</f>
        <v>-</v>
      </c>
      <c r="BX172" s="1"/>
      <c r="BY172" s="64" t="str">
        <f>IF(ISBLANK('HI-Z-OUTPUT'!R172),"",'HI-Z-OUTPUT'!R172)</f>
        <v/>
      </c>
      <c r="CA172" s="62" t="str">
        <f>IF(ISNUMBER(BW172),IF(ISNUMBER(MATRIX!E172),BW172*MATRIX!E172,"WRNG DATA"),"-")</f>
        <v>-</v>
      </c>
      <c r="CC172" s="66" t="str">
        <f>IF(AND(ISNUMBER(BW172),OR(BT172,BU172)),IF(KP="kg",BW172*MATRIX!CC172,BW172*MATRIX!CC172*2.2),"-")</f>
        <v>-</v>
      </c>
      <c r="CD172" s="65" t="str">
        <f t="shared" si="125"/>
        <v/>
      </c>
      <c r="CF172" s="1" t="str">
        <f>IF(AND(VI&lt;100,ISNUMBER(BW172),BT172),MATRIX!N172,IF(AND(VI&gt;=100,ISNUMBER(BW172),BU172),MATRIX!O172,""))</f>
        <v/>
      </c>
      <c r="CG172" s="1" t="str">
        <f>IF(AND(BY172&lt;100,ISNUMBER(BW172),BT172),MATRIX!N172,IF(AND(BY172&gt;=100,ISNUMBER(BW172),BU172),MATRIX!O172,"WRNG V"))</f>
        <v>WRNG V</v>
      </c>
      <c r="CH172" s="1" t="str">
        <f t="shared" si="126"/>
        <v/>
      </c>
      <c r="CJ172" s="70" t="str">
        <f>IF(ISNUMBER(BW172),IF(BY172&lt;100,IF(ISNUMBER(CH172*MATRIX!G172),BW172*CH172*MATRIX!G172,""),IF(ISNUMBER(CH172*MATRIX!H172),BW172*CH172*MATRIX!H172,"")),"")</f>
        <v/>
      </c>
      <c r="CL172" s="40" t="str">
        <f>IF(ISNUMBER(BW172*CH172),IF(ISNUMBER(MATRIX!U172),IF(MATRIX!U172-INT(MATRIX!U172)=0,MATRIX!U172,"("&amp;MATRIX!U172&amp;")"),"n/a"),"")</f>
        <v/>
      </c>
      <c r="CM172" s="77"/>
      <c r="CN172" s="81" t="str">
        <f>IF(ISNUMBER(BW172*CH172), IF(ISNUMBER(MATRIX!AZ172),BW172*MATRIX!AZ172,"n/a"),"")</f>
        <v/>
      </c>
      <c r="CO172" s="77"/>
      <c r="CP172" s="83" t="str">
        <f>IF(ISNUMBER($BW172*$CH172), IF(ISNUMBER(MATRIX!BB172),$BW172*MATRIX!BB172,"n/a"),"")</f>
        <v/>
      </c>
      <c r="CQ172" s="77"/>
      <c r="CR172" s="81" t="str">
        <f>IF(ISNUMBER($BW172*$CH172), IF(ISNUMBER(MATRIX!BJ172),BW172*MATRIX!BJ172,"n/a"),"")</f>
        <v/>
      </c>
      <c r="CS172" s="77" t="s">
        <v>434</v>
      </c>
      <c r="CT172" s="83" t="str">
        <f>IF(ISNUMBER($BW172*$CH172), IF(ISNUMBER(MATRIX!BL172),$BW172*MATRIX!BL172,"n/a"),"")</f>
        <v/>
      </c>
      <c r="CV172" s="225" t="str">
        <f t="shared" si="109"/>
        <v/>
      </c>
      <c r="CX172" s="225" t="str">
        <f t="shared" si="110"/>
        <v/>
      </c>
      <c r="CZ172" s="219" t="str">
        <f>IF(ISNUMBER($BW172*$CH172), IF(MV&gt;200,IF(ISNUMBER(MATRIX!CL172),MATRIX!CL172,"n/a"),IF(ISNUMBER(MATRIX!CH172),MATRIX!CH172,"n/a")),"")</f>
        <v/>
      </c>
      <c r="DB172" s="1" t="str">
        <f>IF(ISNUMBER(BW172),IF(AND(ISNUMBER('HI-Z-OUTPUT'!AV172),'HI-Z-OUTPUT'!AV172&lt;&gt;0),'HI-Z-OUTPUT'!AV172,'Hi-Z-INPUT'!$K$7*'Hi-Z-INPUT'!$K$11),"")</f>
        <v/>
      </c>
      <c r="DD172" s="161" t="str">
        <f t="shared" si="114"/>
        <v/>
      </c>
      <c r="DF172" s="124" t="str">
        <f>IF(ISNUMBER($BW172),IF(MV&lt;200,IF(ISNUMBER(MATRIX!BA172),ROUND(MATRIX!BA172/1000*IDLE*CKWH,2),"-"),IF(ISNUMBER(MATRIX!BK172),ROUND(MATRIX!BK172/1000*IDLE*CKWH,2),"-")),"")</f>
        <v/>
      </c>
      <c r="DG172" s="125" t="str">
        <f t="shared" si="127"/>
        <v/>
      </c>
      <c r="DI172" s="104" t="str">
        <f>IF(ISNUMBER($BW172),IF(MV&lt;200,IF(ISNUMBER(MATRIX!BC172),ROUND(MATRIX!BC172/1000*RUNNING*CKWH,2),"-"),IF(ISNUMBER(MATRIX!BM172),ROUND(MATRIX!BM172/1000*RUNNING*CKWH,2),"-")),"")</f>
        <v/>
      </c>
      <c r="DJ172" s="130" t="str">
        <f t="shared" si="128"/>
        <v/>
      </c>
      <c r="DL172" s="104"/>
      <c r="DM172" s="130" t="str">
        <f t="shared" si="129"/>
        <v/>
      </c>
      <c r="DO172" s="129" t="str">
        <f t="shared" si="111"/>
        <v/>
      </c>
      <c r="DP172" s="127" t="str">
        <f t="shared" si="130"/>
        <v/>
      </c>
      <c r="DR172" s="101" t="str">
        <f>IF(ISNUMBER($BW172*$CH172),IF(ISNUMBER(MATRIX!BU172),BW172*MATRIX!BU172,"n/a"),"")</f>
        <v/>
      </c>
      <c r="DS172" s="72"/>
      <c r="DT172" s="72" t="str">
        <f>IF(ISNUMBER(BW172*CH172),IF(ISNUMBER(MATRIX!BV172*DD172),BW172*MATRIX!BV172*DD172,"n/a"),"")</f>
        <v/>
      </c>
      <c r="DU172" s="72"/>
      <c r="DV172" s="155" t="str">
        <f t="shared" si="131"/>
        <v/>
      </c>
      <c r="DW172" s="96"/>
      <c r="DX172" s="156" t="str">
        <f t="shared" si="112"/>
        <v/>
      </c>
      <c r="DY172" s="102" t="str">
        <f t="shared" si="132"/>
        <v/>
      </c>
      <c r="EA172" s="85" t="str">
        <f>IF(ISNUMBER(BW172),IF(ISNUMBER(MATRIX!Y172),MATRIX!Y172,"n/a"),"")</f>
        <v/>
      </c>
      <c r="EB172" s="86" t="str">
        <f t="shared" si="133"/>
        <v/>
      </c>
      <c r="ED172" s="44" t="str">
        <f>IF(ISNUMBER('HI-Z-OUTPUT'!D172),IF(ISNUMBER(BW172),'HI-Z-OUTPUT'!D172*BW172,""),"")</f>
        <v/>
      </c>
      <c r="EE172" s="44" t="str">
        <f t="shared" si="134"/>
        <v/>
      </c>
    </row>
    <row r="173" spans="1:135">
      <c r="A173" s="173" t="str">
        <f>MATRIX!A173</f>
        <v>APEX</v>
      </c>
      <c r="B173" t="str">
        <f>IF(MATRIX!B173&lt;&gt;0,MATRIX!B173,"-")</f>
        <v>CP1504</v>
      </c>
      <c r="D173" t="b">
        <f>AND(OHM8MENO&lt;='Lo-Z-OUTPUT'!U173,'Lo-Z-OUTPUT'!U173&lt;=OHM8PIU)</f>
        <v>0</v>
      </c>
      <c r="E173" t="b">
        <f>AND(OHM4MENO&lt;='Lo-Z-OUTPUT'!U173,'Lo-Z-OUTPUT'!U173&lt;=OHM4PIU)</f>
        <v>0</v>
      </c>
      <c r="F173" t="b">
        <f>AND(OHM2MENO&lt;='Lo-Z-OUTPUT'!U173,'Lo-Z-OUTPUT'!U173&lt;=OHM2PIU)</f>
        <v>0</v>
      </c>
      <c r="H173" s="64" t="str">
        <f>IF(ISNUMBER('Lo-Z-OUTPUT'!S173),'Lo-Z-OUTPUT'!S173,"")</f>
        <v/>
      </c>
      <c r="I173" s="64" t="str">
        <f>IF('Lo-Z-OUTPUT'!W173="B","B","")</f>
        <v/>
      </c>
      <c r="K173" s="62" t="str">
        <f>IF(ISNUMBER(H173),H173*MATRIX!E173,"-")</f>
        <v>-</v>
      </c>
      <c r="M173" s="66" t="str">
        <f>IF(ISNUMBER(H173),IF(KP="kg",H173*MATRIX!CB173,H173*MATRIX!CB173*2.2),"-")</f>
        <v>-</v>
      </c>
      <c r="N173" s="65" t="str">
        <f t="shared" si="115"/>
        <v/>
      </c>
      <c r="P173" s="1" t="str">
        <f>IF(ISNUMBER(H173),IF('Lo-Z-OUTPUT'!W173="B",IF(D173,MATRIX!Q173,IF(E173,MATRIX!R173,"WRNG Ω")),IF(D173,MATRIX!K173,IF(E173,MATRIX!L173,IF(F173,MATRIX!M173,"")))),"")</f>
        <v/>
      </c>
      <c r="R173" s="70" t="str">
        <f>IF(AND(ISNUMBER(H173),ISNUMBER(P173)),IF('Lo-Z-OUTPUT'!W173="B",H173*P173*MATRIX!F173/2,H173*P173*MATRIX!F173),"")</f>
        <v/>
      </c>
      <c r="T173" s="40" t="str">
        <f>IF(ISNUMBER($H173),IF(ISNUMBER(MATRIX!U173),IF(MATRIX!U173-INT(MATRIX!U173)=0,MATRIX!U173,"("&amp;MATRIX!U173&amp;")"),"n/a"),"")</f>
        <v/>
      </c>
      <c r="U173" s="77"/>
      <c r="V173" s="81" t="str">
        <f>IF(ISNUMBER(H173), IF(ISNUMBER(MATRIX!AD173),H173*MATRIX!AD173,"n/a"),"")</f>
        <v/>
      </c>
      <c r="W173" s="77"/>
      <c r="X173" s="83" t="str">
        <f>IF(ISNUMBER($H173), IF(ISNUMBER(MATRIX!AF173),$H173*MATRIX!AF173,"n/a"),"")</f>
        <v/>
      </c>
      <c r="Y173" s="77"/>
      <c r="Z173" s="81" t="str">
        <f>IF(ISNUMBER($H173), IF(ISNUMBER(MATRIX!AP173),$H173*MATRIX!AP173,"n/a"),"")</f>
        <v/>
      </c>
      <c r="AA173" s="77" t="s">
        <v>434</v>
      </c>
      <c r="AB173" s="83" t="str">
        <f>IF(ISNUMBER($H173), IF(ISNUMBER(MATRIX!AR173),$H173*MATRIX!AR173,"n/a"),"")</f>
        <v/>
      </c>
      <c r="AD173" s="225" t="str">
        <f t="shared" si="107"/>
        <v/>
      </c>
      <c r="AF173" s="225" t="str">
        <f t="shared" si="108"/>
        <v/>
      </c>
      <c r="AH173" s="218" t="str">
        <f>IF(ISNUMBER($H173), IF(MV&gt;200,IF(ISNUMBER(MATRIX!CL173),MATRIX!CL173,"n/a"),IF(ISNUMBER(MATRIX!CH173),MATRIX!CH173,"n/a")),"")</f>
        <v/>
      </c>
      <c r="AJ173" s="1" t="str">
        <f>IF(ISNUMBER(H173),IF(AND(ISNUMBER('Lo-Z-OUTPUT'!BA173),'Lo-Z-OUTPUT'!BA173&lt;&gt;0),'Lo-Z-OUTPUT'!BA173,'Lo-Z-INPUT'!$K$15*'Lo-Z-INPUT'!$K$7),"")</f>
        <v/>
      </c>
      <c r="AL173" s="161" t="str">
        <f t="shared" si="113"/>
        <v/>
      </c>
      <c r="AN173" s="124" t="str">
        <f>IF(ISNUMBER($H173),IF(MV&lt;200,IF(ISNUMBER(MATRIX!AE173),ROUND((MATRIX!AE173*IDLE/1000)*CKWH,2),"-"),IF(ISNUMBER(MATRIX!AQ173),ROUND((MATRIX!AQ173*IDLE/1000)*CKWH,2),"-")),"")</f>
        <v/>
      </c>
      <c r="AO173" s="125" t="str">
        <f t="shared" si="116"/>
        <v/>
      </c>
      <c r="AQ173" s="105" t="str">
        <f>IF(ISNUMBER($H173),IF(MV&lt;200,IF(ISNUMBER(MATRIX!AG173),ROUND((MATRIX!AG173/1000)*RUNNING*CKWH,2),"-"),IF(ISNUMBER(MATRIX!AS173),ROUND((MATRIX!AS173/1000)*RUNNING*CKWH,2),"-")),"")</f>
        <v/>
      </c>
      <c r="AR173" s="126" t="str">
        <f t="shared" si="117"/>
        <v/>
      </c>
      <c r="AT173" s="129" t="str">
        <f t="shared" si="118"/>
        <v/>
      </c>
      <c r="AU173" s="127" t="str">
        <f t="shared" si="119"/>
        <v/>
      </c>
      <c r="AW173" s="101" t="str">
        <f>IF(ISNUMBER($H173),IF(ISNUMBER(MATRIX!BU173),$H173*MATRIX!BU173,"n/a"),"")</f>
        <v/>
      </c>
      <c r="AX173" s="72"/>
      <c r="AY173" s="72" t="str">
        <f>IF(ISNUMBER($H173),IF(ISNUMBER(MATRIX!BV173*AL173),$H173*MATRIX!BV173*AL173,"n/a"),"")</f>
        <v/>
      </c>
      <c r="BA173" s="100" t="str">
        <f t="shared" si="120"/>
        <v/>
      </c>
      <c r="BB173" s="72"/>
      <c r="BC173" s="154" t="str">
        <f t="shared" si="121"/>
        <v/>
      </c>
      <c r="BD173" s="103" t="str">
        <f t="shared" si="122"/>
        <v/>
      </c>
      <c r="BF173" s="85" t="str">
        <f>IF(ISNUMBER(H173),IF(ISNUMBER(MATRIX!Y173),MATRIX!Y173,"n/a"),"")</f>
        <v/>
      </c>
      <c r="BG173" s="86" t="str">
        <f t="shared" si="123"/>
        <v/>
      </c>
      <c r="BI173" s="44" t="str">
        <f>IF(ISNUMBER('Lo-Z-OUTPUT'!D173),IF(ISNUMBER(EXTRA!H173),'Lo-Z-OUTPUT'!D173*EXTRA!H173,""),"")</f>
        <v/>
      </c>
      <c r="BJ173" s="44" t="str">
        <f t="shared" si="124"/>
        <v/>
      </c>
      <c r="BT173" t="b">
        <f>ISNUMBER(MATRIX!G173)</f>
        <v>1</v>
      </c>
      <c r="BU173" t="b">
        <f>ISNUMBER(MATRIX!H173)</f>
        <v>1</v>
      </c>
      <c r="BW173" s="64" t="str">
        <f>IF(AND(ISNUMBER('HI-Z-OUTPUT'!P173),I173&lt;&gt;0),'HI-Z-OUTPUT'!P173,"-")</f>
        <v>-</v>
      </c>
      <c r="BX173" s="1"/>
      <c r="BY173" s="64" t="str">
        <f>IF(ISBLANK('HI-Z-OUTPUT'!R173),"",'HI-Z-OUTPUT'!R173)</f>
        <v/>
      </c>
      <c r="CA173" s="62" t="str">
        <f>IF(ISNUMBER(BW173),IF(ISNUMBER(MATRIX!E173),BW173*MATRIX!E173,"WRNG DATA"),"-")</f>
        <v>-</v>
      </c>
      <c r="CC173" s="66" t="str">
        <f>IF(AND(ISNUMBER(BW173),OR(BT173,BU173)),IF(KP="kg",BW173*MATRIX!CC173,BW173*MATRIX!CC173*2.2),"-")</f>
        <v>-</v>
      </c>
      <c r="CD173" s="65" t="str">
        <f t="shared" si="125"/>
        <v/>
      </c>
      <c r="CF173" s="1" t="str">
        <f>IF(AND(VI&lt;100,ISNUMBER(BW173),BT173),MATRIX!N173,IF(AND(VI&gt;=100,ISNUMBER(BW173),BU173),MATRIX!O173,""))</f>
        <v/>
      </c>
      <c r="CG173" s="1" t="str">
        <f>IF(AND(BY173&lt;100,ISNUMBER(BW173),BT173),MATRIX!N173,IF(AND(BY173&gt;=100,ISNUMBER(BW173),BU173),MATRIX!O173,"WRNG V"))</f>
        <v>WRNG V</v>
      </c>
      <c r="CH173" s="1" t="str">
        <f t="shared" si="126"/>
        <v/>
      </c>
      <c r="CJ173" s="70" t="str">
        <f>IF(ISNUMBER(BW173),IF(BY173&lt;100,IF(ISNUMBER(CH173*MATRIX!G173),BW173*CH173*MATRIX!G173,""),IF(ISNUMBER(CH173*MATRIX!H173),BW173*CH173*MATRIX!H173,"")),"")</f>
        <v/>
      </c>
      <c r="CL173" s="40" t="str">
        <f>IF(ISNUMBER(BW173*CH173),IF(ISNUMBER(MATRIX!U173),IF(MATRIX!U173-INT(MATRIX!U173)=0,MATRIX!U173,"("&amp;MATRIX!U173&amp;")"),"n/a"),"")</f>
        <v/>
      </c>
      <c r="CM173" s="77"/>
      <c r="CN173" s="81" t="str">
        <f>IF(ISNUMBER(BW173*CH173), IF(ISNUMBER(MATRIX!AZ173),BW173*MATRIX!AZ173,"n/a"),"")</f>
        <v/>
      </c>
      <c r="CO173" s="77"/>
      <c r="CP173" s="83" t="str">
        <f>IF(ISNUMBER($BW173*$CH173), IF(ISNUMBER(MATRIX!BB173),$BW173*MATRIX!BB173,"n/a"),"")</f>
        <v/>
      </c>
      <c r="CQ173" s="77"/>
      <c r="CR173" s="81" t="str">
        <f>IF(ISNUMBER($BW173*$CH173), IF(ISNUMBER(MATRIX!BJ173),BW173*MATRIX!BJ173,"n/a"),"")</f>
        <v/>
      </c>
      <c r="CS173" s="77" t="s">
        <v>434</v>
      </c>
      <c r="CT173" s="83" t="str">
        <f>IF(ISNUMBER($BW173*$CH173), IF(ISNUMBER(MATRIX!BL173),$BW173*MATRIX!BL173,"n/a"),"")</f>
        <v/>
      </c>
      <c r="CV173" s="225" t="str">
        <f t="shared" si="109"/>
        <v/>
      </c>
      <c r="CX173" s="225" t="str">
        <f t="shared" si="110"/>
        <v/>
      </c>
      <c r="CZ173" s="219" t="str">
        <f>IF(ISNUMBER($BW173*$CH173), IF(MV&gt;200,IF(ISNUMBER(MATRIX!CL173),MATRIX!CL173,"n/a"),IF(ISNUMBER(MATRIX!CH173),MATRIX!CH173,"n/a")),"")</f>
        <v/>
      </c>
      <c r="DB173" s="1" t="str">
        <f>IF(ISNUMBER(BW173),IF(AND(ISNUMBER('HI-Z-OUTPUT'!AV173),'HI-Z-OUTPUT'!AV173&lt;&gt;0),'HI-Z-OUTPUT'!AV173,'Hi-Z-INPUT'!$K$7*'Hi-Z-INPUT'!$K$11),"")</f>
        <v/>
      </c>
      <c r="DD173" s="161" t="str">
        <f t="shared" si="114"/>
        <v/>
      </c>
      <c r="DF173" s="124" t="str">
        <f>IF(ISNUMBER($BW173),IF(MV&lt;200,IF(ISNUMBER(MATRIX!BA173),ROUND(MATRIX!BA173/1000*IDLE*CKWH,2),"-"),IF(ISNUMBER(MATRIX!BK173),ROUND(MATRIX!BK173/1000*IDLE*CKWH,2),"-")),"")</f>
        <v/>
      </c>
      <c r="DG173" s="125" t="str">
        <f t="shared" si="127"/>
        <v/>
      </c>
      <c r="DI173" s="104" t="str">
        <f>IF(ISNUMBER($BW173),IF(MV&lt;200,IF(ISNUMBER(MATRIX!BC173),ROUND(MATRIX!BC173/1000*RUNNING*CKWH,2),"-"),IF(ISNUMBER(MATRIX!BM173),ROUND(MATRIX!BM173/1000*RUNNING*CKWH,2),"-")),"")</f>
        <v/>
      </c>
      <c r="DJ173" s="130" t="str">
        <f t="shared" si="128"/>
        <v/>
      </c>
      <c r="DL173" s="104"/>
      <c r="DM173" s="130" t="str">
        <f t="shared" si="129"/>
        <v/>
      </c>
      <c r="DO173" s="129" t="str">
        <f t="shared" si="111"/>
        <v/>
      </c>
      <c r="DP173" s="127" t="str">
        <f t="shared" si="130"/>
        <v/>
      </c>
      <c r="DR173" s="101" t="str">
        <f>IF(ISNUMBER($BW173*$CH173),IF(ISNUMBER(MATRIX!BU173),BW173*MATRIX!BU173,"n/a"),"")</f>
        <v/>
      </c>
      <c r="DS173" s="72"/>
      <c r="DT173" s="72" t="str">
        <f>IF(ISNUMBER(BW173*CH173),IF(ISNUMBER(MATRIX!BV173*DD173),BW173*MATRIX!BV173*DD173,"n/a"),"")</f>
        <v/>
      </c>
      <c r="DU173" s="72"/>
      <c r="DV173" s="155" t="str">
        <f t="shared" si="131"/>
        <v/>
      </c>
      <c r="DW173" s="96"/>
      <c r="DX173" s="156" t="str">
        <f t="shared" si="112"/>
        <v/>
      </c>
      <c r="DY173" s="102" t="str">
        <f t="shared" si="132"/>
        <v/>
      </c>
      <c r="EA173" s="85" t="str">
        <f>IF(ISNUMBER(BW173),IF(ISNUMBER(MATRIX!Y173),MATRIX!Y173,"n/a"),"")</f>
        <v/>
      </c>
      <c r="EB173" s="86" t="str">
        <f t="shared" si="133"/>
        <v/>
      </c>
      <c r="ED173" s="44" t="str">
        <f>IF(ISNUMBER('HI-Z-OUTPUT'!D173),IF(ISNUMBER(BW173),'HI-Z-OUTPUT'!D173*BW173,""),"")</f>
        <v/>
      </c>
      <c r="EE173" s="44" t="str">
        <f t="shared" si="134"/>
        <v/>
      </c>
    </row>
    <row r="174" spans="1:135">
      <c r="A174" s="173" t="str">
        <f>MATRIX!A174</f>
        <v>APEX</v>
      </c>
      <c r="B174" t="str">
        <f>IF(MATRIX!B174&lt;&gt;0,MATRIX!B174,"-")</f>
        <v>CP3004</v>
      </c>
      <c r="D174" t="b">
        <f>AND(OHM8MENO&lt;='Lo-Z-OUTPUT'!U174,'Lo-Z-OUTPUT'!U174&lt;=OHM8PIU)</f>
        <v>0</v>
      </c>
      <c r="E174" t="b">
        <f>AND(OHM4MENO&lt;='Lo-Z-OUTPUT'!U174,'Lo-Z-OUTPUT'!U174&lt;=OHM4PIU)</f>
        <v>0</v>
      </c>
      <c r="F174" t="b">
        <f>AND(OHM2MENO&lt;='Lo-Z-OUTPUT'!U174,'Lo-Z-OUTPUT'!U174&lt;=OHM2PIU)</f>
        <v>0</v>
      </c>
      <c r="H174" s="64" t="str">
        <f>IF(ISNUMBER('Lo-Z-OUTPUT'!S174),'Lo-Z-OUTPUT'!S174,"")</f>
        <v/>
      </c>
      <c r="I174" s="64" t="str">
        <f>IF('Lo-Z-OUTPUT'!W174="B","B","")</f>
        <v/>
      </c>
      <c r="K174" s="62" t="str">
        <f>IF(ISNUMBER(H174),H174*MATRIX!E174,"-")</f>
        <v>-</v>
      </c>
      <c r="M174" s="66" t="str">
        <f>IF(ISNUMBER(H174),IF(KP="kg",H174*MATRIX!CB174,H174*MATRIX!CB174*2.2),"-")</f>
        <v>-</v>
      </c>
      <c r="N174" s="65" t="str">
        <f t="shared" si="115"/>
        <v/>
      </c>
      <c r="P174" s="1" t="str">
        <f>IF(ISNUMBER(H174),IF('Lo-Z-OUTPUT'!W174="B",IF(D174,MATRIX!Q174,IF(E174,MATRIX!R174,"WRNG Ω")),IF(D174,MATRIX!K174,IF(E174,MATRIX!L174,IF(F174,MATRIX!M174,"")))),"")</f>
        <v/>
      </c>
      <c r="R174" s="70" t="str">
        <f>IF(AND(ISNUMBER(H174),ISNUMBER(P174)),IF('Lo-Z-OUTPUT'!W174="B",H174*P174*MATRIX!F174/2,H174*P174*MATRIX!F174),"")</f>
        <v/>
      </c>
      <c r="T174" s="40" t="str">
        <f>IF(ISNUMBER($H174),IF(ISNUMBER(MATRIX!U174),IF(MATRIX!U174-INT(MATRIX!U174)=0,MATRIX!U174,"("&amp;MATRIX!U174&amp;")"),"n/a"),"")</f>
        <v/>
      </c>
      <c r="U174" s="77"/>
      <c r="V174" s="81" t="str">
        <f>IF(ISNUMBER(H174), IF(ISNUMBER(MATRIX!AD174),H174*MATRIX!AD174,"n/a"),"")</f>
        <v/>
      </c>
      <c r="W174" s="77"/>
      <c r="X174" s="83" t="str">
        <f>IF(ISNUMBER($H174), IF(ISNUMBER(MATRIX!AF174),$H174*MATRIX!AF174,"n/a"),"")</f>
        <v/>
      </c>
      <c r="Y174" s="77"/>
      <c r="Z174" s="81" t="str">
        <f>IF(ISNUMBER($H174), IF(ISNUMBER(MATRIX!AP174),$H174*MATRIX!AP174,"n/a"),"")</f>
        <v/>
      </c>
      <c r="AA174" s="77" t="s">
        <v>434</v>
      </c>
      <c r="AB174" s="83" t="str">
        <f>IF(ISNUMBER($H174), IF(ISNUMBER(MATRIX!AR174),$H174*MATRIX!AR174,"n/a"),"")</f>
        <v/>
      </c>
      <c r="AD174" s="225" t="str">
        <f t="shared" si="107"/>
        <v/>
      </c>
      <c r="AF174" s="225" t="str">
        <f t="shared" si="108"/>
        <v/>
      </c>
      <c r="AH174" s="218" t="str">
        <f>IF(ISNUMBER($H174), IF(MV&gt;200,IF(ISNUMBER(MATRIX!CL174),MATRIX!CL174,"n/a"),IF(ISNUMBER(MATRIX!CH174),MATRIX!CH174,"n/a")),"")</f>
        <v/>
      </c>
      <c r="AJ174" s="1" t="str">
        <f>IF(ISNUMBER(H174),IF(AND(ISNUMBER('Lo-Z-OUTPUT'!BA174),'Lo-Z-OUTPUT'!BA174&lt;&gt;0),'Lo-Z-OUTPUT'!BA174,'Lo-Z-INPUT'!$K$15*'Lo-Z-INPUT'!$K$7),"")</f>
        <v/>
      </c>
      <c r="AL174" s="161" t="str">
        <f t="shared" si="113"/>
        <v/>
      </c>
      <c r="AN174" s="124" t="str">
        <f>IF(ISNUMBER($H174),IF(MV&lt;200,IF(ISNUMBER(MATRIX!AE174),ROUND((MATRIX!AE174*IDLE/1000)*CKWH,2),"-"),IF(ISNUMBER(MATRIX!AQ174),ROUND((MATRIX!AQ174*IDLE/1000)*CKWH,2),"-")),"")</f>
        <v/>
      </c>
      <c r="AO174" s="125" t="str">
        <f t="shared" si="116"/>
        <v/>
      </c>
      <c r="AQ174" s="105" t="str">
        <f>IF(ISNUMBER($H174),IF(MV&lt;200,IF(ISNUMBER(MATRIX!AG174),ROUND((MATRIX!AG174/1000)*RUNNING*CKWH,2),"-"),IF(ISNUMBER(MATRIX!AS174),ROUND((MATRIX!AS174/1000)*RUNNING*CKWH,2),"-")),"")</f>
        <v/>
      </c>
      <c r="AR174" s="126" t="str">
        <f t="shared" si="117"/>
        <v/>
      </c>
      <c r="AT174" s="129" t="str">
        <f t="shared" si="118"/>
        <v/>
      </c>
      <c r="AU174" s="127" t="str">
        <f t="shared" si="119"/>
        <v/>
      </c>
      <c r="AW174" s="101" t="str">
        <f>IF(ISNUMBER($H174),IF(ISNUMBER(MATRIX!BU174),$H174*MATRIX!BU174,"n/a"),"")</f>
        <v/>
      </c>
      <c r="AX174" s="72"/>
      <c r="AY174" s="72" t="str">
        <f>IF(ISNUMBER($H174),IF(ISNUMBER(MATRIX!BV174*AL174),$H174*MATRIX!BV174*AL174,"n/a"),"")</f>
        <v/>
      </c>
      <c r="BA174" s="100" t="str">
        <f t="shared" si="120"/>
        <v/>
      </c>
      <c r="BB174" s="72"/>
      <c r="BC174" s="154" t="str">
        <f t="shared" si="121"/>
        <v/>
      </c>
      <c r="BD174" s="103" t="str">
        <f t="shared" si="122"/>
        <v/>
      </c>
      <c r="BF174" s="85" t="str">
        <f>IF(ISNUMBER(H174),IF(ISNUMBER(MATRIX!Y174),MATRIX!Y174,"n/a"),"")</f>
        <v/>
      </c>
      <c r="BG174" s="86" t="str">
        <f t="shared" si="123"/>
        <v/>
      </c>
      <c r="BI174" s="44" t="str">
        <f>IF(ISNUMBER('Lo-Z-OUTPUT'!D174),IF(ISNUMBER(EXTRA!H174),'Lo-Z-OUTPUT'!D174*EXTRA!H174,""),"")</f>
        <v/>
      </c>
      <c r="BJ174" s="44" t="str">
        <f t="shared" si="124"/>
        <v/>
      </c>
      <c r="BT174" t="b">
        <f>ISNUMBER(MATRIX!G174)</f>
        <v>1</v>
      </c>
      <c r="BU174" t="b">
        <f>ISNUMBER(MATRIX!H174)</f>
        <v>1</v>
      </c>
      <c r="BW174" s="64" t="str">
        <f>IF(AND(ISNUMBER('HI-Z-OUTPUT'!P174),I174&lt;&gt;0),'HI-Z-OUTPUT'!P174,"-")</f>
        <v>-</v>
      </c>
      <c r="BX174" s="1"/>
      <c r="BY174" s="64" t="str">
        <f>IF(ISBLANK('HI-Z-OUTPUT'!R174),"",'HI-Z-OUTPUT'!R174)</f>
        <v/>
      </c>
      <c r="CA174" s="62" t="str">
        <f>IF(ISNUMBER(BW174),IF(ISNUMBER(MATRIX!E174),BW174*MATRIX!E174,"WRNG DATA"),"-")</f>
        <v>-</v>
      </c>
      <c r="CC174" s="66" t="str">
        <f>IF(AND(ISNUMBER(BW174),OR(BT174,BU174)),IF(KP="kg",BW174*MATRIX!CC174,BW174*MATRIX!CC174*2.2),"-")</f>
        <v>-</v>
      </c>
      <c r="CD174" s="65" t="str">
        <f t="shared" si="125"/>
        <v/>
      </c>
      <c r="CF174" s="1" t="str">
        <f>IF(AND(VI&lt;100,ISNUMBER(BW174),BT174),MATRIX!N174,IF(AND(VI&gt;=100,ISNUMBER(BW174),BU174),MATRIX!O174,""))</f>
        <v/>
      </c>
      <c r="CG174" s="1" t="str">
        <f>IF(AND(BY174&lt;100,ISNUMBER(BW174),BT174),MATRIX!N174,IF(AND(BY174&gt;=100,ISNUMBER(BW174),BU174),MATRIX!O174,"WRNG V"))</f>
        <v>WRNG V</v>
      </c>
      <c r="CH174" s="1" t="str">
        <f t="shared" si="126"/>
        <v/>
      </c>
      <c r="CJ174" s="70" t="str">
        <f>IF(ISNUMBER(BW174),IF(BY174&lt;100,IF(ISNUMBER(CH174*MATRIX!G174),BW174*CH174*MATRIX!G174,""),IF(ISNUMBER(CH174*MATRIX!H174),BW174*CH174*MATRIX!H174,"")),"")</f>
        <v/>
      </c>
      <c r="CL174" s="40" t="str">
        <f>IF(ISNUMBER(BW174*CH174),IF(ISNUMBER(MATRIX!U174),IF(MATRIX!U174-INT(MATRIX!U174)=0,MATRIX!U174,"("&amp;MATRIX!U174&amp;")"),"n/a"),"")</f>
        <v/>
      </c>
      <c r="CM174" s="77"/>
      <c r="CN174" s="81" t="str">
        <f>IF(ISNUMBER(BW174*CH174), IF(ISNUMBER(MATRIX!AZ174),BW174*MATRIX!AZ174,"n/a"),"")</f>
        <v/>
      </c>
      <c r="CO174" s="77"/>
      <c r="CP174" s="83" t="str">
        <f>IF(ISNUMBER($BW174*$CH174), IF(ISNUMBER(MATRIX!BB174),$BW174*MATRIX!BB174,"n/a"),"")</f>
        <v/>
      </c>
      <c r="CQ174" s="77"/>
      <c r="CR174" s="81" t="str">
        <f>IF(ISNUMBER($BW174*$CH174), IF(ISNUMBER(MATRIX!BJ174),BW174*MATRIX!BJ174,"n/a"),"")</f>
        <v/>
      </c>
      <c r="CS174" s="77" t="s">
        <v>434</v>
      </c>
      <c r="CT174" s="83" t="str">
        <f>IF(ISNUMBER($BW174*$CH174), IF(ISNUMBER(MATRIX!BL174),$BW174*MATRIX!BL174,"n/a"),"")</f>
        <v/>
      </c>
      <c r="CV174" s="225" t="str">
        <f t="shared" si="109"/>
        <v/>
      </c>
      <c r="CX174" s="225" t="str">
        <f t="shared" si="110"/>
        <v/>
      </c>
      <c r="CZ174" s="219" t="str">
        <f>IF(ISNUMBER($BW174*$CH174), IF(MV&gt;200,IF(ISNUMBER(MATRIX!CL174),MATRIX!CL174,"n/a"),IF(ISNUMBER(MATRIX!CH174),MATRIX!CH174,"n/a")),"")</f>
        <v/>
      </c>
      <c r="DB174" s="1" t="str">
        <f>IF(ISNUMBER(BW174),IF(AND(ISNUMBER('HI-Z-OUTPUT'!AV174),'HI-Z-OUTPUT'!AV174&lt;&gt;0),'HI-Z-OUTPUT'!AV174,'Hi-Z-INPUT'!$K$7*'Hi-Z-INPUT'!$K$11),"")</f>
        <v/>
      </c>
      <c r="DD174" s="161" t="str">
        <f t="shared" si="114"/>
        <v/>
      </c>
      <c r="DF174" s="124" t="str">
        <f>IF(ISNUMBER($BW174),IF(MV&lt;200,IF(ISNUMBER(MATRIX!BA174),ROUND(MATRIX!BA174/1000*IDLE*CKWH,2),"-"),IF(ISNUMBER(MATRIX!BK174),ROUND(MATRIX!BK174/1000*IDLE*CKWH,2),"-")),"")</f>
        <v/>
      </c>
      <c r="DG174" s="125" t="str">
        <f t="shared" si="127"/>
        <v/>
      </c>
      <c r="DI174" s="104" t="str">
        <f>IF(ISNUMBER($BW174),IF(MV&lt;200,IF(ISNUMBER(MATRIX!BC174),ROUND(MATRIX!BC174/1000*RUNNING*CKWH,2),"-"),IF(ISNUMBER(MATRIX!BM174),ROUND(MATRIX!BM174/1000*RUNNING*CKWH,2),"-")),"")</f>
        <v/>
      </c>
      <c r="DJ174" s="130" t="str">
        <f t="shared" si="128"/>
        <v/>
      </c>
      <c r="DL174" s="104"/>
      <c r="DM174" s="130" t="str">
        <f t="shared" si="129"/>
        <v/>
      </c>
      <c r="DO174" s="129" t="str">
        <f t="shared" si="111"/>
        <v/>
      </c>
      <c r="DP174" s="127" t="str">
        <f t="shared" si="130"/>
        <v/>
      </c>
      <c r="DR174" s="101" t="str">
        <f>IF(ISNUMBER($BW174*$CH174),IF(ISNUMBER(MATRIX!BU174),BW174*MATRIX!BU174,"n/a"),"")</f>
        <v/>
      </c>
      <c r="DS174" s="72"/>
      <c r="DT174" s="72" t="str">
        <f>IF(ISNUMBER(BW174*CH174),IF(ISNUMBER(MATRIX!BV174*DD174),BW174*MATRIX!BV174*DD174,"n/a"),"")</f>
        <v/>
      </c>
      <c r="DU174" s="72"/>
      <c r="DV174" s="155" t="str">
        <f t="shared" si="131"/>
        <v/>
      </c>
      <c r="DW174" s="96"/>
      <c r="DX174" s="156" t="str">
        <f t="shared" si="112"/>
        <v/>
      </c>
      <c r="DY174" s="102" t="str">
        <f t="shared" si="132"/>
        <v/>
      </c>
      <c r="EA174" s="85" t="str">
        <f>IF(ISNUMBER(BW174),IF(ISNUMBER(MATRIX!Y174),MATRIX!Y174,"n/a"),"")</f>
        <v/>
      </c>
      <c r="EB174" s="86" t="str">
        <f t="shared" si="133"/>
        <v/>
      </c>
      <c r="ED174" s="44" t="str">
        <f>IF(ISNUMBER('HI-Z-OUTPUT'!D174),IF(ISNUMBER(BW174),'HI-Z-OUTPUT'!D174*BW174,""),"")</f>
        <v/>
      </c>
      <c r="EE174" s="44" t="str">
        <f t="shared" si="134"/>
        <v/>
      </c>
    </row>
    <row r="175" spans="1:135">
      <c r="A175" s="173" t="str">
        <f>MATRIX!A175</f>
        <v>APEX</v>
      </c>
      <c r="B175" t="str">
        <f>IF(MATRIX!B175&lt;&gt;0,MATRIX!B175,"-")</f>
        <v>CP716D</v>
      </c>
      <c r="D175" t="b">
        <f>AND(OHM8MENO&lt;='Lo-Z-OUTPUT'!U175,'Lo-Z-OUTPUT'!U175&lt;=OHM8PIU)</f>
        <v>0</v>
      </c>
      <c r="E175" t="b">
        <f>AND(OHM4MENO&lt;='Lo-Z-OUTPUT'!U175,'Lo-Z-OUTPUT'!U175&lt;=OHM4PIU)</f>
        <v>0</v>
      </c>
      <c r="F175" t="b">
        <f>AND(OHM2MENO&lt;='Lo-Z-OUTPUT'!U175,'Lo-Z-OUTPUT'!U175&lt;=OHM2PIU)</f>
        <v>0</v>
      </c>
      <c r="H175" s="64" t="str">
        <f>IF(ISNUMBER('Lo-Z-OUTPUT'!S175),'Lo-Z-OUTPUT'!S175,"")</f>
        <v/>
      </c>
      <c r="I175" s="64" t="str">
        <f>IF('Lo-Z-OUTPUT'!W175="B","B","")</f>
        <v/>
      </c>
      <c r="K175" s="62" t="str">
        <f>IF(ISNUMBER(H175),H175*MATRIX!E175,"-")</f>
        <v>-</v>
      </c>
      <c r="M175" s="66" t="str">
        <f>IF(ISNUMBER(H175),IF(KP="kg",H175*MATRIX!CB175,H175*MATRIX!CB175*2.2),"-")</f>
        <v>-</v>
      </c>
      <c r="N175" s="65" t="str">
        <f t="shared" si="115"/>
        <v/>
      </c>
      <c r="P175" s="1" t="str">
        <f>IF(ISNUMBER(H175),IF('Lo-Z-OUTPUT'!W175="B",IF(D175,MATRIX!Q175,IF(E175,MATRIX!R175,"WRNG Ω")),IF(D175,MATRIX!K175,IF(E175,MATRIX!L175,IF(F175,MATRIX!M175,"")))),"")</f>
        <v/>
      </c>
      <c r="R175" s="70" t="str">
        <f>IF(AND(ISNUMBER(H175),ISNUMBER(P175)),IF('Lo-Z-OUTPUT'!W175="B",H175*P175*MATRIX!F175/2,H175*P175*MATRIX!F175),"")</f>
        <v/>
      </c>
      <c r="T175" s="40" t="str">
        <f>IF(ISNUMBER($H175),IF(ISNUMBER(MATRIX!U175),IF(MATRIX!U175-INT(MATRIX!U175)=0,MATRIX!U175,"("&amp;MATRIX!U175&amp;")"),"n/a"),"")</f>
        <v/>
      </c>
      <c r="U175" s="77"/>
      <c r="V175" s="81" t="str">
        <f>IF(ISNUMBER(H175), IF(ISNUMBER(MATRIX!AD175),H175*MATRIX!AD175,"n/a"),"")</f>
        <v/>
      </c>
      <c r="W175" s="77"/>
      <c r="X175" s="83" t="str">
        <f>IF(ISNUMBER($H175), IF(ISNUMBER(MATRIX!AF175),$H175*MATRIX!AF175,"n/a"),"")</f>
        <v/>
      </c>
      <c r="Y175" s="77"/>
      <c r="Z175" s="81" t="str">
        <f>IF(ISNUMBER($H175), IF(ISNUMBER(MATRIX!AP175),$H175*MATRIX!AP175,"n/a"),"")</f>
        <v/>
      </c>
      <c r="AA175" s="77" t="s">
        <v>434</v>
      </c>
      <c r="AB175" s="83" t="str">
        <f>IF(ISNUMBER($H175), IF(ISNUMBER(MATRIX!AR175),$H175*MATRIX!AR175,"n/a"),"")</f>
        <v/>
      </c>
      <c r="AD175" s="225" t="str">
        <f t="shared" si="107"/>
        <v/>
      </c>
      <c r="AF175" s="225" t="str">
        <f t="shared" si="108"/>
        <v/>
      </c>
      <c r="AH175" s="218" t="str">
        <f>IF(ISNUMBER($H175), IF(MV&gt;200,IF(ISNUMBER(MATRIX!CL175),MATRIX!CL175,"n/a"),IF(ISNUMBER(MATRIX!CH175),MATRIX!CH175,"n/a")),"")</f>
        <v/>
      </c>
      <c r="AJ175" s="1" t="str">
        <f>IF(ISNUMBER(H175),IF(AND(ISNUMBER('Lo-Z-OUTPUT'!BA175),'Lo-Z-OUTPUT'!BA175&lt;&gt;0),'Lo-Z-OUTPUT'!BA175,'Lo-Z-INPUT'!$K$15*'Lo-Z-INPUT'!$K$7),"")</f>
        <v/>
      </c>
      <c r="AL175" s="161" t="str">
        <f t="shared" si="113"/>
        <v/>
      </c>
      <c r="AN175" s="124" t="str">
        <f>IF(ISNUMBER($H175),IF(MV&lt;200,IF(ISNUMBER(MATRIX!AE175),ROUND((MATRIX!AE175*IDLE/1000)*CKWH,2),"-"),IF(ISNUMBER(MATRIX!AQ175),ROUND((MATRIX!AQ175*IDLE/1000)*CKWH,2),"-")),"")</f>
        <v/>
      </c>
      <c r="AO175" s="125" t="str">
        <f t="shared" si="116"/>
        <v/>
      </c>
      <c r="AQ175" s="105" t="str">
        <f>IF(ISNUMBER($H175),IF(MV&lt;200,IF(ISNUMBER(MATRIX!AG175),ROUND((MATRIX!AG175/1000)*RUNNING*CKWH,2),"-"),IF(ISNUMBER(MATRIX!AS175),ROUND((MATRIX!AS175/1000)*RUNNING*CKWH,2),"-")),"")</f>
        <v/>
      </c>
      <c r="AR175" s="126" t="str">
        <f t="shared" si="117"/>
        <v/>
      </c>
      <c r="AT175" s="129" t="str">
        <f t="shared" si="118"/>
        <v/>
      </c>
      <c r="AU175" s="127" t="str">
        <f t="shared" si="119"/>
        <v/>
      </c>
      <c r="AW175" s="101" t="str">
        <f>IF(ISNUMBER($H175),IF(ISNUMBER(MATRIX!BU175),$H175*MATRIX!BU175,"n/a"),"")</f>
        <v/>
      </c>
      <c r="AX175" s="72"/>
      <c r="AY175" s="72" t="str">
        <f>IF(ISNUMBER($H175),IF(ISNUMBER(MATRIX!BV175*AL175),$H175*MATRIX!BV175*AL175,"n/a"),"")</f>
        <v/>
      </c>
      <c r="BA175" s="100" t="str">
        <f t="shared" si="120"/>
        <v/>
      </c>
      <c r="BB175" s="72"/>
      <c r="BC175" s="154" t="str">
        <f t="shared" si="121"/>
        <v/>
      </c>
      <c r="BD175" s="103" t="str">
        <f t="shared" si="122"/>
        <v/>
      </c>
      <c r="BF175" s="85" t="str">
        <f>IF(ISNUMBER(H175),IF(ISNUMBER(MATRIX!Y175),MATRIX!Y175,"n/a"),"")</f>
        <v/>
      </c>
      <c r="BG175" s="86" t="str">
        <f t="shared" si="123"/>
        <v/>
      </c>
      <c r="BI175" s="44" t="str">
        <f>IF(ISNUMBER('Lo-Z-OUTPUT'!D175),IF(ISNUMBER(EXTRA!H175),'Lo-Z-OUTPUT'!D175*EXTRA!H175,""),"")</f>
        <v/>
      </c>
      <c r="BJ175" s="44" t="str">
        <f t="shared" si="124"/>
        <v/>
      </c>
      <c r="BT175" t="b">
        <f>ISNUMBER(MATRIX!G175)</f>
        <v>1</v>
      </c>
      <c r="BU175" t="b">
        <f>ISNUMBER(MATRIX!H175)</f>
        <v>1</v>
      </c>
      <c r="BW175" s="64" t="str">
        <f>IF(AND(ISNUMBER('HI-Z-OUTPUT'!P175),I175&lt;&gt;0),'HI-Z-OUTPUT'!P175,"-")</f>
        <v>-</v>
      </c>
      <c r="BX175" s="1"/>
      <c r="BY175" s="64" t="str">
        <f>IF(ISBLANK('HI-Z-OUTPUT'!R175),"",'HI-Z-OUTPUT'!R175)</f>
        <v/>
      </c>
      <c r="CA175" s="62" t="str">
        <f>IF(ISNUMBER(BW175),IF(ISNUMBER(MATRIX!E175),BW175*MATRIX!E175,"WRNG DATA"),"-")</f>
        <v>-</v>
      </c>
      <c r="CC175" s="66" t="str">
        <f>IF(AND(ISNUMBER(BW175),OR(BT175,BU175)),IF(KP="kg",BW175*MATRIX!CC175,BW175*MATRIX!CC175*2.2),"-")</f>
        <v>-</v>
      </c>
      <c r="CD175" s="65" t="str">
        <f t="shared" si="125"/>
        <v/>
      </c>
      <c r="CF175" s="1" t="str">
        <f>IF(AND(VI&lt;100,ISNUMBER(BW175),BT175),MATRIX!N175,IF(AND(VI&gt;=100,ISNUMBER(BW175),BU175),MATRIX!O175,""))</f>
        <v/>
      </c>
      <c r="CG175" s="1" t="str">
        <f>IF(AND(BY175&lt;100,ISNUMBER(BW175),BT175),MATRIX!N175,IF(AND(BY175&gt;=100,ISNUMBER(BW175),BU175),MATRIX!O175,"WRNG V"))</f>
        <v>WRNG V</v>
      </c>
      <c r="CH175" s="1" t="str">
        <f t="shared" si="126"/>
        <v/>
      </c>
      <c r="CJ175" s="70" t="str">
        <f>IF(ISNUMBER(BW175),IF(BY175&lt;100,IF(ISNUMBER(CH175*MATRIX!G175),BW175*CH175*MATRIX!G175,""),IF(ISNUMBER(CH175*MATRIX!H175),BW175*CH175*MATRIX!H175,"")),"")</f>
        <v/>
      </c>
      <c r="CL175" s="40" t="str">
        <f>IF(ISNUMBER(BW175*CH175),IF(ISNUMBER(MATRIX!U175),IF(MATRIX!U175-INT(MATRIX!U175)=0,MATRIX!U175,"("&amp;MATRIX!U175&amp;")"),"n/a"),"")</f>
        <v/>
      </c>
      <c r="CM175" s="77"/>
      <c r="CN175" s="81" t="str">
        <f>IF(ISNUMBER(BW175*CH175), IF(ISNUMBER(MATRIX!AZ175),BW175*MATRIX!AZ175,"n/a"),"")</f>
        <v/>
      </c>
      <c r="CO175" s="77"/>
      <c r="CP175" s="83" t="str">
        <f>IF(ISNUMBER($BW175*$CH175), IF(ISNUMBER(MATRIX!BB175),$BW175*MATRIX!BB175,"n/a"),"")</f>
        <v/>
      </c>
      <c r="CQ175" s="77"/>
      <c r="CR175" s="81" t="str">
        <f>IF(ISNUMBER($BW175*$CH175), IF(ISNUMBER(MATRIX!BJ175),BW175*MATRIX!BJ175,"n/a"),"")</f>
        <v/>
      </c>
      <c r="CS175" s="77" t="s">
        <v>434</v>
      </c>
      <c r="CT175" s="83" t="str">
        <f>IF(ISNUMBER($BW175*$CH175), IF(ISNUMBER(MATRIX!BL175),$BW175*MATRIX!BL175,"n/a"),"")</f>
        <v/>
      </c>
      <c r="CV175" s="225" t="str">
        <f t="shared" si="109"/>
        <v/>
      </c>
      <c r="CX175" s="225" t="str">
        <f t="shared" si="110"/>
        <v/>
      </c>
      <c r="CZ175" s="219" t="str">
        <f>IF(ISNUMBER($BW175*$CH175), IF(MV&gt;200,IF(ISNUMBER(MATRIX!CL175),MATRIX!CL175,"n/a"),IF(ISNUMBER(MATRIX!CH175),MATRIX!CH175,"n/a")),"")</f>
        <v/>
      </c>
      <c r="DB175" s="1" t="str">
        <f>IF(ISNUMBER(BW175),IF(AND(ISNUMBER('HI-Z-OUTPUT'!AV175),'HI-Z-OUTPUT'!AV175&lt;&gt;0),'HI-Z-OUTPUT'!AV175,'Hi-Z-INPUT'!$K$7*'Hi-Z-INPUT'!$K$11),"")</f>
        <v/>
      </c>
      <c r="DD175" s="161" t="str">
        <f t="shared" si="114"/>
        <v/>
      </c>
      <c r="DF175" s="124" t="str">
        <f>IF(ISNUMBER($BW175),IF(MV&lt;200,IF(ISNUMBER(MATRIX!BA175),ROUND(MATRIX!BA175/1000*IDLE*CKWH,2),"-"),IF(ISNUMBER(MATRIX!BK175),ROUND(MATRIX!BK175/1000*IDLE*CKWH,2),"-")),"")</f>
        <v/>
      </c>
      <c r="DG175" s="125" t="str">
        <f t="shared" si="127"/>
        <v/>
      </c>
      <c r="DI175" s="104" t="str">
        <f>IF(ISNUMBER($BW175),IF(MV&lt;200,IF(ISNUMBER(MATRIX!BC175),ROUND(MATRIX!BC175/1000*RUNNING*CKWH,2),"-"),IF(ISNUMBER(MATRIX!BM175),ROUND(MATRIX!BM175/1000*RUNNING*CKWH,2),"-")),"")</f>
        <v/>
      </c>
      <c r="DJ175" s="130" t="str">
        <f t="shared" si="128"/>
        <v/>
      </c>
      <c r="DL175" s="104"/>
      <c r="DM175" s="130" t="str">
        <f t="shared" si="129"/>
        <v/>
      </c>
      <c r="DO175" s="129" t="str">
        <f t="shared" si="111"/>
        <v/>
      </c>
      <c r="DP175" s="127" t="str">
        <f t="shared" si="130"/>
        <v/>
      </c>
      <c r="DR175" s="101" t="str">
        <f>IF(ISNUMBER($BW175*$CH175),IF(ISNUMBER(MATRIX!BU175),BW175*MATRIX!BU175,"n/a"),"")</f>
        <v/>
      </c>
      <c r="DS175" s="72"/>
      <c r="DT175" s="72" t="str">
        <f>IF(ISNUMBER(BW175*CH175),IF(ISNUMBER(MATRIX!BV175*DD175),BW175*MATRIX!BV175*DD175,"n/a"),"")</f>
        <v/>
      </c>
      <c r="DU175" s="72"/>
      <c r="DV175" s="155" t="str">
        <f t="shared" si="131"/>
        <v/>
      </c>
      <c r="DW175" s="96"/>
      <c r="DX175" s="156" t="str">
        <f t="shared" si="112"/>
        <v/>
      </c>
      <c r="DY175" s="102" t="str">
        <f t="shared" si="132"/>
        <v/>
      </c>
      <c r="EA175" s="85" t="str">
        <f>IF(ISNUMBER(BW175),IF(ISNUMBER(MATRIX!Y175),MATRIX!Y175,"n/a"),"")</f>
        <v/>
      </c>
      <c r="EB175" s="86" t="str">
        <f t="shared" si="133"/>
        <v/>
      </c>
      <c r="ED175" s="44" t="str">
        <f>IF(ISNUMBER('HI-Z-OUTPUT'!D175),IF(ISNUMBER(BW175),'HI-Z-OUTPUT'!D175*BW175,""),"")</f>
        <v/>
      </c>
      <c r="EE175" s="44" t="str">
        <f t="shared" si="134"/>
        <v/>
      </c>
    </row>
    <row r="176" spans="1:135">
      <c r="A176" s="173" t="str">
        <f>MATRIX!A176</f>
        <v>LEA</v>
      </c>
      <c r="B176" t="str">
        <f>IF(MATRIX!B176&lt;&gt;0,MATRIX!B176,"-")</f>
        <v>702/702D</v>
      </c>
      <c r="D176" t="b">
        <f>AND(OHM8MENO&lt;='Lo-Z-OUTPUT'!U176,'Lo-Z-OUTPUT'!U176&lt;=OHM8PIU)</f>
        <v>0</v>
      </c>
      <c r="E176" t="b">
        <f>AND(OHM4MENO&lt;='Lo-Z-OUTPUT'!U176,'Lo-Z-OUTPUT'!U176&lt;=OHM4PIU)</f>
        <v>0</v>
      </c>
      <c r="F176" t="b">
        <f>AND(OHM2MENO&lt;='Lo-Z-OUTPUT'!U176,'Lo-Z-OUTPUT'!U176&lt;=OHM2PIU)</f>
        <v>0</v>
      </c>
      <c r="H176" s="64" t="str">
        <f>IF(ISNUMBER('Lo-Z-OUTPUT'!S176),'Lo-Z-OUTPUT'!S176,"")</f>
        <v/>
      </c>
      <c r="I176" s="64" t="str">
        <f>IF('Lo-Z-OUTPUT'!W176="B","B","")</f>
        <v/>
      </c>
      <c r="K176" s="62" t="str">
        <f>IF(ISNUMBER(H176),H176*MATRIX!E176,"-")</f>
        <v>-</v>
      </c>
      <c r="M176" s="66" t="str">
        <f>IF(ISNUMBER(H176),IF(KP="kg",H176*MATRIX!CB176,H176*MATRIX!CB176*2.2),"-")</f>
        <v>-</v>
      </c>
      <c r="N176" s="65" t="str">
        <f t="shared" si="115"/>
        <v/>
      </c>
      <c r="P176" s="1" t="str">
        <f>IF(ISNUMBER(H176),IF('Lo-Z-OUTPUT'!W176="B",IF(D176,MATRIX!Q176,IF(E176,MATRIX!R176,"WRNG Ω")),IF(D176,MATRIX!K176,IF(E176,MATRIX!L176,IF(F176,MATRIX!M176,"")))),"")</f>
        <v/>
      </c>
      <c r="R176" s="70" t="str">
        <f>IF(AND(ISNUMBER(H176),ISNUMBER(P176)),IF('Lo-Z-OUTPUT'!W176="B",H176*P176*MATRIX!F176/2,H176*P176*MATRIX!F176),"")</f>
        <v/>
      </c>
      <c r="T176" s="40" t="str">
        <f>IF(ISNUMBER($H176),IF(ISNUMBER(MATRIX!U176),IF(MATRIX!U176-INT(MATRIX!U176)=0,MATRIX!U176,"("&amp;MATRIX!U176&amp;")"),"n/a"),"")</f>
        <v/>
      </c>
      <c r="U176" s="77"/>
      <c r="V176" s="81" t="str">
        <f>IF(ISNUMBER(H176), IF(ISNUMBER(MATRIX!AD176),H176*MATRIX!AD176,"n/a"),"")</f>
        <v/>
      </c>
      <c r="W176" s="77"/>
      <c r="X176" s="83" t="str">
        <f>IF(ISNUMBER($H176), IF(ISNUMBER(MATRIX!AF176),$H176*MATRIX!AF176,"n/a"),"")</f>
        <v/>
      </c>
      <c r="Y176" s="77"/>
      <c r="Z176" s="81" t="str">
        <f>IF(ISNUMBER($H176), IF(ISNUMBER(MATRIX!AP176),$H176*MATRIX!AP176,"n/a"),"")</f>
        <v/>
      </c>
      <c r="AA176" s="77" t="s">
        <v>434</v>
      </c>
      <c r="AB176" s="83" t="str">
        <f>IF(ISNUMBER($H176), IF(ISNUMBER(MATRIX!AR176),$H176*MATRIX!AR176,"n/a"),"")</f>
        <v/>
      </c>
      <c r="AD176" s="225" t="str">
        <f t="shared" si="107"/>
        <v/>
      </c>
      <c r="AF176" s="225" t="str">
        <f t="shared" si="108"/>
        <v/>
      </c>
      <c r="AH176" s="218" t="str">
        <f>IF(ISNUMBER($H176), IF(MV&gt;200,IF(ISNUMBER(MATRIX!CL176),MATRIX!CL176,"n/a"),IF(ISNUMBER(MATRIX!CH176),MATRIX!CH176,"n/a")),"")</f>
        <v/>
      </c>
      <c r="AJ176" s="1" t="str">
        <f>IF(ISNUMBER(H176),IF(AND(ISNUMBER('Lo-Z-OUTPUT'!BA176),'Lo-Z-OUTPUT'!BA176&lt;&gt;0),'Lo-Z-OUTPUT'!BA176,'Lo-Z-INPUT'!$K$15*'Lo-Z-INPUT'!$K$7),"")</f>
        <v/>
      </c>
      <c r="AL176" s="161" t="str">
        <f t="shared" si="113"/>
        <v/>
      </c>
      <c r="AN176" s="124" t="str">
        <f>IF(ISNUMBER($H176),IF(MV&lt;200,IF(ISNUMBER(MATRIX!AE176),ROUND((MATRIX!AE176*IDLE/1000)*CKWH,2),"-"),IF(ISNUMBER(MATRIX!AQ176),ROUND((MATRIX!AQ176*IDLE/1000)*CKWH,2),"-")),"")</f>
        <v/>
      </c>
      <c r="AO176" s="125" t="str">
        <f t="shared" si="116"/>
        <v/>
      </c>
      <c r="AQ176" s="105" t="str">
        <f>IF(ISNUMBER($H176),IF(MV&lt;200,IF(ISNUMBER(MATRIX!AG176),ROUND((MATRIX!AG176/1000)*RUNNING*CKWH,2),"-"),IF(ISNUMBER(MATRIX!AS176),ROUND((MATRIX!AS176/1000)*RUNNING*CKWH,2),"-")),"")</f>
        <v/>
      </c>
      <c r="AR176" s="126" t="str">
        <f t="shared" si="117"/>
        <v/>
      </c>
      <c r="AT176" s="129" t="str">
        <f t="shared" si="118"/>
        <v/>
      </c>
      <c r="AU176" s="127" t="str">
        <f t="shared" si="119"/>
        <v/>
      </c>
      <c r="AW176" s="101" t="str">
        <f>IF(ISNUMBER($H176),IF(ISNUMBER(MATRIX!BU176),$H176*MATRIX!BU176,"n/a"),"")</f>
        <v/>
      </c>
      <c r="AX176" s="72"/>
      <c r="AY176" s="72" t="str">
        <f>IF(ISNUMBER($H176),IF(ISNUMBER(MATRIX!BV176*AL176),$H176*MATRIX!BV176*AL176,"n/a"),"")</f>
        <v/>
      </c>
      <c r="BA176" s="100" t="str">
        <f t="shared" si="120"/>
        <v/>
      </c>
      <c r="BB176" s="72"/>
      <c r="BC176" s="154" t="str">
        <f t="shared" si="121"/>
        <v/>
      </c>
      <c r="BD176" s="103" t="str">
        <f t="shared" si="122"/>
        <v/>
      </c>
      <c r="BF176" s="85" t="str">
        <f>IF(ISNUMBER(H176),IF(ISNUMBER(MATRIX!Y176),MATRIX!Y176,"n/a"),"")</f>
        <v/>
      </c>
      <c r="BG176" s="86" t="str">
        <f t="shared" si="123"/>
        <v/>
      </c>
      <c r="BI176" s="44" t="str">
        <f>IF(ISNUMBER('Lo-Z-OUTPUT'!D176),IF(ISNUMBER(EXTRA!H176),'Lo-Z-OUTPUT'!D176*EXTRA!H176,""),"")</f>
        <v/>
      </c>
      <c r="BJ176" s="44" t="str">
        <f t="shared" si="124"/>
        <v/>
      </c>
      <c r="BT176" t="b">
        <f>ISNUMBER(MATRIX!G176)</f>
        <v>1</v>
      </c>
      <c r="BU176" t="b">
        <f>ISNUMBER(MATRIX!H176)</f>
        <v>1</v>
      </c>
      <c r="BW176" s="64" t="str">
        <f>IF(AND(ISNUMBER('HI-Z-OUTPUT'!P176),I176&lt;&gt;0),'HI-Z-OUTPUT'!P176,"-")</f>
        <v>-</v>
      </c>
      <c r="BX176" s="1"/>
      <c r="BY176" s="64" t="str">
        <f>IF(ISBLANK('HI-Z-OUTPUT'!R176),"",'HI-Z-OUTPUT'!R176)</f>
        <v/>
      </c>
      <c r="CA176" s="62" t="str">
        <f>IF(ISNUMBER(BW176),IF(ISNUMBER(MATRIX!E176),BW176*MATRIX!E176,"WRNG DATA"),"-")</f>
        <v>-</v>
      </c>
      <c r="CC176" s="66" t="str">
        <f>IF(AND(ISNUMBER(BW176),OR(BT176,BU176)),IF(KP="kg",BW176*MATRIX!CC176,BW176*MATRIX!CC176*2.2),"-")</f>
        <v>-</v>
      </c>
      <c r="CD176" s="65" t="str">
        <f t="shared" si="125"/>
        <v/>
      </c>
      <c r="CF176" s="1" t="str">
        <f>IF(AND(VI&lt;100,ISNUMBER(BW176),BT176),MATRIX!N176,IF(AND(VI&gt;=100,ISNUMBER(BW176),BU176),MATRIX!O176,""))</f>
        <v/>
      </c>
      <c r="CG176" s="1" t="str">
        <f>IF(AND(BY176&lt;100,ISNUMBER(BW176),BT176),MATRIX!N176,IF(AND(BY176&gt;=100,ISNUMBER(BW176),BU176),MATRIX!O176,"WRNG V"))</f>
        <v>WRNG V</v>
      </c>
      <c r="CH176" s="1" t="str">
        <f t="shared" si="126"/>
        <v/>
      </c>
      <c r="CJ176" s="70" t="str">
        <f>IF(ISNUMBER(BW176),IF(BY176&lt;100,IF(ISNUMBER(CH176*MATRIX!G176),BW176*CH176*MATRIX!G176,""),IF(ISNUMBER(CH176*MATRIX!H176),BW176*CH176*MATRIX!H176,"")),"")</f>
        <v/>
      </c>
      <c r="CL176" s="40" t="str">
        <f>IF(ISNUMBER(BW176*CH176),IF(ISNUMBER(MATRIX!U176),IF(MATRIX!U176-INT(MATRIX!U176)=0,MATRIX!U176,"("&amp;MATRIX!U176&amp;")"),"n/a"),"")</f>
        <v/>
      </c>
      <c r="CM176" s="77"/>
      <c r="CN176" s="81" t="str">
        <f>IF(ISNUMBER(BW176*CH176), IF(ISNUMBER(MATRIX!AZ176),BW176*MATRIX!AZ176,"n/a"),"")</f>
        <v/>
      </c>
      <c r="CO176" s="77"/>
      <c r="CP176" s="83" t="str">
        <f>IF(ISNUMBER($BW176*$CH176), IF(ISNUMBER(MATRIX!BB176),$BW176*MATRIX!BB176,"n/a"),"")</f>
        <v/>
      </c>
      <c r="CQ176" s="77"/>
      <c r="CR176" s="81" t="str">
        <f>IF(ISNUMBER($BW176*$CH176), IF(ISNUMBER(MATRIX!BJ176),BW176*MATRIX!BJ176,"n/a"),"")</f>
        <v/>
      </c>
      <c r="CS176" s="77" t="s">
        <v>434</v>
      </c>
      <c r="CT176" s="83" t="str">
        <f>IF(ISNUMBER($BW176*$CH176), IF(ISNUMBER(MATRIX!BL176),$BW176*MATRIX!BL176,"n/a"),"")</f>
        <v/>
      </c>
      <c r="CV176" s="225" t="str">
        <f t="shared" si="109"/>
        <v/>
      </c>
      <c r="CX176" s="225" t="str">
        <f t="shared" si="110"/>
        <v/>
      </c>
      <c r="CZ176" s="219" t="str">
        <f>IF(ISNUMBER($BW176*$CH176), IF(MV&gt;200,IF(ISNUMBER(MATRIX!CL176),MATRIX!CL176,"n/a"),IF(ISNUMBER(MATRIX!CH176),MATRIX!CH176,"n/a")),"")</f>
        <v/>
      </c>
      <c r="DB176" s="1" t="str">
        <f>IF(ISNUMBER(BW176),IF(AND(ISNUMBER('HI-Z-OUTPUT'!AV176),'HI-Z-OUTPUT'!AV176&lt;&gt;0),'HI-Z-OUTPUT'!AV176,'Hi-Z-INPUT'!$K$7*'Hi-Z-INPUT'!$K$11),"")</f>
        <v/>
      </c>
      <c r="DD176" s="161" t="str">
        <f t="shared" si="114"/>
        <v/>
      </c>
      <c r="DF176" s="124" t="str">
        <f>IF(ISNUMBER($BW176),IF(MV&lt;200,IF(ISNUMBER(MATRIX!BA176),ROUND(MATRIX!BA176/1000*IDLE*CKWH,2),"-"),IF(ISNUMBER(MATRIX!BK176),ROUND(MATRIX!BK176/1000*IDLE*CKWH,2),"-")),"")</f>
        <v/>
      </c>
      <c r="DG176" s="125" t="str">
        <f t="shared" si="127"/>
        <v/>
      </c>
      <c r="DI176" s="104" t="str">
        <f>IF(ISNUMBER($BW176),IF(MV&lt;200,IF(ISNUMBER(MATRIX!BC176),ROUND(MATRIX!BC176/1000*RUNNING*CKWH,2),"-"),IF(ISNUMBER(MATRIX!BM176),ROUND(MATRIX!BM176/1000*RUNNING*CKWH,2),"-")),"")</f>
        <v/>
      </c>
      <c r="DJ176" s="130" t="str">
        <f t="shared" si="128"/>
        <v/>
      </c>
      <c r="DL176" s="104"/>
      <c r="DM176" s="130" t="str">
        <f t="shared" si="129"/>
        <v/>
      </c>
      <c r="DO176" s="129" t="str">
        <f t="shared" si="111"/>
        <v/>
      </c>
      <c r="DP176" s="127" t="str">
        <f t="shared" si="130"/>
        <v/>
      </c>
      <c r="DR176" s="101" t="str">
        <f>IF(ISNUMBER($BW176*$CH176),IF(ISNUMBER(MATRIX!BU176),BW176*MATRIX!BU176,"n/a"),"")</f>
        <v/>
      </c>
      <c r="DS176" s="72"/>
      <c r="DT176" s="72" t="str">
        <f>IF(ISNUMBER(BW176*CH176),IF(ISNUMBER(MATRIX!BV176*DD176),BW176*MATRIX!BV176*DD176,"n/a"),"")</f>
        <v/>
      </c>
      <c r="DU176" s="72"/>
      <c r="DV176" s="155" t="str">
        <f t="shared" si="131"/>
        <v/>
      </c>
      <c r="DW176" s="96"/>
      <c r="DX176" s="156" t="str">
        <f t="shared" si="112"/>
        <v/>
      </c>
      <c r="DY176" s="102" t="str">
        <f t="shared" si="132"/>
        <v/>
      </c>
      <c r="EA176" s="85" t="str">
        <f>IF(ISNUMBER(BW176),IF(ISNUMBER(MATRIX!Y176),MATRIX!Y176,"n/a"),"")</f>
        <v/>
      </c>
      <c r="EB176" s="86" t="str">
        <f t="shared" si="133"/>
        <v/>
      </c>
      <c r="ED176" s="44" t="str">
        <f>IF(ISNUMBER('HI-Z-OUTPUT'!D176),IF(ISNUMBER(BW176),'HI-Z-OUTPUT'!D176*BW176,""),"")</f>
        <v/>
      </c>
      <c r="EE176" s="44" t="str">
        <f t="shared" si="134"/>
        <v/>
      </c>
    </row>
    <row r="177" spans="1:135">
      <c r="A177" s="173" t="str">
        <f>MATRIX!A177</f>
        <v>LEA</v>
      </c>
      <c r="B177" t="str">
        <f>IF(MATRIX!B177&lt;&gt;0,MATRIX!B177,"-")</f>
        <v>704/704D</v>
      </c>
      <c r="D177" t="b">
        <f>AND(OHM8MENO&lt;='Lo-Z-OUTPUT'!U177,'Lo-Z-OUTPUT'!U177&lt;=OHM8PIU)</f>
        <v>0</v>
      </c>
      <c r="E177" t="b">
        <f>AND(OHM4MENO&lt;='Lo-Z-OUTPUT'!U177,'Lo-Z-OUTPUT'!U177&lt;=OHM4PIU)</f>
        <v>0</v>
      </c>
      <c r="F177" t="b">
        <f>AND(OHM2MENO&lt;='Lo-Z-OUTPUT'!U177,'Lo-Z-OUTPUT'!U177&lt;=OHM2PIU)</f>
        <v>0</v>
      </c>
      <c r="H177" s="64" t="str">
        <f>IF(ISNUMBER('Lo-Z-OUTPUT'!S177),'Lo-Z-OUTPUT'!S177,"")</f>
        <v/>
      </c>
      <c r="I177" s="64" t="str">
        <f>IF('Lo-Z-OUTPUT'!W177="B","B","")</f>
        <v/>
      </c>
      <c r="K177" s="62" t="str">
        <f>IF(ISNUMBER(H177),H177*MATRIX!E177,"-")</f>
        <v>-</v>
      </c>
      <c r="M177" s="66" t="str">
        <f>IF(ISNUMBER(H177),IF(KP="kg",H177*MATRIX!CB177,H177*MATRIX!CB177*2.2),"-")</f>
        <v>-</v>
      </c>
      <c r="N177" s="65" t="str">
        <f t="shared" si="115"/>
        <v/>
      </c>
      <c r="P177" s="1" t="str">
        <f>IF(ISNUMBER(H177),IF('Lo-Z-OUTPUT'!W177="B",IF(D177,MATRIX!Q177,IF(E177,MATRIX!R177,"WRNG Ω")),IF(D177,MATRIX!K177,IF(E177,MATRIX!L177,IF(F177,MATRIX!M177,"")))),"")</f>
        <v/>
      </c>
      <c r="R177" s="70" t="str">
        <f>IF(AND(ISNUMBER(H177),ISNUMBER(P177)),IF('Lo-Z-OUTPUT'!W177="B",H177*P177*MATRIX!F177/2,H177*P177*MATRIX!F177),"")</f>
        <v/>
      </c>
      <c r="T177" s="40" t="str">
        <f>IF(ISNUMBER($H177),IF(ISNUMBER(MATRIX!U177),IF(MATRIX!U177-INT(MATRIX!U177)=0,MATRIX!U177,"("&amp;MATRIX!U177&amp;")"),"n/a"),"")</f>
        <v/>
      </c>
      <c r="U177" s="77"/>
      <c r="V177" s="81" t="str">
        <f>IF(ISNUMBER(H177), IF(ISNUMBER(MATRIX!AD177),H177*MATRIX!AD177,"n/a"),"")</f>
        <v/>
      </c>
      <c r="W177" s="77"/>
      <c r="X177" s="83" t="str">
        <f>IF(ISNUMBER($H177), IF(ISNUMBER(MATRIX!AF177),$H177*MATRIX!AF177,"n/a"),"")</f>
        <v/>
      </c>
      <c r="Y177" s="77"/>
      <c r="Z177" s="81" t="str">
        <f>IF(ISNUMBER($H177), IF(ISNUMBER(MATRIX!AP177),$H177*MATRIX!AP177,"n/a"),"")</f>
        <v/>
      </c>
      <c r="AA177" s="77" t="s">
        <v>434</v>
      </c>
      <c r="AB177" s="83" t="str">
        <f>IF(ISNUMBER($H177), IF(ISNUMBER(MATRIX!AR177),$H177*MATRIX!AR177,"n/a"),"")</f>
        <v/>
      </c>
      <c r="AD177" s="225" t="str">
        <f t="shared" si="107"/>
        <v/>
      </c>
      <c r="AF177" s="225" t="str">
        <f t="shared" si="108"/>
        <v/>
      </c>
      <c r="AH177" s="218" t="str">
        <f>IF(ISNUMBER($H177), IF(MV&gt;200,IF(ISNUMBER(MATRIX!CL177),MATRIX!CL177,"n/a"),IF(ISNUMBER(MATRIX!CH177),MATRIX!CH177,"n/a")),"")</f>
        <v/>
      </c>
      <c r="AJ177" s="1" t="str">
        <f>IF(ISNUMBER(H177),IF(AND(ISNUMBER('Lo-Z-OUTPUT'!BA177),'Lo-Z-OUTPUT'!BA177&lt;&gt;0),'Lo-Z-OUTPUT'!BA177,'Lo-Z-INPUT'!$K$15*'Lo-Z-INPUT'!$K$7),"")</f>
        <v/>
      </c>
      <c r="AL177" s="161" t="str">
        <f t="shared" si="113"/>
        <v/>
      </c>
      <c r="AN177" s="124" t="str">
        <f>IF(ISNUMBER($H177),IF(MV&lt;200,IF(ISNUMBER(MATRIX!AE177),ROUND((MATRIX!AE177*IDLE/1000)*CKWH,2),"-"),IF(ISNUMBER(MATRIX!AQ177),ROUND((MATRIX!AQ177*IDLE/1000)*CKWH,2),"-")),"")</f>
        <v/>
      </c>
      <c r="AO177" s="125" t="str">
        <f t="shared" si="116"/>
        <v/>
      </c>
      <c r="AQ177" s="105" t="str">
        <f>IF(ISNUMBER($H177),IF(MV&lt;200,IF(ISNUMBER(MATRIX!AG177),ROUND((MATRIX!AG177/1000)*RUNNING*CKWH,2),"-"),IF(ISNUMBER(MATRIX!AS177),ROUND((MATRIX!AS177/1000)*RUNNING*CKWH,2),"-")),"")</f>
        <v/>
      </c>
      <c r="AR177" s="126" t="str">
        <f t="shared" si="117"/>
        <v/>
      </c>
      <c r="AT177" s="129" t="str">
        <f t="shared" si="118"/>
        <v/>
      </c>
      <c r="AU177" s="127" t="str">
        <f t="shared" si="119"/>
        <v/>
      </c>
      <c r="AW177" s="101" t="str">
        <f>IF(ISNUMBER($H177),IF(ISNUMBER(MATRIX!BU177),$H177*MATRIX!BU177,"n/a"),"")</f>
        <v/>
      </c>
      <c r="AX177" s="72"/>
      <c r="AY177" s="72" t="str">
        <f>IF(ISNUMBER($H177),IF(ISNUMBER(MATRIX!BV177*AL177),$H177*MATRIX!BV177*AL177,"n/a"),"")</f>
        <v/>
      </c>
      <c r="BA177" s="100" t="str">
        <f t="shared" si="120"/>
        <v/>
      </c>
      <c r="BB177" s="72"/>
      <c r="BC177" s="154" t="str">
        <f t="shared" si="121"/>
        <v/>
      </c>
      <c r="BD177" s="103" t="str">
        <f t="shared" si="122"/>
        <v/>
      </c>
      <c r="BF177" s="85" t="str">
        <f>IF(ISNUMBER(H177),IF(ISNUMBER(MATRIX!Y177),MATRIX!Y177,"n/a"),"")</f>
        <v/>
      </c>
      <c r="BG177" s="86" t="str">
        <f t="shared" si="123"/>
        <v/>
      </c>
      <c r="BI177" s="44" t="str">
        <f>IF(ISNUMBER('Lo-Z-OUTPUT'!D177),IF(ISNUMBER(EXTRA!H177),'Lo-Z-OUTPUT'!D177*EXTRA!H177,""),"")</f>
        <v/>
      </c>
      <c r="BJ177" s="44" t="str">
        <f t="shared" si="124"/>
        <v/>
      </c>
      <c r="BT177" t="b">
        <f>ISNUMBER(MATRIX!G177)</f>
        <v>1</v>
      </c>
      <c r="BU177" t="b">
        <f>ISNUMBER(MATRIX!H177)</f>
        <v>1</v>
      </c>
      <c r="BW177" s="64" t="str">
        <f>IF(AND(ISNUMBER('HI-Z-OUTPUT'!P177),I177&lt;&gt;0),'HI-Z-OUTPUT'!P177,"-")</f>
        <v>-</v>
      </c>
      <c r="BX177" s="1"/>
      <c r="BY177" s="64" t="str">
        <f>IF(ISBLANK('HI-Z-OUTPUT'!R177),"",'HI-Z-OUTPUT'!R177)</f>
        <v/>
      </c>
      <c r="CA177" s="62" t="str">
        <f>IF(ISNUMBER(BW177),IF(ISNUMBER(MATRIX!E177),BW177*MATRIX!E177,"WRNG DATA"),"-")</f>
        <v>-</v>
      </c>
      <c r="CC177" s="66" t="str">
        <f>IF(AND(ISNUMBER(BW177),OR(BT177,BU177)),IF(KP="kg",BW177*MATRIX!CC177,BW177*MATRIX!CC177*2.2),"-")</f>
        <v>-</v>
      </c>
      <c r="CD177" s="65" t="str">
        <f t="shared" si="125"/>
        <v/>
      </c>
      <c r="CF177" s="1" t="str">
        <f>IF(AND(VI&lt;100,ISNUMBER(BW177),BT177),MATRIX!N177,IF(AND(VI&gt;=100,ISNUMBER(BW177),BU177),MATRIX!O177,""))</f>
        <v/>
      </c>
      <c r="CG177" s="1" t="str">
        <f>IF(AND(BY177&lt;100,ISNUMBER(BW177),BT177),MATRIX!N177,IF(AND(BY177&gt;=100,ISNUMBER(BW177),BU177),MATRIX!O177,"WRNG V"))</f>
        <v>WRNG V</v>
      </c>
      <c r="CH177" s="1" t="str">
        <f t="shared" si="126"/>
        <v/>
      </c>
      <c r="CJ177" s="70" t="str">
        <f>IF(ISNUMBER(BW177),IF(BY177&lt;100,IF(ISNUMBER(CH177*MATRIX!G177),BW177*CH177*MATRIX!G177,""),IF(ISNUMBER(CH177*MATRIX!H177),BW177*CH177*MATRIX!H177,"")),"")</f>
        <v/>
      </c>
      <c r="CL177" s="40" t="str">
        <f>IF(ISNUMBER(BW177*CH177),IF(ISNUMBER(MATRIX!U177),IF(MATRIX!U177-INT(MATRIX!U177)=0,MATRIX!U177,"("&amp;MATRIX!U177&amp;")"),"n/a"),"")</f>
        <v/>
      </c>
      <c r="CM177" s="77"/>
      <c r="CN177" s="81" t="str">
        <f>IF(ISNUMBER(BW177*CH177), IF(ISNUMBER(MATRIX!AZ177),BW177*MATRIX!AZ177,"n/a"),"")</f>
        <v/>
      </c>
      <c r="CO177" s="77"/>
      <c r="CP177" s="83" t="str">
        <f>IF(ISNUMBER($BW177*$CH177), IF(ISNUMBER(MATRIX!BB177),$BW177*MATRIX!BB177,"n/a"),"")</f>
        <v/>
      </c>
      <c r="CQ177" s="77"/>
      <c r="CR177" s="81" t="str">
        <f>IF(ISNUMBER($BW177*$CH177), IF(ISNUMBER(MATRIX!BJ177),BW177*MATRIX!BJ177,"n/a"),"")</f>
        <v/>
      </c>
      <c r="CS177" s="77" t="s">
        <v>434</v>
      </c>
      <c r="CT177" s="83" t="str">
        <f>IF(ISNUMBER($BW177*$CH177), IF(ISNUMBER(MATRIX!BL177),$BW177*MATRIX!BL177,"n/a"),"")</f>
        <v/>
      </c>
      <c r="CV177" s="225" t="str">
        <f t="shared" si="109"/>
        <v/>
      </c>
      <c r="CX177" s="225" t="str">
        <f t="shared" si="110"/>
        <v/>
      </c>
      <c r="CZ177" s="219" t="str">
        <f>IF(ISNUMBER($BW177*$CH177), IF(MV&gt;200,IF(ISNUMBER(MATRIX!CL177),MATRIX!CL177,"n/a"),IF(ISNUMBER(MATRIX!CH177),MATRIX!CH177,"n/a")),"")</f>
        <v/>
      </c>
      <c r="DB177" s="1" t="str">
        <f>IF(ISNUMBER(BW177),IF(AND(ISNUMBER('HI-Z-OUTPUT'!AV177),'HI-Z-OUTPUT'!AV177&lt;&gt;0),'HI-Z-OUTPUT'!AV177,'Hi-Z-INPUT'!$K$7*'Hi-Z-INPUT'!$K$11),"")</f>
        <v/>
      </c>
      <c r="DD177" s="161" t="str">
        <f t="shared" si="114"/>
        <v/>
      </c>
      <c r="DF177" s="124" t="str">
        <f>IF(ISNUMBER($BW177),IF(MV&lt;200,IF(ISNUMBER(MATRIX!BA177),ROUND(MATRIX!BA177/1000*IDLE*CKWH,2),"-"),IF(ISNUMBER(MATRIX!BK177),ROUND(MATRIX!BK177/1000*IDLE*CKWH,2),"-")),"")</f>
        <v/>
      </c>
      <c r="DG177" s="125" t="str">
        <f t="shared" si="127"/>
        <v/>
      </c>
      <c r="DI177" s="104" t="str">
        <f>IF(ISNUMBER($BW177),IF(MV&lt;200,IF(ISNUMBER(MATRIX!BC177),ROUND(MATRIX!BC177/1000*RUNNING*CKWH,2),"-"),IF(ISNUMBER(MATRIX!BM177),ROUND(MATRIX!BM177/1000*RUNNING*CKWH,2),"-")),"")</f>
        <v/>
      </c>
      <c r="DJ177" s="130" t="str">
        <f t="shared" si="128"/>
        <v/>
      </c>
      <c r="DL177" s="104"/>
      <c r="DM177" s="130" t="str">
        <f t="shared" si="129"/>
        <v/>
      </c>
      <c r="DO177" s="129" t="str">
        <f t="shared" si="111"/>
        <v/>
      </c>
      <c r="DP177" s="127" t="str">
        <f t="shared" si="130"/>
        <v/>
      </c>
      <c r="DR177" s="101" t="str">
        <f>IF(ISNUMBER($BW177*$CH177),IF(ISNUMBER(MATRIX!BU177),BW177*MATRIX!BU177,"n/a"),"")</f>
        <v/>
      </c>
      <c r="DS177" s="72"/>
      <c r="DT177" s="72" t="str">
        <f>IF(ISNUMBER(BW177*CH177),IF(ISNUMBER(MATRIX!BV177*DD177),BW177*MATRIX!BV177*DD177,"n/a"),"")</f>
        <v/>
      </c>
      <c r="DU177" s="72"/>
      <c r="DV177" s="155" t="str">
        <f t="shared" si="131"/>
        <v/>
      </c>
      <c r="DW177" s="96"/>
      <c r="DX177" s="156" t="str">
        <f t="shared" si="112"/>
        <v/>
      </c>
      <c r="DY177" s="102" t="str">
        <f t="shared" si="132"/>
        <v/>
      </c>
      <c r="EA177" s="85" t="str">
        <f>IF(ISNUMBER(BW177),IF(ISNUMBER(MATRIX!Y177),MATRIX!Y177,"n/a"),"")</f>
        <v/>
      </c>
      <c r="EB177" s="86" t="str">
        <f t="shared" si="133"/>
        <v/>
      </c>
      <c r="ED177" s="44" t="str">
        <f>IF(ISNUMBER('HI-Z-OUTPUT'!D177),IF(ISNUMBER(BW177),'HI-Z-OUTPUT'!D177*BW177,""),"")</f>
        <v/>
      </c>
      <c r="EE177" s="44" t="str">
        <f t="shared" si="134"/>
        <v/>
      </c>
    </row>
    <row r="178" spans="1:135">
      <c r="A178" s="173" t="str">
        <f>MATRIX!A178</f>
        <v>LEA</v>
      </c>
      <c r="B178" t="str">
        <f>IF(MATRIX!B178&lt;&gt;0,MATRIX!B178,"-")</f>
        <v>352/352D</v>
      </c>
      <c r="D178" t="b">
        <f>AND(OHM8MENO&lt;='Lo-Z-OUTPUT'!U178,'Lo-Z-OUTPUT'!U178&lt;=OHM8PIU)</f>
        <v>0</v>
      </c>
      <c r="E178" t="b">
        <f>AND(OHM4MENO&lt;='Lo-Z-OUTPUT'!U178,'Lo-Z-OUTPUT'!U178&lt;=OHM4PIU)</f>
        <v>0</v>
      </c>
      <c r="F178" t="b">
        <f>AND(OHM2MENO&lt;='Lo-Z-OUTPUT'!U178,'Lo-Z-OUTPUT'!U178&lt;=OHM2PIU)</f>
        <v>0</v>
      </c>
      <c r="H178" s="64" t="str">
        <f>IF(ISNUMBER('Lo-Z-OUTPUT'!S178),'Lo-Z-OUTPUT'!S178,"")</f>
        <v/>
      </c>
      <c r="I178" s="64" t="str">
        <f>IF('Lo-Z-OUTPUT'!W178="B","B","")</f>
        <v/>
      </c>
      <c r="K178" s="62" t="str">
        <f>IF(ISNUMBER(H178),H178*MATRIX!E178,"-")</f>
        <v>-</v>
      </c>
      <c r="M178" s="66" t="str">
        <f>IF(ISNUMBER(H178),IF(KP="kg",H178*MATRIX!CB178,H178*MATRIX!CB178*2.2),"-")</f>
        <v>-</v>
      </c>
      <c r="N178" s="65" t="str">
        <f t="shared" si="115"/>
        <v/>
      </c>
      <c r="P178" s="1" t="str">
        <f>IF(ISNUMBER(H178),IF('Lo-Z-OUTPUT'!W178="B",IF(D178,MATRIX!Q178,IF(E178,MATRIX!R178,"WRNG Ω")),IF(D178,MATRIX!K178,IF(E178,MATRIX!L178,IF(F178,MATRIX!M178,"")))),"")</f>
        <v/>
      </c>
      <c r="R178" s="70" t="str">
        <f>IF(AND(ISNUMBER(H178),ISNUMBER(P178)),IF('Lo-Z-OUTPUT'!W178="B",H178*P178*MATRIX!F178/2,H178*P178*MATRIX!F178),"")</f>
        <v/>
      </c>
      <c r="T178" s="40" t="str">
        <f>IF(ISNUMBER($H178),IF(ISNUMBER(MATRIX!U178),IF(MATRIX!U178-INT(MATRIX!U178)=0,MATRIX!U178,"("&amp;MATRIX!U178&amp;")"),"n/a"),"")</f>
        <v/>
      </c>
      <c r="U178" s="77"/>
      <c r="V178" s="81" t="str">
        <f>IF(ISNUMBER(H178), IF(ISNUMBER(MATRIX!AD178),H178*MATRIX!AD178,"n/a"),"")</f>
        <v/>
      </c>
      <c r="W178" s="77"/>
      <c r="X178" s="83" t="str">
        <f>IF(ISNUMBER($H178), IF(ISNUMBER(MATRIX!AF178),$H178*MATRIX!AF178,"n/a"),"")</f>
        <v/>
      </c>
      <c r="Y178" s="77"/>
      <c r="Z178" s="81" t="str">
        <f>IF(ISNUMBER($H178), IF(ISNUMBER(MATRIX!AP178),$H178*MATRIX!AP178,"n/a"),"")</f>
        <v/>
      </c>
      <c r="AA178" s="77" t="s">
        <v>434</v>
      </c>
      <c r="AB178" s="83" t="str">
        <f>IF(ISNUMBER($H178), IF(ISNUMBER(MATRIX!AR178),$H178*MATRIX!AR178,"n/a"),"")</f>
        <v/>
      </c>
      <c r="AD178" s="225" t="str">
        <f t="shared" si="107"/>
        <v/>
      </c>
      <c r="AF178" s="225" t="str">
        <f t="shared" si="108"/>
        <v/>
      </c>
      <c r="AH178" s="218" t="str">
        <f>IF(ISNUMBER($H178), IF(MV&gt;200,IF(ISNUMBER(MATRIX!CL178),MATRIX!CL178,"n/a"),IF(ISNUMBER(MATRIX!CH178),MATRIX!CH178,"n/a")),"")</f>
        <v/>
      </c>
      <c r="AJ178" s="1" t="str">
        <f>IF(ISNUMBER(H178),IF(AND(ISNUMBER('Lo-Z-OUTPUT'!BA178),'Lo-Z-OUTPUT'!BA178&lt;&gt;0),'Lo-Z-OUTPUT'!BA178,'Lo-Z-INPUT'!$K$15*'Lo-Z-INPUT'!$K$7),"")</f>
        <v/>
      </c>
      <c r="AL178" s="161" t="str">
        <f t="shared" si="113"/>
        <v/>
      </c>
      <c r="AN178" s="124" t="str">
        <f>IF(ISNUMBER($H178),IF(MV&lt;200,IF(ISNUMBER(MATRIX!AE178),ROUND((MATRIX!AE178*IDLE/1000)*CKWH,2),"-"),IF(ISNUMBER(MATRIX!AQ178),ROUND((MATRIX!AQ178*IDLE/1000)*CKWH,2),"-")),"")</f>
        <v/>
      </c>
      <c r="AO178" s="125" t="str">
        <f t="shared" si="116"/>
        <v/>
      </c>
      <c r="AQ178" s="105" t="str">
        <f>IF(ISNUMBER($H178),IF(MV&lt;200,IF(ISNUMBER(MATRIX!AG178),ROUND((MATRIX!AG178/1000)*RUNNING*CKWH,2),"-"),IF(ISNUMBER(MATRIX!AS178),ROUND((MATRIX!AS178/1000)*RUNNING*CKWH,2),"-")),"")</f>
        <v/>
      </c>
      <c r="AR178" s="126" t="str">
        <f t="shared" si="117"/>
        <v/>
      </c>
      <c r="AT178" s="129" t="str">
        <f t="shared" si="118"/>
        <v/>
      </c>
      <c r="AU178" s="127" t="str">
        <f t="shared" si="119"/>
        <v/>
      </c>
      <c r="AW178" s="101" t="str">
        <f>IF(ISNUMBER($H178),IF(ISNUMBER(MATRIX!BU178),$H178*MATRIX!BU178,"n/a"),"")</f>
        <v/>
      </c>
      <c r="AX178" s="72"/>
      <c r="AY178" s="72" t="str">
        <f>IF(ISNUMBER($H178),IF(ISNUMBER(MATRIX!BV178*AL178),$H178*MATRIX!BV178*AL178,"n/a"),"")</f>
        <v/>
      </c>
      <c r="BA178" s="100" t="str">
        <f t="shared" si="120"/>
        <v/>
      </c>
      <c r="BB178" s="72"/>
      <c r="BC178" s="154" t="str">
        <f t="shared" si="121"/>
        <v/>
      </c>
      <c r="BD178" s="103" t="str">
        <f t="shared" si="122"/>
        <v/>
      </c>
      <c r="BF178" s="85" t="str">
        <f>IF(ISNUMBER(H178),IF(ISNUMBER(MATRIX!Y178),MATRIX!Y178,"n/a"),"")</f>
        <v/>
      </c>
      <c r="BG178" s="86" t="str">
        <f t="shared" si="123"/>
        <v/>
      </c>
      <c r="BI178" s="44" t="str">
        <f>IF(ISNUMBER('Lo-Z-OUTPUT'!D178),IF(ISNUMBER(EXTRA!H178),'Lo-Z-OUTPUT'!D178*EXTRA!H178,""),"")</f>
        <v/>
      </c>
      <c r="BJ178" s="44" t="str">
        <f t="shared" si="124"/>
        <v/>
      </c>
      <c r="BT178" t="b">
        <f>ISNUMBER(MATRIX!G178)</f>
        <v>1</v>
      </c>
      <c r="BU178" t="b">
        <f>ISNUMBER(MATRIX!H178)</f>
        <v>1</v>
      </c>
      <c r="BW178" s="64" t="str">
        <f>IF(AND(ISNUMBER('HI-Z-OUTPUT'!P178),I178&lt;&gt;0),'HI-Z-OUTPUT'!P178,"-")</f>
        <v>-</v>
      </c>
      <c r="BX178" s="1"/>
      <c r="BY178" s="64" t="str">
        <f>IF(ISBLANK('HI-Z-OUTPUT'!R178),"",'HI-Z-OUTPUT'!R178)</f>
        <v/>
      </c>
      <c r="CA178" s="62" t="str">
        <f>IF(ISNUMBER(BW178),IF(ISNUMBER(MATRIX!E178),BW178*MATRIX!E178,"WRNG DATA"),"-")</f>
        <v>-</v>
      </c>
      <c r="CC178" s="66" t="str">
        <f>IF(AND(ISNUMBER(BW178),OR(BT178,BU178)),IF(KP="kg",BW178*MATRIX!CC178,BW178*MATRIX!CC178*2.2),"-")</f>
        <v>-</v>
      </c>
      <c r="CD178" s="65" t="str">
        <f t="shared" si="125"/>
        <v/>
      </c>
      <c r="CF178" s="1" t="str">
        <f>IF(AND(VI&lt;100,ISNUMBER(BW178),BT178),MATRIX!N178,IF(AND(VI&gt;=100,ISNUMBER(BW178),BU178),MATRIX!O178,""))</f>
        <v/>
      </c>
      <c r="CG178" s="1" t="str">
        <f>IF(AND(BY178&lt;100,ISNUMBER(BW178),BT178),MATRIX!N178,IF(AND(BY178&gt;=100,ISNUMBER(BW178),BU178),MATRIX!O178,"WRNG V"))</f>
        <v>WRNG V</v>
      </c>
      <c r="CH178" s="1" t="str">
        <f t="shared" si="126"/>
        <v/>
      </c>
      <c r="CJ178" s="70" t="str">
        <f>IF(ISNUMBER(BW178),IF(BY178&lt;100,IF(ISNUMBER(CH178*MATRIX!G178),BW178*CH178*MATRIX!G178,""),IF(ISNUMBER(CH178*MATRIX!H178),BW178*CH178*MATRIX!H178,"")),"")</f>
        <v/>
      </c>
      <c r="CL178" s="40" t="str">
        <f>IF(ISNUMBER(BW178*CH178),IF(ISNUMBER(MATRIX!U178),IF(MATRIX!U178-INT(MATRIX!U178)=0,MATRIX!U178,"("&amp;MATRIX!U178&amp;")"),"n/a"),"")</f>
        <v/>
      </c>
      <c r="CM178" s="77"/>
      <c r="CN178" s="81" t="str">
        <f>IF(ISNUMBER(BW178*CH178), IF(ISNUMBER(MATRIX!AZ178),BW178*MATRIX!AZ178,"n/a"),"")</f>
        <v/>
      </c>
      <c r="CO178" s="77"/>
      <c r="CP178" s="83" t="str">
        <f>IF(ISNUMBER($BW178*$CH178), IF(ISNUMBER(MATRIX!BB178),$BW178*MATRIX!BB178,"n/a"),"")</f>
        <v/>
      </c>
      <c r="CQ178" s="77"/>
      <c r="CR178" s="81" t="str">
        <f>IF(ISNUMBER($BW178*$CH178), IF(ISNUMBER(MATRIX!BJ178),BW178*MATRIX!BJ178,"n/a"),"")</f>
        <v/>
      </c>
      <c r="CS178" s="77" t="s">
        <v>434</v>
      </c>
      <c r="CT178" s="83" t="str">
        <f>IF(ISNUMBER($BW178*$CH178), IF(ISNUMBER(MATRIX!BL178),$BW178*MATRIX!BL178,"n/a"),"")</f>
        <v/>
      </c>
      <c r="CV178" s="225" t="str">
        <f t="shared" si="109"/>
        <v/>
      </c>
      <c r="CX178" s="225" t="str">
        <f t="shared" si="110"/>
        <v/>
      </c>
      <c r="CZ178" s="219" t="str">
        <f>IF(ISNUMBER($BW178*$CH178), IF(MV&gt;200,IF(ISNUMBER(MATRIX!CL178),MATRIX!CL178,"n/a"),IF(ISNUMBER(MATRIX!CH178),MATRIX!CH178,"n/a")),"")</f>
        <v/>
      </c>
      <c r="DB178" s="1" t="str">
        <f>IF(ISNUMBER(BW178),IF(AND(ISNUMBER('HI-Z-OUTPUT'!AV178),'HI-Z-OUTPUT'!AV178&lt;&gt;0),'HI-Z-OUTPUT'!AV178,'Hi-Z-INPUT'!$K$7*'Hi-Z-INPUT'!$K$11),"")</f>
        <v/>
      </c>
      <c r="DD178" s="161" t="str">
        <f t="shared" si="114"/>
        <v/>
      </c>
      <c r="DF178" s="124" t="str">
        <f>IF(ISNUMBER($BW178),IF(MV&lt;200,IF(ISNUMBER(MATRIX!BA178),ROUND(MATRIX!BA178/1000*IDLE*CKWH,2),"-"),IF(ISNUMBER(MATRIX!BK178),ROUND(MATRIX!BK178/1000*IDLE*CKWH,2),"-")),"")</f>
        <v/>
      </c>
      <c r="DG178" s="125" t="str">
        <f t="shared" si="127"/>
        <v/>
      </c>
      <c r="DI178" s="104" t="str">
        <f>IF(ISNUMBER($BW178),IF(MV&lt;200,IF(ISNUMBER(MATRIX!BC178),ROUND(MATRIX!BC178/1000*RUNNING*CKWH,2),"-"),IF(ISNUMBER(MATRIX!BM178),ROUND(MATRIX!BM178/1000*RUNNING*CKWH,2),"-")),"")</f>
        <v/>
      </c>
      <c r="DJ178" s="130" t="str">
        <f t="shared" si="128"/>
        <v/>
      </c>
      <c r="DL178" s="104"/>
      <c r="DM178" s="130" t="str">
        <f t="shared" si="129"/>
        <v/>
      </c>
      <c r="DO178" s="129" t="str">
        <f t="shared" si="111"/>
        <v/>
      </c>
      <c r="DP178" s="127" t="str">
        <f t="shared" si="130"/>
        <v/>
      </c>
      <c r="DR178" s="101" t="str">
        <f>IF(ISNUMBER($BW178*$CH178),IF(ISNUMBER(MATRIX!BU178),BW178*MATRIX!BU178,"n/a"),"")</f>
        <v/>
      </c>
      <c r="DS178" s="72"/>
      <c r="DT178" s="72" t="str">
        <f>IF(ISNUMBER(BW178*CH178),IF(ISNUMBER(MATRIX!BV178*DD178),BW178*MATRIX!BV178*DD178,"n/a"),"")</f>
        <v/>
      </c>
      <c r="DU178" s="72"/>
      <c r="DV178" s="155" t="str">
        <f t="shared" si="131"/>
        <v/>
      </c>
      <c r="DW178" s="96"/>
      <c r="DX178" s="156" t="str">
        <f t="shared" si="112"/>
        <v/>
      </c>
      <c r="DY178" s="102" t="str">
        <f t="shared" si="132"/>
        <v/>
      </c>
      <c r="EA178" s="85" t="str">
        <f>IF(ISNUMBER(BW178),IF(ISNUMBER(MATRIX!Y178),MATRIX!Y178,"n/a"),"")</f>
        <v/>
      </c>
      <c r="EB178" s="86" t="str">
        <f t="shared" si="133"/>
        <v/>
      </c>
      <c r="ED178" s="44" t="str">
        <f>IF(ISNUMBER('HI-Z-OUTPUT'!D178),IF(ISNUMBER(BW178),'HI-Z-OUTPUT'!D178*BW178,""),"")</f>
        <v/>
      </c>
      <c r="EE178" s="44" t="str">
        <f t="shared" si="134"/>
        <v/>
      </c>
    </row>
    <row r="179" spans="1:135">
      <c r="A179" s="173" t="str">
        <f>MATRIX!A179</f>
        <v>LEA</v>
      </c>
      <c r="B179" t="str">
        <f>IF(MATRIX!B179&lt;&gt;0,MATRIX!B179,"-")</f>
        <v>354/354D</v>
      </c>
      <c r="D179" t="b">
        <f>AND(OHM8MENO&lt;='Lo-Z-OUTPUT'!U179,'Lo-Z-OUTPUT'!U179&lt;=OHM8PIU)</f>
        <v>0</v>
      </c>
      <c r="E179" t="b">
        <f>AND(OHM4MENO&lt;='Lo-Z-OUTPUT'!U179,'Lo-Z-OUTPUT'!U179&lt;=OHM4PIU)</f>
        <v>0</v>
      </c>
      <c r="F179" t="b">
        <f>AND(OHM2MENO&lt;='Lo-Z-OUTPUT'!U179,'Lo-Z-OUTPUT'!U179&lt;=OHM2PIU)</f>
        <v>0</v>
      </c>
      <c r="H179" s="64" t="str">
        <f>IF(ISNUMBER('Lo-Z-OUTPUT'!S179),'Lo-Z-OUTPUT'!S179,"")</f>
        <v/>
      </c>
      <c r="I179" s="64" t="str">
        <f>IF('Lo-Z-OUTPUT'!W179="B","B","")</f>
        <v/>
      </c>
      <c r="K179" s="62" t="str">
        <f>IF(ISNUMBER(H179),H179*MATRIX!E179,"-")</f>
        <v>-</v>
      </c>
      <c r="M179" s="66" t="str">
        <f>IF(ISNUMBER(H179),IF(KP="kg",H179*MATRIX!CB179,H179*MATRIX!CB179*2.2),"-")</f>
        <v>-</v>
      </c>
      <c r="N179" s="65" t="str">
        <f t="shared" si="115"/>
        <v/>
      </c>
      <c r="P179" s="1" t="str">
        <f>IF(ISNUMBER(H179),IF('Lo-Z-OUTPUT'!W179="B",IF(D179,MATRIX!Q179,IF(E179,MATRIX!R179,"WRNG Ω")),IF(D179,MATRIX!K179,IF(E179,MATRIX!L179,IF(F179,MATRIX!M179,"")))),"")</f>
        <v/>
      </c>
      <c r="R179" s="70" t="str">
        <f>IF(AND(ISNUMBER(H179),ISNUMBER(P179)),IF('Lo-Z-OUTPUT'!W179="B",H179*P179*MATRIX!F179/2,H179*P179*MATRIX!F179),"")</f>
        <v/>
      </c>
      <c r="T179" s="40" t="str">
        <f>IF(ISNUMBER($H179),IF(ISNUMBER(MATRIX!U179),IF(MATRIX!U179-INT(MATRIX!U179)=0,MATRIX!U179,"("&amp;MATRIX!U179&amp;")"),"n/a"),"")</f>
        <v/>
      </c>
      <c r="U179" s="77"/>
      <c r="V179" s="81" t="str">
        <f>IF(ISNUMBER(H179), IF(ISNUMBER(MATRIX!AD179),H179*MATRIX!AD179,"n/a"),"")</f>
        <v/>
      </c>
      <c r="W179" s="77"/>
      <c r="X179" s="83" t="str">
        <f>IF(ISNUMBER($H179), IF(ISNUMBER(MATRIX!AF179),$H179*MATRIX!AF179,"n/a"),"")</f>
        <v/>
      </c>
      <c r="Y179" s="77"/>
      <c r="Z179" s="81" t="str">
        <f>IF(ISNUMBER($H179), IF(ISNUMBER(MATRIX!AP179),$H179*MATRIX!AP179,"n/a"),"")</f>
        <v/>
      </c>
      <c r="AA179" s="77" t="s">
        <v>434</v>
      </c>
      <c r="AB179" s="83" t="str">
        <f>IF(ISNUMBER($H179), IF(ISNUMBER(MATRIX!AR179),$H179*MATRIX!AR179,"n/a"),"")</f>
        <v/>
      </c>
      <c r="AD179" s="225" t="str">
        <f t="shared" si="107"/>
        <v/>
      </c>
      <c r="AF179" s="225" t="str">
        <f t="shared" si="108"/>
        <v/>
      </c>
      <c r="AH179" s="218" t="str">
        <f>IF(ISNUMBER($H179), IF(MV&gt;200,IF(ISNUMBER(MATRIX!CL179),MATRIX!CL179,"n/a"),IF(ISNUMBER(MATRIX!CH179),MATRIX!CH179,"n/a")),"")</f>
        <v/>
      </c>
      <c r="AJ179" s="1" t="str">
        <f>IF(ISNUMBER(H179),IF(AND(ISNUMBER('Lo-Z-OUTPUT'!BA179),'Lo-Z-OUTPUT'!BA179&lt;&gt;0),'Lo-Z-OUTPUT'!BA179,'Lo-Z-INPUT'!$K$15*'Lo-Z-INPUT'!$K$7),"")</f>
        <v/>
      </c>
      <c r="AL179" s="161" t="str">
        <f t="shared" si="113"/>
        <v/>
      </c>
      <c r="AN179" s="124" t="str">
        <f>IF(ISNUMBER($H179),IF(MV&lt;200,IF(ISNUMBER(MATRIX!AE179),ROUND((MATRIX!AE179*IDLE/1000)*CKWH,2),"-"),IF(ISNUMBER(MATRIX!AQ179),ROUND((MATRIX!AQ179*IDLE/1000)*CKWH,2),"-")),"")</f>
        <v/>
      </c>
      <c r="AO179" s="125" t="str">
        <f t="shared" si="116"/>
        <v/>
      </c>
      <c r="AQ179" s="105" t="str">
        <f>IF(ISNUMBER($H179),IF(MV&lt;200,IF(ISNUMBER(MATRIX!AG179),ROUND((MATRIX!AG179/1000)*RUNNING*CKWH,2),"-"),IF(ISNUMBER(MATRIX!AS179),ROUND((MATRIX!AS179/1000)*RUNNING*CKWH,2),"-")),"")</f>
        <v/>
      </c>
      <c r="AR179" s="126" t="str">
        <f t="shared" si="117"/>
        <v/>
      </c>
      <c r="AT179" s="129" t="str">
        <f t="shared" si="118"/>
        <v/>
      </c>
      <c r="AU179" s="127" t="str">
        <f t="shared" si="119"/>
        <v/>
      </c>
      <c r="AW179" s="101" t="str">
        <f>IF(ISNUMBER($H179),IF(ISNUMBER(MATRIX!BU179),$H179*MATRIX!BU179,"n/a"),"")</f>
        <v/>
      </c>
      <c r="AX179" s="72"/>
      <c r="AY179" s="72" t="str">
        <f>IF(ISNUMBER($H179),IF(ISNUMBER(MATRIX!BV179*AL179),$H179*MATRIX!BV179*AL179,"n/a"),"")</f>
        <v/>
      </c>
      <c r="BA179" s="100" t="str">
        <f t="shared" si="120"/>
        <v/>
      </c>
      <c r="BB179" s="72"/>
      <c r="BC179" s="154" t="str">
        <f t="shared" si="121"/>
        <v/>
      </c>
      <c r="BD179" s="103" t="str">
        <f t="shared" si="122"/>
        <v/>
      </c>
      <c r="BF179" s="85" t="str">
        <f>IF(ISNUMBER(H179),IF(ISNUMBER(MATRIX!Y179),MATRIX!Y179,"n/a"),"")</f>
        <v/>
      </c>
      <c r="BG179" s="86" t="str">
        <f t="shared" si="123"/>
        <v/>
      </c>
      <c r="BI179" s="44" t="str">
        <f>IF(ISNUMBER('Lo-Z-OUTPUT'!D179),IF(ISNUMBER(EXTRA!H179),'Lo-Z-OUTPUT'!D179*EXTRA!H179,""),"")</f>
        <v/>
      </c>
      <c r="BJ179" s="44" t="str">
        <f t="shared" si="124"/>
        <v/>
      </c>
      <c r="BT179" t="b">
        <f>ISNUMBER(MATRIX!G179)</f>
        <v>1</v>
      </c>
      <c r="BU179" t="b">
        <f>ISNUMBER(MATRIX!H179)</f>
        <v>1</v>
      </c>
      <c r="BW179" s="64" t="str">
        <f>IF(AND(ISNUMBER('HI-Z-OUTPUT'!P179),I179&lt;&gt;0),'HI-Z-OUTPUT'!P179,"-")</f>
        <v>-</v>
      </c>
      <c r="BX179" s="1"/>
      <c r="BY179" s="64" t="str">
        <f>IF(ISBLANK('HI-Z-OUTPUT'!R179),"",'HI-Z-OUTPUT'!R179)</f>
        <v/>
      </c>
      <c r="CA179" s="62" t="str">
        <f>IF(ISNUMBER(BW179),IF(ISNUMBER(MATRIX!E179),BW179*MATRIX!E179,"WRNG DATA"),"-")</f>
        <v>-</v>
      </c>
      <c r="CC179" s="66" t="str">
        <f>IF(AND(ISNUMBER(BW179),OR(BT179,BU179)),IF(KP="kg",BW179*MATRIX!CC179,BW179*MATRIX!CC179*2.2),"-")</f>
        <v>-</v>
      </c>
      <c r="CD179" s="65" t="str">
        <f t="shared" si="125"/>
        <v/>
      </c>
      <c r="CF179" s="1" t="str">
        <f>IF(AND(VI&lt;100,ISNUMBER(BW179),BT179),MATRIX!N179,IF(AND(VI&gt;=100,ISNUMBER(BW179),BU179),MATRIX!O179,""))</f>
        <v/>
      </c>
      <c r="CG179" s="1" t="str">
        <f>IF(AND(BY179&lt;100,ISNUMBER(BW179),BT179),MATRIX!N179,IF(AND(BY179&gt;=100,ISNUMBER(BW179),BU179),MATRIX!O179,"WRNG V"))</f>
        <v>WRNG V</v>
      </c>
      <c r="CH179" s="1" t="str">
        <f t="shared" si="126"/>
        <v/>
      </c>
      <c r="CJ179" s="70" t="str">
        <f>IF(ISNUMBER(BW179),IF(BY179&lt;100,IF(ISNUMBER(CH179*MATRIX!G179),BW179*CH179*MATRIX!G179,""),IF(ISNUMBER(CH179*MATRIX!H179),BW179*CH179*MATRIX!H179,"")),"")</f>
        <v/>
      </c>
      <c r="CL179" s="40" t="str">
        <f>IF(ISNUMBER(BW179*CH179),IF(ISNUMBER(MATRIX!U179),IF(MATRIX!U179-INT(MATRIX!U179)=0,MATRIX!U179,"("&amp;MATRIX!U179&amp;")"),"n/a"),"")</f>
        <v/>
      </c>
      <c r="CM179" s="77"/>
      <c r="CN179" s="81" t="str">
        <f>IF(ISNUMBER(BW179*CH179), IF(ISNUMBER(MATRIX!AZ179),BW179*MATRIX!AZ179,"n/a"),"")</f>
        <v/>
      </c>
      <c r="CO179" s="77"/>
      <c r="CP179" s="83" t="str">
        <f>IF(ISNUMBER($BW179*$CH179), IF(ISNUMBER(MATRIX!BB179),$BW179*MATRIX!BB179,"n/a"),"")</f>
        <v/>
      </c>
      <c r="CQ179" s="77"/>
      <c r="CR179" s="81" t="str">
        <f>IF(ISNUMBER($BW179*$CH179), IF(ISNUMBER(MATRIX!BJ179),BW179*MATRIX!BJ179,"n/a"),"")</f>
        <v/>
      </c>
      <c r="CS179" s="77" t="s">
        <v>434</v>
      </c>
      <c r="CT179" s="83" t="str">
        <f>IF(ISNUMBER($BW179*$CH179), IF(ISNUMBER(MATRIX!BL179),$BW179*MATRIX!BL179,"n/a"),"")</f>
        <v/>
      </c>
      <c r="CV179" s="225" t="str">
        <f t="shared" si="109"/>
        <v/>
      </c>
      <c r="CX179" s="225" t="str">
        <f t="shared" si="110"/>
        <v/>
      </c>
      <c r="CZ179" s="219" t="str">
        <f>IF(ISNUMBER($BW179*$CH179), IF(MV&gt;200,IF(ISNUMBER(MATRIX!CL179),MATRIX!CL179,"n/a"),IF(ISNUMBER(MATRIX!CH179),MATRIX!CH179,"n/a")),"")</f>
        <v/>
      </c>
      <c r="DB179" s="1" t="str">
        <f>IF(ISNUMBER(BW179),IF(AND(ISNUMBER('HI-Z-OUTPUT'!AV179),'HI-Z-OUTPUT'!AV179&lt;&gt;0),'HI-Z-OUTPUT'!AV179,'Hi-Z-INPUT'!$K$7*'Hi-Z-INPUT'!$K$11),"")</f>
        <v/>
      </c>
      <c r="DD179" s="161" t="str">
        <f t="shared" si="114"/>
        <v/>
      </c>
      <c r="DF179" s="124" t="str">
        <f>IF(ISNUMBER($BW179),IF(MV&lt;200,IF(ISNUMBER(MATRIX!BA179),ROUND(MATRIX!BA179/1000*IDLE*CKWH,2),"-"),IF(ISNUMBER(MATRIX!BK179),ROUND(MATRIX!BK179/1000*IDLE*CKWH,2),"-")),"")</f>
        <v/>
      </c>
      <c r="DG179" s="125" t="str">
        <f t="shared" si="127"/>
        <v/>
      </c>
      <c r="DI179" s="104" t="str">
        <f>IF(ISNUMBER($BW179),IF(MV&lt;200,IF(ISNUMBER(MATRIX!BC179),ROUND(MATRIX!BC179/1000*RUNNING*CKWH,2),"-"),IF(ISNUMBER(MATRIX!BM179),ROUND(MATRIX!BM179/1000*RUNNING*CKWH,2),"-")),"")</f>
        <v/>
      </c>
      <c r="DJ179" s="130" t="str">
        <f t="shared" si="128"/>
        <v/>
      </c>
      <c r="DL179" s="104"/>
      <c r="DM179" s="130" t="str">
        <f t="shared" si="129"/>
        <v/>
      </c>
      <c r="DO179" s="129" t="str">
        <f t="shared" si="111"/>
        <v/>
      </c>
      <c r="DP179" s="127" t="str">
        <f t="shared" si="130"/>
        <v/>
      </c>
      <c r="DR179" s="101" t="str">
        <f>IF(ISNUMBER($BW179*$CH179),IF(ISNUMBER(MATRIX!BU179),BW179*MATRIX!BU179,"n/a"),"")</f>
        <v/>
      </c>
      <c r="DS179" s="72"/>
      <c r="DT179" s="72" t="str">
        <f>IF(ISNUMBER(BW179*CH179),IF(ISNUMBER(MATRIX!BV179*DD179),BW179*MATRIX!BV179*DD179,"n/a"),"")</f>
        <v/>
      </c>
      <c r="DU179" s="72"/>
      <c r="DV179" s="155" t="str">
        <f t="shared" si="131"/>
        <v/>
      </c>
      <c r="DW179" s="96"/>
      <c r="DX179" s="156" t="str">
        <f t="shared" si="112"/>
        <v/>
      </c>
      <c r="DY179" s="102" t="str">
        <f t="shared" si="132"/>
        <v/>
      </c>
      <c r="EA179" s="85" t="str">
        <f>IF(ISNUMBER(BW179),IF(ISNUMBER(MATRIX!Y179),MATRIX!Y179,"n/a"),"")</f>
        <v/>
      </c>
      <c r="EB179" s="86" t="str">
        <f t="shared" si="133"/>
        <v/>
      </c>
      <c r="ED179" s="44" t="str">
        <f>IF(ISNUMBER('HI-Z-OUTPUT'!D179),IF(ISNUMBER(BW179),'HI-Z-OUTPUT'!D179*BW179,""),"")</f>
        <v/>
      </c>
      <c r="EE179" s="44" t="str">
        <f t="shared" si="134"/>
        <v/>
      </c>
    </row>
    <row r="180" spans="1:135">
      <c r="A180" s="173" t="str">
        <f>MATRIX!A180</f>
        <v>LEA</v>
      </c>
      <c r="B180" t="str">
        <f>IF(MATRIX!B180&lt;&gt;0,MATRIX!B180,"-")</f>
        <v>164/164D</v>
      </c>
      <c r="D180" t="b">
        <f>AND(OHM8MENO&lt;='Lo-Z-OUTPUT'!U180,'Lo-Z-OUTPUT'!U180&lt;=OHM8PIU)</f>
        <v>0</v>
      </c>
      <c r="E180" t="b">
        <f>AND(OHM4MENO&lt;='Lo-Z-OUTPUT'!U180,'Lo-Z-OUTPUT'!U180&lt;=OHM4PIU)</f>
        <v>0</v>
      </c>
      <c r="F180" t="b">
        <f>AND(OHM2MENO&lt;='Lo-Z-OUTPUT'!U180,'Lo-Z-OUTPUT'!U180&lt;=OHM2PIU)</f>
        <v>0</v>
      </c>
      <c r="H180" s="64" t="str">
        <f>IF(ISNUMBER('Lo-Z-OUTPUT'!S180),'Lo-Z-OUTPUT'!S180,"")</f>
        <v/>
      </c>
      <c r="I180" s="64" t="str">
        <f>IF('Lo-Z-OUTPUT'!W180="B","B","")</f>
        <v/>
      </c>
      <c r="K180" s="62" t="str">
        <f>IF(ISNUMBER(H180),H180*MATRIX!E180,"-")</f>
        <v>-</v>
      </c>
      <c r="M180" s="66" t="str">
        <f>IF(ISNUMBER(H180),IF(KP="kg",H180*MATRIX!CB180,H180*MATRIX!CB180*2.2),"-")</f>
        <v>-</v>
      </c>
      <c r="N180" s="65" t="str">
        <f t="shared" si="115"/>
        <v/>
      </c>
      <c r="P180" s="1" t="str">
        <f>IF(ISNUMBER(H180),IF('Lo-Z-OUTPUT'!W180="B",IF(D180,MATRIX!Q180,IF(E180,MATRIX!R180,"WRNG Ω")),IF(D180,MATRIX!K180,IF(E180,MATRIX!L180,IF(F180,MATRIX!M180,"")))),"")</f>
        <v/>
      </c>
      <c r="R180" s="70" t="str">
        <f>IF(AND(ISNUMBER(H180),ISNUMBER(P180)),IF('Lo-Z-OUTPUT'!W180="B",H180*P180*MATRIX!F180/2,H180*P180*MATRIX!F180),"")</f>
        <v/>
      </c>
      <c r="T180" s="40" t="str">
        <f>IF(ISNUMBER($H180),IF(ISNUMBER(MATRIX!U180),IF(MATRIX!U180-INT(MATRIX!U180)=0,MATRIX!U180,"("&amp;MATRIX!U180&amp;")"),"n/a"),"")</f>
        <v/>
      </c>
      <c r="U180" s="77"/>
      <c r="V180" s="81" t="str">
        <f>IF(ISNUMBER(H180), IF(ISNUMBER(MATRIX!AD180),H180*MATRIX!AD180,"n/a"),"")</f>
        <v/>
      </c>
      <c r="W180" s="77"/>
      <c r="X180" s="83" t="str">
        <f>IF(ISNUMBER($H180), IF(ISNUMBER(MATRIX!AF180),$H180*MATRIX!AF180,"n/a"),"")</f>
        <v/>
      </c>
      <c r="Y180" s="77"/>
      <c r="Z180" s="81" t="str">
        <f>IF(ISNUMBER($H180), IF(ISNUMBER(MATRIX!AP180),$H180*MATRIX!AP180,"n/a"),"")</f>
        <v/>
      </c>
      <c r="AA180" s="77" t="s">
        <v>434</v>
      </c>
      <c r="AB180" s="83" t="str">
        <f>IF(ISNUMBER($H180), IF(ISNUMBER(MATRIX!AR180),$H180*MATRIX!AR180,"n/a"),"")</f>
        <v/>
      </c>
      <c r="AD180" s="225" t="str">
        <f t="shared" si="107"/>
        <v/>
      </c>
      <c r="AF180" s="225" t="str">
        <f t="shared" si="108"/>
        <v/>
      </c>
      <c r="AH180" s="218" t="str">
        <f>IF(ISNUMBER($H180), IF(MV&gt;200,IF(ISNUMBER(MATRIX!CL180),MATRIX!CL180,"n/a"),IF(ISNUMBER(MATRIX!CH180),MATRIX!CH180,"n/a")),"")</f>
        <v/>
      </c>
      <c r="AJ180" s="1" t="str">
        <f>IF(ISNUMBER(H180),IF(AND(ISNUMBER('Lo-Z-OUTPUT'!BA180),'Lo-Z-OUTPUT'!BA180&lt;&gt;0),'Lo-Z-OUTPUT'!BA180,'Lo-Z-INPUT'!$K$15*'Lo-Z-INPUT'!$K$7),"")</f>
        <v/>
      </c>
      <c r="AL180" s="161" t="str">
        <f t="shared" si="113"/>
        <v/>
      </c>
      <c r="AN180" s="124" t="str">
        <f>IF(ISNUMBER($H180),IF(MV&lt;200,IF(ISNUMBER(MATRIX!AE180),ROUND((MATRIX!AE180*IDLE/1000)*CKWH,2),"-"),IF(ISNUMBER(MATRIX!AQ180),ROUND((MATRIX!AQ180*IDLE/1000)*CKWH,2),"-")),"")</f>
        <v/>
      </c>
      <c r="AO180" s="125" t="str">
        <f t="shared" si="116"/>
        <v/>
      </c>
      <c r="AQ180" s="105" t="str">
        <f>IF(ISNUMBER($H180),IF(MV&lt;200,IF(ISNUMBER(MATRIX!AG180),ROUND((MATRIX!AG180/1000)*RUNNING*CKWH,2),"-"),IF(ISNUMBER(MATRIX!AS180),ROUND((MATRIX!AS180/1000)*RUNNING*CKWH,2),"-")),"")</f>
        <v/>
      </c>
      <c r="AR180" s="126" t="str">
        <f t="shared" si="117"/>
        <v/>
      </c>
      <c r="AT180" s="129" t="str">
        <f t="shared" si="118"/>
        <v/>
      </c>
      <c r="AU180" s="127" t="str">
        <f t="shared" si="119"/>
        <v/>
      </c>
      <c r="AW180" s="101" t="str">
        <f>IF(ISNUMBER($H180),IF(ISNUMBER(MATRIX!BU180),$H180*MATRIX!BU180,"n/a"),"")</f>
        <v/>
      </c>
      <c r="AX180" s="72"/>
      <c r="AY180" s="72" t="str">
        <f>IF(ISNUMBER($H180),IF(ISNUMBER(MATRIX!BV180*AL180),$H180*MATRIX!BV180*AL180,"n/a"),"")</f>
        <v/>
      </c>
      <c r="BA180" s="100" t="str">
        <f t="shared" si="120"/>
        <v/>
      </c>
      <c r="BB180" s="72"/>
      <c r="BC180" s="154" t="str">
        <f t="shared" si="121"/>
        <v/>
      </c>
      <c r="BD180" s="103" t="str">
        <f t="shared" si="122"/>
        <v/>
      </c>
      <c r="BF180" s="85" t="str">
        <f>IF(ISNUMBER(H180),IF(ISNUMBER(MATRIX!Y180),MATRIX!Y180,"n/a"),"")</f>
        <v/>
      </c>
      <c r="BG180" s="86" t="str">
        <f t="shared" si="123"/>
        <v/>
      </c>
      <c r="BI180" s="44" t="str">
        <f>IF(ISNUMBER('Lo-Z-OUTPUT'!D180),IF(ISNUMBER(EXTRA!H180),'Lo-Z-OUTPUT'!D180*EXTRA!H180,""),"")</f>
        <v/>
      </c>
      <c r="BJ180" s="44" t="str">
        <f t="shared" si="124"/>
        <v/>
      </c>
      <c r="BT180" t="b">
        <f>ISNUMBER(MATRIX!G180)</f>
        <v>1</v>
      </c>
      <c r="BU180" t="b">
        <f>ISNUMBER(MATRIX!H180)</f>
        <v>1</v>
      </c>
      <c r="BW180" s="64" t="str">
        <f>IF(AND(ISNUMBER('HI-Z-OUTPUT'!P180),I180&lt;&gt;0),'HI-Z-OUTPUT'!P180,"-")</f>
        <v>-</v>
      </c>
      <c r="BX180" s="1"/>
      <c r="BY180" s="64" t="str">
        <f>IF(ISBLANK('HI-Z-OUTPUT'!R180),"",'HI-Z-OUTPUT'!R180)</f>
        <v/>
      </c>
      <c r="CA180" s="62" t="str">
        <f>IF(ISNUMBER(BW180),IF(ISNUMBER(MATRIX!E180),BW180*MATRIX!E180,"WRNG DATA"),"-")</f>
        <v>-</v>
      </c>
      <c r="CC180" s="66" t="str">
        <f>IF(AND(ISNUMBER(BW180),OR(BT180,BU180)),IF(KP="kg",BW180*MATRIX!CC180,BW180*MATRIX!CC180*2.2),"-")</f>
        <v>-</v>
      </c>
      <c r="CD180" s="65" t="str">
        <f t="shared" si="125"/>
        <v/>
      </c>
      <c r="CF180" s="1" t="str">
        <f>IF(AND(VI&lt;100,ISNUMBER(BW180),BT180),MATRIX!N180,IF(AND(VI&gt;=100,ISNUMBER(BW180),BU180),MATRIX!O180,""))</f>
        <v/>
      </c>
      <c r="CG180" s="1" t="str">
        <f>IF(AND(BY180&lt;100,ISNUMBER(BW180),BT180),MATRIX!N180,IF(AND(BY180&gt;=100,ISNUMBER(BW180),BU180),MATRIX!O180,"WRNG V"))</f>
        <v>WRNG V</v>
      </c>
      <c r="CH180" s="1" t="str">
        <f t="shared" si="126"/>
        <v/>
      </c>
      <c r="CJ180" s="70" t="str">
        <f>IF(ISNUMBER(BW180),IF(BY180&lt;100,IF(ISNUMBER(CH180*MATRIX!G180),BW180*CH180*MATRIX!G180,""),IF(ISNUMBER(CH180*MATRIX!H180),BW180*CH180*MATRIX!H180,"")),"")</f>
        <v/>
      </c>
      <c r="CL180" s="40" t="str">
        <f>IF(ISNUMBER(BW180*CH180),IF(ISNUMBER(MATRIX!U180),IF(MATRIX!U180-INT(MATRIX!U180)=0,MATRIX!U180,"("&amp;MATRIX!U180&amp;")"),"n/a"),"")</f>
        <v/>
      </c>
      <c r="CM180" s="77"/>
      <c r="CN180" s="81" t="str">
        <f>IF(ISNUMBER(BW180*CH180), IF(ISNUMBER(MATRIX!AZ180),BW180*MATRIX!AZ180,"n/a"),"")</f>
        <v/>
      </c>
      <c r="CO180" s="77"/>
      <c r="CP180" s="83" t="str">
        <f>IF(ISNUMBER($BW180*$CH180), IF(ISNUMBER(MATRIX!BB180),$BW180*MATRIX!BB180,"n/a"),"")</f>
        <v/>
      </c>
      <c r="CQ180" s="77"/>
      <c r="CR180" s="81" t="str">
        <f>IF(ISNUMBER($BW180*$CH180), IF(ISNUMBER(MATRIX!BJ180),BW180*MATRIX!BJ180,"n/a"),"")</f>
        <v/>
      </c>
      <c r="CS180" s="77" t="s">
        <v>434</v>
      </c>
      <c r="CT180" s="83" t="str">
        <f>IF(ISNUMBER($BW180*$CH180), IF(ISNUMBER(MATRIX!BL180),$BW180*MATRIX!BL180,"n/a"),"")</f>
        <v/>
      </c>
      <c r="CV180" s="225" t="str">
        <f t="shared" si="109"/>
        <v/>
      </c>
      <c r="CX180" s="225" t="str">
        <f t="shared" si="110"/>
        <v/>
      </c>
      <c r="CZ180" s="219" t="str">
        <f>IF(ISNUMBER($BW180*$CH180), IF(MV&gt;200,IF(ISNUMBER(MATRIX!CL180),MATRIX!CL180,"n/a"),IF(ISNUMBER(MATRIX!CH180),MATRIX!CH180,"n/a")),"")</f>
        <v/>
      </c>
      <c r="DB180" s="1" t="str">
        <f>IF(ISNUMBER(BW180),IF(AND(ISNUMBER('HI-Z-OUTPUT'!AV180),'HI-Z-OUTPUT'!AV180&lt;&gt;0),'HI-Z-OUTPUT'!AV180,'Hi-Z-INPUT'!$K$7*'Hi-Z-INPUT'!$K$11),"")</f>
        <v/>
      </c>
      <c r="DD180" s="161" t="str">
        <f t="shared" si="114"/>
        <v/>
      </c>
      <c r="DF180" s="124" t="str">
        <f>IF(ISNUMBER($BW180),IF(MV&lt;200,IF(ISNUMBER(MATRIX!BA180),ROUND(MATRIX!BA180/1000*IDLE*CKWH,2),"-"),IF(ISNUMBER(MATRIX!BK180),ROUND(MATRIX!BK180/1000*IDLE*CKWH,2),"-")),"")</f>
        <v/>
      </c>
      <c r="DG180" s="125" t="str">
        <f t="shared" si="127"/>
        <v/>
      </c>
      <c r="DI180" s="104" t="str">
        <f>IF(ISNUMBER($BW180),IF(MV&lt;200,IF(ISNUMBER(MATRIX!BC180),ROUND(MATRIX!BC180/1000*RUNNING*CKWH,2),"-"),IF(ISNUMBER(MATRIX!BM180),ROUND(MATRIX!BM180/1000*RUNNING*CKWH,2),"-")),"")</f>
        <v/>
      </c>
      <c r="DJ180" s="130" t="str">
        <f t="shared" si="128"/>
        <v/>
      </c>
      <c r="DL180" s="104"/>
      <c r="DM180" s="130" t="str">
        <f t="shared" si="129"/>
        <v/>
      </c>
      <c r="DO180" s="129" t="str">
        <f t="shared" si="111"/>
        <v/>
      </c>
      <c r="DP180" s="127" t="str">
        <f t="shared" si="130"/>
        <v/>
      </c>
      <c r="DR180" s="101" t="str">
        <f>IF(ISNUMBER($BW180*$CH180),IF(ISNUMBER(MATRIX!BU180),BW180*MATRIX!BU180,"n/a"),"")</f>
        <v/>
      </c>
      <c r="DS180" s="72"/>
      <c r="DT180" s="72" t="str">
        <f>IF(ISNUMBER(BW180*CH180),IF(ISNUMBER(MATRIX!BV180*DD180),BW180*MATRIX!BV180*DD180,"n/a"),"")</f>
        <v/>
      </c>
      <c r="DU180" s="72"/>
      <c r="DV180" s="155" t="str">
        <f t="shared" si="131"/>
        <v/>
      </c>
      <c r="DW180" s="96"/>
      <c r="DX180" s="156" t="str">
        <f t="shared" si="112"/>
        <v/>
      </c>
      <c r="DY180" s="102" t="str">
        <f t="shared" si="132"/>
        <v/>
      </c>
      <c r="EA180" s="85" t="str">
        <f>IF(ISNUMBER(BW180),IF(ISNUMBER(MATRIX!Y180),MATRIX!Y180,"n/a"),"")</f>
        <v/>
      </c>
      <c r="EB180" s="86" t="str">
        <f t="shared" si="133"/>
        <v/>
      </c>
      <c r="ED180" s="44" t="str">
        <f>IF(ISNUMBER('HI-Z-OUTPUT'!D180),IF(ISNUMBER(BW180),'HI-Z-OUTPUT'!D180*BW180,""),"")</f>
        <v/>
      </c>
      <c r="EE180" s="44" t="str">
        <f t="shared" si="134"/>
        <v/>
      </c>
    </row>
    <row r="181" spans="1:135">
      <c r="A181" s="173" t="str">
        <f>MATRIX!A181</f>
        <v>LEA</v>
      </c>
      <c r="B181" t="str">
        <f>IF(MATRIX!B181&lt;&gt;0,MATRIX!B181,"-")</f>
        <v>168/168D</v>
      </c>
      <c r="D181" t="b">
        <f>AND(OHM8MENO&lt;='Lo-Z-OUTPUT'!U181,'Lo-Z-OUTPUT'!U181&lt;=OHM8PIU)</f>
        <v>0</v>
      </c>
      <c r="E181" t="b">
        <f>AND(OHM4MENO&lt;='Lo-Z-OUTPUT'!U181,'Lo-Z-OUTPUT'!U181&lt;=OHM4PIU)</f>
        <v>0</v>
      </c>
      <c r="F181" t="b">
        <f>AND(OHM2MENO&lt;='Lo-Z-OUTPUT'!U181,'Lo-Z-OUTPUT'!U181&lt;=OHM2PIU)</f>
        <v>0</v>
      </c>
      <c r="H181" s="64" t="str">
        <f>IF(ISNUMBER('Lo-Z-OUTPUT'!S181),'Lo-Z-OUTPUT'!S181,"")</f>
        <v/>
      </c>
      <c r="I181" s="64" t="str">
        <f>IF('Lo-Z-OUTPUT'!W181="B","B","")</f>
        <v/>
      </c>
      <c r="K181" s="62" t="str">
        <f>IF(ISNUMBER(H181),H181*MATRIX!E181,"-")</f>
        <v>-</v>
      </c>
      <c r="M181" s="66" t="str">
        <f>IF(ISNUMBER(H181),IF(KP="kg",H181*MATRIX!CB181,H181*MATRIX!CB181*2.2),"-")</f>
        <v>-</v>
      </c>
      <c r="N181" s="65" t="str">
        <f t="shared" si="115"/>
        <v/>
      </c>
      <c r="P181" s="1" t="str">
        <f>IF(ISNUMBER(H181),IF('Lo-Z-OUTPUT'!W181="B",IF(D181,MATRIX!Q181,IF(E181,MATRIX!R181,"WRNG Ω")),IF(D181,MATRIX!K181,IF(E181,MATRIX!L181,IF(F181,MATRIX!M181,"")))),"")</f>
        <v/>
      </c>
      <c r="R181" s="70" t="str">
        <f>IF(AND(ISNUMBER(H181),ISNUMBER(P181)),IF('Lo-Z-OUTPUT'!W181="B",H181*P181*MATRIX!F181/2,H181*P181*MATRIX!F181),"")</f>
        <v/>
      </c>
      <c r="T181" s="40" t="str">
        <f>IF(ISNUMBER($H181),IF(ISNUMBER(MATRIX!U181),IF(MATRIX!U181-INT(MATRIX!U181)=0,MATRIX!U181,"("&amp;MATRIX!U181&amp;")"),"n/a"),"")</f>
        <v/>
      </c>
      <c r="U181" s="77"/>
      <c r="V181" s="81" t="str">
        <f>IF(ISNUMBER(H181), IF(ISNUMBER(MATRIX!AD181),H181*MATRIX!AD181,"n/a"),"")</f>
        <v/>
      </c>
      <c r="W181" s="77"/>
      <c r="X181" s="83" t="str">
        <f>IF(ISNUMBER($H181), IF(ISNUMBER(MATRIX!AF181),$H181*MATRIX!AF181,"n/a"),"")</f>
        <v/>
      </c>
      <c r="Y181" s="77"/>
      <c r="Z181" s="81" t="str">
        <f>IF(ISNUMBER($H181), IF(ISNUMBER(MATRIX!AP181),$H181*MATRIX!AP181,"n/a"),"")</f>
        <v/>
      </c>
      <c r="AA181" s="77" t="s">
        <v>434</v>
      </c>
      <c r="AB181" s="83" t="str">
        <f>IF(ISNUMBER($H181), IF(ISNUMBER(MATRIX!AR181),$H181*MATRIX!AR181,"n/a"),"")</f>
        <v/>
      </c>
      <c r="AD181" s="225" t="str">
        <f t="shared" si="107"/>
        <v/>
      </c>
      <c r="AF181" s="225" t="str">
        <f t="shared" si="108"/>
        <v/>
      </c>
      <c r="AH181" s="218" t="str">
        <f>IF(ISNUMBER($H181), IF(MV&gt;200,IF(ISNUMBER(MATRIX!CL181),MATRIX!CL181,"n/a"),IF(ISNUMBER(MATRIX!CH181),MATRIX!CH181,"n/a")),"")</f>
        <v/>
      </c>
      <c r="AJ181" s="1" t="str">
        <f>IF(ISNUMBER(H181),IF(AND(ISNUMBER('Lo-Z-OUTPUT'!BA181),'Lo-Z-OUTPUT'!BA181&lt;&gt;0),'Lo-Z-OUTPUT'!BA181,'Lo-Z-INPUT'!$K$15*'Lo-Z-INPUT'!$K$7),"")</f>
        <v/>
      </c>
      <c r="AL181" s="161" t="str">
        <f t="shared" si="113"/>
        <v/>
      </c>
      <c r="AN181" s="124" t="str">
        <f>IF(ISNUMBER($H181),IF(MV&lt;200,IF(ISNUMBER(MATRIX!AE181),ROUND((MATRIX!AE181*IDLE/1000)*CKWH,2),"-"),IF(ISNUMBER(MATRIX!AQ181),ROUND((MATRIX!AQ181*IDLE/1000)*CKWH,2),"-")),"")</f>
        <v/>
      </c>
      <c r="AO181" s="125" t="str">
        <f t="shared" si="116"/>
        <v/>
      </c>
      <c r="AQ181" s="105" t="str">
        <f>IF(ISNUMBER($H181),IF(MV&lt;200,IF(ISNUMBER(MATRIX!AG181),ROUND((MATRIX!AG181/1000)*RUNNING*CKWH,2),"-"),IF(ISNUMBER(MATRIX!AS181),ROUND((MATRIX!AS181/1000)*RUNNING*CKWH,2),"-")),"")</f>
        <v/>
      </c>
      <c r="AR181" s="126" t="str">
        <f t="shared" si="117"/>
        <v/>
      </c>
      <c r="AT181" s="129" t="str">
        <f t="shared" si="118"/>
        <v/>
      </c>
      <c r="AU181" s="127" t="str">
        <f t="shared" si="119"/>
        <v/>
      </c>
      <c r="AW181" s="101" t="str">
        <f>IF(ISNUMBER($H181),IF(ISNUMBER(MATRIX!BU181),$H181*MATRIX!BU181,"n/a"),"")</f>
        <v/>
      </c>
      <c r="AX181" s="72"/>
      <c r="AY181" s="72" t="str">
        <f>IF(ISNUMBER($H181),IF(ISNUMBER(MATRIX!BV181*AL181),$H181*MATRIX!BV181*AL181,"n/a"),"")</f>
        <v/>
      </c>
      <c r="BA181" s="100" t="str">
        <f t="shared" si="120"/>
        <v/>
      </c>
      <c r="BB181" s="72"/>
      <c r="BC181" s="154" t="str">
        <f t="shared" si="121"/>
        <v/>
      </c>
      <c r="BD181" s="103" t="str">
        <f t="shared" si="122"/>
        <v/>
      </c>
      <c r="BF181" s="85" t="str">
        <f>IF(ISNUMBER(H181),IF(ISNUMBER(MATRIX!Y181),MATRIX!Y181,"n/a"),"")</f>
        <v/>
      </c>
      <c r="BG181" s="86" t="str">
        <f t="shared" si="123"/>
        <v/>
      </c>
      <c r="BI181" s="44" t="str">
        <f>IF(ISNUMBER('Lo-Z-OUTPUT'!D181),IF(ISNUMBER(EXTRA!H181),'Lo-Z-OUTPUT'!D181*EXTRA!H181,""),"")</f>
        <v/>
      </c>
      <c r="BJ181" s="44" t="str">
        <f t="shared" si="124"/>
        <v/>
      </c>
      <c r="BT181" t="b">
        <f>ISNUMBER(MATRIX!G181)</f>
        <v>1</v>
      </c>
      <c r="BU181" t="b">
        <f>ISNUMBER(MATRIX!H181)</f>
        <v>1</v>
      </c>
      <c r="BW181" s="64" t="str">
        <f>IF(AND(ISNUMBER('HI-Z-OUTPUT'!P181),I181&lt;&gt;0),'HI-Z-OUTPUT'!P181,"-")</f>
        <v>-</v>
      </c>
      <c r="BX181" s="1"/>
      <c r="BY181" s="64" t="str">
        <f>IF(ISBLANK('HI-Z-OUTPUT'!R181),"",'HI-Z-OUTPUT'!R181)</f>
        <v/>
      </c>
      <c r="CA181" s="62" t="str">
        <f>IF(ISNUMBER(BW181),IF(ISNUMBER(MATRIX!E181),BW181*MATRIX!E181,"WRNG DATA"),"-")</f>
        <v>-</v>
      </c>
      <c r="CC181" s="66" t="str">
        <f>IF(AND(ISNUMBER(BW181),OR(BT181,BU181)),IF(KP="kg",BW181*MATRIX!CC181,BW181*MATRIX!CC181*2.2),"-")</f>
        <v>-</v>
      </c>
      <c r="CD181" s="65" t="str">
        <f t="shared" si="125"/>
        <v/>
      </c>
      <c r="CF181" s="1" t="str">
        <f>IF(AND(VI&lt;100,ISNUMBER(BW181),BT181),MATRIX!N181,IF(AND(VI&gt;=100,ISNUMBER(BW181),BU181),MATRIX!O181,""))</f>
        <v/>
      </c>
      <c r="CG181" s="1" t="str">
        <f>IF(AND(BY181&lt;100,ISNUMBER(BW181),BT181),MATRIX!N181,IF(AND(BY181&gt;=100,ISNUMBER(BW181),BU181),MATRIX!O181,"WRNG V"))</f>
        <v>WRNG V</v>
      </c>
      <c r="CH181" s="1" t="str">
        <f t="shared" si="126"/>
        <v/>
      </c>
      <c r="CJ181" s="70" t="str">
        <f>IF(ISNUMBER(BW181),IF(BY181&lt;100,IF(ISNUMBER(CH181*MATRIX!G181),BW181*CH181*MATRIX!G181,""),IF(ISNUMBER(CH181*MATRIX!H181),BW181*CH181*MATRIX!H181,"")),"")</f>
        <v/>
      </c>
      <c r="CL181" s="40" t="str">
        <f>IF(ISNUMBER(BW181*CH181),IF(ISNUMBER(MATRIX!U181),IF(MATRIX!U181-INT(MATRIX!U181)=0,MATRIX!U181,"("&amp;MATRIX!U181&amp;")"),"n/a"),"")</f>
        <v/>
      </c>
      <c r="CM181" s="77"/>
      <c r="CN181" s="81" t="str">
        <f>IF(ISNUMBER(BW181*CH181), IF(ISNUMBER(MATRIX!AZ181),BW181*MATRIX!AZ181,"n/a"),"")</f>
        <v/>
      </c>
      <c r="CO181" s="77"/>
      <c r="CP181" s="83" t="str">
        <f>IF(ISNUMBER($BW181*$CH181), IF(ISNUMBER(MATRIX!BB181),$BW181*MATRIX!BB181,"n/a"),"")</f>
        <v/>
      </c>
      <c r="CQ181" s="77"/>
      <c r="CR181" s="81" t="str">
        <f>IF(ISNUMBER($BW181*$CH181), IF(ISNUMBER(MATRIX!BJ181),BW181*MATRIX!BJ181,"n/a"),"")</f>
        <v/>
      </c>
      <c r="CS181" s="77" t="s">
        <v>434</v>
      </c>
      <c r="CT181" s="83" t="str">
        <f>IF(ISNUMBER($BW181*$CH181), IF(ISNUMBER(MATRIX!BL181),$BW181*MATRIX!BL181,"n/a"),"")</f>
        <v/>
      </c>
      <c r="CV181" s="225" t="str">
        <f t="shared" si="109"/>
        <v/>
      </c>
      <c r="CX181" s="225" t="str">
        <f t="shared" si="110"/>
        <v/>
      </c>
      <c r="CZ181" s="219" t="str">
        <f>IF(ISNUMBER($BW181*$CH181), IF(MV&gt;200,IF(ISNUMBER(MATRIX!CL181),MATRIX!CL181,"n/a"),IF(ISNUMBER(MATRIX!CH181),MATRIX!CH181,"n/a")),"")</f>
        <v/>
      </c>
      <c r="DB181" s="1" t="str">
        <f>IF(ISNUMBER(BW181),IF(AND(ISNUMBER('HI-Z-OUTPUT'!AV181),'HI-Z-OUTPUT'!AV181&lt;&gt;0),'HI-Z-OUTPUT'!AV181,'Hi-Z-INPUT'!$K$7*'Hi-Z-INPUT'!$K$11),"")</f>
        <v/>
      </c>
      <c r="DD181" s="161" t="str">
        <f t="shared" si="114"/>
        <v/>
      </c>
      <c r="DF181" s="124" t="str">
        <f>IF(ISNUMBER($BW181),IF(MV&lt;200,IF(ISNUMBER(MATRIX!BA181),ROUND(MATRIX!BA181/1000*IDLE*CKWH,2),"-"),IF(ISNUMBER(MATRIX!BK181),ROUND(MATRIX!BK181/1000*IDLE*CKWH,2),"-")),"")</f>
        <v/>
      </c>
      <c r="DG181" s="125" t="str">
        <f t="shared" si="127"/>
        <v/>
      </c>
      <c r="DI181" s="104" t="str">
        <f>IF(ISNUMBER($BW181),IF(MV&lt;200,IF(ISNUMBER(MATRIX!BC181),ROUND(MATRIX!BC181/1000*RUNNING*CKWH,2),"-"),IF(ISNUMBER(MATRIX!BM181),ROUND(MATRIX!BM181/1000*RUNNING*CKWH,2),"-")),"")</f>
        <v/>
      </c>
      <c r="DJ181" s="130" t="str">
        <f t="shared" si="128"/>
        <v/>
      </c>
      <c r="DL181" s="104"/>
      <c r="DM181" s="130" t="str">
        <f t="shared" si="129"/>
        <v/>
      </c>
      <c r="DO181" s="129" t="str">
        <f t="shared" si="111"/>
        <v/>
      </c>
      <c r="DP181" s="127" t="str">
        <f t="shared" si="130"/>
        <v/>
      </c>
      <c r="DR181" s="101" t="str">
        <f>IF(ISNUMBER($BW181*$CH181),IF(ISNUMBER(MATRIX!BU181),BW181*MATRIX!BU181,"n/a"),"")</f>
        <v/>
      </c>
      <c r="DS181" s="72"/>
      <c r="DT181" s="72" t="str">
        <f>IF(ISNUMBER(BW181*CH181),IF(ISNUMBER(MATRIX!BV181*DD181),BW181*MATRIX!BV181*DD181,"n/a"),"")</f>
        <v/>
      </c>
      <c r="DU181" s="72"/>
      <c r="DV181" s="155" t="str">
        <f t="shared" si="131"/>
        <v/>
      </c>
      <c r="DW181" s="96"/>
      <c r="DX181" s="156" t="str">
        <f t="shared" si="112"/>
        <v/>
      </c>
      <c r="DY181" s="102" t="str">
        <f t="shared" si="132"/>
        <v/>
      </c>
      <c r="EA181" s="85" t="str">
        <f>IF(ISNUMBER(BW181),IF(ISNUMBER(MATRIX!Y181),MATRIX!Y181,"n/a"),"")</f>
        <v/>
      </c>
      <c r="EB181" s="86" t="str">
        <f t="shared" si="133"/>
        <v/>
      </c>
      <c r="ED181" s="44" t="str">
        <f>IF(ISNUMBER('HI-Z-OUTPUT'!D181),IF(ISNUMBER(BW181),'HI-Z-OUTPUT'!D181*BW181,""),"")</f>
        <v/>
      </c>
      <c r="EE181" s="44" t="str">
        <f t="shared" si="134"/>
        <v/>
      </c>
    </row>
    <row r="182" spans="1:135">
      <c r="A182" s="173" t="str">
        <f>MATRIX!A182</f>
        <v>LEA</v>
      </c>
      <c r="B182" t="str">
        <f>IF(MATRIX!B182&lt;&gt;0,MATRIX!B182,"-")</f>
        <v>84/84D</v>
      </c>
      <c r="D182" t="b">
        <f>AND(OHM8MENO&lt;='Lo-Z-OUTPUT'!U182,'Lo-Z-OUTPUT'!U182&lt;=OHM8PIU)</f>
        <v>0</v>
      </c>
      <c r="E182" t="b">
        <f>AND(OHM4MENO&lt;='Lo-Z-OUTPUT'!U182,'Lo-Z-OUTPUT'!U182&lt;=OHM4PIU)</f>
        <v>0</v>
      </c>
      <c r="F182" t="b">
        <f>AND(OHM2MENO&lt;='Lo-Z-OUTPUT'!U182,'Lo-Z-OUTPUT'!U182&lt;=OHM2PIU)</f>
        <v>0</v>
      </c>
      <c r="H182" s="64" t="str">
        <f>IF(ISNUMBER('Lo-Z-OUTPUT'!S182),'Lo-Z-OUTPUT'!S182,"")</f>
        <v/>
      </c>
      <c r="I182" s="64" t="str">
        <f>IF('Lo-Z-OUTPUT'!W182="B","B","")</f>
        <v/>
      </c>
      <c r="K182" s="62" t="str">
        <f>IF(ISNUMBER(H182),H182*MATRIX!E182,"-")</f>
        <v>-</v>
      </c>
      <c r="M182" s="66" t="str">
        <f>IF(ISNUMBER(H182),IF(KP="kg",H182*MATRIX!CB182,H182*MATRIX!CB182*2.2),"-")</f>
        <v>-</v>
      </c>
      <c r="N182" s="65" t="str">
        <f t="shared" si="115"/>
        <v/>
      </c>
      <c r="P182" s="1" t="str">
        <f>IF(ISNUMBER(H182),IF('Lo-Z-OUTPUT'!W182="B",IF(D182,MATRIX!Q182,IF(E182,MATRIX!R182,"WRNG Ω")),IF(D182,MATRIX!K182,IF(E182,MATRIX!L182,IF(F182,MATRIX!M182,"")))),"")</f>
        <v/>
      </c>
      <c r="R182" s="70" t="str">
        <f>IF(AND(ISNUMBER(H182),ISNUMBER(P182)),IF('Lo-Z-OUTPUT'!W182="B",H182*P182*MATRIX!F182/2,H182*P182*MATRIX!F182),"")</f>
        <v/>
      </c>
      <c r="T182" s="40" t="str">
        <f>IF(ISNUMBER($H182),IF(ISNUMBER(MATRIX!U182),IF(MATRIX!U182-INT(MATRIX!U182)=0,MATRIX!U182,"("&amp;MATRIX!U182&amp;")"),"n/a"),"")</f>
        <v/>
      </c>
      <c r="U182" s="77"/>
      <c r="V182" s="81" t="str">
        <f>IF(ISNUMBER(H182), IF(ISNUMBER(MATRIX!AD182),H182*MATRIX!AD182,"n/a"),"")</f>
        <v/>
      </c>
      <c r="W182" s="77"/>
      <c r="X182" s="83" t="str">
        <f>IF(ISNUMBER($H182), IF(ISNUMBER(MATRIX!AF182),$H182*MATRIX!AF182,"n/a"),"")</f>
        <v/>
      </c>
      <c r="Y182" s="77"/>
      <c r="Z182" s="81" t="str">
        <f>IF(ISNUMBER($H182), IF(ISNUMBER(MATRIX!AP182),$H182*MATRIX!AP182,"n/a"),"")</f>
        <v/>
      </c>
      <c r="AA182" s="77" t="s">
        <v>434</v>
      </c>
      <c r="AB182" s="83" t="str">
        <f>IF(ISNUMBER($H182), IF(ISNUMBER(MATRIX!AR182),$H182*MATRIX!AR182,"n/a"),"")</f>
        <v/>
      </c>
      <c r="AD182" s="225" t="str">
        <f t="shared" si="107"/>
        <v/>
      </c>
      <c r="AF182" s="225" t="str">
        <f t="shared" si="108"/>
        <v/>
      </c>
      <c r="AH182" s="218" t="str">
        <f>IF(ISNUMBER($H182), IF(MV&gt;200,IF(ISNUMBER(MATRIX!CL182),MATRIX!CL182,"n/a"),IF(ISNUMBER(MATRIX!CH182),MATRIX!CH182,"n/a")),"")</f>
        <v/>
      </c>
      <c r="AJ182" s="1" t="str">
        <f>IF(ISNUMBER(H182),IF(AND(ISNUMBER('Lo-Z-OUTPUT'!BA182),'Lo-Z-OUTPUT'!BA182&lt;&gt;0),'Lo-Z-OUTPUT'!BA182,'Lo-Z-INPUT'!$K$15*'Lo-Z-INPUT'!$K$7),"")</f>
        <v/>
      </c>
      <c r="AL182" s="161" t="str">
        <f t="shared" si="113"/>
        <v/>
      </c>
      <c r="AN182" s="124" t="str">
        <f>IF(ISNUMBER($H182),IF(MV&lt;200,IF(ISNUMBER(MATRIX!AE182),ROUND((MATRIX!AE182*IDLE/1000)*CKWH,2),"-"),IF(ISNUMBER(MATRIX!AQ182),ROUND((MATRIX!AQ182*IDLE/1000)*CKWH,2),"-")),"")</f>
        <v/>
      </c>
      <c r="AO182" s="125" t="str">
        <f t="shared" si="116"/>
        <v/>
      </c>
      <c r="AQ182" s="105" t="str">
        <f>IF(ISNUMBER($H182),IF(MV&lt;200,IF(ISNUMBER(MATRIX!AG182),ROUND((MATRIX!AG182/1000)*RUNNING*CKWH,2),"-"),IF(ISNUMBER(MATRIX!AS182),ROUND((MATRIX!AS182/1000)*RUNNING*CKWH,2),"-")),"")</f>
        <v/>
      </c>
      <c r="AR182" s="126" t="str">
        <f t="shared" si="117"/>
        <v/>
      </c>
      <c r="AT182" s="129" t="str">
        <f t="shared" si="118"/>
        <v/>
      </c>
      <c r="AU182" s="127" t="str">
        <f t="shared" si="119"/>
        <v/>
      </c>
      <c r="AW182" s="101" t="str">
        <f>IF(ISNUMBER($H182),IF(ISNUMBER(MATRIX!BU182),$H182*MATRIX!BU182,"n/a"),"")</f>
        <v/>
      </c>
      <c r="AX182" s="72"/>
      <c r="AY182" s="72" t="str">
        <f>IF(ISNUMBER($H182),IF(ISNUMBER(MATRIX!BV182*AL182),$H182*MATRIX!BV182*AL182,"n/a"),"")</f>
        <v/>
      </c>
      <c r="BA182" s="100" t="str">
        <f t="shared" si="120"/>
        <v/>
      </c>
      <c r="BB182" s="72"/>
      <c r="BC182" s="154" t="str">
        <f t="shared" si="121"/>
        <v/>
      </c>
      <c r="BD182" s="103" t="str">
        <f t="shared" si="122"/>
        <v/>
      </c>
      <c r="BF182" s="85" t="str">
        <f>IF(ISNUMBER(H182),IF(ISNUMBER(MATRIX!Y182),MATRIX!Y182,"n/a"),"")</f>
        <v/>
      </c>
      <c r="BG182" s="86" t="str">
        <f t="shared" si="123"/>
        <v/>
      </c>
      <c r="BI182" s="44" t="str">
        <f>IF(ISNUMBER('Lo-Z-OUTPUT'!D182),IF(ISNUMBER(EXTRA!H182),'Lo-Z-OUTPUT'!D182*EXTRA!H182,""),"")</f>
        <v/>
      </c>
      <c r="BJ182" s="44" t="str">
        <f t="shared" si="124"/>
        <v/>
      </c>
      <c r="BT182" t="b">
        <f>ISNUMBER(MATRIX!G182)</f>
        <v>1</v>
      </c>
      <c r="BU182" t="b">
        <f>ISNUMBER(MATRIX!H182)</f>
        <v>1</v>
      </c>
      <c r="BW182" s="64" t="str">
        <f>IF(AND(ISNUMBER('HI-Z-OUTPUT'!P182),I182&lt;&gt;0),'HI-Z-OUTPUT'!P182,"-")</f>
        <v>-</v>
      </c>
      <c r="BX182" s="1"/>
      <c r="BY182" s="64" t="str">
        <f>IF(ISBLANK('HI-Z-OUTPUT'!R182),"",'HI-Z-OUTPUT'!R182)</f>
        <v/>
      </c>
      <c r="CA182" s="62" t="str">
        <f>IF(ISNUMBER(BW182),IF(ISNUMBER(MATRIX!E182),BW182*MATRIX!E182,"WRNG DATA"),"-")</f>
        <v>-</v>
      </c>
      <c r="CC182" s="66" t="str">
        <f>IF(AND(ISNUMBER(BW182),OR(BT182,BU182)),IF(KP="kg",BW182*MATRIX!CC182,BW182*MATRIX!CC182*2.2),"-")</f>
        <v>-</v>
      </c>
      <c r="CD182" s="65" t="str">
        <f t="shared" si="125"/>
        <v/>
      </c>
      <c r="CF182" s="1" t="str">
        <f>IF(AND(VI&lt;100,ISNUMBER(BW182),BT182),MATRIX!N182,IF(AND(VI&gt;=100,ISNUMBER(BW182),BU182),MATRIX!O182,""))</f>
        <v/>
      </c>
      <c r="CG182" s="1" t="str">
        <f>IF(AND(BY182&lt;100,ISNUMBER(BW182),BT182),MATRIX!N182,IF(AND(BY182&gt;=100,ISNUMBER(BW182),BU182),MATRIX!O182,"WRNG V"))</f>
        <v>WRNG V</v>
      </c>
      <c r="CH182" s="1" t="str">
        <f t="shared" si="126"/>
        <v/>
      </c>
      <c r="CJ182" s="70" t="str">
        <f>IF(ISNUMBER(BW182),IF(BY182&lt;100,IF(ISNUMBER(CH182*MATRIX!G182),BW182*CH182*MATRIX!G182,""),IF(ISNUMBER(CH182*MATRIX!H182),BW182*CH182*MATRIX!H182,"")),"")</f>
        <v/>
      </c>
      <c r="CL182" s="40" t="str">
        <f>IF(ISNUMBER(BW182*CH182),IF(ISNUMBER(MATRIX!U182),IF(MATRIX!U182-INT(MATRIX!U182)=0,MATRIX!U182,"("&amp;MATRIX!U182&amp;")"),"n/a"),"")</f>
        <v/>
      </c>
      <c r="CM182" s="77"/>
      <c r="CN182" s="81" t="str">
        <f>IF(ISNUMBER(BW182*CH182), IF(ISNUMBER(MATRIX!AZ182),BW182*MATRIX!AZ182,"n/a"),"")</f>
        <v/>
      </c>
      <c r="CO182" s="77"/>
      <c r="CP182" s="83" t="str">
        <f>IF(ISNUMBER($BW182*$CH182), IF(ISNUMBER(MATRIX!BB182),$BW182*MATRIX!BB182,"n/a"),"")</f>
        <v/>
      </c>
      <c r="CQ182" s="77"/>
      <c r="CR182" s="81" t="str">
        <f>IF(ISNUMBER($BW182*$CH182), IF(ISNUMBER(MATRIX!BJ182),BW182*MATRIX!BJ182,"n/a"),"")</f>
        <v/>
      </c>
      <c r="CS182" s="77" t="s">
        <v>434</v>
      </c>
      <c r="CT182" s="83" t="str">
        <f>IF(ISNUMBER($BW182*$CH182), IF(ISNUMBER(MATRIX!BL182),$BW182*MATRIX!BL182,"n/a"),"")</f>
        <v/>
      </c>
      <c r="CV182" s="225" t="str">
        <f t="shared" si="109"/>
        <v/>
      </c>
      <c r="CX182" s="225" t="str">
        <f t="shared" si="110"/>
        <v/>
      </c>
      <c r="CZ182" s="219" t="str">
        <f>IF(ISNUMBER($BW182*$CH182), IF(MV&gt;200,IF(ISNUMBER(MATRIX!CL182),MATRIX!CL182,"n/a"),IF(ISNUMBER(MATRIX!CH182),MATRIX!CH182,"n/a")),"")</f>
        <v/>
      </c>
      <c r="DB182" s="1" t="str">
        <f>IF(ISNUMBER(BW182),IF(AND(ISNUMBER('HI-Z-OUTPUT'!AV182),'HI-Z-OUTPUT'!AV182&lt;&gt;0),'HI-Z-OUTPUT'!AV182,'Hi-Z-INPUT'!$K$7*'Hi-Z-INPUT'!$K$11),"")</f>
        <v/>
      </c>
      <c r="DD182" s="161" t="str">
        <f t="shared" si="114"/>
        <v/>
      </c>
      <c r="DF182" s="124" t="str">
        <f>IF(ISNUMBER($BW182),IF(MV&lt;200,IF(ISNUMBER(MATRIX!BA182),ROUND(MATRIX!BA182/1000*IDLE*CKWH,2),"-"),IF(ISNUMBER(MATRIX!BK182),ROUND(MATRIX!BK182/1000*IDLE*CKWH,2),"-")),"")</f>
        <v/>
      </c>
      <c r="DG182" s="125" t="str">
        <f t="shared" si="127"/>
        <v/>
      </c>
      <c r="DI182" s="104" t="str">
        <f>IF(ISNUMBER($BW182),IF(MV&lt;200,IF(ISNUMBER(MATRIX!BC182),ROUND(MATRIX!BC182/1000*RUNNING*CKWH,2),"-"),IF(ISNUMBER(MATRIX!BM182),ROUND(MATRIX!BM182/1000*RUNNING*CKWH,2),"-")),"")</f>
        <v/>
      </c>
      <c r="DJ182" s="130" t="str">
        <f t="shared" si="128"/>
        <v/>
      </c>
      <c r="DL182" s="104"/>
      <c r="DM182" s="130" t="str">
        <f t="shared" si="129"/>
        <v/>
      </c>
      <c r="DO182" s="129" t="str">
        <f t="shared" si="111"/>
        <v/>
      </c>
      <c r="DP182" s="127" t="str">
        <f t="shared" si="130"/>
        <v/>
      </c>
      <c r="DR182" s="101" t="str">
        <f>IF(ISNUMBER($BW182*$CH182),IF(ISNUMBER(MATRIX!BU182),BW182*MATRIX!BU182,"n/a"),"")</f>
        <v/>
      </c>
      <c r="DS182" s="72"/>
      <c r="DT182" s="72" t="str">
        <f>IF(ISNUMBER(BW182*CH182),IF(ISNUMBER(MATRIX!BV182*DD182),BW182*MATRIX!BV182*DD182,"n/a"),"")</f>
        <v/>
      </c>
      <c r="DU182" s="72"/>
      <c r="DV182" s="155" t="str">
        <f t="shared" si="131"/>
        <v/>
      </c>
      <c r="DW182" s="96"/>
      <c r="DX182" s="156" t="str">
        <f t="shared" si="112"/>
        <v/>
      </c>
      <c r="DY182" s="102" t="str">
        <f t="shared" si="132"/>
        <v/>
      </c>
      <c r="EA182" s="85" t="str">
        <f>IF(ISNUMBER(BW182),IF(ISNUMBER(MATRIX!Y182),MATRIX!Y182,"n/a"),"")</f>
        <v/>
      </c>
      <c r="EB182" s="86" t="str">
        <f t="shared" si="133"/>
        <v/>
      </c>
      <c r="ED182" s="44" t="str">
        <f>IF(ISNUMBER('HI-Z-OUTPUT'!D182),IF(ISNUMBER(BW182),'HI-Z-OUTPUT'!D182*BW182,""),"")</f>
        <v/>
      </c>
      <c r="EE182" s="44" t="str">
        <f t="shared" si="134"/>
        <v/>
      </c>
    </row>
    <row r="183" spans="1:135">
      <c r="A183" s="173" t="str">
        <f>MATRIX!A183</f>
        <v>LEA</v>
      </c>
      <c r="B183" t="str">
        <f>IF(MATRIX!B183&lt;&gt;0,MATRIX!B183,"-")</f>
        <v>88/88D</v>
      </c>
      <c r="D183" t="b">
        <f>AND(OHM8MENO&lt;='Lo-Z-OUTPUT'!U183,'Lo-Z-OUTPUT'!U183&lt;=OHM8PIU)</f>
        <v>0</v>
      </c>
      <c r="E183" t="b">
        <f>AND(OHM4MENO&lt;='Lo-Z-OUTPUT'!U183,'Lo-Z-OUTPUT'!U183&lt;=OHM4PIU)</f>
        <v>0</v>
      </c>
      <c r="F183" t="b">
        <f>AND(OHM2MENO&lt;='Lo-Z-OUTPUT'!U183,'Lo-Z-OUTPUT'!U183&lt;=OHM2PIU)</f>
        <v>0</v>
      </c>
      <c r="H183" s="64" t="str">
        <f>IF(ISNUMBER('Lo-Z-OUTPUT'!S183),'Lo-Z-OUTPUT'!S183,"")</f>
        <v/>
      </c>
      <c r="I183" s="64" t="str">
        <f>IF('Lo-Z-OUTPUT'!W183="B","B","")</f>
        <v/>
      </c>
      <c r="K183" s="62" t="str">
        <f>IF(ISNUMBER(H183),H183*MATRIX!E183,"-")</f>
        <v>-</v>
      </c>
      <c r="M183" s="66" t="str">
        <f>IF(ISNUMBER(H183),IF(KP="kg",H183*MATRIX!CB183,H183*MATRIX!CB183*2.2),"-")</f>
        <v>-</v>
      </c>
      <c r="N183" s="65" t="str">
        <f t="shared" si="115"/>
        <v/>
      </c>
      <c r="P183" s="1" t="str">
        <f>IF(ISNUMBER(H183),IF('Lo-Z-OUTPUT'!W183="B",IF(D183,MATRIX!Q183,IF(E183,MATRIX!R183,"WRNG Ω")),IF(D183,MATRIX!K183,IF(E183,MATRIX!L183,IF(F183,MATRIX!M183,"")))),"")</f>
        <v/>
      </c>
      <c r="R183" s="70" t="str">
        <f>IF(AND(ISNUMBER(H183),ISNUMBER(P183)),IF('Lo-Z-OUTPUT'!W183="B",H183*P183*MATRIX!F183/2,H183*P183*MATRIX!F183),"")</f>
        <v/>
      </c>
      <c r="T183" s="40" t="str">
        <f>IF(ISNUMBER($H183),IF(ISNUMBER(MATRIX!U183),IF(MATRIX!U183-INT(MATRIX!U183)=0,MATRIX!U183,"("&amp;MATRIX!U183&amp;")"),"n/a"),"")</f>
        <v/>
      </c>
      <c r="U183" s="77"/>
      <c r="V183" s="81" t="str">
        <f>IF(ISNUMBER(H183), IF(ISNUMBER(MATRIX!AD183),H183*MATRIX!AD183,"n/a"),"")</f>
        <v/>
      </c>
      <c r="W183" s="77"/>
      <c r="X183" s="83" t="str">
        <f>IF(ISNUMBER($H183), IF(ISNUMBER(MATRIX!AF183),$H183*MATRIX!AF183,"n/a"),"")</f>
        <v/>
      </c>
      <c r="Y183" s="77"/>
      <c r="Z183" s="81" t="str">
        <f>IF(ISNUMBER($H183), IF(ISNUMBER(MATRIX!AP183),$H183*MATRIX!AP183,"n/a"),"")</f>
        <v/>
      </c>
      <c r="AA183" s="77" t="s">
        <v>434</v>
      </c>
      <c r="AB183" s="83" t="str">
        <f>IF(ISNUMBER($H183), IF(ISNUMBER(MATRIX!AR183),$H183*MATRIX!AR183,"n/a"),"")</f>
        <v/>
      </c>
      <c r="AD183" s="225" t="str">
        <f t="shared" si="107"/>
        <v/>
      </c>
      <c r="AF183" s="225" t="str">
        <f t="shared" si="108"/>
        <v/>
      </c>
      <c r="AH183" s="218" t="str">
        <f>IF(ISNUMBER($H183), IF(MV&gt;200,IF(ISNUMBER(MATRIX!CL183),MATRIX!CL183,"n/a"),IF(ISNUMBER(MATRIX!CH183),MATRIX!CH183,"n/a")),"")</f>
        <v/>
      </c>
      <c r="AJ183" s="1" t="str">
        <f>IF(ISNUMBER(H183),IF(AND(ISNUMBER('Lo-Z-OUTPUT'!BA183),'Lo-Z-OUTPUT'!BA183&lt;&gt;0),'Lo-Z-OUTPUT'!BA183,'Lo-Z-INPUT'!$K$15*'Lo-Z-INPUT'!$K$7),"")</f>
        <v/>
      </c>
      <c r="AL183" s="161" t="str">
        <f t="shared" si="113"/>
        <v/>
      </c>
      <c r="AN183" s="124" t="str">
        <f>IF(ISNUMBER($H183),IF(MV&lt;200,IF(ISNUMBER(MATRIX!AE183),ROUND((MATRIX!AE183*IDLE/1000)*CKWH,2),"-"),IF(ISNUMBER(MATRIX!AQ183),ROUND((MATRIX!AQ183*IDLE/1000)*CKWH,2),"-")),"")</f>
        <v/>
      </c>
      <c r="AO183" s="125" t="str">
        <f t="shared" si="116"/>
        <v/>
      </c>
      <c r="AQ183" s="105" t="str">
        <f>IF(ISNUMBER($H183),IF(MV&lt;200,IF(ISNUMBER(MATRIX!AG183),ROUND((MATRIX!AG183/1000)*RUNNING*CKWH,2),"-"),IF(ISNUMBER(MATRIX!AS183),ROUND((MATRIX!AS183/1000)*RUNNING*CKWH,2),"-")),"")</f>
        <v/>
      </c>
      <c r="AR183" s="126" t="str">
        <f t="shared" si="117"/>
        <v/>
      </c>
      <c r="AT183" s="129" t="str">
        <f t="shared" si="118"/>
        <v/>
      </c>
      <c r="AU183" s="127" t="str">
        <f t="shared" si="119"/>
        <v/>
      </c>
      <c r="AW183" s="101" t="str">
        <f>IF(ISNUMBER($H183),IF(ISNUMBER(MATRIX!BU183),$H183*MATRIX!BU183,"n/a"),"")</f>
        <v/>
      </c>
      <c r="AX183" s="72"/>
      <c r="AY183" s="72" t="str">
        <f>IF(ISNUMBER($H183),IF(ISNUMBER(MATRIX!BV183*AL183),$H183*MATRIX!BV183*AL183,"n/a"),"")</f>
        <v/>
      </c>
      <c r="BA183" s="100" t="str">
        <f t="shared" si="120"/>
        <v/>
      </c>
      <c r="BB183" s="72"/>
      <c r="BC183" s="154" t="str">
        <f t="shared" si="121"/>
        <v/>
      </c>
      <c r="BD183" s="103" t="str">
        <f t="shared" si="122"/>
        <v/>
      </c>
      <c r="BF183" s="85" t="str">
        <f>IF(ISNUMBER(H183),IF(ISNUMBER(MATRIX!Y183),MATRIX!Y183,"n/a"),"")</f>
        <v/>
      </c>
      <c r="BG183" s="86" t="str">
        <f t="shared" si="123"/>
        <v/>
      </c>
      <c r="BI183" s="44" t="str">
        <f>IF(ISNUMBER('Lo-Z-OUTPUT'!D183),IF(ISNUMBER(EXTRA!H183),'Lo-Z-OUTPUT'!D183*EXTRA!H183,""),"")</f>
        <v/>
      </c>
      <c r="BJ183" s="44" t="str">
        <f t="shared" si="124"/>
        <v/>
      </c>
      <c r="BT183" t="b">
        <f>ISNUMBER(MATRIX!G183)</f>
        <v>1</v>
      </c>
      <c r="BU183" t="b">
        <f>ISNUMBER(MATRIX!H183)</f>
        <v>1</v>
      </c>
      <c r="BW183" s="64" t="str">
        <f>IF(AND(ISNUMBER('HI-Z-OUTPUT'!P183),I183&lt;&gt;0),'HI-Z-OUTPUT'!P183,"-")</f>
        <v>-</v>
      </c>
      <c r="BX183" s="1"/>
      <c r="BY183" s="64" t="str">
        <f>IF(ISBLANK('HI-Z-OUTPUT'!R183),"",'HI-Z-OUTPUT'!R183)</f>
        <v/>
      </c>
      <c r="CA183" s="62" t="str">
        <f>IF(ISNUMBER(BW183),IF(ISNUMBER(MATRIX!E183),BW183*MATRIX!E183,"WRNG DATA"),"-")</f>
        <v>-</v>
      </c>
      <c r="CC183" s="66" t="str">
        <f>IF(AND(ISNUMBER(BW183),OR(BT183,BU183)),IF(KP="kg",BW183*MATRIX!CC183,BW183*MATRIX!CC183*2.2),"-")</f>
        <v>-</v>
      </c>
      <c r="CD183" s="65" t="str">
        <f t="shared" si="125"/>
        <v/>
      </c>
      <c r="CF183" s="1" t="str">
        <f>IF(AND(VI&lt;100,ISNUMBER(BW183),BT183),MATRIX!N183,IF(AND(VI&gt;=100,ISNUMBER(BW183),BU183),MATRIX!O183,""))</f>
        <v/>
      </c>
      <c r="CG183" s="1" t="str">
        <f>IF(AND(BY183&lt;100,ISNUMBER(BW183),BT183),MATRIX!N183,IF(AND(BY183&gt;=100,ISNUMBER(BW183),BU183),MATRIX!O183,"WRNG V"))</f>
        <v>WRNG V</v>
      </c>
      <c r="CH183" s="1" t="str">
        <f t="shared" si="126"/>
        <v/>
      </c>
      <c r="CJ183" s="70" t="str">
        <f>IF(ISNUMBER(BW183),IF(BY183&lt;100,IF(ISNUMBER(CH183*MATRIX!G183),BW183*CH183*MATRIX!G183,""),IF(ISNUMBER(CH183*MATRIX!H183),BW183*CH183*MATRIX!H183,"")),"")</f>
        <v/>
      </c>
      <c r="CL183" s="40" t="str">
        <f>IF(ISNUMBER(BW183*CH183),IF(ISNUMBER(MATRIX!U183),IF(MATRIX!U183-INT(MATRIX!U183)=0,MATRIX!U183,"("&amp;MATRIX!U183&amp;")"),"n/a"),"")</f>
        <v/>
      </c>
      <c r="CM183" s="77"/>
      <c r="CN183" s="81" t="str">
        <f>IF(ISNUMBER(BW183*CH183), IF(ISNUMBER(MATRIX!AZ183),BW183*MATRIX!AZ183,"n/a"),"")</f>
        <v/>
      </c>
      <c r="CO183" s="77"/>
      <c r="CP183" s="83" t="str">
        <f>IF(ISNUMBER($BW183*$CH183), IF(ISNUMBER(MATRIX!BB183),$BW183*MATRIX!BB183,"n/a"),"")</f>
        <v/>
      </c>
      <c r="CQ183" s="77"/>
      <c r="CR183" s="81" t="str">
        <f>IF(ISNUMBER($BW183*$CH183), IF(ISNUMBER(MATRIX!BJ183),BW183*MATRIX!BJ183,"n/a"),"")</f>
        <v/>
      </c>
      <c r="CS183" s="77" t="s">
        <v>434</v>
      </c>
      <c r="CT183" s="83" t="str">
        <f>IF(ISNUMBER($BW183*$CH183), IF(ISNUMBER(MATRIX!BL183),$BW183*MATRIX!BL183,"n/a"),"")</f>
        <v/>
      </c>
      <c r="CV183" s="225" t="str">
        <f t="shared" si="109"/>
        <v/>
      </c>
      <c r="CX183" s="225" t="str">
        <f t="shared" si="110"/>
        <v/>
      </c>
      <c r="CZ183" s="219" t="str">
        <f>IF(ISNUMBER($BW183*$CH183), IF(MV&gt;200,IF(ISNUMBER(MATRIX!CL183),MATRIX!CL183,"n/a"),IF(ISNUMBER(MATRIX!CH183),MATRIX!CH183,"n/a")),"")</f>
        <v/>
      </c>
      <c r="DB183" s="1" t="str">
        <f>IF(ISNUMBER(BW183),IF(AND(ISNUMBER('HI-Z-OUTPUT'!AV183),'HI-Z-OUTPUT'!AV183&lt;&gt;0),'HI-Z-OUTPUT'!AV183,'Hi-Z-INPUT'!$K$7*'Hi-Z-INPUT'!$K$11),"")</f>
        <v/>
      </c>
      <c r="DD183" s="161" t="str">
        <f t="shared" si="114"/>
        <v/>
      </c>
      <c r="DF183" s="124" t="str">
        <f>IF(ISNUMBER($BW183),IF(MV&lt;200,IF(ISNUMBER(MATRIX!BA183),ROUND(MATRIX!BA183/1000*IDLE*CKWH,2),"-"),IF(ISNUMBER(MATRIX!BK183),ROUND(MATRIX!BK183/1000*IDLE*CKWH,2),"-")),"")</f>
        <v/>
      </c>
      <c r="DG183" s="125" t="str">
        <f t="shared" si="127"/>
        <v/>
      </c>
      <c r="DI183" s="104" t="str">
        <f>IF(ISNUMBER($BW183),IF(MV&lt;200,IF(ISNUMBER(MATRIX!BC183),ROUND(MATRIX!BC183/1000*RUNNING*CKWH,2),"-"),IF(ISNUMBER(MATRIX!BM183),ROUND(MATRIX!BM183/1000*RUNNING*CKWH,2),"-")),"")</f>
        <v/>
      </c>
      <c r="DJ183" s="130" t="str">
        <f t="shared" si="128"/>
        <v/>
      </c>
      <c r="DL183" s="104"/>
      <c r="DM183" s="130" t="str">
        <f t="shared" si="129"/>
        <v/>
      </c>
      <c r="DO183" s="129" t="str">
        <f t="shared" si="111"/>
        <v/>
      </c>
      <c r="DP183" s="127" t="str">
        <f t="shared" si="130"/>
        <v/>
      </c>
      <c r="DR183" s="101" t="str">
        <f>IF(ISNUMBER($BW183*$CH183),IF(ISNUMBER(MATRIX!BU183),BW183*MATRIX!BU183,"n/a"),"")</f>
        <v/>
      </c>
      <c r="DS183" s="72"/>
      <c r="DT183" s="72" t="str">
        <f>IF(ISNUMBER(BW183*CH183),IF(ISNUMBER(MATRIX!BV183*DD183),BW183*MATRIX!BV183*DD183,"n/a"),"")</f>
        <v/>
      </c>
      <c r="DU183" s="72"/>
      <c r="DV183" s="155" t="str">
        <f t="shared" si="131"/>
        <v/>
      </c>
      <c r="DW183" s="96"/>
      <c r="DX183" s="156" t="str">
        <f t="shared" si="112"/>
        <v/>
      </c>
      <c r="DY183" s="102" t="str">
        <f t="shared" si="132"/>
        <v/>
      </c>
      <c r="EA183" s="85" t="str">
        <f>IF(ISNUMBER(BW183),IF(ISNUMBER(MATRIX!Y183),MATRIX!Y183,"n/a"),"")</f>
        <v/>
      </c>
      <c r="EB183" s="86" t="str">
        <f t="shared" si="133"/>
        <v/>
      </c>
      <c r="ED183" s="44" t="str">
        <f>IF(ISNUMBER('HI-Z-OUTPUT'!D183),IF(ISNUMBER(BW183),'HI-Z-OUTPUT'!D183*BW183,""),"")</f>
        <v/>
      </c>
      <c r="EE183" s="44" t="str">
        <f t="shared" si="134"/>
        <v/>
      </c>
    </row>
    <row r="184" spans="1:135">
      <c r="A184" s="39" t="str">
        <f>MATRIX!A184</f>
        <v>LEA</v>
      </c>
      <c r="B184" t="str">
        <f>IF(MATRIX!B184&lt;&gt;0,MATRIX!B184,"-")</f>
        <v>1504/1504D</v>
      </c>
      <c r="D184" t="b">
        <f>AND(OHM8MENO&lt;='Lo-Z-OUTPUT'!U184,'Lo-Z-OUTPUT'!U184&lt;=OHM8PIU)</f>
        <v>0</v>
      </c>
      <c r="E184" t="b">
        <f>AND(OHM4MENO&lt;='Lo-Z-OUTPUT'!U184,'Lo-Z-OUTPUT'!U184&lt;=OHM4PIU)</f>
        <v>0</v>
      </c>
      <c r="F184" t="b">
        <f>AND(OHM2MENO&lt;='Lo-Z-OUTPUT'!U184,'Lo-Z-OUTPUT'!U184&lt;=OHM2PIU)</f>
        <v>0</v>
      </c>
      <c r="H184" s="64" t="str">
        <f>IF(ISNUMBER('Lo-Z-OUTPUT'!S184),'Lo-Z-OUTPUT'!S184,"")</f>
        <v/>
      </c>
      <c r="I184" s="64" t="str">
        <f>IF('Lo-Z-OUTPUT'!W184="B","B","")</f>
        <v/>
      </c>
      <c r="K184" s="62" t="str">
        <f>IF(ISNUMBER(H184),H184*MATRIX!E184,"-")</f>
        <v>-</v>
      </c>
      <c r="M184" s="66" t="str">
        <f>IF(ISNUMBER(H184),IF(KP="kg",H184*MATRIX!CB184,H184*MATRIX!CB184*2.2),"-")</f>
        <v>-</v>
      </c>
      <c r="N184" s="65" t="str">
        <f t="shared" si="115"/>
        <v/>
      </c>
      <c r="P184" s="1" t="str">
        <f>IF(ISNUMBER(H184),IF('Lo-Z-OUTPUT'!W184="B",IF(D184,MATRIX!Q184,IF(E184,MATRIX!R184,"WRNG Ω")),IF(D184,MATRIX!K184,IF(E184,MATRIX!L184,IF(F184,MATRIX!M184,"")))),"")</f>
        <v/>
      </c>
      <c r="R184" s="70" t="str">
        <f>IF(AND(ISNUMBER(H184),ISNUMBER(P184)),IF('Lo-Z-OUTPUT'!W184="B",H184*P184*MATRIX!F184/2,H184*P184*MATRIX!F184),"")</f>
        <v/>
      </c>
      <c r="T184" s="40" t="str">
        <f>IF(ISNUMBER($H184),IF(ISNUMBER(MATRIX!U184),IF(MATRIX!U184-INT(MATRIX!U184)=0,MATRIX!U184,"("&amp;MATRIX!U184&amp;")"),"n/a"),"")</f>
        <v/>
      </c>
      <c r="U184" s="77"/>
      <c r="V184" s="81" t="str">
        <f>IF(ISNUMBER(H184), IF(ISNUMBER(MATRIX!AD184),H184*MATRIX!AD184,"n/a"),"")</f>
        <v/>
      </c>
      <c r="W184" s="77"/>
      <c r="X184" s="83" t="str">
        <f>IF(ISNUMBER($H184), IF(ISNUMBER(MATRIX!AF184),$H184*MATRIX!AF184,"n/a"),"")</f>
        <v/>
      </c>
      <c r="Y184" s="77"/>
      <c r="Z184" s="81" t="str">
        <f>IF(ISNUMBER($H184), IF(ISNUMBER(MATRIX!AP184),$H184*MATRIX!AP184,"n/a"),"")</f>
        <v/>
      </c>
      <c r="AA184" s="77" t="s">
        <v>434</v>
      </c>
      <c r="AB184" s="83" t="str">
        <f>IF(ISNUMBER($H184), IF(ISNUMBER(MATRIX!AR184),$H184*MATRIX!AR184,"n/a"),"")</f>
        <v/>
      </c>
      <c r="AD184" s="225" t="str">
        <f t="shared" si="107"/>
        <v/>
      </c>
      <c r="AF184" s="225" t="str">
        <f t="shared" si="108"/>
        <v/>
      </c>
      <c r="AH184" s="218" t="str">
        <f>IF(ISNUMBER($H184), IF(MV&gt;200,IF(ISNUMBER(MATRIX!CL184),MATRIX!CL184,"n/a"),IF(ISNUMBER(MATRIX!CH184),MATRIX!CH184,"n/a")),"")</f>
        <v/>
      </c>
      <c r="AJ184" s="1" t="str">
        <f>IF(ISNUMBER(H184),IF(AND(ISNUMBER('Lo-Z-OUTPUT'!BA184),'Lo-Z-OUTPUT'!BA184&lt;&gt;0),'Lo-Z-OUTPUT'!BA184,'Lo-Z-INPUT'!$K$15*'Lo-Z-INPUT'!$K$7),"")</f>
        <v/>
      </c>
      <c r="AL184" s="161" t="str">
        <f t="shared" si="113"/>
        <v/>
      </c>
      <c r="AN184" s="124" t="str">
        <f>IF(ISNUMBER($H184),IF(MV&lt;200,IF(ISNUMBER(MATRIX!AE184),ROUND((MATRIX!AE184*IDLE/1000)*CKWH,2),"-"),IF(ISNUMBER(MATRIX!AQ184),ROUND((MATRIX!AQ184*IDLE/1000)*CKWH,2),"-")),"")</f>
        <v/>
      </c>
      <c r="AO184" s="125" t="str">
        <f t="shared" si="116"/>
        <v/>
      </c>
      <c r="AQ184" s="105" t="str">
        <f>IF(ISNUMBER($H184),IF(MV&lt;200,IF(ISNUMBER(MATRIX!AG184),ROUND((MATRIX!AG184/1000)*RUNNING*CKWH,2),"-"),IF(ISNUMBER(MATRIX!AS184),ROUND((MATRIX!AS184/1000)*RUNNING*CKWH,2),"-")),"")</f>
        <v/>
      </c>
      <c r="AR184" s="126" t="str">
        <f t="shared" si="117"/>
        <v/>
      </c>
      <c r="AT184" s="129" t="str">
        <f t="shared" si="118"/>
        <v/>
      </c>
      <c r="AU184" s="127" t="str">
        <f t="shared" si="119"/>
        <v/>
      </c>
      <c r="AW184" s="101" t="str">
        <f>IF(ISNUMBER($H184),IF(ISNUMBER(MATRIX!BU184),$H184*MATRIX!BU184,"n/a"),"")</f>
        <v/>
      </c>
      <c r="AX184" s="72"/>
      <c r="AY184" s="72" t="str">
        <f>IF(ISNUMBER($H184),IF(ISNUMBER(MATRIX!BV184*AL184),$H184*MATRIX!BV184*AL184,"n/a"),"")</f>
        <v/>
      </c>
      <c r="BA184" s="100" t="str">
        <f t="shared" si="120"/>
        <v/>
      </c>
      <c r="BB184" s="72"/>
      <c r="BC184" s="154" t="str">
        <f t="shared" si="121"/>
        <v/>
      </c>
      <c r="BD184" s="103" t="str">
        <f t="shared" si="122"/>
        <v/>
      </c>
      <c r="BF184" s="85" t="str">
        <f>IF(ISNUMBER(H184),IF(ISNUMBER(MATRIX!Y184),MATRIX!Y184,"n/a"),"")</f>
        <v/>
      </c>
      <c r="BG184" s="86" t="str">
        <f t="shared" si="123"/>
        <v/>
      </c>
      <c r="BI184" s="44" t="str">
        <f>IF(ISNUMBER('Lo-Z-OUTPUT'!D184),IF(ISNUMBER(EXTRA!H184),'Lo-Z-OUTPUT'!D184*EXTRA!H184,""),"")</f>
        <v/>
      </c>
      <c r="BJ184" s="44" t="str">
        <f t="shared" si="124"/>
        <v/>
      </c>
      <c r="BT184" t="b">
        <f>ISNUMBER(MATRIX!G184)</f>
        <v>1</v>
      </c>
      <c r="BU184" t="b">
        <f>ISNUMBER(MATRIX!H184)</f>
        <v>1</v>
      </c>
      <c r="BW184" s="64" t="str">
        <f>IF(AND(ISNUMBER('HI-Z-OUTPUT'!P184),I184&lt;&gt;0),'HI-Z-OUTPUT'!P184,"-")</f>
        <v>-</v>
      </c>
      <c r="BX184" s="1"/>
      <c r="BY184" s="64" t="str">
        <f>IF(ISBLANK('HI-Z-OUTPUT'!R184),"",'HI-Z-OUTPUT'!R184)</f>
        <v/>
      </c>
      <c r="CA184" s="62" t="str">
        <f>IF(ISNUMBER(BW184),IF(ISNUMBER(MATRIX!E184),BW184*MATRIX!E184,"WRNG DATA"),"-")</f>
        <v>-</v>
      </c>
      <c r="CC184" s="66" t="str">
        <f>IF(AND(ISNUMBER(BW184),OR(BT184,BU184)),IF(KP="kg",BW184*MATRIX!CC184,BW184*MATRIX!CC184*2.2),"-")</f>
        <v>-</v>
      </c>
      <c r="CD184" s="65" t="str">
        <f t="shared" si="125"/>
        <v/>
      </c>
      <c r="CF184" s="1" t="str">
        <f>IF(AND(VI&lt;100,ISNUMBER(BW184),BT184),MATRIX!N184,IF(AND(VI&gt;=100,ISNUMBER(BW184),BU184),MATRIX!O184,""))</f>
        <v/>
      </c>
      <c r="CG184" s="1" t="str">
        <f>IF(AND(BY184&lt;100,ISNUMBER(BW184),BT184),MATRIX!N184,IF(AND(BY184&gt;=100,ISNUMBER(BW184),BU184),MATRIX!O184,"WRNG V"))</f>
        <v>WRNG V</v>
      </c>
      <c r="CH184" s="1" t="str">
        <f t="shared" si="126"/>
        <v/>
      </c>
      <c r="CJ184" s="70" t="str">
        <f>IF(ISNUMBER(BW184),IF(BY184&lt;100,IF(ISNUMBER(CH184*MATRIX!G184),BW184*CH184*MATRIX!G184,""),IF(ISNUMBER(CH184*MATRIX!H184),BW184*CH184*MATRIX!H184,"")),"")</f>
        <v/>
      </c>
      <c r="CL184" s="40" t="str">
        <f>IF(ISNUMBER(BW184*CH184),IF(ISNUMBER(MATRIX!U184),IF(MATRIX!U184-INT(MATRIX!U184)=0,MATRIX!U184,"("&amp;MATRIX!U184&amp;")"),"n/a"),"")</f>
        <v/>
      </c>
      <c r="CM184" s="77"/>
      <c r="CN184" s="81" t="str">
        <f>IF(ISNUMBER(BW184*CH184), IF(ISNUMBER(MATRIX!AZ184),BW184*MATRIX!AZ184,"n/a"),"")</f>
        <v/>
      </c>
      <c r="CO184" s="77"/>
      <c r="CP184" s="83" t="str">
        <f>IF(ISNUMBER($BW184*$CH184), IF(ISNUMBER(MATRIX!BB184),$BW184*MATRIX!BB184,"n/a"),"")</f>
        <v/>
      </c>
      <c r="CQ184" s="77"/>
      <c r="CR184" s="81" t="str">
        <f>IF(ISNUMBER($BW184*$CH184), IF(ISNUMBER(MATRIX!BJ184),BW184*MATRIX!BJ184,"n/a"),"")</f>
        <v/>
      </c>
      <c r="CS184" s="77" t="s">
        <v>434</v>
      </c>
      <c r="CT184" s="83" t="str">
        <f>IF(ISNUMBER($BW184*$CH184), IF(ISNUMBER(MATRIX!BL184),$BW184*MATRIX!BL184,"n/a"),"")</f>
        <v/>
      </c>
      <c r="CV184" s="225" t="str">
        <f t="shared" si="109"/>
        <v/>
      </c>
      <c r="CX184" s="225" t="str">
        <f t="shared" si="110"/>
        <v/>
      </c>
      <c r="CZ184" s="219" t="str">
        <f>IF(ISNUMBER($BW184*$CH184), IF(MV&gt;200,IF(ISNUMBER(MATRIX!CL184),MATRIX!CL184,"n/a"),IF(ISNUMBER(MATRIX!CH184),MATRIX!CH184,"n/a")),"")</f>
        <v/>
      </c>
      <c r="DB184" s="1" t="str">
        <f>IF(ISNUMBER(BW184),IF(AND(ISNUMBER('HI-Z-OUTPUT'!AV184),'HI-Z-OUTPUT'!AV184&lt;&gt;0),'HI-Z-OUTPUT'!AV184,'Hi-Z-INPUT'!$K$7*'Hi-Z-INPUT'!$K$11),"")</f>
        <v/>
      </c>
      <c r="DD184" s="161" t="str">
        <f t="shared" si="114"/>
        <v/>
      </c>
      <c r="DF184" s="124" t="str">
        <f>IF(ISNUMBER($BW184),IF(MV&lt;200,IF(ISNUMBER(MATRIX!BA184),ROUND(MATRIX!BA184/1000*IDLE*CKWH,2),"-"),IF(ISNUMBER(MATRIX!BK184),ROUND(MATRIX!BK184/1000*IDLE*CKWH,2),"-")),"")</f>
        <v/>
      </c>
      <c r="DG184" s="125" t="str">
        <f t="shared" si="127"/>
        <v/>
      </c>
      <c r="DI184" s="104" t="str">
        <f>IF(ISNUMBER($BW184),IF(MV&lt;200,IF(ISNUMBER(MATRIX!BC184),ROUND(MATRIX!BC184/1000*RUNNING*CKWH,2),"-"),IF(ISNUMBER(MATRIX!BM184),ROUND(MATRIX!BM184/1000*RUNNING*CKWH,2),"-")),"")</f>
        <v/>
      </c>
      <c r="DJ184" s="130" t="str">
        <f t="shared" si="128"/>
        <v/>
      </c>
      <c r="DL184" s="104"/>
      <c r="DM184" s="130" t="str">
        <f t="shared" si="129"/>
        <v/>
      </c>
      <c r="DO184" s="129" t="str">
        <f t="shared" si="111"/>
        <v/>
      </c>
      <c r="DP184" s="127" t="str">
        <f t="shared" si="130"/>
        <v/>
      </c>
      <c r="DR184" s="101" t="str">
        <f>IF(ISNUMBER($BW184*$CH184),IF(ISNUMBER(MATRIX!BU184),BW184*MATRIX!BU184,"n/a"),"")</f>
        <v/>
      </c>
      <c r="DS184" s="72"/>
      <c r="DT184" s="72" t="str">
        <f>IF(ISNUMBER(BW184*CH184),IF(ISNUMBER(MATRIX!BV184*DD184),BW184*MATRIX!BV184*DD184,"n/a"),"")</f>
        <v/>
      </c>
      <c r="DU184" s="72"/>
      <c r="DV184" s="155" t="str">
        <f t="shared" si="131"/>
        <v/>
      </c>
      <c r="DW184" s="96"/>
      <c r="DX184" s="156" t="str">
        <f t="shared" si="112"/>
        <v/>
      </c>
      <c r="DY184" s="102" t="str">
        <f t="shared" si="132"/>
        <v/>
      </c>
      <c r="EA184" s="85" t="str">
        <f>IF(ISNUMBER(BW184),IF(ISNUMBER(MATRIX!Y184),MATRIX!Y184,"n/a"),"")</f>
        <v/>
      </c>
      <c r="EB184" s="86" t="str">
        <f t="shared" si="133"/>
        <v/>
      </c>
      <c r="ED184" s="44" t="str">
        <f>IF(ISNUMBER('HI-Z-OUTPUT'!D184),IF(ISNUMBER(BW184),'HI-Z-OUTPUT'!D184*BW184,""),"")</f>
        <v/>
      </c>
      <c r="EE184" s="44" t="str">
        <f t="shared" si="134"/>
        <v/>
      </c>
    </row>
    <row r="185" spans="1:135">
      <c r="A185" s="39" t="str">
        <f>MATRIX!A185</f>
        <v>BLAZE</v>
      </c>
      <c r="B185" t="str">
        <f>IF(MATRIX!B185&lt;&gt;0,MATRIX!B185,"-")</f>
        <v>Connect 1002</v>
      </c>
      <c r="D185" t="b">
        <f>AND(OHM8MENO&lt;='Lo-Z-OUTPUT'!U185,'Lo-Z-OUTPUT'!U185&lt;=OHM8PIU)</f>
        <v>0</v>
      </c>
      <c r="E185" t="b">
        <f>AND(OHM4MENO&lt;='Lo-Z-OUTPUT'!U185,'Lo-Z-OUTPUT'!U185&lt;=OHM4PIU)</f>
        <v>0</v>
      </c>
      <c r="F185" t="b">
        <f>AND(OHM2MENO&lt;='Lo-Z-OUTPUT'!U185,'Lo-Z-OUTPUT'!U185&lt;=OHM2PIU)</f>
        <v>0</v>
      </c>
      <c r="H185" s="64" t="str">
        <f>IF(ISNUMBER('Lo-Z-OUTPUT'!S185),'Lo-Z-OUTPUT'!S185,"")</f>
        <v/>
      </c>
      <c r="I185" s="64" t="str">
        <f>IF('Lo-Z-OUTPUT'!W185="B","B","")</f>
        <v/>
      </c>
      <c r="K185" s="62" t="str">
        <f>IF(ISNUMBER(H185),H185*MATRIX!E185,"-")</f>
        <v>-</v>
      </c>
      <c r="M185" s="66" t="str">
        <f>IF(ISNUMBER(H185),IF(KP="kg",H185*MATRIX!CB185,H185*MATRIX!CB185*2.2),"-")</f>
        <v>-</v>
      </c>
      <c r="N185" s="65" t="str">
        <f t="shared" si="115"/>
        <v/>
      </c>
      <c r="P185" s="1" t="str">
        <f>IF(ISNUMBER(H185),IF('Lo-Z-OUTPUT'!W185="B",IF(D185,MATRIX!Q185,IF(E185,MATRIX!R185,"WRNG Ω")),IF(D185,MATRIX!K185,IF(E185,MATRIX!L185,IF(F185,MATRIX!M185,"")))),"")</f>
        <v/>
      </c>
      <c r="R185" s="70" t="str">
        <f>IF(AND(ISNUMBER(H185),ISNUMBER(P185)),IF('Lo-Z-OUTPUT'!W185="B",H185*P185*MATRIX!F185/2,H185*P185*MATRIX!F185),"")</f>
        <v/>
      </c>
      <c r="T185" s="40" t="str">
        <f>IF(ISNUMBER($H185),IF(ISNUMBER(MATRIX!U185),IF(MATRIX!U185-INT(MATRIX!U185)=0,MATRIX!U185,"("&amp;MATRIX!U185&amp;")"),"n/a"),"")</f>
        <v/>
      </c>
      <c r="U185" s="77"/>
      <c r="V185" s="81" t="str">
        <f>IF(ISNUMBER(H185), IF(ISNUMBER(MATRIX!AD185),H185*MATRIX!AD185,"n/a"),"")</f>
        <v/>
      </c>
      <c r="W185" s="77"/>
      <c r="X185" s="83" t="str">
        <f>IF(ISNUMBER($H185), IF(ISNUMBER(MATRIX!AF185),$H185*MATRIX!AF185,"n/a"),"")</f>
        <v/>
      </c>
      <c r="Y185" s="77"/>
      <c r="Z185" s="81" t="str">
        <f>IF(ISNUMBER($H185), IF(ISNUMBER(MATRIX!AP185),$H185*MATRIX!AP185,"n/a"),"")</f>
        <v/>
      </c>
      <c r="AA185" s="77" t="s">
        <v>434</v>
      </c>
      <c r="AB185" s="83" t="str">
        <f>IF(ISNUMBER($H185), IF(ISNUMBER(MATRIX!AR185),$H185*MATRIX!AR185,"n/a"),"")</f>
        <v/>
      </c>
      <c r="AD185" s="225" t="str">
        <f t="shared" si="107"/>
        <v/>
      </c>
      <c r="AF185" s="225" t="str">
        <f t="shared" si="108"/>
        <v/>
      </c>
      <c r="AH185" s="218" t="str">
        <f>IF(ISNUMBER($H185), IF(MV&gt;200,IF(ISNUMBER(MATRIX!CL185),MATRIX!CL185,"n/a"),IF(ISNUMBER(MATRIX!CH185),MATRIX!CH185,"n/a")),"")</f>
        <v/>
      </c>
      <c r="AJ185" s="1" t="str">
        <f>IF(ISNUMBER(H185),IF(AND(ISNUMBER('Lo-Z-OUTPUT'!BA185),'Lo-Z-OUTPUT'!BA185&lt;&gt;0),'Lo-Z-OUTPUT'!BA185,'Lo-Z-INPUT'!$K$15*'Lo-Z-INPUT'!$K$7),"")</f>
        <v/>
      </c>
      <c r="AL185" s="161" t="str">
        <f t="shared" si="113"/>
        <v/>
      </c>
      <c r="AN185" s="124" t="str">
        <f>IF(ISNUMBER($H185),IF(MV&lt;200,IF(ISNUMBER(MATRIX!AE185),ROUND((MATRIX!AE185*IDLE/1000)*CKWH,2),"-"),IF(ISNUMBER(MATRIX!AQ185),ROUND((MATRIX!AQ185*IDLE/1000)*CKWH,2),"-")),"")</f>
        <v/>
      </c>
      <c r="AO185" s="125" t="str">
        <f t="shared" si="116"/>
        <v/>
      </c>
      <c r="AQ185" s="105" t="str">
        <f>IF(ISNUMBER($H185),IF(MV&lt;200,IF(ISNUMBER(MATRIX!AG185),ROUND((MATRIX!AG185/1000)*RUNNING*CKWH,2),"-"),IF(ISNUMBER(MATRIX!AS185),ROUND((MATRIX!AS185/1000)*RUNNING*CKWH,2),"-")),"")</f>
        <v/>
      </c>
      <c r="AR185" s="126" t="str">
        <f t="shared" si="117"/>
        <v/>
      </c>
      <c r="AT185" s="129" t="str">
        <f t="shared" si="118"/>
        <v/>
      </c>
      <c r="AU185" s="127" t="str">
        <f t="shared" si="119"/>
        <v/>
      </c>
      <c r="AW185" s="101" t="str">
        <f>IF(ISNUMBER($H185),IF(ISNUMBER(MATRIX!BU185),$H185*MATRIX!BU185,"n/a"),"")</f>
        <v/>
      </c>
      <c r="AX185" s="72"/>
      <c r="AY185" s="72" t="str">
        <f>IF(ISNUMBER($H185),IF(ISNUMBER(MATRIX!BV185*AL185),$H185*MATRIX!BV185*AL185,"n/a"),"")</f>
        <v/>
      </c>
      <c r="BA185" s="100" t="str">
        <f t="shared" si="120"/>
        <v/>
      </c>
      <c r="BB185" s="72"/>
      <c r="BC185" s="154" t="str">
        <f t="shared" si="121"/>
        <v/>
      </c>
      <c r="BD185" s="103" t="str">
        <f t="shared" si="122"/>
        <v/>
      </c>
      <c r="BF185" s="85" t="str">
        <f>IF(ISNUMBER(H185),IF(ISNUMBER(MATRIX!Y185),MATRIX!Y185,"n/a"),"")</f>
        <v/>
      </c>
      <c r="BG185" s="86" t="str">
        <f t="shared" si="123"/>
        <v/>
      </c>
      <c r="BI185" s="44" t="str">
        <f>IF(ISNUMBER('Lo-Z-OUTPUT'!D185),IF(ISNUMBER(EXTRA!H185),'Lo-Z-OUTPUT'!D185*EXTRA!H185,""),"")</f>
        <v/>
      </c>
      <c r="BJ185" s="44" t="str">
        <f t="shared" si="124"/>
        <v/>
      </c>
      <c r="BT185" t="b">
        <f>ISNUMBER(MATRIX!G185)</f>
        <v>1</v>
      </c>
      <c r="BU185" t="b">
        <f>ISNUMBER(MATRIX!H185)</f>
        <v>1</v>
      </c>
      <c r="BW185" s="64" t="str">
        <f>IF(AND(ISNUMBER('HI-Z-OUTPUT'!P185),I185&lt;&gt;0),'HI-Z-OUTPUT'!P185,"-")</f>
        <v>-</v>
      </c>
      <c r="BX185" s="1"/>
      <c r="BY185" s="64" t="str">
        <f>IF(ISBLANK('HI-Z-OUTPUT'!R185),"",'HI-Z-OUTPUT'!R185)</f>
        <v/>
      </c>
      <c r="CA185" s="62" t="str">
        <f>IF(ISNUMBER(BW185),IF(ISNUMBER(MATRIX!E185),BW185*MATRIX!E185,"WRNG DATA"),"-")</f>
        <v>-</v>
      </c>
      <c r="CC185" s="66" t="str">
        <f>IF(AND(ISNUMBER(BW185),OR(BT185,BU185)),IF(KP="kg",BW185*MATRIX!CC185,BW185*MATRIX!CC185*2.2),"-")</f>
        <v>-</v>
      </c>
      <c r="CD185" s="65" t="str">
        <f t="shared" si="125"/>
        <v/>
      </c>
      <c r="CF185" s="1" t="str">
        <f>IF(AND(VI&lt;100,ISNUMBER(BW185),BT185),MATRIX!N185,IF(AND(VI&gt;=100,ISNUMBER(BW185),BU185),MATRIX!O185,""))</f>
        <v/>
      </c>
      <c r="CG185" s="1" t="str">
        <f>IF(AND(BY185&lt;100,ISNUMBER(BW185),BT185),MATRIX!N185,IF(AND(BY185&gt;=100,ISNUMBER(BW185),BU185),MATRIX!O185,"WRNG V"))</f>
        <v>WRNG V</v>
      </c>
      <c r="CH185" s="1" t="str">
        <f t="shared" si="126"/>
        <v/>
      </c>
      <c r="CJ185" s="70" t="str">
        <f>IF(ISNUMBER(BW185),IF(BY185&lt;100,IF(ISNUMBER(CH185*MATRIX!G185),BW185*CH185*MATRIX!G185,""),IF(ISNUMBER(CH185*MATRIX!H185),BW185*CH185*MATRIX!H185,"")),"")</f>
        <v/>
      </c>
      <c r="CL185" s="40" t="str">
        <f>IF(ISNUMBER(BW185*CH185),IF(ISNUMBER(MATRIX!U185),IF(MATRIX!U185-INT(MATRIX!U185)=0,MATRIX!U185,"("&amp;MATRIX!U185&amp;")"),"n/a"),"")</f>
        <v/>
      </c>
      <c r="CM185" s="77"/>
      <c r="CN185" s="81" t="str">
        <f>IF(ISNUMBER(BW185*CH185), IF(ISNUMBER(MATRIX!AZ185),BW185*MATRIX!AZ185,"n/a"),"")</f>
        <v/>
      </c>
      <c r="CO185" s="77"/>
      <c r="CP185" s="83" t="str">
        <f>IF(ISNUMBER($BW185*$CH185), IF(ISNUMBER(MATRIX!BB185),$BW185*MATRIX!BB185,"n/a"),"")</f>
        <v/>
      </c>
      <c r="CQ185" s="77"/>
      <c r="CR185" s="81" t="str">
        <f>IF(ISNUMBER($BW185*$CH185), IF(ISNUMBER(MATRIX!BJ185),BW185*MATRIX!BJ185,"n/a"),"")</f>
        <v/>
      </c>
      <c r="CS185" s="77" t="s">
        <v>434</v>
      </c>
      <c r="CT185" s="83" t="str">
        <f>IF(ISNUMBER($BW185*$CH185), IF(ISNUMBER(MATRIX!BL185),$BW185*MATRIX!BL185,"n/a"),"")</f>
        <v/>
      </c>
      <c r="CV185" s="225" t="str">
        <f t="shared" si="109"/>
        <v/>
      </c>
      <c r="CX185" s="225" t="str">
        <f t="shared" si="110"/>
        <v/>
      </c>
      <c r="CZ185" s="219" t="str">
        <f>IF(ISNUMBER($BW185*$CH185), IF(MV&gt;200,IF(ISNUMBER(MATRIX!CL185),MATRIX!CL185,"n/a"),IF(ISNUMBER(MATRIX!CH185),MATRIX!CH185,"n/a")),"")</f>
        <v/>
      </c>
      <c r="DB185" s="1" t="str">
        <f>IF(ISNUMBER(BW185),IF(AND(ISNUMBER('HI-Z-OUTPUT'!AV185),'HI-Z-OUTPUT'!AV185&lt;&gt;0),'HI-Z-OUTPUT'!AV185,'Hi-Z-INPUT'!$K$7*'Hi-Z-INPUT'!$K$11),"")</f>
        <v/>
      </c>
      <c r="DD185" s="161" t="str">
        <f t="shared" si="114"/>
        <v/>
      </c>
      <c r="DF185" s="124" t="str">
        <f>IF(ISNUMBER($BW185),IF(MV&lt;200,IF(ISNUMBER(MATRIX!BA185),ROUND(MATRIX!BA185/1000*IDLE*CKWH,2),"-"),IF(ISNUMBER(MATRIX!BK185),ROUND(MATRIX!BK185/1000*IDLE*CKWH,2),"-")),"")</f>
        <v/>
      </c>
      <c r="DG185" s="125" t="str">
        <f t="shared" si="127"/>
        <v/>
      </c>
      <c r="DI185" s="104" t="str">
        <f>IF(ISNUMBER($BW185),IF(MV&lt;200,IF(ISNUMBER(MATRIX!BC185),ROUND(MATRIX!BC185/1000*RUNNING*CKWH,2),"-"),IF(ISNUMBER(MATRIX!BM185),ROUND(MATRIX!BM185/1000*RUNNING*CKWH,2),"-")),"")</f>
        <v/>
      </c>
      <c r="DJ185" s="130" t="str">
        <f t="shared" si="128"/>
        <v/>
      </c>
      <c r="DL185" s="104"/>
      <c r="DM185" s="130" t="str">
        <f t="shared" si="129"/>
        <v/>
      </c>
      <c r="DO185" s="129" t="str">
        <f t="shared" si="111"/>
        <v/>
      </c>
      <c r="DP185" s="127" t="str">
        <f t="shared" si="130"/>
        <v/>
      </c>
      <c r="DR185" s="101" t="str">
        <f>IF(ISNUMBER($BW185*$CH185),IF(ISNUMBER(MATRIX!BU185),BW185*MATRIX!BU185,"n/a"),"")</f>
        <v/>
      </c>
      <c r="DS185" s="72"/>
      <c r="DT185" s="72" t="str">
        <f>IF(ISNUMBER(BW185*CH185),IF(ISNUMBER(MATRIX!BV185*DD185),BW185*MATRIX!BV185*DD185,"n/a"),"")</f>
        <v/>
      </c>
      <c r="DU185" s="72"/>
      <c r="DV185" s="155" t="str">
        <f t="shared" si="131"/>
        <v/>
      </c>
      <c r="DW185" s="96"/>
      <c r="DX185" s="156" t="str">
        <f t="shared" si="112"/>
        <v/>
      </c>
      <c r="DY185" s="102" t="str">
        <f t="shared" si="132"/>
        <v/>
      </c>
      <c r="EA185" s="85" t="str">
        <f>IF(ISNUMBER(BW185),IF(ISNUMBER(MATRIX!Y185),MATRIX!Y185,"n/a"),"")</f>
        <v/>
      </c>
      <c r="EB185" s="86" t="str">
        <f t="shared" si="133"/>
        <v/>
      </c>
      <c r="ED185" s="44" t="str">
        <f>IF(ISNUMBER('HI-Z-OUTPUT'!D185),IF(ISNUMBER(BW185),'HI-Z-OUTPUT'!D185*BW185,""),"")</f>
        <v/>
      </c>
      <c r="EE185" s="44" t="str">
        <f t="shared" si="134"/>
        <v/>
      </c>
    </row>
    <row r="186" spans="1:135">
      <c r="A186" s="39" t="str">
        <f>MATRIX!A186</f>
        <v>BLAZE</v>
      </c>
      <c r="B186" t="str">
        <f>IF(MATRIX!B186&lt;&gt;0,MATRIX!B186,"-")</f>
        <v>Connect 1502</v>
      </c>
      <c r="D186" t="b">
        <f>AND(OHM8MENO&lt;='Lo-Z-OUTPUT'!U186,'Lo-Z-OUTPUT'!U186&lt;=OHM8PIU)</f>
        <v>0</v>
      </c>
      <c r="E186" t="b">
        <f>AND(OHM4MENO&lt;='Lo-Z-OUTPUT'!U186,'Lo-Z-OUTPUT'!U186&lt;=OHM4PIU)</f>
        <v>0</v>
      </c>
      <c r="F186" t="b">
        <f>AND(OHM2MENO&lt;='Lo-Z-OUTPUT'!U186,'Lo-Z-OUTPUT'!U186&lt;=OHM2PIU)</f>
        <v>0</v>
      </c>
      <c r="H186" s="64" t="str">
        <f>IF(ISNUMBER('Lo-Z-OUTPUT'!S186),'Lo-Z-OUTPUT'!S186,"")</f>
        <v/>
      </c>
      <c r="I186" s="64" t="str">
        <f>IF('Lo-Z-OUTPUT'!W186="B","B","")</f>
        <v/>
      </c>
      <c r="K186" s="62" t="str">
        <f>IF(ISNUMBER(H186),H186*MATRIX!E186,"-")</f>
        <v>-</v>
      </c>
      <c r="M186" s="66" t="str">
        <f>IF(ISNUMBER(H186),IF(KP="kg",H186*MATRIX!CB186,H186*MATRIX!CB186*2.2),"-")</f>
        <v>-</v>
      </c>
      <c r="N186" s="65" t="str">
        <f t="shared" si="115"/>
        <v/>
      </c>
      <c r="P186" s="1" t="str">
        <f>IF(ISNUMBER(H186),IF('Lo-Z-OUTPUT'!W186="B",IF(D186,MATRIX!Q186,IF(E186,MATRIX!R186,"WRNG Ω")),IF(D186,MATRIX!K186,IF(E186,MATRIX!L186,IF(F186,MATRIX!M186,"")))),"")</f>
        <v/>
      </c>
      <c r="R186" s="70" t="str">
        <f>IF(AND(ISNUMBER(H186),ISNUMBER(P186)),IF('Lo-Z-OUTPUT'!W186="B",H186*P186*MATRIX!F186/2,H186*P186*MATRIX!F186),"")</f>
        <v/>
      </c>
      <c r="T186" s="40" t="str">
        <f>IF(ISNUMBER($H186),IF(ISNUMBER(MATRIX!U186),IF(MATRIX!U186-INT(MATRIX!U186)=0,MATRIX!U186,"("&amp;MATRIX!U186&amp;")"),"n/a"),"")</f>
        <v/>
      </c>
      <c r="U186" s="77"/>
      <c r="V186" s="81" t="str">
        <f>IF(ISNUMBER(H186), IF(ISNUMBER(MATRIX!AD186),H186*MATRIX!AD186,"n/a"),"")</f>
        <v/>
      </c>
      <c r="W186" s="77"/>
      <c r="X186" s="83" t="str">
        <f>IF(ISNUMBER($H186), IF(ISNUMBER(MATRIX!AF186),$H186*MATRIX!AF186,"n/a"),"")</f>
        <v/>
      </c>
      <c r="Y186" s="77"/>
      <c r="Z186" s="81" t="str">
        <f>IF(ISNUMBER($H186), IF(ISNUMBER(MATRIX!AP186),$H186*MATRIX!AP186,"n/a"),"")</f>
        <v/>
      </c>
      <c r="AA186" s="77" t="s">
        <v>434</v>
      </c>
      <c r="AB186" s="83" t="str">
        <f>IF(ISNUMBER($H186), IF(ISNUMBER(MATRIX!AR186),$H186*MATRIX!AR186,"n/a"),"")</f>
        <v/>
      </c>
      <c r="AD186" s="225" t="str">
        <f t="shared" si="107"/>
        <v/>
      </c>
      <c r="AF186" s="225" t="str">
        <f t="shared" si="108"/>
        <v/>
      </c>
      <c r="AH186" s="218" t="str">
        <f>IF(ISNUMBER($H186), IF(MV&gt;200,IF(ISNUMBER(MATRIX!CL186),MATRIX!CL186,"n/a"),IF(ISNUMBER(MATRIX!CH186),MATRIX!CH186,"n/a")),"")</f>
        <v/>
      </c>
      <c r="AJ186" s="1" t="str">
        <f>IF(ISNUMBER(H186),IF(AND(ISNUMBER('Lo-Z-OUTPUT'!BA186),'Lo-Z-OUTPUT'!BA186&lt;&gt;0),'Lo-Z-OUTPUT'!BA186,'Lo-Z-INPUT'!$K$15*'Lo-Z-INPUT'!$K$7),"")</f>
        <v/>
      </c>
      <c r="AL186" s="161" t="str">
        <f t="shared" si="113"/>
        <v/>
      </c>
      <c r="AN186" s="124" t="str">
        <f>IF(ISNUMBER($H186),IF(MV&lt;200,IF(ISNUMBER(MATRIX!AE186),ROUND((MATRIX!AE186*IDLE/1000)*CKWH,2),"-"),IF(ISNUMBER(MATRIX!AQ186),ROUND((MATRIX!AQ186*IDLE/1000)*CKWH,2),"-")),"")</f>
        <v/>
      </c>
      <c r="AO186" s="125" t="str">
        <f t="shared" si="116"/>
        <v/>
      </c>
      <c r="AQ186" s="105" t="str">
        <f>IF(ISNUMBER($H186),IF(MV&lt;200,IF(ISNUMBER(MATRIX!AG186),ROUND((MATRIX!AG186/1000)*RUNNING*CKWH,2),"-"),IF(ISNUMBER(MATRIX!AS186),ROUND((MATRIX!AS186/1000)*RUNNING*CKWH,2),"-")),"")</f>
        <v/>
      </c>
      <c r="AR186" s="126" t="str">
        <f t="shared" si="117"/>
        <v/>
      </c>
      <c r="AT186" s="129" t="str">
        <f t="shared" si="118"/>
        <v/>
      </c>
      <c r="AU186" s="127" t="str">
        <f t="shared" si="119"/>
        <v/>
      </c>
      <c r="AW186" s="101" t="str">
        <f>IF(ISNUMBER($H186),IF(ISNUMBER(MATRIX!BU186),$H186*MATRIX!BU186,"n/a"),"")</f>
        <v/>
      </c>
      <c r="AX186" s="72"/>
      <c r="AY186" s="72" t="str">
        <f>IF(ISNUMBER($H186),IF(ISNUMBER(MATRIX!BV186*AL186),$H186*MATRIX!BV186*AL186,"n/a"),"")</f>
        <v/>
      </c>
      <c r="BA186" s="100" t="str">
        <f t="shared" si="120"/>
        <v/>
      </c>
      <c r="BB186" s="72"/>
      <c r="BC186" s="154" t="str">
        <f t="shared" si="121"/>
        <v/>
      </c>
      <c r="BD186" s="103" t="str">
        <f t="shared" si="122"/>
        <v/>
      </c>
      <c r="BF186" s="85" t="str">
        <f>IF(ISNUMBER(H186),IF(ISNUMBER(MATRIX!Y186),MATRIX!Y186,"n/a"),"")</f>
        <v/>
      </c>
      <c r="BG186" s="86" t="str">
        <f t="shared" si="123"/>
        <v/>
      </c>
      <c r="BI186" s="44" t="str">
        <f>IF(ISNUMBER('Lo-Z-OUTPUT'!D186),IF(ISNUMBER(EXTRA!H186),'Lo-Z-OUTPUT'!D186*EXTRA!H186,""),"")</f>
        <v/>
      </c>
      <c r="BJ186" s="44" t="str">
        <f t="shared" si="124"/>
        <v/>
      </c>
      <c r="BT186" t="b">
        <f>ISNUMBER(MATRIX!G186)</f>
        <v>1</v>
      </c>
      <c r="BU186" t="b">
        <f>ISNUMBER(MATRIX!H186)</f>
        <v>1</v>
      </c>
      <c r="BW186" s="64" t="str">
        <f>IF(AND(ISNUMBER('HI-Z-OUTPUT'!P186),I186&lt;&gt;0),'HI-Z-OUTPUT'!P186,"-")</f>
        <v>-</v>
      </c>
      <c r="BX186" s="1"/>
      <c r="BY186" s="64" t="str">
        <f>IF(ISBLANK('HI-Z-OUTPUT'!R186),"",'HI-Z-OUTPUT'!R186)</f>
        <v/>
      </c>
      <c r="CA186" s="62" t="str">
        <f>IF(ISNUMBER(BW186),IF(ISNUMBER(MATRIX!E186),BW186*MATRIX!E186,"WRNG DATA"),"-")</f>
        <v>-</v>
      </c>
      <c r="CC186" s="66" t="str">
        <f>IF(AND(ISNUMBER(BW186),OR(BT186,BU186)),IF(KP="kg",BW186*MATRIX!CC186,BW186*MATRIX!CC186*2.2),"-")</f>
        <v>-</v>
      </c>
      <c r="CD186" s="65" t="str">
        <f t="shared" si="125"/>
        <v/>
      </c>
      <c r="CF186" s="1" t="str">
        <f>IF(AND(VI&lt;100,ISNUMBER(BW186),BT186),MATRIX!N186,IF(AND(VI&gt;=100,ISNUMBER(BW186),BU186),MATRIX!O186,""))</f>
        <v/>
      </c>
      <c r="CG186" s="1" t="str">
        <f>IF(AND(BY186&lt;100,ISNUMBER(BW186),BT186),MATRIX!N186,IF(AND(BY186&gt;=100,ISNUMBER(BW186),BU186),MATRIX!O186,"WRNG V"))</f>
        <v>WRNG V</v>
      </c>
      <c r="CH186" s="1" t="str">
        <f t="shared" si="126"/>
        <v/>
      </c>
      <c r="CJ186" s="70" t="str">
        <f>IF(ISNUMBER(BW186),IF(BY186&lt;100,IF(ISNUMBER(CH186*MATRIX!G186),BW186*CH186*MATRIX!G186,""),IF(ISNUMBER(CH186*MATRIX!H186),BW186*CH186*MATRIX!H186,"")),"")</f>
        <v/>
      </c>
      <c r="CL186" s="40" t="str">
        <f>IF(ISNUMBER(BW186*CH186),IF(ISNUMBER(MATRIX!U186),IF(MATRIX!U186-INT(MATRIX!U186)=0,MATRIX!U186,"("&amp;MATRIX!U186&amp;")"),"n/a"),"")</f>
        <v/>
      </c>
      <c r="CM186" s="77"/>
      <c r="CN186" s="81" t="str">
        <f>IF(ISNUMBER(BW186*CH186), IF(ISNUMBER(MATRIX!AZ186),BW186*MATRIX!AZ186,"n/a"),"")</f>
        <v/>
      </c>
      <c r="CO186" s="77"/>
      <c r="CP186" s="83" t="str">
        <f>IF(ISNUMBER($BW186*$CH186), IF(ISNUMBER(MATRIX!BB186),$BW186*MATRIX!BB186,"n/a"),"")</f>
        <v/>
      </c>
      <c r="CQ186" s="77"/>
      <c r="CR186" s="81" t="str">
        <f>IF(ISNUMBER($BW186*$CH186), IF(ISNUMBER(MATRIX!BJ186),BW186*MATRIX!BJ186,"n/a"),"")</f>
        <v/>
      </c>
      <c r="CS186" s="77" t="s">
        <v>434</v>
      </c>
      <c r="CT186" s="83" t="str">
        <f>IF(ISNUMBER($BW186*$CH186), IF(ISNUMBER(MATRIX!BL186),$BW186*MATRIX!BL186,"n/a"),"")</f>
        <v/>
      </c>
      <c r="CV186" s="225" t="str">
        <f t="shared" si="109"/>
        <v/>
      </c>
      <c r="CX186" s="225" t="str">
        <f t="shared" si="110"/>
        <v/>
      </c>
      <c r="CZ186" s="219" t="str">
        <f>IF(ISNUMBER($BW186*$CH186), IF(MV&gt;200,IF(ISNUMBER(MATRIX!CL186),MATRIX!CL186,"n/a"),IF(ISNUMBER(MATRIX!CH186),MATRIX!CH186,"n/a")),"")</f>
        <v/>
      </c>
      <c r="DB186" s="1" t="str">
        <f>IF(ISNUMBER(BW186),IF(AND(ISNUMBER('HI-Z-OUTPUT'!AV186),'HI-Z-OUTPUT'!AV186&lt;&gt;0),'HI-Z-OUTPUT'!AV186,'Hi-Z-INPUT'!$K$7*'Hi-Z-INPUT'!$K$11),"")</f>
        <v/>
      </c>
      <c r="DD186" s="161" t="str">
        <f t="shared" si="114"/>
        <v/>
      </c>
      <c r="DF186" s="124" t="str">
        <f>IF(ISNUMBER($BW186),IF(MV&lt;200,IF(ISNUMBER(MATRIX!BA186),ROUND(MATRIX!BA186/1000*IDLE*CKWH,2),"-"),IF(ISNUMBER(MATRIX!BK186),ROUND(MATRIX!BK186/1000*IDLE*CKWH,2),"-")),"")</f>
        <v/>
      </c>
      <c r="DG186" s="125" t="str">
        <f t="shared" si="127"/>
        <v/>
      </c>
      <c r="DI186" s="104" t="str">
        <f>IF(ISNUMBER($BW186),IF(MV&lt;200,IF(ISNUMBER(MATRIX!BC186),ROUND(MATRIX!BC186/1000*RUNNING*CKWH,2),"-"),IF(ISNUMBER(MATRIX!BM186),ROUND(MATRIX!BM186/1000*RUNNING*CKWH,2),"-")),"")</f>
        <v/>
      </c>
      <c r="DJ186" s="130" t="str">
        <f t="shared" si="128"/>
        <v/>
      </c>
      <c r="DL186" s="104"/>
      <c r="DM186" s="130" t="str">
        <f t="shared" si="129"/>
        <v/>
      </c>
      <c r="DO186" s="129" t="str">
        <f t="shared" si="111"/>
        <v/>
      </c>
      <c r="DP186" s="127" t="str">
        <f t="shared" si="130"/>
        <v/>
      </c>
      <c r="DR186" s="101" t="str">
        <f>IF(ISNUMBER($BW186*$CH186),IF(ISNUMBER(MATRIX!BU186),BW186*MATRIX!BU186,"n/a"),"")</f>
        <v/>
      </c>
      <c r="DS186" s="72"/>
      <c r="DT186" s="72" t="str">
        <f>IF(ISNUMBER(BW186*CH186),IF(ISNUMBER(MATRIX!BV186*DD186),BW186*MATRIX!BV186*DD186,"n/a"),"")</f>
        <v/>
      </c>
      <c r="DU186" s="72"/>
      <c r="DV186" s="155" t="str">
        <f t="shared" si="131"/>
        <v/>
      </c>
      <c r="DW186" s="96"/>
      <c r="DX186" s="156" t="str">
        <f t="shared" si="112"/>
        <v/>
      </c>
      <c r="DY186" s="102" t="str">
        <f t="shared" si="132"/>
        <v/>
      </c>
      <c r="EA186" s="85" t="str">
        <f>IF(ISNUMBER(BW186),IF(ISNUMBER(MATRIX!Y186),MATRIX!Y186,"n/a"),"")</f>
        <v/>
      </c>
      <c r="EB186" s="86" t="str">
        <f t="shared" si="133"/>
        <v/>
      </c>
      <c r="ED186" s="44" t="str">
        <f>IF(ISNUMBER('HI-Z-OUTPUT'!D186),IF(ISNUMBER(BW186),'HI-Z-OUTPUT'!D186*BW186,""),"")</f>
        <v/>
      </c>
      <c r="EE186" s="44" t="str">
        <f t="shared" si="134"/>
        <v/>
      </c>
    </row>
    <row r="187" spans="1:135">
      <c r="A187" s="39" t="str">
        <f>MATRIX!A187</f>
        <v>BLAZE</v>
      </c>
      <c r="B187" t="str">
        <f>IF(MATRIX!B187&lt;&gt;0,MATRIX!B187,"-")</f>
        <v>Connect 2004</v>
      </c>
      <c r="D187" t="b">
        <f>AND(OHM8MENO&lt;='Lo-Z-OUTPUT'!U187,'Lo-Z-OUTPUT'!U187&lt;=OHM8PIU)</f>
        <v>0</v>
      </c>
      <c r="E187" t="b">
        <f>AND(OHM4MENO&lt;='Lo-Z-OUTPUT'!U187,'Lo-Z-OUTPUT'!U187&lt;=OHM4PIU)</f>
        <v>0</v>
      </c>
      <c r="F187" t="b">
        <f>AND(OHM2MENO&lt;='Lo-Z-OUTPUT'!U187,'Lo-Z-OUTPUT'!U187&lt;=OHM2PIU)</f>
        <v>0</v>
      </c>
      <c r="H187" s="64" t="str">
        <f>IF(ISNUMBER('Lo-Z-OUTPUT'!S187),'Lo-Z-OUTPUT'!S187,"")</f>
        <v/>
      </c>
      <c r="I187" s="64" t="str">
        <f>IF('Lo-Z-OUTPUT'!W187="B","B","")</f>
        <v/>
      </c>
      <c r="K187" s="62" t="str">
        <f>IF(ISNUMBER(H187),H187*MATRIX!E187,"-")</f>
        <v>-</v>
      </c>
      <c r="M187" s="66" t="str">
        <f>IF(ISNUMBER(H187),IF(KP="kg",H187*MATRIX!CB187,H187*MATRIX!CB187*2.2),"-")</f>
        <v>-</v>
      </c>
      <c r="N187" s="65" t="str">
        <f t="shared" si="115"/>
        <v/>
      </c>
      <c r="P187" s="1" t="str">
        <f>IF(ISNUMBER(H187),IF('Lo-Z-OUTPUT'!W187="B",IF(D187,MATRIX!Q187,IF(E187,MATRIX!R187,"WRNG Ω")),IF(D187,MATRIX!K187,IF(E187,MATRIX!L187,IF(F187,MATRIX!M187,"")))),"")</f>
        <v/>
      </c>
      <c r="R187" s="70" t="str">
        <f>IF(AND(ISNUMBER(H187),ISNUMBER(P187)),IF('Lo-Z-OUTPUT'!W187="B",H187*P187*MATRIX!F187/2,H187*P187*MATRIX!F187),"")</f>
        <v/>
      </c>
      <c r="T187" s="40" t="str">
        <f>IF(ISNUMBER($H187),IF(ISNUMBER(MATRIX!U187),IF(MATRIX!U187-INT(MATRIX!U187)=0,MATRIX!U187,"("&amp;MATRIX!U187&amp;")"),"n/a"),"")</f>
        <v/>
      </c>
      <c r="U187" s="77"/>
      <c r="V187" s="81" t="str">
        <f>IF(ISNUMBER(H187), IF(ISNUMBER(MATRIX!AD187),H187*MATRIX!AD187,"n/a"),"")</f>
        <v/>
      </c>
      <c r="W187" s="77"/>
      <c r="X187" s="83" t="str">
        <f>IF(ISNUMBER($H187), IF(ISNUMBER(MATRIX!AF187),$H187*MATRIX!AF187,"n/a"),"")</f>
        <v/>
      </c>
      <c r="Y187" s="77"/>
      <c r="Z187" s="81" t="str">
        <f>IF(ISNUMBER($H187), IF(ISNUMBER(MATRIX!AP187),$H187*MATRIX!AP187,"n/a"),"")</f>
        <v/>
      </c>
      <c r="AA187" s="77" t="s">
        <v>434</v>
      </c>
      <c r="AB187" s="83" t="str">
        <f>IF(ISNUMBER($H187), IF(ISNUMBER(MATRIX!AR187),$H187*MATRIX!AR187,"n/a"),"")</f>
        <v/>
      </c>
      <c r="AD187" s="225" t="str">
        <f t="shared" si="107"/>
        <v/>
      </c>
      <c r="AF187" s="225" t="str">
        <f t="shared" si="108"/>
        <v/>
      </c>
      <c r="AH187" s="218" t="str">
        <f>IF(ISNUMBER($H187), IF(MV&gt;200,IF(ISNUMBER(MATRIX!CL187),MATRIX!CL187,"n/a"),IF(ISNUMBER(MATRIX!CH187),MATRIX!CH187,"n/a")),"")</f>
        <v/>
      </c>
      <c r="AJ187" s="1" t="str">
        <f>IF(ISNUMBER(H187),IF(AND(ISNUMBER('Lo-Z-OUTPUT'!BA187),'Lo-Z-OUTPUT'!BA187&lt;&gt;0),'Lo-Z-OUTPUT'!BA187,'Lo-Z-INPUT'!$K$15*'Lo-Z-INPUT'!$K$7),"")</f>
        <v/>
      </c>
      <c r="AL187" s="161" t="str">
        <f t="shared" si="113"/>
        <v/>
      </c>
      <c r="AN187" s="124" t="str">
        <f>IF(ISNUMBER($H187),IF(MV&lt;200,IF(ISNUMBER(MATRIX!AE187),ROUND((MATRIX!AE187*IDLE/1000)*CKWH,2),"-"),IF(ISNUMBER(MATRIX!AQ187),ROUND((MATRIX!AQ187*IDLE/1000)*CKWH,2),"-")),"")</f>
        <v/>
      </c>
      <c r="AO187" s="125" t="str">
        <f t="shared" si="116"/>
        <v/>
      </c>
      <c r="AQ187" s="105" t="str">
        <f>IF(ISNUMBER($H187),IF(MV&lt;200,IF(ISNUMBER(MATRIX!AG187),ROUND((MATRIX!AG187/1000)*RUNNING*CKWH,2),"-"),IF(ISNUMBER(MATRIX!AS187),ROUND((MATRIX!AS187/1000)*RUNNING*CKWH,2),"-")),"")</f>
        <v/>
      </c>
      <c r="AR187" s="126" t="str">
        <f t="shared" si="117"/>
        <v/>
      </c>
      <c r="AT187" s="129" t="str">
        <f t="shared" si="118"/>
        <v/>
      </c>
      <c r="AU187" s="127" t="str">
        <f t="shared" si="119"/>
        <v/>
      </c>
      <c r="AW187" s="101" t="str">
        <f>IF(ISNUMBER($H187),IF(ISNUMBER(MATRIX!BU187),$H187*MATRIX!BU187,"n/a"),"")</f>
        <v/>
      </c>
      <c r="AX187" s="72"/>
      <c r="AY187" s="72" t="str">
        <f>IF(ISNUMBER($H187),IF(ISNUMBER(MATRIX!BV187*AL187),$H187*MATRIX!BV187*AL187,"n/a"),"")</f>
        <v/>
      </c>
      <c r="BA187" s="100" t="str">
        <f t="shared" si="120"/>
        <v/>
      </c>
      <c r="BB187" s="72"/>
      <c r="BC187" s="154" t="str">
        <f t="shared" si="121"/>
        <v/>
      </c>
      <c r="BD187" s="103" t="str">
        <f t="shared" si="122"/>
        <v/>
      </c>
      <c r="BF187" s="85" t="str">
        <f>IF(ISNUMBER(H187),IF(ISNUMBER(MATRIX!Y187),MATRIX!Y187,"n/a"),"")</f>
        <v/>
      </c>
      <c r="BG187" s="86" t="str">
        <f t="shared" si="123"/>
        <v/>
      </c>
      <c r="BI187" s="44" t="str">
        <f>IF(ISNUMBER('Lo-Z-OUTPUT'!D187),IF(ISNUMBER(EXTRA!H187),'Lo-Z-OUTPUT'!D187*EXTRA!H187,""),"")</f>
        <v/>
      </c>
      <c r="BJ187" s="44" t="str">
        <f t="shared" si="124"/>
        <v/>
      </c>
      <c r="BT187" t="b">
        <f>ISNUMBER(MATRIX!G187)</f>
        <v>1</v>
      </c>
      <c r="BU187" t="b">
        <f>ISNUMBER(MATRIX!H187)</f>
        <v>1</v>
      </c>
      <c r="BW187" s="64" t="str">
        <f>IF(AND(ISNUMBER('HI-Z-OUTPUT'!P187),I187&lt;&gt;0),'HI-Z-OUTPUT'!P187,"-")</f>
        <v>-</v>
      </c>
      <c r="BX187" s="1"/>
      <c r="BY187" s="64" t="str">
        <f>IF(ISBLANK('HI-Z-OUTPUT'!R187),"",'HI-Z-OUTPUT'!R187)</f>
        <v/>
      </c>
      <c r="CA187" s="62" t="str">
        <f>IF(ISNUMBER(BW187),IF(ISNUMBER(MATRIX!E187),BW187*MATRIX!E187,"WRNG DATA"),"-")</f>
        <v>-</v>
      </c>
      <c r="CC187" s="66" t="str">
        <f>IF(AND(ISNUMBER(BW187),OR(BT187,BU187)),IF(KP="kg",BW187*MATRIX!CC187,BW187*MATRIX!CC187*2.2),"-")</f>
        <v>-</v>
      </c>
      <c r="CD187" s="65" t="str">
        <f t="shared" si="125"/>
        <v/>
      </c>
      <c r="CF187" s="1" t="str">
        <f>IF(AND(VI&lt;100,ISNUMBER(BW187),BT187),MATRIX!N187,IF(AND(VI&gt;=100,ISNUMBER(BW187),BU187),MATRIX!O187,""))</f>
        <v/>
      </c>
      <c r="CG187" s="1" t="str">
        <f>IF(AND(BY187&lt;100,ISNUMBER(BW187),BT187),MATRIX!N187,IF(AND(BY187&gt;=100,ISNUMBER(BW187),BU187),MATRIX!O187,"WRNG V"))</f>
        <v>WRNG V</v>
      </c>
      <c r="CH187" s="1" t="str">
        <f t="shared" si="126"/>
        <v/>
      </c>
      <c r="CJ187" s="70" t="str">
        <f>IF(ISNUMBER(BW187),IF(BY187&lt;100,IF(ISNUMBER(CH187*MATRIX!G187),BW187*CH187*MATRIX!G187,""),IF(ISNUMBER(CH187*MATRIX!H187),BW187*CH187*MATRIX!H187,"")),"")</f>
        <v/>
      </c>
      <c r="CL187" s="40" t="str">
        <f>IF(ISNUMBER(BW187*CH187),IF(ISNUMBER(MATRIX!U187),IF(MATRIX!U187-INT(MATRIX!U187)=0,MATRIX!U187,"("&amp;MATRIX!U187&amp;")"),"n/a"),"")</f>
        <v/>
      </c>
      <c r="CM187" s="77"/>
      <c r="CN187" s="81" t="str">
        <f>IF(ISNUMBER(BW187*CH187), IF(ISNUMBER(MATRIX!AZ187),BW187*MATRIX!AZ187,"n/a"),"")</f>
        <v/>
      </c>
      <c r="CO187" s="77"/>
      <c r="CP187" s="83" t="str">
        <f>IF(ISNUMBER($BW187*$CH187), IF(ISNUMBER(MATRIX!BB187),$BW187*MATRIX!BB187,"n/a"),"")</f>
        <v/>
      </c>
      <c r="CQ187" s="77"/>
      <c r="CR187" s="81" t="str">
        <f>IF(ISNUMBER($BW187*$CH187), IF(ISNUMBER(MATRIX!BJ187),BW187*MATRIX!BJ187,"n/a"),"")</f>
        <v/>
      </c>
      <c r="CS187" s="77" t="s">
        <v>434</v>
      </c>
      <c r="CT187" s="83" t="str">
        <f>IF(ISNUMBER($BW187*$CH187), IF(ISNUMBER(MATRIX!BL187),$BW187*MATRIX!BL187,"n/a"),"")</f>
        <v/>
      </c>
      <c r="CV187" s="225" t="str">
        <f t="shared" si="109"/>
        <v/>
      </c>
      <c r="CX187" s="225" t="str">
        <f t="shared" si="110"/>
        <v/>
      </c>
      <c r="CZ187" s="219" t="str">
        <f>IF(ISNUMBER($BW187*$CH187), IF(MV&gt;200,IF(ISNUMBER(MATRIX!CL187),MATRIX!CL187,"n/a"),IF(ISNUMBER(MATRIX!CH187),MATRIX!CH187,"n/a")),"")</f>
        <v/>
      </c>
      <c r="DB187" s="1" t="str">
        <f>IF(ISNUMBER(BW187),IF(AND(ISNUMBER('HI-Z-OUTPUT'!AV187),'HI-Z-OUTPUT'!AV187&lt;&gt;0),'HI-Z-OUTPUT'!AV187,'Hi-Z-INPUT'!$K$7*'Hi-Z-INPUT'!$K$11),"")</f>
        <v/>
      </c>
      <c r="DD187" s="161" t="str">
        <f t="shared" si="114"/>
        <v/>
      </c>
      <c r="DF187" s="124" t="str">
        <f>IF(ISNUMBER($BW187),IF(MV&lt;200,IF(ISNUMBER(MATRIX!BA187),ROUND(MATRIX!BA187/1000*IDLE*CKWH,2),"-"),IF(ISNUMBER(MATRIX!BK187),ROUND(MATRIX!BK187/1000*IDLE*CKWH,2),"-")),"")</f>
        <v/>
      </c>
      <c r="DG187" s="125" t="str">
        <f t="shared" si="127"/>
        <v/>
      </c>
      <c r="DI187" s="104" t="str">
        <f>IF(ISNUMBER($BW187),IF(MV&lt;200,IF(ISNUMBER(MATRIX!BC187),ROUND(MATRIX!BC187/1000*RUNNING*CKWH,2),"-"),IF(ISNUMBER(MATRIX!BM187),ROUND(MATRIX!BM187/1000*RUNNING*CKWH,2),"-")),"")</f>
        <v/>
      </c>
      <c r="DJ187" s="130" t="str">
        <f t="shared" si="128"/>
        <v/>
      </c>
      <c r="DL187" s="104"/>
      <c r="DM187" s="130" t="str">
        <f t="shared" si="129"/>
        <v/>
      </c>
      <c r="DO187" s="129" t="str">
        <f t="shared" si="111"/>
        <v/>
      </c>
      <c r="DP187" s="127" t="str">
        <f t="shared" si="130"/>
        <v/>
      </c>
      <c r="DR187" s="101" t="str">
        <f>IF(ISNUMBER($BW187*$CH187),IF(ISNUMBER(MATRIX!BU187),BW187*MATRIX!BU187,"n/a"),"")</f>
        <v/>
      </c>
      <c r="DS187" s="72"/>
      <c r="DT187" s="72" t="str">
        <f>IF(ISNUMBER(BW187*CH187),IF(ISNUMBER(MATRIX!BV187*DD187),BW187*MATRIX!BV187*DD187,"n/a"),"")</f>
        <v/>
      </c>
      <c r="DU187" s="72"/>
      <c r="DV187" s="155" t="str">
        <f t="shared" si="131"/>
        <v/>
      </c>
      <c r="DW187" s="96"/>
      <c r="DX187" s="156" t="str">
        <f t="shared" si="112"/>
        <v/>
      </c>
      <c r="DY187" s="102" t="str">
        <f t="shared" si="132"/>
        <v/>
      </c>
      <c r="EA187" s="85" t="str">
        <f>IF(ISNUMBER(BW187),IF(ISNUMBER(MATRIX!Y187),MATRIX!Y187,"n/a"),"")</f>
        <v/>
      </c>
      <c r="EB187" s="86" t="str">
        <f t="shared" si="133"/>
        <v/>
      </c>
      <c r="ED187" s="44" t="str">
        <f>IF(ISNUMBER('HI-Z-OUTPUT'!D187),IF(ISNUMBER(BW187),'HI-Z-OUTPUT'!D187*BW187,""),"")</f>
        <v/>
      </c>
      <c r="EE187" s="44" t="str">
        <f t="shared" si="134"/>
        <v/>
      </c>
    </row>
    <row r="188" spans="1:135">
      <c r="A188" s="39" t="str">
        <f>MATRIX!A188</f>
        <v>BLAZE</v>
      </c>
      <c r="B188" t="str">
        <f>IF(MATRIX!B188&lt;&gt;0,MATRIX!B188,"-")</f>
        <v>Connect 3004</v>
      </c>
      <c r="D188" t="b">
        <f>AND(OHM8MENO&lt;='Lo-Z-OUTPUT'!U188,'Lo-Z-OUTPUT'!U188&lt;=OHM8PIU)</f>
        <v>0</v>
      </c>
      <c r="E188" t="b">
        <f>AND(OHM4MENO&lt;='Lo-Z-OUTPUT'!U188,'Lo-Z-OUTPUT'!U188&lt;=OHM4PIU)</f>
        <v>0</v>
      </c>
      <c r="F188" t="b">
        <f>AND(OHM2MENO&lt;='Lo-Z-OUTPUT'!U188,'Lo-Z-OUTPUT'!U188&lt;=OHM2PIU)</f>
        <v>0</v>
      </c>
      <c r="H188" s="64" t="str">
        <f>IF(ISNUMBER('Lo-Z-OUTPUT'!S188),'Lo-Z-OUTPUT'!S188,"")</f>
        <v/>
      </c>
      <c r="I188" s="64" t="str">
        <f>IF('Lo-Z-OUTPUT'!W188="B","B","")</f>
        <v/>
      </c>
      <c r="K188" s="62" t="str">
        <f>IF(ISNUMBER(H188),H188*MATRIX!E188,"-")</f>
        <v>-</v>
      </c>
      <c r="M188" s="66" t="str">
        <f>IF(ISNUMBER(H188),IF(KP="kg",H188*MATRIX!CB188,H188*MATRIX!CB188*2.2),"-")</f>
        <v>-</v>
      </c>
      <c r="N188" s="65" t="str">
        <f t="shared" si="115"/>
        <v/>
      </c>
      <c r="P188" s="1" t="str">
        <f>IF(ISNUMBER(H188),IF('Lo-Z-OUTPUT'!W188="B",IF(D188,MATRIX!Q188,IF(E188,MATRIX!R188,"WRNG Ω")),IF(D188,MATRIX!K188,IF(E188,MATRIX!L188,IF(F188,MATRIX!M188,"")))),"")</f>
        <v/>
      </c>
      <c r="R188" s="70" t="str">
        <f>IF(AND(ISNUMBER(H188),ISNUMBER(P188)),IF('Lo-Z-OUTPUT'!W188="B",H188*P188*MATRIX!F188/2,H188*P188*MATRIX!F188),"")</f>
        <v/>
      </c>
      <c r="T188" s="40" t="str">
        <f>IF(ISNUMBER($H188),IF(ISNUMBER(MATRIX!U188),IF(MATRIX!U188-INT(MATRIX!U188)=0,MATRIX!U188,"("&amp;MATRIX!U188&amp;")"),"n/a"),"")</f>
        <v/>
      </c>
      <c r="U188" s="77"/>
      <c r="V188" s="81" t="str">
        <f>IF(ISNUMBER(H188), IF(ISNUMBER(MATRIX!AD188),H188*MATRIX!AD188,"n/a"),"")</f>
        <v/>
      </c>
      <c r="W188" s="77"/>
      <c r="X188" s="83" t="str">
        <f>IF(ISNUMBER($H188), IF(ISNUMBER(MATRIX!AF188),$H188*MATRIX!AF188,"n/a"),"")</f>
        <v/>
      </c>
      <c r="Y188" s="77"/>
      <c r="Z188" s="81" t="str">
        <f>IF(ISNUMBER($H188), IF(ISNUMBER(MATRIX!AP188),$H188*MATRIX!AP188,"n/a"),"")</f>
        <v/>
      </c>
      <c r="AA188" s="77" t="s">
        <v>434</v>
      </c>
      <c r="AB188" s="83" t="str">
        <f>IF(ISNUMBER($H188), IF(ISNUMBER(MATRIX!AR188),$H188*MATRIX!AR188,"n/a"),"")</f>
        <v/>
      </c>
      <c r="AD188" s="225" t="str">
        <f t="shared" si="107"/>
        <v/>
      </c>
      <c r="AF188" s="225" t="str">
        <f t="shared" si="108"/>
        <v/>
      </c>
      <c r="AH188" s="218" t="str">
        <f>IF(ISNUMBER($H188), IF(MV&gt;200,IF(ISNUMBER(MATRIX!CL188),MATRIX!CL188,"n/a"),IF(ISNUMBER(MATRIX!CH188),MATRIX!CH188,"n/a")),"")</f>
        <v/>
      </c>
      <c r="AJ188" s="1" t="str">
        <f>IF(ISNUMBER(H188),IF(AND(ISNUMBER('Lo-Z-OUTPUT'!BA188),'Lo-Z-OUTPUT'!BA188&lt;&gt;0),'Lo-Z-OUTPUT'!BA188,'Lo-Z-INPUT'!$K$15*'Lo-Z-INPUT'!$K$7),"")</f>
        <v/>
      </c>
      <c r="AL188" s="161" t="str">
        <f t="shared" si="113"/>
        <v/>
      </c>
      <c r="AN188" s="124" t="str">
        <f>IF(ISNUMBER($H188),IF(MV&lt;200,IF(ISNUMBER(MATRIX!AE188),ROUND((MATRIX!AE188*IDLE/1000)*CKWH,2),"-"),IF(ISNUMBER(MATRIX!AQ188),ROUND((MATRIX!AQ188*IDLE/1000)*CKWH,2),"-")),"")</f>
        <v/>
      </c>
      <c r="AO188" s="125" t="str">
        <f t="shared" si="116"/>
        <v/>
      </c>
      <c r="AQ188" s="105" t="str">
        <f>IF(ISNUMBER($H188),IF(MV&lt;200,IF(ISNUMBER(MATRIX!AG188),ROUND((MATRIX!AG188/1000)*RUNNING*CKWH,2),"-"),IF(ISNUMBER(MATRIX!AS188),ROUND((MATRIX!AS188/1000)*RUNNING*CKWH,2),"-")),"")</f>
        <v/>
      </c>
      <c r="AR188" s="126" t="str">
        <f t="shared" si="117"/>
        <v/>
      </c>
      <c r="AT188" s="129" t="str">
        <f t="shared" si="118"/>
        <v/>
      </c>
      <c r="AU188" s="127" t="str">
        <f t="shared" si="119"/>
        <v/>
      </c>
      <c r="AW188" s="101" t="str">
        <f>IF(ISNUMBER($H188),IF(ISNUMBER(MATRIX!BU188),$H188*MATRIX!BU188,"n/a"),"")</f>
        <v/>
      </c>
      <c r="AX188" s="72"/>
      <c r="AY188" s="72" t="str">
        <f>IF(ISNUMBER($H188),IF(ISNUMBER(MATRIX!BV188*AL188),$H188*MATRIX!BV188*AL188,"n/a"),"")</f>
        <v/>
      </c>
      <c r="BA188" s="100" t="str">
        <f t="shared" si="120"/>
        <v/>
      </c>
      <c r="BB188" s="72"/>
      <c r="BC188" s="154" t="str">
        <f t="shared" si="121"/>
        <v/>
      </c>
      <c r="BD188" s="103" t="str">
        <f t="shared" si="122"/>
        <v/>
      </c>
      <c r="BF188" s="85" t="str">
        <f>IF(ISNUMBER(H188),IF(ISNUMBER(MATRIX!Y188),MATRIX!Y188,"n/a"),"")</f>
        <v/>
      </c>
      <c r="BG188" s="86" t="str">
        <f t="shared" si="123"/>
        <v/>
      </c>
      <c r="BI188" s="44" t="str">
        <f>IF(ISNUMBER('Lo-Z-OUTPUT'!D188),IF(ISNUMBER(EXTRA!H188),'Lo-Z-OUTPUT'!D188*EXTRA!H188,""),"")</f>
        <v/>
      </c>
      <c r="BJ188" s="44" t="str">
        <f t="shared" si="124"/>
        <v/>
      </c>
      <c r="BT188" t="b">
        <f>ISNUMBER(MATRIX!G188)</f>
        <v>1</v>
      </c>
      <c r="BU188" t="b">
        <f>ISNUMBER(MATRIX!H188)</f>
        <v>1</v>
      </c>
      <c r="BW188" s="64" t="str">
        <f>IF(AND(ISNUMBER('HI-Z-OUTPUT'!P188),I188&lt;&gt;0),'HI-Z-OUTPUT'!P188,"-")</f>
        <v>-</v>
      </c>
      <c r="BX188" s="1"/>
      <c r="BY188" s="64" t="str">
        <f>IF(ISBLANK('HI-Z-OUTPUT'!R188),"",'HI-Z-OUTPUT'!R188)</f>
        <v/>
      </c>
      <c r="CA188" s="62" t="str">
        <f>IF(ISNUMBER(BW188),IF(ISNUMBER(MATRIX!E188),BW188*MATRIX!E188,"WRNG DATA"),"-")</f>
        <v>-</v>
      </c>
      <c r="CC188" s="66" t="str">
        <f>IF(AND(ISNUMBER(BW188),OR(BT188,BU188)),IF(KP="kg",BW188*MATRIX!CC188,BW188*MATRIX!CC188*2.2),"-")</f>
        <v>-</v>
      </c>
      <c r="CD188" s="65" t="str">
        <f t="shared" si="125"/>
        <v/>
      </c>
      <c r="CF188" s="1" t="str">
        <f>IF(AND(VI&lt;100,ISNUMBER(BW188),BT188),MATRIX!N188,IF(AND(VI&gt;=100,ISNUMBER(BW188),BU188),MATRIX!O188,""))</f>
        <v/>
      </c>
      <c r="CG188" s="1" t="str">
        <f>IF(AND(BY188&lt;100,ISNUMBER(BW188),BT188),MATRIX!N188,IF(AND(BY188&gt;=100,ISNUMBER(BW188),BU188),MATRIX!O188,"WRNG V"))</f>
        <v>WRNG V</v>
      </c>
      <c r="CH188" s="1" t="str">
        <f t="shared" si="126"/>
        <v/>
      </c>
      <c r="CJ188" s="70" t="str">
        <f>IF(ISNUMBER(BW188),IF(BY188&lt;100,IF(ISNUMBER(CH188*MATRIX!G188),BW188*CH188*MATRIX!G188,""),IF(ISNUMBER(CH188*MATRIX!H188),BW188*CH188*MATRIX!H188,"")),"")</f>
        <v/>
      </c>
      <c r="CL188" s="40" t="str">
        <f>IF(ISNUMBER(BW188*CH188),IF(ISNUMBER(MATRIX!U188),IF(MATRIX!U188-INT(MATRIX!U188)=0,MATRIX!U188,"("&amp;MATRIX!U188&amp;")"),"n/a"),"")</f>
        <v/>
      </c>
      <c r="CM188" s="77"/>
      <c r="CN188" s="81" t="str">
        <f>IF(ISNUMBER(BW188*CH188), IF(ISNUMBER(MATRIX!AZ188),BW188*MATRIX!AZ188,"n/a"),"")</f>
        <v/>
      </c>
      <c r="CO188" s="77"/>
      <c r="CP188" s="83" t="str">
        <f>IF(ISNUMBER($BW188*$CH188), IF(ISNUMBER(MATRIX!BB188),$BW188*MATRIX!BB188,"n/a"),"")</f>
        <v/>
      </c>
      <c r="CQ188" s="77"/>
      <c r="CR188" s="81" t="str">
        <f>IF(ISNUMBER($BW188*$CH188), IF(ISNUMBER(MATRIX!BJ188),BW188*MATRIX!BJ188,"n/a"),"")</f>
        <v/>
      </c>
      <c r="CS188" s="77" t="s">
        <v>434</v>
      </c>
      <c r="CT188" s="83" t="str">
        <f>IF(ISNUMBER($BW188*$CH188), IF(ISNUMBER(MATRIX!BL188),$BW188*MATRIX!BL188,"n/a"),"")</f>
        <v/>
      </c>
      <c r="CV188" s="225" t="str">
        <f t="shared" si="109"/>
        <v/>
      </c>
      <c r="CX188" s="225" t="str">
        <f t="shared" si="110"/>
        <v/>
      </c>
      <c r="CZ188" s="219" t="str">
        <f>IF(ISNUMBER($BW188*$CH188), IF(MV&gt;200,IF(ISNUMBER(MATRIX!CL188),MATRIX!CL188,"n/a"),IF(ISNUMBER(MATRIX!CH188),MATRIX!CH188,"n/a")),"")</f>
        <v/>
      </c>
      <c r="DB188" s="1" t="str">
        <f>IF(ISNUMBER(BW188),IF(AND(ISNUMBER('HI-Z-OUTPUT'!AV188),'HI-Z-OUTPUT'!AV188&lt;&gt;0),'HI-Z-OUTPUT'!AV188,'Hi-Z-INPUT'!$K$7*'Hi-Z-INPUT'!$K$11),"")</f>
        <v/>
      </c>
      <c r="DD188" s="161" t="str">
        <f t="shared" si="114"/>
        <v/>
      </c>
      <c r="DF188" s="124" t="str">
        <f>IF(ISNUMBER($BW188),IF(MV&lt;200,IF(ISNUMBER(MATRIX!BA188),ROUND(MATRIX!BA188/1000*IDLE*CKWH,2),"-"),IF(ISNUMBER(MATRIX!BK188),ROUND(MATRIX!BK188/1000*IDLE*CKWH,2),"-")),"")</f>
        <v/>
      </c>
      <c r="DG188" s="125" t="str">
        <f t="shared" si="127"/>
        <v/>
      </c>
      <c r="DI188" s="104" t="str">
        <f>IF(ISNUMBER($BW188),IF(MV&lt;200,IF(ISNUMBER(MATRIX!BC188),ROUND(MATRIX!BC188/1000*RUNNING*CKWH,2),"-"),IF(ISNUMBER(MATRIX!BM188),ROUND(MATRIX!BM188/1000*RUNNING*CKWH,2),"-")),"")</f>
        <v/>
      </c>
      <c r="DJ188" s="130" t="str">
        <f t="shared" si="128"/>
        <v/>
      </c>
      <c r="DL188" s="104"/>
      <c r="DM188" s="130" t="str">
        <f t="shared" si="129"/>
        <v/>
      </c>
      <c r="DO188" s="129" t="str">
        <f t="shared" si="111"/>
        <v/>
      </c>
      <c r="DP188" s="127" t="str">
        <f t="shared" si="130"/>
        <v/>
      </c>
      <c r="DR188" s="101" t="str">
        <f>IF(ISNUMBER($BW188*$CH188),IF(ISNUMBER(MATRIX!BU188),BW188*MATRIX!BU188,"n/a"),"")</f>
        <v/>
      </c>
      <c r="DS188" s="72"/>
      <c r="DT188" s="72" t="str">
        <f>IF(ISNUMBER(BW188*CH188),IF(ISNUMBER(MATRIX!BV188*DD188),BW188*MATRIX!BV188*DD188,"n/a"),"")</f>
        <v/>
      </c>
      <c r="DU188" s="72"/>
      <c r="DV188" s="155" t="str">
        <f t="shared" si="131"/>
        <v/>
      </c>
      <c r="DW188" s="96"/>
      <c r="DX188" s="156" t="str">
        <f t="shared" si="112"/>
        <v/>
      </c>
      <c r="DY188" s="102" t="str">
        <f t="shared" si="132"/>
        <v/>
      </c>
      <c r="EA188" s="85" t="str">
        <f>IF(ISNUMBER(BW188),IF(ISNUMBER(MATRIX!Y188),MATRIX!Y188,"n/a"),"")</f>
        <v/>
      </c>
      <c r="EB188" s="86" t="str">
        <f t="shared" si="133"/>
        <v/>
      </c>
      <c r="ED188" s="44" t="str">
        <f>IF(ISNUMBER('HI-Z-OUTPUT'!D188),IF(ISNUMBER(BW188),'HI-Z-OUTPUT'!D188*BW188,""),"")</f>
        <v/>
      </c>
      <c r="EE188" s="44" t="str">
        <f t="shared" si="134"/>
        <v/>
      </c>
    </row>
    <row r="189" spans="1:135">
      <c r="A189" s="39" t="str">
        <f>MATRIX!A189</f>
        <v>BLAZE</v>
      </c>
      <c r="B189" t="str">
        <f>IF(MATRIX!B189&lt;&gt;0,MATRIX!B189,"-")</f>
        <v>Connect 122</v>
      </c>
      <c r="D189" t="b">
        <f>AND(OHM8MENO&lt;='Lo-Z-OUTPUT'!U189,'Lo-Z-OUTPUT'!U189&lt;=OHM8PIU)</f>
        <v>0</v>
      </c>
      <c r="E189" t="b">
        <f>AND(OHM4MENO&lt;='Lo-Z-OUTPUT'!U189,'Lo-Z-OUTPUT'!U189&lt;=OHM4PIU)</f>
        <v>0</v>
      </c>
      <c r="F189" t="b">
        <f>AND(OHM2MENO&lt;='Lo-Z-OUTPUT'!U189,'Lo-Z-OUTPUT'!U189&lt;=OHM2PIU)</f>
        <v>0</v>
      </c>
      <c r="H189" s="64" t="str">
        <f>IF(ISNUMBER('Lo-Z-OUTPUT'!S189),'Lo-Z-OUTPUT'!S189,"")</f>
        <v/>
      </c>
      <c r="I189" s="64" t="str">
        <f>IF('Lo-Z-OUTPUT'!W189="B","B","")</f>
        <v/>
      </c>
      <c r="K189" s="62" t="str">
        <f>IF(ISNUMBER(H189),H189*MATRIX!E189,"-")</f>
        <v>-</v>
      </c>
      <c r="M189" s="66" t="str">
        <f>IF(ISNUMBER(H189),IF(KP="kg",H189*MATRIX!CB189,H189*MATRIX!CB189*2.2),"-")</f>
        <v>-</v>
      </c>
      <c r="N189" s="65" t="str">
        <f t="shared" si="115"/>
        <v/>
      </c>
      <c r="P189" s="1" t="str">
        <f>IF(ISNUMBER(H189),IF('Lo-Z-OUTPUT'!W189="B",IF(D189,MATRIX!Q189,IF(E189,MATRIX!R189,"WRNG Ω")),IF(D189,MATRIX!K189,IF(E189,MATRIX!L189,IF(F189,MATRIX!M189,"")))),"")</f>
        <v/>
      </c>
      <c r="R189" s="70" t="str">
        <f>IF(AND(ISNUMBER(H189),ISNUMBER(P189)),IF('Lo-Z-OUTPUT'!W189="B",H189*P189*MATRIX!F189/2,H189*P189*MATRIX!F189),"")</f>
        <v/>
      </c>
      <c r="T189" s="40" t="str">
        <f>IF(ISNUMBER($H189),IF(ISNUMBER(MATRIX!U189),IF(MATRIX!U189-INT(MATRIX!U189)=0,MATRIX!U189,"("&amp;MATRIX!U189&amp;")"),"n/a"),"")</f>
        <v/>
      </c>
      <c r="U189" s="77"/>
      <c r="V189" s="81" t="str">
        <f>IF(ISNUMBER(H189), IF(ISNUMBER(MATRIX!AD189),H189*MATRIX!AD189,"n/a"),"")</f>
        <v/>
      </c>
      <c r="W189" s="77"/>
      <c r="X189" s="83" t="str">
        <f>IF(ISNUMBER($H189), IF(ISNUMBER(MATRIX!AF189),$H189*MATRIX!AF189,"n/a"),"")</f>
        <v/>
      </c>
      <c r="Y189" s="77"/>
      <c r="Z189" s="81" t="str">
        <f>IF(ISNUMBER($H189), IF(ISNUMBER(MATRIX!AP189),$H189*MATRIX!AP189,"n/a"),"")</f>
        <v/>
      </c>
      <c r="AA189" s="77" t="s">
        <v>434</v>
      </c>
      <c r="AB189" s="83" t="str">
        <f>IF(ISNUMBER($H189), IF(ISNUMBER(MATRIX!AR189),$H189*MATRIX!AR189,"n/a"),"")</f>
        <v/>
      </c>
      <c r="AD189" s="225" t="str">
        <f t="shared" si="107"/>
        <v/>
      </c>
      <c r="AF189" s="225" t="str">
        <f t="shared" si="108"/>
        <v/>
      </c>
      <c r="AH189" s="218" t="str">
        <f>IF(ISNUMBER($H189), IF(MV&gt;200,IF(ISNUMBER(MATRIX!CL189),MATRIX!CL189,"n/a"),IF(ISNUMBER(MATRIX!CH189),MATRIX!CH189,"n/a")),"")</f>
        <v/>
      </c>
      <c r="AJ189" s="1" t="str">
        <f>IF(ISNUMBER(H189),IF(AND(ISNUMBER('Lo-Z-OUTPUT'!BA189),'Lo-Z-OUTPUT'!BA189&lt;&gt;0),'Lo-Z-OUTPUT'!BA189,'Lo-Z-INPUT'!$K$15*'Lo-Z-INPUT'!$K$7),"")</f>
        <v/>
      </c>
      <c r="AL189" s="161" t="str">
        <f t="shared" si="113"/>
        <v/>
      </c>
      <c r="AN189" s="124" t="str">
        <f>IF(ISNUMBER($H189),IF(MV&lt;200,IF(ISNUMBER(MATRIX!AE189),ROUND((MATRIX!AE189*IDLE/1000)*CKWH,2),"-"),IF(ISNUMBER(MATRIX!AQ189),ROUND((MATRIX!AQ189*IDLE/1000)*CKWH,2),"-")),"")</f>
        <v/>
      </c>
      <c r="AO189" s="125" t="str">
        <f t="shared" si="116"/>
        <v/>
      </c>
      <c r="AQ189" s="105" t="str">
        <f>IF(ISNUMBER($H189),IF(MV&lt;200,IF(ISNUMBER(MATRIX!AG189),ROUND((MATRIX!AG189/1000)*RUNNING*CKWH,2),"-"),IF(ISNUMBER(MATRIX!AS189),ROUND((MATRIX!AS189/1000)*RUNNING*CKWH,2),"-")),"")</f>
        <v/>
      </c>
      <c r="AR189" s="126" t="str">
        <f t="shared" si="117"/>
        <v/>
      </c>
      <c r="AT189" s="129" t="str">
        <f t="shared" si="118"/>
        <v/>
      </c>
      <c r="AU189" s="127" t="str">
        <f t="shared" si="119"/>
        <v/>
      </c>
      <c r="AW189" s="101" t="str">
        <f>IF(ISNUMBER($H189),IF(ISNUMBER(MATRIX!BU189),$H189*MATRIX!BU189,"n/a"),"")</f>
        <v/>
      </c>
      <c r="AX189" s="72"/>
      <c r="AY189" s="72" t="str">
        <f>IF(ISNUMBER($H189),IF(ISNUMBER(MATRIX!BV189*AL189),$H189*MATRIX!BV189*AL189,"n/a"),"")</f>
        <v/>
      </c>
      <c r="BA189" s="100" t="str">
        <f t="shared" si="120"/>
        <v/>
      </c>
      <c r="BB189" s="72"/>
      <c r="BC189" s="154" t="str">
        <f t="shared" si="121"/>
        <v/>
      </c>
      <c r="BD189" s="103" t="str">
        <f t="shared" si="122"/>
        <v/>
      </c>
      <c r="BF189" s="85" t="str">
        <f>IF(ISNUMBER(H189),IF(ISNUMBER(MATRIX!Y189),MATRIX!Y189,"n/a"),"")</f>
        <v/>
      </c>
      <c r="BG189" s="86" t="str">
        <f t="shared" si="123"/>
        <v/>
      </c>
      <c r="BI189" s="44" t="str">
        <f>IF(ISNUMBER('Lo-Z-OUTPUT'!D189),IF(ISNUMBER(EXTRA!H189),'Lo-Z-OUTPUT'!D189*EXTRA!H189,""),"")</f>
        <v/>
      </c>
      <c r="BJ189" s="44" t="str">
        <f t="shared" si="124"/>
        <v/>
      </c>
      <c r="BT189" t="b">
        <f>ISNUMBER(MATRIX!G189)</f>
        <v>1</v>
      </c>
      <c r="BU189" t="b">
        <f>ISNUMBER(MATRIX!H189)</f>
        <v>1</v>
      </c>
      <c r="BW189" s="64" t="str">
        <f>IF(AND(ISNUMBER('HI-Z-OUTPUT'!P189),I189&lt;&gt;0),'HI-Z-OUTPUT'!P189,"-")</f>
        <v>-</v>
      </c>
      <c r="BX189" s="1"/>
      <c r="BY189" s="64" t="str">
        <f>IF(ISBLANK('HI-Z-OUTPUT'!R189),"",'HI-Z-OUTPUT'!R189)</f>
        <v/>
      </c>
      <c r="CA189" s="62" t="str">
        <f>IF(ISNUMBER(BW189),IF(ISNUMBER(MATRIX!E189),BW189*MATRIX!E189,"WRNG DATA"),"-")</f>
        <v>-</v>
      </c>
      <c r="CC189" s="66" t="str">
        <f>IF(AND(ISNUMBER(BW189),OR(BT189,BU189)),IF(KP="kg",BW189*MATRIX!CC189,BW189*MATRIX!CC189*2.2),"-")</f>
        <v>-</v>
      </c>
      <c r="CD189" s="65" t="str">
        <f t="shared" si="125"/>
        <v/>
      </c>
      <c r="CF189" s="1" t="str">
        <f>IF(AND(VI&lt;100,ISNUMBER(BW189),BT189),MATRIX!N189,IF(AND(VI&gt;=100,ISNUMBER(BW189),BU189),MATRIX!O189,""))</f>
        <v/>
      </c>
      <c r="CG189" s="1" t="str">
        <f>IF(AND(BY189&lt;100,ISNUMBER(BW189),BT189),MATRIX!N189,IF(AND(BY189&gt;=100,ISNUMBER(BW189),BU189),MATRIX!O189,"WRNG V"))</f>
        <v>WRNG V</v>
      </c>
      <c r="CH189" s="1" t="str">
        <f t="shared" si="126"/>
        <v/>
      </c>
      <c r="CJ189" s="70" t="str">
        <f>IF(ISNUMBER(BW189),IF(BY189&lt;100,IF(ISNUMBER(CH189*MATRIX!G189),BW189*CH189*MATRIX!G189,""),IF(ISNUMBER(CH189*MATRIX!H189),BW189*CH189*MATRIX!H189,"")),"")</f>
        <v/>
      </c>
      <c r="CL189" s="40" t="str">
        <f>IF(ISNUMBER(BW189*CH189),IF(ISNUMBER(MATRIX!U189),IF(MATRIX!U189-INT(MATRIX!U189)=0,MATRIX!U189,"("&amp;MATRIX!U189&amp;")"),"n/a"),"")</f>
        <v/>
      </c>
      <c r="CM189" s="77"/>
      <c r="CN189" s="81" t="str">
        <f>IF(ISNUMBER(BW189*CH189), IF(ISNUMBER(MATRIX!AZ189),BW189*MATRIX!AZ189,"n/a"),"")</f>
        <v/>
      </c>
      <c r="CO189" s="77"/>
      <c r="CP189" s="83" t="str">
        <f>IF(ISNUMBER($BW189*$CH189), IF(ISNUMBER(MATRIX!BB189),$BW189*MATRIX!BB189,"n/a"),"")</f>
        <v/>
      </c>
      <c r="CQ189" s="77"/>
      <c r="CR189" s="81" t="str">
        <f>IF(ISNUMBER($BW189*$CH189), IF(ISNUMBER(MATRIX!BJ189),BW189*MATRIX!BJ189,"n/a"),"")</f>
        <v/>
      </c>
      <c r="CS189" s="77" t="s">
        <v>434</v>
      </c>
      <c r="CT189" s="83" t="str">
        <f>IF(ISNUMBER($BW189*$CH189), IF(ISNUMBER(MATRIX!BL189),$BW189*MATRIX!BL189,"n/a"),"")</f>
        <v/>
      </c>
      <c r="CV189" s="225" t="str">
        <f t="shared" si="109"/>
        <v/>
      </c>
      <c r="CX189" s="225" t="str">
        <f t="shared" si="110"/>
        <v/>
      </c>
      <c r="CZ189" s="219" t="str">
        <f>IF(ISNUMBER($BW189*$CH189), IF(MV&gt;200,IF(ISNUMBER(MATRIX!CL189),MATRIX!CL189,"n/a"),IF(ISNUMBER(MATRIX!CH189),MATRIX!CH189,"n/a")),"")</f>
        <v/>
      </c>
      <c r="DB189" s="1" t="str">
        <f>IF(ISNUMBER(BW189),IF(AND(ISNUMBER('HI-Z-OUTPUT'!AV189),'HI-Z-OUTPUT'!AV189&lt;&gt;0),'HI-Z-OUTPUT'!AV189,'Hi-Z-INPUT'!$K$7*'Hi-Z-INPUT'!$K$11),"")</f>
        <v/>
      </c>
      <c r="DD189" s="161" t="str">
        <f t="shared" si="114"/>
        <v/>
      </c>
      <c r="DF189" s="124" t="str">
        <f>IF(ISNUMBER($BW189),IF(MV&lt;200,IF(ISNUMBER(MATRIX!BA189),ROUND(MATRIX!BA189/1000*IDLE*CKWH,2),"-"),IF(ISNUMBER(MATRIX!BK189),ROUND(MATRIX!BK189/1000*IDLE*CKWH,2),"-")),"")</f>
        <v/>
      </c>
      <c r="DG189" s="125" t="str">
        <f t="shared" si="127"/>
        <v/>
      </c>
      <c r="DI189" s="104" t="str">
        <f>IF(ISNUMBER($BW189),IF(MV&lt;200,IF(ISNUMBER(MATRIX!BC189),ROUND(MATRIX!BC189/1000*RUNNING*CKWH,2),"-"),IF(ISNUMBER(MATRIX!BM189),ROUND(MATRIX!BM189/1000*RUNNING*CKWH,2),"-")),"")</f>
        <v/>
      </c>
      <c r="DJ189" s="130" t="str">
        <f t="shared" si="128"/>
        <v/>
      </c>
      <c r="DL189" s="104"/>
      <c r="DM189" s="130" t="str">
        <f t="shared" si="129"/>
        <v/>
      </c>
      <c r="DO189" s="129" t="str">
        <f t="shared" si="111"/>
        <v/>
      </c>
      <c r="DP189" s="127" t="str">
        <f t="shared" si="130"/>
        <v/>
      </c>
      <c r="DR189" s="101" t="str">
        <f>IF(ISNUMBER($BW189*$CH189),IF(ISNUMBER(MATRIX!BU189),BW189*MATRIX!BU189,"n/a"),"")</f>
        <v/>
      </c>
      <c r="DS189" s="72"/>
      <c r="DT189" s="72" t="str">
        <f>IF(ISNUMBER(BW189*CH189),IF(ISNUMBER(MATRIX!BV189*DD189),BW189*MATRIX!BV189*DD189,"n/a"),"")</f>
        <v/>
      </c>
      <c r="DU189" s="72"/>
      <c r="DV189" s="155" t="str">
        <f t="shared" si="131"/>
        <v/>
      </c>
      <c r="DW189" s="96"/>
      <c r="DX189" s="156" t="str">
        <f t="shared" si="112"/>
        <v/>
      </c>
      <c r="DY189" s="102" t="str">
        <f t="shared" si="132"/>
        <v/>
      </c>
      <c r="EA189" s="85" t="str">
        <f>IF(ISNUMBER(BW189),IF(ISNUMBER(MATRIX!Y189),MATRIX!Y189,"n/a"),"")</f>
        <v/>
      </c>
      <c r="EB189" s="86" t="str">
        <f t="shared" si="133"/>
        <v/>
      </c>
      <c r="ED189" s="44" t="str">
        <f>IF(ISNUMBER('HI-Z-OUTPUT'!D189),IF(ISNUMBER(BW189),'HI-Z-OUTPUT'!D189*BW189,""),"")</f>
        <v/>
      </c>
      <c r="EE189" s="44" t="str">
        <f t="shared" si="134"/>
        <v/>
      </c>
    </row>
    <row r="190" spans="1:135">
      <c r="A190" s="39" t="str">
        <f>MATRIX!A190</f>
        <v>BLAZE</v>
      </c>
      <c r="B190" t="str">
        <f>IF(MATRIX!B190&lt;&gt;0,MATRIX!B190,"-")</f>
        <v>Connect 252</v>
      </c>
      <c r="D190" t="b">
        <f>AND(OHM8MENO&lt;='Lo-Z-OUTPUT'!U190,'Lo-Z-OUTPUT'!U190&lt;=OHM8PIU)</f>
        <v>0</v>
      </c>
      <c r="E190" t="b">
        <f>AND(OHM4MENO&lt;='Lo-Z-OUTPUT'!U190,'Lo-Z-OUTPUT'!U190&lt;=OHM4PIU)</f>
        <v>0</v>
      </c>
      <c r="F190" t="b">
        <f>AND(OHM2MENO&lt;='Lo-Z-OUTPUT'!U190,'Lo-Z-OUTPUT'!U190&lt;=OHM2PIU)</f>
        <v>0</v>
      </c>
      <c r="H190" s="64" t="str">
        <f>IF(ISNUMBER('Lo-Z-OUTPUT'!S190),'Lo-Z-OUTPUT'!S190,"")</f>
        <v/>
      </c>
      <c r="I190" s="64" t="str">
        <f>IF('Lo-Z-OUTPUT'!W190="B","B","")</f>
        <v/>
      </c>
      <c r="K190" s="62" t="str">
        <f>IF(ISNUMBER(H190),H190*MATRIX!E190,"-")</f>
        <v>-</v>
      </c>
      <c r="M190" s="66" t="str">
        <f>IF(ISNUMBER(H190),IF(KP="kg",H190*MATRIX!CB190,H190*MATRIX!CB190*2.2),"-")</f>
        <v>-</v>
      </c>
      <c r="N190" s="65" t="str">
        <f t="shared" si="115"/>
        <v/>
      </c>
      <c r="P190" s="1" t="str">
        <f>IF(ISNUMBER(H190),IF('Lo-Z-OUTPUT'!W190="B",IF(D190,MATRIX!Q190,IF(E190,MATRIX!R190,"WRNG Ω")),IF(D190,MATRIX!K190,IF(E190,MATRIX!L190,IF(F190,MATRIX!M190,"")))),"")</f>
        <v/>
      </c>
      <c r="R190" s="70" t="str">
        <f>IF(AND(ISNUMBER(H190),ISNUMBER(P190)),IF('Lo-Z-OUTPUT'!W190="B",H190*P190*MATRIX!F190/2,H190*P190*MATRIX!F190),"")</f>
        <v/>
      </c>
      <c r="T190" s="40" t="str">
        <f>IF(ISNUMBER($H190),IF(ISNUMBER(MATRIX!U190),IF(MATRIX!U190-INT(MATRIX!U190)=0,MATRIX!U190,"("&amp;MATRIX!U190&amp;")"),"n/a"),"")</f>
        <v/>
      </c>
      <c r="U190" s="77"/>
      <c r="V190" s="81" t="str">
        <f>IF(ISNUMBER(H190), IF(ISNUMBER(MATRIX!AD190),H190*MATRIX!AD190,"n/a"),"")</f>
        <v/>
      </c>
      <c r="W190" s="77"/>
      <c r="X190" s="83" t="str">
        <f>IF(ISNUMBER($H190), IF(ISNUMBER(MATRIX!AF190),$H190*MATRIX!AF190,"n/a"),"")</f>
        <v/>
      </c>
      <c r="Y190" s="77"/>
      <c r="Z190" s="81" t="str">
        <f>IF(ISNUMBER($H190), IF(ISNUMBER(MATRIX!AP190),$H190*MATRIX!AP190,"n/a"),"")</f>
        <v/>
      </c>
      <c r="AA190" s="77" t="s">
        <v>434</v>
      </c>
      <c r="AB190" s="83" t="str">
        <f>IF(ISNUMBER($H190), IF(ISNUMBER(MATRIX!AR190),$H190*MATRIX!AR190,"n/a"),"")</f>
        <v/>
      </c>
      <c r="AD190" s="225" t="str">
        <f t="shared" si="107"/>
        <v/>
      </c>
      <c r="AF190" s="225" t="str">
        <f t="shared" si="108"/>
        <v/>
      </c>
      <c r="AH190" s="218" t="str">
        <f>IF(ISNUMBER($H190), IF(MV&gt;200,IF(ISNUMBER(MATRIX!CL190),MATRIX!CL190,"n/a"),IF(ISNUMBER(MATRIX!CH190),MATRIX!CH190,"n/a")),"")</f>
        <v/>
      </c>
      <c r="AJ190" s="1" t="str">
        <f>IF(ISNUMBER(H190),IF(AND(ISNUMBER('Lo-Z-OUTPUT'!BA190),'Lo-Z-OUTPUT'!BA190&lt;&gt;0),'Lo-Z-OUTPUT'!BA190,'Lo-Z-INPUT'!$K$15*'Lo-Z-INPUT'!$K$7),"")</f>
        <v/>
      </c>
      <c r="AL190" s="161" t="str">
        <f t="shared" si="113"/>
        <v/>
      </c>
      <c r="AN190" s="124" t="str">
        <f>IF(ISNUMBER($H190),IF(MV&lt;200,IF(ISNUMBER(MATRIX!AE190),ROUND((MATRIX!AE190*IDLE/1000)*CKWH,2),"-"),IF(ISNUMBER(MATRIX!AQ190),ROUND((MATRIX!AQ190*IDLE/1000)*CKWH,2),"-")),"")</f>
        <v/>
      </c>
      <c r="AO190" s="125" t="str">
        <f t="shared" si="116"/>
        <v/>
      </c>
      <c r="AQ190" s="105" t="str">
        <f>IF(ISNUMBER($H190),IF(MV&lt;200,IF(ISNUMBER(MATRIX!AG190),ROUND((MATRIX!AG190/1000)*RUNNING*CKWH,2),"-"),IF(ISNUMBER(MATRIX!AS190),ROUND((MATRIX!AS190/1000)*RUNNING*CKWH,2),"-")),"")</f>
        <v/>
      </c>
      <c r="AR190" s="126" t="str">
        <f t="shared" si="117"/>
        <v/>
      </c>
      <c r="AT190" s="129" t="str">
        <f t="shared" si="118"/>
        <v/>
      </c>
      <c r="AU190" s="127" t="str">
        <f t="shared" si="119"/>
        <v/>
      </c>
      <c r="AW190" s="101" t="str">
        <f>IF(ISNUMBER($H190),IF(ISNUMBER(MATRIX!BU190),$H190*MATRIX!BU190,"n/a"),"")</f>
        <v/>
      </c>
      <c r="AX190" s="72"/>
      <c r="AY190" s="72" t="str">
        <f>IF(ISNUMBER($H190),IF(ISNUMBER(MATRIX!BV190*AL190),$H190*MATRIX!BV190*AL190,"n/a"),"")</f>
        <v/>
      </c>
      <c r="BA190" s="100" t="str">
        <f t="shared" si="120"/>
        <v/>
      </c>
      <c r="BB190" s="72"/>
      <c r="BC190" s="154" t="str">
        <f t="shared" si="121"/>
        <v/>
      </c>
      <c r="BD190" s="103" t="str">
        <f t="shared" si="122"/>
        <v/>
      </c>
      <c r="BF190" s="85" t="str">
        <f>IF(ISNUMBER(H190),IF(ISNUMBER(MATRIX!Y190),MATRIX!Y190,"n/a"),"")</f>
        <v/>
      </c>
      <c r="BG190" s="86" t="str">
        <f t="shared" si="123"/>
        <v/>
      </c>
      <c r="BI190" s="44" t="str">
        <f>IF(ISNUMBER('Lo-Z-OUTPUT'!D190),IF(ISNUMBER(EXTRA!H190),'Lo-Z-OUTPUT'!D190*EXTRA!H190,""),"")</f>
        <v/>
      </c>
      <c r="BJ190" s="44" t="str">
        <f t="shared" si="124"/>
        <v/>
      </c>
      <c r="BT190" t="b">
        <f>ISNUMBER(MATRIX!G190)</f>
        <v>1</v>
      </c>
      <c r="BU190" t="b">
        <f>ISNUMBER(MATRIX!H190)</f>
        <v>1</v>
      </c>
      <c r="BW190" s="64" t="str">
        <f>IF(AND(ISNUMBER('HI-Z-OUTPUT'!P190),I190&lt;&gt;0),'HI-Z-OUTPUT'!P190,"-")</f>
        <v>-</v>
      </c>
      <c r="BX190" s="1"/>
      <c r="BY190" s="64" t="str">
        <f>IF(ISBLANK('HI-Z-OUTPUT'!R190),"",'HI-Z-OUTPUT'!R190)</f>
        <v/>
      </c>
      <c r="CA190" s="62" t="str">
        <f>IF(ISNUMBER(BW190),IF(ISNUMBER(MATRIX!E190),BW190*MATRIX!E190,"WRNG DATA"),"-")</f>
        <v>-</v>
      </c>
      <c r="CC190" s="66" t="str">
        <f>IF(AND(ISNUMBER(BW190),OR(BT190,BU190)),IF(KP="kg",BW190*MATRIX!CC190,BW190*MATRIX!CC190*2.2),"-")</f>
        <v>-</v>
      </c>
      <c r="CD190" s="65" t="str">
        <f t="shared" si="125"/>
        <v/>
      </c>
      <c r="CF190" s="1" t="str">
        <f>IF(AND(VI&lt;100,ISNUMBER(BW190),BT190),MATRIX!N190,IF(AND(VI&gt;=100,ISNUMBER(BW190),BU190),MATRIX!O190,""))</f>
        <v/>
      </c>
      <c r="CG190" s="1" t="str">
        <f>IF(AND(BY190&lt;100,ISNUMBER(BW190),BT190),MATRIX!N190,IF(AND(BY190&gt;=100,ISNUMBER(BW190),BU190),MATRIX!O190,"WRNG V"))</f>
        <v>WRNG V</v>
      </c>
      <c r="CH190" s="1" t="str">
        <f t="shared" si="126"/>
        <v/>
      </c>
      <c r="CJ190" s="70" t="str">
        <f>IF(ISNUMBER(BW190),IF(BY190&lt;100,IF(ISNUMBER(CH190*MATRIX!G190),BW190*CH190*MATRIX!G190,""),IF(ISNUMBER(CH190*MATRIX!H190),BW190*CH190*MATRIX!H190,"")),"")</f>
        <v/>
      </c>
      <c r="CL190" s="40" t="str">
        <f>IF(ISNUMBER(BW190*CH190),IF(ISNUMBER(MATRIX!U190),IF(MATRIX!U190-INT(MATRIX!U190)=0,MATRIX!U190,"("&amp;MATRIX!U190&amp;")"),"n/a"),"")</f>
        <v/>
      </c>
      <c r="CM190" s="77"/>
      <c r="CN190" s="81" t="str">
        <f>IF(ISNUMBER(BW190*CH190), IF(ISNUMBER(MATRIX!AZ190),BW190*MATRIX!AZ190,"n/a"),"")</f>
        <v/>
      </c>
      <c r="CO190" s="77"/>
      <c r="CP190" s="83" t="str">
        <f>IF(ISNUMBER($BW190*$CH190), IF(ISNUMBER(MATRIX!BB190),$BW190*MATRIX!BB190,"n/a"),"")</f>
        <v/>
      </c>
      <c r="CQ190" s="77"/>
      <c r="CR190" s="81" t="str">
        <f>IF(ISNUMBER($BW190*$CH190), IF(ISNUMBER(MATRIX!BJ190),BW190*MATRIX!BJ190,"n/a"),"")</f>
        <v/>
      </c>
      <c r="CS190" s="77" t="s">
        <v>434</v>
      </c>
      <c r="CT190" s="83" t="str">
        <f>IF(ISNUMBER($BW190*$CH190), IF(ISNUMBER(MATRIX!BL190),$BW190*MATRIX!BL190,"n/a"),"")</f>
        <v/>
      </c>
      <c r="CV190" s="225" t="str">
        <f t="shared" si="109"/>
        <v/>
      </c>
      <c r="CX190" s="225" t="str">
        <f t="shared" si="110"/>
        <v/>
      </c>
      <c r="CZ190" s="219" t="str">
        <f>IF(ISNUMBER($BW190*$CH190), IF(MV&gt;200,IF(ISNUMBER(MATRIX!CL190),MATRIX!CL190,"n/a"),IF(ISNUMBER(MATRIX!CH190),MATRIX!CH190,"n/a")),"")</f>
        <v/>
      </c>
      <c r="DB190" s="1" t="str">
        <f>IF(ISNUMBER(BW190),IF(AND(ISNUMBER('HI-Z-OUTPUT'!AV190),'HI-Z-OUTPUT'!AV190&lt;&gt;0),'HI-Z-OUTPUT'!AV190,'Hi-Z-INPUT'!$K$7*'Hi-Z-INPUT'!$K$11),"")</f>
        <v/>
      </c>
      <c r="DD190" s="161" t="str">
        <f t="shared" si="114"/>
        <v/>
      </c>
      <c r="DF190" s="124" t="str">
        <f>IF(ISNUMBER($BW190),IF(MV&lt;200,IF(ISNUMBER(MATRIX!BA190),ROUND(MATRIX!BA190/1000*IDLE*CKWH,2),"-"),IF(ISNUMBER(MATRIX!BK190),ROUND(MATRIX!BK190/1000*IDLE*CKWH,2),"-")),"")</f>
        <v/>
      </c>
      <c r="DG190" s="125" t="str">
        <f t="shared" si="127"/>
        <v/>
      </c>
      <c r="DI190" s="104" t="str">
        <f>IF(ISNUMBER($BW190),IF(MV&lt;200,IF(ISNUMBER(MATRIX!BC190),ROUND(MATRIX!BC190/1000*RUNNING*CKWH,2),"-"),IF(ISNUMBER(MATRIX!BM190),ROUND(MATRIX!BM190/1000*RUNNING*CKWH,2),"-")),"")</f>
        <v/>
      </c>
      <c r="DJ190" s="130" t="str">
        <f t="shared" si="128"/>
        <v/>
      </c>
      <c r="DL190" s="104"/>
      <c r="DM190" s="130" t="str">
        <f t="shared" si="129"/>
        <v/>
      </c>
      <c r="DO190" s="129" t="str">
        <f t="shared" si="111"/>
        <v/>
      </c>
      <c r="DP190" s="127" t="str">
        <f t="shared" si="130"/>
        <v/>
      </c>
      <c r="DR190" s="101" t="str">
        <f>IF(ISNUMBER($BW190*$CH190),IF(ISNUMBER(MATRIX!BU190),BW190*MATRIX!BU190,"n/a"),"")</f>
        <v/>
      </c>
      <c r="DS190" s="72"/>
      <c r="DT190" s="72" t="str">
        <f>IF(ISNUMBER(BW190*CH190),IF(ISNUMBER(MATRIX!BV190*DD190),BW190*MATRIX!BV190*DD190,"n/a"),"")</f>
        <v/>
      </c>
      <c r="DU190" s="72"/>
      <c r="DV190" s="155" t="str">
        <f t="shared" si="131"/>
        <v/>
      </c>
      <c r="DW190" s="96"/>
      <c r="DX190" s="156" t="str">
        <f t="shared" si="112"/>
        <v/>
      </c>
      <c r="DY190" s="102" t="str">
        <f t="shared" si="132"/>
        <v/>
      </c>
      <c r="EA190" s="85" t="str">
        <f>IF(ISNUMBER(BW190),IF(ISNUMBER(MATRIX!Y190),MATRIX!Y190,"n/a"),"")</f>
        <v/>
      </c>
      <c r="EB190" s="86" t="str">
        <f t="shared" si="133"/>
        <v/>
      </c>
      <c r="ED190" s="44" t="str">
        <f>IF(ISNUMBER('HI-Z-OUTPUT'!D190),IF(ISNUMBER(BW190),'HI-Z-OUTPUT'!D190*BW190,""),"")</f>
        <v/>
      </c>
      <c r="EE190" s="44" t="str">
        <f t="shared" si="134"/>
        <v/>
      </c>
    </row>
    <row r="191" spans="1:135">
      <c r="A191" s="39" t="str">
        <f>MATRIX!A191</f>
        <v>BLAZE</v>
      </c>
      <c r="B191" t="str">
        <f>IF(MATRIX!B191&lt;&gt;0,MATRIX!B191,"-")</f>
        <v>Connect 254</v>
      </c>
      <c r="D191" t="b">
        <f>AND(OHM8MENO&lt;='Lo-Z-OUTPUT'!U191,'Lo-Z-OUTPUT'!U191&lt;=OHM8PIU)</f>
        <v>0</v>
      </c>
      <c r="E191" t="b">
        <f>AND(OHM4MENO&lt;='Lo-Z-OUTPUT'!U191,'Lo-Z-OUTPUT'!U191&lt;=OHM4PIU)</f>
        <v>0</v>
      </c>
      <c r="F191" t="b">
        <f>AND(OHM2MENO&lt;='Lo-Z-OUTPUT'!U191,'Lo-Z-OUTPUT'!U191&lt;=OHM2PIU)</f>
        <v>0</v>
      </c>
      <c r="H191" s="64" t="str">
        <f>IF(ISNUMBER('Lo-Z-OUTPUT'!S191),'Lo-Z-OUTPUT'!S191,"")</f>
        <v/>
      </c>
      <c r="I191" s="64" t="str">
        <f>IF('Lo-Z-OUTPUT'!W191="B","B","")</f>
        <v/>
      </c>
      <c r="K191" s="62" t="str">
        <f>IF(ISNUMBER(H191),H191*MATRIX!E191,"-")</f>
        <v>-</v>
      </c>
      <c r="M191" s="66" t="str">
        <f>IF(ISNUMBER(H191),IF(KP="kg",H191*MATRIX!CB191,H191*MATRIX!CB191*2.2),"-")</f>
        <v>-</v>
      </c>
      <c r="N191" s="65" t="str">
        <f t="shared" si="115"/>
        <v/>
      </c>
      <c r="P191" s="1" t="str">
        <f>IF(ISNUMBER(H191),IF('Lo-Z-OUTPUT'!W191="B",IF(D191,MATRIX!Q191,IF(E191,MATRIX!R191,"WRNG Ω")),IF(D191,MATRIX!K191,IF(E191,MATRIX!L191,IF(F191,MATRIX!M191,"")))),"")</f>
        <v/>
      </c>
      <c r="R191" s="70" t="str">
        <f>IF(AND(ISNUMBER(H191),ISNUMBER(P191)),IF('Lo-Z-OUTPUT'!W191="B",H191*P191*MATRIX!F191/2,H191*P191*MATRIX!F191),"")</f>
        <v/>
      </c>
      <c r="T191" s="40" t="str">
        <f>IF(ISNUMBER($H191),IF(ISNUMBER(MATRIX!U191),IF(MATRIX!U191-INT(MATRIX!U191)=0,MATRIX!U191,"("&amp;MATRIX!U191&amp;")"),"n/a"),"")</f>
        <v/>
      </c>
      <c r="U191" s="77"/>
      <c r="V191" s="81" t="str">
        <f>IF(ISNUMBER(H191), IF(ISNUMBER(MATRIX!AD191),H191*MATRIX!AD191,"n/a"),"")</f>
        <v/>
      </c>
      <c r="W191" s="77"/>
      <c r="X191" s="83" t="str">
        <f>IF(ISNUMBER($H191), IF(ISNUMBER(MATRIX!AF191),$H191*MATRIX!AF191,"n/a"),"")</f>
        <v/>
      </c>
      <c r="Y191" s="77"/>
      <c r="Z191" s="81" t="str">
        <f>IF(ISNUMBER($H191), IF(ISNUMBER(MATRIX!AP191),$H191*MATRIX!AP191,"n/a"),"")</f>
        <v/>
      </c>
      <c r="AA191" s="77" t="s">
        <v>434</v>
      </c>
      <c r="AB191" s="83" t="str">
        <f>IF(ISNUMBER($H191), IF(ISNUMBER(MATRIX!AR191),$H191*MATRIX!AR191,"n/a"),"")</f>
        <v/>
      </c>
      <c r="AD191" s="225" t="str">
        <f t="shared" si="107"/>
        <v/>
      </c>
      <c r="AF191" s="225" t="str">
        <f t="shared" si="108"/>
        <v/>
      </c>
      <c r="AH191" s="218" t="str">
        <f>IF(ISNUMBER($H191), IF(MV&gt;200,IF(ISNUMBER(MATRIX!CL191),MATRIX!CL191,"n/a"),IF(ISNUMBER(MATRIX!CH191),MATRIX!CH191,"n/a")),"")</f>
        <v/>
      </c>
      <c r="AJ191" s="1" t="str">
        <f>IF(ISNUMBER(H191),IF(AND(ISNUMBER('Lo-Z-OUTPUT'!BA191),'Lo-Z-OUTPUT'!BA191&lt;&gt;0),'Lo-Z-OUTPUT'!BA191,'Lo-Z-INPUT'!$K$15*'Lo-Z-INPUT'!$K$7),"")</f>
        <v/>
      </c>
      <c r="AL191" s="161" t="str">
        <f t="shared" si="113"/>
        <v/>
      </c>
      <c r="AN191" s="124" t="str">
        <f>IF(ISNUMBER($H191),IF(MV&lt;200,IF(ISNUMBER(MATRIX!AE191),ROUND((MATRIX!AE191*IDLE/1000)*CKWH,2),"-"),IF(ISNUMBER(MATRIX!AQ191),ROUND((MATRIX!AQ191*IDLE/1000)*CKWH,2),"-")),"")</f>
        <v/>
      </c>
      <c r="AO191" s="125" t="str">
        <f t="shared" si="116"/>
        <v/>
      </c>
      <c r="AQ191" s="105" t="str">
        <f>IF(ISNUMBER($H191),IF(MV&lt;200,IF(ISNUMBER(MATRIX!AG191),ROUND((MATRIX!AG191/1000)*RUNNING*CKWH,2),"-"),IF(ISNUMBER(MATRIX!AS191),ROUND((MATRIX!AS191/1000)*RUNNING*CKWH,2),"-")),"")</f>
        <v/>
      </c>
      <c r="AR191" s="126" t="str">
        <f t="shared" si="117"/>
        <v/>
      </c>
      <c r="AT191" s="129" t="str">
        <f t="shared" si="118"/>
        <v/>
      </c>
      <c r="AU191" s="127" t="str">
        <f t="shared" si="119"/>
        <v/>
      </c>
      <c r="AW191" s="101" t="str">
        <f>IF(ISNUMBER($H191),IF(ISNUMBER(MATRIX!BU191),$H191*MATRIX!BU191,"n/a"),"")</f>
        <v/>
      </c>
      <c r="AX191" s="72"/>
      <c r="AY191" s="72" t="str">
        <f>IF(ISNUMBER($H191),IF(ISNUMBER(MATRIX!BV191*AL191),$H191*MATRIX!BV191*AL191,"n/a"),"")</f>
        <v/>
      </c>
      <c r="BA191" s="100" t="str">
        <f t="shared" si="120"/>
        <v/>
      </c>
      <c r="BB191" s="72"/>
      <c r="BC191" s="154" t="str">
        <f t="shared" si="121"/>
        <v/>
      </c>
      <c r="BD191" s="103" t="str">
        <f t="shared" si="122"/>
        <v/>
      </c>
      <c r="BF191" s="85" t="str">
        <f>IF(ISNUMBER(H191),IF(ISNUMBER(MATRIX!Y191),MATRIX!Y191,"n/a"),"")</f>
        <v/>
      </c>
      <c r="BG191" s="86" t="str">
        <f t="shared" si="123"/>
        <v/>
      </c>
      <c r="BI191" s="44" t="str">
        <f>IF(ISNUMBER('Lo-Z-OUTPUT'!D191),IF(ISNUMBER(EXTRA!H191),'Lo-Z-OUTPUT'!D191*EXTRA!H191,""),"")</f>
        <v/>
      </c>
      <c r="BJ191" s="44" t="str">
        <f t="shared" si="124"/>
        <v/>
      </c>
      <c r="BT191" t="b">
        <f>ISNUMBER(MATRIX!G191)</f>
        <v>1</v>
      </c>
      <c r="BU191" t="b">
        <f>ISNUMBER(MATRIX!H191)</f>
        <v>1</v>
      </c>
      <c r="BW191" s="64" t="str">
        <f>IF(AND(ISNUMBER('HI-Z-OUTPUT'!P191),I191&lt;&gt;0),'HI-Z-OUTPUT'!P191,"-")</f>
        <v>-</v>
      </c>
      <c r="BX191" s="1"/>
      <c r="BY191" s="64" t="str">
        <f>IF(ISBLANK('HI-Z-OUTPUT'!R191),"",'HI-Z-OUTPUT'!R191)</f>
        <v/>
      </c>
      <c r="CA191" s="62" t="str">
        <f>IF(ISNUMBER(BW191),IF(ISNUMBER(MATRIX!E191),BW191*MATRIX!E191,"WRNG DATA"),"-")</f>
        <v>-</v>
      </c>
      <c r="CC191" s="66" t="str">
        <f>IF(AND(ISNUMBER(BW191),OR(BT191,BU191)),IF(KP="kg",BW191*MATRIX!CC191,BW191*MATRIX!CC191*2.2),"-")</f>
        <v>-</v>
      </c>
      <c r="CD191" s="65" t="str">
        <f t="shared" si="125"/>
        <v/>
      </c>
      <c r="CF191" s="1" t="str">
        <f>IF(AND(VI&lt;100,ISNUMBER(BW191),BT191),MATRIX!N191,IF(AND(VI&gt;=100,ISNUMBER(BW191),BU191),MATRIX!O191,""))</f>
        <v/>
      </c>
      <c r="CG191" s="1" t="str">
        <f>IF(AND(BY191&lt;100,ISNUMBER(BW191),BT191),MATRIX!N191,IF(AND(BY191&gt;=100,ISNUMBER(BW191),BU191),MATRIX!O191,"WRNG V"))</f>
        <v>WRNG V</v>
      </c>
      <c r="CH191" s="1" t="str">
        <f t="shared" si="126"/>
        <v/>
      </c>
      <c r="CJ191" s="70" t="str">
        <f>IF(ISNUMBER(BW191),IF(BY191&lt;100,IF(ISNUMBER(CH191*MATRIX!G191),BW191*CH191*MATRIX!G191,""),IF(ISNUMBER(CH191*MATRIX!H191),BW191*CH191*MATRIX!H191,"")),"")</f>
        <v/>
      </c>
      <c r="CL191" s="40" t="str">
        <f>IF(ISNUMBER(BW191*CH191),IF(ISNUMBER(MATRIX!U191),IF(MATRIX!U191-INT(MATRIX!U191)=0,MATRIX!U191,"("&amp;MATRIX!U191&amp;")"),"n/a"),"")</f>
        <v/>
      </c>
      <c r="CM191" s="77"/>
      <c r="CN191" s="81" t="str">
        <f>IF(ISNUMBER(BW191*CH191), IF(ISNUMBER(MATRIX!AZ191),BW191*MATRIX!AZ191,"n/a"),"")</f>
        <v/>
      </c>
      <c r="CO191" s="77"/>
      <c r="CP191" s="83" t="str">
        <f>IF(ISNUMBER($BW191*$CH191), IF(ISNUMBER(MATRIX!BB191),$BW191*MATRIX!BB191,"n/a"),"")</f>
        <v/>
      </c>
      <c r="CQ191" s="77"/>
      <c r="CR191" s="81" t="str">
        <f>IF(ISNUMBER($BW191*$CH191), IF(ISNUMBER(MATRIX!BJ191),BW191*MATRIX!BJ191,"n/a"),"")</f>
        <v/>
      </c>
      <c r="CS191" s="77" t="s">
        <v>434</v>
      </c>
      <c r="CT191" s="83" t="str">
        <f>IF(ISNUMBER($BW191*$CH191), IF(ISNUMBER(MATRIX!BL191),$BW191*MATRIX!BL191,"n/a"),"")</f>
        <v/>
      </c>
      <c r="CV191" s="225" t="str">
        <f t="shared" si="109"/>
        <v/>
      </c>
      <c r="CX191" s="225" t="str">
        <f t="shared" si="110"/>
        <v/>
      </c>
      <c r="CZ191" s="219" t="str">
        <f>IF(ISNUMBER($BW191*$CH191), IF(MV&gt;200,IF(ISNUMBER(MATRIX!CL191),MATRIX!CL191,"n/a"),IF(ISNUMBER(MATRIX!CH191),MATRIX!CH191,"n/a")),"")</f>
        <v/>
      </c>
      <c r="DB191" s="1" t="str">
        <f>IF(ISNUMBER(BW191),IF(AND(ISNUMBER('HI-Z-OUTPUT'!AV191),'HI-Z-OUTPUT'!AV191&lt;&gt;0),'HI-Z-OUTPUT'!AV191,'Hi-Z-INPUT'!$K$7*'Hi-Z-INPUT'!$K$11),"")</f>
        <v/>
      </c>
      <c r="DD191" s="161" t="str">
        <f t="shared" si="114"/>
        <v/>
      </c>
      <c r="DF191" s="124" t="str">
        <f>IF(ISNUMBER($BW191),IF(MV&lt;200,IF(ISNUMBER(MATRIX!BA191),ROUND(MATRIX!BA191/1000*IDLE*CKWH,2),"-"),IF(ISNUMBER(MATRIX!BK191),ROUND(MATRIX!BK191/1000*IDLE*CKWH,2),"-")),"")</f>
        <v/>
      </c>
      <c r="DG191" s="125" t="str">
        <f t="shared" si="127"/>
        <v/>
      </c>
      <c r="DI191" s="104" t="str">
        <f>IF(ISNUMBER($BW191),IF(MV&lt;200,IF(ISNUMBER(MATRIX!BC191),ROUND(MATRIX!BC191/1000*RUNNING*CKWH,2),"-"),IF(ISNUMBER(MATRIX!BM191),ROUND(MATRIX!BM191/1000*RUNNING*CKWH,2),"-")),"")</f>
        <v/>
      </c>
      <c r="DJ191" s="130" t="str">
        <f t="shared" si="128"/>
        <v/>
      </c>
      <c r="DL191" s="104"/>
      <c r="DM191" s="130" t="str">
        <f t="shared" si="129"/>
        <v/>
      </c>
      <c r="DO191" s="129" t="str">
        <f t="shared" si="111"/>
        <v/>
      </c>
      <c r="DP191" s="127" t="str">
        <f t="shared" si="130"/>
        <v/>
      </c>
      <c r="DR191" s="101" t="str">
        <f>IF(ISNUMBER($BW191*$CH191),IF(ISNUMBER(MATRIX!BU191),BW191*MATRIX!BU191,"n/a"),"")</f>
        <v/>
      </c>
      <c r="DS191" s="72"/>
      <c r="DT191" s="72" t="str">
        <f>IF(ISNUMBER(BW191*CH191),IF(ISNUMBER(MATRIX!BV191*DD191),BW191*MATRIX!BV191*DD191,"n/a"),"")</f>
        <v/>
      </c>
      <c r="DU191" s="72"/>
      <c r="DV191" s="155" t="str">
        <f t="shared" si="131"/>
        <v/>
      </c>
      <c r="DW191" s="96"/>
      <c r="DX191" s="156" t="str">
        <f t="shared" si="112"/>
        <v/>
      </c>
      <c r="DY191" s="102" t="str">
        <f t="shared" si="132"/>
        <v/>
      </c>
      <c r="EA191" s="85" t="str">
        <f>IF(ISNUMBER(BW191),IF(ISNUMBER(MATRIX!Y191),MATRIX!Y191,"n/a"),"")</f>
        <v/>
      </c>
      <c r="EB191" s="86" t="str">
        <f t="shared" si="133"/>
        <v/>
      </c>
      <c r="ED191" s="44" t="str">
        <f>IF(ISNUMBER('HI-Z-OUTPUT'!D191),IF(ISNUMBER(BW191),'HI-Z-OUTPUT'!D191*BW191,""),"")</f>
        <v/>
      </c>
      <c r="EE191" s="44" t="str">
        <f t="shared" si="134"/>
        <v/>
      </c>
    </row>
    <row r="192" spans="1:135">
      <c r="A192" s="39" t="str">
        <f>MATRIX!A192</f>
        <v>BLAZE</v>
      </c>
      <c r="B192" t="str">
        <f>IF(MATRIX!B192&lt;&gt;0,MATRIX!B192,"-")</f>
        <v>Connect 504</v>
      </c>
      <c r="D192" t="b">
        <f>AND(OHM8MENO&lt;='Lo-Z-OUTPUT'!U192,'Lo-Z-OUTPUT'!U192&lt;=OHM8PIU)</f>
        <v>0</v>
      </c>
      <c r="E192" t="b">
        <f>AND(OHM4MENO&lt;='Lo-Z-OUTPUT'!U192,'Lo-Z-OUTPUT'!U192&lt;=OHM4PIU)</f>
        <v>0</v>
      </c>
      <c r="F192" t="b">
        <f>AND(OHM2MENO&lt;='Lo-Z-OUTPUT'!U192,'Lo-Z-OUTPUT'!U192&lt;=OHM2PIU)</f>
        <v>0</v>
      </c>
      <c r="H192" s="64" t="str">
        <f>IF(ISNUMBER('Lo-Z-OUTPUT'!S192),'Lo-Z-OUTPUT'!S192,"")</f>
        <v/>
      </c>
      <c r="I192" s="64" t="str">
        <f>IF('Lo-Z-OUTPUT'!W192="B","B","")</f>
        <v/>
      </c>
      <c r="K192" s="62" t="str">
        <f>IF(ISNUMBER(H192),H192*MATRIX!E192,"-")</f>
        <v>-</v>
      </c>
      <c r="M192" s="66" t="str">
        <f>IF(ISNUMBER(H192),IF(KP="kg",H192*MATRIX!CB192,H192*MATRIX!CB192*2.2),"-")</f>
        <v>-</v>
      </c>
      <c r="N192" s="65" t="str">
        <f t="shared" si="115"/>
        <v/>
      </c>
      <c r="P192" s="1" t="str">
        <f>IF(ISNUMBER(H192),IF('Lo-Z-OUTPUT'!W192="B",IF(D192,MATRIX!Q192,IF(E192,MATRIX!R192,"WRNG Ω")),IF(D192,MATRIX!K192,IF(E192,MATRIX!L192,IF(F192,MATRIX!M192,"")))),"")</f>
        <v/>
      </c>
      <c r="R192" s="70" t="str">
        <f>IF(AND(ISNUMBER(H192),ISNUMBER(P192)),IF('Lo-Z-OUTPUT'!W192="B",H192*P192*MATRIX!F192/2,H192*P192*MATRIX!F192),"")</f>
        <v/>
      </c>
      <c r="T192" s="40" t="str">
        <f>IF(ISNUMBER($H192),IF(ISNUMBER(MATRIX!U192),IF(MATRIX!U192-INT(MATRIX!U192)=0,MATRIX!U192,"("&amp;MATRIX!U192&amp;")"),"n/a"),"")</f>
        <v/>
      </c>
      <c r="U192" s="77"/>
      <c r="V192" s="81" t="str">
        <f>IF(ISNUMBER(H192), IF(ISNUMBER(MATRIX!AD192),H192*MATRIX!AD192,"n/a"),"")</f>
        <v/>
      </c>
      <c r="W192" s="77"/>
      <c r="X192" s="83" t="str">
        <f>IF(ISNUMBER($H192), IF(ISNUMBER(MATRIX!AF192),$H192*MATRIX!AF192,"n/a"),"")</f>
        <v/>
      </c>
      <c r="Y192" s="77"/>
      <c r="Z192" s="81" t="str">
        <f>IF(ISNUMBER($H192), IF(ISNUMBER(MATRIX!AP192),$H192*MATRIX!AP192,"n/a"),"")</f>
        <v/>
      </c>
      <c r="AA192" s="77" t="s">
        <v>434</v>
      </c>
      <c r="AB192" s="83" t="str">
        <f>IF(ISNUMBER($H192), IF(ISNUMBER(MATRIX!AR192),$H192*MATRIX!AR192,"n/a"),"")</f>
        <v/>
      </c>
      <c r="AD192" s="225" t="str">
        <f t="shared" si="107"/>
        <v/>
      </c>
      <c r="AF192" s="225" t="str">
        <f t="shared" si="108"/>
        <v/>
      </c>
      <c r="AH192" s="218" t="str">
        <f>IF(ISNUMBER($H192), IF(MV&gt;200,IF(ISNUMBER(MATRIX!CL192),MATRIX!CL192,"n/a"),IF(ISNUMBER(MATRIX!CH192),MATRIX!CH192,"n/a")),"")</f>
        <v/>
      </c>
      <c r="AJ192" s="1" t="str">
        <f>IF(ISNUMBER(H192),IF(AND(ISNUMBER('Lo-Z-OUTPUT'!BA192),'Lo-Z-OUTPUT'!BA192&lt;&gt;0),'Lo-Z-OUTPUT'!BA192,'Lo-Z-INPUT'!$K$15*'Lo-Z-INPUT'!$K$7),"")</f>
        <v/>
      </c>
      <c r="AL192" s="161" t="str">
        <f t="shared" si="113"/>
        <v/>
      </c>
      <c r="AN192" s="124" t="str">
        <f>IF(ISNUMBER($H192),IF(MV&lt;200,IF(ISNUMBER(MATRIX!AE192),ROUND((MATRIX!AE192*IDLE/1000)*CKWH,2),"-"),IF(ISNUMBER(MATRIX!AQ192),ROUND((MATRIX!AQ192*IDLE/1000)*CKWH,2),"-")),"")</f>
        <v/>
      </c>
      <c r="AO192" s="125" t="str">
        <f t="shared" si="116"/>
        <v/>
      </c>
      <c r="AQ192" s="105" t="str">
        <f>IF(ISNUMBER($H192),IF(MV&lt;200,IF(ISNUMBER(MATRIX!AG192),ROUND((MATRIX!AG192/1000)*RUNNING*CKWH,2),"-"),IF(ISNUMBER(MATRIX!AS192),ROUND((MATRIX!AS192/1000)*RUNNING*CKWH,2),"-")),"")</f>
        <v/>
      </c>
      <c r="AR192" s="126" t="str">
        <f t="shared" si="117"/>
        <v/>
      </c>
      <c r="AT192" s="129" t="str">
        <f t="shared" si="118"/>
        <v/>
      </c>
      <c r="AU192" s="127" t="str">
        <f t="shared" si="119"/>
        <v/>
      </c>
      <c r="AW192" s="101" t="str">
        <f>IF(ISNUMBER($H192),IF(ISNUMBER(MATRIX!BU192),$H192*MATRIX!BU192,"n/a"),"")</f>
        <v/>
      </c>
      <c r="AX192" s="72"/>
      <c r="AY192" s="72" t="str">
        <f>IF(ISNUMBER($H192),IF(ISNUMBER(MATRIX!BV192*AL192),$H192*MATRIX!BV192*AL192,"n/a"),"")</f>
        <v/>
      </c>
      <c r="BA192" s="100" t="str">
        <f t="shared" si="120"/>
        <v/>
      </c>
      <c r="BB192" s="72"/>
      <c r="BC192" s="154" t="str">
        <f t="shared" si="121"/>
        <v/>
      </c>
      <c r="BD192" s="103" t="str">
        <f t="shared" si="122"/>
        <v/>
      </c>
      <c r="BF192" s="85" t="str">
        <f>IF(ISNUMBER(H192),IF(ISNUMBER(MATRIX!Y192),MATRIX!Y192,"n/a"),"")</f>
        <v/>
      </c>
      <c r="BG192" s="86" t="str">
        <f t="shared" si="123"/>
        <v/>
      </c>
      <c r="BI192" s="44" t="str">
        <f>IF(ISNUMBER('Lo-Z-OUTPUT'!D192),IF(ISNUMBER(EXTRA!H192),'Lo-Z-OUTPUT'!D192*EXTRA!H192,""),"")</f>
        <v/>
      </c>
      <c r="BJ192" s="44" t="str">
        <f t="shared" si="124"/>
        <v/>
      </c>
      <c r="BT192" t="b">
        <f>ISNUMBER(MATRIX!G192)</f>
        <v>1</v>
      </c>
      <c r="BU192" t="b">
        <f>ISNUMBER(MATRIX!H192)</f>
        <v>1</v>
      </c>
      <c r="BW192" s="64" t="str">
        <f>IF(AND(ISNUMBER('HI-Z-OUTPUT'!P192),I192&lt;&gt;0),'HI-Z-OUTPUT'!P192,"-")</f>
        <v>-</v>
      </c>
      <c r="BX192" s="1"/>
      <c r="BY192" s="64" t="str">
        <f>IF(ISBLANK('HI-Z-OUTPUT'!R192),"",'HI-Z-OUTPUT'!R192)</f>
        <v/>
      </c>
      <c r="CA192" s="62" t="str">
        <f>IF(ISNUMBER(BW192),IF(ISNUMBER(MATRIX!E192),BW192*MATRIX!E192,"WRNG DATA"),"-")</f>
        <v>-</v>
      </c>
      <c r="CC192" s="66" t="str">
        <f>IF(AND(ISNUMBER(BW192),OR(BT192,BU192)),IF(KP="kg",BW192*MATRIX!CC192,BW192*MATRIX!CC192*2.2),"-")</f>
        <v>-</v>
      </c>
      <c r="CD192" s="65" t="str">
        <f t="shared" si="125"/>
        <v/>
      </c>
      <c r="CF192" s="1" t="str">
        <f>IF(AND(VI&lt;100,ISNUMBER(BW192),BT192),MATRIX!N192,IF(AND(VI&gt;=100,ISNUMBER(BW192),BU192),MATRIX!O192,""))</f>
        <v/>
      </c>
      <c r="CG192" s="1" t="str">
        <f>IF(AND(BY192&lt;100,ISNUMBER(BW192),BT192),MATRIX!N192,IF(AND(BY192&gt;=100,ISNUMBER(BW192),BU192),MATRIX!O192,"WRNG V"))</f>
        <v>WRNG V</v>
      </c>
      <c r="CH192" s="1" t="str">
        <f t="shared" si="126"/>
        <v/>
      </c>
      <c r="CJ192" s="70" t="str">
        <f>IF(ISNUMBER(BW192),IF(BY192&lt;100,IF(ISNUMBER(CH192*MATRIX!G192),BW192*CH192*MATRIX!G192,""),IF(ISNUMBER(CH192*MATRIX!H192),BW192*CH192*MATRIX!H192,"")),"")</f>
        <v/>
      </c>
      <c r="CL192" s="40" t="str">
        <f>IF(ISNUMBER(BW192*CH192),IF(ISNUMBER(MATRIX!U192),IF(MATRIX!U192-INT(MATRIX!U192)=0,MATRIX!U192,"("&amp;MATRIX!U192&amp;")"),"n/a"),"")</f>
        <v/>
      </c>
      <c r="CM192" s="77"/>
      <c r="CN192" s="81" t="str">
        <f>IF(ISNUMBER(BW192*CH192), IF(ISNUMBER(MATRIX!AZ192),BW192*MATRIX!AZ192,"n/a"),"")</f>
        <v/>
      </c>
      <c r="CO192" s="77"/>
      <c r="CP192" s="83" t="str">
        <f>IF(ISNUMBER($BW192*$CH192), IF(ISNUMBER(MATRIX!BB192),$BW192*MATRIX!BB192,"n/a"),"")</f>
        <v/>
      </c>
      <c r="CQ192" s="77"/>
      <c r="CR192" s="81" t="str">
        <f>IF(ISNUMBER($BW192*$CH192), IF(ISNUMBER(MATRIX!BJ192),BW192*MATRIX!BJ192,"n/a"),"")</f>
        <v/>
      </c>
      <c r="CS192" s="77" t="s">
        <v>434</v>
      </c>
      <c r="CT192" s="83" t="str">
        <f>IF(ISNUMBER($BW192*$CH192), IF(ISNUMBER(MATRIX!BL192),$BW192*MATRIX!BL192,"n/a"),"")</f>
        <v/>
      </c>
      <c r="CV192" s="225" t="str">
        <f t="shared" si="109"/>
        <v/>
      </c>
      <c r="CX192" s="225" t="str">
        <f t="shared" si="110"/>
        <v/>
      </c>
      <c r="CZ192" s="219" t="str">
        <f>IF(ISNUMBER($BW192*$CH192), IF(MV&gt;200,IF(ISNUMBER(MATRIX!CL192),MATRIX!CL192,"n/a"),IF(ISNUMBER(MATRIX!CH192),MATRIX!CH192,"n/a")),"")</f>
        <v/>
      </c>
      <c r="DB192" s="1" t="str">
        <f>IF(ISNUMBER(BW192),IF(AND(ISNUMBER('HI-Z-OUTPUT'!AV192),'HI-Z-OUTPUT'!AV192&lt;&gt;0),'HI-Z-OUTPUT'!AV192,'Hi-Z-INPUT'!$K$7*'Hi-Z-INPUT'!$K$11),"")</f>
        <v/>
      </c>
      <c r="DD192" s="161" t="str">
        <f t="shared" si="114"/>
        <v/>
      </c>
      <c r="DF192" s="124" t="str">
        <f>IF(ISNUMBER($BW192),IF(MV&lt;200,IF(ISNUMBER(MATRIX!BA192),ROUND(MATRIX!BA192/1000*IDLE*CKWH,2),"-"),IF(ISNUMBER(MATRIX!BK192),ROUND(MATRIX!BK192/1000*IDLE*CKWH,2),"-")),"")</f>
        <v/>
      </c>
      <c r="DG192" s="125" t="str">
        <f t="shared" si="127"/>
        <v/>
      </c>
      <c r="DI192" s="104" t="str">
        <f>IF(ISNUMBER($BW192),IF(MV&lt;200,IF(ISNUMBER(MATRIX!BC192),ROUND(MATRIX!BC192/1000*RUNNING*CKWH,2),"-"),IF(ISNUMBER(MATRIX!BM192),ROUND(MATRIX!BM192/1000*RUNNING*CKWH,2),"-")),"")</f>
        <v/>
      </c>
      <c r="DJ192" s="130" t="str">
        <f t="shared" si="128"/>
        <v/>
      </c>
      <c r="DL192" s="104"/>
      <c r="DM192" s="130" t="str">
        <f t="shared" si="129"/>
        <v/>
      </c>
      <c r="DO192" s="129" t="str">
        <f t="shared" si="111"/>
        <v/>
      </c>
      <c r="DP192" s="127" t="str">
        <f t="shared" si="130"/>
        <v/>
      </c>
      <c r="DR192" s="101" t="str">
        <f>IF(ISNUMBER($BW192*$CH192),IF(ISNUMBER(MATRIX!BU192),BW192*MATRIX!BU192,"n/a"),"")</f>
        <v/>
      </c>
      <c r="DS192" s="72"/>
      <c r="DT192" s="72" t="str">
        <f>IF(ISNUMBER(BW192*CH192),IF(ISNUMBER(MATRIX!BV192*DD192),BW192*MATRIX!BV192*DD192,"n/a"),"")</f>
        <v/>
      </c>
      <c r="DU192" s="72"/>
      <c r="DV192" s="155" t="str">
        <f t="shared" si="131"/>
        <v/>
      </c>
      <c r="DW192" s="96"/>
      <c r="DX192" s="156" t="str">
        <f t="shared" si="112"/>
        <v/>
      </c>
      <c r="DY192" s="102" t="str">
        <f t="shared" si="132"/>
        <v/>
      </c>
      <c r="EA192" s="85" t="str">
        <f>IF(ISNUMBER(BW192),IF(ISNUMBER(MATRIX!Y192),MATRIX!Y192,"n/a"),"")</f>
        <v/>
      </c>
      <c r="EB192" s="86" t="str">
        <f t="shared" si="133"/>
        <v/>
      </c>
      <c r="ED192" s="44" t="str">
        <f>IF(ISNUMBER('HI-Z-OUTPUT'!D192),IF(ISNUMBER(BW192),'HI-Z-OUTPUT'!D192*BW192,""),"")</f>
        <v/>
      </c>
      <c r="EE192" s="44" t="str">
        <f t="shared" si="134"/>
        <v/>
      </c>
    </row>
    <row r="193" spans="1:135">
      <c r="A193" s="210" t="str">
        <f>MATRIX!A193</f>
        <v>BLAZE</v>
      </c>
      <c r="B193" t="str">
        <f>IF(MATRIX!B193&lt;&gt;0,MATRIX!B193,"-")</f>
        <v>Connect 508</v>
      </c>
      <c r="D193" t="b">
        <f>AND(OHM8MENO&lt;='Lo-Z-OUTPUT'!U193,'Lo-Z-OUTPUT'!U193&lt;=OHM8PIU)</f>
        <v>0</v>
      </c>
      <c r="E193" t="b">
        <f>AND(OHM4MENO&lt;='Lo-Z-OUTPUT'!U193,'Lo-Z-OUTPUT'!U193&lt;=OHM4PIU)</f>
        <v>0</v>
      </c>
      <c r="F193" t="b">
        <f>AND(OHM2MENO&lt;='Lo-Z-OUTPUT'!U193,'Lo-Z-OUTPUT'!U193&lt;=OHM2PIU)</f>
        <v>0</v>
      </c>
      <c r="H193" s="64" t="str">
        <f>IF(ISNUMBER('Lo-Z-OUTPUT'!S193),'Lo-Z-OUTPUT'!S193,"")</f>
        <v/>
      </c>
      <c r="I193" s="64" t="str">
        <f>IF('Lo-Z-OUTPUT'!W193="B","B","")</f>
        <v/>
      </c>
      <c r="K193" s="62" t="str">
        <f>IF(ISNUMBER(H193),H193*MATRIX!E193,"-")</f>
        <v>-</v>
      </c>
      <c r="M193" s="66" t="str">
        <f>IF(ISNUMBER(H193),IF(KP="kg",H193*MATRIX!CB193,H193*MATRIX!CB193*2.2),"-")</f>
        <v>-</v>
      </c>
      <c r="N193" s="65" t="str">
        <f t="shared" si="115"/>
        <v/>
      </c>
      <c r="P193" s="1" t="str">
        <f>IF(ISNUMBER(H193),IF('Lo-Z-OUTPUT'!W193="B",IF(D193,MATRIX!Q193,IF(E193,MATRIX!R193,"WRNG Ω")),IF(D193,MATRIX!K193,IF(E193,MATRIX!L193,IF(F193,MATRIX!M193,"")))),"")</f>
        <v/>
      </c>
      <c r="R193" s="70" t="str">
        <f>IF(AND(ISNUMBER(H193),ISNUMBER(P193)),IF('Lo-Z-OUTPUT'!W193="B",H193*P193*MATRIX!F193/2,H193*P193*MATRIX!F193),"")</f>
        <v/>
      </c>
      <c r="T193" s="40" t="str">
        <f>IF(ISNUMBER($H193),IF(ISNUMBER(MATRIX!U193),IF(MATRIX!U193-INT(MATRIX!U193)=0,MATRIX!U193,"("&amp;MATRIX!U193&amp;")"),"n/a"),"")</f>
        <v/>
      </c>
      <c r="U193" s="77"/>
      <c r="V193" s="81" t="str">
        <f>IF(ISNUMBER(H193), IF(ISNUMBER(MATRIX!AD193),H193*MATRIX!AD193,"n/a"),"")</f>
        <v/>
      </c>
      <c r="W193" s="77"/>
      <c r="X193" s="83" t="str">
        <f>IF(ISNUMBER($H193), IF(ISNUMBER(MATRIX!AF193),$H193*MATRIX!AF193,"n/a"),"")</f>
        <v/>
      </c>
      <c r="Y193" s="77"/>
      <c r="Z193" s="81" t="str">
        <f>IF(ISNUMBER($H193), IF(ISNUMBER(MATRIX!AP193),$H193*MATRIX!AP193,"n/a"),"")</f>
        <v/>
      </c>
      <c r="AA193" s="77" t="s">
        <v>434</v>
      </c>
      <c r="AB193" s="83" t="str">
        <f>IF(ISNUMBER($H193), IF(ISNUMBER(MATRIX!AR193),$H193*MATRIX!AR193,"n/a"),"")</f>
        <v/>
      </c>
      <c r="AD193" s="225" t="str">
        <f t="shared" si="107"/>
        <v/>
      </c>
      <c r="AF193" s="225" t="str">
        <f t="shared" si="108"/>
        <v/>
      </c>
      <c r="AH193" s="218" t="str">
        <f>IF(ISNUMBER($H193), IF(MV&gt;200,IF(ISNUMBER(MATRIX!CL193),MATRIX!CL193,"n/a"),IF(ISNUMBER(MATRIX!CH193),MATRIX!CH193,"n/a")),"")</f>
        <v/>
      </c>
      <c r="AJ193" s="1" t="str">
        <f>IF(ISNUMBER(H193),IF(AND(ISNUMBER('Lo-Z-OUTPUT'!BA193),'Lo-Z-OUTPUT'!BA193&lt;&gt;0),'Lo-Z-OUTPUT'!BA193,'Lo-Z-INPUT'!$K$15*'Lo-Z-INPUT'!$K$7),"")</f>
        <v/>
      </c>
      <c r="AL193" s="161" t="str">
        <f t="shared" si="113"/>
        <v/>
      </c>
      <c r="AN193" s="124" t="str">
        <f>IF(ISNUMBER($H193),IF(MV&lt;200,IF(ISNUMBER(MATRIX!AE193),ROUND((MATRIX!AE193*IDLE/1000)*CKWH,2),"-"),IF(ISNUMBER(MATRIX!AQ193),ROUND((MATRIX!AQ193*IDLE/1000)*CKWH,2),"-")),"")</f>
        <v/>
      </c>
      <c r="AO193" s="125" t="str">
        <f t="shared" si="116"/>
        <v/>
      </c>
      <c r="AQ193" s="105" t="str">
        <f>IF(ISNUMBER($H193),IF(MV&lt;200,IF(ISNUMBER(MATRIX!AG193),ROUND((MATRIX!AG193/1000)*RUNNING*CKWH,2),"-"),IF(ISNUMBER(MATRIX!AS193),ROUND((MATRIX!AS193/1000)*RUNNING*CKWH,2),"-")),"")</f>
        <v/>
      </c>
      <c r="AR193" s="126" t="str">
        <f t="shared" si="117"/>
        <v/>
      </c>
      <c r="AT193" s="129" t="str">
        <f t="shared" si="118"/>
        <v/>
      </c>
      <c r="AU193" s="127" t="str">
        <f t="shared" si="119"/>
        <v/>
      </c>
      <c r="AW193" s="101" t="str">
        <f>IF(ISNUMBER($H193),IF(ISNUMBER(MATRIX!BU193),$H193*MATRIX!BU193,"n/a"),"")</f>
        <v/>
      </c>
      <c r="AX193" s="72"/>
      <c r="AY193" s="72" t="str">
        <f>IF(ISNUMBER($H193),IF(ISNUMBER(MATRIX!BV193*AL193),$H193*MATRIX!BV193*AL193,"n/a"),"")</f>
        <v/>
      </c>
      <c r="BA193" s="100" t="str">
        <f t="shared" si="120"/>
        <v/>
      </c>
      <c r="BB193" s="72"/>
      <c r="BC193" s="154" t="str">
        <f t="shared" si="121"/>
        <v/>
      </c>
      <c r="BD193" s="103" t="str">
        <f t="shared" si="122"/>
        <v/>
      </c>
      <c r="BF193" s="85" t="str">
        <f>IF(ISNUMBER(H193),IF(ISNUMBER(MATRIX!Y193),MATRIX!Y193,"n/a"),"")</f>
        <v/>
      </c>
      <c r="BG193" s="86" t="str">
        <f t="shared" si="123"/>
        <v/>
      </c>
      <c r="BI193" s="44" t="str">
        <f>IF(ISNUMBER('Lo-Z-OUTPUT'!D193),IF(ISNUMBER(EXTRA!H193),'Lo-Z-OUTPUT'!D193*EXTRA!H193,""),"")</f>
        <v/>
      </c>
      <c r="BJ193" s="44" t="str">
        <f t="shared" si="124"/>
        <v/>
      </c>
      <c r="BT193" t="b">
        <f>ISNUMBER(MATRIX!G193)</f>
        <v>1</v>
      </c>
      <c r="BU193" t="b">
        <f>ISNUMBER(MATRIX!H193)</f>
        <v>1</v>
      </c>
      <c r="BW193" s="64" t="str">
        <f>IF(AND(ISNUMBER('HI-Z-OUTPUT'!P193),I193&lt;&gt;0),'HI-Z-OUTPUT'!P193,"-")</f>
        <v>-</v>
      </c>
      <c r="BX193" s="1"/>
      <c r="BY193" s="64" t="str">
        <f>IF(ISBLANK('HI-Z-OUTPUT'!R193),"",'HI-Z-OUTPUT'!R193)</f>
        <v/>
      </c>
      <c r="CA193" s="62" t="str">
        <f>IF(ISNUMBER(BW193),IF(ISNUMBER(MATRIX!E193),BW193*MATRIX!E193,"WRNG DATA"),"-")</f>
        <v>-</v>
      </c>
      <c r="CC193" s="66" t="str">
        <f>IF(AND(ISNUMBER(BW193),OR(BT193,BU193)),IF(KP="kg",BW193*MATRIX!CC193,BW193*MATRIX!CC193*2.2),"-")</f>
        <v>-</v>
      </c>
      <c r="CD193" s="65" t="str">
        <f t="shared" si="125"/>
        <v/>
      </c>
      <c r="CF193" s="1" t="str">
        <f>IF(AND(VI&lt;100,ISNUMBER(BW193),BT193),MATRIX!N193,IF(AND(VI&gt;=100,ISNUMBER(BW193),BU193),MATRIX!O193,""))</f>
        <v/>
      </c>
      <c r="CG193" s="1" t="str">
        <f>IF(AND(BY193&lt;100,ISNUMBER(BW193),BT193),MATRIX!N193,IF(AND(BY193&gt;=100,ISNUMBER(BW193),BU193),MATRIX!O193,"WRNG V"))</f>
        <v>WRNG V</v>
      </c>
      <c r="CH193" s="1" t="str">
        <f t="shared" si="126"/>
        <v/>
      </c>
      <c r="CJ193" s="70" t="str">
        <f>IF(ISNUMBER(BW193),IF(BY193&lt;100,IF(ISNUMBER(CH193*MATRIX!G193),BW193*CH193*MATRIX!G193,""),IF(ISNUMBER(CH193*MATRIX!H193),BW193*CH193*MATRIX!H193,"")),"")</f>
        <v/>
      </c>
      <c r="CL193" s="40" t="str">
        <f>IF(ISNUMBER(BW193*CH193),IF(ISNUMBER(MATRIX!U193),IF(MATRIX!U193-INT(MATRIX!U193)=0,MATRIX!U193,"("&amp;MATRIX!U193&amp;")"),"n/a"),"")</f>
        <v/>
      </c>
      <c r="CM193" s="77"/>
      <c r="CN193" s="81" t="str">
        <f>IF(ISNUMBER(BW193*CH193), IF(ISNUMBER(MATRIX!AZ193),BW193*MATRIX!AZ193,"n/a"),"")</f>
        <v/>
      </c>
      <c r="CO193" s="77"/>
      <c r="CP193" s="83" t="str">
        <f>IF(ISNUMBER($BW193*$CH193), IF(ISNUMBER(MATRIX!BB193),$BW193*MATRIX!BB193,"n/a"),"")</f>
        <v/>
      </c>
      <c r="CQ193" s="77"/>
      <c r="CR193" s="81" t="str">
        <f>IF(ISNUMBER($BW193*$CH193), IF(ISNUMBER(MATRIX!BJ193),BW193*MATRIX!BJ193,"n/a"),"")</f>
        <v/>
      </c>
      <c r="CS193" s="77" t="s">
        <v>434</v>
      </c>
      <c r="CT193" s="83" t="str">
        <f>IF(ISNUMBER($BW193*$CH193), IF(ISNUMBER(MATRIX!BL193),$BW193*MATRIX!BL193,"n/a"),"")</f>
        <v/>
      </c>
      <c r="CV193" s="225" t="str">
        <f t="shared" si="109"/>
        <v/>
      </c>
      <c r="CX193" s="225" t="str">
        <f t="shared" si="110"/>
        <v/>
      </c>
      <c r="CZ193" s="219" t="str">
        <f>IF(ISNUMBER($BW193*$CH193), IF(MV&gt;200,IF(ISNUMBER(MATRIX!CL193),MATRIX!CL193,"n/a"),IF(ISNUMBER(MATRIX!CH193),MATRIX!CH193,"n/a")),"")</f>
        <v/>
      </c>
      <c r="DB193" s="1" t="str">
        <f>IF(ISNUMBER(BW193),IF(AND(ISNUMBER('HI-Z-OUTPUT'!AV193),'HI-Z-OUTPUT'!AV193&lt;&gt;0),'HI-Z-OUTPUT'!AV193,'Hi-Z-INPUT'!$K$7*'Hi-Z-INPUT'!$K$11),"")</f>
        <v/>
      </c>
      <c r="DD193" s="161" t="str">
        <f t="shared" si="114"/>
        <v/>
      </c>
      <c r="DF193" s="124" t="str">
        <f>IF(ISNUMBER($BW193),IF(MV&lt;200,IF(ISNUMBER(MATRIX!BA193),ROUND(MATRIX!BA193/1000*IDLE*CKWH,2),"-"),IF(ISNUMBER(MATRIX!BK193),ROUND(MATRIX!BK193/1000*IDLE*CKWH,2),"-")),"")</f>
        <v/>
      </c>
      <c r="DG193" s="125" t="str">
        <f t="shared" si="127"/>
        <v/>
      </c>
      <c r="DI193" s="104" t="str">
        <f>IF(ISNUMBER($BW193),IF(MV&lt;200,IF(ISNUMBER(MATRIX!BC193),ROUND(MATRIX!BC193/1000*RUNNING*CKWH,2),"-"),IF(ISNUMBER(MATRIX!BM193),ROUND(MATRIX!BM193/1000*RUNNING*CKWH,2),"-")),"")</f>
        <v/>
      </c>
      <c r="DJ193" s="130" t="str">
        <f t="shared" si="128"/>
        <v/>
      </c>
      <c r="DL193" s="104"/>
      <c r="DM193" s="130" t="str">
        <f t="shared" si="129"/>
        <v/>
      </c>
      <c r="DO193" s="129" t="str">
        <f t="shared" si="111"/>
        <v/>
      </c>
      <c r="DP193" s="127" t="str">
        <f t="shared" si="130"/>
        <v/>
      </c>
      <c r="DR193" s="101" t="str">
        <f>IF(ISNUMBER($BW193*$CH193),IF(ISNUMBER(MATRIX!BU193),BW193*MATRIX!BU193,"n/a"),"")</f>
        <v/>
      </c>
      <c r="DS193" s="72"/>
      <c r="DT193" s="72" t="str">
        <f>IF(ISNUMBER(BW193*CH193),IF(ISNUMBER(MATRIX!BV193*DD193),BW193*MATRIX!BV193*DD193,"n/a"),"")</f>
        <v/>
      </c>
      <c r="DU193" s="72"/>
      <c r="DV193" s="155" t="str">
        <f t="shared" si="131"/>
        <v/>
      </c>
      <c r="DW193" s="96"/>
      <c r="DX193" s="156" t="str">
        <f t="shared" si="112"/>
        <v/>
      </c>
      <c r="DY193" s="102" t="str">
        <f t="shared" si="132"/>
        <v/>
      </c>
      <c r="EA193" s="85" t="str">
        <f>IF(ISNUMBER(BW193),IF(ISNUMBER(MATRIX!Y193),MATRIX!Y193,"n/a"),"")</f>
        <v/>
      </c>
      <c r="EB193" s="86" t="str">
        <f t="shared" si="133"/>
        <v/>
      </c>
      <c r="ED193" s="44" t="str">
        <f>IF(ISNUMBER('HI-Z-OUTPUT'!D193),IF(ISNUMBER(BW193),'HI-Z-OUTPUT'!D193*BW193,""),"")</f>
        <v/>
      </c>
      <c r="EE193" s="44" t="str">
        <f t="shared" si="134"/>
        <v/>
      </c>
    </row>
    <row r="194" spans="1:135">
      <c r="A194" s="210" t="str">
        <f>MATRIX!A194</f>
        <v>BLAZE</v>
      </c>
      <c r="B194" t="str">
        <f>IF(MATRIX!B194&lt;&gt;0,MATRIX!B194,"-")</f>
        <v>Connect 1008</v>
      </c>
      <c r="D194" t="b">
        <f>AND(OHM8MENO&lt;='Lo-Z-OUTPUT'!U194,'Lo-Z-OUTPUT'!U194&lt;=OHM8PIU)</f>
        <v>0</v>
      </c>
      <c r="E194" t="b">
        <f>AND(OHM4MENO&lt;='Lo-Z-OUTPUT'!U194,'Lo-Z-OUTPUT'!U194&lt;=OHM4PIU)</f>
        <v>0</v>
      </c>
      <c r="F194" t="b">
        <f>AND(OHM2MENO&lt;='Lo-Z-OUTPUT'!U194,'Lo-Z-OUTPUT'!U194&lt;=OHM2PIU)</f>
        <v>0</v>
      </c>
      <c r="H194" s="64" t="str">
        <f>IF(ISNUMBER('Lo-Z-OUTPUT'!S194),'Lo-Z-OUTPUT'!S194,"")</f>
        <v/>
      </c>
      <c r="I194" s="64" t="str">
        <f>IF('Lo-Z-OUTPUT'!W194="B","B","")</f>
        <v/>
      </c>
      <c r="K194" s="62" t="str">
        <f>IF(ISNUMBER(H194),H194*MATRIX!E194,"-")</f>
        <v>-</v>
      </c>
      <c r="M194" s="66" t="str">
        <f>IF(ISNUMBER(H194),IF(KP="kg",H194*MATRIX!CB194,H194*MATRIX!CB194*2.2),"-")</f>
        <v>-</v>
      </c>
      <c r="N194" s="65" t="str">
        <f t="shared" si="115"/>
        <v/>
      </c>
      <c r="P194" s="1" t="str">
        <f>IF(ISNUMBER(H194),IF('Lo-Z-OUTPUT'!W194="B",IF(D194,MATRIX!Q194,IF(E194,MATRIX!R194,"WRNG Ω")),IF(D194,MATRIX!K194,IF(E194,MATRIX!L194,IF(F194,MATRIX!M194,"")))),"")</f>
        <v/>
      </c>
      <c r="R194" s="70" t="str">
        <f>IF(AND(ISNUMBER(H194),ISNUMBER(P194)),IF('Lo-Z-OUTPUT'!W194="B",H194*P194*MATRIX!F194/2,H194*P194*MATRIX!F194),"")</f>
        <v/>
      </c>
      <c r="T194" s="40" t="str">
        <f>IF(ISNUMBER($H194),IF(ISNUMBER(MATRIX!U194),IF(MATRIX!U194-INT(MATRIX!U194)=0,MATRIX!U194,"("&amp;MATRIX!U194&amp;")"),"n/a"),"")</f>
        <v/>
      </c>
      <c r="U194" s="77"/>
      <c r="V194" s="81" t="str">
        <f>IF(ISNUMBER(H194), IF(ISNUMBER(MATRIX!AD194),H194*MATRIX!AD194,"n/a"),"")</f>
        <v/>
      </c>
      <c r="W194" s="77"/>
      <c r="X194" s="83" t="str">
        <f>IF(ISNUMBER($H194), IF(ISNUMBER(MATRIX!AF194),$H194*MATRIX!AF194,"n/a"),"")</f>
        <v/>
      </c>
      <c r="Y194" s="77"/>
      <c r="Z194" s="81" t="str">
        <f>IF(ISNUMBER($H194), IF(ISNUMBER(MATRIX!AP194),$H194*MATRIX!AP194,"n/a"),"")</f>
        <v/>
      </c>
      <c r="AA194" s="77" t="s">
        <v>434</v>
      </c>
      <c r="AB194" s="83" t="str">
        <f>IF(ISNUMBER($H194), IF(ISNUMBER(MATRIX!AR194),$H194*MATRIX!AR194,"n/a"),"")</f>
        <v/>
      </c>
      <c r="AD194" s="225" t="str">
        <f t="shared" si="107"/>
        <v/>
      </c>
      <c r="AF194" s="225" t="str">
        <f t="shared" si="108"/>
        <v/>
      </c>
      <c r="AH194" s="218" t="str">
        <f>IF(ISNUMBER($H194), IF(MV&gt;200,IF(ISNUMBER(MATRIX!CL194),MATRIX!CL194,"n/a"),IF(ISNUMBER(MATRIX!CH194),MATRIX!CH194,"n/a")),"")</f>
        <v/>
      </c>
      <c r="AJ194" s="1" t="str">
        <f>IF(ISNUMBER(H194),IF(AND(ISNUMBER('Lo-Z-OUTPUT'!BA194),'Lo-Z-OUTPUT'!BA194&lt;&gt;0),'Lo-Z-OUTPUT'!BA194,'Lo-Z-INPUT'!$K$15*'Lo-Z-INPUT'!$K$7),"")</f>
        <v/>
      </c>
      <c r="AL194" s="161" t="str">
        <f t="shared" si="113"/>
        <v/>
      </c>
      <c r="AN194" s="124" t="str">
        <f>IF(ISNUMBER($H194),IF(MV&lt;200,IF(ISNUMBER(MATRIX!AE194),ROUND((MATRIX!AE194*IDLE/1000)*CKWH,2),"-"),IF(ISNUMBER(MATRIX!AQ194),ROUND((MATRIX!AQ194*IDLE/1000)*CKWH,2),"-")),"")</f>
        <v/>
      </c>
      <c r="AO194" s="125" t="str">
        <f t="shared" si="116"/>
        <v/>
      </c>
      <c r="AQ194" s="105" t="str">
        <f>IF(ISNUMBER($H194),IF(MV&lt;200,IF(ISNUMBER(MATRIX!AG194),ROUND((MATRIX!AG194/1000)*RUNNING*CKWH,2),"-"),IF(ISNUMBER(MATRIX!AS194),ROUND((MATRIX!AS194/1000)*RUNNING*CKWH,2),"-")),"")</f>
        <v/>
      </c>
      <c r="AR194" s="126" t="str">
        <f t="shared" si="117"/>
        <v/>
      </c>
      <c r="AT194" s="129" t="str">
        <f t="shared" si="118"/>
        <v/>
      </c>
      <c r="AU194" s="127" t="str">
        <f t="shared" si="119"/>
        <v/>
      </c>
      <c r="AW194" s="101" t="str">
        <f>IF(ISNUMBER($H194),IF(ISNUMBER(MATRIX!BU194),$H194*MATRIX!BU194,"n/a"),"")</f>
        <v/>
      </c>
      <c r="AX194" s="72"/>
      <c r="AY194" s="72" t="str">
        <f>IF(ISNUMBER($H194),IF(ISNUMBER(MATRIX!BV194*AL194),$H194*MATRIX!BV194*AL194,"n/a"),"")</f>
        <v/>
      </c>
      <c r="BA194" s="100" t="str">
        <f t="shared" si="120"/>
        <v/>
      </c>
      <c r="BB194" s="72"/>
      <c r="BC194" s="154" t="str">
        <f t="shared" si="121"/>
        <v/>
      </c>
      <c r="BD194" s="103" t="str">
        <f t="shared" si="122"/>
        <v/>
      </c>
      <c r="BF194" s="85" t="str">
        <f>IF(ISNUMBER(H194),IF(ISNUMBER(MATRIX!Y194),MATRIX!Y194,"n/a"),"")</f>
        <v/>
      </c>
      <c r="BG194" s="86" t="str">
        <f t="shared" si="123"/>
        <v/>
      </c>
      <c r="BI194" s="44" t="str">
        <f>IF(ISNUMBER('Lo-Z-OUTPUT'!D194),IF(ISNUMBER(EXTRA!H194),'Lo-Z-OUTPUT'!D194*EXTRA!H194,""),"")</f>
        <v/>
      </c>
      <c r="BJ194" s="44" t="str">
        <f t="shared" si="124"/>
        <v/>
      </c>
      <c r="BT194" t="b">
        <f>ISNUMBER(MATRIX!G194)</f>
        <v>1</v>
      </c>
      <c r="BU194" t="b">
        <f>ISNUMBER(MATRIX!H194)</f>
        <v>1</v>
      </c>
      <c r="BW194" s="64" t="str">
        <f>IF(AND(ISNUMBER('HI-Z-OUTPUT'!P194),I194&lt;&gt;0),'HI-Z-OUTPUT'!P194,"-")</f>
        <v>-</v>
      </c>
      <c r="BX194" s="1"/>
      <c r="BY194" s="64" t="str">
        <f>IF(ISBLANK('HI-Z-OUTPUT'!R194),"",'HI-Z-OUTPUT'!R194)</f>
        <v/>
      </c>
      <c r="CA194" s="62" t="str">
        <f>IF(ISNUMBER(BW194),IF(ISNUMBER(MATRIX!E194),BW194*MATRIX!E194,"WRNG DATA"),"-")</f>
        <v>-</v>
      </c>
      <c r="CC194" s="66" t="str">
        <f>IF(AND(ISNUMBER(BW194),OR(BT194,BU194)),IF(KP="kg",BW194*MATRIX!CC194,BW194*MATRIX!CC194*2.2),"-")</f>
        <v>-</v>
      </c>
      <c r="CD194" s="65" t="str">
        <f t="shared" si="125"/>
        <v/>
      </c>
      <c r="CF194" s="1" t="str">
        <f>IF(AND(VI&lt;100,ISNUMBER(BW194),BT194),MATRIX!N194,IF(AND(VI&gt;=100,ISNUMBER(BW194),BU194),MATRIX!O194,""))</f>
        <v/>
      </c>
      <c r="CG194" s="1" t="str">
        <f>IF(AND(BY194&lt;100,ISNUMBER(BW194),BT194),MATRIX!N194,IF(AND(BY194&gt;=100,ISNUMBER(BW194),BU194),MATRIX!O194,"WRNG V"))</f>
        <v>WRNG V</v>
      </c>
      <c r="CH194" s="1" t="str">
        <f t="shared" si="126"/>
        <v/>
      </c>
      <c r="CJ194" s="70" t="str">
        <f>IF(ISNUMBER(BW194),IF(BY194&lt;100,IF(ISNUMBER(CH194*MATRIX!G194),BW194*CH194*MATRIX!G194,""),IF(ISNUMBER(CH194*MATRIX!H194),BW194*CH194*MATRIX!H194,"")),"")</f>
        <v/>
      </c>
      <c r="CL194" s="40" t="str">
        <f>IF(ISNUMBER(BW194*CH194),IF(ISNUMBER(MATRIX!U194),IF(MATRIX!U194-INT(MATRIX!U194)=0,MATRIX!U194,"("&amp;MATRIX!U194&amp;")"),"n/a"),"")</f>
        <v/>
      </c>
      <c r="CM194" s="77"/>
      <c r="CN194" s="81" t="str">
        <f>IF(ISNUMBER(BW194*CH194), IF(ISNUMBER(MATRIX!AZ194),BW194*MATRIX!AZ194,"n/a"),"")</f>
        <v/>
      </c>
      <c r="CO194" s="77"/>
      <c r="CP194" s="83" t="str">
        <f>IF(ISNUMBER($BW194*$CH194), IF(ISNUMBER(MATRIX!BB194),$BW194*MATRIX!BB194,"n/a"),"")</f>
        <v/>
      </c>
      <c r="CQ194" s="77"/>
      <c r="CR194" s="81" t="str">
        <f>IF(ISNUMBER($BW194*$CH194), IF(ISNUMBER(MATRIX!BJ194),BW194*MATRIX!BJ194,"n/a"),"")</f>
        <v/>
      </c>
      <c r="CS194" s="77" t="s">
        <v>434</v>
      </c>
      <c r="CT194" s="83" t="str">
        <f>IF(ISNUMBER($BW194*$CH194), IF(ISNUMBER(MATRIX!BL194),$BW194*MATRIX!BL194,"n/a"),"")</f>
        <v/>
      </c>
      <c r="CV194" s="225" t="str">
        <f t="shared" si="109"/>
        <v/>
      </c>
      <c r="CX194" s="225" t="str">
        <f t="shared" si="110"/>
        <v/>
      </c>
      <c r="CZ194" s="219" t="str">
        <f>IF(ISNUMBER($BW194*$CH194), IF(MV&gt;200,IF(ISNUMBER(MATRIX!CL194),MATRIX!CL194,"n/a"),IF(ISNUMBER(MATRIX!CH194),MATRIX!CH194,"n/a")),"")</f>
        <v/>
      </c>
      <c r="DB194" s="1" t="str">
        <f>IF(ISNUMBER(BW194),IF(AND(ISNUMBER('HI-Z-OUTPUT'!AV194),'HI-Z-OUTPUT'!AV194&lt;&gt;0),'HI-Z-OUTPUT'!AV194,'Hi-Z-INPUT'!$K$7*'Hi-Z-INPUT'!$K$11),"")</f>
        <v/>
      </c>
      <c r="DD194" s="161" t="str">
        <f t="shared" si="114"/>
        <v/>
      </c>
      <c r="DF194" s="124" t="str">
        <f>IF(ISNUMBER($BW194),IF(MV&lt;200,IF(ISNUMBER(MATRIX!BA194),ROUND(MATRIX!BA194/1000*IDLE*CKWH,2),"-"),IF(ISNUMBER(MATRIX!BK194),ROUND(MATRIX!BK194/1000*IDLE*CKWH,2),"-")),"")</f>
        <v/>
      </c>
      <c r="DG194" s="125" t="str">
        <f t="shared" si="127"/>
        <v/>
      </c>
      <c r="DI194" s="104" t="str">
        <f>IF(ISNUMBER($BW194),IF(MV&lt;200,IF(ISNUMBER(MATRIX!BC194),ROUND(MATRIX!BC194/1000*RUNNING*CKWH,2),"-"),IF(ISNUMBER(MATRIX!BM194),ROUND(MATRIX!BM194/1000*RUNNING*CKWH,2),"-")),"")</f>
        <v/>
      </c>
      <c r="DJ194" s="130" t="str">
        <f t="shared" si="128"/>
        <v/>
      </c>
      <c r="DL194" s="104"/>
      <c r="DM194" s="130" t="str">
        <f t="shared" si="129"/>
        <v/>
      </c>
      <c r="DO194" s="129" t="str">
        <f t="shared" si="111"/>
        <v/>
      </c>
      <c r="DP194" s="127" t="str">
        <f t="shared" si="130"/>
        <v/>
      </c>
      <c r="DR194" s="101" t="str">
        <f>IF(ISNUMBER($BW194*$CH194),IF(ISNUMBER(MATRIX!BU194),BW194*MATRIX!BU194,"n/a"),"")</f>
        <v/>
      </c>
      <c r="DS194" s="72"/>
      <c r="DT194" s="72" t="str">
        <f>IF(ISNUMBER(BW194*CH194),IF(ISNUMBER(MATRIX!BV194*DD194),BW194*MATRIX!BV194*DD194,"n/a"),"")</f>
        <v/>
      </c>
      <c r="DU194" s="72"/>
      <c r="DV194" s="155" t="str">
        <f t="shared" si="131"/>
        <v/>
      </c>
      <c r="DW194" s="96"/>
      <c r="DX194" s="156" t="str">
        <f t="shared" si="112"/>
        <v/>
      </c>
      <c r="DY194" s="102" t="str">
        <f t="shared" si="132"/>
        <v/>
      </c>
      <c r="EA194" s="85" t="str">
        <f>IF(ISNUMBER(BW194),IF(ISNUMBER(MATRIX!Y194),MATRIX!Y194,"n/a"),"")</f>
        <v/>
      </c>
      <c r="EB194" s="86" t="str">
        <f t="shared" si="133"/>
        <v/>
      </c>
      <c r="ED194" s="44" t="str">
        <f>IF(ISNUMBER('HI-Z-OUTPUT'!D194),IF(ISNUMBER(BW194),'HI-Z-OUTPUT'!D194*BW194,""),"")</f>
        <v/>
      </c>
      <c r="EE194" s="44" t="str">
        <f t="shared" si="134"/>
        <v/>
      </c>
    </row>
    <row r="195" spans="1:135">
      <c r="A195" s="210" t="str">
        <f>MATRIX!A195</f>
        <v>BLAZE</v>
      </c>
      <c r="B195" t="str">
        <f>IF(MATRIX!B195&lt;&gt;0,MATRIX!B195,"-")</f>
        <v>PowerZone 252</v>
      </c>
      <c r="D195" t="b">
        <f>AND(OHM8MENO&lt;='Lo-Z-OUTPUT'!U195,'Lo-Z-OUTPUT'!U195&lt;=OHM8PIU)</f>
        <v>0</v>
      </c>
      <c r="E195" t="b">
        <f>AND(OHM4MENO&lt;='Lo-Z-OUTPUT'!U195,'Lo-Z-OUTPUT'!U195&lt;=OHM4PIU)</f>
        <v>0</v>
      </c>
      <c r="F195" t="b">
        <f>AND(OHM2MENO&lt;='Lo-Z-OUTPUT'!U195,'Lo-Z-OUTPUT'!U195&lt;=OHM2PIU)</f>
        <v>0</v>
      </c>
      <c r="H195" s="64" t="str">
        <f>IF(ISNUMBER('Lo-Z-OUTPUT'!S195),'Lo-Z-OUTPUT'!S195,"")</f>
        <v/>
      </c>
      <c r="I195" s="64" t="str">
        <f>IF('Lo-Z-OUTPUT'!W195="B","B","")</f>
        <v/>
      </c>
      <c r="K195" s="62" t="str">
        <f>IF(ISNUMBER(H195),H195*MATRIX!E195,"-")</f>
        <v>-</v>
      </c>
      <c r="M195" s="66" t="str">
        <f>IF(ISNUMBER(H195),IF(KP="kg",H195*MATRIX!CB195,H195*MATRIX!CB195*2.2),"-")</f>
        <v>-</v>
      </c>
      <c r="N195" s="65" t="str">
        <f t="shared" si="115"/>
        <v/>
      </c>
      <c r="P195" s="1" t="str">
        <f>IF(ISNUMBER(H195),IF('Lo-Z-OUTPUT'!W195="B",IF(D195,MATRIX!Q195,IF(E195,MATRIX!R195,"WRNG Ω")),IF(D195,MATRIX!K195,IF(E195,MATRIX!L195,IF(F195,MATRIX!M195,"")))),"")</f>
        <v/>
      </c>
      <c r="R195" s="70" t="str">
        <f>IF(AND(ISNUMBER(H195),ISNUMBER(P195)),IF('Lo-Z-OUTPUT'!W195="B",H195*P195*MATRIX!F195/2,H195*P195*MATRIX!F195),"")</f>
        <v/>
      </c>
      <c r="T195" s="40" t="str">
        <f>IF(ISNUMBER($H195),IF(ISNUMBER(MATRIX!U195),IF(MATRIX!U195-INT(MATRIX!U195)=0,MATRIX!U195,"("&amp;MATRIX!U195&amp;")"),"n/a"),"")</f>
        <v/>
      </c>
      <c r="U195" s="77"/>
      <c r="V195" s="81" t="str">
        <f>IF(ISNUMBER(H195), IF(ISNUMBER(MATRIX!AD195),H195*MATRIX!AD195,"n/a"),"")</f>
        <v/>
      </c>
      <c r="W195" s="77"/>
      <c r="X195" s="83" t="str">
        <f>IF(ISNUMBER($H195), IF(ISNUMBER(MATRIX!AF195),$H195*MATRIX!AF195,"n/a"),"")</f>
        <v/>
      </c>
      <c r="Y195" s="77"/>
      <c r="Z195" s="81" t="str">
        <f>IF(ISNUMBER($H195), IF(ISNUMBER(MATRIX!AP195),$H195*MATRIX!AP195,"n/a"),"")</f>
        <v/>
      </c>
      <c r="AA195" s="77" t="s">
        <v>434</v>
      </c>
      <c r="AB195" s="83" t="str">
        <f>IF(ISNUMBER($H195), IF(ISNUMBER(MATRIX!AR195),$H195*MATRIX!AR195,"n/a"),"")</f>
        <v/>
      </c>
      <c r="AD195" s="225" t="str">
        <f t="shared" si="107"/>
        <v/>
      </c>
      <c r="AF195" s="225" t="str">
        <f t="shared" si="108"/>
        <v/>
      </c>
      <c r="AH195" s="218" t="str">
        <f>IF(ISNUMBER($H195), IF(MV&gt;200,IF(ISNUMBER(MATRIX!CL195),MATRIX!CL195,"n/a"),IF(ISNUMBER(MATRIX!CH195),MATRIX!CH195,"n/a")),"")</f>
        <v/>
      </c>
      <c r="AJ195" s="1" t="str">
        <f>IF(ISNUMBER(H195),IF(AND(ISNUMBER('Lo-Z-OUTPUT'!BA195),'Lo-Z-OUTPUT'!BA195&lt;&gt;0),'Lo-Z-OUTPUT'!BA195,'Lo-Z-INPUT'!$K$15*'Lo-Z-INPUT'!$K$7),"")</f>
        <v/>
      </c>
      <c r="AL195" s="161" t="str">
        <f t="shared" si="113"/>
        <v/>
      </c>
      <c r="AN195" s="124" t="str">
        <f>IF(ISNUMBER($H195),IF(MV&lt;200,IF(ISNUMBER(MATRIX!AE195),ROUND((MATRIX!AE195*IDLE/1000)*CKWH,2),"-"),IF(ISNUMBER(MATRIX!AQ195),ROUND((MATRIX!AQ195*IDLE/1000)*CKWH,2),"-")),"")</f>
        <v/>
      </c>
      <c r="AO195" s="125" t="str">
        <f t="shared" si="116"/>
        <v/>
      </c>
      <c r="AQ195" s="105" t="str">
        <f>IF(ISNUMBER($H195),IF(MV&lt;200,IF(ISNUMBER(MATRIX!AG195),ROUND((MATRIX!AG195/1000)*RUNNING*CKWH,2),"-"),IF(ISNUMBER(MATRIX!AS195),ROUND((MATRIX!AS195/1000)*RUNNING*CKWH,2),"-")),"")</f>
        <v/>
      </c>
      <c r="AR195" s="126" t="str">
        <f t="shared" si="117"/>
        <v/>
      </c>
      <c r="AT195" s="129" t="str">
        <f t="shared" si="118"/>
        <v/>
      </c>
      <c r="AU195" s="127" t="str">
        <f t="shared" si="119"/>
        <v/>
      </c>
      <c r="AW195" s="101" t="str">
        <f>IF(ISNUMBER($H195),IF(ISNUMBER(MATRIX!BU195),$H195*MATRIX!BU195,"n/a"),"")</f>
        <v/>
      </c>
      <c r="AX195" s="72"/>
      <c r="AY195" s="72" t="str">
        <f>IF(ISNUMBER($H195),IF(ISNUMBER(MATRIX!BV195*AL195),$H195*MATRIX!BV195*AL195,"n/a"),"")</f>
        <v/>
      </c>
      <c r="BA195" s="100" t="str">
        <f t="shared" si="120"/>
        <v/>
      </c>
      <c r="BB195" s="72"/>
      <c r="BC195" s="154" t="str">
        <f t="shared" si="121"/>
        <v/>
      </c>
      <c r="BD195" s="103" t="str">
        <f t="shared" si="122"/>
        <v/>
      </c>
      <c r="BF195" s="85" t="str">
        <f>IF(ISNUMBER(H195),IF(ISNUMBER(MATRIX!Y195),MATRIX!Y195,"n/a"),"")</f>
        <v/>
      </c>
      <c r="BG195" s="86" t="str">
        <f t="shared" si="123"/>
        <v/>
      </c>
      <c r="BI195" s="44" t="str">
        <f>IF(ISNUMBER('Lo-Z-OUTPUT'!D195),IF(ISNUMBER(EXTRA!H195),'Lo-Z-OUTPUT'!D195*EXTRA!H195,""),"")</f>
        <v/>
      </c>
      <c r="BJ195" s="44" t="str">
        <f t="shared" si="124"/>
        <v/>
      </c>
      <c r="BT195" t="b">
        <f>ISNUMBER(MATRIX!G195)</f>
        <v>1</v>
      </c>
      <c r="BU195" t="b">
        <f>ISNUMBER(MATRIX!H195)</f>
        <v>1</v>
      </c>
      <c r="BW195" s="64" t="str">
        <f>IF(AND(ISNUMBER('HI-Z-OUTPUT'!P195),I195&lt;&gt;0),'HI-Z-OUTPUT'!P195,"-")</f>
        <v>-</v>
      </c>
      <c r="BX195" s="1"/>
      <c r="BY195" s="64" t="str">
        <f>IF(ISBLANK('HI-Z-OUTPUT'!R195),"",'HI-Z-OUTPUT'!R195)</f>
        <v/>
      </c>
      <c r="CA195" s="62" t="str">
        <f>IF(ISNUMBER(BW195),IF(ISNUMBER(MATRIX!E195),BW195*MATRIX!E195,"WRNG DATA"),"-")</f>
        <v>-</v>
      </c>
      <c r="CC195" s="66" t="str">
        <f>IF(AND(ISNUMBER(BW195),OR(BT195,BU195)),IF(KP="kg",BW195*MATRIX!CC195,BW195*MATRIX!CC195*2.2),"-")</f>
        <v>-</v>
      </c>
      <c r="CD195" s="65" t="str">
        <f t="shared" si="125"/>
        <v/>
      </c>
      <c r="CF195" s="1" t="str">
        <f>IF(AND(VI&lt;100,ISNUMBER(BW195),BT195),MATRIX!N195,IF(AND(VI&gt;=100,ISNUMBER(BW195),BU195),MATRIX!O195,""))</f>
        <v/>
      </c>
      <c r="CG195" s="1" t="str">
        <f>IF(AND(BY195&lt;100,ISNUMBER(BW195),BT195),MATRIX!N195,IF(AND(BY195&gt;=100,ISNUMBER(BW195),BU195),MATRIX!O195,"WRNG V"))</f>
        <v>WRNG V</v>
      </c>
      <c r="CH195" s="1" t="str">
        <f t="shared" si="126"/>
        <v/>
      </c>
      <c r="CJ195" s="70" t="str">
        <f>IF(ISNUMBER(BW195),IF(BY195&lt;100,IF(ISNUMBER(CH195*MATRIX!G195),BW195*CH195*MATRIX!G195,""),IF(ISNUMBER(CH195*MATRIX!H195),BW195*CH195*MATRIX!H195,"")),"")</f>
        <v/>
      </c>
      <c r="CL195" s="40" t="str">
        <f>IF(ISNUMBER(BW195*CH195),IF(ISNUMBER(MATRIX!U195),IF(MATRIX!U195-INT(MATRIX!U195)=0,MATRIX!U195,"("&amp;MATRIX!U195&amp;")"),"n/a"),"")</f>
        <v/>
      </c>
      <c r="CM195" s="77"/>
      <c r="CN195" s="81" t="str">
        <f>IF(ISNUMBER(BW195*CH195), IF(ISNUMBER(MATRIX!AZ195),BW195*MATRIX!AZ195,"n/a"),"")</f>
        <v/>
      </c>
      <c r="CO195" s="77"/>
      <c r="CP195" s="83" t="str">
        <f>IF(ISNUMBER($BW195*$CH195), IF(ISNUMBER(MATRIX!BB195),$BW195*MATRIX!BB195,"n/a"),"")</f>
        <v/>
      </c>
      <c r="CQ195" s="77"/>
      <c r="CR195" s="81" t="str">
        <f>IF(ISNUMBER($BW195*$CH195), IF(ISNUMBER(MATRIX!BJ195),BW195*MATRIX!BJ195,"n/a"),"")</f>
        <v/>
      </c>
      <c r="CS195" s="77" t="s">
        <v>434</v>
      </c>
      <c r="CT195" s="83" t="str">
        <f>IF(ISNUMBER($BW195*$CH195), IF(ISNUMBER(MATRIX!BL195),$BW195*MATRIX!BL195,"n/a"),"")</f>
        <v/>
      </c>
      <c r="CV195" s="225" t="str">
        <f t="shared" si="109"/>
        <v/>
      </c>
      <c r="CX195" s="225" t="str">
        <f t="shared" si="110"/>
        <v/>
      </c>
      <c r="CZ195" s="219" t="str">
        <f>IF(ISNUMBER($BW195*$CH195), IF(MV&gt;200,IF(ISNUMBER(MATRIX!CL195),MATRIX!CL195,"n/a"),IF(ISNUMBER(MATRIX!CH195),MATRIX!CH195,"n/a")),"")</f>
        <v/>
      </c>
      <c r="DB195" s="1" t="str">
        <f>IF(ISNUMBER(BW195),IF(AND(ISNUMBER('HI-Z-OUTPUT'!AV195),'HI-Z-OUTPUT'!AV195&lt;&gt;0),'HI-Z-OUTPUT'!AV195,'Hi-Z-INPUT'!$K$7*'Hi-Z-INPUT'!$K$11),"")</f>
        <v/>
      </c>
      <c r="DD195" s="161" t="str">
        <f t="shared" si="114"/>
        <v/>
      </c>
      <c r="DF195" s="124" t="str">
        <f>IF(ISNUMBER($BW195),IF(MV&lt;200,IF(ISNUMBER(MATRIX!BA195),ROUND(MATRIX!BA195/1000*IDLE*CKWH,2),"-"),IF(ISNUMBER(MATRIX!BK195),ROUND(MATRIX!BK195/1000*IDLE*CKWH,2),"-")),"")</f>
        <v/>
      </c>
      <c r="DG195" s="125" t="str">
        <f t="shared" si="127"/>
        <v/>
      </c>
      <c r="DI195" s="104" t="str">
        <f>IF(ISNUMBER($BW195),IF(MV&lt;200,IF(ISNUMBER(MATRIX!BC195),ROUND(MATRIX!BC195/1000*RUNNING*CKWH,2),"-"),IF(ISNUMBER(MATRIX!BM195),ROUND(MATRIX!BM195/1000*RUNNING*CKWH,2),"-")),"")</f>
        <v/>
      </c>
      <c r="DJ195" s="130" t="str">
        <f t="shared" si="128"/>
        <v/>
      </c>
      <c r="DL195" s="104"/>
      <c r="DM195" s="130" t="str">
        <f t="shared" si="129"/>
        <v/>
      </c>
      <c r="DO195" s="129" t="str">
        <f t="shared" si="111"/>
        <v/>
      </c>
      <c r="DP195" s="127" t="str">
        <f t="shared" si="130"/>
        <v/>
      </c>
      <c r="DR195" s="101" t="str">
        <f>IF(ISNUMBER($BW195*$CH195),IF(ISNUMBER(MATRIX!BU195),BW195*MATRIX!BU195,"n/a"),"")</f>
        <v/>
      </c>
      <c r="DS195" s="72"/>
      <c r="DT195" s="72" t="str">
        <f>IF(ISNUMBER(BW195*CH195),IF(ISNUMBER(MATRIX!BV195*DD195),BW195*MATRIX!BV195*DD195,"n/a"),"")</f>
        <v/>
      </c>
      <c r="DU195" s="72"/>
      <c r="DV195" s="155" t="str">
        <f t="shared" si="131"/>
        <v/>
      </c>
      <c r="DW195" s="96"/>
      <c r="DX195" s="156" t="str">
        <f t="shared" si="112"/>
        <v/>
      </c>
      <c r="DY195" s="102" t="str">
        <f t="shared" si="132"/>
        <v/>
      </c>
      <c r="EA195" s="85" t="str">
        <f>IF(ISNUMBER(BW195),IF(ISNUMBER(MATRIX!Y195),MATRIX!Y195,"n/a"),"")</f>
        <v/>
      </c>
      <c r="EB195" s="86" t="str">
        <f t="shared" si="133"/>
        <v/>
      </c>
      <c r="ED195" s="44" t="str">
        <f>IF(ISNUMBER('HI-Z-OUTPUT'!D195),IF(ISNUMBER(BW195),'HI-Z-OUTPUT'!D195*BW195,""),"")</f>
        <v/>
      </c>
      <c r="EE195" s="44" t="str">
        <f t="shared" si="134"/>
        <v/>
      </c>
    </row>
    <row r="196" spans="1:135">
      <c r="A196" s="210" t="str">
        <f>MATRIX!A196</f>
        <v>BLAZE</v>
      </c>
      <c r="B196" t="str">
        <f>IF(MATRIX!B196&lt;&gt;0,MATRIX!B196,"-")</f>
        <v>PowerZone 504</v>
      </c>
      <c r="D196" t="b">
        <f>AND(OHM8MENO&lt;='Lo-Z-OUTPUT'!U196,'Lo-Z-OUTPUT'!U196&lt;=OHM8PIU)</f>
        <v>0</v>
      </c>
      <c r="E196" t="b">
        <f>AND(OHM4MENO&lt;='Lo-Z-OUTPUT'!U196,'Lo-Z-OUTPUT'!U196&lt;=OHM4PIU)</f>
        <v>0</v>
      </c>
      <c r="F196" t="b">
        <f>AND(OHM2MENO&lt;='Lo-Z-OUTPUT'!U196,'Lo-Z-OUTPUT'!U196&lt;=OHM2PIU)</f>
        <v>0</v>
      </c>
      <c r="H196" s="64" t="str">
        <f>IF(ISNUMBER('Lo-Z-OUTPUT'!S196),'Lo-Z-OUTPUT'!S196,"")</f>
        <v/>
      </c>
      <c r="I196" s="64" t="str">
        <f>IF('Lo-Z-OUTPUT'!W196="B","B","")</f>
        <v/>
      </c>
      <c r="K196" s="62" t="str">
        <f>IF(ISNUMBER(H196),H196*MATRIX!E196,"-")</f>
        <v>-</v>
      </c>
      <c r="M196" s="66" t="str">
        <f>IF(ISNUMBER(H196),IF(KP="kg",H196*MATRIX!CB196,H196*MATRIX!CB196*2.2),"-")</f>
        <v>-</v>
      </c>
      <c r="N196" s="65" t="str">
        <f t="shared" si="115"/>
        <v/>
      </c>
      <c r="P196" s="1" t="str">
        <f>IF(ISNUMBER(H196),IF('Lo-Z-OUTPUT'!W196="B",IF(D196,MATRIX!Q196,IF(E196,MATRIX!R196,"WRNG Ω")),IF(D196,MATRIX!K196,IF(E196,MATRIX!L196,IF(F196,MATRIX!M196,"")))),"")</f>
        <v/>
      </c>
      <c r="R196" s="70" t="str">
        <f>IF(AND(ISNUMBER(H196),ISNUMBER(P196)),IF('Lo-Z-OUTPUT'!W196="B",H196*P196*MATRIX!F196/2,H196*P196*MATRIX!F196),"")</f>
        <v/>
      </c>
      <c r="T196" s="40" t="str">
        <f>IF(ISNUMBER($H196),IF(ISNUMBER(MATRIX!U196),IF(MATRIX!U196-INT(MATRIX!U196)=0,MATRIX!U196,"("&amp;MATRIX!U196&amp;")"),"n/a"),"")</f>
        <v/>
      </c>
      <c r="U196" s="77"/>
      <c r="V196" s="81" t="str">
        <f>IF(ISNUMBER(H196), IF(ISNUMBER(MATRIX!AD196),H196*MATRIX!AD196,"n/a"),"")</f>
        <v/>
      </c>
      <c r="W196" s="77"/>
      <c r="X196" s="83" t="str">
        <f>IF(ISNUMBER($H196), IF(ISNUMBER(MATRIX!AF196),$H196*MATRIX!AF196,"n/a"),"")</f>
        <v/>
      </c>
      <c r="Y196" s="77"/>
      <c r="Z196" s="81" t="str">
        <f>IF(ISNUMBER($H196), IF(ISNUMBER(MATRIX!AP196),$H196*MATRIX!AP196,"n/a"),"")</f>
        <v/>
      </c>
      <c r="AA196" s="77" t="s">
        <v>434</v>
      </c>
      <c r="AB196" s="83" t="str">
        <f>IF(ISNUMBER($H196), IF(ISNUMBER(MATRIX!AR196),$H196*MATRIX!AR196,"n/a"),"")</f>
        <v/>
      </c>
      <c r="AD196" s="225" t="str">
        <f t="shared" si="107"/>
        <v/>
      </c>
      <c r="AF196" s="225" t="str">
        <f t="shared" si="108"/>
        <v/>
      </c>
      <c r="AH196" s="218" t="str">
        <f>IF(ISNUMBER($H196), IF(MV&gt;200,IF(ISNUMBER(MATRIX!CL196),MATRIX!CL196,"n/a"),IF(ISNUMBER(MATRIX!CH196),MATRIX!CH196,"n/a")),"")</f>
        <v/>
      </c>
      <c r="AJ196" s="1" t="str">
        <f>IF(ISNUMBER(H196),IF(AND(ISNUMBER('Lo-Z-OUTPUT'!BA196),'Lo-Z-OUTPUT'!BA196&lt;&gt;0),'Lo-Z-OUTPUT'!BA196,'Lo-Z-INPUT'!$K$15*'Lo-Z-INPUT'!$K$7),"")</f>
        <v/>
      </c>
      <c r="AL196" s="161" t="str">
        <f t="shared" si="113"/>
        <v/>
      </c>
      <c r="AN196" s="124" t="str">
        <f>IF(ISNUMBER($H196),IF(MV&lt;200,IF(ISNUMBER(MATRIX!AE196),ROUND((MATRIX!AE196*IDLE/1000)*CKWH,2),"-"),IF(ISNUMBER(MATRIX!AQ196),ROUND((MATRIX!AQ196*IDLE/1000)*CKWH,2),"-")),"")</f>
        <v/>
      </c>
      <c r="AO196" s="125" t="str">
        <f t="shared" si="116"/>
        <v/>
      </c>
      <c r="AQ196" s="105" t="str">
        <f>IF(ISNUMBER($H196),IF(MV&lt;200,IF(ISNUMBER(MATRIX!AG196),ROUND((MATRIX!AG196/1000)*RUNNING*CKWH,2),"-"),IF(ISNUMBER(MATRIX!AS196),ROUND((MATRIX!AS196/1000)*RUNNING*CKWH,2),"-")),"")</f>
        <v/>
      </c>
      <c r="AR196" s="126" t="str">
        <f t="shared" si="117"/>
        <v/>
      </c>
      <c r="AT196" s="129" t="str">
        <f t="shared" si="118"/>
        <v/>
      </c>
      <c r="AU196" s="127" t="str">
        <f t="shared" si="119"/>
        <v/>
      </c>
      <c r="AW196" s="101" t="str">
        <f>IF(ISNUMBER($H196),IF(ISNUMBER(MATRIX!BU196),$H196*MATRIX!BU196,"n/a"),"")</f>
        <v/>
      </c>
      <c r="AX196" s="72"/>
      <c r="AY196" s="72" t="str">
        <f>IF(ISNUMBER($H196),IF(ISNUMBER(MATRIX!BV196*AL196),$H196*MATRIX!BV196*AL196,"n/a"),"")</f>
        <v/>
      </c>
      <c r="BA196" s="100" t="str">
        <f t="shared" si="120"/>
        <v/>
      </c>
      <c r="BB196" s="72"/>
      <c r="BC196" s="154" t="str">
        <f t="shared" si="121"/>
        <v/>
      </c>
      <c r="BD196" s="103" t="str">
        <f t="shared" si="122"/>
        <v/>
      </c>
      <c r="BF196" s="85" t="str">
        <f>IF(ISNUMBER(H196),IF(ISNUMBER(MATRIX!Y196),MATRIX!Y196,"n/a"),"")</f>
        <v/>
      </c>
      <c r="BG196" s="86" t="str">
        <f t="shared" si="123"/>
        <v/>
      </c>
      <c r="BI196" s="44" t="str">
        <f>IF(ISNUMBER('Lo-Z-OUTPUT'!D196),IF(ISNUMBER(EXTRA!H196),'Lo-Z-OUTPUT'!D196*EXTRA!H196,""),"")</f>
        <v/>
      </c>
      <c r="BJ196" s="44" t="str">
        <f t="shared" si="124"/>
        <v/>
      </c>
      <c r="BT196" t="b">
        <f>ISNUMBER(MATRIX!G196)</f>
        <v>1</v>
      </c>
      <c r="BU196" t="b">
        <f>ISNUMBER(MATRIX!H196)</f>
        <v>1</v>
      </c>
      <c r="BW196" s="64" t="str">
        <f>IF(AND(ISNUMBER('HI-Z-OUTPUT'!P196),I196&lt;&gt;0),'HI-Z-OUTPUT'!P196,"-")</f>
        <v>-</v>
      </c>
      <c r="BX196" s="1"/>
      <c r="BY196" s="64" t="str">
        <f>IF(ISBLANK('HI-Z-OUTPUT'!R196),"",'HI-Z-OUTPUT'!R196)</f>
        <v/>
      </c>
      <c r="CA196" s="62" t="str">
        <f>IF(ISNUMBER(BW196),IF(ISNUMBER(MATRIX!E196),BW196*MATRIX!E196,"WRNG DATA"),"-")</f>
        <v>-</v>
      </c>
      <c r="CC196" s="66" t="str">
        <f>IF(AND(ISNUMBER(BW196),OR(BT196,BU196)),IF(KP="kg",BW196*MATRIX!CC196,BW196*MATRIX!CC196*2.2),"-")</f>
        <v>-</v>
      </c>
      <c r="CD196" s="65" t="str">
        <f t="shared" si="125"/>
        <v/>
      </c>
      <c r="CF196" s="1" t="str">
        <f>IF(AND(VI&lt;100,ISNUMBER(BW196),BT196),MATRIX!N196,IF(AND(VI&gt;=100,ISNUMBER(BW196),BU196),MATRIX!O196,""))</f>
        <v/>
      </c>
      <c r="CG196" s="1" t="str">
        <f>IF(AND(BY196&lt;100,ISNUMBER(BW196),BT196),MATRIX!N196,IF(AND(BY196&gt;=100,ISNUMBER(BW196),BU196),MATRIX!O196,"WRNG V"))</f>
        <v>WRNG V</v>
      </c>
      <c r="CH196" s="1" t="str">
        <f t="shared" si="126"/>
        <v/>
      </c>
      <c r="CJ196" s="70" t="str">
        <f>IF(ISNUMBER(BW196),IF(BY196&lt;100,IF(ISNUMBER(CH196*MATRIX!G196),BW196*CH196*MATRIX!G196,""),IF(ISNUMBER(CH196*MATRIX!H196),BW196*CH196*MATRIX!H196,"")),"")</f>
        <v/>
      </c>
      <c r="CL196" s="40" t="str">
        <f>IF(ISNUMBER(BW196*CH196),IF(ISNUMBER(MATRIX!U196),IF(MATRIX!U196-INT(MATRIX!U196)=0,MATRIX!U196,"("&amp;MATRIX!U196&amp;")"),"n/a"),"")</f>
        <v/>
      </c>
      <c r="CM196" s="77"/>
      <c r="CN196" s="81" t="str">
        <f>IF(ISNUMBER(BW196*CH196), IF(ISNUMBER(MATRIX!AZ196),BW196*MATRIX!AZ196,"n/a"),"")</f>
        <v/>
      </c>
      <c r="CO196" s="77"/>
      <c r="CP196" s="83" t="str">
        <f>IF(ISNUMBER($BW196*$CH196), IF(ISNUMBER(MATRIX!BB196),$BW196*MATRIX!BB196,"n/a"),"")</f>
        <v/>
      </c>
      <c r="CQ196" s="77"/>
      <c r="CR196" s="81" t="str">
        <f>IF(ISNUMBER($BW196*$CH196), IF(ISNUMBER(MATRIX!BJ196),BW196*MATRIX!BJ196,"n/a"),"")</f>
        <v/>
      </c>
      <c r="CS196" s="77" t="s">
        <v>434</v>
      </c>
      <c r="CT196" s="83" t="str">
        <f>IF(ISNUMBER($BW196*$CH196), IF(ISNUMBER(MATRIX!BL196),$BW196*MATRIX!BL196,"n/a"),"")</f>
        <v/>
      </c>
      <c r="CV196" s="225" t="str">
        <f t="shared" si="109"/>
        <v/>
      </c>
      <c r="CX196" s="225" t="str">
        <f t="shared" si="110"/>
        <v/>
      </c>
      <c r="CZ196" s="219" t="str">
        <f>IF(ISNUMBER($BW196*$CH196), IF(MV&gt;200,IF(ISNUMBER(MATRIX!CL196),MATRIX!CL196,"n/a"),IF(ISNUMBER(MATRIX!CH196),MATRIX!CH196,"n/a")),"")</f>
        <v/>
      </c>
      <c r="DB196" s="1" t="str">
        <f>IF(ISNUMBER(BW196),IF(AND(ISNUMBER('HI-Z-OUTPUT'!AV196),'HI-Z-OUTPUT'!AV196&lt;&gt;0),'HI-Z-OUTPUT'!AV196,'Hi-Z-INPUT'!$K$7*'Hi-Z-INPUT'!$K$11),"")</f>
        <v/>
      </c>
      <c r="DD196" s="161" t="str">
        <f t="shared" si="114"/>
        <v/>
      </c>
      <c r="DF196" s="124" t="str">
        <f>IF(ISNUMBER($BW196),IF(MV&lt;200,IF(ISNUMBER(MATRIX!BA196),ROUND(MATRIX!BA196/1000*IDLE*CKWH,2),"-"),IF(ISNUMBER(MATRIX!BK196),ROUND(MATRIX!BK196/1000*IDLE*CKWH,2),"-")),"")</f>
        <v/>
      </c>
      <c r="DG196" s="125" t="str">
        <f t="shared" si="127"/>
        <v/>
      </c>
      <c r="DI196" s="104" t="str">
        <f>IF(ISNUMBER($BW196),IF(MV&lt;200,IF(ISNUMBER(MATRIX!BC196),ROUND(MATRIX!BC196/1000*RUNNING*CKWH,2),"-"),IF(ISNUMBER(MATRIX!BM196),ROUND(MATRIX!BM196/1000*RUNNING*CKWH,2),"-")),"")</f>
        <v/>
      </c>
      <c r="DJ196" s="130" t="str">
        <f t="shared" si="128"/>
        <v/>
      </c>
      <c r="DL196" s="104"/>
      <c r="DM196" s="130" t="str">
        <f t="shared" si="129"/>
        <v/>
      </c>
      <c r="DO196" s="129" t="str">
        <f t="shared" si="111"/>
        <v/>
      </c>
      <c r="DP196" s="127" t="str">
        <f t="shared" si="130"/>
        <v/>
      </c>
      <c r="DR196" s="101" t="str">
        <f>IF(ISNUMBER($BW196*$CH196),IF(ISNUMBER(MATRIX!BU196),BW196*MATRIX!BU196,"n/a"),"")</f>
        <v/>
      </c>
      <c r="DS196" s="72"/>
      <c r="DT196" s="72" t="str">
        <f>IF(ISNUMBER(BW196*CH196),IF(ISNUMBER(MATRIX!BV196*DD196),BW196*MATRIX!BV196*DD196,"n/a"),"")</f>
        <v/>
      </c>
      <c r="DU196" s="72"/>
      <c r="DV196" s="155" t="str">
        <f t="shared" si="131"/>
        <v/>
      </c>
      <c r="DW196" s="96"/>
      <c r="DX196" s="156" t="str">
        <f t="shared" si="112"/>
        <v/>
      </c>
      <c r="DY196" s="102" t="str">
        <f t="shared" si="132"/>
        <v/>
      </c>
      <c r="EA196" s="85" t="str">
        <f>IF(ISNUMBER(BW196),IF(ISNUMBER(MATRIX!Y196),MATRIX!Y196,"n/a"),"")</f>
        <v/>
      </c>
      <c r="EB196" s="86" t="str">
        <f t="shared" si="133"/>
        <v/>
      </c>
      <c r="ED196" s="44" t="str">
        <f>IF(ISNUMBER('HI-Z-OUTPUT'!D196),IF(ISNUMBER(BW196),'HI-Z-OUTPUT'!D196*BW196,""),"")</f>
        <v/>
      </c>
      <c r="EE196" s="44" t="str">
        <f t="shared" si="134"/>
        <v/>
      </c>
    </row>
    <row r="197" spans="1:135">
      <c r="A197" s="210" t="str">
        <f>MATRIX!A197</f>
        <v>BLAZE</v>
      </c>
      <c r="B197" t="str">
        <f>IF(MATRIX!B197&lt;&gt;0,MATRIX!B197,"-")</f>
        <v>PowerZone 1004</v>
      </c>
      <c r="D197" t="b">
        <f>AND(OHM8MENO&lt;='Lo-Z-OUTPUT'!U197,'Lo-Z-OUTPUT'!U197&lt;=OHM8PIU)</f>
        <v>0</v>
      </c>
      <c r="E197" t="b">
        <f>AND(OHM4MENO&lt;='Lo-Z-OUTPUT'!U197,'Lo-Z-OUTPUT'!U197&lt;=OHM4PIU)</f>
        <v>0</v>
      </c>
      <c r="F197" t="b">
        <f>AND(OHM2MENO&lt;='Lo-Z-OUTPUT'!U197,'Lo-Z-OUTPUT'!U197&lt;=OHM2PIU)</f>
        <v>0</v>
      </c>
      <c r="H197" s="64" t="str">
        <f>IF(ISNUMBER('Lo-Z-OUTPUT'!S197),'Lo-Z-OUTPUT'!S197,"")</f>
        <v/>
      </c>
      <c r="I197" s="64" t="str">
        <f>IF('Lo-Z-OUTPUT'!W197="B","B","")</f>
        <v/>
      </c>
      <c r="K197" s="62" t="str">
        <f>IF(ISNUMBER(H197),H197*MATRIX!E197,"-")</f>
        <v>-</v>
      </c>
      <c r="M197" s="66" t="str">
        <f>IF(ISNUMBER(H197),IF(KP="kg",H197*MATRIX!CB197,H197*MATRIX!CB197*2.2),"-")</f>
        <v>-</v>
      </c>
      <c r="N197" s="65" t="str">
        <f t="shared" si="115"/>
        <v/>
      </c>
      <c r="P197" s="1" t="str">
        <f>IF(ISNUMBER(H197),IF('Lo-Z-OUTPUT'!W197="B",IF(D197,MATRIX!Q197,IF(E197,MATRIX!R197,"WRNG Ω")),IF(D197,MATRIX!K197,IF(E197,MATRIX!L197,IF(F197,MATRIX!M197,"")))),"")</f>
        <v/>
      </c>
      <c r="R197" s="70" t="str">
        <f>IF(AND(ISNUMBER(H197),ISNUMBER(P197)),IF('Lo-Z-OUTPUT'!W197="B",H197*P197*MATRIX!F197/2,H197*P197*MATRIX!F197),"")</f>
        <v/>
      </c>
      <c r="T197" s="40" t="str">
        <f>IF(ISNUMBER($H197),IF(ISNUMBER(MATRIX!U197),IF(MATRIX!U197-INT(MATRIX!U197)=0,MATRIX!U197,"("&amp;MATRIX!U197&amp;")"),"n/a"),"")</f>
        <v/>
      </c>
      <c r="U197" s="77"/>
      <c r="V197" s="81" t="str">
        <f>IF(ISNUMBER(H197), IF(ISNUMBER(MATRIX!AD197),H197*MATRIX!AD197,"n/a"),"")</f>
        <v/>
      </c>
      <c r="W197" s="77"/>
      <c r="X197" s="83" t="str">
        <f>IF(ISNUMBER($H197), IF(ISNUMBER(MATRIX!AF197),$H197*MATRIX!AF197,"n/a"),"")</f>
        <v/>
      </c>
      <c r="Y197" s="77"/>
      <c r="Z197" s="81" t="str">
        <f>IF(ISNUMBER($H197), IF(ISNUMBER(MATRIX!AP197),$H197*MATRIX!AP197,"n/a"),"")</f>
        <v/>
      </c>
      <c r="AA197" s="77" t="s">
        <v>434</v>
      </c>
      <c r="AB197" s="83" t="str">
        <f>IF(ISNUMBER($H197), IF(ISNUMBER(MATRIX!AR197),$H197*MATRIX!AR197,"n/a"),"")</f>
        <v/>
      </c>
      <c r="AD197" s="225" t="str">
        <f t="shared" si="107"/>
        <v/>
      </c>
      <c r="AF197" s="225" t="str">
        <f t="shared" si="108"/>
        <v/>
      </c>
      <c r="AH197" s="218" t="str">
        <f>IF(ISNUMBER($H197), IF(MV&gt;200,IF(ISNUMBER(MATRIX!CL197),MATRIX!CL197,"n/a"),IF(ISNUMBER(MATRIX!CH197),MATRIX!CH197,"n/a")),"")</f>
        <v/>
      </c>
      <c r="AJ197" s="1" t="str">
        <f>IF(ISNUMBER(H197),IF(AND(ISNUMBER('Lo-Z-OUTPUT'!BA197),'Lo-Z-OUTPUT'!BA197&lt;&gt;0),'Lo-Z-OUTPUT'!BA197,'Lo-Z-INPUT'!$K$15*'Lo-Z-INPUT'!$K$7),"")</f>
        <v/>
      </c>
      <c r="AL197" s="161" t="str">
        <f t="shared" si="113"/>
        <v/>
      </c>
      <c r="AN197" s="124" t="str">
        <f>IF(ISNUMBER($H197),IF(MV&lt;200,IF(ISNUMBER(MATRIX!AE197),ROUND((MATRIX!AE197*IDLE/1000)*CKWH,2),"-"),IF(ISNUMBER(MATRIX!AQ197),ROUND((MATRIX!AQ197*IDLE/1000)*CKWH,2),"-")),"")</f>
        <v/>
      </c>
      <c r="AO197" s="125" t="str">
        <f t="shared" si="116"/>
        <v/>
      </c>
      <c r="AQ197" s="105" t="str">
        <f>IF(ISNUMBER($H197),IF(MV&lt;200,IF(ISNUMBER(MATRIX!AG197),ROUND((MATRIX!AG197/1000)*RUNNING*CKWH,2),"-"),IF(ISNUMBER(MATRIX!AS197),ROUND((MATRIX!AS197/1000)*RUNNING*CKWH,2),"-")),"")</f>
        <v/>
      </c>
      <c r="AR197" s="126" t="str">
        <f t="shared" si="117"/>
        <v/>
      </c>
      <c r="AT197" s="129" t="str">
        <f t="shared" si="118"/>
        <v/>
      </c>
      <c r="AU197" s="127" t="str">
        <f t="shared" si="119"/>
        <v/>
      </c>
      <c r="AW197" s="101" t="str">
        <f>IF(ISNUMBER($H197),IF(ISNUMBER(MATRIX!BU197),$H197*MATRIX!BU197,"n/a"),"")</f>
        <v/>
      </c>
      <c r="AX197" s="72"/>
      <c r="AY197" s="72" t="str">
        <f>IF(ISNUMBER($H197),IF(ISNUMBER(MATRIX!BV197*AL197),$H197*MATRIX!BV197*AL197,"n/a"),"")</f>
        <v/>
      </c>
      <c r="BA197" s="100" t="str">
        <f t="shared" si="120"/>
        <v/>
      </c>
      <c r="BB197" s="72"/>
      <c r="BC197" s="154" t="str">
        <f t="shared" si="121"/>
        <v/>
      </c>
      <c r="BD197" s="103" t="str">
        <f t="shared" si="122"/>
        <v/>
      </c>
      <c r="BF197" s="85" t="str">
        <f>IF(ISNUMBER(H197),IF(ISNUMBER(MATRIX!Y197),MATRIX!Y197,"n/a"),"")</f>
        <v/>
      </c>
      <c r="BG197" s="86" t="str">
        <f t="shared" si="123"/>
        <v/>
      </c>
      <c r="BI197" s="44" t="str">
        <f>IF(ISNUMBER('Lo-Z-OUTPUT'!D197),IF(ISNUMBER(EXTRA!H197),'Lo-Z-OUTPUT'!D197*EXTRA!H197,""),"")</f>
        <v/>
      </c>
      <c r="BJ197" s="44" t="str">
        <f t="shared" si="124"/>
        <v/>
      </c>
      <c r="BT197" t="b">
        <f>ISNUMBER(MATRIX!G197)</f>
        <v>1</v>
      </c>
      <c r="BU197" t="b">
        <f>ISNUMBER(MATRIX!H197)</f>
        <v>1</v>
      </c>
      <c r="BW197" s="64" t="str">
        <f>IF(AND(ISNUMBER('HI-Z-OUTPUT'!P197),I197&lt;&gt;0),'HI-Z-OUTPUT'!P197,"-")</f>
        <v>-</v>
      </c>
      <c r="BX197" s="1"/>
      <c r="BY197" s="64" t="str">
        <f>IF(ISBLANK('HI-Z-OUTPUT'!R197),"",'HI-Z-OUTPUT'!R197)</f>
        <v/>
      </c>
      <c r="CA197" s="62" t="str">
        <f>IF(ISNUMBER(BW197),IF(ISNUMBER(MATRIX!E197),BW197*MATRIX!E197,"WRNG DATA"),"-")</f>
        <v>-</v>
      </c>
      <c r="CC197" s="66" t="str">
        <f>IF(AND(ISNUMBER(BW197),OR(BT197,BU197)),IF(KP="kg",BW197*MATRIX!CC197,BW197*MATRIX!CC197*2.2),"-")</f>
        <v>-</v>
      </c>
      <c r="CD197" s="65" t="str">
        <f t="shared" si="125"/>
        <v/>
      </c>
      <c r="CF197" s="1" t="str">
        <f>IF(AND(VI&lt;100,ISNUMBER(BW197),BT197),MATRIX!N197,IF(AND(VI&gt;=100,ISNUMBER(BW197),BU197),MATRIX!O197,""))</f>
        <v/>
      </c>
      <c r="CG197" s="1" t="str">
        <f>IF(AND(BY197&lt;100,ISNUMBER(BW197),BT197),MATRIX!N197,IF(AND(BY197&gt;=100,ISNUMBER(BW197),BU197),MATRIX!O197,"WRNG V"))</f>
        <v>WRNG V</v>
      </c>
      <c r="CH197" s="1" t="str">
        <f t="shared" si="126"/>
        <v/>
      </c>
      <c r="CJ197" s="70" t="str">
        <f>IF(ISNUMBER(BW197),IF(BY197&lt;100,IF(ISNUMBER(CH197*MATRIX!G197),BW197*CH197*MATRIX!G197,""),IF(ISNUMBER(CH197*MATRIX!H197),BW197*CH197*MATRIX!H197,"")),"")</f>
        <v/>
      </c>
      <c r="CL197" s="40" t="str">
        <f>IF(ISNUMBER(BW197*CH197),IF(ISNUMBER(MATRIX!U197),IF(MATRIX!U197-INT(MATRIX!U197)=0,MATRIX!U197,"("&amp;MATRIX!U197&amp;")"),"n/a"),"")</f>
        <v/>
      </c>
      <c r="CM197" s="77"/>
      <c r="CN197" s="81" t="str">
        <f>IF(ISNUMBER(BW197*CH197), IF(ISNUMBER(MATRIX!AZ197),BW197*MATRIX!AZ197,"n/a"),"")</f>
        <v/>
      </c>
      <c r="CO197" s="77"/>
      <c r="CP197" s="83" t="str">
        <f>IF(ISNUMBER($BW197*$CH197), IF(ISNUMBER(MATRIX!BB197),$BW197*MATRIX!BB197,"n/a"),"")</f>
        <v/>
      </c>
      <c r="CQ197" s="77"/>
      <c r="CR197" s="81" t="str">
        <f>IF(ISNUMBER($BW197*$CH197), IF(ISNUMBER(MATRIX!BJ197),BW197*MATRIX!BJ197,"n/a"),"")</f>
        <v/>
      </c>
      <c r="CS197" s="77" t="s">
        <v>434</v>
      </c>
      <c r="CT197" s="83" t="str">
        <f>IF(ISNUMBER($BW197*$CH197), IF(ISNUMBER(MATRIX!BL197),$BW197*MATRIX!BL197,"n/a"),"")</f>
        <v/>
      </c>
      <c r="CV197" s="225" t="str">
        <f t="shared" si="109"/>
        <v/>
      </c>
      <c r="CX197" s="225" t="str">
        <f t="shared" si="110"/>
        <v/>
      </c>
      <c r="CZ197" s="219" t="str">
        <f>IF(ISNUMBER($BW197*$CH197), IF(MV&gt;200,IF(ISNUMBER(MATRIX!CL197),MATRIX!CL197,"n/a"),IF(ISNUMBER(MATRIX!CH197),MATRIX!CH197,"n/a")),"")</f>
        <v/>
      </c>
      <c r="DB197" s="1" t="str">
        <f>IF(ISNUMBER(BW197),IF(AND(ISNUMBER('HI-Z-OUTPUT'!AV197),'HI-Z-OUTPUT'!AV197&lt;&gt;0),'HI-Z-OUTPUT'!AV197,'Hi-Z-INPUT'!$K$7*'Hi-Z-INPUT'!$K$11),"")</f>
        <v/>
      </c>
      <c r="DD197" s="161" t="str">
        <f t="shared" si="114"/>
        <v/>
      </c>
      <c r="DF197" s="124" t="str">
        <f>IF(ISNUMBER($BW197),IF(MV&lt;200,IF(ISNUMBER(MATRIX!BA197),ROUND(MATRIX!BA197/1000*IDLE*CKWH,2),"-"),IF(ISNUMBER(MATRIX!BK197),ROUND(MATRIX!BK197/1000*IDLE*CKWH,2),"-")),"")</f>
        <v/>
      </c>
      <c r="DG197" s="125" t="str">
        <f t="shared" si="127"/>
        <v/>
      </c>
      <c r="DI197" s="104" t="str">
        <f>IF(ISNUMBER($BW197),IF(MV&lt;200,IF(ISNUMBER(MATRIX!BC197),ROUND(MATRIX!BC197/1000*RUNNING*CKWH,2),"-"),IF(ISNUMBER(MATRIX!BM197),ROUND(MATRIX!BM197/1000*RUNNING*CKWH,2),"-")),"")</f>
        <v/>
      </c>
      <c r="DJ197" s="130" t="str">
        <f t="shared" si="128"/>
        <v/>
      </c>
      <c r="DL197" s="104"/>
      <c r="DM197" s="130" t="str">
        <f t="shared" si="129"/>
        <v/>
      </c>
      <c r="DO197" s="129" t="str">
        <f t="shared" si="111"/>
        <v/>
      </c>
      <c r="DP197" s="127" t="str">
        <f t="shared" si="130"/>
        <v/>
      </c>
      <c r="DR197" s="101" t="str">
        <f>IF(ISNUMBER($BW197*$CH197),IF(ISNUMBER(MATRIX!BU197),BW197*MATRIX!BU197,"n/a"),"")</f>
        <v/>
      </c>
      <c r="DS197" s="72"/>
      <c r="DT197" s="72" t="str">
        <f>IF(ISNUMBER(BW197*CH197),IF(ISNUMBER(MATRIX!BV197*DD197),BW197*MATRIX!BV197*DD197,"n/a"),"")</f>
        <v/>
      </c>
      <c r="DU197" s="72"/>
      <c r="DV197" s="155" t="str">
        <f t="shared" si="131"/>
        <v/>
      </c>
      <c r="DW197" s="96"/>
      <c r="DX197" s="156" t="str">
        <f t="shared" si="112"/>
        <v/>
      </c>
      <c r="DY197" s="102" t="str">
        <f t="shared" si="132"/>
        <v/>
      </c>
      <c r="EA197" s="85" t="str">
        <f>IF(ISNUMBER(BW197),IF(ISNUMBER(MATRIX!Y197),MATRIX!Y197,"n/a"),"")</f>
        <v/>
      </c>
      <c r="EB197" s="86" t="str">
        <f t="shared" si="133"/>
        <v/>
      </c>
      <c r="ED197" s="44" t="str">
        <f>IF(ISNUMBER('HI-Z-OUTPUT'!D197),IF(ISNUMBER(BW197),'HI-Z-OUTPUT'!D197*BW197,""),"")</f>
        <v/>
      </c>
      <c r="EE197" s="44" t="str">
        <f t="shared" si="134"/>
        <v/>
      </c>
    </row>
    <row r="198" spans="1:135">
      <c r="A198" s="210" t="str">
        <f>MATRIX!A198</f>
        <v>CUSTOM</v>
      </c>
      <c r="B198" t="str">
        <f>IF(MATRIX!B198&lt;&gt;0,MATRIX!B198,"-")</f>
        <v>-</v>
      </c>
      <c r="D198" t="b">
        <f>AND(OHM8MENO&lt;='Lo-Z-OUTPUT'!U198,'Lo-Z-OUTPUT'!U198&lt;=OHM8PIU)</f>
        <v>0</v>
      </c>
      <c r="E198" t="b">
        <f>AND(OHM4MENO&lt;='Lo-Z-OUTPUT'!U198,'Lo-Z-OUTPUT'!U198&lt;=OHM4PIU)</f>
        <v>0</v>
      </c>
      <c r="F198" t="b">
        <f>AND(OHM2MENO&lt;='Lo-Z-OUTPUT'!U198,'Lo-Z-OUTPUT'!U198&lt;=OHM2PIU)</f>
        <v>0</v>
      </c>
      <c r="H198" s="64" t="str">
        <f>IF(ISNUMBER('Lo-Z-OUTPUT'!S198),'Lo-Z-OUTPUT'!S198,"")</f>
        <v/>
      </c>
      <c r="I198" s="64" t="str">
        <f>IF('Lo-Z-OUTPUT'!W198="B","B","")</f>
        <v/>
      </c>
      <c r="K198" s="62" t="str">
        <f>IF(ISNUMBER(H198),H198*MATRIX!E198,"-")</f>
        <v>-</v>
      </c>
      <c r="M198" s="66" t="str">
        <f>IF(ISNUMBER(H198),IF(KP="kg",H198*MATRIX!CB198,H198*MATRIX!CB198*2.2),"-")</f>
        <v>-</v>
      </c>
      <c r="N198" s="65" t="str">
        <f t="shared" si="115"/>
        <v/>
      </c>
      <c r="P198" s="1" t="str">
        <f>IF(ISNUMBER(H198),IF('Lo-Z-OUTPUT'!W198="B",IF(D198,MATRIX!Q198,IF(E198,MATRIX!R198,"WRNG Ω")),IF(D198,MATRIX!K198,IF(E198,MATRIX!L198,IF(F198,MATRIX!M198,"")))),"")</f>
        <v/>
      </c>
      <c r="R198" s="70" t="str">
        <f>IF(AND(ISNUMBER(H198),ISNUMBER(P198)),IF('Lo-Z-OUTPUT'!W198="B",H198*P198*MATRIX!F198/2,H198*P198*MATRIX!F198),"")</f>
        <v/>
      </c>
      <c r="T198" s="40" t="str">
        <f>IF(ISNUMBER($H198),IF(ISNUMBER(MATRIX!U198),IF(MATRIX!U198-INT(MATRIX!U198)=0,MATRIX!U198,"("&amp;MATRIX!U198&amp;")"),"n/a"),"")</f>
        <v/>
      </c>
      <c r="U198" s="77"/>
      <c r="V198" s="81" t="str">
        <f>IF(ISNUMBER(H198), IF(ISNUMBER(MATRIX!AD198),H198*MATRIX!AD198,"n/a"),"")</f>
        <v/>
      </c>
      <c r="W198" s="77"/>
      <c r="X198" s="83" t="str">
        <f>IF(ISNUMBER($H198), IF(ISNUMBER(MATRIX!AF198),$H198*MATRIX!AF198,"n/a"),"")</f>
        <v/>
      </c>
      <c r="Y198" s="77"/>
      <c r="Z198" s="81" t="str">
        <f>IF(ISNUMBER($H198), IF(ISNUMBER(MATRIX!AP198),$H198*MATRIX!AP198,"n/a"),"")</f>
        <v/>
      </c>
      <c r="AA198" s="77" t="s">
        <v>434</v>
      </c>
      <c r="AB198" s="83" t="str">
        <f>IF(ISNUMBER($H198), IF(ISNUMBER(MATRIX!AR198),$H198*MATRIX!AR198,"n/a"),"")</f>
        <v/>
      </c>
      <c r="AD198" s="225" t="str">
        <f t="shared" si="107"/>
        <v/>
      </c>
      <c r="AF198" s="225" t="str">
        <f t="shared" si="108"/>
        <v/>
      </c>
      <c r="AH198" s="218" t="str">
        <f>IF(ISNUMBER($H198), IF(MV&gt;200,IF(ISNUMBER(MATRIX!CL198),MATRIX!CL198,"n/a"),IF(ISNUMBER(MATRIX!CH198),MATRIX!CH198,"n/a")),"")</f>
        <v/>
      </c>
      <c r="AJ198" s="1" t="str">
        <f>IF(ISNUMBER(H198),IF(AND(ISNUMBER('Lo-Z-OUTPUT'!BA198),'Lo-Z-OUTPUT'!BA198&lt;&gt;0),'Lo-Z-OUTPUT'!BA198,'Lo-Z-INPUT'!$K$15*'Lo-Z-INPUT'!$K$7),"")</f>
        <v/>
      </c>
      <c r="AL198" s="161" t="str">
        <f t="shared" si="113"/>
        <v/>
      </c>
      <c r="AN198" s="124" t="str">
        <f>IF(ISNUMBER($H198),IF(MV&lt;200,IF(ISNUMBER(MATRIX!AE198),ROUND((MATRIX!AE198*IDLE/1000)*CKWH,2),"-"),IF(ISNUMBER(MATRIX!AQ198),ROUND((MATRIX!AQ198*IDLE/1000)*CKWH,2),"-")),"")</f>
        <v/>
      </c>
      <c r="AO198" s="125" t="str">
        <f t="shared" si="116"/>
        <v/>
      </c>
      <c r="AQ198" s="105" t="str">
        <f>IF(ISNUMBER($H198),IF(MV&lt;200,IF(ISNUMBER(MATRIX!AG198),ROUND((MATRIX!AG198/1000)*RUNNING*CKWH,2),"-"),IF(ISNUMBER(MATRIX!AS198),ROUND((MATRIX!AS198/1000)*RUNNING*CKWH,2),"-")),"")</f>
        <v/>
      </c>
      <c r="AR198" s="126" t="str">
        <f t="shared" si="117"/>
        <v/>
      </c>
      <c r="AT198" s="129" t="str">
        <f t="shared" si="118"/>
        <v/>
      </c>
      <c r="AU198" s="127" t="str">
        <f t="shared" si="119"/>
        <v/>
      </c>
      <c r="AW198" s="101" t="str">
        <f>IF(ISNUMBER($H198),IF(ISNUMBER(MATRIX!BU198),$H198*MATRIX!BU198,"n/a"),"")</f>
        <v/>
      </c>
      <c r="AX198" s="72"/>
      <c r="AY198" s="72" t="str">
        <f>IF(ISNUMBER($H198),IF(ISNUMBER(MATRIX!BV198*AL198),$H198*MATRIX!BV198*AL198,"n/a"),"")</f>
        <v/>
      </c>
      <c r="BA198" s="100" t="str">
        <f t="shared" si="120"/>
        <v/>
      </c>
      <c r="BB198" s="72"/>
      <c r="BC198" s="154" t="str">
        <f t="shared" si="121"/>
        <v/>
      </c>
      <c r="BD198" s="103" t="str">
        <f t="shared" si="122"/>
        <v/>
      </c>
      <c r="BF198" s="85" t="str">
        <f>IF(ISNUMBER(H198),IF(ISNUMBER(MATRIX!Y198),MATRIX!Y198,"n/a"),"")</f>
        <v/>
      </c>
      <c r="BG198" s="86" t="str">
        <f t="shared" si="123"/>
        <v/>
      </c>
      <c r="BI198" s="44" t="str">
        <f>IF(ISNUMBER('Lo-Z-OUTPUT'!D198),IF(ISNUMBER(EXTRA!H198),'Lo-Z-OUTPUT'!D198*EXTRA!H198,""),"")</f>
        <v/>
      </c>
      <c r="BJ198" s="44" t="str">
        <f t="shared" si="124"/>
        <v/>
      </c>
      <c r="BT198" t="b">
        <f>ISNUMBER(MATRIX!G198)</f>
        <v>0</v>
      </c>
      <c r="BU198" t="b">
        <f>ISNUMBER(MATRIX!H198)</f>
        <v>0</v>
      </c>
      <c r="BW198" s="64" t="str">
        <f>IF(AND(ISNUMBER('HI-Z-OUTPUT'!P198),I198&lt;&gt;0),'HI-Z-OUTPUT'!P198,"-")</f>
        <v>-</v>
      </c>
      <c r="BX198" s="1"/>
      <c r="BY198" s="64" t="str">
        <f>IF(ISBLANK('HI-Z-OUTPUT'!R198),"",'HI-Z-OUTPUT'!R198)</f>
        <v/>
      </c>
      <c r="CA198" s="62" t="str">
        <f>IF(ISNUMBER(BW198),IF(ISNUMBER(MATRIX!E198),BW198*MATRIX!E198,"WRNG DATA"),"-")</f>
        <v>-</v>
      </c>
      <c r="CC198" s="66" t="str">
        <f>IF(AND(ISNUMBER(BW198),OR(BT198,BU198)),IF(KP="kg",BW198*MATRIX!CC198,BW198*MATRIX!CC198*2.2),"-")</f>
        <v>-</v>
      </c>
      <c r="CD198" s="65" t="str">
        <f t="shared" si="125"/>
        <v/>
      </c>
      <c r="CF198" s="1" t="str">
        <f>IF(AND(VI&lt;100,ISNUMBER(BW198),BT198),MATRIX!N198,IF(AND(VI&gt;=100,ISNUMBER(BW198),BU198),MATRIX!O198,""))</f>
        <v/>
      </c>
      <c r="CG198" s="1" t="str">
        <f>IF(AND(BY198&lt;100,ISNUMBER(BW198),BT198),MATRIX!N198,IF(AND(BY198&gt;=100,ISNUMBER(BW198),BU198),MATRIX!O198,"WRNG V"))</f>
        <v>WRNG V</v>
      </c>
      <c r="CH198" s="1" t="str">
        <f t="shared" si="126"/>
        <v/>
      </c>
      <c r="CJ198" s="70" t="str">
        <f>IF(ISNUMBER(BW198),IF(BY198&lt;100,IF(ISNUMBER(CH198*MATRIX!G198),BW198*CH198*MATRIX!G198,""),IF(ISNUMBER(CH198*MATRIX!H198),BW198*CH198*MATRIX!H198,"")),"")</f>
        <v/>
      </c>
      <c r="CL198" s="40" t="str">
        <f>IF(ISNUMBER(BW198*CH198),IF(ISNUMBER(MATRIX!U198),IF(MATRIX!U198-INT(MATRIX!U198)=0,MATRIX!U198,"("&amp;MATRIX!U198&amp;")"),"n/a"),"")</f>
        <v/>
      </c>
      <c r="CM198" s="77"/>
      <c r="CN198" s="81" t="str">
        <f>IF(ISNUMBER(BW198*CH198), IF(ISNUMBER(MATRIX!AZ198),BW198*MATRIX!AZ198,"n/a"),"")</f>
        <v/>
      </c>
      <c r="CO198" s="77"/>
      <c r="CP198" s="83" t="str">
        <f>IF(ISNUMBER($BW198*$CH198), IF(ISNUMBER(MATRIX!BB198),$BW198*MATRIX!BB198,"n/a"),"")</f>
        <v/>
      </c>
      <c r="CQ198" s="77"/>
      <c r="CR198" s="81" t="str">
        <f>IF(ISNUMBER($BW198*$CH198), IF(ISNUMBER(MATRIX!BJ198),BW198*MATRIX!BJ198,"n/a"),"")</f>
        <v/>
      </c>
      <c r="CS198" s="77" t="s">
        <v>434</v>
      </c>
      <c r="CT198" s="83" t="str">
        <f>IF(ISNUMBER($BW198*$CH198), IF(ISNUMBER(MATRIX!BL198),$BW198*MATRIX!BL198,"n/a"),"")</f>
        <v/>
      </c>
      <c r="CV198" s="225" t="str">
        <f t="shared" si="109"/>
        <v/>
      </c>
      <c r="CX198" s="225" t="str">
        <f t="shared" si="110"/>
        <v/>
      </c>
      <c r="CZ198" s="219" t="str">
        <f>IF(ISNUMBER($BW198*$CH198), IF(MV&gt;200,IF(ISNUMBER(MATRIX!CL198),MATRIX!CL198,"n/a"),IF(ISNUMBER(MATRIX!CH198),MATRIX!CH198,"n/a")),"")</f>
        <v/>
      </c>
      <c r="DB198" s="1" t="str">
        <f>IF(ISNUMBER(BW198),IF(AND(ISNUMBER('HI-Z-OUTPUT'!AV198),'HI-Z-OUTPUT'!AV198&lt;&gt;0),'HI-Z-OUTPUT'!AV198,'Hi-Z-INPUT'!$K$7*'Hi-Z-INPUT'!$K$11),"")</f>
        <v/>
      </c>
      <c r="DD198" s="161" t="str">
        <f t="shared" si="114"/>
        <v/>
      </c>
      <c r="DF198" s="124" t="str">
        <f>IF(ISNUMBER($BW198),IF(MV&lt;200,IF(ISNUMBER(MATRIX!BA198),ROUND(MATRIX!BA198/1000*IDLE*CKWH,2),"-"),IF(ISNUMBER(MATRIX!BK198),ROUND(MATRIX!BK198/1000*IDLE*CKWH,2),"-")),"")</f>
        <v/>
      </c>
      <c r="DG198" s="125" t="str">
        <f t="shared" si="127"/>
        <v/>
      </c>
      <c r="DI198" s="104" t="str">
        <f>IF(ISNUMBER($BW198),IF(MV&lt;200,IF(ISNUMBER(MATRIX!BC198),ROUND(MATRIX!BC198/1000*RUNNING*CKWH,2),"-"),IF(ISNUMBER(MATRIX!BM198),ROUND(MATRIX!BM198/1000*RUNNING*CKWH,2),"-")),"")</f>
        <v/>
      </c>
      <c r="DJ198" s="130" t="str">
        <f t="shared" si="128"/>
        <v/>
      </c>
      <c r="DL198" s="104"/>
      <c r="DM198" s="130" t="str">
        <f t="shared" si="129"/>
        <v/>
      </c>
      <c r="DO198" s="129" t="str">
        <f t="shared" si="111"/>
        <v/>
      </c>
      <c r="DP198" s="127" t="str">
        <f t="shared" si="130"/>
        <v/>
      </c>
      <c r="DR198" s="101" t="str">
        <f>IF(ISNUMBER($BW198*$CH198),IF(ISNUMBER(MATRIX!BU198),BW198*MATRIX!BU198,"n/a"),"")</f>
        <v/>
      </c>
      <c r="DS198" s="72"/>
      <c r="DT198" s="72" t="str">
        <f>IF(ISNUMBER(BW198*CH198),IF(ISNUMBER(MATRIX!BV198*DD198),BW198*MATRIX!BV198*DD198,"n/a"),"")</f>
        <v/>
      </c>
      <c r="DU198" s="72"/>
      <c r="DV198" s="155" t="str">
        <f t="shared" si="131"/>
        <v/>
      </c>
      <c r="DW198" s="96"/>
      <c r="DX198" s="156" t="str">
        <f t="shared" si="112"/>
        <v/>
      </c>
      <c r="DY198" s="102" t="str">
        <f t="shared" si="132"/>
        <v/>
      </c>
      <c r="EA198" s="85" t="str">
        <f>IF(ISNUMBER(BW198),IF(ISNUMBER(MATRIX!Y198),MATRIX!Y198,"n/a"),"")</f>
        <v/>
      </c>
      <c r="EB198" s="86" t="str">
        <f t="shared" si="133"/>
        <v/>
      </c>
      <c r="ED198" s="44" t="str">
        <f>IF(ISNUMBER('HI-Z-OUTPUT'!D198),IF(ISNUMBER(BW198),'HI-Z-OUTPUT'!D198*BW198,""),"")</f>
        <v/>
      </c>
      <c r="EE198" s="44" t="str">
        <f t="shared" si="134"/>
        <v/>
      </c>
    </row>
    <row r="199" spans="1:135">
      <c r="A199" s="210" t="str">
        <f>MATRIX!A199</f>
        <v>CUSTOM</v>
      </c>
      <c r="B199" t="str">
        <f>IF(MATRIX!B199&lt;&gt;0,MATRIX!B199,"-")</f>
        <v>-</v>
      </c>
      <c r="D199" t="b">
        <f>AND(OHM8MENO&lt;='Lo-Z-OUTPUT'!U199,'Lo-Z-OUTPUT'!U199&lt;=OHM8PIU)</f>
        <v>0</v>
      </c>
      <c r="E199" t="b">
        <f>AND(OHM4MENO&lt;='Lo-Z-OUTPUT'!U199,'Lo-Z-OUTPUT'!U199&lt;=OHM4PIU)</f>
        <v>0</v>
      </c>
      <c r="F199" t="b">
        <f>AND(OHM2MENO&lt;='Lo-Z-OUTPUT'!U199,'Lo-Z-OUTPUT'!U199&lt;=OHM2PIU)</f>
        <v>0</v>
      </c>
      <c r="H199" s="64" t="str">
        <f>IF(ISNUMBER('Lo-Z-OUTPUT'!S199),'Lo-Z-OUTPUT'!S199,"")</f>
        <v/>
      </c>
      <c r="I199" s="64" t="str">
        <f>IF('Lo-Z-OUTPUT'!W199="B","B","")</f>
        <v/>
      </c>
      <c r="K199" s="62" t="str">
        <f>IF(ISNUMBER(H199),H199*MATRIX!E199,"-")</f>
        <v>-</v>
      </c>
      <c r="M199" s="66" t="str">
        <f>IF(ISNUMBER(H199),IF(KP="kg",H199*MATRIX!CB199,H199*MATRIX!CB199*2.2),"-")</f>
        <v>-</v>
      </c>
      <c r="N199" s="65" t="str">
        <f t="shared" si="115"/>
        <v/>
      </c>
      <c r="P199" s="1" t="str">
        <f>IF(ISNUMBER(H199),IF('Lo-Z-OUTPUT'!W199="B",IF(D199,MATRIX!Q199,IF(E199,MATRIX!R199,"WRNG Ω")),IF(D199,MATRIX!K199,IF(E199,MATRIX!L199,IF(F199,MATRIX!M199,"")))),"")</f>
        <v/>
      </c>
      <c r="R199" s="70" t="str">
        <f>IF(AND(ISNUMBER(H199),ISNUMBER(P199)),IF('Lo-Z-OUTPUT'!W199="B",H199*P199*MATRIX!F199/2,H199*P199*MATRIX!F199),"")</f>
        <v/>
      </c>
      <c r="T199" s="40" t="str">
        <f>IF(ISNUMBER($H199),IF(ISNUMBER(MATRIX!U199),IF(MATRIX!U199-INT(MATRIX!U199)=0,MATRIX!U199,"("&amp;MATRIX!U199&amp;")"),"n/a"),"")</f>
        <v/>
      </c>
      <c r="U199" s="77"/>
      <c r="V199" s="81" t="str">
        <f>IF(ISNUMBER(H199), IF(ISNUMBER(MATRIX!AD199),H199*MATRIX!AD199,"n/a"),"")</f>
        <v/>
      </c>
      <c r="W199" s="77"/>
      <c r="X199" s="83" t="str">
        <f>IF(ISNUMBER($H199), IF(ISNUMBER(MATRIX!AF199),$H199*MATRIX!AF199,"n/a"),"")</f>
        <v/>
      </c>
      <c r="Y199" s="77"/>
      <c r="Z199" s="81" t="str">
        <f>IF(ISNUMBER($H199), IF(ISNUMBER(MATRIX!AP199),$H199*MATRIX!AP199,"n/a"),"")</f>
        <v/>
      </c>
      <c r="AA199" s="77" t="s">
        <v>434</v>
      </c>
      <c r="AB199" s="83" t="str">
        <f>IF(ISNUMBER($H199), IF(ISNUMBER(MATRIX!AR199),$H199*MATRIX!AR199,"n/a"),"")</f>
        <v/>
      </c>
      <c r="AD199" s="225" t="str">
        <f t="shared" si="107"/>
        <v/>
      </c>
      <c r="AF199" s="225" t="str">
        <f t="shared" si="108"/>
        <v/>
      </c>
      <c r="AH199" s="218" t="str">
        <f>IF(ISNUMBER($H199), IF(MV&gt;200,IF(ISNUMBER(MATRIX!CL199),MATRIX!CL199,"n/a"),IF(ISNUMBER(MATRIX!CH199),MATRIX!CH199,"n/a")),"")</f>
        <v/>
      </c>
      <c r="AJ199" s="1" t="str">
        <f>IF(ISNUMBER(H199),IF(AND(ISNUMBER('Lo-Z-OUTPUT'!BA199),'Lo-Z-OUTPUT'!BA199&lt;&gt;0),'Lo-Z-OUTPUT'!BA199,'Lo-Z-INPUT'!$K$15*'Lo-Z-INPUT'!$K$7),"")</f>
        <v/>
      </c>
      <c r="AL199" s="161" t="str">
        <f t="shared" si="113"/>
        <v/>
      </c>
      <c r="AN199" s="124" t="str">
        <f>IF(ISNUMBER($H199),IF(MV&lt;200,IF(ISNUMBER(MATRIX!AE199),ROUND((MATRIX!AE199*IDLE/1000)*CKWH,2),"-"),IF(ISNUMBER(MATRIX!AQ199),ROUND((MATRIX!AQ199*IDLE/1000)*CKWH,2),"-")),"")</f>
        <v/>
      </c>
      <c r="AO199" s="125" t="str">
        <f t="shared" si="116"/>
        <v/>
      </c>
      <c r="AQ199" s="105" t="str">
        <f>IF(ISNUMBER($H199),IF(MV&lt;200,IF(ISNUMBER(MATRIX!AG199),ROUND((MATRIX!AG199/1000)*RUNNING*CKWH,2),"-"),IF(ISNUMBER(MATRIX!AS199),ROUND((MATRIX!AS199/1000)*RUNNING*CKWH,2),"-")),"")</f>
        <v/>
      </c>
      <c r="AR199" s="126" t="str">
        <f t="shared" si="117"/>
        <v/>
      </c>
      <c r="AT199" s="129" t="str">
        <f t="shared" si="118"/>
        <v/>
      </c>
      <c r="AU199" s="127" t="str">
        <f t="shared" si="119"/>
        <v/>
      </c>
      <c r="AW199" s="101" t="str">
        <f>IF(ISNUMBER($H199),IF(ISNUMBER(MATRIX!BU199),$H199*MATRIX!BU199,"n/a"),"")</f>
        <v/>
      </c>
      <c r="AX199" s="72"/>
      <c r="AY199" s="72" t="str">
        <f>IF(ISNUMBER($H199),IF(ISNUMBER(MATRIX!BV199*AL199),$H199*MATRIX!BV199*AL199,"n/a"),"")</f>
        <v/>
      </c>
      <c r="BA199" s="100" t="str">
        <f t="shared" si="120"/>
        <v/>
      </c>
      <c r="BB199" s="72"/>
      <c r="BC199" s="154" t="str">
        <f t="shared" si="121"/>
        <v/>
      </c>
      <c r="BD199" s="103" t="str">
        <f t="shared" si="122"/>
        <v/>
      </c>
      <c r="BF199" s="85" t="str">
        <f>IF(ISNUMBER(H199),IF(ISNUMBER(MATRIX!Y199),MATRIX!Y199,"n/a"),"")</f>
        <v/>
      </c>
      <c r="BG199" s="86" t="str">
        <f t="shared" si="123"/>
        <v/>
      </c>
      <c r="BI199" s="44" t="str">
        <f>IF(ISNUMBER('Lo-Z-OUTPUT'!D199),IF(ISNUMBER(EXTRA!H199),'Lo-Z-OUTPUT'!D199*EXTRA!H199,""),"")</f>
        <v/>
      </c>
      <c r="BJ199" s="44" t="str">
        <f t="shared" si="124"/>
        <v/>
      </c>
      <c r="BT199" t="b">
        <f>ISNUMBER(MATRIX!G199)</f>
        <v>0</v>
      </c>
      <c r="BU199" t="b">
        <f>ISNUMBER(MATRIX!H199)</f>
        <v>0</v>
      </c>
      <c r="BW199" s="64" t="str">
        <f>IF(AND(ISNUMBER('HI-Z-OUTPUT'!P199),I199&lt;&gt;0),'HI-Z-OUTPUT'!P199,"-")</f>
        <v>-</v>
      </c>
      <c r="BX199" s="1"/>
      <c r="BY199" s="64" t="str">
        <f>IF(ISBLANK('HI-Z-OUTPUT'!R199),"",'HI-Z-OUTPUT'!R199)</f>
        <v/>
      </c>
      <c r="CA199" s="62" t="str">
        <f>IF(ISNUMBER(BW199),IF(ISNUMBER(MATRIX!E199),BW199*MATRIX!E199,"WRNG DATA"),"-")</f>
        <v>-</v>
      </c>
      <c r="CC199" s="66" t="str">
        <f>IF(AND(ISNUMBER(BW199),OR(BT199,BU199)),IF(KP="kg",BW199*MATRIX!CC199,BW199*MATRIX!CC199*2.2),"-")</f>
        <v>-</v>
      </c>
      <c r="CD199" s="65" t="str">
        <f t="shared" si="125"/>
        <v/>
      </c>
      <c r="CF199" s="1" t="str">
        <f>IF(AND(VI&lt;100,ISNUMBER(BW199),BT199),MATRIX!N199,IF(AND(VI&gt;=100,ISNUMBER(BW199),BU199),MATRIX!O199,""))</f>
        <v/>
      </c>
      <c r="CG199" s="1" t="str">
        <f>IF(AND(BY199&lt;100,ISNUMBER(BW199),BT199),MATRIX!N199,IF(AND(BY199&gt;=100,ISNUMBER(BW199),BU199),MATRIX!O199,"WRNG V"))</f>
        <v>WRNG V</v>
      </c>
      <c r="CH199" s="1" t="str">
        <f t="shared" si="126"/>
        <v/>
      </c>
      <c r="CJ199" s="70" t="str">
        <f>IF(ISNUMBER(BW199),IF(BY199&lt;100,IF(ISNUMBER(CH199*MATRIX!G199),BW199*CH199*MATRIX!G199,""),IF(ISNUMBER(CH199*MATRIX!H199),BW199*CH199*MATRIX!H199,"")),"")</f>
        <v/>
      </c>
      <c r="CL199" s="40" t="str">
        <f>IF(ISNUMBER(BW199*CH199),IF(ISNUMBER(MATRIX!U199),IF(MATRIX!U199-INT(MATRIX!U199)=0,MATRIX!U199,"("&amp;MATRIX!U199&amp;")"),"n/a"),"")</f>
        <v/>
      </c>
      <c r="CM199" s="77"/>
      <c r="CN199" s="81" t="str">
        <f>IF(ISNUMBER(BW199*CH199), IF(ISNUMBER(MATRIX!AZ199),BW199*MATRIX!AZ199,"n/a"),"")</f>
        <v/>
      </c>
      <c r="CO199" s="77"/>
      <c r="CP199" s="83" t="str">
        <f>IF(ISNUMBER($BW199*$CH199), IF(ISNUMBER(MATRIX!BB199),$BW199*MATRIX!BB199,"n/a"),"")</f>
        <v/>
      </c>
      <c r="CQ199" s="77"/>
      <c r="CR199" s="81" t="str">
        <f>IF(ISNUMBER($BW199*$CH199), IF(ISNUMBER(MATRIX!BJ199),BW199*MATRIX!BJ199,"n/a"),"")</f>
        <v/>
      </c>
      <c r="CS199" s="77" t="s">
        <v>434</v>
      </c>
      <c r="CT199" s="83" t="str">
        <f>IF(ISNUMBER($BW199*$CH199), IF(ISNUMBER(MATRIX!BL199),$BW199*MATRIX!BL199,"n/a"),"")</f>
        <v/>
      </c>
      <c r="CV199" s="225" t="str">
        <f t="shared" si="109"/>
        <v/>
      </c>
      <c r="CX199" s="225" t="str">
        <f t="shared" si="110"/>
        <v/>
      </c>
      <c r="CZ199" s="219" t="str">
        <f>IF(ISNUMBER($BW199*$CH199), IF(MV&gt;200,IF(ISNUMBER(MATRIX!CL199),MATRIX!CL199,"n/a"),IF(ISNUMBER(MATRIX!CH199),MATRIX!CH199,"n/a")),"")</f>
        <v/>
      </c>
      <c r="DB199" s="1" t="str">
        <f>IF(ISNUMBER(BW199),IF(AND(ISNUMBER('HI-Z-OUTPUT'!AV199),'HI-Z-OUTPUT'!AV199&lt;&gt;0),'HI-Z-OUTPUT'!AV199,'Hi-Z-INPUT'!$K$7*'Hi-Z-INPUT'!$K$11),"")</f>
        <v/>
      </c>
      <c r="DD199" s="161" t="str">
        <f t="shared" si="114"/>
        <v/>
      </c>
      <c r="DF199" s="124" t="str">
        <f>IF(ISNUMBER($BW199),IF(MV&lt;200,IF(ISNUMBER(MATRIX!BA199),ROUND(MATRIX!BA199/1000*IDLE*CKWH,2),"-"),IF(ISNUMBER(MATRIX!BK199),ROUND(MATRIX!BK199/1000*IDLE*CKWH,2),"-")),"")</f>
        <v/>
      </c>
      <c r="DG199" s="125" t="str">
        <f t="shared" si="127"/>
        <v/>
      </c>
      <c r="DI199" s="104" t="str">
        <f>IF(ISNUMBER($BW199),IF(MV&lt;200,IF(ISNUMBER(MATRIX!BC199),ROUND(MATRIX!BC199/1000*RUNNING*CKWH,2),"-"),IF(ISNUMBER(MATRIX!BM199),ROUND(MATRIX!BM199/1000*RUNNING*CKWH,2),"-")),"")</f>
        <v/>
      </c>
      <c r="DJ199" s="130" t="str">
        <f t="shared" si="128"/>
        <v/>
      </c>
      <c r="DL199" s="104"/>
      <c r="DM199" s="130" t="str">
        <f t="shared" si="129"/>
        <v/>
      </c>
      <c r="DO199" s="129" t="str">
        <f t="shared" si="111"/>
        <v/>
      </c>
      <c r="DP199" s="127" t="str">
        <f t="shared" si="130"/>
        <v/>
      </c>
      <c r="DR199" s="101" t="str">
        <f>IF(ISNUMBER($BW199*$CH199),IF(ISNUMBER(MATRIX!BU199),BW199*MATRIX!BU199,"n/a"),"")</f>
        <v/>
      </c>
      <c r="DS199" s="72"/>
      <c r="DT199" s="72" t="str">
        <f>IF(ISNUMBER(BW199*CH199),IF(ISNUMBER(MATRIX!BV199*DD199),BW199*MATRIX!BV199*DD199,"n/a"),"")</f>
        <v/>
      </c>
      <c r="DU199" s="72"/>
      <c r="DV199" s="155" t="str">
        <f t="shared" si="131"/>
        <v/>
      </c>
      <c r="DW199" s="96"/>
      <c r="DX199" s="156" t="str">
        <f t="shared" si="112"/>
        <v/>
      </c>
      <c r="DY199" s="102" t="str">
        <f t="shared" si="132"/>
        <v/>
      </c>
      <c r="EA199" s="85" t="str">
        <f>IF(ISNUMBER(BW199),IF(ISNUMBER(MATRIX!Y199),MATRIX!Y199,"n/a"),"")</f>
        <v/>
      </c>
      <c r="EB199" s="86" t="str">
        <f t="shared" si="133"/>
        <v/>
      </c>
      <c r="ED199" s="44" t="str">
        <f>IF(ISNUMBER('HI-Z-OUTPUT'!D199),IF(ISNUMBER(BW199),'HI-Z-OUTPUT'!D199*BW199,""),"")</f>
        <v/>
      </c>
      <c r="EE199" s="44" t="str">
        <f t="shared" si="134"/>
        <v/>
      </c>
    </row>
    <row r="200" spans="1:135">
      <c r="A200" s="210" t="str">
        <f>MATRIX!A200</f>
        <v>CUSTOM</v>
      </c>
      <c r="B200" t="str">
        <f>IF(MATRIX!B200&lt;&gt;0,MATRIX!B200,"-")</f>
        <v>-</v>
      </c>
      <c r="D200" t="b">
        <f>AND(OHM8MENO&lt;='Lo-Z-OUTPUT'!U200,'Lo-Z-OUTPUT'!U200&lt;=OHM8PIU)</f>
        <v>0</v>
      </c>
      <c r="E200" t="b">
        <f>AND(OHM4MENO&lt;='Lo-Z-OUTPUT'!U200,'Lo-Z-OUTPUT'!U200&lt;=OHM4PIU)</f>
        <v>0</v>
      </c>
      <c r="F200" t="b">
        <f>AND(OHM2MENO&lt;='Lo-Z-OUTPUT'!U200,'Lo-Z-OUTPUT'!U200&lt;=OHM2PIU)</f>
        <v>0</v>
      </c>
      <c r="H200" s="64" t="str">
        <f>IF(ISNUMBER('Lo-Z-OUTPUT'!S200),'Lo-Z-OUTPUT'!S200,"")</f>
        <v/>
      </c>
      <c r="I200" s="64" t="str">
        <f>IF('Lo-Z-OUTPUT'!W200="B","B","")</f>
        <v/>
      </c>
      <c r="K200" s="62" t="str">
        <f>IF(ISNUMBER(H200),H200*MATRIX!E200,"-")</f>
        <v>-</v>
      </c>
      <c r="M200" s="66" t="str">
        <f>IF(ISNUMBER(H200),IF(KP="kg",H200*MATRIX!CB200,H200*MATRIX!CB200*2.2),"-")</f>
        <v>-</v>
      </c>
      <c r="N200" s="65" t="str">
        <f t="shared" si="115"/>
        <v/>
      </c>
      <c r="P200" s="1" t="str">
        <f>IF(ISNUMBER(H200),IF('Lo-Z-OUTPUT'!W200="B",IF(D200,MATRIX!Q200,IF(E200,MATRIX!R200,"WRNG Ω")),IF(D200,MATRIX!K200,IF(E200,MATRIX!L200,IF(F200,MATRIX!M200,"")))),"")</f>
        <v/>
      </c>
      <c r="R200" s="70" t="str">
        <f>IF(AND(ISNUMBER(H200),ISNUMBER(P200)),IF('Lo-Z-OUTPUT'!W200="B",H200*P200*MATRIX!F200/2,H200*P200*MATRIX!F200),"")</f>
        <v/>
      </c>
      <c r="T200" s="40" t="str">
        <f>IF(ISNUMBER($H200),IF(ISNUMBER(MATRIX!U200),IF(MATRIX!U200-INT(MATRIX!U200)=0,MATRIX!U200,"("&amp;MATRIX!U200&amp;")"),"n/a"),"")</f>
        <v/>
      </c>
      <c r="U200" s="77"/>
      <c r="V200" s="81" t="str">
        <f>IF(ISNUMBER(H200), IF(ISNUMBER(MATRIX!AD200),H200*MATRIX!AD200,"n/a"),"")</f>
        <v/>
      </c>
      <c r="W200" s="77"/>
      <c r="X200" s="83" t="str">
        <f>IF(ISNUMBER($H200), IF(ISNUMBER(MATRIX!AF200),$H200*MATRIX!AF200,"n/a"),"")</f>
        <v/>
      </c>
      <c r="Y200" s="77"/>
      <c r="Z200" s="81" t="str">
        <f>IF(ISNUMBER($H200), IF(ISNUMBER(MATRIX!AP200),$H200*MATRIX!AP200,"n/a"),"")</f>
        <v/>
      </c>
      <c r="AA200" s="77" t="s">
        <v>434</v>
      </c>
      <c r="AB200" s="83" t="str">
        <f>IF(ISNUMBER($H200), IF(ISNUMBER(MATRIX!AR200),$H200*MATRIX!AR200,"n/a"),"")</f>
        <v/>
      </c>
      <c r="AD200" s="225" t="str">
        <f t="shared" ref="AD200:AD224" si="135">IF(ISNUMBER(H200),IF(MV&lt;200,V200,Z200),"")</f>
        <v/>
      </c>
      <c r="AF200" s="225" t="str">
        <f t="shared" ref="AF200:AF224" si="136">IF(ISNUMBER(H200),IF(MV&lt;200,X200,AB200),"")</f>
        <v/>
      </c>
      <c r="AH200" s="218" t="str">
        <f>IF(ISNUMBER($H200), IF(MV&gt;200,IF(ISNUMBER(MATRIX!CL200),MATRIX!CL200,"n/a"),IF(ISNUMBER(MATRIX!CH200),MATRIX!CH200,"n/a")),"")</f>
        <v/>
      </c>
      <c r="AJ200" s="1" t="str">
        <f>IF(ISNUMBER(H200),IF(AND(ISNUMBER('Lo-Z-OUTPUT'!BA200),'Lo-Z-OUTPUT'!BA200&lt;&gt;0),'Lo-Z-OUTPUT'!BA200,'Lo-Z-INPUT'!$K$15*'Lo-Z-INPUT'!$K$7),"")</f>
        <v/>
      </c>
      <c r="AL200" s="161" t="str">
        <f t="shared" si="113"/>
        <v/>
      </c>
      <c r="AN200" s="124" t="str">
        <f>IF(ISNUMBER($H200),IF(MV&lt;200,IF(ISNUMBER(MATRIX!AE200),ROUND((MATRIX!AE200*IDLE/1000)*CKWH,2),"-"),IF(ISNUMBER(MATRIX!AQ200),ROUND((MATRIX!AQ200*IDLE/1000)*CKWH,2),"-")),"")</f>
        <v/>
      </c>
      <c r="AO200" s="125" t="str">
        <f t="shared" si="116"/>
        <v/>
      </c>
      <c r="AQ200" s="105" t="str">
        <f>IF(ISNUMBER($H200),IF(MV&lt;200,IF(ISNUMBER(MATRIX!AG200),ROUND((MATRIX!AG200/1000)*RUNNING*CKWH,2),"-"),IF(ISNUMBER(MATRIX!AS200),ROUND((MATRIX!AS200/1000)*RUNNING*CKWH,2),"-")),"")</f>
        <v/>
      </c>
      <c r="AR200" s="126" t="str">
        <f t="shared" si="117"/>
        <v/>
      </c>
      <c r="AT200" s="129" t="str">
        <f t="shared" si="118"/>
        <v/>
      </c>
      <c r="AU200" s="127" t="str">
        <f t="shared" si="119"/>
        <v/>
      </c>
      <c r="AW200" s="101" t="str">
        <f>IF(ISNUMBER($H200),IF(ISNUMBER(MATRIX!BU200),$H200*MATRIX!BU200,"n/a"),"")</f>
        <v/>
      </c>
      <c r="AX200" s="72"/>
      <c r="AY200" s="72" t="str">
        <f>IF(ISNUMBER($H200),IF(ISNUMBER(MATRIX!BV200*AL200),$H200*MATRIX!BV200*AL200,"n/a"),"")</f>
        <v/>
      </c>
      <c r="BA200" s="100" t="str">
        <f t="shared" si="120"/>
        <v/>
      </c>
      <c r="BB200" s="72"/>
      <c r="BC200" s="154" t="str">
        <f t="shared" si="121"/>
        <v/>
      </c>
      <c r="BD200" s="103" t="str">
        <f t="shared" si="122"/>
        <v/>
      </c>
      <c r="BF200" s="85" t="str">
        <f>IF(ISNUMBER(H200),IF(ISNUMBER(MATRIX!Y200),MATRIX!Y200,"n/a"),"")</f>
        <v/>
      </c>
      <c r="BG200" s="86" t="str">
        <f t="shared" si="123"/>
        <v/>
      </c>
      <c r="BI200" s="44" t="str">
        <f>IF(ISNUMBER('Lo-Z-OUTPUT'!D200),IF(ISNUMBER(EXTRA!H200),'Lo-Z-OUTPUT'!D200*EXTRA!H200,""),"")</f>
        <v/>
      </c>
      <c r="BJ200" s="44" t="str">
        <f t="shared" si="124"/>
        <v/>
      </c>
      <c r="BT200" t="b">
        <f>ISNUMBER(MATRIX!G200)</f>
        <v>0</v>
      </c>
      <c r="BU200" t="b">
        <f>ISNUMBER(MATRIX!H200)</f>
        <v>0</v>
      </c>
      <c r="BW200" s="64" t="str">
        <f>IF(AND(ISNUMBER('HI-Z-OUTPUT'!P200),I200&lt;&gt;0),'HI-Z-OUTPUT'!P200,"-")</f>
        <v>-</v>
      </c>
      <c r="BX200" s="1"/>
      <c r="BY200" s="64" t="str">
        <f>IF(ISBLANK('HI-Z-OUTPUT'!R200),"",'HI-Z-OUTPUT'!R200)</f>
        <v/>
      </c>
      <c r="CA200" s="62" t="str">
        <f>IF(ISNUMBER(BW200),IF(ISNUMBER(MATRIX!E200),BW200*MATRIX!E200,"WRNG DATA"),"-")</f>
        <v>-</v>
      </c>
      <c r="CC200" s="66" t="str">
        <f>IF(AND(ISNUMBER(BW200),OR(BT200,BU200)),IF(KP="kg",BW200*MATRIX!CC200,BW200*MATRIX!CC200*2.2),"-")</f>
        <v>-</v>
      </c>
      <c r="CD200" s="65" t="str">
        <f t="shared" si="125"/>
        <v/>
      </c>
      <c r="CF200" s="1" t="str">
        <f>IF(AND(VI&lt;100,ISNUMBER(BW200),BT200),MATRIX!N200,IF(AND(VI&gt;=100,ISNUMBER(BW200),BU200),MATRIX!O200,""))</f>
        <v/>
      </c>
      <c r="CG200" s="1" t="str">
        <f>IF(AND(BY200&lt;100,ISNUMBER(BW200),BT200),MATRIX!N200,IF(AND(BY200&gt;=100,ISNUMBER(BW200),BU200),MATRIX!O200,"WRNG V"))</f>
        <v>WRNG V</v>
      </c>
      <c r="CH200" s="1" t="str">
        <f t="shared" si="126"/>
        <v/>
      </c>
      <c r="CJ200" s="70" t="str">
        <f>IF(ISNUMBER(BW200),IF(BY200&lt;100,IF(ISNUMBER(CH200*MATRIX!G200),BW200*CH200*MATRIX!G200,""),IF(ISNUMBER(CH200*MATRIX!H200),BW200*CH200*MATRIX!H200,"")),"")</f>
        <v/>
      </c>
      <c r="CL200" s="40" t="str">
        <f>IF(ISNUMBER(BW200*CH200),IF(ISNUMBER(MATRIX!U200),IF(MATRIX!U200-INT(MATRIX!U200)=0,MATRIX!U200,"("&amp;MATRIX!U200&amp;")"),"n/a"),"")</f>
        <v/>
      </c>
      <c r="CM200" s="77"/>
      <c r="CN200" s="81" t="str">
        <f>IF(ISNUMBER(BW200*CH200), IF(ISNUMBER(MATRIX!AZ200),BW200*MATRIX!AZ200,"n/a"),"")</f>
        <v/>
      </c>
      <c r="CO200" s="77"/>
      <c r="CP200" s="83" t="str">
        <f>IF(ISNUMBER($BW200*$CH200), IF(ISNUMBER(MATRIX!BB200),$BW200*MATRIX!BB200,"n/a"),"")</f>
        <v/>
      </c>
      <c r="CQ200" s="77"/>
      <c r="CR200" s="81" t="str">
        <f>IF(ISNUMBER($BW200*$CH200), IF(ISNUMBER(MATRIX!BJ200),BW200*MATRIX!BJ200,"n/a"),"")</f>
        <v/>
      </c>
      <c r="CS200" s="77" t="s">
        <v>434</v>
      </c>
      <c r="CT200" s="83" t="str">
        <f>IF(ISNUMBER($BW200*$CH200), IF(ISNUMBER(MATRIX!BL200),$BW200*MATRIX!BL200,"n/a"),"")</f>
        <v/>
      </c>
      <c r="CV200" s="225" t="str">
        <f t="shared" ref="CV200:CV224" si="137">IF(ISNUMBER(BW200),IF(MV&lt;200,CN200,CR200),"")</f>
        <v/>
      </c>
      <c r="CX200" s="225" t="str">
        <f t="shared" ref="CX200:CX224" si="138">IF(ISNUMBER(BW200),IF(MV&lt;200,CP200,CT200),"")</f>
        <v/>
      </c>
      <c r="CZ200" s="219" t="str">
        <f>IF(ISNUMBER($BW200*$CH200), IF(MV&gt;200,IF(ISNUMBER(MATRIX!CL200),MATRIX!CL200,"n/a"),IF(ISNUMBER(MATRIX!CH200),MATRIX!CH200,"n/a")),"")</f>
        <v/>
      </c>
      <c r="DB200" s="1" t="str">
        <f>IF(ISNUMBER(BW200),IF(AND(ISNUMBER('HI-Z-OUTPUT'!AV200),'HI-Z-OUTPUT'!AV200&lt;&gt;0),'HI-Z-OUTPUT'!AV200,'Hi-Z-INPUT'!$K$7*'Hi-Z-INPUT'!$K$11),"")</f>
        <v/>
      </c>
      <c r="DD200" s="161" t="str">
        <f t="shared" si="114"/>
        <v/>
      </c>
      <c r="DF200" s="124" t="str">
        <f>IF(ISNUMBER($BW200),IF(MV&lt;200,IF(ISNUMBER(MATRIX!BA200),ROUND(MATRIX!BA200/1000*IDLE*CKWH,2),"-"),IF(ISNUMBER(MATRIX!BK200),ROUND(MATRIX!BK200/1000*IDLE*CKWH,2),"-")),"")</f>
        <v/>
      </c>
      <c r="DG200" s="125" t="str">
        <f t="shared" si="127"/>
        <v/>
      </c>
      <c r="DI200" s="104" t="str">
        <f>IF(ISNUMBER($BW200),IF(MV&lt;200,IF(ISNUMBER(MATRIX!BC200),ROUND(MATRIX!BC200/1000*RUNNING*CKWH,2),"-"),IF(ISNUMBER(MATRIX!BM200),ROUND(MATRIX!BM200/1000*RUNNING*CKWH,2),"-")),"")</f>
        <v/>
      </c>
      <c r="DJ200" s="130" t="str">
        <f t="shared" si="128"/>
        <v/>
      </c>
      <c r="DL200" s="104"/>
      <c r="DM200" s="130" t="str">
        <f t="shared" si="129"/>
        <v/>
      </c>
      <c r="DO200" s="129" t="str">
        <f t="shared" ref="DO200:DO224" si="139">IF(ISNUMBER($BW200*CH200),IF(ISNUMBER(DF200*DI200),ROUND($BW200*(DF200+DI200*DD200)*DAYS,2),"NO DATA"),"")</f>
        <v/>
      </c>
      <c r="DP200" s="127" t="str">
        <f t="shared" si="130"/>
        <v/>
      </c>
      <c r="DR200" s="101" t="str">
        <f>IF(ISNUMBER($BW200*$CH200),IF(ISNUMBER(MATRIX!BU200),BW200*MATRIX!BU200,"n/a"),"")</f>
        <v/>
      </c>
      <c r="DS200" s="72"/>
      <c r="DT200" s="72" t="str">
        <f>IF(ISNUMBER(BW200*CH200),IF(ISNUMBER(MATRIX!BV200*DD200),BW200*MATRIX!BV200*DD200,"n/a"),"")</f>
        <v/>
      </c>
      <c r="DU200" s="72"/>
      <c r="DV200" s="155" t="str">
        <f t="shared" si="131"/>
        <v/>
      </c>
      <c r="DW200" s="96"/>
      <c r="DX200" s="156" t="str">
        <f t="shared" ref="DX200:DX224" si="140">IF(ISNUMBER($BW200*$CH200),IF(ISNUMBER(DV200),DV200*CBTU,"NO DATA"),"")</f>
        <v/>
      </c>
      <c r="DY200" s="102" t="str">
        <f t="shared" si="132"/>
        <v/>
      </c>
      <c r="EA200" s="85" t="str">
        <f>IF(ISNUMBER(BW200),IF(ISNUMBER(MATRIX!Y200),MATRIX!Y200,"n/a"),"")</f>
        <v/>
      </c>
      <c r="EB200" s="86" t="str">
        <f t="shared" si="133"/>
        <v/>
      </c>
      <c r="ED200" s="44" t="str">
        <f>IF(ISNUMBER('HI-Z-OUTPUT'!D200),IF(ISNUMBER(BW200),'HI-Z-OUTPUT'!D200*BW200,""),"")</f>
        <v/>
      </c>
      <c r="EE200" s="44" t="str">
        <f t="shared" si="134"/>
        <v/>
      </c>
    </row>
    <row r="201" spans="1:135">
      <c r="A201" s="210" t="str">
        <f>MATRIX!A201</f>
        <v>CUSTOM</v>
      </c>
      <c r="B201" t="str">
        <f>IF(MATRIX!B201&lt;&gt;0,MATRIX!B201,"-")</f>
        <v>-</v>
      </c>
      <c r="D201" t="b">
        <f>AND(OHM8MENO&lt;='Lo-Z-OUTPUT'!U201,'Lo-Z-OUTPUT'!U201&lt;=OHM8PIU)</f>
        <v>0</v>
      </c>
      <c r="E201" t="b">
        <f>AND(OHM4MENO&lt;='Lo-Z-OUTPUT'!U201,'Lo-Z-OUTPUT'!U201&lt;=OHM4PIU)</f>
        <v>0</v>
      </c>
      <c r="F201" t="b">
        <f>AND(OHM2MENO&lt;='Lo-Z-OUTPUT'!U201,'Lo-Z-OUTPUT'!U201&lt;=OHM2PIU)</f>
        <v>0</v>
      </c>
      <c r="H201" s="64" t="str">
        <f>IF(ISNUMBER('Lo-Z-OUTPUT'!S201),'Lo-Z-OUTPUT'!S201,"")</f>
        <v/>
      </c>
      <c r="I201" s="64" t="str">
        <f>IF('Lo-Z-OUTPUT'!W201="B","B","")</f>
        <v/>
      </c>
      <c r="K201" s="62" t="str">
        <f>IF(ISNUMBER(H201),H201*MATRIX!E201,"-")</f>
        <v>-</v>
      </c>
      <c r="M201" s="66" t="str">
        <f>IF(ISNUMBER(H201),IF(KP="kg",H201*MATRIX!CB201,H201*MATRIX!CB201*2.2),"-")</f>
        <v>-</v>
      </c>
      <c r="N201" s="65" t="str">
        <f t="shared" si="115"/>
        <v/>
      </c>
      <c r="P201" s="1" t="str">
        <f>IF(ISNUMBER(H201),IF('Lo-Z-OUTPUT'!W201="B",IF(D201,MATRIX!Q201,IF(E201,MATRIX!R201,"WRNG Ω")),IF(D201,MATRIX!K201,IF(E201,MATRIX!L201,IF(F201,MATRIX!M201,"")))),"")</f>
        <v/>
      </c>
      <c r="R201" s="70" t="str">
        <f>IF(AND(ISNUMBER(H201),ISNUMBER(P201)),IF('Lo-Z-OUTPUT'!W201="B",H201*P201*MATRIX!F201/2,H201*P201*MATRIX!F201),"")</f>
        <v/>
      </c>
      <c r="T201" s="40" t="str">
        <f>IF(ISNUMBER($H201),IF(ISNUMBER(MATRIX!U201),IF(MATRIX!U201-INT(MATRIX!U201)=0,MATRIX!U201,"("&amp;MATRIX!U201&amp;")"),"n/a"),"")</f>
        <v/>
      </c>
      <c r="U201" s="77"/>
      <c r="V201" s="81" t="str">
        <f>IF(ISNUMBER(H201), IF(ISNUMBER(MATRIX!AD201),H201*MATRIX!AD201,"n/a"),"")</f>
        <v/>
      </c>
      <c r="W201" s="77"/>
      <c r="X201" s="83" t="str">
        <f>IF(ISNUMBER($H201), IF(ISNUMBER(MATRIX!AF201),$H201*MATRIX!AF201,"n/a"),"")</f>
        <v/>
      </c>
      <c r="Y201" s="77"/>
      <c r="Z201" s="81" t="str">
        <f>IF(ISNUMBER($H201), IF(ISNUMBER(MATRIX!AP201),$H201*MATRIX!AP201,"n/a"),"")</f>
        <v/>
      </c>
      <c r="AA201" s="77" t="s">
        <v>434</v>
      </c>
      <c r="AB201" s="83" t="str">
        <f>IF(ISNUMBER($H201), IF(ISNUMBER(MATRIX!AR201),$H201*MATRIX!AR201,"n/a"),"")</f>
        <v/>
      </c>
      <c r="AD201" s="225" t="str">
        <f t="shared" si="135"/>
        <v/>
      </c>
      <c r="AF201" s="225" t="str">
        <f t="shared" si="136"/>
        <v/>
      </c>
      <c r="AH201" s="218" t="str">
        <f>IF(ISNUMBER($H201), IF(MV&gt;200,IF(ISNUMBER(MATRIX!CL201),MATRIX!CL201,"n/a"),IF(ISNUMBER(MATRIX!CH201),MATRIX!CH201,"n/a")),"")</f>
        <v/>
      </c>
      <c r="AJ201" s="1" t="str">
        <f>IF(ISNUMBER(H201),IF(AND(ISNUMBER('Lo-Z-OUTPUT'!BA201),'Lo-Z-OUTPUT'!BA201&lt;&gt;0),'Lo-Z-OUTPUT'!BA201,'Lo-Z-INPUT'!$K$15*'Lo-Z-INPUT'!$K$7),"")</f>
        <v/>
      </c>
      <c r="AL201" s="161" t="str">
        <f t="shared" ref="AL201:AL224" si="141">IF(AND(ISNUMBER(AJ201*R201),R201&lt;&gt;0),IF(AJ201/R201&lt;1,AJ201/R201,1),"")</f>
        <v/>
      </c>
      <c r="AN201" s="124" t="str">
        <f>IF(ISNUMBER($H201),IF(MV&lt;200,IF(ISNUMBER(MATRIX!AE201),ROUND((MATRIX!AE201*IDLE/1000)*CKWH,2),"-"),IF(ISNUMBER(MATRIX!AQ201),ROUND((MATRIX!AQ201*IDLE/1000)*CKWH,2),"-")),"")</f>
        <v/>
      </c>
      <c r="AO201" s="125" t="str">
        <f t="shared" si="116"/>
        <v/>
      </c>
      <c r="AQ201" s="105" t="str">
        <f>IF(ISNUMBER($H201),IF(MV&lt;200,IF(ISNUMBER(MATRIX!AG201),ROUND((MATRIX!AG201/1000)*RUNNING*CKWH,2),"-"),IF(ISNUMBER(MATRIX!AS201),ROUND((MATRIX!AS201/1000)*RUNNING*CKWH,2),"-")),"")</f>
        <v/>
      </c>
      <c r="AR201" s="126" t="str">
        <f t="shared" si="117"/>
        <v/>
      </c>
      <c r="AT201" s="129" t="str">
        <f t="shared" si="118"/>
        <v/>
      </c>
      <c r="AU201" s="127" t="str">
        <f t="shared" si="119"/>
        <v/>
      </c>
      <c r="AW201" s="101" t="str">
        <f>IF(ISNUMBER($H201),IF(ISNUMBER(MATRIX!BU201),$H201*MATRIX!BU201,"n/a"),"")</f>
        <v/>
      </c>
      <c r="AX201" s="72"/>
      <c r="AY201" s="72" t="str">
        <f>IF(ISNUMBER($H201),IF(ISNUMBER(MATRIX!BV201*AL201),$H201*MATRIX!BV201*AL201,"n/a"),"")</f>
        <v/>
      </c>
      <c r="BA201" s="100" t="str">
        <f t="shared" si="120"/>
        <v/>
      </c>
      <c r="BB201" s="72"/>
      <c r="BC201" s="154" t="str">
        <f t="shared" si="121"/>
        <v/>
      </c>
      <c r="BD201" s="103" t="str">
        <f t="shared" si="122"/>
        <v/>
      </c>
      <c r="BF201" s="85" t="str">
        <f>IF(ISNUMBER(H201),IF(ISNUMBER(MATRIX!Y201),MATRIX!Y201,"n/a"),"")</f>
        <v/>
      </c>
      <c r="BG201" s="86" t="str">
        <f t="shared" si="123"/>
        <v/>
      </c>
      <c r="BI201" s="44" t="str">
        <f>IF(ISNUMBER('Lo-Z-OUTPUT'!D201),IF(ISNUMBER(EXTRA!H201),'Lo-Z-OUTPUT'!D201*EXTRA!H201,""),"")</f>
        <v/>
      </c>
      <c r="BJ201" s="44" t="str">
        <f t="shared" si="124"/>
        <v/>
      </c>
      <c r="BT201" t="b">
        <f>ISNUMBER(MATRIX!G201)</f>
        <v>0</v>
      </c>
      <c r="BU201" t="b">
        <f>ISNUMBER(MATRIX!H201)</f>
        <v>0</v>
      </c>
      <c r="BW201" s="64" t="str">
        <f>IF(AND(ISNUMBER('HI-Z-OUTPUT'!P201),I201&lt;&gt;0),'HI-Z-OUTPUT'!P201,"-")</f>
        <v>-</v>
      </c>
      <c r="BX201" s="1"/>
      <c r="BY201" s="64" t="str">
        <f>IF(ISBLANK('HI-Z-OUTPUT'!R201),"",'HI-Z-OUTPUT'!R201)</f>
        <v/>
      </c>
      <c r="CA201" s="62" t="str">
        <f>IF(ISNUMBER(BW201),IF(ISNUMBER(MATRIX!E201),BW201*MATRIX!E201,"WRNG DATA"),"-")</f>
        <v>-</v>
      </c>
      <c r="CC201" s="66" t="str">
        <f>IF(AND(ISNUMBER(BW201),OR(BT201,BU201)),IF(KP="kg",BW201*MATRIX!CC201,BW201*MATRIX!CC201*2.2),"-")</f>
        <v>-</v>
      </c>
      <c r="CD201" s="65" t="str">
        <f t="shared" si="125"/>
        <v/>
      </c>
      <c r="CF201" s="1" t="str">
        <f>IF(AND(VI&lt;100,ISNUMBER(BW201),BT201),MATRIX!N201,IF(AND(VI&gt;=100,ISNUMBER(BW201),BU201),MATRIX!O201,""))</f>
        <v/>
      </c>
      <c r="CG201" s="1" t="str">
        <f>IF(AND(BY201&lt;100,ISNUMBER(BW201),BT201),MATRIX!N201,IF(AND(BY201&gt;=100,ISNUMBER(BW201),BU201),MATRIX!O201,"WRNG V"))</f>
        <v>WRNG V</v>
      </c>
      <c r="CH201" s="1" t="str">
        <f t="shared" si="126"/>
        <v/>
      </c>
      <c r="CJ201" s="70" t="str">
        <f>IF(ISNUMBER(BW201),IF(BY201&lt;100,IF(ISNUMBER(CH201*MATRIX!G201),BW201*CH201*MATRIX!G201,""),IF(ISNUMBER(CH201*MATRIX!H201),BW201*CH201*MATRIX!H201,"")),"")</f>
        <v/>
      </c>
      <c r="CL201" s="40" t="str">
        <f>IF(ISNUMBER(BW201*CH201),IF(ISNUMBER(MATRIX!U201),IF(MATRIX!U201-INT(MATRIX!U201)=0,MATRIX!U201,"("&amp;MATRIX!U201&amp;")"),"n/a"),"")</f>
        <v/>
      </c>
      <c r="CM201" s="77"/>
      <c r="CN201" s="81" t="str">
        <f>IF(ISNUMBER(BW201*CH201), IF(ISNUMBER(MATRIX!AZ201),BW201*MATRIX!AZ201,"n/a"),"")</f>
        <v/>
      </c>
      <c r="CO201" s="77"/>
      <c r="CP201" s="83" t="str">
        <f>IF(ISNUMBER($BW201*$CH201), IF(ISNUMBER(MATRIX!BB201),$BW201*MATRIX!BB201,"n/a"),"")</f>
        <v/>
      </c>
      <c r="CQ201" s="77"/>
      <c r="CR201" s="81" t="str">
        <f>IF(ISNUMBER($BW201*$CH201), IF(ISNUMBER(MATRIX!BJ201),BW201*MATRIX!BJ201,"n/a"),"")</f>
        <v/>
      </c>
      <c r="CS201" s="77" t="s">
        <v>434</v>
      </c>
      <c r="CT201" s="83" t="str">
        <f>IF(ISNUMBER($BW201*$CH201), IF(ISNUMBER(MATRIX!BL201),$BW201*MATRIX!BL201,"n/a"),"")</f>
        <v/>
      </c>
      <c r="CV201" s="225" t="str">
        <f t="shared" si="137"/>
        <v/>
      </c>
      <c r="CX201" s="225" t="str">
        <f t="shared" si="138"/>
        <v/>
      </c>
      <c r="CZ201" s="219" t="str">
        <f>IF(ISNUMBER($BW201*$CH201), IF(MV&gt;200,IF(ISNUMBER(MATRIX!CL201),MATRIX!CL201,"n/a"),IF(ISNUMBER(MATRIX!CH201),MATRIX!CH201,"n/a")),"")</f>
        <v/>
      </c>
      <c r="DB201" s="1" t="str">
        <f>IF(ISNUMBER(BW201),IF(AND(ISNUMBER('HI-Z-OUTPUT'!AV201),'HI-Z-OUTPUT'!AV201&lt;&gt;0),'HI-Z-OUTPUT'!AV201,'Hi-Z-INPUT'!$K$7*'Hi-Z-INPUT'!$K$11),"")</f>
        <v/>
      </c>
      <c r="DD201" s="161" t="str">
        <f t="shared" ref="DD201:DD224" si="142">IF(AND(ISNUMBER(DB201*CJ201),CJ201&lt;&gt;0),IF(DB201/CJ201&lt;1,DB201/CJ201,1),"")</f>
        <v/>
      </c>
      <c r="DF201" s="124" t="str">
        <f>IF(ISNUMBER($BW201),IF(MV&lt;200,IF(ISNUMBER(MATRIX!BA201),ROUND(MATRIX!BA201/1000*IDLE*CKWH,2),"-"),IF(ISNUMBER(MATRIX!BK201),ROUND(MATRIX!BK201/1000*IDLE*CKWH,2),"-")),"")</f>
        <v/>
      </c>
      <c r="DG201" s="125" t="str">
        <f t="shared" si="127"/>
        <v/>
      </c>
      <c r="DI201" s="104" t="str">
        <f>IF(ISNUMBER($BW201),IF(MV&lt;200,IF(ISNUMBER(MATRIX!BC201),ROUND(MATRIX!BC201/1000*RUNNING*CKWH,2),"-"),IF(ISNUMBER(MATRIX!BM201),ROUND(MATRIX!BM201/1000*RUNNING*CKWH,2),"-")),"")</f>
        <v/>
      </c>
      <c r="DJ201" s="130" t="str">
        <f t="shared" si="128"/>
        <v/>
      </c>
      <c r="DL201" s="104"/>
      <c r="DM201" s="130" t="str">
        <f t="shared" si="129"/>
        <v/>
      </c>
      <c r="DO201" s="129" t="str">
        <f t="shared" si="139"/>
        <v/>
      </c>
      <c r="DP201" s="127" t="str">
        <f t="shared" si="130"/>
        <v/>
      </c>
      <c r="DR201" s="101" t="str">
        <f>IF(ISNUMBER($BW201*$CH201),IF(ISNUMBER(MATRIX!BU201),BW201*MATRIX!BU201,"n/a"),"")</f>
        <v/>
      </c>
      <c r="DS201" s="72"/>
      <c r="DT201" s="72" t="str">
        <f>IF(ISNUMBER(BW201*CH201),IF(ISNUMBER(MATRIX!BV201*DD201),BW201*MATRIX!BV201*DD201,"n/a"),"")</f>
        <v/>
      </c>
      <c r="DU201" s="72"/>
      <c r="DV201" s="155" t="str">
        <f t="shared" si="131"/>
        <v/>
      </c>
      <c r="DW201" s="96"/>
      <c r="DX201" s="156" t="str">
        <f t="shared" si="140"/>
        <v/>
      </c>
      <c r="DY201" s="102" t="str">
        <f t="shared" si="132"/>
        <v/>
      </c>
      <c r="EA201" s="85" t="str">
        <f>IF(ISNUMBER(BW201),IF(ISNUMBER(MATRIX!Y201),MATRIX!Y201,"n/a"),"")</f>
        <v/>
      </c>
      <c r="EB201" s="86" t="str">
        <f t="shared" si="133"/>
        <v/>
      </c>
      <c r="ED201" s="44" t="str">
        <f>IF(ISNUMBER('HI-Z-OUTPUT'!D201),IF(ISNUMBER(BW201),'HI-Z-OUTPUT'!D201*BW201,""),"")</f>
        <v/>
      </c>
      <c r="EE201" s="44" t="str">
        <f t="shared" si="134"/>
        <v/>
      </c>
    </row>
    <row r="202" spans="1:135">
      <c r="A202" s="210" t="str">
        <f>MATRIX!A202</f>
        <v>CUSTOM</v>
      </c>
      <c r="B202" t="str">
        <f>IF(MATRIX!B202&lt;&gt;0,MATRIX!B202,"-")</f>
        <v>-</v>
      </c>
      <c r="D202" t="b">
        <f>AND(OHM8MENO&lt;='Lo-Z-OUTPUT'!U202,'Lo-Z-OUTPUT'!U202&lt;=OHM8PIU)</f>
        <v>0</v>
      </c>
      <c r="E202" t="b">
        <f>AND(OHM4MENO&lt;='Lo-Z-OUTPUT'!U202,'Lo-Z-OUTPUT'!U202&lt;=OHM4PIU)</f>
        <v>0</v>
      </c>
      <c r="F202" t="b">
        <f>AND(OHM2MENO&lt;='Lo-Z-OUTPUT'!U202,'Lo-Z-OUTPUT'!U202&lt;=OHM2PIU)</f>
        <v>0</v>
      </c>
      <c r="H202" s="64" t="str">
        <f>IF(ISNUMBER('Lo-Z-OUTPUT'!S202),'Lo-Z-OUTPUT'!S202,"")</f>
        <v/>
      </c>
      <c r="I202" s="64" t="str">
        <f>IF('Lo-Z-OUTPUT'!W202="B","B","")</f>
        <v/>
      </c>
      <c r="K202" s="62" t="str">
        <f>IF(ISNUMBER(H202),H202*MATRIX!E202,"-")</f>
        <v>-</v>
      </c>
      <c r="M202" s="66" t="str">
        <f>IF(ISNUMBER(H202),IF(KP="kg",H202*MATRIX!CB202,H202*MATRIX!CB202*2.2),"-")</f>
        <v>-</v>
      </c>
      <c r="N202" s="65" t="str">
        <f t="shared" si="115"/>
        <v/>
      </c>
      <c r="P202" s="1" t="str">
        <f>IF(ISNUMBER(H202),IF('Lo-Z-OUTPUT'!W202="B",IF(D202,MATRIX!Q202,IF(E202,MATRIX!R202,"WRNG Ω")),IF(D202,MATRIX!K202,IF(E202,MATRIX!L202,IF(F202,MATRIX!M202,"")))),"")</f>
        <v/>
      </c>
      <c r="R202" s="70" t="str">
        <f>IF(AND(ISNUMBER(H202),ISNUMBER(P202)),IF('Lo-Z-OUTPUT'!W202="B",H202*P202*MATRIX!F202/2,H202*P202*MATRIX!F202),"")</f>
        <v/>
      </c>
      <c r="T202" s="40" t="str">
        <f>IF(ISNUMBER($H202),IF(ISNUMBER(MATRIX!U202),IF(MATRIX!U202-INT(MATRIX!U202)=0,MATRIX!U202,"("&amp;MATRIX!U202&amp;")"),"n/a"),"")</f>
        <v/>
      </c>
      <c r="U202" s="77"/>
      <c r="V202" s="81" t="str">
        <f>IF(ISNUMBER(H202), IF(ISNUMBER(MATRIX!AD202),H202*MATRIX!AD202,"n/a"),"")</f>
        <v/>
      </c>
      <c r="W202" s="77"/>
      <c r="X202" s="83" t="str">
        <f>IF(ISNUMBER($H202), IF(ISNUMBER(MATRIX!AF202),$H202*MATRIX!AF202,"n/a"),"")</f>
        <v/>
      </c>
      <c r="Y202" s="77"/>
      <c r="Z202" s="81" t="str">
        <f>IF(ISNUMBER($H202), IF(ISNUMBER(MATRIX!AP202),$H202*MATRIX!AP202,"n/a"),"")</f>
        <v/>
      </c>
      <c r="AA202" s="77" t="s">
        <v>434</v>
      </c>
      <c r="AB202" s="83" t="str">
        <f>IF(ISNUMBER($H202), IF(ISNUMBER(MATRIX!AR202),$H202*MATRIX!AR202,"n/a"),"")</f>
        <v/>
      </c>
      <c r="AD202" s="225" t="str">
        <f t="shared" si="135"/>
        <v/>
      </c>
      <c r="AF202" s="225" t="str">
        <f t="shared" si="136"/>
        <v/>
      </c>
      <c r="AH202" s="218" t="str">
        <f>IF(ISNUMBER($H202), IF(MV&gt;200,IF(ISNUMBER(MATRIX!CL202),MATRIX!CL202,"n/a"),IF(ISNUMBER(MATRIX!CH202),MATRIX!CH202,"n/a")),"")</f>
        <v/>
      </c>
      <c r="AJ202" s="1" t="str">
        <f>IF(ISNUMBER(H202),IF(AND(ISNUMBER('Lo-Z-OUTPUT'!BA202),'Lo-Z-OUTPUT'!BA202&lt;&gt;0),'Lo-Z-OUTPUT'!BA202,'Lo-Z-INPUT'!$K$15*'Lo-Z-INPUT'!$K$7),"")</f>
        <v/>
      </c>
      <c r="AL202" s="161" t="str">
        <f t="shared" si="141"/>
        <v/>
      </c>
      <c r="AN202" s="124" t="str">
        <f>IF(ISNUMBER($H202),IF(MV&lt;200,IF(ISNUMBER(MATRIX!AE202),ROUND((MATRIX!AE202*IDLE/1000)*CKWH,2),"-"),IF(ISNUMBER(MATRIX!AQ202),ROUND((MATRIX!AQ202*IDLE/1000)*CKWH,2),"-")),"")</f>
        <v/>
      </c>
      <c r="AO202" s="125" t="str">
        <f t="shared" si="116"/>
        <v/>
      </c>
      <c r="AQ202" s="105" t="str">
        <f>IF(ISNUMBER($H202),IF(MV&lt;200,IF(ISNUMBER(MATRIX!AG202),ROUND((MATRIX!AG202/1000)*RUNNING*CKWH,2),"-"),IF(ISNUMBER(MATRIX!AS202),ROUND((MATRIX!AS202/1000)*RUNNING*CKWH,2),"-")),"")</f>
        <v/>
      </c>
      <c r="AR202" s="126" t="str">
        <f t="shared" si="117"/>
        <v/>
      </c>
      <c r="AT202" s="129" t="str">
        <f t="shared" si="118"/>
        <v/>
      </c>
      <c r="AU202" s="127" t="str">
        <f t="shared" si="119"/>
        <v/>
      </c>
      <c r="AW202" s="101" t="str">
        <f>IF(ISNUMBER($H202),IF(ISNUMBER(MATRIX!BU202),$H202*MATRIX!BU202,"n/a"),"")</f>
        <v/>
      </c>
      <c r="AX202" s="72"/>
      <c r="AY202" s="72" t="str">
        <f>IF(ISNUMBER($H202),IF(ISNUMBER(MATRIX!BV202*AL202),$H202*MATRIX!BV202*AL202,"n/a"),"")</f>
        <v/>
      </c>
      <c r="BA202" s="100" t="str">
        <f t="shared" si="120"/>
        <v/>
      </c>
      <c r="BB202" s="72"/>
      <c r="BC202" s="154" t="str">
        <f t="shared" si="121"/>
        <v/>
      </c>
      <c r="BD202" s="103" t="str">
        <f t="shared" si="122"/>
        <v/>
      </c>
      <c r="BF202" s="85" t="str">
        <f>IF(ISNUMBER(H202),IF(ISNUMBER(MATRIX!Y202),MATRIX!Y202,"n/a"),"")</f>
        <v/>
      </c>
      <c r="BG202" s="86" t="str">
        <f t="shared" si="123"/>
        <v/>
      </c>
      <c r="BI202" s="44" t="str">
        <f>IF(ISNUMBER('Lo-Z-OUTPUT'!D202),IF(ISNUMBER(EXTRA!H202),'Lo-Z-OUTPUT'!D202*EXTRA!H202,""),"")</f>
        <v/>
      </c>
      <c r="BJ202" s="44" t="str">
        <f t="shared" si="124"/>
        <v/>
      </c>
      <c r="BT202" t="b">
        <f>ISNUMBER(MATRIX!G202)</f>
        <v>0</v>
      </c>
      <c r="BU202" t="b">
        <f>ISNUMBER(MATRIX!H202)</f>
        <v>0</v>
      </c>
      <c r="BW202" s="64" t="str">
        <f>IF(AND(ISNUMBER('HI-Z-OUTPUT'!P202),I202&lt;&gt;0),'HI-Z-OUTPUT'!P202,"-")</f>
        <v>-</v>
      </c>
      <c r="BX202" s="1"/>
      <c r="BY202" s="64" t="str">
        <f>IF(ISBLANK('HI-Z-OUTPUT'!R202),"",'HI-Z-OUTPUT'!R202)</f>
        <v/>
      </c>
      <c r="CA202" s="62" t="str">
        <f>IF(ISNUMBER(BW202),IF(ISNUMBER(MATRIX!E202),BW202*MATRIX!E202,"WRNG DATA"),"-")</f>
        <v>-</v>
      </c>
      <c r="CC202" s="66" t="str">
        <f>IF(AND(ISNUMBER(BW202),OR(BT202,BU202)),IF(KP="kg",BW202*MATRIX!CC202,BW202*MATRIX!CC202*2.2),"-")</f>
        <v>-</v>
      </c>
      <c r="CD202" s="65" t="str">
        <f t="shared" si="125"/>
        <v/>
      </c>
      <c r="CF202" s="1" t="str">
        <f>IF(AND(VI&lt;100,ISNUMBER(BW202),BT202),MATRIX!N202,IF(AND(VI&gt;=100,ISNUMBER(BW202),BU202),MATRIX!O202,""))</f>
        <v/>
      </c>
      <c r="CG202" s="1" t="str">
        <f>IF(AND(BY202&lt;100,ISNUMBER(BW202),BT202),MATRIX!N202,IF(AND(BY202&gt;=100,ISNUMBER(BW202),BU202),MATRIX!O202,"WRNG V"))</f>
        <v>WRNG V</v>
      </c>
      <c r="CH202" s="1" t="str">
        <f t="shared" si="126"/>
        <v/>
      </c>
      <c r="CJ202" s="70" t="str">
        <f>IF(ISNUMBER(BW202),IF(BY202&lt;100,IF(ISNUMBER(CH202*MATRIX!G202),BW202*CH202*MATRIX!G202,""),IF(ISNUMBER(CH202*MATRIX!H202),BW202*CH202*MATRIX!H202,"")),"")</f>
        <v/>
      </c>
      <c r="CL202" s="40" t="str">
        <f>IF(ISNUMBER(BW202*CH202),IF(ISNUMBER(MATRIX!U202),IF(MATRIX!U202-INT(MATRIX!U202)=0,MATRIX!U202,"("&amp;MATRIX!U202&amp;")"),"n/a"),"")</f>
        <v/>
      </c>
      <c r="CM202" s="77"/>
      <c r="CN202" s="81" t="str">
        <f>IF(ISNUMBER(BW202*CH202), IF(ISNUMBER(MATRIX!AZ202),BW202*MATRIX!AZ202,"n/a"),"")</f>
        <v/>
      </c>
      <c r="CO202" s="77"/>
      <c r="CP202" s="83" t="str">
        <f>IF(ISNUMBER($BW202*$CH202), IF(ISNUMBER(MATRIX!BB202),$BW202*MATRIX!BB202,"n/a"),"")</f>
        <v/>
      </c>
      <c r="CQ202" s="77"/>
      <c r="CR202" s="81" t="str">
        <f>IF(ISNUMBER($BW202*$CH202), IF(ISNUMBER(MATRIX!BJ202),BW202*MATRIX!BJ202,"n/a"),"")</f>
        <v/>
      </c>
      <c r="CS202" s="77" t="s">
        <v>434</v>
      </c>
      <c r="CT202" s="83" t="str">
        <f>IF(ISNUMBER($BW202*$CH202), IF(ISNUMBER(MATRIX!BL202),$BW202*MATRIX!BL202,"n/a"),"")</f>
        <v/>
      </c>
      <c r="CV202" s="225" t="str">
        <f t="shared" si="137"/>
        <v/>
      </c>
      <c r="CX202" s="225" t="str">
        <f t="shared" si="138"/>
        <v/>
      </c>
      <c r="CZ202" s="219" t="str">
        <f>IF(ISNUMBER($BW202*$CH202), IF(MV&gt;200,IF(ISNUMBER(MATRIX!CL202),MATRIX!CL202,"n/a"),IF(ISNUMBER(MATRIX!CH202),MATRIX!CH202,"n/a")),"")</f>
        <v/>
      </c>
      <c r="DB202" s="1" t="str">
        <f>IF(ISNUMBER(BW202),IF(AND(ISNUMBER('HI-Z-OUTPUT'!AV202),'HI-Z-OUTPUT'!AV202&lt;&gt;0),'HI-Z-OUTPUT'!AV202,'Hi-Z-INPUT'!$K$7*'Hi-Z-INPUT'!$K$11),"")</f>
        <v/>
      </c>
      <c r="DD202" s="161" t="str">
        <f t="shared" si="142"/>
        <v/>
      </c>
      <c r="DF202" s="124" t="str">
        <f>IF(ISNUMBER($BW202),IF(MV&lt;200,IF(ISNUMBER(MATRIX!BA202),ROUND(MATRIX!BA202/1000*IDLE*CKWH,2),"-"),IF(ISNUMBER(MATRIX!BK202),ROUND(MATRIX!BK202/1000*IDLE*CKWH,2),"-")),"")</f>
        <v/>
      </c>
      <c r="DG202" s="125" t="str">
        <f t="shared" si="127"/>
        <v/>
      </c>
      <c r="DI202" s="104" t="str">
        <f>IF(ISNUMBER($BW202),IF(MV&lt;200,IF(ISNUMBER(MATRIX!BC202),ROUND(MATRIX!BC202/1000*RUNNING*CKWH,2),"-"),IF(ISNUMBER(MATRIX!BM202),ROUND(MATRIX!BM202/1000*RUNNING*CKWH,2),"-")),"")</f>
        <v/>
      </c>
      <c r="DJ202" s="130" t="str">
        <f t="shared" si="128"/>
        <v/>
      </c>
      <c r="DL202" s="104"/>
      <c r="DM202" s="130" t="str">
        <f t="shared" si="129"/>
        <v/>
      </c>
      <c r="DO202" s="129" t="str">
        <f t="shared" si="139"/>
        <v/>
      </c>
      <c r="DP202" s="127" t="str">
        <f t="shared" si="130"/>
        <v/>
      </c>
      <c r="DR202" s="101" t="str">
        <f>IF(ISNUMBER($BW202*$CH202),IF(ISNUMBER(MATRIX!BU202),BW202*MATRIX!BU202,"n/a"),"")</f>
        <v/>
      </c>
      <c r="DS202" s="72"/>
      <c r="DT202" s="72" t="str">
        <f>IF(ISNUMBER(BW202*CH202),IF(ISNUMBER(MATRIX!BV202*DD202),BW202*MATRIX!BV202*DD202,"n/a"),"")</f>
        <v/>
      </c>
      <c r="DU202" s="72"/>
      <c r="DV202" s="155" t="str">
        <f t="shared" si="131"/>
        <v/>
      </c>
      <c r="DW202" s="96"/>
      <c r="DX202" s="156" t="str">
        <f t="shared" si="140"/>
        <v/>
      </c>
      <c r="DY202" s="102" t="str">
        <f t="shared" si="132"/>
        <v/>
      </c>
      <c r="EA202" s="85" t="str">
        <f>IF(ISNUMBER(BW202),IF(ISNUMBER(MATRIX!Y202),MATRIX!Y202,"n/a"),"")</f>
        <v/>
      </c>
      <c r="EB202" s="86" t="str">
        <f t="shared" si="133"/>
        <v/>
      </c>
      <c r="ED202" s="44" t="str">
        <f>IF(ISNUMBER('HI-Z-OUTPUT'!D202),IF(ISNUMBER(BW202),'HI-Z-OUTPUT'!D202*BW202,""),"")</f>
        <v/>
      </c>
      <c r="EE202" s="44" t="str">
        <f t="shared" si="134"/>
        <v/>
      </c>
    </row>
    <row r="203" spans="1:135">
      <c r="A203" s="210" t="str">
        <f>MATRIX!A203</f>
        <v>CUSTOM</v>
      </c>
      <c r="B203" t="str">
        <f>IF(MATRIX!B203&lt;&gt;0,MATRIX!B203,"-")</f>
        <v>-</v>
      </c>
      <c r="D203" t="b">
        <f>AND(OHM8MENO&lt;='Lo-Z-OUTPUT'!U203,'Lo-Z-OUTPUT'!U203&lt;=OHM8PIU)</f>
        <v>0</v>
      </c>
      <c r="E203" t="b">
        <f>AND(OHM4MENO&lt;='Lo-Z-OUTPUT'!U203,'Lo-Z-OUTPUT'!U203&lt;=OHM4PIU)</f>
        <v>0</v>
      </c>
      <c r="F203" t="b">
        <f>AND(OHM2MENO&lt;='Lo-Z-OUTPUT'!U203,'Lo-Z-OUTPUT'!U203&lt;=OHM2PIU)</f>
        <v>0</v>
      </c>
      <c r="H203" s="64" t="str">
        <f>IF(ISNUMBER('Lo-Z-OUTPUT'!S203),'Lo-Z-OUTPUT'!S203,"")</f>
        <v/>
      </c>
      <c r="I203" s="64" t="str">
        <f>IF('Lo-Z-OUTPUT'!W203="B","B","")</f>
        <v/>
      </c>
      <c r="K203" s="62" t="str">
        <f>IF(ISNUMBER(H203),H203*MATRIX!E203,"-")</f>
        <v>-</v>
      </c>
      <c r="M203" s="66" t="str">
        <f>IF(ISNUMBER(H203),IF(KP="kg",H203*MATRIX!CB203,H203*MATRIX!CB203*2.2),"-")</f>
        <v>-</v>
      </c>
      <c r="N203" s="65" t="str">
        <f t="shared" si="115"/>
        <v/>
      </c>
      <c r="P203" s="1" t="str">
        <f>IF(ISNUMBER(H203),IF('Lo-Z-OUTPUT'!W203="B",IF(D203,MATRIX!Q203,IF(E203,MATRIX!R203,"WRNG Ω")),IF(D203,MATRIX!K203,IF(E203,MATRIX!L203,IF(F203,MATRIX!M203,"")))),"")</f>
        <v/>
      </c>
      <c r="R203" s="70" t="str">
        <f>IF(AND(ISNUMBER(H203),ISNUMBER(P203)),IF('Lo-Z-OUTPUT'!W203="B",H203*P203*MATRIX!F203/2,H203*P203*MATRIX!F203),"")</f>
        <v/>
      </c>
      <c r="T203" s="40" t="str">
        <f>IF(ISNUMBER($H203),IF(ISNUMBER(MATRIX!U203),IF(MATRIX!U203-INT(MATRIX!U203)=0,MATRIX!U203,"("&amp;MATRIX!U203&amp;")"),"n/a"),"")</f>
        <v/>
      </c>
      <c r="U203" s="77"/>
      <c r="V203" s="81" t="str">
        <f>IF(ISNUMBER(H203), IF(ISNUMBER(MATRIX!AD203),H203*MATRIX!AD203,"n/a"),"")</f>
        <v/>
      </c>
      <c r="W203" s="77"/>
      <c r="X203" s="83" t="str">
        <f>IF(ISNUMBER($H203), IF(ISNUMBER(MATRIX!AF203),$H203*MATRIX!AF203,"n/a"),"")</f>
        <v/>
      </c>
      <c r="Y203" s="77"/>
      <c r="Z203" s="81" t="str">
        <f>IF(ISNUMBER($H203), IF(ISNUMBER(MATRIX!AP203),$H203*MATRIX!AP203,"n/a"),"")</f>
        <v/>
      </c>
      <c r="AA203" s="77" t="s">
        <v>434</v>
      </c>
      <c r="AB203" s="83" t="str">
        <f>IF(ISNUMBER($H203), IF(ISNUMBER(MATRIX!AR203),$H203*MATRIX!AR203,"n/a"),"")</f>
        <v/>
      </c>
      <c r="AD203" s="225" t="str">
        <f t="shared" si="135"/>
        <v/>
      </c>
      <c r="AF203" s="225" t="str">
        <f t="shared" si="136"/>
        <v/>
      </c>
      <c r="AH203" s="218" t="str">
        <f>IF(ISNUMBER($H203), IF(MV&gt;200,IF(ISNUMBER(MATRIX!CL203),MATRIX!CL203,"n/a"),IF(ISNUMBER(MATRIX!CH203),MATRIX!CH203,"n/a")),"")</f>
        <v/>
      </c>
      <c r="AJ203" s="1" t="str">
        <f>IF(ISNUMBER(H203),IF(AND(ISNUMBER('Lo-Z-OUTPUT'!BA203),'Lo-Z-OUTPUT'!BA203&lt;&gt;0),'Lo-Z-OUTPUT'!BA203,'Lo-Z-INPUT'!$K$15*'Lo-Z-INPUT'!$K$7),"")</f>
        <v/>
      </c>
      <c r="AL203" s="161" t="str">
        <f t="shared" si="141"/>
        <v/>
      </c>
      <c r="AN203" s="124" t="str">
        <f>IF(ISNUMBER($H203),IF(MV&lt;200,IF(ISNUMBER(MATRIX!AE203),ROUND((MATRIX!AE203*IDLE/1000)*CKWH,2),"-"),IF(ISNUMBER(MATRIX!AQ203),ROUND((MATRIX!AQ203*IDLE/1000)*CKWH,2),"-")),"")</f>
        <v/>
      </c>
      <c r="AO203" s="125" t="str">
        <f t="shared" si="116"/>
        <v/>
      </c>
      <c r="AQ203" s="105" t="str">
        <f>IF(ISNUMBER($H203),IF(MV&lt;200,IF(ISNUMBER(MATRIX!AG203),ROUND((MATRIX!AG203/1000)*RUNNING*CKWH,2),"-"),IF(ISNUMBER(MATRIX!AS203),ROUND((MATRIX!AS203/1000)*RUNNING*CKWH,2),"-")),"")</f>
        <v/>
      </c>
      <c r="AR203" s="126" t="str">
        <f t="shared" si="117"/>
        <v/>
      </c>
      <c r="AT203" s="129" t="str">
        <f t="shared" si="118"/>
        <v/>
      </c>
      <c r="AU203" s="127" t="str">
        <f t="shared" si="119"/>
        <v/>
      </c>
      <c r="AW203" s="101" t="str">
        <f>IF(ISNUMBER($H203),IF(ISNUMBER(MATRIX!BU203),$H203*MATRIX!BU203,"n/a"),"")</f>
        <v/>
      </c>
      <c r="AX203" s="72"/>
      <c r="AY203" s="72" t="str">
        <f>IF(ISNUMBER($H203),IF(ISNUMBER(MATRIX!BV203*AL203),$H203*MATRIX!BV203*AL203,"n/a"),"")</f>
        <v/>
      </c>
      <c r="BA203" s="100" t="str">
        <f t="shared" si="120"/>
        <v/>
      </c>
      <c r="BB203" s="72"/>
      <c r="BC203" s="154" t="str">
        <f t="shared" si="121"/>
        <v/>
      </c>
      <c r="BD203" s="103" t="str">
        <f t="shared" si="122"/>
        <v/>
      </c>
      <c r="BF203" s="85" t="str">
        <f>IF(ISNUMBER(H203),IF(ISNUMBER(MATRIX!Y203),MATRIX!Y203,"n/a"),"")</f>
        <v/>
      </c>
      <c r="BG203" s="86" t="str">
        <f t="shared" si="123"/>
        <v/>
      </c>
      <c r="BI203" s="44" t="str">
        <f>IF(ISNUMBER('Lo-Z-OUTPUT'!D203),IF(ISNUMBER(EXTRA!H203),'Lo-Z-OUTPUT'!D203*EXTRA!H203,""),"")</f>
        <v/>
      </c>
      <c r="BJ203" s="44" t="str">
        <f t="shared" si="124"/>
        <v/>
      </c>
      <c r="BT203" t="b">
        <f>ISNUMBER(MATRIX!G203)</f>
        <v>0</v>
      </c>
      <c r="BU203" t="b">
        <f>ISNUMBER(MATRIX!H203)</f>
        <v>0</v>
      </c>
      <c r="BW203" s="64" t="str">
        <f>IF(AND(ISNUMBER('HI-Z-OUTPUT'!P203),I203&lt;&gt;0),'HI-Z-OUTPUT'!P203,"-")</f>
        <v>-</v>
      </c>
      <c r="BX203" s="1"/>
      <c r="BY203" s="64" t="str">
        <f>IF(ISBLANK('HI-Z-OUTPUT'!R203),"",'HI-Z-OUTPUT'!R203)</f>
        <v/>
      </c>
      <c r="CA203" s="62" t="str">
        <f>IF(ISNUMBER(BW203),IF(ISNUMBER(MATRIX!E203),BW203*MATRIX!E203,"WRNG DATA"),"-")</f>
        <v>-</v>
      </c>
      <c r="CC203" s="66" t="str">
        <f>IF(AND(ISNUMBER(BW203),OR(BT203,BU203)),IF(KP="kg",BW203*MATRIX!CC203,BW203*MATRIX!CC203*2.2),"-")</f>
        <v>-</v>
      </c>
      <c r="CD203" s="65" t="str">
        <f t="shared" si="125"/>
        <v/>
      </c>
      <c r="CF203" s="1" t="str">
        <f>IF(AND(VI&lt;100,ISNUMBER(BW203),BT203),MATRIX!N203,IF(AND(VI&gt;=100,ISNUMBER(BW203),BU203),MATRIX!O203,""))</f>
        <v/>
      </c>
      <c r="CG203" s="1" t="str">
        <f>IF(AND(BY203&lt;100,ISNUMBER(BW203),BT203),MATRIX!N203,IF(AND(BY203&gt;=100,ISNUMBER(BW203),BU203),MATRIX!O203,"WRNG V"))</f>
        <v>WRNG V</v>
      </c>
      <c r="CH203" s="1" t="str">
        <f t="shared" si="126"/>
        <v/>
      </c>
      <c r="CJ203" s="70" t="str">
        <f>IF(ISNUMBER(BW203),IF(BY203&lt;100,IF(ISNUMBER(CH203*MATRIX!G203),BW203*CH203*MATRIX!G203,""),IF(ISNUMBER(CH203*MATRIX!H203),BW203*CH203*MATRIX!H203,"")),"")</f>
        <v/>
      </c>
      <c r="CL203" s="40" t="str">
        <f>IF(ISNUMBER(BW203*CH203),IF(ISNUMBER(MATRIX!U203),IF(MATRIX!U203-INT(MATRIX!U203)=0,MATRIX!U203,"("&amp;MATRIX!U203&amp;")"),"n/a"),"")</f>
        <v/>
      </c>
      <c r="CM203" s="77"/>
      <c r="CN203" s="81" t="str">
        <f>IF(ISNUMBER(BW203*CH203), IF(ISNUMBER(MATRIX!AZ203),BW203*MATRIX!AZ203,"n/a"),"")</f>
        <v/>
      </c>
      <c r="CO203" s="77"/>
      <c r="CP203" s="83" t="str">
        <f>IF(ISNUMBER($BW203*$CH203), IF(ISNUMBER(MATRIX!BB203),$BW203*MATRIX!BB203,"n/a"),"")</f>
        <v/>
      </c>
      <c r="CQ203" s="77"/>
      <c r="CR203" s="81" t="str">
        <f>IF(ISNUMBER($BW203*$CH203), IF(ISNUMBER(MATRIX!BJ203),BW203*MATRIX!BJ203,"n/a"),"")</f>
        <v/>
      </c>
      <c r="CS203" s="77" t="s">
        <v>434</v>
      </c>
      <c r="CT203" s="83" t="str">
        <f>IF(ISNUMBER($BW203*$CH203), IF(ISNUMBER(MATRIX!BL203),$BW203*MATRIX!BL203,"n/a"),"")</f>
        <v/>
      </c>
      <c r="CV203" s="225" t="str">
        <f t="shared" si="137"/>
        <v/>
      </c>
      <c r="CX203" s="225" t="str">
        <f t="shared" si="138"/>
        <v/>
      </c>
      <c r="CZ203" s="219" t="str">
        <f>IF(ISNUMBER($BW203*$CH203), IF(MV&gt;200,IF(ISNUMBER(MATRIX!CL203),MATRIX!CL203,"n/a"),IF(ISNUMBER(MATRIX!CH203),MATRIX!CH203,"n/a")),"")</f>
        <v/>
      </c>
      <c r="DB203" s="1" t="str">
        <f>IF(ISNUMBER(BW203),IF(AND(ISNUMBER('HI-Z-OUTPUT'!AV203),'HI-Z-OUTPUT'!AV203&lt;&gt;0),'HI-Z-OUTPUT'!AV203,'Hi-Z-INPUT'!$K$7*'Hi-Z-INPUT'!$K$11),"")</f>
        <v/>
      </c>
      <c r="DD203" s="161" t="str">
        <f t="shared" si="142"/>
        <v/>
      </c>
      <c r="DF203" s="124" t="str">
        <f>IF(ISNUMBER($BW203),IF(MV&lt;200,IF(ISNUMBER(MATRIX!BA203),ROUND(MATRIX!BA203/1000*IDLE*CKWH,2),"-"),IF(ISNUMBER(MATRIX!BK203),ROUND(MATRIX!BK203/1000*IDLE*CKWH,2),"-")),"")</f>
        <v/>
      </c>
      <c r="DG203" s="125" t="str">
        <f t="shared" si="127"/>
        <v/>
      </c>
      <c r="DI203" s="104" t="str">
        <f>IF(ISNUMBER($BW203),IF(MV&lt;200,IF(ISNUMBER(MATRIX!BC203),ROUND(MATRIX!BC203/1000*RUNNING*CKWH,2),"-"),IF(ISNUMBER(MATRIX!BM203),ROUND(MATRIX!BM203/1000*RUNNING*CKWH,2),"-")),"")</f>
        <v/>
      </c>
      <c r="DJ203" s="130" t="str">
        <f t="shared" si="128"/>
        <v/>
      </c>
      <c r="DL203" s="104"/>
      <c r="DM203" s="130" t="str">
        <f t="shared" si="129"/>
        <v/>
      </c>
      <c r="DO203" s="129" t="str">
        <f t="shared" si="139"/>
        <v/>
      </c>
      <c r="DP203" s="127" t="str">
        <f t="shared" si="130"/>
        <v/>
      </c>
      <c r="DR203" s="101" t="str">
        <f>IF(ISNUMBER($BW203*$CH203),IF(ISNUMBER(MATRIX!BU203),BW203*MATRIX!BU203,"n/a"),"")</f>
        <v/>
      </c>
      <c r="DS203" s="72"/>
      <c r="DT203" s="72" t="str">
        <f>IF(ISNUMBER(BW203*CH203),IF(ISNUMBER(MATRIX!BV203*DD203),BW203*MATRIX!BV203*DD203,"n/a"),"")</f>
        <v/>
      </c>
      <c r="DU203" s="72"/>
      <c r="DV203" s="155" t="str">
        <f t="shared" si="131"/>
        <v/>
      </c>
      <c r="DW203" s="96"/>
      <c r="DX203" s="156" t="str">
        <f t="shared" si="140"/>
        <v/>
      </c>
      <c r="DY203" s="102" t="str">
        <f t="shared" si="132"/>
        <v/>
      </c>
      <c r="EA203" s="85" t="str">
        <f>IF(ISNUMBER(BW203),IF(ISNUMBER(MATRIX!Y203),MATRIX!Y203,"n/a"),"")</f>
        <v/>
      </c>
      <c r="EB203" s="86" t="str">
        <f t="shared" si="133"/>
        <v/>
      </c>
      <c r="ED203" s="44" t="str">
        <f>IF(ISNUMBER('HI-Z-OUTPUT'!D203),IF(ISNUMBER(BW203),'HI-Z-OUTPUT'!D203*BW203,""),"")</f>
        <v/>
      </c>
      <c r="EE203" s="44" t="str">
        <f t="shared" si="134"/>
        <v/>
      </c>
    </row>
    <row r="204" spans="1:135">
      <c r="A204" s="175" t="str">
        <f>MATRIX!A204</f>
        <v>CUSTOM</v>
      </c>
      <c r="B204" t="str">
        <f>IF(MATRIX!B204&lt;&gt;0,MATRIX!B204,"-")</f>
        <v>-</v>
      </c>
      <c r="D204" t="b">
        <f>AND(OHM8MENO&lt;='Lo-Z-OUTPUT'!U204,'Lo-Z-OUTPUT'!U204&lt;=OHM8PIU)</f>
        <v>0</v>
      </c>
      <c r="E204" t="b">
        <f>AND(OHM4MENO&lt;='Lo-Z-OUTPUT'!U204,'Lo-Z-OUTPUT'!U204&lt;=OHM4PIU)</f>
        <v>0</v>
      </c>
      <c r="F204" t="b">
        <f>AND(OHM2MENO&lt;='Lo-Z-OUTPUT'!U204,'Lo-Z-OUTPUT'!U204&lt;=OHM2PIU)</f>
        <v>0</v>
      </c>
      <c r="H204" s="64" t="str">
        <f>IF(ISNUMBER('Lo-Z-OUTPUT'!S204),'Lo-Z-OUTPUT'!S204,"")</f>
        <v/>
      </c>
      <c r="I204" s="64" t="str">
        <f>IF('Lo-Z-OUTPUT'!W204="B","B","")</f>
        <v/>
      </c>
      <c r="K204" s="62" t="str">
        <f>IF(ISNUMBER(H204),H204*MATRIX!E204,"-")</f>
        <v>-</v>
      </c>
      <c r="M204" s="66" t="str">
        <f>IF(ISNUMBER(H204),IF(KP="kg",H204*MATRIX!CB204,H204*MATRIX!CB204*2.2),"-")</f>
        <v>-</v>
      </c>
      <c r="N204" s="65" t="str">
        <f t="shared" si="115"/>
        <v/>
      </c>
      <c r="P204" s="1" t="str">
        <f>IF(ISNUMBER(H204),IF('Lo-Z-OUTPUT'!W204="B",IF(D204,MATRIX!Q204,IF(E204,MATRIX!R204,"WRNG Ω")),IF(D204,MATRIX!K204,IF(E204,MATRIX!L204,IF(F204,MATRIX!M204,"")))),"")</f>
        <v/>
      </c>
      <c r="R204" s="70" t="str">
        <f>IF(AND(ISNUMBER(H204),ISNUMBER(P204)),IF('Lo-Z-OUTPUT'!W204="B",H204*P204*MATRIX!F204/2,H204*P204*MATRIX!F204),"")</f>
        <v/>
      </c>
      <c r="T204" s="40" t="str">
        <f>IF(ISNUMBER($H204),IF(ISNUMBER(MATRIX!U204),IF(MATRIX!U204-INT(MATRIX!U204)=0,MATRIX!U204,"("&amp;MATRIX!U204&amp;")"),"n/a"),"")</f>
        <v/>
      </c>
      <c r="U204" s="77"/>
      <c r="V204" s="81" t="str">
        <f>IF(ISNUMBER(H204), IF(ISNUMBER(MATRIX!AD204),H204*MATRIX!AD204,"n/a"),"")</f>
        <v/>
      </c>
      <c r="W204" s="77"/>
      <c r="X204" s="83" t="str">
        <f>IF(ISNUMBER($H204), IF(ISNUMBER(MATRIX!AF204),$H204*MATRIX!AF204,"n/a"),"")</f>
        <v/>
      </c>
      <c r="Y204" s="77"/>
      <c r="Z204" s="81" t="str">
        <f>IF(ISNUMBER($H204), IF(ISNUMBER(MATRIX!AP204),$H204*MATRIX!AP204,"n/a"),"")</f>
        <v/>
      </c>
      <c r="AA204" s="77" t="s">
        <v>434</v>
      </c>
      <c r="AB204" s="83" t="str">
        <f>IF(ISNUMBER($H204), IF(ISNUMBER(MATRIX!AR204),$H204*MATRIX!AR204,"n/a"),"")</f>
        <v/>
      </c>
      <c r="AD204" s="225" t="str">
        <f t="shared" si="135"/>
        <v/>
      </c>
      <c r="AF204" s="225" t="str">
        <f t="shared" si="136"/>
        <v/>
      </c>
      <c r="AH204" s="218" t="str">
        <f>IF(ISNUMBER($H204), IF(MV&gt;200,IF(ISNUMBER(MATRIX!CL204),MATRIX!CL204,"n/a"),IF(ISNUMBER(MATRIX!CH204),MATRIX!CH204,"n/a")),"")</f>
        <v/>
      </c>
      <c r="AJ204" s="1" t="str">
        <f>IF(ISNUMBER(H204),IF(AND(ISNUMBER('Lo-Z-OUTPUT'!BA204),'Lo-Z-OUTPUT'!BA204&lt;&gt;0),'Lo-Z-OUTPUT'!BA204,'Lo-Z-INPUT'!$K$15*'Lo-Z-INPUT'!$K$7),"")</f>
        <v/>
      </c>
      <c r="AL204" s="161" t="str">
        <f t="shared" si="141"/>
        <v/>
      </c>
      <c r="AN204" s="124" t="str">
        <f>IF(ISNUMBER($H204),IF(MV&lt;200,IF(ISNUMBER(MATRIX!AE204),ROUND((MATRIX!AE204*IDLE/1000)*CKWH,2),"-"),IF(ISNUMBER(MATRIX!AQ204),ROUND((MATRIX!AQ204*IDLE/1000)*CKWH,2),"-")),"")</f>
        <v/>
      </c>
      <c r="AO204" s="125" t="str">
        <f t="shared" si="116"/>
        <v/>
      </c>
      <c r="AQ204" s="105" t="str">
        <f>IF(ISNUMBER($H204),IF(MV&lt;200,IF(ISNUMBER(MATRIX!AG204),ROUND((MATRIX!AG204/1000)*RUNNING*CKWH,2),"-"),IF(ISNUMBER(MATRIX!AS204),ROUND((MATRIX!AS204/1000)*RUNNING*CKWH,2),"-")),"")</f>
        <v/>
      </c>
      <c r="AR204" s="126" t="str">
        <f t="shared" si="117"/>
        <v/>
      </c>
      <c r="AT204" s="129" t="str">
        <f t="shared" si="118"/>
        <v/>
      </c>
      <c r="AU204" s="127" t="str">
        <f t="shared" si="119"/>
        <v/>
      </c>
      <c r="AW204" s="101" t="str">
        <f>IF(ISNUMBER($H204),IF(ISNUMBER(MATRIX!BU204),$H204*MATRIX!BU204,"n/a"),"")</f>
        <v/>
      </c>
      <c r="AX204" s="72"/>
      <c r="AY204" s="72" t="str">
        <f>IF(ISNUMBER($H204),IF(ISNUMBER(MATRIX!BV204*AL204),$H204*MATRIX!BV204*AL204,"n/a"),"")</f>
        <v/>
      </c>
      <c r="BA204" s="100" t="str">
        <f t="shared" si="120"/>
        <v/>
      </c>
      <c r="BB204" s="72"/>
      <c r="BC204" s="154" t="str">
        <f t="shared" si="121"/>
        <v/>
      </c>
      <c r="BD204" s="103" t="str">
        <f t="shared" si="122"/>
        <v/>
      </c>
      <c r="BF204" s="85" t="str">
        <f>IF(ISNUMBER(H204),IF(ISNUMBER(MATRIX!Y204),MATRIX!Y204,"n/a"),"")</f>
        <v/>
      </c>
      <c r="BG204" s="86" t="str">
        <f t="shared" si="123"/>
        <v/>
      </c>
      <c r="BI204" s="44" t="str">
        <f>IF(ISNUMBER('Lo-Z-OUTPUT'!D204),IF(ISNUMBER(EXTRA!H204),'Lo-Z-OUTPUT'!D204*EXTRA!H204,""),"")</f>
        <v/>
      </c>
      <c r="BJ204" s="44" t="str">
        <f t="shared" si="124"/>
        <v/>
      </c>
      <c r="BT204" t="b">
        <f>ISNUMBER(MATRIX!G204)</f>
        <v>0</v>
      </c>
      <c r="BU204" t="b">
        <f>ISNUMBER(MATRIX!H204)</f>
        <v>0</v>
      </c>
      <c r="BW204" s="64" t="str">
        <f>IF(AND(ISNUMBER('HI-Z-OUTPUT'!P204),I204&lt;&gt;0),'HI-Z-OUTPUT'!P204,"-")</f>
        <v>-</v>
      </c>
      <c r="BX204" s="1"/>
      <c r="BY204" s="64" t="str">
        <f>IF(ISBLANK('HI-Z-OUTPUT'!R204),"",'HI-Z-OUTPUT'!R204)</f>
        <v/>
      </c>
      <c r="CA204" s="62" t="str">
        <f>IF(ISNUMBER(BW204),IF(ISNUMBER(MATRIX!E204),BW204*MATRIX!E204,"WRNG DATA"),"-")</f>
        <v>-</v>
      </c>
      <c r="CC204" s="66" t="str">
        <f>IF(AND(ISNUMBER(BW204),OR(BT204,BU204)),IF(KP="kg",BW204*MATRIX!CC204,BW204*MATRIX!CC204*2.2),"-")</f>
        <v>-</v>
      </c>
      <c r="CD204" s="65" t="str">
        <f t="shared" si="125"/>
        <v/>
      </c>
      <c r="CF204" s="1" t="str">
        <f>IF(AND(VI&lt;100,ISNUMBER(BW204),BT204),MATRIX!N204,IF(AND(VI&gt;=100,ISNUMBER(BW204),BU204),MATRIX!O204,""))</f>
        <v/>
      </c>
      <c r="CG204" s="1" t="str">
        <f>IF(AND(BY204&lt;100,ISNUMBER(BW204),BT204),MATRIX!N204,IF(AND(BY204&gt;=100,ISNUMBER(BW204),BU204),MATRIX!O204,"WRNG V"))</f>
        <v>WRNG V</v>
      </c>
      <c r="CH204" s="1" t="str">
        <f t="shared" si="126"/>
        <v/>
      </c>
      <c r="CJ204" s="70" t="str">
        <f>IF(ISNUMBER(BW204),IF(BY204&lt;100,IF(ISNUMBER(CH204*MATRIX!G204),BW204*CH204*MATRIX!G204,""),IF(ISNUMBER(CH204*MATRIX!H204),BW204*CH204*MATRIX!H204,"")),"")</f>
        <v/>
      </c>
      <c r="CL204" s="40" t="str">
        <f>IF(ISNUMBER(BW204*CH204),IF(ISNUMBER(MATRIX!U204),IF(MATRIX!U204-INT(MATRIX!U204)=0,MATRIX!U204,"("&amp;MATRIX!U204&amp;")"),"n/a"),"")</f>
        <v/>
      </c>
      <c r="CM204" s="77"/>
      <c r="CN204" s="81" t="str">
        <f>IF(ISNUMBER(BW204*CH204), IF(ISNUMBER(MATRIX!AZ204),BW204*MATRIX!AZ204,"n/a"),"")</f>
        <v/>
      </c>
      <c r="CO204" s="77"/>
      <c r="CP204" s="83" t="str">
        <f>IF(ISNUMBER($BW204*$CH204), IF(ISNUMBER(MATRIX!BB204),$BW204*MATRIX!BB204,"n/a"),"")</f>
        <v/>
      </c>
      <c r="CQ204" s="77"/>
      <c r="CR204" s="81" t="str">
        <f>IF(ISNUMBER($BW204*$CH204), IF(ISNUMBER(MATRIX!BJ204),BW204*MATRIX!BJ204,"n/a"),"")</f>
        <v/>
      </c>
      <c r="CS204" s="77" t="s">
        <v>434</v>
      </c>
      <c r="CT204" s="83" t="str">
        <f>IF(ISNUMBER($BW204*$CH204), IF(ISNUMBER(MATRIX!BL204),$BW204*MATRIX!BL204,"n/a"),"")</f>
        <v/>
      </c>
      <c r="CV204" s="225" t="str">
        <f t="shared" si="137"/>
        <v/>
      </c>
      <c r="CX204" s="225" t="str">
        <f t="shared" si="138"/>
        <v/>
      </c>
      <c r="CZ204" s="219" t="str">
        <f>IF(ISNUMBER($BW204*$CH204), IF(MV&gt;200,IF(ISNUMBER(MATRIX!CL204),MATRIX!CL204,"n/a"),IF(ISNUMBER(MATRIX!CH204),MATRIX!CH204,"n/a")),"")</f>
        <v/>
      </c>
      <c r="DB204" s="1" t="str">
        <f>IF(ISNUMBER(BW204),IF(AND(ISNUMBER('HI-Z-OUTPUT'!AV204),'HI-Z-OUTPUT'!AV204&lt;&gt;0),'HI-Z-OUTPUT'!AV204,'Hi-Z-INPUT'!$K$7*'Hi-Z-INPUT'!$K$11),"")</f>
        <v/>
      </c>
      <c r="DD204" s="161" t="str">
        <f t="shared" si="142"/>
        <v/>
      </c>
      <c r="DF204" s="124" t="str">
        <f>IF(ISNUMBER($BW204),IF(MV&lt;200,IF(ISNUMBER(MATRIX!BA204),ROUND(MATRIX!BA204/1000*IDLE*CKWH,2),"-"),IF(ISNUMBER(MATRIX!BK204),ROUND(MATRIX!BK204/1000*IDLE*CKWH,2),"-")),"")</f>
        <v/>
      </c>
      <c r="DG204" s="125" t="str">
        <f t="shared" si="127"/>
        <v/>
      </c>
      <c r="DI204" s="104" t="str">
        <f>IF(ISNUMBER($BW204),IF(MV&lt;200,IF(ISNUMBER(MATRIX!BC204),ROUND(MATRIX!BC204/1000*RUNNING*CKWH,2),"-"),IF(ISNUMBER(MATRIX!BM204),ROUND(MATRIX!BM204/1000*RUNNING*CKWH,2),"-")),"")</f>
        <v/>
      </c>
      <c r="DJ204" s="130" t="str">
        <f t="shared" si="128"/>
        <v/>
      </c>
      <c r="DL204" s="104"/>
      <c r="DM204" s="130" t="str">
        <f t="shared" si="129"/>
        <v/>
      </c>
      <c r="DO204" s="129" t="str">
        <f t="shared" si="139"/>
        <v/>
      </c>
      <c r="DP204" s="127" t="str">
        <f t="shared" si="130"/>
        <v/>
      </c>
      <c r="DR204" s="101" t="str">
        <f>IF(ISNUMBER($BW204*$CH204),IF(ISNUMBER(MATRIX!BU204),BW204*MATRIX!BU204,"n/a"),"")</f>
        <v/>
      </c>
      <c r="DS204" s="72"/>
      <c r="DT204" s="72" t="str">
        <f>IF(ISNUMBER(BW204*CH204),IF(ISNUMBER(MATRIX!BV204*DD204),BW204*MATRIX!BV204*DD204,"n/a"),"")</f>
        <v/>
      </c>
      <c r="DU204" s="72"/>
      <c r="DV204" s="155" t="str">
        <f t="shared" si="131"/>
        <v/>
      </c>
      <c r="DW204" s="96"/>
      <c r="DX204" s="156" t="str">
        <f t="shared" si="140"/>
        <v/>
      </c>
      <c r="DY204" s="102" t="str">
        <f t="shared" si="132"/>
        <v/>
      </c>
      <c r="EA204" s="85" t="str">
        <f>IF(ISNUMBER(BW204),IF(ISNUMBER(MATRIX!Y204),MATRIX!Y204,"n/a"),"")</f>
        <v/>
      </c>
      <c r="EB204" s="86" t="str">
        <f t="shared" si="133"/>
        <v/>
      </c>
      <c r="ED204" s="44" t="str">
        <f>IF(ISNUMBER('HI-Z-OUTPUT'!D204),IF(ISNUMBER(BW204),'HI-Z-OUTPUT'!D204*BW204,""),"")</f>
        <v/>
      </c>
      <c r="EE204" s="44" t="str">
        <f t="shared" si="134"/>
        <v/>
      </c>
    </row>
    <row r="205" spans="1:135">
      <c r="A205" s="175" t="e">
        <f>MATRIX!A205</f>
        <v>#N/A</v>
      </c>
      <c r="B205" t="e">
        <f>IF(MATRIX!B205&lt;&gt;0,MATRIX!B205,"-")</f>
        <v>#N/A</v>
      </c>
      <c r="D205" t="b">
        <f>AND(OHM8MENO&lt;='Lo-Z-OUTPUT'!U205,'Lo-Z-OUTPUT'!U205&lt;=OHM8PIU)</f>
        <v>0</v>
      </c>
      <c r="E205" t="b">
        <f>AND(OHM4MENO&lt;='Lo-Z-OUTPUT'!U205,'Lo-Z-OUTPUT'!U205&lt;=OHM4PIU)</f>
        <v>0</v>
      </c>
      <c r="F205" t="b">
        <f>AND(OHM2MENO&lt;='Lo-Z-OUTPUT'!U205,'Lo-Z-OUTPUT'!U205&lt;=OHM2PIU)</f>
        <v>0</v>
      </c>
      <c r="H205" s="64" t="str">
        <f>IF(ISNUMBER('Lo-Z-OUTPUT'!S205),'Lo-Z-OUTPUT'!S205,"")</f>
        <v/>
      </c>
      <c r="I205" s="64" t="str">
        <f>IF('Lo-Z-OUTPUT'!W205="B","B","")</f>
        <v/>
      </c>
      <c r="K205" s="62" t="str">
        <f>IF(ISNUMBER(H205),H205*MATRIX!E205,"-")</f>
        <v>-</v>
      </c>
      <c r="M205" s="66" t="str">
        <f>IF(ISNUMBER(H205),IF(KP="kg",H205*MATRIX!CB205,H205*MATRIX!CB205*2.2),"-")</f>
        <v>-</v>
      </c>
      <c r="N205" s="65" t="str">
        <f t="shared" si="115"/>
        <v/>
      </c>
      <c r="P205" s="1" t="str">
        <f>IF(ISNUMBER(H205),IF('Lo-Z-OUTPUT'!W205="B",IF(D205,MATRIX!Q205,IF(E205,MATRIX!R205,"WRNG Ω")),IF(D205,MATRIX!K205,IF(E205,MATRIX!L205,IF(F205,MATRIX!M205,"")))),"")</f>
        <v/>
      </c>
      <c r="R205" s="70" t="str">
        <f>IF(AND(ISNUMBER(H205),ISNUMBER(P205)),IF('Lo-Z-OUTPUT'!W205="B",H205*P205*MATRIX!F205/2,H205*P205*MATRIX!F205),"")</f>
        <v/>
      </c>
      <c r="T205" s="40" t="str">
        <f>IF(ISNUMBER($H205),IF(ISNUMBER(MATRIX!U205),IF(MATRIX!U205-INT(MATRIX!U205)=0,MATRIX!U205,"("&amp;MATRIX!U205&amp;")"),"n/a"),"")</f>
        <v/>
      </c>
      <c r="U205" s="77"/>
      <c r="V205" s="81" t="str">
        <f>IF(ISNUMBER(H205), IF(ISNUMBER(MATRIX!AD205),H205*MATRIX!AD205,"n/a"),"")</f>
        <v/>
      </c>
      <c r="W205" s="77"/>
      <c r="X205" s="83" t="str">
        <f>IF(ISNUMBER($H205), IF(ISNUMBER(MATRIX!AF205),$H205*MATRIX!AF205,"n/a"),"")</f>
        <v/>
      </c>
      <c r="Y205" s="77"/>
      <c r="Z205" s="81" t="str">
        <f>IF(ISNUMBER($H205), IF(ISNUMBER(MATRIX!AP205),$H205*MATRIX!AP205,"n/a"),"")</f>
        <v/>
      </c>
      <c r="AA205" s="77" t="s">
        <v>434</v>
      </c>
      <c r="AB205" s="83" t="str">
        <f>IF(ISNUMBER($H205), IF(ISNUMBER(MATRIX!AR205),$H205*MATRIX!AR205,"n/a"),"")</f>
        <v/>
      </c>
      <c r="AD205" s="225" t="str">
        <f t="shared" si="135"/>
        <v/>
      </c>
      <c r="AF205" s="225" t="str">
        <f t="shared" si="136"/>
        <v/>
      </c>
      <c r="AH205" s="218" t="str">
        <f>IF(ISNUMBER($H205), IF(MV&gt;200,IF(ISNUMBER(MATRIX!CL205),MATRIX!CL205,"n/a"),IF(ISNUMBER(MATRIX!CH205),MATRIX!CH205,"n/a")),"")</f>
        <v/>
      </c>
      <c r="AJ205" s="1" t="str">
        <f>IF(ISNUMBER(H205),IF(AND(ISNUMBER('Lo-Z-OUTPUT'!BA205),'Lo-Z-OUTPUT'!BA205&lt;&gt;0),'Lo-Z-OUTPUT'!BA205,'Lo-Z-INPUT'!$K$15*'Lo-Z-INPUT'!$K$7),"")</f>
        <v/>
      </c>
      <c r="AL205" s="161" t="str">
        <f t="shared" si="141"/>
        <v/>
      </c>
      <c r="AN205" s="124" t="str">
        <f>IF(ISNUMBER($H205),IF(MV&lt;200,IF(ISNUMBER(MATRIX!AE205),ROUND((MATRIX!AE205*IDLE/1000)*CKWH,2),"-"),IF(ISNUMBER(MATRIX!AQ205),ROUND((MATRIX!AQ205*IDLE/1000)*CKWH,2),"-")),"")</f>
        <v/>
      </c>
      <c r="AO205" s="125" t="str">
        <f t="shared" si="116"/>
        <v/>
      </c>
      <c r="AQ205" s="105" t="str">
        <f>IF(ISNUMBER($H205),IF(MV&lt;200,IF(ISNUMBER(MATRIX!AG205),ROUND((MATRIX!AG205/1000)*RUNNING*CKWH,2),"-"),IF(ISNUMBER(MATRIX!AS205),ROUND((MATRIX!AS205/1000)*RUNNING*CKWH,2),"-")),"")</f>
        <v/>
      </c>
      <c r="AR205" s="126" t="str">
        <f t="shared" si="117"/>
        <v/>
      </c>
      <c r="AT205" s="129" t="str">
        <f t="shared" si="118"/>
        <v/>
      </c>
      <c r="AU205" s="127" t="str">
        <f t="shared" si="119"/>
        <v/>
      </c>
      <c r="AW205" s="101" t="str">
        <f>IF(ISNUMBER($H205),IF(ISNUMBER(MATRIX!BU205),$H205*MATRIX!BU205,"n/a"),"")</f>
        <v/>
      </c>
      <c r="AX205" s="72"/>
      <c r="AY205" s="72" t="str">
        <f>IF(ISNUMBER($H205),IF(ISNUMBER(MATRIX!BV205*AL205),$H205*MATRIX!BV205*AL205,"n/a"),"")</f>
        <v/>
      </c>
      <c r="BA205" s="100" t="str">
        <f t="shared" si="120"/>
        <v/>
      </c>
      <c r="BB205" s="72"/>
      <c r="BC205" s="154" t="str">
        <f t="shared" si="121"/>
        <v/>
      </c>
      <c r="BD205" s="103" t="str">
        <f t="shared" si="122"/>
        <v/>
      </c>
      <c r="BF205" s="85" t="str">
        <f>IF(ISNUMBER(H205),IF(ISNUMBER(MATRIX!Y205),MATRIX!Y205,"n/a"),"")</f>
        <v/>
      </c>
      <c r="BG205" s="86" t="str">
        <f t="shared" si="123"/>
        <v/>
      </c>
      <c r="BI205" s="44" t="str">
        <f>IF(ISNUMBER('Lo-Z-OUTPUT'!D205),IF(ISNUMBER(EXTRA!H205),'Lo-Z-OUTPUT'!D205*EXTRA!H205,""),"")</f>
        <v/>
      </c>
      <c r="BJ205" s="44" t="str">
        <f t="shared" si="124"/>
        <v/>
      </c>
      <c r="BT205" t="b">
        <f>ISNUMBER(MATRIX!G205)</f>
        <v>0</v>
      </c>
      <c r="BU205" t="b">
        <f>ISNUMBER(MATRIX!H205)</f>
        <v>0</v>
      </c>
      <c r="BW205" s="64" t="str">
        <f>IF(AND(ISNUMBER('HI-Z-OUTPUT'!P205),I205&lt;&gt;0),'HI-Z-OUTPUT'!P205,"-")</f>
        <v>-</v>
      </c>
      <c r="BX205" s="1"/>
      <c r="BY205" s="64" t="str">
        <f>IF(ISBLANK('HI-Z-OUTPUT'!R205),"",'HI-Z-OUTPUT'!R205)</f>
        <v/>
      </c>
      <c r="CA205" s="62" t="str">
        <f>IF(ISNUMBER(BW205),IF(ISNUMBER(MATRIX!E205),BW205*MATRIX!E205,"WRNG DATA"),"-")</f>
        <v>-</v>
      </c>
      <c r="CC205" s="66" t="str">
        <f>IF(AND(ISNUMBER(BW205),OR(BT205,BU205)),IF(KP="kg",BW205*MATRIX!CC205,BW205*MATRIX!CC205*2.2),"-")</f>
        <v>-</v>
      </c>
      <c r="CD205" s="65" t="str">
        <f t="shared" si="125"/>
        <v/>
      </c>
      <c r="CF205" s="1" t="str">
        <f>IF(AND(VI&lt;100,ISNUMBER(BW205),BT205),MATRIX!N205,IF(AND(VI&gt;=100,ISNUMBER(BW205),BU205),MATRIX!O205,""))</f>
        <v/>
      </c>
      <c r="CG205" s="1" t="str">
        <f>IF(AND(BY205&lt;100,ISNUMBER(BW205),BT205),MATRIX!N205,IF(AND(BY205&gt;=100,ISNUMBER(BW205),BU205),MATRIX!O205,"WRNG V"))</f>
        <v>WRNG V</v>
      </c>
      <c r="CH205" s="1" t="str">
        <f t="shared" si="126"/>
        <v/>
      </c>
      <c r="CJ205" s="70" t="str">
        <f>IF(ISNUMBER(BW205),IF(BY205&lt;100,IF(ISNUMBER(CH205*MATRIX!G205),BW205*CH205*MATRIX!G205,""),IF(ISNUMBER(CH205*MATRIX!H205),BW205*CH205*MATRIX!H205,"")),"")</f>
        <v/>
      </c>
      <c r="CL205" s="40" t="str">
        <f>IF(ISNUMBER(BW205*CH205),IF(ISNUMBER(MATRIX!U205),IF(MATRIX!U205-INT(MATRIX!U205)=0,MATRIX!U205,"("&amp;MATRIX!U205&amp;")"),"n/a"),"")</f>
        <v/>
      </c>
      <c r="CM205" s="77"/>
      <c r="CN205" s="81" t="str">
        <f>IF(ISNUMBER(BW205*CH205), IF(ISNUMBER(MATRIX!AZ205),BW205*MATRIX!AZ205,"n/a"),"")</f>
        <v/>
      </c>
      <c r="CO205" s="77"/>
      <c r="CP205" s="83" t="str">
        <f>IF(ISNUMBER($BW205*$CH205), IF(ISNUMBER(MATRIX!BB205),$BW205*MATRIX!BB205,"n/a"),"")</f>
        <v/>
      </c>
      <c r="CQ205" s="77"/>
      <c r="CR205" s="81" t="str">
        <f>IF(ISNUMBER($BW205*$CH205), IF(ISNUMBER(MATRIX!BJ205),BW205*MATRIX!BJ205,"n/a"),"")</f>
        <v/>
      </c>
      <c r="CS205" s="77" t="s">
        <v>434</v>
      </c>
      <c r="CT205" s="83" t="str">
        <f>IF(ISNUMBER($BW205*$CH205), IF(ISNUMBER(MATRIX!BL205),$BW205*MATRIX!BL205,"n/a"),"")</f>
        <v/>
      </c>
      <c r="CV205" s="225" t="str">
        <f t="shared" si="137"/>
        <v/>
      </c>
      <c r="CX205" s="225" t="str">
        <f t="shared" si="138"/>
        <v/>
      </c>
      <c r="CZ205" s="219" t="str">
        <f>IF(ISNUMBER($BW205*$CH205), IF(MV&gt;200,IF(ISNUMBER(MATRIX!CL205),MATRIX!CL205,"n/a"),IF(ISNUMBER(MATRIX!CH205),MATRIX!CH205,"n/a")),"")</f>
        <v/>
      </c>
      <c r="DB205" s="1" t="str">
        <f>IF(ISNUMBER(BW205),IF(AND(ISNUMBER('HI-Z-OUTPUT'!AV205),'HI-Z-OUTPUT'!AV205&lt;&gt;0),'HI-Z-OUTPUT'!AV205,'Hi-Z-INPUT'!$K$7*'Hi-Z-INPUT'!$K$11),"")</f>
        <v/>
      </c>
      <c r="DD205" s="161" t="str">
        <f t="shared" si="142"/>
        <v/>
      </c>
      <c r="DF205" s="124" t="str">
        <f>IF(ISNUMBER($BW205),IF(MV&lt;200,IF(ISNUMBER(MATRIX!BA205),ROUND(MATRIX!BA205/1000*IDLE*CKWH,2),"-"),IF(ISNUMBER(MATRIX!BK205),ROUND(MATRIX!BK205/1000*IDLE*CKWH,2),"-")),"")</f>
        <v/>
      </c>
      <c r="DG205" s="125" t="str">
        <f t="shared" si="127"/>
        <v/>
      </c>
      <c r="DI205" s="104" t="str">
        <f>IF(ISNUMBER($BW205),IF(MV&lt;200,IF(ISNUMBER(MATRIX!BC205),ROUND(MATRIX!BC205/1000*RUNNING*CKWH,2),"-"),IF(ISNUMBER(MATRIX!BM205),ROUND(MATRIX!BM205/1000*RUNNING*CKWH,2),"-")),"")</f>
        <v/>
      </c>
      <c r="DJ205" s="130" t="str">
        <f t="shared" si="128"/>
        <v/>
      </c>
      <c r="DL205" s="104"/>
      <c r="DM205" s="130" t="str">
        <f t="shared" si="129"/>
        <v/>
      </c>
      <c r="DO205" s="129" t="str">
        <f t="shared" si="139"/>
        <v/>
      </c>
      <c r="DP205" s="127" t="str">
        <f t="shared" si="130"/>
        <v/>
      </c>
      <c r="DR205" s="101" t="str">
        <f>IF(ISNUMBER($BW205*$CH205),IF(ISNUMBER(MATRIX!BU205),BW205*MATRIX!BU205,"n/a"),"")</f>
        <v/>
      </c>
      <c r="DS205" s="72"/>
      <c r="DT205" s="72" t="str">
        <f>IF(ISNUMBER(BW205*CH205),IF(ISNUMBER(MATRIX!BV205*DD205),BW205*MATRIX!BV205*DD205,"n/a"),"")</f>
        <v/>
      </c>
      <c r="DU205" s="72"/>
      <c r="DV205" s="155" t="str">
        <f t="shared" si="131"/>
        <v/>
      </c>
      <c r="DW205" s="96"/>
      <c r="DX205" s="156" t="str">
        <f t="shared" si="140"/>
        <v/>
      </c>
      <c r="DY205" s="102" t="str">
        <f t="shared" si="132"/>
        <v/>
      </c>
      <c r="EA205" s="85" t="str">
        <f>IF(ISNUMBER(BW205),IF(ISNUMBER(MATRIX!Y205),MATRIX!Y205,"n/a"),"")</f>
        <v/>
      </c>
      <c r="EB205" s="86" t="str">
        <f t="shared" si="133"/>
        <v/>
      </c>
      <c r="ED205" s="44" t="str">
        <f>IF(ISNUMBER('HI-Z-OUTPUT'!D205),IF(ISNUMBER(BW205),'HI-Z-OUTPUT'!D205*BW205,""),"")</f>
        <v/>
      </c>
      <c r="EE205" s="44" t="str">
        <f t="shared" si="134"/>
        <v/>
      </c>
    </row>
    <row r="206" spans="1:135">
      <c r="A206" s="175" t="e">
        <f>MATRIX!A206</f>
        <v>#N/A</v>
      </c>
      <c r="B206" t="e">
        <f>IF(MATRIX!B206&lt;&gt;0,MATRIX!B206,"-")</f>
        <v>#N/A</v>
      </c>
      <c r="D206" t="b">
        <f>AND(OHM8MENO&lt;='Lo-Z-OUTPUT'!U206,'Lo-Z-OUTPUT'!U206&lt;=OHM8PIU)</f>
        <v>0</v>
      </c>
      <c r="E206" t="b">
        <f>AND(OHM4MENO&lt;='Lo-Z-OUTPUT'!U206,'Lo-Z-OUTPUT'!U206&lt;=OHM4PIU)</f>
        <v>0</v>
      </c>
      <c r="F206" t="b">
        <f>AND(OHM2MENO&lt;='Lo-Z-OUTPUT'!U206,'Lo-Z-OUTPUT'!U206&lt;=OHM2PIU)</f>
        <v>0</v>
      </c>
      <c r="H206" s="64" t="str">
        <f>IF(ISNUMBER('Lo-Z-OUTPUT'!S206),'Lo-Z-OUTPUT'!S206,"")</f>
        <v/>
      </c>
      <c r="I206" s="64" t="str">
        <f>IF('Lo-Z-OUTPUT'!W206="B","B","")</f>
        <v/>
      </c>
      <c r="K206" s="62" t="str">
        <f>IF(ISNUMBER(H206),H206*MATRIX!E206,"-")</f>
        <v>-</v>
      </c>
      <c r="M206" s="66" t="str">
        <f>IF(ISNUMBER(H206),IF(KP="kg",H206*MATRIX!CB206,H206*MATRIX!CB206*2.2),"-")</f>
        <v>-</v>
      </c>
      <c r="N206" s="65" t="str">
        <f t="shared" si="115"/>
        <v/>
      </c>
      <c r="P206" s="1" t="str">
        <f>IF(ISNUMBER(H206),IF('Lo-Z-OUTPUT'!W206="B",IF(D206,MATRIX!Q206,IF(E206,MATRIX!R206,"WRNG Ω")),IF(D206,MATRIX!K206,IF(E206,MATRIX!L206,IF(F206,MATRIX!M206,"")))),"")</f>
        <v/>
      </c>
      <c r="R206" s="70" t="str">
        <f>IF(AND(ISNUMBER(H206),ISNUMBER(P206)),IF('Lo-Z-OUTPUT'!W206="B",H206*P206*MATRIX!F206/2,H206*P206*MATRIX!F206),"")</f>
        <v/>
      </c>
      <c r="T206" s="40" t="str">
        <f>IF(ISNUMBER($H206),IF(ISNUMBER(MATRIX!U206),IF(MATRIX!U206-INT(MATRIX!U206)=0,MATRIX!U206,"("&amp;MATRIX!U206&amp;")"),"n/a"),"")</f>
        <v/>
      </c>
      <c r="U206" s="77"/>
      <c r="V206" s="81" t="str">
        <f>IF(ISNUMBER(H206), IF(ISNUMBER(MATRIX!AD206),H206*MATRIX!AD206,"n/a"),"")</f>
        <v/>
      </c>
      <c r="W206" s="77"/>
      <c r="X206" s="83" t="str">
        <f>IF(ISNUMBER($H206), IF(ISNUMBER(MATRIX!AF206),$H206*MATRIX!AF206,"n/a"),"")</f>
        <v/>
      </c>
      <c r="Y206" s="77"/>
      <c r="Z206" s="81" t="str">
        <f>IF(ISNUMBER($H206), IF(ISNUMBER(MATRIX!AP206),$H206*MATRIX!AP206,"n/a"),"")</f>
        <v/>
      </c>
      <c r="AA206" s="77" t="s">
        <v>434</v>
      </c>
      <c r="AB206" s="83" t="str">
        <f>IF(ISNUMBER($H206), IF(ISNUMBER(MATRIX!AR206),$H206*MATRIX!AR206,"n/a"),"")</f>
        <v/>
      </c>
      <c r="AD206" s="225" t="str">
        <f t="shared" si="135"/>
        <v/>
      </c>
      <c r="AF206" s="225" t="str">
        <f t="shared" si="136"/>
        <v/>
      </c>
      <c r="AH206" s="218" t="str">
        <f>IF(ISNUMBER($H206), IF(MV&gt;200,IF(ISNUMBER(MATRIX!CL206),MATRIX!CL206,"n/a"),IF(ISNUMBER(MATRIX!CH206),MATRIX!CH206,"n/a")),"")</f>
        <v/>
      </c>
      <c r="AJ206" s="1" t="str">
        <f>IF(ISNUMBER(H206),IF(AND(ISNUMBER('Lo-Z-OUTPUT'!BA206),'Lo-Z-OUTPUT'!BA206&lt;&gt;0),'Lo-Z-OUTPUT'!BA206,'Lo-Z-INPUT'!$K$15*'Lo-Z-INPUT'!$K$7),"")</f>
        <v/>
      </c>
      <c r="AL206" s="161" t="str">
        <f t="shared" si="141"/>
        <v/>
      </c>
      <c r="AN206" s="124" t="str">
        <f>IF(ISNUMBER($H206),IF(MV&lt;200,IF(ISNUMBER(MATRIX!AE206),ROUND((MATRIX!AE206*IDLE/1000)*CKWH,2),"-"),IF(ISNUMBER(MATRIX!AQ206),ROUND((MATRIX!AQ206*IDLE/1000)*CKWH,2),"-")),"")</f>
        <v/>
      </c>
      <c r="AO206" s="125" t="str">
        <f t="shared" si="116"/>
        <v/>
      </c>
      <c r="AQ206" s="105" t="str">
        <f>IF(ISNUMBER($H206),IF(MV&lt;200,IF(ISNUMBER(MATRIX!AG206),ROUND((MATRIX!AG206/1000)*RUNNING*CKWH,2),"-"),IF(ISNUMBER(MATRIX!AS206),ROUND((MATRIX!AS206/1000)*RUNNING*CKWH,2),"-")),"")</f>
        <v/>
      </c>
      <c r="AR206" s="126" t="str">
        <f t="shared" si="117"/>
        <v/>
      </c>
      <c r="AT206" s="129" t="str">
        <f t="shared" si="118"/>
        <v/>
      </c>
      <c r="AU206" s="127" t="str">
        <f t="shared" si="119"/>
        <v/>
      </c>
      <c r="AW206" s="101" t="str">
        <f>IF(ISNUMBER($H206),IF(ISNUMBER(MATRIX!BU206),$H206*MATRIX!BU206,"n/a"),"")</f>
        <v/>
      </c>
      <c r="AX206" s="72"/>
      <c r="AY206" s="72" t="str">
        <f>IF(ISNUMBER($H206),IF(ISNUMBER(MATRIX!BV206*AL206),$H206*MATRIX!BV206*AL206,"n/a"),"")</f>
        <v/>
      </c>
      <c r="BA206" s="100" t="str">
        <f t="shared" si="120"/>
        <v/>
      </c>
      <c r="BB206" s="72"/>
      <c r="BC206" s="154" t="str">
        <f t="shared" si="121"/>
        <v/>
      </c>
      <c r="BD206" s="103" t="str">
        <f t="shared" si="122"/>
        <v/>
      </c>
      <c r="BF206" s="85" t="str">
        <f>IF(ISNUMBER(H206),IF(ISNUMBER(MATRIX!Y206),MATRIX!Y206,"n/a"),"")</f>
        <v/>
      </c>
      <c r="BG206" s="86" t="str">
        <f t="shared" si="123"/>
        <v/>
      </c>
      <c r="BI206" s="44" t="str">
        <f>IF(ISNUMBER('Lo-Z-OUTPUT'!D206),IF(ISNUMBER(EXTRA!H206),'Lo-Z-OUTPUT'!D206*EXTRA!H206,""),"")</f>
        <v/>
      </c>
      <c r="BJ206" s="44" t="str">
        <f t="shared" si="124"/>
        <v/>
      </c>
      <c r="BT206" t="b">
        <f>ISNUMBER(MATRIX!G206)</f>
        <v>0</v>
      </c>
      <c r="BU206" t="b">
        <f>ISNUMBER(MATRIX!H206)</f>
        <v>0</v>
      </c>
      <c r="BW206" s="64" t="str">
        <f>IF(AND(ISNUMBER('HI-Z-OUTPUT'!P206),I206&lt;&gt;0),'HI-Z-OUTPUT'!P206,"-")</f>
        <v>-</v>
      </c>
      <c r="BX206" s="1"/>
      <c r="BY206" s="64" t="str">
        <f>IF(ISBLANK('HI-Z-OUTPUT'!R206),"",'HI-Z-OUTPUT'!R206)</f>
        <v/>
      </c>
      <c r="CA206" s="62" t="str">
        <f>IF(ISNUMBER(BW206),IF(ISNUMBER(MATRIX!E206),BW206*MATRIX!E206,"WRNG DATA"),"-")</f>
        <v>-</v>
      </c>
      <c r="CC206" s="66" t="str">
        <f>IF(AND(ISNUMBER(BW206),OR(BT206,BU206)),IF(KP="kg",BW206*MATRIX!CC206,BW206*MATRIX!CC206*2.2),"-")</f>
        <v>-</v>
      </c>
      <c r="CD206" s="65" t="str">
        <f t="shared" si="125"/>
        <v/>
      </c>
      <c r="CF206" s="1" t="str">
        <f>IF(AND(VI&lt;100,ISNUMBER(BW206),BT206),MATRIX!N206,IF(AND(VI&gt;=100,ISNUMBER(BW206),BU206),MATRIX!O206,""))</f>
        <v/>
      </c>
      <c r="CG206" s="1" t="str">
        <f>IF(AND(BY206&lt;100,ISNUMBER(BW206),BT206),MATRIX!N206,IF(AND(BY206&gt;=100,ISNUMBER(BW206),BU206),MATRIX!O206,"WRNG V"))</f>
        <v>WRNG V</v>
      </c>
      <c r="CH206" s="1" t="str">
        <f t="shared" si="126"/>
        <v/>
      </c>
      <c r="CJ206" s="70" t="str">
        <f>IF(ISNUMBER(BW206),IF(BY206&lt;100,IF(ISNUMBER(CH206*MATRIX!G206),BW206*CH206*MATRIX!G206,""),IF(ISNUMBER(CH206*MATRIX!H206),BW206*CH206*MATRIX!H206,"")),"")</f>
        <v/>
      </c>
      <c r="CL206" s="40" t="str">
        <f>IF(ISNUMBER(BW206*CH206),IF(ISNUMBER(MATRIX!U206),IF(MATRIX!U206-INT(MATRIX!U206)=0,MATRIX!U206,"("&amp;MATRIX!U206&amp;")"),"n/a"),"")</f>
        <v/>
      </c>
      <c r="CM206" s="77"/>
      <c r="CN206" s="81" t="str">
        <f>IF(ISNUMBER(BW206*CH206), IF(ISNUMBER(MATRIX!AZ206),BW206*MATRIX!AZ206,"n/a"),"")</f>
        <v/>
      </c>
      <c r="CO206" s="77"/>
      <c r="CP206" s="83" t="str">
        <f>IF(ISNUMBER($BW206*$CH206), IF(ISNUMBER(MATRIX!BB206),$BW206*MATRIX!BB206,"n/a"),"")</f>
        <v/>
      </c>
      <c r="CQ206" s="77"/>
      <c r="CR206" s="81" t="str">
        <f>IF(ISNUMBER($BW206*$CH206), IF(ISNUMBER(MATRIX!BJ206),BW206*MATRIX!BJ206,"n/a"),"")</f>
        <v/>
      </c>
      <c r="CS206" s="77" t="s">
        <v>434</v>
      </c>
      <c r="CT206" s="83" t="str">
        <f>IF(ISNUMBER($BW206*$CH206), IF(ISNUMBER(MATRIX!BL206),$BW206*MATRIX!BL206,"n/a"),"")</f>
        <v/>
      </c>
      <c r="CV206" s="225" t="str">
        <f t="shared" si="137"/>
        <v/>
      </c>
      <c r="CX206" s="225" t="str">
        <f t="shared" si="138"/>
        <v/>
      </c>
      <c r="CZ206" s="219" t="str">
        <f>IF(ISNUMBER($BW206*$CH206), IF(MV&gt;200,IF(ISNUMBER(MATRIX!CL206),MATRIX!CL206,"n/a"),IF(ISNUMBER(MATRIX!CH206),MATRIX!CH206,"n/a")),"")</f>
        <v/>
      </c>
      <c r="DB206" s="1" t="str">
        <f>IF(ISNUMBER(BW206),IF(AND(ISNUMBER('HI-Z-OUTPUT'!AV206),'HI-Z-OUTPUT'!AV206&lt;&gt;0),'HI-Z-OUTPUT'!AV206,'Hi-Z-INPUT'!$K$7*'Hi-Z-INPUT'!$K$11),"")</f>
        <v/>
      </c>
      <c r="DD206" s="161" t="str">
        <f t="shared" si="142"/>
        <v/>
      </c>
      <c r="DF206" s="124" t="str">
        <f>IF(ISNUMBER($BW206),IF(MV&lt;200,IF(ISNUMBER(MATRIX!BA206),ROUND(MATRIX!BA206/1000*IDLE*CKWH,2),"-"),IF(ISNUMBER(MATRIX!BK206),ROUND(MATRIX!BK206/1000*IDLE*CKWH,2),"-")),"")</f>
        <v/>
      </c>
      <c r="DG206" s="125" t="str">
        <f t="shared" si="127"/>
        <v/>
      </c>
      <c r="DI206" s="104" t="str">
        <f>IF(ISNUMBER($BW206),IF(MV&lt;200,IF(ISNUMBER(MATRIX!BC206),ROUND(MATRIX!BC206/1000*RUNNING*CKWH,2),"-"),IF(ISNUMBER(MATRIX!BM206),ROUND(MATRIX!BM206/1000*RUNNING*CKWH,2),"-")),"")</f>
        <v/>
      </c>
      <c r="DJ206" s="130" t="str">
        <f t="shared" si="128"/>
        <v/>
      </c>
      <c r="DL206" s="104"/>
      <c r="DM206" s="130" t="str">
        <f t="shared" si="129"/>
        <v/>
      </c>
      <c r="DO206" s="129" t="str">
        <f t="shared" si="139"/>
        <v/>
      </c>
      <c r="DP206" s="127" t="str">
        <f t="shared" si="130"/>
        <v/>
      </c>
      <c r="DR206" s="101" t="str">
        <f>IF(ISNUMBER($BW206*$CH206),IF(ISNUMBER(MATRIX!BU206),BW206*MATRIX!BU206,"n/a"),"")</f>
        <v/>
      </c>
      <c r="DS206" s="72"/>
      <c r="DT206" s="72" t="str">
        <f>IF(ISNUMBER(BW206*CH206),IF(ISNUMBER(MATRIX!BV206*DD206),BW206*MATRIX!BV206*DD206,"n/a"),"")</f>
        <v/>
      </c>
      <c r="DU206" s="72"/>
      <c r="DV206" s="155" t="str">
        <f t="shared" si="131"/>
        <v/>
      </c>
      <c r="DW206" s="96"/>
      <c r="DX206" s="156" t="str">
        <f t="shared" si="140"/>
        <v/>
      </c>
      <c r="DY206" s="102" t="str">
        <f t="shared" si="132"/>
        <v/>
      </c>
      <c r="EA206" s="85" t="str">
        <f>IF(ISNUMBER(BW206),IF(ISNUMBER(MATRIX!Y206),MATRIX!Y206,"n/a"),"")</f>
        <v/>
      </c>
      <c r="EB206" s="86" t="str">
        <f t="shared" si="133"/>
        <v/>
      </c>
      <c r="ED206" s="44" t="str">
        <f>IF(ISNUMBER('HI-Z-OUTPUT'!D206),IF(ISNUMBER(BW206),'HI-Z-OUTPUT'!D206*BW206,""),"")</f>
        <v/>
      </c>
      <c r="EE206" s="44" t="str">
        <f t="shared" si="134"/>
        <v/>
      </c>
    </row>
    <row r="207" spans="1:135">
      <c r="A207" s="175" t="e">
        <f>MATRIX!A207</f>
        <v>#N/A</v>
      </c>
      <c r="B207" t="e">
        <f>IF(MATRIX!B207&lt;&gt;0,MATRIX!B207,"-")</f>
        <v>#N/A</v>
      </c>
      <c r="D207" t="b">
        <f>AND(OHM8MENO&lt;='Lo-Z-OUTPUT'!U207,'Lo-Z-OUTPUT'!U207&lt;=OHM8PIU)</f>
        <v>0</v>
      </c>
      <c r="E207" t="b">
        <f>AND(OHM4MENO&lt;='Lo-Z-OUTPUT'!U207,'Lo-Z-OUTPUT'!U207&lt;=OHM4PIU)</f>
        <v>0</v>
      </c>
      <c r="F207" t="b">
        <f>AND(OHM2MENO&lt;='Lo-Z-OUTPUT'!U207,'Lo-Z-OUTPUT'!U207&lt;=OHM2PIU)</f>
        <v>0</v>
      </c>
      <c r="H207" s="64" t="str">
        <f>IF(ISNUMBER('Lo-Z-OUTPUT'!S207),'Lo-Z-OUTPUT'!S207,"")</f>
        <v/>
      </c>
      <c r="I207" s="64" t="str">
        <f>IF('Lo-Z-OUTPUT'!W207="B","B","")</f>
        <v/>
      </c>
      <c r="K207" s="62" t="str">
        <f>IF(ISNUMBER(H207),H207*MATRIX!E207,"-")</f>
        <v>-</v>
      </c>
      <c r="M207" s="66" t="str">
        <f>IF(ISNUMBER(H207),IF(KP="kg",H207*MATRIX!CB207,H207*MATRIX!CB207*2.2),"-")</f>
        <v>-</v>
      </c>
      <c r="N207" s="65" t="str">
        <f t="shared" si="115"/>
        <v/>
      </c>
      <c r="P207" s="1" t="str">
        <f>IF(ISNUMBER(H207),IF('Lo-Z-OUTPUT'!W207="B",IF(D207,MATRIX!Q207,IF(E207,MATRIX!R207,"WRNG Ω")),IF(D207,MATRIX!K207,IF(E207,MATRIX!L207,IF(F207,MATRIX!M207,"")))),"")</f>
        <v/>
      </c>
      <c r="R207" s="70" t="str">
        <f>IF(AND(ISNUMBER(H207),ISNUMBER(P207)),IF('Lo-Z-OUTPUT'!W207="B",H207*P207*MATRIX!F207/2,H207*P207*MATRIX!F207),"")</f>
        <v/>
      </c>
      <c r="T207" s="40" t="str">
        <f>IF(ISNUMBER($H207),IF(ISNUMBER(MATRIX!U207),IF(MATRIX!U207-INT(MATRIX!U207)=0,MATRIX!U207,"("&amp;MATRIX!U207&amp;")"),"n/a"),"")</f>
        <v/>
      </c>
      <c r="U207" s="77"/>
      <c r="V207" s="81" t="str">
        <f>IF(ISNUMBER(H207), IF(ISNUMBER(MATRIX!AD207),H207*MATRIX!AD207,"n/a"),"")</f>
        <v/>
      </c>
      <c r="W207" s="77"/>
      <c r="X207" s="83" t="str">
        <f>IF(ISNUMBER($H207), IF(ISNUMBER(MATRIX!AF207),$H207*MATRIX!AF207,"n/a"),"")</f>
        <v/>
      </c>
      <c r="Y207" s="77"/>
      <c r="Z207" s="81" t="str">
        <f>IF(ISNUMBER($H207), IF(ISNUMBER(MATRIX!AP207),$H207*MATRIX!AP207,"n/a"),"")</f>
        <v/>
      </c>
      <c r="AA207" s="77" t="s">
        <v>434</v>
      </c>
      <c r="AB207" s="83" t="str">
        <f>IF(ISNUMBER($H207), IF(ISNUMBER(MATRIX!AR207),$H207*MATRIX!AR207,"n/a"),"")</f>
        <v/>
      </c>
      <c r="AD207" s="225" t="str">
        <f t="shared" si="135"/>
        <v/>
      </c>
      <c r="AF207" s="225" t="str">
        <f t="shared" si="136"/>
        <v/>
      </c>
      <c r="AH207" s="218" t="str">
        <f>IF(ISNUMBER($H207), IF(MV&gt;200,IF(ISNUMBER(MATRIX!CL207),MATRIX!CL207,"n/a"),IF(ISNUMBER(MATRIX!CH207),MATRIX!CH207,"n/a")),"")</f>
        <v/>
      </c>
      <c r="AJ207" s="1" t="str">
        <f>IF(ISNUMBER(H207),IF(AND(ISNUMBER('Lo-Z-OUTPUT'!BA207),'Lo-Z-OUTPUT'!BA207&lt;&gt;0),'Lo-Z-OUTPUT'!BA207,'Lo-Z-INPUT'!$K$15*'Lo-Z-INPUT'!$K$7),"")</f>
        <v/>
      </c>
      <c r="AL207" s="161" t="str">
        <f t="shared" si="141"/>
        <v/>
      </c>
      <c r="AN207" s="124" t="str">
        <f>IF(ISNUMBER($H207),IF(MV&lt;200,IF(ISNUMBER(MATRIX!AE207),ROUND((MATRIX!AE207*IDLE/1000)*CKWH,2),"-"),IF(ISNUMBER(MATRIX!AQ207),ROUND((MATRIX!AQ207*IDLE/1000)*CKWH,2),"-")),"")</f>
        <v/>
      </c>
      <c r="AO207" s="125" t="str">
        <f t="shared" si="116"/>
        <v/>
      </c>
      <c r="AQ207" s="105" t="str">
        <f>IF(ISNUMBER($H207),IF(MV&lt;200,IF(ISNUMBER(MATRIX!AG207),ROUND((MATRIX!AG207/1000)*RUNNING*CKWH,2),"-"),IF(ISNUMBER(MATRIX!AS207),ROUND((MATRIX!AS207/1000)*RUNNING*CKWH,2),"-")),"")</f>
        <v/>
      </c>
      <c r="AR207" s="126" t="str">
        <f t="shared" si="117"/>
        <v/>
      </c>
      <c r="AT207" s="129" t="str">
        <f t="shared" si="118"/>
        <v/>
      </c>
      <c r="AU207" s="127" t="str">
        <f t="shared" si="119"/>
        <v/>
      </c>
      <c r="AW207" s="101" t="str">
        <f>IF(ISNUMBER($H207),IF(ISNUMBER(MATRIX!BU207),$H207*MATRIX!BU207,"n/a"),"")</f>
        <v/>
      </c>
      <c r="AX207" s="72"/>
      <c r="AY207" s="72" t="str">
        <f>IF(ISNUMBER($H207),IF(ISNUMBER(MATRIX!BV207*AL207),$H207*MATRIX!BV207*AL207,"n/a"),"")</f>
        <v/>
      </c>
      <c r="BA207" s="100" t="str">
        <f t="shared" si="120"/>
        <v/>
      </c>
      <c r="BB207" s="72"/>
      <c r="BC207" s="154" t="str">
        <f t="shared" si="121"/>
        <v/>
      </c>
      <c r="BD207" s="103" t="str">
        <f t="shared" si="122"/>
        <v/>
      </c>
      <c r="BF207" s="85" t="str">
        <f>IF(ISNUMBER(H207),IF(ISNUMBER(MATRIX!Y207),MATRIX!Y207,"n/a"),"")</f>
        <v/>
      </c>
      <c r="BG207" s="86" t="str">
        <f t="shared" si="123"/>
        <v/>
      </c>
      <c r="BI207" s="44" t="str">
        <f>IF(ISNUMBER('Lo-Z-OUTPUT'!D207),IF(ISNUMBER(EXTRA!H207),'Lo-Z-OUTPUT'!D207*EXTRA!H207,""),"")</f>
        <v/>
      </c>
      <c r="BJ207" s="44" t="str">
        <f t="shared" si="124"/>
        <v/>
      </c>
      <c r="BT207" t="b">
        <f>ISNUMBER(MATRIX!G207)</f>
        <v>0</v>
      </c>
      <c r="BU207" t="b">
        <f>ISNUMBER(MATRIX!H207)</f>
        <v>0</v>
      </c>
      <c r="BW207" s="64" t="str">
        <f>IF(AND(ISNUMBER('HI-Z-OUTPUT'!P207),I207&lt;&gt;0),'HI-Z-OUTPUT'!P207,"-")</f>
        <v>-</v>
      </c>
      <c r="BX207" s="1"/>
      <c r="BY207" s="64" t="str">
        <f>IF(ISBLANK('HI-Z-OUTPUT'!R207),"",'HI-Z-OUTPUT'!R207)</f>
        <v/>
      </c>
      <c r="CA207" s="62" t="str">
        <f>IF(ISNUMBER(BW207),IF(ISNUMBER(MATRIX!E207),BW207*MATRIX!E207,"WRNG DATA"),"-")</f>
        <v>-</v>
      </c>
      <c r="CC207" s="66" t="str">
        <f>IF(AND(ISNUMBER(BW207),OR(BT207,BU207)),IF(KP="kg",BW207*MATRIX!CC207,BW207*MATRIX!CC207*2.2),"-")</f>
        <v>-</v>
      </c>
      <c r="CD207" s="65" t="str">
        <f t="shared" si="125"/>
        <v/>
      </c>
      <c r="CF207" s="1" t="str">
        <f>IF(AND(VI&lt;100,ISNUMBER(BW207),BT207),MATRIX!N207,IF(AND(VI&gt;=100,ISNUMBER(BW207),BU207),MATRIX!O207,""))</f>
        <v/>
      </c>
      <c r="CG207" s="1" t="str">
        <f>IF(AND(BY207&lt;100,ISNUMBER(BW207),BT207),MATRIX!N207,IF(AND(BY207&gt;=100,ISNUMBER(BW207),BU207),MATRIX!O207,"WRNG V"))</f>
        <v>WRNG V</v>
      </c>
      <c r="CH207" s="1" t="str">
        <f t="shared" si="126"/>
        <v/>
      </c>
      <c r="CJ207" s="70" t="str">
        <f>IF(ISNUMBER(BW207),IF(BY207&lt;100,IF(ISNUMBER(CH207*MATRIX!G207),BW207*CH207*MATRIX!G207,""),IF(ISNUMBER(CH207*MATRIX!H207),BW207*CH207*MATRIX!H207,"")),"")</f>
        <v/>
      </c>
      <c r="CL207" s="40" t="str">
        <f>IF(ISNUMBER(BW207*CH207),IF(ISNUMBER(MATRIX!U207),IF(MATRIX!U207-INT(MATRIX!U207)=0,MATRIX!U207,"("&amp;MATRIX!U207&amp;")"),"n/a"),"")</f>
        <v/>
      </c>
      <c r="CM207" s="77"/>
      <c r="CN207" s="81" t="str">
        <f>IF(ISNUMBER(BW207*CH207), IF(ISNUMBER(MATRIX!AZ207),BW207*MATRIX!AZ207,"n/a"),"")</f>
        <v/>
      </c>
      <c r="CO207" s="77"/>
      <c r="CP207" s="83" t="str">
        <f>IF(ISNUMBER($BW207*$CH207), IF(ISNUMBER(MATRIX!BB207),$BW207*MATRIX!BB207,"n/a"),"")</f>
        <v/>
      </c>
      <c r="CQ207" s="77"/>
      <c r="CR207" s="81" t="str">
        <f>IF(ISNUMBER($BW207*$CH207), IF(ISNUMBER(MATRIX!BJ207),BW207*MATRIX!BJ207,"n/a"),"")</f>
        <v/>
      </c>
      <c r="CS207" s="77" t="s">
        <v>434</v>
      </c>
      <c r="CT207" s="83" t="str">
        <f>IF(ISNUMBER($BW207*$CH207), IF(ISNUMBER(MATRIX!BL207),$BW207*MATRIX!BL207,"n/a"),"")</f>
        <v/>
      </c>
      <c r="CV207" s="225" t="str">
        <f t="shared" si="137"/>
        <v/>
      </c>
      <c r="CX207" s="225" t="str">
        <f t="shared" si="138"/>
        <v/>
      </c>
      <c r="CZ207" s="219" t="str">
        <f>IF(ISNUMBER($BW207*$CH207), IF(MV&gt;200,IF(ISNUMBER(MATRIX!CL207),MATRIX!CL207,"n/a"),IF(ISNUMBER(MATRIX!CH207),MATRIX!CH207,"n/a")),"")</f>
        <v/>
      </c>
      <c r="DB207" s="1" t="str">
        <f>IF(ISNUMBER(BW207),IF(AND(ISNUMBER('HI-Z-OUTPUT'!AV207),'HI-Z-OUTPUT'!AV207&lt;&gt;0),'HI-Z-OUTPUT'!AV207,'Hi-Z-INPUT'!$K$7*'Hi-Z-INPUT'!$K$11),"")</f>
        <v/>
      </c>
      <c r="DD207" s="161" t="str">
        <f t="shared" si="142"/>
        <v/>
      </c>
      <c r="DF207" s="124" t="str">
        <f>IF(ISNUMBER($BW207),IF(MV&lt;200,IF(ISNUMBER(MATRIX!BA207),ROUND(MATRIX!BA207/1000*IDLE*CKWH,2),"-"),IF(ISNUMBER(MATRIX!BK207),ROUND(MATRIX!BK207/1000*IDLE*CKWH,2),"-")),"")</f>
        <v/>
      </c>
      <c r="DG207" s="125" t="str">
        <f t="shared" si="127"/>
        <v/>
      </c>
      <c r="DI207" s="104" t="str">
        <f>IF(ISNUMBER($BW207),IF(MV&lt;200,IF(ISNUMBER(MATRIX!BC207),ROUND(MATRIX!BC207/1000*RUNNING*CKWH,2),"-"),IF(ISNUMBER(MATRIX!BM207),ROUND(MATRIX!BM207/1000*RUNNING*CKWH,2),"-")),"")</f>
        <v/>
      </c>
      <c r="DJ207" s="130" t="str">
        <f t="shared" si="128"/>
        <v/>
      </c>
      <c r="DL207" s="104"/>
      <c r="DM207" s="130" t="str">
        <f t="shared" si="129"/>
        <v/>
      </c>
      <c r="DO207" s="129" t="str">
        <f t="shared" si="139"/>
        <v/>
      </c>
      <c r="DP207" s="127" t="str">
        <f t="shared" si="130"/>
        <v/>
      </c>
      <c r="DR207" s="101" t="str">
        <f>IF(ISNUMBER($BW207*$CH207),IF(ISNUMBER(MATRIX!BU207),BW207*MATRIX!BU207,"n/a"),"")</f>
        <v/>
      </c>
      <c r="DS207" s="72"/>
      <c r="DT207" s="72" t="str">
        <f>IF(ISNUMBER(BW207*CH207),IF(ISNUMBER(MATRIX!BV207*DD207),BW207*MATRIX!BV207*DD207,"n/a"),"")</f>
        <v/>
      </c>
      <c r="DU207" s="72"/>
      <c r="DV207" s="155" t="str">
        <f t="shared" si="131"/>
        <v/>
      </c>
      <c r="DW207" s="96"/>
      <c r="DX207" s="156" t="str">
        <f t="shared" si="140"/>
        <v/>
      </c>
      <c r="DY207" s="102" t="str">
        <f t="shared" si="132"/>
        <v/>
      </c>
      <c r="EA207" s="85" t="str">
        <f>IF(ISNUMBER(BW207),IF(ISNUMBER(MATRIX!Y207),MATRIX!Y207,"n/a"),"")</f>
        <v/>
      </c>
      <c r="EB207" s="86" t="str">
        <f t="shared" si="133"/>
        <v/>
      </c>
      <c r="ED207" s="44" t="str">
        <f>IF(ISNUMBER('HI-Z-OUTPUT'!D207),IF(ISNUMBER(BW207),'HI-Z-OUTPUT'!D207*BW207,""),"")</f>
        <v/>
      </c>
      <c r="EE207" s="44" t="str">
        <f t="shared" si="134"/>
        <v/>
      </c>
    </row>
    <row r="208" spans="1:135">
      <c r="A208" s="175" t="e">
        <f>MATRIX!A208</f>
        <v>#N/A</v>
      </c>
      <c r="B208" t="e">
        <f>IF(MATRIX!B208&lt;&gt;0,MATRIX!B208,"-")</f>
        <v>#N/A</v>
      </c>
      <c r="D208" t="b">
        <f>AND(OHM8MENO&lt;='Lo-Z-OUTPUT'!U208,'Lo-Z-OUTPUT'!U208&lt;=OHM8PIU)</f>
        <v>0</v>
      </c>
      <c r="E208" t="b">
        <f>AND(OHM4MENO&lt;='Lo-Z-OUTPUT'!U208,'Lo-Z-OUTPUT'!U208&lt;=OHM4PIU)</f>
        <v>0</v>
      </c>
      <c r="F208" t="b">
        <f>AND(OHM2MENO&lt;='Lo-Z-OUTPUT'!U208,'Lo-Z-OUTPUT'!U208&lt;=OHM2PIU)</f>
        <v>0</v>
      </c>
      <c r="H208" s="64" t="str">
        <f>IF(ISNUMBER('Lo-Z-OUTPUT'!S208),'Lo-Z-OUTPUT'!S208,"")</f>
        <v/>
      </c>
      <c r="I208" s="64" t="str">
        <f>IF('Lo-Z-OUTPUT'!W208="B","B","")</f>
        <v/>
      </c>
      <c r="K208" s="62" t="str">
        <f>IF(ISNUMBER(H208),H208*MATRIX!E208,"-")</f>
        <v>-</v>
      </c>
      <c r="M208" s="66" t="str">
        <f>IF(ISNUMBER(H208),IF(KP="kg",H208*MATRIX!CB208,H208*MATRIX!CB208*2.2),"-")</f>
        <v>-</v>
      </c>
      <c r="N208" s="65" t="str">
        <f t="shared" si="115"/>
        <v/>
      </c>
      <c r="P208" s="1" t="str">
        <f>IF(ISNUMBER(H208),IF('Lo-Z-OUTPUT'!W208="B",IF(D208,MATRIX!Q208,IF(E208,MATRIX!R208,"WRNG Ω")),IF(D208,MATRIX!K208,IF(E208,MATRIX!L208,IF(F208,MATRIX!M208,"")))),"")</f>
        <v/>
      </c>
      <c r="R208" s="70" t="str">
        <f>IF(AND(ISNUMBER(H208),ISNUMBER(P208)),IF('Lo-Z-OUTPUT'!W208="B",H208*P208*MATRIX!F208/2,H208*P208*MATRIX!F208),"")</f>
        <v/>
      </c>
      <c r="T208" s="40" t="str">
        <f>IF(ISNUMBER($H208),IF(ISNUMBER(MATRIX!U208),IF(MATRIX!U208-INT(MATRIX!U208)=0,MATRIX!U208,"("&amp;MATRIX!U208&amp;")"),"n/a"),"")</f>
        <v/>
      </c>
      <c r="U208" s="77"/>
      <c r="V208" s="81" t="str">
        <f>IF(ISNUMBER(H208), IF(ISNUMBER(MATRIX!AD208),H208*MATRIX!AD208,"n/a"),"")</f>
        <v/>
      </c>
      <c r="W208" s="77"/>
      <c r="X208" s="83" t="str">
        <f>IF(ISNUMBER($H208), IF(ISNUMBER(MATRIX!AF208),$H208*MATRIX!AF208,"n/a"),"")</f>
        <v/>
      </c>
      <c r="Y208" s="77"/>
      <c r="Z208" s="81" t="str">
        <f>IF(ISNUMBER($H208), IF(ISNUMBER(MATRIX!AP208),$H208*MATRIX!AP208,"n/a"),"")</f>
        <v/>
      </c>
      <c r="AA208" s="77" t="s">
        <v>434</v>
      </c>
      <c r="AB208" s="83" t="str">
        <f>IF(ISNUMBER($H208), IF(ISNUMBER(MATRIX!AR208),$H208*MATRIX!AR208,"n/a"),"")</f>
        <v/>
      </c>
      <c r="AD208" s="225" t="str">
        <f t="shared" si="135"/>
        <v/>
      </c>
      <c r="AF208" s="225" t="str">
        <f t="shared" si="136"/>
        <v/>
      </c>
      <c r="AH208" s="218" t="str">
        <f>IF(ISNUMBER($H208), IF(MV&gt;200,IF(ISNUMBER(MATRIX!CL208),MATRIX!CL208,"n/a"),IF(ISNUMBER(MATRIX!CH208),MATRIX!CH208,"n/a")),"")</f>
        <v/>
      </c>
      <c r="AJ208" s="1" t="str">
        <f>IF(ISNUMBER(H208),IF(AND(ISNUMBER('Lo-Z-OUTPUT'!BA208),'Lo-Z-OUTPUT'!BA208&lt;&gt;0),'Lo-Z-OUTPUT'!BA208,'Lo-Z-INPUT'!$K$15*'Lo-Z-INPUT'!$K$7),"")</f>
        <v/>
      </c>
      <c r="AL208" s="161" t="str">
        <f t="shared" si="141"/>
        <v/>
      </c>
      <c r="AN208" s="124" t="str">
        <f>IF(ISNUMBER($H208),IF(MV&lt;200,IF(ISNUMBER(MATRIX!AE208),ROUND((MATRIX!AE208*IDLE/1000)*CKWH,2),"-"),IF(ISNUMBER(MATRIX!AQ208),ROUND((MATRIX!AQ208*IDLE/1000)*CKWH,2),"-")),"")</f>
        <v/>
      </c>
      <c r="AO208" s="125" t="str">
        <f t="shared" si="116"/>
        <v/>
      </c>
      <c r="AQ208" s="105" t="str">
        <f>IF(ISNUMBER($H208),IF(MV&lt;200,IF(ISNUMBER(MATRIX!AG208),ROUND((MATRIX!AG208/1000)*RUNNING*CKWH,2),"-"),IF(ISNUMBER(MATRIX!AS208),ROUND((MATRIX!AS208/1000)*RUNNING*CKWH,2),"-")),"")</f>
        <v/>
      </c>
      <c r="AR208" s="126" t="str">
        <f t="shared" si="117"/>
        <v/>
      </c>
      <c r="AT208" s="129" t="str">
        <f t="shared" si="118"/>
        <v/>
      </c>
      <c r="AU208" s="127" t="str">
        <f t="shared" si="119"/>
        <v/>
      </c>
      <c r="AW208" s="101" t="str">
        <f>IF(ISNUMBER($H208),IF(ISNUMBER(MATRIX!BU208),$H208*MATRIX!BU208,"n/a"),"")</f>
        <v/>
      </c>
      <c r="AX208" s="72"/>
      <c r="AY208" s="72" t="str">
        <f>IF(ISNUMBER($H208),IF(ISNUMBER(MATRIX!BV208*AL208),$H208*MATRIX!BV208*AL208,"n/a"),"")</f>
        <v/>
      </c>
      <c r="BA208" s="100" t="str">
        <f t="shared" si="120"/>
        <v/>
      </c>
      <c r="BB208" s="72"/>
      <c r="BC208" s="154" t="str">
        <f t="shared" si="121"/>
        <v/>
      </c>
      <c r="BD208" s="103" t="str">
        <f t="shared" si="122"/>
        <v/>
      </c>
      <c r="BF208" s="85" t="str">
        <f>IF(ISNUMBER(H208),IF(ISNUMBER(MATRIX!Y208),MATRIX!Y208,"n/a"),"")</f>
        <v/>
      </c>
      <c r="BG208" s="86" t="str">
        <f t="shared" si="123"/>
        <v/>
      </c>
      <c r="BI208" s="44" t="str">
        <f>IF(ISNUMBER('Lo-Z-OUTPUT'!D208),IF(ISNUMBER(EXTRA!H208),'Lo-Z-OUTPUT'!D208*EXTRA!H208,""),"")</f>
        <v/>
      </c>
      <c r="BJ208" s="44" t="str">
        <f t="shared" si="124"/>
        <v/>
      </c>
      <c r="BT208" t="b">
        <f>ISNUMBER(MATRIX!G208)</f>
        <v>0</v>
      </c>
      <c r="BU208" t="b">
        <f>ISNUMBER(MATRIX!H208)</f>
        <v>0</v>
      </c>
      <c r="BW208" s="64" t="str">
        <f>IF(AND(ISNUMBER('HI-Z-OUTPUT'!P208),I208&lt;&gt;0),'HI-Z-OUTPUT'!P208,"-")</f>
        <v>-</v>
      </c>
      <c r="BX208" s="1"/>
      <c r="BY208" s="64" t="str">
        <f>IF(ISBLANK('HI-Z-OUTPUT'!R208),"",'HI-Z-OUTPUT'!R208)</f>
        <v/>
      </c>
      <c r="CA208" s="62" t="str">
        <f>IF(ISNUMBER(BW208),IF(ISNUMBER(MATRIX!E208),BW208*MATRIX!E208,"WRNG DATA"),"-")</f>
        <v>-</v>
      </c>
      <c r="CC208" s="66" t="str">
        <f>IF(AND(ISNUMBER(BW208),OR(BT208,BU208)),IF(KP="kg",BW208*MATRIX!CC208,BW208*MATRIX!CC208*2.2),"-")</f>
        <v>-</v>
      </c>
      <c r="CD208" s="65" t="str">
        <f t="shared" si="125"/>
        <v/>
      </c>
      <c r="CF208" s="1" t="str">
        <f>IF(AND(VI&lt;100,ISNUMBER(BW208),BT208),MATRIX!N208,IF(AND(VI&gt;=100,ISNUMBER(BW208),BU208),MATRIX!O208,""))</f>
        <v/>
      </c>
      <c r="CG208" s="1" t="str">
        <f>IF(AND(BY208&lt;100,ISNUMBER(BW208),BT208),MATRIX!N208,IF(AND(BY208&gt;=100,ISNUMBER(BW208),BU208),MATRIX!O208,"WRNG V"))</f>
        <v>WRNG V</v>
      </c>
      <c r="CH208" s="1" t="str">
        <f t="shared" si="126"/>
        <v/>
      </c>
      <c r="CJ208" s="70" t="str">
        <f>IF(ISNUMBER(BW208),IF(BY208&lt;100,IF(ISNUMBER(CH208*MATRIX!G208),BW208*CH208*MATRIX!G208,""),IF(ISNUMBER(CH208*MATRIX!H208),BW208*CH208*MATRIX!H208,"")),"")</f>
        <v/>
      </c>
      <c r="CL208" s="40" t="str">
        <f>IF(ISNUMBER(BW208*CH208),IF(ISNUMBER(MATRIX!U208),IF(MATRIX!U208-INT(MATRIX!U208)=0,MATRIX!U208,"("&amp;MATRIX!U208&amp;")"),"n/a"),"")</f>
        <v/>
      </c>
      <c r="CM208" s="77"/>
      <c r="CN208" s="81" t="str">
        <f>IF(ISNUMBER(BW208*CH208), IF(ISNUMBER(MATRIX!AZ208),BW208*MATRIX!AZ208,"n/a"),"")</f>
        <v/>
      </c>
      <c r="CO208" s="77"/>
      <c r="CP208" s="83" t="str">
        <f>IF(ISNUMBER($BW208*$CH208), IF(ISNUMBER(MATRIX!BB208),$BW208*MATRIX!BB208,"n/a"),"")</f>
        <v/>
      </c>
      <c r="CQ208" s="77"/>
      <c r="CR208" s="81" t="str">
        <f>IF(ISNUMBER($BW208*$CH208), IF(ISNUMBER(MATRIX!BJ208),BW208*MATRIX!BJ208,"n/a"),"")</f>
        <v/>
      </c>
      <c r="CS208" s="77" t="s">
        <v>434</v>
      </c>
      <c r="CT208" s="83" t="str">
        <f>IF(ISNUMBER($BW208*$CH208), IF(ISNUMBER(MATRIX!BL208),$BW208*MATRIX!BL208,"n/a"),"")</f>
        <v/>
      </c>
      <c r="CV208" s="225" t="str">
        <f t="shared" si="137"/>
        <v/>
      </c>
      <c r="CX208" s="225" t="str">
        <f t="shared" si="138"/>
        <v/>
      </c>
      <c r="CZ208" s="219" t="str">
        <f>IF(ISNUMBER($BW208*$CH208), IF(MV&gt;200,IF(ISNUMBER(MATRIX!CL208),MATRIX!CL208,"n/a"),IF(ISNUMBER(MATRIX!CH208),MATRIX!CH208,"n/a")),"")</f>
        <v/>
      </c>
      <c r="DB208" s="1" t="str">
        <f>IF(ISNUMBER(BW208),IF(AND(ISNUMBER('HI-Z-OUTPUT'!AV208),'HI-Z-OUTPUT'!AV208&lt;&gt;0),'HI-Z-OUTPUT'!AV208,'Hi-Z-INPUT'!$K$7*'Hi-Z-INPUT'!$K$11),"")</f>
        <v/>
      </c>
      <c r="DD208" s="161" t="str">
        <f t="shared" si="142"/>
        <v/>
      </c>
      <c r="DF208" s="124" t="str">
        <f>IF(ISNUMBER($BW208),IF(MV&lt;200,IF(ISNUMBER(MATRIX!BA208),ROUND(MATRIX!BA208/1000*IDLE*CKWH,2),"-"),IF(ISNUMBER(MATRIX!BK208),ROUND(MATRIX!BK208/1000*IDLE*CKWH,2),"-")),"")</f>
        <v/>
      </c>
      <c r="DG208" s="125" t="str">
        <f t="shared" si="127"/>
        <v/>
      </c>
      <c r="DI208" s="104" t="str">
        <f>IF(ISNUMBER($BW208),IF(MV&lt;200,IF(ISNUMBER(MATRIX!BC208),ROUND(MATRIX!BC208/1000*RUNNING*CKWH,2),"-"),IF(ISNUMBER(MATRIX!BM208),ROUND(MATRIX!BM208/1000*RUNNING*CKWH,2),"-")),"")</f>
        <v/>
      </c>
      <c r="DJ208" s="130" t="str">
        <f t="shared" si="128"/>
        <v/>
      </c>
      <c r="DL208" s="104"/>
      <c r="DM208" s="130" t="str">
        <f t="shared" si="129"/>
        <v/>
      </c>
      <c r="DO208" s="129" t="str">
        <f t="shared" si="139"/>
        <v/>
      </c>
      <c r="DP208" s="127" t="str">
        <f t="shared" si="130"/>
        <v/>
      </c>
      <c r="DR208" s="101" t="str">
        <f>IF(ISNUMBER($BW208*$CH208),IF(ISNUMBER(MATRIX!BU208),BW208*MATRIX!BU208,"n/a"),"")</f>
        <v/>
      </c>
      <c r="DS208" s="72"/>
      <c r="DT208" s="72" t="str">
        <f>IF(ISNUMBER(BW208*CH208),IF(ISNUMBER(MATRIX!BV208*DD208),BW208*MATRIX!BV208*DD208,"n/a"),"")</f>
        <v/>
      </c>
      <c r="DU208" s="72"/>
      <c r="DV208" s="155" t="str">
        <f t="shared" si="131"/>
        <v/>
      </c>
      <c r="DW208" s="96"/>
      <c r="DX208" s="156" t="str">
        <f t="shared" si="140"/>
        <v/>
      </c>
      <c r="DY208" s="102" t="str">
        <f t="shared" si="132"/>
        <v/>
      </c>
      <c r="EA208" s="85" t="str">
        <f>IF(ISNUMBER(BW208),IF(ISNUMBER(MATRIX!Y208),MATRIX!Y208,"n/a"),"")</f>
        <v/>
      </c>
      <c r="EB208" s="86" t="str">
        <f t="shared" si="133"/>
        <v/>
      </c>
      <c r="ED208" s="44" t="str">
        <f>IF(ISNUMBER('HI-Z-OUTPUT'!D208),IF(ISNUMBER(BW208),'HI-Z-OUTPUT'!D208*BW208,""),"")</f>
        <v/>
      </c>
      <c r="EE208" s="44" t="str">
        <f t="shared" si="134"/>
        <v/>
      </c>
    </row>
    <row r="209" spans="1:135">
      <c r="A209" s="175" t="e">
        <f>MATRIX!A209</f>
        <v>#N/A</v>
      </c>
      <c r="B209" t="e">
        <f>IF(MATRIX!B209&lt;&gt;0,MATRIX!B209,"-")</f>
        <v>#N/A</v>
      </c>
      <c r="D209" t="b">
        <f>AND(OHM8MENO&lt;='Lo-Z-OUTPUT'!U209,'Lo-Z-OUTPUT'!U209&lt;=OHM8PIU)</f>
        <v>0</v>
      </c>
      <c r="E209" t="b">
        <f>AND(OHM4MENO&lt;='Lo-Z-OUTPUT'!U209,'Lo-Z-OUTPUT'!U209&lt;=OHM4PIU)</f>
        <v>0</v>
      </c>
      <c r="F209" t="b">
        <f>AND(OHM2MENO&lt;='Lo-Z-OUTPUT'!U209,'Lo-Z-OUTPUT'!U209&lt;=OHM2PIU)</f>
        <v>0</v>
      </c>
      <c r="H209" s="64" t="str">
        <f>IF(ISNUMBER('Lo-Z-OUTPUT'!S209),'Lo-Z-OUTPUT'!S209,"")</f>
        <v/>
      </c>
      <c r="I209" s="64" t="str">
        <f>IF('Lo-Z-OUTPUT'!W209="B","B","")</f>
        <v/>
      </c>
      <c r="K209" s="62" t="str">
        <f>IF(ISNUMBER(H209),H209*MATRIX!E209,"-")</f>
        <v>-</v>
      </c>
      <c r="M209" s="66" t="str">
        <f>IF(ISNUMBER(H209),IF(KP="kg",H209*MATRIX!CB209,H209*MATRIX!CB209*2.2),"-")</f>
        <v>-</v>
      </c>
      <c r="N209" s="65" t="str">
        <f t="shared" si="115"/>
        <v/>
      </c>
      <c r="P209" s="1" t="str">
        <f>IF(ISNUMBER(H209),IF('Lo-Z-OUTPUT'!W209="B",IF(D209,MATRIX!Q209,IF(E209,MATRIX!R209,"WRNG Ω")),IF(D209,MATRIX!K209,IF(E209,MATRIX!L209,IF(F209,MATRIX!M209,"")))),"")</f>
        <v/>
      </c>
      <c r="R209" s="70" t="str">
        <f>IF(AND(ISNUMBER(H209),ISNUMBER(P209)),IF('Lo-Z-OUTPUT'!W209="B",H209*P209*MATRIX!F209/2,H209*P209*MATRIX!F209),"")</f>
        <v/>
      </c>
      <c r="T209" s="40" t="str">
        <f>IF(ISNUMBER($H209),IF(ISNUMBER(MATRIX!U209),IF(MATRIX!U209-INT(MATRIX!U209)=0,MATRIX!U209,"("&amp;MATRIX!U209&amp;")"),"n/a"),"")</f>
        <v/>
      </c>
      <c r="U209" s="77"/>
      <c r="V209" s="81" t="str">
        <f>IF(ISNUMBER(H209), IF(ISNUMBER(MATRIX!AD209),H209*MATRIX!AD209,"n/a"),"")</f>
        <v/>
      </c>
      <c r="W209" s="77"/>
      <c r="X209" s="83" t="str">
        <f>IF(ISNUMBER($H209), IF(ISNUMBER(MATRIX!AF209),$H209*MATRIX!AF209,"n/a"),"")</f>
        <v/>
      </c>
      <c r="Y209" s="77"/>
      <c r="Z209" s="81" t="str">
        <f>IF(ISNUMBER($H209), IF(ISNUMBER(MATRIX!AP209),$H209*MATRIX!AP209,"n/a"),"")</f>
        <v/>
      </c>
      <c r="AA209" s="77" t="s">
        <v>434</v>
      </c>
      <c r="AB209" s="83" t="str">
        <f>IF(ISNUMBER($H209), IF(ISNUMBER(MATRIX!AR209),$H209*MATRIX!AR209,"n/a"),"")</f>
        <v/>
      </c>
      <c r="AD209" s="225" t="str">
        <f t="shared" si="135"/>
        <v/>
      </c>
      <c r="AF209" s="225" t="str">
        <f t="shared" si="136"/>
        <v/>
      </c>
      <c r="AH209" s="218" t="str">
        <f>IF(ISNUMBER($H209), IF(MV&gt;200,IF(ISNUMBER(MATRIX!CL209),MATRIX!CL209,"n/a"),IF(ISNUMBER(MATRIX!CH209),MATRIX!CH209,"n/a")),"")</f>
        <v/>
      </c>
      <c r="AJ209" s="1" t="str">
        <f>IF(ISNUMBER(H209),IF(AND(ISNUMBER('Lo-Z-OUTPUT'!BA209),'Lo-Z-OUTPUT'!BA209&lt;&gt;0),'Lo-Z-OUTPUT'!BA209,'Lo-Z-INPUT'!$K$15*'Lo-Z-INPUT'!$K$7),"")</f>
        <v/>
      </c>
      <c r="AL209" s="161" t="str">
        <f t="shared" si="141"/>
        <v/>
      </c>
      <c r="AN209" s="124" t="str">
        <f>IF(ISNUMBER($H209),IF(MV&lt;200,IF(ISNUMBER(MATRIX!AE209),ROUND((MATRIX!AE209*IDLE/1000)*CKWH,2),"-"),IF(ISNUMBER(MATRIX!AQ209),ROUND((MATRIX!AQ209*IDLE/1000)*CKWH,2),"-")),"")</f>
        <v/>
      </c>
      <c r="AO209" s="125" t="str">
        <f t="shared" si="116"/>
        <v/>
      </c>
      <c r="AQ209" s="105" t="str">
        <f>IF(ISNUMBER($H209),IF(MV&lt;200,IF(ISNUMBER(MATRIX!AG209),ROUND((MATRIX!AG209/1000)*RUNNING*CKWH,2),"-"),IF(ISNUMBER(MATRIX!AS209),ROUND((MATRIX!AS209/1000)*RUNNING*CKWH,2),"-")),"")</f>
        <v/>
      </c>
      <c r="AR209" s="126" t="str">
        <f t="shared" si="117"/>
        <v/>
      </c>
      <c r="AT209" s="129" t="str">
        <f t="shared" si="118"/>
        <v/>
      </c>
      <c r="AU209" s="127" t="str">
        <f t="shared" si="119"/>
        <v/>
      </c>
      <c r="AW209" s="101" t="str">
        <f>IF(ISNUMBER($H209),IF(ISNUMBER(MATRIX!BU209),$H209*MATRIX!BU209,"n/a"),"")</f>
        <v/>
      </c>
      <c r="AX209" s="72"/>
      <c r="AY209" s="72" t="str">
        <f>IF(ISNUMBER($H209),IF(ISNUMBER(MATRIX!BV209*AL209),$H209*MATRIX!BV209*AL209,"n/a"),"")</f>
        <v/>
      </c>
      <c r="BA209" s="100" t="str">
        <f t="shared" si="120"/>
        <v/>
      </c>
      <c r="BB209" s="72"/>
      <c r="BC209" s="154" t="str">
        <f t="shared" si="121"/>
        <v/>
      </c>
      <c r="BD209" s="103" t="str">
        <f t="shared" si="122"/>
        <v/>
      </c>
      <c r="BF209" s="85" t="str">
        <f>IF(ISNUMBER(H209),IF(ISNUMBER(MATRIX!Y209),MATRIX!Y209,"n/a"),"")</f>
        <v/>
      </c>
      <c r="BG209" s="86" t="str">
        <f t="shared" si="123"/>
        <v/>
      </c>
      <c r="BI209" s="44" t="str">
        <f>IF(ISNUMBER('Lo-Z-OUTPUT'!D209),IF(ISNUMBER(EXTRA!H209),'Lo-Z-OUTPUT'!D209*EXTRA!H209,""),"")</f>
        <v/>
      </c>
      <c r="BJ209" s="44" t="str">
        <f t="shared" si="124"/>
        <v/>
      </c>
      <c r="BT209" t="b">
        <f>ISNUMBER(MATRIX!G209)</f>
        <v>0</v>
      </c>
      <c r="BU209" t="b">
        <f>ISNUMBER(MATRIX!H209)</f>
        <v>0</v>
      </c>
      <c r="BW209" s="64" t="str">
        <f>IF(AND(ISNUMBER('HI-Z-OUTPUT'!P209),I209&lt;&gt;0),'HI-Z-OUTPUT'!P209,"-")</f>
        <v>-</v>
      </c>
      <c r="BX209" s="1"/>
      <c r="BY209" s="64" t="str">
        <f>IF(ISBLANK('HI-Z-OUTPUT'!R209),"",'HI-Z-OUTPUT'!R209)</f>
        <v/>
      </c>
      <c r="CA209" s="62" t="str">
        <f>IF(ISNUMBER(BW209),IF(ISNUMBER(MATRIX!E209),BW209*MATRIX!E209,"WRNG DATA"),"-")</f>
        <v>-</v>
      </c>
      <c r="CC209" s="66" t="str">
        <f>IF(AND(ISNUMBER(BW209),OR(BT209,BU209)),IF(KP="kg",BW209*MATRIX!CC209,BW209*MATRIX!CC209*2.2),"-")</f>
        <v>-</v>
      </c>
      <c r="CD209" s="65" t="str">
        <f t="shared" si="125"/>
        <v/>
      </c>
      <c r="CF209" s="1" t="str">
        <f>IF(AND(VI&lt;100,ISNUMBER(BW209),BT209),MATRIX!N209,IF(AND(VI&gt;=100,ISNUMBER(BW209),BU209),MATRIX!O209,""))</f>
        <v/>
      </c>
      <c r="CG209" s="1" t="str">
        <f>IF(AND(BY209&lt;100,ISNUMBER(BW209),BT209),MATRIX!N209,IF(AND(BY209&gt;=100,ISNUMBER(BW209),BU209),MATRIX!O209,"WRNG V"))</f>
        <v>WRNG V</v>
      </c>
      <c r="CH209" s="1" t="str">
        <f t="shared" si="126"/>
        <v/>
      </c>
      <c r="CJ209" s="70" t="str">
        <f>IF(ISNUMBER(BW209),IF(BY209&lt;100,IF(ISNUMBER(CH209*MATRIX!G209),BW209*CH209*MATRIX!G209,""),IF(ISNUMBER(CH209*MATRIX!H209),BW209*CH209*MATRIX!H209,"")),"")</f>
        <v/>
      </c>
      <c r="CL209" s="40" t="str">
        <f>IF(ISNUMBER(BW209*CH209),IF(ISNUMBER(MATRIX!U209),IF(MATRIX!U209-INT(MATRIX!U209)=0,MATRIX!U209,"("&amp;MATRIX!U209&amp;")"),"n/a"),"")</f>
        <v/>
      </c>
      <c r="CM209" s="77"/>
      <c r="CN209" s="81" t="str">
        <f>IF(ISNUMBER(BW209*CH209), IF(ISNUMBER(MATRIX!AZ209),BW209*MATRIX!AZ209,"n/a"),"")</f>
        <v/>
      </c>
      <c r="CO209" s="77"/>
      <c r="CP209" s="83" t="str">
        <f>IF(ISNUMBER($BW209*$CH209), IF(ISNUMBER(MATRIX!BB209),$BW209*MATRIX!BB209,"n/a"),"")</f>
        <v/>
      </c>
      <c r="CQ209" s="77"/>
      <c r="CR209" s="81" t="str">
        <f>IF(ISNUMBER($BW209*$CH209), IF(ISNUMBER(MATRIX!BJ209),BW209*MATRIX!BJ209,"n/a"),"")</f>
        <v/>
      </c>
      <c r="CS209" s="77" t="s">
        <v>434</v>
      </c>
      <c r="CT209" s="83" t="str">
        <f>IF(ISNUMBER($BW209*$CH209), IF(ISNUMBER(MATRIX!BL209),$BW209*MATRIX!BL209,"n/a"),"")</f>
        <v/>
      </c>
      <c r="CV209" s="225" t="str">
        <f t="shared" si="137"/>
        <v/>
      </c>
      <c r="CX209" s="225" t="str">
        <f t="shared" si="138"/>
        <v/>
      </c>
      <c r="CZ209" s="219" t="str">
        <f>IF(ISNUMBER($BW209*$CH209), IF(MV&gt;200,IF(ISNUMBER(MATRIX!CL209),MATRIX!CL209,"n/a"),IF(ISNUMBER(MATRIX!CH209),MATRIX!CH209,"n/a")),"")</f>
        <v/>
      </c>
      <c r="DB209" s="1" t="str">
        <f>IF(ISNUMBER(BW209),IF(AND(ISNUMBER('HI-Z-OUTPUT'!AV209),'HI-Z-OUTPUT'!AV209&lt;&gt;0),'HI-Z-OUTPUT'!AV209,'Hi-Z-INPUT'!$K$7*'Hi-Z-INPUT'!$K$11),"")</f>
        <v/>
      </c>
      <c r="DD209" s="161" t="str">
        <f t="shared" si="142"/>
        <v/>
      </c>
      <c r="DF209" s="124" t="str">
        <f>IF(ISNUMBER($BW209),IF(MV&lt;200,IF(ISNUMBER(MATRIX!BA209),ROUND(MATRIX!BA209/1000*IDLE*CKWH,2),"-"),IF(ISNUMBER(MATRIX!BK209),ROUND(MATRIX!BK209/1000*IDLE*CKWH,2),"-")),"")</f>
        <v/>
      </c>
      <c r="DG209" s="125" t="str">
        <f t="shared" si="127"/>
        <v/>
      </c>
      <c r="DI209" s="104" t="str">
        <f>IF(ISNUMBER($BW209),IF(MV&lt;200,IF(ISNUMBER(MATRIX!BC209),ROUND(MATRIX!BC209/1000*RUNNING*CKWH,2),"-"),IF(ISNUMBER(MATRIX!BM209),ROUND(MATRIX!BM209/1000*RUNNING*CKWH,2),"-")),"")</f>
        <v/>
      </c>
      <c r="DJ209" s="130" t="str">
        <f t="shared" si="128"/>
        <v/>
      </c>
      <c r="DL209" s="104"/>
      <c r="DM209" s="130" t="str">
        <f t="shared" si="129"/>
        <v/>
      </c>
      <c r="DO209" s="129" t="str">
        <f t="shared" si="139"/>
        <v/>
      </c>
      <c r="DP209" s="127" t="str">
        <f t="shared" si="130"/>
        <v/>
      </c>
      <c r="DR209" s="101" t="str">
        <f>IF(ISNUMBER($BW209*$CH209),IF(ISNUMBER(MATRIX!BU209),BW209*MATRIX!BU209,"n/a"),"")</f>
        <v/>
      </c>
      <c r="DS209" s="72"/>
      <c r="DT209" s="72" t="str">
        <f>IF(ISNUMBER(BW209*CH209),IF(ISNUMBER(MATRIX!BV209*DD209),BW209*MATRIX!BV209*DD209,"n/a"),"")</f>
        <v/>
      </c>
      <c r="DU209" s="72"/>
      <c r="DV209" s="155" t="str">
        <f t="shared" si="131"/>
        <v/>
      </c>
      <c r="DW209" s="96"/>
      <c r="DX209" s="156" t="str">
        <f t="shared" si="140"/>
        <v/>
      </c>
      <c r="DY209" s="102" t="str">
        <f t="shared" si="132"/>
        <v/>
      </c>
      <c r="EA209" s="85" t="str">
        <f>IF(ISNUMBER(BW209),IF(ISNUMBER(MATRIX!Y209),MATRIX!Y209,"n/a"),"")</f>
        <v/>
      </c>
      <c r="EB209" s="86" t="str">
        <f t="shared" si="133"/>
        <v/>
      </c>
      <c r="ED209" s="44" t="str">
        <f>IF(ISNUMBER('HI-Z-OUTPUT'!D209),IF(ISNUMBER(BW209),'HI-Z-OUTPUT'!D209*BW209,""),"")</f>
        <v/>
      </c>
      <c r="EE209" s="44" t="str">
        <f t="shared" si="134"/>
        <v/>
      </c>
    </row>
    <row r="210" spans="1:135">
      <c r="A210" s="175" t="e">
        <f>MATRIX!A210</f>
        <v>#N/A</v>
      </c>
      <c r="B210" t="e">
        <f>IF(MATRIX!B210&lt;&gt;0,MATRIX!B210,"-")</f>
        <v>#N/A</v>
      </c>
      <c r="D210" t="b">
        <f>AND(OHM8MENO&lt;='Lo-Z-OUTPUT'!U210,'Lo-Z-OUTPUT'!U210&lt;=OHM8PIU)</f>
        <v>0</v>
      </c>
      <c r="E210" t="b">
        <f>AND(OHM4MENO&lt;='Lo-Z-OUTPUT'!U210,'Lo-Z-OUTPUT'!U210&lt;=OHM4PIU)</f>
        <v>0</v>
      </c>
      <c r="F210" t="b">
        <f>AND(OHM2MENO&lt;='Lo-Z-OUTPUT'!U210,'Lo-Z-OUTPUT'!U210&lt;=OHM2PIU)</f>
        <v>0</v>
      </c>
      <c r="H210" s="64" t="str">
        <f>IF(ISNUMBER('Lo-Z-OUTPUT'!S210),'Lo-Z-OUTPUT'!S210,"")</f>
        <v/>
      </c>
      <c r="I210" s="64" t="str">
        <f>IF('Lo-Z-OUTPUT'!W210="B","B","")</f>
        <v/>
      </c>
      <c r="K210" s="62" t="str">
        <f>IF(ISNUMBER(H210),H210*MATRIX!E210,"-")</f>
        <v>-</v>
      </c>
      <c r="M210" s="66" t="str">
        <f>IF(ISNUMBER(H210),IF(KP="kg",H210*MATRIX!CB210,H210*MATRIX!CB210*2.2),"-")</f>
        <v>-</v>
      </c>
      <c r="N210" s="65" t="str">
        <f t="shared" si="115"/>
        <v/>
      </c>
      <c r="P210" s="1" t="str">
        <f>IF(ISNUMBER(H210),IF('Lo-Z-OUTPUT'!W210="B",IF(D210,MATRIX!Q210,IF(E210,MATRIX!R210,"WRNG Ω")),IF(D210,MATRIX!K210,IF(E210,MATRIX!L210,IF(F210,MATRIX!M210,"")))),"")</f>
        <v/>
      </c>
      <c r="R210" s="70" t="str">
        <f>IF(AND(ISNUMBER(H210),ISNUMBER(P210)),IF('Lo-Z-OUTPUT'!W210="B",H210*P210*MATRIX!F210/2,H210*P210*MATRIX!F210),"")</f>
        <v/>
      </c>
      <c r="T210" s="40" t="str">
        <f>IF(ISNUMBER($H210),IF(ISNUMBER(MATRIX!U210),IF(MATRIX!U210-INT(MATRIX!U210)=0,MATRIX!U210,"("&amp;MATRIX!U210&amp;")"),"n/a"),"")</f>
        <v/>
      </c>
      <c r="U210" s="77"/>
      <c r="V210" s="81" t="str">
        <f>IF(ISNUMBER(H210), IF(ISNUMBER(MATRIX!AD210),H210*MATRIX!AD210,"n/a"),"")</f>
        <v/>
      </c>
      <c r="W210" s="77"/>
      <c r="X210" s="83" t="str">
        <f>IF(ISNUMBER($H210), IF(ISNUMBER(MATRIX!AF210),$H210*MATRIX!AF210,"n/a"),"")</f>
        <v/>
      </c>
      <c r="Y210" s="77"/>
      <c r="Z210" s="81" t="str">
        <f>IF(ISNUMBER($H210), IF(ISNUMBER(MATRIX!AP210),$H210*MATRIX!AP210,"n/a"),"")</f>
        <v/>
      </c>
      <c r="AA210" s="77" t="s">
        <v>434</v>
      </c>
      <c r="AB210" s="83" t="str">
        <f>IF(ISNUMBER($H210), IF(ISNUMBER(MATRIX!AR210),$H210*MATRIX!AR210,"n/a"),"")</f>
        <v/>
      </c>
      <c r="AD210" s="225" t="str">
        <f t="shared" si="135"/>
        <v/>
      </c>
      <c r="AF210" s="225" t="str">
        <f t="shared" si="136"/>
        <v/>
      </c>
      <c r="AH210" s="218" t="str">
        <f>IF(ISNUMBER($H210), IF(MV&gt;200,IF(ISNUMBER(MATRIX!CL210),MATRIX!CL210,"n/a"),IF(ISNUMBER(MATRIX!CH210),MATRIX!CH210,"n/a")),"")</f>
        <v/>
      </c>
      <c r="AJ210" s="1" t="str">
        <f>IF(ISNUMBER(H210),IF(AND(ISNUMBER('Lo-Z-OUTPUT'!BA210),'Lo-Z-OUTPUT'!BA210&lt;&gt;0),'Lo-Z-OUTPUT'!BA210,'Lo-Z-INPUT'!$K$15*'Lo-Z-INPUT'!$K$7),"")</f>
        <v/>
      </c>
      <c r="AL210" s="161" t="str">
        <f t="shared" si="141"/>
        <v/>
      </c>
      <c r="AN210" s="124" t="str">
        <f>IF(ISNUMBER($H210),IF(MV&lt;200,IF(ISNUMBER(MATRIX!AE210),ROUND((MATRIX!AE210*IDLE/1000)*CKWH,2),"-"),IF(ISNUMBER(MATRIX!AQ210),ROUND((MATRIX!AQ210*IDLE/1000)*CKWH,2),"-")),"")</f>
        <v/>
      </c>
      <c r="AO210" s="125" t="str">
        <f t="shared" si="116"/>
        <v/>
      </c>
      <c r="AQ210" s="105" t="str">
        <f>IF(ISNUMBER($H210),IF(MV&lt;200,IF(ISNUMBER(MATRIX!AG210),ROUND((MATRIX!AG210/1000)*RUNNING*CKWH,2),"-"),IF(ISNUMBER(MATRIX!AS210),ROUND((MATRIX!AS210/1000)*RUNNING*CKWH,2),"-")),"")</f>
        <v/>
      </c>
      <c r="AR210" s="126" t="str">
        <f t="shared" si="117"/>
        <v/>
      </c>
      <c r="AT210" s="129" t="str">
        <f t="shared" si="118"/>
        <v/>
      </c>
      <c r="AU210" s="127" t="str">
        <f t="shared" si="119"/>
        <v/>
      </c>
      <c r="AW210" s="101" t="str">
        <f>IF(ISNUMBER($H210),IF(ISNUMBER(MATRIX!BU210),$H210*MATRIX!BU210,"n/a"),"")</f>
        <v/>
      </c>
      <c r="AX210" s="72"/>
      <c r="AY210" s="72" t="str">
        <f>IF(ISNUMBER($H210),IF(ISNUMBER(MATRIX!BV210*AL210),$H210*MATRIX!BV210*AL210,"n/a"),"")</f>
        <v/>
      </c>
      <c r="BA210" s="100" t="str">
        <f t="shared" si="120"/>
        <v/>
      </c>
      <c r="BB210" s="72"/>
      <c r="BC210" s="154" t="str">
        <f t="shared" si="121"/>
        <v/>
      </c>
      <c r="BD210" s="103" t="str">
        <f t="shared" si="122"/>
        <v/>
      </c>
      <c r="BF210" s="85" t="str">
        <f>IF(ISNUMBER(H210),IF(ISNUMBER(MATRIX!Y210),MATRIX!Y210,"n/a"),"")</f>
        <v/>
      </c>
      <c r="BG210" s="86" t="str">
        <f t="shared" si="123"/>
        <v/>
      </c>
      <c r="BI210" s="44" t="str">
        <f>IF(ISNUMBER('Lo-Z-OUTPUT'!D210),IF(ISNUMBER(EXTRA!H210),'Lo-Z-OUTPUT'!D210*EXTRA!H210,""),"")</f>
        <v/>
      </c>
      <c r="BJ210" s="44" t="str">
        <f t="shared" si="124"/>
        <v/>
      </c>
      <c r="BT210" t="b">
        <f>ISNUMBER(MATRIX!G210)</f>
        <v>0</v>
      </c>
      <c r="BU210" t="b">
        <f>ISNUMBER(MATRIX!H210)</f>
        <v>0</v>
      </c>
      <c r="BW210" s="64" t="str">
        <f>IF(AND(ISNUMBER('HI-Z-OUTPUT'!P210),I210&lt;&gt;0),'HI-Z-OUTPUT'!P210,"-")</f>
        <v>-</v>
      </c>
      <c r="BX210" s="1"/>
      <c r="BY210" s="64" t="str">
        <f>IF(ISBLANK('HI-Z-OUTPUT'!R210),"",'HI-Z-OUTPUT'!R210)</f>
        <v/>
      </c>
      <c r="CA210" s="62" t="str">
        <f>IF(ISNUMBER(BW210),IF(ISNUMBER(MATRIX!E210),BW210*MATRIX!E210,"WRNG DATA"),"-")</f>
        <v>-</v>
      </c>
      <c r="CC210" s="66" t="str">
        <f>IF(AND(ISNUMBER(BW210),OR(BT210,BU210)),IF(KP="kg",BW210*MATRIX!CC210,BW210*MATRIX!CC210*2.2),"-")</f>
        <v>-</v>
      </c>
      <c r="CD210" s="65" t="str">
        <f t="shared" si="125"/>
        <v/>
      </c>
      <c r="CF210" s="1" t="str">
        <f>IF(AND(VI&lt;100,ISNUMBER(BW210),BT210),MATRIX!N210,IF(AND(VI&gt;=100,ISNUMBER(BW210),BU210),MATRIX!O210,""))</f>
        <v/>
      </c>
      <c r="CG210" s="1" t="str">
        <f>IF(AND(BY210&lt;100,ISNUMBER(BW210),BT210),MATRIX!N210,IF(AND(BY210&gt;=100,ISNUMBER(BW210),BU210),MATRIX!O210,"WRNG V"))</f>
        <v>WRNG V</v>
      </c>
      <c r="CH210" s="1" t="str">
        <f t="shared" si="126"/>
        <v/>
      </c>
      <c r="CJ210" s="70" t="str">
        <f>IF(ISNUMBER(BW210),IF(BY210&lt;100,IF(ISNUMBER(CH210*MATRIX!G210),BW210*CH210*MATRIX!G210,""),IF(ISNUMBER(CH210*MATRIX!H210),BW210*CH210*MATRIX!H210,"")),"")</f>
        <v/>
      </c>
      <c r="CL210" s="40" t="str">
        <f>IF(ISNUMBER(BW210*CH210),IF(ISNUMBER(MATRIX!U210),IF(MATRIX!U210-INT(MATRIX!U210)=0,MATRIX!U210,"("&amp;MATRIX!U210&amp;")"),"n/a"),"")</f>
        <v/>
      </c>
      <c r="CM210" s="77"/>
      <c r="CN210" s="81" t="str">
        <f>IF(ISNUMBER(BW210*CH210), IF(ISNUMBER(MATRIX!AZ210),BW210*MATRIX!AZ210,"n/a"),"")</f>
        <v/>
      </c>
      <c r="CO210" s="77"/>
      <c r="CP210" s="83" t="str">
        <f>IF(ISNUMBER($BW210*$CH210), IF(ISNUMBER(MATRIX!BB210),$BW210*MATRIX!BB210,"n/a"),"")</f>
        <v/>
      </c>
      <c r="CQ210" s="77"/>
      <c r="CR210" s="81" t="str">
        <f>IF(ISNUMBER($BW210*$CH210), IF(ISNUMBER(MATRIX!BJ210),BW210*MATRIX!BJ210,"n/a"),"")</f>
        <v/>
      </c>
      <c r="CS210" s="77" t="s">
        <v>434</v>
      </c>
      <c r="CT210" s="83" t="str">
        <f>IF(ISNUMBER($BW210*$CH210), IF(ISNUMBER(MATRIX!BL210),$BW210*MATRIX!BL210,"n/a"),"")</f>
        <v/>
      </c>
      <c r="CV210" s="225" t="str">
        <f t="shared" si="137"/>
        <v/>
      </c>
      <c r="CX210" s="225" t="str">
        <f t="shared" si="138"/>
        <v/>
      </c>
      <c r="CZ210" s="219" t="str">
        <f>IF(ISNUMBER($BW210*$CH210), IF(MV&gt;200,IF(ISNUMBER(MATRIX!CL210),MATRIX!CL210,"n/a"),IF(ISNUMBER(MATRIX!CH210),MATRIX!CH210,"n/a")),"")</f>
        <v/>
      </c>
      <c r="DB210" s="1" t="str">
        <f>IF(ISNUMBER(BW210),IF(AND(ISNUMBER('HI-Z-OUTPUT'!AV210),'HI-Z-OUTPUT'!AV210&lt;&gt;0),'HI-Z-OUTPUT'!AV210,'Hi-Z-INPUT'!$K$7*'Hi-Z-INPUT'!$K$11),"")</f>
        <v/>
      </c>
      <c r="DD210" s="161" t="str">
        <f t="shared" si="142"/>
        <v/>
      </c>
      <c r="DF210" s="124" t="str">
        <f>IF(ISNUMBER($BW210),IF(MV&lt;200,IF(ISNUMBER(MATRIX!BA210),ROUND(MATRIX!BA210/1000*IDLE*CKWH,2),"-"),IF(ISNUMBER(MATRIX!BK210),ROUND(MATRIX!BK210/1000*IDLE*CKWH,2),"-")),"")</f>
        <v/>
      </c>
      <c r="DG210" s="125" t="str">
        <f t="shared" si="127"/>
        <v/>
      </c>
      <c r="DI210" s="104" t="str">
        <f>IF(ISNUMBER($BW210),IF(MV&lt;200,IF(ISNUMBER(MATRIX!BC210),ROUND(MATRIX!BC210/1000*RUNNING*CKWH,2),"-"),IF(ISNUMBER(MATRIX!BM210),ROUND(MATRIX!BM210/1000*RUNNING*CKWH,2),"-")),"")</f>
        <v/>
      </c>
      <c r="DJ210" s="130" t="str">
        <f t="shared" si="128"/>
        <v/>
      </c>
      <c r="DL210" s="104"/>
      <c r="DM210" s="130" t="str">
        <f t="shared" si="129"/>
        <v/>
      </c>
      <c r="DO210" s="129" t="str">
        <f t="shared" si="139"/>
        <v/>
      </c>
      <c r="DP210" s="127" t="str">
        <f t="shared" si="130"/>
        <v/>
      </c>
      <c r="DR210" s="101" t="str">
        <f>IF(ISNUMBER($BW210*$CH210),IF(ISNUMBER(MATRIX!BU210),BW210*MATRIX!BU210,"n/a"),"")</f>
        <v/>
      </c>
      <c r="DS210" s="72"/>
      <c r="DT210" s="72" t="str">
        <f>IF(ISNUMBER(BW210*CH210),IF(ISNUMBER(MATRIX!BV210*DD210),BW210*MATRIX!BV210*DD210,"n/a"),"")</f>
        <v/>
      </c>
      <c r="DU210" s="72"/>
      <c r="DV210" s="155" t="str">
        <f t="shared" si="131"/>
        <v/>
      </c>
      <c r="DW210" s="96"/>
      <c r="DX210" s="156" t="str">
        <f t="shared" si="140"/>
        <v/>
      </c>
      <c r="DY210" s="102" t="str">
        <f t="shared" si="132"/>
        <v/>
      </c>
      <c r="EA210" s="85" t="str">
        <f>IF(ISNUMBER(BW210),IF(ISNUMBER(MATRIX!Y210),MATRIX!Y210,"n/a"),"")</f>
        <v/>
      </c>
      <c r="EB210" s="86" t="str">
        <f t="shared" si="133"/>
        <v/>
      </c>
      <c r="ED210" s="44" t="str">
        <f>IF(ISNUMBER('HI-Z-OUTPUT'!D210),IF(ISNUMBER(BW210),'HI-Z-OUTPUT'!D210*BW210,""),"")</f>
        <v/>
      </c>
      <c r="EE210" s="44" t="str">
        <f t="shared" si="134"/>
        <v/>
      </c>
    </row>
    <row r="211" spans="1:135">
      <c r="A211" s="176" t="e">
        <f>MATRIX!A211</f>
        <v>#N/A</v>
      </c>
      <c r="B211" t="e">
        <f>IF(MATRIX!B211&lt;&gt;0,MATRIX!B211,"-")</f>
        <v>#N/A</v>
      </c>
      <c r="D211" t="b">
        <f>AND(OHM8MENO&lt;='Lo-Z-OUTPUT'!U211,'Lo-Z-OUTPUT'!U211&lt;=OHM8PIU)</f>
        <v>0</v>
      </c>
      <c r="E211" t="b">
        <f>AND(OHM4MENO&lt;='Lo-Z-OUTPUT'!U211,'Lo-Z-OUTPUT'!U211&lt;=OHM4PIU)</f>
        <v>0</v>
      </c>
      <c r="F211" t="b">
        <f>AND(OHM2MENO&lt;='Lo-Z-OUTPUT'!U211,'Lo-Z-OUTPUT'!U211&lt;=OHM2PIU)</f>
        <v>0</v>
      </c>
      <c r="H211" s="64" t="str">
        <f>IF(ISNUMBER('Lo-Z-OUTPUT'!S211),'Lo-Z-OUTPUT'!S211,"")</f>
        <v/>
      </c>
      <c r="I211" s="64" t="str">
        <f>IF('Lo-Z-OUTPUT'!W211="B","B","")</f>
        <v/>
      </c>
      <c r="K211" s="62" t="str">
        <f>IF(ISNUMBER(H211),H211*MATRIX!E211,"-")</f>
        <v>-</v>
      </c>
      <c r="M211" s="66" t="str">
        <f>IF(ISNUMBER(H211),IF(KP="kg",H211*MATRIX!CB211,H211*MATRIX!CB211*2.2),"-")</f>
        <v>-</v>
      </c>
      <c r="N211" s="65" t="str">
        <f t="shared" si="115"/>
        <v/>
      </c>
      <c r="P211" s="1" t="str">
        <f>IF(ISNUMBER(H211),IF('Lo-Z-OUTPUT'!W211="B",IF(D211,MATRIX!Q211,IF(E211,MATRIX!R211,"WRNG Ω")),IF(D211,MATRIX!K211,IF(E211,MATRIX!L211,IF(F211,MATRIX!M211,"")))),"")</f>
        <v/>
      </c>
      <c r="R211" s="70" t="str">
        <f>IF(AND(ISNUMBER(H211),ISNUMBER(P211)),IF('Lo-Z-OUTPUT'!W211="B",H211*P211*MATRIX!F211/2,H211*P211*MATRIX!F211),"")</f>
        <v/>
      </c>
      <c r="T211" s="40" t="str">
        <f>IF(ISNUMBER($H211),IF(ISNUMBER(MATRIX!U211),IF(MATRIX!U211-INT(MATRIX!U211)=0,MATRIX!U211,"("&amp;MATRIX!U211&amp;")"),"n/a"),"")</f>
        <v/>
      </c>
      <c r="U211" s="77"/>
      <c r="V211" s="81" t="str">
        <f>IF(ISNUMBER(H211), IF(ISNUMBER(MATRIX!AD211),H211*MATRIX!AD211,"n/a"),"")</f>
        <v/>
      </c>
      <c r="W211" s="77"/>
      <c r="X211" s="83" t="str">
        <f>IF(ISNUMBER($H211), IF(ISNUMBER(MATRIX!AF211),$H211*MATRIX!AF211,"n/a"),"")</f>
        <v/>
      </c>
      <c r="Y211" s="77"/>
      <c r="Z211" s="81" t="str">
        <f>IF(ISNUMBER($H211), IF(ISNUMBER(MATRIX!AP211),$H211*MATRIX!AP211,"n/a"),"")</f>
        <v/>
      </c>
      <c r="AA211" s="77" t="s">
        <v>434</v>
      </c>
      <c r="AB211" s="83" t="str">
        <f>IF(ISNUMBER($H211), IF(ISNUMBER(MATRIX!AR211),$H211*MATRIX!AR211,"n/a"),"")</f>
        <v/>
      </c>
      <c r="AD211" s="225" t="str">
        <f t="shared" si="135"/>
        <v/>
      </c>
      <c r="AF211" s="225" t="str">
        <f t="shared" si="136"/>
        <v/>
      </c>
      <c r="AH211" s="218" t="str">
        <f>IF(ISNUMBER($H211), IF(MV&gt;200,IF(ISNUMBER(MATRIX!CL211),MATRIX!CL211,"n/a"),IF(ISNUMBER(MATRIX!CH211),MATRIX!CH211,"n/a")),"")</f>
        <v/>
      </c>
      <c r="AJ211" s="1" t="str">
        <f>IF(ISNUMBER(H211),IF(AND(ISNUMBER('Lo-Z-OUTPUT'!BA211),'Lo-Z-OUTPUT'!BA211&lt;&gt;0),'Lo-Z-OUTPUT'!BA211,'Lo-Z-INPUT'!$K$15*'Lo-Z-INPUT'!$K$7),"")</f>
        <v/>
      </c>
      <c r="AL211" s="161" t="str">
        <f t="shared" si="141"/>
        <v/>
      </c>
      <c r="AN211" s="124" t="str">
        <f>IF(ISNUMBER($H211),IF(MV&lt;200,IF(ISNUMBER(MATRIX!AE211),ROUND((MATRIX!AE211*IDLE/1000)*CKWH,2),"-"),IF(ISNUMBER(MATRIX!AQ211),ROUND((MATRIX!AQ211*IDLE/1000)*CKWH,2),"-")),"")</f>
        <v/>
      </c>
      <c r="AO211" s="125" t="str">
        <f t="shared" si="116"/>
        <v/>
      </c>
      <c r="AQ211" s="105" t="str">
        <f>IF(ISNUMBER($H211),IF(MV&lt;200,IF(ISNUMBER(MATRIX!AG211),ROUND((MATRIX!AG211/1000)*RUNNING*CKWH,2),"-"),IF(ISNUMBER(MATRIX!AS211),ROUND((MATRIX!AS211/1000)*RUNNING*CKWH,2),"-")),"")</f>
        <v/>
      </c>
      <c r="AR211" s="126" t="str">
        <f t="shared" si="117"/>
        <v/>
      </c>
      <c r="AT211" s="129" t="str">
        <f t="shared" si="118"/>
        <v/>
      </c>
      <c r="AU211" s="127" t="str">
        <f t="shared" si="119"/>
        <v/>
      </c>
      <c r="AW211" s="101" t="str">
        <f>IF(ISNUMBER($H211),IF(ISNUMBER(MATRIX!BU211),$H211*MATRIX!BU211,"n/a"),"")</f>
        <v/>
      </c>
      <c r="AX211" s="72"/>
      <c r="AY211" s="72" t="str">
        <f>IF(ISNUMBER($H211),IF(ISNUMBER(MATRIX!BV211*AL211),$H211*MATRIX!BV211*AL211,"n/a"),"")</f>
        <v/>
      </c>
      <c r="BA211" s="100" t="str">
        <f t="shared" si="120"/>
        <v/>
      </c>
      <c r="BB211" s="72"/>
      <c r="BC211" s="154" t="str">
        <f t="shared" si="121"/>
        <v/>
      </c>
      <c r="BD211" s="103" t="str">
        <f t="shared" si="122"/>
        <v/>
      </c>
      <c r="BF211" s="85" t="str">
        <f>IF(ISNUMBER(H211),IF(ISNUMBER(MATRIX!Y211),MATRIX!Y211,"n/a"),"")</f>
        <v/>
      </c>
      <c r="BG211" s="86" t="str">
        <f t="shared" si="123"/>
        <v/>
      </c>
      <c r="BI211" s="44" t="str">
        <f>IF(ISNUMBER('Lo-Z-OUTPUT'!D211),IF(ISNUMBER(EXTRA!H211),'Lo-Z-OUTPUT'!D211*EXTRA!H211,""),"")</f>
        <v/>
      </c>
      <c r="BJ211" s="44" t="str">
        <f t="shared" si="124"/>
        <v/>
      </c>
      <c r="BT211" t="b">
        <f>ISNUMBER(MATRIX!G211)</f>
        <v>0</v>
      </c>
      <c r="BU211" t="b">
        <f>ISNUMBER(MATRIX!H211)</f>
        <v>0</v>
      </c>
      <c r="BW211" s="64" t="str">
        <f>IF(AND(ISNUMBER('HI-Z-OUTPUT'!P211),I211&lt;&gt;0),'HI-Z-OUTPUT'!P211,"-")</f>
        <v>-</v>
      </c>
      <c r="BX211" s="1"/>
      <c r="BY211" s="64" t="str">
        <f>IF(ISBLANK('HI-Z-OUTPUT'!R211),"",'HI-Z-OUTPUT'!R211)</f>
        <v/>
      </c>
      <c r="CA211" s="62" t="str">
        <f>IF(ISNUMBER(BW211),IF(ISNUMBER(MATRIX!E211),BW211*MATRIX!E211,"WRNG DATA"),"-")</f>
        <v>-</v>
      </c>
      <c r="CC211" s="66" t="str">
        <f>IF(AND(ISNUMBER(BW211),OR(BT211,BU211)),IF(KP="kg",BW211*MATRIX!CC211,BW211*MATRIX!CC211*2.2),"-")</f>
        <v>-</v>
      </c>
      <c r="CD211" s="65" t="str">
        <f t="shared" si="125"/>
        <v/>
      </c>
      <c r="CF211" s="1" t="str">
        <f>IF(AND(VI&lt;100,ISNUMBER(BW211),BT211),MATRIX!N211,IF(AND(VI&gt;=100,ISNUMBER(BW211),BU211),MATRIX!O211,""))</f>
        <v/>
      </c>
      <c r="CG211" s="1" t="str">
        <f>IF(AND(BY211&lt;100,ISNUMBER(BW211),BT211),MATRIX!N211,IF(AND(BY211&gt;=100,ISNUMBER(BW211),BU211),MATRIX!O211,"WRNG V"))</f>
        <v>WRNG V</v>
      </c>
      <c r="CH211" s="1" t="str">
        <f t="shared" si="126"/>
        <v/>
      </c>
      <c r="CJ211" s="70" t="str">
        <f>IF(ISNUMBER(BW211),IF(BY211&lt;100,IF(ISNUMBER(CH211*MATRIX!G211),BW211*CH211*MATRIX!G211,""),IF(ISNUMBER(CH211*MATRIX!H211),BW211*CH211*MATRIX!H211,"")),"")</f>
        <v/>
      </c>
      <c r="CL211" s="40" t="str">
        <f>IF(ISNUMBER(BW211*CH211),IF(ISNUMBER(MATRIX!U211),IF(MATRIX!U211-INT(MATRIX!U211)=0,MATRIX!U211,"("&amp;MATRIX!U211&amp;")"),"n/a"),"")</f>
        <v/>
      </c>
      <c r="CM211" s="77"/>
      <c r="CN211" s="81" t="str">
        <f>IF(ISNUMBER(BW211*CH211), IF(ISNUMBER(MATRIX!AZ211),BW211*MATRIX!AZ211,"n/a"),"")</f>
        <v/>
      </c>
      <c r="CO211" s="77"/>
      <c r="CP211" s="83" t="str">
        <f>IF(ISNUMBER($BW211*$CH211), IF(ISNUMBER(MATRIX!BB211),$BW211*MATRIX!BB211,"n/a"),"")</f>
        <v/>
      </c>
      <c r="CQ211" s="77"/>
      <c r="CR211" s="81" t="str">
        <f>IF(ISNUMBER($BW211*$CH211), IF(ISNUMBER(MATRIX!BJ211),BW211*MATRIX!BJ211,"n/a"),"")</f>
        <v/>
      </c>
      <c r="CS211" s="77" t="s">
        <v>434</v>
      </c>
      <c r="CT211" s="83" t="str">
        <f>IF(ISNUMBER($BW211*$CH211), IF(ISNUMBER(MATRIX!BL211),$BW211*MATRIX!BL211,"n/a"),"")</f>
        <v/>
      </c>
      <c r="CV211" s="225" t="str">
        <f t="shared" si="137"/>
        <v/>
      </c>
      <c r="CX211" s="225" t="str">
        <f t="shared" si="138"/>
        <v/>
      </c>
      <c r="CZ211" s="219" t="str">
        <f>IF(ISNUMBER($BW211*$CH211), IF(MV&gt;200,IF(ISNUMBER(MATRIX!CL211),MATRIX!CL211,"n/a"),IF(ISNUMBER(MATRIX!CH211),MATRIX!CH211,"n/a")),"")</f>
        <v/>
      </c>
      <c r="DB211" s="1" t="str">
        <f>IF(ISNUMBER(BW211),IF(AND(ISNUMBER('HI-Z-OUTPUT'!AV211),'HI-Z-OUTPUT'!AV211&lt;&gt;0),'HI-Z-OUTPUT'!AV211,'Hi-Z-INPUT'!$K$7*'Hi-Z-INPUT'!$K$11),"")</f>
        <v/>
      </c>
      <c r="DD211" s="161" t="str">
        <f t="shared" si="142"/>
        <v/>
      </c>
      <c r="DF211" s="124" t="str">
        <f>IF(ISNUMBER($BW211),IF(MV&lt;200,IF(ISNUMBER(MATRIX!BA211),ROUND(MATRIX!BA211/1000*IDLE*CKWH,2),"-"),IF(ISNUMBER(MATRIX!BK211),ROUND(MATRIX!BK211/1000*IDLE*CKWH,2),"-")),"")</f>
        <v/>
      </c>
      <c r="DG211" s="125" t="str">
        <f t="shared" si="127"/>
        <v/>
      </c>
      <c r="DI211" s="104" t="str">
        <f>IF(ISNUMBER($BW211),IF(MV&lt;200,IF(ISNUMBER(MATRIX!BC211),ROUND(MATRIX!BC211/1000*RUNNING*CKWH,2),"-"),IF(ISNUMBER(MATRIX!BM211),ROUND(MATRIX!BM211/1000*RUNNING*CKWH,2),"-")),"")</f>
        <v/>
      </c>
      <c r="DJ211" s="130" t="str">
        <f t="shared" si="128"/>
        <v/>
      </c>
      <c r="DL211" s="104"/>
      <c r="DM211" s="130" t="str">
        <f t="shared" si="129"/>
        <v/>
      </c>
      <c r="DO211" s="129" t="str">
        <f t="shared" si="139"/>
        <v/>
      </c>
      <c r="DP211" s="127" t="str">
        <f t="shared" si="130"/>
        <v/>
      </c>
      <c r="DR211" s="101" t="str">
        <f>IF(ISNUMBER($BW211*$CH211),IF(ISNUMBER(MATRIX!BU211),BW211*MATRIX!BU211,"n/a"),"")</f>
        <v/>
      </c>
      <c r="DS211" s="72"/>
      <c r="DT211" s="72" t="str">
        <f>IF(ISNUMBER(BW211*CH211),IF(ISNUMBER(MATRIX!BV211*DD211),BW211*MATRIX!BV211*DD211,"n/a"),"")</f>
        <v/>
      </c>
      <c r="DU211" s="72"/>
      <c r="DV211" s="155" t="str">
        <f t="shared" si="131"/>
        <v/>
      </c>
      <c r="DW211" s="96"/>
      <c r="DX211" s="156" t="str">
        <f t="shared" si="140"/>
        <v/>
      </c>
      <c r="DY211" s="102" t="str">
        <f t="shared" si="132"/>
        <v/>
      </c>
      <c r="EA211" s="85" t="str">
        <f>IF(ISNUMBER(BW211),IF(ISNUMBER(MATRIX!Y211),MATRIX!Y211,"n/a"),"")</f>
        <v/>
      </c>
      <c r="EB211" s="86" t="str">
        <f t="shared" si="133"/>
        <v/>
      </c>
      <c r="ED211" s="44" t="str">
        <f>IF(ISNUMBER('HI-Z-OUTPUT'!D211),IF(ISNUMBER(BW211),'HI-Z-OUTPUT'!D211*BW211,""),"")</f>
        <v/>
      </c>
      <c r="EE211" s="44" t="str">
        <f t="shared" si="134"/>
        <v/>
      </c>
    </row>
    <row r="212" spans="1:135">
      <c r="A212" s="176" t="e">
        <f>MATRIX!A212</f>
        <v>#N/A</v>
      </c>
      <c r="B212" t="e">
        <f>IF(MATRIX!B212&lt;&gt;0,MATRIX!B212,"-")</f>
        <v>#N/A</v>
      </c>
      <c r="D212" t="b">
        <f>AND(OHM8MENO&lt;='Lo-Z-OUTPUT'!U212,'Lo-Z-OUTPUT'!U212&lt;=OHM8PIU)</f>
        <v>0</v>
      </c>
      <c r="E212" t="b">
        <f>AND(OHM4MENO&lt;='Lo-Z-OUTPUT'!U212,'Lo-Z-OUTPUT'!U212&lt;=OHM4PIU)</f>
        <v>0</v>
      </c>
      <c r="F212" t="b">
        <f>AND(OHM2MENO&lt;='Lo-Z-OUTPUT'!U212,'Lo-Z-OUTPUT'!U212&lt;=OHM2PIU)</f>
        <v>0</v>
      </c>
      <c r="H212" s="64" t="str">
        <f>IF(ISNUMBER('Lo-Z-OUTPUT'!S212),'Lo-Z-OUTPUT'!S212,"")</f>
        <v/>
      </c>
      <c r="I212" s="64" t="str">
        <f>IF('Lo-Z-OUTPUT'!W212="B","B","")</f>
        <v/>
      </c>
      <c r="K212" s="62" t="str">
        <f>IF(ISNUMBER(H212),H212*MATRIX!E212,"-")</f>
        <v>-</v>
      </c>
      <c r="M212" s="66" t="str">
        <f>IF(ISNUMBER(H212),IF(KP="kg",H212*MATRIX!CB212,H212*MATRIX!CB212*2.2),"-")</f>
        <v>-</v>
      </c>
      <c r="N212" s="65" t="str">
        <f t="shared" si="115"/>
        <v/>
      </c>
      <c r="P212" s="1" t="str">
        <f>IF(ISNUMBER(H212),IF('Lo-Z-OUTPUT'!W212="B",IF(D212,MATRIX!Q212,IF(E212,MATRIX!R212,"WRNG Ω")),IF(D212,MATRIX!K212,IF(E212,MATRIX!L212,IF(F212,MATRIX!M212,"")))),"")</f>
        <v/>
      </c>
      <c r="R212" s="70" t="str">
        <f>IF(AND(ISNUMBER(H212),ISNUMBER(P212)),IF('Lo-Z-OUTPUT'!W212="B",H212*P212*MATRIX!F212/2,H212*P212*MATRIX!F212),"")</f>
        <v/>
      </c>
      <c r="T212" s="40" t="str">
        <f>IF(ISNUMBER($H212),IF(ISNUMBER(MATRIX!U212),IF(MATRIX!U212-INT(MATRIX!U212)=0,MATRIX!U212,"("&amp;MATRIX!U212&amp;")"),"n/a"),"")</f>
        <v/>
      </c>
      <c r="U212" s="77"/>
      <c r="V212" s="81" t="str">
        <f>IF(ISNUMBER(H212), IF(ISNUMBER(MATRIX!AD212),H212*MATRIX!AD212,"n/a"),"")</f>
        <v/>
      </c>
      <c r="W212" s="77"/>
      <c r="X212" s="83" t="str">
        <f>IF(ISNUMBER($H212), IF(ISNUMBER(MATRIX!AF212),$H212*MATRIX!AF212,"n/a"),"")</f>
        <v/>
      </c>
      <c r="Y212" s="77"/>
      <c r="Z212" s="81" t="str">
        <f>IF(ISNUMBER($H212), IF(ISNUMBER(MATRIX!AP212),$H212*MATRIX!AP212,"n/a"),"")</f>
        <v/>
      </c>
      <c r="AA212" s="77" t="s">
        <v>434</v>
      </c>
      <c r="AB212" s="83" t="str">
        <f>IF(ISNUMBER($H212), IF(ISNUMBER(MATRIX!AR212),$H212*MATRIX!AR212,"n/a"),"")</f>
        <v/>
      </c>
      <c r="AD212" s="225" t="str">
        <f t="shared" si="135"/>
        <v/>
      </c>
      <c r="AF212" s="225" t="str">
        <f t="shared" si="136"/>
        <v/>
      </c>
      <c r="AH212" s="218" t="str">
        <f>IF(ISNUMBER($H212), IF(MV&gt;200,IF(ISNUMBER(MATRIX!CL212),MATRIX!CL212,"n/a"),IF(ISNUMBER(MATRIX!CH212),MATRIX!CH212,"n/a")),"")</f>
        <v/>
      </c>
      <c r="AJ212" s="1" t="str">
        <f>IF(ISNUMBER(H212),IF(AND(ISNUMBER('Lo-Z-OUTPUT'!BA212),'Lo-Z-OUTPUT'!BA212&lt;&gt;0),'Lo-Z-OUTPUT'!BA212,'Lo-Z-INPUT'!$K$15*'Lo-Z-INPUT'!$K$7),"")</f>
        <v/>
      </c>
      <c r="AL212" s="161" t="str">
        <f t="shared" si="141"/>
        <v/>
      </c>
      <c r="AN212" s="124" t="str">
        <f>IF(ISNUMBER($H212),IF(MV&lt;200,IF(ISNUMBER(MATRIX!AE212),ROUND((MATRIX!AE212*IDLE/1000)*CKWH,2),"-"),IF(ISNUMBER(MATRIX!AQ212),ROUND((MATRIX!AQ212*IDLE/1000)*CKWH,2),"-")),"")</f>
        <v/>
      </c>
      <c r="AO212" s="125" t="str">
        <f t="shared" si="116"/>
        <v/>
      </c>
      <c r="AQ212" s="105" t="str">
        <f>IF(ISNUMBER($H212),IF(MV&lt;200,IF(ISNUMBER(MATRIX!AG212),ROUND((MATRIX!AG212/1000)*RUNNING*CKWH,2),"-"),IF(ISNUMBER(MATRIX!AS212),ROUND((MATRIX!AS212/1000)*RUNNING*CKWH,2),"-")),"")</f>
        <v/>
      </c>
      <c r="AR212" s="126" t="str">
        <f t="shared" si="117"/>
        <v/>
      </c>
      <c r="AT212" s="129" t="str">
        <f t="shared" si="118"/>
        <v/>
      </c>
      <c r="AU212" s="127" t="str">
        <f t="shared" si="119"/>
        <v/>
      </c>
      <c r="AW212" s="101" t="str">
        <f>IF(ISNUMBER($H212),IF(ISNUMBER(MATRIX!BU212),$H212*MATRIX!BU212,"n/a"),"")</f>
        <v/>
      </c>
      <c r="AX212" s="72"/>
      <c r="AY212" s="72" t="str">
        <f>IF(ISNUMBER($H212),IF(ISNUMBER(MATRIX!BV212*AL212),$H212*MATRIX!BV212*AL212,"n/a"),"")</f>
        <v/>
      </c>
      <c r="BA212" s="100" t="str">
        <f t="shared" si="120"/>
        <v/>
      </c>
      <c r="BB212" s="72"/>
      <c r="BC212" s="154" t="str">
        <f t="shared" si="121"/>
        <v/>
      </c>
      <c r="BD212" s="103" t="str">
        <f t="shared" si="122"/>
        <v/>
      </c>
      <c r="BF212" s="85" t="str">
        <f>IF(ISNUMBER(H212),IF(ISNUMBER(MATRIX!Y212),MATRIX!Y212,"n/a"),"")</f>
        <v/>
      </c>
      <c r="BG212" s="86" t="str">
        <f t="shared" si="123"/>
        <v/>
      </c>
      <c r="BI212" s="44" t="str">
        <f>IF(ISNUMBER('Lo-Z-OUTPUT'!D212),IF(ISNUMBER(EXTRA!H212),'Lo-Z-OUTPUT'!D212*EXTRA!H212,""),"")</f>
        <v/>
      </c>
      <c r="BJ212" s="44" t="str">
        <f t="shared" si="124"/>
        <v/>
      </c>
      <c r="BT212" t="b">
        <f>ISNUMBER(MATRIX!G212)</f>
        <v>0</v>
      </c>
      <c r="BU212" t="b">
        <f>ISNUMBER(MATRIX!H212)</f>
        <v>0</v>
      </c>
      <c r="BW212" s="64" t="str">
        <f>IF(AND(ISNUMBER('HI-Z-OUTPUT'!P212),I212&lt;&gt;0),'HI-Z-OUTPUT'!P212,"-")</f>
        <v>-</v>
      </c>
      <c r="BX212" s="1"/>
      <c r="BY212" s="64" t="str">
        <f>IF(ISBLANK('HI-Z-OUTPUT'!R212),"",'HI-Z-OUTPUT'!R212)</f>
        <v/>
      </c>
      <c r="CA212" s="62" t="str">
        <f>IF(ISNUMBER(BW212),IF(ISNUMBER(MATRIX!E212),BW212*MATRIX!E212,"WRNG DATA"),"-")</f>
        <v>-</v>
      </c>
      <c r="CC212" s="66" t="str">
        <f>IF(AND(ISNUMBER(BW212),OR(BT212,BU212)),IF(KP="kg",BW212*MATRIX!CC212,BW212*MATRIX!CC212*2.2),"-")</f>
        <v>-</v>
      </c>
      <c r="CD212" s="65" t="str">
        <f t="shared" si="125"/>
        <v/>
      </c>
      <c r="CF212" s="1" t="str">
        <f>IF(AND(VI&lt;100,ISNUMBER(BW212),BT212),MATRIX!N212,IF(AND(VI&gt;=100,ISNUMBER(BW212),BU212),MATRIX!O212,""))</f>
        <v/>
      </c>
      <c r="CG212" s="1" t="str">
        <f>IF(AND(BY212&lt;100,ISNUMBER(BW212),BT212),MATRIX!N212,IF(AND(BY212&gt;=100,ISNUMBER(BW212),BU212),MATRIX!O212,"WRNG V"))</f>
        <v>WRNG V</v>
      </c>
      <c r="CH212" s="1" t="str">
        <f t="shared" si="126"/>
        <v/>
      </c>
      <c r="CJ212" s="70" t="str">
        <f>IF(ISNUMBER(BW212),IF(BY212&lt;100,IF(ISNUMBER(CH212*MATRIX!G212),BW212*CH212*MATRIX!G212,""),IF(ISNUMBER(CH212*MATRIX!H212),BW212*CH212*MATRIX!H212,"")),"")</f>
        <v/>
      </c>
      <c r="CL212" s="40" t="str">
        <f>IF(ISNUMBER(BW212*CH212),IF(ISNUMBER(MATRIX!U212),IF(MATRIX!U212-INT(MATRIX!U212)=0,MATRIX!U212,"("&amp;MATRIX!U212&amp;")"),"n/a"),"")</f>
        <v/>
      </c>
      <c r="CM212" s="77"/>
      <c r="CN212" s="81" t="str">
        <f>IF(ISNUMBER(BW212*CH212), IF(ISNUMBER(MATRIX!AZ212),BW212*MATRIX!AZ212,"n/a"),"")</f>
        <v/>
      </c>
      <c r="CO212" s="77"/>
      <c r="CP212" s="83" t="str">
        <f>IF(ISNUMBER($BW212*$CH212), IF(ISNUMBER(MATRIX!BB212),$BW212*MATRIX!BB212,"n/a"),"")</f>
        <v/>
      </c>
      <c r="CQ212" s="77"/>
      <c r="CR212" s="81" t="str">
        <f>IF(ISNUMBER($BW212*$CH212), IF(ISNUMBER(MATRIX!BJ212),BW212*MATRIX!BJ212,"n/a"),"")</f>
        <v/>
      </c>
      <c r="CS212" s="77" t="s">
        <v>434</v>
      </c>
      <c r="CT212" s="83" t="str">
        <f>IF(ISNUMBER($BW212*$CH212), IF(ISNUMBER(MATRIX!BL212),$BW212*MATRIX!BL212,"n/a"),"")</f>
        <v/>
      </c>
      <c r="CV212" s="225" t="str">
        <f t="shared" si="137"/>
        <v/>
      </c>
      <c r="CX212" s="225" t="str">
        <f t="shared" si="138"/>
        <v/>
      </c>
      <c r="CZ212" s="219" t="str">
        <f>IF(ISNUMBER($BW212*$CH212), IF(MV&gt;200,IF(ISNUMBER(MATRIX!CL212),MATRIX!CL212,"n/a"),IF(ISNUMBER(MATRIX!CH212),MATRIX!CH212,"n/a")),"")</f>
        <v/>
      </c>
      <c r="DB212" s="1" t="str">
        <f>IF(ISNUMBER(BW212),IF(AND(ISNUMBER('HI-Z-OUTPUT'!AV212),'HI-Z-OUTPUT'!AV212&lt;&gt;0),'HI-Z-OUTPUT'!AV212,'Hi-Z-INPUT'!$K$7*'Hi-Z-INPUT'!$K$11),"")</f>
        <v/>
      </c>
      <c r="DD212" s="161" t="str">
        <f t="shared" si="142"/>
        <v/>
      </c>
      <c r="DF212" s="124" t="str">
        <f>IF(ISNUMBER($BW212),IF(MV&lt;200,IF(ISNUMBER(MATRIX!BA212),ROUND(MATRIX!BA212/1000*IDLE*CKWH,2),"-"),IF(ISNUMBER(MATRIX!BK212),ROUND(MATRIX!BK212/1000*IDLE*CKWH,2),"-")),"")</f>
        <v/>
      </c>
      <c r="DG212" s="125" t="str">
        <f t="shared" si="127"/>
        <v/>
      </c>
      <c r="DI212" s="104" t="str">
        <f>IF(ISNUMBER($BW212),IF(MV&lt;200,IF(ISNUMBER(MATRIX!BC212),ROUND(MATRIX!BC212/1000*RUNNING*CKWH,2),"-"),IF(ISNUMBER(MATRIX!BM212),ROUND(MATRIX!BM212/1000*RUNNING*CKWH,2),"-")),"")</f>
        <v/>
      </c>
      <c r="DJ212" s="130" t="str">
        <f t="shared" si="128"/>
        <v/>
      </c>
      <c r="DL212" s="104"/>
      <c r="DM212" s="130" t="str">
        <f t="shared" si="129"/>
        <v/>
      </c>
      <c r="DO212" s="129" t="str">
        <f t="shared" si="139"/>
        <v/>
      </c>
      <c r="DP212" s="127" t="str">
        <f t="shared" si="130"/>
        <v/>
      </c>
      <c r="DR212" s="101" t="str">
        <f>IF(ISNUMBER($BW212*$CH212),IF(ISNUMBER(MATRIX!BU212),BW212*MATRIX!BU212,"n/a"),"")</f>
        <v/>
      </c>
      <c r="DS212" s="72"/>
      <c r="DT212" s="72" t="str">
        <f>IF(ISNUMBER(BW212*CH212),IF(ISNUMBER(MATRIX!BV212*DD212),BW212*MATRIX!BV212*DD212,"n/a"),"")</f>
        <v/>
      </c>
      <c r="DU212" s="72"/>
      <c r="DV212" s="155" t="str">
        <f t="shared" si="131"/>
        <v/>
      </c>
      <c r="DW212" s="96"/>
      <c r="DX212" s="156" t="str">
        <f t="shared" si="140"/>
        <v/>
      </c>
      <c r="DY212" s="102" t="str">
        <f t="shared" si="132"/>
        <v/>
      </c>
      <c r="EA212" s="85" t="str">
        <f>IF(ISNUMBER(BW212),IF(ISNUMBER(MATRIX!Y212),MATRIX!Y212,"n/a"),"")</f>
        <v/>
      </c>
      <c r="EB212" s="86" t="str">
        <f t="shared" si="133"/>
        <v/>
      </c>
      <c r="ED212" s="44" t="str">
        <f>IF(ISNUMBER('HI-Z-OUTPUT'!D212),IF(ISNUMBER(BW212),'HI-Z-OUTPUT'!D212*BW212,""),"")</f>
        <v/>
      </c>
      <c r="EE212" s="44" t="str">
        <f t="shared" si="134"/>
        <v/>
      </c>
    </row>
    <row r="213" spans="1:135">
      <c r="A213" s="176" t="e">
        <f>MATRIX!A213</f>
        <v>#N/A</v>
      </c>
      <c r="B213" t="e">
        <f>IF(MATRIX!B213&lt;&gt;0,MATRIX!B213,"-")</f>
        <v>#N/A</v>
      </c>
      <c r="D213" t="b">
        <f>AND(OHM8MENO&lt;='Lo-Z-OUTPUT'!U213,'Lo-Z-OUTPUT'!U213&lt;=OHM8PIU)</f>
        <v>0</v>
      </c>
      <c r="E213" t="b">
        <f>AND(OHM4MENO&lt;='Lo-Z-OUTPUT'!U213,'Lo-Z-OUTPUT'!U213&lt;=OHM4PIU)</f>
        <v>0</v>
      </c>
      <c r="F213" t="b">
        <f>AND(OHM2MENO&lt;='Lo-Z-OUTPUT'!U213,'Lo-Z-OUTPUT'!U213&lt;=OHM2PIU)</f>
        <v>0</v>
      </c>
      <c r="H213" s="64" t="str">
        <f>IF(ISNUMBER('Lo-Z-OUTPUT'!S213),'Lo-Z-OUTPUT'!S213,"")</f>
        <v/>
      </c>
      <c r="I213" s="64" t="str">
        <f>IF('Lo-Z-OUTPUT'!W213="B","B","")</f>
        <v/>
      </c>
      <c r="K213" s="62" t="str">
        <f>IF(ISNUMBER(H213),H213*MATRIX!E213,"-")</f>
        <v>-</v>
      </c>
      <c r="M213" s="66" t="str">
        <f>IF(ISNUMBER(H213),IF(KP="kg",H213*MATRIX!CB213,H213*MATRIX!CB213*2.2),"-")</f>
        <v>-</v>
      </c>
      <c r="N213" s="65" t="str">
        <f t="shared" si="115"/>
        <v/>
      </c>
      <c r="P213" s="1" t="str">
        <f>IF(ISNUMBER(H213),IF('Lo-Z-OUTPUT'!W213="B",IF(D213,MATRIX!Q213,IF(E213,MATRIX!R213,"WRNG Ω")),IF(D213,MATRIX!K213,IF(E213,MATRIX!L213,IF(F213,MATRIX!M213,"")))),"")</f>
        <v/>
      </c>
      <c r="R213" s="70" t="str">
        <f>IF(AND(ISNUMBER(H213),ISNUMBER(P213)),IF('Lo-Z-OUTPUT'!W213="B",H213*P213*MATRIX!F213/2,H213*P213*MATRIX!F213),"")</f>
        <v/>
      </c>
      <c r="T213" s="40" t="str">
        <f>IF(ISNUMBER($H213),IF(ISNUMBER(MATRIX!U213),IF(MATRIX!U213-INT(MATRIX!U213)=0,MATRIX!U213,"("&amp;MATRIX!U213&amp;")"),"n/a"),"")</f>
        <v/>
      </c>
      <c r="U213" s="77"/>
      <c r="V213" s="81" t="str">
        <f>IF(ISNUMBER(H213), IF(ISNUMBER(MATRIX!AD213),H213*MATRIX!AD213,"n/a"),"")</f>
        <v/>
      </c>
      <c r="W213" s="77"/>
      <c r="X213" s="83" t="str">
        <f>IF(ISNUMBER($H213), IF(ISNUMBER(MATRIX!AF213),$H213*MATRIX!AF213,"n/a"),"")</f>
        <v/>
      </c>
      <c r="Y213" s="77"/>
      <c r="Z213" s="81" t="str">
        <f>IF(ISNUMBER($H213), IF(ISNUMBER(MATRIX!AP213),$H213*MATRIX!AP213,"n/a"),"")</f>
        <v/>
      </c>
      <c r="AA213" s="77" t="s">
        <v>434</v>
      </c>
      <c r="AB213" s="83" t="str">
        <f>IF(ISNUMBER($H213), IF(ISNUMBER(MATRIX!AR213),$H213*MATRIX!AR213,"n/a"),"")</f>
        <v/>
      </c>
      <c r="AD213" s="225" t="str">
        <f t="shared" si="135"/>
        <v/>
      </c>
      <c r="AF213" s="225" t="str">
        <f t="shared" si="136"/>
        <v/>
      </c>
      <c r="AH213" s="218" t="str">
        <f>IF(ISNUMBER($H213), IF(MV&gt;200,IF(ISNUMBER(MATRIX!CL213),MATRIX!CL213,"n/a"),IF(ISNUMBER(MATRIX!CH213),MATRIX!CH213,"n/a")),"")</f>
        <v/>
      </c>
      <c r="AJ213" s="1" t="str">
        <f>IF(ISNUMBER(H213),IF(AND(ISNUMBER('Lo-Z-OUTPUT'!BA213),'Lo-Z-OUTPUT'!BA213&lt;&gt;0),'Lo-Z-OUTPUT'!BA213,'Lo-Z-INPUT'!$K$15*'Lo-Z-INPUT'!$K$7),"")</f>
        <v/>
      </c>
      <c r="AL213" s="161" t="str">
        <f t="shared" si="141"/>
        <v/>
      </c>
      <c r="AN213" s="124" t="str">
        <f>IF(ISNUMBER($H213),IF(MV&lt;200,IF(ISNUMBER(MATRIX!AE213),ROUND((MATRIX!AE213*IDLE/1000)*CKWH,2),"-"),IF(ISNUMBER(MATRIX!AQ213),ROUND((MATRIX!AQ213*IDLE/1000)*CKWH,2),"-")),"")</f>
        <v/>
      </c>
      <c r="AO213" s="125" t="str">
        <f t="shared" si="116"/>
        <v/>
      </c>
      <c r="AQ213" s="105" t="str">
        <f>IF(ISNUMBER($H213),IF(MV&lt;200,IF(ISNUMBER(MATRIX!AG213),ROUND((MATRIX!AG213/1000)*RUNNING*CKWH,2),"-"),IF(ISNUMBER(MATRIX!AS213),ROUND((MATRIX!AS213/1000)*RUNNING*CKWH,2),"-")),"")</f>
        <v/>
      </c>
      <c r="AR213" s="126" t="str">
        <f t="shared" si="117"/>
        <v/>
      </c>
      <c r="AT213" s="129" t="str">
        <f t="shared" si="118"/>
        <v/>
      </c>
      <c r="AU213" s="127" t="str">
        <f t="shared" si="119"/>
        <v/>
      </c>
      <c r="AW213" s="101" t="str">
        <f>IF(ISNUMBER($H213),IF(ISNUMBER(MATRIX!BU213),$H213*MATRIX!BU213,"n/a"),"")</f>
        <v/>
      </c>
      <c r="AX213" s="72"/>
      <c r="AY213" s="72" t="str">
        <f>IF(ISNUMBER($H213),IF(ISNUMBER(MATRIX!BV213*AL213),$H213*MATRIX!BV213*AL213,"n/a"),"")</f>
        <v/>
      </c>
      <c r="BA213" s="100" t="str">
        <f t="shared" si="120"/>
        <v/>
      </c>
      <c r="BB213" s="72"/>
      <c r="BC213" s="154" t="str">
        <f t="shared" si="121"/>
        <v/>
      </c>
      <c r="BD213" s="103" t="str">
        <f t="shared" si="122"/>
        <v/>
      </c>
      <c r="BF213" s="85" t="str">
        <f>IF(ISNUMBER(H213),IF(ISNUMBER(MATRIX!Y213),MATRIX!Y213,"n/a"),"")</f>
        <v/>
      </c>
      <c r="BG213" s="86" t="str">
        <f t="shared" si="123"/>
        <v/>
      </c>
      <c r="BI213" s="44" t="str">
        <f>IF(ISNUMBER('Lo-Z-OUTPUT'!D213),IF(ISNUMBER(EXTRA!H213),'Lo-Z-OUTPUT'!D213*EXTRA!H213,""),"")</f>
        <v/>
      </c>
      <c r="BJ213" s="44" t="str">
        <f t="shared" si="124"/>
        <v/>
      </c>
      <c r="BT213" t="b">
        <f>ISNUMBER(MATRIX!G213)</f>
        <v>0</v>
      </c>
      <c r="BU213" t="b">
        <f>ISNUMBER(MATRIX!H213)</f>
        <v>0</v>
      </c>
      <c r="BW213" s="64" t="str">
        <f>IF(AND(ISNUMBER('HI-Z-OUTPUT'!P213),I213&lt;&gt;0),'HI-Z-OUTPUT'!P213,"-")</f>
        <v>-</v>
      </c>
      <c r="BX213" s="1"/>
      <c r="BY213" s="64" t="str">
        <f>IF(ISBLANK('HI-Z-OUTPUT'!R213),"",'HI-Z-OUTPUT'!R213)</f>
        <v/>
      </c>
      <c r="CA213" s="62" t="str">
        <f>IF(ISNUMBER(BW213),IF(ISNUMBER(MATRIX!E213),BW213*MATRIX!E213,"WRNG DATA"),"-")</f>
        <v>-</v>
      </c>
      <c r="CC213" s="66" t="str">
        <f>IF(AND(ISNUMBER(BW213),OR(BT213,BU213)),IF(KP="kg",BW213*MATRIX!CC213,BW213*MATRIX!CC213*2.2),"-")</f>
        <v>-</v>
      </c>
      <c r="CD213" s="65" t="str">
        <f t="shared" si="125"/>
        <v/>
      </c>
      <c r="CF213" s="1" t="str">
        <f>IF(AND(VI&lt;100,ISNUMBER(BW213),BT213),MATRIX!N213,IF(AND(VI&gt;=100,ISNUMBER(BW213),BU213),MATRIX!O213,""))</f>
        <v/>
      </c>
      <c r="CG213" s="1" t="str">
        <f>IF(AND(BY213&lt;100,ISNUMBER(BW213),BT213),MATRIX!N213,IF(AND(BY213&gt;=100,ISNUMBER(BW213),BU213),MATRIX!O213,"WRNG V"))</f>
        <v>WRNG V</v>
      </c>
      <c r="CH213" s="1" t="str">
        <f t="shared" si="126"/>
        <v/>
      </c>
      <c r="CJ213" s="70" t="str">
        <f>IF(ISNUMBER(BW213),IF(BY213&lt;100,IF(ISNUMBER(CH213*MATRIX!G213),BW213*CH213*MATRIX!G213,""),IF(ISNUMBER(CH213*MATRIX!H213),BW213*CH213*MATRIX!H213,"")),"")</f>
        <v/>
      </c>
      <c r="CL213" s="40" t="str">
        <f>IF(ISNUMBER(BW213*CH213),IF(ISNUMBER(MATRIX!U213),IF(MATRIX!U213-INT(MATRIX!U213)=0,MATRIX!U213,"("&amp;MATRIX!U213&amp;")"),"n/a"),"")</f>
        <v/>
      </c>
      <c r="CM213" s="77"/>
      <c r="CN213" s="81" t="str">
        <f>IF(ISNUMBER(BW213*CH213), IF(ISNUMBER(MATRIX!AZ213),BW213*MATRIX!AZ213,"n/a"),"")</f>
        <v/>
      </c>
      <c r="CO213" s="77"/>
      <c r="CP213" s="83" t="str">
        <f>IF(ISNUMBER($BW213*$CH213), IF(ISNUMBER(MATRIX!BB213),$BW213*MATRIX!BB213,"n/a"),"")</f>
        <v/>
      </c>
      <c r="CQ213" s="77"/>
      <c r="CR213" s="81" t="str">
        <f>IF(ISNUMBER($BW213*$CH213), IF(ISNUMBER(MATRIX!BJ213),BW213*MATRIX!BJ213,"n/a"),"")</f>
        <v/>
      </c>
      <c r="CS213" s="77" t="s">
        <v>434</v>
      </c>
      <c r="CT213" s="83" t="str">
        <f>IF(ISNUMBER($BW213*$CH213), IF(ISNUMBER(MATRIX!BL213),$BW213*MATRIX!BL213,"n/a"),"")</f>
        <v/>
      </c>
      <c r="CV213" s="225" t="str">
        <f t="shared" si="137"/>
        <v/>
      </c>
      <c r="CX213" s="225" t="str">
        <f t="shared" si="138"/>
        <v/>
      </c>
      <c r="CZ213" s="219" t="str">
        <f>IF(ISNUMBER($BW213*$CH213), IF(MV&gt;200,IF(ISNUMBER(MATRIX!CL213),MATRIX!CL213,"n/a"),IF(ISNUMBER(MATRIX!CH213),MATRIX!CH213,"n/a")),"")</f>
        <v/>
      </c>
      <c r="DB213" s="1" t="str">
        <f>IF(ISNUMBER(BW213),IF(AND(ISNUMBER('HI-Z-OUTPUT'!AV213),'HI-Z-OUTPUT'!AV213&lt;&gt;0),'HI-Z-OUTPUT'!AV213,'Hi-Z-INPUT'!$K$7*'Hi-Z-INPUT'!$K$11),"")</f>
        <v/>
      </c>
      <c r="DD213" s="161" t="str">
        <f t="shared" si="142"/>
        <v/>
      </c>
      <c r="DF213" s="124" t="str">
        <f>IF(ISNUMBER($BW213),IF(MV&lt;200,IF(ISNUMBER(MATRIX!BA213),ROUND(MATRIX!BA213/1000*IDLE*CKWH,2),"-"),IF(ISNUMBER(MATRIX!BK213),ROUND(MATRIX!BK213/1000*IDLE*CKWH,2),"-")),"")</f>
        <v/>
      </c>
      <c r="DG213" s="125" t="str">
        <f t="shared" si="127"/>
        <v/>
      </c>
      <c r="DI213" s="104" t="str">
        <f>IF(ISNUMBER($BW213),IF(MV&lt;200,IF(ISNUMBER(MATRIX!BC213),ROUND(MATRIX!BC213/1000*RUNNING*CKWH,2),"-"),IF(ISNUMBER(MATRIX!BM213),ROUND(MATRIX!BM213/1000*RUNNING*CKWH,2),"-")),"")</f>
        <v/>
      </c>
      <c r="DJ213" s="130" t="str">
        <f t="shared" si="128"/>
        <v/>
      </c>
      <c r="DL213" s="104"/>
      <c r="DM213" s="130" t="str">
        <f t="shared" si="129"/>
        <v/>
      </c>
      <c r="DO213" s="129" t="str">
        <f t="shared" si="139"/>
        <v/>
      </c>
      <c r="DP213" s="127" t="str">
        <f t="shared" si="130"/>
        <v/>
      </c>
      <c r="DR213" s="101" t="str">
        <f>IF(ISNUMBER($BW213*$CH213),IF(ISNUMBER(MATRIX!BU213),BW213*MATRIX!BU213,"n/a"),"")</f>
        <v/>
      </c>
      <c r="DS213" s="72"/>
      <c r="DT213" s="72" t="str">
        <f>IF(ISNUMBER(BW213*CH213),IF(ISNUMBER(MATRIX!BV213*DD213),BW213*MATRIX!BV213*DD213,"n/a"),"")</f>
        <v/>
      </c>
      <c r="DU213" s="72"/>
      <c r="DV213" s="155" t="str">
        <f t="shared" si="131"/>
        <v/>
      </c>
      <c r="DW213" s="96"/>
      <c r="DX213" s="156" t="str">
        <f t="shared" si="140"/>
        <v/>
      </c>
      <c r="DY213" s="102" t="str">
        <f t="shared" si="132"/>
        <v/>
      </c>
      <c r="EA213" s="85" t="str">
        <f>IF(ISNUMBER(BW213),IF(ISNUMBER(MATRIX!Y213),MATRIX!Y213,"n/a"),"")</f>
        <v/>
      </c>
      <c r="EB213" s="86" t="str">
        <f t="shared" si="133"/>
        <v/>
      </c>
      <c r="ED213" s="44" t="str">
        <f>IF(ISNUMBER('HI-Z-OUTPUT'!D213),IF(ISNUMBER(BW213),'HI-Z-OUTPUT'!D213*BW213,""),"")</f>
        <v/>
      </c>
      <c r="EE213" s="44" t="str">
        <f t="shared" si="134"/>
        <v/>
      </c>
    </row>
    <row r="214" spans="1:135">
      <c r="A214" s="176" t="e">
        <f>MATRIX!A214</f>
        <v>#N/A</v>
      </c>
      <c r="B214" t="e">
        <f>IF(MATRIX!B214&lt;&gt;0,MATRIX!B214,"-")</f>
        <v>#N/A</v>
      </c>
      <c r="D214" t="b">
        <f>AND(OHM8MENO&lt;='Lo-Z-OUTPUT'!U214,'Lo-Z-OUTPUT'!U214&lt;=OHM8PIU)</f>
        <v>0</v>
      </c>
      <c r="E214" t="b">
        <f>AND(OHM4MENO&lt;='Lo-Z-OUTPUT'!U214,'Lo-Z-OUTPUT'!U214&lt;=OHM4PIU)</f>
        <v>0</v>
      </c>
      <c r="F214" t="b">
        <f>AND(OHM2MENO&lt;='Lo-Z-OUTPUT'!U214,'Lo-Z-OUTPUT'!U214&lt;=OHM2PIU)</f>
        <v>0</v>
      </c>
      <c r="H214" s="64" t="str">
        <f>IF(ISNUMBER('Lo-Z-OUTPUT'!S214),'Lo-Z-OUTPUT'!S214,"")</f>
        <v/>
      </c>
      <c r="I214" s="64" t="str">
        <f>IF('Lo-Z-OUTPUT'!W214="B","B","")</f>
        <v/>
      </c>
      <c r="K214" s="62" t="str">
        <f>IF(ISNUMBER(H214),H214*MATRIX!E214,"-")</f>
        <v>-</v>
      </c>
      <c r="M214" s="66" t="str">
        <f>IF(ISNUMBER(H214),IF(KP="kg",H214*MATRIX!CB214,H214*MATRIX!CB214*2.2),"-")</f>
        <v>-</v>
      </c>
      <c r="N214" s="65" t="str">
        <f t="shared" si="115"/>
        <v/>
      </c>
      <c r="P214" s="1" t="str">
        <f>IF(ISNUMBER(H214),IF('Lo-Z-OUTPUT'!W214="B",IF(D214,MATRIX!Q214,IF(E214,MATRIX!R214,"WRNG Ω")),IF(D214,MATRIX!K214,IF(E214,MATRIX!L214,IF(F214,MATRIX!M214,"")))),"")</f>
        <v/>
      </c>
      <c r="R214" s="70" t="str">
        <f>IF(AND(ISNUMBER(H214),ISNUMBER(P214)),IF('Lo-Z-OUTPUT'!W214="B",H214*P214*MATRIX!F214/2,H214*P214*MATRIX!F214),"")</f>
        <v/>
      </c>
      <c r="T214" s="40" t="str">
        <f>IF(ISNUMBER($H214),IF(ISNUMBER(MATRIX!U214),IF(MATRIX!U214-INT(MATRIX!U214)=0,MATRIX!U214,"("&amp;MATRIX!U214&amp;")"),"n/a"),"")</f>
        <v/>
      </c>
      <c r="U214" s="77"/>
      <c r="V214" s="81" t="str">
        <f>IF(ISNUMBER(H214), IF(ISNUMBER(MATRIX!AD214),H214*MATRIX!AD214,"n/a"),"")</f>
        <v/>
      </c>
      <c r="W214" s="77"/>
      <c r="X214" s="83" t="str">
        <f>IF(ISNUMBER($H214), IF(ISNUMBER(MATRIX!AF214),$H214*MATRIX!AF214,"n/a"),"")</f>
        <v/>
      </c>
      <c r="Y214" s="77"/>
      <c r="Z214" s="81" t="str">
        <f>IF(ISNUMBER($H214), IF(ISNUMBER(MATRIX!AP214),$H214*MATRIX!AP214,"n/a"),"")</f>
        <v/>
      </c>
      <c r="AA214" s="77" t="s">
        <v>434</v>
      </c>
      <c r="AB214" s="83" t="str">
        <f>IF(ISNUMBER($H214), IF(ISNUMBER(MATRIX!AR214),$H214*MATRIX!AR214,"n/a"),"")</f>
        <v/>
      </c>
      <c r="AD214" s="225" t="str">
        <f t="shared" si="135"/>
        <v/>
      </c>
      <c r="AF214" s="225" t="str">
        <f t="shared" si="136"/>
        <v/>
      </c>
      <c r="AH214" s="218" t="str">
        <f>IF(ISNUMBER($H214), IF(MV&gt;200,IF(ISNUMBER(MATRIX!CL214),MATRIX!CL214,"n/a"),IF(ISNUMBER(MATRIX!CH214),MATRIX!CH214,"n/a")),"")</f>
        <v/>
      </c>
      <c r="AJ214" s="1" t="str">
        <f>IF(ISNUMBER(H214),IF(AND(ISNUMBER('Lo-Z-OUTPUT'!BA214),'Lo-Z-OUTPUT'!BA214&lt;&gt;0),'Lo-Z-OUTPUT'!BA214,'Lo-Z-INPUT'!$K$15*'Lo-Z-INPUT'!$K$7),"")</f>
        <v/>
      </c>
      <c r="AL214" s="161" t="str">
        <f t="shared" si="141"/>
        <v/>
      </c>
      <c r="AN214" s="124" t="str">
        <f>IF(ISNUMBER($H214),IF(MV&lt;200,IF(ISNUMBER(MATRIX!AE214),ROUND((MATRIX!AE214*IDLE/1000)*CKWH,2),"-"),IF(ISNUMBER(MATRIX!AQ214),ROUND((MATRIX!AQ214*IDLE/1000)*CKWH,2),"-")),"")</f>
        <v/>
      </c>
      <c r="AO214" s="125" t="str">
        <f t="shared" si="116"/>
        <v/>
      </c>
      <c r="AQ214" s="105" t="str">
        <f>IF(ISNUMBER($H214),IF(MV&lt;200,IF(ISNUMBER(MATRIX!AG214),ROUND((MATRIX!AG214/1000)*RUNNING*CKWH,2),"-"),IF(ISNUMBER(MATRIX!AS214),ROUND((MATRIX!AS214/1000)*RUNNING*CKWH,2),"-")),"")</f>
        <v/>
      </c>
      <c r="AR214" s="126" t="str">
        <f t="shared" si="117"/>
        <v/>
      </c>
      <c r="AT214" s="129" t="str">
        <f t="shared" si="118"/>
        <v/>
      </c>
      <c r="AU214" s="127" t="str">
        <f t="shared" si="119"/>
        <v/>
      </c>
      <c r="AW214" s="101" t="str">
        <f>IF(ISNUMBER($H214),IF(ISNUMBER(MATRIX!BU214),$H214*MATRIX!BU214,"n/a"),"")</f>
        <v/>
      </c>
      <c r="AX214" s="72"/>
      <c r="AY214" s="72" t="str">
        <f>IF(ISNUMBER($H214),IF(ISNUMBER(MATRIX!BV214*AL214),$H214*MATRIX!BV214*AL214,"n/a"),"")</f>
        <v/>
      </c>
      <c r="BA214" s="100" t="str">
        <f t="shared" si="120"/>
        <v/>
      </c>
      <c r="BB214" s="72"/>
      <c r="BC214" s="154" t="str">
        <f t="shared" si="121"/>
        <v/>
      </c>
      <c r="BD214" s="103" t="str">
        <f t="shared" si="122"/>
        <v/>
      </c>
      <c r="BF214" s="85" t="str">
        <f>IF(ISNUMBER(H214),IF(ISNUMBER(MATRIX!Y214),MATRIX!Y214,"n/a"),"")</f>
        <v/>
      </c>
      <c r="BG214" s="86" t="str">
        <f t="shared" si="123"/>
        <v/>
      </c>
      <c r="BI214" s="44" t="str">
        <f>IF(ISNUMBER('Lo-Z-OUTPUT'!D214),IF(ISNUMBER(EXTRA!H214),'Lo-Z-OUTPUT'!D214*EXTRA!H214,""),"")</f>
        <v/>
      </c>
      <c r="BJ214" s="44" t="str">
        <f t="shared" si="124"/>
        <v/>
      </c>
      <c r="BT214" t="b">
        <f>ISNUMBER(MATRIX!G214)</f>
        <v>0</v>
      </c>
      <c r="BU214" t="b">
        <f>ISNUMBER(MATRIX!H214)</f>
        <v>0</v>
      </c>
      <c r="BW214" s="64" t="str">
        <f>IF(AND(ISNUMBER('HI-Z-OUTPUT'!P214),I214&lt;&gt;0),'HI-Z-OUTPUT'!P214,"-")</f>
        <v>-</v>
      </c>
      <c r="BX214" s="1"/>
      <c r="BY214" s="64" t="str">
        <f>IF(ISBLANK('HI-Z-OUTPUT'!R214),"",'HI-Z-OUTPUT'!R214)</f>
        <v/>
      </c>
      <c r="CA214" s="62" t="str">
        <f>IF(ISNUMBER(BW214),IF(ISNUMBER(MATRIX!E214),BW214*MATRIX!E214,"WRNG DATA"),"-")</f>
        <v>-</v>
      </c>
      <c r="CC214" s="66" t="str">
        <f>IF(AND(ISNUMBER(BW214),OR(BT214,BU214)),IF(KP="kg",BW214*MATRIX!CC214,BW214*MATRIX!CC214*2.2),"-")</f>
        <v>-</v>
      </c>
      <c r="CD214" s="65" t="str">
        <f t="shared" si="125"/>
        <v/>
      </c>
      <c r="CF214" s="1" t="str">
        <f>IF(AND(VI&lt;100,ISNUMBER(BW214),BT214),MATRIX!N214,IF(AND(VI&gt;=100,ISNUMBER(BW214),BU214),MATRIX!O214,""))</f>
        <v/>
      </c>
      <c r="CG214" s="1" t="str">
        <f>IF(AND(BY214&lt;100,ISNUMBER(BW214),BT214),MATRIX!N214,IF(AND(BY214&gt;=100,ISNUMBER(BW214),BU214),MATRIX!O214,"WRNG V"))</f>
        <v>WRNG V</v>
      </c>
      <c r="CH214" s="1" t="str">
        <f t="shared" si="126"/>
        <v/>
      </c>
      <c r="CJ214" s="70" t="str">
        <f>IF(ISNUMBER(BW214),IF(BY214&lt;100,IF(ISNUMBER(CH214*MATRIX!G214),BW214*CH214*MATRIX!G214,""),IF(ISNUMBER(CH214*MATRIX!H214),BW214*CH214*MATRIX!H214,"")),"")</f>
        <v/>
      </c>
      <c r="CL214" s="40" t="str">
        <f>IF(ISNUMBER(BW214*CH214),IF(ISNUMBER(MATRIX!U214),IF(MATRIX!U214-INT(MATRIX!U214)=0,MATRIX!U214,"("&amp;MATRIX!U214&amp;")"),"n/a"),"")</f>
        <v/>
      </c>
      <c r="CM214" s="77"/>
      <c r="CN214" s="81" t="str">
        <f>IF(ISNUMBER(BW214*CH214), IF(ISNUMBER(MATRIX!AZ214),BW214*MATRIX!AZ214,"n/a"),"")</f>
        <v/>
      </c>
      <c r="CO214" s="77"/>
      <c r="CP214" s="83" t="str">
        <f>IF(ISNUMBER($BW214*$CH214), IF(ISNUMBER(MATRIX!BB214),$BW214*MATRIX!BB214,"n/a"),"")</f>
        <v/>
      </c>
      <c r="CQ214" s="77"/>
      <c r="CR214" s="81" t="str">
        <f>IF(ISNUMBER($BW214*$CH214), IF(ISNUMBER(MATRIX!BJ214),BW214*MATRIX!BJ214,"n/a"),"")</f>
        <v/>
      </c>
      <c r="CS214" s="77" t="s">
        <v>434</v>
      </c>
      <c r="CT214" s="83" t="str">
        <f>IF(ISNUMBER($BW214*$CH214), IF(ISNUMBER(MATRIX!BL214),$BW214*MATRIX!BL214,"n/a"),"")</f>
        <v/>
      </c>
      <c r="CV214" s="225" t="str">
        <f t="shared" si="137"/>
        <v/>
      </c>
      <c r="CX214" s="225" t="str">
        <f t="shared" si="138"/>
        <v/>
      </c>
      <c r="CZ214" s="219" t="str">
        <f>IF(ISNUMBER($BW214*$CH214), IF(MV&gt;200,IF(ISNUMBER(MATRIX!CL214),MATRIX!CL214,"n/a"),IF(ISNUMBER(MATRIX!CH214),MATRIX!CH214,"n/a")),"")</f>
        <v/>
      </c>
      <c r="DB214" s="1" t="str">
        <f>IF(ISNUMBER(BW214),IF(AND(ISNUMBER('HI-Z-OUTPUT'!AV214),'HI-Z-OUTPUT'!AV214&lt;&gt;0),'HI-Z-OUTPUT'!AV214,'Hi-Z-INPUT'!$K$7*'Hi-Z-INPUT'!$K$11),"")</f>
        <v/>
      </c>
      <c r="DD214" s="161" t="str">
        <f t="shared" si="142"/>
        <v/>
      </c>
      <c r="DF214" s="124" t="str">
        <f>IF(ISNUMBER($BW214),IF(MV&lt;200,IF(ISNUMBER(MATRIX!BA214),ROUND(MATRIX!BA214/1000*IDLE*CKWH,2),"-"),IF(ISNUMBER(MATRIX!BK214),ROUND(MATRIX!BK214/1000*IDLE*CKWH,2),"-")),"")</f>
        <v/>
      </c>
      <c r="DG214" s="125" t="str">
        <f t="shared" si="127"/>
        <v/>
      </c>
      <c r="DI214" s="104" t="str">
        <f>IF(ISNUMBER($BW214),IF(MV&lt;200,IF(ISNUMBER(MATRIX!BC214),ROUND(MATRIX!BC214/1000*RUNNING*CKWH,2),"-"),IF(ISNUMBER(MATRIX!BM214),ROUND(MATRIX!BM214/1000*RUNNING*CKWH,2),"-")),"")</f>
        <v/>
      </c>
      <c r="DJ214" s="130" t="str">
        <f t="shared" si="128"/>
        <v/>
      </c>
      <c r="DL214" s="104"/>
      <c r="DM214" s="130" t="str">
        <f t="shared" si="129"/>
        <v/>
      </c>
      <c r="DO214" s="129" t="str">
        <f t="shared" si="139"/>
        <v/>
      </c>
      <c r="DP214" s="127" t="str">
        <f t="shared" si="130"/>
        <v/>
      </c>
      <c r="DR214" s="101" t="str">
        <f>IF(ISNUMBER($BW214*$CH214),IF(ISNUMBER(MATRIX!BU214),BW214*MATRIX!BU214,"n/a"),"")</f>
        <v/>
      </c>
      <c r="DS214" s="72"/>
      <c r="DT214" s="72" t="str">
        <f>IF(ISNUMBER(BW214*CH214),IF(ISNUMBER(MATRIX!BV214*DD214),BW214*MATRIX!BV214*DD214,"n/a"),"")</f>
        <v/>
      </c>
      <c r="DU214" s="72"/>
      <c r="DV214" s="155" t="str">
        <f t="shared" si="131"/>
        <v/>
      </c>
      <c r="DW214" s="96"/>
      <c r="DX214" s="156" t="str">
        <f t="shared" si="140"/>
        <v/>
      </c>
      <c r="DY214" s="102" t="str">
        <f t="shared" si="132"/>
        <v/>
      </c>
      <c r="EA214" s="85" t="str">
        <f>IF(ISNUMBER(BW214),IF(ISNUMBER(MATRIX!Y214),MATRIX!Y214,"n/a"),"")</f>
        <v/>
      </c>
      <c r="EB214" s="86" t="str">
        <f t="shared" si="133"/>
        <v/>
      </c>
      <c r="ED214" s="44" t="str">
        <f>IF(ISNUMBER('HI-Z-OUTPUT'!D214),IF(ISNUMBER(BW214),'HI-Z-OUTPUT'!D214*BW214,""),"")</f>
        <v/>
      </c>
      <c r="EE214" s="44" t="str">
        <f t="shared" si="134"/>
        <v/>
      </c>
    </row>
    <row r="215" spans="1:135">
      <c r="A215" s="176" t="e">
        <f>MATRIX!A215</f>
        <v>#N/A</v>
      </c>
      <c r="B215" t="e">
        <f>IF(MATRIX!B215&lt;&gt;0,MATRIX!B215,"-")</f>
        <v>#N/A</v>
      </c>
      <c r="D215" t="b">
        <f>AND(OHM8MENO&lt;='Lo-Z-OUTPUT'!U215,'Lo-Z-OUTPUT'!U215&lt;=OHM8PIU)</f>
        <v>0</v>
      </c>
      <c r="E215" t="b">
        <f>AND(OHM4MENO&lt;='Lo-Z-OUTPUT'!U215,'Lo-Z-OUTPUT'!U215&lt;=OHM4PIU)</f>
        <v>0</v>
      </c>
      <c r="F215" t="b">
        <f>AND(OHM2MENO&lt;='Lo-Z-OUTPUT'!U215,'Lo-Z-OUTPUT'!U215&lt;=OHM2PIU)</f>
        <v>0</v>
      </c>
      <c r="H215" s="64" t="str">
        <f>IF(ISNUMBER('Lo-Z-OUTPUT'!S215),'Lo-Z-OUTPUT'!S215,"")</f>
        <v/>
      </c>
      <c r="I215" s="64" t="str">
        <f>IF('Lo-Z-OUTPUT'!W215="B","B","")</f>
        <v/>
      </c>
      <c r="K215" s="62" t="str">
        <f>IF(ISNUMBER(H215),H215*MATRIX!E215,"-")</f>
        <v>-</v>
      </c>
      <c r="M215" s="66" t="str">
        <f>IF(ISNUMBER(H215),IF(KP="kg",H215*MATRIX!CB215,H215*MATRIX!CB215*2.2),"-")</f>
        <v>-</v>
      </c>
      <c r="N215" s="65" t="str">
        <f t="shared" si="115"/>
        <v/>
      </c>
      <c r="P215" s="1" t="str">
        <f>IF(ISNUMBER(H215),IF('Lo-Z-OUTPUT'!W215="B",IF(D215,MATRIX!Q215,IF(E215,MATRIX!R215,"WRNG Ω")),IF(D215,MATRIX!K215,IF(E215,MATRIX!L215,IF(F215,MATRIX!M215,"")))),"")</f>
        <v/>
      </c>
      <c r="R215" s="70" t="str">
        <f>IF(AND(ISNUMBER(H215),ISNUMBER(P215)),IF('Lo-Z-OUTPUT'!W215="B",H215*P215*MATRIX!F215/2,H215*P215*MATRIX!F215),"")</f>
        <v/>
      </c>
      <c r="T215" s="40" t="str">
        <f>IF(ISNUMBER($H215),IF(ISNUMBER(MATRIX!U215),IF(MATRIX!U215-INT(MATRIX!U215)=0,MATRIX!U215,"("&amp;MATRIX!U215&amp;")"),"n/a"),"")</f>
        <v/>
      </c>
      <c r="U215" s="77"/>
      <c r="V215" s="81" t="str">
        <f>IF(ISNUMBER(H215), IF(ISNUMBER(MATRIX!AD215),H215*MATRIX!AD215,"n/a"),"")</f>
        <v/>
      </c>
      <c r="W215" s="77"/>
      <c r="X215" s="83" t="str">
        <f>IF(ISNUMBER($H215), IF(ISNUMBER(MATRIX!AF215),$H215*MATRIX!AF215,"n/a"),"")</f>
        <v/>
      </c>
      <c r="Y215" s="77"/>
      <c r="Z215" s="81" t="str">
        <f>IF(ISNUMBER($H215), IF(ISNUMBER(MATRIX!AP215),$H215*MATRIX!AP215,"n/a"),"")</f>
        <v/>
      </c>
      <c r="AA215" s="77" t="s">
        <v>434</v>
      </c>
      <c r="AB215" s="83" t="str">
        <f>IF(ISNUMBER($H215), IF(ISNUMBER(MATRIX!AR215),$H215*MATRIX!AR215,"n/a"),"")</f>
        <v/>
      </c>
      <c r="AD215" s="225" t="str">
        <f t="shared" si="135"/>
        <v/>
      </c>
      <c r="AF215" s="225" t="str">
        <f t="shared" si="136"/>
        <v/>
      </c>
      <c r="AH215" s="218" t="str">
        <f>IF(ISNUMBER($H215), IF(MV&gt;200,IF(ISNUMBER(MATRIX!CL215),MATRIX!CL215,"n/a"),IF(ISNUMBER(MATRIX!CH215),MATRIX!CH215,"n/a")),"")</f>
        <v/>
      </c>
      <c r="AJ215" s="1" t="str">
        <f>IF(ISNUMBER(H215),IF(AND(ISNUMBER('Lo-Z-OUTPUT'!BA215),'Lo-Z-OUTPUT'!BA215&lt;&gt;0),'Lo-Z-OUTPUT'!BA215,'Lo-Z-INPUT'!$K$15*'Lo-Z-INPUT'!$K$7),"")</f>
        <v/>
      </c>
      <c r="AL215" s="161" t="str">
        <f t="shared" si="141"/>
        <v/>
      </c>
      <c r="AN215" s="124" t="str">
        <f>IF(ISNUMBER($H215),IF(MV&lt;200,IF(ISNUMBER(MATRIX!AE215),ROUND((MATRIX!AE215*IDLE/1000)*CKWH,2),"-"),IF(ISNUMBER(MATRIX!AQ215),ROUND((MATRIX!AQ215*IDLE/1000)*CKWH,2),"-")),"")</f>
        <v/>
      </c>
      <c r="AO215" s="125" t="str">
        <f t="shared" si="116"/>
        <v/>
      </c>
      <c r="AQ215" s="105" t="str">
        <f>IF(ISNUMBER($H215),IF(MV&lt;200,IF(ISNUMBER(MATRIX!AG215),ROUND((MATRIX!AG215/1000)*RUNNING*CKWH,2),"-"),IF(ISNUMBER(MATRIX!AS215),ROUND((MATRIX!AS215/1000)*RUNNING*CKWH,2),"-")),"")</f>
        <v/>
      </c>
      <c r="AR215" s="126" t="str">
        <f t="shared" si="117"/>
        <v/>
      </c>
      <c r="AT215" s="129" t="str">
        <f t="shared" si="118"/>
        <v/>
      </c>
      <c r="AU215" s="127" t="str">
        <f t="shared" si="119"/>
        <v/>
      </c>
      <c r="AW215" s="101" t="str">
        <f>IF(ISNUMBER($H215),IF(ISNUMBER(MATRIX!BU215),$H215*MATRIX!BU215,"n/a"),"")</f>
        <v/>
      </c>
      <c r="AX215" s="72"/>
      <c r="AY215" s="72" t="str">
        <f>IF(ISNUMBER($H215),IF(ISNUMBER(MATRIX!BV215*AL215),$H215*MATRIX!BV215*AL215,"n/a"),"")</f>
        <v/>
      </c>
      <c r="BA215" s="100" t="str">
        <f t="shared" si="120"/>
        <v/>
      </c>
      <c r="BB215" s="72"/>
      <c r="BC215" s="154" t="str">
        <f t="shared" si="121"/>
        <v/>
      </c>
      <c r="BD215" s="103" t="str">
        <f t="shared" si="122"/>
        <v/>
      </c>
      <c r="BF215" s="85" t="str">
        <f>IF(ISNUMBER(H215),IF(ISNUMBER(MATRIX!Y215),MATRIX!Y215,"n/a"),"")</f>
        <v/>
      </c>
      <c r="BG215" s="86" t="str">
        <f t="shared" si="123"/>
        <v/>
      </c>
      <c r="BI215" s="44" t="str">
        <f>IF(ISNUMBER('Lo-Z-OUTPUT'!D215),IF(ISNUMBER(EXTRA!H215),'Lo-Z-OUTPUT'!D215*EXTRA!H215,""),"")</f>
        <v/>
      </c>
      <c r="BJ215" s="44" t="str">
        <f t="shared" si="124"/>
        <v/>
      </c>
      <c r="BT215" t="b">
        <f>ISNUMBER(MATRIX!G215)</f>
        <v>0</v>
      </c>
      <c r="BU215" t="b">
        <f>ISNUMBER(MATRIX!H215)</f>
        <v>0</v>
      </c>
      <c r="BW215" s="64" t="str">
        <f>IF(AND(ISNUMBER('HI-Z-OUTPUT'!P215),I215&lt;&gt;0),'HI-Z-OUTPUT'!P215,"-")</f>
        <v>-</v>
      </c>
      <c r="BX215" s="1"/>
      <c r="BY215" s="64" t="str">
        <f>IF(ISBLANK('HI-Z-OUTPUT'!R215),"",'HI-Z-OUTPUT'!R215)</f>
        <v/>
      </c>
      <c r="CA215" s="62" t="str">
        <f>IF(ISNUMBER(BW215),IF(ISNUMBER(MATRIX!E215),BW215*MATRIX!E215,"WRNG DATA"),"-")</f>
        <v>-</v>
      </c>
      <c r="CC215" s="66" t="str">
        <f>IF(AND(ISNUMBER(BW215),OR(BT215,BU215)),IF(KP="kg",BW215*MATRIX!CC215,BW215*MATRIX!CC215*2.2),"-")</f>
        <v>-</v>
      </c>
      <c r="CD215" s="65" t="str">
        <f t="shared" si="125"/>
        <v/>
      </c>
      <c r="CF215" s="1" t="str">
        <f>IF(AND(VI&lt;100,ISNUMBER(BW215),BT215),MATRIX!N215,IF(AND(VI&gt;=100,ISNUMBER(BW215),BU215),MATRIX!O215,""))</f>
        <v/>
      </c>
      <c r="CG215" s="1" t="str">
        <f>IF(AND(BY215&lt;100,ISNUMBER(BW215),BT215),MATRIX!N215,IF(AND(BY215&gt;=100,ISNUMBER(BW215),BU215),MATRIX!O215,"WRNG V"))</f>
        <v>WRNG V</v>
      </c>
      <c r="CH215" s="1" t="str">
        <f t="shared" si="126"/>
        <v/>
      </c>
      <c r="CJ215" s="70" t="str">
        <f>IF(ISNUMBER(BW215),IF(BY215&lt;100,IF(ISNUMBER(CH215*MATRIX!G215),BW215*CH215*MATRIX!G215,""),IF(ISNUMBER(CH215*MATRIX!H215),BW215*CH215*MATRIX!H215,"")),"")</f>
        <v/>
      </c>
      <c r="CL215" s="40" t="str">
        <f>IF(ISNUMBER(BW215*CH215),IF(ISNUMBER(MATRIX!U215),IF(MATRIX!U215-INT(MATRIX!U215)=0,MATRIX!U215,"("&amp;MATRIX!U215&amp;")"),"n/a"),"")</f>
        <v/>
      </c>
      <c r="CM215" s="77"/>
      <c r="CN215" s="81" t="str">
        <f>IF(ISNUMBER(BW215*CH215), IF(ISNUMBER(MATRIX!AZ215),BW215*MATRIX!AZ215,"n/a"),"")</f>
        <v/>
      </c>
      <c r="CO215" s="77"/>
      <c r="CP215" s="83" t="str">
        <f>IF(ISNUMBER($BW215*$CH215), IF(ISNUMBER(MATRIX!BB215),$BW215*MATRIX!BB215,"n/a"),"")</f>
        <v/>
      </c>
      <c r="CQ215" s="77"/>
      <c r="CR215" s="81" t="str">
        <f>IF(ISNUMBER($BW215*$CH215), IF(ISNUMBER(MATRIX!BJ215),BW215*MATRIX!BJ215,"n/a"),"")</f>
        <v/>
      </c>
      <c r="CS215" s="77" t="s">
        <v>434</v>
      </c>
      <c r="CT215" s="83" t="str">
        <f>IF(ISNUMBER($BW215*$CH215), IF(ISNUMBER(MATRIX!BL215),$BW215*MATRIX!BL215,"n/a"),"")</f>
        <v/>
      </c>
      <c r="CV215" s="225" t="str">
        <f t="shared" si="137"/>
        <v/>
      </c>
      <c r="CX215" s="225" t="str">
        <f t="shared" si="138"/>
        <v/>
      </c>
      <c r="CZ215" s="219" t="str">
        <f>IF(ISNUMBER($BW215*$CH215), IF(MV&gt;200,IF(ISNUMBER(MATRIX!CL215),MATRIX!CL215,"n/a"),IF(ISNUMBER(MATRIX!CH215),MATRIX!CH215,"n/a")),"")</f>
        <v/>
      </c>
      <c r="DB215" s="1" t="str">
        <f>IF(ISNUMBER(BW215),IF(AND(ISNUMBER('HI-Z-OUTPUT'!AV215),'HI-Z-OUTPUT'!AV215&lt;&gt;0),'HI-Z-OUTPUT'!AV215,'Hi-Z-INPUT'!$K$7*'Hi-Z-INPUT'!$K$11),"")</f>
        <v/>
      </c>
      <c r="DD215" s="161" t="str">
        <f t="shared" si="142"/>
        <v/>
      </c>
      <c r="DF215" s="124" t="str">
        <f>IF(ISNUMBER($BW215),IF(MV&lt;200,IF(ISNUMBER(MATRIX!BA215),ROUND(MATRIX!BA215/1000*IDLE*CKWH,2),"-"),IF(ISNUMBER(MATRIX!BK215),ROUND(MATRIX!BK215/1000*IDLE*CKWH,2),"-")),"")</f>
        <v/>
      </c>
      <c r="DG215" s="125" t="str">
        <f t="shared" si="127"/>
        <v/>
      </c>
      <c r="DI215" s="104" t="str">
        <f>IF(ISNUMBER($BW215),IF(MV&lt;200,IF(ISNUMBER(MATRIX!BC215),ROUND(MATRIX!BC215/1000*RUNNING*CKWH,2),"-"),IF(ISNUMBER(MATRIX!BM215),ROUND(MATRIX!BM215/1000*RUNNING*CKWH,2),"-")),"")</f>
        <v/>
      </c>
      <c r="DJ215" s="130" t="str">
        <f t="shared" si="128"/>
        <v/>
      </c>
      <c r="DL215" s="104"/>
      <c r="DM215" s="130" t="str">
        <f t="shared" si="129"/>
        <v/>
      </c>
      <c r="DO215" s="129" t="str">
        <f t="shared" si="139"/>
        <v/>
      </c>
      <c r="DP215" s="127" t="str">
        <f t="shared" si="130"/>
        <v/>
      </c>
      <c r="DR215" s="101" t="str">
        <f>IF(ISNUMBER($BW215*$CH215),IF(ISNUMBER(MATRIX!BU215),BW215*MATRIX!BU215,"n/a"),"")</f>
        <v/>
      </c>
      <c r="DS215" s="72"/>
      <c r="DT215" s="72" t="str">
        <f>IF(ISNUMBER(BW215*CH215),IF(ISNUMBER(MATRIX!BV215*DD215),BW215*MATRIX!BV215*DD215,"n/a"),"")</f>
        <v/>
      </c>
      <c r="DU215" s="72"/>
      <c r="DV215" s="155" t="str">
        <f t="shared" si="131"/>
        <v/>
      </c>
      <c r="DW215" s="96"/>
      <c r="DX215" s="156" t="str">
        <f t="shared" si="140"/>
        <v/>
      </c>
      <c r="DY215" s="102" t="str">
        <f t="shared" si="132"/>
        <v/>
      </c>
      <c r="EA215" s="85" t="str">
        <f>IF(ISNUMBER(BW215),IF(ISNUMBER(MATRIX!Y215),MATRIX!Y215,"n/a"),"")</f>
        <v/>
      </c>
      <c r="EB215" s="86" t="str">
        <f t="shared" si="133"/>
        <v/>
      </c>
      <c r="ED215" s="44" t="str">
        <f>IF(ISNUMBER('HI-Z-OUTPUT'!D215),IF(ISNUMBER(BW215),'HI-Z-OUTPUT'!D215*BW215,""),"")</f>
        <v/>
      </c>
      <c r="EE215" s="44" t="str">
        <f t="shared" si="134"/>
        <v/>
      </c>
    </row>
    <row r="216" spans="1:135">
      <c r="A216" s="176" t="e">
        <f>MATRIX!A216</f>
        <v>#N/A</v>
      </c>
      <c r="B216" t="e">
        <f>IF(MATRIX!B216&lt;&gt;0,MATRIX!B216,"-")</f>
        <v>#N/A</v>
      </c>
      <c r="D216" t="b">
        <f>AND(OHM8MENO&lt;='Lo-Z-OUTPUT'!U216,'Lo-Z-OUTPUT'!U216&lt;=OHM8PIU)</f>
        <v>0</v>
      </c>
      <c r="E216" t="b">
        <f>AND(OHM4MENO&lt;='Lo-Z-OUTPUT'!U216,'Lo-Z-OUTPUT'!U216&lt;=OHM4PIU)</f>
        <v>0</v>
      </c>
      <c r="F216" t="b">
        <f>AND(OHM2MENO&lt;='Lo-Z-OUTPUT'!U216,'Lo-Z-OUTPUT'!U216&lt;=OHM2PIU)</f>
        <v>0</v>
      </c>
      <c r="H216" s="64" t="str">
        <f>IF(ISNUMBER('Lo-Z-OUTPUT'!S216),'Lo-Z-OUTPUT'!S216,"")</f>
        <v/>
      </c>
      <c r="I216" s="64" t="str">
        <f>IF('Lo-Z-OUTPUT'!W216="B","B","")</f>
        <v/>
      </c>
      <c r="K216" s="62" t="str">
        <f>IF(ISNUMBER(H216),H216*MATRIX!E216,"-")</f>
        <v>-</v>
      </c>
      <c r="M216" s="66" t="str">
        <f>IF(ISNUMBER(H216),IF(KP="kg",H216*MATRIX!CB216,H216*MATRIX!CB216*2.2),"-")</f>
        <v>-</v>
      </c>
      <c r="N216" s="65" t="str">
        <f t="shared" si="115"/>
        <v/>
      </c>
      <c r="P216" s="1" t="str">
        <f>IF(ISNUMBER(H216),IF('Lo-Z-OUTPUT'!W216="B",IF(D216,MATRIX!Q216,IF(E216,MATRIX!R216,"WRNG Ω")),IF(D216,MATRIX!K216,IF(E216,MATRIX!L216,IF(F216,MATRIX!M216,"")))),"")</f>
        <v/>
      </c>
      <c r="R216" s="70" t="str">
        <f>IF(AND(ISNUMBER(H216),ISNUMBER(P216)),IF('Lo-Z-OUTPUT'!W216="B",H216*P216*MATRIX!F216/2,H216*P216*MATRIX!F216),"")</f>
        <v/>
      </c>
      <c r="T216" s="40" t="str">
        <f>IF(ISNUMBER($H216),IF(ISNUMBER(MATRIX!U216),IF(MATRIX!U216-INT(MATRIX!U216)=0,MATRIX!U216,"("&amp;MATRIX!U216&amp;")"),"n/a"),"")</f>
        <v/>
      </c>
      <c r="U216" s="77"/>
      <c r="V216" s="81" t="str">
        <f>IF(ISNUMBER(H216), IF(ISNUMBER(MATRIX!AD216),H216*MATRIX!AD216,"n/a"),"")</f>
        <v/>
      </c>
      <c r="W216" s="77"/>
      <c r="X216" s="83" t="str">
        <f>IF(ISNUMBER($H216), IF(ISNUMBER(MATRIX!AF216),$H216*MATRIX!AF216,"n/a"),"")</f>
        <v/>
      </c>
      <c r="Y216" s="77"/>
      <c r="Z216" s="81" t="str">
        <f>IF(ISNUMBER($H216), IF(ISNUMBER(MATRIX!AP216),$H216*MATRIX!AP216,"n/a"),"")</f>
        <v/>
      </c>
      <c r="AA216" s="77" t="s">
        <v>434</v>
      </c>
      <c r="AB216" s="83" t="str">
        <f>IF(ISNUMBER($H216), IF(ISNUMBER(MATRIX!AR216),$H216*MATRIX!AR216,"n/a"),"")</f>
        <v/>
      </c>
      <c r="AD216" s="225" t="str">
        <f t="shared" si="135"/>
        <v/>
      </c>
      <c r="AF216" s="225" t="str">
        <f t="shared" si="136"/>
        <v/>
      </c>
      <c r="AH216" s="218" t="str">
        <f>IF(ISNUMBER($H216), IF(MV&gt;200,IF(ISNUMBER(MATRIX!CL216),MATRIX!CL216,"n/a"),IF(ISNUMBER(MATRIX!CH216),MATRIX!CH216,"n/a")),"")</f>
        <v/>
      </c>
      <c r="AJ216" s="1" t="str">
        <f>IF(ISNUMBER(H216),IF(AND(ISNUMBER('Lo-Z-OUTPUT'!BA216),'Lo-Z-OUTPUT'!BA216&lt;&gt;0),'Lo-Z-OUTPUT'!BA216,'Lo-Z-INPUT'!$K$15*'Lo-Z-INPUT'!$K$7),"")</f>
        <v/>
      </c>
      <c r="AL216" s="161" t="str">
        <f t="shared" si="141"/>
        <v/>
      </c>
      <c r="AN216" s="124" t="str">
        <f>IF(ISNUMBER($H216),IF(MV&lt;200,IF(ISNUMBER(MATRIX!AE216),ROUND((MATRIX!AE216*IDLE/1000)*CKWH,2),"-"),IF(ISNUMBER(MATRIX!AQ216),ROUND((MATRIX!AQ216*IDLE/1000)*CKWH,2),"-")),"")</f>
        <v/>
      </c>
      <c r="AO216" s="125" t="str">
        <f t="shared" si="116"/>
        <v/>
      </c>
      <c r="AQ216" s="105" t="str">
        <f>IF(ISNUMBER($H216),IF(MV&lt;200,IF(ISNUMBER(MATRIX!AG216),ROUND((MATRIX!AG216/1000)*RUNNING*CKWH,2),"-"),IF(ISNUMBER(MATRIX!AS216),ROUND((MATRIX!AS216/1000)*RUNNING*CKWH,2),"-")),"")</f>
        <v/>
      </c>
      <c r="AR216" s="126" t="str">
        <f t="shared" si="117"/>
        <v/>
      </c>
      <c r="AT216" s="129" t="str">
        <f t="shared" si="118"/>
        <v/>
      </c>
      <c r="AU216" s="127" t="str">
        <f t="shared" si="119"/>
        <v/>
      </c>
      <c r="AW216" s="101" t="str">
        <f>IF(ISNUMBER($H216),IF(ISNUMBER(MATRIX!BU216),$H216*MATRIX!BU216,"n/a"),"")</f>
        <v/>
      </c>
      <c r="AX216" s="72"/>
      <c r="AY216" s="72" t="str">
        <f>IF(ISNUMBER($H216),IF(ISNUMBER(MATRIX!BV216*AL216),$H216*MATRIX!BV216*AL216,"n/a"),"")</f>
        <v/>
      </c>
      <c r="BA216" s="100" t="str">
        <f t="shared" si="120"/>
        <v/>
      </c>
      <c r="BB216" s="72"/>
      <c r="BC216" s="154" t="str">
        <f t="shared" si="121"/>
        <v/>
      </c>
      <c r="BD216" s="103" t="str">
        <f t="shared" si="122"/>
        <v/>
      </c>
      <c r="BF216" s="85" t="str">
        <f>IF(ISNUMBER(H216),IF(ISNUMBER(MATRIX!Y216),MATRIX!Y216,"n/a"),"")</f>
        <v/>
      </c>
      <c r="BG216" s="86" t="str">
        <f t="shared" si="123"/>
        <v/>
      </c>
      <c r="BI216" s="44" t="str">
        <f>IF(ISNUMBER('Lo-Z-OUTPUT'!D216),IF(ISNUMBER(EXTRA!H216),'Lo-Z-OUTPUT'!D216*EXTRA!H216,""),"")</f>
        <v/>
      </c>
      <c r="BJ216" s="44" t="str">
        <f t="shared" si="124"/>
        <v/>
      </c>
      <c r="BT216" t="b">
        <f>ISNUMBER(MATRIX!G216)</f>
        <v>0</v>
      </c>
      <c r="BU216" t="b">
        <f>ISNUMBER(MATRIX!H216)</f>
        <v>0</v>
      </c>
      <c r="BW216" s="64" t="str">
        <f>IF(AND(ISNUMBER('HI-Z-OUTPUT'!P216),I216&lt;&gt;0),'HI-Z-OUTPUT'!P216,"-")</f>
        <v>-</v>
      </c>
      <c r="BX216" s="1"/>
      <c r="BY216" s="64" t="str">
        <f>IF(ISBLANK('HI-Z-OUTPUT'!R216),"",'HI-Z-OUTPUT'!R216)</f>
        <v/>
      </c>
      <c r="CA216" s="62" t="str">
        <f>IF(ISNUMBER(BW216),IF(ISNUMBER(MATRIX!E216),BW216*MATRIX!E216,"WRNG DATA"),"-")</f>
        <v>-</v>
      </c>
      <c r="CC216" s="66" t="str">
        <f>IF(AND(ISNUMBER(BW216),OR(BT216,BU216)),IF(KP="kg",BW216*MATRIX!CC216,BW216*MATRIX!CC216*2.2),"-")</f>
        <v>-</v>
      </c>
      <c r="CD216" s="65" t="str">
        <f t="shared" si="125"/>
        <v/>
      </c>
      <c r="CF216" s="1" t="str">
        <f>IF(AND(VI&lt;100,ISNUMBER(BW216),BT216),MATRIX!N216,IF(AND(VI&gt;=100,ISNUMBER(BW216),BU216),MATRIX!O216,""))</f>
        <v/>
      </c>
      <c r="CG216" s="1" t="str">
        <f>IF(AND(BY216&lt;100,ISNUMBER(BW216),BT216),MATRIX!N216,IF(AND(BY216&gt;=100,ISNUMBER(BW216),BU216),MATRIX!O216,"WRNG V"))</f>
        <v>WRNG V</v>
      </c>
      <c r="CH216" s="1" t="str">
        <f t="shared" si="126"/>
        <v/>
      </c>
      <c r="CJ216" s="70" t="str">
        <f>IF(ISNUMBER(BW216),IF(BY216&lt;100,IF(ISNUMBER(CH216*MATRIX!G216),BW216*CH216*MATRIX!G216,""),IF(ISNUMBER(CH216*MATRIX!H216),BW216*CH216*MATRIX!H216,"")),"")</f>
        <v/>
      </c>
      <c r="CL216" s="40" t="str">
        <f>IF(ISNUMBER(BW216*CH216),IF(ISNUMBER(MATRIX!U216),IF(MATRIX!U216-INT(MATRIX!U216)=0,MATRIX!U216,"("&amp;MATRIX!U216&amp;")"),"n/a"),"")</f>
        <v/>
      </c>
      <c r="CM216" s="77"/>
      <c r="CN216" s="81" t="str">
        <f>IF(ISNUMBER(BW216*CH216), IF(ISNUMBER(MATRIX!AZ216),BW216*MATRIX!AZ216,"n/a"),"")</f>
        <v/>
      </c>
      <c r="CO216" s="77"/>
      <c r="CP216" s="83" t="str">
        <f>IF(ISNUMBER($BW216*$CH216), IF(ISNUMBER(MATRIX!BB216),$BW216*MATRIX!BB216,"n/a"),"")</f>
        <v/>
      </c>
      <c r="CQ216" s="77"/>
      <c r="CR216" s="81" t="str">
        <f>IF(ISNUMBER($BW216*$CH216), IF(ISNUMBER(MATRIX!BJ216),BW216*MATRIX!BJ216,"n/a"),"")</f>
        <v/>
      </c>
      <c r="CS216" s="77" t="s">
        <v>434</v>
      </c>
      <c r="CT216" s="83" t="str">
        <f>IF(ISNUMBER($BW216*$CH216), IF(ISNUMBER(MATRIX!BL216),$BW216*MATRIX!BL216,"n/a"),"")</f>
        <v/>
      </c>
      <c r="CV216" s="225" t="str">
        <f t="shared" si="137"/>
        <v/>
      </c>
      <c r="CX216" s="225" t="str">
        <f t="shared" si="138"/>
        <v/>
      </c>
      <c r="CZ216" s="219" t="str">
        <f>IF(ISNUMBER($BW216*$CH216), IF(MV&gt;200,IF(ISNUMBER(MATRIX!CL216),MATRIX!CL216,"n/a"),IF(ISNUMBER(MATRIX!CH216),MATRIX!CH216,"n/a")),"")</f>
        <v/>
      </c>
      <c r="DB216" s="1" t="str">
        <f>IF(ISNUMBER(BW216),IF(AND(ISNUMBER('HI-Z-OUTPUT'!AV216),'HI-Z-OUTPUT'!AV216&lt;&gt;0),'HI-Z-OUTPUT'!AV216,'Hi-Z-INPUT'!$K$7*'Hi-Z-INPUT'!$K$11),"")</f>
        <v/>
      </c>
      <c r="DD216" s="161" t="str">
        <f t="shared" si="142"/>
        <v/>
      </c>
      <c r="DF216" s="124" t="str">
        <f>IF(ISNUMBER($BW216),IF(MV&lt;200,IF(ISNUMBER(MATRIX!BA216),ROUND(MATRIX!BA216/1000*IDLE*CKWH,2),"-"),IF(ISNUMBER(MATRIX!BK216),ROUND(MATRIX!BK216/1000*IDLE*CKWH,2),"-")),"")</f>
        <v/>
      </c>
      <c r="DG216" s="125" t="str">
        <f t="shared" si="127"/>
        <v/>
      </c>
      <c r="DI216" s="104" t="str">
        <f>IF(ISNUMBER($BW216),IF(MV&lt;200,IF(ISNUMBER(MATRIX!BC216),ROUND(MATRIX!BC216/1000*RUNNING*CKWH,2),"-"),IF(ISNUMBER(MATRIX!BM216),ROUND(MATRIX!BM216/1000*RUNNING*CKWH,2),"-")),"")</f>
        <v/>
      </c>
      <c r="DJ216" s="130" t="str">
        <f t="shared" si="128"/>
        <v/>
      </c>
      <c r="DL216" s="104"/>
      <c r="DM216" s="130" t="str">
        <f t="shared" si="129"/>
        <v/>
      </c>
      <c r="DO216" s="129" t="str">
        <f t="shared" si="139"/>
        <v/>
      </c>
      <c r="DP216" s="127" t="str">
        <f t="shared" si="130"/>
        <v/>
      </c>
      <c r="DR216" s="101" t="str">
        <f>IF(ISNUMBER($BW216*$CH216),IF(ISNUMBER(MATRIX!BU216),BW216*MATRIX!BU216,"n/a"),"")</f>
        <v/>
      </c>
      <c r="DS216" s="72"/>
      <c r="DT216" s="72" t="str">
        <f>IF(ISNUMBER(BW216*CH216),IF(ISNUMBER(MATRIX!BV216*DD216),BW216*MATRIX!BV216*DD216,"n/a"),"")</f>
        <v/>
      </c>
      <c r="DU216" s="72"/>
      <c r="DV216" s="155" t="str">
        <f t="shared" si="131"/>
        <v/>
      </c>
      <c r="DW216" s="96"/>
      <c r="DX216" s="156" t="str">
        <f t="shared" si="140"/>
        <v/>
      </c>
      <c r="DY216" s="102" t="str">
        <f t="shared" si="132"/>
        <v/>
      </c>
      <c r="EA216" s="85" t="str">
        <f>IF(ISNUMBER(BW216),IF(ISNUMBER(MATRIX!Y216),MATRIX!Y216,"n/a"),"")</f>
        <v/>
      </c>
      <c r="EB216" s="86" t="str">
        <f t="shared" si="133"/>
        <v/>
      </c>
      <c r="ED216" s="44" t="str">
        <f>IF(ISNUMBER('HI-Z-OUTPUT'!D216),IF(ISNUMBER(BW216),'HI-Z-OUTPUT'!D216*BW216,""),"")</f>
        <v/>
      </c>
      <c r="EE216" s="44" t="str">
        <f t="shared" si="134"/>
        <v/>
      </c>
    </row>
    <row r="217" spans="1:135">
      <c r="A217" s="176" t="e">
        <f>MATRIX!A217</f>
        <v>#N/A</v>
      </c>
      <c r="B217" t="e">
        <f>IF(MATRIX!B217&lt;&gt;0,MATRIX!B217,"-")</f>
        <v>#N/A</v>
      </c>
      <c r="D217" t="b">
        <f>AND(OHM8MENO&lt;='Lo-Z-OUTPUT'!U217,'Lo-Z-OUTPUT'!U217&lt;=OHM8PIU)</f>
        <v>0</v>
      </c>
      <c r="E217" t="b">
        <f>AND(OHM4MENO&lt;='Lo-Z-OUTPUT'!U217,'Lo-Z-OUTPUT'!U217&lt;=OHM4PIU)</f>
        <v>0</v>
      </c>
      <c r="F217" t="b">
        <f>AND(OHM2MENO&lt;='Lo-Z-OUTPUT'!U217,'Lo-Z-OUTPUT'!U217&lt;=OHM2PIU)</f>
        <v>0</v>
      </c>
      <c r="H217" s="64" t="str">
        <f>IF(ISNUMBER('Lo-Z-OUTPUT'!S217),'Lo-Z-OUTPUT'!S217,"")</f>
        <v/>
      </c>
      <c r="I217" s="64" t="str">
        <f>IF('Lo-Z-OUTPUT'!W217="B","B","")</f>
        <v/>
      </c>
      <c r="K217" s="62" t="str">
        <f>IF(ISNUMBER(H217),H217*MATRIX!E217,"-")</f>
        <v>-</v>
      </c>
      <c r="M217" s="66" t="str">
        <f>IF(ISNUMBER(H217),IF(KP="kg",H217*MATRIX!CB217,H217*MATRIX!CB217*2.2),"-")</f>
        <v>-</v>
      </c>
      <c r="N217" s="65" t="str">
        <f t="shared" si="115"/>
        <v/>
      </c>
      <c r="P217" s="1" t="str">
        <f>IF(ISNUMBER(H217),IF('Lo-Z-OUTPUT'!W217="B",IF(D217,MATRIX!Q217,IF(E217,MATRIX!R217,"WRNG Ω")),IF(D217,MATRIX!K217,IF(E217,MATRIX!L217,IF(F217,MATRIX!M217,"")))),"")</f>
        <v/>
      </c>
      <c r="R217" s="70" t="str">
        <f>IF(AND(ISNUMBER(H217),ISNUMBER(P217)),IF('Lo-Z-OUTPUT'!W217="B",H217*P217*MATRIX!F217/2,H217*P217*MATRIX!F217),"")</f>
        <v/>
      </c>
      <c r="T217" s="40" t="str">
        <f>IF(ISNUMBER($H217),IF(ISNUMBER(MATRIX!U217),IF(MATRIX!U217-INT(MATRIX!U217)=0,MATRIX!U217,"("&amp;MATRIX!U217&amp;")"),"n/a"),"")</f>
        <v/>
      </c>
      <c r="U217" s="77"/>
      <c r="V217" s="81" t="str">
        <f>IF(ISNUMBER(H217), IF(ISNUMBER(MATRIX!AD217),H217*MATRIX!AD217,"n/a"),"")</f>
        <v/>
      </c>
      <c r="W217" s="77"/>
      <c r="X217" s="83" t="str">
        <f>IF(ISNUMBER($H217), IF(ISNUMBER(MATRIX!AF217),$H217*MATRIX!AF217,"n/a"),"")</f>
        <v/>
      </c>
      <c r="Y217" s="77"/>
      <c r="Z217" s="81" t="str">
        <f>IF(ISNUMBER($H217), IF(ISNUMBER(MATRIX!AP217),$H217*MATRIX!AP217,"n/a"),"")</f>
        <v/>
      </c>
      <c r="AA217" s="77" t="s">
        <v>434</v>
      </c>
      <c r="AB217" s="83" t="str">
        <f>IF(ISNUMBER($H217), IF(ISNUMBER(MATRIX!AR217),$H217*MATRIX!AR217,"n/a"),"")</f>
        <v/>
      </c>
      <c r="AD217" s="225" t="str">
        <f t="shared" si="135"/>
        <v/>
      </c>
      <c r="AF217" s="225" t="str">
        <f t="shared" si="136"/>
        <v/>
      </c>
      <c r="AH217" s="218" t="str">
        <f>IF(ISNUMBER($H217), IF(MV&gt;200,IF(ISNUMBER(MATRIX!CL217),MATRIX!CL217,"n/a"),IF(ISNUMBER(MATRIX!CH217),MATRIX!CH217,"n/a")),"")</f>
        <v/>
      </c>
      <c r="AJ217" s="1" t="str">
        <f>IF(ISNUMBER(H217),IF(AND(ISNUMBER('Lo-Z-OUTPUT'!BA217),'Lo-Z-OUTPUT'!BA217&lt;&gt;0),'Lo-Z-OUTPUT'!BA217,'Lo-Z-INPUT'!$K$15*'Lo-Z-INPUT'!$K$7),"")</f>
        <v/>
      </c>
      <c r="AL217" s="161" t="str">
        <f t="shared" si="141"/>
        <v/>
      </c>
      <c r="AN217" s="124" t="str">
        <f>IF(ISNUMBER($H217),IF(MV&lt;200,IF(ISNUMBER(MATRIX!AE217),ROUND((MATRIX!AE217*IDLE/1000)*CKWH,2),"-"),IF(ISNUMBER(MATRIX!AQ217),ROUND((MATRIX!AQ217*IDLE/1000)*CKWH,2),"-")),"")</f>
        <v/>
      </c>
      <c r="AO217" s="125" t="str">
        <f t="shared" si="116"/>
        <v/>
      </c>
      <c r="AQ217" s="105" t="str">
        <f>IF(ISNUMBER($H217),IF(MV&lt;200,IF(ISNUMBER(MATRIX!AG217),ROUND((MATRIX!AG217/1000)*RUNNING*CKWH,2),"-"),IF(ISNUMBER(MATRIX!AS217),ROUND((MATRIX!AS217/1000)*RUNNING*CKWH,2),"-")),"")</f>
        <v/>
      </c>
      <c r="AR217" s="126" t="str">
        <f t="shared" si="117"/>
        <v/>
      </c>
      <c r="AT217" s="129" t="str">
        <f t="shared" si="118"/>
        <v/>
      </c>
      <c r="AU217" s="127" t="str">
        <f t="shared" si="119"/>
        <v/>
      </c>
      <c r="AW217" s="101" t="str">
        <f>IF(ISNUMBER($H217),IF(ISNUMBER(MATRIX!BU217),$H217*MATRIX!BU217,"n/a"),"")</f>
        <v/>
      </c>
      <c r="AX217" s="72"/>
      <c r="AY217" s="72" t="str">
        <f>IF(ISNUMBER($H217),IF(ISNUMBER(MATRIX!BV217*AL217),$H217*MATRIX!BV217*AL217,"n/a"),"")</f>
        <v/>
      </c>
      <c r="BA217" s="100" t="str">
        <f t="shared" si="120"/>
        <v/>
      </c>
      <c r="BB217" s="72"/>
      <c r="BC217" s="154" t="str">
        <f t="shared" si="121"/>
        <v/>
      </c>
      <c r="BD217" s="103" t="str">
        <f t="shared" si="122"/>
        <v/>
      </c>
      <c r="BF217" s="85" t="str">
        <f>IF(ISNUMBER(H217),IF(ISNUMBER(MATRIX!Y217),MATRIX!Y217,"n/a"),"")</f>
        <v/>
      </c>
      <c r="BG217" s="86" t="str">
        <f t="shared" si="123"/>
        <v/>
      </c>
      <c r="BI217" s="44" t="str">
        <f>IF(ISNUMBER('Lo-Z-OUTPUT'!D217),IF(ISNUMBER(EXTRA!H217),'Lo-Z-OUTPUT'!D217*EXTRA!H217,""),"")</f>
        <v/>
      </c>
      <c r="BJ217" s="44" t="str">
        <f t="shared" si="124"/>
        <v/>
      </c>
      <c r="BT217" t="b">
        <f>ISNUMBER(MATRIX!G217)</f>
        <v>0</v>
      </c>
      <c r="BU217" t="b">
        <f>ISNUMBER(MATRIX!H217)</f>
        <v>0</v>
      </c>
      <c r="BW217" s="64" t="str">
        <f>IF(AND(ISNUMBER('HI-Z-OUTPUT'!P217),I217&lt;&gt;0),'HI-Z-OUTPUT'!P217,"-")</f>
        <v>-</v>
      </c>
      <c r="BX217" s="1"/>
      <c r="BY217" s="64" t="str">
        <f>IF(ISBLANK('HI-Z-OUTPUT'!R217),"",'HI-Z-OUTPUT'!R217)</f>
        <v/>
      </c>
      <c r="CA217" s="62" t="str">
        <f>IF(ISNUMBER(BW217),IF(ISNUMBER(MATRIX!E217),BW217*MATRIX!E217,"WRNG DATA"),"-")</f>
        <v>-</v>
      </c>
      <c r="CC217" s="66" t="str">
        <f>IF(AND(ISNUMBER(BW217),OR(BT217,BU217)),IF(KP="kg",BW217*MATRIX!CC217,BW217*MATRIX!CC217*2.2),"-")</f>
        <v>-</v>
      </c>
      <c r="CD217" s="65" t="str">
        <f t="shared" si="125"/>
        <v/>
      </c>
      <c r="CF217" s="1" t="str">
        <f>IF(AND(VI&lt;100,ISNUMBER(BW217),BT217),MATRIX!N217,IF(AND(VI&gt;=100,ISNUMBER(BW217),BU217),MATRIX!O217,""))</f>
        <v/>
      </c>
      <c r="CG217" s="1" t="str">
        <f>IF(AND(BY217&lt;100,ISNUMBER(BW217),BT217),MATRIX!N217,IF(AND(BY217&gt;=100,ISNUMBER(BW217),BU217),MATRIX!O217,"WRNG V"))</f>
        <v>WRNG V</v>
      </c>
      <c r="CH217" s="1" t="str">
        <f t="shared" si="126"/>
        <v/>
      </c>
      <c r="CJ217" s="70" t="str">
        <f>IF(ISNUMBER(BW217),IF(BY217&lt;100,IF(ISNUMBER(CH217*MATRIX!G217),BW217*CH217*MATRIX!G217,""),IF(ISNUMBER(CH217*MATRIX!H217),BW217*CH217*MATRIX!H217,"")),"")</f>
        <v/>
      </c>
      <c r="CL217" s="40" t="str">
        <f>IF(ISNUMBER(BW217*CH217),IF(ISNUMBER(MATRIX!U217),IF(MATRIX!U217-INT(MATRIX!U217)=0,MATRIX!U217,"("&amp;MATRIX!U217&amp;")"),"n/a"),"")</f>
        <v/>
      </c>
      <c r="CM217" s="77"/>
      <c r="CN217" s="81" t="str">
        <f>IF(ISNUMBER(BW217*CH217), IF(ISNUMBER(MATRIX!AZ217),BW217*MATRIX!AZ217,"n/a"),"")</f>
        <v/>
      </c>
      <c r="CO217" s="77"/>
      <c r="CP217" s="83" t="str">
        <f>IF(ISNUMBER($BW217*$CH217), IF(ISNUMBER(MATRIX!BB217),$BW217*MATRIX!BB217,"n/a"),"")</f>
        <v/>
      </c>
      <c r="CQ217" s="77"/>
      <c r="CR217" s="81" t="str">
        <f>IF(ISNUMBER($BW217*$CH217), IF(ISNUMBER(MATRIX!BJ217),BW217*MATRIX!BJ217,"n/a"),"")</f>
        <v/>
      </c>
      <c r="CS217" s="77" t="s">
        <v>434</v>
      </c>
      <c r="CT217" s="83" t="str">
        <f>IF(ISNUMBER($BW217*$CH217), IF(ISNUMBER(MATRIX!BL217),$BW217*MATRIX!BL217,"n/a"),"")</f>
        <v/>
      </c>
      <c r="CV217" s="225" t="str">
        <f t="shared" si="137"/>
        <v/>
      </c>
      <c r="CX217" s="225" t="str">
        <f t="shared" si="138"/>
        <v/>
      </c>
      <c r="CZ217" s="219" t="str">
        <f>IF(ISNUMBER($BW217*$CH217), IF(MV&gt;200,IF(ISNUMBER(MATRIX!CL217),MATRIX!CL217,"n/a"),IF(ISNUMBER(MATRIX!CH217),MATRIX!CH217,"n/a")),"")</f>
        <v/>
      </c>
      <c r="DB217" s="1" t="str">
        <f>IF(ISNUMBER(BW217),IF(AND(ISNUMBER('HI-Z-OUTPUT'!AV217),'HI-Z-OUTPUT'!AV217&lt;&gt;0),'HI-Z-OUTPUT'!AV217,'Hi-Z-INPUT'!$K$7*'Hi-Z-INPUT'!$K$11),"")</f>
        <v/>
      </c>
      <c r="DD217" s="161" t="str">
        <f t="shared" si="142"/>
        <v/>
      </c>
      <c r="DF217" s="124" t="str">
        <f>IF(ISNUMBER($BW217),IF(MV&lt;200,IF(ISNUMBER(MATRIX!BA217),ROUND(MATRIX!BA217/1000*IDLE*CKWH,2),"-"),IF(ISNUMBER(MATRIX!BK217),ROUND(MATRIX!BK217/1000*IDLE*CKWH,2),"-")),"")</f>
        <v/>
      </c>
      <c r="DG217" s="125" t="str">
        <f t="shared" si="127"/>
        <v/>
      </c>
      <c r="DI217" s="104" t="str">
        <f>IF(ISNUMBER($BW217),IF(MV&lt;200,IF(ISNUMBER(MATRIX!BC217),ROUND(MATRIX!BC217/1000*RUNNING*CKWH,2),"-"),IF(ISNUMBER(MATRIX!BM217),ROUND(MATRIX!BM217/1000*RUNNING*CKWH,2),"-")),"")</f>
        <v/>
      </c>
      <c r="DJ217" s="130" t="str">
        <f t="shared" si="128"/>
        <v/>
      </c>
      <c r="DL217" s="104"/>
      <c r="DM217" s="130" t="str">
        <f t="shared" si="129"/>
        <v/>
      </c>
      <c r="DO217" s="129" t="str">
        <f t="shared" si="139"/>
        <v/>
      </c>
      <c r="DP217" s="127" t="str">
        <f t="shared" si="130"/>
        <v/>
      </c>
      <c r="DR217" s="101" t="str">
        <f>IF(ISNUMBER($BW217*$CH217),IF(ISNUMBER(MATRIX!BU217),BW217*MATRIX!BU217,"n/a"),"")</f>
        <v/>
      </c>
      <c r="DS217" s="72"/>
      <c r="DT217" s="72" t="str">
        <f>IF(ISNUMBER(BW217*CH217),IF(ISNUMBER(MATRIX!BV217*DD217),BW217*MATRIX!BV217*DD217,"n/a"),"")</f>
        <v/>
      </c>
      <c r="DU217" s="72"/>
      <c r="DV217" s="155" t="str">
        <f t="shared" si="131"/>
        <v/>
      </c>
      <c r="DW217" s="96"/>
      <c r="DX217" s="156" t="str">
        <f t="shared" si="140"/>
        <v/>
      </c>
      <c r="DY217" s="102" t="str">
        <f t="shared" si="132"/>
        <v/>
      </c>
      <c r="EA217" s="85" t="str">
        <f>IF(ISNUMBER(BW217),IF(ISNUMBER(MATRIX!Y217),MATRIX!Y217,"n/a"),"")</f>
        <v/>
      </c>
      <c r="EB217" s="86" t="str">
        <f t="shared" si="133"/>
        <v/>
      </c>
      <c r="ED217" s="44" t="str">
        <f>IF(ISNUMBER('HI-Z-OUTPUT'!D217),IF(ISNUMBER(BW217),'HI-Z-OUTPUT'!D217*BW217,""),"")</f>
        <v/>
      </c>
      <c r="EE217" s="44" t="str">
        <f t="shared" si="134"/>
        <v/>
      </c>
    </row>
    <row r="218" spans="1:135">
      <c r="A218" s="176" t="e">
        <f>MATRIX!A218</f>
        <v>#N/A</v>
      </c>
      <c r="B218" t="e">
        <f>IF(MATRIX!B218&lt;&gt;0,MATRIX!B218,"-")</f>
        <v>#N/A</v>
      </c>
      <c r="D218" t="b">
        <f>AND(OHM8MENO&lt;='Lo-Z-OUTPUT'!U218,'Lo-Z-OUTPUT'!U218&lt;=OHM8PIU)</f>
        <v>0</v>
      </c>
      <c r="E218" t="b">
        <f>AND(OHM4MENO&lt;='Lo-Z-OUTPUT'!U218,'Lo-Z-OUTPUT'!U218&lt;=OHM4PIU)</f>
        <v>0</v>
      </c>
      <c r="F218" t="b">
        <f>AND(OHM2MENO&lt;='Lo-Z-OUTPUT'!U218,'Lo-Z-OUTPUT'!U218&lt;=OHM2PIU)</f>
        <v>0</v>
      </c>
      <c r="H218" s="64" t="str">
        <f>IF(ISNUMBER('Lo-Z-OUTPUT'!S218),'Lo-Z-OUTPUT'!S218,"")</f>
        <v/>
      </c>
      <c r="I218" s="64" t="str">
        <f>IF('Lo-Z-OUTPUT'!W218="B","B","")</f>
        <v/>
      </c>
      <c r="K218" s="62" t="str">
        <f>IF(ISNUMBER(H218),H218*MATRIX!E218,"-")</f>
        <v>-</v>
      </c>
      <c r="M218" s="66" t="str">
        <f>IF(ISNUMBER(H218),IF(KP="kg",H218*MATRIX!CB218,H218*MATRIX!CB218*2.2),"-")</f>
        <v>-</v>
      </c>
      <c r="N218" s="65" t="str">
        <f t="shared" si="115"/>
        <v/>
      </c>
      <c r="P218" s="1" t="str">
        <f>IF(ISNUMBER(H218),IF('Lo-Z-OUTPUT'!W218="B",IF(D218,MATRIX!Q218,IF(E218,MATRIX!R218,"WRNG Ω")),IF(D218,MATRIX!K218,IF(E218,MATRIX!L218,IF(F218,MATRIX!M218,"")))),"")</f>
        <v/>
      </c>
      <c r="R218" s="70" t="str">
        <f>IF(AND(ISNUMBER(H218),ISNUMBER(P218)),IF('Lo-Z-OUTPUT'!W218="B",H218*P218*MATRIX!F218/2,H218*P218*MATRIX!F218),"")</f>
        <v/>
      </c>
      <c r="T218" s="40" t="str">
        <f>IF(ISNUMBER($H218),IF(ISNUMBER(MATRIX!U218),IF(MATRIX!U218-INT(MATRIX!U218)=0,MATRIX!U218,"("&amp;MATRIX!U218&amp;")"),"n/a"),"")</f>
        <v/>
      </c>
      <c r="U218" s="77"/>
      <c r="V218" s="81" t="str">
        <f>IF(ISNUMBER(H218), IF(ISNUMBER(MATRIX!AD218),H218*MATRIX!AD218,"n/a"),"")</f>
        <v/>
      </c>
      <c r="W218" s="77"/>
      <c r="X218" s="83" t="str">
        <f>IF(ISNUMBER($H218), IF(ISNUMBER(MATRIX!AF218),$H218*MATRIX!AF218,"n/a"),"")</f>
        <v/>
      </c>
      <c r="Y218" s="77"/>
      <c r="Z218" s="81" t="str">
        <f>IF(ISNUMBER($H218), IF(ISNUMBER(MATRIX!AP218),$H218*MATRIX!AP218,"n/a"),"")</f>
        <v/>
      </c>
      <c r="AA218" s="77" t="s">
        <v>434</v>
      </c>
      <c r="AB218" s="83" t="str">
        <f>IF(ISNUMBER($H218), IF(ISNUMBER(MATRIX!AR218),$H218*MATRIX!AR218,"n/a"),"")</f>
        <v/>
      </c>
      <c r="AD218" s="225" t="str">
        <f t="shared" si="135"/>
        <v/>
      </c>
      <c r="AF218" s="225" t="str">
        <f t="shared" si="136"/>
        <v/>
      </c>
      <c r="AH218" s="218" t="str">
        <f>IF(ISNUMBER($H218), IF(MV&gt;200,IF(ISNUMBER(MATRIX!CL218),MATRIX!CL218,"n/a"),IF(ISNUMBER(MATRIX!CH218),MATRIX!CH218,"n/a")),"")</f>
        <v/>
      </c>
      <c r="AJ218" s="1" t="str">
        <f>IF(ISNUMBER(H218),IF(AND(ISNUMBER('Lo-Z-OUTPUT'!BA218),'Lo-Z-OUTPUT'!BA218&lt;&gt;0),'Lo-Z-OUTPUT'!BA218,'Lo-Z-INPUT'!$K$15*'Lo-Z-INPUT'!$K$7),"")</f>
        <v/>
      </c>
      <c r="AL218" s="161" t="str">
        <f t="shared" si="141"/>
        <v/>
      </c>
      <c r="AN218" s="124" t="str">
        <f>IF(ISNUMBER($H218),IF(MV&lt;200,IF(ISNUMBER(MATRIX!AE218),ROUND((MATRIX!AE218*IDLE/1000)*CKWH,2),"-"),IF(ISNUMBER(MATRIX!AQ218),ROUND((MATRIX!AQ218*IDLE/1000)*CKWH,2),"-")),"")</f>
        <v/>
      </c>
      <c r="AO218" s="125" t="str">
        <f t="shared" si="116"/>
        <v/>
      </c>
      <c r="AQ218" s="105" t="str">
        <f>IF(ISNUMBER($H218),IF(MV&lt;200,IF(ISNUMBER(MATRIX!AG218),ROUND((MATRIX!AG218/1000)*RUNNING*CKWH,2),"-"),IF(ISNUMBER(MATRIX!AS218),ROUND((MATRIX!AS218/1000)*RUNNING*CKWH,2),"-")),"")</f>
        <v/>
      </c>
      <c r="AR218" s="126" t="str">
        <f t="shared" si="117"/>
        <v/>
      </c>
      <c r="AT218" s="129" t="str">
        <f t="shared" si="118"/>
        <v/>
      </c>
      <c r="AU218" s="127" t="str">
        <f t="shared" si="119"/>
        <v/>
      </c>
      <c r="AW218" s="101" t="str">
        <f>IF(ISNUMBER($H218),IF(ISNUMBER(MATRIX!BU218),$H218*MATRIX!BU218,"n/a"),"")</f>
        <v/>
      </c>
      <c r="AX218" s="72"/>
      <c r="AY218" s="72" t="str">
        <f>IF(ISNUMBER($H218),IF(ISNUMBER(MATRIX!BV218*AL218),$H218*MATRIX!BV218*AL218,"n/a"),"")</f>
        <v/>
      </c>
      <c r="BA218" s="100" t="str">
        <f t="shared" si="120"/>
        <v/>
      </c>
      <c r="BB218" s="72"/>
      <c r="BC218" s="154" t="str">
        <f t="shared" si="121"/>
        <v/>
      </c>
      <c r="BD218" s="103" t="str">
        <f t="shared" si="122"/>
        <v/>
      </c>
      <c r="BF218" s="85" t="str">
        <f>IF(ISNUMBER(H218),IF(ISNUMBER(MATRIX!Y218),MATRIX!Y218,"n/a"),"")</f>
        <v/>
      </c>
      <c r="BG218" s="86" t="str">
        <f t="shared" si="123"/>
        <v/>
      </c>
      <c r="BI218" s="44" t="str">
        <f>IF(ISNUMBER('Lo-Z-OUTPUT'!D218),IF(ISNUMBER(EXTRA!H218),'Lo-Z-OUTPUT'!D218*EXTRA!H218,""),"")</f>
        <v/>
      </c>
      <c r="BJ218" s="44" t="str">
        <f t="shared" si="124"/>
        <v/>
      </c>
      <c r="BT218" t="b">
        <f>ISNUMBER(MATRIX!G218)</f>
        <v>0</v>
      </c>
      <c r="BU218" t="b">
        <f>ISNUMBER(MATRIX!H218)</f>
        <v>0</v>
      </c>
      <c r="BW218" s="64" t="str">
        <f>IF(AND(ISNUMBER('HI-Z-OUTPUT'!P218),I218&lt;&gt;0),'HI-Z-OUTPUT'!P218,"-")</f>
        <v>-</v>
      </c>
      <c r="BX218" s="1"/>
      <c r="BY218" s="64" t="str">
        <f>IF(ISBLANK('HI-Z-OUTPUT'!R218),"",'HI-Z-OUTPUT'!R218)</f>
        <v/>
      </c>
      <c r="CA218" s="62" t="str">
        <f>IF(ISNUMBER(BW218),IF(ISNUMBER(MATRIX!E218),BW218*MATRIX!E218,"WRNG DATA"),"-")</f>
        <v>-</v>
      </c>
      <c r="CC218" s="66" t="str">
        <f>IF(AND(ISNUMBER(BW218),OR(BT218,BU218)),IF(KP="kg",BW218*MATRIX!CC218,BW218*MATRIX!CC218*2.2),"-")</f>
        <v>-</v>
      </c>
      <c r="CD218" s="65" t="str">
        <f t="shared" si="125"/>
        <v/>
      </c>
      <c r="CF218" s="1" t="str">
        <f>IF(AND(VI&lt;100,ISNUMBER(BW218),BT218),MATRIX!N218,IF(AND(VI&gt;=100,ISNUMBER(BW218),BU218),MATRIX!O218,""))</f>
        <v/>
      </c>
      <c r="CG218" s="1" t="str">
        <f>IF(AND(BY218&lt;100,ISNUMBER(BW218),BT218),MATRIX!N218,IF(AND(BY218&gt;=100,ISNUMBER(BW218),BU218),MATRIX!O218,"WRNG V"))</f>
        <v>WRNG V</v>
      </c>
      <c r="CH218" s="1" t="str">
        <f t="shared" si="126"/>
        <v/>
      </c>
      <c r="CJ218" s="70" t="str">
        <f>IF(ISNUMBER(BW218),IF(BY218&lt;100,IF(ISNUMBER(CH218*MATRIX!G218),BW218*CH218*MATRIX!G218,""),IF(ISNUMBER(CH218*MATRIX!H218),BW218*CH218*MATRIX!H218,"")),"")</f>
        <v/>
      </c>
      <c r="CL218" s="40" t="str">
        <f>IF(ISNUMBER(BW218*CH218),IF(ISNUMBER(MATRIX!U218),IF(MATRIX!U218-INT(MATRIX!U218)=0,MATRIX!U218,"("&amp;MATRIX!U218&amp;")"),"n/a"),"")</f>
        <v/>
      </c>
      <c r="CM218" s="77"/>
      <c r="CN218" s="81" t="str">
        <f>IF(ISNUMBER(BW218*CH218), IF(ISNUMBER(MATRIX!AZ218),BW218*MATRIX!AZ218,"n/a"),"")</f>
        <v/>
      </c>
      <c r="CO218" s="77"/>
      <c r="CP218" s="83" t="str">
        <f>IF(ISNUMBER($BW218*$CH218), IF(ISNUMBER(MATRIX!BB218),$BW218*MATRIX!BB218,"n/a"),"")</f>
        <v/>
      </c>
      <c r="CQ218" s="77"/>
      <c r="CR218" s="81" t="str">
        <f>IF(ISNUMBER($BW218*$CH218), IF(ISNUMBER(MATRIX!BJ218),BW218*MATRIX!BJ218,"n/a"),"")</f>
        <v/>
      </c>
      <c r="CS218" s="77" t="s">
        <v>434</v>
      </c>
      <c r="CT218" s="83" t="str">
        <f>IF(ISNUMBER($BW218*$CH218), IF(ISNUMBER(MATRIX!BL218),$BW218*MATRIX!BL218,"n/a"),"")</f>
        <v/>
      </c>
      <c r="CV218" s="225" t="str">
        <f t="shared" si="137"/>
        <v/>
      </c>
      <c r="CX218" s="225" t="str">
        <f t="shared" si="138"/>
        <v/>
      </c>
      <c r="CZ218" s="219" t="str">
        <f>IF(ISNUMBER($BW218*$CH218), IF(MV&gt;200,IF(ISNUMBER(MATRIX!CL218),MATRIX!CL218,"n/a"),IF(ISNUMBER(MATRIX!CH218),MATRIX!CH218,"n/a")),"")</f>
        <v/>
      </c>
      <c r="DB218" s="1" t="str">
        <f>IF(ISNUMBER(BW218),IF(AND(ISNUMBER('HI-Z-OUTPUT'!AV218),'HI-Z-OUTPUT'!AV218&lt;&gt;0),'HI-Z-OUTPUT'!AV218,'Hi-Z-INPUT'!$K$7*'Hi-Z-INPUT'!$K$11),"")</f>
        <v/>
      </c>
      <c r="DD218" s="161" t="str">
        <f t="shared" si="142"/>
        <v/>
      </c>
      <c r="DF218" s="124" t="str">
        <f>IF(ISNUMBER($BW218),IF(MV&lt;200,IF(ISNUMBER(MATRIX!BA218),ROUND(MATRIX!BA218/1000*IDLE*CKWH,2),"-"),IF(ISNUMBER(MATRIX!BK218),ROUND(MATRIX!BK218/1000*IDLE*CKWH,2),"-")),"")</f>
        <v/>
      </c>
      <c r="DG218" s="125" t="str">
        <f t="shared" si="127"/>
        <v/>
      </c>
      <c r="DI218" s="104" t="str">
        <f>IF(ISNUMBER($BW218),IF(MV&lt;200,IF(ISNUMBER(MATRIX!BC218),ROUND(MATRIX!BC218/1000*RUNNING*CKWH,2),"-"),IF(ISNUMBER(MATRIX!BM218),ROUND(MATRIX!BM218/1000*RUNNING*CKWH,2),"-")),"")</f>
        <v/>
      </c>
      <c r="DJ218" s="130" t="str">
        <f t="shared" si="128"/>
        <v/>
      </c>
      <c r="DL218" s="104"/>
      <c r="DM218" s="130" t="str">
        <f t="shared" si="129"/>
        <v/>
      </c>
      <c r="DO218" s="129" t="str">
        <f t="shared" si="139"/>
        <v/>
      </c>
      <c r="DP218" s="127" t="str">
        <f t="shared" si="130"/>
        <v/>
      </c>
      <c r="DR218" s="101" t="str">
        <f>IF(ISNUMBER($BW218*$CH218),IF(ISNUMBER(MATRIX!BU218),BW218*MATRIX!BU218,"n/a"),"")</f>
        <v/>
      </c>
      <c r="DS218" s="72"/>
      <c r="DT218" s="72" t="str">
        <f>IF(ISNUMBER(BW218*CH218),IF(ISNUMBER(MATRIX!BV218*DD218),BW218*MATRIX!BV218*DD218,"n/a"),"")</f>
        <v/>
      </c>
      <c r="DU218" s="72"/>
      <c r="DV218" s="155" t="str">
        <f t="shared" si="131"/>
        <v/>
      </c>
      <c r="DW218" s="96"/>
      <c r="DX218" s="156" t="str">
        <f t="shared" si="140"/>
        <v/>
      </c>
      <c r="DY218" s="102" t="str">
        <f t="shared" si="132"/>
        <v/>
      </c>
      <c r="EA218" s="85" t="str">
        <f>IF(ISNUMBER(BW218),IF(ISNUMBER(MATRIX!Y218),MATRIX!Y218,"n/a"),"")</f>
        <v/>
      </c>
      <c r="EB218" s="86" t="str">
        <f t="shared" si="133"/>
        <v/>
      </c>
      <c r="ED218" s="44" t="str">
        <f>IF(ISNUMBER('HI-Z-OUTPUT'!D218),IF(ISNUMBER(BW218),'HI-Z-OUTPUT'!D218*BW218,""),"")</f>
        <v/>
      </c>
      <c r="EE218" s="44" t="str">
        <f t="shared" si="134"/>
        <v/>
      </c>
    </row>
    <row r="219" spans="1:135">
      <c r="A219" s="176" t="e">
        <f>MATRIX!A219</f>
        <v>#N/A</v>
      </c>
      <c r="B219" t="e">
        <f>IF(MATRIX!B219&lt;&gt;0,MATRIX!B219,"-")</f>
        <v>#N/A</v>
      </c>
      <c r="D219" t="b">
        <f>AND(OHM8MENO&lt;='Lo-Z-OUTPUT'!U219,'Lo-Z-OUTPUT'!U219&lt;=OHM8PIU)</f>
        <v>0</v>
      </c>
      <c r="E219" t="b">
        <f>AND(OHM4MENO&lt;='Lo-Z-OUTPUT'!U219,'Lo-Z-OUTPUT'!U219&lt;=OHM4PIU)</f>
        <v>0</v>
      </c>
      <c r="F219" t="b">
        <f>AND(OHM2MENO&lt;='Lo-Z-OUTPUT'!U219,'Lo-Z-OUTPUT'!U219&lt;=OHM2PIU)</f>
        <v>0</v>
      </c>
      <c r="H219" s="64" t="str">
        <f>IF(ISNUMBER('Lo-Z-OUTPUT'!S219),'Lo-Z-OUTPUT'!S219,"")</f>
        <v/>
      </c>
      <c r="I219" s="64" t="str">
        <f>IF('Lo-Z-OUTPUT'!W219="B","B","")</f>
        <v/>
      </c>
      <c r="K219" s="62" t="str">
        <f>IF(ISNUMBER(H219),H219*MATRIX!E219,"-")</f>
        <v>-</v>
      </c>
      <c r="M219" s="66" t="str">
        <f>IF(ISNUMBER(H219),IF(KP="kg",H219*MATRIX!CB219,H219*MATRIX!CB219*2.2),"-")</f>
        <v>-</v>
      </c>
      <c r="N219" s="65" t="str">
        <f t="shared" si="115"/>
        <v/>
      </c>
      <c r="P219" s="1" t="str">
        <f>IF(ISNUMBER(H219),IF('Lo-Z-OUTPUT'!W219="B",IF(D219,MATRIX!Q219,IF(E219,MATRIX!R219,"WRNG Ω")),IF(D219,MATRIX!K219,IF(E219,MATRIX!L219,IF(F219,MATRIX!M219,"")))),"")</f>
        <v/>
      </c>
      <c r="R219" s="70" t="str">
        <f>IF(AND(ISNUMBER(H219),ISNUMBER(P219)),IF('Lo-Z-OUTPUT'!W219="B",H219*P219*MATRIX!F219/2,H219*P219*MATRIX!F219),"")</f>
        <v/>
      </c>
      <c r="T219" s="40" t="str">
        <f>IF(ISNUMBER($H219),IF(ISNUMBER(MATRIX!U219),IF(MATRIX!U219-INT(MATRIX!U219)=0,MATRIX!U219,"("&amp;MATRIX!U219&amp;")"),"n/a"),"")</f>
        <v/>
      </c>
      <c r="U219" s="77"/>
      <c r="V219" s="81" t="str">
        <f>IF(ISNUMBER(H219), IF(ISNUMBER(MATRIX!AD219),H219*MATRIX!AD219,"n/a"),"")</f>
        <v/>
      </c>
      <c r="W219" s="77"/>
      <c r="X219" s="83" t="str">
        <f>IF(ISNUMBER($H219), IF(ISNUMBER(MATRIX!AF219),$H219*MATRIX!AF219,"n/a"),"")</f>
        <v/>
      </c>
      <c r="Y219" s="77"/>
      <c r="Z219" s="81" t="str">
        <f>IF(ISNUMBER($H219), IF(ISNUMBER(MATRIX!AP219),$H219*MATRIX!AP219,"n/a"),"")</f>
        <v/>
      </c>
      <c r="AA219" s="77" t="s">
        <v>434</v>
      </c>
      <c r="AB219" s="83" t="str">
        <f>IF(ISNUMBER($H219), IF(ISNUMBER(MATRIX!AR219),$H219*MATRIX!AR219,"n/a"),"")</f>
        <v/>
      </c>
      <c r="AD219" s="225" t="str">
        <f t="shared" si="135"/>
        <v/>
      </c>
      <c r="AF219" s="225" t="str">
        <f t="shared" si="136"/>
        <v/>
      </c>
      <c r="AH219" s="218" t="str">
        <f>IF(ISNUMBER($H219), IF(MV&gt;200,IF(ISNUMBER(MATRIX!CL219),MATRIX!CL219,"n/a"),IF(ISNUMBER(MATRIX!CH219),MATRIX!CH219,"n/a")),"")</f>
        <v/>
      </c>
      <c r="AJ219" s="1" t="str">
        <f>IF(ISNUMBER(H219),IF(AND(ISNUMBER('Lo-Z-OUTPUT'!BA219),'Lo-Z-OUTPUT'!BA219&lt;&gt;0),'Lo-Z-OUTPUT'!BA219,'Lo-Z-INPUT'!$K$15*'Lo-Z-INPUT'!$K$7),"")</f>
        <v/>
      </c>
      <c r="AL219" s="161" t="str">
        <f t="shared" si="141"/>
        <v/>
      </c>
      <c r="AN219" s="124" t="str">
        <f>IF(ISNUMBER($H219),IF(MV&lt;200,IF(ISNUMBER(MATRIX!AE219),ROUND((MATRIX!AE219*IDLE/1000)*CKWH,2),"-"),IF(ISNUMBER(MATRIX!AQ219),ROUND((MATRIX!AQ219*IDLE/1000)*CKWH,2),"-")),"")</f>
        <v/>
      </c>
      <c r="AO219" s="125" t="str">
        <f t="shared" si="116"/>
        <v/>
      </c>
      <c r="AQ219" s="105" t="str">
        <f>IF(ISNUMBER($H219),IF(MV&lt;200,IF(ISNUMBER(MATRIX!AG219),ROUND((MATRIX!AG219/1000)*RUNNING*CKWH,2),"-"),IF(ISNUMBER(MATRIX!AS219),ROUND((MATRIX!AS219/1000)*RUNNING*CKWH,2),"-")),"")</f>
        <v/>
      </c>
      <c r="AR219" s="126" t="str">
        <f t="shared" si="117"/>
        <v/>
      </c>
      <c r="AT219" s="129" t="str">
        <f t="shared" si="118"/>
        <v/>
      </c>
      <c r="AU219" s="127" t="str">
        <f t="shared" si="119"/>
        <v/>
      </c>
      <c r="AW219" s="101" t="str">
        <f>IF(ISNUMBER($H219),IF(ISNUMBER(MATRIX!BU219),$H219*MATRIX!BU219,"n/a"),"")</f>
        <v/>
      </c>
      <c r="AX219" s="72"/>
      <c r="AY219" s="72" t="str">
        <f>IF(ISNUMBER($H219),IF(ISNUMBER(MATRIX!BV219*AL219),$H219*MATRIX!BV219*AL219,"n/a"),"")</f>
        <v/>
      </c>
      <c r="BA219" s="100" t="str">
        <f t="shared" si="120"/>
        <v/>
      </c>
      <c r="BB219" s="72"/>
      <c r="BC219" s="154" t="str">
        <f t="shared" si="121"/>
        <v/>
      </c>
      <c r="BD219" s="103" t="str">
        <f t="shared" si="122"/>
        <v/>
      </c>
      <c r="BF219" s="85" t="str">
        <f>IF(ISNUMBER(H219),IF(ISNUMBER(MATRIX!Y219),MATRIX!Y219,"n/a"),"")</f>
        <v/>
      </c>
      <c r="BG219" s="86" t="str">
        <f t="shared" si="123"/>
        <v/>
      </c>
      <c r="BI219" s="44" t="str">
        <f>IF(ISNUMBER('Lo-Z-OUTPUT'!D219),IF(ISNUMBER(EXTRA!H219),'Lo-Z-OUTPUT'!D219*EXTRA!H219,""),"")</f>
        <v/>
      </c>
      <c r="BJ219" s="44" t="str">
        <f t="shared" si="124"/>
        <v/>
      </c>
      <c r="BT219" t="b">
        <f>ISNUMBER(MATRIX!G219)</f>
        <v>0</v>
      </c>
      <c r="BU219" t="b">
        <f>ISNUMBER(MATRIX!H219)</f>
        <v>0</v>
      </c>
      <c r="BW219" s="64" t="str">
        <f>IF(AND(ISNUMBER('HI-Z-OUTPUT'!P219),I219&lt;&gt;0),'HI-Z-OUTPUT'!P219,"-")</f>
        <v>-</v>
      </c>
      <c r="BX219" s="1"/>
      <c r="BY219" s="64" t="str">
        <f>IF(ISBLANK('HI-Z-OUTPUT'!R219),"",'HI-Z-OUTPUT'!R219)</f>
        <v/>
      </c>
      <c r="CA219" s="62" t="str">
        <f>IF(ISNUMBER(BW219),IF(ISNUMBER(MATRIX!E219),BW219*MATRIX!E219,"WRNG DATA"),"-")</f>
        <v>-</v>
      </c>
      <c r="CC219" s="66" t="str">
        <f>IF(AND(ISNUMBER(BW219),OR(BT219,BU219)),IF(KP="kg",BW219*MATRIX!CC219,BW219*MATRIX!CC219*2.2),"-")</f>
        <v>-</v>
      </c>
      <c r="CD219" s="65" t="str">
        <f t="shared" si="125"/>
        <v/>
      </c>
      <c r="CF219" s="1" t="str">
        <f>IF(AND(VI&lt;100,ISNUMBER(BW219),BT219),MATRIX!N219,IF(AND(VI&gt;=100,ISNUMBER(BW219),BU219),MATRIX!O219,""))</f>
        <v/>
      </c>
      <c r="CG219" s="1" t="str">
        <f>IF(AND(BY219&lt;100,ISNUMBER(BW219),BT219),MATRIX!N219,IF(AND(BY219&gt;=100,ISNUMBER(BW219),BU219),MATRIX!O219,"WRNG V"))</f>
        <v>WRNG V</v>
      </c>
      <c r="CH219" s="1" t="str">
        <f t="shared" si="126"/>
        <v/>
      </c>
      <c r="CJ219" s="70" t="str">
        <f>IF(ISNUMBER(BW219),IF(BY219&lt;100,IF(ISNUMBER(CH219*MATRIX!G219),BW219*CH219*MATRIX!G219,""),IF(ISNUMBER(CH219*MATRIX!H219),BW219*CH219*MATRIX!H219,"")),"")</f>
        <v/>
      </c>
      <c r="CL219" s="40" t="str">
        <f>IF(ISNUMBER(BW219*CH219),IF(ISNUMBER(MATRIX!U219),IF(MATRIX!U219-INT(MATRIX!U219)=0,MATRIX!U219,"("&amp;MATRIX!U219&amp;")"),"n/a"),"")</f>
        <v/>
      </c>
      <c r="CM219" s="77"/>
      <c r="CN219" s="81" t="str">
        <f>IF(ISNUMBER(BW219*CH219), IF(ISNUMBER(MATRIX!AZ219),BW219*MATRIX!AZ219,"n/a"),"")</f>
        <v/>
      </c>
      <c r="CO219" s="77"/>
      <c r="CP219" s="83" t="str">
        <f>IF(ISNUMBER($BW219*$CH219), IF(ISNUMBER(MATRIX!BB219),$BW219*MATRIX!BB219,"n/a"),"")</f>
        <v/>
      </c>
      <c r="CQ219" s="77"/>
      <c r="CR219" s="81" t="str">
        <f>IF(ISNUMBER($BW219*$CH219), IF(ISNUMBER(MATRIX!BJ219),BW219*MATRIX!BJ219,"n/a"),"")</f>
        <v/>
      </c>
      <c r="CS219" s="77" t="s">
        <v>434</v>
      </c>
      <c r="CT219" s="83" t="str">
        <f>IF(ISNUMBER($BW219*$CH219), IF(ISNUMBER(MATRIX!BL219),$BW219*MATRIX!BL219,"n/a"),"")</f>
        <v/>
      </c>
      <c r="CV219" s="225" t="str">
        <f t="shared" si="137"/>
        <v/>
      </c>
      <c r="CX219" s="225" t="str">
        <f t="shared" si="138"/>
        <v/>
      </c>
      <c r="CZ219" s="219" t="str">
        <f>IF(ISNUMBER($BW219*$CH219), IF(MV&gt;200,IF(ISNUMBER(MATRIX!CL219),MATRIX!CL219,"n/a"),IF(ISNUMBER(MATRIX!CH219),MATRIX!CH219,"n/a")),"")</f>
        <v/>
      </c>
      <c r="DB219" s="1" t="str">
        <f>IF(ISNUMBER(BW219),IF(AND(ISNUMBER('HI-Z-OUTPUT'!AV219),'HI-Z-OUTPUT'!AV219&lt;&gt;0),'HI-Z-OUTPUT'!AV219,'Hi-Z-INPUT'!$K$7*'Hi-Z-INPUT'!$K$11),"")</f>
        <v/>
      </c>
      <c r="DD219" s="161" t="str">
        <f t="shared" si="142"/>
        <v/>
      </c>
      <c r="DF219" s="124" t="str">
        <f>IF(ISNUMBER($BW219),IF(MV&lt;200,IF(ISNUMBER(MATRIX!BA219),ROUND(MATRIX!BA219/1000*IDLE*CKWH,2),"-"),IF(ISNUMBER(MATRIX!BK219),ROUND(MATRIX!BK219/1000*IDLE*CKWH,2),"-")),"")</f>
        <v/>
      </c>
      <c r="DG219" s="125" t="str">
        <f t="shared" si="127"/>
        <v/>
      </c>
      <c r="DI219" s="104" t="str">
        <f>IF(ISNUMBER($BW219),IF(MV&lt;200,IF(ISNUMBER(MATRIX!BC219),ROUND(MATRIX!BC219/1000*RUNNING*CKWH,2),"-"),IF(ISNUMBER(MATRIX!BM219),ROUND(MATRIX!BM219/1000*RUNNING*CKWH,2),"-")),"")</f>
        <v/>
      </c>
      <c r="DJ219" s="130" t="str">
        <f t="shared" si="128"/>
        <v/>
      </c>
      <c r="DL219" s="104"/>
      <c r="DM219" s="130" t="str">
        <f t="shared" si="129"/>
        <v/>
      </c>
      <c r="DO219" s="129" t="str">
        <f t="shared" si="139"/>
        <v/>
      </c>
      <c r="DP219" s="127" t="str">
        <f t="shared" si="130"/>
        <v/>
      </c>
      <c r="DR219" s="101" t="str">
        <f>IF(ISNUMBER($BW219*$CH219),IF(ISNUMBER(MATRIX!BU219),BW219*MATRIX!BU219,"n/a"),"")</f>
        <v/>
      </c>
      <c r="DS219" s="72"/>
      <c r="DT219" s="72" t="str">
        <f>IF(ISNUMBER(BW219*CH219),IF(ISNUMBER(MATRIX!BV219*DD219),BW219*MATRIX!BV219*DD219,"n/a"),"")</f>
        <v/>
      </c>
      <c r="DU219" s="72"/>
      <c r="DV219" s="155" t="str">
        <f t="shared" si="131"/>
        <v/>
      </c>
      <c r="DW219" s="96"/>
      <c r="DX219" s="156" t="str">
        <f t="shared" si="140"/>
        <v/>
      </c>
      <c r="DY219" s="102" t="str">
        <f t="shared" si="132"/>
        <v/>
      </c>
      <c r="EA219" s="85" t="str">
        <f>IF(ISNUMBER(BW219),IF(ISNUMBER(MATRIX!Y219),MATRIX!Y219,"n/a"),"")</f>
        <v/>
      </c>
      <c r="EB219" s="86" t="str">
        <f t="shared" si="133"/>
        <v/>
      </c>
      <c r="ED219" s="44" t="str">
        <f>IF(ISNUMBER('HI-Z-OUTPUT'!D219),IF(ISNUMBER(BW219),'HI-Z-OUTPUT'!D219*BW219,""),"")</f>
        <v/>
      </c>
      <c r="EE219" s="44" t="str">
        <f t="shared" si="134"/>
        <v/>
      </c>
    </row>
    <row r="220" spans="1:135">
      <c r="A220" s="176" t="e">
        <f>MATRIX!A220</f>
        <v>#N/A</v>
      </c>
      <c r="B220" t="e">
        <f>IF(MATRIX!B220&lt;&gt;0,MATRIX!B220,"-")</f>
        <v>#N/A</v>
      </c>
      <c r="D220" t="b">
        <f>AND(OHM8MENO&lt;='Lo-Z-OUTPUT'!U220,'Lo-Z-OUTPUT'!U220&lt;=OHM8PIU)</f>
        <v>0</v>
      </c>
      <c r="E220" t="b">
        <f>AND(OHM4MENO&lt;='Lo-Z-OUTPUT'!U220,'Lo-Z-OUTPUT'!U220&lt;=OHM4PIU)</f>
        <v>0</v>
      </c>
      <c r="F220" t="b">
        <f>AND(OHM2MENO&lt;='Lo-Z-OUTPUT'!U220,'Lo-Z-OUTPUT'!U220&lt;=OHM2PIU)</f>
        <v>0</v>
      </c>
      <c r="H220" s="64" t="str">
        <f>IF(ISNUMBER('Lo-Z-OUTPUT'!S220),'Lo-Z-OUTPUT'!S220,"")</f>
        <v/>
      </c>
      <c r="I220" s="64" t="str">
        <f>IF('Lo-Z-OUTPUT'!W220="B","B","")</f>
        <v/>
      </c>
      <c r="K220" s="62" t="str">
        <f>IF(ISNUMBER(H220),H220*MATRIX!E220,"-")</f>
        <v>-</v>
      </c>
      <c r="M220" s="66" t="str">
        <f>IF(ISNUMBER(H220),IF(KP="kg",H220*MATRIX!CB220,H220*MATRIX!CB220*2.2),"-")</f>
        <v>-</v>
      </c>
      <c r="N220" s="65" t="str">
        <f t="shared" si="115"/>
        <v/>
      </c>
      <c r="P220" s="1" t="str">
        <f>IF(ISNUMBER(H220),IF('Lo-Z-OUTPUT'!W220="B",IF(D220,MATRIX!Q220,IF(E220,MATRIX!R220,"WRNG Ω")),IF(D220,MATRIX!K220,IF(E220,MATRIX!L220,IF(F220,MATRIX!M220,"")))),"")</f>
        <v/>
      </c>
      <c r="R220" s="70" t="str">
        <f>IF(AND(ISNUMBER(H220),ISNUMBER(P220)),IF('Lo-Z-OUTPUT'!W220="B",H220*P220*MATRIX!F220/2,H220*P220*MATRIX!F220),"")</f>
        <v/>
      </c>
      <c r="T220" s="40" t="str">
        <f>IF(ISNUMBER($H220),IF(ISNUMBER(MATRIX!U220),IF(MATRIX!U220-INT(MATRIX!U220)=0,MATRIX!U220,"("&amp;MATRIX!U220&amp;")"),"n/a"),"")</f>
        <v/>
      </c>
      <c r="U220" s="77"/>
      <c r="V220" s="81" t="str">
        <f>IF(ISNUMBER(H220), IF(ISNUMBER(MATRIX!AD220),H220*MATRIX!AD220,"n/a"),"")</f>
        <v/>
      </c>
      <c r="W220" s="77"/>
      <c r="X220" s="83" t="str">
        <f>IF(ISNUMBER($H220), IF(ISNUMBER(MATRIX!AF220),$H220*MATRIX!AF220,"n/a"),"")</f>
        <v/>
      </c>
      <c r="Y220" s="77"/>
      <c r="Z220" s="81" t="str">
        <f>IF(ISNUMBER($H220), IF(ISNUMBER(MATRIX!AP220),$H220*MATRIX!AP220,"n/a"),"")</f>
        <v/>
      </c>
      <c r="AA220" s="77" t="s">
        <v>434</v>
      </c>
      <c r="AB220" s="83" t="str">
        <f>IF(ISNUMBER($H220), IF(ISNUMBER(MATRIX!AR220),$H220*MATRIX!AR220,"n/a"),"")</f>
        <v/>
      </c>
      <c r="AD220" s="225" t="str">
        <f t="shared" si="135"/>
        <v/>
      </c>
      <c r="AF220" s="225" t="str">
        <f t="shared" si="136"/>
        <v/>
      </c>
      <c r="AH220" s="218" t="str">
        <f>IF(ISNUMBER($H220), IF(MV&gt;200,IF(ISNUMBER(MATRIX!CL220),MATRIX!CL220,"n/a"),IF(ISNUMBER(MATRIX!CH220),MATRIX!CH220,"n/a")),"")</f>
        <v/>
      </c>
      <c r="AJ220" s="1" t="str">
        <f>IF(ISNUMBER(H220),IF(AND(ISNUMBER('Lo-Z-OUTPUT'!BA220),'Lo-Z-OUTPUT'!BA220&lt;&gt;0),'Lo-Z-OUTPUT'!BA220,'Lo-Z-INPUT'!$K$15*'Lo-Z-INPUT'!$K$7),"")</f>
        <v/>
      </c>
      <c r="AL220" s="161" t="str">
        <f t="shared" si="141"/>
        <v/>
      </c>
      <c r="AN220" s="124" t="str">
        <f>IF(ISNUMBER($H220),IF(MV&lt;200,IF(ISNUMBER(MATRIX!AE220),ROUND((MATRIX!AE220*IDLE/1000)*CKWH,2),"-"),IF(ISNUMBER(MATRIX!AQ220),ROUND((MATRIX!AQ220*IDLE/1000)*CKWH,2),"-")),"")</f>
        <v/>
      </c>
      <c r="AO220" s="125" t="str">
        <f t="shared" si="116"/>
        <v/>
      </c>
      <c r="AQ220" s="105" t="str">
        <f>IF(ISNUMBER($H220),IF(MV&lt;200,IF(ISNUMBER(MATRIX!AG220),ROUND((MATRIX!AG220/1000)*RUNNING*CKWH,2),"-"),IF(ISNUMBER(MATRIX!AS220),ROUND((MATRIX!AS220/1000)*RUNNING*CKWH,2),"-")),"")</f>
        <v/>
      </c>
      <c r="AR220" s="126" t="str">
        <f t="shared" si="117"/>
        <v/>
      </c>
      <c r="AT220" s="129" t="str">
        <f t="shared" si="118"/>
        <v/>
      </c>
      <c r="AU220" s="127" t="str">
        <f t="shared" si="119"/>
        <v/>
      </c>
      <c r="AW220" s="101" t="str">
        <f>IF(ISNUMBER($H220),IF(ISNUMBER(MATRIX!BU220),$H220*MATRIX!BU220,"n/a"),"")</f>
        <v/>
      </c>
      <c r="AX220" s="72"/>
      <c r="AY220" s="72" t="str">
        <f>IF(ISNUMBER($H220),IF(ISNUMBER(MATRIX!BV220*AL220),$H220*MATRIX!BV220*AL220,"n/a"),"")</f>
        <v/>
      </c>
      <c r="BA220" s="100" t="str">
        <f t="shared" si="120"/>
        <v/>
      </c>
      <c r="BB220" s="72"/>
      <c r="BC220" s="154" t="str">
        <f t="shared" si="121"/>
        <v/>
      </c>
      <c r="BD220" s="103" t="str">
        <f t="shared" si="122"/>
        <v/>
      </c>
      <c r="BF220" s="85" t="str">
        <f>IF(ISNUMBER(H220),IF(ISNUMBER(MATRIX!Y220),MATRIX!Y220,"n/a"),"")</f>
        <v/>
      </c>
      <c r="BG220" s="86" t="str">
        <f t="shared" si="123"/>
        <v/>
      </c>
      <c r="BI220" s="44" t="str">
        <f>IF(ISNUMBER('Lo-Z-OUTPUT'!D220),IF(ISNUMBER(EXTRA!H220),'Lo-Z-OUTPUT'!D220*EXTRA!H220,""),"")</f>
        <v/>
      </c>
      <c r="BJ220" s="44" t="str">
        <f t="shared" si="124"/>
        <v/>
      </c>
      <c r="BT220" t="b">
        <f>ISNUMBER(MATRIX!G220)</f>
        <v>0</v>
      </c>
      <c r="BU220" t="b">
        <f>ISNUMBER(MATRIX!H220)</f>
        <v>0</v>
      </c>
      <c r="BW220" s="64" t="str">
        <f>IF(AND(ISNUMBER('HI-Z-OUTPUT'!P220),I220&lt;&gt;0),'HI-Z-OUTPUT'!P220,"-")</f>
        <v>-</v>
      </c>
      <c r="BX220" s="1"/>
      <c r="BY220" s="64" t="str">
        <f>IF(ISBLANK('HI-Z-OUTPUT'!R220),"",'HI-Z-OUTPUT'!R220)</f>
        <v/>
      </c>
      <c r="CA220" s="62" t="str">
        <f>IF(ISNUMBER(BW220),IF(ISNUMBER(MATRIX!E220),BW220*MATRIX!E220,"WRNG DATA"),"-")</f>
        <v>-</v>
      </c>
      <c r="CC220" s="66" t="str">
        <f>IF(AND(ISNUMBER(BW220),OR(BT220,BU220)),IF(KP="kg",BW220*MATRIX!CC220,BW220*MATRIX!CC220*2.2),"-")</f>
        <v>-</v>
      </c>
      <c r="CD220" s="65" t="str">
        <f t="shared" si="125"/>
        <v/>
      </c>
      <c r="CF220" s="1" t="str">
        <f>IF(AND(VI&lt;100,ISNUMBER(BW220),BT220),MATRIX!N220,IF(AND(VI&gt;=100,ISNUMBER(BW220),BU220),MATRIX!O220,""))</f>
        <v/>
      </c>
      <c r="CG220" s="1" t="str">
        <f>IF(AND(BY220&lt;100,ISNUMBER(BW220),BT220),MATRIX!N220,IF(AND(BY220&gt;=100,ISNUMBER(BW220),BU220),MATRIX!O220,"WRNG V"))</f>
        <v>WRNG V</v>
      </c>
      <c r="CH220" s="1" t="str">
        <f t="shared" si="126"/>
        <v/>
      </c>
      <c r="CJ220" s="70" t="str">
        <f>IF(ISNUMBER(BW220),IF(BY220&lt;100,IF(ISNUMBER(CH220*MATRIX!G220),BW220*CH220*MATRIX!G220,""),IF(ISNUMBER(CH220*MATRIX!H220),BW220*CH220*MATRIX!H220,"")),"")</f>
        <v/>
      </c>
      <c r="CL220" s="40" t="str">
        <f>IF(ISNUMBER(BW220*CH220),IF(ISNUMBER(MATRIX!U220),IF(MATRIX!U220-INT(MATRIX!U220)=0,MATRIX!U220,"("&amp;MATRIX!U220&amp;")"),"n/a"),"")</f>
        <v/>
      </c>
      <c r="CM220" s="77"/>
      <c r="CN220" s="81" t="str">
        <f>IF(ISNUMBER(BW220*CH220), IF(ISNUMBER(MATRIX!AZ220),BW220*MATRIX!AZ220,"n/a"),"")</f>
        <v/>
      </c>
      <c r="CO220" s="77"/>
      <c r="CP220" s="83" t="str">
        <f>IF(ISNUMBER($BW220*$CH220), IF(ISNUMBER(MATRIX!BB220),$BW220*MATRIX!BB220,"n/a"),"")</f>
        <v/>
      </c>
      <c r="CQ220" s="77"/>
      <c r="CR220" s="81" t="str">
        <f>IF(ISNUMBER($BW220*$CH220), IF(ISNUMBER(MATRIX!BJ220),BW220*MATRIX!BJ220,"n/a"),"")</f>
        <v/>
      </c>
      <c r="CS220" s="77" t="s">
        <v>434</v>
      </c>
      <c r="CT220" s="83" t="str">
        <f>IF(ISNUMBER($BW220*$CH220), IF(ISNUMBER(MATRIX!BL220),$BW220*MATRIX!BL220,"n/a"),"")</f>
        <v/>
      </c>
      <c r="CV220" s="225" t="str">
        <f t="shared" si="137"/>
        <v/>
      </c>
      <c r="CX220" s="225" t="str">
        <f t="shared" si="138"/>
        <v/>
      </c>
      <c r="CZ220" s="219" t="str">
        <f>IF(ISNUMBER($BW220*$CH220), IF(MV&gt;200,IF(ISNUMBER(MATRIX!CL220),MATRIX!CL220,"n/a"),IF(ISNUMBER(MATRIX!CH220),MATRIX!CH220,"n/a")),"")</f>
        <v/>
      </c>
      <c r="DB220" s="1" t="str">
        <f>IF(ISNUMBER(BW220),IF(AND(ISNUMBER('HI-Z-OUTPUT'!AV220),'HI-Z-OUTPUT'!AV220&lt;&gt;0),'HI-Z-OUTPUT'!AV220,'Hi-Z-INPUT'!$K$7*'Hi-Z-INPUT'!$K$11),"")</f>
        <v/>
      </c>
      <c r="DD220" s="161" t="str">
        <f t="shared" si="142"/>
        <v/>
      </c>
      <c r="DF220" s="124" t="str">
        <f>IF(ISNUMBER($BW220),IF(MV&lt;200,IF(ISNUMBER(MATRIX!BA220),ROUND(MATRIX!BA220/1000*IDLE*CKWH,2),"-"),IF(ISNUMBER(MATRIX!BK220),ROUND(MATRIX!BK220/1000*IDLE*CKWH,2),"-")),"")</f>
        <v/>
      </c>
      <c r="DG220" s="125" t="str">
        <f t="shared" si="127"/>
        <v/>
      </c>
      <c r="DI220" s="104" t="str">
        <f>IF(ISNUMBER($BW220),IF(MV&lt;200,IF(ISNUMBER(MATRIX!BC220),ROUND(MATRIX!BC220/1000*RUNNING*CKWH,2),"-"),IF(ISNUMBER(MATRIX!BM220),ROUND(MATRIX!BM220/1000*RUNNING*CKWH,2),"-")),"")</f>
        <v/>
      </c>
      <c r="DJ220" s="130" t="str">
        <f t="shared" si="128"/>
        <v/>
      </c>
      <c r="DL220" s="104"/>
      <c r="DM220" s="130" t="str">
        <f t="shared" si="129"/>
        <v/>
      </c>
      <c r="DO220" s="129" t="str">
        <f t="shared" si="139"/>
        <v/>
      </c>
      <c r="DP220" s="127" t="str">
        <f t="shared" si="130"/>
        <v/>
      </c>
      <c r="DR220" s="101" t="str">
        <f>IF(ISNUMBER($BW220*$CH220),IF(ISNUMBER(MATRIX!BU220),BW220*MATRIX!BU220,"n/a"),"")</f>
        <v/>
      </c>
      <c r="DS220" s="72"/>
      <c r="DT220" s="72" t="str">
        <f>IF(ISNUMBER(BW220*CH220),IF(ISNUMBER(MATRIX!BV220*DD220),BW220*MATRIX!BV220*DD220,"n/a"),"")</f>
        <v/>
      </c>
      <c r="DU220" s="72"/>
      <c r="DV220" s="155" t="str">
        <f t="shared" si="131"/>
        <v/>
      </c>
      <c r="DW220" s="96"/>
      <c r="DX220" s="156" t="str">
        <f t="shared" si="140"/>
        <v/>
      </c>
      <c r="DY220" s="102" t="str">
        <f t="shared" si="132"/>
        <v/>
      </c>
      <c r="EA220" s="85" t="str">
        <f>IF(ISNUMBER(BW220),IF(ISNUMBER(MATRIX!Y220),MATRIX!Y220,"n/a"),"")</f>
        <v/>
      </c>
      <c r="EB220" s="86" t="str">
        <f t="shared" si="133"/>
        <v/>
      </c>
      <c r="ED220" s="44" t="str">
        <f>IF(ISNUMBER('HI-Z-OUTPUT'!D220),IF(ISNUMBER(BW220),'HI-Z-OUTPUT'!D220*BW220,""),"")</f>
        <v/>
      </c>
      <c r="EE220" s="44" t="str">
        <f t="shared" si="134"/>
        <v/>
      </c>
    </row>
    <row r="221" spans="1:135">
      <c r="A221" s="176" t="e">
        <f>MATRIX!A221</f>
        <v>#N/A</v>
      </c>
      <c r="B221" t="e">
        <f>IF(MATRIX!B221&lt;&gt;0,MATRIX!B221,"-")</f>
        <v>#N/A</v>
      </c>
      <c r="D221" t="b">
        <f>AND(OHM8MENO&lt;='Lo-Z-OUTPUT'!U221,'Lo-Z-OUTPUT'!U221&lt;=OHM8PIU)</f>
        <v>0</v>
      </c>
      <c r="E221" t="b">
        <f>AND(OHM4MENO&lt;='Lo-Z-OUTPUT'!U221,'Lo-Z-OUTPUT'!U221&lt;=OHM4PIU)</f>
        <v>0</v>
      </c>
      <c r="F221" t="b">
        <f>AND(OHM2MENO&lt;='Lo-Z-OUTPUT'!U221,'Lo-Z-OUTPUT'!U221&lt;=OHM2PIU)</f>
        <v>0</v>
      </c>
      <c r="H221" s="64" t="str">
        <f>IF(ISNUMBER('Lo-Z-OUTPUT'!S221),'Lo-Z-OUTPUT'!S221,"")</f>
        <v/>
      </c>
      <c r="I221" s="64" t="str">
        <f>IF('Lo-Z-OUTPUT'!W221="B","B","")</f>
        <v/>
      </c>
      <c r="K221" s="62" t="str">
        <f>IF(ISNUMBER(H221),H221*MATRIX!E221,"-")</f>
        <v>-</v>
      </c>
      <c r="M221" s="66" t="str">
        <f>IF(ISNUMBER(H221),IF(KP="kg",H221*MATRIX!CB221,H221*MATRIX!CB221*2.2),"-")</f>
        <v>-</v>
      </c>
      <c r="N221" s="65" t="str">
        <f t="shared" si="115"/>
        <v/>
      </c>
      <c r="P221" s="1" t="str">
        <f>IF(ISNUMBER(H221),IF('Lo-Z-OUTPUT'!W221="B",IF(D221,MATRIX!Q221,IF(E221,MATRIX!R221,"WRNG Ω")),IF(D221,MATRIX!K221,IF(E221,MATRIX!L221,IF(F221,MATRIX!M221,"")))),"")</f>
        <v/>
      </c>
      <c r="R221" s="70" t="str">
        <f>IF(AND(ISNUMBER(H221),ISNUMBER(P221)),IF('Lo-Z-OUTPUT'!W221="B",H221*P221*MATRIX!F221/2,H221*P221*MATRIX!F221),"")</f>
        <v/>
      </c>
      <c r="T221" s="40" t="str">
        <f>IF(ISNUMBER($H221),IF(ISNUMBER(MATRIX!U221),IF(MATRIX!U221-INT(MATRIX!U221)=0,MATRIX!U221,"("&amp;MATRIX!U221&amp;")"),"n/a"),"")</f>
        <v/>
      </c>
      <c r="U221" s="77"/>
      <c r="V221" s="81" t="str">
        <f>IF(ISNUMBER(H221), IF(ISNUMBER(MATRIX!AD221),H221*MATRIX!AD221,"n/a"),"")</f>
        <v/>
      </c>
      <c r="W221" s="77"/>
      <c r="X221" s="83" t="str">
        <f>IF(ISNUMBER($H221), IF(ISNUMBER(MATRIX!AF221),$H221*MATRIX!AF221,"n/a"),"")</f>
        <v/>
      </c>
      <c r="Y221" s="77"/>
      <c r="Z221" s="81" t="str">
        <f>IF(ISNUMBER($H221), IF(ISNUMBER(MATRIX!AP221),$H221*MATRIX!AP221,"n/a"),"")</f>
        <v/>
      </c>
      <c r="AA221" s="77" t="s">
        <v>434</v>
      </c>
      <c r="AB221" s="83" t="str">
        <f>IF(ISNUMBER($H221), IF(ISNUMBER(MATRIX!AR221),$H221*MATRIX!AR221,"n/a"),"")</f>
        <v/>
      </c>
      <c r="AD221" s="225" t="str">
        <f t="shared" si="135"/>
        <v/>
      </c>
      <c r="AF221" s="225" t="str">
        <f t="shared" si="136"/>
        <v/>
      </c>
      <c r="AH221" s="218" t="str">
        <f>IF(ISNUMBER($H221), IF(MV&gt;200,IF(ISNUMBER(MATRIX!CL221),MATRIX!CL221,"n/a"),IF(ISNUMBER(MATRIX!CH221),MATRIX!CH221,"n/a")),"")</f>
        <v/>
      </c>
      <c r="AJ221" s="1" t="str">
        <f>IF(ISNUMBER(H221),IF(AND(ISNUMBER('Lo-Z-OUTPUT'!BA221),'Lo-Z-OUTPUT'!BA221&lt;&gt;0),'Lo-Z-OUTPUT'!BA221,'Lo-Z-INPUT'!$K$15*'Lo-Z-INPUT'!$K$7),"")</f>
        <v/>
      </c>
      <c r="AL221" s="161" t="str">
        <f t="shared" si="141"/>
        <v/>
      </c>
      <c r="AN221" s="124" t="str">
        <f>IF(ISNUMBER($H221),IF(MV&lt;200,IF(ISNUMBER(MATRIX!AE221),ROUND((MATRIX!AE221*IDLE/1000)*CKWH,2),"-"),IF(ISNUMBER(MATRIX!AQ221),ROUND((MATRIX!AQ221*IDLE/1000)*CKWH,2),"-")),"")</f>
        <v/>
      </c>
      <c r="AO221" s="125" t="str">
        <f t="shared" si="116"/>
        <v/>
      </c>
      <c r="AQ221" s="105" t="str">
        <f>IF(ISNUMBER($H221),IF(MV&lt;200,IF(ISNUMBER(MATRIX!AG221),ROUND((MATRIX!AG221/1000)*RUNNING*CKWH,2),"-"),IF(ISNUMBER(MATRIX!AS221),ROUND((MATRIX!AS221/1000)*RUNNING*CKWH,2),"-")),"")</f>
        <v/>
      </c>
      <c r="AR221" s="126" t="str">
        <f t="shared" si="117"/>
        <v/>
      </c>
      <c r="AT221" s="129" t="str">
        <f t="shared" si="118"/>
        <v/>
      </c>
      <c r="AU221" s="127" t="str">
        <f t="shared" si="119"/>
        <v/>
      </c>
      <c r="AW221" s="101" t="str">
        <f>IF(ISNUMBER($H221),IF(ISNUMBER(MATRIX!BU221),$H221*MATRIX!BU221,"n/a"),"")</f>
        <v/>
      </c>
      <c r="AX221" s="72"/>
      <c r="AY221" s="72" t="str">
        <f>IF(ISNUMBER($H221),IF(ISNUMBER(MATRIX!BV221*AL221),$H221*MATRIX!BV221*AL221,"n/a"),"")</f>
        <v/>
      </c>
      <c r="BA221" s="100" t="str">
        <f t="shared" si="120"/>
        <v/>
      </c>
      <c r="BB221" s="72"/>
      <c r="BC221" s="154" t="str">
        <f t="shared" si="121"/>
        <v/>
      </c>
      <c r="BD221" s="103" t="str">
        <f t="shared" si="122"/>
        <v/>
      </c>
      <c r="BF221" s="85" t="str">
        <f>IF(ISNUMBER(H221),IF(ISNUMBER(MATRIX!Y221),MATRIX!Y221,"n/a"),"")</f>
        <v/>
      </c>
      <c r="BG221" s="86" t="str">
        <f t="shared" si="123"/>
        <v/>
      </c>
      <c r="BI221" s="44" t="str">
        <f>IF(ISNUMBER('Lo-Z-OUTPUT'!D221),IF(ISNUMBER(EXTRA!H221),'Lo-Z-OUTPUT'!D221*EXTRA!H221,""),"")</f>
        <v/>
      </c>
      <c r="BJ221" s="44" t="str">
        <f t="shared" si="124"/>
        <v/>
      </c>
      <c r="BT221" t="b">
        <f>ISNUMBER(MATRIX!G221)</f>
        <v>0</v>
      </c>
      <c r="BU221" t="b">
        <f>ISNUMBER(MATRIX!H221)</f>
        <v>0</v>
      </c>
      <c r="BW221" s="64" t="str">
        <f>IF(AND(ISNUMBER('HI-Z-OUTPUT'!P221),I221&lt;&gt;0),'HI-Z-OUTPUT'!P221,"-")</f>
        <v>-</v>
      </c>
      <c r="BX221" s="1"/>
      <c r="BY221" s="64" t="str">
        <f>IF(ISBLANK('HI-Z-OUTPUT'!R221),"",'HI-Z-OUTPUT'!R221)</f>
        <v/>
      </c>
      <c r="CA221" s="62" t="str">
        <f>IF(ISNUMBER(BW221),IF(ISNUMBER(MATRIX!E221),BW221*MATRIX!E221,"WRNG DATA"),"-")</f>
        <v>-</v>
      </c>
      <c r="CC221" s="66" t="str">
        <f>IF(AND(ISNUMBER(BW221),OR(BT221,BU221)),IF(KP="kg",BW221*MATRIX!CC221,BW221*MATRIX!CC221*2.2),"-")</f>
        <v>-</v>
      </c>
      <c r="CD221" s="65" t="str">
        <f t="shared" si="125"/>
        <v/>
      </c>
      <c r="CF221" s="1" t="str">
        <f>IF(AND(VI&lt;100,ISNUMBER(BW221),BT221),MATRIX!N221,IF(AND(VI&gt;=100,ISNUMBER(BW221),BU221),MATRIX!O221,""))</f>
        <v/>
      </c>
      <c r="CG221" s="1" t="str">
        <f>IF(AND(BY221&lt;100,ISNUMBER(BW221),BT221),MATRIX!N221,IF(AND(BY221&gt;=100,ISNUMBER(BW221),BU221),MATRIX!O221,"WRNG V"))</f>
        <v>WRNG V</v>
      </c>
      <c r="CH221" s="1" t="str">
        <f t="shared" si="126"/>
        <v/>
      </c>
      <c r="CJ221" s="70" t="str">
        <f>IF(ISNUMBER(BW221),IF(BY221&lt;100,IF(ISNUMBER(CH221*MATRIX!G221),BW221*CH221*MATRIX!G221,""),IF(ISNUMBER(CH221*MATRIX!H221),BW221*CH221*MATRIX!H221,"")),"")</f>
        <v/>
      </c>
      <c r="CL221" s="40" t="str">
        <f>IF(ISNUMBER(BW221*CH221),IF(ISNUMBER(MATRIX!U221),IF(MATRIX!U221-INT(MATRIX!U221)=0,MATRIX!U221,"("&amp;MATRIX!U221&amp;")"),"n/a"),"")</f>
        <v/>
      </c>
      <c r="CM221" s="77"/>
      <c r="CN221" s="81" t="str">
        <f>IF(ISNUMBER(BW221*CH221), IF(ISNUMBER(MATRIX!AZ221),BW221*MATRIX!AZ221,"n/a"),"")</f>
        <v/>
      </c>
      <c r="CO221" s="77"/>
      <c r="CP221" s="83" t="str">
        <f>IF(ISNUMBER($BW221*$CH221), IF(ISNUMBER(MATRIX!BB221),$BW221*MATRIX!BB221,"n/a"),"")</f>
        <v/>
      </c>
      <c r="CQ221" s="77"/>
      <c r="CR221" s="81" t="str">
        <f>IF(ISNUMBER($BW221*$CH221), IF(ISNUMBER(MATRIX!BJ221),BW221*MATRIX!BJ221,"n/a"),"")</f>
        <v/>
      </c>
      <c r="CS221" s="77" t="s">
        <v>434</v>
      </c>
      <c r="CT221" s="83" t="str">
        <f>IF(ISNUMBER($BW221*$CH221), IF(ISNUMBER(MATRIX!BL221),$BW221*MATRIX!BL221,"n/a"),"")</f>
        <v/>
      </c>
      <c r="CV221" s="225" t="str">
        <f t="shared" si="137"/>
        <v/>
      </c>
      <c r="CX221" s="225" t="str">
        <f t="shared" si="138"/>
        <v/>
      </c>
      <c r="CZ221" s="219" t="str">
        <f>IF(ISNUMBER($BW221*$CH221), IF(MV&gt;200,IF(ISNUMBER(MATRIX!CL221),MATRIX!CL221,"n/a"),IF(ISNUMBER(MATRIX!CH221),MATRIX!CH221,"n/a")),"")</f>
        <v/>
      </c>
      <c r="DB221" s="1" t="str">
        <f>IF(ISNUMBER(BW221),IF(AND(ISNUMBER('HI-Z-OUTPUT'!AV221),'HI-Z-OUTPUT'!AV221&lt;&gt;0),'HI-Z-OUTPUT'!AV221,'Hi-Z-INPUT'!$K$7*'Hi-Z-INPUT'!$K$11),"")</f>
        <v/>
      </c>
      <c r="DD221" s="161" t="str">
        <f t="shared" si="142"/>
        <v/>
      </c>
      <c r="DF221" s="124" t="str">
        <f>IF(ISNUMBER($BW221),IF(MV&lt;200,IF(ISNUMBER(MATRIX!BA221),ROUND(MATRIX!BA221/1000*IDLE*CKWH,2),"-"),IF(ISNUMBER(MATRIX!BK221),ROUND(MATRIX!BK221/1000*IDLE*CKWH,2),"-")),"")</f>
        <v/>
      </c>
      <c r="DG221" s="125" t="str">
        <f t="shared" si="127"/>
        <v/>
      </c>
      <c r="DI221" s="104" t="str">
        <f>IF(ISNUMBER($BW221),IF(MV&lt;200,IF(ISNUMBER(MATRIX!BC221),ROUND(MATRIX!BC221/1000*RUNNING*CKWH,2),"-"),IF(ISNUMBER(MATRIX!BM221),ROUND(MATRIX!BM221/1000*RUNNING*CKWH,2),"-")),"")</f>
        <v/>
      </c>
      <c r="DJ221" s="130" t="str">
        <f t="shared" si="128"/>
        <v/>
      </c>
      <c r="DL221" s="104"/>
      <c r="DM221" s="130" t="str">
        <f t="shared" si="129"/>
        <v/>
      </c>
      <c r="DO221" s="129" t="str">
        <f t="shared" si="139"/>
        <v/>
      </c>
      <c r="DP221" s="127" t="str">
        <f t="shared" si="130"/>
        <v/>
      </c>
      <c r="DR221" s="101" t="str">
        <f>IF(ISNUMBER($BW221*$CH221),IF(ISNUMBER(MATRIX!BU221),BW221*MATRIX!BU221,"n/a"),"")</f>
        <v/>
      </c>
      <c r="DS221" s="72"/>
      <c r="DT221" s="72" t="str">
        <f>IF(ISNUMBER(BW221*CH221),IF(ISNUMBER(MATRIX!BV221*DD221),BW221*MATRIX!BV221*DD221,"n/a"),"")</f>
        <v/>
      </c>
      <c r="DU221" s="72"/>
      <c r="DV221" s="155" t="str">
        <f t="shared" si="131"/>
        <v/>
      </c>
      <c r="DW221" s="96"/>
      <c r="DX221" s="156" t="str">
        <f t="shared" si="140"/>
        <v/>
      </c>
      <c r="DY221" s="102" t="str">
        <f t="shared" si="132"/>
        <v/>
      </c>
      <c r="EA221" s="85" t="str">
        <f>IF(ISNUMBER(BW221),IF(ISNUMBER(MATRIX!Y221),MATRIX!Y221,"n/a"),"")</f>
        <v/>
      </c>
      <c r="EB221" s="86" t="str">
        <f t="shared" si="133"/>
        <v/>
      </c>
      <c r="ED221" s="44" t="str">
        <f>IF(ISNUMBER('HI-Z-OUTPUT'!D221),IF(ISNUMBER(BW221),'HI-Z-OUTPUT'!D221*BW221,""),"")</f>
        <v/>
      </c>
      <c r="EE221" s="44" t="str">
        <f t="shared" si="134"/>
        <v/>
      </c>
    </row>
    <row r="222" spans="1:135">
      <c r="A222" s="176" t="e">
        <f>MATRIX!A222</f>
        <v>#N/A</v>
      </c>
      <c r="B222" t="e">
        <f>IF(MATRIX!B222&lt;&gt;0,MATRIX!B222,"-")</f>
        <v>#N/A</v>
      </c>
      <c r="D222" t="b">
        <f>AND(OHM8MENO&lt;='Lo-Z-OUTPUT'!U222,'Lo-Z-OUTPUT'!U222&lt;=OHM8PIU)</f>
        <v>0</v>
      </c>
      <c r="E222" t="b">
        <f>AND(OHM4MENO&lt;='Lo-Z-OUTPUT'!U222,'Lo-Z-OUTPUT'!U222&lt;=OHM4PIU)</f>
        <v>0</v>
      </c>
      <c r="F222" t="b">
        <f>AND(OHM2MENO&lt;='Lo-Z-OUTPUT'!U222,'Lo-Z-OUTPUT'!U222&lt;=OHM2PIU)</f>
        <v>0</v>
      </c>
      <c r="H222" s="64" t="str">
        <f>IF(ISNUMBER('Lo-Z-OUTPUT'!S222),'Lo-Z-OUTPUT'!S222,"")</f>
        <v/>
      </c>
      <c r="I222" s="64" t="str">
        <f>IF('Lo-Z-OUTPUT'!W222="B","B","")</f>
        <v/>
      </c>
      <c r="K222" s="62" t="str">
        <f>IF(ISNUMBER(H222),H222*MATRIX!E222,"-")</f>
        <v>-</v>
      </c>
      <c r="M222" s="66" t="str">
        <f>IF(ISNUMBER(H222),IF(KP="kg",H222*MATRIX!CB222,H222*MATRIX!CB222*2.2),"-")</f>
        <v>-</v>
      </c>
      <c r="N222" s="65" t="str">
        <f t="shared" si="115"/>
        <v/>
      </c>
      <c r="P222" s="1" t="str">
        <f>IF(ISNUMBER(H222),IF('Lo-Z-OUTPUT'!W222="B",IF(D222,MATRIX!Q222,IF(E222,MATRIX!R222,"WRNG Ω")),IF(D222,MATRIX!K222,IF(E222,MATRIX!L222,IF(F222,MATRIX!M222,"")))),"")</f>
        <v/>
      </c>
      <c r="R222" s="70" t="str">
        <f>IF(AND(ISNUMBER(H222),ISNUMBER(P222)),IF('Lo-Z-OUTPUT'!W222="B",H222*P222*MATRIX!F222/2,H222*P222*MATRIX!F222),"")</f>
        <v/>
      </c>
      <c r="T222" s="40" t="str">
        <f>IF(ISNUMBER($H222),IF(ISNUMBER(MATRIX!U222),IF(MATRIX!U222-INT(MATRIX!U222)=0,MATRIX!U222,"("&amp;MATRIX!U222&amp;")"),"n/a"),"")</f>
        <v/>
      </c>
      <c r="U222" s="77"/>
      <c r="V222" s="81" t="str">
        <f>IF(ISNUMBER(H222), IF(ISNUMBER(MATRIX!AD222),H222*MATRIX!AD222,"n/a"),"")</f>
        <v/>
      </c>
      <c r="W222" s="77"/>
      <c r="X222" s="83" t="str">
        <f>IF(ISNUMBER($H222), IF(ISNUMBER(MATRIX!AF222),$H222*MATRIX!AF222,"n/a"),"")</f>
        <v/>
      </c>
      <c r="Y222" s="77"/>
      <c r="Z222" s="81" t="str">
        <f>IF(ISNUMBER($H222), IF(ISNUMBER(MATRIX!AP222),$H222*MATRIX!AP222,"n/a"),"")</f>
        <v/>
      </c>
      <c r="AA222" s="77" t="s">
        <v>434</v>
      </c>
      <c r="AB222" s="83" t="str">
        <f>IF(ISNUMBER($H222), IF(ISNUMBER(MATRIX!AR222),$H222*MATRIX!AR222,"n/a"),"")</f>
        <v/>
      </c>
      <c r="AD222" s="225" t="str">
        <f t="shared" si="135"/>
        <v/>
      </c>
      <c r="AF222" s="225" t="str">
        <f t="shared" si="136"/>
        <v/>
      </c>
      <c r="AH222" s="218" t="str">
        <f>IF(ISNUMBER($H222), IF(MV&gt;200,IF(ISNUMBER(MATRIX!CL222),MATRIX!CL222,"n/a"),IF(ISNUMBER(MATRIX!CH222),MATRIX!CH222,"n/a")),"")</f>
        <v/>
      </c>
      <c r="AJ222" s="1" t="str">
        <f>IF(ISNUMBER(H222),IF(AND(ISNUMBER('Lo-Z-OUTPUT'!BA222),'Lo-Z-OUTPUT'!BA222&lt;&gt;0),'Lo-Z-OUTPUT'!BA222,'Lo-Z-INPUT'!$K$15*'Lo-Z-INPUT'!$K$7),"")</f>
        <v/>
      </c>
      <c r="AL222" s="161" t="str">
        <f t="shared" si="141"/>
        <v/>
      </c>
      <c r="AN222" s="124" t="str">
        <f>IF(ISNUMBER($H222),IF(MV&lt;200,IF(ISNUMBER(MATRIX!AE222),ROUND((MATRIX!AE222*IDLE/1000)*CKWH,2),"-"),IF(ISNUMBER(MATRIX!AQ222),ROUND((MATRIX!AQ222*IDLE/1000)*CKWH,2),"-")),"")</f>
        <v/>
      </c>
      <c r="AO222" s="125" t="str">
        <f t="shared" si="116"/>
        <v/>
      </c>
      <c r="AQ222" s="105" t="str">
        <f>IF(ISNUMBER($H222),IF(MV&lt;200,IF(ISNUMBER(MATRIX!AG222),ROUND((MATRIX!AG222/1000)*RUNNING*CKWH,2),"-"),IF(ISNUMBER(MATRIX!AS222),ROUND((MATRIX!AS222/1000)*RUNNING*CKWH,2),"-")),"")</f>
        <v/>
      </c>
      <c r="AR222" s="126" t="str">
        <f t="shared" si="117"/>
        <v/>
      </c>
      <c r="AT222" s="129" t="str">
        <f t="shared" si="118"/>
        <v/>
      </c>
      <c r="AU222" s="127" t="str">
        <f t="shared" si="119"/>
        <v/>
      </c>
      <c r="AW222" s="101" t="str">
        <f>IF(ISNUMBER($H222),IF(ISNUMBER(MATRIX!BU222),$H222*MATRIX!BU222,"n/a"),"")</f>
        <v/>
      </c>
      <c r="AX222" s="72"/>
      <c r="AY222" s="72" t="str">
        <f>IF(ISNUMBER($H222),IF(ISNUMBER(MATRIX!BV222*AL222),$H222*MATRIX!BV222*AL222,"n/a"),"")</f>
        <v/>
      </c>
      <c r="BA222" s="100" t="str">
        <f t="shared" si="120"/>
        <v/>
      </c>
      <c r="BB222" s="72"/>
      <c r="BC222" s="154" t="str">
        <f t="shared" si="121"/>
        <v/>
      </c>
      <c r="BD222" s="103" t="str">
        <f t="shared" si="122"/>
        <v/>
      </c>
      <c r="BF222" s="85" t="str">
        <f>IF(ISNUMBER(H222),IF(ISNUMBER(MATRIX!Y222),MATRIX!Y222,"n/a"),"")</f>
        <v/>
      </c>
      <c r="BG222" s="86" t="str">
        <f t="shared" si="123"/>
        <v/>
      </c>
      <c r="BI222" s="44" t="str">
        <f>IF(ISNUMBER('Lo-Z-OUTPUT'!D222),IF(ISNUMBER(EXTRA!H222),'Lo-Z-OUTPUT'!D222*EXTRA!H222,""),"")</f>
        <v/>
      </c>
      <c r="BJ222" s="44" t="str">
        <f t="shared" si="124"/>
        <v/>
      </c>
      <c r="BT222" t="b">
        <f>ISNUMBER(MATRIX!G222)</f>
        <v>0</v>
      </c>
      <c r="BU222" t="b">
        <f>ISNUMBER(MATRIX!H222)</f>
        <v>0</v>
      </c>
      <c r="BW222" s="64" t="str">
        <f>IF(AND(ISNUMBER('HI-Z-OUTPUT'!P222),I222&lt;&gt;0),'HI-Z-OUTPUT'!P222,"-")</f>
        <v>-</v>
      </c>
      <c r="BX222" s="1"/>
      <c r="BY222" s="64" t="str">
        <f>IF(ISBLANK('HI-Z-OUTPUT'!R222),"",'HI-Z-OUTPUT'!R222)</f>
        <v/>
      </c>
      <c r="CA222" s="62" t="str">
        <f>IF(ISNUMBER(BW222),IF(ISNUMBER(MATRIX!E222),BW222*MATRIX!E222,"WRNG DATA"),"-")</f>
        <v>-</v>
      </c>
      <c r="CC222" s="66" t="str">
        <f>IF(AND(ISNUMBER(BW222),OR(BT222,BU222)),IF(KP="kg",BW222*MATRIX!CC222,BW222*MATRIX!CC222*2.2),"-")</f>
        <v>-</v>
      </c>
      <c r="CD222" s="65" t="str">
        <f t="shared" si="125"/>
        <v/>
      </c>
      <c r="CF222" s="1" t="str">
        <f>IF(AND(VI&lt;100,ISNUMBER(BW222),BT222),MATRIX!N222,IF(AND(VI&gt;=100,ISNUMBER(BW222),BU222),MATRIX!O222,""))</f>
        <v/>
      </c>
      <c r="CG222" s="1" t="str">
        <f>IF(AND(BY222&lt;100,ISNUMBER(BW222),BT222),MATRIX!N222,IF(AND(BY222&gt;=100,ISNUMBER(BW222),BU222),MATRIX!O222,"WRNG V"))</f>
        <v>WRNG V</v>
      </c>
      <c r="CH222" s="1" t="str">
        <f t="shared" si="126"/>
        <v/>
      </c>
      <c r="CJ222" s="70" t="str">
        <f>IF(ISNUMBER(BW222),IF(BY222&lt;100,IF(ISNUMBER(CH222*MATRIX!G222),BW222*CH222*MATRIX!G222,""),IF(ISNUMBER(CH222*MATRIX!H222),BW222*CH222*MATRIX!H222,"")),"")</f>
        <v/>
      </c>
      <c r="CL222" s="40" t="str">
        <f>IF(ISNUMBER(BW222*CH222),IF(ISNUMBER(MATRIX!U222),IF(MATRIX!U222-INT(MATRIX!U222)=0,MATRIX!U222,"("&amp;MATRIX!U222&amp;")"),"n/a"),"")</f>
        <v/>
      </c>
      <c r="CM222" s="77"/>
      <c r="CN222" s="81" t="str">
        <f>IF(ISNUMBER(BW222*CH222), IF(ISNUMBER(MATRIX!AZ222),BW222*MATRIX!AZ222,"n/a"),"")</f>
        <v/>
      </c>
      <c r="CO222" s="77"/>
      <c r="CP222" s="83" t="str">
        <f>IF(ISNUMBER($BW222*$CH222), IF(ISNUMBER(MATRIX!BB222),$BW222*MATRIX!BB222,"n/a"),"")</f>
        <v/>
      </c>
      <c r="CQ222" s="77"/>
      <c r="CR222" s="81" t="str">
        <f>IF(ISNUMBER($BW222*$CH222), IF(ISNUMBER(MATRIX!BJ222),BW222*MATRIX!BJ222,"n/a"),"")</f>
        <v/>
      </c>
      <c r="CS222" s="77" t="s">
        <v>434</v>
      </c>
      <c r="CT222" s="83" t="str">
        <f>IF(ISNUMBER($BW222*$CH222), IF(ISNUMBER(MATRIX!BL222),$BW222*MATRIX!BL222,"n/a"),"")</f>
        <v/>
      </c>
      <c r="CV222" s="225" t="str">
        <f t="shared" si="137"/>
        <v/>
      </c>
      <c r="CX222" s="225" t="str">
        <f t="shared" si="138"/>
        <v/>
      </c>
      <c r="CZ222" s="219" t="str">
        <f>IF(ISNUMBER($BW222*$CH222), IF(MV&gt;200,IF(ISNUMBER(MATRIX!CL222),MATRIX!CL222,"n/a"),IF(ISNUMBER(MATRIX!CH222),MATRIX!CH222,"n/a")),"")</f>
        <v/>
      </c>
      <c r="DB222" s="1" t="str">
        <f>IF(ISNUMBER(BW222),IF(AND(ISNUMBER('HI-Z-OUTPUT'!AV222),'HI-Z-OUTPUT'!AV222&lt;&gt;0),'HI-Z-OUTPUT'!AV222,'Hi-Z-INPUT'!$K$7*'Hi-Z-INPUT'!$K$11),"")</f>
        <v/>
      </c>
      <c r="DD222" s="161" t="str">
        <f t="shared" si="142"/>
        <v/>
      </c>
      <c r="DF222" s="124" t="str">
        <f>IF(ISNUMBER($BW222),IF(MV&lt;200,IF(ISNUMBER(MATRIX!BA222),ROUND(MATRIX!BA222/1000*IDLE*CKWH,2),"-"),IF(ISNUMBER(MATRIX!BK222),ROUND(MATRIX!BK222/1000*IDLE*CKWH,2),"-")),"")</f>
        <v/>
      </c>
      <c r="DG222" s="125" t="str">
        <f t="shared" si="127"/>
        <v/>
      </c>
      <c r="DI222" s="104" t="str">
        <f>IF(ISNUMBER($BW222),IF(MV&lt;200,IF(ISNUMBER(MATRIX!BC222),ROUND(MATRIX!BC222/1000*RUNNING*CKWH,2),"-"),IF(ISNUMBER(MATRIX!BM222),ROUND(MATRIX!BM222/1000*RUNNING*CKWH,2),"-")),"")</f>
        <v/>
      </c>
      <c r="DJ222" s="130" t="str">
        <f t="shared" si="128"/>
        <v/>
      </c>
      <c r="DL222" s="104"/>
      <c r="DM222" s="130" t="str">
        <f t="shared" si="129"/>
        <v/>
      </c>
      <c r="DO222" s="129" t="str">
        <f t="shared" si="139"/>
        <v/>
      </c>
      <c r="DP222" s="127" t="str">
        <f t="shared" si="130"/>
        <v/>
      </c>
      <c r="DR222" s="101" t="str">
        <f>IF(ISNUMBER($BW222*$CH222),IF(ISNUMBER(MATRIX!BU222),BW222*MATRIX!BU222,"n/a"),"")</f>
        <v/>
      </c>
      <c r="DS222" s="72"/>
      <c r="DT222" s="72" t="str">
        <f>IF(ISNUMBER(BW222*CH222),IF(ISNUMBER(MATRIX!BV222*DD222),BW222*MATRIX!BV222*DD222,"n/a"),"")</f>
        <v/>
      </c>
      <c r="DU222" s="72"/>
      <c r="DV222" s="155" t="str">
        <f t="shared" si="131"/>
        <v/>
      </c>
      <c r="DW222" s="96"/>
      <c r="DX222" s="156" t="str">
        <f t="shared" si="140"/>
        <v/>
      </c>
      <c r="DY222" s="102" t="str">
        <f t="shared" si="132"/>
        <v/>
      </c>
      <c r="EA222" s="85" t="str">
        <f>IF(ISNUMBER(BW222),IF(ISNUMBER(MATRIX!Y222),MATRIX!Y222,"n/a"),"")</f>
        <v/>
      </c>
      <c r="EB222" s="86" t="str">
        <f t="shared" si="133"/>
        <v/>
      </c>
      <c r="ED222" s="44" t="str">
        <f>IF(ISNUMBER('HI-Z-OUTPUT'!D222),IF(ISNUMBER(BW222),'HI-Z-OUTPUT'!D222*BW222,""),"")</f>
        <v/>
      </c>
      <c r="EE222" s="44" t="str">
        <f t="shared" si="134"/>
        <v/>
      </c>
    </row>
    <row r="223" spans="1:135">
      <c r="A223" s="176" t="e">
        <f>MATRIX!A223</f>
        <v>#N/A</v>
      </c>
      <c r="B223" t="e">
        <f>IF(MATRIX!B223&lt;&gt;0,MATRIX!B223,"-")</f>
        <v>#N/A</v>
      </c>
      <c r="D223" t="b">
        <f>AND(OHM8MENO&lt;='Lo-Z-OUTPUT'!U223,'Lo-Z-OUTPUT'!U223&lt;=OHM8PIU)</f>
        <v>0</v>
      </c>
      <c r="E223" t="b">
        <f>AND(OHM4MENO&lt;='Lo-Z-OUTPUT'!U223,'Lo-Z-OUTPUT'!U223&lt;=OHM4PIU)</f>
        <v>0</v>
      </c>
      <c r="F223" t="b">
        <f>AND(OHM2MENO&lt;='Lo-Z-OUTPUT'!U223,'Lo-Z-OUTPUT'!U223&lt;=OHM2PIU)</f>
        <v>0</v>
      </c>
      <c r="H223" s="64" t="str">
        <f>IF(ISNUMBER('Lo-Z-OUTPUT'!S223),'Lo-Z-OUTPUT'!S223,"")</f>
        <v/>
      </c>
      <c r="I223" s="64" t="str">
        <f>IF('Lo-Z-OUTPUT'!W223="B","B","")</f>
        <v/>
      </c>
      <c r="K223" s="62" t="str">
        <f>IF(ISNUMBER(H223),H223*MATRIX!E223,"-")</f>
        <v>-</v>
      </c>
      <c r="M223" s="66" t="str">
        <f>IF(ISNUMBER(H223),IF(KP="kg",H223*MATRIX!CB223,H223*MATRIX!CB223*2.2),"-")</f>
        <v>-</v>
      </c>
      <c r="N223" s="65" t="str">
        <f t="shared" si="115"/>
        <v/>
      </c>
      <c r="P223" s="1" t="str">
        <f>IF(ISNUMBER(H223),IF('Lo-Z-OUTPUT'!W223="B",IF(D223,MATRIX!Q223,IF(E223,MATRIX!R223,"WRNG Ω")),IF(D223,MATRIX!K223,IF(E223,MATRIX!L223,IF(F223,MATRIX!M223,"")))),"")</f>
        <v/>
      </c>
      <c r="R223" s="70" t="str">
        <f>IF(AND(ISNUMBER(H223),ISNUMBER(P223)),IF('Lo-Z-OUTPUT'!W223="B",H223*P223*MATRIX!F223/2,H223*P223*MATRIX!F223),"")</f>
        <v/>
      </c>
      <c r="T223" s="40" t="str">
        <f>IF(ISNUMBER($H223),IF(ISNUMBER(MATRIX!U223),IF(MATRIX!U223-INT(MATRIX!U223)=0,MATRIX!U223,"("&amp;MATRIX!U223&amp;")"),"n/a"),"")</f>
        <v/>
      </c>
      <c r="U223" s="77"/>
      <c r="V223" s="81" t="str">
        <f>IF(ISNUMBER(H223), IF(ISNUMBER(MATRIX!AD223),H223*MATRIX!AD223,"n/a"),"")</f>
        <v/>
      </c>
      <c r="W223" s="77"/>
      <c r="X223" s="83" t="str">
        <f>IF(ISNUMBER($H223), IF(ISNUMBER(MATRIX!AF223),$H223*MATRIX!AF223,"n/a"),"")</f>
        <v/>
      </c>
      <c r="Y223" s="77"/>
      <c r="Z223" s="81" t="str">
        <f>IF(ISNUMBER($H223), IF(ISNUMBER(MATRIX!AP223),$H223*MATRIX!AP223,"n/a"),"")</f>
        <v/>
      </c>
      <c r="AA223" s="77" t="s">
        <v>434</v>
      </c>
      <c r="AB223" s="83" t="str">
        <f>IF(ISNUMBER($H223), IF(ISNUMBER(MATRIX!AR223),$H223*MATRIX!AR223,"n/a"),"")</f>
        <v/>
      </c>
      <c r="AD223" s="225" t="str">
        <f t="shared" si="135"/>
        <v/>
      </c>
      <c r="AF223" s="225" t="str">
        <f t="shared" si="136"/>
        <v/>
      </c>
      <c r="AH223" s="218" t="str">
        <f>IF(ISNUMBER($H223), IF(MV&gt;200,IF(ISNUMBER(MATRIX!CL223),MATRIX!CL223,"n/a"),IF(ISNUMBER(MATRIX!CH223),MATRIX!CH223,"n/a")),"")</f>
        <v/>
      </c>
      <c r="AJ223" s="1" t="str">
        <f>IF(ISNUMBER(H223),IF(AND(ISNUMBER('Lo-Z-OUTPUT'!BA223),'Lo-Z-OUTPUT'!BA223&lt;&gt;0),'Lo-Z-OUTPUT'!BA223,'Lo-Z-INPUT'!$K$15*'Lo-Z-INPUT'!$K$7),"")</f>
        <v/>
      </c>
      <c r="AL223" s="161" t="str">
        <f t="shared" si="141"/>
        <v/>
      </c>
      <c r="AN223" s="124" t="str">
        <f>IF(ISNUMBER($H223),IF(MV&lt;200,IF(ISNUMBER(MATRIX!AE223),ROUND((MATRIX!AE223*IDLE/1000)*CKWH,2),"-"),IF(ISNUMBER(MATRIX!AQ223),ROUND((MATRIX!AQ223*IDLE/1000)*CKWH,2),"-")),"")</f>
        <v/>
      </c>
      <c r="AO223" s="125" t="str">
        <f t="shared" si="116"/>
        <v/>
      </c>
      <c r="AQ223" s="105" t="str">
        <f>IF(ISNUMBER($H223),IF(MV&lt;200,IF(ISNUMBER(MATRIX!AG223),ROUND((MATRIX!AG223/1000)*RUNNING*CKWH,2),"-"),IF(ISNUMBER(MATRIX!AS223),ROUND((MATRIX!AS223/1000)*RUNNING*CKWH,2),"-")),"")</f>
        <v/>
      </c>
      <c r="AR223" s="126" t="str">
        <f t="shared" si="117"/>
        <v/>
      </c>
      <c r="AT223" s="129" t="str">
        <f t="shared" si="118"/>
        <v/>
      </c>
      <c r="AU223" s="127" t="str">
        <f t="shared" si="119"/>
        <v/>
      </c>
      <c r="AW223" s="101" t="str">
        <f>IF(ISNUMBER($H223),IF(ISNUMBER(MATRIX!BU223),$H223*MATRIX!BU223,"n/a"),"")</f>
        <v/>
      </c>
      <c r="AX223" s="72"/>
      <c r="AY223" s="72" t="str">
        <f>IF(ISNUMBER($H223),IF(ISNUMBER(MATRIX!BV223*AL223),$H223*MATRIX!BV223*AL223,"n/a"),"")</f>
        <v/>
      </c>
      <c r="BA223" s="100" t="str">
        <f t="shared" si="120"/>
        <v/>
      </c>
      <c r="BB223" s="72"/>
      <c r="BC223" s="154" t="str">
        <f t="shared" si="121"/>
        <v/>
      </c>
      <c r="BD223" s="103" t="str">
        <f t="shared" si="122"/>
        <v/>
      </c>
      <c r="BF223" s="85" t="str">
        <f>IF(ISNUMBER(H223),IF(ISNUMBER(MATRIX!Y223),MATRIX!Y223,"n/a"),"")</f>
        <v/>
      </c>
      <c r="BG223" s="86" t="str">
        <f t="shared" si="123"/>
        <v/>
      </c>
      <c r="BI223" s="44" t="str">
        <f>IF(ISNUMBER('Lo-Z-OUTPUT'!D223),IF(ISNUMBER(EXTRA!H223),'Lo-Z-OUTPUT'!D223*EXTRA!H223,""),"")</f>
        <v/>
      </c>
      <c r="BJ223" s="44" t="str">
        <f t="shared" si="124"/>
        <v/>
      </c>
      <c r="BT223" t="b">
        <f>ISNUMBER(MATRIX!G223)</f>
        <v>0</v>
      </c>
      <c r="BU223" t="b">
        <f>ISNUMBER(MATRIX!H223)</f>
        <v>0</v>
      </c>
      <c r="BW223" s="64" t="str">
        <f>IF(AND(ISNUMBER('HI-Z-OUTPUT'!P223),I223&lt;&gt;0),'HI-Z-OUTPUT'!P223,"-")</f>
        <v>-</v>
      </c>
      <c r="BX223" s="1"/>
      <c r="BY223" s="64" t="str">
        <f>IF(ISBLANK('HI-Z-OUTPUT'!R223),"",'HI-Z-OUTPUT'!R223)</f>
        <v/>
      </c>
      <c r="CA223" s="62" t="str">
        <f>IF(ISNUMBER(BW223),IF(ISNUMBER(MATRIX!E223),BW223*MATRIX!E223,"WRNG DATA"),"-")</f>
        <v>-</v>
      </c>
      <c r="CC223" s="66" t="str">
        <f>IF(AND(ISNUMBER(BW223),OR(BT223,BU223)),IF(KP="kg",BW223*MATRIX!CC223,BW223*MATRIX!CC223*2.2),"-")</f>
        <v>-</v>
      </c>
      <c r="CD223" s="65" t="str">
        <f t="shared" si="125"/>
        <v/>
      </c>
      <c r="CF223" s="1" t="str">
        <f>IF(AND(VI&lt;100,ISNUMBER(BW223),BT223),MATRIX!N223,IF(AND(VI&gt;=100,ISNUMBER(BW223),BU223),MATRIX!O223,""))</f>
        <v/>
      </c>
      <c r="CG223" s="1" t="str">
        <f>IF(AND(BY223&lt;100,ISNUMBER(BW223),BT223),MATRIX!N223,IF(AND(BY223&gt;=100,ISNUMBER(BW223),BU223),MATRIX!O223,"WRNG V"))</f>
        <v>WRNG V</v>
      </c>
      <c r="CH223" s="1" t="str">
        <f t="shared" si="126"/>
        <v/>
      </c>
      <c r="CJ223" s="70" t="str">
        <f>IF(ISNUMBER(BW223),IF(BY223&lt;100,IF(ISNUMBER(CH223*MATRIX!G223),BW223*CH223*MATRIX!G223,""),IF(ISNUMBER(CH223*MATRIX!H223),BW223*CH223*MATRIX!H223,"")),"")</f>
        <v/>
      </c>
      <c r="CL223" s="40" t="str">
        <f>IF(ISNUMBER(BW223*CH223),IF(ISNUMBER(MATRIX!U223),IF(MATRIX!U223-INT(MATRIX!U223)=0,MATRIX!U223,"("&amp;MATRIX!U223&amp;")"),"n/a"),"")</f>
        <v/>
      </c>
      <c r="CM223" s="77"/>
      <c r="CN223" s="81" t="str">
        <f>IF(ISNUMBER(BW223*CH223), IF(ISNUMBER(MATRIX!AZ223),BW223*MATRIX!AZ223,"n/a"),"")</f>
        <v/>
      </c>
      <c r="CO223" s="77"/>
      <c r="CP223" s="83" t="str">
        <f>IF(ISNUMBER($BW223*$CH223), IF(ISNUMBER(MATRIX!BB223),$BW223*MATRIX!BB223,"n/a"),"")</f>
        <v/>
      </c>
      <c r="CQ223" s="77"/>
      <c r="CR223" s="81" t="str">
        <f>IF(ISNUMBER($BW223*$CH223), IF(ISNUMBER(MATRIX!BJ223),BW223*MATRIX!BJ223,"n/a"),"")</f>
        <v/>
      </c>
      <c r="CS223" s="77" t="s">
        <v>434</v>
      </c>
      <c r="CT223" s="83" t="str">
        <f>IF(ISNUMBER($BW223*$CH223), IF(ISNUMBER(MATRIX!BL223),$BW223*MATRIX!BL223,"n/a"),"")</f>
        <v/>
      </c>
      <c r="CV223" s="225" t="str">
        <f t="shared" si="137"/>
        <v/>
      </c>
      <c r="CX223" s="225" t="str">
        <f t="shared" si="138"/>
        <v/>
      </c>
      <c r="CZ223" s="219" t="str">
        <f>IF(ISNUMBER($BW223*$CH223), IF(MV&gt;200,IF(ISNUMBER(MATRIX!CL223),MATRIX!CL223,"n/a"),IF(ISNUMBER(MATRIX!CH223),MATRIX!CH223,"n/a")),"")</f>
        <v/>
      </c>
      <c r="DB223" s="1" t="str">
        <f>IF(ISNUMBER(BW223),IF(AND(ISNUMBER('HI-Z-OUTPUT'!AV223),'HI-Z-OUTPUT'!AV223&lt;&gt;0),'HI-Z-OUTPUT'!AV223,'Hi-Z-INPUT'!$K$7*'Hi-Z-INPUT'!$K$11),"")</f>
        <v/>
      </c>
      <c r="DD223" s="161" t="str">
        <f t="shared" si="142"/>
        <v/>
      </c>
      <c r="DF223" s="124" t="str">
        <f>IF(ISNUMBER($BW223),IF(MV&lt;200,IF(ISNUMBER(MATRIX!BA223),ROUND(MATRIX!BA223/1000*IDLE*CKWH,2),"-"),IF(ISNUMBER(MATRIX!BK223),ROUND(MATRIX!BK223/1000*IDLE*CKWH,2),"-")),"")</f>
        <v/>
      </c>
      <c r="DG223" s="125" t="str">
        <f t="shared" si="127"/>
        <v/>
      </c>
      <c r="DI223" s="104" t="str">
        <f>IF(ISNUMBER($BW223),IF(MV&lt;200,IF(ISNUMBER(MATRIX!BC223),ROUND(MATRIX!BC223/1000*RUNNING*CKWH,2),"-"),IF(ISNUMBER(MATRIX!BM223),ROUND(MATRIX!BM223/1000*RUNNING*CKWH,2),"-")),"")</f>
        <v/>
      </c>
      <c r="DJ223" s="130" t="str">
        <f t="shared" si="128"/>
        <v/>
      </c>
      <c r="DL223" s="104"/>
      <c r="DM223" s="130" t="str">
        <f t="shared" si="129"/>
        <v/>
      </c>
      <c r="DO223" s="129" t="str">
        <f t="shared" si="139"/>
        <v/>
      </c>
      <c r="DP223" s="127" t="str">
        <f t="shared" si="130"/>
        <v/>
      </c>
      <c r="DR223" s="101" t="str">
        <f>IF(ISNUMBER($BW223*$CH223),IF(ISNUMBER(MATRIX!BU223),BW223*MATRIX!BU223,"n/a"),"")</f>
        <v/>
      </c>
      <c r="DS223" s="72"/>
      <c r="DT223" s="72" t="str">
        <f>IF(ISNUMBER(BW223*CH223),IF(ISNUMBER(MATRIX!BV223*DD223),BW223*MATRIX!BV223*DD223,"n/a"),"")</f>
        <v/>
      </c>
      <c r="DU223" s="72"/>
      <c r="DV223" s="155" t="str">
        <f t="shared" si="131"/>
        <v/>
      </c>
      <c r="DW223" s="96"/>
      <c r="DX223" s="156" t="str">
        <f t="shared" si="140"/>
        <v/>
      </c>
      <c r="DY223" s="102" t="str">
        <f t="shared" si="132"/>
        <v/>
      </c>
      <c r="EA223" s="85" t="str">
        <f>IF(ISNUMBER(BW223),IF(ISNUMBER(MATRIX!Y223),MATRIX!Y223,"n/a"),"")</f>
        <v/>
      </c>
      <c r="EB223" s="86" t="str">
        <f t="shared" si="133"/>
        <v/>
      </c>
      <c r="ED223" s="44" t="str">
        <f>IF(ISNUMBER('HI-Z-OUTPUT'!D223),IF(ISNUMBER(BW223),'HI-Z-OUTPUT'!D223*BW223,""),"")</f>
        <v/>
      </c>
      <c r="EE223" s="44" t="str">
        <f t="shared" si="134"/>
        <v/>
      </c>
    </row>
    <row r="224" spans="1:135">
      <c r="A224" s="176" t="e">
        <f>MATRIX!A224</f>
        <v>#N/A</v>
      </c>
      <c r="B224" t="e">
        <f>IF(MATRIX!B224&lt;&gt;0,MATRIX!B224,"-")</f>
        <v>#N/A</v>
      </c>
      <c r="D224" t="b">
        <f>AND(OHM8MENO&lt;='Lo-Z-OUTPUT'!U224,'Lo-Z-OUTPUT'!U224&lt;=OHM8PIU)</f>
        <v>0</v>
      </c>
      <c r="E224" t="b">
        <f>AND(OHM4MENO&lt;='Lo-Z-OUTPUT'!U224,'Lo-Z-OUTPUT'!U224&lt;=OHM4PIU)</f>
        <v>0</v>
      </c>
      <c r="F224" t="b">
        <f>AND(OHM2MENO&lt;='Lo-Z-OUTPUT'!U224,'Lo-Z-OUTPUT'!U224&lt;=OHM2PIU)</f>
        <v>0</v>
      </c>
      <c r="H224" s="64" t="str">
        <f>IF(ISNUMBER('Lo-Z-OUTPUT'!S224),'Lo-Z-OUTPUT'!S224,"")</f>
        <v/>
      </c>
      <c r="I224" s="64" t="str">
        <f>IF('Lo-Z-OUTPUT'!W224="B","B","")</f>
        <v/>
      </c>
      <c r="K224" s="62" t="str">
        <f>IF(ISNUMBER(H224),H224*MATRIX!E224,"-")</f>
        <v>-</v>
      </c>
      <c r="M224" s="66" t="str">
        <f>IF(ISNUMBER(H224),IF(KP="kg",H224*MATRIX!CB224,H224*MATRIX!CB224*2.2),"-")</f>
        <v>-</v>
      </c>
      <c r="N224" s="65" t="str">
        <f t="shared" si="115"/>
        <v/>
      </c>
      <c r="P224" s="1" t="str">
        <f>IF(ISNUMBER(H224),IF('Lo-Z-OUTPUT'!W224="B",IF(D224,MATRIX!Q224,IF(E224,MATRIX!R224,"WRNG Ω")),IF(D224,MATRIX!K224,IF(E224,MATRIX!L224,IF(F224,MATRIX!M224,"")))),"")</f>
        <v/>
      </c>
      <c r="R224" s="70" t="str">
        <f>IF(AND(ISNUMBER(H224),ISNUMBER(P224)),IF('Lo-Z-OUTPUT'!W224="B",H224*P224*MATRIX!F224/2,H224*P224*MATRIX!F224),"")</f>
        <v/>
      </c>
      <c r="T224" s="40" t="str">
        <f>IF(ISNUMBER($H224),IF(ISNUMBER(MATRIX!U224),IF(MATRIX!U224-INT(MATRIX!U224)=0,MATRIX!U224,"("&amp;MATRIX!U224&amp;")"),"n/a"),"")</f>
        <v/>
      </c>
      <c r="U224" s="77"/>
      <c r="V224" s="81" t="str">
        <f>IF(ISNUMBER(H224), IF(ISNUMBER(MATRIX!AD224),H224*MATRIX!AD224,"n/a"),"")</f>
        <v/>
      </c>
      <c r="W224" s="77"/>
      <c r="X224" s="83" t="str">
        <f>IF(ISNUMBER($H224), IF(ISNUMBER(MATRIX!AF224),$H224*MATRIX!AF224,"n/a"),"")</f>
        <v/>
      </c>
      <c r="Y224" s="77"/>
      <c r="Z224" s="81" t="str">
        <f>IF(ISNUMBER($H224), IF(ISNUMBER(MATRIX!AP224),$H224*MATRIX!AP224,"n/a"),"")</f>
        <v/>
      </c>
      <c r="AA224" s="77" t="s">
        <v>434</v>
      </c>
      <c r="AB224" s="83" t="str">
        <f>IF(ISNUMBER($H224), IF(ISNUMBER(MATRIX!AR224),$H224*MATRIX!AR224,"n/a"),"")</f>
        <v/>
      </c>
      <c r="AD224" s="225" t="str">
        <f t="shared" si="135"/>
        <v/>
      </c>
      <c r="AF224" s="225" t="str">
        <f t="shared" si="136"/>
        <v/>
      </c>
      <c r="AH224" s="218" t="str">
        <f>IF(ISNUMBER($H224), IF(MV&gt;200,IF(ISNUMBER(MATRIX!CL224),MATRIX!CL224,"n/a"),IF(ISNUMBER(MATRIX!CH224),MATRIX!CH224,"n/a")),"")</f>
        <v/>
      </c>
      <c r="AJ224" s="1" t="str">
        <f>IF(ISNUMBER(H224),IF(AND(ISNUMBER('Lo-Z-OUTPUT'!BA224),'Lo-Z-OUTPUT'!BA224&lt;&gt;0),'Lo-Z-OUTPUT'!BA224,'Lo-Z-INPUT'!$K$15*'Lo-Z-INPUT'!$K$7),"")</f>
        <v/>
      </c>
      <c r="AL224" s="161" t="str">
        <f t="shared" si="141"/>
        <v/>
      </c>
      <c r="AN224" s="124" t="str">
        <f>IF(ISNUMBER($H224),IF(MV&lt;200,IF(ISNUMBER(MATRIX!AE224),ROUND((MATRIX!AE224*IDLE/1000)*CKWH,2),"-"),IF(ISNUMBER(MATRIX!AQ224),ROUND((MATRIX!AQ224*IDLE/1000)*CKWH,2),"-")),"")</f>
        <v/>
      </c>
      <c r="AO224" s="125" t="str">
        <f t="shared" si="116"/>
        <v/>
      </c>
      <c r="AQ224" s="105" t="str">
        <f>IF(ISNUMBER($H224),IF(MV&lt;200,IF(ISNUMBER(MATRIX!AG224),ROUND((MATRIX!AG224/1000)*RUNNING*CKWH,2),"-"),IF(ISNUMBER(MATRIX!AS224),ROUND((MATRIX!AS224/1000)*RUNNING*CKWH,2),"-")),"")</f>
        <v/>
      </c>
      <c r="AR224" s="126" t="str">
        <f t="shared" si="117"/>
        <v/>
      </c>
      <c r="AT224" s="129" t="str">
        <f t="shared" si="118"/>
        <v/>
      </c>
      <c r="AU224" s="127" t="str">
        <f t="shared" si="119"/>
        <v/>
      </c>
      <c r="AW224" s="101" t="str">
        <f>IF(ISNUMBER($H224),IF(ISNUMBER(MATRIX!BU224),$H224*MATRIX!BU224,"n/a"),"")</f>
        <v/>
      </c>
      <c r="AX224" s="72"/>
      <c r="AY224" s="72" t="str">
        <f>IF(ISNUMBER($H224),IF(ISNUMBER(MATRIX!BV224*AL224),$H224*MATRIX!BV224*AL224,"n/a"),"")</f>
        <v/>
      </c>
      <c r="BA224" s="100" t="str">
        <f t="shared" si="120"/>
        <v/>
      </c>
      <c r="BB224" s="72"/>
      <c r="BC224" s="154" t="str">
        <f t="shared" si="121"/>
        <v/>
      </c>
      <c r="BD224" s="103" t="str">
        <f t="shared" si="122"/>
        <v/>
      </c>
      <c r="BF224" s="85" t="str">
        <f>IF(ISNUMBER(H224),IF(ISNUMBER(MATRIX!Y224),MATRIX!Y224,"n/a"),"")</f>
        <v/>
      </c>
      <c r="BG224" s="86" t="str">
        <f t="shared" si="123"/>
        <v/>
      </c>
      <c r="BI224" s="44" t="str">
        <f>IF(ISNUMBER('Lo-Z-OUTPUT'!D224),IF(ISNUMBER(EXTRA!H224),'Lo-Z-OUTPUT'!D224*EXTRA!H224,""),"")</f>
        <v/>
      </c>
      <c r="BJ224" s="44" t="str">
        <f t="shared" si="124"/>
        <v/>
      </c>
      <c r="BT224" t="b">
        <f>ISNUMBER(MATRIX!G224)</f>
        <v>0</v>
      </c>
      <c r="BU224" t="b">
        <f>ISNUMBER(MATRIX!H224)</f>
        <v>0</v>
      </c>
      <c r="BW224" s="64" t="str">
        <f>IF(AND(ISNUMBER('HI-Z-OUTPUT'!P224),I224&lt;&gt;0),'HI-Z-OUTPUT'!P224,"-")</f>
        <v>-</v>
      </c>
      <c r="BX224" s="1"/>
      <c r="BY224" s="64" t="str">
        <f>IF(ISBLANK('HI-Z-OUTPUT'!R224),"",'HI-Z-OUTPUT'!R224)</f>
        <v/>
      </c>
      <c r="CA224" s="62" t="str">
        <f>IF(ISNUMBER(BW224),IF(ISNUMBER(MATRIX!E224),BW224*MATRIX!E224,"WRNG DATA"),"-")</f>
        <v>-</v>
      </c>
      <c r="CC224" s="66" t="str">
        <f>IF(AND(ISNUMBER(BW224),OR(BT224,BU224)),IF(KP="kg",BW224*MATRIX!CC224,BW224*MATRIX!CC224*2.2),"-")</f>
        <v>-</v>
      </c>
      <c r="CD224" s="65" t="str">
        <f t="shared" si="125"/>
        <v/>
      </c>
      <c r="CF224" s="1" t="str">
        <f>IF(AND(VI&lt;100,ISNUMBER(BW224),BT224),MATRIX!N224,IF(AND(VI&gt;=100,ISNUMBER(BW224),BU224),MATRIX!O224,""))</f>
        <v/>
      </c>
      <c r="CG224" s="1" t="str">
        <f>IF(AND(BY224&lt;100,ISNUMBER(BW224),BT224),MATRIX!N224,IF(AND(BY224&gt;=100,ISNUMBER(BW224),BU224),MATRIX!O224,"WRNG V"))</f>
        <v>WRNG V</v>
      </c>
      <c r="CH224" s="1" t="str">
        <f t="shared" si="126"/>
        <v/>
      </c>
      <c r="CJ224" s="70" t="str">
        <f>IF(ISNUMBER(BW224),IF(BY224&lt;100,IF(ISNUMBER(CH224*MATRIX!G224),BW224*CH224*MATRIX!G224,""),IF(ISNUMBER(CH224*MATRIX!H224),BW224*CH224*MATRIX!H224,"")),"")</f>
        <v/>
      </c>
      <c r="CL224" s="40" t="str">
        <f>IF(ISNUMBER(BW224*CH224),IF(ISNUMBER(MATRIX!U224),IF(MATRIX!U224-INT(MATRIX!U224)=0,MATRIX!U224,"("&amp;MATRIX!U224&amp;")"),"n/a"),"")</f>
        <v/>
      </c>
      <c r="CM224" s="77"/>
      <c r="CN224" s="81" t="str">
        <f>IF(ISNUMBER(BW224*CH224), IF(ISNUMBER(MATRIX!AZ224),BW224*MATRIX!AZ224,"n/a"),"")</f>
        <v/>
      </c>
      <c r="CO224" s="77"/>
      <c r="CP224" s="83" t="str">
        <f>IF(ISNUMBER($BW224*$CH224), IF(ISNUMBER(MATRIX!BB224),$BW224*MATRIX!BB224,"n/a"),"")</f>
        <v/>
      </c>
      <c r="CQ224" s="77"/>
      <c r="CR224" s="81" t="str">
        <f>IF(ISNUMBER($BW224*$CH224), IF(ISNUMBER(MATRIX!BJ224),BW224*MATRIX!BJ224,"n/a"),"")</f>
        <v/>
      </c>
      <c r="CS224" s="77" t="s">
        <v>434</v>
      </c>
      <c r="CT224" s="83" t="str">
        <f>IF(ISNUMBER($BW224*$CH224), IF(ISNUMBER(MATRIX!BL224),$BW224*MATRIX!BL224,"n/a"),"")</f>
        <v/>
      </c>
      <c r="CV224" s="225" t="str">
        <f t="shared" si="137"/>
        <v/>
      </c>
      <c r="CX224" s="225" t="str">
        <f t="shared" si="138"/>
        <v/>
      </c>
      <c r="CZ224" s="219" t="str">
        <f>IF(ISNUMBER($BW224*$CH224), IF(MV&gt;200,IF(ISNUMBER(MATRIX!CL224),MATRIX!CL224,"n/a"),IF(ISNUMBER(MATRIX!CH224),MATRIX!CH224,"n/a")),"")</f>
        <v/>
      </c>
      <c r="DB224" s="1" t="str">
        <f>IF(ISNUMBER(BW224),IF(AND(ISNUMBER('HI-Z-OUTPUT'!AV224),'HI-Z-OUTPUT'!AV224&lt;&gt;0),'HI-Z-OUTPUT'!AV224,'Hi-Z-INPUT'!$K$7*'Hi-Z-INPUT'!$K$11),"")</f>
        <v/>
      </c>
      <c r="DD224" s="161" t="str">
        <f t="shared" si="142"/>
        <v/>
      </c>
      <c r="DF224" s="124" t="str">
        <f>IF(ISNUMBER($BW224),IF(MV&lt;200,IF(ISNUMBER(MATRIX!BA224),ROUND(MATRIX!BA224/1000*IDLE*CKWH,2),"-"),IF(ISNUMBER(MATRIX!BK224),ROUND(MATRIX!BK224/1000*IDLE*CKWH,2),"-")),"")</f>
        <v/>
      </c>
      <c r="DG224" s="125" t="str">
        <f t="shared" si="127"/>
        <v/>
      </c>
      <c r="DI224" s="104" t="str">
        <f>IF(ISNUMBER($BW224),IF(MV&lt;200,IF(ISNUMBER(MATRIX!BC224),ROUND(MATRIX!BC224/1000*RUNNING*CKWH,2),"-"),IF(ISNUMBER(MATRIX!BM224),ROUND(MATRIX!BM224/1000*RUNNING*CKWH,2),"-")),"")</f>
        <v/>
      </c>
      <c r="DJ224" s="130" t="str">
        <f t="shared" si="128"/>
        <v/>
      </c>
      <c r="DL224" s="104"/>
      <c r="DM224" s="130" t="str">
        <f t="shared" si="129"/>
        <v/>
      </c>
      <c r="DO224" s="129" t="str">
        <f t="shared" si="139"/>
        <v/>
      </c>
      <c r="DP224" s="127" t="str">
        <f t="shared" si="130"/>
        <v/>
      </c>
      <c r="DR224" s="101" t="str">
        <f>IF(ISNUMBER($BW224*$CH224),IF(ISNUMBER(MATRIX!BU224),BW224*MATRIX!BU224,"n/a"),"")</f>
        <v/>
      </c>
      <c r="DS224" s="72"/>
      <c r="DT224" s="72" t="str">
        <f>IF(ISNUMBER(BW224*CH224),IF(ISNUMBER(MATRIX!BV224*DD224),BW224*MATRIX!BV224*DD224,"n/a"),"")</f>
        <v/>
      </c>
      <c r="DU224" s="72"/>
      <c r="DV224" s="155" t="str">
        <f t="shared" si="131"/>
        <v/>
      </c>
      <c r="DW224" s="96"/>
      <c r="DX224" s="156" t="str">
        <f t="shared" si="140"/>
        <v/>
      </c>
      <c r="DY224" s="102" t="str">
        <f t="shared" si="132"/>
        <v/>
      </c>
      <c r="EA224" s="85" t="str">
        <f>IF(ISNUMBER(BW224),IF(ISNUMBER(MATRIX!Y224),MATRIX!Y224,"n/a"),"")</f>
        <v/>
      </c>
      <c r="EB224" s="86" t="str">
        <f t="shared" si="133"/>
        <v/>
      </c>
      <c r="ED224" s="44" t="str">
        <f>IF(ISNUMBER('HI-Z-OUTPUT'!D224),IF(ISNUMBER(BW224),'HI-Z-OUTPUT'!D224*BW224,""),"")</f>
        <v/>
      </c>
      <c r="EE224" s="44" t="str">
        <f t="shared" si="134"/>
        <v/>
      </c>
    </row>
    <row r="225" spans="1:135">
      <c r="A225" s="176" t="e">
        <f>MATRIX!A225</f>
        <v>#N/A</v>
      </c>
      <c r="B225" t="e">
        <f>IF(MATRIX!B225&lt;&gt;0,MATRIX!B225,"-")</f>
        <v>#N/A</v>
      </c>
      <c r="D225" t="b">
        <f>AND(OHM8MENO&lt;='Lo-Z-OUTPUT'!U225,'Lo-Z-OUTPUT'!U225&lt;=OHM8PIU)</f>
        <v>0</v>
      </c>
      <c r="E225" t="b">
        <f>AND(OHM4MENO&lt;='Lo-Z-OUTPUT'!U225,'Lo-Z-OUTPUT'!U225&lt;=OHM4PIU)</f>
        <v>0</v>
      </c>
      <c r="F225" t="b">
        <f>AND(OHM2MENO&lt;='Lo-Z-OUTPUT'!U225,'Lo-Z-OUTPUT'!U225&lt;=OHM2PIU)</f>
        <v>0</v>
      </c>
      <c r="H225" s="64" t="str">
        <f>IF(ISNUMBER('Lo-Z-OUTPUT'!S225),'Lo-Z-OUTPUT'!S225,"")</f>
        <v/>
      </c>
      <c r="I225" s="64" t="str">
        <f>IF('Lo-Z-OUTPUT'!W225="B","B","")</f>
        <v/>
      </c>
      <c r="K225" s="62" t="str">
        <f>IF(ISNUMBER(H225),H225*MATRIX!E225,"-")</f>
        <v>-</v>
      </c>
      <c r="M225" s="66" t="str">
        <f>IF(ISNUMBER(H225),IF(KP="kg",H225*MATRIX!CB225,H225*MATRIX!CB225*2.2),"-")</f>
        <v>-</v>
      </c>
      <c r="N225" s="65" t="str">
        <f t="shared" ref="N225:N288" si="143">IF(ISNUMBER(H225),KP,"")</f>
        <v/>
      </c>
      <c r="P225" s="1" t="str">
        <f>IF(ISNUMBER(H225),IF('Lo-Z-OUTPUT'!W225="B",IF(D225,MATRIX!Q225,IF(E225,MATRIX!R225,"WRNG Ω")),IF(D225,MATRIX!K225,IF(E225,MATRIX!L225,IF(F225,MATRIX!M225,"")))),"")</f>
        <v/>
      </c>
      <c r="R225" s="70" t="str">
        <f>IF(AND(ISNUMBER(H225),ISNUMBER(P225)),IF('Lo-Z-OUTPUT'!W225="B",H225*P225*MATRIX!F225/2,H225*P225*MATRIX!F225),"")</f>
        <v/>
      </c>
      <c r="T225" s="40" t="str">
        <f>IF(ISNUMBER($H225),IF(ISNUMBER(MATRIX!U225),IF(MATRIX!U225-INT(MATRIX!U225)=0,MATRIX!U225,"("&amp;MATRIX!U225&amp;")"),"n/a"),"")</f>
        <v/>
      </c>
      <c r="U225" s="77"/>
      <c r="V225" s="81" t="str">
        <f>IF(ISNUMBER(H225), IF(ISNUMBER(MATRIX!AD225),H225*MATRIX!AD225,"n/a"),"")</f>
        <v/>
      </c>
      <c r="W225" s="77"/>
      <c r="X225" s="83" t="str">
        <f>IF(ISNUMBER($H225), IF(ISNUMBER(MATRIX!AF225),$H225*MATRIX!AF225,"n/a"),"")</f>
        <v/>
      </c>
      <c r="Y225" s="77"/>
      <c r="Z225" s="81" t="str">
        <f>IF(ISNUMBER($H225), IF(ISNUMBER(MATRIX!AP225),$H225*MATRIX!AP225,"n/a"),"")</f>
        <v/>
      </c>
      <c r="AA225" s="77" t="s">
        <v>434</v>
      </c>
      <c r="AB225" s="83" t="str">
        <f>IF(ISNUMBER($H225), IF(ISNUMBER(MATRIX!AR225),$H225*MATRIX!AR225,"n/a"),"")</f>
        <v/>
      </c>
      <c r="AD225" s="225" t="str">
        <f t="shared" ref="AD225:AD288" si="144">IF(ISNUMBER(H225),IF(MV&lt;200,V225,Z225),"")</f>
        <v/>
      </c>
      <c r="AF225" s="225" t="str">
        <f t="shared" ref="AF225:AF288" si="145">IF(ISNUMBER(H225),IF(MV&lt;200,X225,AB225),"")</f>
        <v/>
      </c>
      <c r="AH225" s="218" t="str">
        <f>IF(ISNUMBER($H225), IF(MV&gt;200,IF(ISNUMBER(MATRIX!CL225),MATRIX!CL225,"n/a"),IF(ISNUMBER(MATRIX!CH225),MATRIX!CH225,"n/a")),"")</f>
        <v/>
      </c>
      <c r="AJ225" s="1" t="str">
        <f>IF(ISNUMBER(H225),IF(AND(ISNUMBER('Lo-Z-OUTPUT'!BA225),'Lo-Z-OUTPUT'!BA225&lt;&gt;0),'Lo-Z-OUTPUT'!BA225,'Lo-Z-INPUT'!$K$15*'Lo-Z-INPUT'!$K$7),"")</f>
        <v/>
      </c>
      <c r="AL225" s="161" t="str">
        <f t="shared" ref="AL225:AL288" si="146">IF(AND(ISNUMBER(AJ225*R225),R225&lt;&gt;0),IF(AJ225/R225&lt;1,AJ225/R225,1),"")</f>
        <v/>
      </c>
      <c r="AN225" s="124" t="str">
        <f>IF(ISNUMBER($H225),IF(MV&lt;200,IF(ISNUMBER(MATRIX!AE225),ROUND((MATRIX!AE225*IDLE/1000)*CKWH,2),"-"),IF(ISNUMBER(MATRIX!AQ225),ROUND((MATRIX!AQ225*IDLE/1000)*CKWH,2),"-")),"")</f>
        <v/>
      </c>
      <c r="AO225" s="125" t="str">
        <f t="shared" ref="AO225:AO288" si="147">IF(ISNUMBER(AN225),ES,"")</f>
        <v/>
      </c>
      <c r="AQ225" s="105" t="str">
        <f>IF(ISNUMBER($H225),IF(MV&lt;200,IF(ISNUMBER(MATRIX!AG225),ROUND((MATRIX!AG225/1000)*RUNNING*CKWH,2),"-"),IF(ISNUMBER(MATRIX!AS225),ROUND((MATRIX!AS225/1000)*RUNNING*CKWH,2),"-")),"")</f>
        <v/>
      </c>
      <c r="AR225" s="126" t="str">
        <f t="shared" ref="AR225:AR288" si="148">IF(ISNUMBER(AQ225),ES,"")</f>
        <v/>
      </c>
      <c r="AT225" s="129" t="str">
        <f t="shared" ref="AT225:AT288" si="149">IF(ISNUMBER($H225),IF(ISNUMBER(AL225),IF(ISNUMBER(AN225*AQ225),ROUND($H225*DAYS*(AN225+AQ225*AL225),2),"n/a"),"WRONG Ω"),"")</f>
        <v/>
      </c>
      <c r="AU225" s="127" t="str">
        <f t="shared" ref="AU225:AU288" si="150">IF(ISNUMBER(AT225),ES,"")</f>
        <v/>
      </c>
      <c r="AW225" s="101" t="str">
        <f>IF(ISNUMBER($H225),IF(ISNUMBER(MATRIX!BU225),$H225*MATRIX!BU225,"n/a"),"")</f>
        <v/>
      </c>
      <c r="AX225" s="72"/>
      <c r="AY225" s="72" t="str">
        <f>IF(ISNUMBER($H225),IF(ISNUMBER(MATRIX!BV225*AL225),$H225*MATRIX!BV225*AL225,"n/a"),"")</f>
        <v/>
      </c>
      <c r="BA225" s="100" t="str">
        <f t="shared" ref="BA225:BA288" si="151">IF(AND(ISNUMBER(AW225),ISNUMBER(AY225)),(AW225*IDLE+AY225*RUNNING)*DAYS/1000,"")</f>
        <v/>
      </c>
      <c r="BB225" s="72"/>
      <c r="BC225" s="154" t="str">
        <f t="shared" ref="BC225:BC288" si="152">IF(ISNUMBER(BA225),BA225*CBTU,"")</f>
        <v/>
      </c>
      <c r="BD225" s="103" t="str">
        <f t="shared" ref="BD225:BD288" si="153">IF(ISNUMBER(BC225),ES,"")</f>
        <v/>
      </c>
      <c r="BF225" s="85" t="str">
        <f>IF(ISNUMBER(H225),IF(ISNUMBER(MATRIX!Y225),MATRIX!Y225,"n/a"),"")</f>
        <v/>
      </c>
      <c r="BG225" s="86" t="str">
        <f t="shared" ref="BG225:BG288" si="154">IF(ISNUMBER(BF225),"dB","")</f>
        <v/>
      </c>
      <c r="BI225" s="44" t="str">
        <f>IF(ISNUMBER('Lo-Z-OUTPUT'!D225),IF(ISNUMBER(EXTRA!H225),'Lo-Z-OUTPUT'!D225*EXTRA!H225,""),"")</f>
        <v/>
      </c>
      <c r="BJ225" s="44" t="str">
        <f t="shared" ref="BJ225:BJ288" si="155">IF(ISNUMBER(BI225),ES,"")</f>
        <v/>
      </c>
      <c r="BT225" t="b">
        <f>ISNUMBER(MATRIX!G225)</f>
        <v>0</v>
      </c>
      <c r="BU225" t="b">
        <f>ISNUMBER(MATRIX!H225)</f>
        <v>0</v>
      </c>
      <c r="BW225" s="64" t="str">
        <f>IF(AND(ISNUMBER('HI-Z-OUTPUT'!P225),I225&lt;&gt;0),'HI-Z-OUTPUT'!P225,"-")</f>
        <v>-</v>
      </c>
      <c r="BX225" s="1"/>
      <c r="BY225" s="64" t="str">
        <f>IF(ISBLANK('HI-Z-OUTPUT'!R225),"",'HI-Z-OUTPUT'!R225)</f>
        <v/>
      </c>
      <c r="CA225" s="62" t="str">
        <f>IF(ISNUMBER(BW225),IF(ISNUMBER(MATRIX!E225),BW225*MATRIX!E225,"WRNG DATA"),"-")</f>
        <v>-</v>
      </c>
      <c r="CC225" s="66" t="str">
        <f>IF(AND(ISNUMBER(BW225),OR(BT225,BU225)),IF(KP="kg",BW225*MATRIX!CC225,BW225*MATRIX!CC225*2.2),"-")</f>
        <v>-</v>
      </c>
      <c r="CD225" s="65" t="str">
        <f t="shared" ref="CD225:CD288" si="156">IF(ISNUMBER(BW225),KP,"")</f>
        <v/>
      </c>
      <c r="CF225" s="1" t="str">
        <f>IF(AND(VI&lt;100,ISNUMBER(BW225),BT225),MATRIX!N225,IF(AND(VI&gt;=100,ISNUMBER(BW225),BU225),MATRIX!O225,""))</f>
        <v/>
      </c>
      <c r="CG225" s="1" t="str">
        <f>IF(AND(BY225&lt;100,ISNUMBER(BW225),BT225),MATRIX!N225,IF(AND(BY225&gt;=100,ISNUMBER(BW225),BU225),MATRIX!O225,"WRNG V"))</f>
        <v>WRNG V</v>
      </c>
      <c r="CH225" s="1" t="str">
        <f t="shared" ref="CH225:CH288" si="157">IF(ISNUMBER(BY225),CG225,CF225)</f>
        <v/>
      </c>
      <c r="CJ225" s="70" t="str">
        <f>IF(ISNUMBER(BW225),IF(BY225&lt;100,IF(ISNUMBER(CH225*MATRIX!G225),BW225*CH225*MATRIX!G225,""),IF(ISNUMBER(CH225*MATRIX!H225),BW225*CH225*MATRIX!H225,"")),"")</f>
        <v/>
      </c>
      <c r="CL225" s="40" t="str">
        <f>IF(ISNUMBER(BW225*CH225),IF(ISNUMBER(MATRIX!U225),IF(MATRIX!U225-INT(MATRIX!U225)=0,MATRIX!U225,"("&amp;MATRIX!U225&amp;")"),"n/a"),"")</f>
        <v/>
      </c>
      <c r="CM225" s="77"/>
      <c r="CN225" s="81" t="str">
        <f>IF(ISNUMBER(BW225*CH225), IF(ISNUMBER(MATRIX!AZ225),BW225*MATRIX!AZ225,"n/a"),"")</f>
        <v/>
      </c>
      <c r="CO225" s="77"/>
      <c r="CP225" s="83" t="str">
        <f>IF(ISNUMBER($BW225*$CH225), IF(ISNUMBER(MATRIX!BB225),$BW225*MATRIX!BB225,"n/a"),"")</f>
        <v/>
      </c>
      <c r="CQ225" s="77"/>
      <c r="CR225" s="81" t="str">
        <f>IF(ISNUMBER($BW225*$CH225), IF(ISNUMBER(MATRIX!BJ225),BW225*MATRIX!BJ225,"n/a"),"")</f>
        <v/>
      </c>
      <c r="CS225" s="77" t="s">
        <v>434</v>
      </c>
      <c r="CT225" s="83" t="str">
        <f>IF(ISNUMBER($BW225*$CH225), IF(ISNUMBER(MATRIX!BL225),$BW225*MATRIX!BL225,"n/a"),"")</f>
        <v/>
      </c>
      <c r="CV225" s="225" t="str">
        <f t="shared" ref="CV225:CV288" si="158">IF(ISNUMBER(BW225),IF(MV&lt;200,CN225,CR225),"")</f>
        <v/>
      </c>
      <c r="CX225" s="225" t="str">
        <f t="shared" ref="CX225:CX288" si="159">IF(ISNUMBER(BW225),IF(MV&lt;200,CP225,CT225),"")</f>
        <v/>
      </c>
      <c r="CZ225" s="219" t="str">
        <f>IF(ISNUMBER($BW225*$CH225), IF(MV&gt;200,IF(ISNUMBER(MATRIX!CL225),MATRIX!CL225,"n/a"),IF(ISNUMBER(MATRIX!CH225),MATRIX!CH225,"n/a")),"")</f>
        <v/>
      </c>
      <c r="DB225" s="1" t="str">
        <f>IF(ISNUMBER(BW225),IF(AND(ISNUMBER('HI-Z-OUTPUT'!AV225),'HI-Z-OUTPUT'!AV225&lt;&gt;0),'HI-Z-OUTPUT'!AV225,'Hi-Z-INPUT'!$K$7*'Hi-Z-INPUT'!$K$11),"")</f>
        <v/>
      </c>
      <c r="DD225" s="161" t="str">
        <f t="shared" ref="DD225:DD288" si="160">IF(AND(ISNUMBER(DB225*CJ225),CJ225&lt;&gt;0),IF(DB225/CJ225&lt;1,DB225/CJ225,1),"")</f>
        <v/>
      </c>
      <c r="DF225" s="124" t="str">
        <f>IF(ISNUMBER($BW225),IF(MV&lt;200,IF(ISNUMBER(MATRIX!BA225),ROUND(MATRIX!BA225/1000*IDLE*CKWH,2),"-"),IF(ISNUMBER(MATRIX!BK225),ROUND(MATRIX!BK225/1000*IDLE*CKWH,2),"-")),"")</f>
        <v/>
      </c>
      <c r="DG225" s="125" t="str">
        <f t="shared" ref="DG225:DG288" si="161">IF(ISNUMBER(DF225),ES,"")</f>
        <v/>
      </c>
      <c r="DI225" s="104" t="str">
        <f>IF(ISNUMBER($BW225),IF(MV&lt;200,IF(ISNUMBER(MATRIX!BC225),ROUND(MATRIX!BC225/1000*RUNNING*CKWH,2),"-"),IF(ISNUMBER(MATRIX!BM225),ROUND(MATRIX!BM225/1000*RUNNING*CKWH,2),"-")),"")</f>
        <v/>
      </c>
      <c r="DJ225" s="130" t="str">
        <f t="shared" ref="DJ225:DJ288" si="162">IF(ISNUMBER(DI225),ES,"")</f>
        <v/>
      </c>
      <c r="DL225" s="104"/>
      <c r="DM225" s="130" t="str">
        <f t="shared" ref="DM225:DM288" si="163">IF(ISNUMBER(DL225),ES,"")</f>
        <v/>
      </c>
      <c r="DO225" s="129" t="str">
        <f t="shared" ref="DO225:DO288" si="164">IF(ISNUMBER($BW225*CH225),IF(ISNUMBER(DF225*DI225),ROUND($BW225*(DF225+DI225*DD225)*DAYS,2),"NO DATA"),"")</f>
        <v/>
      </c>
      <c r="DP225" s="127" t="str">
        <f t="shared" ref="DP225:DP288" si="165">IF(ISNUMBER(DO225),ES,"")</f>
        <v/>
      </c>
      <c r="DR225" s="101" t="str">
        <f>IF(ISNUMBER($BW225*$CH225),IF(ISNUMBER(MATRIX!BU225),BW225*MATRIX!BU225,"n/a"),"")</f>
        <v/>
      </c>
      <c r="DS225" s="72"/>
      <c r="DT225" s="72" t="str">
        <f>IF(ISNUMBER(BW225*CH225),IF(ISNUMBER(MATRIX!BV225*DD225),BW225*MATRIX!BV225*DD225,"n/a"),"")</f>
        <v/>
      </c>
      <c r="DU225" s="72"/>
      <c r="DV225" s="155" t="str">
        <f t="shared" ref="DV225:DV288" si="166">IF(AND(ISNUMBER(DR225),ISNUMBER(DT225)),(DR225*IDLE+DT225*RUNNING)*DAYS/1000,"")</f>
        <v/>
      </c>
      <c r="DW225" s="96"/>
      <c r="DX225" s="156" t="str">
        <f t="shared" ref="DX225:DX288" si="167">IF(ISNUMBER($BW225*$CH225),IF(ISNUMBER(DV225),DV225*CBTU,"NO DATA"),"")</f>
        <v/>
      </c>
      <c r="DY225" s="102" t="str">
        <f t="shared" ref="DY225:DY288" si="168">IF(ISNUMBER(DX225),ES,"")</f>
        <v/>
      </c>
      <c r="EA225" s="85" t="str">
        <f>IF(ISNUMBER(BW225),IF(ISNUMBER(MATRIX!Y225),MATRIX!Y225,"n/a"),"")</f>
        <v/>
      </c>
      <c r="EB225" s="86" t="str">
        <f t="shared" ref="EB225:EB288" si="169">IF(ISNUMBER(EA225),"dB","")</f>
        <v/>
      </c>
      <c r="ED225" s="44" t="str">
        <f>IF(ISNUMBER('HI-Z-OUTPUT'!D225),IF(ISNUMBER(BW225),'HI-Z-OUTPUT'!D225*BW225,""),"")</f>
        <v/>
      </c>
      <c r="EE225" s="44" t="str">
        <f t="shared" ref="EE225:EE288" si="170">IF(ISNUMBER(ED225),ES,"")</f>
        <v/>
      </c>
    </row>
    <row r="226" spans="1:135">
      <c r="A226" s="176" t="e">
        <f>MATRIX!A226</f>
        <v>#N/A</v>
      </c>
      <c r="B226" t="e">
        <f>IF(MATRIX!B226&lt;&gt;0,MATRIX!B226,"-")</f>
        <v>#N/A</v>
      </c>
      <c r="D226" t="b">
        <f>AND(OHM8MENO&lt;='Lo-Z-OUTPUT'!U226,'Lo-Z-OUTPUT'!U226&lt;=OHM8PIU)</f>
        <v>0</v>
      </c>
      <c r="E226" t="b">
        <f>AND(OHM4MENO&lt;='Lo-Z-OUTPUT'!U226,'Lo-Z-OUTPUT'!U226&lt;=OHM4PIU)</f>
        <v>0</v>
      </c>
      <c r="F226" t="b">
        <f>AND(OHM2MENO&lt;='Lo-Z-OUTPUT'!U226,'Lo-Z-OUTPUT'!U226&lt;=OHM2PIU)</f>
        <v>0</v>
      </c>
      <c r="H226" s="64" t="str">
        <f>IF(ISNUMBER('Lo-Z-OUTPUT'!S226),'Lo-Z-OUTPUT'!S226,"")</f>
        <v/>
      </c>
      <c r="I226" s="64" t="str">
        <f>IF('Lo-Z-OUTPUT'!W226="B","B","")</f>
        <v/>
      </c>
      <c r="K226" s="62" t="str">
        <f>IF(ISNUMBER(H226),H226*MATRIX!E226,"-")</f>
        <v>-</v>
      </c>
      <c r="M226" s="66" t="str">
        <f>IF(ISNUMBER(H226),IF(KP="kg",H226*MATRIX!CB226,H226*MATRIX!CB226*2.2),"-")</f>
        <v>-</v>
      </c>
      <c r="N226" s="65" t="str">
        <f t="shared" si="143"/>
        <v/>
      </c>
      <c r="P226" s="1" t="str">
        <f>IF(ISNUMBER(H226),IF('Lo-Z-OUTPUT'!W226="B",IF(D226,MATRIX!Q226,IF(E226,MATRIX!R226,"WRNG Ω")),IF(D226,MATRIX!K226,IF(E226,MATRIX!L226,IF(F226,MATRIX!M226,"")))),"")</f>
        <v/>
      </c>
      <c r="R226" s="70" t="str">
        <f>IF(AND(ISNUMBER(H226),ISNUMBER(P226)),IF('Lo-Z-OUTPUT'!W226="B",H226*P226*MATRIX!F226/2,H226*P226*MATRIX!F226),"")</f>
        <v/>
      </c>
      <c r="T226" s="40" t="str">
        <f>IF(ISNUMBER($H226),IF(ISNUMBER(MATRIX!U226),IF(MATRIX!U226-INT(MATRIX!U226)=0,MATRIX!U226,"("&amp;MATRIX!U226&amp;")"),"n/a"),"")</f>
        <v/>
      </c>
      <c r="U226" s="77"/>
      <c r="V226" s="81" t="str">
        <f>IF(ISNUMBER(H226), IF(ISNUMBER(MATRIX!AD226),H226*MATRIX!AD226,"n/a"),"")</f>
        <v/>
      </c>
      <c r="W226" s="77"/>
      <c r="X226" s="83" t="str">
        <f>IF(ISNUMBER($H226), IF(ISNUMBER(MATRIX!AF226),$H226*MATRIX!AF226,"n/a"),"")</f>
        <v/>
      </c>
      <c r="Y226" s="77"/>
      <c r="Z226" s="81" t="str">
        <f>IF(ISNUMBER($H226), IF(ISNUMBER(MATRIX!AP226),$H226*MATRIX!AP226,"n/a"),"")</f>
        <v/>
      </c>
      <c r="AA226" s="77" t="s">
        <v>434</v>
      </c>
      <c r="AB226" s="83" t="str">
        <f>IF(ISNUMBER($H226), IF(ISNUMBER(MATRIX!AR226),$H226*MATRIX!AR226,"n/a"),"")</f>
        <v/>
      </c>
      <c r="AD226" s="225" t="str">
        <f t="shared" si="144"/>
        <v/>
      </c>
      <c r="AF226" s="225" t="str">
        <f t="shared" si="145"/>
        <v/>
      </c>
      <c r="AH226" s="218" t="str">
        <f>IF(ISNUMBER($H226), IF(MV&gt;200,IF(ISNUMBER(MATRIX!CL226),MATRIX!CL226,"n/a"),IF(ISNUMBER(MATRIX!CH226),MATRIX!CH226,"n/a")),"")</f>
        <v/>
      </c>
      <c r="AJ226" s="1" t="str">
        <f>IF(ISNUMBER(H226),IF(AND(ISNUMBER('Lo-Z-OUTPUT'!BA226),'Lo-Z-OUTPUT'!BA226&lt;&gt;0),'Lo-Z-OUTPUT'!BA226,'Lo-Z-INPUT'!$K$15*'Lo-Z-INPUT'!$K$7),"")</f>
        <v/>
      </c>
      <c r="AL226" s="161" t="str">
        <f t="shared" si="146"/>
        <v/>
      </c>
      <c r="AN226" s="124" t="str">
        <f>IF(ISNUMBER($H226),IF(MV&lt;200,IF(ISNUMBER(MATRIX!AE226),ROUND((MATRIX!AE226*IDLE/1000)*CKWH,2),"-"),IF(ISNUMBER(MATRIX!AQ226),ROUND((MATRIX!AQ226*IDLE/1000)*CKWH,2),"-")),"")</f>
        <v/>
      </c>
      <c r="AO226" s="125" t="str">
        <f t="shared" si="147"/>
        <v/>
      </c>
      <c r="AQ226" s="105" t="str">
        <f>IF(ISNUMBER($H226),IF(MV&lt;200,IF(ISNUMBER(MATRIX!AG226),ROUND((MATRIX!AG226/1000)*RUNNING*CKWH,2),"-"),IF(ISNUMBER(MATRIX!AS226),ROUND((MATRIX!AS226/1000)*RUNNING*CKWH,2),"-")),"")</f>
        <v/>
      </c>
      <c r="AR226" s="126" t="str">
        <f t="shared" si="148"/>
        <v/>
      </c>
      <c r="AT226" s="129" t="str">
        <f t="shared" si="149"/>
        <v/>
      </c>
      <c r="AU226" s="127" t="str">
        <f t="shared" si="150"/>
        <v/>
      </c>
      <c r="AW226" s="101" t="str">
        <f>IF(ISNUMBER($H226),IF(ISNUMBER(MATRIX!BU226),$H226*MATRIX!BU226,"n/a"),"")</f>
        <v/>
      </c>
      <c r="AX226" s="72"/>
      <c r="AY226" s="72" t="str">
        <f>IF(ISNUMBER($H226),IF(ISNUMBER(MATRIX!BV226*AL226),$H226*MATRIX!BV226*AL226,"n/a"),"")</f>
        <v/>
      </c>
      <c r="BA226" s="100" t="str">
        <f t="shared" si="151"/>
        <v/>
      </c>
      <c r="BB226" s="72"/>
      <c r="BC226" s="154" t="str">
        <f t="shared" si="152"/>
        <v/>
      </c>
      <c r="BD226" s="103" t="str">
        <f t="shared" si="153"/>
        <v/>
      </c>
      <c r="BF226" s="85" t="str">
        <f>IF(ISNUMBER(H226),IF(ISNUMBER(MATRIX!Y226),MATRIX!Y226,"n/a"),"")</f>
        <v/>
      </c>
      <c r="BG226" s="86" t="str">
        <f t="shared" si="154"/>
        <v/>
      </c>
      <c r="BI226" s="44" t="str">
        <f>IF(ISNUMBER('Lo-Z-OUTPUT'!D226),IF(ISNUMBER(EXTRA!H226),'Lo-Z-OUTPUT'!D226*EXTRA!H226,""),"")</f>
        <v/>
      </c>
      <c r="BJ226" s="44" t="str">
        <f t="shared" si="155"/>
        <v/>
      </c>
      <c r="BT226" t="b">
        <f>ISNUMBER(MATRIX!G226)</f>
        <v>0</v>
      </c>
      <c r="BU226" t="b">
        <f>ISNUMBER(MATRIX!H226)</f>
        <v>0</v>
      </c>
      <c r="BW226" s="64" t="str">
        <f>IF(AND(ISNUMBER('HI-Z-OUTPUT'!P226),I226&lt;&gt;0),'HI-Z-OUTPUT'!P226,"-")</f>
        <v>-</v>
      </c>
      <c r="BX226" s="1"/>
      <c r="BY226" s="64" t="str">
        <f>IF(ISBLANK('HI-Z-OUTPUT'!R226),"",'HI-Z-OUTPUT'!R226)</f>
        <v/>
      </c>
      <c r="CA226" s="62" t="str">
        <f>IF(ISNUMBER(BW226),IF(ISNUMBER(MATRIX!E226),BW226*MATRIX!E226,"WRNG DATA"),"-")</f>
        <v>-</v>
      </c>
      <c r="CC226" s="66" t="str">
        <f>IF(AND(ISNUMBER(BW226),OR(BT226,BU226)),IF(KP="kg",BW226*MATRIX!CC226,BW226*MATRIX!CC226*2.2),"-")</f>
        <v>-</v>
      </c>
      <c r="CD226" s="65" t="str">
        <f t="shared" si="156"/>
        <v/>
      </c>
      <c r="CF226" s="1" t="str">
        <f>IF(AND(VI&lt;100,ISNUMBER(BW226),BT226),MATRIX!N226,IF(AND(VI&gt;=100,ISNUMBER(BW226),BU226),MATRIX!O226,""))</f>
        <v/>
      </c>
      <c r="CG226" s="1" t="str">
        <f>IF(AND(BY226&lt;100,ISNUMBER(BW226),BT226),MATRIX!N226,IF(AND(BY226&gt;=100,ISNUMBER(BW226),BU226),MATRIX!O226,"WRNG V"))</f>
        <v>WRNG V</v>
      </c>
      <c r="CH226" s="1" t="str">
        <f t="shared" si="157"/>
        <v/>
      </c>
      <c r="CJ226" s="70" t="str">
        <f>IF(ISNUMBER(BW226),IF(BY226&lt;100,IF(ISNUMBER(CH226*MATRIX!G226),BW226*CH226*MATRIX!G226,""),IF(ISNUMBER(CH226*MATRIX!H226),BW226*CH226*MATRIX!H226,"")),"")</f>
        <v/>
      </c>
      <c r="CL226" s="40" t="str">
        <f>IF(ISNUMBER(BW226*CH226),IF(ISNUMBER(MATRIX!U226),IF(MATRIX!U226-INT(MATRIX!U226)=0,MATRIX!U226,"("&amp;MATRIX!U226&amp;")"),"n/a"),"")</f>
        <v/>
      </c>
      <c r="CM226" s="77"/>
      <c r="CN226" s="81" t="str">
        <f>IF(ISNUMBER(BW226*CH226), IF(ISNUMBER(MATRIX!AZ226),BW226*MATRIX!AZ226,"n/a"),"")</f>
        <v/>
      </c>
      <c r="CO226" s="77"/>
      <c r="CP226" s="83" t="str">
        <f>IF(ISNUMBER($BW226*$CH226), IF(ISNUMBER(MATRIX!BB226),$BW226*MATRIX!BB226,"n/a"),"")</f>
        <v/>
      </c>
      <c r="CQ226" s="77"/>
      <c r="CR226" s="81" t="str">
        <f>IF(ISNUMBER($BW226*$CH226), IF(ISNUMBER(MATRIX!BJ226),BW226*MATRIX!BJ226,"n/a"),"")</f>
        <v/>
      </c>
      <c r="CS226" s="77" t="s">
        <v>434</v>
      </c>
      <c r="CT226" s="83" t="str">
        <f>IF(ISNUMBER($BW226*$CH226), IF(ISNUMBER(MATRIX!BL226),$BW226*MATRIX!BL226,"n/a"),"")</f>
        <v/>
      </c>
      <c r="CV226" s="225" t="str">
        <f t="shared" si="158"/>
        <v/>
      </c>
      <c r="CX226" s="225" t="str">
        <f t="shared" si="159"/>
        <v/>
      </c>
      <c r="CZ226" s="219" t="str">
        <f>IF(ISNUMBER($BW226*$CH226), IF(MV&gt;200,IF(ISNUMBER(MATRIX!CL226),MATRIX!CL226,"n/a"),IF(ISNUMBER(MATRIX!CH226),MATRIX!CH226,"n/a")),"")</f>
        <v/>
      </c>
      <c r="DB226" s="1" t="str">
        <f>IF(ISNUMBER(BW226),IF(AND(ISNUMBER('HI-Z-OUTPUT'!AV226),'HI-Z-OUTPUT'!AV226&lt;&gt;0),'HI-Z-OUTPUT'!AV226,'Hi-Z-INPUT'!$K$7*'Hi-Z-INPUT'!$K$11),"")</f>
        <v/>
      </c>
      <c r="DD226" s="161" t="str">
        <f t="shared" si="160"/>
        <v/>
      </c>
      <c r="DF226" s="124" t="str">
        <f>IF(ISNUMBER($BW226),IF(MV&lt;200,IF(ISNUMBER(MATRIX!BA226),ROUND(MATRIX!BA226/1000*IDLE*CKWH,2),"-"),IF(ISNUMBER(MATRIX!BK226),ROUND(MATRIX!BK226/1000*IDLE*CKWH,2),"-")),"")</f>
        <v/>
      </c>
      <c r="DG226" s="125" t="str">
        <f t="shared" si="161"/>
        <v/>
      </c>
      <c r="DI226" s="104" t="str">
        <f>IF(ISNUMBER($BW226),IF(MV&lt;200,IF(ISNUMBER(MATRIX!BC226),ROUND(MATRIX!BC226/1000*RUNNING*CKWH,2),"-"),IF(ISNUMBER(MATRIX!BM226),ROUND(MATRIX!BM226/1000*RUNNING*CKWH,2),"-")),"")</f>
        <v/>
      </c>
      <c r="DJ226" s="130" t="str">
        <f t="shared" si="162"/>
        <v/>
      </c>
      <c r="DL226" s="104"/>
      <c r="DM226" s="130" t="str">
        <f t="shared" si="163"/>
        <v/>
      </c>
      <c r="DO226" s="129" t="str">
        <f t="shared" si="164"/>
        <v/>
      </c>
      <c r="DP226" s="127" t="str">
        <f t="shared" si="165"/>
        <v/>
      </c>
      <c r="DR226" s="101" t="str">
        <f>IF(ISNUMBER($BW226*$CH226),IF(ISNUMBER(MATRIX!BU226),BW226*MATRIX!BU226,"n/a"),"")</f>
        <v/>
      </c>
      <c r="DS226" s="72"/>
      <c r="DT226" s="72" t="str">
        <f>IF(ISNUMBER(BW226*CH226),IF(ISNUMBER(MATRIX!BV226*DD226),BW226*MATRIX!BV226*DD226,"n/a"),"")</f>
        <v/>
      </c>
      <c r="DU226" s="72"/>
      <c r="DV226" s="155" t="str">
        <f t="shared" si="166"/>
        <v/>
      </c>
      <c r="DW226" s="96"/>
      <c r="DX226" s="156" t="str">
        <f t="shared" si="167"/>
        <v/>
      </c>
      <c r="DY226" s="102" t="str">
        <f t="shared" si="168"/>
        <v/>
      </c>
      <c r="EA226" s="85" t="str">
        <f>IF(ISNUMBER(BW226),IF(ISNUMBER(MATRIX!Y226),MATRIX!Y226,"n/a"),"")</f>
        <v/>
      </c>
      <c r="EB226" s="86" t="str">
        <f t="shared" si="169"/>
        <v/>
      </c>
      <c r="ED226" s="44" t="str">
        <f>IF(ISNUMBER('HI-Z-OUTPUT'!D226),IF(ISNUMBER(BW226),'HI-Z-OUTPUT'!D226*BW226,""),"")</f>
        <v/>
      </c>
      <c r="EE226" s="44" t="str">
        <f t="shared" si="170"/>
        <v/>
      </c>
    </row>
    <row r="227" spans="1:135">
      <c r="A227" s="106" t="e">
        <f>MATRIX!A227</f>
        <v>#N/A</v>
      </c>
      <c r="B227" t="e">
        <f>IF(MATRIX!B227&lt;&gt;0,MATRIX!B227,"-")</f>
        <v>#N/A</v>
      </c>
      <c r="D227" t="b">
        <f>AND(OHM8MENO&lt;='Lo-Z-OUTPUT'!U227,'Lo-Z-OUTPUT'!U227&lt;=OHM8PIU)</f>
        <v>0</v>
      </c>
      <c r="E227" t="b">
        <f>AND(OHM4MENO&lt;='Lo-Z-OUTPUT'!U227,'Lo-Z-OUTPUT'!U227&lt;=OHM4PIU)</f>
        <v>0</v>
      </c>
      <c r="F227" t="b">
        <f>AND(OHM2MENO&lt;='Lo-Z-OUTPUT'!U227,'Lo-Z-OUTPUT'!U227&lt;=OHM2PIU)</f>
        <v>0</v>
      </c>
      <c r="H227" s="64" t="str">
        <f>IF(ISNUMBER('Lo-Z-OUTPUT'!S227),'Lo-Z-OUTPUT'!S227,"")</f>
        <v/>
      </c>
      <c r="I227" s="64" t="str">
        <f>IF('Lo-Z-OUTPUT'!W227="B","B","")</f>
        <v/>
      </c>
      <c r="K227" s="62" t="str">
        <f>IF(ISNUMBER(H227),H227*MATRIX!E227,"-")</f>
        <v>-</v>
      </c>
      <c r="M227" s="66" t="str">
        <f>IF(ISNUMBER(H227),IF(KP="kg",H227*MATRIX!CB227,H227*MATRIX!CB227*2.2),"-")</f>
        <v>-</v>
      </c>
      <c r="N227" s="65" t="str">
        <f t="shared" si="143"/>
        <v/>
      </c>
      <c r="P227" s="1" t="str">
        <f>IF(ISNUMBER(H227),IF('Lo-Z-OUTPUT'!W227="B",IF(D227,MATRIX!Q227,IF(E227,MATRIX!R227,"WRNG Ω")),IF(D227,MATRIX!K227,IF(E227,MATRIX!L227,IF(F227,MATRIX!M227,"")))),"")</f>
        <v/>
      </c>
      <c r="R227" s="70" t="str">
        <f>IF(AND(ISNUMBER(H227),ISNUMBER(P227)),IF('Lo-Z-OUTPUT'!W227="B",H227*P227*MATRIX!F227/2,H227*P227*MATRIX!F227),"")</f>
        <v/>
      </c>
      <c r="T227" s="40" t="str">
        <f>IF(ISNUMBER($H227),IF(ISNUMBER(MATRIX!U227),IF(MATRIX!U227-INT(MATRIX!U227)=0,MATRIX!U227,"("&amp;MATRIX!U227&amp;")"),"n/a"),"")</f>
        <v/>
      </c>
      <c r="U227" s="77"/>
      <c r="V227" s="81" t="str">
        <f>IF(ISNUMBER(H227), IF(ISNUMBER(MATRIX!AD227),H227*MATRIX!AD227,"n/a"),"")</f>
        <v/>
      </c>
      <c r="W227" s="77"/>
      <c r="X227" s="83" t="str">
        <f>IF(ISNUMBER($H227), IF(ISNUMBER(MATRIX!AF227),$H227*MATRIX!AF227,"n/a"),"")</f>
        <v/>
      </c>
      <c r="Y227" s="77"/>
      <c r="Z227" s="81" t="str">
        <f>IF(ISNUMBER($H227), IF(ISNUMBER(MATRIX!AP227),$H227*MATRIX!AP227,"n/a"),"")</f>
        <v/>
      </c>
      <c r="AA227" s="77" t="s">
        <v>434</v>
      </c>
      <c r="AB227" s="83" t="str">
        <f>IF(ISNUMBER($H227), IF(ISNUMBER(MATRIX!AR227),$H227*MATRIX!AR227,"n/a"),"")</f>
        <v/>
      </c>
      <c r="AD227" s="225" t="str">
        <f t="shared" si="144"/>
        <v/>
      </c>
      <c r="AF227" s="225" t="str">
        <f t="shared" si="145"/>
        <v/>
      </c>
      <c r="AH227" s="218" t="str">
        <f>IF(ISNUMBER($H227), IF(MV&gt;200,IF(ISNUMBER(MATRIX!CL227),MATRIX!CL227,"n/a"),IF(ISNUMBER(MATRIX!CH227),MATRIX!CH227,"n/a")),"")</f>
        <v/>
      </c>
      <c r="AJ227" s="1" t="str">
        <f>IF(ISNUMBER(H227),IF(AND(ISNUMBER('Lo-Z-OUTPUT'!BA227),'Lo-Z-OUTPUT'!BA227&lt;&gt;0),'Lo-Z-OUTPUT'!BA227,'Lo-Z-INPUT'!$K$15*'Lo-Z-INPUT'!$K$7),"")</f>
        <v/>
      </c>
      <c r="AL227" s="161" t="str">
        <f t="shared" si="146"/>
        <v/>
      </c>
      <c r="AN227" s="124" t="str">
        <f>IF(ISNUMBER($H227),IF(MV&lt;200,IF(ISNUMBER(MATRIX!AE227),ROUND((MATRIX!AE227*IDLE/1000)*CKWH,2),"-"),IF(ISNUMBER(MATRIX!AQ227),ROUND((MATRIX!AQ227*IDLE/1000)*CKWH,2),"-")),"")</f>
        <v/>
      </c>
      <c r="AO227" s="125" t="str">
        <f t="shared" si="147"/>
        <v/>
      </c>
      <c r="AQ227" s="105" t="str">
        <f>IF(ISNUMBER($H227),IF(MV&lt;200,IF(ISNUMBER(MATRIX!AG227),ROUND((MATRIX!AG227/1000)*RUNNING*CKWH,2),"-"),IF(ISNUMBER(MATRIX!AS227),ROUND((MATRIX!AS227/1000)*RUNNING*CKWH,2),"-")),"")</f>
        <v/>
      </c>
      <c r="AR227" s="126" t="str">
        <f t="shared" si="148"/>
        <v/>
      </c>
      <c r="AT227" s="129" t="str">
        <f t="shared" si="149"/>
        <v/>
      </c>
      <c r="AU227" s="127" t="str">
        <f t="shared" si="150"/>
        <v/>
      </c>
      <c r="AW227" s="101" t="str">
        <f>IF(ISNUMBER($H227),IF(ISNUMBER(MATRIX!BU227),$H227*MATRIX!BU227,"n/a"),"")</f>
        <v/>
      </c>
      <c r="AX227" s="72"/>
      <c r="AY227" s="72" t="str">
        <f>IF(ISNUMBER($H227),IF(ISNUMBER(MATRIX!BV227*AL227),$H227*MATRIX!BV227*AL227,"n/a"),"")</f>
        <v/>
      </c>
      <c r="BA227" s="100" t="str">
        <f t="shared" si="151"/>
        <v/>
      </c>
      <c r="BB227" s="72"/>
      <c r="BC227" s="154" t="str">
        <f t="shared" si="152"/>
        <v/>
      </c>
      <c r="BD227" s="103" t="str">
        <f t="shared" si="153"/>
        <v/>
      </c>
      <c r="BF227" s="85" t="str">
        <f>IF(ISNUMBER(H227),IF(ISNUMBER(MATRIX!Y227),MATRIX!Y227,"n/a"),"")</f>
        <v/>
      </c>
      <c r="BG227" s="86" t="str">
        <f t="shared" si="154"/>
        <v/>
      </c>
      <c r="BI227" s="44" t="str">
        <f>IF(ISNUMBER('Lo-Z-OUTPUT'!D227),IF(ISNUMBER(EXTRA!H227),'Lo-Z-OUTPUT'!D227*EXTRA!H227,""),"")</f>
        <v/>
      </c>
      <c r="BJ227" s="44" t="str">
        <f t="shared" si="155"/>
        <v/>
      </c>
      <c r="BT227" t="b">
        <f>ISNUMBER(MATRIX!G227)</f>
        <v>0</v>
      </c>
      <c r="BU227" t="b">
        <f>ISNUMBER(MATRIX!H227)</f>
        <v>0</v>
      </c>
      <c r="BW227" s="64" t="str">
        <f>IF(AND(ISNUMBER('HI-Z-OUTPUT'!P227),I227&lt;&gt;0),'HI-Z-OUTPUT'!P227,"-")</f>
        <v>-</v>
      </c>
      <c r="BX227" s="1"/>
      <c r="BY227" s="64" t="str">
        <f>IF(ISBLANK('HI-Z-OUTPUT'!R227),"",'HI-Z-OUTPUT'!R227)</f>
        <v/>
      </c>
      <c r="CA227" s="62" t="str">
        <f>IF(ISNUMBER(BW227),IF(ISNUMBER(MATRIX!E227),BW227*MATRIX!E227,"WRNG DATA"),"-")</f>
        <v>-</v>
      </c>
      <c r="CC227" s="66" t="str">
        <f>IF(AND(ISNUMBER(BW227),OR(BT227,BU227)),IF(KP="kg",BW227*MATRIX!CC227,BW227*MATRIX!CC227*2.2),"-")</f>
        <v>-</v>
      </c>
      <c r="CD227" s="65" t="str">
        <f t="shared" si="156"/>
        <v/>
      </c>
      <c r="CF227" s="1" t="str">
        <f>IF(AND(VI&lt;100,ISNUMBER(BW227),BT227),MATRIX!N227,IF(AND(VI&gt;=100,ISNUMBER(BW227),BU227),MATRIX!O227,""))</f>
        <v/>
      </c>
      <c r="CG227" s="1" t="str">
        <f>IF(AND(BY227&lt;100,ISNUMBER(BW227),BT227),MATRIX!N227,IF(AND(BY227&gt;=100,ISNUMBER(BW227),BU227),MATRIX!O227,"WRNG V"))</f>
        <v>WRNG V</v>
      </c>
      <c r="CH227" s="1" t="str">
        <f t="shared" si="157"/>
        <v/>
      </c>
      <c r="CJ227" s="70" t="str">
        <f>IF(ISNUMBER(BW227),IF(BY227&lt;100,IF(ISNUMBER(CH227*MATRIX!G227),BW227*CH227*MATRIX!G227,""),IF(ISNUMBER(CH227*MATRIX!H227),BW227*CH227*MATRIX!H227,"")),"")</f>
        <v/>
      </c>
      <c r="CL227" s="40" t="str">
        <f>IF(ISNUMBER(BW227*CH227),IF(ISNUMBER(MATRIX!U227),IF(MATRIX!U227-INT(MATRIX!U227)=0,MATRIX!U227,"("&amp;MATRIX!U227&amp;")"),"n/a"),"")</f>
        <v/>
      </c>
      <c r="CM227" s="77"/>
      <c r="CN227" s="81" t="str">
        <f>IF(ISNUMBER(BW227*CH227), IF(ISNUMBER(MATRIX!AZ227),BW227*MATRIX!AZ227,"n/a"),"")</f>
        <v/>
      </c>
      <c r="CO227" s="77"/>
      <c r="CP227" s="83" t="str">
        <f>IF(ISNUMBER($BW227*$CH227), IF(ISNUMBER(MATRIX!BB227),$BW227*MATRIX!BB227,"n/a"),"")</f>
        <v/>
      </c>
      <c r="CQ227" s="77"/>
      <c r="CR227" s="81" t="str">
        <f>IF(ISNUMBER($BW227*$CH227), IF(ISNUMBER(MATRIX!BJ227),BW227*MATRIX!BJ227,"n/a"),"")</f>
        <v/>
      </c>
      <c r="CS227" s="77" t="s">
        <v>434</v>
      </c>
      <c r="CT227" s="83" t="str">
        <f>IF(ISNUMBER($BW227*$CH227), IF(ISNUMBER(MATRIX!BL227),$BW227*MATRIX!BL227,"n/a"),"")</f>
        <v/>
      </c>
      <c r="CV227" s="225" t="str">
        <f t="shared" si="158"/>
        <v/>
      </c>
      <c r="CX227" s="225" t="str">
        <f t="shared" si="159"/>
        <v/>
      </c>
      <c r="CZ227" s="219" t="str">
        <f>IF(ISNUMBER($BW227*$CH227), IF(MV&gt;200,IF(ISNUMBER(MATRIX!CL227),MATRIX!CL227,"n/a"),IF(ISNUMBER(MATRIX!CH227),MATRIX!CH227,"n/a")),"")</f>
        <v/>
      </c>
      <c r="DB227" s="1" t="str">
        <f>IF(ISNUMBER(BW227),IF(AND(ISNUMBER('HI-Z-OUTPUT'!AV227),'HI-Z-OUTPUT'!AV227&lt;&gt;0),'HI-Z-OUTPUT'!AV227,'Hi-Z-INPUT'!$K$7*'Hi-Z-INPUT'!$K$11),"")</f>
        <v/>
      </c>
      <c r="DD227" s="161" t="str">
        <f t="shared" si="160"/>
        <v/>
      </c>
      <c r="DF227" s="124" t="str">
        <f>IF(ISNUMBER($BW227),IF(MV&lt;200,IF(ISNUMBER(MATRIX!BA227),ROUND(MATRIX!BA227/1000*IDLE*CKWH,2),"-"),IF(ISNUMBER(MATRIX!BK227),ROUND(MATRIX!BK227/1000*IDLE*CKWH,2),"-")),"")</f>
        <v/>
      </c>
      <c r="DG227" s="125" t="str">
        <f t="shared" si="161"/>
        <v/>
      </c>
      <c r="DI227" s="104" t="str">
        <f>IF(ISNUMBER($BW227),IF(MV&lt;200,IF(ISNUMBER(MATRIX!BC227),ROUND(MATRIX!BC227/1000*RUNNING*CKWH,2),"-"),IF(ISNUMBER(MATRIX!BM227),ROUND(MATRIX!BM227/1000*RUNNING*CKWH,2),"-")),"")</f>
        <v/>
      </c>
      <c r="DJ227" s="130" t="str">
        <f t="shared" si="162"/>
        <v/>
      </c>
      <c r="DL227" s="104"/>
      <c r="DM227" s="130" t="str">
        <f t="shared" si="163"/>
        <v/>
      </c>
      <c r="DO227" s="129" t="str">
        <f t="shared" si="164"/>
        <v/>
      </c>
      <c r="DP227" s="127" t="str">
        <f t="shared" si="165"/>
        <v/>
      </c>
      <c r="DR227" s="101" t="str">
        <f>IF(ISNUMBER($BW227*$CH227),IF(ISNUMBER(MATRIX!BU227),BW227*MATRIX!BU227,"n/a"),"")</f>
        <v/>
      </c>
      <c r="DS227" s="72"/>
      <c r="DT227" s="72" t="str">
        <f>IF(ISNUMBER(BW227*CH227),IF(ISNUMBER(MATRIX!BV227*DD227),BW227*MATRIX!BV227*DD227,"n/a"),"")</f>
        <v/>
      </c>
      <c r="DU227" s="72"/>
      <c r="DV227" s="155" t="str">
        <f t="shared" si="166"/>
        <v/>
      </c>
      <c r="DW227" s="96"/>
      <c r="DX227" s="156" t="str">
        <f t="shared" si="167"/>
        <v/>
      </c>
      <c r="DY227" s="102" t="str">
        <f t="shared" si="168"/>
        <v/>
      </c>
      <c r="EA227" s="85" t="str">
        <f>IF(ISNUMBER(BW227),IF(ISNUMBER(MATRIX!Y227),MATRIX!Y227,"n/a"),"")</f>
        <v/>
      </c>
      <c r="EB227" s="86" t="str">
        <f t="shared" si="169"/>
        <v/>
      </c>
      <c r="ED227" s="44" t="str">
        <f>IF(ISNUMBER('HI-Z-OUTPUT'!D227),IF(ISNUMBER(BW227),'HI-Z-OUTPUT'!D227*BW227,""),"")</f>
        <v/>
      </c>
      <c r="EE227" s="44" t="str">
        <f t="shared" si="170"/>
        <v/>
      </c>
    </row>
    <row r="228" spans="1:135">
      <c r="A228" s="106" t="e">
        <f>MATRIX!A228</f>
        <v>#N/A</v>
      </c>
      <c r="B228" t="e">
        <f>IF(MATRIX!B228&lt;&gt;0,MATRIX!B228,"-")</f>
        <v>#N/A</v>
      </c>
      <c r="D228" t="b">
        <f>AND(OHM8MENO&lt;='Lo-Z-OUTPUT'!U228,'Lo-Z-OUTPUT'!U228&lt;=OHM8PIU)</f>
        <v>0</v>
      </c>
      <c r="E228" t="b">
        <f>AND(OHM4MENO&lt;='Lo-Z-OUTPUT'!U228,'Lo-Z-OUTPUT'!U228&lt;=OHM4PIU)</f>
        <v>0</v>
      </c>
      <c r="F228" t="b">
        <f>AND(OHM2MENO&lt;='Lo-Z-OUTPUT'!U228,'Lo-Z-OUTPUT'!U228&lt;=OHM2PIU)</f>
        <v>0</v>
      </c>
      <c r="H228" s="64" t="str">
        <f>IF(ISNUMBER('Lo-Z-OUTPUT'!S228),'Lo-Z-OUTPUT'!S228,"")</f>
        <v/>
      </c>
      <c r="I228" s="64" t="str">
        <f>IF('Lo-Z-OUTPUT'!W228="B","B","")</f>
        <v/>
      </c>
      <c r="K228" s="62" t="str">
        <f>IF(ISNUMBER(H228),H228*MATRIX!E228,"-")</f>
        <v>-</v>
      </c>
      <c r="M228" s="66" t="str">
        <f>IF(ISNUMBER(H228),IF(KP="kg",H228*MATRIX!CB228,H228*MATRIX!CB228*2.2),"-")</f>
        <v>-</v>
      </c>
      <c r="N228" s="65" t="str">
        <f t="shared" si="143"/>
        <v/>
      </c>
      <c r="P228" s="1" t="str">
        <f>IF(ISNUMBER(H228),IF('Lo-Z-OUTPUT'!W228="B",IF(D228,MATRIX!Q228,IF(E228,MATRIX!R228,"WRNG Ω")),IF(D228,MATRIX!K228,IF(E228,MATRIX!L228,IF(F228,MATRIX!M228,"")))),"")</f>
        <v/>
      </c>
      <c r="R228" s="70" t="str">
        <f>IF(AND(ISNUMBER(H228),ISNUMBER(P228)),IF('Lo-Z-OUTPUT'!W228="B",H228*P228*MATRIX!F228/2,H228*P228*MATRIX!F228),"")</f>
        <v/>
      </c>
      <c r="T228" s="40" t="str">
        <f>IF(ISNUMBER($H228),IF(ISNUMBER(MATRIX!U228),IF(MATRIX!U228-INT(MATRIX!U228)=0,MATRIX!U228,"("&amp;MATRIX!U228&amp;")"),"n/a"),"")</f>
        <v/>
      </c>
      <c r="U228" s="77"/>
      <c r="V228" s="81" t="str">
        <f>IF(ISNUMBER(H228), IF(ISNUMBER(MATRIX!AD228),H228*MATRIX!AD228,"n/a"),"")</f>
        <v/>
      </c>
      <c r="W228" s="77"/>
      <c r="X228" s="83" t="str">
        <f>IF(ISNUMBER($H228), IF(ISNUMBER(MATRIX!AF228),$H228*MATRIX!AF228,"n/a"),"")</f>
        <v/>
      </c>
      <c r="Y228" s="77"/>
      <c r="Z228" s="81" t="str">
        <f>IF(ISNUMBER($H228), IF(ISNUMBER(MATRIX!AP228),$H228*MATRIX!AP228,"n/a"),"")</f>
        <v/>
      </c>
      <c r="AA228" s="77" t="s">
        <v>434</v>
      </c>
      <c r="AB228" s="83" t="str">
        <f>IF(ISNUMBER($H228), IF(ISNUMBER(MATRIX!AR228),$H228*MATRIX!AR228,"n/a"),"")</f>
        <v/>
      </c>
      <c r="AD228" s="225" t="str">
        <f t="shared" si="144"/>
        <v/>
      </c>
      <c r="AF228" s="225" t="str">
        <f t="shared" si="145"/>
        <v/>
      </c>
      <c r="AH228" s="218" t="str">
        <f>IF(ISNUMBER($H228), IF(MV&gt;200,IF(ISNUMBER(MATRIX!CL228),MATRIX!CL228,"n/a"),IF(ISNUMBER(MATRIX!CH228),MATRIX!CH228,"n/a")),"")</f>
        <v/>
      </c>
      <c r="AJ228" s="1" t="str">
        <f>IF(ISNUMBER(H228),IF(AND(ISNUMBER('Lo-Z-OUTPUT'!BA228),'Lo-Z-OUTPUT'!BA228&lt;&gt;0),'Lo-Z-OUTPUT'!BA228,'Lo-Z-INPUT'!$K$15*'Lo-Z-INPUT'!$K$7),"")</f>
        <v/>
      </c>
      <c r="AL228" s="161" t="str">
        <f t="shared" si="146"/>
        <v/>
      </c>
      <c r="AN228" s="124" t="str">
        <f>IF(ISNUMBER($H228),IF(MV&lt;200,IF(ISNUMBER(MATRIX!AE228),ROUND((MATRIX!AE228*IDLE/1000)*CKWH,2),"-"),IF(ISNUMBER(MATRIX!AQ228),ROUND((MATRIX!AQ228*IDLE/1000)*CKWH,2),"-")),"")</f>
        <v/>
      </c>
      <c r="AO228" s="125" t="str">
        <f t="shared" si="147"/>
        <v/>
      </c>
      <c r="AQ228" s="105" t="str">
        <f>IF(ISNUMBER($H228),IF(MV&lt;200,IF(ISNUMBER(MATRIX!AG228),ROUND((MATRIX!AG228/1000)*RUNNING*CKWH,2),"-"),IF(ISNUMBER(MATRIX!AS228),ROUND((MATRIX!AS228/1000)*RUNNING*CKWH,2),"-")),"")</f>
        <v/>
      </c>
      <c r="AR228" s="126" t="str">
        <f t="shared" si="148"/>
        <v/>
      </c>
      <c r="AT228" s="129" t="str">
        <f t="shared" si="149"/>
        <v/>
      </c>
      <c r="AU228" s="127" t="str">
        <f t="shared" si="150"/>
        <v/>
      </c>
      <c r="AW228" s="101" t="str">
        <f>IF(ISNUMBER($H228),IF(ISNUMBER(MATRIX!BU228),$H228*MATRIX!BU228,"n/a"),"")</f>
        <v/>
      </c>
      <c r="AX228" s="72"/>
      <c r="AY228" s="72" t="str">
        <f>IF(ISNUMBER($H228),IF(ISNUMBER(MATRIX!BV228*AL228),$H228*MATRIX!BV228*AL228,"n/a"),"")</f>
        <v/>
      </c>
      <c r="BA228" s="100" t="str">
        <f t="shared" si="151"/>
        <v/>
      </c>
      <c r="BB228" s="72"/>
      <c r="BC228" s="154" t="str">
        <f t="shared" si="152"/>
        <v/>
      </c>
      <c r="BD228" s="103" t="str">
        <f t="shared" si="153"/>
        <v/>
      </c>
      <c r="BF228" s="85" t="str">
        <f>IF(ISNUMBER(H228),IF(ISNUMBER(MATRIX!Y228),MATRIX!Y228,"n/a"),"")</f>
        <v/>
      </c>
      <c r="BG228" s="86" t="str">
        <f t="shared" si="154"/>
        <v/>
      </c>
      <c r="BI228" s="44" t="str">
        <f>IF(ISNUMBER('Lo-Z-OUTPUT'!D228),IF(ISNUMBER(EXTRA!H228),'Lo-Z-OUTPUT'!D228*EXTRA!H228,""),"")</f>
        <v/>
      </c>
      <c r="BJ228" s="44" t="str">
        <f t="shared" si="155"/>
        <v/>
      </c>
      <c r="BT228" t="b">
        <f>ISNUMBER(MATRIX!G228)</f>
        <v>0</v>
      </c>
      <c r="BU228" t="b">
        <f>ISNUMBER(MATRIX!H228)</f>
        <v>0</v>
      </c>
      <c r="BW228" s="64" t="str">
        <f>IF(AND(ISNUMBER('HI-Z-OUTPUT'!P228),I228&lt;&gt;0),'HI-Z-OUTPUT'!P228,"-")</f>
        <v>-</v>
      </c>
      <c r="BX228" s="1"/>
      <c r="BY228" s="64" t="str">
        <f>IF(ISBLANK('HI-Z-OUTPUT'!R228),"",'HI-Z-OUTPUT'!R228)</f>
        <v/>
      </c>
      <c r="CA228" s="62" t="str">
        <f>IF(ISNUMBER(BW228),IF(ISNUMBER(MATRIX!E228),BW228*MATRIX!E228,"WRNG DATA"),"-")</f>
        <v>-</v>
      </c>
      <c r="CC228" s="66" t="str">
        <f>IF(AND(ISNUMBER(BW228),OR(BT228,BU228)),IF(KP="kg",BW228*MATRIX!CC228,BW228*MATRIX!CC228*2.2),"-")</f>
        <v>-</v>
      </c>
      <c r="CD228" s="65" t="str">
        <f t="shared" si="156"/>
        <v/>
      </c>
      <c r="CF228" s="1" t="str">
        <f>IF(AND(VI&lt;100,ISNUMBER(BW228),BT228),MATRIX!N228,IF(AND(VI&gt;=100,ISNUMBER(BW228),BU228),MATRIX!O228,""))</f>
        <v/>
      </c>
      <c r="CG228" s="1" t="str">
        <f>IF(AND(BY228&lt;100,ISNUMBER(BW228),BT228),MATRIX!N228,IF(AND(BY228&gt;=100,ISNUMBER(BW228),BU228),MATRIX!O228,"WRNG V"))</f>
        <v>WRNG V</v>
      </c>
      <c r="CH228" s="1" t="str">
        <f t="shared" si="157"/>
        <v/>
      </c>
      <c r="CJ228" s="70" t="str">
        <f>IF(ISNUMBER(BW228),IF(BY228&lt;100,IF(ISNUMBER(CH228*MATRIX!G228),BW228*CH228*MATRIX!G228,""),IF(ISNUMBER(CH228*MATRIX!H228),BW228*CH228*MATRIX!H228,"")),"")</f>
        <v/>
      </c>
      <c r="CL228" s="40" t="str">
        <f>IF(ISNUMBER(BW228*CH228),IF(ISNUMBER(MATRIX!U228),IF(MATRIX!U228-INT(MATRIX!U228)=0,MATRIX!U228,"("&amp;MATRIX!U228&amp;")"),"n/a"),"")</f>
        <v/>
      </c>
      <c r="CM228" s="77"/>
      <c r="CN228" s="81" t="str">
        <f>IF(ISNUMBER(BW228*CH228), IF(ISNUMBER(MATRIX!AZ228),BW228*MATRIX!AZ228,"n/a"),"")</f>
        <v/>
      </c>
      <c r="CO228" s="77"/>
      <c r="CP228" s="83" t="str">
        <f>IF(ISNUMBER($BW228*$CH228), IF(ISNUMBER(MATRIX!BB228),$BW228*MATRIX!BB228,"n/a"),"")</f>
        <v/>
      </c>
      <c r="CQ228" s="77"/>
      <c r="CR228" s="81" t="str">
        <f>IF(ISNUMBER($BW228*$CH228), IF(ISNUMBER(MATRIX!BJ228),BW228*MATRIX!BJ228,"n/a"),"")</f>
        <v/>
      </c>
      <c r="CS228" s="77" t="s">
        <v>434</v>
      </c>
      <c r="CT228" s="83" t="str">
        <f>IF(ISNUMBER($BW228*$CH228), IF(ISNUMBER(MATRIX!BL228),$BW228*MATRIX!BL228,"n/a"),"")</f>
        <v/>
      </c>
      <c r="CV228" s="225" t="str">
        <f t="shared" si="158"/>
        <v/>
      </c>
      <c r="CX228" s="225" t="str">
        <f t="shared" si="159"/>
        <v/>
      </c>
      <c r="CZ228" s="219" t="str">
        <f>IF(ISNUMBER($BW228*$CH228), IF(MV&gt;200,IF(ISNUMBER(MATRIX!CL228),MATRIX!CL228,"n/a"),IF(ISNUMBER(MATRIX!CH228),MATRIX!CH228,"n/a")),"")</f>
        <v/>
      </c>
      <c r="DB228" s="1" t="str">
        <f>IF(ISNUMBER(BW228),IF(AND(ISNUMBER('HI-Z-OUTPUT'!AV228),'HI-Z-OUTPUT'!AV228&lt;&gt;0),'HI-Z-OUTPUT'!AV228,'Hi-Z-INPUT'!$K$7*'Hi-Z-INPUT'!$K$11),"")</f>
        <v/>
      </c>
      <c r="DD228" s="161" t="str">
        <f t="shared" si="160"/>
        <v/>
      </c>
      <c r="DF228" s="124" t="str">
        <f>IF(ISNUMBER($BW228),IF(MV&lt;200,IF(ISNUMBER(MATRIX!BA228),ROUND(MATRIX!BA228/1000*IDLE*CKWH,2),"-"),IF(ISNUMBER(MATRIX!BK228),ROUND(MATRIX!BK228/1000*IDLE*CKWH,2),"-")),"")</f>
        <v/>
      </c>
      <c r="DG228" s="125" t="str">
        <f t="shared" si="161"/>
        <v/>
      </c>
      <c r="DI228" s="104" t="str">
        <f>IF(ISNUMBER($BW228),IF(MV&lt;200,IF(ISNUMBER(MATRIX!BC228),ROUND(MATRIX!BC228/1000*RUNNING*CKWH,2),"-"),IF(ISNUMBER(MATRIX!BM228),ROUND(MATRIX!BM228/1000*RUNNING*CKWH,2),"-")),"")</f>
        <v/>
      </c>
      <c r="DJ228" s="130" t="str">
        <f t="shared" si="162"/>
        <v/>
      </c>
      <c r="DL228" s="104"/>
      <c r="DM228" s="130" t="str">
        <f t="shared" si="163"/>
        <v/>
      </c>
      <c r="DO228" s="129" t="str">
        <f t="shared" si="164"/>
        <v/>
      </c>
      <c r="DP228" s="127" t="str">
        <f t="shared" si="165"/>
        <v/>
      </c>
      <c r="DR228" s="101" t="str">
        <f>IF(ISNUMBER($BW228*$CH228),IF(ISNUMBER(MATRIX!BU228),BW228*MATRIX!BU228,"n/a"),"")</f>
        <v/>
      </c>
      <c r="DS228" s="72"/>
      <c r="DT228" s="72" t="str">
        <f>IF(ISNUMBER(BW228*CH228),IF(ISNUMBER(MATRIX!BV228*DD228),BW228*MATRIX!BV228*DD228,"n/a"),"")</f>
        <v/>
      </c>
      <c r="DU228" s="72"/>
      <c r="DV228" s="155" t="str">
        <f t="shared" si="166"/>
        <v/>
      </c>
      <c r="DW228" s="96"/>
      <c r="DX228" s="156" t="str">
        <f t="shared" si="167"/>
        <v/>
      </c>
      <c r="DY228" s="102" t="str">
        <f t="shared" si="168"/>
        <v/>
      </c>
      <c r="EA228" s="85" t="str">
        <f>IF(ISNUMBER(BW228),IF(ISNUMBER(MATRIX!Y228),MATRIX!Y228,"n/a"),"")</f>
        <v/>
      </c>
      <c r="EB228" s="86" t="str">
        <f t="shared" si="169"/>
        <v/>
      </c>
      <c r="ED228" s="44" t="str">
        <f>IF(ISNUMBER('HI-Z-OUTPUT'!D228),IF(ISNUMBER(BW228),'HI-Z-OUTPUT'!D228*BW228,""),"")</f>
        <v/>
      </c>
      <c r="EE228" s="44" t="str">
        <f t="shared" si="170"/>
        <v/>
      </c>
    </row>
    <row r="229" spans="1:135">
      <c r="A229" s="106" t="e">
        <f>MATRIX!A229</f>
        <v>#N/A</v>
      </c>
      <c r="B229" t="e">
        <f>IF(MATRIX!B229&lt;&gt;0,MATRIX!B229,"-")</f>
        <v>#N/A</v>
      </c>
      <c r="D229" t="b">
        <f>AND(OHM8MENO&lt;='Lo-Z-OUTPUT'!U229,'Lo-Z-OUTPUT'!U229&lt;=OHM8PIU)</f>
        <v>0</v>
      </c>
      <c r="E229" t="b">
        <f>AND(OHM4MENO&lt;='Lo-Z-OUTPUT'!U229,'Lo-Z-OUTPUT'!U229&lt;=OHM4PIU)</f>
        <v>0</v>
      </c>
      <c r="F229" t="b">
        <f>AND(OHM2MENO&lt;='Lo-Z-OUTPUT'!U229,'Lo-Z-OUTPUT'!U229&lt;=OHM2PIU)</f>
        <v>0</v>
      </c>
      <c r="H229" s="64" t="str">
        <f>IF(ISNUMBER('Lo-Z-OUTPUT'!S229),'Lo-Z-OUTPUT'!S229,"")</f>
        <v/>
      </c>
      <c r="I229" s="64" t="str">
        <f>IF('Lo-Z-OUTPUT'!W229="B","B","")</f>
        <v/>
      </c>
      <c r="K229" s="62" t="str">
        <f>IF(ISNUMBER(H229),H229*MATRIX!E229,"-")</f>
        <v>-</v>
      </c>
      <c r="M229" s="66" t="str">
        <f>IF(ISNUMBER(H229),IF(KP="kg",H229*MATRIX!CB229,H229*MATRIX!CB229*2.2),"-")</f>
        <v>-</v>
      </c>
      <c r="N229" s="65" t="str">
        <f t="shared" si="143"/>
        <v/>
      </c>
      <c r="P229" s="1" t="str">
        <f>IF(ISNUMBER(H229),IF('Lo-Z-OUTPUT'!W229="B",IF(D229,MATRIX!Q229,IF(E229,MATRIX!R229,"WRNG Ω")),IF(D229,MATRIX!K229,IF(E229,MATRIX!L229,IF(F229,MATRIX!M229,"")))),"")</f>
        <v/>
      </c>
      <c r="R229" s="70" t="str">
        <f>IF(AND(ISNUMBER(H229),ISNUMBER(P229)),IF('Lo-Z-OUTPUT'!W229="B",H229*P229*MATRIX!F229/2,H229*P229*MATRIX!F229),"")</f>
        <v/>
      </c>
      <c r="T229" s="40" t="str">
        <f>IF(ISNUMBER($H229),IF(ISNUMBER(MATRIX!U229),IF(MATRIX!U229-INT(MATRIX!U229)=0,MATRIX!U229,"("&amp;MATRIX!U229&amp;")"),"n/a"),"")</f>
        <v/>
      </c>
      <c r="U229" s="77"/>
      <c r="V229" s="81" t="str">
        <f>IF(ISNUMBER(H229), IF(ISNUMBER(MATRIX!AD229),H229*MATRIX!AD229,"n/a"),"")</f>
        <v/>
      </c>
      <c r="W229" s="77"/>
      <c r="X229" s="83" t="str">
        <f>IF(ISNUMBER($H229), IF(ISNUMBER(MATRIX!AF229),$H229*MATRIX!AF229,"n/a"),"")</f>
        <v/>
      </c>
      <c r="Y229" s="77"/>
      <c r="Z229" s="81" t="str">
        <f>IF(ISNUMBER($H229), IF(ISNUMBER(MATRIX!AP229),$H229*MATRIX!AP229,"n/a"),"")</f>
        <v/>
      </c>
      <c r="AA229" s="77" t="s">
        <v>434</v>
      </c>
      <c r="AB229" s="83" t="str">
        <f>IF(ISNUMBER($H229), IF(ISNUMBER(MATRIX!AR229),$H229*MATRIX!AR229,"n/a"),"")</f>
        <v/>
      </c>
      <c r="AD229" s="225" t="str">
        <f t="shared" si="144"/>
        <v/>
      </c>
      <c r="AF229" s="225" t="str">
        <f t="shared" si="145"/>
        <v/>
      </c>
      <c r="AH229" s="218" t="str">
        <f>IF(ISNUMBER($H229), IF(MV&gt;200,IF(ISNUMBER(MATRIX!CL229),MATRIX!CL229,"n/a"),IF(ISNUMBER(MATRIX!CH229),MATRIX!CH229,"n/a")),"")</f>
        <v/>
      </c>
      <c r="AJ229" s="1" t="str">
        <f>IF(ISNUMBER(H229),IF(AND(ISNUMBER('Lo-Z-OUTPUT'!BA229),'Lo-Z-OUTPUT'!BA229&lt;&gt;0),'Lo-Z-OUTPUT'!BA229,'Lo-Z-INPUT'!$K$15*'Lo-Z-INPUT'!$K$7),"")</f>
        <v/>
      </c>
      <c r="AL229" s="161" t="str">
        <f t="shared" si="146"/>
        <v/>
      </c>
      <c r="AN229" s="124" t="str">
        <f>IF(ISNUMBER($H229),IF(MV&lt;200,IF(ISNUMBER(MATRIX!AE229),ROUND((MATRIX!AE229*IDLE/1000)*CKWH,2),"-"),IF(ISNUMBER(MATRIX!AQ229),ROUND((MATRIX!AQ229*IDLE/1000)*CKWH,2),"-")),"")</f>
        <v/>
      </c>
      <c r="AO229" s="125" t="str">
        <f t="shared" si="147"/>
        <v/>
      </c>
      <c r="AQ229" s="105" t="str">
        <f>IF(ISNUMBER($H229),IF(MV&lt;200,IF(ISNUMBER(MATRIX!AG229),ROUND((MATRIX!AG229/1000)*RUNNING*CKWH,2),"-"),IF(ISNUMBER(MATRIX!AS229),ROUND((MATRIX!AS229/1000)*RUNNING*CKWH,2),"-")),"")</f>
        <v/>
      </c>
      <c r="AR229" s="126" t="str">
        <f t="shared" si="148"/>
        <v/>
      </c>
      <c r="AT229" s="129" t="str">
        <f t="shared" si="149"/>
        <v/>
      </c>
      <c r="AU229" s="127" t="str">
        <f t="shared" si="150"/>
        <v/>
      </c>
      <c r="AW229" s="101" t="str">
        <f>IF(ISNUMBER($H229),IF(ISNUMBER(MATRIX!BU229),$H229*MATRIX!BU229,"n/a"),"")</f>
        <v/>
      </c>
      <c r="AX229" s="72"/>
      <c r="AY229" s="72" t="str">
        <f>IF(ISNUMBER($H229),IF(ISNUMBER(MATRIX!BV229*AL229),$H229*MATRIX!BV229*AL229,"n/a"),"")</f>
        <v/>
      </c>
      <c r="BA229" s="100" t="str">
        <f t="shared" si="151"/>
        <v/>
      </c>
      <c r="BB229" s="72"/>
      <c r="BC229" s="154" t="str">
        <f t="shared" si="152"/>
        <v/>
      </c>
      <c r="BD229" s="103" t="str">
        <f t="shared" si="153"/>
        <v/>
      </c>
      <c r="BF229" s="85" t="str">
        <f>IF(ISNUMBER(H229),IF(ISNUMBER(MATRIX!Y229),MATRIX!Y229,"n/a"),"")</f>
        <v/>
      </c>
      <c r="BG229" s="86" t="str">
        <f t="shared" si="154"/>
        <v/>
      </c>
      <c r="BI229" s="44" t="str">
        <f>IF(ISNUMBER('Lo-Z-OUTPUT'!D229),IF(ISNUMBER(EXTRA!H229),'Lo-Z-OUTPUT'!D229*EXTRA!H229,""),"")</f>
        <v/>
      </c>
      <c r="BJ229" s="44" t="str">
        <f t="shared" si="155"/>
        <v/>
      </c>
      <c r="BT229" t="b">
        <f>ISNUMBER(MATRIX!G229)</f>
        <v>0</v>
      </c>
      <c r="BU229" t="b">
        <f>ISNUMBER(MATRIX!H229)</f>
        <v>0</v>
      </c>
      <c r="BW229" s="64" t="str">
        <f>IF(AND(ISNUMBER('HI-Z-OUTPUT'!P229),I229&lt;&gt;0),'HI-Z-OUTPUT'!P229,"-")</f>
        <v>-</v>
      </c>
      <c r="BX229" s="1"/>
      <c r="BY229" s="64" t="str">
        <f>IF(ISBLANK('HI-Z-OUTPUT'!R229),"",'HI-Z-OUTPUT'!R229)</f>
        <v/>
      </c>
      <c r="CA229" s="62" t="str">
        <f>IF(ISNUMBER(BW229),IF(ISNUMBER(MATRIX!E229),BW229*MATRIX!E229,"WRNG DATA"),"-")</f>
        <v>-</v>
      </c>
      <c r="CC229" s="66" t="str">
        <f>IF(AND(ISNUMBER(BW229),OR(BT229,BU229)),IF(KP="kg",BW229*MATRIX!CC229,BW229*MATRIX!CC229*2.2),"-")</f>
        <v>-</v>
      </c>
      <c r="CD229" s="65" t="str">
        <f t="shared" si="156"/>
        <v/>
      </c>
      <c r="CF229" s="1" t="str">
        <f>IF(AND(VI&lt;100,ISNUMBER(BW229),BT229),MATRIX!N229,IF(AND(VI&gt;=100,ISNUMBER(BW229),BU229),MATRIX!O229,""))</f>
        <v/>
      </c>
      <c r="CG229" s="1" t="str">
        <f>IF(AND(BY229&lt;100,ISNUMBER(BW229),BT229),MATRIX!N229,IF(AND(BY229&gt;=100,ISNUMBER(BW229),BU229),MATRIX!O229,"WRNG V"))</f>
        <v>WRNG V</v>
      </c>
      <c r="CH229" s="1" t="str">
        <f t="shared" si="157"/>
        <v/>
      </c>
      <c r="CJ229" s="70" t="str">
        <f>IF(ISNUMBER(BW229),IF(BY229&lt;100,IF(ISNUMBER(CH229*MATRIX!G229),BW229*CH229*MATRIX!G229,""),IF(ISNUMBER(CH229*MATRIX!H229),BW229*CH229*MATRIX!H229,"")),"")</f>
        <v/>
      </c>
      <c r="CL229" s="40" t="str">
        <f>IF(ISNUMBER(BW229*CH229),IF(ISNUMBER(MATRIX!U229),IF(MATRIX!U229-INT(MATRIX!U229)=0,MATRIX!U229,"("&amp;MATRIX!U229&amp;")"),"n/a"),"")</f>
        <v/>
      </c>
      <c r="CM229" s="77"/>
      <c r="CN229" s="81" t="str">
        <f>IF(ISNUMBER(BW229*CH229), IF(ISNUMBER(MATRIX!AZ229),BW229*MATRIX!AZ229,"n/a"),"")</f>
        <v/>
      </c>
      <c r="CO229" s="77"/>
      <c r="CP229" s="83" t="str">
        <f>IF(ISNUMBER($BW229*$CH229), IF(ISNUMBER(MATRIX!BB229),$BW229*MATRIX!BB229,"n/a"),"")</f>
        <v/>
      </c>
      <c r="CQ229" s="77"/>
      <c r="CR229" s="81" t="str">
        <f>IF(ISNUMBER($BW229*$CH229), IF(ISNUMBER(MATRIX!BJ229),BW229*MATRIX!BJ229,"n/a"),"")</f>
        <v/>
      </c>
      <c r="CS229" s="77" t="s">
        <v>434</v>
      </c>
      <c r="CT229" s="83" t="str">
        <f>IF(ISNUMBER($BW229*$CH229), IF(ISNUMBER(MATRIX!BL229),$BW229*MATRIX!BL229,"n/a"),"")</f>
        <v/>
      </c>
      <c r="CV229" s="225" t="str">
        <f t="shared" si="158"/>
        <v/>
      </c>
      <c r="CX229" s="225" t="str">
        <f t="shared" si="159"/>
        <v/>
      </c>
      <c r="CZ229" s="219" t="str">
        <f>IF(ISNUMBER($BW229*$CH229), IF(MV&gt;200,IF(ISNUMBER(MATRIX!CL229),MATRIX!CL229,"n/a"),IF(ISNUMBER(MATRIX!CH229),MATRIX!CH229,"n/a")),"")</f>
        <v/>
      </c>
      <c r="DB229" s="1" t="str">
        <f>IF(ISNUMBER(BW229),IF(AND(ISNUMBER('HI-Z-OUTPUT'!AV229),'HI-Z-OUTPUT'!AV229&lt;&gt;0),'HI-Z-OUTPUT'!AV229,'Hi-Z-INPUT'!$K$7*'Hi-Z-INPUT'!$K$11),"")</f>
        <v/>
      </c>
      <c r="DD229" s="161" t="str">
        <f t="shared" si="160"/>
        <v/>
      </c>
      <c r="DF229" s="124" t="str">
        <f>IF(ISNUMBER($BW229),IF(MV&lt;200,IF(ISNUMBER(MATRIX!BA229),ROUND(MATRIX!BA229/1000*IDLE*CKWH,2),"-"),IF(ISNUMBER(MATRIX!BK229),ROUND(MATRIX!BK229/1000*IDLE*CKWH,2),"-")),"")</f>
        <v/>
      </c>
      <c r="DG229" s="125" t="str">
        <f t="shared" si="161"/>
        <v/>
      </c>
      <c r="DI229" s="104" t="str">
        <f>IF(ISNUMBER($BW229),IF(MV&lt;200,IF(ISNUMBER(MATRIX!BC229),ROUND(MATRIX!BC229/1000*RUNNING*CKWH,2),"-"),IF(ISNUMBER(MATRIX!BM229),ROUND(MATRIX!BM229/1000*RUNNING*CKWH,2),"-")),"")</f>
        <v/>
      </c>
      <c r="DJ229" s="130" t="str">
        <f t="shared" si="162"/>
        <v/>
      </c>
      <c r="DL229" s="104"/>
      <c r="DM229" s="130" t="str">
        <f t="shared" si="163"/>
        <v/>
      </c>
      <c r="DO229" s="129" t="str">
        <f t="shared" si="164"/>
        <v/>
      </c>
      <c r="DP229" s="127" t="str">
        <f t="shared" si="165"/>
        <v/>
      </c>
      <c r="DR229" s="101" t="str">
        <f>IF(ISNUMBER($BW229*$CH229),IF(ISNUMBER(MATRIX!BU229),BW229*MATRIX!BU229,"n/a"),"")</f>
        <v/>
      </c>
      <c r="DS229" s="72"/>
      <c r="DT229" s="72" t="str">
        <f>IF(ISNUMBER(BW229*CH229),IF(ISNUMBER(MATRIX!BV229*DD229),BW229*MATRIX!BV229*DD229,"n/a"),"")</f>
        <v/>
      </c>
      <c r="DU229" s="72"/>
      <c r="DV229" s="155" t="str">
        <f t="shared" si="166"/>
        <v/>
      </c>
      <c r="DW229" s="96"/>
      <c r="DX229" s="156" t="str">
        <f t="shared" si="167"/>
        <v/>
      </c>
      <c r="DY229" s="102" t="str">
        <f t="shared" si="168"/>
        <v/>
      </c>
      <c r="EA229" s="85" t="str">
        <f>IF(ISNUMBER(BW229),IF(ISNUMBER(MATRIX!Y229),MATRIX!Y229,"n/a"),"")</f>
        <v/>
      </c>
      <c r="EB229" s="86" t="str">
        <f t="shared" si="169"/>
        <v/>
      </c>
      <c r="ED229" s="44" t="str">
        <f>IF(ISNUMBER('HI-Z-OUTPUT'!D229),IF(ISNUMBER(BW229),'HI-Z-OUTPUT'!D229*BW229,""),"")</f>
        <v/>
      </c>
      <c r="EE229" s="44" t="str">
        <f t="shared" si="170"/>
        <v/>
      </c>
    </row>
    <row r="230" spans="1:135">
      <c r="A230" s="106" t="e">
        <f>MATRIX!A230</f>
        <v>#N/A</v>
      </c>
      <c r="B230" t="e">
        <f>IF(MATRIX!B230&lt;&gt;0,MATRIX!B230,"-")</f>
        <v>#N/A</v>
      </c>
      <c r="D230" t="b">
        <f>AND(OHM8MENO&lt;='Lo-Z-OUTPUT'!U230,'Lo-Z-OUTPUT'!U230&lt;=OHM8PIU)</f>
        <v>0</v>
      </c>
      <c r="E230" t="b">
        <f>AND(OHM4MENO&lt;='Lo-Z-OUTPUT'!U230,'Lo-Z-OUTPUT'!U230&lt;=OHM4PIU)</f>
        <v>0</v>
      </c>
      <c r="F230" t="b">
        <f>AND(OHM2MENO&lt;='Lo-Z-OUTPUT'!U230,'Lo-Z-OUTPUT'!U230&lt;=OHM2PIU)</f>
        <v>0</v>
      </c>
      <c r="H230" s="64" t="str">
        <f>IF(ISNUMBER('Lo-Z-OUTPUT'!S230),'Lo-Z-OUTPUT'!S230,"")</f>
        <v/>
      </c>
      <c r="I230" s="64" t="str">
        <f>IF('Lo-Z-OUTPUT'!W230="B","B","")</f>
        <v/>
      </c>
      <c r="K230" s="62" t="str">
        <f>IF(ISNUMBER(H230),H230*MATRIX!E230,"-")</f>
        <v>-</v>
      </c>
      <c r="M230" s="66" t="str">
        <f>IF(ISNUMBER(H230),IF(KP="kg",H230*MATRIX!CB230,H230*MATRIX!CB230*2.2),"-")</f>
        <v>-</v>
      </c>
      <c r="N230" s="65" t="str">
        <f t="shared" si="143"/>
        <v/>
      </c>
      <c r="P230" s="1" t="str">
        <f>IF(ISNUMBER(H230),IF('Lo-Z-OUTPUT'!W230="B",IF(D230,MATRIX!Q230,IF(E230,MATRIX!R230,"WRNG Ω")),IF(D230,MATRIX!K230,IF(E230,MATRIX!L230,IF(F230,MATRIX!M230,"")))),"")</f>
        <v/>
      </c>
      <c r="R230" s="70" t="str">
        <f>IF(AND(ISNUMBER(H230),ISNUMBER(P230)),IF('Lo-Z-OUTPUT'!W230="B",H230*P230*MATRIX!F230/2,H230*P230*MATRIX!F230),"")</f>
        <v/>
      </c>
      <c r="T230" s="40" t="str">
        <f>IF(ISNUMBER($H230),IF(ISNUMBER(MATRIX!U230),IF(MATRIX!U230-INT(MATRIX!U230)=0,MATRIX!U230,"("&amp;MATRIX!U230&amp;")"),"n/a"),"")</f>
        <v/>
      </c>
      <c r="U230" s="77"/>
      <c r="V230" s="81" t="str">
        <f>IF(ISNUMBER(H230), IF(ISNUMBER(MATRIX!AD230),H230*MATRIX!AD230,"n/a"),"")</f>
        <v/>
      </c>
      <c r="W230" s="77"/>
      <c r="X230" s="83" t="str">
        <f>IF(ISNUMBER($H230), IF(ISNUMBER(MATRIX!AF230),$H230*MATRIX!AF230,"n/a"),"")</f>
        <v/>
      </c>
      <c r="Y230" s="77"/>
      <c r="Z230" s="81" t="str">
        <f>IF(ISNUMBER($H230), IF(ISNUMBER(MATRIX!AP230),$H230*MATRIX!AP230,"n/a"),"")</f>
        <v/>
      </c>
      <c r="AA230" s="77" t="s">
        <v>434</v>
      </c>
      <c r="AB230" s="83" t="str">
        <f>IF(ISNUMBER($H230), IF(ISNUMBER(MATRIX!AR230),$H230*MATRIX!AR230,"n/a"),"")</f>
        <v/>
      </c>
      <c r="AD230" s="225" t="str">
        <f t="shared" si="144"/>
        <v/>
      </c>
      <c r="AF230" s="225" t="str">
        <f t="shared" si="145"/>
        <v/>
      </c>
      <c r="AH230" s="218" t="str">
        <f>IF(ISNUMBER($H230), IF(MV&gt;200,IF(ISNUMBER(MATRIX!CL230),MATRIX!CL230,"n/a"),IF(ISNUMBER(MATRIX!CH230),MATRIX!CH230,"n/a")),"")</f>
        <v/>
      </c>
      <c r="AJ230" s="1" t="str">
        <f>IF(ISNUMBER(H230),IF(AND(ISNUMBER('Lo-Z-OUTPUT'!BA230),'Lo-Z-OUTPUT'!BA230&lt;&gt;0),'Lo-Z-OUTPUT'!BA230,'Lo-Z-INPUT'!$K$15*'Lo-Z-INPUT'!$K$7),"")</f>
        <v/>
      </c>
      <c r="AL230" s="161" t="str">
        <f t="shared" si="146"/>
        <v/>
      </c>
      <c r="AN230" s="124" t="str">
        <f>IF(ISNUMBER($H230),IF(MV&lt;200,IF(ISNUMBER(MATRIX!AE230),ROUND((MATRIX!AE230*IDLE/1000)*CKWH,2),"-"),IF(ISNUMBER(MATRIX!AQ230),ROUND((MATRIX!AQ230*IDLE/1000)*CKWH,2),"-")),"")</f>
        <v/>
      </c>
      <c r="AO230" s="125" t="str">
        <f t="shared" si="147"/>
        <v/>
      </c>
      <c r="AQ230" s="105" t="str">
        <f>IF(ISNUMBER($H230),IF(MV&lt;200,IF(ISNUMBER(MATRIX!AG230),ROUND((MATRIX!AG230/1000)*RUNNING*CKWH,2),"-"),IF(ISNUMBER(MATRIX!AS230),ROUND((MATRIX!AS230/1000)*RUNNING*CKWH,2),"-")),"")</f>
        <v/>
      </c>
      <c r="AR230" s="126" t="str">
        <f t="shared" si="148"/>
        <v/>
      </c>
      <c r="AT230" s="129" t="str">
        <f t="shared" si="149"/>
        <v/>
      </c>
      <c r="AU230" s="127" t="str">
        <f t="shared" si="150"/>
        <v/>
      </c>
      <c r="AW230" s="101" t="str">
        <f>IF(ISNUMBER($H230),IF(ISNUMBER(MATRIX!BU230),$H230*MATRIX!BU230,"n/a"),"")</f>
        <v/>
      </c>
      <c r="AX230" s="72"/>
      <c r="AY230" s="72" t="str">
        <f>IF(ISNUMBER($H230),IF(ISNUMBER(MATRIX!BV230*AL230),$H230*MATRIX!BV230*AL230,"n/a"),"")</f>
        <v/>
      </c>
      <c r="BA230" s="100" t="str">
        <f t="shared" si="151"/>
        <v/>
      </c>
      <c r="BB230" s="72"/>
      <c r="BC230" s="154" t="str">
        <f t="shared" si="152"/>
        <v/>
      </c>
      <c r="BD230" s="103" t="str">
        <f t="shared" si="153"/>
        <v/>
      </c>
      <c r="BF230" s="85" t="str">
        <f>IF(ISNUMBER(H230),IF(ISNUMBER(MATRIX!Y230),MATRIX!Y230,"n/a"),"")</f>
        <v/>
      </c>
      <c r="BG230" s="86" t="str">
        <f t="shared" si="154"/>
        <v/>
      </c>
      <c r="BI230" s="44" t="str">
        <f>IF(ISNUMBER('Lo-Z-OUTPUT'!D230),IF(ISNUMBER(EXTRA!H230),'Lo-Z-OUTPUT'!D230*EXTRA!H230,""),"")</f>
        <v/>
      </c>
      <c r="BJ230" s="44" t="str">
        <f t="shared" si="155"/>
        <v/>
      </c>
      <c r="BT230" t="b">
        <f>ISNUMBER(MATRIX!G230)</f>
        <v>0</v>
      </c>
      <c r="BU230" t="b">
        <f>ISNUMBER(MATRIX!H230)</f>
        <v>0</v>
      </c>
      <c r="BW230" s="64" t="str">
        <f>IF(AND(ISNUMBER('HI-Z-OUTPUT'!P230),I230&lt;&gt;0),'HI-Z-OUTPUT'!P230,"-")</f>
        <v>-</v>
      </c>
      <c r="BX230" s="1"/>
      <c r="BY230" s="64" t="str">
        <f>IF(ISBLANK('HI-Z-OUTPUT'!R230),"",'HI-Z-OUTPUT'!R230)</f>
        <v/>
      </c>
      <c r="CA230" s="62" t="str">
        <f>IF(ISNUMBER(BW230),IF(ISNUMBER(MATRIX!E230),BW230*MATRIX!E230,"WRNG DATA"),"-")</f>
        <v>-</v>
      </c>
      <c r="CC230" s="66" t="str">
        <f>IF(AND(ISNUMBER(BW230),OR(BT230,BU230)),IF(KP="kg",BW230*MATRIX!CC230,BW230*MATRIX!CC230*2.2),"-")</f>
        <v>-</v>
      </c>
      <c r="CD230" s="65" t="str">
        <f t="shared" si="156"/>
        <v/>
      </c>
      <c r="CF230" s="1" t="str">
        <f>IF(AND(VI&lt;100,ISNUMBER(BW230),BT230),MATRIX!N230,IF(AND(VI&gt;=100,ISNUMBER(BW230),BU230),MATRIX!O230,""))</f>
        <v/>
      </c>
      <c r="CG230" s="1" t="str">
        <f>IF(AND(BY230&lt;100,ISNUMBER(BW230),BT230),MATRIX!N230,IF(AND(BY230&gt;=100,ISNUMBER(BW230),BU230),MATRIX!O230,"WRNG V"))</f>
        <v>WRNG V</v>
      </c>
      <c r="CH230" s="1" t="str">
        <f t="shared" si="157"/>
        <v/>
      </c>
      <c r="CJ230" s="70" t="str">
        <f>IF(ISNUMBER(BW230),IF(BY230&lt;100,IF(ISNUMBER(CH230*MATRIX!G230),BW230*CH230*MATRIX!G230,""),IF(ISNUMBER(CH230*MATRIX!H230),BW230*CH230*MATRIX!H230,"")),"")</f>
        <v/>
      </c>
      <c r="CL230" s="40" t="str">
        <f>IF(ISNUMBER(BW230*CH230),IF(ISNUMBER(MATRIX!U230),IF(MATRIX!U230-INT(MATRIX!U230)=0,MATRIX!U230,"("&amp;MATRIX!U230&amp;")"),"n/a"),"")</f>
        <v/>
      </c>
      <c r="CM230" s="77"/>
      <c r="CN230" s="81" t="str">
        <f>IF(ISNUMBER(BW230*CH230), IF(ISNUMBER(MATRIX!AZ230),BW230*MATRIX!AZ230,"n/a"),"")</f>
        <v/>
      </c>
      <c r="CO230" s="77"/>
      <c r="CP230" s="83" t="str">
        <f>IF(ISNUMBER($BW230*$CH230), IF(ISNUMBER(MATRIX!BB230),$BW230*MATRIX!BB230,"n/a"),"")</f>
        <v/>
      </c>
      <c r="CQ230" s="77"/>
      <c r="CR230" s="81" t="str">
        <f>IF(ISNUMBER($BW230*$CH230), IF(ISNUMBER(MATRIX!BJ230),BW230*MATRIX!BJ230,"n/a"),"")</f>
        <v/>
      </c>
      <c r="CS230" s="77" t="s">
        <v>434</v>
      </c>
      <c r="CT230" s="83" t="str">
        <f>IF(ISNUMBER($BW230*$CH230), IF(ISNUMBER(MATRIX!BL230),$BW230*MATRIX!BL230,"n/a"),"")</f>
        <v/>
      </c>
      <c r="CV230" s="225" t="str">
        <f t="shared" si="158"/>
        <v/>
      </c>
      <c r="CX230" s="225" t="str">
        <f t="shared" si="159"/>
        <v/>
      </c>
      <c r="CZ230" s="219" t="str">
        <f>IF(ISNUMBER($BW230*$CH230), IF(MV&gt;200,IF(ISNUMBER(MATRIX!CL230),MATRIX!CL230,"n/a"),IF(ISNUMBER(MATRIX!CH230),MATRIX!CH230,"n/a")),"")</f>
        <v/>
      </c>
      <c r="DB230" s="1" t="str">
        <f>IF(ISNUMBER(BW230),IF(AND(ISNUMBER('HI-Z-OUTPUT'!AV230),'HI-Z-OUTPUT'!AV230&lt;&gt;0),'HI-Z-OUTPUT'!AV230,'Hi-Z-INPUT'!$K$7*'Hi-Z-INPUT'!$K$11),"")</f>
        <v/>
      </c>
      <c r="DD230" s="161" t="str">
        <f t="shared" si="160"/>
        <v/>
      </c>
      <c r="DF230" s="124" t="str">
        <f>IF(ISNUMBER($BW230),IF(MV&lt;200,IF(ISNUMBER(MATRIX!BA230),ROUND(MATRIX!BA230/1000*IDLE*CKWH,2),"-"),IF(ISNUMBER(MATRIX!BK230),ROUND(MATRIX!BK230/1000*IDLE*CKWH,2),"-")),"")</f>
        <v/>
      </c>
      <c r="DG230" s="125" t="str">
        <f t="shared" si="161"/>
        <v/>
      </c>
      <c r="DI230" s="104" t="str">
        <f>IF(ISNUMBER($BW230),IF(MV&lt;200,IF(ISNUMBER(MATRIX!BC230),ROUND(MATRIX!BC230/1000*RUNNING*CKWH,2),"-"),IF(ISNUMBER(MATRIX!BM230),ROUND(MATRIX!BM230/1000*RUNNING*CKWH,2),"-")),"")</f>
        <v/>
      </c>
      <c r="DJ230" s="130" t="str">
        <f t="shared" si="162"/>
        <v/>
      </c>
      <c r="DL230" s="104"/>
      <c r="DM230" s="130" t="str">
        <f t="shared" si="163"/>
        <v/>
      </c>
      <c r="DO230" s="129" t="str">
        <f t="shared" si="164"/>
        <v/>
      </c>
      <c r="DP230" s="127" t="str">
        <f t="shared" si="165"/>
        <v/>
      </c>
      <c r="DR230" s="101" t="str">
        <f>IF(ISNUMBER($BW230*$CH230),IF(ISNUMBER(MATRIX!BU230),BW230*MATRIX!BU230,"n/a"),"")</f>
        <v/>
      </c>
      <c r="DS230" s="72"/>
      <c r="DT230" s="72" t="str">
        <f>IF(ISNUMBER(BW230*CH230),IF(ISNUMBER(MATRIX!BV230*DD230),BW230*MATRIX!BV230*DD230,"n/a"),"")</f>
        <v/>
      </c>
      <c r="DU230" s="72"/>
      <c r="DV230" s="155" t="str">
        <f t="shared" si="166"/>
        <v/>
      </c>
      <c r="DW230" s="96"/>
      <c r="DX230" s="156" t="str">
        <f t="shared" si="167"/>
        <v/>
      </c>
      <c r="DY230" s="102" t="str">
        <f t="shared" si="168"/>
        <v/>
      </c>
      <c r="EA230" s="85" t="str">
        <f>IF(ISNUMBER(BW230),IF(ISNUMBER(MATRIX!Y230),MATRIX!Y230,"n/a"),"")</f>
        <v/>
      </c>
      <c r="EB230" s="86" t="str">
        <f t="shared" si="169"/>
        <v/>
      </c>
      <c r="ED230" s="44" t="str">
        <f>IF(ISNUMBER('HI-Z-OUTPUT'!D230),IF(ISNUMBER(BW230),'HI-Z-OUTPUT'!D230*BW230,""),"")</f>
        <v/>
      </c>
      <c r="EE230" s="44" t="str">
        <f t="shared" si="170"/>
        <v/>
      </c>
    </row>
    <row r="231" spans="1:135">
      <c r="A231" s="106" t="e">
        <f>MATRIX!A231</f>
        <v>#N/A</v>
      </c>
      <c r="B231" t="e">
        <f>IF(MATRIX!B231&lt;&gt;0,MATRIX!B231,"-")</f>
        <v>#N/A</v>
      </c>
      <c r="D231" t="b">
        <f>AND(OHM8MENO&lt;='Lo-Z-OUTPUT'!U231,'Lo-Z-OUTPUT'!U231&lt;=OHM8PIU)</f>
        <v>0</v>
      </c>
      <c r="E231" t="b">
        <f>AND(OHM4MENO&lt;='Lo-Z-OUTPUT'!U231,'Lo-Z-OUTPUT'!U231&lt;=OHM4PIU)</f>
        <v>0</v>
      </c>
      <c r="F231" t="b">
        <f>AND(OHM2MENO&lt;='Lo-Z-OUTPUT'!U231,'Lo-Z-OUTPUT'!U231&lt;=OHM2PIU)</f>
        <v>0</v>
      </c>
      <c r="H231" s="64" t="str">
        <f>IF(ISNUMBER('Lo-Z-OUTPUT'!S231),'Lo-Z-OUTPUT'!S231,"")</f>
        <v/>
      </c>
      <c r="I231" s="64" t="str">
        <f>IF('Lo-Z-OUTPUT'!W231="B","B","")</f>
        <v/>
      </c>
      <c r="K231" s="62" t="str">
        <f>IF(ISNUMBER(H231),H231*MATRIX!E231,"-")</f>
        <v>-</v>
      </c>
      <c r="M231" s="66" t="str">
        <f>IF(ISNUMBER(H231),IF(KP="kg",H231*MATRIX!CB231,H231*MATRIX!CB231*2.2),"-")</f>
        <v>-</v>
      </c>
      <c r="N231" s="65" t="str">
        <f t="shared" si="143"/>
        <v/>
      </c>
      <c r="P231" s="1" t="str">
        <f>IF(ISNUMBER(H231),IF('Lo-Z-OUTPUT'!W231="B",IF(D231,MATRIX!Q231,IF(E231,MATRIX!R231,"WRNG Ω")),IF(D231,MATRIX!K231,IF(E231,MATRIX!L231,IF(F231,MATRIX!M231,"")))),"")</f>
        <v/>
      </c>
      <c r="R231" s="70" t="str">
        <f>IF(AND(ISNUMBER(H231),ISNUMBER(P231)),IF('Lo-Z-OUTPUT'!W231="B",H231*P231*MATRIX!F231/2,H231*P231*MATRIX!F231),"")</f>
        <v/>
      </c>
      <c r="T231" s="40" t="str">
        <f>IF(ISNUMBER($H231),IF(ISNUMBER(MATRIX!U231),IF(MATRIX!U231-INT(MATRIX!U231)=0,MATRIX!U231,"("&amp;MATRIX!U231&amp;")"),"n/a"),"")</f>
        <v/>
      </c>
      <c r="U231" s="77"/>
      <c r="V231" s="81" t="str">
        <f>IF(ISNUMBER(H231), IF(ISNUMBER(MATRIX!AD231),H231*MATRIX!AD231,"n/a"),"")</f>
        <v/>
      </c>
      <c r="W231" s="77"/>
      <c r="X231" s="83" t="str">
        <f>IF(ISNUMBER($H231), IF(ISNUMBER(MATRIX!AF231),$H231*MATRIX!AF231,"n/a"),"")</f>
        <v/>
      </c>
      <c r="Y231" s="77"/>
      <c r="Z231" s="81" t="str">
        <f>IF(ISNUMBER($H231), IF(ISNUMBER(MATRIX!AP231),$H231*MATRIX!AP231,"n/a"),"")</f>
        <v/>
      </c>
      <c r="AA231" s="77" t="s">
        <v>434</v>
      </c>
      <c r="AB231" s="83" t="str">
        <f>IF(ISNUMBER($H231), IF(ISNUMBER(MATRIX!AR231),$H231*MATRIX!AR231,"n/a"),"")</f>
        <v/>
      </c>
      <c r="AD231" s="225" t="str">
        <f t="shared" si="144"/>
        <v/>
      </c>
      <c r="AF231" s="225" t="str">
        <f t="shared" si="145"/>
        <v/>
      </c>
      <c r="AH231" s="218" t="str">
        <f>IF(ISNUMBER($H231), IF(MV&gt;200,IF(ISNUMBER(MATRIX!CL231),MATRIX!CL231,"n/a"),IF(ISNUMBER(MATRIX!CH231),MATRIX!CH231,"n/a")),"")</f>
        <v/>
      </c>
      <c r="AJ231" s="1" t="str">
        <f>IF(ISNUMBER(H231),IF(AND(ISNUMBER('Lo-Z-OUTPUT'!BA231),'Lo-Z-OUTPUT'!BA231&lt;&gt;0),'Lo-Z-OUTPUT'!BA231,'Lo-Z-INPUT'!$K$15*'Lo-Z-INPUT'!$K$7),"")</f>
        <v/>
      </c>
      <c r="AL231" s="161" t="str">
        <f t="shared" si="146"/>
        <v/>
      </c>
      <c r="AN231" s="124" t="str">
        <f>IF(ISNUMBER($H231),IF(MV&lt;200,IF(ISNUMBER(MATRIX!AE231),ROUND((MATRIX!AE231*IDLE/1000)*CKWH,2),"-"),IF(ISNUMBER(MATRIX!AQ231),ROUND((MATRIX!AQ231*IDLE/1000)*CKWH,2),"-")),"")</f>
        <v/>
      </c>
      <c r="AO231" s="125" t="str">
        <f t="shared" si="147"/>
        <v/>
      </c>
      <c r="AQ231" s="105" t="str">
        <f>IF(ISNUMBER($H231),IF(MV&lt;200,IF(ISNUMBER(MATRIX!AG231),ROUND((MATRIX!AG231/1000)*RUNNING*CKWH,2),"-"),IF(ISNUMBER(MATRIX!AS231),ROUND((MATRIX!AS231/1000)*RUNNING*CKWH,2),"-")),"")</f>
        <v/>
      </c>
      <c r="AR231" s="126" t="str">
        <f t="shared" si="148"/>
        <v/>
      </c>
      <c r="AT231" s="129" t="str">
        <f t="shared" si="149"/>
        <v/>
      </c>
      <c r="AU231" s="127" t="str">
        <f t="shared" si="150"/>
        <v/>
      </c>
      <c r="AW231" s="101" t="str">
        <f>IF(ISNUMBER($H231),IF(ISNUMBER(MATRIX!BU231),$H231*MATRIX!BU231,"n/a"),"")</f>
        <v/>
      </c>
      <c r="AX231" s="72"/>
      <c r="AY231" s="72" t="str">
        <f>IF(ISNUMBER($H231),IF(ISNUMBER(MATRIX!BV231*AL231),$H231*MATRIX!BV231*AL231,"n/a"),"")</f>
        <v/>
      </c>
      <c r="BA231" s="100" t="str">
        <f t="shared" si="151"/>
        <v/>
      </c>
      <c r="BB231" s="72"/>
      <c r="BC231" s="154" t="str">
        <f t="shared" si="152"/>
        <v/>
      </c>
      <c r="BD231" s="103" t="str">
        <f t="shared" si="153"/>
        <v/>
      </c>
      <c r="BF231" s="85" t="str">
        <f>IF(ISNUMBER(H231),IF(ISNUMBER(MATRIX!Y231),MATRIX!Y231,"n/a"),"")</f>
        <v/>
      </c>
      <c r="BG231" s="86" t="str">
        <f t="shared" si="154"/>
        <v/>
      </c>
      <c r="BI231" s="44" t="str">
        <f>IF(ISNUMBER('Lo-Z-OUTPUT'!D231),IF(ISNUMBER(EXTRA!H231),'Lo-Z-OUTPUT'!D231*EXTRA!H231,""),"")</f>
        <v/>
      </c>
      <c r="BJ231" s="44" t="str">
        <f t="shared" si="155"/>
        <v/>
      </c>
      <c r="BT231" t="b">
        <f>ISNUMBER(MATRIX!G231)</f>
        <v>0</v>
      </c>
      <c r="BU231" t="b">
        <f>ISNUMBER(MATRIX!H231)</f>
        <v>0</v>
      </c>
      <c r="BW231" s="64" t="str">
        <f>IF(AND(ISNUMBER('HI-Z-OUTPUT'!P231),I231&lt;&gt;0),'HI-Z-OUTPUT'!P231,"-")</f>
        <v>-</v>
      </c>
      <c r="BX231" s="1"/>
      <c r="BY231" s="64" t="str">
        <f>IF(ISBLANK('HI-Z-OUTPUT'!R231),"",'HI-Z-OUTPUT'!R231)</f>
        <v/>
      </c>
      <c r="CA231" s="62" t="str">
        <f>IF(ISNUMBER(BW231),IF(ISNUMBER(MATRIX!E231),BW231*MATRIX!E231,"WRNG DATA"),"-")</f>
        <v>-</v>
      </c>
      <c r="CC231" s="66" t="str">
        <f>IF(AND(ISNUMBER(BW231),OR(BT231,BU231)),IF(KP="kg",BW231*MATRIX!CC231,BW231*MATRIX!CC231*2.2),"-")</f>
        <v>-</v>
      </c>
      <c r="CD231" s="65" t="str">
        <f t="shared" si="156"/>
        <v/>
      </c>
      <c r="CF231" s="1" t="str">
        <f>IF(AND(VI&lt;100,ISNUMBER(BW231),BT231),MATRIX!N231,IF(AND(VI&gt;=100,ISNUMBER(BW231),BU231),MATRIX!O231,""))</f>
        <v/>
      </c>
      <c r="CG231" s="1" t="str">
        <f>IF(AND(BY231&lt;100,ISNUMBER(BW231),BT231),MATRIX!N231,IF(AND(BY231&gt;=100,ISNUMBER(BW231),BU231),MATRIX!O231,"WRNG V"))</f>
        <v>WRNG V</v>
      </c>
      <c r="CH231" s="1" t="str">
        <f t="shared" si="157"/>
        <v/>
      </c>
      <c r="CJ231" s="70" t="str">
        <f>IF(ISNUMBER(BW231),IF(BY231&lt;100,IF(ISNUMBER(CH231*MATRIX!G231),BW231*CH231*MATRIX!G231,""),IF(ISNUMBER(CH231*MATRIX!H231),BW231*CH231*MATRIX!H231,"")),"")</f>
        <v/>
      </c>
      <c r="CL231" s="40" t="str">
        <f>IF(ISNUMBER(BW231*CH231),IF(ISNUMBER(MATRIX!U231),IF(MATRIX!U231-INT(MATRIX!U231)=0,MATRIX!U231,"("&amp;MATRIX!U231&amp;")"),"n/a"),"")</f>
        <v/>
      </c>
      <c r="CM231" s="77"/>
      <c r="CN231" s="81" t="str">
        <f>IF(ISNUMBER(BW231*CH231), IF(ISNUMBER(MATRIX!AZ231),BW231*MATRIX!AZ231,"n/a"),"")</f>
        <v/>
      </c>
      <c r="CO231" s="77"/>
      <c r="CP231" s="83" t="str">
        <f>IF(ISNUMBER($BW231*$CH231), IF(ISNUMBER(MATRIX!BB231),$BW231*MATRIX!BB231,"n/a"),"")</f>
        <v/>
      </c>
      <c r="CQ231" s="77"/>
      <c r="CR231" s="81" t="str">
        <f>IF(ISNUMBER($BW231*$CH231), IF(ISNUMBER(MATRIX!BJ231),BW231*MATRIX!BJ231,"n/a"),"")</f>
        <v/>
      </c>
      <c r="CS231" s="77" t="s">
        <v>434</v>
      </c>
      <c r="CT231" s="83" t="str">
        <f>IF(ISNUMBER($BW231*$CH231), IF(ISNUMBER(MATRIX!BL231),$BW231*MATRIX!BL231,"n/a"),"")</f>
        <v/>
      </c>
      <c r="CV231" s="225" t="str">
        <f t="shared" si="158"/>
        <v/>
      </c>
      <c r="CX231" s="225" t="str">
        <f t="shared" si="159"/>
        <v/>
      </c>
      <c r="CZ231" s="219" t="str">
        <f>IF(ISNUMBER($BW231*$CH231), IF(MV&gt;200,IF(ISNUMBER(MATRIX!CL231),MATRIX!CL231,"n/a"),IF(ISNUMBER(MATRIX!CH231),MATRIX!CH231,"n/a")),"")</f>
        <v/>
      </c>
      <c r="DB231" s="1" t="str">
        <f>IF(ISNUMBER(BW231),IF(AND(ISNUMBER('HI-Z-OUTPUT'!AV231),'HI-Z-OUTPUT'!AV231&lt;&gt;0),'HI-Z-OUTPUT'!AV231,'Hi-Z-INPUT'!$K$7*'Hi-Z-INPUT'!$K$11),"")</f>
        <v/>
      </c>
      <c r="DD231" s="161" t="str">
        <f t="shared" si="160"/>
        <v/>
      </c>
      <c r="DF231" s="124" t="str">
        <f>IF(ISNUMBER($BW231),IF(MV&lt;200,IF(ISNUMBER(MATRIX!BA231),ROUND(MATRIX!BA231/1000*IDLE*CKWH,2),"-"),IF(ISNUMBER(MATRIX!BK231),ROUND(MATRIX!BK231/1000*IDLE*CKWH,2),"-")),"")</f>
        <v/>
      </c>
      <c r="DG231" s="125" t="str">
        <f t="shared" si="161"/>
        <v/>
      </c>
      <c r="DI231" s="104" t="str">
        <f>IF(ISNUMBER($BW231),IF(MV&lt;200,IF(ISNUMBER(MATRIX!BC231),ROUND(MATRIX!BC231/1000*RUNNING*CKWH,2),"-"),IF(ISNUMBER(MATRIX!BM231),ROUND(MATRIX!BM231/1000*RUNNING*CKWH,2),"-")),"")</f>
        <v/>
      </c>
      <c r="DJ231" s="130" t="str">
        <f t="shared" si="162"/>
        <v/>
      </c>
      <c r="DL231" s="104"/>
      <c r="DM231" s="130" t="str">
        <f t="shared" si="163"/>
        <v/>
      </c>
      <c r="DO231" s="129" t="str">
        <f t="shared" si="164"/>
        <v/>
      </c>
      <c r="DP231" s="127" t="str">
        <f t="shared" si="165"/>
        <v/>
      </c>
      <c r="DR231" s="101" t="str">
        <f>IF(ISNUMBER($BW231*$CH231),IF(ISNUMBER(MATRIX!BU231),BW231*MATRIX!BU231,"n/a"),"")</f>
        <v/>
      </c>
      <c r="DS231" s="72"/>
      <c r="DT231" s="72" t="str">
        <f>IF(ISNUMBER(BW231*CH231),IF(ISNUMBER(MATRIX!BV231*DD231),BW231*MATRIX!BV231*DD231,"n/a"),"")</f>
        <v/>
      </c>
      <c r="DU231" s="72"/>
      <c r="DV231" s="155" t="str">
        <f t="shared" si="166"/>
        <v/>
      </c>
      <c r="DW231" s="96"/>
      <c r="DX231" s="156" t="str">
        <f t="shared" si="167"/>
        <v/>
      </c>
      <c r="DY231" s="102" t="str">
        <f t="shared" si="168"/>
        <v/>
      </c>
      <c r="EA231" s="85" t="str">
        <f>IF(ISNUMBER(BW231),IF(ISNUMBER(MATRIX!Y231),MATRIX!Y231,"n/a"),"")</f>
        <v/>
      </c>
      <c r="EB231" s="86" t="str">
        <f t="shared" si="169"/>
        <v/>
      </c>
      <c r="ED231" s="44" t="str">
        <f>IF(ISNUMBER('HI-Z-OUTPUT'!D231),IF(ISNUMBER(BW231),'HI-Z-OUTPUT'!D231*BW231,""),"")</f>
        <v/>
      </c>
      <c r="EE231" s="44" t="str">
        <f t="shared" si="170"/>
        <v/>
      </c>
    </row>
    <row r="232" spans="1:135">
      <c r="A232" s="106" t="e">
        <f>MATRIX!A232</f>
        <v>#N/A</v>
      </c>
      <c r="B232" t="e">
        <f>IF(MATRIX!B232&lt;&gt;0,MATRIX!B232,"-")</f>
        <v>#N/A</v>
      </c>
      <c r="D232" t="b">
        <f>AND(OHM8MENO&lt;='Lo-Z-OUTPUT'!U232,'Lo-Z-OUTPUT'!U232&lt;=OHM8PIU)</f>
        <v>0</v>
      </c>
      <c r="E232" t="b">
        <f>AND(OHM4MENO&lt;='Lo-Z-OUTPUT'!U232,'Lo-Z-OUTPUT'!U232&lt;=OHM4PIU)</f>
        <v>0</v>
      </c>
      <c r="F232" t="b">
        <f>AND(OHM2MENO&lt;='Lo-Z-OUTPUT'!U232,'Lo-Z-OUTPUT'!U232&lt;=OHM2PIU)</f>
        <v>0</v>
      </c>
      <c r="H232" s="64" t="str">
        <f>IF(ISNUMBER('Lo-Z-OUTPUT'!S232),'Lo-Z-OUTPUT'!S232,"")</f>
        <v/>
      </c>
      <c r="I232" s="64" t="str">
        <f>IF('Lo-Z-OUTPUT'!W232="B","B","")</f>
        <v/>
      </c>
      <c r="K232" s="62" t="str">
        <f>IF(ISNUMBER(H232),H232*MATRIX!E232,"-")</f>
        <v>-</v>
      </c>
      <c r="M232" s="66" t="str">
        <f>IF(ISNUMBER(H232),IF(KP="kg",H232*MATRIX!CB232,H232*MATRIX!CB232*2.2),"-")</f>
        <v>-</v>
      </c>
      <c r="N232" s="65" t="str">
        <f t="shared" si="143"/>
        <v/>
      </c>
      <c r="P232" s="1" t="str">
        <f>IF(ISNUMBER(H232),IF('Lo-Z-OUTPUT'!W232="B",IF(D232,MATRIX!Q232,IF(E232,MATRIX!R232,"WRNG Ω")),IF(D232,MATRIX!K232,IF(E232,MATRIX!L232,IF(F232,MATRIX!M232,"")))),"")</f>
        <v/>
      </c>
      <c r="R232" s="70" t="str">
        <f>IF(AND(ISNUMBER(H232),ISNUMBER(P232)),IF('Lo-Z-OUTPUT'!W232="B",H232*P232*MATRIX!F232/2,H232*P232*MATRIX!F232),"")</f>
        <v/>
      </c>
      <c r="T232" s="40" t="str">
        <f>IF(ISNUMBER($H232),IF(ISNUMBER(MATRIX!U232),IF(MATRIX!U232-INT(MATRIX!U232)=0,MATRIX!U232,"("&amp;MATRIX!U232&amp;")"),"n/a"),"")</f>
        <v/>
      </c>
      <c r="U232" s="77"/>
      <c r="V232" s="81" t="str">
        <f>IF(ISNUMBER(H232), IF(ISNUMBER(MATRIX!AD232),H232*MATRIX!AD232,"n/a"),"")</f>
        <v/>
      </c>
      <c r="W232" s="77"/>
      <c r="X232" s="83" t="str">
        <f>IF(ISNUMBER($H232), IF(ISNUMBER(MATRIX!AF232),$H232*MATRIX!AF232,"n/a"),"")</f>
        <v/>
      </c>
      <c r="Y232" s="77"/>
      <c r="Z232" s="81" t="str">
        <f>IF(ISNUMBER($H232), IF(ISNUMBER(MATRIX!AP232),$H232*MATRIX!AP232,"n/a"),"")</f>
        <v/>
      </c>
      <c r="AA232" s="77" t="s">
        <v>434</v>
      </c>
      <c r="AB232" s="83" t="str">
        <f>IF(ISNUMBER($H232), IF(ISNUMBER(MATRIX!AR232),$H232*MATRIX!AR232,"n/a"),"")</f>
        <v/>
      </c>
      <c r="AD232" s="225" t="str">
        <f t="shared" si="144"/>
        <v/>
      </c>
      <c r="AF232" s="225" t="str">
        <f t="shared" si="145"/>
        <v/>
      </c>
      <c r="AH232" s="218" t="str">
        <f>IF(ISNUMBER($H232), IF(MV&gt;200,IF(ISNUMBER(MATRIX!CL232),MATRIX!CL232,"n/a"),IF(ISNUMBER(MATRIX!CH232),MATRIX!CH232,"n/a")),"")</f>
        <v/>
      </c>
      <c r="AJ232" s="1" t="str">
        <f>IF(ISNUMBER(H232),IF(AND(ISNUMBER('Lo-Z-OUTPUT'!BA232),'Lo-Z-OUTPUT'!BA232&lt;&gt;0),'Lo-Z-OUTPUT'!BA232,'Lo-Z-INPUT'!$K$15*'Lo-Z-INPUT'!$K$7),"")</f>
        <v/>
      </c>
      <c r="AL232" s="161" t="str">
        <f t="shared" si="146"/>
        <v/>
      </c>
      <c r="AN232" s="124" t="str">
        <f>IF(ISNUMBER($H232),IF(MV&lt;200,IF(ISNUMBER(MATRIX!AE232),ROUND((MATRIX!AE232*IDLE/1000)*CKWH,2),"-"),IF(ISNUMBER(MATRIX!AQ232),ROUND((MATRIX!AQ232*IDLE/1000)*CKWH,2),"-")),"")</f>
        <v/>
      </c>
      <c r="AO232" s="125" t="str">
        <f t="shared" si="147"/>
        <v/>
      </c>
      <c r="AQ232" s="105" t="str">
        <f>IF(ISNUMBER($H232),IF(MV&lt;200,IF(ISNUMBER(MATRIX!AG232),ROUND((MATRIX!AG232/1000)*RUNNING*CKWH,2),"-"),IF(ISNUMBER(MATRIX!AS232),ROUND((MATRIX!AS232/1000)*RUNNING*CKWH,2),"-")),"")</f>
        <v/>
      </c>
      <c r="AR232" s="126" t="str">
        <f t="shared" si="148"/>
        <v/>
      </c>
      <c r="AT232" s="129" t="str">
        <f t="shared" si="149"/>
        <v/>
      </c>
      <c r="AU232" s="127" t="str">
        <f t="shared" si="150"/>
        <v/>
      </c>
      <c r="AW232" s="101" t="str">
        <f>IF(ISNUMBER($H232),IF(ISNUMBER(MATRIX!BU232),$H232*MATRIX!BU232,"n/a"),"")</f>
        <v/>
      </c>
      <c r="AX232" s="72"/>
      <c r="AY232" s="72" t="str">
        <f>IF(ISNUMBER($H232),IF(ISNUMBER(MATRIX!BV232*AL232),$H232*MATRIX!BV232*AL232,"n/a"),"")</f>
        <v/>
      </c>
      <c r="BA232" s="100" t="str">
        <f t="shared" si="151"/>
        <v/>
      </c>
      <c r="BB232" s="72"/>
      <c r="BC232" s="154" t="str">
        <f t="shared" si="152"/>
        <v/>
      </c>
      <c r="BD232" s="103" t="str">
        <f t="shared" si="153"/>
        <v/>
      </c>
      <c r="BF232" s="85" t="str">
        <f>IF(ISNUMBER(H232),IF(ISNUMBER(MATRIX!Y232),MATRIX!Y232,"n/a"),"")</f>
        <v/>
      </c>
      <c r="BG232" s="86" t="str">
        <f t="shared" si="154"/>
        <v/>
      </c>
      <c r="BI232" s="44" t="str">
        <f>IF(ISNUMBER('Lo-Z-OUTPUT'!D232),IF(ISNUMBER(EXTRA!H232),'Lo-Z-OUTPUT'!D232*EXTRA!H232,""),"")</f>
        <v/>
      </c>
      <c r="BJ232" s="44" t="str">
        <f t="shared" si="155"/>
        <v/>
      </c>
      <c r="BT232" t="b">
        <f>ISNUMBER(MATRIX!G232)</f>
        <v>0</v>
      </c>
      <c r="BU232" t="b">
        <f>ISNUMBER(MATRIX!H232)</f>
        <v>0</v>
      </c>
      <c r="BW232" s="64" t="str">
        <f>IF(AND(ISNUMBER('HI-Z-OUTPUT'!P232),I232&lt;&gt;0),'HI-Z-OUTPUT'!P232,"-")</f>
        <v>-</v>
      </c>
      <c r="BX232" s="1"/>
      <c r="BY232" s="64" t="str">
        <f>IF(ISBLANK('HI-Z-OUTPUT'!R232),"",'HI-Z-OUTPUT'!R232)</f>
        <v/>
      </c>
      <c r="CA232" s="62" t="str">
        <f>IF(ISNUMBER(BW232),IF(ISNUMBER(MATRIX!E232),BW232*MATRIX!E232,"WRNG DATA"),"-")</f>
        <v>-</v>
      </c>
      <c r="CC232" s="66" t="str">
        <f>IF(AND(ISNUMBER(BW232),OR(BT232,BU232)),IF(KP="kg",BW232*MATRIX!CC232,BW232*MATRIX!CC232*2.2),"-")</f>
        <v>-</v>
      </c>
      <c r="CD232" s="65" t="str">
        <f t="shared" si="156"/>
        <v/>
      </c>
      <c r="CF232" s="1" t="str">
        <f>IF(AND(VI&lt;100,ISNUMBER(BW232),BT232),MATRIX!N232,IF(AND(VI&gt;=100,ISNUMBER(BW232),BU232),MATRIX!O232,""))</f>
        <v/>
      </c>
      <c r="CG232" s="1" t="str">
        <f>IF(AND(BY232&lt;100,ISNUMBER(BW232),BT232),MATRIX!N232,IF(AND(BY232&gt;=100,ISNUMBER(BW232),BU232),MATRIX!O232,"WRNG V"))</f>
        <v>WRNG V</v>
      </c>
      <c r="CH232" s="1" t="str">
        <f t="shared" si="157"/>
        <v/>
      </c>
      <c r="CJ232" s="70" t="str">
        <f>IF(ISNUMBER(BW232),IF(BY232&lt;100,IF(ISNUMBER(CH232*MATRIX!G232),BW232*CH232*MATRIX!G232,""),IF(ISNUMBER(CH232*MATRIX!H232),BW232*CH232*MATRIX!H232,"")),"")</f>
        <v/>
      </c>
      <c r="CL232" s="40" t="str">
        <f>IF(ISNUMBER(BW232*CH232),IF(ISNUMBER(MATRIX!U232),IF(MATRIX!U232-INT(MATRIX!U232)=0,MATRIX!U232,"("&amp;MATRIX!U232&amp;")"),"n/a"),"")</f>
        <v/>
      </c>
      <c r="CM232" s="77"/>
      <c r="CN232" s="81" t="str">
        <f>IF(ISNUMBER(BW232*CH232), IF(ISNUMBER(MATRIX!AZ232),BW232*MATRIX!AZ232,"n/a"),"")</f>
        <v/>
      </c>
      <c r="CO232" s="77"/>
      <c r="CP232" s="83" t="str">
        <f>IF(ISNUMBER($BW232*$CH232), IF(ISNUMBER(MATRIX!BB232),$BW232*MATRIX!BB232,"n/a"),"")</f>
        <v/>
      </c>
      <c r="CQ232" s="77"/>
      <c r="CR232" s="81" t="str">
        <f>IF(ISNUMBER($BW232*$CH232), IF(ISNUMBER(MATRIX!BJ232),BW232*MATRIX!BJ232,"n/a"),"")</f>
        <v/>
      </c>
      <c r="CS232" s="77" t="s">
        <v>434</v>
      </c>
      <c r="CT232" s="83" t="str">
        <f>IF(ISNUMBER($BW232*$CH232), IF(ISNUMBER(MATRIX!BL232),$BW232*MATRIX!BL232,"n/a"),"")</f>
        <v/>
      </c>
      <c r="CV232" s="225" t="str">
        <f t="shared" si="158"/>
        <v/>
      </c>
      <c r="CX232" s="225" t="str">
        <f t="shared" si="159"/>
        <v/>
      </c>
      <c r="CZ232" s="219" t="str">
        <f>IF(ISNUMBER($BW232*$CH232), IF(MV&gt;200,IF(ISNUMBER(MATRIX!CL232),MATRIX!CL232,"n/a"),IF(ISNUMBER(MATRIX!CH232),MATRIX!CH232,"n/a")),"")</f>
        <v/>
      </c>
      <c r="DB232" s="1" t="str">
        <f>IF(ISNUMBER(BW232),IF(AND(ISNUMBER('HI-Z-OUTPUT'!AV232),'HI-Z-OUTPUT'!AV232&lt;&gt;0),'HI-Z-OUTPUT'!AV232,'Hi-Z-INPUT'!$K$7*'Hi-Z-INPUT'!$K$11),"")</f>
        <v/>
      </c>
      <c r="DD232" s="161" t="str">
        <f t="shared" si="160"/>
        <v/>
      </c>
      <c r="DF232" s="124" t="str">
        <f>IF(ISNUMBER($BW232),IF(MV&lt;200,IF(ISNUMBER(MATRIX!BA232),ROUND(MATRIX!BA232/1000*IDLE*CKWH,2),"-"),IF(ISNUMBER(MATRIX!BK232),ROUND(MATRIX!BK232/1000*IDLE*CKWH,2),"-")),"")</f>
        <v/>
      </c>
      <c r="DG232" s="125" t="str">
        <f t="shared" si="161"/>
        <v/>
      </c>
      <c r="DI232" s="104" t="str">
        <f>IF(ISNUMBER($BW232),IF(MV&lt;200,IF(ISNUMBER(MATRIX!BC232),ROUND(MATRIX!BC232/1000*RUNNING*CKWH,2),"-"),IF(ISNUMBER(MATRIX!BM232),ROUND(MATRIX!BM232/1000*RUNNING*CKWH,2),"-")),"")</f>
        <v/>
      </c>
      <c r="DJ232" s="130" t="str">
        <f t="shared" si="162"/>
        <v/>
      </c>
      <c r="DL232" s="104"/>
      <c r="DM232" s="130" t="str">
        <f t="shared" si="163"/>
        <v/>
      </c>
      <c r="DO232" s="129" t="str">
        <f t="shared" si="164"/>
        <v/>
      </c>
      <c r="DP232" s="127" t="str">
        <f t="shared" si="165"/>
        <v/>
      </c>
      <c r="DR232" s="101" t="str">
        <f>IF(ISNUMBER($BW232*$CH232),IF(ISNUMBER(MATRIX!BU232),BW232*MATRIX!BU232,"n/a"),"")</f>
        <v/>
      </c>
      <c r="DS232" s="72"/>
      <c r="DT232" s="72" t="str">
        <f>IF(ISNUMBER(BW232*CH232),IF(ISNUMBER(MATRIX!BV232*DD232),BW232*MATRIX!BV232*DD232,"n/a"),"")</f>
        <v/>
      </c>
      <c r="DU232" s="72"/>
      <c r="DV232" s="155" t="str">
        <f t="shared" si="166"/>
        <v/>
      </c>
      <c r="DW232" s="96"/>
      <c r="DX232" s="156" t="str">
        <f t="shared" si="167"/>
        <v/>
      </c>
      <c r="DY232" s="102" t="str">
        <f t="shared" si="168"/>
        <v/>
      </c>
      <c r="EA232" s="85" t="str">
        <f>IF(ISNUMBER(BW232),IF(ISNUMBER(MATRIX!Y232),MATRIX!Y232,"n/a"),"")</f>
        <v/>
      </c>
      <c r="EB232" s="86" t="str">
        <f t="shared" si="169"/>
        <v/>
      </c>
      <c r="ED232" s="44" t="str">
        <f>IF(ISNUMBER('HI-Z-OUTPUT'!D232),IF(ISNUMBER(BW232),'HI-Z-OUTPUT'!D232*BW232,""),"")</f>
        <v/>
      </c>
      <c r="EE232" s="44" t="str">
        <f t="shared" si="170"/>
        <v/>
      </c>
    </row>
    <row r="233" spans="1:135">
      <c r="A233" s="106" t="e">
        <f>MATRIX!A233</f>
        <v>#N/A</v>
      </c>
      <c r="B233" t="e">
        <f>IF(MATRIX!B233&lt;&gt;0,MATRIX!B233,"-")</f>
        <v>#N/A</v>
      </c>
      <c r="D233" t="b">
        <f>AND(OHM8MENO&lt;='Lo-Z-OUTPUT'!U233,'Lo-Z-OUTPUT'!U233&lt;=OHM8PIU)</f>
        <v>0</v>
      </c>
      <c r="E233" t="b">
        <f>AND(OHM4MENO&lt;='Lo-Z-OUTPUT'!U233,'Lo-Z-OUTPUT'!U233&lt;=OHM4PIU)</f>
        <v>0</v>
      </c>
      <c r="F233" t="b">
        <f>AND(OHM2MENO&lt;='Lo-Z-OUTPUT'!U233,'Lo-Z-OUTPUT'!U233&lt;=OHM2PIU)</f>
        <v>0</v>
      </c>
      <c r="H233" s="64" t="str">
        <f>IF(ISNUMBER('Lo-Z-OUTPUT'!S233),'Lo-Z-OUTPUT'!S233,"")</f>
        <v/>
      </c>
      <c r="I233" s="64" t="str">
        <f>IF('Lo-Z-OUTPUT'!W233="B","B","")</f>
        <v/>
      </c>
      <c r="K233" s="62" t="str">
        <f>IF(ISNUMBER(H233),H233*MATRIX!E233,"-")</f>
        <v>-</v>
      </c>
      <c r="M233" s="66" t="str">
        <f>IF(ISNUMBER(H233),IF(KP="kg",H233*MATRIX!CB233,H233*MATRIX!CB233*2.2),"-")</f>
        <v>-</v>
      </c>
      <c r="N233" s="65" t="str">
        <f t="shared" si="143"/>
        <v/>
      </c>
      <c r="P233" s="1" t="str">
        <f>IF(ISNUMBER(H233),IF('Lo-Z-OUTPUT'!W233="B",IF(D233,MATRIX!Q233,IF(E233,MATRIX!R233,"WRNG Ω")),IF(D233,MATRIX!K233,IF(E233,MATRIX!L233,IF(F233,MATRIX!M233,"")))),"")</f>
        <v/>
      </c>
      <c r="R233" s="70" t="str">
        <f>IF(AND(ISNUMBER(H233),ISNUMBER(P233)),IF('Lo-Z-OUTPUT'!W233="B",H233*P233*MATRIX!F233/2,H233*P233*MATRIX!F233),"")</f>
        <v/>
      </c>
      <c r="T233" s="40" t="str">
        <f>IF(ISNUMBER($H233),IF(ISNUMBER(MATRIX!U233),IF(MATRIX!U233-INT(MATRIX!U233)=0,MATRIX!U233,"("&amp;MATRIX!U233&amp;")"),"n/a"),"")</f>
        <v/>
      </c>
      <c r="U233" s="77"/>
      <c r="V233" s="81" t="str">
        <f>IF(ISNUMBER(H233), IF(ISNUMBER(MATRIX!AD233),H233*MATRIX!AD233,"n/a"),"")</f>
        <v/>
      </c>
      <c r="W233" s="77"/>
      <c r="X233" s="83" t="str">
        <f>IF(ISNUMBER($H233), IF(ISNUMBER(MATRIX!AF233),$H233*MATRIX!AF233,"n/a"),"")</f>
        <v/>
      </c>
      <c r="Y233" s="77"/>
      <c r="Z233" s="81" t="str">
        <f>IF(ISNUMBER($H233), IF(ISNUMBER(MATRIX!AP233),$H233*MATRIX!AP233,"n/a"),"")</f>
        <v/>
      </c>
      <c r="AA233" s="77" t="s">
        <v>434</v>
      </c>
      <c r="AB233" s="83" t="str">
        <f>IF(ISNUMBER($H233), IF(ISNUMBER(MATRIX!AR233),$H233*MATRIX!AR233,"n/a"),"")</f>
        <v/>
      </c>
      <c r="AD233" s="225" t="str">
        <f t="shared" si="144"/>
        <v/>
      </c>
      <c r="AF233" s="225" t="str">
        <f t="shared" si="145"/>
        <v/>
      </c>
      <c r="AH233" s="218" t="str">
        <f>IF(ISNUMBER($H233), IF(MV&gt;200,IF(ISNUMBER(MATRIX!CL233),MATRIX!CL233,"n/a"),IF(ISNUMBER(MATRIX!CH233),MATRIX!CH233,"n/a")),"")</f>
        <v/>
      </c>
      <c r="AJ233" s="1" t="str">
        <f>IF(ISNUMBER(H233),IF(AND(ISNUMBER('Lo-Z-OUTPUT'!BA233),'Lo-Z-OUTPUT'!BA233&lt;&gt;0),'Lo-Z-OUTPUT'!BA233,'Lo-Z-INPUT'!$K$15*'Lo-Z-INPUT'!$K$7),"")</f>
        <v/>
      </c>
      <c r="AL233" s="161" t="str">
        <f>IF(AND(ISNUMBER(AJ233*R233),R233&lt;&gt;0),IF(AJ233/R233&lt;1,AJ233/R233,1),"")</f>
        <v/>
      </c>
      <c r="AN233" s="124" t="str">
        <f>IF(ISNUMBER($H233),IF(MV&lt;200,IF(ISNUMBER(MATRIX!AE233),ROUND((MATRIX!AE233*IDLE/1000)*CKWH,2),"-"),IF(ISNUMBER(MATRIX!AQ233),ROUND((MATRIX!AQ233*IDLE/1000)*CKWH,2),"-")),"")</f>
        <v/>
      </c>
      <c r="AO233" s="125" t="str">
        <f t="shared" si="147"/>
        <v/>
      </c>
      <c r="AQ233" s="105" t="str">
        <f>IF(ISNUMBER($H233),IF(MV&lt;200,IF(ISNUMBER(MATRIX!AG233),ROUND((MATRIX!AG233/1000)*RUNNING*CKWH,2),"-"),IF(ISNUMBER(MATRIX!AS233),ROUND((MATRIX!AS233/1000)*RUNNING*CKWH,2),"-")),"")</f>
        <v/>
      </c>
      <c r="AR233" s="126" t="str">
        <f t="shared" si="148"/>
        <v/>
      </c>
      <c r="AT233" s="129" t="str">
        <f t="shared" si="149"/>
        <v/>
      </c>
      <c r="AU233" s="127" t="str">
        <f t="shared" si="150"/>
        <v/>
      </c>
      <c r="AW233" s="101" t="str">
        <f>IF(ISNUMBER($H233),IF(ISNUMBER(MATRIX!BU233),$H233*MATRIX!BU233,"n/a"),"")</f>
        <v/>
      </c>
      <c r="AX233" s="72"/>
      <c r="AY233" s="72" t="str">
        <f>IF(ISNUMBER($H233),IF(ISNUMBER(MATRIX!BV233*AL233),$H233*MATRIX!BV233*AL233,"n/a"),"")</f>
        <v/>
      </c>
      <c r="BA233" s="100" t="str">
        <f t="shared" si="151"/>
        <v/>
      </c>
      <c r="BB233" s="72"/>
      <c r="BC233" s="154" t="str">
        <f t="shared" si="152"/>
        <v/>
      </c>
      <c r="BD233" s="103" t="str">
        <f t="shared" si="153"/>
        <v/>
      </c>
      <c r="BF233" s="85" t="str">
        <f>IF(ISNUMBER(H233),IF(ISNUMBER(MATRIX!Y233),MATRIX!Y233,"n/a"),"")</f>
        <v/>
      </c>
      <c r="BG233" s="86" t="str">
        <f t="shared" si="154"/>
        <v/>
      </c>
      <c r="BI233" s="44" t="str">
        <f>IF(ISNUMBER('Lo-Z-OUTPUT'!D233),IF(ISNUMBER(EXTRA!H233),'Lo-Z-OUTPUT'!D233*EXTRA!H233,""),"")</f>
        <v/>
      </c>
      <c r="BJ233" s="44" t="str">
        <f t="shared" si="155"/>
        <v/>
      </c>
      <c r="BT233" t="b">
        <f>ISNUMBER(MATRIX!G233)</f>
        <v>0</v>
      </c>
      <c r="BU233" t="b">
        <f>ISNUMBER(MATRIX!H233)</f>
        <v>0</v>
      </c>
      <c r="BW233" s="64" t="str">
        <f>IF(AND(ISNUMBER('HI-Z-OUTPUT'!P233),I233&lt;&gt;0),'HI-Z-OUTPUT'!P233,"-")</f>
        <v>-</v>
      </c>
      <c r="BX233" s="1"/>
      <c r="BY233" s="64" t="str">
        <f>IF(ISBLANK('HI-Z-OUTPUT'!R233),"",'HI-Z-OUTPUT'!R233)</f>
        <v/>
      </c>
      <c r="CA233" s="62" t="str">
        <f>IF(ISNUMBER(BW233),IF(ISNUMBER(MATRIX!E233),BW233*MATRIX!E233,"WRNG DATA"),"-")</f>
        <v>-</v>
      </c>
      <c r="CC233" s="66" t="str">
        <f>IF(AND(ISNUMBER(BW233),OR(BT233,BU233)),IF(KP="kg",BW233*MATRIX!CC233,BW233*MATRIX!CC233*2.2),"-")</f>
        <v>-</v>
      </c>
      <c r="CD233" s="65" t="str">
        <f t="shared" si="156"/>
        <v/>
      </c>
      <c r="CF233" s="1" t="str">
        <f>IF(AND(VI&lt;100,ISNUMBER(BW233),BT233),MATRIX!N233,IF(AND(VI&gt;=100,ISNUMBER(BW233),BU233),MATRIX!O233,""))</f>
        <v/>
      </c>
      <c r="CG233" s="1" t="str">
        <f>IF(AND(BY233&lt;100,ISNUMBER(BW233),BT233),MATRIX!N233,IF(AND(BY233&gt;=100,ISNUMBER(BW233),BU233),MATRIX!O233,"WRNG V"))</f>
        <v>WRNG V</v>
      </c>
      <c r="CH233" s="1" t="str">
        <f t="shared" si="157"/>
        <v/>
      </c>
      <c r="CJ233" s="70" t="str">
        <f>IF(ISNUMBER(BW233),IF(BY233&lt;100,IF(ISNUMBER(CH233*MATRIX!G233),BW233*CH233*MATRIX!G233,""),IF(ISNUMBER(CH233*MATRIX!H233),BW233*CH233*MATRIX!H233,"")),"")</f>
        <v/>
      </c>
      <c r="CL233" s="40" t="str">
        <f>IF(ISNUMBER(BW233*CH233),IF(ISNUMBER(MATRIX!U233),IF(MATRIX!U233-INT(MATRIX!U233)=0,MATRIX!U233,"("&amp;MATRIX!U233&amp;")"),"n/a"),"")</f>
        <v/>
      </c>
      <c r="CM233" s="77"/>
      <c r="CN233" s="81" t="str">
        <f>IF(ISNUMBER(BW233*CH233), IF(ISNUMBER(MATRIX!AZ233),BW233*MATRIX!AZ233,"n/a"),"")</f>
        <v/>
      </c>
      <c r="CO233" s="77"/>
      <c r="CP233" s="83" t="str">
        <f>IF(ISNUMBER($BW233*$CH233), IF(ISNUMBER(MATRIX!BB233),$BW233*MATRIX!BB233,"n/a"),"")</f>
        <v/>
      </c>
      <c r="CQ233" s="77"/>
      <c r="CR233" s="81" t="str">
        <f>IF(ISNUMBER($BW233*$CH233), IF(ISNUMBER(MATRIX!BJ233),BW233*MATRIX!BJ233,"n/a"),"")</f>
        <v/>
      </c>
      <c r="CS233" s="77" t="s">
        <v>434</v>
      </c>
      <c r="CT233" s="83" t="str">
        <f>IF(ISNUMBER($BW233*$CH233), IF(ISNUMBER(MATRIX!BL233),$BW233*MATRIX!BL233,"n/a"),"")</f>
        <v/>
      </c>
      <c r="CV233" s="225" t="str">
        <f t="shared" si="158"/>
        <v/>
      </c>
      <c r="CX233" s="225" t="str">
        <f t="shared" si="159"/>
        <v/>
      </c>
      <c r="CZ233" s="219" t="str">
        <f>IF(ISNUMBER($BW233*$CH233), IF(MV&gt;200,IF(ISNUMBER(MATRIX!CL233),MATRIX!CL233,"n/a"),IF(ISNUMBER(MATRIX!CH233),MATRIX!CH233,"n/a")),"")</f>
        <v/>
      </c>
      <c r="DB233" s="1" t="str">
        <f>IF(ISNUMBER(BW233),IF(AND(ISNUMBER('HI-Z-OUTPUT'!AV233),'HI-Z-OUTPUT'!AV233&lt;&gt;0),'HI-Z-OUTPUT'!AV233,'Hi-Z-INPUT'!$K$7*'Hi-Z-INPUT'!$K$11),"")</f>
        <v/>
      </c>
      <c r="DD233" s="161" t="str">
        <f t="shared" si="160"/>
        <v/>
      </c>
      <c r="DF233" s="124" t="str">
        <f>IF(ISNUMBER($BW233),IF(MV&lt;200,IF(ISNUMBER(MATRIX!BA233),ROUND(MATRIX!BA233/1000*IDLE*CKWH,2),"-"),IF(ISNUMBER(MATRIX!BK233),ROUND(MATRIX!BK233/1000*IDLE*CKWH,2),"-")),"")</f>
        <v/>
      </c>
      <c r="DG233" s="125" t="str">
        <f t="shared" si="161"/>
        <v/>
      </c>
      <c r="DI233" s="104" t="str">
        <f>IF(ISNUMBER($BW233),IF(MV&lt;200,IF(ISNUMBER(MATRIX!BC233),ROUND(MATRIX!BC233/1000*RUNNING*CKWH,2),"-"),IF(ISNUMBER(MATRIX!BM233),ROUND(MATRIX!BM233/1000*RUNNING*CKWH,2),"-")),"")</f>
        <v/>
      </c>
      <c r="DJ233" s="130" t="str">
        <f t="shared" si="162"/>
        <v/>
      </c>
      <c r="DL233" s="104"/>
      <c r="DM233" s="130" t="str">
        <f t="shared" si="163"/>
        <v/>
      </c>
      <c r="DO233" s="129" t="str">
        <f t="shared" si="164"/>
        <v/>
      </c>
      <c r="DP233" s="127" t="str">
        <f t="shared" si="165"/>
        <v/>
      </c>
      <c r="DR233" s="101" t="str">
        <f>IF(ISNUMBER($BW233*$CH233),IF(ISNUMBER(MATRIX!BU233),BW233*MATRIX!BU233,"n/a"),"")</f>
        <v/>
      </c>
      <c r="DS233" s="72"/>
      <c r="DT233" s="72" t="str">
        <f>IF(ISNUMBER(BW233*CH233),IF(ISNUMBER(MATRIX!BV233*DD233),BW233*MATRIX!BV233*DD233,"n/a"),"")</f>
        <v/>
      </c>
      <c r="DU233" s="72"/>
      <c r="DV233" s="155" t="str">
        <f t="shared" si="166"/>
        <v/>
      </c>
      <c r="DW233" s="96"/>
      <c r="DX233" s="156" t="str">
        <f t="shared" si="167"/>
        <v/>
      </c>
      <c r="DY233" s="102" t="str">
        <f t="shared" si="168"/>
        <v/>
      </c>
      <c r="EA233" s="85" t="str">
        <f>IF(ISNUMBER(BW233),IF(ISNUMBER(MATRIX!Y233),MATRIX!Y233,"n/a"),"")</f>
        <v/>
      </c>
      <c r="EB233" s="86" t="str">
        <f t="shared" si="169"/>
        <v/>
      </c>
      <c r="ED233" s="44" t="str">
        <f>IF(ISNUMBER('HI-Z-OUTPUT'!D233),IF(ISNUMBER(BW233),'HI-Z-OUTPUT'!D233*BW233,""),"")</f>
        <v/>
      </c>
      <c r="EE233" s="44" t="str">
        <f t="shared" si="170"/>
        <v/>
      </c>
    </row>
    <row r="234" spans="1:135">
      <c r="A234" s="106" t="e">
        <f>MATRIX!A234</f>
        <v>#N/A</v>
      </c>
      <c r="B234" t="e">
        <f>IF(MATRIX!B234&lt;&gt;0,MATRIX!B234,"-")</f>
        <v>#N/A</v>
      </c>
      <c r="D234" t="b">
        <f>AND(OHM8MENO&lt;='Lo-Z-OUTPUT'!U234,'Lo-Z-OUTPUT'!U234&lt;=OHM8PIU)</f>
        <v>0</v>
      </c>
      <c r="E234" t="b">
        <f>AND(OHM4MENO&lt;='Lo-Z-OUTPUT'!U234,'Lo-Z-OUTPUT'!U234&lt;=OHM4PIU)</f>
        <v>0</v>
      </c>
      <c r="F234" t="b">
        <f>AND(OHM2MENO&lt;='Lo-Z-OUTPUT'!U234,'Lo-Z-OUTPUT'!U234&lt;=OHM2PIU)</f>
        <v>0</v>
      </c>
      <c r="H234" s="64" t="str">
        <f>IF(ISNUMBER('Lo-Z-OUTPUT'!S234),'Lo-Z-OUTPUT'!S234,"")</f>
        <v/>
      </c>
      <c r="I234" s="64" t="str">
        <f>IF('Lo-Z-OUTPUT'!W234="B","B","")</f>
        <v/>
      </c>
      <c r="K234" s="62" t="str">
        <f>IF(ISNUMBER(H234),H234*MATRIX!E234,"-")</f>
        <v>-</v>
      </c>
      <c r="M234" s="66" t="str">
        <f>IF(ISNUMBER(H234),IF(KP="kg",H234*MATRIX!CB234,H234*MATRIX!CB234*2.2),"-")</f>
        <v>-</v>
      </c>
      <c r="N234" s="65" t="str">
        <f t="shared" si="143"/>
        <v/>
      </c>
      <c r="P234" s="1" t="str">
        <f>IF(ISNUMBER(H234),IF('Lo-Z-OUTPUT'!W234="B",IF(D234,MATRIX!Q234,IF(E234,MATRIX!R234,"WRNG Ω")),IF(D234,MATRIX!K234,IF(E234,MATRIX!L234,IF(F234,MATRIX!M234,"")))),"")</f>
        <v/>
      </c>
      <c r="R234" s="70" t="str">
        <f>IF(AND(ISNUMBER(H234),ISNUMBER(P234)),IF('Lo-Z-OUTPUT'!W234="B",H234*P234*MATRIX!F234/2,H234*P234*MATRIX!F234),"")</f>
        <v/>
      </c>
      <c r="T234" s="40" t="str">
        <f>IF(ISNUMBER($H234),IF(ISNUMBER(MATRIX!U234),IF(MATRIX!U234-INT(MATRIX!U234)=0,MATRIX!U234,"("&amp;MATRIX!U234&amp;")"),"n/a"),"")</f>
        <v/>
      </c>
      <c r="U234" s="77"/>
      <c r="V234" s="81" t="str">
        <f>IF(ISNUMBER(H234), IF(ISNUMBER(MATRIX!AD234),H234*MATRIX!AD234,"n/a"),"")</f>
        <v/>
      </c>
      <c r="W234" s="77"/>
      <c r="X234" s="83" t="str">
        <f>IF(ISNUMBER($H234), IF(ISNUMBER(MATRIX!AF234),$H234*MATRIX!AF234,"n/a"),"")</f>
        <v/>
      </c>
      <c r="Y234" s="77"/>
      <c r="Z234" s="81" t="str">
        <f>IF(ISNUMBER($H234), IF(ISNUMBER(MATRIX!AP234),$H234*MATRIX!AP234,"n/a"),"")</f>
        <v/>
      </c>
      <c r="AA234" s="77" t="s">
        <v>434</v>
      </c>
      <c r="AB234" s="83" t="str">
        <f>IF(ISNUMBER($H234), IF(ISNUMBER(MATRIX!AR234),$H234*MATRIX!AR234,"n/a"),"")</f>
        <v/>
      </c>
      <c r="AD234" s="225" t="str">
        <f t="shared" si="144"/>
        <v/>
      </c>
      <c r="AF234" s="225" t="str">
        <f t="shared" si="145"/>
        <v/>
      </c>
      <c r="AH234" s="218" t="str">
        <f>IF(ISNUMBER($H234), IF(MV&gt;200,IF(ISNUMBER(MATRIX!CL234),MATRIX!CL234,"n/a"),IF(ISNUMBER(MATRIX!CH234),MATRIX!CH234,"n/a")),"")</f>
        <v/>
      </c>
      <c r="AJ234" s="1" t="str">
        <f>IF(ISNUMBER(H234),IF(AND(ISNUMBER('Lo-Z-OUTPUT'!BA234),'Lo-Z-OUTPUT'!BA234&lt;&gt;0),'Lo-Z-OUTPUT'!BA234,'Lo-Z-INPUT'!$K$15*'Lo-Z-INPUT'!$K$7),"")</f>
        <v/>
      </c>
      <c r="AL234" s="161" t="str">
        <f t="shared" si="146"/>
        <v/>
      </c>
      <c r="AN234" s="124" t="str">
        <f>IF(ISNUMBER($H234),IF(MV&lt;200,IF(ISNUMBER(MATRIX!AE234),ROUND((MATRIX!AE234*IDLE/1000)*CKWH,2),"-"),IF(ISNUMBER(MATRIX!AQ234),ROUND((MATRIX!AQ234*IDLE/1000)*CKWH,2),"-")),"")</f>
        <v/>
      </c>
      <c r="AO234" s="125" t="str">
        <f t="shared" si="147"/>
        <v/>
      </c>
      <c r="AQ234" s="105" t="str">
        <f>IF(ISNUMBER($H234),IF(MV&lt;200,IF(ISNUMBER(MATRIX!AG234),ROUND((MATRIX!AG234/1000)*RUNNING*CKWH,2),"-"),IF(ISNUMBER(MATRIX!AS234),ROUND((MATRIX!AS234/1000)*RUNNING*CKWH,2),"-")),"")</f>
        <v/>
      </c>
      <c r="AR234" s="126" t="str">
        <f t="shared" si="148"/>
        <v/>
      </c>
      <c r="AT234" s="129" t="str">
        <f t="shared" si="149"/>
        <v/>
      </c>
      <c r="AU234" s="127" t="str">
        <f t="shared" si="150"/>
        <v/>
      </c>
      <c r="AW234" s="101" t="str">
        <f>IF(ISNUMBER($H234),IF(ISNUMBER(MATRIX!BU234),$H234*MATRIX!BU234,"n/a"),"")</f>
        <v/>
      </c>
      <c r="AX234" s="72"/>
      <c r="AY234" s="72" t="str">
        <f>IF(ISNUMBER($H234),IF(ISNUMBER(MATRIX!BV234*AL234),$H234*MATRIX!BV234*AL234,"n/a"),"")</f>
        <v/>
      </c>
      <c r="BA234" s="100" t="str">
        <f t="shared" si="151"/>
        <v/>
      </c>
      <c r="BB234" s="72"/>
      <c r="BC234" s="154" t="str">
        <f t="shared" si="152"/>
        <v/>
      </c>
      <c r="BD234" s="103" t="str">
        <f t="shared" si="153"/>
        <v/>
      </c>
      <c r="BF234" s="85" t="str">
        <f>IF(ISNUMBER(H234),IF(ISNUMBER(MATRIX!Y234),MATRIX!Y234,"n/a"),"")</f>
        <v/>
      </c>
      <c r="BG234" s="86" t="str">
        <f t="shared" si="154"/>
        <v/>
      </c>
      <c r="BI234" s="44" t="str">
        <f>IF(ISNUMBER('Lo-Z-OUTPUT'!D234),IF(ISNUMBER(EXTRA!H234),'Lo-Z-OUTPUT'!D234*EXTRA!H234,""),"")</f>
        <v/>
      </c>
      <c r="BJ234" s="44" t="str">
        <f t="shared" si="155"/>
        <v/>
      </c>
      <c r="BT234" t="b">
        <f>ISNUMBER(MATRIX!G234)</f>
        <v>0</v>
      </c>
      <c r="BU234" t="b">
        <f>ISNUMBER(MATRIX!H234)</f>
        <v>0</v>
      </c>
      <c r="BW234" s="64" t="str">
        <f>IF(AND(ISNUMBER('HI-Z-OUTPUT'!P234),I234&lt;&gt;0),'HI-Z-OUTPUT'!P234,"-")</f>
        <v>-</v>
      </c>
      <c r="BX234" s="1"/>
      <c r="BY234" s="64" t="str">
        <f>IF(ISBLANK('HI-Z-OUTPUT'!R234),"",'HI-Z-OUTPUT'!R234)</f>
        <v/>
      </c>
      <c r="CA234" s="62" t="str">
        <f>IF(ISNUMBER(BW234),IF(ISNUMBER(MATRIX!E234),BW234*MATRIX!E234,"WRNG DATA"),"-")</f>
        <v>-</v>
      </c>
      <c r="CC234" s="66" t="str">
        <f>IF(AND(ISNUMBER(BW234),OR(BT234,BU234)),IF(KP="kg",BW234*MATRIX!CC234,BW234*MATRIX!CC234*2.2),"-")</f>
        <v>-</v>
      </c>
      <c r="CD234" s="65" t="str">
        <f t="shared" si="156"/>
        <v/>
      </c>
      <c r="CF234" s="1" t="str">
        <f>IF(AND(VI&lt;100,ISNUMBER(BW234),BT234),MATRIX!N234,IF(AND(VI&gt;=100,ISNUMBER(BW234),BU234),MATRIX!O234,""))</f>
        <v/>
      </c>
      <c r="CG234" s="1" t="str">
        <f>IF(AND(BY234&lt;100,ISNUMBER(BW234),BT234),MATRIX!N234,IF(AND(BY234&gt;=100,ISNUMBER(BW234),BU234),MATRIX!O234,"WRNG V"))</f>
        <v>WRNG V</v>
      </c>
      <c r="CH234" s="1" t="str">
        <f t="shared" si="157"/>
        <v/>
      </c>
      <c r="CJ234" s="70" t="str">
        <f>IF(ISNUMBER(BW234),IF(BY234&lt;100,IF(ISNUMBER(CH234*MATRIX!G234),BW234*CH234*MATRIX!G234,""),IF(ISNUMBER(CH234*MATRIX!H234),BW234*CH234*MATRIX!H234,"")),"")</f>
        <v/>
      </c>
      <c r="CL234" s="40" t="str">
        <f>IF(ISNUMBER(BW234*CH234),IF(ISNUMBER(MATRIX!U234),IF(MATRIX!U234-INT(MATRIX!U234)=0,MATRIX!U234,"("&amp;MATRIX!U234&amp;")"),"n/a"),"")</f>
        <v/>
      </c>
      <c r="CM234" s="77"/>
      <c r="CN234" s="81" t="str">
        <f>IF(ISNUMBER(BW234*CH234), IF(ISNUMBER(MATRIX!AZ234),BW234*MATRIX!AZ234,"n/a"),"")</f>
        <v/>
      </c>
      <c r="CO234" s="77"/>
      <c r="CP234" s="83" t="str">
        <f>IF(ISNUMBER($BW234*$CH234), IF(ISNUMBER(MATRIX!BB234),$BW234*MATRIX!BB234,"n/a"),"")</f>
        <v/>
      </c>
      <c r="CQ234" s="77"/>
      <c r="CR234" s="81" t="str">
        <f>IF(ISNUMBER($BW234*$CH234), IF(ISNUMBER(MATRIX!BJ234),BW234*MATRIX!BJ234,"n/a"),"")</f>
        <v/>
      </c>
      <c r="CS234" s="77" t="s">
        <v>434</v>
      </c>
      <c r="CT234" s="83" t="str">
        <f>IF(ISNUMBER($BW234*$CH234), IF(ISNUMBER(MATRIX!BL234),$BW234*MATRIX!BL234,"n/a"),"")</f>
        <v/>
      </c>
      <c r="CV234" s="225" t="str">
        <f t="shared" si="158"/>
        <v/>
      </c>
      <c r="CX234" s="225" t="str">
        <f t="shared" si="159"/>
        <v/>
      </c>
      <c r="CZ234" s="219" t="str">
        <f>IF(ISNUMBER($BW234*$CH234), IF(MV&gt;200,IF(ISNUMBER(MATRIX!CL234),MATRIX!CL234,"n/a"),IF(ISNUMBER(MATRIX!CH234),MATRIX!CH234,"n/a")),"")</f>
        <v/>
      </c>
      <c r="DB234" s="1" t="str">
        <f>IF(ISNUMBER(BW234),IF(AND(ISNUMBER('HI-Z-OUTPUT'!AV234),'HI-Z-OUTPUT'!AV234&lt;&gt;0),'HI-Z-OUTPUT'!AV234,'Hi-Z-INPUT'!$K$7*'Hi-Z-INPUT'!$K$11),"")</f>
        <v/>
      </c>
      <c r="DD234" s="161" t="str">
        <f t="shared" si="160"/>
        <v/>
      </c>
      <c r="DF234" s="124" t="str">
        <f>IF(ISNUMBER($BW234),IF(MV&lt;200,IF(ISNUMBER(MATRIX!BA234),ROUND(MATRIX!BA234/1000*IDLE*CKWH,2),"-"),IF(ISNUMBER(MATRIX!BK234),ROUND(MATRIX!BK234/1000*IDLE*CKWH,2),"-")),"")</f>
        <v/>
      </c>
      <c r="DG234" s="125" t="str">
        <f t="shared" si="161"/>
        <v/>
      </c>
      <c r="DI234" s="104" t="str">
        <f>IF(ISNUMBER($BW234),IF(MV&lt;200,IF(ISNUMBER(MATRIX!BC234),ROUND(MATRIX!BC234/1000*RUNNING*CKWH,2),"-"),IF(ISNUMBER(MATRIX!BM234),ROUND(MATRIX!BM234/1000*RUNNING*CKWH,2),"-")),"")</f>
        <v/>
      </c>
      <c r="DJ234" s="130" t="str">
        <f t="shared" si="162"/>
        <v/>
      </c>
      <c r="DL234" s="104"/>
      <c r="DM234" s="130" t="str">
        <f t="shared" si="163"/>
        <v/>
      </c>
      <c r="DO234" s="129" t="str">
        <f t="shared" si="164"/>
        <v/>
      </c>
      <c r="DP234" s="127" t="str">
        <f t="shared" si="165"/>
        <v/>
      </c>
      <c r="DR234" s="101" t="str">
        <f>IF(ISNUMBER($BW234*$CH234),IF(ISNUMBER(MATRIX!BU234),BW234*MATRIX!BU234,"n/a"),"")</f>
        <v/>
      </c>
      <c r="DS234" s="72"/>
      <c r="DT234" s="72" t="str">
        <f>IF(ISNUMBER(BW234*CH234),IF(ISNUMBER(MATRIX!BV234*DD234),BW234*MATRIX!BV234*DD234,"n/a"),"")</f>
        <v/>
      </c>
      <c r="DU234" s="72"/>
      <c r="DV234" s="155" t="str">
        <f t="shared" si="166"/>
        <v/>
      </c>
      <c r="DW234" s="96"/>
      <c r="DX234" s="156" t="str">
        <f t="shared" si="167"/>
        <v/>
      </c>
      <c r="DY234" s="102" t="str">
        <f t="shared" si="168"/>
        <v/>
      </c>
      <c r="EA234" s="85" t="str">
        <f>IF(ISNUMBER(BW234),IF(ISNUMBER(MATRIX!Y234),MATRIX!Y234,"n/a"),"")</f>
        <v/>
      </c>
      <c r="EB234" s="86" t="str">
        <f t="shared" si="169"/>
        <v/>
      </c>
      <c r="ED234" s="44" t="str">
        <f>IF(ISNUMBER('HI-Z-OUTPUT'!D234),IF(ISNUMBER(BW234),'HI-Z-OUTPUT'!D234*BW234,""),"")</f>
        <v/>
      </c>
      <c r="EE234" s="44" t="str">
        <f t="shared" si="170"/>
        <v/>
      </c>
    </row>
    <row r="235" spans="1:135">
      <c r="A235" s="106" t="e">
        <f>MATRIX!A235</f>
        <v>#N/A</v>
      </c>
      <c r="B235" t="e">
        <f>IF(MATRIX!B235&lt;&gt;0,MATRIX!B235,"-")</f>
        <v>#N/A</v>
      </c>
      <c r="D235" t="b">
        <f>AND(OHM8MENO&lt;='Lo-Z-OUTPUT'!U235,'Lo-Z-OUTPUT'!U235&lt;=OHM8PIU)</f>
        <v>0</v>
      </c>
      <c r="E235" t="b">
        <f>AND(OHM4MENO&lt;='Lo-Z-OUTPUT'!U235,'Lo-Z-OUTPUT'!U235&lt;=OHM4PIU)</f>
        <v>0</v>
      </c>
      <c r="F235" t="b">
        <f>AND(OHM2MENO&lt;='Lo-Z-OUTPUT'!U235,'Lo-Z-OUTPUT'!U235&lt;=OHM2PIU)</f>
        <v>0</v>
      </c>
      <c r="H235" s="64" t="str">
        <f>IF(ISNUMBER('Lo-Z-OUTPUT'!S235),'Lo-Z-OUTPUT'!S235,"")</f>
        <v/>
      </c>
      <c r="I235" s="64" t="str">
        <f>IF('Lo-Z-OUTPUT'!W235="B","B","")</f>
        <v/>
      </c>
      <c r="K235" s="62" t="str">
        <f>IF(ISNUMBER(H235),H235*MATRIX!E235,"-")</f>
        <v>-</v>
      </c>
      <c r="M235" s="66" t="str">
        <f>IF(ISNUMBER(H235),IF(KP="kg",H235*MATRIX!CB235,H235*MATRIX!CB235*2.2),"-")</f>
        <v>-</v>
      </c>
      <c r="N235" s="65" t="str">
        <f t="shared" si="143"/>
        <v/>
      </c>
      <c r="P235" s="1" t="str">
        <f>IF(ISNUMBER(H235),IF('Lo-Z-OUTPUT'!W235="B",IF(D235,MATRIX!Q235,IF(E235,MATRIX!R235,"WRNG Ω")),IF(D235,MATRIX!K235,IF(E235,MATRIX!L235,IF(F235,MATRIX!M235,"")))),"")</f>
        <v/>
      </c>
      <c r="R235" s="70" t="str">
        <f>IF(AND(ISNUMBER(H235),ISNUMBER(P235)),IF('Lo-Z-OUTPUT'!W235="B",H235*P235*MATRIX!F235/2,H235*P235*MATRIX!F235),"")</f>
        <v/>
      </c>
      <c r="T235" s="40" t="str">
        <f>IF(ISNUMBER($H235),IF(ISNUMBER(MATRIX!U235),IF(MATRIX!U235-INT(MATRIX!U235)=0,MATRIX!U235,"("&amp;MATRIX!U235&amp;")"),"n/a"),"")</f>
        <v/>
      </c>
      <c r="U235" s="77"/>
      <c r="V235" s="81" t="str">
        <f>IF(ISNUMBER(H235), IF(ISNUMBER(MATRIX!AD235),H235*MATRIX!AD235,"n/a"),"")</f>
        <v/>
      </c>
      <c r="W235" s="77"/>
      <c r="X235" s="83" t="str">
        <f>IF(ISNUMBER($H235), IF(ISNUMBER(MATRIX!AF235),$H235*MATRIX!AF235,"n/a"),"")</f>
        <v/>
      </c>
      <c r="Y235" s="77"/>
      <c r="Z235" s="81" t="str">
        <f>IF(ISNUMBER($H235), IF(ISNUMBER(MATRIX!AP235),$H235*MATRIX!AP235,"n/a"),"")</f>
        <v/>
      </c>
      <c r="AA235" s="77" t="s">
        <v>434</v>
      </c>
      <c r="AB235" s="83" t="str">
        <f>IF(ISNUMBER($H235), IF(ISNUMBER(MATRIX!AR235),$H235*MATRIX!AR235,"n/a"),"")</f>
        <v/>
      </c>
      <c r="AD235" s="225" t="str">
        <f t="shared" si="144"/>
        <v/>
      </c>
      <c r="AF235" s="225" t="str">
        <f t="shared" si="145"/>
        <v/>
      </c>
      <c r="AH235" s="218" t="str">
        <f>IF(ISNUMBER($H235), IF(MV&gt;200,IF(ISNUMBER(MATRIX!CL235),MATRIX!CL235,"n/a"),IF(ISNUMBER(MATRIX!CH235),MATRIX!CH235,"n/a")),"")</f>
        <v/>
      </c>
      <c r="AJ235" s="1" t="str">
        <f>IF(ISNUMBER(H235),IF(AND(ISNUMBER('Lo-Z-OUTPUT'!BA235),'Lo-Z-OUTPUT'!BA235&lt;&gt;0),'Lo-Z-OUTPUT'!BA235,'Lo-Z-INPUT'!$K$15*'Lo-Z-INPUT'!$K$7),"")</f>
        <v/>
      </c>
      <c r="AL235" s="161" t="str">
        <f t="shared" si="146"/>
        <v/>
      </c>
      <c r="AN235" s="124" t="str">
        <f>IF(ISNUMBER($H235),IF(MV&lt;200,IF(ISNUMBER(MATRIX!AE235),ROUND((MATRIX!AE235*IDLE/1000)*CKWH,2),"-"),IF(ISNUMBER(MATRIX!AQ235),ROUND((MATRIX!AQ235*IDLE/1000)*CKWH,2),"-")),"")</f>
        <v/>
      </c>
      <c r="AO235" s="125" t="str">
        <f t="shared" si="147"/>
        <v/>
      </c>
      <c r="AQ235" s="105" t="str">
        <f>IF(ISNUMBER($H235),IF(MV&lt;200,IF(ISNUMBER(MATRIX!AG235),ROUND((MATRIX!AG235/1000)*RUNNING*CKWH,2),"-"),IF(ISNUMBER(MATRIX!AS235),ROUND((MATRIX!AS235/1000)*RUNNING*CKWH,2),"-")),"")</f>
        <v/>
      </c>
      <c r="AR235" s="126" t="str">
        <f t="shared" si="148"/>
        <v/>
      </c>
      <c r="AT235" s="129" t="str">
        <f t="shared" si="149"/>
        <v/>
      </c>
      <c r="AU235" s="127" t="str">
        <f t="shared" si="150"/>
        <v/>
      </c>
      <c r="AW235" s="101" t="str">
        <f>IF(ISNUMBER($H235),IF(ISNUMBER(MATRIX!BU235),$H235*MATRIX!BU235,"n/a"),"")</f>
        <v/>
      </c>
      <c r="AX235" s="72"/>
      <c r="AY235" s="72" t="str">
        <f>IF(ISNUMBER($H235),IF(ISNUMBER(MATRIX!BV235*AL235),$H235*MATRIX!BV235*AL235,"n/a"),"")</f>
        <v/>
      </c>
      <c r="BA235" s="100" t="str">
        <f t="shared" si="151"/>
        <v/>
      </c>
      <c r="BB235" s="72"/>
      <c r="BC235" s="154" t="str">
        <f t="shared" si="152"/>
        <v/>
      </c>
      <c r="BD235" s="103" t="str">
        <f t="shared" si="153"/>
        <v/>
      </c>
      <c r="BF235" s="85" t="str">
        <f>IF(ISNUMBER(H235),IF(ISNUMBER(MATRIX!Y235),MATRIX!Y235,"n/a"),"")</f>
        <v/>
      </c>
      <c r="BG235" s="86" t="str">
        <f t="shared" si="154"/>
        <v/>
      </c>
      <c r="BI235" s="44" t="str">
        <f>IF(ISNUMBER('Lo-Z-OUTPUT'!D235),IF(ISNUMBER(EXTRA!H235),'Lo-Z-OUTPUT'!D235*EXTRA!H235,""),"")</f>
        <v/>
      </c>
      <c r="BJ235" s="44" t="str">
        <f t="shared" si="155"/>
        <v/>
      </c>
      <c r="BT235" t="b">
        <f>ISNUMBER(MATRIX!G235)</f>
        <v>0</v>
      </c>
      <c r="BU235" t="b">
        <f>ISNUMBER(MATRIX!H235)</f>
        <v>0</v>
      </c>
      <c r="BW235" s="64" t="str">
        <f>IF(AND(ISNUMBER('HI-Z-OUTPUT'!P235),I235&lt;&gt;0),'HI-Z-OUTPUT'!P235,"-")</f>
        <v>-</v>
      </c>
      <c r="BX235" s="1"/>
      <c r="BY235" s="64" t="str">
        <f>IF(ISBLANK('HI-Z-OUTPUT'!R235),"",'HI-Z-OUTPUT'!R235)</f>
        <v/>
      </c>
      <c r="CA235" s="62" t="str">
        <f>IF(ISNUMBER(BW235),IF(ISNUMBER(MATRIX!E235),BW235*MATRIX!E235,"WRNG DATA"),"-")</f>
        <v>-</v>
      </c>
      <c r="CC235" s="66" t="str">
        <f>IF(AND(ISNUMBER(BW235),OR(BT235,BU235)),IF(KP="kg",BW235*MATRIX!CC235,BW235*MATRIX!CC235*2.2),"-")</f>
        <v>-</v>
      </c>
      <c r="CD235" s="65" t="str">
        <f t="shared" si="156"/>
        <v/>
      </c>
      <c r="CF235" s="1" t="str">
        <f>IF(AND(VI&lt;100,ISNUMBER(BW235),BT235),MATRIX!N235,IF(AND(VI&gt;=100,ISNUMBER(BW235),BU235),MATRIX!O235,""))</f>
        <v/>
      </c>
      <c r="CG235" s="1" t="str">
        <f>IF(AND(BY235&lt;100,ISNUMBER(BW235),BT235),MATRIX!N235,IF(AND(BY235&gt;=100,ISNUMBER(BW235),BU235),MATRIX!O235,"WRNG V"))</f>
        <v>WRNG V</v>
      </c>
      <c r="CH235" s="1" t="str">
        <f t="shared" si="157"/>
        <v/>
      </c>
      <c r="CJ235" s="70" t="str">
        <f>IF(ISNUMBER(BW235),IF(BY235&lt;100,IF(ISNUMBER(CH235*MATRIX!G235),BW235*CH235*MATRIX!G235,""),IF(ISNUMBER(CH235*MATRIX!H235),BW235*CH235*MATRIX!H235,"")),"")</f>
        <v/>
      </c>
      <c r="CL235" s="40" t="str">
        <f>IF(ISNUMBER(BW235*CH235),IF(ISNUMBER(MATRIX!U235),IF(MATRIX!U235-INT(MATRIX!U235)=0,MATRIX!U235,"("&amp;MATRIX!U235&amp;")"),"n/a"),"")</f>
        <v/>
      </c>
      <c r="CM235" s="77"/>
      <c r="CN235" s="81" t="str">
        <f>IF(ISNUMBER(BW235*CH235), IF(ISNUMBER(MATRIX!AZ235),BW235*MATRIX!AZ235,"n/a"),"")</f>
        <v/>
      </c>
      <c r="CO235" s="77"/>
      <c r="CP235" s="83" t="str">
        <f>IF(ISNUMBER($BW235*$CH235), IF(ISNUMBER(MATRIX!BB235),$BW235*MATRIX!BB235,"n/a"),"")</f>
        <v/>
      </c>
      <c r="CQ235" s="77"/>
      <c r="CR235" s="81" t="str">
        <f>IF(ISNUMBER($BW235*$CH235), IF(ISNUMBER(MATRIX!BJ235),BW235*MATRIX!BJ235,"n/a"),"")</f>
        <v/>
      </c>
      <c r="CS235" s="77" t="s">
        <v>434</v>
      </c>
      <c r="CT235" s="83" t="str">
        <f>IF(ISNUMBER($BW235*$CH235), IF(ISNUMBER(MATRIX!BL235),$BW235*MATRIX!BL235,"n/a"),"")</f>
        <v/>
      </c>
      <c r="CV235" s="225" t="str">
        <f t="shared" si="158"/>
        <v/>
      </c>
      <c r="CX235" s="225" t="str">
        <f t="shared" si="159"/>
        <v/>
      </c>
      <c r="CZ235" s="219" t="str">
        <f>IF(ISNUMBER($BW235*$CH235), IF(MV&gt;200,IF(ISNUMBER(MATRIX!CL235),MATRIX!CL235,"n/a"),IF(ISNUMBER(MATRIX!CH235),MATRIX!CH235,"n/a")),"")</f>
        <v/>
      </c>
      <c r="DB235" s="1" t="str">
        <f>IF(ISNUMBER(BW235),IF(AND(ISNUMBER('HI-Z-OUTPUT'!AV235),'HI-Z-OUTPUT'!AV235&lt;&gt;0),'HI-Z-OUTPUT'!AV235,'Hi-Z-INPUT'!$K$7*'Hi-Z-INPUT'!$K$11),"")</f>
        <v/>
      </c>
      <c r="DD235" s="161" t="str">
        <f t="shared" si="160"/>
        <v/>
      </c>
      <c r="DF235" s="124" t="str">
        <f>IF(ISNUMBER($BW235),IF(MV&lt;200,IF(ISNUMBER(MATRIX!BA235),ROUND(MATRIX!BA235/1000*IDLE*CKWH,2),"-"),IF(ISNUMBER(MATRIX!BK235),ROUND(MATRIX!BK235/1000*IDLE*CKWH,2),"-")),"")</f>
        <v/>
      </c>
      <c r="DG235" s="125" t="str">
        <f t="shared" si="161"/>
        <v/>
      </c>
      <c r="DI235" s="104" t="str">
        <f>IF(ISNUMBER($BW235),IF(MV&lt;200,IF(ISNUMBER(MATRIX!BC235),ROUND(MATRIX!BC235/1000*RUNNING*CKWH,2),"-"),IF(ISNUMBER(MATRIX!BM235),ROUND(MATRIX!BM235/1000*RUNNING*CKWH,2),"-")),"")</f>
        <v/>
      </c>
      <c r="DJ235" s="130" t="str">
        <f t="shared" si="162"/>
        <v/>
      </c>
      <c r="DL235" s="104"/>
      <c r="DM235" s="130" t="str">
        <f t="shared" si="163"/>
        <v/>
      </c>
      <c r="DO235" s="129" t="str">
        <f t="shared" si="164"/>
        <v/>
      </c>
      <c r="DP235" s="127" t="str">
        <f t="shared" si="165"/>
        <v/>
      </c>
      <c r="DR235" s="101" t="str">
        <f>IF(ISNUMBER($BW235*$CH235),IF(ISNUMBER(MATRIX!BU235),BW235*MATRIX!BU235,"n/a"),"")</f>
        <v/>
      </c>
      <c r="DS235" s="72"/>
      <c r="DT235" s="72" t="str">
        <f>IF(ISNUMBER(BW235*CH235),IF(ISNUMBER(MATRIX!BV235*DD235),BW235*MATRIX!BV235*DD235,"n/a"),"")</f>
        <v/>
      </c>
      <c r="DU235" s="72"/>
      <c r="DV235" s="155" t="str">
        <f t="shared" si="166"/>
        <v/>
      </c>
      <c r="DW235" s="96"/>
      <c r="DX235" s="156" t="str">
        <f t="shared" si="167"/>
        <v/>
      </c>
      <c r="DY235" s="102" t="str">
        <f t="shared" si="168"/>
        <v/>
      </c>
      <c r="EA235" s="85" t="str">
        <f>IF(ISNUMBER(BW235),IF(ISNUMBER(MATRIX!Y235),MATRIX!Y235,"n/a"),"")</f>
        <v/>
      </c>
      <c r="EB235" s="86" t="str">
        <f t="shared" si="169"/>
        <v/>
      </c>
      <c r="ED235" s="44" t="str">
        <f>IF(ISNUMBER('HI-Z-OUTPUT'!D235),IF(ISNUMBER(BW235),'HI-Z-OUTPUT'!D235*BW235,""),"")</f>
        <v/>
      </c>
      <c r="EE235" s="44" t="str">
        <f t="shared" si="170"/>
        <v/>
      </c>
    </row>
    <row r="236" spans="1:135">
      <c r="A236" s="106" t="e">
        <f>MATRIX!A236</f>
        <v>#N/A</v>
      </c>
      <c r="B236" t="e">
        <f>IF(MATRIX!B236&lt;&gt;0,MATRIX!B236,"-")</f>
        <v>#N/A</v>
      </c>
      <c r="D236" t="b">
        <f>AND(OHM8MENO&lt;='Lo-Z-OUTPUT'!U236,'Lo-Z-OUTPUT'!U236&lt;=OHM8PIU)</f>
        <v>0</v>
      </c>
      <c r="E236" t="b">
        <f>AND(OHM4MENO&lt;='Lo-Z-OUTPUT'!U236,'Lo-Z-OUTPUT'!U236&lt;=OHM4PIU)</f>
        <v>0</v>
      </c>
      <c r="F236" t="b">
        <f>AND(OHM2MENO&lt;='Lo-Z-OUTPUT'!U236,'Lo-Z-OUTPUT'!U236&lt;=OHM2PIU)</f>
        <v>0</v>
      </c>
      <c r="H236" s="64" t="str">
        <f>IF(ISNUMBER('Lo-Z-OUTPUT'!S236),'Lo-Z-OUTPUT'!S236,"")</f>
        <v/>
      </c>
      <c r="I236" s="64" t="str">
        <f>IF('Lo-Z-OUTPUT'!W236="B","B","")</f>
        <v/>
      </c>
      <c r="K236" s="62" t="str">
        <f>IF(ISNUMBER(H236),H236*MATRIX!E236,"-")</f>
        <v>-</v>
      </c>
      <c r="M236" s="66" t="str">
        <f>IF(ISNUMBER(H236),IF(KP="kg",H236*MATRIX!CB236,H236*MATRIX!CB236*2.2),"-")</f>
        <v>-</v>
      </c>
      <c r="N236" s="65" t="str">
        <f t="shared" si="143"/>
        <v/>
      </c>
      <c r="P236" s="1" t="str">
        <f>IF(ISNUMBER(H236),IF('Lo-Z-OUTPUT'!W236="B",IF(D236,MATRIX!Q236,IF(E236,MATRIX!R236,"WRNG Ω")),IF(D236,MATRIX!K236,IF(E236,MATRIX!L236,IF(F236,MATRIX!M236,"")))),"")</f>
        <v/>
      </c>
      <c r="R236" s="70" t="str">
        <f>IF(AND(ISNUMBER(H236),ISNUMBER(P236)),IF('Lo-Z-OUTPUT'!W236="B",H236*P236*MATRIX!F236/2,H236*P236*MATRIX!F236),"")</f>
        <v/>
      </c>
      <c r="T236" s="40" t="str">
        <f>IF(ISNUMBER($H236),IF(ISNUMBER(MATRIX!U236),IF(MATRIX!U236-INT(MATRIX!U236)=0,MATRIX!U236,"("&amp;MATRIX!U236&amp;")"),"n/a"),"")</f>
        <v/>
      </c>
      <c r="U236" s="77"/>
      <c r="V236" s="81" t="str">
        <f>IF(ISNUMBER(H236), IF(ISNUMBER(MATRIX!AD236),H236*MATRIX!AD236,"n/a"),"")</f>
        <v/>
      </c>
      <c r="W236" s="77"/>
      <c r="X236" s="83" t="str">
        <f>IF(ISNUMBER($H236), IF(ISNUMBER(MATRIX!AF236),$H236*MATRIX!AF236,"n/a"),"")</f>
        <v/>
      </c>
      <c r="Y236" s="77"/>
      <c r="Z236" s="81" t="str">
        <f>IF(ISNUMBER($H236), IF(ISNUMBER(MATRIX!AP236),$H236*MATRIX!AP236,"n/a"),"")</f>
        <v/>
      </c>
      <c r="AA236" s="77" t="s">
        <v>434</v>
      </c>
      <c r="AB236" s="83" t="str">
        <f>IF(ISNUMBER($H236), IF(ISNUMBER(MATRIX!AR236),$H236*MATRIX!AR236,"n/a"),"")</f>
        <v/>
      </c>
      <c r="AD236" s="225" t="str">
        <f t="shared" si="144"/>
        <v/>
      </c>
      <c r="AF236" s="225" t="str">
        <f t="shared" si="145"/>
        <v/>
      </c>
      <c r="AH236" s="218" t="str">
        <f>IF(ISNUMBER($H236), IF(MV&gt;200,IF(ISNUMBER(MATRIX!CL236),MATRIX!CL236,"n/a"),IF(ISNUMBER(MATRIX!CH236),MATRIX!CH236,"n/a")),"")</f>
        <v/>
      </c>
      <c r="AJ236" s="1" t="str">
        <f>IF(ISNUMBER(H236),IF(AND(ISNUMBER('Lo-Z-OUTPUT'!BA236),'Lo-Z-OUTPUT'!BA236&lt;&gt;0),'Lo-Z-OUTPUT'!BA236,'Lo-Z-INPUT'!$K$15*'Lo-Z-INPUT'!$K$7),"")</f>
        <v/>
      </c>
      <c r="AL236" s="161" t="str">
        <f t="shared" si="146"/>
        <v/>
      </c>
      <c r="AN236" s="124" t="str">
        <f>IF(ISNUMBER($H236),IF(MV&lt;200,IF(ISNUMBER(MATRIX!AE236),ROUND((MATRIX!AE236*IDLE/1000)*CKWH,2),"-"),IF(ISNUMBER(MATRIX!AQ236),ROUND((MATRIX!AQ236*IDLE/1000)*CKWH,2),"-")),"")</f>
        <v/>
      </c>
      <c r="AO236" s="125" t="str">
        <f t="shared" si="147"/>
        <v/>
      </c>
      <c r="AQ236" s="105" t="str">
        <f>IF(ISNUMBER($H236),IF(MV&lt;200,IF(ISNUMBER(MATRIX!AG236),ROUND((MATRIX!AG236/1000)*RUNNING*CKWH,2),"-"),IF(ISNUMBER(MATRIX!AS236),ROUND((MATRIX!AS236/1000)*RUNNING*CKWH,2),"-")),"")</f>
        <v/>
      </c>
      <c r="AR236" s="126" t="str">
        <f t="shared" si="148"/>
        <v/>
      </c>
      <c r="AT236" s="129" t="str">
        <f t="shared" si="149"/>
        <v/>
      </c>
      <c r="AU236" s="127" t="str">
        <f t="shared" si="150"/>
        <v/>
      </c>
      <c r="AW236" s="101" t="str">
        <f>IF(ISNUMBER($H236),IF(ISNUMBER(MATRIX!BU236),$H236*MATRIX!BU236,"n/a"),"")</f>
        <v/>
      </c>
      <c r="AX236" s="72"/>
      <c r="AY236" s="72" t="str">
        <f>IF(ISNUMBER($H236),IF(ISNUMBER(MATRIX!BV236*AL236),$H236*MATRIX!BV236*AL236,"n/a"),"")</f>
        <v/>
      </c>
      <c r="BA236" s="100" t="str">
        <f t="shared" si="151"/>
        <v/>
      </c>
      <c r="BB236" s="72"/>
      <c r="BC236" s="154" t="str">
        <f t="shared" si="152"/>
        <v/>
      </c>
      <c r="BD236" s="103" t="str">
        <f t="shared" si="153"/>
        <v/>
      </c>
      <c r="BF236" s="85" t="str">
        <f>IF(ISNUMBER(H236),IF(ISNUMBER(MATRIX!Y236),MATRIX!Y236,"n/a"),"")</f>
        <v/>
      </c>
      <c r="BG236" s="86" t="str">
        <f t="shared" si="154"/>
        <v/>
      </c>
      <c r="BI236" s="44" t="str">
        <f>IF(ISNUMBER('Lo-Z-OUTPUT'!D236),IF(ISNUMBER(EXTRA!H236),'Lo-Z-OUTPUT'!D236*EXTRA!H236,""),"")</f>
        <v/>
      </c>
      <c r="BJ236" s="44" t="str">
        <f t="shared" si="155"/>
        <v/>
      </c>
      <c r="BT236" t="b">
        <f>ISNUMBER(MATRIX!G236)</f>
        <v>0</v>
      </c>
      <c r="BU236" t="b">
        <f>ISNUMBER(MATRIX!H236)</f>
        <v>0</v>
      </c>
      <c r="BW236" s="64" t="str">
        <f>IF(AND(ISNUMBER('HI-Z-OUTPUT'!P236),I236&lt;&gt;0),'HI-Z-OUTPUT'!P236,"-")</f>
        <v>-</v>
      </c>
      <c r="BX236" s="1"/>
      <c r="BY236" s="64" t="str">
        <f>IF(ISBLANK('HI-Z-OUTPUT'!R236),"",'HI-Z-OUTPUT'!R236)</f>
        <v/>
      </c>
      <c r="CA236" s="62" t="str">
        <f>IF(ISNUMBER(BW236),IF(ISNUMBER(MATRIX!E236),BW236*MATRIX!E236,"WRNG DATA"),"-")</f>
        <v>-</v>
      </c>
      <c r="CC236" s="66" t="str">
        <f>IF(AND(ISNUMBER(BW236),OR(BT236,BU236)),IF(KP="kg",BW236*MATRIX!CC236,BW236*MATRIX!CC236*2.2),"-")</f>
        <v>-</v>
      </c>
      <c r="CD236" s="65" t="str">
        <f t="shared" si="156"/>
        <v/>
      </c>
      <c r="CF236" s="1" t="str">
        <f>IF(AND(VI&lt;100,ISNUMBER(BW236),BT236),MATRIX!N236,IF(AND(VI&gt;=100,ISNUMBER(BW236),BU236),MATRIX!O236,""))</f>
        <v/>
      </c>
      <c r="CG236" s="1" t="str">
        <f>IF(AND(BY236&lt;100,ISNUMBER(BW236),BT236),MATRIX!N236,IF(AND(BY236&gt;=100,ISNUMBER(BW236),BU236),MATRIX!O236,"WRNG V"))</f>
        <v>WRNG V</v>
      </c>
      <c r="CH236" s="1" t="str">
        <f t="shared" si="157"/>
        <v/>
      </c>
      <c r="CJ236" s="70" t="str">
        <f>IF(ISNUMBER(BW236),IF(BY236&lt;100,IF(ISNUMBER(CH236*MATRIX!G236),BW236*CH236*MATRIX!G236,""),IF(ISNUMBER(CH236*MATRIX!H236),BW236*CH236*MATRIX!H236,"")),"")</f>
        <v/>
      </c>
      <c r="CL236" s="40" t="str">
        <f>IF(ISNUMBER(BW236*CH236),IF(ISNUMBER(MATRIX!U236),IF(MATRIX!U236-INT(MATRIX!U236)=0,MATRIX!U236,"("&amp;MATRIX!U236&amp;")"),"n/a"),"")</f>
        <v/>
      </c>
      <c r="CM236" s="77"/>
      <c r="CN236" s="81" t="str">
        <f>IF(ISNUMBER(BW236*CH236), IF(ISNUMBER(MATRIX!AZ236),BW236*MATRIX!AZ236,"n/a"),"")</f>
        <v/>
      </c>
      <c r="CO236" s="77"/>
      <c r="CP236" s="83" t="str">
        <f>IF(ISNUMBER($BW236*$CH236), IF(ISNUMBER(MATRIX!BB236),$BW236*MATRIX!BB236,"n/a"),"")</f>
        <v/>
      </c>
      <c r="CQ236" s="77"/>
      <c r="CR236" s="81" t="str">
        <f>IF(ISNUMBER($BW236*$CH236), IF(ISNUMBER(MATRIX!BJ236),BW236*MATRIX!BJ236,"n/a"),"")</f>
        <v/>
      </c>
      <c r="CS236" s="77" t="s">
        <v>434</v>
      </c>
      <c r="CT236" s="83" t="str">
        <f>IF(ISNUMBER($BW236*$CH236), IF(ISNUMBER(MATRIX!BL236),$BW236*MATRIX!BL236,"n/a"),"")</f>
        <v/>
      </c>
      <c r="CV236" s="225" t="str">
        <f t="shared" si="158"/>
        <v/>
      </c>
      <c r="CX236" s="225" t="str">
        <f t="shared" si="159"/>
        <v/>
      </c>
      <c r="CZ236" s="219" t="str">
        <f>IF(ISNUMBER($BW236*$CH236), IF(MV&gt;200,IF(ISNUMBER(MATRIX!CL236),MATRIX!CL236,"n/a"),IF(ISNUMBER(MATRIX!CH236),MATRIX!CH236,"n/a")),"")</f>
        <v/>
      </c>
      <c r="DB236" s="1" t="str">
        <f>IF(ISNUMBER(BW236),IF(AND(ISNUMBER('HI-Z-OUTPUT'!AV236),'HI-Z-OUTPUT'!AV236&lt;&gt;0),'HI-Z-OUTPUT'!AV236,'Hi-Z-INPUT'!$K$7*'Hi-Z-INPUT'!$K$11),"")</f>
        <v/>
      </c>
      <c r="DD236" s="161" t="str">
        <f t="shared" si="160"/>
        <v/>
      </c>
      <c r="DF236" s="124" t="str">
        <f>IF(ISNUMBER($BW236),IF(MV&lt;200,IF(ISNUMBER(MATRIX!BA236),ROUND(MATRIX!BA236/1000*IDLE*CKWH,2),"-"),IF(ISNUMBER(MATRIX!BK236),ROUND(MATRIX!BK236/1000*IDLE*CKWH,2),"-")),"")</f>
        <v/>
      </c>
      <c r="DG236" s="125" t="str">
        <f t="shared" si="161"/>
        <v/>
      </c>
      <c r="DI236" s="104" t="str">
        <f>IF(ISNUMBER($BW236),IF(MV&lt;200,IF(ISNUMBER(MATRIX!BC236),ROUND(MATRIX!BC236/1000*RUNNING*CKWH,2),"-"),IF(ISNUMBER(MATRIX!BM236),ROUND(MATRIX!BM236/1000*RUNNING*CKWH,2),"-")),"")</f>
        <v/>
      </c>
      <c r="DJ236" s="130" t="str">
        <f t="shared" si="162"/>
        <v/>
      </c>
      <c r="DL236" s="104"/>
      <c r="DM236" s="130" t="str">
        <f t="shared" si="163"/>
        <v/>
      </c>
      <c r="DO236" s="129" t="str">
        <f t="shared" si="164"/>
        <v/>
      </c>
      <c r="DP236" s="127" t="str">
        <f t="shared" si="165"/>
        <v/>
      </c>
      <c r="DR236" s="101" t="str">
        <f>IF(ISNUMBER($BW236*$CH236),IF(ISNUMBER(MATRIX!BU236),BW236*MATRIX!BU236,"n/a"),"")</f>
        <v/>
      </c>
      <c r="DS236" s="72"/>
      <c r="DT236" s="72" t="str">
        <f>IF(ISNUMBER(BW236*CH236),IF(ISNUMBER(MATRIX!BV236*DD236),BW236*MATRIX!BV236*DD236,"n/a"),"")</f>
        <v/>
      </c>
      <c r="DU236" s="72"/>
      <c r="DV236" s="155" t="str">
        <f t="shared" si="166"/>
        <v/>
      </c>
      <c r="DW236" s="96"/>
      <c r="DX236" s="156" t="str">
        <f t="shared" si="167"/>
        <v/>
      </c>
      <c r="DY236" s="102" t="str">
        <f t="shared" si="168"/>
        <v/>
      </c>
      <c r="EA236" s="85" t="str">
        <f>IF(ISNUMBER(BW236),IF(ISNUMBER(MATRIX!Y236),MATRIX!Y236,"n/a"),"")</f>
        <v/>
      </c>
      <c r="EB236" s="86" t="str">
        <f t="shared" si="169"/>
        <v/>
      </c>
      <c r="ED236" s="44" t="str">
        <f>IF(ISNUMBER('HI-Z-OUTPUT'!D236),IF(ISNUMBER(BW236),'HI-Z-OUTPUT'!D236*BW236,""),"")</f>
        <v/>
      </c>
      <c r="EE236" s="44" t="str">
        <f t="shared" si="170"/>
        <v/>
      </c>
    </row>
    <row r="237" spans="1:135">
      <c r="A237" s="106" t="e">
        <f>MATRIX!A237</f>
        <v>#N/A</v>
      </c>
      <c r="B237" t="e">
        <f>IF(MATRIX!B237&lt;&gt;0,MATRIX!B237,"-")</f>
        <v>#N/A</v>
      </c>
      <c r="D237" t="b">
        <f>AND(OHM8MENO&lt;='Lo-Z-OUTPUT'!U237,'Lo-Z-OUTPUT'!U237&lt;=OHM8PIU)</f>
        <v>0</v>
      </c>
      <c r="E237" t="b">
        <f>AND(OHM4MENO&lt;='Lo-Z-OUTPUT'!U237,'Lo-Z-OUTPUT'!U237&lt;=OHM4PIU)</f>
        <v>0</v>
      </c>
      <c r="F237" t="b">
        <f>AND(OHM2MENO&lt;='Lo-Z-OUTPUT'!U237,'Lo-Z-OUTPUT'!U237&lt;=OHM2PIU)</f>
        <v>0</v>
      </c>
      <c r="H237" s="64" t="str">
        <f>IF(ISNUMBER('Lo-Z-OUTPUT'!S237),'Lo-Z-OUTPUT'!S237,"")</f>
        <v/>
      </c>
      <c r="I237" s="64" t="str">
        <f>IF('Lo-Z-OUTPUT'!W237="B","B","")</f>
        <v/>
      </c>
      <c r="K237" s="62" t="str">
        <f>IF(ISNUMBER(H237),H237*MATRIX!E237,"-")</f>
        <v>-</v>
      </c>
      <c r="M237" s="66" t="str">
        <f>IF(ISNUMBER(H237),IF(KP="kg",H237*MATRIX!CB237,H237*MATRIX!CB237*2.2),"-")</f>
        <v>-</v>
      </c>
      <c r="N237" s="65" t="str">
        <f t="shared" si="143"/>
        <v/>
      </c>
      <c r="P237" s="1" t="str">
        <f>IF(ISNUMBER(H237),IF('Lo-Z-OUTPUT'!W237="B",IF(D237,MATRIX!Q237,IF(E237,MATRIX!R237,"WRNG Ω")),IF(D237,MATRIX!K237,IF(E237,MATRIX!L237,IF(F237,MATRIX!M237,"")))),"")</f>
        <v/>
      </c>
      <c r="R237" s="70" t="str">
        <f>IF(AND(ISNUMBER(H237),ISNUMBER(P237)),IF('Lo-Z-OUTPUT'!W237="B",H237*P237*MATRIX!F237/2,H237*P237*MATRIX!F237),"")</f>
        <v/>
      </c>
      <c r="T237" s="40" t="str">
        <f>IF(ISNUMBER($H237),IF(ISNUMBER(MATRIX!U237),IF(MATRIX!U237-INT(MATRIX!U237)=0,MATRIX!U237,"("&amp;MATRIX!U237&amp;")"),"n/a"),"")</f>
        <v/>
      </c>
      <c r="U237" s="77"/>
      <c r="V237" s="81" t="str">
        <f>IF(ISNUMBER(H237), IF(ISNUMBER(MATRIX!AD237),H237*MATRIX!AD237,"n/a"),"")</f>
        <v/>
      </c>
      <c r="W237" s="77"/>
      <c r="X237" s="83" t="str">
        <f>IF(ISNUMBER($H237), IF(ISNUMBER(MATRIX!AF237),$H237*MATRIX!AF237,"n/a"),"")</f>
        <v/>
      </c>
      <c r="Y237" s="77"/>
      <c r="Z237" s="81" t="str">
        <f>IF(ISNUMBER($H237), IF(ISNUMBER(MATRIX!AP237),$H237*MATRIX!AP237,"n/a"),"")</f>
        <v/>
      </c>
      <c r="AA237" s="77" t="s">
        <v>434</v>
      </c>
      <c r="AB237" s="83" t="str">
        <f>IF(ISNUMBER($H237), IF(ISNUMBER(MATRIX!AR237),$H237*MATRIX!AR237,"n/a"),"")</f>
        <v/>
      </c>
      <c r="AD237" s="225" t="str">
        <f t="shared" si="144"/>
        <v/>
      </c>
      <c r="AF237" s="225" t="str">
        <f t="shared" si="145"/>
        <v/>
      </c>
      <c r="AH237" s="218" t="str">
        <f>IF(ISNUMBER($H237), IF(MV&gt;200,IF(ISNUMBER(MATRIX!CL237),MATRIX!CL237,"n/a"),IF(ISNUMBER(MATRIX!CH237),MATRIX!CH237,"n/a")),"")</f>
        <v/>
      </c>
      <c r="AJ237" s="1" t="str">
        <f>IF(ISNUMBER(H237),IF(AND(ISNUMBER('Lo-Z-OUTPUT'!BA237),'Lo-Z-OUTPUT'!BA237&lt;&gt;0),'Lo-Z-OUTPUT'!BA237,'Lo-Z-INPUT'!$K$15*'Lo-Z-INPUT'!$K$7),"")</f>
        <v/>
      </c>
      <c r="AL237" s="161" t="str">
        <f t="shared" si="146"/>
        <v/>
      </c>
      <c r="AN237" s="124" t="str">
        <f>IF(ISNUMBER($H237),IF(MV&lt;200,IF(ISNUMBER(MATRIX!AE237),ROUND((MATRIX!AE237*IDLE/1000)*CKWH,2),"-"),IF(ISNUMBER(MATRIX!AQ237),ROUND((MATRIX!AQ237*IDLE/1000)*CKWH,2),"-")),"")</f>
        <v/>
      </c>
      <c r="AO237" s="125" t="str">
        <f t="shared" si="147"/>
        <v/>
      </c>
      <c r="AQ237" s="105" t="str">
        <f>IF(ISNUMBER($H237),IF(MV&lt;200,IF(ISNUMBER(MATRIX!AG237),ROUND((MATRIX!AG237/1000)*RUNNING*CKWH,2),"-"),IF(ISNUMBER(MATRIX!AS237),ROUND((MATRIX!AS237/1000)*RUNNING*CKWH,2),"-")),"")</f>
        <v/>
      </c>
      <c r="AR237" s="126" t="str">
        <f t="shared" si="148"/>
        <v/>
      </c>
      <c r="AT237" s="129" t="str">
        <f t="shared" si="149"/>
        <v/>
      </c>
      <c r="AU237" s="127" t="str">
        <f t="shared" si="150"/>
        <v/>
      </c>
      <c r="AW237" s="101" t="str">
        <f>IF(ISNUMBER($H237),IF(ISNUMBER(MATRIX!BU237),$H237*MATRIX!BU237,"n/a"),"")</f>
        <v/>
      </c>
      <c r="AX237" s="72"/>
      <c r="AY237" s="72" t="str">
        <f>IF(ISNUMBER($H237),IF(ISNUMBER(MATRIX!BV237*AL237),$H237*MATRIX!BV237*AL237,"n/a"),"")</f>
        <v/>
      </c>
      <c r="BA237" s="100" t="str">
        <f t="shared" si="151"/>
        <v/>
      </c>
      <c r="BB237" s="72"/>
      <c r="BC237" s="154" t="str">
        <f t="shared" si="152"/>
        <v/>
      </c>
      <c r="BD237" s="103" t="str">
        <f t="shared" si="153"/>
        <v/>
      </c>
      <c r="BF237" s="85" t="str">
        <f>IF(ISNUMBER(H237),IF(ISNUMBER(MATRIX!Y237),MATRIX!Y237,"n/a"),"")</f>
        <v/>
      </c>
      <c r="BG237" s="86" t="str">
        <f t="shared" si="154"/>
        <v/>
      </c>
      <c r="BI237" s="44" t="str">
        <f>IF(ISNUMBER('Lo-Z-OUTPUT'!D237),IF(ISNUMBER(EXTRA!H237),'Lo-Z-OUTPUT'!D237*EXTRA!H237,""),"")</f>
        <v/>
      </c>
      <c r="BJ237" s="44" t="str">
        <f t="shared" si="155"/>
        <v/>
      </c>
      <c r="BT237" t="b">
        <f>ISNUMBER(MATRIX!G237)</f>
        <v>0</v>
      </c>
      <c r="BU237" t="b">
        <f>ISNUMBER(MATRIX!H237)</f>
        <v>0</v>
      </c>
      <c r="BW237" s="64" t="str">
        <f>IF(AND(ISNUMBER('HI-Z-OUTPUT'!P237),I237&lt;&gt;0),'HI-Z-OUTPUT'!P237,"-")</f>
        <v>-</v>
      </c>
      <c r="BX237" s="1"/>
      <c r="BY237" s="64" t="str">
        <f>IF(ISBLANK('HI-Z-OUTPUT'!R237),"",'HI-Z-OUTPUT'!R237)</f>
        <v/>
      </c>
      <c r="CA237" s="62" t="str">
        <f>IF(ISNUMBER(BW237),IF(ISNUMBER(MATRIX!E237),BW237*MATRIX!E237,"WRNG DATA"),"-")</f>
        <v>-</v>
      </c>
      <c r="CC237" s="66" t="str">
        <f>IF(AND(ISNUMBER(BW237),OR(BT237,BU237)),IF(KP="kg",BW237*MATRIX!CC237,BW237*MATRIX!CC237*2.2),"-")</f>
        <v>-</v>
      </c>
      <c r="CD237" s="65" t="str">
        <f t="shared" si="156"/>
        <v/>
      </c>
      <c r="CF237" s="1" t="str">
        <f>IF(AND(VI&lt;100,ISNUMBER(BW237),BT237),MATRIX!N237,IF(AND(VI&gt;=100,ISNUMBER(BW237),BU237),MATRIX!O237,""))</f>
        <v/>
      </c>
      <c r="CG237" s="1" t="str">
        <f>IF(AND(BY237&lt;100,ISNUMBER(BW237),BT237),MATRIX!N237,IF(AND(BY237&gt;=100,ISNUMBER(BW237),BU237),MATRIX!O237,"WRNG V"))</f>
        <v>WRNG V</v>
      </c>
      <c r="CH237" s="1" t="str">
        <f t="shared" si="157"/>
        <v/>
      </c>
      <c r="CJ237" s="70" t="str">
        <f>IF(ISNUMBER(BW237),IF(BY237&lt;100,IF(ISNUMBER(CH237*MATRIX!G237),BW237*CH237*MATRIX!G237,""),IF(ISNUMBER(CH237*MATRIX!H237),BW237*CH237*MATRIX!H237,"")),"")</f>
        <v/>
      </c>
      <c r="CL237" s="40" t="str">
        <f>IF(ISNUMBER(BW237*CH237),IF(ISNUMBER(MATRIX!U237),IF(MATRIX!U237-INT(MATRIX!U237)=0,MATRIX!U237,"("&amp;MATRIX!U237&amp;")"),"n/a"),"")</f>
        <v/>
      </c>
      <c r="CM237" s="77"/>
      <c r="CN237" s="81" t="str">
        <f>IF(ISNUMBER(BW237*CH237), IF(ISNUMBER(MATRIX!AZ237),BW237*MATRIX!AZ237,"n/a"),"")</f>
        <v/>
      </c>
      <c r="CO237" s="77"/>
      <c r="CP237" s="83" t="str">
        <f>IF(ISNUMBER($BW237*$CH237), IF(ISNUMBER(MATRIX!BB237),$BW237*MATRIX!BB237,"n/a"),"")</f>
        <v/>
      </c>
      <c r="CQ237" s="77"/>
      <c r="CR237" s="81" t="str">
        <f>IF(ISNUMBER($BW237*$CH237), IF(ISNUMBER(MATRIX!BJ237),BW237*MATRIX!BJ237,"n/a"),"")</f>
        <v/>
      </c>
      <c r="CS237" s="77" t="s">
        <v>434</v>
      </c>
      <c r="CT237" s="83" t="str">
        <f>IF(ISNUMBER($BW237*$CH237), IF(ISNUMBER(MATRIX!BL237),$BW237*MATRIX!BL237,"n/a"),"")</f>
        <v/>
      </c>
      <c r="CV237" s="225" t="str">
        <f t="shared" si="158"/>
        <v/>
      </c>
      <c r="CX237" s="225" t="str">
        <f t="shared" si="159"/>
        <v/>
      </c>
      <c r="CZ237" s="219" t="str">
        <f>IF(ISNUMBER($BW237*$CH237), IF(MV&gt;200,IF(ISNUMBER(MATRIX!CL237),MATRIX!CL237,"n/a"),IF(ISNUMBER(MATRIX!CH237),MATRIX!CH237,"n/a")),"")</f>
        <v/>
      </c>
      <c r="DB237" s="1" t="str">
        <f>IF(ISNUMBER(BW237),IF(AND(ISNUMBER('HI-Z-OUTPUT'!AV237),'HI-Z-OUTPUT'!AV237&lt;&gt;0),'HI-Z-OUTPUT'!AV237,'Hi-Z-INPUT'!$K$7*'Hi-Z-INPUT'!$K$11),"")</f>
        <v/>
      </c>
      <c r="DD237" s="161" t="str">
        <f t="shared" si="160"/>
        <v/>
      </c>
      <c r="DF237" s="124" t="str">
        <f>IF(ISNUMBER($BW237),IF(MV&lt;200,IF(ISNUMBER(MATRIX!BA237),ROUND(MATRIX!BA237/1000*IDLE*CKWH,2),"-"),IF(ISNUMBER(MATRIX!BK237),ROUND(MATRIX!BK237/1000*IDLE*CKWH,2),"-")),"")</f>
        <v/>
      </c>
      <c r="DG237" s="125" t="str">
        <f t="shared" si="161"/>
        <v/>
      </c>
      <c r="DI237" s="104" t="str">
        <f>IF(ISNUMBER($BW237),IF(MV&lt;200,IF(ISNUMBER(MATRIX!BC237),ROUND(MATRIX!BC237/1000*RUNNING*CKWH,2),"-"),IF(ISNUMBER(MATRIX!BM237),ROUND(MATRIX!BM237/1000*RUNNING*CKWH,2),"-")),"")</f>
        <v/>
      </c>
      <c r="DJ237" s="130" t="str">
        <f t="shared" si="162"/>
        <v/>
      </c>
      <c r="DL237" s="104"/>
      <c r="DM237" s="130" t="str">
        <f t="shared" si="163"/>
        <v/>
      </c>
      <c r="DO237" s="129" t="str">
        <f t="shared" si="164"/>
        <v/>
      </c>
      <c r="DP237" s="127" t="str">
        <f t="shared" si="165"/>
        <v/>
      </c>
      <c r="DR237" s="101" t="str">
        <f>IF(ISNUMBER($BW237*$CH237),IF(ISNUMBER(MATRIX!BU237),BW237*MATRIX!BU237,"n/a"),"")</f>
        <v/>
      </c>
      <c r="DS237" s="72"/>
      <c r="DT237" s="72" t="str">
        <f>IF(ISNUMBER(BW237*CH237),IF(ISNUMBER(MATRIX!BV237*DD237),BW237*MATRIX!BV237*DD237,"n/a"),"")</f>
        <v/>
      </c>
      <c r="DU237" s="72"/>
      <c r="DV237" s="155" t="str">
        <f t="shared" si="166"/>
        <v/>
      </c>
      <c r="DW237" s="96"/>
      <c r="DX237" s="156" t="str">
        <f t="shared" si="167"/>
        <v/>
      </c>
      <c r="DY237" s="102" t="str">
        <f t="shared" si="168"/>
        <v/>
      </c>
      <c r="EA237" s="85" t="str">
        <f>IF(ISNUMBER(BW237),IF(ISNUMBER(MATRIX!Y237),MATRIX!Y237,"n/a"),"")</f>
        <v/>
      </c>
      <c r="EB237" s="86" t="str">
        <f t="shared" si="169"/>
        <v/>
      </c>
      <c r="ED237" s="44" t="str">
        <f>IF(ISNUMBER('HI-Z-OUTPUT'!D237),IF(ISNUMBER(BW237),'HI-Z-OUTPUT'!D237*BW237,""),"")</f>
        <v/>
      </c>
      <c r="EE237" s="44" t="str">
        <f t="shared" si="170"/>
        <v/>
      </c>
    </row>
    <row r="238" spans="1:135">
      <c r="A238" s="106" t="e">
        <f>MATRIX!A238</f>
        <v>#N/A</v>
      </c>
      <c r="B238" t="e">
        <f>IF(MATRIX!B238&lt;&gt;0,MATRIX!B238,"-")</f>
        <v>#N/A</v>
      </c>
      <c r="D238" t="b">
        <f>AND(OHM8MENO&lt;='Lo-Z-OUTPUT'!U238,'Lo-Z-OUTPUT'!U238&lt;=OHM8PIU)</f>
        <v>0</v>
      </c>
      <c r="E238" t="b">
        <f>AND(OHM4MENO&lt;='Lo-Z-OUTPUT'!U238,'Lo-Z-OUTPUT'!U238&lt;=OHM4PIU)</f>
        <v>0</v>
      </c>
      <c r="F238" t="b">
        <f>AND(OHM2MENO&lt;='Lo-Z-OUTPUT'!U238,'Lo-Z-OUTPUT'!U238&lt;=OHM2PIU)</f>
        <v>0</v>
      </c>
      <c r="H238" s="64" t="str">
        <f>IF(ISNUMBER('Lo-Z-OUTPUT'!S238),'Lo-Z-OUTPUT'!S238,"")</f>
        <v/>
      </c>
      <c r="I238" s="64" t="str">
        <f>IF('Lo-Z-OUTPUT'!W238="B","B","")</f>
        <v/>
      </c>
      <c r="K238" s="62" t="str">
        <f>IF(ISNUMBER(H238),H238*MATRIX!E238,"-")</f>
        <v>-</v>
      </c>
      <c r="M238" s="66" t="str">
        <f>IF(ISNUMBER(H238),IF(KP="kg",H238*MATRIX!CB238,H238*MATRIX!CB238*2.2),"-")</f>
        <v>-</v>
      </c>
      <c r="N238" s="65" t="str">
        <f t="shared" si="143"/>
        <v/>
      </c>
      <c r="P238" s="1" t="str">
        <f>IF(ISNUMBER(H238),IF('Lo-Z-OUTPUT'!W238="B",IF(D238,MATRIX!Q238,IF(E238,MATRIX!R238,"WRNG Ω")),IF(D238,MATRIX!K238,IF(E238,MATRIX!L238,IF(F238,MATRIX!M238,"")))),"")</f>
        <v/>
      </c>
      <c r="R238" s="70" t="str">
        <f>IF(AND(ISNUMBER(H238),ISNUMBER(P238)),IF('Lo-Z-OUTPUT'!W238="B",H238*P238*MATRIX!F238/2,H238*P238*MATRIX!F238),"")</f>
        <v/>
      </c>
      <c r="T238" s="40" t="str">
        <f>IF(ISNUMBER($H238),IF(ISNUMBER(MATRIX!U238),IF(MATRIX!U238-INT(MATRIX!U238)=0,MATRIX!U238,"("&amp;MATRIX!U238&amp;")"),"n/a"),"")</f>
        <v/>
      </c>
      <c r="U238" s="77"/>
      <c r="V238" s="81" t="str">
        <f>IF(ISNUMBER(H238), IF(ISNUMBER(MATRIX!AD238),H238*MATRIX!AD238,"n/a"),"")</f>
        <v/>
      </c>
      <c r="W238" s="77"/>
      <c r="X238" s="83" t="str">
        <f>IF(ISNUMBER($H238), IF(ISNUMBER(MATRIX!AF238),$H238*MATRIX!AF238,"n/a"),"")</f>
        <v/>
      </c>
      <c r="Y238" s="77"/>
      <c r="Z238" s="81" t="str">
        <f>IF(ISNUMBER($H238), IF(ISNUMBER(MATRIX!AP238),$H238*MATRIX!AP238,"n/a"),"")</f>
        <v/>
      </c>
      <c r="AA238" s="77" t="s">
        <v>434</v>
      </c>
      <c r="AB238" s="83" t="str">
        <f>IF(ISNUMBER($H238), IF(ISNUMBER(MATRIX!AR238),$H238*MATRIX!AR238,"n/a"),"")</f>
        <v/>
      </c>
      <c r="AD238" s="225" t="str">
        <f t="shared" si="144"/>
        <v/>
      </c>
      <c r="AF238" s="225" t="str">
        <f t="shared" si="145"/>
        <v/>
      </c>
      <c r="AH238" s="218" t="str">
        <f>IF(ISNUMBER($H238), IF(MV&gt;200,IF(ISNUMBER(MATRIX!CL238),MATRIX!CL238,"n/a"),IF(ISNUMBER(MATRIX!CH238),MATRIX!CH238,"n/a")),"")</f>
        <v/>
      </c>
      <c r="AJ238" s="1" t="str">
        <f>IF(ISNUMBER(H238),IF(AND(ISNUMBER('Lo-Z-OUTPUT'!BA238),'Lo-Z-OUTPUT'!BA238&lt;&gt;0),'Lo-Z-OUTPUT'!BA238,'Lo-Z-INPUT'!$K$15*'Lo-Z-INPUT'!$K$7),"")</f>
        <v/>
      </c>
      <c r="AL238" s="161" t="str">
        <f t="shared" si="146"/>
        <v/>
      </c>
      <c r="AN238" s="124" t="str">
        <f>IF(ISNUMBER($H238),IF(MV&lt;200,IF(ISNUMBER(MATRIX!AE238),ROUND((MATRIX!AE238*IDLE/1000)*CKWH,2),"-"),IF(ISNUMBER(MATRIX!AQ238),ROUND((MATRIX!AQ238*IDLE/1000)*CKWH,2),"-")),"")</f>
        <v/>
      </c>
      <c r="AO238" s="125" t="str">
        <f t="shared" si="147"/>
        <v/>
      </c>
      <c r="AQ238" s="105" t="str">
        <f>IF(ISNUMBER($H238),IF(MV&lt;200,IF(ISNUMBER(MATRIX!AG238),ROUND((MATRIX!AG238/1000)*RUNNING*CKWH,2),"-"),IF(ISNUMBER(MATRIX!AS238),ROUND((MATRIX!AS238/1000)*RUNNING*CKWH,2),"-")),"")</f>
        <v/>
      </c>
      <c r="AR238" s="126" t="str">
        <f t="shared" si="148"/>
        <v/>
      </c>
      <c r="AT238" s="129" t="str">
        <f t="shared" si="149"/>
        <v/>
      </c>
      <c r="AU238" s="127" t="str">
        <f t="shared" si="150"/>
        <v/>
      </c>
      <c r="AW238" s="101" t="str">
        <f>IF(ISNUMBER($H238),IF(ISNUMBER(MATRIX!BU238),$H238*MATRIX!BU238,"n/a"),"")</f>
        <v/>
      </c>
      <c r="AX238" s="72"/>
      <c r="AY238" s="72" t="str">
        <f>IF(ISNUMBER($H238),IF(ISNUMBER(MATRIX!BV238*AL238),$H238*MATRIX!BV238*AL238,"n/a"),"")</f>
        <v/>
      </c>
      <c r="BA238" s="100" t="str">
        <f t="shared" si="151"/>
        <v/>
      </c>
      <c r="BB238" s="72"/>
      <c r="BC238" s="154" t="str">
        <f t="shared" si="152"/>
        <v/>
      </c>
      <c r="BD238" s="103" t="str">
        <f t="shared" si="153"/>
        <v/>
      </c>
      <c r="BF238" s="85" t="str">
        <f>IF(ISNUMBER(H238),IF(ISNUMBER(MATRIX!Y238),MATRIX!Y238,"n/a"),"")</f>
        <v/>
      </c>
      <c r="BG238" s="86" t="str">
        <f t="shared" si="154"/>
        <v/>
      </c>
      <c r="BI238" s="44" t="str">
        <f>IF(ISNUMBER('Lo-Z-OUTPUT'!D238),IF(ISNUMBER(EXTRA!H238),'Lo-Z-OUTPUT'!D238*EXTRA!H238,""),"")</f>
        <v/>
      </c>
      <c r="BJ238" s="44" t="str">
        <f t="shared" si="155"/>
        <v/>
      </c>
      <c r="BT238" t="b">
        <f>ISNUMBER(MATRIX!G238)</f>
        <v>0</v>
      </c>
      <c r="BU238" t="b">
        <f>ISNUMBER(MATRIX!H238)</f>
        <v>0</v>
      </c>
      <c r="BW238" s="64" t="str">
        <f>IF(AND(ISNUMBER('HI-Z-OUTPUT'!P238),I238&lt;&gt;0),'HI-Z-OUTPUT'!P238,"-")</f>
        <v>-</v>
      </c>
      <c r="BX238" s="1"/>
      <c r="BY238" s="64" t="str">
        <f>IF(ISBLANK('HI-Z-OUTPUT'!R238),"",'HI-Z-OUTPUT'!R238)</f>
        <v/>
      </c>
      <c r="CA238" s="62" t="str">
        <f>IF(ISNUMBER(BW238),IF(ISNUMBER(MATRIX!E238),BW238*MATRIX!E238,"WRNG DATA"),"-")</f>
        <v>-</v>
      </c>
      <c r="CC238" s="66" t="str">
        <f>IF(AND(ISNUMBER(BW238),OR(BT238,BU238)),IF(KP="kg",BW238*MATRIX!CC238,BW238*MATRIX!CC238*2.2),"-")</f>
        <v>-</v>
      </c>
      <c r="CD238" s="65" t="str">
        <f t="shared" si="156"/>
        <v/>
      </c>
      <c r="CF238" s="1" t="str">
        <f>IF(AND(VI&lt;100,ISNUMBER(BW238),BT238),MATRIX!N238,IF(AND(VI&gt;=100,ISNUMBER(BW238),BU238),MATRIX!O238,""))</f>
        <v/>
      </c>
      <c r="CG238" s="1" t="str">
        <f>IF(AND(BY238&lt;100,ISNUMBER(BW238),BT238),MATRIX!N238,IF(AND(BY238&gt;=100,ISNUMBER(BW238),BU238),MATRIX!O238,"WRNG V"))</f>
        <v>WRNG V</v>
      </c>
      <c r="CH238" s="1" t="str">
        <f t="shared" si="157"/>
        <v/>
      </c>
      <c r="CJ238" s="70" t="str">
        <f>IF(ISNUMBER(BW238),IF(BY238&lt;100,IF(ISNUMBER(CH238*MATRIX!G238),BW238*CH238*MATRIX!G238,""),IF(ISNUMBER(CH238*MATRIX!H238),BW238*CH238*MATRIX!H238,"")),"")</f>
        <v/>
      </c>
      <c r="CL238" s="40" t="str">
        <f>IF(ISNUMBER(BW238*CH238),IF(ISNUMBER(MATRIX!U238),IF(MATRIX!U238-INT(MATRIX!U238)=0,MATRIX!U238,"("&amp;MATRIX!U238&amp;")"),"n/a"),"")</f>
        <v/>
      </c>
      <c r="CM238" s="77"/>
      <c r="CN238" s="81" t="str">
        <f>IF(ISNUMBER(BW238*CH238), IF(ISNUMBER(MATRIX!AZ238),BW238*MATRIX!AZ238,"n/a"),"")</f>
        <v/>
      </c>
      <c r="CO238" s="77"/>
      <c r="CP238" s="83" t="str">
        <f>IF(ISNUMBER($BW238*$CH238), IF(ISNUMBER(MATRIX!BB238),$BW238*MATRIX!BB238,"n/a"),"")</f>
        <v/>
      </c>
      <c r="CQ238" s="77"/>
      <c r="CR238" s="81" t="str">
        <f>IF(ISNUMBER($BW238*$CH238), IF(ISNUMBER(MATRIX!BJ238),BW238*MATRIX!BJ238,"n/a"),"")</f>
        <v/>
      </c>
      <c r="CS238" s="77" t="s">
        <v>434</v>
      </c>
      <c r="CT238" s="83" t="str">
        <f>IF(ISNUMBER($BW238*$CH238), IF(ISNUMBER(MATRIX!BL238),$BW238*MATRIX!BL238,"n/a"),"")</f>
        <v/>
      </c>
      <c r="CV238" s="225" t="str">
        <f t="shared" si="158"/>
        <v/>
      </c>
      <c r="CX238" s="225" t="str">
        <f t="shared" si="159"/>
        <v/>
      </c>
      <c r="CZ238" s="219" t="str">
        <f>IF(ISNUMBER($BW238*$CH238), IF(MV&gt;200,IF(ISNUMBER(MATRIX!CL238),MATRIX!CL238,"n/a"),IF(ISNUMBER(MATRIX!CH238),MATRIX!CH238,"n/a")),"")</f>
        <v/>
      </c>
      <c r="DB238" s="1" t="str">
        <f>IF(ISNUMBER(BW238),IF(AND(ISNUMBER('HI-Z-OUTPUT'!AV238),'HI-Z-OUTPUT'!AV238&lt;&gt;0),'HI-Z-OUTPUT'!AV238,'Hi-Z-INPUT'!$K$7*'Hi-Z-INPUT'!$K$11),"")</f>
        <v/>
      </c>
      <c r="DD238" s="161" t="str">
        <f t="shared" si="160"/>
        <v/>
      </c>
      <c r="DF238" s="124" t="str">
        <f>IF(ISNUMBER($BW238),IF(MV&lt;200,IF(ISNUMBER(MATRIX!BA238),ROUND(MATRIX!BA238/1000*IDLE*CKWH,2),"-"),IF(ISNUMBER(MATRIX!BK238),ROUND(MATRIX!BK238/1000*IDLE*CKWH,2),"-")),"")</f>
        <v/>
      </c>
      <c r="DG238" s="125" t="str">
        <f t="shared" si="161"/>
        <v/>
      </c>
      <c r="DI238" s="104" t="str">
        <f>IF(ISNUMBER($BW238),IF(MV&lt;200,IF(ISNUMBER(MATRIX!BC238),ROUND(MATRIX!BC238/1000*RUNNING*CKWH,2),"-"),IF(ISNUMBER(MATRIX!BM238),ROUND(MATRIX!BM238/1000*RUNNING*CKWH,2),"-")),"")</f>
        <v/>
      </c>
      <c r="DJ238" s="130" t="str">
        <f t="shared" si="162"/>
        <v/>
      </c>
      <c r="DL238" s="104"/>
      <c r="DM238" s="130" t="str">
        <f t="shared" si="163"/>
        <v/>
      </c>
      <c r="DO238" s="129" t="str">
        <f t="shared" si="164"/>
        <v/>
      </c>
      <c r="DP238" s="127" t="str">
        <f t="shared" si="165"/>
        <v/>
      </c>
      <c r="DR238" s="101" t="str">
        <f>IF(ISNUMBER($BW238*$CH238),IF(ISNUMBER(MATRIX!BU238),BW238*MATRIX!BU238,"n/a"),"")</f>
        <v/>
      </c>
      <c r="DS238" s="72"/>
      <c r="DT238" s="72" t="str">
        <f>IF(ISNUMBER(BW238*CH238),IF(ISNUMBER(MATRIX!BV238*DD238),BW238*MATRIX!BV238*DD238,"n/a"),"")</f>
        <v/>
      </c>
      <c r="DU238" s="72"/>
      <c r="DV238" s="155" t="str">
        <f t="shared" si="166"/>
        <v/>
      </c>
      <c r="DW238" s="96"/>
      <c r="DX238" s="156" t="str">
        <f t="shared" si="167"/>
        <v/>
      </c>
      <c r="DY238" s="102" t="str">
        <f t="shared" si="168"/>
        <v/>
      </c>
      <c r="EA238" s="85" t="str">
        <f>IF(ISNUMBER(BW238),IF(ISNUMBER(MATRIX!Y238),MATRIX!Y238,"n/a"),"")</f>
        <v/>
      </c>
      <c r="EB238" s="86" t="str">
        <f t="shared" si="169"/>
        <v/>
      </c>
      <c r="ED238" s="44" t="str">
        <f>IF(ISNUMBER('HI-Z-OUTPUT'!D238),IF(ISNUMBER(BW238),'HI-Z-OUTPUT'!D238*BW238,""),"")</f>
        <v/>
      </c>
      <c r="EE238" s="44" t="str">
        <f t="shared" si="170"/>
        <v/>
      </c>
    </row>
    <row r="239" spans="1:135">
      <c r="A239" s="106" t="e">
        <f>MATRIX!A239</f>
        <v>#N/A</v>
      </c>
      <c r="B239" t="e">
        <f>IF(MATRIX!B239&lt;&gt;0,MATRIX!B239,"-")</f>
        <v>#N/A</v>
      </c>
      <c r="D239" t="b">
        <f>AND(OHM8MENO&lt;='Lo-Z-OUTPUT'!U239,'Lo-Z-OUTPUT'!U239&lt;=OHM8PIU)</f>
        <v>0</v>
      </c>
      <c r="E239" t="b">
        <f>AND(OHM4MENO&lt;='Lo-Z-OUTPUT'!U239,'Lo-Z-OUTPUT'!U239&lt;=OHM4PIU)</f>
        <v>0</v>
      </c>
      <c r="F239" t="b">
        <f>AND(OHM2MENO&lt;='Lo-Z-OUTPUT'!U239,'Lo-Z-OUTPUT'!U239&lt;=OHM2PIU)</f>
        <v>0</v>
      </c>
      <c r="H239" s="64" t="str">
        <f>IF(ISNUMBER('Lo-Z-OUTPUT'!S239),'Lo-Z-OUTPUT'!S239,"")</f>
        <v/>
      </c>
      <c r="I239" s="64" t="str">
        <f>IF('Lo-Z-OUTPUT'!W239="B","B","")</f>
        <v/>
      </c>
      <c r="K239" s="62" t="str">
        <f>IF(ISNUMBER(H239),H239*MATRIX!E239,"-")</f>
        <v>-</v>
      </c>
      <c r="M239" s="66" t="str">
        <f>IF(ISNUMBER(H239),IF(KP="kg",H239*MATRIX!CB239,H239*MATRIX!CB239*2.2),"-")</f>
        <v>-</v>
      </c>
      <c r="N239" s="65" t="str">
        <f t="shared" si="143"/>
        <v/>
      </c>
      <c r="P239" s="1" t="str">
        <f>IF(ISNUMBER(H239),IF('Lo-Z-OUTPUT'!W239="B",IF(D239,MATRIX!Q239,IF(E239,MATRIX!R239,"WRNG Ω")),IF(D239,MATRIX!K239,IF(E239,MATRIX!L239,IF(F239,MATRIX!M239,"")))),"")</f>
        <v/>
      </c>
      <c r="R239" s="70" t="str">
        <f>IF(AND(ISNUMBER(H239),ISNUMBER(P239)),IF('Lo-Z-OUTPUT'!W239="B",H239*P239*MATRIX!F239/2,H239*P239*MATRIX!F239),"")</f>
        <v/>
      </c>
      <c r="T239" s="40" t="str">
        <f>IF(ISNUMBER($H239),IF(ISNUMBER(MATRIX!U239),IF(MATRIX!U239-INT(MATRIX!U239)=0,MATRIX!U239,"("&amp;MATRIX!U239&amp;")"),"n/a"),"")</f>
        <v/>
      </c>
      <c r="U239" s="77"/>
      <c r="V239" s="81" t="str">
        <f>IF(ISNUMBER(H239), IF(ISNUMBER(MATRIX!AD239),H239*MATRIX!AD239,"n/a"),"")</f>
        <v/>
      </c>
      <c r="W239" s="77"/>
      <c r="X239" s="83" t="str">
        <f>IF(ISNUMBER($H239), IF(ISNUMBER(MATRIX!AF239),$H239*MATRIX!AF239,"n/a"),"")</f>
        <v/>
      </c>
      <c r="Y239" s="77"/>
      <c r="Z239" s="81" t="str">
        <f>IF(ISNUMBER($H239), IF(ISNUMBER(MATRIX!AP239),$H239*MATRIX!AP239,"n/a"),"")</f>
        <v/>
      </c>
      <c r="AA239" s="77" t="s">
        <v>434</v>
      </c>
      <c r="AB239" s="83" t="str">
        <f>IF(ISNUMBER($H239), IF(ISNUMBER(MATRIX!AR239),$H239*MATRIX!AR239,"n/a"),"")</f>
        <v/>
      </c>
      <c r="AD239" s="225" t="str">
        <f t="shared" si="144"/>
        <v/>
      </c>
      <c r="AF239" s="225" t="str">
        <f t="shared" si="145"/>
        <v/>
      </c>
      <c r="AH239" s="218" t="str">
        <f>IF(ISNUMBER($H239), IF(MV&gt;200,IF(ISNUMBER(MATRIX!CL239),MATRIX!CL239,"n/a"),IF(ISNUMBER(MATRIX!CH239),MATRIX!CH239,"n/a")),"")</f>
        <v/>
      </c>
      <c r="AJ239" s="1" t="str">
        <f>IF(ISNUMBER(H239),IF(AND(ISNUMBER('Lo-Z-OUTPUT'!BA239),'Lo-Z-OUTPUT'!BA239&lt;&gt;0),'Lo-Z-OUTPUT'!BA239,'Lo-Z-INPUT'!$K$15*'Lo-Z-INPUT'!$K$7),"")</f>
        <v/>
      </c>
      <c r="AL239" s="161" t="str">
        <f t="shared" si="146"/>
        <v/>
      </c>
      <c r="AN239" s="124" t="str">
        <f>IF(ISNUMBER($H239),IF(MV&lt;200,IF(ISNUMBER(MATRIX!AE239),ROUND((MATRIX!AE239*IDLE/1000)*CKWH,2),"-"),IF(ISNUMBER(MATRIX!AQ239),ROUND((MATRIX!AQ239*IDLE/1000)*CKWH,2),"-")),"")</f>
        <v/>
      </c>
      <c r="AO239" s="125" t="str">
        <f t="shared" si="147"/>
        <v/>
      </c>
      <c r="AQ239" s="105" t="str">
        <f>IF(ISNUMBER($H239),IF(MV&lt;200,IF(ISNUMBER(MATRIX!AG239),ROUND((MATRIX!AG239/1000)*RUNNING*CKWH,2),"-"),IF(ISNUMBER(MATRIX!AS239),ROUND((MATRIX!AS239/1000)*RUNNING*CKWH,2),"-")),"")</f>
        <v/>
      </c>
      <c r="AR239" s="126" t="str">
        <f t="shared" si="148"/>
        <v/>
      </c>
      <c r="AT239" s="129" t="str">
        <f t="shared" si="149"/>
        <v/>
      </c>
      <c r="AU239" s="127" t="str">
        <f t="shared" si="150"/>
        <v/>
      </c>
      <c r="AW239" s="101" t="str">
        <f>IF(ISNUMBER($H239),IF(ISNUMBER(MATRIX!BU239),$H239*MATRIX!BU239,"n/a"),"")</f>
        <v/>
      </c>
      <c r="AX239" s="72"/>
      <c r="AY239" s="72" t="str">
        <f>IF(ISNUMBER($H239),IF(ISNUMBER(MATRIX!BV239*AL239),$H239*MATRIX!BV239*AL239,"n/a"),"")</f>
        <v/>
      </c>
      <c r="BA239" s="100" t="str">
        <f t="shared" si="151"/>
        <v/>
      </c>
      <c r="BB239" s="72"/>
      <c r="BC239" s="154" t="str">
        <f t="shared" si="152"/>
        <v/>
      </c>
      <c r="BD239" s="103" t="str">
        <f t="shared" si="153"/>
        <v/>
      </c>
      <c r="BF239" s="85" t="str">
        <f>IF(ISNUMBER(H239),IF(ISNUMBER(MATRIX!Y239),MATRIX!Y239,"n/a"),"")</f>
        <v/>
      </c>
      <c r="BG239" s="86" t="str">
        <f t="shared" si="154"/>
        <v/>
      </c>
      <c r="BI239" s="44" t="str">
        <f>IF(ISNUMBER('Lo-Z-OUTPUT'!D239),IF(ISNUMBER(EXTRA!H239),'Lo-Z-OUTPUT'!D239*EXTRA!H239,""),"")</f>
        <v/>
      </c>
      <c r="BJ239" s="44" t="str">
        <f t="shared" si="155"/>
        <v/>
      </c>
      <c r="BT239" t="b">
        <f>ISNUMBER(MATRIX!G239)</f>
        <v>0</v>
      </c>
      <c r="BU239" t="b">
        <f>ISNUMBER(MATRIX!H239)</f>
        <v>0</v>
      </c>
      <c r="BW239" s="64" t="str">
        <f>IF(AND(ISNUMBER('HI-Z-OUTPUT'!P239),I239&lt;&gt;0),'HI-Z-OUTPUT'!P239,"-")</f>
        <v>-</v>
      </c>
      <c r="BX239" s="1"/>
      <c r="BY239" s="64" t="str">
        <f>IF(ISBLANK('HI-Z-OUTPUT'!R239),"",'HI-Z-OUTPUT'!R239)</f>
        <v/>
      </c>
      <c r="CA239" s="62" t="str">
        <f>IF(ISNUMBER(BW239),IF(ISNUMBER(MATRIX!E239),BW239*MATRIX!E239,"WRNG DATA"),"-")</f>
        <v>-</v>
      </c>
      <c r="CC239" s="66" t="str">
        <f>IF(AND(ISNUMBER(BW239),OR(BT239,BU239)),IF(KP="kg",BW239*MATRIX!CC239,BW239*MATRIX!CC239*2.2),"-")</f>
        <v>-</v>
      </c>
      <c r="CD239" s="65" t="str">
        <f t="shared" si="156"/>
        <v/>
      </c>
      <c r="CF239" s="1" t="str">
        <f>IF(AND(VI&lt;100,ISNUMBER(BW239),BT239),MATRIX!N239,IF(AND(VI&gt;=100,ISNUMBER(BW239),BU239),MATRIX!O239,""))</f>
        <v/>
      </c>
      <c r="CG239" s="1" t="str">
        <f>IF(AND(BY239&lt;100,ISNUMBER(BW239),BT239),MATRIX!N239,IF(AND(BY239&gt;=100,ISNUMBER(BW239),BU239),MATRIX!O239,"WRNG V"))</f>
        <v>WRNG V</v>
      </c>
      <c r="CH239" s="1" t="str">
        <f t="shared" si="157"/>
        <v/>
      </c>
      <c r="CJ239" s="70" t="str">
        <f>IF(ISNUMBER(BW239),IF(BY239&lt;100,IF(ISNUMBER(CH239*MATRIX!G239),BW239*CH239*MATRIX!G239,""),IF(ISNUMBER(CH239*MATRIX!H239),BW239*CH239*MATRIX!H239,"")),"")</f>
        <v/>
      </c>
      <c r="CL239" s="40" t="str">
        <f>IF(ISNUMBER(BW239*CH239),IF(ISNUMBER(MATRIX!U239),IF(MATRIX!U239-INT(MATRIX!U239)=0,MATRIX!U239,"("&amp;MATRIX!U239&amp;")"),"n/a"),"")</f>
        <v/>
      </c>
      <c r="CM239" s="77"/>
      <c r="CN239" s="81" t="str">
        <f>IF(ISNUMBER(BW239*CH239), IF(ISNUMBER(MATRIX!AZ239),BW239*MATRIX!AZ239,"n/a"),"")</f>
        <v/>
      </c>
      <c r="CO239" s="77"/>
      <c r="CP239" s="83" t="str">
        <f>IF(ISNUMBER($BW239*$CH239), IF(ISNUMBER(MATRIX!BB239),$BW239*MATRIX!BB239,"n/a"),"")</f>
        <v/>
      </c>
      <c r="CQ239" s="77"/>
      <c r="CR239" s="81" t="str">
        <f>IF(ISNUMBER($BW239*$CH239), IF(ISNUMBER(MATRIX!BJ239),BW239*MATRIX!BJ239,"n/a"),"")</f>
        <v/>
      </c>
      <c r="CS239" s="77" t="s">
        <v>434</v>
      </c>
      <c r="CT239" s="83" t="str">
        <f>IF(ISNUMBER($BW239*$CH239), IF(ISNUMBER(MATRIX!BL239),$BW239*MATRIX!BL239,"n/a"),"")</f>
        <v/>
      </c>
      <c r="CV239" s="225" t="str">
        <f t="shared" si="158"/>
        <v/>
      </c>
      <c r="CX239" s="225" t="str">
        <f t="shared" si="159"/>
        <v/>
      </c>
      <c r="CZ239" s="219" t="str">
        <f>IF(ISNUMBER($BW239*$CH239), IF(MV&gt;200,IF(ISNUMBER(MATRIX!CL239),MATRIX!CL239,"n/a"),IF(ISNUMBER(MATRIX!CH239),MATRIX!CH239,"n/a")),"")</f>
        <v/>
      </c>
      <c r="DB239" s="1" t="str">
        <f>IF(ISNUMBER(BW239),IF(AND(ISNUMBER('HI-Z-OUTPUT'!AV239),'HI-Z-OUTPUT'!AV239&lt;&gt;0),'HI-Z-OUTPUT'!AV239,'Hi-Z-INPUT'!$K$7*'Hi-Z-INPUT'!$K$11),"")</f>
        <v/>
      </c>
      <c r="DD239" s="161" t="str">
        <f t="shared" si="160"/>
        <v/>
      </c>
      <c r="DF239" s="124" t="str">
        <f>IF(ISNUMBER($BW239),IF(MV&lt;200,IF(ISNUMBER(MATRIX!BA239),ROUND(MATRIX!BA239/1000*IDLE*CKWH,2),"-"),IF(ISNUMBER(MATRIX!BK239),ROUND(MATRIX!BK239/1000*IDLE*CKWH,2),"-")),"")</f>
        <v/>
      </c>
      <c r="DG239" s="125" t="str">
        <f t="shared" si="161"/>
        <v/>
      </c>
      <c r="DI239" s="104" t="str">
        <f>IF(ISNUMBER($BW239),IF(MV&lt;200,IF(ISNUMBER(MATRIX!BC239),ROUND(MATRIX!BC239/1000*RUNNING*CKWH,2),"-"),IF(ISNUMBER(MATRIX!BM239),ROUND(MATRIX!BM239/1000*RUNNING*CKWH,2),"-")),"")</f>
        <v/>
      </c>
      <c r="DJ239" s="130" t="str">
        <f t="shared" si="162"/>
        <v/>
      </c>
      <c r="DL239" s="104"/>
      <c r="DM239" s="130" t="str">
        <f t="shared" si="163"/>
        <v/>
      </c>
      <c r="DO239" s="129" t="str">
        <f t="shared" si="164"/>
        <v/>
      </c>
      <c r="DP239" s="127" t="str">
        <f t="shared" si="165"/>
        <v/>
      </c>
      <c r="DR239" s="101" t="str">
        <f>IF(ISNUMBER($BW239*$CH239),IF(ISNUMBER(MATRIX!BU239),BW239*MATRIX!BU239,"n/a"),"")</f>
        <v/>
      </c>
      <c r="DS239" s="72"/>
      <c r="DT239" s="72" t="str">
        <f>IF(ISNUMBER(BW239*CH239),IF(ISNUMBER(MATRIX!BV239*DD239),BW239*MATRIX!BV239*DD239,"n/a"),"")</f>
        <v/>
      </c>
      <c r="DU239" s="72"/>
      <c r="DV239" s="155" t="str">
        <f t="shared" si="166"/>
        <v/>
      </c>
      <c r="DW239" s="96"/>
      <c r="DX239" s="156" t="str">
        <f t="shared" si="167"/>
        <v/>
      </c>
      <c r="DY239" s="102" t="str">
        <f t="shared" si="168"/>
        <v/>
      </c>
      <c r="EA239" s="85" t="str">
        <f>IF(ISNUMBER(BW239),IF(ISNUMBER(MATRIX!Y239),MATRIX!Y239,"n/a"),"")</f>
        <v/>
      </c>
      <c r="EB239" s="86" t="str">
        <f t="shared" si="169"/>
        <v/>
      </c>
      <c r="ED239" s="44" t="str">
        <f>IF(ISNUMBER('HI-Z-OUTPUT'!D239),IF(ISNUMBER(BW239),'HI-Z-OUTPUT'!D239*BW239,""),"")</f>
        <v/>
      </c>
      <c r="EE239" s="44" t="str">
        <f t="shared" si="170"/>
        <v/>
      </c>
    </row>
    <row r="240" spans="1:135">
      <c r="A240" s="106" t="e">
        <f>MATRIX!A240</f>
        <v>#N/A</v>
      </c>
      <c r="B240" t="e">
        <f>IF(MATRIX!B240&lt;&gt;0,MATRIX!B240,"-")</f>
        <v>#N/A</v>
      </c>
      <c r="D240" t="b">
        <f>AND(OHM8MENO&lt;='Lo-Z-OUTPUT'!U240,'Lo-Z-OUTPUT'!U240&lt;=OHM8PIU)</f>
        <v>0</v>
      </c>
      <c r="E240" t="b">
        <f>AND(OHM4MENO&lt;='Lo-Z-OUTPUT'!U240,'Lo-Z-OUTPUT'!U240&lt;=OHM4PIU)</f>
        <v>0</v>
      </c>
      <c r="F240" t="b">
        <f>AND(OHM2MENO&lt;='Lo-Z-OUTPUT'!U240,'Lo-Z-OUTPUT'!U240&lt;=OHM2PIU)</f>
        <v>0</v>
      </c>
      <c r="H240" s="64" t="str">
        <f>IF(ISNUMBER('Lo-Z-OUTPUT'!S240),'Lo-Z-OUTPUT'!S240,"")</f>
        <v/>
      </c>
      <c r="I240" s="64" t="str">
        <f>IF('Lo-Z-OUTPUT'!W240="B","B","")</f>
        <v/>
      </c>
      <c r="K240" s="62" t="str">
        <f>IF(ISNUMBER(H240),H240*MATRIX!E240,"-")</f>
        <v>-</v>
      </c>
      <c r="M240" s="66" t="str">
        <f>IF(ISNUMBER(H240),IF(KP="kg",H240*MATRIX!CB240,H240*MATRIX!CB240*2.2),"-")</f>
        <v>-</v>
      </c>
      <c r="N240" s="65" t="str">
        <f t="shared" si="143"/>
        <v/>
      </c>
      <c r="P240" s="1" t="str">
        <f>IF(ISNUMBER(H240),IF('Lo-Z-OUTPUT'!W240="B",IF(D240,MATRIX!Q240,IF(E240,MATRIX!R240,"WRNG Ω")),IF(D240,MATRIX!K240,IF(E240,MATRIX!L240,IF(F240,MATRIX!M240,"")))),"")</f>
        <v/>
      </c>
      <c r="R240" s="70" t="str">
        <f>IF(AND(ISNUMBER(H240),ISNUMBER(P240)),IF('Lo-Z-OUTPUT'!W240="B",H240*P240*MATRIX!F240/2,H240*P240*MATRIX!F240),"")</f>
        <v/>
      </c>
      <c r="T240" s="40" t="str">
        <f>IF(ISNUMBER($H240),IF(ISNUMBER(MATRIX!U240),IF(MATRIX!U240-INT(MATRIX!U240)=0,MATRIX!U240,"("&amp;MATRIX!U240&amp;")"),"n/a"),"")</f>
        <v/>
      </c>
      <c r="U240" s="77"/>
      <c r="V240" s="81" t="str">
        <f>IF(ISNUMBER(H240), IF(ISNUMBER(MATRIX!AD240),H240*MATRIX!AD240,"n/a"),"")</f>
        <v/>
      </c>
      <c r="W240" s="77"/>
      <c r="X240" s="83" t="str">
        <f>IF(ISNUMBER($H240), IF(ISNUMBER(MATRIX!AF240),$H240*MATRIX!AF240,"n/a"),"")</f>
        <v/>
      </c>
      <c r="Y240" s="77"/>
      <c r="Z240" s="81" t="str">
        <f>IF(ISNUMBER($H240), IF(ISNUMBER(MATRIX!AP240),$H240*MATRIX!AP240,"n/a"),"")</f>
        <v/>
      </c>
      <c r="AA240" s="77" t="s">
        <v>434</v>
      </c>
      <c r="AB240" s="83" t="str">
        <f>IF(ISNUMBER($H240), IF(ISNUMBER(MATRIX!AR240),$H240*MATRIX!AR240,"n/a"),"")</f>
        <v/>
      </c>
      <c r="AD240" s="225" t="str">
        <f t="shared" si="144"/>
        <v/>
      </c>
      <c r="AF240" s="225" t="str">
        <f t="shared" si="145"/>
        <v/>
      </c>
      <c r="AH240" s="218" t="str">
        <f>IF(ISNUMBER($H240), IF(MV&gt;200,IF(ISNUMBER(MATRIX!CL240),MATRIX!CL240,"n/a"),IF(ISNUMBER(MATRIX!CH240),MATRIX!CH240,"n/a")),"")</f>
        <v/>
      </c>
      <c r="AJ240" s="1" t="str">
        <f>IF(ISNUMBER(H240),IF(AND(ISNUMBER('Lo-Z-OUTPUT'!BA240),'Lo-Z-OUTPUT'!BA240&lt;&gt;0),'Lo-Z-OUTPUT'!BA240,'Lo-Z-INPUT'!$K$15*'Lo-Z-INPUT'!$K$7),"")</f>
        <v/>
      </c>
      <c r="AL240" s="161" t="str">
        <f t="shared" si="146"/>
        <v/>
      </c>
      <c r="AN240" s="124" t="str">
        <f>IF(ISNUMBER($H240),IF(MV&lt;200,IF(ISNUMBER(MATRIX!AE240),ROUND((MATRIX!AE240*IDLE/1000)*CKWH,2),"-"),IF(ISNUMBER(MATRIX!AQ240),ROUND((MATRIX!AQ240*IDLE/1000)*CKWH,2),"-")),"")</f>
        <v/>
      </c>
      <c r="AO240" s="125" t="str">
        <f t="shared" si="147"/>
        <v/>
      </c>
      <c r="AQ240" s="105" t="str">
        <f>IF(ISNUMBER($H240),IF(MV&lt;200,IF(ISNUMBER(MATRIX!AG240),ROUND((MATRIX!AG240/1000)*RUNNING*CKWH,2),"-"),IF(ISNUMBER(MATRIX!AS240),ROUND((MATRIX!AS240/1000)*RUNNING*CKWH,2),"-")),"")</f>
        <v/>
      </c>
      <c r="AR240" s="126" t="str">
        <f t="shared" si="148"/>
        <v/>
      </c>
      <c r="AT240" s="129" t="str">
        <f t="shared" si="149"/>
        <v/>
      </c>
      <c r="AU240" s="127" t="str">
        <f t="shared" si="150"/>
        <v/>
      </c>
      <c r="AW240" s="101" t="str">
        <f>IF(ISNUMBER($H240),IF(ISNUMBER(MATRIX!BU240),$H240*MATRIX!BU240,"n/a"),"")</f>
        <v/>
      </c>
      <c r="AX240" s="72"/>
      <c r="AY240" s="72" t="str">
        <f>IF(ISNUMBER($H240),IF(ISNUMBER(MATRIX!BV240*AL240),$H240*MATRIX!BV240*AL240,"n/a"),"")</f>
        <v/>
      </c>
      <c r="BA240" s="100" t="str">
        <f t="shared" si="151"/>
        <v/>
      </c>
      <c r="BB240" s="72"/>
      <c r="BC240" s="154" t="str">
        <f t="shared" si="152"/>
        <v/>
      </c>
      <c r="BD240" s="103" t="str">
        <f t="shared" si="153"/>
        <v/>
      </c>
      <c r="BF240" s="85" t="str">
        <f>IF(ISNUMBER(H240),IF(ISNUMBER(MATRIX!Y240),MATRIX!Y240,"n/a"),"")</f>
        <v/>
      </c>
      <c r="BG240" s="86" t="str">
        <f t="shared" si="154"/>
        <v/>
      </c>
      <c r="BI240" s="44" t="str">
        <f>IF(ISNUMBER('Lo-Z-OUTPUT'!D240),IF(ISNUMBER(EXTRA!H240),'Lo-Z-OUTPUT'!D240*EXTRA!H240,""),"")</f>
        <v/>
      </c>
      <c r="BJ240" s="44" t="str">
        <f t="shared" si="155"/>
        <v/>
      </c>
      <c r="BT240" t="b">
        <f>ISNUMBER(MATRIX!G240)</f>
        <v>0</v>
      </c>
      <c r="BU240" t="b">
        <f>ISNUMBER(MATRIX!H240)</f>
        <v>0</v>
      </c>
      <c r="BW240" s="64" t="str">
        <f>IF(AND(ISNUMBER('HI-Z-OUTPUT'!P240),I240&lt;&gt;0),'HI-Z-OUTPUT'!P240,"-")</f>
        <v>-</v>
      </c>
      <c r="BX240" s="1"/>
      <c r="BY240" s="64" t="str">
        <f>IF(ISBLANK('HI-Z-OUTPUT'!R240),"",'HI-Z-OUTPUT'!R240)</f>
        <v/>
      </c>
      <c r="CA240" s="62" t="str">
        <f>IF(ISNUMBER(BW240),IF(ISNUMBER(MATRIX!E240),BW240*MATRIX!E240,"WRNG DATA"),"-")</f>
        <v>-</v>
      </c>
      <c r="CC240" s="66" t="str">
        <f>IF(AND(ISNUMBER(BW240),OR(BT240,BU240)),IF(KP="kg",BW240*MATRIX!CC240,BW240*MATRIX!CC240*2.2),"-")</f>
        <v>-</v>
      </c>
      <c r="CD240" s="65" t="str">
        <f t="shared" si="156"/>
        <v/>
      </c>
      <c r="CF240" s="1" t="str">
        <f>IF(AND(VI&lt;100,ISNUMBER(BW240),BT240),MATRIX!N240,IF(AND(VI&gt;=100,ISNUMBER(BW240),BU240),MATRIX!O240,""))</f>
        <v/>
      </c>
      <c r="CG240" s="1" t="str">
        <f>IF(AND(BY240&lt;100,ISNUMBER(BW240),BT240),MATRIX!N240,IF(AND(BY240&gt;=100,ISNUMBER(BW240),BU240),MATRIX!O240,"WRNG V"))</f>
        <v>WRNG V</v>
      </c>
      <c r="CH240" s="1" t="str">
        <f t="shared" si="157"/>
        <v/>
      </c>
      <c r="CJ240" s="70" t="str">
        <f>IF(ISNUMBER(BW240),IF(BY240&lt;100,IF(ISNUMBER(CH240*MATRIX!G240),BW240*CH240*MATRIX!G240,""),IF(ISNUMBER(CH240*MATRIX!H240),BW240*CH240*MATRIX!H240,"")),"")</f>
        <v/>
      </c>
      <c r="CL240" s="40" t="str">
        <f>IF(ISNUMBER(BW240*CH240),IF(ISNUMBER(MATRIX!U240),IF(MATRIX!U240-INT(MATRIX!U240)=0,MATRIX!U240,"("&amp;MATRIX!U240&amp;")"),"n/a"),"")</f>
        <v/>
      </c>
      <c r="CM240" s="77"/>
      <c r="CN240" s="81" t="str">
        <f>IF(ISNUMBER(BW240*CH240), IF(ISNUMBER(MATRIX!AZ240),BW240*MATRIX!AZ240,"n/a"),"")</f>
        <v/>
      </c>
      <c r="CO240" s="77"/>
      <c r="CP240" s="83" t="str">
        <f>IF(ISNUMBER($BW240*$CH240), IF(ISNUMBER(MATRIX!BB240),$BW240*MATRIX!BB240,"n/a"),"")</f>
        <v/>
      </c>
      <c r="CQ240" s="77"/>
      <c r="CR240" s="81" t="str">
        <f>IF(ISNUMBER($BW240*$CH240), IF(ISNUMBER(MATRIX!BJ240),BW240*MATRIX!BJ240,"n/a"),"")</f>
        <v/>
      </c>
      <c r="CS240" s="77" t="s">
        <v>434</v>
      </c>
      <c r="CT240" s="83" t="str">
        <f>IF(ISNUMBER($BW240*$CH240), IF(ISNUMBER(MATRIX!BL240),$BW240*MATRIX!BL240,"n/a"),"")</f>
        <v/>
      </c>
      <c r="CV240" s="225" t="str">
        <f t="shared" si="158"/>
        <v/>
      </c>
      <c r="CX240" s="225" t="str">
        <f t="shared" si="159"/>
        <v/>
      </c>
      <c r="CZ240" s="219" t="str">
        <f>IF(ISNUMBER($BW240*$CH240), IF(MV&gt;200,IF(ISNUMBER(MATRIX!CL240),MATRIX!CL240,"n/a"),IF(ISNUMBER(MATRIX!CH240),MATRIX!CH240,"n/a")),"")</f>
        <v/>
      </c>
      <c r="DB240" s="1" t="str">
        <f>IF(ISNUMBER(BW240),IF(AND(ISNUMBER('HI-Z-OUTPUT'!AV240),'HI-Z-OUTPUT'!AV240&lt;&gt;0),'HI-Z-OUTPUT'!AV240,'Hi-Z-INPUT'!$K$7*'Hi-Z-INPUT'!$K$11),"")</f>
        <v/>
      </c>
      <c r="DD240" s="161" t="str">
        <f t="shared" si="160"/>
        <v/>
      </c>
      <c r="DF240" s="124" t="str">
        <f>IF(ISNUMBER($BW240),IF(MV&lt;200,IF(ISNUMBER(MATRIX!BA240),ROUND(MATRIX!BA240/1000*IDLE*CKWH,2),"-"),IF(ISNUMBER(MATRIX!BK240),ROUND(MATRIX!BK240/1000*IDLE*CKWH,2),"-")),"")</f>
        <v/>
      </c>
      <c r="DG240" s="125" t="str">
        <f t="shared" si="161"/>
        <v/>
      </c>
      <c r="DI240" s="104" t="str">
        <f>IF(ISNUMBER($BW240),IF(MV&lt;200,IF(ISNUMBER(MATRIX!BC240),ROUND(MATRIX!BC240/1000*RUNNING*CKWH,2),"-"),IF(ISNUMBER(MATRIX!BM240),ROUND(MATRIX!BM240/1000*RUNNING*CKWH,2),"-")),"")</f>
        <v/>
      </c>
      <c r="DJ240" s="130" t="str">
        <f t="shared" si="162"/>
        <v/>
      </c>
      <c r="DL240" s="104"/>
      <c r="DM240" s="130" t="str">
        <f t="shared" si="163"/>
        <v/>
      </c>
      <c r="DO240" s="129" t="str">
        <f t="shared" si="164"/>
        <v/>
      </c>
      <c r="DP240" s="127" t="str">
        <f t="shared" si="165"/>
        <v/>
      </c>
      <c r="DR240" s="101" t="str">
        <f>IF(ISNUMBER($BW240*$CH240),IF(ISNUMBER(MATRIX!BU240),BW240*MATRIX!BU240,"n/a"),"")</f>
        <v/>
      </c>
      <c r="DS240" s="72"/>
      <c r="DT240" s="72" t="str">
        <f>IF(ISNUMBER(BW240*CH240),IF(ISNUMBER(MATRIX!BV240*DD240),BW240*MATRIX!BV240*DD240,"n/a"),"")</f>
        <v/>
      </c>
      <c r="DU240" s="72"/>
      <c r="DV240" s="155" t="str">
        <f t="shared" si="166"/>
        <v/>
      </c>
      <c r="DW240" s="96"/>
      <c r="DX240" s="156" t="str">
        <f t="shared" si="167"/>
        <v/>
      </c>
      <c r="DY240" s="102" t="str">
        <f t="shared" si="168"/>
        <v/>
      </c>
      <c r="EA240" s="85" t="str">
        <f>IF(ISNUMBER(BW240),IF(ISNUMBER(MATRIX!Y240),MATRIX!Y240,"n/a"),"")</f>
        <v/>
      </c>
      <c r="EB240" s="86" t="str">
        <f t="shared" si="169"/>
        <v/>
      </c>
      <c r="ED240" s="44" t="str">
        <f>IF(ISNUMBER('HI-Z-OUTPUT'!D240),IF(ISNUMBER(BW240),'HI-Z-OUTPUT'!D240*BW240,""),"")</f>
        <v/>
      </c>
      <c r="EE240" s="44" t="str">
        <f t="shared" si="170"/>
        <v/>
      </c>
    </row>
    <row r="241" spans="1:135">
      <c r="A241" s="106" t="e">
        <f>MATRIX!A241</f>
        <v>#N/A</v>
      </c>
      <c r="B241" t="e">
        <f>IF(MATRIX!B241&lt;&gt;0,MATRIX!B241,"-")</f>
        <v>#N/A</v>
      </c>
      <c r="D241" t="b">
        <f>AND(OHM8MENO&lt;='Lo-Z-OUTPUT'!U241,'Lo-Z-OUTPUT'!U241&lt;=OHM8PIU)</f>
        <v>0</v>
      </c>
      <c r="E241" t="b">
        <f>AND(OHM4MENO&lt;='Lo-Z-OUTPUT'!U241,'Lo-Z-OUTPUT'!U241&lt;=OHM4PIU)</f>
        <v>0</v>
      </c>
      <c r="F241" t="b">
        <f>AND(OHM2MENO&lt;='Lo-Z-OUTPUT'!U241,'Lo-Z-OUTPUT'!U241&lt;=OHM2PIU)</f>
        <v>0</v>
      </c>
      <c r="H241" s="64" t="str">
        <f>IF(ISNUMBER('Lo-Z-OUTPUT'!S241),'Lo-Z-OUTPUT'!S241,"")</f>
        <v/>
      </c>
      <c r="I241" s="64" t="str">
        <f>IF('Lo-Z-OUTPUT'!W241="B","B","")</f>
        <v/>
      </c>
      <c r="K241" s="62" t="str">
        <f>IF(ISNUMBER(H241),H241*MATRIX!E241,"-")</f>
        <v>-</v>
      </c>
      <c r="M241" s="66" t="str">
        <f>IF(ISNUMBER(H241),IF(KP="kg",H241*MATRIX!CB241,H241*MATRIX!CB241*2.2),"-")</f>
        <v>-</v>
      </c>
      <c r="N241" s="65" t="str">
        <f t="shared" si="143"/>
        <v/>
      </c>
      <c r="P241" s="1" t="str">
        <f>IF(ISNUMBER(H241),IF('Lo-Z-OUTPUT'!W241="B",IF(D241,MATRIX!Q241,IF(E241,MATRIX!R241,"WRNG Ω")),IF(D241,MATRIX!K241,IF(E241,MATRIX!L241,IF(F241,MATRIX!M241,"")))),"")</f>
        <v/>
      </c>
      <c r="R241" s="70" t="str">
        <f>IF(AND(ISNUMBER(H241),ISNUMBER(P241)),IF('Lo-Z-OUTPUT'!W241="B",H241*P241*MATRIX!F241/2,H241*P241*MATRIX!F241),"")</f>
        <v/>
      </c>
      <c r="T241" s="40" t="str">
        <f>IF(ISNUMBER($H241),IF(ISNUMBER(MATRIX!U241),IF(MATRIX!U241-INT(MATRIX!U241)=0,MATRIX!U241,"("&amp;MATRIX!U241&amp;")"),"n/a"),"")</f>
        <v/>
      </c>
      <c r="U241" s="77"/>
      <c r="V241" s="81" t="str">
        <f>IF(ISNUMBER(H241), IF(ISNUMBER(MATRIX!AD241),H241*MATRIX!AD241,"n/a"),"")</f>
        <v/>
      </c>
      <c r="W241" s="77"/>
      <c r="X241" s="83" t="str">
        <f>IF(ISNUMBER($H241), IF(ISNUMBER(MATRIX!AF241),$H241*MATRIX!AF241,"n/a"),"")</f>
        <v/>
      </c>
      <c r="Y241" s="77"/>
      <c r="Z241" s="81" t="str">
        <f>IF(ISNUMBER($H241), IF(ISNUMBER(MATRIX!AP241),$H241*MATRIX!AP241,"n/a"),"")</f>
        <v/>
      </c>
      <c r="AA241" s="77" t="s">
        <v>434</v>
      </c>
      <c r="AB241" s="83" t="str">
        <f>IF(ISNUMBER($H241), IF(ISNUMBER(MATRIX!AR241),$H241*MATRIX!AR241,"n/a"),"")</f>
        <v/>
      </c>
      <c r="AD241" s="225" t="str">
        <f t="shared" si="144"/>
        <v/>
      </c>
      <c r="AF241" s="225" t="str">
        <f t="shared" si="145"/>
        <v/>
      </c>
      <c r="AH241" s="218" t="str">
        <f>IF(ISNUMBER($H241), IF(MV&gt;200,IF(ISNUMBER(MATRIX!CL241),MATRIX!CL241,"n/a"),IF(ISNUMBER(MATRIX!CH241),MATRIX!CH241,"n/a")),"")</f>
        <v/>
      </c>
      <c r="AJ241" s="1" t="str">
        <f>IF(ISNUMBER(H241),IF(AND(ISNUMBER('Lo-Z-OUTPUT'!BA241),'Lo-Z-OUTPUT'!BA241&lt;&gt;0),'Lo-Z-OUTPUT'!BA241,'Lo-Z-INPUT'!$K$15*'Lo-Z-INPUT'!$K$7),"")</f>
        <v/>
      </c>
      <c r="AL241" s="161" t="str">
        <f t="shared" si="146"/>
        <v/>
      </c>
      <c r="AN241" s="124" t="str">
        <f>IF(ISNUMBER($H241),IF(MV&lt;200,IF(ISNUMBER(MATRIX!AE241),ROUND((MATRIX!AE241*IDLE/1000)*CKWH,2),"-"),IF(ISNUMBER(MATRIX!AQ241),ROUND((MATRIX!AQ241*IDLE/1000)*CKWH,2),"-")),"")</f>
        <v/>
      </c>
      <c r="AO241" s="125" t="str">
        <f t="shared" si="147"/>
        <v/>
      </c>
      <c r="AQ241" s="105" t="str">
        <f>IF(ISNUMBER($H241),IF(MV&lt;200,IF(ISNUMBER(MATRIX!AG241),ROUND((MATRIX!AG241/1000)*RUNNING*CKWH,2),"-"),IF(ISNUMBER(MATRIX!AS241),ROUND((MATRIX!AS241/1000)*RUNNING*CKWH,2),"-")),"")</f>
        <v/>
      </c>
      <c r="AR241" s="126" t="str">
        <f t="shared" si="148"/>
        <v/>
      </c>
      <c r="AT241" s="129" t="str">
        <f t="shared" si="149"/>
        <v/>
      </c>
      <c r="AU241" s="127" t="str">
        <f t="shared" si="150"/>
        <v/>
      </c>
      <c r="AW241" s="101" t="str">
        <f>IF(ISNUMBER($H241),IF(ISNUMBER(MATRIX!BU241),$H241*MATRIX!BU241,"n/a"),"")</f>
        <v/>
      </c>
      <c r="AX241" s="72"/>
      <c r="AY241" s="72" t="str">
        <f>IF(ISNUMBER($H241),IF(ISNUMBER(MATRIX!BV241*AL241),$H241*MATRIX!BV241*AL241,"n/a"),"")</f>
        <v/>
      </c>
      <c r="BA241" s="100" t="str">
        <f t="shared" si="151"/>
        <v/>
      </c>
      <c r="BB241" s="72"/>
      <c r="BC241" s="154" t="str">
        <f t="shared" si="152"/>
        <v/>
      </c>
      <c r="BD241" s="103" t="str">
        <f t="shared" si="153"/>
        <v/>
      </c>
      <c r="BF241" s="85" t="str">
        <f>IF(ISNUMBER(H241),IF(ISNUMBER(MATRIX!Y241),MATRIX!Y241,"n/a"),"")</f>
        <v/>
      </c>
      <c r="BG241" s="86" t="str">
        <f t="shared" si="154"/>
        <v/>
      </c>
      <c r="BI241" s="44" t="str">
        <f>IF(ISNUMBER('Lo-Z-OUTPUT'!D241),IF(ISNUMBER(EXTRA!H241),'Lo-Z-OUTPUT'!D241*EXTRA!H241,""),"")</f>
        <v/>
      </c>
      <c r="BJ241" s="44" t="str">
        <f t="shared" si="155"/>
        <v/>
      </c>
      <c r="BT241" t="b">
        <f>ISNUMBER(MATRIX!G241)</f>
        <v>0</v>
      </c>
      <c r="BU241" t="b">
        <f>ISNUMBER(MATRIX!H241)</f>
        <v>0</v>
      </c>
      <c r="BW241" s="64" t="str">
        <f>IF(AND(ISNUMBER('HI-Z-OUTPUT'!P241),I241&lt;&gt;0),'HI-Z-OUTPUT'!P241,"-")</f>
        <v>-</v>
      </c>
      <c r="BX241" s="1"/>
      <c r="BY241" s="64" t="str">
        <f>IF(ISBLANK('HI-Z-OUTPUT'!R241),"",'HI-Z-OUTPUT'!R241)</f>
        <v/>
      </c>
      <c r="CA241" s="62" t="str">
        <f>IF(ISNUMBER(BW241),IF(ISNUMBER(MATRIX!E241),BW241*MATRIX!E241,"WRNG DATA"),"-")</f>
        <v>-</v>
      </c>
      <c r="CC241" s="66" t="str">
        <f>IF(AND(ISNUMBER(BW241),OR(BT241,BU241)),IF(KP="kg",BW241*MATRIX!CC241,BW241*MATRIX!CC241*2.2),"-")</f>
        <v>-</v>
      </c>
      <c r="CD241" s="65" t="str">
        <f t="shared" si="156"/>
        <v/>
      </c>
      <c r="CF241" s="1" t="str">
        <f>IF(AND(VI&lt;100,ISNUMBER(BW241),BT241),MATRIX!N241,IF(AND(VI&gt;=100,ISNUMBER(BW241),BU241),MATRIX!O241,""))</f>
        <v/>
      </c>
      <c r="CG241" s="1" t="str">
        <f>IF(AND(BY241&lt;100,ISNUMBER(BW241),BT241),MATRIX!N241,IF(AND(BY241&gt;=100,ISNUMBER(BW241),BU241),MATRIX!O241,"WRNG V"))</f>
        <v>WRNG V</v>
      </c>
      <c r="CH241" s="1" t="str">
        <f t="shared" si="157"/>
        <v/>
      </c>
      <c r="CJ241" s="70" t="str">
        <f>IF(ISNUMBER(BW241),IF(BY241&lt;100,IF(ISNUMBER(CH241*MATRIX!G241),BW241*CH241*MATRIX!G241,""),IF(ISNUMBER(CH241*MATRIX!H241),BW241*CH241*MATRIX!H241,"")),"")</f>
        <v/>
      </c>
      <c r="CL241" s="40" t="str">
        <f>IF(ISNUMBER(BW241*CH241),IF(ISNUMBER(MATRIX!U241),IF(MATRIX!U241-INT(MATRIX!U241)=0,MATRIX!U241,"("&amp;MATRIX!U241&amp;")"),"n/a"),"")</f>
        <v/>
      </c>
      <c r="CM241" s="77"/>
      <c r="CN241" s="81" t="str">
        <f>IF(ISNUMBER(BW241*CH241), IF(ISNUMBER(MATRIX!AZ241),BW241*MATRIX!AZ241,"n/a"),"")</f>
        <v/>
      </c>
      <c r="CO241" s="77"/>
      <c r="CP241" s="83" t="str">
        <f>IF(ISNUMBER($BW241*$CH241), IF(ISNUMBER(MATRIX!BB241),$BW241*MATRIX!BB241,"n/a"),"")</f>
        <v/>
      </c>
      <c r="CQ241" s="77"/>
      <c r="CR241" s="81" t="str">
        <f>IF(ISNUMBER($BW241*$CH241), IF(ISNUMBER(MATRIX!BJ241),BW241*MATRIX!BJ241,"n/a"),"")</f>
        <v/>
      </c>
      <c r="CS241" s="77" t="s">
        <v>434</v>
      </c>
      <c r="CT241" s="83" t="str">
        <f>IF(ISNUMBER($BW241*$CH241), IF(ISNUMBER(MATRIX!BL241),$BW241*MATRIX!BL241,"n/a"),"")</f>
        <v/>
      </c>
      <c r="CV241" s="225" t="str">
        <f t="shared" si="158"/>
        <v/>
      </c>
      <c r="CX241" s="225" t="str">
        <f t="shared" si="159"/>
        <v/>
      </c>
      <c r="CZ241" s="219" t="str">
        <f>IF(ISNUMBER($BW241*$CH241), IF(MV&gt;200,IF(ISNUMBER(MATRIX!CL241),MATRIX!CL241,"n/a"),IF(ISNUMBER(MATRIX!CH241),MATRIX!CH241,"n/a")),"")</f>
        <v/>
      </c>
      <c r="DB241" s="1" t="str">
        <f>IF(ISNUMBER(BW241),IF(AND(ISNUMBER('HI-Z-OUTPUT'!AV241),'HI-Z-OUTPUT'!AV241&lt;&gt;0),'HI-Z-OUTPUT'!AV241,'Hi-Z-INPUT'!$K$7*'Hi-Z-INPUT'!$K$11),"")</f>
        <v/>
      </c>
      <c r="DD241" s="161" t="str">
        <f t="shared" si="160"/>
        <v/>
      </c>
      <c r="DF241" s="124" t="str">
        <f>IF(ISNUMBER($BW241),IF(MV&lt;200,IF(ISNUMBER(MATRIX!BA241),ROUND(MATRIX!BA241/1000*IDLE*CKWH,2),"-"),IF(ISNUMBER(MATRIX!BK241),ROUND(MATRIX!BK241/1000*IDLE*CKWH,2),"-")),"")</f>
        <v/>
      </c>
      <c r="DG241" s="125" t="str">
        <f t="shared" si="161"/>
        <v/>
      </c>
      <c r="DI241" s="104" t="str">
        <f>IF(ISNUMBER($BW241),IF(MV&lt;200,IF(ISNUMBER(MATRIX!BC241),ROUND(MATRIX!BC241/1000*RUNNING*CKWH,2),"-"),IF(ISNUMBER(MATRIX!BM241),ROUND(MATRIX!BM241/1000*RUNNING*CKWH,2),"-")),"")</f>
        <v/>
      </c>
      <c r="DJ241" s="130" t="str">
        <f t="shared" si="162"/>
        <v/>
      </c>
      <c r="DL241" s="104"/>
      <c r="DM241" s="130" t="str">
        <f t="shared" si="163"/>
        <v/>
      </c>
      <c r="DO241" s="129" t="str">
        <f t="shared" si="164"/>
        <v/>
      </c>
      <c r="DP241" s="127" t="str">
        <f t="shared" si="165"/>
        <v/>
      </c>
      <c r="DR241" s="101" t="str">
        <f>IF(ISNUMBER($BW241*$CH241),IF(ISNUMBER(MATRIX!BU241),BW241*MATRIX!BU241,"n/a"),"")</f>
        <v/>
      </c>
      <c r="DS241" s="72"/>
      <c r="DT241" s="72" t="str">
        <f>IF(ISNUMBER(BW241*CH241),IF(ISNUMBER(MATRIX!BV241*DD241),BW241*MATRIX!BV241*DD241,"n/a"),"")</f>
        <v/>
      </c>
      <c r="DU241" s="72"/>
      <c r="DV241" s="155" t="str">
        <f t="shared" si="166"/>
        <v/>
      </c>
      <c r="DW241" s="96"/>
      <c r="DX241" s="156" t="str">
        <f t="shared" si="167"/>
        <v/>
      </c>
      <c r="DY241" s="102" t="str">
        <f t="shared" si="168"/>
        <v/>
      </c>
      <c r="EA241" s="85" t="str">
        <f>IF(ISNUMBER(BW241),IF(ISNUMBER(MATRIX!Y241),MATRIX!Y241,"n/a"),"")</f>
        <v/>
      </c>
      <c r="EB241" s="86" t="str">
        <f t="shared" si="169"/>
        <v/>
      </c>
      <c r="ED241" s="44" t="str">
        <f>IF(ISNUMBER('HI-Z-OUTPUT'!D241),IF(ISNUMBER(BW241),'HI-Z-OUTPUT'!D241*BW241,""),"")</f>
        <v/>
      </c>
      <c r="EE241" s="44" t="str">
        <f t="shared" si="170"/>
        <v/>
      </c>
    </row>
    <row r="242" spans="1:135">
      <c r="A242" s="106" t="e">
        <f>MATRIX!A242</f>
        <v>#N/A</v>
      </c>
      <c r="B242" t="e">
        <f>IF(MATRIX!B242&lt;&gt;0,MATRIX!B242,"-")</f>
        <v>#N/A</v>
      </c>
      <c r="D242" t="b">
        <f>AND(OHM8MENO&lt;='Lo-Z-OUTPUT'!U242,'Lo-Z-OUTPUT'!U242&lt;=OHM8PIU)</f>
        <v>0</v>
      </c>
      <c r="E242" t="b">
        <f>AND(OHM4MENO&lt;='Lo-Z-OUTPUT'!U242,'Lo-Z-OUTPUT'!U242&lt;=OHM4PIU)</f>
        <v>0</v>
      </c>
      <c r="F242" t="b">
        <f>AND(OHM2MENO&lt;='Lo-Z-OUTPUT'!U242,'Lo-Z-OUTPUT'!U242&lt;=OHM2PIU)</f>
        <v>0</v>
      </c>
      <c r="H242" s="64" t="str">
        <f>IF(ISNUMBER('Lo-Z-OUTPUT'!S242),'Lo-Z-OUTPUT'!S242,"")</f>
        <v/>
      </c>
      <c r="I242" s="64" t="str">
        <f>IF('Lo-Z-OUTPUT'!W242="B","B","")</f>
        <v/>
      </c>
      <c r="K242" s="62" t="str">
        <f>IF(ISNUMBER(H242),H242*MATRIX!E242,"-")</f>
        <v>-</v>
      </c>
      <c r="M242" s="66" t="str">
        <f>IF(ISNUMBER(H242),IF(KP="kg",H242*MATRIX!CB242,H242*MATRIX!CB242*2.2),"-")</f>
        <v>-</v>
      </c>
      <c r="N242" s="65" t="str">
        <f t="shared" si="143"/>
        <v/>
      </c>
      <c r="P242" s="1" t="str">
        <f>IF(ISNUMBER(H242),IF('Lo-Z-OUTPUT'!W242="B",IF(D242,MATRIX!Q242,IF(E242,MATRIX!R242,"WRNG Ω")),IF(D242,MATRIX!K242,IF(E242,MATRIX!L242,IF(F242,MATRIX!M242,"")))),"")</f>
        <v/>
      </c>
      <c r="R242" s="70" t="str">
        <f>IF(AND(ISNUMBER(H242),ISNUMBER(P242)),IF('Lo-Z-OUTPUT'!W242="B",H242*P242*MATRIX!F242/2,H242*P242*MATRIX!F242),"")</f>
        <v/>
      </c>
      <c r="T242" s="40" t="str">
        <f>IF(ISNUMBER($H242),IF(ISNUMBER(MATRIX!U242),IF(MATRIX!U242-INT(MATRIX!U242)=0,MATRIX!U242,"("&amp;MATRIX!U242&amp;")"),"n/a"),"")</f>
        <v/>
      </c>
      <c r="U242" s="77"/>
      <c r="V242" s="81" t="str">
        <f>IF(ISNUMBER(H242), IF(ISNUMBER(MATRIX!AD242),H242*MATRIX!AD242,"n/a"),"")</f>
        <v/>
      </c>
      <c r="W242" s="77"/>
      <c r="X242" s="83" t="str">
        <f>IF(ISNUMBER($H242), IF(ISNUMBER(MATRIX!AF242),$H242*MATRIX!AF242,"n/a"),"")</f>
        <v/>
      </c>
      <c r="Y242" s="77"/>
      <c r="Z242" s="81" t="str">
        <f>IF(ISNUMBER($H242), IF(ISNUMBER(MATRIX!AP242),$H242*MATRIX!AP242,"n/a"),"")</f>
        <v/>
      </c>
      <c r="AA242" s="77" t="s">
        <v>434</v>
      </c>
      <c r="AB242" s="83" t="str">
        <f>IF(ISNUMBER($H242), IF(ISNUMBER(MATRIX!AR242),$H242*MATRIX!AR242,"n/a"),"")</f>
        <v/>
      </c>
      <c r="AD242" s="225" t="str">
        <f t="shared" si="144"/>
        <v/>
      </c>
      <c r="AF242" s="225" t="str">
        <f t="shared" si="145"/>
        <v/>
      </c>
      <c r="AH242" s="218" t="str">
        <f>IF(ISNUMBER($H242), IF(MV&gt;200,IF(ISNUMBER(MATRIX!CL242),MATRIX!CL242,"n/a"),IF(ISNUMBER(MATRIX!CH242),MATRIX!CH242,"n/a")),"")</f>
        <v/>
      </c>
      <c r="AJ242" s="1" t="str">
        <f>IF(ISNUMBER(H242),IF(AND(ISNUMBER('Lo-Z-OUTPUT'!BA242),'Lo-Z-OUTPUT'!BA242&lt;&gt;0),'Lo-Z-OUTPUT'!BA242,'Lo-Z-INPUT'!$K$15*'Lo-Z-INPUT'!$K$7),"")</f>
        <v/>
      </c>
      <c r="AL242" s="161" t="str">
        <f t="shared" si="146"/>
        <v/>
      </c>
      <c r="AN242" s="124" t="str">
        <f>IF(ISNUMBER($H242),IF(MV&lt;200,IF(ISNUMBER(MATRIX!AE242),ROUND((MATRIX!AE242*IDLE/1000)*CKWH,2),"-"),IF(ISNUMBER(MATRIX!AQ242),ROUND((MATRIX!AQ242*IDLE/1000)*CKWH,2),"-")),"")</f>
        <v/>
      </c>
      <c r="AO242" s="125" t="str">
        <f t="shared" si="147"/>
        <v/>
      </c>
      <c r="AQ242" s="105" t="str">
        <f>IF(ISNUMBER($H242),IF(MV&lt;200,IF(ISNUMBER(MATRIX!AG242),ROUND((MATRIX!AG242/1000)*RUNNING*CKWH,2),"-"),IF(ISNUMBER(MATRIX!AS242),ROUND((MATRIX!AS242/1000)*RUNNING*CKWH,2),"-")),"")</f>
        <v/>
      </c>
      <c r="AR242" s="126" t="str">
        <f t="shared" si="148"/>
        <v/>
      </c>
      <c r="AT242" s="129" t="str">
        <f t="shared" si="149"/>
        <v/>
      </c>
      <c r="AU242" s="127" t="str">
        <f t="shared" si="150"/>
        <v/>
      </c>
      <c r="AW242" s="101" t="str">
        <f>IF(ISNUMBER($H242),IF(ISNUMBER(MATRIX!BU242),$H242*MATRIX!BU242,"n/a"),"")</f>
        <v/>
      </c>
      <c r="AX242" s="72"/>
      <c r="AY242" s="72" t="str">
        <f>IF(ISNUMBER($H242),IF(ISNUMBER(MATRIX!BV242*AL242),$H242*MATRIX!BV242*AL242,"n/a"),"")</f>
        <v/>
      </c>
      <c r="BA242" s="100" t="str">
        <f t="shared" si="151"/>
        <v/>
      </c>
      <c r="BB242" s="72"/>
      <c r="BC242" s="154" t="str">
        <f t="shared" si="152"/>
        <v/>
      </c>
      <c r="BD242" s="103" t="str">
        <f t="shared" si="153"/>
        <v/>
      </c>
      <c r="BF242" s="85" t="str">
        <f>IF(ISNUMBER(H242),IF(ISNUMBER(MATRIX!Y242),MATRIX!Y242,"n/a"),"")</f>
        <v/>
      </c>
      <c r="BG242" s="86" t="str">
        <f t="shared" si="154"/>
        <v/>
      </c>
      <c r="BI242" s="44" t="str">
        <f>IF(ISNUMBER('Lo-Z-OUTPUT'!D242),IF(ISNUMBER(EXTRA!H242),'Lo-Z-OUTPUT'!D242*EXTRA!H242,""),"")</f>
        <v/>
      </c>
      <c r="BJ242" s="44" t="str">
        <f t="shared" si="155"/>
        <v/>
      </c>
      <c r="BT242" t="b">
        <f>ISNUMBER(MATRIX!G242)</f>
        <v>0</v>
      </c>
      <c r="BU242" t="b">
        <f>ISNUMBER(MATRIX!H242)</f>
        <v>0</v>
      </c>
      <c r="BW242" s="64" t="str">
        <f>IF(AND(ISNUMBER('HI-Z-OUTPUT'!P242),I242&lt;&gt;0),'HI-Z-OUTPUT'!P242,"-")</f>
        <v>-</v>
      </c>
      <c r="BX242" s="1"/>
      <c r="BY242" s="64" t="str">
        <f>IF(ISBLANK('HI-Z-OUTPUT'!R242),"",'HI-Z-OUTPUT'!R242)</f>
        <v/>
      </c>
      <c r="CA242" s="62" t="str">
        <f>IF(ISNUMBER(BW242),IF(ISNUMBER(MATRIX!E242),BW242*MATRIX!E242,"WRNG DATA"),"-")</f>
        <v>-</v>
      </c>
      <c r="CC242" s="66" t="str">
        <f>IF(AND(ISNUMBER(BW242),OR(BT242,BU242)),IF(KP="kg",BW242*MATRIX!CC242,BW242*MATRIX!CC242*2.2),"-")</f>
        <v>-</v>
      </c>
      <c r="CD242" s="65" t="str">
        <f t="shared" si="156"/>
        <v/>
      </c>
      <c r="CF242" s="1" t="str">
        <f>IF(AND(VI&lt;100,ISNUMBER(BW242),BT242),MATRIX!N242,IF(AND(VI&gt;=100,ISNUMBER(BW242),BU242),MATRIX!O242,""))</f>
        <v/>
      </c>
      <c r="CG242" s="1" t="str">
        <f>IF(AND(BY242&lt;100,ISNUMBER(BW242),BT242),MATRIX!N242,IF(AND(BY242&gt;=100,ISNUMBER(BW242),BU242),MATRIX!O242,"WRNG V"))</f>
        <v>WRNG V</v>
      </c>
      <c r="CH242" s="1" t="str">
        <f t="shared" si="157"/>
        <v/>
      </c>
      <c r="CJ242" s="70" t="str">
        <f>IF(ISNUMBER(BW242),IF(BY242&lt;100,IF(ISNUMBER(CH242*MATRIX!G242),BW242*CH242*MATRIX!G242,""),IF(ISNUMBER(CH242*MATRIX!H242),BW242*CH242*MATRIX!H242,"")),"")</f>
        <v/>
      </c>
      <c r="CL242" s="40" t="str">
        <f>IF(ISNUMBER(BW242*CH242),IF(ISNUMBER(MATRIX!U242),IF(MATRIX!U242-INT(MATRIX!U242)=0,MATRIX!U242,"("&amp;MATRIX!U242&amp;")"),"n/a"),"")</f>
        <v/>
      </c>
      <c r="CM242" s="77"/>
      <c r="CN242" s="81" t="str">
        <f>IF(ISNUMBER(BW242*CH242), IF(ISNUMBER(MATRIX!AZ242),BW242*MATRIX!AZ242,"n/a"),"")</f>
        <v/>
      </c>
      <c r="CO242" s="77"/>
      <c r="CP242" s="83" t="str">
        <f>IF(ISNUMBER($BW242*$CH242), IF(ISNUMBER(MATRIX!BB242),$BW242*MATRIX!BB242,"n/a"),"")</f>
        <v/>
      </c>
      <c r="CQ242" s="77"/>
      <c r="CR242" s="81" t="str">
        <f>IF(ISNUMBER($BW242*$CH242), IF(ISNUMBER(MATRIX!BJ242),BW242*MATRIX!BJ242,"n/a"),"")</f>
        <v/>
      </c>
      <c r="CS242" s="77" t="s">
        <v>434</v>
      </c>
      <c r="CT242" s="83" t="str">
        <f>IF(ISNUMBER($BW242*$CH242), IF(ISNUMBER(MATRIX!BL242),$BW242*MATRIX!BL242,"n/a"),"")</f>
        <v/>
      </c>
      <c r="CV242" s="225" t="str">
        <f t="shared" si="158"/>
        <v/>
      </c>
      <c r="CX242" s="225" t="str">
        <f t="shared" si="159"/>
        <v/>
      </c>
      <c r="CZ242" s="219" t="str">
        <f>IF(ISNUMBER($BW242*$CH242), IF(MV&gt;200,IF(ISNUMBER(MATRIX!CL242),MATRIX!CL242,"n/a"),IF(ISNUMBER(MATRIX!CH242),MATRIX!CH242,"n/a")),"")</f>
        <v/>
      </c>
      <c r="DB242" s="1" t="str">
        <f>IF(ISNUMBER(BW242),IF(AND(ISNUMBER('HI-Z-OUTPUT'!AV242),'HI-Z-OUTPUT'!AV242&lt;&gt;0),'HI-Z-OUTPUT'!AV242,'Hi-Z-INPUT'!$K$7*'Hi-Z-INPUT'!$K$11),"")</f>
        <v/>
      </c>
      <c r="DD242" s="161" t="str">
        <f t="shared" si="160"/>
        <v/>
      </c>
      <c r="DF242" s="124" t="str">
        <f>IF(ISNUMBER($BW242),IF(MV&lt;200,IF(ISNUMBER(MATRIX!BA242),ROUND(MATRIX!BA242/1000*IDLE*CKWH,2),"-"),IF(ISNUMBER(MATRIX!BK242),ROUND(MATRIX!BK242/1000*IDLE*CKWH,2),"-")),"")</f>
        <v/>
      </c>
      <c r="DG242" s="125" t="str">
        <f t="shared" si="161"/>
        <v/>
      </c>
      <c r="DI242" s="104" t="str">
        <f>IF(ISNUMBER($BW242),IF(MV&lt;200,IF(ISNUMBER(MATRIX!BC242),ROUND(MATRIX!BC242/1000*RUNNING*CKWH,2),"-"),IF(ISNUMBER(MATRIX!BM242),ROUND(MATRIX!BM242/1000*RUNNING*CKWH,2),"-")),"")</f>
        <v/>
      </c>
      <c r="DJ242" s="130" t="str">
        <f t="shared" si="162"/>
        <v/>
      </c>
      <c r="DL242" s="104"/>
      <c r="DM242" s="130" t="str">
        <f t="shared" si="163"/>
        <v/>
      </c>
      <c r="DO242" s="129" t="str">
        <f t="shared" si="164"/>
        <v/>
      </c>
      <c r="DP242" s="127" t="str">
        <f t="shared" si="165"/>
        <v/>
      </c>
      <c r="DR242" s="101" t="str">
        <f>IF(ISNUMBER($BW242*$CH242),IF(ISNUMBER(MATRIX!BU242),BW242*MATRIX!BU242,"n/a"),"")</f>
        <v/>
      </c>
      <c r="DS242" s="72"/>
      <c r="DT242" s="72" t="str">
        <f>IF(ISNUMBER(BW242*CH242),IF(ISNUMBER(MATRIX!BV242*DD242),BW242*MATRIX!BV242*DD242,"n/a"),"")</f>
        <v/>
      </c>
      <c r="DU242" s="72"/>
      <c r="DV242" s="155" t="str">
        <f t="shared" si="166"/>
        <v/>
      </c>
      <c r="DW242" s="96"/>
      <c r="DX242" s="156" t="str">
        <f t="shared" si="167"/>
        <v/>
      </c>
      <c r="DY242" s="102" t="str">
        <f t="shared" si="168"/>
        <v/>
      </c>
      <c r="EA242" s="85" t="str">
        <f>IF(ISNUMBER(BW242),IF(ISNUMBER(MATRIX!Y242),MATRIX!Y242,"n/a"),"")</f>
        <v/>
      </c>
      <c r="EB242" s="86" t="str">
        <f t="shared" si="169"/>
        <v/>
      </c>
      <c r="ED242" s="44" t="str">
        <f>IF(ISNUMBER('HI-Z-OUTPUT'!D242),IF(ISNUMBER(BW242),'HI-Z-OUTPUT'!D242*BW242,""),"")</f>
        <v/>
      </c>
      <c r="EE242" s="44" t="str">
        <f t="shared" si="170"/>
        <v/>
      </c>
    </row>
    <row r="243" spans="1:135">
      <c r="A243" s="106" t="e">
        <f>MATRIX!A243</f>
        <v>#N/A</v>
      </c>
      <c r="B243" t="e">
        <f>IF(MATRIX!B243&lt;&gt;0,MATRIX!B243,"-")</f>
        <v>#N/A</v>
      </c>
      <c r="D243" t="b">
        <f>AND(OHM8MENO&lt;='Lo-Z-OUTPUT'!U243,'Lo-Z-OUTPUT'!U243&lt;=OHM8PIU)</f>
        <v>0</v>
      </c>
      <c r="E243" t="b">
        <f>AND(OHM4MENO&lt;='Lo-Z-OUTPUT'!U243,'Lo-Z-OUTPUT'!U243&lt;=OHM4PIU)</f>
        <v>0</v>
      </c>
      <c r="F243" t="b">
        <f>AND(OHM2MENO&lt;='Lo-Z-OUTPUT'!U243,'Lo-Z-OUTPUT'!U243&lt;=OHM2PIU)</f>
        <v>0</v>
      </c>
      <c r="H243" s="64" t="str">
        <f>IF(ISNUMBER('Lo-Z-OUTPUT'!S243),'Lo-Z-OUTPUT'!S243,"")</f>
        <v/>
      </c>
      <c r="I243" s="64" t="str">
        <f>IF('Lo-Z-OUTPUT'!W243="B","B","")</f>
        <v/>
      </c>
      <c r="K243" s="62" t="str">
        <f>IF(ISNUMBER(H243),H243*MATRIX!E243,"-")</f>
        <v>-</v>
      </c>
      <c r="M243" s="66" t="str">
        <f>IF(ISNUMBER(H243),IF(KP="kg",H243*MATRIX!CB243,H243*MATRIX!CB243*2.2),"-")</f>
        <v>-</v>
      </c>
      <c r="N243" s="65" t="str">
        <f t="shared" si="143"/>
        <v/>
      </c>
      <c r="P243" s="1" t="str">
        <f>IF(ISNUMBER(H243),IF('Lo-Z-OUTPUT'!W243="B",IF(D243,MATRIX!Q243,IF(E243,MATRIX!R243,"WRNG Ω")),IF(D243,MATRIX!K243,IF(E243,MATRIX!L243,IF(F243,MATRIX!M243,"")))),"")</f>
        <v/>
      </c>
      <c r="R243" s="70" t="str">
        <f>IF(AND(ISNUMBER(H243),ISNUMBER(P243)),IF('Lo-Z-OUTPUT'!W243="B",H243*P243*MATRIX!F243/2,H243*P243*MATRIX!F243),"")</f>
        <v/>
      </c>
      <c r="T243" s="40" t="str">
        <f>IF(ISNUMBER($H243),IF(ISNUMBER(MATRIX!U243),IF(MATRIX!U243-INT(MATRIX!U243)=0,MATRIX!U243,"("&amp;MATRIX!U243&amp;")"),"n/a"),"")</f>
        <v/>
      </c>
      <c r="U243" s="77"/>
      <c r="V243" s="81" t="str">
        <f>IF(ISNUMBER(H243), IF(ISNUMBER(MATRIX!AD243),H243*MATRIX!AD243,"n/a"),"")</f>
        <v/>
      </c>
      <c r="W243" s="77"/>
      <c r="X243" s="83" t="str">
        <f>IF(ISNUMBER($H243), IF(ISNUMBER(MATRIX!AF243),$H243*MATRIX!AF243,"n/a"),"")</f>
        <v/>
      </c>
      <c r="Y243" s="77"/>
      <c r="Z243" s="81" t="str">
        <f>IF(ISNUMBER($H243), IF(ISNUMBER(MATRIX!AP243),$H243*MATRIX!AP243,"n/a"),"")</f>
        <v/>
      </c>
      <c r="AA243" s="77" t="s">
        <v>434</v>
      </c>
      <c r="AB243" s="83" t="str">
        <f>IF(ISNUMBER($H243), IF(ISNUMBER(MATRIX!AR243),$H243*MATRIX!AR243,"n/a"),"")</f>
        <v/>
      </c>
      <c r="AD243" s="225" t="str">
        <f t="shared" si="144"/>
        <v/>
      </c>
      <c r="AF243" s="225" t="str">
        <f t="shared" si="145"/>
        <v/>
      </c>
      <c r="AH243" s="218" t="str">
        <f>IF(ISNUMBER($H243), IF(MV&gt;200,IF(ISNUMBER(MATRIX!CL243),MATRIX!CL243,"n/a"),IF(ISNUMBER(MATRIX!CH243),MATRIX!CH243,"n/a")),"")</f>
        <v/>
      </c>
      <c r="AJ243" s="1" t="str">
        <f>IF(ISNUMBER(H243),IF(AND(ISNUMBER('Lo-Z-OUTPUT'!BA243),'Lo-Z-OUTPUT'!BA243&lt;&gt;0),'Lo-Z-OUTPUT'!BA243,'Lo-Z-INPUT'!$K$15*'Lo-Z-INPUT'!$K$7),"")</f>
        <v/>
      </c>
      <c r="AL243" s="161" t="str">
        <f t="shared" si="146"/>
        <v/>
      </c>
      <c r="AN243" s="124" t="str">
        <f>IF(ISNUMBER($H243),IF(MV&lt;200,IF(ISNUMBER(MATRIX!AE243),ROUND((MATRIX!AE243*IDLE/1000)*CKWH,2),"-"),IF(ISNUMBER(MATRIX!AQ243),ROUND((MATRIX!AQ243*IDLE/1000)*CKWH,2),"-")),"")</f>
        <v/>
      </c>
      <c r="AO243" s="125" t="str">
        <f t="shared" si="147"/>
        <v/>
      </c>
      <c r="AQ243" s="105" t="str">
        <f>IF(ISNUMBER($H243),IF(MV&lt;200,IF(ISNUMBER(MATRIX!AG243),ROUND((MATRIX!AG243/1000)*RUNNING*CKWH,2),"-"),IF(ISNUMBER(MATRIX!AS243),ROUND((MATRIX!AS243/1000)*RUNNING*CKWH,2),"-")),"")</f>
        <v/>
      </c>
      <c r="AR243" s="126" t="str">
        <f t="shared" si="148"/>
        <v/>
      </c>
      <c r="AT243" s="129" t="str">
        <f t="shared" si="149"/>
        <v/>
      </c>
      <c r="AU243" s="127" t="str">
        <f t="shared" si="150"/>
        <v/>
      </c>
      <c r="AW243" s="101" t="str">
        <f>IF(ISNUMBER($H243),IF(ISNUMBER(MATRIX!BU243),$H243*MATRIX!BU243,"n/a"),"")</f>
        <v/>
      </c>
      <c r="AX243" s="72"/>
      <c r="AY243" s="72" t="str">
        <f>IF(ISNUMBER($H243),IF(ISNUMBER(MATRIX!BV243*AL243),$H243*MATRIX!BV243*AL243,"n/a"),"")</f>
        <v/>
      </c>
      <c r="BA243" s="100" t="str">
        <f t="shared" si="151"/>
        <v/>
      </c>
      <c r="BB243" s="72"/>
      <c r="BC243" s="154" t="str">
        <f t="shared" si="152"/>
        <v/>
      </c>
      <c r="BD243" s="103" t="str">
        <f t="shared" si="153"/>
        <v/>
      </c>
      <c r="BF243" s="85" t="str">
        <f>IF(ISNUMBER(H243),IF(ISNUMBER(MATRIX!Y243),MATRIX!Y243,"n/a"),"")</f>
        <v/>
      </c>
      <c r="BG243" s="86" t="str">
        <f t="shared" si="154"/>
        <v/>
      </c>
      <c r="BI243" s="44" t="str">
        <f>IF(ISNUMBER('Lo-Z-OUTPUT'!D243),IF(ISNUMBER(EXTRA!H243),'Lo-Z-OUTPUT'!D243*EXTRA!H243,""),"")</f>
        <v/>
      </c>
      <c r="BJ243" s="44" t="str">
        <f t="shared" si="155"/>
        <v/>
      </c>
      <c r="BT243" t="b">
        <f>ISNUMBER(MATRIX!G243)</f>
        <v>0</v>
      </c>
      <c r="BU243" t="b">
        <f>ISNUMBER(MATRIX!H243)</f>
        <v>0</v>
      </c>
      <c r="BW243" s="64" t="str">
        <f>IF(AND(ISNUMBER('HI-Z-OUTPUT'!P243),I243&lt;&gt;0),'HI-Z-OUTPUT'!P243,"-")</f>
        <v>-</v>
      </c>
      <c r="BX243" s="1"/>
      <c r="BY243" s="64" t="str">
        <f>IF(ISBLANK('HI-Z-OUTPUT'!R243),"",'HI-Z-OUTPUT'!R243)</f>
        <v/>
      </c>
      <c r="CA243" s="62" t="str">
        <f>IF(ISNUMBER(BW243),IF(ISNUMBER(MATRIX!E243),BW243*MATRIX!E243,"WRNG DATA"),"-")</f>
        <v>-</v>
      </c>
      <c r="CC243" s="66" t="str">
        <f>IF(AND(ISNUMBER(BW243),OR(BT243,BU243)),IF(KP="kg",BW243*MATRIX!CC243,BW243*MATRIX!CC243*2.2),"-")</f>
        <v>-</v>
      </c>
      <c r="CD243" s="65" t="str">
        <f t="shared" si="156"/>
        <v/>
      </c>
      <c r="CF243" s="1" t="str">
        <f>IF(AND(VI&lt;100,ISNUMBER(BW243),BT243),MATRIX!N243,IF(AND(VI&gt;=100,ISNUMBER(BW243),BU243),MATRIX!O243,""))</f>
        <v/>
      </c>
      <c r="CG243" s="1" t="str">
        <f>IF(AND(BY243&lt;100,ISNUMBER(BW243),BT243),MATRIX!N243,IF(AND(BY243&gt;=100,ISNUMBER(BW243),BU243),MATRIX!O243,"WRNG V"))</f>
        <v>WRNG V</v>
      </c>
      <c r="CH243" s="1" t="str">
        <f t="shared" si="157"/>
        <v/>
      </c>
      <c r="CJ243" s="70" t="str">
        <f>IF(ISNUMBER(BW243),IF(BY243&lt;100,IF(ISNUMBER(CH243*MATRIX!G243),BW243*CH243*MATRIX!G243,""),IF(ISNUMBER(CH243*MATRIX!H243),BW243*CH243*MATRIX!H243,"")),"")</f>
        <v/>
      </c>
      <c r="CL243" s="40" t="str">
        <f>IF(ISNUMBER(BW243*CH243),IF(ISNUMBER(MATRIX!U243),IF(MATRIX!U243-INT(MATRIX!U243)=0,MATRIX!U243,"("&amp;MATRIX!U243&amp;")"),"n/a"),"")</f>
        <v/>
      </c>
      <c r="CM243" s="77"/>
      <c r="CN243" s="81" t="str">
        <f>IF(ISNUMBER(BW243*CH243), IF(ISNUMBER(MATRIX!AZ243),BW243*MATRIX!AZ243,"n/a"),"")</f>
        <v/>
      </c>
      <c r="CO243" s="77"/>
      <c r="CP243" s="83" t="str">
        <f>IF(ISNUMBER($BW243*$CH243), IF(ISNUMBER(MATRIX!BB243),$BW243*MATRIX!BB243,"n/a"),"")</f>
        <v/>
      </c>
      <c r="CQ243" s="77"/>
      <c r="CR243" s="81" t="str">
        <f>IF(ISNUMBER($BW243*$CH243), IF(ISNUMBER(MATRIX!BJ243),BW243*MATRIX!BJ243,"n/a"),"")</f>
        <v/>
      </c>
      <c r="CS243" s="77" t="s">
        <v>434</v>
      </c>
      <c r="CT243" s="83" t="str">
        <f>IF(ISNUMBER($BW243*$CH243), IF(ISNUMBER(MATRIX!BL243),$BW243*MATRIX!BL243,"n/a"),"")</f>
        <v/>
      </c>
      <c r="CV243" s="225" t="str">
        <f t="shared" si="158"/>
        <v/>
      </c>
      <c r="CX243" s="225" t="str">
        <f t="shared" si="159"/>
        <v/>
      </c>
      <c r="CZ243" s="219" t="str">
        <f>IF(ISNUMBER($BW243*$CH243), IF(MV&gt;200,IF(ISNUMBER(MATRIX!CL243),MATRIX!CL243,"n/a"),IF(ISNUMBER(MATRIX!CH243),MATRIX!CH243,"n/a")),"")</f>
        <v/>
      </c>
      <c r="DB243" s="1" t="str">
        <f>IF(ISNUMBER(BW243),IF(AND(ISNUMBER('HI-Z-OUTPUT'!AV243),'HI-Z-OUTPUT'!AV243&lt;&gt;0),'HI-Z-OUTPUT'!AV243,'Hi-Z-INPUT'!$K$7*'Hi-Z-INPUT'!$K$11),"")</f>
        <v/>
      </c>
      <c r="DD243" s="161" t="str">
        <f t="shared" si="160"/>
        <v/>
      </c>
      <c r="DF243" s="124" t="str">
        <f>IF(ISNUMBER($BW243),IF(MV&lt;200,IF(ISNUMBER(MATRIX!BA243),ROUND(MATRIX!BA243/1000*IDLE*CKWH,2),"-"),IF(ISNUMBER(MATRIX!BK243),ROUND(MATRIX!BK243/1000*IDLE*CKWH,2),"-")),"")</f>
        <v/>
      </c>
      <c r="DG243" s="125" t="str">
        <f t="shared" si="161"/>
        <v/>
      </c>
      <c r="DI243" s="104" t="str">
        <f>IF(ISNUMBER($BW243),IF(MV&lt;200,IF(ISNUMBER(MATRIX!BC243),ROUND(MATRIX!BC243/1000*RUNNING*CKWH,2),"-"),IF(ISNUMBER(MATRIX!BM243),ROUND(MATRIX!BM243/1000*RUNNING*CKWH,2),"-")),"")</f>
        <v/>
      </c>
      <c r="DJ243" s="130" t="str">
        <f t="shared" si="162"/>
        <v/>
      </c>
      <c r="DL243" s="104"/>
      <c r="DM243" s="130" t="str">
        <f t="shared" si="163"/>
        <v/>
      </c>
      <c r="DO243" s="129" t="str">
        <f t="shared" si="164"/>
        <v/>
      </c>
      <c r="DP243" s="127" t="str">
        <f t="shared" si="165"/>
        <v/>
      </c>
      <c r="DR243" s="101" t="str">
        <f>IF(ISNUMBER($BW243*$CH243),IF(ISNUMBER(MATRIX!BU243),BW243*MATRIX!BU243,"n/a"),"")</f>
        <v/>
      </c>
      <c r="DS243" s="72"/>
      <c r="DT243" s="72" t="str">
        <f>IF(ISNUMBER(BW243*CH243),IF(ISNUMBER(MATRIX!BV243*DD243),BW243*MATRIX!BV243*DD243,"n/a"),"")</f>
        <v/>
      </c>
      <c r="DU243" s="72"/>
      <c r="DV243" s="155" t="str">
        <f t="shared" si="166"/>
        <v/>
      </c>
      <c r="DW243" s="96"/>
      <c r="DX243" s="156" t="str">
        <f t="shared" si="167"/>
        <v/>
      </c>
      <c r="DY243" s="102" t="str">
        <f t="shared" si="168"/>
        <v/>
      </c>
      <c r="EA243" s="85" t="str">
        <f>IF(ISNUMBER(BW243),IF(ISNUMBER(MATRIX!Y243),MATRIX!Y243,"n/a"),"")</f>
        <v/>
      </c>
      <c r="EB243" s="86" t="str">
        <f t="shared" si="169"/>
        <v/>
      </c>
      <c r="ED243" s="44" t="str">
        <f>IF(ISNUMBER('HI-Z-OUTPUT'!D243),IF(ISNUMBER(BW243),'HI-Z-OUTPUT'!D243*BW243,""),"")</f>
        <v/>
      </c>
      <c r="EE243" s="44" t="str">
        <f t="shared" si="170"/>
        <v/>
      </c>
    </row>
    <row r="244" spans="1:135">
      <c r="A244" s="106" t="e">
        <f>MATRIX!A244</f>
        <v>#N/A</v>
      </c>
      <c r="B244" t="e">
        <f>IF(MATRIX!B244&lt;&gt;0,MATRIX!B244,"-")</f>
        <v>#N/A</v>
      </c>
      <c r="D244" t="b">
        <f>AND(OHM8MENO&lt;='Lo-Z-OUTPUT'!U244,'Lo-Z-OUTPUT'!U244&lt;=OHM8PIU)</f>
        <v>0</v>
      </c>
      <c r="E244" t="b">
        <f>AND(OHM4MENO&lt;='Lo-Z-OUTPUT'!U244,'Lo-Z-OUTPUT'!U244&lt;=OHM4PIU)</f>
        <v>0</v>
      </c>
      <c r="F244" t="b">
        <f>AND(OHM2MENO&lt;='Lo-Z-OUTPUT'!U244,'Lo-Z-OUTPUT'!U244&lt;=OHM2PIU)</f>
        <v>0</v>
      </c>
      <c r="H244" s="64" t="str">
        <f>IF(ISNUMBER('Lo-Z-OUTPUT'!S244),'Lo-Z-OUTPUT'!S244,"")</f>
        <v/>
      </c>
      <c r="I244" s="64" t="str">
        <f>IF('Lo-Z-OUTPUT'!W244="B","B","")</f>
        <v/>
      </c>
      <c r="K244" s="62" t="str">
        <f>IF(ISNUMBER(H244),H244*MATRIX!E244,"-")</f>
        <v>-</v>
      </c>
      <c r="M244" s="66" t="str">
        <f>IF(ISNUMBER(H244),IF(KP="kg",H244*MATRIX!CB244,H244*MATRIX!CB244*2.2),"-")</f>
        <v>-</v>
      </c>
      <c r="N244" s="65" t="str">
        <f t="shared" si="143"/>
        <v/>
      </c>
      <c r="P244" s="1" t="str">
        <f>IF(ISNUMBER(H244),IF('Lo-Z-OUTPUT'!W244="B",IF(D244,MATRIX!Q244,IF(E244,MATRIX!R244,"WRNG Ω")),IF(D244,MATRIX!K244,IF(E244,MATRIX!L244,IF(F244,MATRIX!M244,"")))),"")</f>
        <v/>
      </c>
      <c r="R244" s="70" t="str">
        <f>IF(AND(ISNUMBER(H244),ISNUMBER(P244)),IF('Lo-Z-OUTPUT'!W244="B",H244*P244*MATRIX!F244/2,H244*P244*MATRIX!F244),"")</f>
        <v/>
      </c>
      <c r="T244" s="40" t="str">
        <f>IF(ISNUMBER($H244),IF(ISNUMBER(MATRIX!U244),IF(MATRIX!U244-INT(MATRIX!U244)=0,MATRIX!U244,"("&amp;MATRIX!U244&amp;")"),"n/a"),"")</f>
        <v/>
      </c>
      <c r="U244" s="77"/>
      <c r="V244" s="81" t="str">
        <f>IF(ISNUMBER(H244), IF(ISNUMBER(MATRIX!AD244),H244*MATRIX!AD244,"n/a"),"")</f>
        <v/>
      </c>
      <c r="W244" s="77"/>
      <c r="X244" s="83" t="str">
        <f>IF(ISNUMBER($H244), IF(ISNUMBER(MATRIX!AF244),$H244*MATRIX!AF244,"n/a"),"")</f>
        <v/>
      </c>
      <c r="Y244" s="77"/>
      <c r="Z244" s="81" t="str">
        <f>IF(ISNUMBER($H244), IF(ISNUMBER(MATRIX!AP244),$H244*MATRIX!AP244,"n/a"),"")</f>
        <v/>
      </c>
      <c r="AA244" s="77" t="s">
        <v>434</v>
      </c>
      <c r="AB244" s="83" t="str">
        <f>IF(ISNUMBER($H244), IF(ISNUMBER(MATRIX!AR244),$H244*MATRIX!AR244,"n/a"),"")</f>
        <v/>
      </c>
      <c r="AD244" s="225" t="str">
        <f t="shared" si="144"/>
        <v/>
      </c>
      <c r="AF244" s="225" t="str">
        <f t="shared" si="145"/>
        <v/>
      </c>
      <c r="AH244" s="218" t="str">
        <f>IF(ISNUMBER($H244), IF(MV&gt;200,IF(ISNUMBER(MATRIX!CL244),MATRIX!CL244,"n/a"),IF(ISNUMBER(MATRIX!CH244),MATRIX!CH244,"n/a")),"")</f>
        <v/>
      </c>
      <c r="AJ244" s="1" t="str">
        <f>IF(ISNUMBER(H244),IF(AND(ISNUMBER('Lo-Z-OUTPUT'!BA244),'Lo-Z-OUTPUT'!BA244&lt;&gt;0),'Lo-Z-OUTPUT'!BA244,'Lo-Z-INPUT'!$K$15*'Lo-Z-INPUT'!$K$7),"")</f>
        <v/>
      </c>
      <c r="AL244" s="161" t="str">
        <f t="shared" si="146"/>
        <v/>
      </c>
      <c r="AN244" s="124" t="str">
        <f>IF(ISNUMBER($H244),IF(MV&lt;200,IF(ISNUMBER(MATRIX!AE244),ROUND((MATRIX!AE244*IDLE/1000)*CKWH,2),"-"),IF(ISNUMBER(MATRIX!AQ244),ROUND((MATRIX!AQ244*IDLE/1000)*CKWH,2),"-")),"")</f>
        <v/>
      </c>
      <c r="AO244" s="125" t="str">
        <f t="shared" si="147"/>
        <v/>
      </c>
      <c r="AQ244" s="105" t="str">
        <f>IF(ISNUMBER($H244),IF(MV&lt;200,IF(ISNUMBER(MATRIX!AG244),ROUND((MATRIX!AG244/1000)*RUNNING*CKWH,2),"-"),IF(ISNUMBER(MATRIX!AS244),ROUND((MATRIX!AS244/1000)*RUNNING*CKWH,2),"-")),"")</f>
        <v/>
      </c>
      <c r="AR244" s="126" t="str">
        <f t="shared" si="148"/>
        <v/>
      </c>
      <c r="AT244" s="129" t="str">
        <f t="shared" si="149"/>
        <v/>
      </c>
      <c r="AU244" s="127" t="str">
        <f t="shared" si="150"/>
        <v/>
      </c>
      <c r="AW244" s="101" t="str">
        <f>IF(ISNUMBER($H244),IF(ISNUMBER(MATRIX!BU244),$H244*MATRIX!BU244,"n/a"),"")</f>
        <v/>
      </c>
      <c r="AX244" s="72"/>
      <c r="AY244" s="72" t="str">
        <f>IF(ISNUMBER($H244),IF(ISNUMBER(MATRIX!BV244*AL244),$H244*MATRIX!BV244*AL244,"n/a"),"")</f>
        <v/>
      </c>
      <c r="BA244" s="100" t="str">
        <f t="shared" si="151"/>
        <v/>
      </c>
      <c r="BB244" s="72"/>
      <c r="BC244" s="154" t="str">
        <f t="shared" si="152"/>
        <v/>
      </c>
      <c r="BD244" s="103" t="str">
        <f t="shared" si="153"/>
        <v/>
      </c>
      <c r="BF244" s="85" t="str">
        <f>IF(ISNUMBER(H244),IF(ISNUMBER(MATRIX!Y244),MATRIX!Y244,"n/a"),"")</f>
        <v/>
      </c>
      <c r="BG244" s="86" t="str">
        <f t="shared" si="154"/>
        <v/>
      </c>
      <c r="BI244" s="44" t="str">
        <f>IF(ISNUMBER('Lo-Z-OUTPUT'!D244),IF(ISNUMBER(EXTRA!H244),'Lo-Z-OUTPUT'!D244*EXTRA!H244,""),"")</f>
        <v/>
      </c>
      <c r="BJ244" s="44" t="str">
        <f t="shared" si="155"/>
        <v/>
      </c>
      <c r="BT244" t="b">
        <f>ISNUMBER(MATRIX!G244)</f>
        <v>0</v>
      </c>
      <c r="BU244" t="b">
        <f>ISNUMBER(MATRIX!H244)</f>
        <v>0</v>
      </c>
      <c r="BW244" s="64" t="str">
        <f>IF(AND(ISNUMBER('HI-Z-OUTPUT'!P244),I244&lt;&gt;0),'HI-Z-OUTPUT'!P244,"-")</f>
        <v>-</v>
      </c>
      <c r="BX244" s="1"/>
      <c r="BY244" s="64" t="str">
        <f>IF(ISBLANK('HI-Z-OUTPUT'!R244),"",'HI-Z-OUTPUT'!R244)</f>
        <v/>
      </c>
      <c r="CA244" s="62" t="str">
        <f>IF(ISNUMBER(BW244),IF(ISNUMBER(MATRIX!E244),BW244*MATRIX!E244,"WRNG DATA"),"-")</f>
        <v>-</v>
      </c>
      <c r="CC244" s="66" t="str">
        <f>IF(AND(ISNUMBER(BW244),OR(BT244,BU244)),IF(KP="kg",BW244*MATRIX!CC244,BW244*MATRIX!CC244*2.2),"-")</f>
        <v>-</v>
      </c>
      <c r="CD244" s="65" t="str">
        <f t="shared" si="156"/>
        <v/>
      </c>
      <c r="CF244" s="1" t="str">
        <f>IF(AND(VI&lt;100,ISNUMBER(BW244),BT244),MATRIX!N244,IF(AND(VI&gt;=100,ISNUMBER(BW244),BU244),MATRIX!O244,""))</f>
        <v/>
      </c>
      <c r="CG244" s="1" t="str">
        <f>IF(AND(BY244&lt;100,ISNUMBER(BW244),BT244),MATRIX!N244,IF(AND(BY244&gt;=100,ISNUMBER(BW244),BU244),MATRIX!O244,"WRNG V"))</f>
        <v>WRNG V</v>
      </c>
      <c r="CH244" s="1" t="str">
        <f t="shared" si="157"/>
        <v/>
      </c>
      <c r="CJ244" s="70" t="str">
        <f>IF(ISNUMBER(BW244),IF(BY244&lt;100,IF(ISNUMBER(CH244*MATRIX!G244),BW244*CH244*MATRIX!G244,""),IF(ISNUMBER(CH244*MATRIX!H244),BW244*CH244*MATRIX!H244,"")),"")</f>
        <v/>
      </c>
      <c r="CL244" s="40" t="str">
        <f>IF(ISNUMBER(BW244*CH244),IF(ISNUMBER(MATRIX!U244),IF(MATRIX!U244-INT(MATRIX!U244)=0,MATRIX!U244,"("&amp;MATRIX!U244&amp;")"),"n/a"),"")</f>
        <v/>
      </c>
      <c r="CM244" s="77"/>
      <c r="CN244" s="81" t="str">
        <f>IF(ISNUMBER(BW244*CH244), IF(ISNUMBER(MATRIX!AZ244),BW244*MATRIX!AZ244,"n/a"),"")</f>
        <v/>
      </c>
      <c r="CO244" s="77"/>
      <c r="CP244" s="83" t="str">
        <f>IF(ISNUMBER($BW244*$CH244), IF(ISNUMBER(MATRIX!BB244),$BW244*MATRIX!BB244,"n/a"),"")</f>
        <v/>
      </c>
      <c r="CQ244" s="77"/>
      <c r="CR244" s="81" t="str">
        <f>IF(ISNUMBER($BW244*$CH244), IF(ISNUMBER(MATRIX!BJ244),BW244*MATRIX!BJ244,"n/a"),"")</f>
        <v/>
      </c>
      <c r="CS244" s="77" t="s">
        <v>434</v>
      </c>
      <c r="CT244" s="83" t="str">
        <f>IF(ISNUMBER($BW244*$CH244), IF(ISNUMBER(MATRIX!BL244),$BW244*MATRIX!BL244,"n/a"),"")</f>
        <v/>
      </c>
      <c r="CV244" s="225" t="str">
        <f t="shared" si="158"/>
        <v/>
      </c>
      <c r="CX244" s="225" t="str">
        <f t="shared" si="159"/>
        <v/>
      </c>
      <c r="CZ244" s="219" t="str">
        <f>IF(ISNUMBER($BW244*$CH244), IF(MV&gt;200,IF(ISNUMBER(MATRIX!CL244),MATRIX!CL244,"n/a"),IF(ISNUMBER(MATRIX!CH244),MATRIX!CH244,"n/a")),"")</f>
        <v/>
      </c>
      <c r="DB244" s="1" t="str">
        <f>IF(ISNUMBER(BW244),IF(AND(ISNUMBER('HI-Z-OUTPUT'!AV244),'HI-Z-OUTPUT'!AV244&lt;&gt;0),'HI-Z-OUTPUT'!AV244,'Hi-Z-INPUT'!$K$7*'Hi-Z-INPUT'!$K$11),"")</f>
        <v/>
      </c>
      <c r="DD244" s="161" t="str">
        <f t="shared" si="160"/>
        <v/>
      </c>
      <c r="DF244" s="124" t="str">
        <f>IF(ISNUMBER($BW244),IF(MV&lt;200,IF(ISNUMBER(MATRIX!BA244),ROUND(MATRIX!BA244/1000*IDLE*CKWH,2),"-"),IF(ISNUMBER(MATRIX!BK244),ROUND(MATRIX!BK244/1000*IDLE*CKWH,2),"-")),"")</f>
        <v/>
      </c>
      <c r="DG244" s="125" t="str">
        <f t="shared" si="161"/>
        <v/>
      </c>
      <c r="DI244" s="104" t="str">
        <f>IF(ISNUMBER($BW244),IF(MV&lt;200,IF(ISNUMBER(MATRIX!BC244),ROUND(MATRIX!BC244/1000*RUNNING*CKWH,2),"-"),IF(ISNUMBER(MATRIX!BM244),ROUND(MATRIX!BM244/1000*RUNNING*CKWH,2),"-")),"")</f>
        <v/>
      </c>
      <c r="DJ244" s="130" t="str">
        <f t="shared" si="162"/>
        <v/>
      </c>
      <c r="DL244" s="104"/>
      <c r="DM244" s="130" t="str">
        <f t="shared" si="163"/>
        <v/>
      </c>
      <c r="DO244" s="129" t="str">
        <f t="shared" si="164"/>
        <v/>
      </c>
      <c r="DP244" s="127" t="str">
        <f t="shared" si="165"/>
        <v/>
      </c>
      <c r="DR244" s="101" t="str">
        <f>IF(ISNUMBER($BW244*$CH244),IF(ISNUMBER(MATRIX!BU244),BW244*MATRIX!BU244,"n/a"),"")</f>
        <v/>
      </c>
      <c r="DS244" s="72"/>
      <c r="DT244" s="72" t="str">
        <f>IF(ISNUMBER(BW244*CH244),IF(ISNUMBER(MATRIX!BV244*DD244),BW244*MATRIX!BV244*DD244,"n/a"),"")</f>
        <v/>
      </c>
      <c r="DU244" s="72"/>
      <c r="DV244" s="155" t="str">
        <f t="shared" si="166"/>
        <v/>
      </c>
      <c r="DW244" s="96"/>
      <c r="DX244" s="156" t="str">
        <f t="shared" si="167"/>
        <v/>
      </c>
      <c r="DY244" s="102" t="str">
        <f t="shared" si="168"/>
        <v/>
      </c>
      <c r="EA244" s="85" t="str">
        <f>IF(ISNUMBER(BW244),IF(ISNUMBER(MATRIX!Y244),MATRIX!Y244,"n/a"),"")</f>
        <v/>
      </c>
      <c r="EB244" s="86" t="str">
        <f t="shared" si="169"/>
        <v/>
      </c>
      <c r="ED244" s="44" t="str">
        <f>IF(ISNUMBER('HI-Z-OUTPUT'!D244),IF(ISNUMBER(BW244),'HI-Z-OUTPUT'!D244*BW244,""),"")</f>
        <v/>
      </c>
      <c r="EE244" s="44" t="str">
        <f t="shared" si="170"/>
        <v/>
      </c>
    </row>
    <row r="245" spans="1:135">
      <c r="A245" s="106" t="e">
        <f>MATRIX!A245</f>
        <v>#N/A</v>
      </c>
      <c r="B245" t="e">
        <f>IF(MATRIX!B245&lt;&gt;0,MATRIX!B245,"-")</f>
        <v>#N/A</v>
      </c>
      <c r="D245" t="b">
        <f>AND(OHM8MENO&lt;='Lo-Z-OUTPUT'!U245,'Lo-Z-OUTPUT'!U245&lt;=OHM8PIU)</f>
        <v>0</v>
      </c>
      <c r="E245" t="b">
        <f>AND(OHM4MENO&lt;='Lo-Z-OUTPUT'!U245,'Lo-Z-OUTPUT'!U245&lt;=OHM4PIU)</f>
        <v>0</v>
      </c>
      <c r="F245" t="b">
        <f>AND(OHM2MENO&lt;='Lo-Z-OUTPUT'!U245,'Lo-Z-OUTPUT'!U245&lt;=OHM2PIU)</f>
        <v>0</v>
      </c>
      <c r="H245" s="64" t="str">
        <f>IF(ISNUMBER('Lo-Z-OUTPUT'!S245),'Lo-Z-OUTPUT'!S245,"")</f>
        <v/>
      </c>
      <c r="I245" s="64" t="str">
        <f>IF('Lo-Z-OUTPUT'!W245="B","B","")</f>
        <v/>
      </c>
      <c r="K245" s="62" t="str">
        <f>IF(ISNUMBER(H245),H245*MATRIX!E245,"-")</f>
        <v>-</v>
      </c>
      <c r="M245" s="66" t="str">
        <f>IF(ISNUMBER(H245),IF(KP="kg",H245*MATRIX!CB245,H245*MATRIX!CB245*2.2),"-")</f>
        <v>-</v>
      </c>
      <c r="N245" s="65" t="str">
        <f t="shared" si="143"/>
        <v/>
      </c>
      <c r="P245" s="1" t="str">
        <f>IF(ISNUMBER(H245),IF('Lo-Z-OUTPUT'!W245="B",IF(D245,MATRIX!Q245,IF(E245,MATRIX!R245,"WRNG Ω")),IF(D245,MATRIX!K245,IF(E245,MATRIX!L245,IF(F245,MATRIX!M245,"")))),"")</f>
        <v/>
      </c>
      <c r="R245" s="70" t="str">
        <f>IF(AND(ISNUMBER(H245),ISNUMBER(P245)),IF('Lo-Z-OUTPUT'!W245="B",H245*P245*MATRIX!F245/2,H245*P245*MATRIX!F245),"")</f>
        <v/>
      </c>
      <c r="T245" s="40" t="str">
        <f>IF(ISNUMBER($H245),IF(ISNUMBER(MATRIX!U245),IF(MATRIX!U245-INT(MATRIX!U245)=0,MATRIX!U245,"("&amp;MATRIX!U245&amp;")"),"n/a"),"")</f>
        <v/>
      </c>
      <c r="U245" s="77"/>
      <c r="V245" s="81" t="str">
        <f>IF(ISNUMBER(H245), IF(ISNUMBER(MATRIX!AD245),H245*MATRIX!AD245,"n/a"),"")</f>
        <v/>
      </c>
      <c r="W245" s="77"/>
      <c r="X245" s="83" t="str">
        <f>IF(ISNUMBER($H245), IF(ISNUMBER(MATRIX!AF245),$H245*MATRIX!AF245,"n/a"),"")</f>
        <v/>
      </c>
      <c r="Y245" s="77"/>
      <c r="Z245" s="81" t="str">
        <f>IF(ISNUMBER($H245), IF(ISNUMBER(MATRIX!AP245),$H245*MATRIX!AP245,"n/a"),"")</f>
        <v/>
      </c>
      <c r="AA245" s="77" t="s">
        <v>434</v>
      </c>
      <c r="AB245" s="83" t="str">
        <f>IF(ISNUMBER($H245), IF(ISNUMBER(MATRIX!AR245),$H245*MATRIX!AR245,"n/a"),"")</f>
        <v/>
      </c>
      <c r="AD245" s="225" t="str">
        <f t="shared" si="144"/>
        <v/>
      </c>
      <c r="AF245" s="225" t="str">
        <f t="shared" si="145"/>
        <v/>
      </c>
      <c r="AH245" s="218" t="str">
        <f>IF(ISNUMBER($H245), IF(MV&gt;200,IF(ISNUMBER(MATRIX!CL245),MATRIX!CL245,"n/a"),IF(ISNUMBER(MATRIX!CH245),MATRIX!CH245,"n/a")),"")</f>
        <v/>
      </c>
      <c r="AJ245" s="1" t="str">
        <f>IF(ISNUMBER(H245),IF(AND(ISNUMBER('Lo-Z-OUTPUT'!BA245),'Lo-Z-OUTPUT'!BA245&lt;&gt;0),'Lo-Z-OUTPUT'!BA245,'Lo-Z-INPUT'!$K$15*'Lo-Z-INPUT'!$K$7),"")</f>
        <v/>
      </c>
      <c r="AL245" s="161" t="str">
        <f t="shared" si="146"/>
        <v/>
      </c>
      <c r="AN245" s="124" t="str">
        <f>IF(ISNUMBER($H245),IF(MV&lt;200,IF(ISNUMBER(MATRIX!AE245),ROUND((MATRIX!AE245*IDLE/1000)*CKWH,2),"-"),IF(ISNUMBER(MATRIX!AQ245),ROUND((MATRIX!AQ245*IDLE/1000)*CKWH,2),"-")),"")</f>
        <v/>
      </c>
      <c r="AO245" s="125" t="str">
        <f t="shared" si="147"/>
        <v/>
      </c>
      <c r="AQ245" s="105" t="str">
        <f>IF(ISNUMBER($H245),IF(MV&lt;200,IF(ISNUMBER(MATRIX!AG245),ROUND((MATRIX!AG245/1000)*RUNNING*CKWH,2),"-"),IF(ISNUMBER(MATRIX!AS245),ROUND((MATRIX!AS245/1000)*RUNNING*CKWH,2),"-")),"")</f>
        <v/>
      </c>
      <c r="AR245" s="126" t="str">
        <f t="shared" si="148"/>
        <v/>
      </c>
      <c r="AT245" s="129" t="str">
        <f t="shared" si="149"/>
        <v/>
      </c>
      <c r="AU245" s="127" t="str">
        <f t="shared" si="150"/>
        <v/>
      </c>
      <c r="AW245" s="101" t="str">
        <f>IF(ISNUMBER($H245),IF(ISNUMBER(MATRIX!BU245),$H245*MATRIX!BU245,"n/a"),"")</f>
        <v/>
      </c>
      <c r="AX245" s="72"/>
      <c r="AY245" s="72" t="str">
        <f>IF(ISNUMBER($H245),IF(ISNUMBER(MATRIX!BV245*AL245),$H245*MATRIX!BV245*AL245,"n/a"),"")</f>
        <v/>
      </c>
      <c r="BA245" s="100" t="str">
        <f t="shared" si="151"/>
        <v/>
      </c>
      <c r="BB245" s="72"/>
      <c r="BC245" s="154" t="str">
        <f t="shared" si="152"/>
        <v/>
      </c>
      <c r="BD245" s="103" t="str">
        <f t="shared" si="153"/>
        <v/>
      </c>
      <c r="BF245" s="85" t="str">
        <f>IF(ISNUMBER(H245),IF(ISNUMBER(MATRIX!Y245),MATRIX!Y245,"n/a"),"")</f>
        <v/>
      </c>
      <c r="BG245" s="86" t="str">
        <f t="shared" si="154"/>
        <v/>
      </c>
      <c r="BI245" s="44" t="str">
        <f>IF(ISNUMBER('Lo-Z-OUTPUT'!D245),IF(ISNUMBER(EXTRA!H245),'Lo-Z-OUTPUT'!D245*EXTRA!H245,""),"")</f>
        <v/>
      </c>
      <c r="BJ245" s="44" t="str">
        <f t="shared" si="155"/>
        <v/>
      </c>
      <c r="BT245" t="b">
        <f>ISNUMBER(MATRIX!G245)</f>
        <v>0</v>
      </c>
      <c r="BU245" t="b">
        <f>ISNUMBER(MATRIX!H245)</f>
        <v>0</v>
      </c>
      <c r="BW245" s="64" t="str">
        <f>IF(AND(ISNUMBER('HI-Z-OUTPUT'!P245),I245&lt;&gt;0),'HI-Z-OUTPUT'!P245,"-")</f>
        <v>-</v>
      </c>
      <c r="BX245" s="1"/>
      <c r="BY245" s="64" t="str">
        <f>IF(ISBLANK('HI-Z-OUTPUT'!R245),"",'HI-Z-OUTPUT'!R245)</f>
        <v/>
      </c>
      <c r="CA245" s="62" t="str">
        <f>IF(ISNUMBER(BW245),IF(ISNUMBER(MATRIX!E245),BW245*MATRIX!E245,"WRNG DATA"),"-")</f>
        <v>-</v>
      </c>
      <c r="CC245" s="66" t="str">
        <f>IF(AND(ISNUMBER(BW245),OR(BT245,BU245)),IF(KP="kg",BW245*MATRIX!CC245,BW245*MATRIX!CC245*2.2),"-")</f>
        <v>-</v>
      </c>
      <c r="CD245" s="65" t="str">
        <f t="shared" si="156"/>
        <v/>
      </c>
      <c r="CF245" s="1" t="str">
        <f>IF(AND(VI&lt;100,ISNUMBER(BW245),BT245),MATRIX!N245,IF(AND(VI&gt;=100,ISNUMBER(BW245),BU245),MATRIX!O245,""))</f>
        <v/>
      </c>
      <c r="CG245" s="1" t="str">
        <f>IF(AND(BY245&lt;100,ISNUMBER(BW245),BT245),MATRIX!N245,IF(AND(BY245&gt;=100,ISNUMBER(BW245),BU245),MATRIX!O245,"WRNG V"))</f>
        <v>WRNG V</v>
      </c>
      <c r="CH245" s="1" t="str">
        <f t="shared" si="157"/>
        <v/>
      </c>
      <c r="CJ245" s="70" t="str">
        <f>IF(ISNUMBER(BW245),IF(BY245&lt;100,IF(ISNUMBER(CH245*MATRIX!G245),BW245*CH245*MATRIX!G245,""),IF(ISNUMBER(CH245*MATRIX!H245),BW245*CH245*MATRIX!H245,"")),"")</f>
        <v/>
      </c>
      <c r="CL245" s="40" t="str">
        <f>IF(ISNUMBER(BW245*CH245),IF(ISNUMBER(MATRIX!U245),IF(MATRIX!U245-INT(MATRIX!U245)=0,MATRIX!U245,"("&amp;MATRIX!U245&amp;")"),"n/a"),"")</f>
        <v/>
      </c>
      <c r="CM245" s="77"/>
      <c r="CN245" s="81" t="str">
        <f>IF(ISNUMBER(BW245*CH245), IF(ISNUMBER(MATRIX!AZ245),BW245*MATRIX!AZ245,"n/a"),"")</f>
        <v/>
      </c>
      <c r="CO245" s="77"/>
      <c r="CP245" s="83" t="str">
        <f>IF(ISNUMBER($BW245*$CH245), IF(ISNUMBER(MATRIX!BB245),$BW245*MATRIX!BB245,"n/a"),"")</f>
        <v/>
      </c>
      <c r="CQ245" s="77"/>
      <c r="CR245" s="81" t="str">
        <f>IF(ISNUMBER($BW245*$CH245), IF(ISNUMBER(MATRIX!BJ245),BW245*MATRIX!BJ245,"n/a"),"")</f>
        <v/>
      </c>
      <c r="CS245" s="77" t="s">
        <v>434</v>
      </c>
      <c r="CT245" s="83" t="str">
        <f>IF(ISNUMBER($BW245*$CH245), IF(ISNUMBER(MATRIX!BL245),$BW245*MATRIX!BL245,"n/a"),"")</f>
        <v/>
      </c>
      <c r="CV245" s="225" t="str">
        <f t="shared" si="158"/>
        <v/>
      </c>
      <c r="CX245" s="225" t="str">
        <f t="shared" si="159"/>
        <v/>
      </c>
      <c r="CZ245" s="219" t="str">
        <f>IF(ISNUMBER($BW245*$CH245), IF(MV&gt;200,IF(ISNUMBER(MATRIX!CL245),MATRIX!CL245,"n/a"),IF(ISNUMBER(MATRIX!CH245),MATRIX!CH245,"n/a")),"")</f>
        <v/>
      </c>
      <c r="DB245" s="1" t="str">
        <f>IF(ISNUMBER(BW245),IF(AND(ISNUMBER('HI-Z-OUTPUT'!AV245),'HI-Z-OUTPUT'!AV245&lt;&gt;0),'HI-Z-OUTPUT'!AV245,'Hi-Z-INPUT'!$K$7*'Hi-Z-INPUT'!$K$11),"")</f>
        <v/>
      </c>
      <c r="DD245" s="161" t="str">
        <f t="shared" si="160"/>
        <v/>
      </c>
      <c r="DF245" s="124" t="str">
        <f>IF(ISNUMBER($BW245),IF(MV&lt;200,IF(ISNUMBER(MATRIX!BA245),ROUND(MATRIX!BA245/1000*IDLE*CKWH,2),"-"),IF(ISNUMBER(MATRIX!BK245),ROUND(MATRIX!BK245/1000*IDLE*CKWH,2),"-")),"")</f>
        <v/>
      </c>
      <c r="DG245" s="125" t="str">
        <f t="shared" si="161"/>
        <v/>
      </c>
      <c r="DI245" s="104" t="str">
        <f>IF(ISNUMBER($BW245),IF(MV&lt;200,IF(ISNUMBER(MATRIX!BC245),ROUND(MATRIX!BC245/1000*RUNNING*CKWH,2),"-"),IF(ISNUMBER(MATRIX!BM245),ROUND(MATRIX!BM245/1000*RUNNING*CKWH,2),"-")),"")</f>
        <v/>
      </c>
      <c r="DJ245" s="130" t="str">
        <f t="shared" si="162"/>
        <v/>
      </c>
      <c r="DL245" s="104"/>
      <c r="DM245" s="130" t="str">
        <f t="shared" si="163"/>
        <v/>
      </c>
      <c r="DO245" s="129" t="str">
        <f t="shared" si="164"/>
        <v/>
      </c>
      <c r="DP245" s="127" t="str">
        <f t="shared" si="165"/>
        <v/>
      </c>
      <c r="DR245" s="101" t="str">
        <f>IF(ISNUMBER($BW245*$CH245),IF(ISNUMBER(MATRIX!BU245),BW245*MATRIX!BU245,"n/a"),"")</f>
        <v/>
      </c>
      <c r="DS245" s="72"/>
      <c r="DT245" s="72" t="str">
        <f>IF(ISNUMBER(BW245*CH245),IF(ISNUMBER(MATRIX!BV245*DD245),BW245*MATRIX!BV245*DD245,"n/a"),"")</f>
        <v/>
      </c>
      <c r="DU245" s="72"/>
      <c r="DV245" s="155" t="str">
        <f t="shared" si="166"/>
        <v/>
      </c>
      <c r="DW245" s="96"/>
      <c r="DX245" s="156" t="str">
        <f t="shared" si="167"/>
        <v/>
      </c>
      <c r="DY245" s="102" t="str">
        <f t="shared" si="168"/>
        <v/>
      </c>
      <c r="EA245" s="85" t="str">
        <f>IF(ISNUMBER(BW245),IF(ISNUMBER(MATRIX!Y245),MATRIX!Y245,"n/a"),"")</f>
        <v/>
      </c>
      <c r="EB245" s="86" t="str">
        <f t="shared" si="169"/>
        <v/>
      </c>
      <c r="ED245" s="44" t="str">
        <f>IF(ISNUMBER('HI-Z-OUTPUT'!D245),IF(ISNUMBER(BW245),'HI-Z-OUTPUT'!D245*BW245,""),"")</f>
        <v/>
      </c>
      <c r="EE245" s="44" t="str">
        <f t="shared" si="170"/>
        <v/>
      </c>
    </row>
    <row r="246" spans="1:135">
      <c r="A246" s="106" t="e">
        <f>MATRIX!A246</f>
        <v>#N/A</v>
      </c>
      <c r="B246" t="e">
        <f>IF(MATRIX!B246&lt;&gt;0,MATRIX!B246,"-")</f>
        <v>#N/A</v>
      </c>
      <c r="D246" t="b">
        <f>AND(OHM8MENO&lt;='Lo-Z-OUTPUT'!U246,'Lo-Z-OUTPUT'!U246&lt;=OHM8PIU)</f>
        <v>0</v>
      </c>
      <c r="E246" t="b">
        <f>AND(OHM4MENO&lt;='Lo-Z-OUTPUT'!U246,'Lo-Z-OUTPUT'!U246&lt;=OHM4PIU)</f>
        <v>0</v>
      </c>
      <c r="F246" t="b">
        <f>AND(OHM2MENO&lt;='Lo-Z-OUTPUT'!U246,'Lo-Z-OUTPUT'!U246&lt;=OHM2PIU)</f>
        <v>0</v>
      </c>
      <c r="H246" s="64" t="str">
        <f>IF(ISNUMBER('Lo-Z-OUTPUT'!S246),'Lo-Z-OUTPUT'!S246,"")</f>
        <v/>
      </c>
      <c r="I246" s="64" t="str">
        <f>IF('Lo-Z-OUTPUT'!W246="B","B","")</f>
        <v/>
      </c>
      <c r="K246" s="62" t="str">
        <f>IF(ISNUMBER(H246),H246*MATRIX!E246,"-")</f>
        <v>-</v>
      </c>
      <c r="M246" s="66" t="str">
        <f>IF(ISNUMBER(H246),IF(KP="kg",H246*MATRIX!CB246,H246*MATRIX!CB246*2.2),"-")</f>
        <v>-</v>
      </c>
      <c r="N246" s="65" t="str">
        <f t="shared" si="143"/>
        <v/>
      </c>
      <c r="P246" s="1" t="str">
        <f>IF(ISNUMBER(H246),IF('Lo-Z-OUTPUT'!W246="B",IF(D246,MATRIX!Q246,IF(E246,MATRIX!R246,"WRNG Ω")),IF(D246,MATRIX!K246,IF(E246,MATRIX!L246,IF(F246,MATRIX!M246,"")))),"")</f>
        <v/>
      </c>
      <c r="R246" s="70" t="str">
        <f>IF(AND(ISNUMBER(H246),ISNUMBER(P246)),IF('Lo-Z-OUTPUT'!W246="B",H246*P246*MATRIX!F246/2,H246*P246*MATRIX!F246),"")</f>
        <v/>
      </c>
      <c r="T246" s="40" t="str">
        <f>IF(ISNUMBER($H246),IF(ISNUMBER(MATRIX!U246),IF(MATRIX!U246-INT(MATRIX!U246)=0,MATRIX!U246,"("&amp;MATRIX!U246&amp;")"),"n/a"),"")</f>
        <v/>
      </c>
      <c r="U246" s="77"/>
      <c r="V246" s="81" t="str">
        <f>IF(ISNUMBER(H246), IF(ISNUMBER(MATRIX!AD246),H246*MATRIX!AD246,"n/a"),"")</f>
        <v/>
      </c>
      <c r="W246" s="77"/>
      <c r="X246" s="83" t="str">
        <f>IF(ISNUMBER($H246), IF(ISNUMBER(MATRIX!AF246),$H246*MATRIX!AF246,"n/a"),"")</f>
        <v/>
      </c>
      <c r="Y246" s="77"/>
      <c r="Z246" s="81" t="str">
        <f>IF(ISNUMBER($H246), IF(ISNUMBER(MATRIX!AP246),$H246*MATRIX!AP246,"n/a"),"")</f>
        <v/>
      </c>
      <c r="AA246" s="77" t="s">
        <v>434</v>
      </c>
      <c r="AB246" s="83" t="str">
        <f>IF(ISNUMBER($H246), IF(ISNUMBER(MATRIX!AR246),$H246*MATRIX!AR246,"n/a"),"")</f>
        <v/>
      </c>
      <c r="AD246" s="225" t="str">
        <f t="shared" si="144"/>
        <v/>
      </c>
      <c r="AF246" s="225" t="str">
        <f t="shared" si="145"/>
        <v/>
      </c>
      <c r="AH246" s="218" t="str">
        <f>IF(ISNUMBER($H246), IF(MV&gt;200,IF(ISNUMBER(MATRIX!CL246),MATRIX!CL246,"n/a"),IF(ISNUMBER(MATRIX!CH246),MATRIX!CH246,"n/a")),"")</f>
        <v/>
      </c>
      <c r="AJ246" s="1" t="str">
        <f>IF(ISNUMBER(H246),IF(AND(ISNUMBER('Lo-Z-OUTPUT'!BA246),'Lo-Z-OUTPUT'!BA246&lt;&gt;0),'Lo-Z-OUTPUT'!BA246,'Lo-Z-INPUT'!$K$15*'Lo-Z-INPUT'!$K$7),"")</f>
        <v/>
      </c>
      <c r="AL246" s="161" t="str">
        <f t="shared" si="146"/>
        <v/>
      </c>
      <c r="AN246" s="124" t="str">
        <f>IF(ISNUMBER($H246),IF(MV&lt;200,IF(ISNUMBER(MATRIX!AE246),ROUND((MATRIX!AE246*IDLE/1000)*CKWH,2),"-"),IF(ISNUMBER(MATRIX!AQ246),ROUND((MATRIX!AQ246*IDLE/1000)*CKWH,2),"-")),"")</f>
        <v/>
      </c>
      <c r="AO246" s="125" t="str">
        <f t="shared" si="147"/>
        <v/>
      </c>
      <c r="AQ246" s="105" t="str">
        <f>IF(ISNUMBER($H246),IF(MV&lt;200,IF(ISNUMBER(MATRIX!AG246),ROUND((MATRIX!AG246/1000)*RUNNING*CKWH,2),"-"),IF(ISNUMBER(MATRIX!AS246),ROUND((MATRIX!AS246/1000)*RUNNING*CKWH,2),"-")),"")</f>
        <v/>
      </c>
      <c r="AR246" s="126" t="str">
        <f t="shared" si="148"/>
        <v/>
      </c>
      <c r="AT246" s="129" t="str">
        <f t="shared" si="149"/>
        <v/>
      </c>
      <c r="AU246" s="127" t="str">
        <f t="shared" si="150"/>
        <v/>
      </c>
      <c r="AW246" s="101" t="str">
        <f>IF(ISNUMBER($H246),IF(ISNUMBER(MATRIX!BU246),$H246*MATRIX!BU246,"n/a"),"")</f>
        <v/>
      </c>
      <c r="AX246" s="72"/>
      <c r="AY246" s="72" t="str">
        <f>IF(ISNUMBER($H246),IF(ISNUMBER(MATRIX!BV246*AL246),$H246*MATRIX!BV246*AL246,"n/a"),"")</f>
        <v/>
      </c>
      <c r="BA246" s="100" t="str">
        <f t="shared" si="151"/>
        <v/>
      </c>
      <c r="BB246" s="72"/>
      <c r="BC246" s="154" t="str">
        <f t="shared" si="152"/>
        <v/>
      </c>
      <c r="BD246" s="103" t="str">
        <f t="shared" si="153"/>
        <v/>
      </c>
      <c r="BF246" s="85" t="str">
        <f>IF(ISNUMBER(H246),IF(ISNUMBER(MATRIX!Y246),MATRIX!Y246,"n/a"),"")</f>
        <v/>
      </c>
      <c r="BG246" s="86" t="str">
        <f t="shared" si="154"/>
        <v/>
      </c>
      <c r="BI246" s="44" t="str">
        <f>IF(ISNUMBER('Lo-Z-OUTPUT'!D246),IF(ISNUMBER(EXTRA!H246),'Lo-Z-OUTPUT'!D246*EXTRA!H246,""),"")</f>
        <v/>
      </c>
      <c r="BJ246" s="44" t="str">
        <f t="shared" si="155"/>
        <v/>
      </c>
      <c r="BT246" t="b">
        <f>ISNUMBER(MATRIX!G246)</f>
        <v>0</v>
      </c>
      <c r="BU246" t="b">
        <f>ISNUMBER(MATRIX!H246)</f>
        <v>0</v>
      </c>
      <c r="BW246" s="64" t="str">
        <f>IF(AND(ISNUMBER('HI-Z-OUTPUT'!P246),I246&lt;&gt;0),'HI-Z-OUTPUT'!P246,"-")</f>
        <v>-</v>
      </c>
      <c r="BX246" s="1"/>
      <c r="BY246" s="64" t="str">
        <f>IF(ISBLANK('HI-Z-OUTPUT'!R246),"",'HI-Z-OUTPUT'!R246)</f>
        <v/>
      </c>
      <c r="CA246" s="62" t="str">
        <f>IF(ISNUMBER(BW246),IF(ISNUMBER(MATRIX!E246),BW246*MATRIX!E246,"WRNG DATA"),"-")</f>
        <v>-</v>
      </c>
      <c r="CC246" s="66" t="str">
        <f>IF(AND(ISNUMBER(BW246),OR(BT246,BU246)),IF(KP="kg",BW246*MATRIX!CC246,BW246*MATRIX!CC246*2.2),"-")</f>
        <v>-</v>
      </c>
      <c r="CD246" s="65" t="str">
        <f t="shared" si="156"/>
        <v/>
      </c>
      <c r="CF246" s="1" t="str">
        <f>IF(AND(VI&lt;100,ISNUMBER(BW246),BT246),MATRIX!N246,IF(AND(VI&gt;=100,ISNUMBER(BW246),BU246),MATRIX!O246,""))</f>
        <v/>
      </c>
      <c r="CG246" s="1" t="str">
        <f>IF(AND(BY246&lt;100,ISNUMBER(BW246),BT246),MATRIX!N246,IF(AND(BY246&gt;=100,ISNUMBER(BW246),BU246),MATRIX!O246,"WRNG V"))</f>
        <v>WRNG V</v>
      </c>
      <c r="CH246" s="1" t="str">
        <f t="shared" si="157"/>
        <v/>
      </c>
      <c r="CJ246" s="70" t="str">
        <f>IF(ISNUMBER(BW246),IF(BY246&lt;100,IF(ISNUMBER(CH246*MATRIX!G246),BW246*CH246*MATRIX!G246,""),IF(ISNUMBER(CH246*MATRIX!H246),BW246*CH246*MATRIX!H246,"")),"")</f>
        <v/>
      </c>
      <c r="CL246" s="40" t="str">
        <f>IF(ISNUMBER(BW246*CH246),IF(ISNUMBER(MATRIX!U246),IF(MATRIX!U246-INT(MATRIX!U246)=0,MATRIX!U246,"("&amp;MATRIX!U246&amp;")"),"n/a"),"")</f>
        <v/>
      </c>
      <c r="CM246" s="77"/>
      <c r="CN246" s="81" t="str">
        <f>IF(ISNUMBER(BW246*CH246), IF(ISNUMBER(MATRIX!AZ246),BW246*MATRIX!AZ246,"n/a"),"")</f>
        <v/>
      </c>
      <c r="CO246" s="77"/>
      <c r="CP246" s="83" t="str">
        <f>IF(ISNUMBER($BW246*$CH246), IF(ISNUMBER(MATRIX!BB246),$BW246*MATRIX!BB246,"n/a"),"")</f>
        <v/>
      </c>
      <c r="CQ246" s="77"/>
      <c r="CR246" s="81" t="str">
        <f>IF(ISNUMBER($BW246*$CH246), IF(ISNUMBER(MATRIX!BJ246),BW246*MATRIX!BJ246,"n/a"),"")</f>
        <v/>
      </c>
      <c r="CS246" s="77" t="s">
        <v>434</v>
      </c>
      <c r="CT246" s="83" t="str">
        <f>IF(ISNUMBER($BW246*$CH246), IF(ISNUMBER(MATRIX!BL246),$BW246*MATRIX!BL246,"n/a"),"")</f>
        <v/>
      </c>
      <c r="CV246" s="225" t="str">
        <f t="shared" si="158"/>
        <v/>
      </c>
      <c r="CX246" s="225" t="str">
        <f t="shared" si="159"/>
        <v/>
      </c>
      <c r="CZ246" s="219" t="str">
        <f>IF(ISNUMBER($BW246*$CH246), IF(MV&gt;200,IF(ISNUMBER(MATRIX!CL246),MATRIX!CL246,"n/a"),IF(ISNUMBER(MATRIX!CH246),MATRIX!CH246,"n/a")),"")</f>
        <v/>
      </c>
      <c r="DB246" s="1" t="str">
        <f>IF(ISNUMBER(BW246),IF(AND(ISNUMBER('HI-Z-OUTPUT'!AV246),'HI-Z-OUTPUT'!AV246&lt;&gt;0),'HI-Z-OUTPUT'!AV246,'Hi-Z-INPUT'!$K$7*'Hi-Z-INPUT'!$K$11),"")</f>
        <v/>
      </c>
      <c r="DD246" s="161" t="str">
        <f t="shared" si="160"/>
        <v/>
      </c>
      <c r="DF246" s="124" t="str">
        <f>IF(ISNUMBER($BW246),IF(MV&lt;200,IF(ISNUMBER(MATRIX!BA246),ROUND(MATRIX!BA246/1000*IDLE*CKWH,2),"-"),IF(ISNUMBER(MATRIX!BK246),ROUND(MATRIX!BK246/1000*IDLE*CKWH,2),"-")),"")</f>
        <v/>
      </c>
      <c r="DG246" s="125" t="str">
        <f t="shared" si="161"/>
        <v/>
      </c>
      <c r="DI246" s="104" t="str">
        <f>IF(ISNUMBER($BW246),IF(MV&lt;200,IF(ISNUMBER(MATRIX!BC246),ROUND(MATRIX!BC246/1000*RUNNING*CKWH,2),"-"),IF(ISNUMBER(MATRIX!BM246),ROUND(MATRIX!BM246/1000*RUNNING*CKWH,2),"-")),"")</f>
        <v/>
      </c>
      <c r="DJ246" s="130" t="str">
        <f t="shared" si="162"/>
        <v/>
      </c>
      <c r="DL246" s="104"/>
      <c r="DM246" s="130" t="str">
        <f t="shared" si="163"/>
        <v/>
      </c>
      <c r="DO246" s="129" t="str">
        <f t="shared" si="164"/>
        <v/>
      </c>
      <c r="DP246" s="127" t="str">
        <f t="shared" si="165"/>
        <v/>
      </c>
      <c r="DR246" s="101" t="str">
        <f>IF(ISNUMBER($BW246*$CH246),IF(ISNUMBER(MATRIX!BU246),BW246*MATRIX!BU246,"n/a"),"")</f>
        <v/>
      </c>
      <c r="DS246" s="72"/>
      <c r="DT246" s="72" t="str">
        <f>IF(ISNUMBER(BW246*CH246),IF(ISNUMBER(MATRIX!BV246*DD246),BW246*MATRIX!BV246*DD246,"n/a"),"")</f>
        <v/>
      </c>
      <c r="DU246" s="72"/>
      <c r="DV246" s="155" t="str">
        <f t="shared" si="166"/>
        <v/>
      </c>
      <c r="DW246" s="96"/>
      <c r="DX246" s="156" t="str">
        <f t="shared" si="167"/>
        <v/>
      </c>
      <c r="DY246" s="102" t="str">
        <f t="shared" si="168"/>
        <v/>
      </c>
      <c r="EA246" s="85" t="str">
        <f>IF(ISNUMBER(BW246),IF(ISNUMBER(MATRIX!Y246),MATRIX!Y246,"n/a"),"")</f>
        <v/>
      </c>
      <c r="EB246" s="86" t="str">
        <f t="shared" si="169"/>
        <v/>
      </c>
      <c r="ED246" s="44" t="str">
        <f>IF(ISNUMBER('HI-Z-OUTPUT'!D246),IF(ISNUMBER(BW246),'HI-Z-OUTPUT'!D246*BW246,""),"")</f>
        <v/>
      </c>
      <c r="EE246" s="44" t="str">
        <f t="shared" si="170"/>
        <v/>
      </c>
    </row>
    <row r="247" spans="1:135">
      <c r="A247" s="106" t="e">
        <f>MATRIX!A247</f>
        <v>#N/A</v>
      </c>
      <c r="B247" t="e">
        <f>IF(MATRIX!B247&lt;&gt;0,MATRIX!B247,"-")</f>
        <v>#N/A</v>
      </c>
      <c r="D247" t="b">
        <f>AND(OHM8MENO&lt;='Lo-Z-OUTPUT'!U247,'Lo-Z-OUTPUT'!U247&lt;=OHM8PIU)</f>
        <v>0</v>
      </c>
      <c r="E247" t="b">
        <f>AND(OHM4MENO&lt;='Lo-Z-OUTPUT'!U247,'Lo-Z-OUTPUT'!U247&lt;=OHM4PIU)</f>
        <v>0</v>
      </c>
      <c r="F247" t="b">
        <f>AND(OHM2MENO&lt;='Lo-Z-OUTPUT'!U247,'Lo-Z-OUTPUT'!U247&lt;=OHM2PIU)</f>
        <v>0</v>
      </c>
      <c r="H247" s="64" t="str">
        <f>IF(ISNUMBER('Lo-Z-OUTPUT'!S247),'Lo-Z-OUTPUT'!S247,"")</f>
        <v/>
      </c>
      <c r="I247" s="64" t="str">
        <f>IF('Lo-Z-OUTPUT'!W247="B","B","")</f>
        <v/>
      </c>
      <c r="K247" s="62" t="str">
        <f>IF(ISNUMBER(H247),H247*MATRIX!E247,"-")</f>
        <v>-</v>
      </c>
      <c r="M247" s="66" t="str">
        <f>IF(ISNUMBER(H247),IF(KP="kg",H247*MATRIX!CB247,H247*MATRIX!CB247*2.2),"-")</f>
        <v>-</v>
      </c>
      <c r="N247" s="65" t="str">
        <f t="shared" si="143"/>
        <v/>
      </c>
      <c r="P247" s="1" t="str">
        <f>IF(ISNUMBER(H247),IF('Lo-Z-OUTPUT'!W247="B",IF(D247,MATRIX!Q247,IF(E247,MATRIX!R247,"WRNG Ω")),IF(D247,MATRIX!K247,IF(E247,MATRIX!L247,IF(F247,MATRIX!M247,"")))),"")</f>
        <v/>
      </c>
      <c r="R247" s="70" t="str">
        <f>IF(AND(ISNUMBER(H247),ISNUMBER(P247)),IF('Lo-Z-OUTPUT'!W247="B",H247*P247*MATRIX!F247/2,H247*P247*MATRIX!F247),"")</f>
        <v/>
      </c>
      <c r="T247" s="40" t="str">
        <f>IF(ISNUMBER($H247),IF(ISNUMBER(MATRIX!U247),IF(MATRIX!U247-INT(MATRIX!U247)=0,MATRIX!U247,"("&amp;MATRIX!U247&amp;")"),"n/a"),"")</f>
        <v/>
      </c>
      <c r="U247" s="77"/>
      <c r="V247" s="81" t="str">
        <f>IF(ISNUMBER(H247), IF(ISNUMBER(MATRIX!AD247),H247*MATRIX!AD247,"n/a"),"")</f>
        <v/>
      </c>
      <c r="W247" s="77"/>
      <c r="X247" s="83" t="str">
        <f>IF(ISNUMBER($H247), IF(ISNUMBER(MATRIX!AF247),$H247*MATRIX!AF247,"n/a"),"")</f>
        <v/>
      </c>
      <c r="Y247" s="77"/>
      <c r="Z247" s="81" t="str">
        <f>IF(ISNUMBER($H247), IF(ISNUMBER(MATRIX!AP247),$H247*MATRIX!AP247,"n/a"),"")</f>
        <v/>
      </c>
      <c r="AA247" s="77" t="s">
        <v>434</v>
      </c>
      <c r="AB247" s="83" t="str">
        <f>IF(ISNUMBER($H247), IF(ISNUMBER(MATRIX!AR247),$H247*MATRIX!AR247,"n/a"),"")</f>
        <v/>
      </c>
      <c r="AD247" s="225" t="str">
        <f t="shared" si="144"/>
        <v/>
      </c>
      <c r="AF247" s="225" t="str">
        <f t="shared" si="145"/>
        <v/>
      </c>
      <c r="AH247" s="218" t="str">
        <f>IF(ISNUMBER($H247), IF(MV&gt;200,IF(ISNUMBER(MATRIX!CL247),MATRIX!CL247,"n/a"),IF(ISNUMBER(MATRIX!CH247),MATRIX!CH247,"n/a")),"")</f>
        <v/>
      </c>
      <c r="AJ247" s="1" t="str">
        <f>IF(ISNUMBER(H247),IF(AND(ISNUMBER('Lo-Z-OUTPUT'!BA247),'Lo-Z-OUTPUT'!BA247&lt;&gt;0),'Lo-Z-OUTPUT'!BA247,'Lo-Z-INPUT'!$K$15*'Lo-Z-INPUT'!$K$7),"")</f>
        <v/>
      </c>
      <c r="AL247" s="161" t="str">
        <f t="shared" si="146"/>
        <v/>
      </c>
      <c r="AN247" s="124" t="str">
        <f>IF(ISNUMBER($H247),IF(MV&lt;200,IF(ISNUMBER(MATRIX!AE247),ROUND((MATRIX!AE247*IDLE/1000)*CKWH,2),"-"),IF(ISNUMBER(MATRIX!AQ247),ROUND((MATRIX!AQ247*IDLE/1000)*CKWH,2),"-")),"")</f>
        <v/>
      </c>
      <c r="AO247" s="125" t="str">
        <f t="shared" si="147"/>
        <v/>
      </c>
      <c r="AQ247" s="105" t="str">
        <f>IF(ISNUMBER($H247),IF(MV&lt;200,IF(ISNUMBER(MATRIX!AG247),ROUND((MATRIX!AG247/1000)*RUNNING*CKWH,2),"-"),IF(ISNUMBER(MATRIX!AS247),ROUND((MATRIX!AS247/1000)*RUNNING*CKWH,2),"-")),"")</f>
        <v/>
      </c>
      <c r="AR247" s="126" t="str">
        <f t="shared" si="148"/>
        <v/>
      </c>
      <c r="AT247" s="129" t="str">
        <f t="shared" si="149"/>
        <v/>
      </c>
      <c r="AU247" s="127" t="str">
        <f t="shared" si="150"/>
        <v/>
      </c>
      <c r="AW247" s="101" t="str">
        <f>IF(ISNUMBER($H247),IF(ISNUMBER(MATRIX!BU247),$H247*MATRIX!BU247,"n/a"),"")</f>
        <v/>
      </c>
      <c r="AX247" s="72"/>
      <c r="AY247" s="72" t="str">
        <f>IF(ISNUMBER($H247),IF(ISNUMBER(MATRIX!BV247*AL247),$H247*MATRIX!BV247*AL247,"n/a"),"")</f>
        <v/>
      </c>
      <c r="BA247" s="100" t="str">
        <f t="shared" si="151"/>
        <v/>
      </c>
      <c r="BB247" s="72"/>
      <c r="BC247" s="154" t="str">
        <f t="shared" si="152"/>
        <v/>
      </c>
      <c r="BD247" s="103" t="str">
        <f t="shared" si="153"/>
        <v/>
      </c>
      <c r="BF247" s="85" t="str">
        <f>IF(ISNUMBER(H247),IF(ISNUMBER(MATRIX!Y247),MATRIX!Y247,"n/a"),"")</f>
        <v/>
      </c>
      <c r="BG247" s="86" t="str">
        <f t="shared" si="154"/>
        <v/>
      </c>
      <c r="BI247" s="44" t="str">
        <f>IF(ISNUMBER('Lo-Z-OUTPUT'!D247),IF(ISNUMBER(EXTRA!H247),'Lo-Z-OUTPUT'!D247*EXTRA!H247,""),"")</f>
        <v/>
      </c>
      <c r="BJ247" s="44" t="str">
        <f t="shared" si="155"/>
        <v/>
      </c>
      <c r="BT247" t="b">
        <f>ISNUMBER(MATRIX!G247)</f>
        <v>0</v>
      </c>
      <c r="BU247" t="b">
        <f>ISNUMBER(MATRIX!H247)</f>
        <v>0</v>
      </c>
      <c r="BW247" s="64" t="str">
        <f>IF(AND(ISNUMBER('HI-Z-OUTPUT'!P247),I247&lt;&gt;0),'HI-Z-OUTPUT'!P247,"-")</f>
        <v>-</v>
      </c>
      <c r="BX247" s="1"/>
      <c r="BY247" s="64" t="str">
        <f>IF(ISBLANK('HI-Z-OUTPUT'!R247),"",'HI-Z-OUTPUT'!R247)</f>
        <v/>
      </c>
      <c r="CA247" s="62" t="str">
        <f>IF(ISNUMBER(BW247),IF(ISNUMBER(MATRIX!E247),BW247*MATRIX!E247,"WRNG DATA"),"-")</f>
        <v>-</v>
      </c>
      <c r="CC247" s="66" t="str">
        <f>IF(AND(ISNUMBER(BW247),OR(BT247,BU247)),IF(KP="kg",BW247*MATRIX!CC247,BW247*MATRIX!CC247*2.2),"-")</f>
        <v>-</v>
      </c>
      <c r="CD247" s="65" t="str">
        <f t="shared" si="156"/>
        <v/>
      </c>
      <c r="CF247" s="1" t="str">
        <f>IF(AND(VI&lt;100,ISNUMBER(BW247),BT247),MATRIX!N247,IF(AND(VI&gt;=100,ISNUMBER(BW247),BU247),MATRIX!O247,""))</f>
        <v/>
      </c>
      <c r="CG247" s="1" t="str">
        <f>IF(AND(BY247&lt;100,ISNUMBER(BW247),BT247),MATRIX!N247,IF(AND(BY247&gt;=100,ISNUMBER(BW247),BU247),MATRIX!O247,"WRNG V"))</f>
        <v>WRNG V</v>
      </c>
      <c r="CH247" s="1" t="str">
        <f t="shared" si="157"/>
        <v/>
      </c>
      <c r="CJ247" s="70" t="str">
        <f>IF(ISNUMBER(BW247),IF(BY247&lt;100,IF(ISNUMBER(CH247*MATRIX!G247),BW247*CH247*MATRIX!G247,""),IF(ISNUMBER(CH247*MATRIX!H247),BW247*CH247*MATRIX!H247,"")),"")</f>
        <v/>
      </c>
      <c r="CL247" s="40" t="str">
        <f>IF(ISNUMBER(BW247*CH247),IF(ISNUMBER(MATRIX!U247),IF(MATRIX!U247-INT(MATRIX!U247)=0,MATRIX!U247,"("&amp;MATRIX!U247&amp;")"),"n/a"),"")</f>
        <v/>
      </c>
      <c r="CM247" s="77"/>
      <c r="CN247" s="81" t="str">
        <f>IF(ISNUMBER(BW247*CH247), IF(ISNUMBER(MATRIX!AZ247),BW247*MATRIX!AZ247,"n/a"),"")</f>
        <v/>
      </c>
      <c r="CO247" s="77"/>
      <c r="CP247" s="83" t="str">
        <f>IF(ISNUMBER($BW247*$CH247), IF(ISNUMBER(MATRIX!BB247),$BW247*MATRIX!BB247,"n/a"),"")</f>
        <v/>
      </c>
      <c r="CQ247" s="77"/>
      <c r="CR247" s="81" t="str">
        <f>IF(ISNUMBER($BW247*$CH247), IF(ISNUMBER(MATRIX!BJ247),BW247*MATRIX!BJ247,"n/a"),"")</f>
        <v/>
      </c>
      <c r="CS247" s="77" t="s">
        <v>434</v>
      </c>
      <c r="CT247" s="83" t="str">
        <f>IF(ISNUMBER($BW247*$CH247), IF(ISNUMBER(MATRIX!BL247),$BW247*MATRIX!BL247,"n/a"),"")</f>
        <v/>
      </c>
      <c r="CV247" s="225" t="str">
        <f t="shared" si="158"/>
        <v/>
      </c>
      <c r="CX247" s="225" t="str">
        <f t="shared" si="159"/>
        <v/>
      </c>
      <c r="CZ247" s="219" t="str">
        <f>IF(ISNUMBER($BW247*$CH247), IF(MV&gt;200,IF(ISNUMBER(MATRIX!CL247),MATRIX!CL247,"n/a"),IF(ISNUMBER(MATRIX!CH247),MATRIX!CH247,"n/a")),"")</f>
        <v/>
      </c>
      <c r="DB247" s="1" t="str">
        <f>IF(ISNUMBER(BW247),IF(AND(ISNUMBER('HI-Z-OUTPUT'!AV247),'HI-Z-OUTPUT'!AV247&lt;&gt;0),'HI-Z-OUTPUT'!AV247,'Hi-Z-INPUT'!$K$7*'Hi-Z-INPUT'!$K$11),"")</f>
        <v/>
      </c>
      <c r="DD247" s="161" t="str">
        <f t="shared" si="160"/>
        <v/>
      </c>
      <c r="DF247" s="124" t="str">
        <f>IF(ISNUMBER($BW247),IF(MV&lt;200,IF(ISNUMBER(MATRIX!BA247),ROUND(MATRIX!BA247/1000*IDLE*CKWH,2),"-"),IF(ISNUMBER(MATRIX!BK247),ROUND(MATRIX!BK247/1000*IDLE*CKWH,2),"-")),"")</f>
        <v/>
      </c>
      <c r="DG247" s="125" t="str">
        <f t="shared" si="161"/>
        <v/>
      </c>
      <c r="DI247" s="104" t="str">
        <f>IF(ISNUMBER($BW247),IF(MV&lt;200,IF(ISNUMBER(MATRIX!BC247),ROUND(MATRIX!BC247/1000*RUNNING*CKWH,2),"-"),IF(ISNUMBER(MATRIX!BM247),ROUND(MATRIX!BM247/1000*RUNNING*CKWH,2),"-")),"")</f>
        <v/>
      </c>
      <c r="DJ247" s="130" t="str">
        <f t="shared" si="162"/>
        <v/>
      </c>
      <c r="DL247" s="104"/>
      <c r="DM247" s="130" t="str">
        <f t="shared" si="163"/>
        <v/>
      </c>
      <c r="DO247" s="129" t="str">
        <f t="shared" si="164"/>
        <v/>
      </c>
      <c r="DP247" s="127" t="str">
        <f t="shared" si="165"/>
        <v/>
      </c>
      <c r="DR247" s="101" t="str">
        <f>IF(ISNUMBER($BW247*$CH247),IF(ISNUMBER(MATRIX!BU247),BW247*MATRIX!BU247,"n/a"),"")</f>
        <v/>
      </c>
      <c r="DS247" s="72"/>
      <c r="DT247" s="72" t="str">
        <f>IF(ISNUMBER(BW247*CH247),IF(ISNUMBER(MATRIX!BV247*DD247),BW247*MATRIX!BV247*DD247,"n/a"),"")</f>
        <v/>
      </c>
      <c r="DU247" s="72"/>
      <c r="DV247" s="155" t="str">
        <f t="shared" si="166"/>
        <v/>
      </c>
      <c r="DW247" s="96"/>
      <c r="DX247" s="156" t="str">
        <f t="shared" si="167"/>
        <v/>
      </c>
      <c r="DY247" s="102" t="str">
        <f t="shared" si="168"/>
        <v/>
      </c>
      <c r="EA247" s="85" t="str">
        <f>IF(ISNUMBER(BW247),IF(ISNUMBER(MATRIX!Y247),MATRIX!Y247,"n/a"),"")</f>
        <v/>
      </c>
      <c r="EB247" s="86" t="str">
        <f t="shared" si="169"/>
        <v/>
      </c>
      <c r="ED247" s="44" t="str">
        <f>IF(ISNUMBER('HI-Z-OUTPUT'!D247),IF(ISNUMBER(BW247),'HI-Z-OUTPUT'!D247*BW247,""),"")</f>
        <v/>
      </c>
      <c r="EE247" s="44" t="str">
        <f t="shared" si="170"/>
        <v/>
      </c>
    </row>
    <row r="248" spans="1:135">
      <c r="A248" s="106" t="e">
        <f>MATRIX!A248</f>
        <v>#N/A</v>
      </c>
      <c r="B248" t="e">
        <f>IF(MATRIX!B248&lt;&gt;0,MATRIX!B248,"-")</f>
        <v>#N/A</v>
      </c>
      <c r="D248" t="b">
        <f>AND(OHM8MENO&lt;='Lo-Z-OUTPUT'!U248,'Lo-Z-OUTPUT'!U248&lt;=OHM8PIU)</f>
        <v>0</v>
      </c>
      <c r="E248" t="b">
        <f>AND(OHM4MENO&lt;='Lo-Z-OUTPUT'!U248,'Lo-Z-OUTPUT'!U248&lt;=OHM4PIU)</f>
        <v>0</v>
      </c>
      <c r="F248" t="b">
        <f>AND(OHM2MENO&lt;='Lo-Z-OUTPUT'!U248,'Lo-Z-OUTPUT'!U248&lt;=OHM2PIU)</f>
        <v>0</v>
      </c>
      <c r="H248" s="64" t="str">
        <f>IF(ISNUMBER('Lo-Z-OUTPUT'!S248),'Lo-Z-OUTPUT'!S248,"")</f>
        <v/>
      </c>
      <c r="I248" s="64" t="str">
        <f>IF('Lo-Z-OUTPUT'!W248="B","B","")</f>
        <v/>
      </c>
      <c r="K248" s="62" t="str">
        <f>IF(ISNUMBER(H248),H248*MATRIX!E248,"-")</f>
        <v>-</v>
      </c>
      <c r="M248" s="66" t="str">
        <f>IF(ISNUMBER(H248),IF(KP="kg",H248*MATRIX!CB248,H248*MATRIX!CB248*2.2),"-")</f>
        <v>-</v>
      </c>
      <c r="N248" s="65" t="str">
        <f t="shared" si="143"/>
        <v/>
      </c>
      <c r="P248" s="1" t="str">
        <f>IF(ISNUMBER(H248),IF('Lo-Z-OUTPUT'!W248="B",IF(D248,MATRIX!Q248,IF(E248,MATRIX!R248,"WRNG Ω")),IF(D248,MATRIX!K248,IF(E248,MATRIX!L248,IF(F248,MATRIX!M248,"")))),"")</f>
        <v/>
      </c>
      <c r="R248" s="70" t="str">
        <f>IF(AND(ISNUMBER(H248),ISNUMBER(P248)),IF('Lo-Z-OUTPUT'!W248="B",H248*P248*MATRIX!F248/2,H248*P248*MATRIX!F248),"")</f>
        <v/>
      </c>
      <c r="T248" s="40" t="str">
        <f>IF(ISNUMBER($H248),IF(ISNUMBER(MATRIX!U248),IF(MATRIX!U248-INT(MATRIX!U248)=0,MATRIX!U248,"("&amp;MATRIX!U248&amp;")"),"n/a"),"")</f>
        <v/>
      </c>
      <c r="U248" s="77"/>
      <c r="V248" s="81" t="str">
        <f>IF(ISNUMBER(H248), IF(ISNUMBER(MATRIX!AD248),H248*MATRIX!AD248,"n/a"),"")</f>
        <v/>
      </c>
      <c r="W248" s="77"/>
      <c r="X248" s="83" t="str">
        <f>IF(ISNUMBER($H248), IF(ISNUMBER(MATRIX!AF248),$H248*MATRIX!AF248,"n/a"),"")</f>
        <v/>
      </c>
      <c r="Y248" s="77"/>
      <c r="Z248" s="81" t="str">
        <f>IF(ISNUMBER($H248), IF(ISNUMBER(MATRIX!AP248),$H248*MATRIX!AP248,"n/a"),"")</f>
        <v/>
      </c>
      <c r="AA248" s="77" t="s">
        <v>434</v>
      </c>
      <c r="AB248" s="83" t="str">
        <f>IF(ISNUMBER($H248), IF(ISNUMBER(MATRIX!AR248),$H248*MATRIX!AR248,"n/a"),"")</f>
        <v/>
      </c>
      <c r="AD248" s="225" t="str">
        <f t="shared" si="144"/>
        <v/>
      </c>
      <c r="AF248" s="225" t="str">
        <f t="shared" si="145"/>
        <v/>
      </c>
      <c r="AH248" s="218" t="str">
        <f>IF(ISNUMBER($H248), IF(MV&gt;200,IF(ISNUMBER(MATRIX!CL248),MATRIX!CL248,"n/a"),IF(ISNUMBER(MATRIX!CH248),MATRIX!CH248,"n/a")),"")</f>
        <v/>
      </c>
      <c r="AJ248" s="1" t="str">
        <f>IF(ISNUMBER(H248),IF(AND(ISNUMBER('Lo-Z-OUTPUT'!BA248),'Lo-Z-OUTPUT'!BA248&lt;&gt;0),'Lo-Z-OUTPUT'!BA248,'Lo-Z-INPUT'!$K$15*'Lo-Z-INPUT'!$K$7),"")</f>
        <v/>
      </c>
      <c r="AL248" s="161" t="str">
        <f t="shared" si="146"/>
        <v/>
      </c>
      <c r="AN248" s="124" t="str">
        <f>IF(ISNUMBER($H248),IF(MV&lt;200,IF(ISNUMBER(MATRIX!AE248),ROUND((MATRIX!AE248*IDLE/1000)*CKWH,2),"-"),IF(ISNUMBER(MATRIX!AQ248),ROUND((MATRIX!AQ248*IDLE/1000)*CKWH,2),"-")),"")</f>
        <v/>
      </c>
      <c r="AO248" s="125" t="str">
        <f t="shared" si="147"/>
        <v/>
      </c>
      <c r="AQ248" s="105" t="str">
        <f>IF(ISNUMBER($H248),IF(MV&lt;200,IF(ISNUMBER(MATRIX!AG248),ROUND((MATRIX!AG248/1000)*RUNNING*CKWH,2),"-"),IF(ISNUMBER(MATRIX!AS248),ROUND((MATRIX!AS248/1000)*RUNNING*CKWH,2),"-")),"")</f>
        <v/>
      </c>
      <c r="AR248" s="126" t="str">
        <f t="shared" si="148"/>
        <v/>
      </c>
      <c r="AT248" s="129" t="str">
        <f t="shared" si="149"/>
        <v/>
      </c>
      <c r="AU248" s="127" t="str">
        <f t="shared" si="150"/>
        <v/>
      </c>
      <c r="AW248" s="101" t="str">
        <f>IF(ISNUMBER($H248),IF(ISNUMBER(MATRIX!BU248),$H248*MATRIX!BU248,"n/a"),"")</f>
        <v/>
      </c>
      <c r="AX248" s="72"/>
      <c r="AY248" s="72" t="str">
        <f>IF(ISNUMBER($H248),IF(ISNUMBER(MATRIX!BV248*AL248),$H248*MATRIX!BV248*AL248,"n/a"),"")</f>
        <v/>
      </c>
      <c r="BA248" s="100" t="str">
        <f t="shared" si="151"/>
        <v/>
      </c>
      <c r="BB248" s="72"/>
      <c r="BC248" s="154" t="str">
        <f t="shared" si="152"/>
        <v/>
      </c>
      <c r="BD248" s="103" t="str">
        <f t="shared" si="153"/>
        <v/>
      </c>
      <c r="BF248" s="85" t="str">
        <f>IF(ISNUMBER(H248),IF(ISNUMBER(MATRIX!Y248),MATRIX!Y248,"n/a"),"")</f>
        <v/>
      </c>
      <c r="BG248" s="86" t="str">
        <f t="shared" si="154"/>
        <v/>
      </c>
      <c r="BI248" s="44" t="str">
        <f>IF(ISNUMBER('Lo-Z-OUTPUT'!D248),IF(ISNUMBER(EXTRA!H248),'Lo-Z-OUTPUT'!D248*EXTRA!H248,""),"")</f>
        <v/>
      </c>
      <c r="BJ248" s="44" t="str">
        <f t="shared" si="155"/>
        <v/>
      </c>
      <c r="BT248" t="b">
        <f>ISNUMBER(MATRIX!G248)</f>
        <v>0</v>
      </c>
      <c r="BU248" t="b">
        <f>ISNUMBER(MATRIX!H248)</f>
        <v>0</v>
      </c>
      <c r="BW248" s="64" t="str">
        <f>IF(AND(ISNUMBER('HI-Z-OUTPUT'!P248),I248&lt;&gt;0),'HI-Z-OUTPUT'!P248,"-")</f>
        <v>-</v>
      </c>
      <c r="BX248" s="1"/>
      <c r="BY248" s="64" t="str">
        <f>IF(ISBLANK('HI-Z-OUTPUT'!R248),"",'HI-Z-OUTPUT'!R248)</f>
        <v/>
      </c>
      <c r="CA248" s="62" t="str">
        <f>IF(ISNUMBER(BW248),IF(ISNUMBER(MATRIX!E248),BW248*MATRIX!E248,"WRNG DATA"),"-")</f>
        <v>-</v>
      </c>
      <c r="CC248" s="66" t="str">
        <f>IF(AND(ISNUMBER(BW248),OR(BT248,BU248)),IF(KP="kg",BW248*MATRIX!CC248,BW248*MATRIX!CC248*2.2),"-")</f>
        <v>-</v>
      </c>
      <c r="CD248" s="65" t="str">
        <f t="shared" si="156"/>
        <v/>
      </c>
      <c r="CF248" s="1" t="str">
        <f>IF(AND(VI&lt;100,ISNUMBER(BW248),BT248),MATRIX!N248,IF(AND(VI&gt;=100,ISNUMBER(BW248),BU248),MATRIX!O248,""))</f>
        <v/>
      </c>
      <c r="CG248" s="1" t="str">
        <f>IF(AND(BY248&lt;100,ISNUMBER(BW248),BT248),MATRIX!N248,IF(AND(BY248&gt;=100,ISNUMBER(BW248),BU248),MATRIX!O248,"WRNG V"))</f>
        <v>WRNG V</v>
      </c>
      <c r="CH248" s="1" t="str">
        <f t="shared" si="157"/>
        <v/>
      </c>
      <c r="CJ248" s="70" t="str">
        <f>IF(ISNUMBER(BW248),IF(BY248&lt;100,IF(ISNUMBER(CH248*MATRIX!G248),BW248*CH248*MATRIX!G248,""),IF(ISNUMBER(CH248*MATRIX!H248),BW248*CH248*MATRIX!H248,"")),"")</f>
        <v/>
      </c>
      <c r="CL248" s="40" t="str">
        <f>IF(ISNUMBER(BW248*CH248),IF(ISNUMBER(MATRIX!U248),IF(MATRIX!U248-INT(MATRIX!U248)=0,MATRIX!U248,"("&amp;MATRIX!U248&amp;")"),"n/a"),"")</f>
        <v/>
      </c>
      <c r="CM248" s="77"/>
      <c r="CN248" s="81" t="str">
        <f>IF(ISNUMBER(BW248*CH248), IF(ISNUMBER(MATRIX!AZ248),BW248*MATRIX!AZ248,"n/a"),"")</f>
        <v/>
      </c>
      <c r="CO248" s="77"/>
      <c r="CP248" s="83" t="str">
        <f>IF(ISNUMBER($BW248*$CH248), IF(ISNUMBER(MATRIX!BB248),$BW248*MATRIX!BB248,"n/a"),"")</f>
        <v/>
      </c>
      <c r="CQ248" s="77"/>
      <c r="CR248" s="81" t="str">
        <f>IF(ISNUMBER($BW248*$CH248), IF(ISNUMBER(MATRIX!BJ248),BW248*MATRIX!BJ248,"n/a"),"")</f>
        <v/>
      </c>
      <c r="CS248" s="77" t="s">
        <v>434</v>
      </c>
      <c r="CT248" s="83" t="str">
        <f>IF(ISNUMBER($BW248*$CH248), IF(ISNUMBER(MATRIX!BL248),$BW248*MATRIX!BL248,"n/a"),"")</f>
        <v/>
      </c>
      <c r="CV248" s="225" t="str">
        <f t="shared" si="158"/>
        <v/>
      </c>
      <c r="CX248" s="225" t="str">
        <f t="shared" si="159"/>
        <v/>
      </c>
      <c r="CZ248" s="219" t="str">
        <f>IF(ISNUMBER($BW248*$CH248), IF(MV&gt;200,IF(ISNUMBER(MATRIX!CL248),MATRIX!CL248,"n/a"),IF(ISNUMBER(MATRIX!CH248),MATRIX!CH248,"n/a")),"")</f>
        <v/>
      </c>
      <c r="DB248" s="1" t="str">
        <f>IF(ISNUMBER(BW248),IF(AND(ISNUMBER('HI-Z-OUTPUT'!AV248),'HI-Z-OUTPUT'!AV248&lt;&gt;0),'HI-Z-OUTPUT'!AV248,'Hi-Z-INPUT'!$K$7*'Hi-Z-INPUT'!$K$11),"")</f>
        <v/>
      </c>
      <c r="DD248" s="161" t="str">
        <f t="shared" si="160"/>
        <v/>
      </c>
      <c r="DF248" s="124" t="str">
        <f>IF(ISNUMBER($BW248),IF(MV&lt;200,IF(ISNUMBER(MATRIX!BA248),ROUND(MATRIX!BA248/1000*IDLE*CKWH,2),"-"),IF(ISNUMBER(MATRIX!BK248),ROUND(MATRIX!BK248/1000*IDLE*CKWH,2),"-")),"")</f>
        <v/>
      </c>
      <c r="DG248" s="125" t="str">
        <f t="shared" si="161"/>
        <v/>
      </c>
      <c r="DI248" s="104" t="str">
        <f>IF(ISNUMBER($BW248),IF(MV&lt;200,IF(ISNUMBER(MATRIX!BC248),ROUND(MATRIX!BC248/1000*RUNNING*CKWH,2),"-"),IF(ISNUMBER(MATRIX!BM248),ROUND(MATRIX!BM248/1000*RUNNING*CKWH,2),"-")),"")</f>
        <v/>
      </c>
      <c r="DJ248" s="130" t="str">
        <f t="shared" si="162"/>
        <v/>
      </c>
      <c r="DL248" s="104"/>
      <c r="DM248" s="130" t="str">
        <f t="shared" si="163"/>
        <v/>
      </c>
      <c r="DO248" s="129" t="str">
        <f t="shared" si="164"/>
        <v/>
      </c>
      <c r="DP248" s="127" t="str">
        <f t="shared" si="165"/>
        <v/>
      </c>
      <c r="DR248" s="101" t="str">
        <f>IF(ISNUMBER($BW248*$CH248),IF(ISNUMBER(MATRIX!BU248),BW248*MATRIX!BU248,"n/a"),"")</f>
        <v/>
      </c>
      <c r="DS248" s="72"/>
      <c r="DT248" s="72" t="str">
        <f>IF(ISNUMBER(BW248*CH248),IF(ISNUMBER(MATRIX!BV248*DD248),BW248*MATRIX!BV248*DD248,"n/a"),"")</f>
        <v/>
      </c>
      <c r="DU248" s="72"/>
      <c r="DV248" s="155" t="str">
        <f t="shared" si="166"/>
        <v/>
      </c>
      <c r="DW248" s="96"/>
      <c r="DX248" s="156" t="str">
        <f t="shared" si="167"/>
        <v/>
      </c>
      <c r="DY248" s="102" t="str">
        <f t="shared" si="168"/>
        <v/>
      </c>
      <c r="EA248" s="85" t="str">
        <f>IF(ISNUMBER(BW248),IF(ISNUMBER(MATRIX!Y248),MATRIX!Y248,"n/a"),"")</f>
        <v/>
      </c>
      <c r="EB248" s="86" t="str">
        <f t="shared" si="169"/>
        <v/>
      </c>
      <c r="ED248" s="44" t="str">
        <f>IF(ISNUMBER('HI-Z-OUTPUT'!D248),IF(ISNUMBER(BW248),'HI-Z-OUTPUT'!D248*BW248,""),"")</f>
        <v/>
      </c>
      <c r="EE248" s="44" t="str">
        <f t="shared" si="170"/>
        <v/>
      </c>
    </row>
    <row r="249" spans="1:135">
      <c r="A249" s="106" t="e">
        <f>MATRIX!A249</f>
        <v>#N/A</v>
      </c>
      <c r="B249" t="e">
        <f>IF(MATRIX!B249&lt;&gt;0,MATRIX!B249,"-")</f>
        <v>#N/A</v>
      </c>
      <c r="D249" t="b">
        <f>AND(OHM8MENO&lt;='Lo-Z-OUTPUT'!U249,'Lo-Z-OUTPUT'!U249&lt;=OHM8PIU)</f>
        <v>0</v>
      </c>
      <c r="E249" t="b">
        <f>AND(OHM4MENO&lt;='Lo-Z-OUTPUT'!U249,'Lo-Z-OUTPUT'!U249&lt;=OHM4PIU)</f>
        <v>0</v>
      </c>
      <c r="F249" t="b">
        <f>AND(OHM2MENO&lt;='Lo-Z-OUTPUT'!U249,'Lo-Z-OUTPUT'!U249&lt;=OHM2PIU)</f>
        <v>0</v>
      </c>
      <c r="H249" s="64" t="str">
        <f>IF(ISNUMBER('Lo-Z-OUTPUT'!S249),'Lo-Z-OUTPUT'!S249,"")</f>
        <v/>
      </c>
      <c r="I249" s="64" t="str">
        <f>IF('Lo-Z-OUTPUT'!W249="B","B","")</f>
        <v/>
      </c>
      <c r="K249" s="62" t="str">
        <f>IF(ISNUMBER(H249),H249*MATRIX!E249,"-")</f>
        <v>-</v>
      </c>
      <c r="M249" s="66" t="str">
        <f>IF(ISNUMBER(H249),IF(KP="kg",H249*MATRIX!CB249,H249*MATRIX!CB249*2.2),"-")</f>
        <v>-</v>
      </c>
      <c r="N249" s="65" t="str">
        <f t="shared" si="143"/>
        <v/>
      </c>
      <c r="P249" s="1" t="str">
        <f>IF(ISNUMBER(H249),IF('Lo-Z-OUTPUT'!W249="B",IF(D249,MATRIX!Q249,IF(E249,MATRIX!R249,"WRNG Ω")),IF(D249,MATRIX!K249,IF(E249,MATRIX!L249,IF(F249,MATRIX!M249,"")))),"")</f>
        <v/>
      </c>
      <c r="R249" s="70" t="str">
        <f>IF(AND(ISNUMBER(H249),ISNUMBER(P249)),IF('Lo-Z-OUTPUT'!W249="B",H249*P249*MATRIX!F249/2,H249*P249*MATRIX!F249),"")</f>
        <v/>
      </c>
      <c r="T249" s="40" t="str">
        <f>IF(ISNUMBER($H249),IF(ISNUMBER(MATRIX!U249),IF(MATRIX!U249-INT(MATRIX!U249)=0,MATRIX!U249,"("&amp;MATRIX!U249&amp;")"),"n/a"),"")</f>
        <v/>
      </c>
      <c r="U249" s="77"/>
      <c r="V249" s="81" t="str">
        <f>IF(ISNUMBER(H249), IF(ISNUMBER(MATRIX!AD249),H249*MATRIX!AD249,"n/a"),"")</f>
        <v/>
      </c>
      <c r="W249" s="77"/>
      <c r="X249" s="83" t="str">
        <f>IF(ISNUMBER($H249), IF(ISNUMBER(MATRIX!AF249),$H249*MATRIX!AF249,"n/a"),"")</f>
        <v/>
      </c>
      <c r="Y249" s="77"/>
      <c r="Z249" s="81" t="str">
        <f>IF(ISNUMBER($H249), IF(ISNUMBER(MATRIX!AP249),$H249*MATRIX!AP249,"n/a"),"")</f>
        <v/>
      </c>
      <c r="AA249" s="77" t="s">
        <v>434</v>
      </c>
      <c r="AB249" s="83" t="str">
        <f>IF(ISNUMBER($H249), IF(ISNUMBER(MATRIX!AR249),$H249*MATRIX!AR249,"n/a"),"")</f>
        <v/>
      </c>
      <c r="AD249" s="225" t="str">
        <f t="shared" si="144"/>
        <v/>
      </c>
      <c r="AF249" s="225" t="str">
        <f t="shared" si="145"/>
        <v/>
      </c>
      <c r="AH249" s="218" t="str">
        <f>IF(ISNUMBER($H249), IF(MV&gt;200,IF(ISNUMBER(MATRIX!CL249),MATRIX!CL249,"n/a"),IF(ISNUMBER(MATRIX!CH249),MATRIX!CH249,"n/a")),"")</f>
        <v/>
      </c>
      <c r="AJ249" s="1" t="str">
        <f>IF(ISNUMBER(H249),IF(AND(ISNUMBER('Lo-Z-OUTPUT'!BA249),'Lo-Z-OUTPUT'!BA249&lt;&gt;0),'Lo-Z-OUTPUT'!BA249,'Lo-Z-INPUT'!$K$15*'Lo-Z-INPUT'!$K$7),"")</f>
        <v/>
      </c>
      <c r="AL249" s="161" t="str">
        <f t="shared" si="146"/>
        <v/>
      </c>
      <c r="AN249" s="124" t="str">
        <f>IF(ISNUMBER($H249),IF(MV&lt;200,IF(ISNUMBER(MATRIX!AE249),ROUND((MATRIX!AE249*IDLE/1000)*CKWH,2),"-"),IF(ISNUMBER(MATRIX!AQ249),ROUND((MATRIX!AQ249*IDLE/1000)*CKWH,2),"-")),"")</f>
        <v/>
      </c>
      <c r="AO249" s="125" t="str">
        <f t="shared" si="147"/>
        <v/>
      </c>
      <c r="AQ249" s="105" t="str">
        <f>IF(ISNUMBER($H249),IF(MV&lt;200,IF(ISNUMBER(MATRIX!AG249),ROUND((MATRIX!AG249/1000)*RUNNING*CKWH,2),"-"),IF(ISNUMBER(MATRIX!AS249),ROUND((MATRIX!AS249/1000)*RUNNING*CKWH,2),"-")),"")</f>
        <v/>
      </c>
      <c r="AR249" s="126" t="str">
        <f t="shared" si="148"/>
        <v/>
      </c>
      <c r="AT249" s="129" t="str">
        <f t="shared" si="149"/>
        <v/>
      </c>
      <c r="AU249" s="127" t="str">
        <f t="shared" si="150"/>
        <v/>
      </c>
      <c r="AW249" s="101" t="str">
        <f>IF(ISNUMBER($H249),IF(ISNUMBER(MATRIX!BU249),$H249*MATRIX!BU249,"n/a"),"")</f>
        <v/>
      </c>
      <c r="AX249" s="72"/>
      <c r="AY249" s="72" t="str">
        <f>IF(ISNUMBER($H249),IF(ISNUMBER(MATRIX!BV249*AL249),$H249*MATRIX!BV249*AL249,"n/a"),"")</f>
        <v/>
      </c>
      <c r="BA249" s="100" t="str">
        <f t="shared" si="151"/>
        <v/>
      </c>
      <c r="BB249" s="72"/>
      <c r="BC249" s="154" t="str">
        <f t="shared" si="152"/>
        <v/>
      </c>
      <c r="BD249" s="103" t="str">
        <f t="shared" si="153"/>
        <v/>
      </c>
      <c r="BF249" s="85" t="str">
        <f>IF(ISNUMBER(H249),IF(ISNUMBER(MATRIX!Y249),MATRIX!Y249,"n/a"),"")</f>
        <v/>
      </c>
      <c r="BG249" s="86" t="str">
        <f t="shared" si="154"/>
        <v/>
      </c>
      <c r="BI249" s="44" t="str">
        <f>IF(ISNUMBER('Lo-Z-OUTPUT'!D249),IF(ISNUMBER(EXTRA!H249),'Lo-Z-OUTPUT'!D249*EXTRA!H249,""),"")</f>
        <v/>
      </c>
      <c r="BJ249" s="44" t="str">
        <f t="shared" si="155"/>
        <v/>
      </c>
      <c r="BT249" t="b">
        <f>ISNUMBER(MATRIX!G249)</f>
        <v>0</v>
      </c>
      <c r="BU249" t="b">
        <f>ISNUMBER(MATRIX!H249)</f>
        <v>0</v>
      </c>
      <c r="BW249" s="64" t="str">
        <f>IF(AND(ISNUMBER('HI-Z-OUTPUT'!P249),I249&lt;&gt;0),'HI-Z-OUTPUT'!P249,"-")</f>
        <v>-</v>
      </c>
      <c r="BX249" s="1"/>
      <c r="BY249" s="64" t="str">
        <f>IF(ISBLANK('HI-Z-OUTPUT'!R249),"",'HI-Z-OUTPUT'!R249)</f>
        <v/>
      </c>
      <c r="CA249" s="62" t="str">
        <f>IF(ISNUMBER(BW249),IF(ISNUMBER(MATRIX!E249),BW249*MATRIX!E249,"WRNG DATA"),"-")</f>
        <v>-</v>
      </c>
      <c r="CC249" s="66" t="str">
        <f>IF(AND(ISNUMBER(BW249),OR(BT249,BU249)),IF(KP="kg",BW249*MATRIX!CC249,BW249*MATRIX!CC249*2.2),"-")</f>
        <v>-</v>
      </c>
      <c r="CD249" s="65" t="str">
        <f t="shared" si="156"/>
        <v/>
      </c>
      <c r="CF249" s="1" t="str">
        <f>IF(AND(VI&lt;100,ISNUMBER(BW249),BT249),MATRIX!N249,IF(AND(VI&gt;=100,ISNUMBER(BW249),BU249),MATRIX!O249,""))</f>
        <v/>
      </c>
      <c r="CG249" s="1" t="str">
        <f>IF(AND(BY249&lt;100,ISNUMBER(BW249),BT249),MATRIX!N249,IF(AND(BY249&gt;=100,ISNUMBER(BW249),BU249),MATRIX!O249,"WRNG V"))</f>
        <v>WRNG V</v>
      </c>
      <c r="CH249" s="1" t="str">
        <f t="shared" si="157"/>
        <v/>
      </c>
      <c r="CJ249" s="70" t="str">
        <f>IF(ISNUMBER(BW249),IF(BY249&lt;100,IF(ISNUMBER(CH249*MATRIX!G249),BW249*CH249*MATRIX!G249,""),IF(ISNUMBER(CH249*MATRIX!H249),BW249*CH249*MATRIX!H249,"")),"")</f>
        <v/>
      </c>
      <c r="CL249" s="40" t="str">
        <f>IF(ISNUMBER(BW249*CH249),IF(ISNUMBER(MATRIX!U249),IF(MATRIX!U249-INT(MATRIX!U249)=0,MATRIX!U249,"("&amp;MATRIX!U249&amp;")"),"n/a"),"")</f>
        <v/>
      </c>
      <c r="CM249" s="77"/>
      <c r="CN249" s="81" t="str">
        <f>IF(ISNUMBER(BW249*CH249), IF(ISNUMBER(MATRIX!AZ249),BW249*MATRIX!AZ249,"n/a"),"")</f>
        <v/>
      </c>
      <c r="CO249" s="77"/>
      <c r="CP249" s="83" t="str">
        <f>IF(ISNUMBER($BW249*$CH249), IF(ISNUMBER(MATRIX!BB249),$BW249*MATRIX!BB249,"n/a"),"")</f>
        <v/>
      </c>
      <c r="CQ249" s="77"/>
      <c r="CR249" s="81" t="str">
        <f>IF(ISNUMBER($BW249*$CH249), IF(ISNUMBER(MATRIX!BJ249),BW249*MATRIX!BJ249,"n/a"),"")</f>
        <v/>
      </c>
      <c r="CS249" s="77" t="s">
        <v>434</v>
      </c>
      <c r="CT249" s="83" t="str">
        <f>IF(ISNUMBER($BW249*$CH249), IF(ISNUMBER(MATRIX!BL249),$BW249*MATRIX!BL249,"n/a"),"")</f>
        <v/>
      </c>
      <c r="CV249" s="225" t="str">
        <f t="shared" si="158"/>
        <v/>
      </c>
      <c r="CX249" s="225" t="str">
        <f t="shared" si="159"/>
        <v/>
      </c>
      <c r="CZ249" s="219" t="str">
        <f>IF(ISNUMBER($BW249*$CH249), IF(MV&gt;200,IF(ISNUMBER(MATRIX!CL249),MATRIX!CL249,"n/a"),IF(ISNUMBER(MATRIX!CH249),MATRIX!CH249,"n/a")),"")</f>
        <v/>
      </c>
      <c r="DB249" s="1" t="str">
        <f>IF(ISNUMBER(BW249),IF(AND(ISNUMBER('HI-Z-OUTPUT'!AV249),'HI-Z-OUTPUT'!AV249&lt;&gt;0),'HI-Z-OUTPUT'!AV249,'Hi-Z-INPUT'!$K$7*'Hi-Z-INPUT'!$K$11),"")</f>
        <v/>
      </c>
      <c r="DD249" s="161" t="str">
        <f t="shared" si="160"/>
        <v/>
      </c>
      <c r="DF249" s="124" t="str">
        <f>IF(ISNUMBER($BW249),IF(MV&lt;200,IF(ISNUMBER(MATRIX!BA249),ROUND(MATRIX!BA249/1000*IDLE*CKWH,2),"-"),IF(ISNUMBER(MATRIX!BK249),ROUND(MATRIX!BK249/1000*IDLE*CKWH,2),"-")),"")</f>
        <v/>
      </c>
      <c r="DG249" s="125" t="str">
        <f t="shared" si="161"/>
        <v/>
      </c>
      <c r="DI249" s="104" t="str">
        <f>IF(ISNUMBER($BW249),IF(MV&lt;200,IF(ISNUMBER(MATRIX!BC249),ROUND(MATRIX!BC249/1000*RUNNING*CKWH,2),"-"),IF(ISNUMBER(MATRIX!BM249),ROUND(MATRIX!BM249/1000*RUNNING*CKWH,2),"-")),"")</f>
        <v/>
      </c>
      <c r="DJ249" s="130" t="str">
        <f t="shared" si="162"/>
        <v/>
      </c>
      <c r="DL249" s="104"/>
      <c r="DM249" s="130" t="str">
        <f t="shared" si="163"/>
        <v/>
      </c>
      <c r="DO249" s="129" t="str">
        <f t="shared" si="164"/>
        <v/>
      </c>
      <c r="DP249" s="127" t="str">
        <f t="shared" si="165"/>
        <v/>
      </c>
      <c r="DR249" s="101" t="str">
        <f>IF(ISNUMBER($BW249*$CH249),IF(ISNUMBER(MATRIX!BU249),BW249*MATRIX!BU249,"n/a"),"")</f>
        <v/>
      </c>
      <c r="DS249" s="72"/>
      <c r="DT249" s="72" t="str">
        <f>IF(ISNUMBER(BW249*CH249),IF(ISNUMBER(MATRIX!BV249*DD249),BW249*MATRIX!BV249*DD249,"n/a"),"")</f>
        <v/>
      </c>
      <c r="DU249" s="72"/>
      <c r="DV249" s="155" t="str">
        <f t="shared" si="166"/>
        <v/>
      </c>
      <c r="DW249" s="96"/>
      <c r="DX249" s="156" t="str">
        <f t="shared" si="167"/>
        <v/>
      </c>
      <c r="DY249" s="102" t="str">
        <f t="shared" si="168"/>
        <v/>
      </c>
      <c r="EA249" s="85" t="str">
        <f>IF(ISNUMBER(BW249),IF(ISNUMBER(MATRIX!Y249),MATRIX!Y249,"n/a"),"")</f>
        <v/>
      </c>
      <c r="EB249" s="86" t="str">
        <f t="shared" si="169"/>
        <v/>
      </c>
      <c r="ED249" s="44" t="str">
        <f>IF(ISNUMBER('HI-Z-OUTPUT'!D249),IF(ISNUMBER(BW249),'HI-Z-OUTPUT'!D249*BW249,""),"")</f>
        <v/>
      </c>
      <c r="EE249" s="44" t="str">
        <f t="shared" si="170"/>
        <v/>
      </c>
    </row>
    <row r="250" spans="1:135">
      <c r="A250" s="106" t="e">
        <f>MATRIX!A250</f>
        <v>#N/A</v>
      </c>
      <c r="B250" t="e">
        <f>IF(MATRIX!B250&lt;&gt;0,MATRIX!B250,"-")</f>
        <v>#N/A</v>
      </c>
      <c r="D250" t="b">
        <f>AND(OHM8MENO&lt;='Lo-Z-OUTPUT'!U250,'Lo-Z-OUTPUT'!U250&lt;=OHM8PIU)</f>
        <v>0</v>
      </c>
      <c r="E250" t="b">
        <f>AND(OHM4MENO&lt;='Lo-Z-OUTPUT'!U250,'Lo-Z-OUTPUT'!U250&lt;=OHM4PIU)</f>
        <v>0</v>
      </c>
      <c r="F250" t="b">
        <f>AND(OHM2MENO&lt;='Lo-Z-OUTPUT'!U250,'Lo-Z-OUTPUT'!U250&lt;=OHM2PIU)</f>
        <v>0</v>
      </c>
      <c r="H250" s="64" t="str">
        <f>IF(ISNUMBER('Lo-Z-OUTPUT'!S250),'Lo-Z-OUTPUT'!S250,"")</f>
        <v/>
      </c>
      <c r="I250" s="64" t="str">
        <f>IF('Lo-Z-OUTPUT'!W250="B","B","")</f>
        <v/>
      </c>
      <c r="K250" s="62" t="str">
        <f>IF(ISNUMBER(H250),H250*MATRIX!E250,"-")</f>
        <v>-</v>
      </c>
      <c r="M250" s="66" t="str">
        <f>IF(ISNUMBER(H250),IF(KP="kg",H250*MATRIX!CB250,H250*MATRIX!CB250*2.2),"-")</f>
        <v>-</v>
      </c>
      <c r="N250" s="65" t="str">
        <f t="shared" si="143"/>
        <v/>
      </c>
      <c r="P250" s="1" t="str">
        <f>IF(ISNUMBER(H250),IF('Lo-Z-OUTPUT'!W250="B",IF(D250,MATRIX!Q250,IF(E250,MATRIX!R250,"WRNG Ω")),IF(D250,MATRIX!K250,IF(E250,MATRIX!L250,IF(F250,MATRIX!M250,"")))),"")</f>
        <v/>
      </c>
      <c r="R250" s="70" t="str">
        <f>IF(AND(ISNUMBER(H250),ISNUMBER(P250)),IF('Lo-Z-OUTPUT'!W250="B",H250*P250*MATRIX!F250/2,H250*P250*MATRIX!F250),"")</f>
        <v/>
      </c>
      <c r="T250" s="40" t="str">
        <f>IF(ISNUMBER($H250),IF(ISNUMBER(MATRIX!U250),IF(MATRIX!U250-INT(MATRIX!U250)=0,MATRIX!U250,"("&amp;MATRIX!U250&amp;")"),"n/a"),"")</f>
        <v/>
      </c>
      <c r="U250" s="77"/>
      <c r="V250" s="81" t="str">
        <f>IF(ISNUMBER(H250), IF(ISNUMBER(MATRIX!AD250),H250*MATRIX!AD250,"n/a"),"")</f>
        <v/>
      </c>
      <c r="W250" s="77"/>
      <c r="X250" s="83" t="str">
        <f>IF(ISNUMBER($H250), IF(ISNUMBER(MATRIX!AF250),$H250*MATRIX!AF250,"n/a"),"")</f>
        <v/>
      </c>
      <c r="Y250" s="77"/>
      <c r="Z250" s="81" t="str">
        <f>IF(ISNUMBER($H250), IF(ISNUMBER(MATRIX!AP250),$H250*MATRIX!AP250,"n/a"),"")</f>
        <v/>
      </c>
      <c r="AA250" s="77" t="s">
        <v>434</v>
      </c>
      <c r="AB250" s="83" t="str">
        <f>IF(ISNUMBER($H250), IF(ISNUMBER(MATRIX!AR250),$H250*MATRIX!AR250,"n/a"),"")</f>
        <v/>
      </c>
      <c r="AD250" s="225" t="str">
        <f t="shared" si="144"/>
        <v/>
      </c>
      <c r="AF250" s="225" t="str">
        <f t="shared" si="145"/>
        <v/>
      </c>
      <c r="AH250" s="218" t="str">
        <f>IF(ISNUMBER($H250), IF(MV&gt;200,IF(ISNUMBER(MATRIX!CL250),MATRIX!CL250,"n/a"),IF(ISNUMBER(MATRIX!CH250),MATRIX!CH250,"n/a")),"")</f>
        <v/>
      </c>
      <c r="AJ250" s="1" t="str">
        <f>IF(ISNUMBER(H250),IF(AND(ISNUMBER('Lo-Z-OUTPUT'!BA250),'Lo-Z-OUTPUT'!BA250&lt;&gt;0),'Lo-Z-OUTPUT'!BA250,'Lo-Z-INPUT'!$K$15*'Lo-Z-INPUT'!$K$7),"")</f>
        <v/>
      </c>
      <c r="AL250" s="161" t="str">
        <f t="shared" si="146"/>
        <v/>
      </c>
      <c r="AN250" s="124" t="str">
        <f>IF(ISNUMBER($H250),IF(MV&lt;200,IF(ISNUMBER(MATRIX!AE250),ROUND((MATRIX!AE250*IDLE/1000)*CKWH,2),"-"),IF(ISNUMBER(MATRIX!AQ250),ROUND((MATRIX!AQ250*IDLE/1000)*CKWH,2),"-")),"")</f>
        <v/>
      </c>
      <c r="AO250" s="125" t="str">
        <f t="shared" si="147"/>
        <v/>
      </c>
      <c r="AQ250" s="105" t="str">
        <f>IF(ISNUMBER($H250),IF(MV&lt;200,IF(ISNUMBER(MATRIX!AG250),ROUND((MATRIX!AG250/1000)*RUNNING*CKWH,2),"-"),IF(ISNUMBER(MATRIX!AS250),ROUND((MATRIX!AS250/1000)*RUNNING*CKWH,2),"-")),"")</f>
        <v/>
      </c>
      <c r="AR250" s="126" t="str">
        <f t="shared" si="148"/>
        <v/>
      </c>
      <c r="AT250" s="129" t="str">
        <f t="shared" si="149"/>
        <v/>
      </c>
      <c r="AU250" s="127" t="str">
        <f t="shared" si="150"/>
        <v/>
      </c>
      <c r="AW250" s="101" t="str">
        <f>IF(ISNUMBER($H250),IF(ISNUMBER(MATRIX!BU250),$H250*MATRIX!BU250,"n/a"),"")</f>
        <v/>
      </c>
      <c r="AX250" s="72"/>
      <c r="AY250" s="72" t="str">
        <f>IF(ISNUMBER($H250),IF(ISNUMBER(MATRIX!BV250*AL250),$H250*MATRIX!BV250*AL250,"n/a"),"")</f>
        <v/>
      </c>
      <c r="BA250" s="100" t="str">
        <f t="shared" si="151"/>
        <v/>
      </c>
      <c r="BB250" s="72"/>
      <c r="BC250" s="154" t="str">
        <f t="shared" si="152"/>
        <v/>
      </c>
      <c r="BD250" s="103" t="str">
        <f t="shared" si="153"/>
        <v/>
      </c>
      <c r="BF250" s="85" t="str">
        <f>IF(ISNUMBER(H250),IF(ISNUMBER(MATRIX!Y250),MATRIX!Y250,"n/a"),"")</f>
        <v/>
      </c>
      <c r="BG250" s="86" t="str">
        <f t="shared" si="154"/>
        <v/>
      </c>
      <c r="BI250" s="44" t="str">
        <f>IF(ISNUMBER('Lo-Z-OUTPUT'!D250),IF(ISNUMBER(EXTRA!H250),'Lo-Z-OUTPUT'!D250*EXTRA!H250,""),"")</f>
        <v/>
      </c>
      <c r="BJ250" s="44" t="str">
        <f t="shared" si="155"/>
        <v/>
      </c>
      <c r="BT250" t="b">
        <f>ISNUMBER(MATRIX!G250)</f>
        <v>0</v>
      </c>
      <c r="BU250" t="b">
        <f>ISNUMBER(MATRIX!H250)</f>
        <v>0</v>
      </c>
      <c r="BW250" s="64" t="str">
        <f>IF(AND(ISNUMBER('HI-Z-OUTPUT'!P250),I250&lt;&gt;0),'HI-Z-OUTPUT'!P250,"-")</f>
        <v>-</v>
      </c>
      <c r="BX250" s="1"/>
      <c r="BY250" s="64" t="str">
        <f>IF(ISBLANK('HI-Z-OUTPUT'!R250),"",'HI-Z-OUTPUT'!R250)</f>
        <v/>
      </c>
      <c r="CA250" s="62" t="str">
        <f>IF(ISNUMBER(BW250),IF(ISNUMBER(MATRIX!E250),BW250*MATRIX!E250,"WRNG DATA"),"-")</f>
        <v>-</v>
      </c>
      <c r="CC250" s="66" t="str">
        <f>IF(AND(ISNUMBER(BW250),OR(BT250,BU250)),IF(KP="kg",BW250*MATRIX!CC250,BW250*MATRIX!CC250*2.2),"-")</f>
        <v>-</v>
      </c>
      <c r="CD250" s="65" t="str">
        <f t="shared" si="156"/>
        <v/>
      </c>
      <c r="CF250" s="1" t="str">
        <f>IF(AND(VI&lt;100,ISNUMBER(BW250),BT250),MATRIX!N250,IF(AND(VI&gt;=100,ISNUMBER(BW250),BU250),MATRIX!O250,""))</f>
        <v/>
      </c>
      <c r="CG250" s="1" t="str">
        <f>IF(AND(BY250&lt;100,ISNUMBER(BW250),BT250),MATRIX!N250,IF(AND(BY250&gt;=100,ISNUMBER(BW250),BU250),MATRIX!O250,"WRNG V"))</f>
        <v>WRNG V</v>
      </c>
      <c r="CH250" s="1" t="str">
        <f t="shared" si="157"/>
        <v/>
      </c>
      <c r="CJ250" s="70" t="str">
        <f>IF(ISNUMBER(BW250),IF(BY250&lt;100,IF(ISNUMBER(CH250*MATRIX!G250),BW250*CH250*MATRIX!G250,""),IF(ISNUMBER(CH250*MATRIX!H250),BW250*CH250*MATRIX!H250,"")),"")</f>
        <v/>
      </c>
      <c r="CL250" s="40" t="str">
        <f>IF(ISNUMBER(BW250*CH250),IF(ISNUMBER(MATRIX!U250),IF(MATRIX!U250-INT(MATRIX!U250)=0,MATRIX!U250,"("&amp;MATRIX!U250&amp;")"),"n/a"),"")</f>
        <v/>
      </c>
      <c r="CM250" s="77"/>
      <c r="CN250" s="81" t="str">
        <f>IF(ISNUMBER(BW250*CH250), IF(ISNUMBER(MATRIX!AZ250),BW250*MATRIX!AZ250,"n/a"),"")</f>
        <v/>
      </c>
      <c r="CO250" s="77"/>
      <c r="CP250" s="83" t="str">
        <f>IF(ISNUMBER($BW250*$CH250), IF(ISNUMBER(MATRIX!BB250),$BW250*MATRIX!BB250,"n/a"),"")</f>
        <v/>
      </c>
      <c r="CQ250" s="77"/>
      <c r="CR250" s="81" t="str">
        <f>IF(ISNUMBER($BW250*$CH250), IF(ISNUMBER(MATRIX!BJ250),BW250*MATRIX!BJ250,"n/a"),"")</f>
        <v/>
      </c>
      <c r="CS250" s="77" t="s">
        <v>434</v>
      </c>
      <c r="CT250" s="83" t="str">
        <f>IF(ISNUMBER($BW250*$CH250), IF(ISNUMBER(MATRIX!BL250),$BW250*MATRIX!BL250,"n/a"),"")</f>
        <v/>
      </c>
      <c r="CV250" s="225" t="str">
        <f t="shared" si="158"/>
        <v/>
      </c>
      <c r="CX250" s="225" t="str">
        <f t="shared" si="159"/>
        <v/>
      </c>
      <c r="CZ250" s="219" t="str">
        <f>IF(ISNUMBER($BW250*$CH250), IF(MV&gt;200,IF(ISNUMBER(MATRIX!CL250),MATRIX!CL250,"n/a"),IF(ISNUMBER(MATRIX!CH250),MATRIX!CH250,"n/a")),"")</f>
        <v/>
      </c>
      <c r="DB250" s="1" t="str">
        <f>IF(ISNUMBER(BW250),IF(AND(ISNUMBER('HI-Z-OUTPUT'!AV250),'HI-Z-OUTPUT'!AV250&lt;&gt;0),'HI-Z-OUTPUT'!AV250,'Hi-Z-INPUT'!$K$7*'Hi-Z-INPUT'!$K$11),"")</f>
        <v/>
      </c>
      <c r="DD250" s="161" t="str">
        <f t="shared" si="160"/>
        <v/>
      </c>
      <c r="DF250" s="124" t="str">
        <f>IF(ISNUMBER($BW250),IF(MV&lt;200,IF(ISNUMBER(MATRIX!BA250),ROUND(MATRIX!BA250/1000*IDLE*CKWH,2),"-"),IF(ISNUMBER(MATRIX!BK250),ROUND(MATRIX!BK250/1000*IDLE*CKWH,2),"-")),"")</f>
        <v/>
      </c>
      <c r="DG250" s="125" t="str">
        <f t="shared" si="161"/>
        <v/>
      </c>
      <c r="DI250" s="104" t="str">
        <f>IF(ISNUMBER($BW250),IF(MV&lt;200,IF(ISNUMBER(MATRIX!BC250),ROUND(MATRIX!BC250/1000*RUNNING*CKWH,2),"-"),IF(ISNUMBER(MATRIX!BM250),ROUND(MATRIX!BM250/1000*RUNNING*CKWH,2),"-")),"")</f>
        <v/>
      </c>
      <c r="DJ250" s="130" t="str">
        <f t="shared" si="162"/>
        <v/>
      </c>
      <c r="DL250" s="104"/>
      <c r="DM250" s="130" t="str">
        <f t="shared" si="163"/>
        <v/>
      </c>
      <c r="DO250" s="129" t="str">
        <f t="shared" si="164"/>
        <v/>
      </c>
      <c r="DP250" s="127" t="str">
        <f t="shared" si="165"/>
        <v/>
      </c>
      <c r="DR250" s="101" t="str">
        <f>IF(ISNUMBER($BW250*$CH250),IF(ISNUMBER(MATRIX!BU250),BW250*MATRIX!BU250,"n/a"),"")</f>
        <v/>
      </c>
      <c r="DS250" s="72"/>
      <c r="DT250" s="72" t="str">
        <f>IF(ISNUMBER(BW250*CH250),IF(ISNUMBER(MATRIX!BV250*DD250),BW250*MATRIX!BV250*DD250,"n/a"),"")</f>
        <v/>
      </c>
      <c r="DU250" s="72"/>
      <c r="DV250" s="155" t="str">
        <f t="shared" si="166"/>
        <v/>
      </c>
      <c r="DW250" s="96"/>
      <c r="DX250" s="156" t="str">
        <f t="shared" si="167"/>
        <v/>
      </c>
      <c r="DY250" s="102" t="str">
        <f t="shared" si="168"/>
        <v/>
      </c>
      <c r="EA250" s="85" t="str">
        <f>IF(ISNUMBER(BW250),IF(ISNUMBER(MATRIX!Y250),MATRIX!Y250,"n/a"),"")</f>
        <v/>
      </c>
      <c r="EB250" s="86" t="str">
        <f t="shared" si="169"/>
        <v/>
      </c>
      <c r="ED250" s="44" t="str">
        <f>IF(ISNUMBER('HI-Z-OUTPUT'!D250),IF(ISNUMBER(BW250),'HI-Z-OUTPUT'!D250*BW250,""),"")</f>
        <v/>
      </c>
      <c r="EE250" s="44" t="str">
        <f t="shared" si="170"/>
        <v/>
      </c>
    </row>
    <row r="251" spans="1:135">
      <c r="A251" s="106" t="e">
        <f>MATRIX!A251</f>
        <v>#N/A</v>
      </c>
      <c r="B251" t="e">
        <f>IF(MATRIX!B251&lt;&gt;0,MATRIX!B251,"-")</f>
        <v>#N/A</v>
      </c>
      <c r="D251" t="b">
        <f>AND(OHM8MENO&lt;='Lo-Z-OUTPUT'!U251,'Lo-Z-OUTPUT'!U251&lt;=OHM8PIU)</f>
        <v>0</v>
      </c>
      <c r="E251" t="b">
        <f>AND(OHM4MENO&lt;='Lo-Z-OUTPUT'!U251,'Lo-Z-OUTPUT'!U251&lt;=OHM4PIU)</f>
        <v>0</v>
      </c>
      <c r="F251" t="b">
        <f>AND(OHM2MENO&lt;='Lo-Z-OUTPUT'!U251,'Lo-Z-OUTPUT'!U251&lt;=OHM2PIU)</f>
        <v>0</v>
      </c>
      <c r="H251" s="64" t="str">
        <f>IF(ISNUMBER('Lo-Z-OUTPUT'!S251),'Lo-Z-OUTPUT'!S251,"")</f>
        <v/>
      </c>
      <c r="I251" s="64" t="str">
        <f>IF('Lo-Z-OUTPUT'!W251="B","B","")</f>
        <v/>
      </c>
      <c r="K251" s="62" t="str">
        <f>IF(ISNUMBER(H251),H251*MATRIX!E251,"-")</f>
        <v>-</v>
      </c>
      <c r="M251" s="66" t="str">
        <f>IF(ISNUMBER(H251),IF(KP="kg",H251*MATRIX!CB251,H251*MATRIX!CB251*2.2),"-")</f>
        <v>-</v>
      </c>
      <c r="N251" s="65" t="str">
        <f t="shared" si="143"/>
        <v/>
      </c>
      <c r="P251" s="1" t="str">
        <f>IF(ISNUMBER(H251),IF('Lo-Z-OUTPUT'!W251="B",IF(D251,MATRIX!Q251,IF(E251,MATRIX!R251,"WRNG Ω")),IF(D251,MATRIX!K251,IF(E251,MATRIX!L251,IF(F251,MATRIX!M251,"")))),"")</f>
        <v/>
      </c>
      <c r="R251" s="70" t="str">
        <f>IF(AND(ISNUMBER(H251),ISNUMBER(P251)),IF('Lo-Z-OUTPUT'!W251="B",H251*P251*MATRIX!F251/2,H251*P251*MATRIX!F251),"")</f>
        <v/>
      </c>
      <c r="T251" s="40" t="str">
        <f>IF(ISNUMBER($H251),IF(ISNUMBER(MATRIX!U251),IF(MATRIX!U251-INT(MATRIX!U251)=0,MATRIX!U251,"("&amp;MATRIX!U251&amp;")"),"n/a"),"")</f>
        <v/>
      </c>
      <c r="U251" s="77"/>
      <c r="V251" s="81" t="str">
        <f>IF(ISNUMBER(H251), IF(ISNUMBER(MATRIX!AD251),H251*MATRIX!AD251,"n/a"),"")</f>
        <v/>
      </c>
      <c r="W251" s="77"/>
      <c r="X251" s="83" t="str">
        <f>IF(ISNUMBER($H251), IF(ISNUMBER(MATRIX!AF251),$H251*MATRIX!AF251,"n/a"),"")</f>
        <v/>
      </c>
      <c r="Y251" s="77"/>
      <c r="Z251" s="81" t="str">
        <f>IF(ISNUMBER($H251), IF(ISNUMBER(MATRIX!AP251),$H251*MATRIX!AP251,"n/a"),"")</f>
        <v/>
      </c>
      <c r="AA251" s="77" t="s">
        <v>434</v>
      </c>
      <c r="AB251" s="83" t="str">
        <f>IF(ISNUMBER($H251), IF(ISNUMBER(MATRIX!AR251),$H251*MATRIX!AR251,"n/a"),"")</f>
        <v/>
      </c>
      <c r="AD251" s="225" t="str">
        <f t="shared" si="144"/>
        <v/>
      </c>
      <c r="AF251" s="225" t="str">
        <f t="shared" si="145"/>
        <v/>
      </c>
      <c r="AH251" s="218" t="str">
        <f>IF(ISNUMBER($H251), IF(MV&gt;200,IF(ISNUMBER(MATRIX!CL251),MATRIX!CL251,"n/a"),IF(ISNUMBER(MATRIX!CH251),MATRIX!CH251,"n/a")),"")</f>
        <v/>
      </c>
      <c r="AJ251" s="1" t="str">
        <f>IF(ISNUMBER(H251),IF(AND(ISNUMBER('Lo-Z-OUTPUT'!BA251),'Lo-Z-OUTPUT'!BA251&lt;&gt;0),'Lo-Z-OUTPUT'!BA251,'Lo-Z-INPUT'!$K$15*'Lo-Z-INPUT'!$K$7),"")</f>
        <v/>
      </c>
      <c r="AL251" s="161" t="str">
        <f t="shared" si="146"/>
        <v/>
      </c>
      <c r="AN251" s="124" t="str">
        <f>IF(ISNUMBER($H251),IF(MV&lt;200,IF(ISNUMBER(MATRIX!AE251),ROUND((MATRIX!AE251*IDLE/1000)*CKWH,2),"-"),IF(ISNUMBER(MATRIX!AQ251),ROUND((MATRIX!AQ251*IDLE/1000)*CKWH,2),"-")),"")</f>
        <v/>
      </c>
      <c r="AO251" s="125" t="str">
        <f t="shared" si="147"/>
        <v/>
      </c>
      <c r="AQ251" s="105" t="str">
        <f>IF(ISNUMBER($H251),IF(MV&lt;200,IF(ISNUMBER(MATRIX!AG251),ROUND((MATRIX!AG251/1000)*RUNNING*CKWH,2),"-"),IF(ISNUMBER(MATRIX!AS251),ROUND((MATRIX!AS251/1000)*RUNNING*CKWH,2),"-")),"")</f>
        <v/>
      </c>
      <c r="AR251" s="126" t="str">
        <f t="shared" si="148"/>
        <v/>
      </c>
      <c r="AT251" s="129" t="str">
        <f t="shared" si="149"/>
        <v/>
      </c>
      <c r="AU251" s="127" t="str">
        <f t="shared" si="150"/>
        <v/>
      </c>
      <c r="AW251" s="101" t="str">
        <f>IF(ISNUMBER($H251),IF(ISNUMBER(MATRIX!BU251),$H251*MATRIX!BU251,"n/a"),"")</f>
        <v/>
      </c>
      <c r="AX251" s="72"/>
      <c r="AY251" s="72" t="str">
        <f>IF(ISNUMBER($H251),IF(ISNUMBER(MATRIX!BV251*AL251),$H251*MATRIX!BV251*AL251,"n/a"),"")</f>
        <v/>
      </c>
      <c r="BA251" s="100" t="str">
        <f t="shared" si="151"/>
        <v/>
      </c>
      <c r="BB251" s="72"/>
      <c r="BC251" s="154" t="str">
        <f t="shared" si="152"/>
        <v/>
      </c>
      <c r="BD251" s="103" t="str">
        <f t="shared" si="153"/>
        <v/>
      </c>
      <c r="BF251" s="85" t="str">
        <f>IF(ISNUMBER(H251),IF(ISNUMBER(MATRIX!Y251),MATRIX!Y251,"n/a"),"")</f>
        <v/>
      </c>
      <c r="BG251" s="86" t="str">
        <f t="shared" si="154"/>
        <v/>
      </c>
      <c r="BI251" s="44" t="str">
        <f>IF(ISNUMBER('Lo-Z-OUTPUT'!D251),IF(ISNUMBER(EXTRA!H251),'Lo-Z-OUTPUT'!D251*EXTRA!H251,""),"")</f>
        <v/>
      </c>
      <c r="BJ251" s="44" t="str">
        <f t="shared" si="155"/>
        <v/>
      </c>
      <c r="BT251" t="b">
        <f>ISNUMBER(MATRIX!G251)</f>
        <v>0</v>
      </c>
      <c r="BU251" t="b">
        <f>ISNUMBER(MATRIX!H251)</f>
        <v>0</v>
      </c>
      <c r="BW251" s="64" t="str">
        <f>IF(AND(ISNUMBER('HI-Z-OUTPUT'!P251),I251&lt;&gt;0),'HI-Z-OUTPUT'!P251,"-")</f>
        <v>-</v>
      </c>
      <c r="BX251" s="1"/>
      <c r="BY251" s="64" t="str">
        <f>IF(ISBLANK('HI-Z-OUTPUT'!R251),"",'HI-Z-OUTPUT'!R251)</f>
        <v/>
      </c>
      <c r="CA251" s="62" t="str">
        <f>IF(ISNUMBER(BW251),IF(ISNUMBER(MATRIX!E251),BW251*MATRIX!E251,"WRNG DATA"),"-")</f>
        <v>-</v>
      </c>
      <c r="CC251" s="66" t="str">
        <f>IF(AND(ISNUMBER(BW251),OR(BT251,BU251)),IF(KP="kg",BW251*MATRIX!CC251,BW251*MATRIX!CC251*2.2),"-")</f>
        <v>-</v>
      </c>
      <c r="CD251" s="65" t="str">
        <f t="shared" si="156"/>
        <v/>
      </c>
      <c r="CF251" s="1" t="str">
        <f>IF(AND(VI&lt;100,ISNUMBER(BW251),BT251),MATRIX!N251,IF(AND(VI&gt;=100,ISNUMBER(BW251),BU251),MATRIX!O251,""))</f>
        <v/>
      </c>
      <c r="CG251" s="1" t="str">
        <f>IF(AND(BY251&lt;100,ISNUMBER(BW251),BT251),MATRIX!N251,IF(AND(BY251&gt;=100,ISNUMBER(BW251),BU251),MATRIX!O251,"WRNG V"))</f>
        <v>WRNG V</v>
      </c>
      <c r="CH251" s="1" t="str">
        <f t="shared" si="157"/>
        <v/>
      </c>
      <c r="CJ251" s="70" t="str">
        <f>IF(ISNUMBER(BW251),IF(BY251&lt;100,IF(ISNUMBER(CH251*MATRIX!G251),BW251*CH251*MATRIX!G251,""),IF(ISNUMBER(CH251*MATRIX!H251),BW251*CH251*MATRIX!H251,"")),"")</f>
        <v/>
      </c>
      <c r="CL251" s="40" t="str">
        <f>IF(ISNUMBER(BW251*CH251),IF(ISNUMBER(MATRIX!U251),IF(MATRIX!U251-INT(MATRIX!U251)=0,MATRIX!U251,"("&amp;MATRIX!U251&amp;")"),"n/a"),"")</f>
        <v/>
      </c>
      <c r="CM251" s="77"/>
      <c r="CN251" s="81" t="str">
        <f>IF(ISNUMBER(BW251*CH251), IF(ISNUMBER(MATRIX!AZ251),BW251*MATRIX!AZ251,"n/a"),"")</f>
        <v/>
      </c>
      <c r="CO251" s="77"/>
      <c r="CP251" s="83" t="str">
        <f>IF(ISNUMBER($BW251*$CH251), IF(ISNUMBER(MATRIX!BB251),$BW251*MATRIX!BB251,"n/a"),"")</f>
        <v/>
      </c>
      <c r="CQ251" s="77"/>
      <c r="CR251" s="81" t="str">
        <f>IF(ISNUMBER($BW251*$CH251), IF(ISNUMBER(MATRIX!BJ251),BW251*MATRIX!BJ251,"n/a"),"")</f>
        <v/>
      </c>
      <c r="CS251" s="77" t="s">
        <v>434</v>
      </c>
      <c r="CT251" s="83" t="str">
        <f>IF(ISNUMBER($BW251*$CH251), IF(ISNUMBER(MATRIX!BL251),$BW251*MATRIX!BL251,"n/a"),"")</f>
        <v/>
      </c>
      <c r="CV251" s="225" t="str">
        <f t="shared" si="158"/>
        <v/>
      </c>
      <c r="CX251" s="225" t="str">
        <f t="shared" si="159"/>
        <v/>
      </c>
      <c r="CZ251" s="219" t="str">
        <f>IF(ISNUMBER($BW251*$CH251), IF(MV&gt;200,IF(ISNUMBER(MATRIX!CL251),MATRIX!CL251,"n/a"),IF(ISNUMBER(MATRIX!CH251),MATRIX!CH251,"n/a")),"")</f>
        <v/>
      </c>
      <c r="DB251" s="1" t="str">
        <f>IF(ISNUMBER(BW251),IF(AND(ISNUMBER('HI-Z-OUTPUT'!AV251),'HI-Z-OUTPUT'!AV251&lt;&gt;0),'HI-Z-OUTPUT'!AV251,'Hi-Z-INPUT'!$K$7*'Hi-Z-INPUT'!$K$11),"")</f>
        <v/>
      </c>
      <c r="DD251" s="161" t="str">
        <f t="shared" si="160"/>
        <v/>
      </c>
      <c r="DF251" s="124" t="str">
        <f>IF(ISNUMBER($BW251),IF(MV&lt;200,IF(ISNUMBER(MATRIX!BA251),ROUND(MATRIX!BA251/1000*IDLE*CKWH,2),"-"),IF(ISNUMBER(MATRIX!BK251),ROUND(MATRIX!BK251/1000*IDLE*CKWH,2),"-")),"")</f>
        <v/>
      </c>
      <c r="DG251" s="125" t="str">
        <f t="shared" si="161"/>
        <v/>
      </c>
      <c r="DI251" s="104" t="str">
        <f>IF(ISNUMBER($BW251),IF(MV&lt;200,IF(ISNUMBER(MATRIX!BC251),ROUND(MATRIX!BC251/1000*RUNNING*CKWH,2),"-"),IF(ISNUMBER(MATRIX!BM251),ROUND(MATRIX!BM251/1000*RUNNING*CKWH,2),"-")),"")</f>
        <v/>
      </c>
      <c r="DJ251" s="130" t="str">
        <f t="shared" si="162"/>
        <v/>
      </c>
      <c r="DL251" s="104"/>
      <c r="DM251" s="130" t="str">
        <f t="shared" si="163"/>
        <v/>
      </c>
      <c r="DO251" s="129" t="str">
        <f t="shared" si="164"/>
        <v/>
      </c>
      <c r="DP251" s="127" t="str">
        <f t="shared" si="165"/>
        <v/>
      </c>
      <c r="DR251" s="101" t="str">
        <f>IF(ISNUMBER($BW251*$CH251),IF(ISNUMBER(MATRIX!BU251),BW251*MATRIX!BU251,"n/a"),"")</f>
        <v/>
      </c>
      <c r="DS251" s="72"/>
      <c r="DT251" s="72" t="str">
        <f>IF(ISNUMBER(BW251*CH251),IF(ISNUMBER(MATRIX!BV251*DD251),BW251*MATRIX!BV251*DD251,"n/a"),"")</f>
        <v/>
      </c>
      <c r="DU251" s="72"/>
      <c r="DV251" s="155" t="str">
        <f t="shared" si="166"/>
        <v/>
      </c>
      <c r="DW251" s="96"/>
      <c r="DX251" s="156" t="str">
        <f t="shared" si="167"/>
        <v/>
      </c>
      <c r="DY251" s="102" t="str">
        <f t="shared" si="168"/>
        <v/>
      </c>
      <c r="EA251" s="85" t="str">
        <f>IF(ISNUMBER(BW251),IF(ISNUMBER(MATRIX!Y251),MATRIX!Y251,"n/a"),"")</f>
        <v/>
      </c>
      <c r="EB251" s="86" t="str">
        <f t="shared" si="169"/>
        <v/>
      </c>
      <c r="ED251" s="44" t="str">
        <f>IF(ISNUMBER('HI-Z-OUTPUT'!D251),IF(ISNUMBER(BW251),'HI-Z-OUTPUT'!D251*BW251,""),"")</f>
        <v/>
      </c>
      <c r="EE251" s="44" t="str">
        <f t="shared" si="170"/>
        <v/>
      </c>
    </row>
    <row r="252" spans="1:135">
      <c r="A252" s="106"/>
      <c r="D252" t="b">
        <f>AND(OHM8MENO&lt;='Lo-Z-OUTPUT'!U252,'Lo-Z-OUTPUT'!U252&lt;=OHM8PIU)</f>
        <v>0</v>
      </c>
      <c r="E252" t="b">
        <f>AND(OHM4MENO&lt;='Lo-Z-OUTPUT'!U252,'Lo-Z-OUTPUT'!U252&lt;=OHM4PIU)</f>
        <v>0</v>
      </c>
      <c r="F252" t="b">
        <f>AND(OHM2MENO&lt;='Lo-Z-OUTPUT'!U252,'Lo-Z-OUTPUT'!U252&lt;=OHM2PIU)</f>
        <v>0</v>
      </c>
      <c r="H252" s="64" t="str">
        <f>IF(ISNUMBER('Lo-Z-OUTPUT'!S252),'Lo-Z-OUTPUT'!S252,"")</f>
        <v/>
      </c>
      <c r="I252" s="64" t="str">
        <f>IF('Lo-Z-OUTPUT'!W252="B","B","")</f>
        <v/>
      </c>
      <c r="K252" s="62" t="str">
        <f>IF(ISNUMBER(H252),H252*MATRIX!E252,"-")</f>
        <v>-</v>
      </c>
      <c r="M252" s="66" t="str">
        <f>IF(ISNUMBER(H252),IF(KP="kg",H252*MATRIX!CB252,H252*MATRIX!CB252*2.2),"-")</f>
        <v>-</v>
      </c>
      <c r="N252" s="65" t="str">
        <f t="shared" si="143"/>
        <v/>
      </c>
      <c r="P252" s="1" t="str">
        <f>IF(ISNUMBER(H252),IF('Lo-Z-OUTPUT'!W252="B",IF(D252,MATRIX!Q252,IF(E252,MATRIX!R252,"WRNG Ω")),IF(D252,MATRIX!K252,IF(E252,MATRIX!L252,IF(F252,MATRIX!M252,"")))),"")</f>
        <v/>
      </c>
      <c r="R252" s="70" t="str">
        <f>IF(AND(ISNUMBER(H252),ISNUMBER(P252)),IF('Lo-Z-OUTPUT'!W252="B",H252*P252*MATRIX!F252/2,H252*P252*MATRIX!F252),"")</f>
        <v/>
      </c>
      <c r="T252" s="40" t="str">
        <f>IF(ISNUMBER($H252),IF(ISNUMBER(MATRIX!U252),IF(MATRIX!U252-INT(MATRIX!U252)=0,MATRIX!U252,"("&amp;MATRIX!U252&amp;")"),"n/a"),"")</f>
        <v/>
      </c>
      <c r="U252" s="77"/>
      <c r="V252" s="81" t="str">
        <f>IF(ISNUMBER(H252), IF(ISNUMBER(MATRIX!AD252),H252*MATRIX!AD252,"n/a"),"")</f>
        <v/>
      </c>
      <c r="W252" s="77"/>
      <c r="X252" s="83" t="str">
        <f>IF(ISNUMBER($H252), IF(ISNUMBER(MATRIX!AF252),$H252*MATRIX!AF252,"n/a"),"")</f>
        <v/>
      </c>
      <c r="Y252" s="77"/>
      <c r="Z252" s="81" t="str">
        <f>IF(ISNUMBER($H252), IF(ISNUMBER(MATRIX!AP252),$H252*MATRIX!AP252,"n/a"),"")</f>
        <v/>
      </c>
      <c r="AA252" s="77" t="s">
        <v>434</v>
      </c>
      <c r="AB252" s="83" t="str">
        <f>IF(ISNUMBER($H252), IF(ISNUMBER(MATRIX!AR252),$H252*MATRIX!AR252,"n/a"),"")</f>
        <v/>
      </c>
      <c r="AD252" s="225" t="str">
        <f t="shared" si="144"/>
        <v/>
      </c>
      <c r="AF252" s="225" t="str">
        <f t="shared" si="145"/>
        <v/>
      </c>
      <c r="AH252" s="218" t="str">
        <f>IF(ISNUMBER($H252), IF(MV&gt;200,IF(ISNUMBER(MATRIX!CL252),MATRIX!CL252,"n/a"),IF(ISNUMBER(MATRIX!CH252),MATRIX!CH252,"n/a")),"")</f>
        <v/>
      </c>
      <c r="AJ252" s="1" t="str">
        <f>IF(ISNUMBER(H252),IF(AND(ISNUMBER('Lo-Z-OUTPUT'!BA252),'Lo-Z-OUTPUT'!BA252&lt;&gt;0),'Lo-Z-OUTPUT'!BA252,'Lo-Z-INPUT'!$K$15*'Lo-Z-INPUT'!$K$7),"")</f>
        <v/>
      </c>
      <c r="AL252" s="161" t="str">
        <f t="shared" si="146"/>
        <v/>
      </c>
      <c r="AN252" s="124" t="str">
        <f>IF(ISNUMBER($H252),IF(MV&lt;200,IF(ISNUMBER(MATRIX!AE252),ROUND((MATRIX!AE252*IDLE/1000)*CKWH,2),"-"),IF(ISNUMBER(MATRIX!AQ252),ROUND((MATRIX!AQ252*IDLE/1000)*CKWH,2),"-")),"")</f>
        <v/>
      </c>
      <c r="AO252" s="125" t="str">
        <f t="shared" si="147"/>
        <v/>
      </c>
      <c r="AQ252" s="105" t="str">
        <f>IF(ISNUMBER($H252),IF(MV&lt;200,IF(ISNUMBER(MATRIX!AG252),ROUND((MATRIX!AG252/1000)*RUNNING*CKWH,2),"-"),IF(ISNUMBER(MATRIX!AS252),ROUND((MATRIX!AS252/1000)*RUNNING*CKWH,2),"-")),"")</f>
        <v/>
      </c>
      <c r="AR252" s="126" t="str">
        <f t="shared" si="148"/>
        <v/>
      </c>
      <c r="AT252" s="129" t="str">
        <f t="shared" si="149"/>
        <v/>
      </c>
      <c r="AU252" s="127" t="str">
        <f t="shared" si="150"/>
        <v/>
      </c>
      <c r="AW252" s="101" t="str">
        <f>IF(ISNUMBER($H252),IF(ISNUMBER(MATRIX!BU252),$H252*MATRIX!BU252,"n/a"),"")</f>
        <v/>
      </c>
      <c r="AX252" s="72"/>
      <c r="AY252" s="72" t="str">
        <f>IF(ISNUMBER($H252),IF(ISNUMBER(MATRIX!BV252*AL252),$H252*MATRIX!BV252*AL252,"n/a"),"")</f>
        <v/>
      </c>
      <c r="BA252" s="100" t="str">
        <f t="shared" si="151"/>
        <v/>
      </c>
      <c r="BB252" s="72"/>
      <c r="BC252" s="154" t="str">
        <f t="shared" si="152"/>
        <v/>
      </c>
      <c r="BD252" s="103" t="str">
        <f t="shared" si="153"/>
        <v/>
      </c>
      <c r="BF252" s="85" t="str">
        <f>IF(ISNUMBER(H252),IF(ISNUMBER(MATRIX!Y252),MATRIX!Y252,"n/a"),"")</f>
        <v/>
      </c>
      <c r="BG252" s="86" t="str">
        <f t="shared" si="154"/>
        <v/>
      </c>
      <c r="BI252" s="44" t="str">
        <f>IF(ISNUMBER('Lo-Z-OUTPUT'!D252),IF(ISNUMBER(EXTRA!H252),'Lo-Z-OUTPUT'!D252*EXTRA!H252,""),"")</f>
        <v/>
      </c>
      <c r="BJ252" s="44" t="str">
        <f t="shared" si="155"/>
        <v/>
      </c>
      <c r="BT252" t="b">
        <f>ISNUMBER(MATRIX!G252)</f>
        <v>0</v>
      </c>
      <c r="BU252" t="b">
        <f>ISNUMBER(MATRIX!H252)</f>
        <v>0</v>
      </c>
      <c r="BW252" s="64" t="str">
        <f>IF(AND(ISNUMBER('HI-Z-OUTPUT'!P252),I252&lt;&gt;0),'HI-Z-OUTPUT'!P252,"-")</f>
        <v>-</v>
      </c>
      <c r="BX252" s="1"/>
      <c r="BY252" s="64" t="str">
        <f>IF(ISBLANK('HI-Z-OUTPUT'!R252),"",'HI-Z-OUTPUT'!R252)</f>
        <v/>
      </c>
      <c r="CA252" s="62" t="str">
        <f>IF(ISNUMBER(BW252),IF(ISNUMBER(MATRIX!E252),BW252*MATRIX!E252,"WRNG DATA"),"-")</f>
        <v>-</v>
      </c>
      <c r="CC252" s="66" t="str">
        <f>IF(AND(ISNUMBER(BW252),OR(BT252,BU252)),IF(KP="kg",BW252*MATRIX!CC252,BW252*MATRIX!CC252*2.2),"-")</f>
        <v>-</v>
      </c>
      <c r="CD252" s="65" t="str">
        <f t="shared" si="156"/>
        <v/>
      </c>
      <c r="CF252" s="1" t="str">
        <f>IF(AND(VI&lt;100,ISNUMBER(BW252),BT252),MATRIX!N252,IF(AND(VI&gt;=100,ISNUMBER(BW252),BU252),MATRIX!O252,""))</f>
        <v/>
      </c>
      <c r="CG252" s="1" t="str">
        <f>IF(AND(BY252&lt;100,ISNUMBER(BW252),BT252),MATRIX!N252,IF(AND(BY252&gt;=100,ISNUMBER(BW252),BU252),MATRIX!O252,"WRNG V"))</f>
        <v>WRNG V</v>
      </c>
      <c r="CH252" s="1" t="str">
        <f t="shared" si="157"/>
        <v/>
      </c>
      <c r="CJ252" s="70" t="str">
        <f>IF(ISNUMBER(BW252),IF(BY252&lt;100,IF(ISNUMBER(CH252*MATRIX!G252),BW252*CH252*MATRIX!G252,""),IF(ISNUMBER(CH252*MATRIX!H252),BW252*CH252*MATRIX!H252,"")),"")</f>
        <v/>
      </c>
      <c r="CL252" s="40" t="str">
        <f>IF(ISNUMBER(BW252*CH252),IF(ISNUMBER(MATRIX!U252),IF(MATRIX!U252-INT(MATRIX!U252)=0,MATRIX!U252,"("&amp;MATRIX!U252&amp;")"),"n/a"),"")</f>
        <v/>
      </c>
      <c r="CM252" s="77"/>
      <c r="CN252" s="81" t="str">
        <f>IF(ISNUMBER(BW252*CH252), IF(ISNUMBER(MATRIX!AZ252),BW252*MATRIX!AZ252,"n/a"),"")</f>
        <v/>
      </c>
      <c r="CO252" s="77"/>
      <c r="CP252" s="83" t="str">
        <f>IF(ISNUMBER($BW252*$CH252), IF(ISNUMBER(MATRIX!BB252),$BW252*MATRIX!BB252,"n/a"),"")</f>
        <v/>
      </c>
      <c r="CQ252" s="77"/>
      <c r="CR252" s="81" t="str">
        <f>IF(ISNUMBER($BW252*$CH252), IF(ISNUMBER(MATRIX!BJ252),BW252*MATRIX!BJ252,"n/a"),"")</f>
        <v/>
      </c>
      <c r="CS252" s="77" t="s">
        <v>434</v>
      </c>
      <c r="CT252" s="83" t="str">
        <f>IF(ISNUMBER($BW252*$CH252), IF(ISNUMBER(MATRIX!BL252),$BW252*MATRIX!BL252,"n/a"),"")</f>
        <v/>
      </c>
      <c r="CV252" s="225" t="str">
        <f t="shared" si="158"/>
        <v/>
      </c>
      <c r="CX252" s="225" t="str">
        <f t="shared" si="159"/>
        <v/>
      </c>
      <c r="CZ252" s="219" t="str">
        <f>IF(ISNUMBER($BW252*$CH252), IF(MV&gt;200,IF(ISNUMBER(MATRIX!CL252),MATRIX!CL252,"n/a"),IF(ISNUMBER(MATRIX!CH252),MATRIX!CH252,"n/a")),"")</f>
        <v/>
      </c>
      <c r="DB252" s="1" t="str">
        <f>IF(ISNUMBER(BW252),IF(AND(ISNUMBER('HI-Z-OUTPUT'!AV252),'HI-Z-OUTPUT'!AV252&lt;&gt;0),'HI-Z-OUTPUT'!AV252,'Hi-Z-INPUT'!$K$7*'Hi-Z-INPUT'!$K$11),"")</f>
        <v/>
      </c>
      <c r="DD252" s="161" t="str">
        <f t="shared" si="160"/>
        <v/>
      </c>
      <c r="DF252" s="124" t="str">
        <f>IF(ISNUMBER($BW252),IF(MV&lt;200,IF(ISNUMBER(MATRIX!BA252),ROUND(MATRIX!BA252/1000*IDLE*CKWH,2),"-"),IF(ISNUMBER(MATRIX!BK252),ROUND(MATRIX!BK252/1000*IDLE*CKWH,2),"-")),"")</f>
        <v/>
      </c>
      <c r="DG252" s="125" t="str">
        <f t="shared" si="161"/>
        <v/>
      </c>
      <c r="DI252" s="104" t="str">
        <f>IF(ISNUMBER($BW252),IF(MV&lt;200,IF(ISNUMBER(MATRIX!BC252),ROUND(MATRIX!BC252/1000*RUNNING*CKWH,2),"-"),IF(ISNUMBER(MATRIX!BM252),ROUND(MATRIX!BM252/1000*RUNNING*CKWH,2),"-")),"")</f>
        <v/>
      </c>
      <c r="DJ252" s="130" t="str">
        <f t="shared" si="162"/>
        <v/>
      </c>
      <c r="DL252" s="104"/>
      <c r="DM252" s="130" t="str">
        <f t="shared" si="163"/>
        <v/>
      </c>
      <c r="DO252" s="129" t="str">
        <f t="shared" si="164"/>
        <v/>
      </c>
      <c r="DP252" s="127" t="str">
        <f t="shared" si="165"/>
        <v/>
      </c>
      <c r="DR252" s="101" t="str">
        <f>IF(ISNUMBER($BW252*$CH252),IF(ISNUMBER(MATRIX!BU252),BW252*MATRIX!BU252,"n/a"),"")</f>
        <v/>
      </c>
      <c r="DS252" s="72"/>
      <c r="DT252" s="72" t="str">
        <f>IF(ISNUMBER(BW252*CH252),IF(ISNUMBER(MATRIX!BV252*DD252),BW252*MATRIX!BV252*DD252,"n/a"),"")</f>
        <v/>
      </c>
      <c r="DU252" s="72"/>
      <c r="DV252" s="155" t="str">
        <f t="shared" si="166"/>
        <v/>
      </c>
      <c r="DW252" s="96"/>
      <c r="DX252" s="156" t="str">
        <f t="shared" si="167"/>
        <v/>
      </c>
      <c r="DY252" s="102" t="str">
        <f t="shared" si="168"/>
        <v/>
      </c>
      <c r="EA252" s="85" t="str">
        <f>IF(ISNUMBER(BW252),IF(ISNUMBER(MATRIX!Y252),MATRIX!Y252,"n/a"),"")</f>
        <v/>
      </c>
      <c r="EB252" s="86" t="str">
        <f t="shared" si="169"/>
        <v/>
      </c>
      <c r="ED252" s="44" t="str">
        <f>IF(ISNUMBER('HI-Z-OUTPUT'!D252),IF(ISNUMBER(BW252),'HI-Z-OUTPUT'!D252*BW252,""),"")</f>
        <v/>
      </c>
      <c r="EE252" s="44" t="str">
        <f t="shared" si="170"/>
        <v/>
      </c>
    </row>
    <row r="253" spans="1:135">
      <c r="A253" s="106"/>
      <c r="D253" t="b">
        <f>AND(OHM8MENO&lt;='Lo-Z-OUTPUT'!U253,'Lo-Z-OUTPUT'!U253&lt;=OHM8PIU)</f>
        <v>0</v>
      </c>
      <c r="E253" t="b">
        <f>AND(OHM4MENO&lt;='Lo-Z-OUTPUT'!U253,'Lo-Z-OUTPUT'!U253&lt;=OHM4PIU)</f>
        <v>0</v>
      </c>
      <c r="F253" t="b">
        <f>AND(OHM2MENO&lt;='Lo-Z-OUTPUT'!U253,'Lo-Z-OUTPUT'!U253&lt;=OHM2PIU)</f>
        <v>0</v>
      </c>
      <c r="H253" s="64" t="str">
        <f>IF(ISNUMBER('Lo-Z-OUTPUT'!S253),'Lo-Z-OUTPUT'!S253,"")</f>
        <v/>
      </c>
      <c r="I253" s="64" t="str">
        <f>IF('Lo-Z-OUTPUT'!W253="B","B","")</f>
        <v/>
      </c>
      <c r="K253" s="62" t="str">
        <f>IF(ISNUMBER(H253),H253*MATRIX!E253,"-")</f>
        <v>-</v>
      </c>
      <c r="M253" s="66" t="str">
        <f>IF(ISNUMBER(H253),IF(KP="kg",H253*MATRIX!CB253,H253*MATRIX!CB253*2.2),"-")</f>
        <v>-</v>
      </c>
      <c r="N253" s="65" t="str">
        <f t="shared" si="143"/>
        <v/>
      </c>
      <c r="P253" s="1" t="str">
        <f>IF(ISNUMBER(H253),IF('Lo-Z-OUTPUT'!W253="B",IF(D253,MATRIX!Q253,IF(E253,MATRIX!R253,"WRNG Ω")),IF(D253,MATRIX!K253,IF(E253,MATRIX!L253,IF(F253,MATRIX!M253,"")))),"")</f>
        <v/>
      </c>
      <c r="R253" s="70" t="str">
        <f>IF(AND(ISNUMBER(H253),ISNUMBER(P253)),IF('Lo-Z-OUTPUT'!W253="B",H253*P253*MATRIX!F253/2,H253*P253*MATRIX!F253),"")</f>
        <v/>
      </c>
      <c r="T253" s="40" t="str">
        <f>IF(ISNUMBER($H253),IF(ISNUMBER(MATRIX!U253),IF(MATRIX!U253-INT(MATRIX!U253)=0,MATRIX!U253,"("&amp;MATRIX!U253&amp;")"),"n/a"),"")</f>
        <v/>
      </c>
      <c r="U253" s="77"/>
      <c r="V253" s="81" t="str">
        <f>IF(ISNUMBER(H253), IF(ISNUMBER(MATRIX!AD253),H253*MATRIX!AD253,"n/a"),"")</f>
        <v/>
      </c>
      <c r="W253" s="77"/>
      <c r="X253" s="83" t="str">
        <f>IF(ISNUMBER($H253), IF(ISNUMBER(MATRIX!AF253),$H253*MATRIX!AF253,"n/a"),"")</f>
        <v/>
      </c>
      <c r="Y253" s="77"/>
      <c r="Z253" s="81" t="str">
        <f>IF(ISNUMBER($H253), IF(ISNUMBER(MATRIX!AP253),$H253*MATRIX!AP253,"n/a"),"")</f>
        <v/>
      </c>
      <c r="AA253" s="77" t="s">
        <v>434</v>
      </c>
      <c r="AB253" s="83" t="str">
        <f>IF(ISNUMBER($H253), IF(ISNUMBER(MATRIX!AR253),$H253*MATRIX!AR253,"n/a"),"")</f>
        <v/>
      </c>
      <c r="AD253" s="225" t="str">
        <f t="shared" si="144"/>
        <v/>
      </c>
      <c r="AF253" s="225" t="str">
        <f t="shared" si="145"/>
        <v/>
      </c>
      <c r="AH253" s="218" t="str">
        <f>IF(ISNUMBER($H253), IF(MV&gt;200,IF(ISNUMBER(MATRIX!CL253),MATRIX!CL253,"n/a"),IF(ISNUMBER(MATRIX!CH253),MATRIX!CH253,"n/a")),"")</f>
        <v/>
      </c>
      <c r="AJ253" s="1" t="str">
        <f>IF(ISNUMBER(H253),IF(AND(ISNUMBER('Lo-Z-OUTPUT'!BA253),'Lo-Z-OUTPUT'!BA253&lt;&gt;0),'Lo-Z-OUTPUT'!BA253,'Lo-Z-INPUT'!$K$15*'Lo-Z-INPUT'!$K$7),"")</f>
        <v/>
      </c>
      <c r="AL253" s="161" t="str">
        <f t="shared" si="146"/>
        <v/>
      </c>
      <c r="AN253" s="124" t="str">
        <f>IF(ISNUMBER($H253),IF(MV&lt;200,IF(ISNUMBER(MATRIX!AE253),ROUND((MATRIX!AE253*IDLE/1000)*CKWH,2),"-"),IF(ISNUMBER(MATRIX!AQ253),ROUND((MATRIX!AQ253*IDLE/1000)*CKWH,2),"-")),"")</f>
        <v/>
      </c>
      <c r="AO253" s="125" t="str">
        <f t="shared" si="147"/>
        <v/>
      </c>
      <c r="AQ253" s="105" t="str">
        <f>IF(ISNUMBER($H253),IF(MV&lt;200,IF(ISNUMBER(MATRIX!AG253),ROUND((MATRIX!AG253/1000)*RUNNING*CKWH,2),"-"),IF(ISNUMBER(MATRIX!AS253),ROUND((MATRIX!AS253/1000)*RUNNING*CKWH,2),"-")),"")</f>
        <v/>
      </c>
      <c r="AR253" s="126" t="str">
        <f t="shared" si="148"/>
        <v/>
      </c>
      <c r="AT253" s="129" t="str">
        <f t="shared" si="149"/>
        <v/>
      </c>
      <c r="AU253" s="127" t="str">
        <f t="shared" si="150"/>
        <v/>
      </c>
      <c r="AW253" s="101" t="str">
        <f>IF(ISNUMBER($H253),IF(ISNUMBER(MATRIX!BU253),$H253*MATRIX!BU253,"n/a"),"")</f>
        <v/>
      </c>
      <c r="AX253" s="72"/>
      <c r="AY253" s="72" t="str">
        <f>IF(ISNUMBER($H253),IF(ISNUMBER(MATRIX!BV253*AL253),$H253*MATRIX!BV253*AL253,"n/a"),"")</f>
        <v/>
      </c>
      <c r="BA253" s="100" t="str">
        <f t="shared" si="151"/>
        <v/>
      </c>
      <c r="BB253" s="72"/>
      <c r="BC253" s="154" t="str">
        <f t="shared" si="152"/>
        <v/>
      </c>
      <c r="BD253" s="103" t="str">
        <f t="shared" si="153"/>
        <v/>
      </c>
      <c r="BF253" s="85" t="str">
        <f>IF(ISNUMBER(H253),IF(ISNUMBER(MATRIX!Y253),MATRIX!Y253,"n/a"),"")</f>
        <v/>
      </c>
      <c r="BG253" s="86" t="str">
        <f t="shared" si="154"/>
        <v/>
      </c>
      <c r="BI253" s="44" t="str">
        <f>IF(ISNUMBER('Lo-Z-OUTPUT'!D253),IF(ISNUMBER(EXTRA!H253),'Lo-Z-OUTPUT'!D253*EXTRA!H253,""),"")</f>
        <v/>
      </c>
      <c r="BJ253" s="44" t="str">
        <f t="shared" si="155"/>
        <v/>
      </c>
      <c r="BT253" t="b">
        <f>ISNUMBER(MATRIX!G253)</f>
        <v>0</v>
      </c>
      <c r="BU253" t="b">
        <f>ISNUMBER(MATRIX!H253)</f>
        <v>0</v>
      </c>
      <c r="BW253" s="64" t="str">
        <f>IF(AND(ISNUMBER('HI-Z-OUTPUT'!P253),I253&lt;&gt;0),'HI-Z-OUTPUT'!P253,"-")</f>
        <v>-</v>
      </c>
      <c r="BX253" s="1"/>
      <c r="BY253" s="64" t="str">
        <f>IF(ISBLANK('HI-Z-OUTPUT'!R253),"",'HI-Z-OUTPUT'!R253)</f>
        <v/>
      </c>
      <c r="CA253" s="62" t="str">
        <f>IF(ISNUMBER(BW253),IF(ISNUMBER(MATRIX!E253),BW253*MATRIX!E253,"WRNG DATA"),"-")</f>
        <v>-</v>
      </c>
      <c r="CC253" s="66" t="str">
        <f>IF(AND(ISNUMBER(BW253),OR(BT253,BU253)),IF(KP="kg",BW253*MATRIX!CC253,BW253*MATRIX!CC253*2.2),"-")</f>
        <v>-</v>
      </c>
      <c r="CD253" s="65" t="str">
        <f t="shared" si="156"/>
        <v/>
      </c>
      <c r="CF253" s="1" t="str">
        <f>IF(AND(VI&lt;100,ISNUMBER(BW253),BT253),MATRIX!N253,IF(AND(VI&gt;=100,ISNUMBER(BW253),BU253),MATRIX!O253,""))</f>
        <v/>
      </c>
      <c r="CG253" s="1" t="str">
        <f>IF(AND(BY253&lt;100,ISNUMBER(BW253),BT253),MATRIX!N253,IF(AND(BY253&gt;=100,ISNUMBER(BW253),BU253),MATRIX!O253,"WRNG V"))</f>
        <v>WRNG V</v>
      </c>
      <c r="CH253" s="1" t="str">
        <f t="shared" si="157"/>
        <v/>
      </c>
      <c r="CJ253" s="70" t="str">
        <f>IF(ISNUMBER(BW253),IF(BY253&lt;100,IF(ISNUMBER(CH253*MATRIX!G253),BW253*CH253*MATRIX!G253,""),IF(ISNUMBER(CH253*MATRIX!H253),BW253*CH253*MATRIX!H253,"")),"")</f>
        <v/>
      </c>
      <c r="CL253" s="40" t="str">
        <f>IF(ISNUMBER(BW253*CH253),IF(ISNUMBER(MATRIX!U253),IF(MATRIX!U253-INT(MATRIX!U253)=0,MATRIX!U253,"("&amp;MATRIX!U253&amp;")"),"n/a"),"")</f>
        <v/>
      </c>
      <c r="CM253" s="77"/>
      <c r="CN253" s="81" t="str">
        <f>IF(ISNUMBER(BW253*CH253), IF(ISNUMBER(MATRIX!AZ253),BW253*MATRIX!AZ253,"n/a"),"")</f>
        <v/>
      </c>
      <c r="CO253" s="77"/>
      <c r="CP253" s="83" t="str">
        <f>IF(ISNUMBER($BW253*$CH253), IF(ISNUMBER(MATRIX!BB253),$BW253*MATRIX!BB253,"n/a"),"")</f>
        <v/>
      </c>
      <c r="CQ253" s="77"/>
      <c r="CR253" s="81" t="str">
        <f>IF(ISNUMBER($BW253*$CH253), IF(ISNUMBER(MATRIX!BJ253),BW253*MATRIX!BJ253,"n/a"),"")</f>
        <v/>
      </c>
      <c r="CS253" s="77" t="s">
        <v>434</v>
      </c>
      <c r="CT253" s="83" t="str">
        <f>IF(ISNUMBER($BW253*$CH253), IF(ISNUMBER(MATRIX!BL253),$BW253*MATRIX!BL253,"n/a"),"")</f>
        <v/>
      </c>
      <c r="CV253" s="225" t="str">
        <f t="shared" si="158"/>
        <v/>
      </c>
      <c r="CX253" s="225" t="str">
        <f t="shared" si="159"/>
        <v/>
      </c>
      <c r="CZ253" s="219" t="str">
        <f>IF(ISNUMBER($BW253*$CH253), IF(MV&gt;200,IF(ISNUMBER(MATRIX!CL253),MATRIX!CL253,"n/a"),IF(ISNUMBER(MATRIX!CH253),MATRIX!CH253,"n/a")),"")</f>
        <v/>
      </c>
      <c r="DB253" s="1" t="str">
        <f>IF(ISNUMBER(BW253),IF(AND(ISNUMBER('HI-Z-OUTPUT'!AV253),'HI-Z-OUTPUT'!AV253&lt;&gt;0),'HI-Z-OUTPUT'!AV253,'Hi-Z-INPUT'!$K$7*'Hi-Z-INPUT'!$K$11),"")</f>
        <v/>
      </c>
      <c r="DD253" s="161" t="str">
        <f t="shared" si="160"/>
        <v/>
      </c>
      <c r="DF253" s="124" t="str">
        <f>IF(ISNUMBER($BW253),IF(MV&lt;200,IF(ISNUMBER(MATRIX!BA253),ROUND(MATRIX!BA253/1000*IDLE*CKWH,2),"-"),IF(ISNUMBER(MATRIX!BK253),ROUND(MATRIX!BK253/1000*IDLE*CKWH,2),"-")),"")</f>
        <v/>
      </c>
      <c r="DG253" s="125" t="str">
        <f t="shared" si="161"/>
        <v/>
      </c>
      <c r="DI253" s="104" t="str">
        <f>IF(ISNUMBER($BW253),IF(MV&lt;200,IF(ISNUMBER(MATRIX!BC253),ROUND(MATRIX!BC253/1000*RUNNING*CKWH,2),"-"),IF(ISNUMBER(MATRIX!BM253),ROUND(MATRIX!BM253/1000*RUNNING*CKWH,2),"-")),"")</f>
        <v/>
      </c>
      <c r="DJ253" s="130" t="str">
        <f t="shared" si="162"/>
        <v/>
      </c>
      <c r="DL253" s="104"/>
      <c r="DM253" s="130" t="str">
        <f t="shared" si="163"/>
        <v/>
      </c>
      <c r="DO253" s="129" t="str">
        <f t="shared" si="164"/>
        <v/>
      </c>
      <c r="DP253" s="127" t="str">
        <f t="shared" si="165"/>
        <v/>
      </c>
      <c r="DR253" s="101" t="str">
        <f>IF(ISNUMBER($BW253*$CH253),IF(ISNUMBER(MATRIX!BU253),BW253*MATRIX!BU253,"n/a"),"")</f>
        <v/>
      </c>
      <c r="DS253" s="72"/>
      <c r="DT253" s="72" t="str">
        <f>IF(ISNUMBER(BW253*CH253),IF(ISNUMBER(MATRIX!BV253*DD253),BW253*MATRIX!BV253*DD253,"n/a"),"")</f>
        <v/>
      </c>
      <c r="DU253" s="72"/>
      <c r="DV253" s="155" t="str">
        <f t="shared" si="166"/>
        <v/>
      </c>
      <c r="DW253" s="96"/>
      <c r="DX253" s="156" t="str">
        <f t="shared" si="167"/>
        <v/>
      </c>
      <c r="DY253" s="102" t="str">
        <f t="shared" si="168"/>
        <v/>
      </c>
      <c r="EA253" s="85" t="str">
        <f>IF(ISNUMBER(BW253),IF(ISNUMBER(MATRIX!Y253),MATRIX!Y253,"n/a"),"")</f>
        <v/>
      </c>
      <c r="EB253" s="86" t="str">
        <f t="shared" si="169"/>
        <v/>
      </c>
      <c r="ED253" s="44" t="str">
        <f>IF(ISNUMBER('HI-Z-OUTPUT'!D253),IF(ISNUMBER(BW253),'HI-Z-OUTPUT'!D253*BW253,""),"")</f>
        <v/>
      </c>
      <c r="EE253" s="44" t="str">
        <f t="shared" si="170"/>
        <v/>
      </c>
    </row>
    <row r="254" spans="1:135">
      <c r="A254" s="106"/>
      <c r="D254" t="b">
        <f>AND(OHM8MENO&lt;='Lo-Z-OUTPUT'!U254,'Lo-Z-OUTPUT'!U254&lt;=OHM8PIU)</f>
        <v>0</v>
      </c>
      <c r="E254" t="b">
        <f>AND(OHM4MENO&lt;='Lo-Z-OUTPUT'!U254,'Lo-Z-OUTPUT'!U254&lt;=OHM4PIU)</f>
        <v>0</v>
      </c>
      <c r="F254" t="b">
        <f>AND(OHM2MENO&lt;='Lo-Z-OUTPUT'!U254,'Lo-Z-OUTPUT'!U254&lt;=OHM2PIU)</f>
        <v>0</v>
      </c>
      <c r="H254" s="64" t="str">
        <f>IF(ISNUMBER('Lo-Z-OUTPUT'!S254),'Lo-Z-OUTPUT'!S254,"")</f>
        <v/>
      </c>
      <c r="I254" s="64" t="str">
        <f>IF('Lo-Z-OUTPUT'!W254="B","B","")</f>
        <v/>
      </c>
      <c r="K254" s="62" t="str">
        <f>IF(ISNUMBER(H254),H254*MATRIX!E254,"-")</f>
        <v>-</v>
      </c>
      <c r="M254" s="66" t="str">
        <f>IF(ISNUMBER(H254),IF(KP="kg",H254*MATRIX!CB254,H254*MATRIX!CB254*2.2),"-")</f>
        <v>-</v>
      </c>
      <c r="N254" s="65" t="str">
        <f t="shared" si="143"/>
        <v/>
      </c>
      <c r="P254" s="1" t="str">
        <f>IF(ISNUMBER(H254),IF('Lo-Z-OUTPUT'!W254="B",IF(D254,MATRIX!Q254,IF(E254,MATRIX!R254,"WRNG Ω")),IF(D254,MATRIX!K254,IF(E254,MATRIX!L254,IF(F254,MATRIX!M254,"")))),"")</f>
        <v/>
      </c>
      <c r="R254" s="70" t="str">
        <f>IF(AND(ISNUMBER(H254),ISNUMBER(P254)),IF('Lo-Z-OUTPUT'!W254="B",H254*P254*MATRIX!F254/2,H254*P254*MATRIX!F254),"")</f>
        <v/>
      </c>
      <c r="T254" s="40" t="str">
        <f>IF(ISNUMBER($H254),IF(ISNUMBER(MATRIX!U254),IF(MATRIX!U254-INT(MATRIX!U254)=0,MATRIX!U254,"("&amp;MATRIX!U254&amp;")"),"n/a"),"")</f>
        <v/>
      </c>
      <c r="U254" s="77"/>
      <c r="V254" s="81" t="str">
        <f>IF(ISNUMBER(H254), IF(ISNUMBER(MATRIX!AD254),H254*MATRIX!AD254,"n/a"),"")</f>
        <v/>
      </c>
      <c r="W254" s="77"/>
      <c r="X254" s="83" t="str">
        <f>IF(ISNUMBER($H254), IF(ISNUMBER(MATRIX!AF254),$H254*MATRIX!AF254,"n/a"),"")</f>
        <v/>
      </c>
      <c r="Y254" s="77"/>
      <c r="Z254" s="81" t="str">
        <f>IF(ISNUMBER($H254), IF(ISNUMBER(MATRIX!AP254),$H254*MATRIX!AP254,"n/a"),"")</f>
        <v/>
      </c>
      <c r="AA254" s="77" t="s">
        <v>434</v>
      </c>
      <c r="AB254" s="83" t="str">
        <f>IF(ISNUMBER($H254), IF(ISNUMBER(MATRIX!AR254),$H254*MATRIX!AR254,"n/a"),"")</f>
        <v/>
      </c>
      <c r="AD254" s="225" t="str">
        <f t="shared" si="144"/>
        <v/>
      </c>
      <c r="AF254" s="225" t="str">
        <f t="shared" si="145"/>
        <v/>
      </c>
      <c r="AH254" s="218" t="str">
        <f>IF(ISNUMBER($H254), IF(MV&gt;200,IF(ISNUMBER(MATRIX!CL254),MATRIX!CL254,"n/a"),IF(ISNUMBER(MATRIX!CH254),MATRIX!CH254,"n/a")),"")</f>
        <v/>
      </c>
      <c r="AJ254" s="1" t="str">
        <f>IF(ISNUMBER(H254),IF(AND(ISNUMBER('Lo-Z-OUTPUT'!BA254),'Lo-Z-OUTPUT'!BA254&lt;&gt;0),'Lo-Z-OUTPUT'!BA254,'Lo-Z-INPUT'!$K$15*'Lo-Z-INPUT'!$K$7),"")</f>
        <v/>
      </c>
      <c r="AL254" s="161" t="str">
        <f t="shared" si="146"/>
        <v/>
      </c>
      <c r="AN254" s="124" t="str">
        <f>IF(ISNUMBER($H254),IF(MV&lt;200,IF(ISNUMBER(MATRIX!AE254),ROUND((MATRIX!AE254*IDLE/1000)*CKWH,2),"-"),IF(ISNUMBER(MATRIX!AQ254),ROUND((MATRIX!AQ254*IDLE/1000)*CKWH,2),"-")),"")</f>
        <v/>
      </c>
      <c r="AO254" s="125" t="str">
        <f t="shared" si="147"/>
        <v/>
      </c>
      <c r="AQ254" s="105" t="str">
        <f>IF(ISNUMBER($H254),IF(MV&lt;200,IF(ISNUMBER(MATRIX!AG254),ROUND((MATRIX!AG254/1000)*RUNNING*CKWH,2),"-"),IF(ISNUMBER(MATRIX!AS254),ROUND((MATRIX!AS254/1000)*RUNNING*CKWH,2),"-")),"")</f>
        <v/>
      </c>
      <c r="AR254" s="126" t="str">
        <f t="shared" si="148"/>
        <v/>
      </c>
      <c r="AT254" s="129" t="str">
        <f t="shared" si="149"/>
        <v/>
      </c>
      <c r="AU254" s="127" t="str">
        <f t="shared" si="150"/>
        <v/>
      </c>
      <c r="AW254" s="101" t="str">
        <f>IF(ISNUMBER($H254),IF(ISNUMBER(MATRIX!BU254),$H254*MATRIX!BU254,"n/a"),"")</f>
        <v/>
      </c>
      <c r="AX254" s="72"/>
      <c r="AY254" s="72" t="str">
        <f>IF(ISNUMBER($H254),IF(ISNUMBER(MATRIX!BV254*AL254),$H254*MATRIX!BV254*AL254,"n/a"),"")</f>
        <v/>
      </c>
      <c r="BA254" s="100" t="str">
        <f t="shared" si="151"/>
        <v/>
      </c>
      <c r="BB254" s="72"/>
      <c r="BC254" s="154" t="str">
        <f t="shared" si="152"/>
        <v/>
      </c>
      <c r="BD254" s="103" t="str">
        <f t="shared" si="153"/>
        <v/>
      </c>
      <c r="BF254" s="85" t="str">
        <f>IF(ISNUMBER(H254),IF(ISNUMBER(MATRIX!Y254),MATRIX!Y254,"n/a"),"")</f>
        <v/>
      </c>
      <c r="BG254" s="86" t="str">
        <f t="shared" si="154"/>
        <v/>
      </c>
      <c r="BI254" s="44" t="str">
        <f>IF(ISNUMBER('Lo-Z-OUTPUT'!D254),IF(ISNUMBER(EXTRA!H254),'Lo-Z-OUTPUT'!D254*EXTRA!H254,""),"")</f>
        <v/>
      </c>
      <c r="BJ254" s="44" t="str">
        <f t="shared" si="155"/>
        <v/>
      </c>
      <c r="BT254" t="b">
        <f>ISNUMBER(MATRIX!G254)</f>
        <v>0</v>
      </c>
      <c r="BU254" t="b">
        <f>ISNUMBER(MATRIX!H254)</f>
        <v>0</v>
      </c>
      <c r="BW254" s="64" t="str">
        <f>IF(AND(ISNUMBER('HI-Z-OUTPUT'!P254),I254&lt;&gt;0),'HI-Z-OUTPUT'!P254,"-")</f>
        <v>-</v>
      </c>
      <c r="BX254" s="1"/>
      <c r="BY254" s="64" t="str">
        <f>IF(ISBLANK('HI-Z-OUTPUT'!R254),"",'HI-Z-OUTPUT'!R254)</f>
        <v/>
      </c>
      <c r="CA254" s="62" t="str">
        <f>IF(ISNUMBER(BW254),IF(ISNUMBER(MATRIX!E254),BW254*MATRIX!E254,"WRNG DATA"),"-")</f>
        <v>-</v>
      </c>
      <c r="CC254" s="66" t="str">
        <f>IF(AND(ISNUMBER(BW254),OR(BT254,BU254)),IF(KP="kg",BW254*MATRIX!CC254,BW254*MATRIX!CC254*2.2),"-")</f>
        <v>-</v>
      </c>
      <c r="CD254" s="65" t="str">
        <f t="shared" si="156"/>
        <v/>
      </c>
      <c r="CF254" s="1" t="str">
        <f>IF(AND(VI&lt;100,ISNUMBER(BW254),BT254),MATRIX!N254,IF(AND(VI&gt;=100,ISNUMBER(BW254),BU254),MATRIX!O254,""))</f>
        <v/>
      </c>
      <c r="CG254" s="1" t="str">
        <f>IF(AND(BY254&lt;100,ISNUMBER(BW254),BT254),MATRIX!N254,IF(AND(BY254&gt;=100,ISNUMBER(BW254),BU254),MATRIX!O254,"WRNG V"))</f>
        <v>WRNG V</v>
      </c>
      <c r="CH254" s="1" t="str">
        <f t="shared" si="157"/>
        <v/>
      </c>
      <c r="CJ254" s="70" t="str">
        <f>IF(ISNUMBER(BW254),IF(BY254&lt;100,IF(ISNUMBER(CH254*MATRIX!G254),BW254*CH254*MATRIX!G254,""),IF(ISNUMBER(CH254*MATRIX!H254),BW254*CH254*MATRIX!H254,"")),"")</f>
        <v/>
      </c>
      <c r="CL254" s="40" t="str">
        <f>IF(ISNUMBER(BW254*CH254),IF(ISNUMBER(MATRIX!U254),IF(MATRIX!U254-INT(MATRIX!U254)=0,MATRIX!U254,"("&amp;MATRIX!U254&amp;")"),"n/a"),"")</f>
        <v/>
      </c>
      <c r="CM254" s="77"/>
      <c r="CN254" s="81" t="str">
        <f>IF(ISNUMBER(BW254*CH254), IF(ISNUMBER(MATRIX!AZ254),BW254*MATRIX!AZ254,"n/a"),"")</f>
        <v/>
      </c>
      <c r="CO254" s="77"/>
      <c r="CP254" s="83" t="str">
        <f>IF(ISNUMBER($BW254*$CH254), IF(ISNUMBER(MATRIX!BB254),$BW254*MATRIX!BB254,"n/a"),"")</f>
        <v/>
      </c>
      <c r="CQ254" s="77"/>
      <c r="CR254" s="81" t="str">
        <f>IF(ISNUMBER($BW254*$CH254), IF(ISNUMBER(MATRIX!BJ254),BW254*MATRIX!BJ254,"n/a"),"")</f>
        <v/>
      </c>
      <c r="CS254" s="77" t="s">
        <v>434</v>
      </c>
      <c r="CT254" s="83" t="str">
        <f>IF(ISNUMBER($BW254*$CH254), IF(ISNUMBER(MATRIX!BL254),$BW254*MATRIX!BL254,"n/a"),"")</f>
        <v/>
      </c>
      <c r="CV254" s="225" t="str">
        <f t="shared" si="158"/>
        <v/>
      </c>
      <c r="CX254" s="225" t="str">
        <f t="shared" si="159"/>
        <v/>
      </c>
      <c r="CZ254" s="219" t="str">
        <f>IF(ISNUMBER($BW254*$CH254), IF(MV&gt;200,IF(ISNUMBER(MATRIX!CL254),MATRIX!CL254,"n/a"),IF(ISNUMBER(MATRIX!CH254),MATRIX!CH254,"n/a")),"")</f>
        <v/>
      </c>
      <c r="DB254" s="1" t="str">
        <f>IF(ISNUMBER(BW254),IF(AND(ISNUMBER('HI-Z-OUTPUT'!AV254),'HI-Z-OUTPUT'!AV254&lt;&gt;0),'HI-Z-OUTPUT'!AV254,'Hi-Z-INPUT'!$K$7*'Hi-Z-INPUT'!$K$11),"")</f>
        <v/>
      </c>
      <c r="DD254" s="161" t="str">
        <f t="shared" si="160"/>
        <v/>
      </c>
      <c r="DF254" s="124" t="str">
        <f>IF(ISNUMBER($BW254),IF(MV&lt;200,IF(ISNUMBER(MATRIX!BA254),ROUND(MATRIX!BA254/1000*IDLE*CKWH,2),"-"),IF(ISNUMBER(MATRIX!BK254),ROUND(MATRIX!BK254/1000*IDLE*CKWH,2),"-")),"")</f>
        <v/>
      </c>
      <c r="DG254" s="125" t="str">
        <f t="shared" si="161"/>
        <v/>
      </c>
      <c r="DI254" s="104" t="str">
        <f>IF(ISNUMBER($BW254),IF(MV&lt;200,IF(ISNUMBER(MATRIX!BC254),ROUND(MATRIX!BC254/1000*RUNNING*CKWH,2),"-"),IF(ISNUMBER(MATRIX!BM254),ROUND(MATRIX!BM254/1000*RUNNING*CKWH,2),"-")),"")</f>
        <v/>
      </c>
      <c r="DJ254" s="130" t="str">
        <f t="shared" si="162"/>
        <v/>
      </c>
      <c r="DL254" s="104"/>
      <c r="DM254" s="130" t="str">
        <f t="shared" si="163"/>
        <v/>
      </c>
      <c r="DO254" s="129" t="str">
        <f t="shared" si="164"/>
        <v/>
      </c>
      <c r="DP254" s="127" t="str">
        <f t="shared" si="165"/>
        <v/>
      </c>
      <c r="DR254" s="101" t="str">
        <f>IF(ISNUMBER($BW254*$CH254),IF(ISNUMBER(MATRIX!BU254),BW254*MATRIX!BU254,"n/a"),"")</f>
        <v/>
      </c>
      <c r="DS254" s="72"/>
      <c r="DT254" s="72" t="str">
        <f>IF(ISNUMBER(BW254*CH254),IF(ISNUMBER(MATRIX!BV254*DD254),BW254*MATRIX!BV254*DD254,"n/a"),"")</f>
        <v/>
      </c>
      <c r="DU254" s="72"/>
      <c r="DV254" s="155" t="str">
        <f t="shared" si="166"/>
        <v/>
      </c>
      <c r="DW254" s="96"/>
      <c r="DX254" s="156" t="str">
        <f t="shared" si="167"/>
        <v/>
      </c>
      <c r="DY254" s="102" t="str">
        <f t="shared" si="168"/>
        <v/>
      </c>
      <c r="EA254" s="85" t="str">
        <f>IF(ISNUMBER(BW254),IF(ISNUMBER(MATRIX!Y254),MATRIX!Y254,"n/a"),"")</f>
        <v/>
      </c>
      <c r="EB254" s="86" t="str">
        <f t="shared" si="169"/>
        <v/>
      </c>
      <c r="ED254" s="44" t="str">
        <f>IF(ISNUMBER('HI-Z-OUTPUT'!D254),IF(ISNUMBER(BW254),'HI-Z-OUTPUT'!D254*BW254,""),"")</f>
        <v/>
      </c>
      <c r="EE254" s="44" t="str">
        <f t="shared" si="170"/>
        <v/>
      </c>
    </row>
    <row r="255" spans="1:135">
      <c r="A255" s="106"/>
      <c r="D255" t="b">
        <f>AND(OHM8MENO&lt;='Lo-Z-OUTPUT'!U255,'Lo-Z-OUTPUT'!U255&lt;=OHM8PIU)</f>
        <v>0</v>
      </c>
      <c r="E255" t="b">
        <f>AND(OHM4MENO&lt;='Lo-Z-OUTPUT'!U255,'Lo-Z-OUTPUT'!U255&lt;=OHM4PIU)</f>
        <v>0</v>
      </c>
      <c r="F255" t="b">
        <f>AND(OHM2MENO&lt;='Lo-Z-OUTPUT'!U255,'Lo-Z-OUTPUT'!U255&lt;=OHM2PIU)</f>
        <v>0</v>
      </c>
      <c r="H255" s="64" t="str">
        <f>IF(ISNUMBER('Lo-Z-OUTPUT'!S255),'Lo-Z-OUTPUT'!S255,"")</f>
        <v/>
      </c>
      <c r="I255" s="64" t="str">
        <f>IF('Lo-Z-OUTPUT'!W255="B","B","")</f>
        <v/>
      </c>
      <c r="K255" s="62" t="str">
        <f>IF(ISNUMBER(H255),H255*MATRIX!E255,"-")</f>
        <v>-</v>
      </c>
      <c r="M255" s="66" t="str">
        <f>IF(ISNUMBER(H255),IF(KP="kg",H255*MATRIX!CB255,H255*MATRIX!CB255*2.2),"-")</f>
        <v>-</v>
      </c>
      <c r="N255" s="65" t="str">
        <f t="shared" si="143"/>
        <v/>
      </c>
      <c r="P255" s="1" t="str">
        <f>IF(ISNUMBER(H255),IF('Lo-Z-OUTPUT'!W255="B",IF(D255,MATRIX!Q255,IF(E255,MATRIX!R255,"WRNG Ω")),IF(D255,MATRIX!K255,IF(E255,MATRIX!L255,IF(F255,MATRIX!M255,"")))),"")</f>
        <v/>
      </c>
      <c r="R255" s="70" t="str">
        <f>IF(AND(ISNUMBER(H255),ISNUMBER(P255)),IF('Lo-Z-OUTPUT'!W255="B",H255*P255*MATRIX!F255/2,H255*P255*MATRIX!F255),"")</f>
        <v/>
      </c>
      <c r="T255" s="40" t="str">
        <f>IF(ISNUMBER($H255),IF(ISNUMBER(MATRIX!U255),IF(MATRIX!U255-INT(MATRIX!U255)=0,MATRIX!U255,"("&amp;MATRIX!U255&amp;")"),"n/a"),"")</f>
        <v/>
      </c>
      <c r="U255" s="77"/>
      <c r="V255" s="81" t="str">
        <f>IF(ISNUMBER(H255), IF(ISNUMBER(MATRIX!AD255),H255*MATRIX!AD255,"n/a"),"")</f>
        <v/>
      </c>
      <c r="W255" s="77"/>
      <c r="X255" s="83" t="str">
        <f>IF(ISNUMBER($H255), IF(ISNUMBER(MATRIX!AF255),$H255*MATRIX!AF255,"n/a"),"")</f>
        <v/>
      </c>
      <c r="Y255" s="77"/>
      <c r="Z255" s="81" t="str">
        <f>IF(ISNUMBER($H255), IF(ISNUMBER(MATRIX!AP255),$H255*MATRIX!AP255,"n/a"),"")</f>
        <v/>
      </c>
      <c r="AA255" s="77" t="s">
        <v>434</v>
      </c>
      <c r="AB255" s="83" t="str">
        <f>IF(ISNUMBER($H255), IF(ISNUMBER(MATRIX!AR255),$H255*MATRIX!AR255,"n/a"),"")</f>
        <v/>
      </c>
      <c r="AD255" s="225" t="str">
        <f t="shared" si="144"/>
        <v/>
      </c>
      <c r="AF255" s="225" t="str">
        <f t="shared" si="145"/>
        <v/>
      </c>
      <c r="AH255" s="218" t="str">
        <f>IF(ISNUMBER($H255), IF(MV&gt;200,IF(ISNUMBER(MATRIX!CL255),MATRIX!CL255,"n/a"),IF(ISNUMBER(MATRIX!CH255),MATRIX!CH255,"n/a")),"")</f>
        <v/>
      </c>
      <c r="AJ255" s="1" t="str">
        <f>IF(ISNUMBER(H255),IF(AND(ISNUMBER('Lo-Z-OUTPUT'!BA255),'Lo-Z-OUTPUT'!BA255&lt;&gt;0),'Lo-Z-OUTPUT'!BA255,'Lo-Z-INPUT'!$K$15*'Lo-Z-INPUT'!$K$7),"")</f>
        <v/>
      </c>
      <c r="AL255" s="161" t="str">
        <f t="shared" si="146"/>
        <v/>
      </c>
      <c r="AN255" s="124" t="str">
        <f>IF(ISNUMBER($H255),IF(MV&lt;200,IF(ISNUMBER(MATRIX!AE255),ROUND((MATRIX!AE255*IDLE/1000)*CKWH,2),"-"),IF(ISNUMBER(MATRIX!AQ255),ROUND((MATRIX!AQ255*IDLE/1000)*CKWH,2),"-")),"")</f>
        <v/>
      </c>
      <c r="AO255" s="125" t="str">
        <f t="shared" si="147"/>
        <v/>
      </c>
      <c r="AQ255" s="105" t="str">
        <f>IF(ISNUMBER($H255),IF(MV&lt;200,IF(ISNUMBER(MATRIX!AG255),ROUND((MATRIX!AG255/1000)*RUNNING*CKWH,2),"-"),IF(ISNUMBER(MATRIX!AS255),ROUND((MATRIX!AS255/1000)*RUNNING*CKWH,2),"-")),"")</f>
        <v/>
      </c>
      <c r="AR255" s="126" t="str">
        <f t="shared" si="148"/>
        <v/>
      </c>
      <c r="AT255" s="129" t="str">
        <f t="shared" si="149"/>
        <v/>
      </c>
      <c r="AU255" s="127" t="str">
        <f t="shared" si="150"/>
        <v/>
      </c>
      <c r="AW255" s="101" t="str">
        <f>IF(ISNUMBER($H255),IF(ISNUMBER(MATRIX!BU255),$H255*MATRIX!BU255,"n/a"),"")</f>
        <v/>
      </c>
      <c r="AX255" s="72"/>
      <c r="AY255" s="72" t="str">
        <f>IF(ISNUMBER($H255),IF(ISNUMBER(MATRIX!BV255*AL255),$H255*MATRIX!BV255*AL255,"n/a"),"")</f>
        <v/>
      </c>
      <c r="BA255" s="100" t="str">
        <f t="shared" si="151"/>
        <v/>
      </c>
      <c r="BB255" s="72"/>
      <c r="BC255" s="154" t="str">
        <f t="shared" si="152"/>
        <v/>
      </c>
      <c r="BD255" s="103" t="str">
        <f t="shared" si="153"/>
        <v/>
      </c>
      <c r="BF255" s="85" t="str">
        <f>IF(ISNUMBER(H255),IF(ISNUMBER(MATRIX!Y255),MATRIX!Y255,"n/a"),"")</f>
        <v/>
      </c>
      <c r="BG255" s="86" t="str">
        <f t="shared" si="154"/>
        <v/>
      </c>
      <c r="BI255" s="44" t="str">
        <f>IF(ISNUMBER('Lo-Z-OUTPUT'!D255),IF(ISNUMBER(EXTRA!H255),'Lo-Z-OUTPUT'!D255*EXTRA!H255,""),"")</f>
        <v/>
      </c>
      <c r="BJ255" s="44" t="str">
        <f t="shared" si="155"/>
        <v/>
      </c>
      <c r="BT255" t="b">
        <f>ISNUMBER(MATRIX!G255)</f>
        <v>0</v>
      </c>
      <c r="BU255" t="b">
        <f>ISNUMBER(MATRIX!H255)</f>
        <v>0</v>
      </c>
      <c r="BW255" s="64" t="str">
        <f>IF(AND(ISNUMBER('HI-Z-OUTPUT'!P255),I255&lt;&gt;0),'HI-Z-OUTPUT'!P255,"-")</f>
        <v>-</v>
      </c>
      <c r="BX255" s="1"/>
      <c r="BY255" s="64" t="str">
        <f>IF(ISBLANK('HI-Z-OUTPUT'!R255),"",'HI-Z-OUTPUT'!R255)</f>
        <v/>
      </c>
      <c r="CA255" s="62" t="str">
        <f>IF(ISNUMBER(BW255),IF(ISNUMBER(MATRIX!E255),BW255*MATRIX!E255,"WRNG DATA"),"-")</f>
        <v>-</v>
      </c>
      <c r="CC255" s="66" t="str">
        <f>IF(AND(ISNUMBER(BW255),OR(BT255,BU255)),IF(KP="kg",BW255*MATRIX!CC255,BW255*MATRIX!CC255*2.2),"-")</f>
        <v>-</v>
      </c>
      <c r="CD255" s="65" t="str">
        <f t="shared" si="156"/>
        <v/>
      </c>
      <c r="CF255" s="1" t="str">
        <f>IF(AND(VI&lt;100,ISNUMBER(BW255),BT255),MATRIX!N255,IF(AND(VI&gt;=100,ISNUMBER(BW255),BU255),MATRIX!O255,""))</f>
        <v/>
      </c>
      <c r="CG255" s="1" t="str">
        <f>IF(AND(BY255&lt;100,ISNUMBER(BW255),BT255),MATRIX!N255,IF(AND(BY255&gt;=100,ISNUMBER(BW255),BU255),MATRIX!O255,"WRNG V"))</f>
        <v>WRNG V</v>
      </c>
      <c r="CH255" s="1" t="str">
        <f t="shared" si="157"/>
        <v/>
      </c>
      <c r="CJ255" s="70" t="str">
        <f>IF(ISNUMBER(BW255),IF(BY255&lt;100,IF(ISNUMBER(CH255*MATRIX!G255),BW255*CH255*MATRIX!G255,""),IF(ISNUMBER(CH255*MATRIX!H255),BW255*CH255*MATRIX!H255,"")),"")</f>
        <v/>
      </c>
      <c r="CL255" s="40" t="str">
        <f>IF(ISNUMBER(BW255*CH255),IF(ISNUMBER(MATRIX!U255),IF(MATRIX!U255-INT(MATRIX!U255)=0,MATRIX!U255,"("&amp;MATRIX!U255&amp;")"),"n/a"),"")</f>
        <v/>
      </c>
      <c r="CM255" s="77"/>
      <c r="CN255" s="81" t="str">
        <f>IF(ISNUMBER(BW255*CH255), IF(ISNUMBER(MATRIX!AZ255),BW255*MATRIX!AZ255,"n/a"),"")</f>
        <v/>
      </c>
      <c r="CO255" s="77"/>
      <c r="CP255" s="83" t="str">
        <f>IF(ISNUMBER($BW255*$CH255), IF(ISNUMBER(MATRIX!BB255),$BW255*MATRIX!BB255,"n/a"),"")</f>
        <v/>
      </c>
      <c r="CQ255" s="77"/>
      <c r="CR255" s="81" t="str">
        <f>IF(ISNUMBER($BW255*$CH255), IF(ISNUMBER(MATRIX!BJ255),BW255*MATRIX!BJ255,"n/a"),"")</f>
        <v/>
      </c>
      <c r="CS255" s="77" t="s">
        <v>434</v>
      </c>
      <c r="CT255" s="83" t="str">
        <f>IF(ISNUMBER($BW255*$CH255), IF(ISNUMBER(MATRIX!BL255),$BW255*MATRIX!BL255,"n/a"),"")</f>
        <v/>
      </c>
      <c r="CV255" s="225" t="str">
        <f t="shared" si="158"/>
        <v/>
      </c>
      <c r="CX255" s="225" t="str">
        <f t="shared" si="159"/>
        <v/>
      </c>
      <c r="CZ255" s="219" t="str">
        <f>IF(ISNUMBER($BW255*$CH255), IF(MV&gt;200,IF(ISNUMBER(MATRIX!CL255),MATRIX!CL255,"n/a"),IF(ISNUMBER(MATRIX!CH255),MATRIX!CH255,"n/a")),"")</f>
        <v/>
      </c>
      <c r="DB255" s="1" t="str">
        <f>IF(ISNUMBER(BW255),IF(AND(ISNUMBER('HI-Z-OUTPUT'!AV255),'HI-Z-OUTPUT'!AV255&lt;&gt;0),'HI-Z-OUTPUT'!AV255,'Hi-Z-INPUT'!$K$7*'Hi-Z-INPUT'!$K$11),"")</f>
        <v/>
      </c>
      <c r="DD255" s="161" t="str">
        <f t="shared" si="160"/>
        <v/>
      </c>
      <c r="DF255" s="124" t="str">
        <f>IF(ISNUMBER($BW255),IF(MV&lt;200,IF(ISNUMBER(MATRIX!BA255),ROUND(MATRIX!BA255/1000*IDLE*CKWH,2),"-"),IF(ISNUMBER(MATRIX!BK255),ROUND(MATRIX!BK255/1000*IDLE*CKWH,2),"-")),"")</f>
        <v/>
      </c>
      <c r="DG255" s="125" t="str">
        <f t="shared" si="161"/>
        <v/>
      </c>
      <c r="DI255" s="104" t="str">
        <f>IF(ISNUMBER($BW255),IF(MV&lt;200,IF(ISNUMBER(MATRIX!BC255),ROUND(MATRIX!BC255/1000*RUNNING*CKWH,2),"-"),IF(ISNUMBER(MATRIX!BM255),ROUND(MATRIX!BM255/1000*RUNNING*CKWH,2),"-")),"")</f>
        <v/>
      </c>
      <c r="DJ255" s="130" t="str">
        <f t="shared" si="162"/>
        <v/>
      </c>
      <c r="DL255" s="104"/>
      <c r="DM255" s="130" t="str">
        <f t="shared" si="163"/>
        <v/>
      </c>
      <c r="DO255" s="129" t="str">
        <f t="shared" si="164"/>
        <v/>
      </c>
      <c r="DP255" s="127" t="str">
        <f t="shared" si="165"/>
        <v/>
      </c>
      <c r="DR255" s="101" t="str">
        <f>IF(ISNUMBER($BW255*$CH255),IF(ISNUMBER(MATRIX!BU255),BW255*MATRIX!BU255,"n/a"),"")</f>
        <v/>
      </c>
      <c r="DS255" s="72"/>
      <c r="DT255" s="72" t="str">
        <f>IF(ISNUMBER(BW255*CH255),IF(ISNUMBER(MATRIX!BV255*DD255),BW255*MATRIX!BV255*DD255,"n/a"),"")</f>
        <v/>
      </c>
      <c r="DU255" s="72"/>
      <c r="DV255" s="155" t="str">
        <f t="shared" si="166"/>
        <v/>
      </c>
      <c r="DW255" s="96"/>
      <c r="DX255" s="156" t="str">
        <f t="shared" si="167"/>
        <v/>
      </c>
      <c r="DY255" s="102" t="str">
        <f t="shared" si="168"/>
        <v/>
      </c>
      <c r="EA255" s="85" t="str">
        <f>IF(ISNUMBER(BW255),IF(ISNUMBER(MATRIX!Y255),MATRIX!Y255,"n/a"),"")</f>
        <v/>
      </c>
      <c r="EB255" s="86" t="str">
        <f t="shared" si="169"/>
        <v/>
      </c>
      <c r="ED255" s="44" t="str">
        <f>IF(ISNUMBER('HI-Z-OUTPUT'!D255),IF(ISNUMBER(BW255),'HI-Z-OUTPUT'!D255*BW255,""),"")</f>
        <v/>
      </c>
      <c r="EE255" s="44" t="str">
        <f t="shared" si="170"/>
        <v/>
      </c>
    </row>
    <row r="256" spans="1:135">
      <c r="A256" s="106"/>
      <c r="D256" t="b">
        <f>AND(OHM8MENO&lt;='Lo-Z-OUTPUT'!U256,'Lo-Z-OUTPUT'!U256&lt;=OHM8PIU)</f>
        <v>0</v>
      </c>
      <c r="E256" t="b">
        <f>AND(OHM4MENO&lt;='Lo-Z-OUTPUT'!U256,'Lo-Z-OUTPUT'!U256&lt;=OHM4PIU)</f>
        <v>0</v>
      </c>
      <c r="F256" t="b">
        <f>AND(OHM2MENO&lt;='Lo-Z-OUTPUT'!U256,'Lo-Z-OUTPUT'!U256&lt;=OHM2PIU)</f>
        <v>0</v>
      </c>
      <c r="H256" s="64" t="str">
        <f>IF(ISNUMBER('Lo-Z-OUTPUT'!S256),'Lo-Z-OUTPUT'!S256,"")</f>
        <v/>
      </c>
      <c r="I256" s="64" t="str">
        <f>IF('Lo-Z-OUTPUT'!W256="B","B","")</f>
        <v/>
      </c>
      <c r="K256" s="62" t="str">
        <f>IF(ISNUMBER(H256),H256*MATRIX!E256,"-")</f>
        <v>-</v>
      </c>
      <c r="M256" s="66" t="str">
        <f>IF(ISNUMBER(H256),IF(KP="kg",H256*MATRIX!CB256,H256*MATRIX!CB256*2.2),"-")</f>
        <v>-</v>
      </c>
      <c r="N256" s="65" t="str">
        <f t="shared" si="143"/>
        <v/>
      </c>
      <c r="P256" s="1" t="str">
        <f>IF(ISNUMBER(H256),IF('Lo-Z-OUTPUT'!W256="B",IF(D256,MATRIX!Q256,IF(E256,MATRIX!R256,"WRNG Ω")),IF(D256,MATRIX!K256,IF(E256,MATRIX!L256,IF(F256,MATRIX!M256,"")))),"")</f>
        <v/>
      </c>
      <c r="R256" s="70" t="str">
        <f>IF(AND(ISNUMBER(H256),ISNUMBER(P256)),IF('Lo-Z-OUTPUT'!W256="B",H256*P256*MATRIX!F256/2,H256*P256*MATRIX!F256),"")</f>
        <v/>
      </c>
      <c r="T256" s="40" t="str">
        <f>IF(ISNUMBER($H256),IF(ISNUMBER(MATRIX!U256),IF(MATRIX!U256-INT(MATRIX!U256)=0,MATRIX!U256,"("&amp;MATRIX!U256&amp;")"),"n/a"),"")</f>
        <v/>
      </c>
      <c r="U256" s="77"/>
      <c r="V256" s="81" t="str">
        <f>IF(ISNUMBER(H256), IF(ISNUMBER(MATRIX!AD256),H256*MATRIX!AD256,"n/a"),"")</f>
        <v/>
      </c>
      <c r="W256" s="77"/>
      <c r="X256" s="83" t="str">
        <f>IF(ISNUMBER($H256), IF(ISNUMBER(MATRIX!AF256),$H256*MATRIX!AF256,"n/a"),"")</f>
        <v/>
      </c>
      <c r="Y256" s="77"/>
      <c r="Z256" s="81" t="str">
        <f>IF(ISNUMBER($H256), IF(ISNUMBER(MATRIX!AP256),$H256*MATRIX!AP256,"n/a"),"")</f>
        <v/>
      </c>
      <c r="AA256" s="77" t="s">
        <v>434</v>
      </c>
      <c r="AB256" s="83" t="str">
        <f>IF(ISNUMBER($H256), IF(ISNUMBER(MATRIX!AR256),$H256*MATRIX!AR256,"n/a"),"")</f>
        <v/>
      </c>
      <c r="AD256" s="225" t="str">
        <f t="shared" si="144"/>
        <v/>
      </c>
      <c r="AF256" s="225" t="str">
        <f t="shared" si="145"/>
        <v/>
      </c>
      <c r="AH256" s="218" t="str">
        <f>IF(ISNUMBER($H256), IF(MV&gt;200,IF(ISNUMBER(MATRIX!CL256),MATRIX!CL256,"n/a"),IF(ISNUMBER(MATRIX!CH256),MATRIX!CH256,"n/a")),"")</f>
        <v/>
      </c>
      <c r="AJ256" s="1" t="str">
        <f>IF(ISNUMBER(H256),IF(AND(ISNUMBER('Lo-Z-OUTPUT'!BA256),'Lo-Z-OUTPUT'!BA256&lt;&gt;0),'Lo-Z-OUTPUT'!BA256,'Lo-Z-INPUT'!$K$15*'Lo-Z-INPUT'!$K$7),"")</f>
        <v/>
      </c>
      <c r="AL256" s="161" t="str">
        <f t="shared" si="146"/>
        <v/>
      </c>
      <c r="AN256" s="124" t="str">
        <f>IF(ISNUMBER($H256),IF(MV&lt;200,IF(ISNUMBER(MATRIX!AE256),ROUND((MATRIX!AE256*IDLE/1000)*CKWH,2),"-"),IF(ISNUMBER(MATRIX!AQ256),ROUND((MATRIX!AQ256*IDLE/1000)*CKWH,2),"-")),"")</f>
        <v/>
      </c>
      <c r="AO256" s="125" t="str">
        <f t="shared" si="147"/>
        <v/>
      </c>
      <c r="AQ256" s="105" t="str">
        <f>IF(ISNUMBER($H256),IF(MV&lt;200,IF(ISNUMBER(MATRIX!AG256),ROUND((MATRIX!AG256/1000)*RUNNING*CKWH,2),"-"),IF(ISNUMBER(MATRIX!AS256),ROUND((MATRIX!AS256/1000)*RUNNING*CKWH,2),"-")),"")</f>
        <v/>
      </c>
      <c r="AR256" s="126" t="str">
        <f t="shared" si="148"/>
        <v/>
      </c>
      <c r="AT256" s="129" t="str">
        <f t="shared" si="149"/>
        <v/>
      </c>
      <c r="AU256" s="127" t="str">
        <f t="shared" si="150"/>
        <v/>
      </c>
      <c r="AW256" s="101" t="str">
        <f>IF(ISNUMBER($H256),IF(ISNUMBER(MATRIX!BU256),$H256*MATRIX!BU256,"n/a"),"")</f>
        <v/>
      </c>
      <c r="AX256" s="72"/>
      <c r="AY256" s="72" t="str">
        <f>IF(ISNUMBER($H256),IF(ISNUMBER(MATRIX!BV256*AL256),$H256*MATRIX!BV256*AL256,"n/a"),"")</f>
        <v/>
      </c>
      <c r="BA256" s="100" t="str">
        <f t="shared" si="151"/>
        <v/>
      </c>
      <c r="BB256" s="72"/>
      <c r="BC256" s="154" t="str">
        <f t="shared" si="152"/>
        <v/>
      </c>
      <c r="BD256" s="103" t="str">
        <f t="shared" si="153"/>
        <v/>
      </c>
      <c r="BF256" s="85" t="str">
        <f>IF(ISNUMBER(H256),IF(ISNUMBER(MATRIX!Y256),MATRIX!Y256,"n/a"),"")</f>
        <v/>
      </c>
      <c r="BG256" s="86" t="str">
        <f t="shared" si="154"/>
        <v/>
      </c>
      <c r="BI256" s="44" t="str">
        <f>IF(ISNUMBER('Lo-Z-OUTPUT'!D256),IF(ISNUMBER(EXTRA!H256),'Lo-Z-OUTPUT'!D256*EXTRA!H256,""),"")</f>
        <v/>
      </c>
      <c r="BJ256" s="44" t="str">
        <f t="shared" si="155"/>
        <v/>
      </c>
      <c r="BT256" t="b">
        <f>ISNUMBER(MATRIX!G256)</f>
        <v>0</v>
      </c>
      <c r="BU256" t="b">
        <f>ISNUMBER(MATRIX!H256)</f>
        <v>0</v>
      </c>
      <c r="BW256" s="64" t="str">
        <f>IF(AND(ISNUMBER('HI-Z-OUTPUT'!P256),I256&lt;&gt;0),'HI-Z-OUTPUT'!P256,"-")</f>
        <v>-</v>
      </c>
      <c r="BX256" s="1"/>
      <c r="BY256" s="64" t="str">
        <f>IF(ISBLANK('HI-Z-OUTPUT'!R256),"",'HI-Z-OUTPUT'!R256)</f>
        <v/>
      </c>
      <c r="CA256" s="62" t="str">
        <f>IF(ISNUMBER(BW256),IF(ISNUMBER(MATRIX!E256),BW256*MATRIX!E256,"WRNG DATA"),"-")</f>
        <v>-</v>
      </c>
      <c r="CC256" s="66" t="str">
        <f>IF(AND(ISNUMBER(BW256),OR(BT256,BU256)),IF(KP="kg",BW256*MATRIX!CC256,BW256*MATRIX!CC256*2.2),"-")</f>
        <v>-</v>
      </c>
      <c r="CD256" s="65" t="str">
        <f t="shared" si="156"/>
        <v/>
      </c>
      <c r="CF256" s="1" t="str">
        <f>IF(AND(VI&lt;100,ISNUMBER(BW256),BT256),MATRIX!N256,IF(AND(VI&gt;=100,ISNUMBER(BW256),BU256),MATRIX!O256,""))</f>
        <v/>
      </c>
      <c r="CG256" s="1" t="str">
        <f>IF(AND(BY256&lt;100,ISNUMBER(BW256),BT256),MATRIX!N256,IF(AND(BY256&gt;=100,ISNUMBER(BW256),BU256),MATRIX!O256,"WRNG V"))</f>
        <v>WRNG V</v>
      </c>
      <c r="CH256" s="1" t="str">
        <f t="shared" si="157"/>
        <v/>
      </c>
      <c r="CJ256" s="70" t="str">
        <f>IF(ISNUMBER(BW256),IF(BY256&lt;100,IF(ISNUMBER(CH256*MATRIX!G256),BW256*CH256*MATRIX!G256,""),IF(ISNUMBER(CH256*MATRIX!H256),BW256*CH256*MATRIX!H256,"")),"")</f>
        <v/>
      </c>
      <c r="CL256" s="40" t="str">
        <f>IF(ISNUMBER(BW256*CH256),IF(ISNUMBER(MATRIX!U256),IF(MATRIX!U256-INT(MATRIX!U256)=0,MATRIX!U256,"("&amp;MATRIX!U256&amp;")"),"n/a"),"")</f>
        <v/>
      </c>
      <c r="CM256" s="77"/>
      <c r="CN256" s="81" t="str">
        <f>IF(ISNUMBER(BW256*CH256), IF(ISNUMBER(MATRIX!AZ256),BW256*MATRIX!AZ256,"n/a"),"")</f>
        <v/>
      </c>
      <c r="CO256" s="77"/>
      <c r="CP256" s="83" t="str">
        <f>IF(ISNUMBER($BW256*$CH256), IF(ISNUMBER(MATRIX!BB256),$BW256*MATRIX!BB256,"n/a"),"")</f>
        <v/>
      </c>
      <c r="CQ256" s="77"/>
      <c r="CR256" s="81" t="str">
        <f>IF(ISNUMBER($BW256*$CH256), IF(ISNUMBER(MATRIX!BJ256),BW256*MATRIX!BJ256,"n/a"),"")</f>
        <v/>
      </c>
      <c r="CS256" s="77" t="s">
        <v>434</v>
      </c>
      <c r="CT256" s="83" t="str">
        <f>IF(ISNUMBER($BW256*$CH256), IF(ISNUMBER(MATRIX!BL256),$BW256*MATRIX!BL256,"n/a"),"")</f>
        <v/>
      </c>
      <c r="CV256" s="225" t="str">
        <f t="shared" si="158"/>
        <v/>
      </c>
      <c r="CX256" s="225" t="str">
        <f t="shared" si="159"/>
        <v/>
      </c>
      <c r="CZ256" s="219" t="str">
        <f>IF(ISNUMBER($BW256*$CH256), IF(MV&gt;200,IF(ISNUMBER(MATRIX!CL256),MATRIX!CL256,"n/a"),IF(ISNUMBER(MATRIX!CH256),MATRIX!CH256,"n/a")),"")</f>
        <v/>
      </c>
      <c r="DB256" s="1" t="str">
        <f>IF(ISNUMBER(BW256),IF(AND(ISNUMBER('HI-Z-OUTPUT'!AV256),'HI-Z-OUTPUT'!AV256&lt;&gt;0),'HI-Z-OUTPUT'!AV256,'Hi-Z-INPUT'!$K$7*'Hi-Z-INPUT'!$K$11),"")</f>
        <v/>
      </c>
      <c r="DD256" s="161" t="str">
        <f t="shared" si="160"/>
        <v/>
      </c>
      <c r="DF256" s="124" t="str">
        <f>IF(ISNUMBER($BW256),IF(MV&lt;200,IF(ISNUMBER(MATRIX!BA256),ROUND(MATRIX!BA256/1000*IDLE*CKWH,2),"-"),IF(ISNUMBER(MATRIX!BK256),ROUND(MATRIX!BK256/1000*IDLE*CKWH,2),"-")),"")</f>
        <v/>
      </c>
      <c r="DG256" s="125" t="str">
        <f t="shared" si="161"/>
        <v/>
      </c>
      <c r="DI256" s="104" t="str">
        <f>IF(ISNUMBER($BW256),IF(MV&lt;200,IF(ISNUMBER(MATRIX!BC256),ROUND(MATRIX!BC256/1000*RUNNING*CKWH,2),"-"),IF(ISNUMBER(MATRIX!BM256),ROUND(MATRIX!BM256/1000*RUNNING*CKWH,2),"-")),"")</f>
        <v/>
      </c>
      <c r="DJ256" s="130" t="str">
        <f t="shared" si="162"/>
        <v/>
      </c>
      <c r="DL256" s="104"/>
      <c r="DM256" s="130" t="str">
        <f t="shared" si="163"/>
        <v/>
      </c>
      <c r="DO256" s="129" t="str">
        <f t="shared" si="164"/>
        <v/>
      </c>
      <c r="DP256" s="127" t="str">
        <f t="shared" si="165"/>
        <v/>
      </c>
      <c r="DR256" s="101" t="str">
        <f>IF(ISNUMBER($BW256*$CH256),IF(ISNUMBER(MATRIX!BU256),BW256*MATRIX!BU256,"n/a"),"")</f>
        <v/>
      </c>
      <c r="DS256" s="72"/>
      <c r="DT256" s="72" t="str">
        <f>IF(ISNUMBER(BW256*CH256),IF(ISNUMBER(MATRIX!BV256*DD256),BW256*MATRIX!BV256*DD256,"n/a"),"")</f>
        <v/>
      </c>
      <c r="DU256" s="72"/>
      <c r="DV256" s="155" t="str">
        <f t="shared" si="166"/>
        <v/>
      </c>
      <c r="DW256" s="96"/>
      <c r="DX256" s="156" t="str">
        <f t="shared" si="167"/>
        <v/>
      </c>
      <c r="DY256" s="102" t="str">
        <f t="shared" si="168"/>
        <v/>
      </c>
      <c r="EA256" s="85" t="str">
        <f>IF(ISNUMBER(BW256),IF(ISNUMBER(MATRIX!Y256),MATRIX!Y256,"n/a"),"")</f>
        <v/>
      </c>
      <c r="EB256" s="86" t="str">
        <f t="shared" si="169"/>
        <v/>
      </c>
      <c r="ED256" s="44" t="str">
        <f>IF(ISNUMBER('HI-Z-OUTPUT'!D256),IF(ISNUMBER(BW256),'HI-Z-OUTPUT'!D256*BW256,""),"")</f>
        <v/>
      </c>
      <c r="EE256" s="44" t="str">
        <f t="shared" si="170"/>
        <v/>
      </c>
    </row>
    <row r="257" spans="1:135">
      <c r="A257" s="106"/>
      <c r="D257" t="b">
        <f>AND(OHM8MENO&lt;='Lo-Z-OUTPUT'!U257,'Lo-Z-OUTPUT'!U257&lt;=OHM8PIU)</f>
        <v>0</v>
      </c>
      <c r="E257" t="b">
        <f>AND(OHM4MENO&lt;='Lo-Z-OUTPUT'!U257,'Lo-Z-OUTPUT'!U257&lt;=OHM4PIU)</f>
        <v>0</v>
      </c>
      <c r="F257" t="b">
        <f>AND(OHM2MENO&lt;='Lo-Z-OUTPUT'!U257,'Lo-Z-OUTPUT'!U257&lt;=OHM2PIU)</f>
        <v>0</v>
      </c>
      <c r="H257" s="64" t="str">
        <f>IF(ISNUMBER('Lo-Z-OUTPUT'!S257),'Lo-Z-OUTPUT'!S257,"")</f>
        <v/>
      </c>
      <c r="I257" s="64" t="str">
        <f>IF('Lo-Z-OUTPUT'!W257="B","B","")</f>
        <v/>
      </c>
      <c r="K257" s="62" t="str">
        <f>IF(ISNUMBER(H257),H257*MATRIX!E257,"-")</f>
        <v>-</v>
      </c>
      <c r="M257" s="66" t="str">
        <f>IF(ISNUMBER(H257),IF(KP="kg",H257*MATRIX!CB257,H257*MATRIX!CB257*2.2),"-")</f>
        <v>-</v>
      </c>
      <c r="N257" s="65" t="str">
        <f t="shared" si="143"/>
        <v/>
      </c>
      <c r="P257" s="1" t="str">
        <f>IF(ISNUMBER(H257),IF('Lo-Z-OUTPUT'!W257="B",IF(D257,MATRIX!Q257,IF(E257,MATRIX!R257,"WRNG Ω")),IF(D257,MATRIX!K257,IF(E257,MATRIX!L257,IF(F257,MATRIX!M257,"")))),"")</f>
        <v/>
      </c>
      <c r="R257" s="70" t="str">
        <f>IF(AND(ISNUMBER(H257),ISNUMBER(P257)),IF('Lo-Z-OUTPUT'!W257="B",H257*P257*MATRIX!F257/2,H257*P257*MATRIX!F257),"")</f>
        <v/>
      </c>
      <c r="T257" s="40" t="str">
        <f>IF(ISNUMBER($H257),IF(ISNUMBER(MATRIX!U257),IF(MATRIX!U257-INT(MATRIX!U257)=0,MATRIX!U257,"("&amp;MATRIX!U257&amp;")"),"n/a"),"")</f>
        <v/>
      </c>
      <c r="U257" s="77"/>
      <c r="V257" s="81" t="str">
        <f>IF(ISNUMBER(H257), IF(ISNUMBER(MATRIX!AD257),H257*MATRIX!AD257,"n/a"),"")</f>
        <v/>
      </c>
      <c r="W257" s="77"/>
      <c r="X257" s="83" t="str">
        <f>IF(ISNUMBER($H257), IF(ISNUMBER(MATRIX!AF257),$H257*MATRIX!AF257,"n/a"),"")</f>
        <v/>
      </c>
      <c r="Y257" s="77"/>
      <c r="Z257" s="81" t="str">
        <f>IF(ISNUMBER($H257), IF(ISNUMBER(MATRIX!AP257),$H257*MATRIX!AP257,"n/a"),"")</f>
        <v/>
      </c>
      <c r="AA257" s="77" t="s">
        <v>434</v>
      </c>
      <c r="AB257" s="83" t="str">
        <f>IF(ISNUMBER($H257), IF(ISNUMBER(MATRIX!AR257),$H257*MATRIX!AR257,"n/a"),"")</f>
        <v/>
      </c>
      <c r="AD257" s="225" t="str">
        <f t="shared" si="144"/>
        <v/>
      </c>
      <c r="AF257" s="225" t="str">
        <f t="shared" si="145"/>
        <v/>
      </c>
      <c r="AH257" s="218" t="str">
        <f>IF(ISNUMBER($H257), IF(MV&gt;200,IF(ISNUMBER(MATRIX!CL257),MATRIX!CL257,"n/a"),IF(ISNUMBER(MATRIX!CH257),MATRIX!CH257,"n/a")),"")</f>
        <v/>
      </c>
      <c r="AJ257" s="1" t="str">
        <f>IF(ISNUMBER(H257),IF(AND(ISNUMBER('Lo-Z-OUTPUT'!BA257),'Lo-Z-OUTPUT'!BA257&lt;&gt;0),'Lo-Z-OUTPUT'!BA257,'Lo-Z-INPUT'!$K$15*'Lo-Z-INPUT'!$K$7),"")</f>
        <v/>
      </c>
      <c r="AL257" s="161" t="str">
        <f t="shared" si="146"/>
        <v/>
      </c>
      <c r="AN257" s="124" t="str">
        <f>IF(ISNUMBER($H257),IF(MV&lt;200,IF(ISNUMBER(MATRIX!AE257),ROUND((MATRIX!AE257*IDLE/1000)*CKWH,2),"-"),IF(ISNUMBER(MATRIX!AQ257),ROUND((MATRIX!AQ257*IDLE/1000)*CKWH,2),"-")),"")</f>
        <v/>
      </c>
      <c r="AO257" s="125" t="str">
        <f t="shared" si="147"/>
        <v/>
      </c>
      <c r="AQ257" s="105" t="str">
        <f>IF(ISNUMBER($H257),IF(MV&lt;200,IF(ISNUMBER(MATRIX!AG257),ROUND((MATRIX!AG257/1000)*RUNNING*CKWH,2),"-"),IF(ISNUMBER(MATRIX!AS257),ROUND((MATRIX!AS257/1000)*RUNNING*CKWH,2),"-")),"")</f>
        <v/>
      </c>
      <c r="AR257" s="126" t="str">
        <f t="shared" si="148"/>
        <v/>
      </c>
      <c r="AT257" s="129" t="str">
        <f t="shared" si="149"/>
        <v/>
      </c>
      <c r="AU257" s="127" t="str">
        <f t="shared" si="150"/>
        <v/>
      </c>
      <c r="AW257" s="101" t="str">
        <f>IF(ISNUMBER($H257),IF(ISNUMBER(MATRIX!BU257),$H257*MATRIX!BU257,"n/a"),"")</f>
        <v/>
      </c>
      <c r="AX257" s="72"/>
      <c r="AY257" s="72" t="str">
        <f>IF(ISNUMBER($H257),IF(ISNUMBER(MATRIX!BV257*AL257),$H257*MATRIX!BV257*AL257,"n/a"),"")</f>
        <v/>
      </c>
      <c r="BA257" s="100" t="str">
        <f t="shared" si="151"/>
        <v/>
      </c>
      <c r="BB257" s="72"/>
      <c r="BC257" s="154" t="str">
        <f t="shared" si="152"/>
        <v/>
      </c>
      <c r="BD257" s="103" t="str">
        <f t="shared" si="153"/>
        <v/>
      </c>
      <c r="BF257" s="85" t="str">
        <f>IF(ISNUMBER(H257),IF(ISNUMBER(MATRIX!Y257),MATRIX!Y257,"n/a"),"")</f>
        <v/>
      </c>
      <c r="BG257" s="86" t="str">
        <f t="shared" si="154"/>
        <v/>
      </c>
      <c r="BI257" s="44" t="str">
        <f>IF(ISNUMBER('Lo-Z-OUTPUT'!D257),IF(ISNUMBER(EXTRA!H257),'Lo-Z-OUTPUT'!D257*EXTRA!H257,""),"")</f>
        <v/>
      </c>
      <c r="BJ257" s="44" t="str">
        <f t="shared" si="155"/>
        <v/>
      </c>
      <c r="BT257" t="b">
        <f>ISNUMBER(MATRIX!G257)</f>
        <v>0</v>
      </c>
      <c r="BU257" t="b">
        <f>ISNUMBER(MATRIX!H257)</f>
        <v>0</v>
      </c>
      <c r="BW257" s="64" t="str">
        <f>IF(AND(ISNUMBER('HI-Z-OUTPUT'!P257),I257&lt;&gt;0),'HI-Z-OUTPUT'!P257,"-")</f>
        <v>-</v>
      </c>
      <c r="BX257" s="1"/>
      <c r="BY257" s="64" t="str">
        <f>IF(ISBLANK('HI-Z-OUTPUT'!R257),"",'HI-Z-OUTPUT'!R257)</f>
        <v/>
      </c>
      <c r="CA257" s="62" t="str">
        <f>IF(ISNUMBER(BW257),IF(ISNUMBER(MATRIX!E257),BW257*MATRIX!E257,"WRNG DATA"),"-")</f>
        <v>-</v>
      </c>
      <c r="CC257" s="66" t="str">
        <f>IF(AND(ISNUMBER(BW257),OR(BT257,BU257)),IF(KP="kg",BW257*MATRIX!CC257,BW257*MATRIX!CC257*2.2),"-")</f>
        <v>-</v>
      </c>
      <c r="CD257" s="65" t="str">
        <f t="shared" si="156"/>
        <v/>
      </c>
      <c r="CF257" s="1" t="str">
        <f>IF(AND(VI&lt;100,ISNUMBER(BW257),BT257),MATRIX!N257,IF(AND(VI&gt;=100,ISNUMBER(BW257),BU257),MATRIX!O257,""))</f>
        <v/>
      </c>
      <c r="CG257" s="1" t="str">
        <f>IF(AND(BY257&lt;100,ISNUMBER(BW257),BT257),MATRIX!N257,IF(AND(BY257&gt;=100,ISNUMBER(BW257),BU257),MATRIX!O257,"WRNG V"))</f>
        <v>WRNG V</v>
      </c>
      <c r="CH257" s="1" t="str">
        <f t="shared" si="157"/>
        <v/>
      </c>
      <c r="CJ257" s="70" t="str">
        <f>IF(ISNUMBER(BW257),IF(BY257&lt;100,IF(ISNUMBER(CH257*MATRIX!G257),BW257*CH257*MATRIX!G257,""),IF(ISNUMBER(CH257*MATRIX!H257),BW257*CH257*MATRIX!H257,"")),"")</f>
        <v/>
      </c>
      <c r="CL257" s="40" t="str">
        <f>IF(ISNUMBER(BW257*CH257),IF(ISNUMBER(MATRIX!U257),IF(MATRIX!U257-INT(MATRIX!U257)=0,MATRIX!U257,"("&amp;MATRIX!U257&amp;")"),"n/a"),"")</f>
        <v/>
      </c>
      <c r="CM257" s="77"/>
      <c r="CN257" s="81" t="str">
        <f>IF(ISNUMBER(BW257*CH257), IF(ISNUMBER(MATRIX!AZ257),BW257*MATRIX!AZ257,"n/a"),"")</f>
        <v/>
      </c>
      <c r="CO257" s="77"/>
      <c r="CP257" s="83" t="str">
        <f>IF(ISNUMBER($BW257*$CH257), IF(ISNUMBER(MATRIX!BB257),$BW257*MATRIX!BB257,"n/a"),"")</f>
        <v/>
      </c>
      <c r="CQ257" s="77"/>
      <c r="CR257" s="81" t="str">
        <f>IF(ISNUMBER($BW257*$CH257), IF(ISNUMBER(MATRIX!BJ257),BW257*MATRIX!BJ257,"n/a"),"")</f>
        <v/>
      </c>
      <c r="CS257" s="77" t="s">
        <v>434</v>
      </c>
      <c r="CT257" s="83" t="str">
        <f>IF(ISNUMBER($BW257*$CH257), IF(ISNUMBER(MATRIX!BL257),$BW257*MATRIX!BL257,"n/a"),"")</f>
        <v/>
      </c>
      <c r="CV257" s="225" t="str">
        <f t="shared" si="158"/>
        <v/>
      </c>
      <c r="CX257" s="225" t="str">
        <f t="shared" si="159"/>
        <v/>
      </c>
      <c r="CZ257" s="219" t="str">
        <f>IF(ISNUMBER($BW257*$CH257), IF(MV&gt;200,IF(ISNUMBER(MATRIX!CL257),MATRIX!CL257,"n/a"),IF(ISNUMBER(MATRIX!CH257),MATRIX!CH257,"n/a")),"")</f>
        <v/>
      </c>
      <c r="DB257" s="1" t="str">
        <f>IF(ISNUMBER(BW257),IF(AND(ISNUMBER('HI-Z-OUTPUT'!AV257),'HI-Z-OUTPUT'!AV257&lt;&gt;0),'HI-Z-OUTPUT'!AV257,'Hi-Z-INPUT'!$K$7*'Hi-Z-INPUT'!$K$11),"")</f>
        <v/>
      </c>
      <c r="DD257" s="161" t="str">
        <f t="shared" si="160"/>
        <v/>
      </c>
      <c r="DF257" s="124" t="str">
        <f>IF(ISNUMBER($BW257),IF(MV&lt;200,IF(ISNUMBER(MATRIX!BA257),ROUND(MATRIX!BA257/1000*IDLE*CKWH,2),"-"),IF(ISNUMBER(MATRIX!BK257),ROUND(MATRIX!BK257/1000*IDLE*CKWH,2),"-")),"")</f>
        <v/>
      </c>
      <c r="DG257" s="125" t="str">
        <f t="shared" si="161"/>
        <v/>
      </c>
      <c r="DI257" s="104" t="str">
        <f>IF(ISNUMBER($BW257),IF(MV&lt;200,IF(ISNUMBER(MATRIX!BC257),ROUND(MATRIX!BC257/1000*RUNNING*CKWH,2),"-"),IF(ISNUMBER(MATRIX!BM257),ROUND(MATRIX!BM257/1000*RUNNING*CKWH,2),"-")),"")</f>
        <v/>
      </c>
      <c r="DJ257" s="130" t="str">
        <f t="shared" si="162"/>
        <v/>
      </c>
      <c r="DL257" s="104"/>
      <c r="DM257" s="130" t="str">
        <f t="shared" si="163"/>
        <v/>
      </c>
      <c r="DO257" s="129" t="str">
        <f t="shared" si="164"/>
        <v/>
      </c>
      <c r="DP257" s="127" t="str">
        <f t="shared" si="165"/>
        <v/>
      </c>
      <c r="DR257" s="101" t="str">
        <f>IF(ISNUMBER($BW257*$CH257),IF(ISNUMBER(MATRIX!BU257),BW257*MATRIX!BU257,"n/a"),"")</f>
        <v/>
      </c>
      <c r="DS257" s="72"/>
      <c r="DT257" s="72" t="str">
        <f>IF(ISNUMBER(BW257*CH257),IF(ISNUMBER(MATRIX!BV257*DD257),BW257*MATRIX!BV257*DD257,"n/a"),"")</f>
        <v/>
      </c>
      <c r="DU257" s="72"/>
      <c r="DV257" s="155" t="str">
        <f t="shared" si="166"/>
        <v/>
      </c>
      <c r="DW257" s="96"/>
      <c r="DX257" s="156" t="str">
        <f t="shared" si="167"/>
        <v/>
      </c>
      <c r="DY257" s="102" t="str">
        <f t="shared" si="168"/>
        <v/>
      </c>
      <c r="EA257" s="85" t="str">
        <f>IF(ISNUMBER(BW257),IF(ISNUMBER(MATRIX!Y257),MATRIX!Y257,"n/a"),"")</f>
        <v/>
      </c>
      <c r="EB257" s="86" t="str">
        <f t="shared" si="169"/>
        <v/>
      </c>
      <c r="ED257" s="44" t="str">
        <f>IF(ISNUMBER('HI-Z-OUTPUT'!D257),IF(ISNUMBER(BW257),'HI-Z-OUTPUT'!D257*BW257,""),"")</f>
        <v/>
      </c>
      <c r="EE257" s="44" t="str">
        <f t="shared" si="170"/>
        <v/>
      </c>
    </row>
    <row r="258" spans="1:135">
      <c r="A258" s="106"/>
      <c r="D258" t="b">
        <f>AND(OHM8MENO&lt;='Lo-Z-OUTPUT'!U258,'Lo-Z-OUTPUT'!U258&lt;=OHM8PIU)</f>
        <v>0</v>
      </c>
      <c r="E258" t="b">
        <f>AND(OHM4MENO&lt;='Lo-Z-OUTPUT'!U258,'Lo-Z-OUTPUT'!U258&lt;=OHM4PIU)</f>
        <v>0</v>
      </c>
      <c r="F258" t="b">
        <f>AND(OHM2MENO&lt;='Lo-Z-OUTPUT'!U258,'Lo-Z-OUTPUT'!U258&lt;=OHM2PIU)</f>
        <v>0</v>
      </c>
      <c r="H258" s="64" t="str">
        <f>IF(ISNUMBER('Lo-Z-OUTPUT'!S258),'Lo-Z-OUTPUT'!S258,"")</f>
        <v/>
      </c>
      <c r="I258" s="64" t="str">
        <f>IF('Lo-Z-OUTPUT'!W258="B","B","")</f>
        <v/>
      </c>
      <c r="K258" s="62" t="str">
        <f>IF(ISNUMBER(H258),H258*MATRIX!E258,"-")</f>
        <v>-</v>
      </c>
      <c r="M258" s="66" t="str">
        <f>IF(ISNUMBER(H258),IF(KP="kg",H258*MATRIX!CB258,H258*MATRIX!CB258*2.2),"-")</f>
        <v>-</v>
      </c>
      <c r="N258" s="65" t="str">
        <f t="shared" si="143"/>
        <v/>
      </c>
      <c r="P258" s="1" t="str">
        <f>IF(ISNUMBER(H258),IF('Lo-Z-OUTPUT'!W258="B",IF(D258,MATRIX!Q258,IF(E258,MATRIX!R258,"WRNG Ω")),IF(D258,MATRIX!K258,IF(E258,MATRIX!L258,IF(F258,MATRIX!M258,"")))),"")</f>
        <v/>
      </c>
      <c r="R258" s="70" t="str">
        <f>IF(AND(ISNUMBER(H258),ISNUMBER(P258)),IF('Lo-Z-OUTPUT'!W258="B",H258*P258*MATRIX!F258/2,H258*P258*MATRIX!F258),"")</f>
        <v/>
      </c>
      <c r="T258" s="40" t="str">
        <f>IF(ISNUMBER($H258),IF(ISNUMBER(MATRIX!U258),IF(MATRIX!U258-INT(MATRIX!U258)=0,MATRIX!U258,"("&amp;MATRIX!U258&amp;")"),"n/a"),"")</f>
        <v/>
      </c>
      <c r="U258" s="77"/>
      <c r="V258" s="81" t="str">
        <f>IF(ISNUMBER(H258), IF(ISNUMBER(MATRIX!AD258),H258*MATRIX!AD258,"n/a"),"")</f>
        <v/>
      </c>
      <c r="W258" s="77"/>
      <c r="X258" s="83" t="str">
        <f>IF(ISNUMBER($H258), IF(ISNUMBER(MATRIX!AF258),$H258*MATRIX!AF258,"n/a"),"")</f>
        <v/>
      </c>
      <c r="Y258" s="77"/>
      <c r="Z258" s="81" t="str">
        <f>IF(ISNUMBER($H258), IF(ISNUMBER(MATRIX!AP258),$H258*MATRIX!AP258,"n/a"),"")</f>
        <v/>
      </c>
      <c r="AA258" s="77" t="s">
        <v>434</v>
      </c>
      <c r="AB258" s="83" t="str">
        <f>IF(ISNUMBER($H258), IF(ISNUMBER(MATRIX!AR258),$H258*MATRIX!AR258,"n/a"),"")</f>
        <v/>
      </c>
      <c r="AD258" s="225" t="str">
        <f t="shared" si="144"/>
        <v/>
      </c>
      <c r="AF258" s="225" t="str">
        <f t="shared" si="145"/>
        <v/>
      </c>
      <c r="AH258" s="218" t="str">
        <f>IF(ISNUMBER($H258), IF(MV&gt;200,IF(ISNUMBER(MATRIX!CL258),MATRIX!CL258,"n/a"),IF(ISNUMBER(MATRIX!CH258),MATRIX!CH258,"n/a")),"")</f>
        <v/>
      </c>
      <c r="AJ258" s="1" t="str">
        <f>IF(ISNUMBER(H258),IF(AND(ISNUMBER('Lo-Z-OUTPUT'!BA258),'Lo-Z-OUTPUT'!BA258&lt;&gt;0),'Lo-Z-OUTPUT'!BA258,'Lo-Z-INPUT'!$K$15*'Lo-Z-INPUT'!$K$7),"")</f>
        <v/>
      </c>
      <c r="AL258" s="161" t="str">
        <f t="shared" si="146"/>
        <v/>
      </c>
      <c r="AN258" s="124" t="str">
        <f>IF(ISNUMBER($H258),IF(MV&lt;200,IF(ISNUMBER(MATRIX!AE258),ROUND((MATRIX!AE258*IDLE/1000)*CKWH,2),"-"),IF(ISNUMBER(MATRIX!AQ258),ROUND((MATRIX!AQ258*IDLE/1000)*CKWH,2),"-")),"")</f>
        <v/>
      </c>
      <c r="AO258" s="125" t="str">
        <f t="shared" si="147"/>
        <v/>
      </c>
      <c r="AQ258" s="105" t="str">
        <f>IF(ISNUMBER($H258),IF(MV&lt;200,IF(ISNUMBER(MATRIX!AG258),ROUND((MATRIX!AG258/1000)*RUNNING*CKWH,2),"-"),IF(ISNUMBER(MATRIX!AS258),ROUND((MATRIX!AS258/1000)*RUNNING*CKWH,2),"-")),"")</f>
        <v/>
      </c>
      <c r="AR258" s="126" t="str">
        <f t="shared" si="148"/>
        <v/>
      </c>
      <c r="AT258" s="129" t="str">
        <f t="shared" si="149"/>
        <v/>
      </c>
      <c r="AU258" s="127" t="str">
        <f t="shared" si="150"/>
        <v/>
      </c>
      <c r="AW258" s="101" t="str">
        <f>IF(ISNUMBER($H258),IF(ISNUMBER(MATRIX!BU258),$H258*MATRIX!BU258,"n/a"),"")</f>
        <v/>
      </c>
      <c r="AX258" s="72"/>
      <c r="AY258" s="72" t="str">
        <f>IF(ISNUMBER($H258),IF(ISNUMBER(MATRIX!BV258*AL258),$H258*MATRIX!BV258*AL258,"n/a"),"")</f>
        <v/>
      </c>
      <c r="BA258" s="100" t="str">
        <f t="shared" si="151"/>
        <v/>
      </c>
      <c r="BB258" s="72"/>
      <c r="BC258" s="154" t="str">
        <f t="shared" si="152"/>
        <v/>
      </c>
      <c r="BD258" s="103" t="str">
        <f t="shared" si="153"/>
        <v/>
      </c>
      <c r="BF258" s="85" t="str">
        <f>IF(ISNUMBER(H258),IF(ISNUMBER(MATRIX!Y258),MATRIX!Y258,"n/a"),"")</f>
        <v/>
      </c>
      <c r="BG258" s="86" t="str">
        <f t="shared" si="154"/>
        <v/>
      </c>
      <c r="BI258" s="44" t="str">
        <f>IF(ISNUMBER('Lo-Z-OUTPUT'!D258),IF(ISNUMBER(EXTRA!H258),'Lo-Z-OUTPUT'!D258*EXTRA!H258,""),"")</f>
        <v/>
      </c>
      <c r="BJ258" s="44" t="str">
        <f t="shared" si="155"/>
        <v/>
      </c>
      <c r="BT258" t="b">
        <f>ISNUMBER(MATRIX!G258)</f>
        <v>0</v>
      </c>
      <c r="BU258" t="b">
        <f>ISNUMBER(MATRIX!H258)</f>
        <v>0</v>
      </c>
      <c r="BW258" s="64" t="str">
        <f>IF(AND(ISNUMBER('HI-Z-OUTPUT'!P258),I258&lt;&gt;0),'HI-Z-OUTPUT'!P258,"-")</f>
        <v>-</v>
      </c>
      <c r="BX258" s="1"/>
      <c r="BY258" s="64" t="str">
        <f>IF(ISBLANK('HI-Z-OUTPUT'!R258),"",'HI-Z-OUTPUT'!R258)</f>
        <v/>
      </c>
      <c r="CA258" s="62" t="str">
        <f>IF(ISNUMBER(BW258),IF(ISNUMBER(MATRIX!E258),BW258*MATRIX!E258,"WRNG DATA"),"-")</f>
        <v>-</v>
      </c>
      <c r="CC258" s="66" t="str">
        <f>IF(AND(ISNUMBER(BW258),OR(BT258,BU258)),IF(KP="kg",BW258*MATRIX!CC258,BW258*MATRIX!CC258*2.2),"-")</f>
        <v>-</v>
      </c>
      <c r="CD258" s="65" t="str">
        <f t="shared" si="156"/>
        <v/>
      </c>
      <c r="CF258" s="1" t="str">
        <f>IF(AND(VI&lt;100,ISNUMBER(BW258),BT258),MATRIX!N258,IF(AND(VI&gt;=100,ISNUMBER(BW258),BU258),MATRIX!O258,""))</f>
        <v/>
      </c>
      <c r="CG258" s="1" t="str">
        <f>IF(AND(BY258&lt;100,ISNUMBER(BW258),BT258),MATRIX!N258,IF(AND(BY258&gt;=100,ISNUMBER(BW258),BU258),MATRIX!O258,"WRNG V"))</f>
        <v>WRNG V</v>
      </c>
      <c r="CH258" s="1" t="str">
        <f t="shared" si="157"/>
        <v/>
      </c>
      <c r="CJ258" s="70" t="str">
        <f>IF(ISNUMBER(BW258),IF(BY258&lt;100,IF(ISNUMBER(CH258*MATRIX!G258),BW258*CH258*MATRIX!G258,""),IF(ISNUMBER(CH258*MATRIX!H258),BW258*CH258*MATRIX!H258,"")),"")</f>
        <v/>
      </c>
      <c r="CL258" s="40" t="str">
        <f>IF(ISNUMBER(BW258*CH258),IF(ISNUMBER(MATRIX!U258),IF(MATRIX!U258-INT(MATRIX!U258)=0,MATRIX!U258,"("&amp;MATRIX!U258&amp;")"),"n/a"),"")</f>
        <v/>
      </c>
      <c r="CM258" s="77"/>
      <c r="CN258" s="81" t="str">
        <f>IF(ISNUMBER(BW258*CH258), IF(ISNUMBER(MATRIX!AZ258),BW258*MATRIX!AZ258,"n/a"),"")</f>
        <v/>
      </c>
      <c r="CO258" s="77"/>
      <c r="CP258" s="83" t="str">
        <f>IF(ISNUMBER($BW258*$CH258), IF(ISNUMBER(MATRIX!BB258),$BW258*MATRIX!BB258,"n/a"),"")</f>
        <v/>
      </c>
      <c r="CQ258" s="77"/>
      <c r="CR258" s="81" t="str">
        <f>IF(ISNUMBER($BW258*$CH258), IF(ISNUMBER(MATRIX!BJ258),BW258*MATRIX!BJ258,"n/a"),"")</f>
        <v/>
      </c>
      <c r="CS258" s="77" t="s">
        <v>434</v>
      </c>
      <c r="CT258" s="83" t="str">
        <f>IF(ISNUMBER($BW258*$CH258), IF(ISNUMBER(MATRIX!BL258),$BW258*MATRIX!BL258,"n/a"),"")</f>
        <v/>
      </c>
      <c r="CV258" s="225" t="str">
        <f t="shared" si="158"/>
        <v/>
      </c>
      <c r="CX258" s="225" t="str">
        <f t="shared" si="159"/>
        <v/>
      </c>
      <c r="CZ258" s="219" t="str">
        <f>IF(ISNUMBER($BW258*$CH258), IF(MV&gt;200,IF(ISNUMBER(MATRIX!CL258),MATRIX!CL258,"n/a"),IF(ISNUMBER(MATRIX!CH258),MATRIX!CH258,"n/a")),"")</f>
        <v/>
      </c>
      <c r="DB258" s="1" t="str">
        <f>IF(ISNUMBER(BW258),IF(AND(ISNUMBER('HI-Z-OUTPUT'!AV258),'HI-Z-OUTPUT'!AV258&lt;&gt;0),'HI-Z-OUTPUT'!AV258,'Hi-Z-INPUT'!$K$7*'Hi-Z-INPUT'!$K$11),"")</f>
        <v/>
      </c>
      <c r="DD258" s="161" t="str">
        <f t="shared" si="160"/>
        <v/>
      </c>
      <c r="DF258" s="124" t="str">
        <f>IF(ISNUMBER($BW258),IF(MV&lt;200,IF(ISNUMBER(MATRIX!BA258),ROUND(MATRIX!BA258/1000*IDLE*CKWH,2),"-"),IF(ISNUMBER(MATRIX!BK258),ROUND(MATRIX!BK258/1000*IDLE*CKWH,2),"-")),"")</f>
        <v/>
      </c>
      <c r="DG258" s="125" t="str">
        <f t="shared" si="161"/>
        <v/>
      </c>
      <c r="DI258" s="104" t="str">
        <f>IF(ISNUMBER($BW258),IF(MV&lt;200,IF(ISNUMBER(MATRIX!BC258),ROUND(MATRIX!BC258/1000*RUNNING*CKWH,2),"-"),IF(ISNUMBER(MATRIX!BM258),ROUND(MATRIX!BM258/1000*RUNNING*CKWH,2),"-")),"")</f>
        <v/>
      </c>
      <c r="DJ258" s="130" t="str">
        <f t="shared" si="162"/>
        <v/>
      </c>
      <c r="DL258" s="104"/>
      <c r="DM258" s="130" t="str">
        <f t="shared" si="163"/>
        <v/>
      </c>
      <c r="DO258" s="129" t="str">
        <f t="shared" si="164"/>
        <v/>
      </c>
      <c r="DP258" s="127" t="str">
        <f t="shared" si="165"/>
        <v/>
      </c>
      <c r="DR258" s="101" t="str">
        <f>IF(ISNUMBER($BW258*$CH258),IF(ISNUMBER(MATRIX!BU258),BW258*MATRIX!BU258,"n/a"),"")</f>
        <v/>
      </c>
      <c r="DS258" s="72"/>
      <c r="DT258" s="72" t="str">
        <f>IF(ISNUMBER(BW258*CH258),IF(ISNUMBER(MATRIX!BV258*DD258),BW258*MATRIX!BV258*DD258,"n/a"),"")</f>
        <v/>
      </c>
      <c r="DU258" s="72"/>
      <c r="DV258" s="155" t="str">
        <f t="shared" si="166"/>
        <v/>
      </c>
      <c r="DW258" s="96"/>
      <c r="DX258" s="156" t="str">
        <f t="shared" si="167"/>
        <v/>
      </c>
      <c r="DY258" s="102" t="str">
        <f t="shared" si="168"/>
        <v/>
      </c>
      <c r="EA258" s="85" t="str">
        <f>IF(ISNUMBER(BW258),IF(ISNUMBER(MATRIX!Y258),MATRIX!Y258,"n/a"),"")</f>
        <v/>
      </c>
      <c r="EB258" s="86" t="str">
        <f t="shared" si="169"/>
        <v/>
      </c>
      <c r="ED258" s="44" t="str">
        <f>IF(ISNUMBER('HI-Z-OUTPUT'!D258),IF(ISNUMBER(BW258),'HI-Z-OUTPUT'!D258*BW258,""),"")</f>
        <v/>
      </c>
      <c r="EE258" s="44" t="str">
        <f t="shared" si="170"/>
        <v/>
      </c>
    </row>
    <row r="259" spans="1:135">
      <c r="A259" s="106"/>
      <c r="D259" t="b">
        <f>AND(OHM8MENO&lt;='Lo-Z-OUTPUT'!U259,'Lo-Z-OUTPUT'!U259&lt;=OHM8PIU)</f>
        <v>0</v>
      </c>
      <c r="E259" t="b">
        <f>AND(OHM4MENO&lt;='Lo-Z-OUTPUT'!U259,'Lo-Z-OUTPUT'!U259&lt;=OHM4PIU)</f>
        <v>0</v>
      </c>
      <c r="F259" t="b">
        <f>AND(OHM2MENO&lt;='Lo-Z-OUTPUT'!U259,'Lo-Z-OUTPUT'!U259&lt;=OHM2PIU)</f>
        <v>0</v>
      </c>
      <c r="H259" s="64" t="str">
        <f>IF(ISNUMBER('Lo-Z-OUTPUT'!S259),'Lo-Z-OUTPUT'!S259,"")</f>
        <v/>
      </c>
      <c r="I259" s="64" t="str">
        <f>IF('Lo-Z-OUTPUT'!W259="B","B","")</f>
        <v/>
      </c>
      <c r="K259" s="62" t="str">
        <f>IF(ISNUMBER(H259),H259*MATRIX!E259,"-")</f>
        <v>-</v>
      </c>
      <c r="M259" s="66" t="str">
        <f>IF(ISNUMBER(H259),IF(KP="kg",H259*MATRIX!CB259,H259*MATRIX!CB259*2.2),"-")</f>
        <v>-</v>
      </c>
      <c r="N259" s="65" t="str">
        <f t="shared" si="143"/>
        <v/>
      </c>
      <c r="P259" s="1" t="str">
        <f>IF(ISNUMBER(H259),IF('Lo-Z-OUTPUT'!W259="B",IF(D259,MATRIX!Q259,IF(E259,MATRIX!R259,"WRNG Ω")),IF(D259,MATRIX!K259,IF(E259,MATRIX!L259,IF(F259,MATRIX!M259,"")))),"")</f>
        <v/>
      </c>
      <c r="R259" s="70" t="str">
        <f>IF(AND(ISNUMBER(H259),ISNUMBER(P259)),IF('Lo-Z-OUTPUT'!W259="B",H259*P259*MATRIX!F259/2,H259*P259*MATRIX!F259),"")</f>
        <v/>
      </c>
      <c r="T259" s="40" t="str">
        <f>IF(ISNUMBER($H259),IF(ISNUMBER(MATRIX!U259),IF(MATRIX!U259-INT(MATRIX!U259)=0,MATRIX!U259,"("&amp;MATRIX!U259&amp;")"),"n/a"),"")</f>
        <v/>
      </c>
      <c r="U259" s="77"/>
      <c r="V259" s="81" t="str">
        <f>IF(ISNUMBER(H259), IF(ISNUMBER(MATRIX!AD259),H259*MATRIX!AD259,"n/a"),"")</f>
        <v/>
      </c>
      <c r="W259" s="77"/>
      <c r="X259" s="83" t="str">
        <f>IF(ISNUMBER($H259), IF(ISNUMBER(MATRIX!AF259),$H259*MATRIX!AF259,"n/a"),"")</f>
        <v/>
      </c>
      <c r="Y259" s="77"/>
      <c r="Z259" s="81" t="str">
        <f>IF(ISNUMBER($H259), IF(ISNUMBER(MATRIX!AP259),$H259*MATRIX!AP259,"n/a"),"")</f>
        <v/>
      </c>
      <c r="AA259" s="77" t="s">
        <v>434</v>
      </c>
      <c r="AB259" s="83" t="str">
        <f>IF(ISNUMBER($H259), IF(ISNUMBER(MATRIX!AR259),$H259*MATRIX!AR259,"n/a"),"")</f>
        <v/>
      </c>
      <c r="AD259" s="225" t="str">
        <f t="shared" si="144"/>
        <v/>
      </c>
      <c r="AF259" s="225" t="str">
        <f t="shared" si="145"/>
        <v/>
      </c>
      <c r="AH259" s="218" t="str">
        <f>IF(ISNUMBER($H259), IF(MV&gt;200,IF(ISNUMBER(MATRIX!CL259),MATRIX!CL259,"n/a"),IF(ISNUMBER(MATRIX!CH259),MATRIX!CH259,"n/a")),"")</f>
        <v/>
      </c>
      <c r="AJ259" s="1" t="str">
        <f>IF(ISNUMBER(H259),IF(AND(ISNUMBER('Lo-Z-OUTPUT'!BA259),'Lo-Z-OUTPUT'!BA259&lt;&gt;0),'Lo-Z-OUTPUT'!BA259,'Lo-Z-INPUT'!$K$15*'Lo-Z-INPUT'!$K$7),"")</f>
        <v/>
      </c>
      <c r="AL259" s="161" t="str">
        <f t="shared" si="146"/>
        <v/>
      </c>
      <c r="AN259" s="124" t="str">
        <f>IF(ISNUMBER($H259),IF(MV&lt;200,IF(ISNUMBER(MATRIX!AE259),ROUND((MATRIX!AE259*IDLE/1000)*CKWH,2),"-"),IF(ISNUMBER(MATRIX!AQ259),ROUND((MATRIX!AQ259*IDLE/1000)*CKWH,2),"-")),"")</f>
        <v/>
      </c>
      <c r="AO259" s="125" t="str">
        <f t="shared" si="147"/>
        <v/>
      </c>
      <c r="AQ259" s="105" t="str">
        <f>IF(ISNUMBER($H259),IF(MV&lt;200,IF(ISNUMBER(MATRIX!AG259),ROUND((MATRIX!AG259/1000)*RUNNING*CKWH,2),"-"),IF(ISNUMBER(MATRIX!AS259),ROUND((MATRIX!AS259/1000)*RUNNING*CKWH,2),"-")),"")</f>
        <v/>
      </c>
      <c r="AR259" s="126" t="str">
        <f t="shared" si="148"/>
        <v/>
      </c>
      <c r="AT259" s="129" t="str">
        <f t="shared" si="149"/>
        <v/>
      </c>
      <c r="AU259" s="127" t="str">
        <f t="shared" si="150"/>
        <v/>
      </c>
      <c r="AW259" s="101" t="str">
        <f>IF(ISNUMBER($H259),IF(ISNUMBER(MATRIX!BU259),$H259*MATRIX!BU259,"n/a"),"")</f>
        <v/>
      </c>
      <c r="AX259" s="72"/>
      <c r="AY259" s="72" t="str">
        <f>IF(ISNUMBER($H259),IF(ISNUMBER(MATRIX!BV259*AL259),$H259*MATRIX!BV259*AL259,"n/a"),"")</f>
        <v/>
      </c>
      <c r="BA259" s="100" t="str">
        <f t="shared" si="151"/>
        <v/>
      </c>
      <c r="BB259" s="72"/>
      <c r="BC259" s="154" t="str">
        <f t="shared" si="152"/>
        <v/>
      </c>
      <c r="BD259" s="103" t="str">
        <f t="shared" si="153"/>
        <v/>
      </c>
      <c r="BF259" s="85" t="str">
        <f>IF(ISNUMBER(H259),IF(ISNUMBER(MATRIX!Y259),MATRIX!Y259,"n/a"),"")</f>
        <v/>
      </c>
      <c r="BG259" s="86" t="str">
        <f t="shared" si="154"/>
        <v/>
      </c>
      <c r="BI259" s="44" t="str">
        <f>IF(ISNUMBER('Lo-Z-OUTPUT'!D259),IF(ISNUMBER(EXTRA!H259),'Lo-Z-OUTPUT'!D259*EXTRA!H259,""),"")</f>
        <v/>
      </c>
      <c r="BJ259" s="44" t="str">
        <f t="shared" si="155"/>
        <v/>
      </c>
      <c r="BT259" t="b">
        <f>ISNUMBER(MATRIX!G259)</f>
        <v>0</v>
      </c>
      <c r="BU259" t="b">
        <f>ISNUMBER(MATRIX!H259)</f>
        <v>0</v>
      </c>
      <c r="BW259" s="64" t="str">
        <f>IF(AND(ISNUMBER('HI-Z-OUTPUT'!P259),I259&lt;&gt;0),'HI-Z-OUTPUT'!P259,"-")</f>
        <v>-</v>
      </c>
      <c r="BX259" s="1"/>
      <c r="BY259" s="64" t="str">
        <f>IF(ISBLANK('HI-Z-OUTPUT'!R259),"",'HI-Z-OUTPUT'!R259)</f>
        <v/>
      </c>
      <c r="CA259" s="62" t="str">
        <f>IF(ISNUMBER(BW259),IF(ISNUMBER(MATRIX!E259),BW259*MATRIX!E259,"WRNG DATA"),"-")</f>
        <v>-</v>
      </c>
      <c r="CC259" s="66" t="str">
        <f>IF(AND(ISNUMBER(BW259),OR(BT259,BU259)),IF(KP="kg",BW259*MATRIX!CC259,BW259*MATRIX!CC259*2.2),"-")</f>
        <v>-</v>
      </c>
      <c r="CD259" s="65" t="str">
        <f t="shared" si="156"/>
        <v/>
      </c>
      <c r="CF259" s="1" t="str">
        <f>IF(AND(VI&lt;100,ISNUMBER(BW259),BT259),MATRIX!N259,IF(AND(VI&gt;=100,ISNUMBER(BW259),BU259),MATRIX!O259,""))</f>
        <v/>
      </c>
      <c r="CG259" s="1" t="str">
        <f>IF(AND(BY259&lt;100,ISNUMBER(BW259),BT259),MATRIX!N259,IF(AND(BY259&gt;=100,ISNUMBER(BW259),BU259),MATRIX!O259,"WRNG V"))</f>
        <v>WRNG V</v>
      </c>
      <c r="CH259" s="1" t="str">
        <f t="shared" si="157"/>
        <v/>
      </c>
      <c r="CJ259" s="70" t="str">
        <f>IF(ISNUMBER(BW259),IF(BY259&lt;100,IF(ISNUMBER(CH259*MATRIX!G259),BW259*CH259*MATRIX!G259,""),IF(ISNUMBER(CH259*MATRIX!H259),BW259*CH259*MATRIX!H259,"")),"")</f>
        <v/>
      </c>
      <c r="CL259" s="40" t="str">
        <f>IF(ISNUMBER(BW259*CH259),IF(ISNUMBER(MATRIX!U259),IF(MATRIX!U259-INT(MATRIX!U259)=0,MATRIX!U259,"("&amp;MATRIX!U259&amp;")"),"n/a"),"")</f>
        <v/>
      </c>
      <c r="CM259" s="77"/>
      <c r="CN259" s="81" t="str">
        <f>IF(ISNUMBER(BW259*CH259), IF(ISNUMBER(MATRIX!AZ259),BW259*MATRIX!AZ259,"n/a"),"")</f>
        <v/>
      </c>
      <c r="CO259" s="77"/>
      <c r="CP259" s="83" t="str">
        <f>IF(ISNUMBER($BW259*$CH259), IF(ISNUMBER(MATRIX!BB259),$BW259*MATRIX!BB259,"n/a"),"")</f>
        <v/>
      </c>
      <c r="CQ259" s="77"/>
      <c r="CR259" s="81" t="str">
        <f>IF(ISNUMBER($BW259*$CH259), IF(ISNUMBER(MATRIX!BJ259),BW259*MATRIX!BJ259,"n/a"),"")</f>
        <v/>
      </c>
      <c r="CS259" s="77" t="s">
        <v>434</v>
      </c>
      <c r="CT259" s="83" t="str">
        <f>IF(ISNUMBER($BW259*$CH259), IF(ISNUMBER(MATRIX!BL259),$BW259*MATRIX!BL259,"n/a"),"")</f>
        <v/>
      </c>
      <c r="CV259" s="225" t="str">
        <f t="shared" si="158"/>
        <v/>
      </c>
      <c r="CX259" s="225" t="str">
        <f t="shared" si="159"/>
        <v/>
      </c>
      <c r="CZ259" s="219" t="str">
        <f>IF(ISNUMBER($BW259*$CH259), IF(MV&gt;200,IF(ISNUMBER(MATRIX!CL259),MATRIX!CL259,"n/a"),IF(ISNUMBER(MATRIX!CH259),MATRIX!CH259,"n/a")),"")</f>
        <v/>
      </c>
      <c r="DB259" s="1" t="str">
        <f>IF(ISNUMBER(BW259),IF(AND(ISNUMBER('HI-Z-OUTPUT'!AV259),'HI-Z-OUTPUT'!AV259&lt;&gt;0),'HI-Z-OUTPUT'!AV259,'Hi-Z-INPUT'!$K$7*'Hi-Z-INPUT'!$K$11),"")</f>
        <v/>
      </c>
      <c r="DD259" s="161" t="str">
        <f t="shared" si="160"/>
        <v/>
      </c>
      <c r="DF259" s="124" t="str">
        <f>IF(ISNUMBER($BW259),IF(MV&lt;200,IF(ISNUMBER(MATRIX!BA259),ROUND(MATRIX!BA259/1000*IDLE*CKWH,2),"-"),IF(ISNUMBER(MATRIX!BK259),ROUND(MATRIX!BK259/1000*IDLE*CKWH,2),"-")),"")</f>
        <v/>
      </c>
      <c r="DG259" s="125" t="str">
        <f t="shared" si="161"/>
        <v/>
      </c>
      <c r="DI259" s="104" t="str">
        <f>IF(ISNUMBER($BW259),IF(MV&lt;200,IF(ISNUMBER(MATRIX!BC259),ROUND(MATRIX!BC259/1000*RUNNING*CKWH,2),"-"),IF(ISNUMBER(MATRIX!BM259),ROUND(MATRIX!BM259/1000*RUNNING*CKWH,2),"-")),"")</f>
        <v/>
      </c>
      <c r="DJ259" s="130" t="str">
        <f t="shared" si="162"/>
        <v/>
      </c>
      <c r="DL259" s="104"/>
      <c r="DM259" s="130" t="str">
        <f t="shared" si="163"/>
        <v/>
      </c>
      <c r="DO259" s="129" t="str">
        <f t="shared" si="164"/>
        <v/>
      </c>
      <c r="DP259" s="127" t="str">
        <f t="shared" si="165"/>
        <v/>
      </c>
      <c r="DR259" s="101" t="str">
        <f>IF(ISNUMBER($BW259*$CH259),IF(ISNUMBER(MATRIX!BU259),BW259*MATRIX!BU259,"n/a"),"")</f>
        <v/>
      </c>
      <c r="DS259" s="72"/>
      <c r="DT259" s="72" t="str">
        <f>IF(ISNUMBER(BW259*CH259),IF(ISNUMBER(MATRIX!BV259*DD259),BW259*MATRIX!BV259*DD259,"n/a"),"")</f>
        <v/>
      </c>
      <c r="DU259" s="72"/>
      <c r="DV259" s="155" t="str">
        <f t="shared" si="166"/>
        <v/>
      </c>
      <c r="DW259" s="96"/>
      <c r="DX259" s="156" t="str">
        <f t="shared" si="167"/>
        <v/>
      </c>
      <c r="DY259" s="102" t="str">
        <f t="shared" si="168"/>
        <v/>
      </c>
      <c r="EA259" s="85" t="str">
        <f>IF(ISNUMBER(BW259),IF(ISNUMBER(MATRIX!Y259),MATRIX!Y259,"n/a"),"")</f>
        <v/>
      </c>
      <c r="EB259" s="86" t="str">
        <f t="shared" si="169"/>
        <v/>
      </c>
      <c r="ED259" s="44" t="str">
        <f>IF(ISNUMBER('HI-Z-OUTPUT'!D259),IF(ISNUMBER(BW259),'HI-Z-OUTPUT'!D259*BW259,""),"")</f>
        <v/>
      </c>
      <c r="EE259" s="44" t="str">
        <f t="shared" si="170"/>
        <v/>
      </c>
    </row>
    <row r="260" spans="1:135">
      <c r="A260" s="106"/>
      <c r="D260" t="b">
        <f>AND(OHM8MENO&lt;='Lo-Z-OUTPUT'!U260,'Lo-Z-OUTPUT'!U260&lt;=OHM8PIU)</f>
        <v>0</v>
      </c>
      <c r="E260" t="b">
        <f>AND(OHM4MENO&lt;='Lo-Z-OUTPUT'!U260,'Lo-Z-OUTPUT'!U260&lt;=OHM4PIU)</f>
        <v>0</v>
      </c>
      <c r="F260" t="b">
        <f>AND(OHM2MENO&lt;='Lo-Z-OUTPUT'!U260,'Lo-Z-OUTPUT'!U260&lt;=OHM2PIU)</f>
        <v>0</v>
      </c>
      <c r="H260" s="64" t="str">
        <f>IF(ISNUMBER('Lo-Z-OUTPUT'!S260),'Lo-Z-OUTPUT'!S260,"")</f>
        <v/>
      </c>
      <c r="I260" s="64" t="str">
        <f>IF('Lo-Z-OUTPUT'!W260="B","B","")</f>
        <v/>
      </c>
      <c r="K260" s="62" t="str">
        <f>IF(ISNUMBER(H260),H260*MATRIX!E260,"-")</f>
        <v>-</v>
      </c>
      <c r="M260" s="66" t="str">
        <f>IF(ISNUMBER(H260),IF(KP="kg",H260*MATRIX!CB260,H260*MATRIX!CB260*2.2),"-")</f>
        <v>-</v>
      </c>
      <c r="N260" s="65" t="str">
        <f t="shared" si="143"/>
        <v/>
      </c>
      <c r="P260" s="1" t="str">
        <f>IF(ISNUMBER(H260),IF('Lo-Z-OUTPUT'!W260="B",IF(D260,MATRIX!Q260,IF(E260,MATRIX!R260,"WRNG Ω")),IF(D260,MATRIX!K260,IF(E260,MATRIX!L260,IF(F260,MATRIX!M260,"")))),"")</f>
        <v/>
      </c>
      <c r="R260" s="70" t="str">
        <f>IF(AND(ISNUMBER(H260),ISNUMBER(P260)),IF('Lo-Z-OUTPUT'!W260="B",H260*P260*MATRIX!F260/2,H260*P260*MATRIX!F260),"")</f>
        <v/>
      </c>
      <c r="T260" s="40" t="str">
        <f>IF(ISNUMBER($H260),IF(ISNUMBER(MATRIX!U260),IF(MATRIX!U260-INT(MATRIX!U260)=0,MATRIX!U260,"("&amp;MATRIX!U260&amp;")"),"n/a"),"")</f>
        <v/>
      </c>
      <c r="U260" s="77"/>
      <c r="V260" s="81" t="str">
        <f>IF(ISNUMBER(H260), IF(ISNUMBER(MATRIX!AD260),H260*MATRIX!AD260,"n/a"),"")</f>
        <v/>
      </c>
      <c r="W260" s="77"/>
      <c r="X260" s="83" t="str">
        <f>IF(ISNUMBER($H260), IF(ISNUMBER(MATRIX!AF260),$H260*MATRIX!AF260,"n/a"),"")</f>
        <v/>
      </c>
      <c r="Y260" s="77"/>
      <c r="Z260" s="81" t="str">
        <f>IF(ISNUMBER($H260), IF(ISNUMBER(MATRIX!AP260),$H260*MATRIX!AP260,"n/a"),"")</f>
        <v/>
      </c>
      <c r="AA260" s="77" t="s">
        <v>434</v>
      </c>
      <c r="AB260" s="83" t="str">
        <f>IF(ISNUMBER($H260), IF(ISNUMBER(MATRIX!AR260),$H260*MATRIX!AR260,"n/a"),"")</f>
        <v/>
      </c>
      <c r="AD260" s="225" t="str">
        <f t="shared" si="144"/>
        <v/>
      </c>
      <c r="AF260" s="225" t="str">
        <f t="shared" si="145"/>
        <v/>
      </c>
      <c r="AH260" s="218" t="str">
        <f>IF(ISNUMBER($H260), IF(MV&gt;200,IF(ISNUMBER(MATRIX!CL260),MATRIX!CL260,"n/a"),IF(ISNUMBER(MATRIX!CH260),MATRIX!CH260,"n/a")),"")</f>
        <v/>
      </c>
      <c r="AJ260" s="1" t="str">
        <f>IF(ISNUMBER(H260),IF(AND(ISNUMBER('Lo-Z-OUTPUT'!BA260),'Lo-Z-OUTPUT'!BA260&lt;&gt;0),'Lo-Z-OUTPUT'!BA260,'Lo-Z-INPUT'!$K$15*'Lo-Z-INPUT'!$K$7),"")</f>
        <v/>
      </c>
      <c r="AL260" s="161" t="str">
        <f t="shared" si="146"/>
        <v/>
      </c>
      <c r="AN260" s="124" t="str">
        <f>IF(ISNUMBER($H260),IF(MV&lt;200,IF(ISNUMBER(MATRIX!AE260),ROUND((MATRIX!AE260*IDLE/1000)*CKWH,2),"-"),IF(ISNUMBER(MATRIX!AQ260),ROUND((MATRIX!AQ260*IDLE/1000)*CKWH,2),"-")),"")</f>
        <v/>
      </c>
      <c r="AO260" s="125" t="str">
        <f t="shared" si="147"/>
        <v/>
      </c>
      <c r="AQ260" s="105" t="str">
        <f>IF(ISNUMBER($H260),IF(MV&lt;200,IF(ISNUMBER(MATRIX!AG260),ROUND((MATRIX!AG260/1000)*RUNNING*CKWH,2),"-"),IF(ISNUMBER(MATRIX!AS260),ROUND((MATRIX!AS260/1000)*RUNNING*CKWH,2),"-")),"")</f>
        <v/>
      </c>
      <c r="AR260" s="126" t="str">
        <f t="shared" si="148"/>
        <v/>
      </c>
      <c r="AT260" s="129" t="str">
        <f t="shared" si="149"/>
        <v/>
      </c>
      <c r="AU260" s="127" t="str">
        <f t="shared" si="150"/>
        <v/>
      </c>
      <c r="AW260" s="101" t="str">
        <f>IF(ISNUMBER($H260),IF(ISNUMBER(MATRIX!BU260),$H260*MATRIX!BU260,"n/a"),"")</f>
        <v/>
      </c>
      <c r="AX260" s="72"/>
      <c r="AY260" s="72" t="str">
        <f>IF(ISNUMBER($H260),IF(ISNUMBER(MATRIX!BV260*AL260),$H260*MATRIX!BV260*AL260,"n/a"),"")</f>
        <v/>
      </c>
      <c r="BA260" s="100" t="str">
        <f t="shared" si="151"/>
        <v/>
      </c>
      <c r="BB260" s="72"/>
      <c r="BC260" s="154" t="str">
        <f t="shared" si="152"/>
        <v/>
      </c>
      <c r="BD260" s="103" t="str">
        <f t="shared" si="153"/>
        <v/>
      </c>
      <c r="BF260" s="85" t="str">
        <f>IF(ISNUMBER(H260),IF(ISNUMBER(MATRIX!Y260),MATRIX!Y260,"n/a"),"")</f>
        <v/>
      </c>
      <c r="BG260" s="86" t="str">
        <f t="shared" si="154"/>
        <v/>
      </c>
      <c r="BI260" s="44" t="str">
        <f>IF(ISNUMBER('Lo-Z-OUTPUT'!D260),IF(ISNUMBER(EXTRA!H260),'Lo-Z-OUTPUT'!D260*EXTRA!H260,""),"")</f>
        <v/>
      </c>
      <c r="BJ260" s="44" t="str">
        <f t="shared" si="155"/>
        <v/>
      </c>
      <c r="BT260" t="b">
        <f>ISNUMBER(MATRIX!G260)</f>
        <v>0</v>
      </c>
      <c r="BU260" t="b">
        <f>ISNUMBER(MATRIX!H260)</f>
        <v>0</v>
      </c>
      <c r="BW260" s="64" t="str">
        <f>IF(AND(ISNUMBER('HI-Z-OUTPUT'!P260),I260&lt;&gt;0),'HI-Z-OUTPUT'!P260,"-")</f>
        <v>-</v>
      </c>
      <c r="BX260" s="1"/>
      <c r="BY260" s="64" t="str">
        <f>IF(ISBLANK('HI-Z-OUTPUT'!R260),"",'HI-Z-OUTPUT'!R260)</f>
        <v/>
      </c>
      <c r="CA260" s="62" t="str">
        <f>IF(ISNUMBER(BW260),IF(ISNUMBER(MATRIX!E260),BW260*MATRIX!E260,"WRNG DATA"),"-")</f>
        <v>-</v>
      </c>
      <c r="CC260" s="66" t="str">
        <f>IF(AND(ISNUMBER(BW260),OR(BT260,BU260)),IF(KP="kg",BW260*MATRIX!CC260,BW260*MATRIX!CC260*2.2),"-")</f>
        <v>-</v>
      </c>
      <c r="CD260" s="65" t="str">
        <f t="shared" si="156"/>
        <v/>
      </c>
      <c r="CF260" s="1" t="str">
        <f>IF(AND(VI&lt;100,ISNUMBER(BW260),BT260),MATRIX!N260,IF(AND(VI&gt;=100,ISNUMBER(BW260),BU260),MATRIX!O260,""))</f>
        <v/>
      </c>
      <c r="CG260" s="1" t="str">
        <f>IF(AND(BY260&lt;100,ISNUMBER(BW260),BT260),MATRIX!N260,IF(AND(BY260&gt;=100,ISNUMBER(BW260),BU260),MATRIX!O260,"WRNG V"))</f>
        <v>WRNG V</v>
      </c>
      <c r="CH260" s="1" t="str">
        <f t="shared" si="157"/>
        <v/>
      </c>
      <c r="CJ260" s="70" t="str">
        <f>IF(ISNUMBER(BW260),IF(BY260&lt;100,IF(ISNUMBER(CH260*MATRIX!G260),BW260*CH260*MATRIX!G260,""),IF(ISNUMBER(CH260*MATRIX!H260),BW260*CH260*MATRIX!H260,"")),"")</f>
        <v/>
      </c>
      <c r="CL260" s="40" t="str">
        <f>IF(ISNUMBER(BW260*CH260),IF(ISNUMBER(MATRIX!U260),IF(MATRIX!U260-INT(MATRIX!U260)=0,MATRIX!U260,"("&amp;MATRIX!U260&amp;")"),"n/a"),"")</f>
        <v/>
      </c>
      <c r="CM260" s="77"/>
      <c r="CN260" s="81" t="str">
        <f>IF(ISNUMBER(BW260*CH260), IF(ISNUMBER(MATRIX!AZ260),BW260*MATRIX!AZ260,"n/a"),"")</f>
        <v/>
      </c>
      <c r="CO260" s="77"/>
      <c r="CP260" s="83" t="str">
        <f>IF(ISNUMBER($BW260*$CH260), IF(ISNUMBER(MATRIX!BB260),$BW260*MATRIX!BB260,"n/a"),"")</f>
        <v/>
      </c>
      <c r="CQ260" s="77"/>
      <c r="CR260" s="81" t="str">
        <f>IF(ISNUMBER($BW260*$CH260), IF(ISNUMBER(MATRIX!BJ260),BW260*MATRIX!BJ260,"n/a"),"")</f>
        <v/>
      </c>
      <c r="CS260" s="77" t="s">
        <v>434</v>
      </c>
      <c r="CT260" s="83" t="str">
        <f>IF(ISNUMBER($BW260*$CH260), IF(ISNUMBER(MATRIX!BL260),$BW260*MATRIX!BL260,"n/a"),"")</f>
        <v/>
      </c>
      <c r="CV260" s="225" t="str">
        <f t="shared" si="158"/>
        <v/>
      </c>
      <c r="CX260" s="225" t="str">
        <f t="shared" si="159"/>
        <v/>
      </c>
      <c r="CZ260" s="219" t="str">
        <f>IF(ISNUMBER($BW260*$CH260), IF(MV&gt;200,IF(ISNUMBER(MATRIX!CL260),MATRIX!CL260,"n/a"),IF(ISNUMBER(MATRIX!CH260),MATRIX!CH260,"n/a")),"")</f>
        <v/>
      </c>
      <c r="DB260" s="1" t="str">
        <f>IF(ISNUMBER(BW260),IF(AND(ISNUMBER('HI-Z-OUTPUT'!AV260),'HI-Z-OUTPUT'!AV260&lt;&gt;0),'HI-Z-OUTPUT'!AV260,'Hi-Z-INPUT'!$K$7*'Hi-Z-INPUT'!$K$11),"")</f>
        <v/>
      </c>
      <c r="DD260" s="161" t="str">
        <f t="shared" si="160"/>
        <v/>
      </c>
      <c r="DF260" s="124" t="str">
        <f>IF(ISNUMBER($BW260),IF(MV&lt;200,IF(ISNUMBER(MATRIX!BA260),ROUND(MATRIX!BA260/1000*IDLE*CKWH,2),"-"),IF(ISNUMBER(MATRIX!BK260),ROUND(MATRIX!BK260/1000*IDLE*CKWH,2),"-")),"")</f>
        <v/>
      </c>
      <c r="DG260" s="125" t="str">
        <f t="shared" si="161"/>
        <v/>
      </c>
      <c r="DI260" s="104" t="str">
        <f>IF(ISNUMBER($BW260),IF(MV&lt;200,IF(ISNUMBER(MATRIX!BC260),ROUND(MATRIX!BC260/1000*RUNNING*CKWH,2),"-"),IF(ISNUMBER(MATRIX!BM260),ROUND(MATRIX!BM260/1000*RUNNING*CKWH,2),"-")),"")</f>
        <v/>
      </c>
      <c r="DJ260" s="130" t="str">
        <f t="shared" si="162"/>
        <v/>
      </c>
      <c r="DL260" s="104"/>
      <c r="DM260" s="130" t="str">
        <f t="shared" si="163"/>
        <v/>
      </c>
      <c r="DO260" s="129" t="str">
        <f t="shared" si="164"/>
        <v/>
      </c>
      <c r="DP260" s="127" t="str">
        <f t="shared" si="165"/>
        <v/>
      </c>
      <c r="DR260" s="101" t="str">
        <f>IF(ISNUMBER($BW260*$CH260),IF(ISNUMBER(MATRIX!BU260),BW260*MATRIX!BU260,"n/a"),"")</f>
        <v/>
      </c>
      <c r="DS260" s="72"/>
      <c r="DT260" s="72" t="str">
        <f>IF(ISNUMBER(BW260*CH260),IF(ISNUMBER(MATRIX!BV260*DD260),BW260*MATRIX!BV260*DD260,"n/a"),"")</f>
        <v/>
      </c>
      <c r="DU260" s="72"/>
      <c r="DV260" s="155" t="str">
        <f t="shared" si="166"/>
        <v/>
      </c>
      <c r="DW260" s="96"/>
      <c r="DX260" s="156" t="str">
        <f t="shared" si="167"/>
        <v/>
      </c>
      <c r="DY260" s="102" t="str">
        <f t="shared" si="168"/>
        <v/>
      </c>
      <c r="EA260" s="85" t="str">
        <f>IF(ISNUMBER(BW260),IF(ISNUMBER(MATRIX!Y260),MATRIX!Y260,"n/a"),"")</f>
        <v/>
      </c>
      <c r="EB260" s="86" t="str">
        <f t="shared" si="169"/>
        <v/>
      </c>
      <c r="ED260" s="44" t="str">
        <f>IF(ISNUMBER('HI-Z-OUTPUT'!D260),IF(ISNUMBER(BW260),'HI-Z-OUTPUT'!D260*BW260,""),"")</f>
        <v/>
      </c>
      <c r="EE260" s="44" t="str">
        <f t="shared" si="170"/>
        <v/>
      </c>
    </row>
    <row r="261" spans="1:135">
      <c r="A261" s="106"/>
      <c r="D261" t="b">
        <f>AND(OHM8MENO&lt;='Lo-Z-OUTPUT'!U261,'Lo-Z-OUTPUT'!U261&lt;=OHM8PIU)</f>
        <v>0</v>
      </c>
      <c r="E261" t="b">
        <f>AND(OHM4MENO&lt;='Lo-Z-OUTPUT'!U261,'Lo-Z-OUTPUT'!U261&lt;=OHM4PIU)</f>
        <v>0</v>
      </c>
      <c r="F261" t="b">
        <f>AND(OHM2MENO&lt;='Lo-Z-OUTPUT'!U261,'Lo-Z-OUTPUT'!U261&lt;=OHM2PIU)</f>
        <v>0</v>
      </c>
      <c r="H261" s="64" t="str">
        <f>IF(ISNUMBER('Lo-Z-OUTPUT'!S261),'Lo-Z-OUTPUT'!S261,"")</f>
        <v/>
      </c>
      <c r="I261" s="64" t="str">
        <f>IF('Lo-Z-OUTPUT'!W261="B","B","")</f>
        <v/>
      </c>
      <c r="K261" s="62" t="str">
        <f>IF(ISNUMBER(H261),H261*MATRIX!E261,"-")</f>
        <v>-</v>
      </c>
      <c r="M261" s="66" t="str">
        <f>IF(ISNUMBER(H261),IF(KP="kg",H261*MATRIX!CB261,H261*MATRIX!CB261*2.2),"-")</f>
        <v>-</v>
      </c>
      <c r="N261" s="65" t="str">
        <f t="shared" si="143"/>
        <v/>
      </c>
      <c r="P261" s="1" t="str">
        <f>IF(ISNUMBER(H261),IF('Lo-Z-OUTPUT'!W261="B",IF(D261,MATRIX!Q261,IF(E261,MATRIX!R261,"WRNG Ω")),IF(D261,MATRIX!K261,IF(E261,MATRIX!L261,IF(F261,MATRIX!M261,"")))),"")</f>
        <v/>
      </c>
      <c r="R261" s="70" t="str">
        <f>IF(AND(ISNUMBER(H261),ISNUMBER(P261)),IF('Lo-Z-OUTPUT'!W261="B",H261*P261*MATRIX!F261/2,H261*P261*MATRIX!F261),"")</f>
        <v/>
      </c>
      <c r="T261" s="40" t="str">
        <f>IF(ISNUMBER($H261),IF(ISNUMBER(MATRIX!U261),IF(MATRIX!U261-INT(MATRIX!U261)=0,MATRIX!U261,"("&amp;MATRIX!U261&amp;")"),"n/a"),"")</f>
        <v/>
      </c>
      <c r="U261" s="77"/>
      <c r="V261" s="81" t="str">
        <f>IF(ISNUMBER(H261), IF(ISNUMBER(MATRIX!AD261),H261*MATRIX!AD261,"n/a"),"")</f>
        <v/>
      </c>
      <c r="W261" s="77"/>
      <c r="X261" s="83" t="str">
        <f>IF(ISNUMBER($H261), IF(ISNUMBER(MATRIX!AF261),$H261*MATRIX!AF261,"n/a"),"")</f>
        <v/>
      </c>
      <c r="Y261" s="77"/>
      <c r="Z261" s="81" t="str">
        <f>IF(ISNUMBER($H261), IF(ISNUMBER(MATRIX!AP261),$H261*MATRIX!AP261,"n/a"),"")</f>
        <v/>
      </c>
      <c r="AA261" s="77" t="s">
        <v>434</v>
      </c>
      <c r="AB261" s="83" t="str">
        <f>IF(ISNUMBER($H261), IF(ISNUMBER(MATRIX!AR261),$H261*MATRIX!AR261,"n/a"),"")</f>
        <v/>
      </c>
      <c r="AD261" s="225" t="str">
        <f t="shared" si="144"/>
        <v/>
      </c>
      <c r="AF261" s="225" t="str">
        <f t="shared" si="145"/>
        <v/>
      </c>
      <c r="AH261" s="218" t="str">
        <f>IF(ISNUMBER($H261), IF(MV&gt;200,IF(ISNUMBER(MATRIX!CL261),MATRIX!CL261,"n/a"),IF(ISNUMBER(MATRIX!CH261),MATRIX!CH261,"n/a")),"")</f>
        <v/>
      </c>
      <c r="AJ261" s="1" t="str">
        <f>IF(ISNUMBER(H261),IF(AND(ISNUMBER('Lo-Z-OUTPUT'!BA261),'Lo-Z-OUTPUT'!BA261&lt;&gt;0),'Lo-Z-OUTPUT'!BA261,'Lo-Z-INPUT'!$K$15*'Lo-Z-INPUT'!$K$7),"")</f>
        <v/>
      </c>
      <c r="AL261" s="161" t="str">
        <f t="shared" si="146"/>
        <v/>
      </c>
      <c r="AN261" s="124" t="str">
        <f>IF(ISNUMBER($H261),IF(MV&lt;200,IF(ISNUMBER(MATRIX!AE261),ROUND((MATRIX!AE261*IDLE/1000)*CKWH,2),"-"),IF(ISNUMBER(MATRIX!AQ261),ROUND((MATRIX!AQ261*IDLE/1000)*CKWH,2),"-")),"")</f>
        <v/>
      </c>
      <c r="AO261" s="125" t="str">
        <f t="shared" si="147"/>
        <v/>
      </c>
      <c r="AQ261" s="105" t="str">
        <f>IF(ISNUMBER($H261),IF(MV&lt;200,IF(ISNUMBER(MATRIX!AG261),ROUND((MATRIX!AG261/1000)*RUNNING*CKWH,2),"-"),IF(ISNUMBER(MATRIX!AS261),ROUND((MATRIX!AS261/1000)*RUNNING*CKWH,2),"-")),"")</f>
        <v/>
      </c>
      <c r="AR261" s="126" t="str">
        <f t="shared" si="148"/>
        <v/>
      </c>
      <c r="AT261" s="129" t="str">
        <f t="shared" si="149"/>
        <v/>
      </c>
      <c r="AU261" s="127" t="str">
        <f t="shared" si="150"/>
        <v/>
      </c>
      <c r="AW261" s="101" t="str">
        <f>IF(ISNUMBER($H261),IF(ISNUMBER(MATRIX!BU261),$H261*MATRIX!BU261,"n/a"),"")</f>
        <v/>
      </c>
      <c r="AX261" s="72"/>
      <c r="AY261" s="72" t="str">
        <f>IF(ISNUMBER($H261),IF(ISNUMBER(MATRIX!BV261*AL261),$H261*MATRIX!BV261*AL261,"n/a"),"")</f>
        <v/>
      </c>
      <c r="BA261" s="100" t="str">
        <f t="shared" si="151"/>
        <v/>
      </c>
      <c r="BB261" s="72"/>
      <c r="BC261" s="154" t="str">
        <f t="shared" si="152"/>
        <v/>
      </c>
      <c r="BD261" s="103" t="str">
        <f t="shared" si="153"/>
        <v/>
      </c>
      <c r="BF261" s="85" t="str">
        <f>IF(ISNUMBER(H261),IF(ISNUMBER(MATRIX!Y261),MATRIX!Y261,"n/a"),"")</f>
        <v/>
      </c>
      <c r="BG261" s="86" t="str">
        <f t="shared" si="154"/>
        <v/>
      </c>
      <c r="BI261" s="44" t="str">
        <f>IF(ISNUMBER('Lo-Z-OUTPUT'!D261),IF(ISNUMBER(EXTRA!H261),'Lo-Z-OUTPUT'!D261*EXTRA!H261,""),"")</f>
        <v/>
      </c>
      <c r="BJ261" s="44" t="str">
        <f t="shared" si="155"/>
        <v/>
      </c>
      <c r="BT261" t="b">
        <f>ISNUMBER(MATRIX!G261)</f>
        <v>0</v>
      </c>
      <c r="BU261" t="b">
        <f>ISNUMBER(MATRIX!H261)</f>
        <v>0</v>
      </c>
      <c r="BW261" s="64" t="str">
        <f>IF(AND(ISNUMBER('HI-Z-OUTPUT'!P261),I261&lt;&gt;0),'HI-Z-OUTPUT'!P261,"-")</f>
        <v>-</v>
      </c>
      <c r="BX261" s="1"/>
      <c r="BY261" s="64" t="str">
        <f>IF(ISBLANK('HI-Z-OUTPUT'!R261),"",'HI-Z-OUTPUT'!R261)</f>
        <v/>
      </c>
      <c r="CA261" s="62" t="str">
        <f>IF(ISNUMBER(BW261),IF(ISNUMBER(MATRIX!E261),BW261*MATRIX!E261,"WRNG DATA"),"-")</f>
        <v>-</v>
      </c>
      <c r="CC261" s="66" t="str">
        <f>IF(AND(ISNUMBER(BW261),OR(BT261,BU261)),IF(KP="kg",BW261*MATRIX!CC261,BW261*MATRIX!CC261*2.2),"-")</f>
        <v>-</v>
      </c>
      <c r="CD261" s="65" t="str">
        <f t="shared" si="156"/>
        <v/>
      </c>
      <c r="CF261" s="1" t="str">
        <f>IF(AND(VI&lt;100,ISNUMBER(BW261),BT261),MATRIX!N261,IF(AND(VI&gt;=100,ISNUMBER(BW261),BU261),MATRIX!O261,""))</f>
        <v/>
      </c>
      <c r="CG261" s="1" t="str">
        <f>IF(AND(BY261&lt;100,ISNUMBER(BW261),BT261),MATRIX!N261,IF(AND(BY261&gt;=100,ISNUMBER(BW261),BU261),MATRIX!O261,"WRNG V"))</f>
        <v>WRNG V</v>
      </c>
      <c r="CH261" s="1" t="str">
        <f t="shared" si="157"/>
        <v/>
      </c>
      <c r="CJ261" s="70" t="str">
        <f>IF(ISNUMBER(BW261),IF(BY261&lt;100,IF(ISNUMBER(CH261*MATRIX!G261),BW261*CH261*MATRIX!G261,""),IF(ISNUMBER(CH261*MATRIX!H261),BW261*CH261*MATRIX!H261,"")),"")</f>
        <v/>
      </c>
      <c r="CL261" s="40" t="str">
        <f>IF(ISNUMBER(BW261*CH261),IF(ISNUMBER(MATRIX!U261),IF(MATRIX!U261-INT(MATRIX!U261)=0,MATRIX!U261,"("&amp;MATRIX!U261&amp;")"),"n/a"),"")</f>
        <v/>
      </c>
      <c r="CM261" s="77"/>
      <c r="CN261" s="81" t="str">
        <f>IF(ISNUMBER(BW261*CH261), IF(ISNUMBER(MATRIX!AZ261),BW261*MATRIX!AZ261,"n/a"),"")</f>
        <v/>
      </c>
      <c r="CO261" s="77"/>
      <c r="CP261" s="83" t="str">
        <f>IF(ISNUMBER($BW261*$CH261), IF(ISNUMBER(MATRIX!BB261),$BW261*MATRIX!BB261,"n/a"),"")</f>
        <v/>
      </c>
      <c r="CQ261" s="77"/>
      <c r="CR261" s="81" t="str">
        <f>IF(ISNUMBER($BW261*$CH261), IF(ISNUMBER(MATRIX!BJ261),BW261*MATRIX!BJ261,"n/a"),"")</f>
        <v/>
      </c>
      <c r="CS261" s="77" t="s">
        <v>434</v>
      </c>
      <c r="CT261" s="83" t="str">
        <f>IF(ISNUMBER($BW261*$CH261), IF(ISNUMBER(MATRIX!BL261),$BW261*MATRIX!BL261,"n/a"),"")</f>
        <v/>
      </c>
      <c r="CV261" s="225" t="str">
        <f t="shared" si="158"/>
        <v/>
      </c>
      <c r="CX261" s="225" t="str">
        <f t="shared" si="159"/>
        <v/>
      </c>
      <c r="CZ261" s="219" t="str">
        <f>IF(ISNUMBER($BW261*$CH261), IF(MV&gt;200,IF(ISNUMBER(MATRIX!CL261),MATRIX!CL261,"n/a"),IF(ISNUMBER(MATRIX!CH261),MATRIX!CH261,"n/a")),"")</f>
        <v/>
      </c>
      <c r="DB261" s="1" t="str">
        <f>IF(ISNUMBER(BW261),IF(AND(ISNUMBER('HI-Z-OUTPUT'!AV261),'HI-Z-OUTPUT'!AV261&lt;&gt;0),'HI-Z-OUTPUT'!AV261,'Hi-Z-INPUT'!$K$7*'Hi-Z-INPUT'!$K$11),"")</f>
        <v/>
      </c>
      <c r="DD261" s="161" t="str">
        <f t="shared" si="160"/>
        <v/>
      </c>
      <c r="DF261" s="124" t="str">
        <f>IF(ISNUMBER($BW261),IF(MV&lt;200,IF(ISNUMBER(MATRIX!BA261),ROUND(MATRIX!BA261/1000*IDLE*CKWH,2),"-"),IF(ISNUMBER(MATRIX!BK261),ROUND(MATRIX!BK261/1000*IDLE*CKWH,2),"-")),"")</f>
        <v/>
      </c>
      <c r="DG261" s="125" t="str">
        <f t="shared" si="161"/>
        <v/>
      </c>
      <c r="DI261" s="104" t="str">
        <f>IF(ISNUMBER($BW261),IF(MV&lt;200,IF(ISNUMBER(MATRIX!BC261),ROUND(MATRIX!BC261/1000*RUNNING*CKWH,2),"-"),IF(ISNUMBER(MATRIX!BM261),ROUND(MATRIX!BM261/1000*RUNNING*CKWH,2),"-")),"")</f>
        <v/>
      </c>
      <c r="DJ261" s="130" t="str">
        <f t="shared" si="162"/>
        <v/>
      </c>
      <c r="DL261" s="104"/>
      <c r="DM261" s="130" t="str">
        <f t="shared" si="163"/>
        <v/>
      </c>
      <c r="DO261" s="129" t="str">
        <f t="shared" si="164"/>
        <v/>
      </c>
      <c r="DP261" s="127" t="str">
        <f t="shared" si="165"/>
        <v/>
      </c>
      <c r="DR261" s="101" t="str">
        <f>IF(ISNUMBER($BW261*$CH261),IF(ISNUMBER(MATRIX!BU261),BW261*MATRIX!BU261,"n/a"),"")</f>
        <v/>
      </c>
      <c r="DS261" s="72"/>
      <c r="DT261" s="72" t="str">
        <f>IF(ISNUMBER(BW261*CH261),IF(ISNUMBER(MATRIX!BV261*DD261),BW261*MATRIX!BV261*DD261,"n/a"),"")</f>
        <v/>
      </c>
      <c r="DU261" s="72"/>
      <c r="DV261" s="155" t="str">
        <f t="shared" si="166"/>
        <v/>
      </c>
      <c r="DW261" s="96"/>
      <c r="DX261" s="156" t="str">
        <f t="shared" si="167"/>
        <v/>
      </c>
      <c r="DY261" s="102" t="str">
        <f t="shared" si="168"/>
        <v/>
      </c>
      <c r="EA261" s="85" t="str">
        <f>IF(ISNUMBER(BW261),IF(ISNUMBER(MATRIX!Y261),MATRIX!Y261,"n/a"),"")</f>
        <v/>
      </c>
      <c r="EB261" s="86" t="str">
        <f t="shared" si="169"/>
        <v/>
      </c>
      <c r="ED261" s="44" t="str">
        <f>IF(ISNUMBER('HI-Z-OUTPUT'!D261),IF(ISNUMBER(BW261),'HI-Z-OUTPUT'!D261*BW261,""),"")</f>
        <v/>
      </c>
      <c r="EE261" s="44" t="str">
        <f t="shared" si="170"/>
        <v/>
      </c>
    </row>
    <row r="262" spans="1:135">
      <c r="A262" s="106"/>
      <c r="D262" t="b">
        <f>AND(OHM8MENO&lt;='Lo-Z-OUTPUT'!U262,'Lo-Z-OUTPUT'!U262&lt;=OHM8PIU)</f>
        <v>0</v>
      </c>
      <c r="E262" t="b">
        <f>AND(OHM4MENO&lt;='Lo-Z-OUTPUT'!U262,'Lo-Z-OUTPUT'!U262&lt;=OHM4PIU)</f>
        <v>0</v>
      </c>
      <c r="F262" t="b">
        <f>AND(OHM2MENO&lt;='Lo-Z-OUTPUT'!U262,'Lo-Z-OUTPUT'!U262&lt;=OHM2PIU)</f>
        <v>0</v>
      </c>
      <c r="H262" s="64" t="str">
        <f>IF(ISNUMBER('Lo-Z-OUTPUT'!S262),'Lo-Z-OUTPUT'!S262,"")</f>
        <v/>
      </c>
      <c r="I262" s="64" t="str">
        <f>IF('Lo-Z-OUTPUT'!W262="B","B","")</f>
        <v/>
      </c>
      <c r="K262" s="62" t="str">
        <f>IF(ISNUMBER(H262),H262*MATRIX!E262,"-")</f>
        <v>-</v>
      </c>
      <c r="M262" s="66" t="str">
        <f>IF(ISNUMBER(H262),IF(KP="kg",H262*MATRIX!CB262,H262*MATRIX!CB262*2.2),"-")</f>
        <v>-</v>
      </c>
      <c r="N262" s="65" t="str">
        <f t="shared" si="143"/>
        <v/>
      </c>
      <c r="P262" s="1" t="str">
        <f>IF(ISNUMBER(H262),IF('Lo-Z-OUTPUT'!W262="B",IF(D262,MATRIX!Q262,IF(E262,MATRIX!R262,"WRNG Ω")),IF(D262,MATRIX!K262,IF(E262,MATRIX!L262,IF(F262,MATRIX!M262,"")))),"")</f>
        <v/>
      </c>
      <c r="R262" s="70" t="str">
        <f>IF(AND(ISNUMBER(H262),ISNUMBER(P262)),IF('Lo-Z-OUTPUT'!W262="B",H262*P262*MATRIX!F262/2,H262*P262*MATRIX!F262),"")</f>
        <v/>
      </c>
      <c r="T262" s="40" t="str">
        <f>IF(ISNUMBER($H262),IF(ISNUMBER(MATRIX!U262),IF(MATRIX!U262-INT(MATRIX!U262)=0,MATRIX!U262,"("&amp;MATRIX!U262&amp;")"),"n/a"),"")</f>
        <v/>
      </c>
      <c r="U262" s="77"/>
      <c r="V262" s="81" t="str">
        <f>IF(ISNUMBER(H262), IF(ISNUMBER(MATRIX!AD262),H262*MATRIX!AD262,"n/a"),"")</f>
        <v/>
      </c>
      <c r="W262" s="77"/>
      <c r="X262" s="83" t="str">
        <f>IF(ISNUMBER($H262), IF(ISNUMBER(MATRIX!AF262),$H262*MATRIX!AF262,"n/a"),"")</f>
        <v/>
      </c>
      <c r="Y262" s="77"/>
      <c r="Z262" s="81" t="str">
        <f>IF(ISNUMBER($H262), IF(ISNUMBER(MATRIX!AP262),$H262*MATRIX!AP262,"n/a"),"")</f>
        <v/>
      </c>
      <c r="AA262" s="77" t="s">
        <v>434</v>
      </c>
      <c r="AB262" s="83" t="str">
        <f>IF(ISNUMBER($H262), IF(ISNUMBER(MATRIX!AR262),$H262*MATRIX!AR262,"n/a"),"")</f>
        <v/>
      </c>
      <c r="AD262" s="225" t="str">
        <f t="shared" si="144"/>
        <v/>
      </c>
      <c r="AF262" s="225" t="str">
        <f t="shared" si="145"/>
        <v/>
      </c>
      <c r="AH262" s="218" t="str">
        <f>IF(ISNUMBER($H262), IF(MV&gt;200,IF(ISNUMBER(MATRIX!CL262),MATRIX!CL262,"n/a"),IF(ISNUMBER(MATRIX!CH262),MATRIX!CH262,"n/a")),"")</f>
        <v/>
      </c>
      <c r="AJ262" s="1" t="str">
        <f>IF(ISNUMBER(H262),IF(AND(ISNUMBER('Lo-Z-OUTPUT'!BA262),'Lo-Z-OUTPUT'!BA262&lt;&gt;0),'Lo-Z-OUTPUT'!BA262,'Lo-Z-INPUT'!$K$15*'Lo-Z-INPUT'!$K$7),"")</f>
        <v/>
      </c>
      <c r="AL262" s="161" t="str">
        <f t="shared" si="146"/>
        <v/>
      </c>
      <c r="AN262" s="124" t="str">
        <f>IF(ISNUMBER($H262),IF(MV&lt;200,IF(ISNUMBER(MATRIX!AE262),ROUND((MATRIX!AE262*IDLE/1000)*CKWH,2),"-"),IF(ISNUMBER(MATRIX!AQ262),ROUND((MATRIX!AQ262*IDLE/1000)*CKWH,2),"-")),"")</f>
        <v/>
      </c>
      <c r="AO262" s="125" t="str">
        <f t="shared" si="147"/>
        <v/>
      </c>
      <c r="AQ262" s="105" t="str">
        <f>IF(ISNUMBER($H262),IF(MV&lt;200,IF(ISNUMBER(MATRIX!AG262),ROUND((MATRIX!AG262/1000)*RUNNING*CKWH,2),"-"),IF(ISNUMBER(MATRIX!AS262),ROUND((MATRIX!AS262/1000)*RUNNING*CKWH,2),"-")),"")</f>
        <v/>
      </c>
      <c r="AR262" s="126" t="str">
        <f t="shared" si="148"/>
        <v/>
      </c>
      <c r="AT262" s="129" t="str">
        <f t="shared" si="149"/>
        <v/>
      </c>
      <c r="AU262" s="127" t="str">
        <f t="shared" si="150"/>
        <v/>
      </c>
      <c r="AW262" s="101" t="str">
        <f>IF(ISNUMBER($H262),IF(ISNUMBER(MATRIX!BU262),$H262*MATRIX!BU262,"n/a"),"")</f>
        <v/>
      </c>
      <c r="AX262" s="72"/>
      <c r="AY262" s="72" t="str">
        <f>IF(ISNUMBER($H262),IF(ISNUMBER(MATRIX!BV262*AL262),$H262*MATRIX!BV262*AL262,"n/a"),"")</f>
        <v/>
      </c>
      <c r="BA262" s="100" t="str">
        <f t="shared" si="151"/>
        <v/>
      </c>
      <c r="BB262" s="72"/>
      <c r="BC262" s="154" t="str">
        <f t="shared" si="152"/>
        <v/>
      </c>
      <c r="BD262" s="103" t="str">
        <f t="shared" si="153"/>
        <v/>
      </c>
      <c r="BF262" s="85" t="str">
        <f>IF(ISNUMBER(H262),IF(ISNUMBER(MATRIX!Y262),MATRIX!Y262,"n/a"),"")</f>
        <v/>
      </c>
      <c r="BG262" s="86" t="str">
        <f t="shared" si="154"/>
        <v/>
      </c>
      <c r="BI262" s="44" t="str">
        <f>IF(ISNUMBER('Lo-Z-OUTPUT'!D262),IF(ISNUMBER(EXTRA!H262),'Lo-Z-OUTPUT'!D262*EXTRA!H262,""),"")</f>
        <v/>
      </c>
      <c r="BJ262" s="44" t="str">
        <f t="shared" si="155"/>
        <v/>
      </c>
      <c r="BT262" t="b">
        <f>ISNUMBER(MATRIX!G262)</f>
        <v>0</v>
      </c>
      <c r="BU262" t="b">
        <f>ISNUMBER(MATRIX!H262)</f>
        <v>0</v>
      </c>
      <c r="BW262" s="64" t="str">
        <f>IF(AND(ISNUMBER('HI-Z-OUTPUT'!P262),I262&lt;&gt;0),'HI-Z-OUTPUT'!P262,"-")</f>
        <v>-</v>
      </c>
      <c r="BX262" s="1"/>
      <c r="BY262" s="64" t="str">
        <f>IF(ISBLANK('HI-Z-OUTPUT'!R262),"",'HI-Z-OUTPUT'!R262)</f>
        <v/>
      </c>
      <c r="CA262" s="62" t="str">
        <f>IF(ISNUMBER(BW262),IF(ISNUMBER(MATRIX!E262),BW262*MATRIX!E262,"WRNG DATA"),"-")</f>
        <v>-</v>
      </c>
      <c r="CC262" s="66" t="str">
        <f>IF(AND(ISNUMBER(BW262),OR(BT262,BU262)),IF(KP="kg",BW262*MATRIX!CC262,BW262*MATRIX!CC262*2.2),"-")</f>
        <v>-</v>
      </c>
      <c r="CD262" s="65" t="str">
        <f t="shared" si="156"/>
        <v/>
      </c>
      <c r="CF262" s="1" t="str">
        <f>IF(AND(VI&lt;100,ISNUMBER(BW262),BT262),MATRIX!N262,IF(AND(VI&gt;=100,ISNUMBER(BW262),BU262),MATRIX!O262,""))</f>
        <v/>
      </c>
      <c r="CG262" s="1" t="str">
        <f>IF(AND(BY262&lt;100,ISNUMBER(BW262),BT262),MATRIX!N262,IF(AND(BY262&gt;=100,ISNUMBER(BW262),BU262),MATRIX!O262,"WRNG V"))</f>
        <v>WRNG V</v>
      </c>
      <c r="CH262" s="1" t="str">
        <f t="shared" si="157"/>
        <v/>
      </c>
      <c r="CJ262" s="70" t="str">
        <f>IF(ISNUMBER(BW262),IF(BY262&lt;100,IF(ISNUMBER(CH262*MATRIX!G262),BW262*CH262*MATRIX!G262,""),IF(ISNUMBER(CH262*MATRIX!H262),BW262*CH262*MATRIX!H262,"")),"")</f>
        <v/>
      </c>
      <c r="CL262" s="40" t="str">
        <f>IF(ISNUMBER(BW262*CH262),IF(ISNUMBER(MATRIX!U262),IF(MATRIX!U262-INT(MATRIX!U262)=0,MATRIX!U262,"("&amp;MATRIX!U262&amp;")"),"n/a"),"")</f>
        <v/>
      </c>
      <c r="CM262" s="77"/>
      <c r="CN262" s="81" t="str">
        <f>IF(ISNUMBER(BW262*CH262), IF(ISNUMBER(MATRIX!AZ262),BW262*MATRIX!AZ262,"n/a"),"")</f>
        <v/>
      </c>
      <c r="CO262" s="77"/>
      <c r="CP262" s="83" t="str">
        <f>IF(ISNUMBER($BW262*$CH262), IF(ISNUMBER(MATRIX!BB262),$BW262*MATRIX!BB262,"n/a"),"")</f>
        <v/>
      </c>
      <c r="CQ262" s="77"/>
      <c r="CR262" s="81" t="str">
        <f>IF(ISNUMBER($BW262*$CH262), IF(ISNUMBER(MATRIX!BJ262),BW262*MATRIX!BJ262,"n/a"),"")</f>
        <v/>
      </c>
      <c r="CS262" s="77" t="s">
        <v>434</v>
      </c>
      <c r="CT262" s="83" t="str">
        <f>IF(ISNUMBER($BW262*$CH262), IF(ISNUMBER(MATRIX!BL262),$BW262*MATRIX!BL262,"n/a"),"")</f>
        <v/>
      </c>
      <c r="CV262" s="225" t="str">
        <f t="shared" si="158"/>
        <v/>
      </c>
      <c r="CX262" s="225" t="str">
        <f t="shared" si="159"/>
        <v/>
      </c>
      <c r="CZ262" s="219" t="str">
        <f>IF(ISNUMBER($BW262*$CH262), IF(MV&gt;200,IF(ISNUMBER(MATRIX!CL262),MATRIX!CL262,"n/a"),IF(ISNUMBER(MATRIX!CH262),MATRIX!CH262,"n/a")),"")</f>
        <v/>
      </c>
      <c r="DB262" s="1" t="str">
        <f>IF(ISNUMBER(BW262),IF(AND(ISNUMBER('HI-Z-OUTPUT'!AV262),'HI-Z-OUTPUT'!AV262&lt;&gt;0),'HI-Z-OUTPUT'!AV262,'Hi-Z-INPUT'!$K$7*'Hi-Z-INPUT'!$K$11),"")</f>
        <v/>
      </c>
      <c r="DD262" s="161" t="str">
        <f t="shared" si="160"/>
        <v/>
      </c>
      <c r="DF262" s="124" t="str">
        <f>IF(ISNUMBER($BW262),IF(MV&lt;200,IF(ISNUMBER(MATRIX!BA262),ROUND(MATRIX!BA262/1000*IDLE*CKWH,2),"-"),IF(ISNUMBER(MATRIX!BK262),ROUND(MATRIX!BK262/1000*IDLE*CKWH,2),"-")),"")</f>
        <v/>
      </c>
      <c r="DG262" s="125" t="str">
        <f t="shared" si="161"/>
        <v/>
      </c>
      <c r="DI262" s="104" t="str">
        <f>IF(ISNUMBER($BW262),IF(MV&lt;200,IF(ISNUMBER(MATRIX!BC262),ROUND(MATRIX!BC262/1000*RUNNING*CKWH,2),"-"),IF(ISNUMBER(MATRIX!BM262),ROUND(MATRIX!BM262/1000*RUNNING*CKWH,2),"-")),"")</f>
        <v/>
      </c>
      <c r="DJ262" s="130" t="str">
        <f t="shared" si="162"/>
        <v/>
      </c>
      <c r="DL262" s="104"/>
      <c r="DM262" s="130" t="str">
        <f t="shared" si="163"/>
        <v/>
      </c>
      <c r="DO262" s="129" t="str">
        <f t="shared" si="164"/>
        <v/>
      </c>
      <c r="DP262" s="127" t="str">
        <f t="shared" si="165"/>
        <v/>
      </c>
      <c r="DR262" s="101" t="str">
        <f>IF(ISNUMBER($BW262*$CH262),IF(ISNUMBER(MATRIX!BU262),BW262*MATRIX!BU262,"n/a"),"")</f>
        <v/>
      </c>
      <c r="DS262" s="72"/>
      <c r="DT262" s="72" t="str">
        <f>IF(ISNUMBER(BW262*CH262),IF(ISNUMBER(MATRIX!BV262*DD262),BW262*MATRIX!BV262*DD262,"n/a"),"")</f>
        <v/>
      </c>
      <c r="DU262" s="72"/>
      <c r="DV262" s="155" t="str">
        <f t="shared" si="166"/>
        <v/>
      </c>
      <c r="DW262" s="96"/>
      <c r="DX262" s="156" t="str">
        <f t="shared" si="167"/>
        <v/>
      </c>
      <c r="DY262" s="102" t="str">
        <f t="shared" si="168"/>
        <v/>
      </c>
      <c r="EA262" s="85" t="str">
        <f>IF(ISNUMBER(BW262),IF(ISNUMBER(MATRIX!Y262),MATRIX!Y262,"n/a"),"")</f>
        <v/>
      </c>
      <c r="EB262" s="86" t="str">
        <f t="shared" si="169"/>
        <v/>
      </c>
      <c r="ED262" s="44" t="str">
        <f>IF(ISNUMBER('HI-Z-OUTPUT'!D262),IF(ISNUMBER(BW262),'HI-Z-OUTPUT'!D262*BW262,""),"")</f>
        <v/>
      </c>
      <c r="EE262" s="44" t="str">
        <f t="shared" si="170"/>
        <v/>
      </c>
    </row>
    <row r="263" spans="1:135">
      <c r="A263" s="106"/>
      <c r="D263" t="b">
        <f>AND(OHM8MENO&lt;='Lo-Z-OUTPUT'!U263,'Lo-Z-OUTPUT'!U263&lt;=OHM8PIU)</f>
        <v>0</v>
      </c>
      <c r="E263" t="b">
        <f>AND(OHM4MENO&lt;='Lo-Z-OUTPUT'!U263,'Lo-Z-OUTPUT'!U263&lt;=OHM4PIU)</f>
        <v>0</v>
      </c>
      <c r="F263" t="b">
        <f>AND(OHM2MENO&lt;='Lo-Z-OUTPUT'!U263,'Lo-Z-OUTPUT'!U263&lt;=OHM2PIU)</f>
        <v>0</v>
      </c>
      <c r="H263" s="64" t="str">
        <f>IF(ISNUMBER('Lo-Z-OUTPUT'!S263),'Lo-Z-OUTPUT'!S263,"")</f>
        <v/>
      </c>
      <c r="I263" s="64" t="str">
        <f>IF('Lo-Z-OUTPUT'!W263="B","B","")</f>
        <v/>
      </c>
      <c r="K263" s="62" t="str">
        <f>IF(ISNUMBER(H263),H263*MATRIX!E263,"-")</f>
        <v>-</v>
      </c>
      <c r="M263" s="66" t="str">
        <f>IF(ISNUMBER(H263),IF(KP="kg",H263*MATRIX!CB263,H263*MATRIX!CB263*2.2),"-")</f>
        <v>-</v>
      </c>
      <c r="N263" s="65" t="str">
        <f t="shared" si="143"/>
        <v/>
      </c>
      <c r="P263" s="1" t="str">
        <f>IF(ISNUMBER(H263),IF('Lo-Z-OUTPUT'!W263="B",IF(D263,MATRIX!Q263,IF(E263,MATRIX!R263,"WRNG Ω")),IF(D263,MATRIX!K263,IF(E263,MATRIX!L263,IF(F263,MATRIX!M263,"")))),"")</f>
        <v/>
      </c>
      <c r="R263" s="70" t="str">
        <f>IF(AND(ISNUMBER(H263),ISNUMBER(P263)),IF('Lo-Z-OUTPUT'!W263="B",H263*P263*MATRIX!F263/2,H263*P263*MATRIX!F263),"")</f>
        <v/>
      </c>
      <c r="T263" s="40" t="str">
        <f>IF(ISNUMBER($H263),IF(ISNUMBER(MATRIX!U263),IF(MATRIX!U263-INT(MATRIX!U263)=0,MATRIX!U263,"("&amp;MATRIX!U263&amp;")"),"n/a"),"")</f>
        <v/>
      </c>
      <c r="U263" s="77"/>
      <c r="V263" s="81" t="str">
        <f>IF(ISNUMBER(H263), IF(ISNUMBER(MATRIX!AD263),H263*MATRIX!AD263,"n/a"),"")</f>
        <v/>
      </c>
      <c r="W263" s="77"/>
      <c r="X263" s="83" t="str">
        <f>IF(ISNUMBER($H263), IF(ISNUMBER(MATRIX!AF263),$H263*MATRIX!AF263,"n/a"),"")</f>
        <v/>
      </c>
      <c r="Y263" s="77"/>
      <c r="Z263" s="81" t="str">
        <f>IF(ISNUMBER($H263), IF(ISNUMBER(MATRIX!AP263),$H263*MATRIX!AP263,"n/a"),"")</f>
        <v/>
      </c>
      <c r="AA263" s="77" t="s">
        <v>434</v>
      </c>
      <c r="AB263" s="83" t="str">
        <f>IF(ISNUMBER($H263), IF(ISNUMBER(MATRIX!AR263),$H263*MATRIX!AR263,"n/a"),"")</f>
        <v/>
      </c>
      <c r="AD263" s="225" t="str">
        <f t="shared" si="144"/>
        <v/>
      </c>
      <c r="AF263" s="225" t="str">
        <f t="shared" si="145"/>
        <v/>
      </c>
      <c r="AH263" s="218" t="str">
        <f>IF(ISNUMBER($H263), IF(MV&gt;200,IF(ISNUMBER(MATRIX!CL263),MATRIX!CL263,"n/a"),IF(ISNUMBER(MATRIX!CH263),MATRIX!CH263,"n/a")),"")</f>
        <v/>
      </c>
      <c r="AJ263" s="1" t="str">
        <f>IF(ISNUMBER(H263),IF(AND(ISNUMBER('Lo-Z-OUTPUT'!BA263),'Lo-Z-OUTPUT'!BA263&lt;&gt;0),'Lo-Z-OUTPUT'!BA263,'Lo-Z-INPUT'!$K$15*'Lo-Z-INPUT'!$K$7),"")</f>
        <v/>
      </c>
      <c r="AL263" s="161" t="str">
        <f t="shared" si="146"/>
        <v/>
      </c>
      <c r="AN263" s="124" t="str">
        <f>IF(ISNUMBER($H263),IF(MV&lt;200,IF(ISNUMBER(MATRIX!AE263),ROUND((MATRIX!AE263*IDLE/1000)*CKWH,2),"-"),IF(ISNUMBER(MATRIX!AQ263),ROUND((MATRIX!AQ263*IDLE/1000)*CKWH,2),"-")),"")</f>
        <v/>
      </c>
      <c r="AO263" s="125" t="str">
        <f t="shared" si="147"/>
        <v/>
      </c>
      <c r="AQ263" s="105" t="str">
        <f>IF(ISNUMBER($H263),IF(MV&lt;200,IF(ISNUMBER(MATRIX!AG263),ROUND((MATRIX!AG263/1000)*RUNNING*CKWH,2),"-"),IF(ISNUMBER(MATRIX!AS263),ROUND((MATRIX!AS263/1000)*RUNNING*CKWH,2),"-")),"")</f>
        <v/>
      </c>
      <c r="AR263" s="126" t="str">
        <f t="shared" si="148"/>
        <v/>
      </c>
      <c r="AT263" s="129" t="str">
        <f t="shared" si="149"/>
        <v/>
      </c>
      <c r="AU263" s="127" t="str">
        <f t="shared" si="150"/>
        <v/>
      </c>
      <c r="AW263" s="101" t="str">
        <f>IF(ISNUMBER($H263),IF(ISNUMBER(MATRIX!BU263),$H263*MATRIX!BU263,"n/a"),"")</f>
        <v/>
      </c>
      <c r="AX263" s="72"/>
      <c r="AY263" s="72" t="str">
        <f>IF(ISNUMBER($H263),IF(ISNUMBER(MATRIX!BV263*AL263),$H263*MATRIX!BV263*AL263,"n/a"),"")</f>
        <v/>
      </c>
      <c r="BA263" s="100" t="str">
        <f t="shared" si="151"/>
        <v/>
      </c>
      <c r="BB263" s="72"/>
      <c r="BC263" s="154" t="str">
        <f t="shared" si="152"/>
        <v/>
      </c>
      <c r="BD263" s="103" t="str">
        <f t="shared" si="153"/>
        <v/>
      </c>
      <c r="BF263" s="85" t="str">
        <f>IF(ISNUMBER(H263),IF(ISNUMBER(MATRIX!Y263),MATRIX!Y263,"n/a"),"")</f>
        <v/>
      </c>
      <c r="BG263" s="86" t="str">
        <f t="shared" si="154"/>
        <v/>
      </c>
      <c r="BI263" s="44" t="str">
        <f>IF(ISNUMBER('Lo-Z-OUTPUT'!D263),IF(ISNUMBER(EXTRA!H263),'Lo-Z-OUTPUT'!D263*EXTRA!H263,""),"")</f>
        <v/>
      </c>
      <c r="BJ263" s="44" t="str">
        <f t="shared" si="155"/>
        <v/>
      </c>
      <c r="BT263" t="b">
        <f>ISNUMBER(MATRIX!G263)</f>
        <v>0</v>
      </c>
      <c r="BU263" t="b">
        <f>ISNUMBER(MATRIX!H263)</f>
        <v>0</v>
      </c>
      <c r="BW263" s="64" t="str">
        <f>IF(AND(ISNUMBER('HI-Z-OUTPUT'!P263),I263&lt;&gt;0),'HI-Z-OUTPUT'!P263,"-")</f>
        <v>-</v>
      </c>
      <c r="BX263" s="1"/>
      <c r="BY263" s="64" t="str">
        <f>IF(ISBLANK('HI-Z-OUTPUT'!R263),"",'HI-Z-OUTPUT'!R263)</f>
        <v/>
      </c>
      <c r="CA263" s="62" t="str">
        <f>IF(ISNUMBER(BW263),IF(ISNUMBER(MATRIX!E263),BW263*MATRIX!E263,"WRNG DATA"),"-")</f>
        <v>-</v>
      </c>
      <c r="CC263" s="66" t="str">
        <f>IF(AND(ISNUMBER(BW263),OR(BT263,BU263)),IF(KP="kg",BW263*MATRIX!CC263,BW263*MATRIX!CC263*2.2),"-")</f>
        <v>-</v>
      </c>
      <c r="CD263" s="65" t="str">
        <f t="shared" si="156"/>
        <v/>
      </c>
      <c r="CF263" s="1" t="str">
        <f>IF(AND(VI&lt;100,ISNUMBER(BW263),BT263),MATRIX!N263,IF(AND(VI&gt;=100,ISNUMBER(BW263),BU263),MATRIX!O263,""))</f>
        <v/>
      </c>
      <c r="CG263" s="1" t="str">
        <f>IF(AND(BY263&lt;100,ISNUMBER(BW263),BT263),MATRIX!N263,IF(AND(BY263&gt;=100,ISNUMBER(BW263),BU263),MATRIX!O263,"WRNG V"))</f>
        <v>WRNG V</v>
      </c>
      <c r="CH263" s="1" t="str">
        <f t="shared" si="157"/>
        <v/>
      </c>
      <c r="CJ263" s="70" t="str">
        <f>IF(ISNUMBER(BW263),IF(BY263&lt;100,IF(ISNUMBER(CH263*MATRIX!G263),BW263*CH263*MATRIX!G263,""),IF(ISNUMBER(CH263*MATRIX!H263),BW263*CH263*MATRIX!H263,"")),"")</f>
        <v/>
      </c>
      <c r="CL263" s="40" t="str">
        <f>IF(ISNUMBER(BW263*CH263),IF(ISNUMBER(MATRIX!U263),IF(MATRIX!U263-INT(MATRIX!U263)=0,MATRIX!U263,"("&amp;MATRIX!U263&amp;")"),"n/a"),"")</f>
        <v/>
      </c>
      <c r="CM263" s="77"/>
      <c r="CN263" s="81" t="str">
        <f>IF(ISNUMBER(BW263*CH263), IF(ISNUMBER(MATRIX!AZ263),BW263*MATRIX!AZ263,"n/a"),"")</f>
        <v/>
      </c>
      <c r="CO263" s="77"/>
      <c r="CP263" s="83" t="str">
        <f>IF(ISNUMBER($BW263*$CH263), IF(ISNUMBER(MATRIX!BB263),$BW263*MATRIX!BB263,"n/a"),"")</f>
        <v/>
      </c>
      <c r="CQ263" s="77"/>
      <c r="CR263" s="81" t="str">
        <f>IF(ISNUMBER($BW263*$CH263), IF(ISNUMBER(MATRIX!BJ263),BW263*MATRIX!BJ263,"n/a"),"")</f>
        <v/>
      </c>
      <c r="CS263" s="77" t="s">
        <v>434</v>
      </c>
      <c r="CT263" s="83" t="str">
        <f>IF(ISNUMBER($BW263*$CH263), IF(ISNUMBER(MATRIX!BL263),$BW263*MATRIX!BL263,"n/a"),"")</f>
        <v/>
      </c>
      <c r="CV263" s="225" t="str">
        <f t="shared" si="158"/>
        <v/>
      </c>
      <c r="CX263" s="225" t="str">
        <f t="shared" si="159"/>
        <v/>
      </c>
      <c r="CZ263" s="219" t="str">
        <f>IF(ISNUMBER($BW263*$CH263), IF(MV&gt;200,IF(ISNUMBER(MATRIX!CL263),MATRIX!CL263,"n/a"),IF(ISNUMBER(MATRIX!CH263),MATRIX!CH263,"n/a")),"")</f>
        <v/>
      </c>
      <c r="DB263" s="1" t="str">
        <f>IF(ISNUMBER(BW263),IF(AND(ISNUMBER('HI-Z-OUTPUT'!AV263),'HI-Z-OUTPUT'!AV263&lt;&gt;0),'HI-Z-OUTPUT'!AV263,'Hi-Z-INPUT'!$K$7*'Hi-Z-INPUT'!$K$11),"")</f>
        <v/>
      </c>
      <c r="DD263" s="161" t="str">
        <f t="shared" si="160"/>
        <v/>
      </c>
      <c r="DF263" s="124" t="str">
        <f>IF(ISNUMBER($BW263),IF(MV&lt;200,IF(ISNUMBER(MATRIX!BA263),ROUND(MATRIX!BA263/1000*IDLE*CKWH,2),"-"),IF(ISNUMBER(MATRIX!BK263),ROUND(MATRIX!BK263/1000*IDLE*CKWH,2),"-")),"")</f>
        <v/>
      </c>
      <c r="DG263" s="125" t="str">
        <f t="shared" si="161"/>
        <v/>
      </c>
      <c r="DI263" s="104" t="str">
        <f>IF(ISNUMBER($BW263),IF(MV&lt;200,IF(ISNUMBER(MATRIX!BC263),ROUND(MATRIX!BC263/1000*RUNNING*CKWH,2),"-"),IF(ISNUMBER(MATRIX!BM263),ROUND(MATRIX!BM263/1000*RUNNING*CKWH,2),"-")),"")</f>
        <v/>
      </c>
      <c r="DJ263" s="130" t="str">
        <f t="shared" si="162"/>
        <v/>
      </c>
      <c r="DL263" s="104"/>
      <c r="DM263" s="130" t="str">
        <f t="shared" si="163"/>
        <v/>
      </c>
      <c r="DO263" s="129" t="str">
        <f t="shared" si="164"/>
        <v/>
      </c>
      <c r="DP263" s="127" t="str">
        <f t="shared" si="165"/>
        <v/>
      </c>
      <c r="DR263" s="101" t="str">
        <f>IF(ISNUMBER($BW263*$CH263),IF(ISNUMBER(MATRIX!BU263),BW263*MATRIX!BU263,"n/a"),"")</f>
        <v/>
      </c>
      <c r="DS263" s="72"/>
      <c r="DT263" s="72" t="str">
        <f>IF(ISNUMBER(BW263*CH263),IF(ISNUMBER(MATRIX!BV263*DD263),BW263*MATRIX!BV263*DD263,"n/a"),"")</f>
        <v/>
      </c>
      <c r="DU263" s="72"/>
      <c r="DV263" s="155" t="str">
        <f t="shared" si="166"/>
        <v/>
      </c>
      <c r="DW263" s="96"/>
      <c r="DX263" s="156" t="str">
        <f t="shared" si="167"/>
        <v/>
      </c>
      <c r="DY263" s="102" t="str">
        <f t="shared" si="168"/>
        <v/>
      </c>
      <c r="EA263" s="85" t="str">
        <f>IF(ISNUMBER(BW263),IF(ISNUMBER(MATRIX!Y263),MATRIX!Y263,"n/a"),"")</f>
        <v/>
      </c>
      <c r="EB263" s="86" t="str">
        <f t="shared" si="169"/>
        <v/>
      </c>
      <c r="ED263" s="44" t="str">
        <f>IF(ISNUMBER('HI-Z-OUTPUT'!D263),IF(ISNUMBER(BW263),'HI-Z-OUTPUT'!D263*BW263,""),"")</f>
        <v/>
      </c>
      <c r="EE263" s="44" t="str">
        <f t="shared" si="170"/>
        <v/>
      </c>
    </row>
    <row r="264" spans="1:135">
      <c r="A264" s="106"/>
      <c r="D264" t="b">
        <f>AND(OHM8MENO&lt;='Lo-Z-OUTPUT'!U264,'Lo-Z-OUTPUT'!U264&lt;=OHM8PIU)</f>
        <v>0</v>
      </c>
      <c r="E264" t="b">
        <f>AND(OHM4MENO&lt;='Lo-Z-OUTPUT'!U264,'Lo-Z-OUTPUT'!U264&lt;=OHM4PIU)</f>
        <v>0</v>
      </c>
      <c r="F264" t="b">
        <f>AND(OHM2MENO&lt;='Lo-Z-OUTPUT'!U264,'Lo-Z-OUTPUT'!U264&lt;=OHM2PIU)</f>
        <v>0</v>
      </c>
      <c r="H264" s="64" t="str">
        <f>IF(ISNUMBER('Lo-Z-OUTPUT'!S264),'Lo-Z-OUTPUT'!S264,"")</f>
        <v/>
      </c>
      <c r="I264" s="64" t="str">
        <f>IF('Lo-Z-OUTPUT'!W264="B","B","")</f>
        <v/>
      </c>
      <c r="K264" s="62" t="str">
        <f>IF(ISNUMBER(H264),H264*MATRIX!E264,"-")</f>
        <v>-</v>
      </c>
      <c r="M264" s="66" t="str">
        <f>IF(ISNUMBER(H264),IF(KP="kg",H264*MATRIX!CB264,H264*MATRIX!CB264*2.2),"-")</f>
        <v>-</v>
      </c>
      <c r="N264" s="65" t="str">
        <f t="shared" si="143"/>
        <v/>
      </c>
      <c r="P264" s="1" t="str">
        <f>IF(ISNUMBER(H264),IF('Lo-Z-OUTPUT'!W264="B",IF(D264,MATRIX!Q264,IF(E264,MATRIX!R264,"WRNG Ω")),IF(D264,MATRIX!K264,IF(E264,MATRIX!L264,IF(F264,MATRIX!M264,"")))),"")</f>
        <v/>
      </c>
      <c r="R264" s="70" t="str">
        <f>IF(AND(ISNUMBER(H264),ISNUMBER(P264)),IF('Lo-Z-OUTPUT'!W264="B",H264*P264*MATRIX!F264/2,H264*P264*MATRIX!F264),"")</f>
        <v/>
      </c>
      <c r="T264" s="40" t="str">
        <f>IF(ISNUMBER($H264),IF(ISNUMBER(MATRIX!U264),IF(MATRIX!U264-INT(MATRIX!U264)=0,MATRIX!U264,"("&amp;MATRIX!U264&amp;")"),"n/a"),"")</f>
        <v/>
      </c>
      <c r="U264" s="77"/>
      <c r="V264" s="81" t="str">
        <f>IF(ISNUMBER(H264), IF(ISNUMBER(MATRIX!AD264),H264*MATRIX!AD264,"n/a"),"")</f>
        <v/>
      </c>
      <c r="W264" s="77"/>
      <c r="X264" s="83" t="str">
        <f>IF(ISNUMBER($H264), IF(ISNUMBER(MATRIX!AF264),$H264*MATRIX!AF264,"n/a"),"")</f>
        <v/>
      </c>
      <c r="Y264" s="77"/>
      <c r="Z264" s="81" t="str">
        <f>IF(ISNUMBER($H264), IF(ISNUMBER(MATRIX!AP264),$H264*MATRIX!AP264,"n/a"),"")</f>
        <v/>
      </c>
      <c r="AA264" s="77" t="s">
        <v>434</v>
      </c>
      <c r="AB264" s="83" t="str">
        <f>IF(ISNUMBER($H264), IF(ISNUMBER(MATRIX!AR264),$H264*MATRIX!AR264,"n/a"),"")</f>
        <v/>
      </c>
      <c r="AD264" s="225" t="str">
        <f t="shared" si="144"/>
        <v/>
      </c>
      <c r="AF264" s="225" t="str">
        <f t="shared" si="145"/>
        <v/>
      </c>
      <c r="AH264" s="218" t="str">
        <f>IF(ISNUMBER($H264), IF(MV&gt;200,IF(ISNUMBER(MATRIX!CL264),MATRIX!CL264,"n/a"),IF(ISNUMBER(MATRIX!CH264),MATRIX!CH264,"n/a")),"")</f>
        <v/>
      </c>
      <c r="AJ264" s="1" t="str">
        <f>IF(ISNUMBER(H264),IF(AND(ISNUMBER('Lo-Z-OUTPUT'!BA264),'Lo-Z-OUTPUT'!BA264&lt;&gt;0),'Lo-Z-OUTPUT'!BA264,'Lo-Z-INPUT'!$K$15*'Lo-Z-INPUT'!$K$7),"")</f>
        <v/>
      </c>
      <c r="AL264" s="161" t="str">
        <f t="shared" si="146"/>
        <v/>
      </c>
      <c r="AN264" s="124" t="str">
        <f>IF(ISNUMBER($H264),IF(MV&lt;200,IF(ISNUMBER(MATRIX!AE264),ROUND((MATRIX!AE264*IDLE/1000)*CKWH,2),"-"),IF(ISNUMBER(MATRIX!AQ264),ROUND((MATRIX!AQ264*IDLE/1000)*CKWH,2),"-")),"")</f>
        <v/>
      </c>
      <c r="AO264" s="125" t="str">
        <f t="shared" si="147"/>
        <v/>
      </c>
      <c r="AQ264" s="105" t="str">
        <f>IF(ISNUMBER($H264),IF(MV&lt;200,IF(ISNUMBER(MATRIX!AG264),ROUND((MATRIX!AG264/1000)*RUNNING*CKWH,2),"-"),IF(ISNUMBER(MATRIX!AS264),ROUND((MATRIX!AS264/1000)*RUNNING*CKWH,2),"-")),"")</f>
        <v/>
      </c>
      <c r="AR264" s="126" t="str">
        <f t="shared" si="148"/>
        <v/>
      </c>
      <c r="AT264" s="129" t="str">
        <f t="shared" si="149"/>
        <v/>
      </c>
      <c r="AU264" s="127" t="str">
        <f t="shared" si="150"/>
        <v/>
      </c>
      <c r="AW264" s="101" t="str">
        <f>IF(ISNUMBER($H264),IF(ISNUMBER(MATRIX!BU264),$H264*MATRIX!BU264,"n/a"),"")</f>
        <v/>
      </c>
      <c r="AX264" s="72"/>
      <c r="AY264" s="72" t="str">
        <f>IF(ISNUMBER($H264),IF(ISNUMBER(MATRIX!BV264*AL264),$H264*MATRIX!BV264*AL264,"n/a"),"")</f>
        <v/>
      </c>
      <c r="BA264" s="100" t="str">
        <f t="shared" si="151"/>
        <v/>
      </c>
      <c r="BB264" s="72"/>
      <c r="BC264" s="154" t="str">
        <f t="shared" si="152"/>
        <v/>
      </c>
      <c r="BD264" s="103" t="str">
        <f t="shared" si="153"/>
        <v/>
      </c>
      <c r="BF264" s="85" t="str">
        <f>IF(ISNUMBER(H264),IF(ISNUMBER(MATRIX!Y264),MATRIX!Y264,"n/a"),"")</f>
        <v/>
      </c>
      <c r="BG264" s="86" t="str">
        <f t="shared" si="154"/>
        <v/>
      </c>
      <c r="BI264" s="44" t="str">
        <f>IF(ISNUMBER('Lo-Z-OUTPUT'!D264),IF(ISNUMBER(EXTRA!H264),'Lo-Z-OUTPUT'!D264*EXTRA!H264,""),"")</f>
        <v/>
      </c>
      <c r="BJ264" s="44" t="str">
        <f t="shared" si="155"/>
        <v/>
      </c>
      <c r="BT264" t="b">
        <f>ISNUMBER(MATRIX!G264)</f>
        <v>0</v>
      </c>
      <c r="BU264" t="b">
        <f>ISNUMBER(MATRIX!H264)</f>
        <v>0</v>
      </c>
      <c r="BW264" s="64" t="str">
        <f>IF(AND(ISNUMBER('HI-Z-OUTPUT'!P264),I264&lt;&gt;0),'HI-Z-OUTPUT'!P264,"-")</f>
        <v>-</v>
      </c>
      <c r="BX264" s="1"/>
      <c r="BY264" s="64" t="str">
        <f>IF(ISBLANK('HI-Z-OUTPUT'!R264),"",'HI-Z-OUTPUT'!R264)</f>
        <v/>
      </c>
      <c r="CA264" s="62" t="str">
        <f>IF(ISNUMBER(BW264),IF(ISNUMBER(MATRIX!E264),BW264*MATRIX!E264,"WRNG DATA"),"-")</f>
        <v>-</v>
      </c>
      <c r="CC264" s="66" t="str">
        <f>IF(AND(ISNUMBER(BW264),OR(BT264,BU264)),IF(KP="kg",BW264*MATRIX!CC264,BW264*MATRIX!CC264*2.2),"-")</f>
        <v>-</v>
      </c>
      <c r="CD264" s="65" t="str">
        <f t="shared" si="156"/>
        <v/>
      </c>
      <c r="CF264" s="1" t="str">
        <f>IF(AND(VI&lt;100,ISNUMBER(BW264),BT264),MATRIX!N264,IF(AND(VI&gt;=100,ISNUMBER(BW264),BU264),MATRIX!O264,""))</f>
        <v/>
      </c>
      <c r="CG264" s="1" t="str">
        <f>IF(AND(BY264&lt;100,ISNUMBER(BW264),BT264),MATRIX!N264,IF(AND(BY264&gt;=100,ISNUMBER(BW264),BU264),MATRIX!O264,"WRNG V"))</f>
        <v>WRNG V</v>
      </c>
      <c r="CH264" s="1" t="str">
        <f t="shared" si="157"/>
        <v/>
      </c>
      <c r="CJ264" s="70" t="str">
        <f>IF(ISNUMBER(BW264),IF(BY264&lt;100,IF(ISNUMBER(CH264*MATRIX!G264),BW264*CH264*MATRIX!G264,""),IF(ISNUMBER(CH264*MATRIX!H264),BW264*CH264*MATRIX!H264,"")),"")</f>
        <v/>
      </c>
      <c r="CL264" s="40" t="str">
        <f>IF(ISNUMBER(BW264*CH264),IF(ISNUMBER(MATRIX!U264),IF(MATRIX!U264-INT(MATRIX!U264)=0,MATRIX!U264,"("&amp;MATRIX!U264&amp;")"),"n/a"),"")</f>
        <v/>
      </c>
      <c r="CM264" s="77"/>
      <c r="CN264" s="81" t="str">
        <f>IF(ISNUMBER(BW264*CH264), IF(ISNUMBER(MATRIX!AZ264),BW264*MATRIX!AZ264,"n/a"),"")</f>
        <v/>
      </c>
      <c r="CO264" s="77"/>
      <c r="CP264" s="83" t="str">
        <f>IF(ISNUMBER($BW264*$CH264), IF(ISNUMBER(MATRIX!BB264),$BW264*MATRIX!BB264,"n/a"),"")</f>
        <v/>
      </c>
      <c r="CQ264" s="77"/>
      <c r="CR264" s="81" t="str">
        <f>IF(ISNUMBER($BW264*$CH264), IF(ISNUMBER(MATRIX!BJ264),BW264*MATRIX!BJ264,"n/a"),"")</f>
        <v/>
      </c>
      <c r="CS264" s="77" t="s">
        <v>434</v>
      </c>
      <c r="CT264" s="83" t="str">
        <f>IF(ISNUMBER($BW264*$CH264), IF(ISNUMBER(MATRIX!BL264),$BW264*MATRIX!BL264,"n/a"),"")</f>
        <v/>
      </c>
      <c r="CV264" s="225" t="str">
        <f t="shared" si="158"/>
        <v/>
      </c>
      <c r="CX264" s="225" t="str">
        <f t="shared" si="159"/>
        <v/>
      </c>
      <c r="CZ264" s="219" t="str">
        <f>IF(ISNUMBER($BW264*$CH264), IF(MV&gt;200,IF(ISNUMBER(MATRIX!CL264),MATRIX!CL264,"n/a"),IF(ISNUMBER(MATRIX!CH264),MATRIX!CH264,"n/a")),"")</f>
        <v/>
      </c>
      <c r="DB264" s="1" t="str">
        <f>IF(ISNUMBER(BW264),IF(AND(ISNUMBER('HI-Z-OUTPUT'!AV264),'HI-Z-OUTPUT'!AV264&lt;&gt;0),'HI-Z-OUTPUT'!AV264,'Hi-Z-INPUT'!$K$7*'Hi-Z-INPUT'!$K$11),"")</f>
        <v/>
      </c>
      <c r="DD264" s="161" t="str">
        <f t="shared" si="160"/>
        <v/>
      </c>
      <c r="DF264" s="124" t="str">
        <f>IF(ISNUMBER($BW264),IF(MV&lt;200,IF(ISNUMBER(MATRIX!BA264),ROUND(MATRIX!BA264/1000*IDLE*CKWH,2),"-"),IF(ISNUMBER(MATRIX!BK264),ROUND(MATRIX!BK264/1000*IDLE*CKWH,2),"-")),"")</f>
        <v/>
      </c>
      <c r="DG264" s="125" t="str">
        <f t="shared" si="161"/>
        <v/>
      </c>
      <c r="DI264" s="104" t="str">
        <f>IF(ISNUMBER($BW264),IF(MV&lt;200,IF(ISNUMBER(MATRIX!BC264),ROUND(MATRIX!BC264/1000*RUNNING*CKWH,2),"-"),IF(ISNUMBER(MATRIX!BM264),ROUND(MATRIX!BM264/1000*RUNNING*CKWH,2),"-")),"")</f>
        <v/>
      </c>
      <c r="DJ264" s="130" t="str">
        <f t="shared" si="162"/>
        <v/>
      </c>
      <c r="DL264" s="104"/>
      <c r="DM264" s="130" t="str">
        <f t="shared" si="163"/>
        <v/>
      </c>
      <c r="DO264" s="129" t="str">
        <f t="shared" si="164"/>
        <v/>
      </c>
      <c r="DP264" s="127" t="str">
        <f t="shared" si="165"/>
        <v/>
      </c>
      <c r="DR264" s="101" t="str">
        <f>IF(ISNUMBER($BW264*$CH264),IF(ISNUMBER(MATRIX!BU264),BW264*MATRIX!BU264,"n/a"),"")</f>
        <v/>
      </c>
      <c r="DS264" s="72"/>
      <c r="DT264" s="72" t="str">
        <f>IF(ISNUMBER(BW264*CH264),IF(ISNUMBER(MATRIX!BV264*DD264),BW264*MATRIX!BV264*DD264,"n/a"),"")</f>
        <v/>
      </c>
      <c r="DU264" s="72"/>
      <c r="DV264" s="155" t="str">
        <f t="shared" si="166"/>
        <v/>
      </c>
      <c r="DW264" s="96"/>
      <c r="DX264" s="156" t="str">
        <f t="shared" si="167"/>
        <v/>
      </c>
      <c r="DY264" s="102" t="str">
        <f t="shared" si="168"/>
        <v/>
      </c>
      <c r="EA264" s="85" t="str">
        <f>IF(ISNUMBER(BW264),IF(ISNUMBER(MATRIX!Y264),MATRIX!Y264,"n/a"),"")</f>
        <v/>
      </c>
      <c r="EB264" s="86" t="str">
        <f t="shared" si="169"/>
        <v/>
      </c>
      <c r="ED264" s="44" t="str">
        <f>IF(ISNUMBER('HI-Z-OUTPUT'!D264),IF(ISNUMBER(BW264),'HI-Z-OUTPUT'!D264*BW264,""),"")</f>
        <v/>
      </c>
      <c r="EE264" s="44" t="str">
        <f t="shared" si="170"/>
        <v/>
      </c>
    </row>
    <row r="265" spans="1:135">
      <c r="A265" s="106"/>
      <c r="D265" t="b">
        <f>AND(OHM8MENO&lt;='Lo-Z-OUTPUT'!U265,'Lo-Z-OUTPUT'!U265&lt;=OHM8PIU)</f>
        <v>0</v>
      </c>
      <c r="E265" t="b">
        <f>AND(OHM4MENO&lt;='Lo-Z-OUTPUT'!U265,'Lo-Z-OUTPUT'!U265&lt;=OHM4PIU)</f>
        <v>0</v>
      </c>
      <c r="F265" t="b">
        <f>AND(OHM2MENO&lt;='Lo-Z-OUTPUT'!U265,'Lo-Z-OUTPUT'!U265&lt;=OHM2PIU)</f>
        <v>0</v>
      </c>
      <c r="H265" s="64" t="str">
        <f>IF(ISNUMBER('Lo-Z-OUTPUT'!S265),'Lo-Z-OUTPUT'!S265,"")</f>
        <v/>
      </c>
      <c r="I265" s="64" t="str">
        <f>IF('Lo-Z-OUTPUT'!W265="B","B","")</f>
        <v/>
      </c>
      <c r="K265" s="62" t="str">
        <f>IF(ISNUMBER(H265),H265*MATRIX!E265,"-")</f>
        <v>-</v>
      </c>
      <c r="M265" s="66" t="str">
        <f>IF(ISNUMBER(H265),IF(KP="kg",H265*MATRIX!CB265,H265*MATRIX!CB265*2.2),"-")</f>
        <v>-</v>
      </c>
      <c r="N265" s="65" t="str">
        <f t="shared" si="143"/>
        <v/>
      </c>
      <c r="P265" s="1" t="str">
        <f>IF(ISNUMBER(H265),IF('Lo-Z-OUTPUT'!W265="B",IF(D265,MATRIX!Q265,IF(E265,MATRIX!R265,"WRNG Ω")),IF(D265,MATRIX!K265,IF(E265,MATRIX!L265,IF(F265,MATRIX!M265,"")))),"")</f>
        <v/>
      </c>
      <c r="R265" s="70" t="str">
        <f>IF(AND(ISNUMBER(H265),ISNUMBER(P265)),IF('Lo-Z-OUTPUT'!W265="B",H265*P265*MATRIX!F265/2,H265*P265*MATRIX!F265),"")</f>
        <v/>
      </c>
      <c r="T265" s="40" t="str">
        <f>IF(ISNUMBER($H265),IF(ISNUMBER(MATRIX!U265),IF(MATRIX!U265-INT(MATRIX!U265)=0,MATRIX!U265,"("&amp;MATRIX!U265&amp;")"),"n/a"),"")</f>
        <v/>
      </c>
      <c r="U265" s="77"/>
      <c r="V265" s="81" t="str">
        <f>IF(ISNUMBER(H265), IF(ISNUMBER(MATRIX!AD265),H265*MATRIX!AD265,"n/a"),"")</f>
        <v/>
      </c>
      <c r="W265" s="77"/>
      <c r="X265" s="83" t="str">
        <f>IF(ISNUMBER($H265), IF(ISNUMBER(MATRIX!AF265),$H265*MATRIX!AF265,"n/a"),"")</f>
        <v/>
      </c>
      <c r="Y265" s="77"/>
      <c r="Z265" s="81" t="str">
        <f>IF(ISNUMBER($H265), IF(ISNUMBER(MATRIX!AP265),$H265*MATRIX!AP265,"n/a"),"")</f>
        <v/>
      </c>
      <c r="AA265" s="77" t="s">
        <v>434</v>
      </c>
      <c r="AB265" s="83" t="str">
        <f>IF(ISNUMBER($H265), IF(ISNUMBER(MATRIX!AR265),$H265*MATRIX!AR265,"n/a"),"")</f>
        <v/>
      </c>
      <c r="AD265" s="225" t="str">
        <f t="shared" si="144"/>
        <v/>
      </c>
      <c r="AF265" s="225" t="str">
        <f t="shared" si="145"/>
        <v/>
      </c>
      <c r="AH265" s="218" t="str">
        <f>IF(ISNUMBER($H265), IF(MV&gt;200,IF(ISNUMBER(MATRIX!CL265),MATRIX!CL265,"n/a"),IF(ISNUMBER(MATRIX!CH265),MATRIX!CH265,"n/a")),"")</f>
        <v/>
      </c>
      <c r="AJ265" s="1" t="str">
        <f>IF(ISNUMBER(H265),IF(AND(ISNUMBER('Lo-Z-OUTPUT'!BA265),'Lo-Z-OUTPUT'!BA265&lt;&gt;0),'Lo-Z-OUTPUT'!BA265,'Lo-Z-INPUT'!$K$15*'Lo-Z-INPUT'!$K$7),"")</f>
        <v/>
      </c>
      <c r="AL265" s="161" t="str">
        <f t="shared" si="146"/>
        <v/>
      </c>
      <c r="AN265" s="124" t="str">
        <f>IF(ISNUMBER($H265),IF(MV&lt;200,IF(ISNUMBER(MATRIX!AE265),ROUND((MATRIX!AE265*IDLE/1000)*CKWH,2),"-"),IF(ISNUMBER(MATRIX!AQ265),ROUND((MATRIX!AQ265*IDLE/1000)*CKWH,2),"-")),"")</f>
        <v/>
      </c>
      <c r="AO265" s="125" t="str">
        <f t="shared" si="147"/>
        <v/>
      </c>
      <c r="AQ265" s="105" t="str">
        <f>IF(ISNUMBER($H265),IF(MV&lt;200,IF(ISNUMBER(MATRIX!AG265),ROUND((MATRIX!AG265/1000)*RUNNING*CKWH,2),"-"),IF(ISNUMBER(MATRIX!AS265),ROUND((MATRIX!AS265/1000)*RUNNING*CKWH,2),"-")),"")</f>
        <v/>
      </c>
      <c r="AR265" s="126" t="str">
        <f t="shared" si="148"/>
        <v/>
      </c>
      <c r="AT265" s="129" t="str">
        <f t="shared" si="149"/>
        <v/>
      </c>
      <c r="AU265" s="127" t="str">
        <f t="shared" si="150"/>
        <v/>
      </c>
      <c r="AW265" s="101" t="str">
        <f>IF(ISNUMBER($H265),IF(ISNUMBER(MATRIX!BU265),$H265*MATRIX!BU265,"n/a"),"")</f>
        <v/>
      </c>
      <c r="AX265" s="72"/>
      <c r="AY265" s="72" t="str">
        <f>IF(ISNUMBER($H265),IF(ISNUMBER(MATRIX!BV265*AL265),$H265*MATRIX!BV265*AL265,"n/a"),"")</f>
        <v/>
      </c>
      <c r="BA265" s="100" t="str">
        <f t="shared" si="151"/>
        <v/>
      </c>
      <c r="BB265" s="72"/>
      <c r="BC265" s="154" t="str">
        <f t="shared" si="152"/>
        <v/>
      </c>
      <c r="BD265" s="103" t="str">
        <f t="shared" si="153"/>
        <v/>
      </c>
      <c r="BF265" s="85" t="str">
        <f>IF(ISNUMBER(H265),IF(ISNUMBER(MATRIX!Y265),MATRIX!Y265,"n/a"),"")</f>
        <v/>
      </c>
      <c r="BG265" s="86" t="str">
        <f t="shared" si="154"/>
        <v/>
      </c>
      <c r="BI265" s="44" t="str">
        <f>IF(ISNUMBER('Lo-Z-OUTPUT'!D265),IF(ISNUMBER(EXTRA!H265),'Lo-Z-OUTPUT'!D265*EXTRA!H265,""),"")</f>
        <v/>
      </c>
      <c r="BJ265" s="44" t="str">
        <f t="shared" si="155"/>
        <v/>
      </c>
      <c r="BT265" t="b">
        <f>ISNUMBER(MATRIX!G265)</f>
        <v>0</v>
      </c>
      <c r="BU265" t="b">
        <f>ISNUMBER(MATRIX!H265)</f>
        <v>0</v>
      </c>
      <c r="BW265" s="64" t="str">
        <f>IF(AND(ISNUMBER('HI-Z-OUTPUT'!P265),I265&lt;&gt;0),'HI-Z-OUTPUT'!P265,"-")</f>
        <v>-</v>
      </c>
      <c r="BX265" s="1"/>
      <c r="BY265" s="64" t="str">
        <f>IF(ISBLANK('HI-Z-OUTPUT'!R265),"",'HI-Z-OUTPUT'!R265)</f>
        <v/>
      </c>
      <c r="CA265" s="62" t="str">
        <f>IF(ISNUMBER(BW265),IF(ISNUMBER(MATRIX!E265),BW265*MATRIX!E265,"WRNG DATA"),"-")</f>
        <v>-</v>
      </c>
      <c r="CC265" s="66" t="str">
        <f>IF(AND(ISNUMBER(BW265),OR(BT265,BU265)),IF(KP="kg",BW265*MATRIX!CC265,BW265*MATRIX!CC265*2.2),"-")</f>
        <v>-</v>
      </c>
      <c r="CD265" s="65" t="str">
        <f t="shared" si="156"/>
        <v/>
      </c>
      <c r="CF265" s="1" t="str">
        <f>IF(AND(VI&lt;100,ISNUMBER(BW265),BT265),MATRIX!N265,IF(AND(VI&gt;=100,ISNUMBER(BW265),BU265),MATRIX!O265,""))</f>
        <v/>
      </c>
      <c r="CG265" s="1" t="str">
        <f>IF(AND(BY265&lt;100,ISNUMBER(BW265),BT265),MATRIX!N265,IF(AND(BY265&gt;=100,ISNUMBER(BW265),BU265),MATRIX!O265,"WRNG V"))</f>
        <v>WRNG V</v>
      </c>
      <c r="CH265" s="1" t="str">
        <f t="shared" si="157"/>
        <v/>
      </c>
      <c r="CJ265" s="70" t="str">
        <f>IF(ISNUMBER(BW265),IF(BY265&lt;100,IF(ISNUMBER(CH265*MATRIX!G265),BW265*CH265*MATRIX!G265,""),IF(ISNUMBER(CH265*MATRIX!H265),BW265*CH265*MATRIX!H265,"")),"")</f>
        <v/>
      </c>
      <c r="CL265" s="40" t="str">
        <f>IF(ISNUMBER(BW265*CH265),IF(ISNUMBER(MATRIX!U265),IF(MATRIX!U265-INT(MATRIX!U265)=0,MATRIX!U265,"("&amp;MATRIX!U265&amp;")"),"n/a"),"")</f>
        <v/>
      </c>
      <c r="CM265" s="77"/>
      <c r="CN265" s="81" t="str">
        <f>IF(ISNUMBER(BW265*CH265), IF(ISNUMBER(MATRIX!AZ265),BW265*MATRIX!AZ265,"n/a"),"")</f>
        <v/>
      </c>
      <c r="CO265" s="77"/>
      <c r="CP265" s="83" t="str">
        <f>IF(ISNUMBER($BW265*$CH265), IF(ISNUMBER(MATRIX!BB265),$BW265*MATRIX!BB265,"n/a"),"")</f>
        <v/>
      </c>
      <c r="CQ265" s="77"/>
      <c r="CR265" s="81" t="str">
        <f>IF(ISNUMBER($BW265*$CH265), IF(ISNUMBER(MATRIX!BJ265),BW265*MATRIX!BJ265,"n/a"),"")</f>
        <v/>
      </c>
      <c r="CS265" s="77" t="s">
        <v>434</v>
      </c>
      <c r="CT265" s="83" t="str">
        <f>IF(ISNUMBER($BW265*$CH265), IF(ISNUMBER(MATRIX!BL265),$BW265*MATRIX!BL265,"n/a"),"")</f>
        <v/>
      </c>
      <c r="CV265" s="225" t="str">
        <f t="shared" si="158"/>
        <v/>
      </c>
      <c r="CX265" s="225" t="str">
        <f t="shared" si="159"/>
        <v/>
      </c>
      <c r="CZ265" s="219" t="str">
        <f>IF(ISNUMBER($BW265*$CH265), IF(MV&gt;200,IF(ISNUMBER(MATRIX!CL265),MATRIX!CL265,"n/a"),IF(ISNUMBER(MATRIX!CH265),MATRIX!CH265,"n/a")),"")</f>
        <v/>
      </c>
      <c r="DB265" s="1" t="str">
        <f>IF(ISNUMBER(BW265),IF(AND(ISNUMBER('HI-Z-OUTPUT'!AV265),'HI-Z-OUTPUT'!AV265&lt;&gt;0),'HI-Z-OUTPUT'!AV265,'Hi-Z-INPUT'!$K$7*'Hi-Z-INPUT'!$K$11),"")</f>
        <v/>
      </c>
      <c r="DD265" s="161" t="str">
        <f t="shared" si="160"/>
        <v/>
      </c>
      <c r="DF265" s="124" t="str">
        <f>IF(ISNUMBER($BW265),IF(MV&lt;200,IF(ISNUMBER(MATRIX!BA265),ROUND(MATRIX!BA265/1000*IDLE*CKWH,2),"-"),IF(ISNUMBER(MATRIX!BK265),ROUND(MATRIX!BK265/1000*IDLE*CKWH,2),"-")),"")</f>
        <v/>
      </c>
      <c r="DG265" s="125" t="str">
        <f t="shared" si="161"/>
        <v/>
      </c>
      <c r="DI265" s="104" t="str">
        <f>IF(ISNUMBER($BW265),IF(MV&lt;200,IF(ISNUMBER(MATRIX!BC265),ROUND(MATRIX!BC265/1000*RUNNING*CKWH,2),"-"),IF(ISNUMBER(MATRIX!BM265),ROUND(MATRIX!BM265/1000*RUNNING*CKWH,2),"-")),"")</f>
        <v/>
      </c>
      <c r="DJ265" s="130" t="str">
        <f t="shared" si="162"/>
        <v/>
      </c>
      <c r="DL265" s="104"/>
      <c r="DM265" s="130" t="str">
        <f t="shared" si="163"/>
        <v/>
      </c>
      <c r="DO265" s="129" t="str">
        <f t="shared" si="164"/>
        <v/>
      </c>
      <c r="DP265" s="127" t="str">
        <f t="shared" si="165"/>
        <v/>
      </c>
      <c r="DR265" s="101" t="str">
        <f>IF(ISNUMBER($BW265*$CH265),IF(ISNUMBER(MATRIX!BU265),BW265*MATRIX!BU265,"n/a"),"")</f>
        <v/>
      </c>
      <c r="DS265" s="72"/>
      <c r="DT265" s="72" t="str">
        <f>IF(ISNUMBER(BW265*CH265),IF(ISNUMBER(MATRIX!BV265*DD265),BW265*MATRIX!BV265*DD265,"n/a"),"")</f>
        <v/>
      </c>
      <c r="DU265" s="72"/>
      <c r="DV265" s="155" t="str">
        <f t="shared" si="166"/>
        <v/>
      </c>
      <c r="DW265" s="96"/>
      <c r="DX265" s="156" t="str">
        <f t="shared" si="167"/>
        <v/>
      </c>
      <c r="DY265" s="102" t="str">
        <f t="shared" si="168"/>
        <v/>
      </c>
      <c r="EA265" s="85" t="str">
        <f>IF(ISNUMBER(BW265),IF(ISNUMBER(MATRIX!Y265),MATRIX!Y265,"n/a"),"")</f>
        <v/>
      </c>
      <c r="EB265" s="86" t="str">
        <f t="shared" si="169"/>
        <v/>
      </c>
      <c r="ED265" s="44" t="str">
        <f>IF(ISNUMBER('HI-Z-OUTPUT'!D265),IF(ISNUMBER(BW265),'HI-Z-OUTPUT'!D265*BW265,""),"")</f>
        <v/>
      </c>
      <c r="EE265" s="44" t="str">
        <f t="shared" si="170"/>
        <v/>
      </c>
    </row>
    <row r="266" spans="1:135">
      <c r="A266" s="106"/>
      <c r="D266" t="b">
        <f>AND(OHM8MENO&lt;='Lo-Z-OUTPUT'!U266,'Lo-Z-OUTPUT'!U266&lt;=OHM8PIU)</f>
        <v>0</v>
      </c>
      <c r="E266" t="b">
        <f>AND(OHM4MENO&lt;='Lo-Z-OUTPUT'!U266,'Lo-Z-OUTPUT'!U266&lt;=OHM4PIU)</f>
        <v>0</v>
      </c>
      <c r="F266" t="b">
        <f>AND(OHM2MENO&lt;='Lo-Z-OUTPUT'!U266,'Lo-Z-OUTPUT'!U266&lt;=OHM2PIU)</f>
        <v>0</v>
      </c>
      <c r="H266" s="64" t="str">
        <f>IF(ISNUMBER('Lo-Z-OUTPUT'!S266),'Lo-Z-OUTPUT'!S266,"")</f>
        <v/>
      </c>
      <c r="I266" s="64" t="str">
        <f>IF('Lo-Z-OUTPUT'!W266="B","B","")</f>
        <v/>
      </c>
      <c r="K266" s="62" t="str">
        <f>IF(ISNUMBER(H266),H266*MATRIX!E266,"-")</f>
        <v>-</v>
      </c>
      <c r="M266" s="66" t="str">
        <f>IF(ISNUMBER(H266),IF(KP="kg",H266*MATRIX!CB266,H266*MATRIX!CB266*2.2),"-")</f>
        <v>-</v>
      </c>
      <c r="N266" s="65" t="str">
        <f t="shared" si="143"/>
        <v/>
      </c>
      <c r="P266" s="1" t="str">
        <f>IF(ISNUMBER(H266),IF('Lo-Z-OUTPUT'!W266="B",IF(D266,MATRIX!Q266,IF(E266,MATRIX!R266,"WRNG Ω")),IF(D266,MATRIX!K266,IF(E266,MATRIX!L266,IF(F266,MATRIX!M266,"")))),"")</f>
        <v/>
      </c>
      <c r="R266" s="70" t="str">
        <f>IF(AND(ISNUMBER(H266),ISNUMBER(P266)),IF('Lo-Z-OUTPUT'!W266="B",H266*P266*MATRIX!F266/2,H266*P266*MATRIX!F266),"")</f>
        <v/>
      </c>
      <c r="T266" s="40" t="str">
        <f>IF(ISNUMBER($H266),IF(ISNUMBER(MATRIX!U266),IF(MATRIX!U266-INT(MATRIX!U266)=0,MATRIX!U266,"("&amp;MATRIX!U266&amp;")"),"n/a"),"")</f>
        <v/>
      </c>
      <c r="U266" s="77"/>
      <c r="V266" s="81" t="str">
        <f>IF(ISNUMBER(H266), IF(ISNUMBER(MATRIX!AD266),H266*MATRIX!AD266,"n/a"),"")</f>
        <v/>
      </c>
      <c r="W266" s="77"/>
      <c r="X266" s="83" t="str">
        <f>IF(ISNUMBER($H266), IF(ISNUMBER(MATRIX!AF266),$H266*MATRIX!AF266,"n/a"),"")</f>
        <v/>
      </c>
      <c r="Y266" s="77"/>
      <c r="Z266" s="81" t="str">
        <f>IF(ISNUMBER($H266), IF(ISNUMBER(MATRIX!AP266),$H266*MATRIX!AP266,"n/a"),"")</f>
        <v/>
      </c>
      <c r="AA266" s="77" t="s">
        <v>434</v>
      </c>
      <c r="AB266" s="83" t="str">
        <f>IF(ISNUMBER($H266), IF(ISNUMBER(MATRIX!AR266),$H266*MATRIX!AR266,"n/a"),"")</f>
        <v/>
      </c>
      <c r="AD266" s="225" t="str">
        <f t="shared" si="144"/>
        <v/>
      </c>
      <c r="AF266" s="225" t="str">
        <f t="shared" si="145"/>
        <v/>
      </c>
      <c r="AH266" s="218" t="str">
        <f>IF(ISNUMBER($H266), IF(MV&gt;200,IF(ISNUMBER(MATRIX!CL266),MATRIX!CL266,"n/a"),IF(ISNUMBER(MATRIX!CH266),MATRIX!CH266,"n/a")),"")</f>
        <v/>
      </c>
      <c r="AJ266" s="1" t="str">
        <f>IF(ISNUMBER(H266),IF(AND(ISNUMBER('Lo-Z-OUTPUT'!BA266),'Lo-Z-OUTPUT'!BA266&lt;&gt;0),'Lo-Z-OUTPUT'!BA266,'Lo-Z-INPUT'!$K$15*'Lo-Z-INPUT'!$K$7),"")</f>
        <v/>
      </c>
      <c r="AL266" s="161" t="str">
        <f t="shared" si="146"/>
        <v/>
      </c>
      <c r="AN266" s="124" t="str">
        <f>IF(ISNUMBER($H266),IF(MV&lt;200,IF(ISNUMBER(MATRIX!AE266),ROUND((MATRIX!AE266*IDLE/1000)*CKWH,2),"-"),IF(ISNUMBER(MATRIX!AQ266),ROUND((MATRIX!AQ266*IDLE/1000)*CKWH,2),"-")),"")</f>
        <v/>
      </c>
      <c r="AO266" s="125" t="str">
        <f t="shared" si="147"/>
        <v/>
      </c>
      <c r="AQ266" s="105" t="str">
        <f>IF(ISNUMBER($H266),IF(MV&lt;200,IF(ISNUMBER(MATRIX!AG266),ROUND((MATRIX!AG266/1000)*RUNNING*CKWH,2),"-"),IF(ISNUMBER(MATRIX!AS266),ROUND((MATRIX!AS266/1000)*RUNNING*CKWH,2),"-")),"")</f>
        <v/>
      </c>
      <c r="AR266" s="126" t="str">
        <f t="shared" si="148"/>
        <v/>
      </c>
      <c r="AT266" s="129" t="str">
        <f t="shared" si="149"/>
        <v/>
      </c>
      <c r="AU266" s="127" t="str">
        <f t="shared" si="150"/>
        <v/>
      </c>
      <c r="AW266" s="101" t="str">
        <f>IF(ISNUMBER($H266),IF(ISNUMBER(MATRIX!BU266),$H266*MATRIX!BU266,"n/a"),"")</f>
        <v/>
      </c>
      <c r="AX266" s="72"/>
      <c r="AY266" s="72" t="str">
        <f>IF(ISNUMBER($H266),IF(ISNUMBER(MATRIX!BV266*AL266),$H266*MATRIX!BV266*AL266,"n/a"),"")</f>
        <v/>
      </c>
      <c r="BA266" s="100" t="str">
        <f t="shared" si="151"/>
        <v/>
      </c>
      <c r="BB266" s="72"/>
      <c r="BC266" s="154" t="str">
        <f t="shared" si="152"/>
        <v/>
      </c>
      <c r="BD266" s="103" t="str">
        <f t="shared" si="153"/>
        <v/>
      </c>
      <c r="BF266" s="85" t="str">
        <f>IF(ISNUMBER(H266),IF(ISNUMBER(MATRIX!Y266),MATRIX!Y266,"n/a"),"")</f>
        <v/>
      </c>
      <c r="BG266" s="86" t="str">
        <f t="shared" si="154"/>
        <v/>
      </c>
      <c r="BI266" s="44" t="str">
        <f>IF(ISNUMBER('Lo-Z-OUTPUT'!D266),IF(ISNUMBER(EXTRA!H266),'Lo-Z-OUTPUT'!D266*EXTRA!H266,""),"")</f>
        <v/>
      </c>
      <c r="BJ266" s="44" t="str">
        <f t="shared" si="155"/>
        <v/>
      </c>
      <c r="BT266" t="b">
        <f>ISNUMBER(MATRIX!G266)</f>
        <v>0</v>
      </c>
      <c r="BU266" t="b">
        <f>ISNUMBER(MATRIX!H266)</f>
        <v>0</v>
      </c>
      <c r="BW266" s="64" t="str">
        <f>IF(AND(ISNUMBER('HI-Z-OUTPUT'!P266),I266&lt;&gt;0),'HI-Z-OUTPUT'!P266,"-")</f>
        <v>-</v>
      </c>
      <c r="BX266" s="1"/>
      <c r="BY266" s="64" t="str">
        <f>IF(ISBLANK('HI-Z-OUTPUT'!R266),"",'HI-Z-OUTPUT'!R266)</f>
        <v/>
      </c>
      <c r="CA266" s="62" t="str">
        <f>IF(ISNUMBER(BW266),IF(ISNUMBER(MATRIX!E266),BW266*MATRIX!E266,"WRNG DATA"),"-")</f>
        <v>-</v>
      </c>
      <c r="CC266" s="66" t="str">
        <f>IF(AND(ISNUMBER(BW266),OR(BT266,BU266)),IF(KP="kg",BW266*MATRIX!CC266,BW266*MATRIX!CC266*2.2),"-")</f>
        <v>-</v>
      </c>
      <c r="CD266" s="65" t="str">
        <f t="shared" si="156"/>
        <v/>
      </c>
      <c r="CF266" s="1" t="str">
        <f>IF(AND(VI&lt;100,ISNUMBER(BW266),BT266),MATRIX!N266,IF(AND(VI&gt;=100,ISNUMBER(BW266),BU266),MATRIX!O266,""))</f>
        <v/>
      </c>
      <c r="CG266" s="1" t="str">
        <f>IF(AND(BY266&lt;100,ISNUMBER(BW266),BT266),MATRIX!N266,IF(AND(BY266&gt;=100,ISNUMBER(BW266),BU266),MATRIX!O266,"WRNG V"))</f>
        <v>WRNG V</v>
      </c>
      <c r="CH266" s="1" t="str">
        <f t="shared" si="157"/>
        <v/>
      </c>
      <c r="CJ266" s="70" t="str">
        <f>IF(ISNUMBER(BW266),IF(BY266&lt;100,IF(ISNUMBER(CH266*MATRIX!G266),BW266*CH266*MATRIX!G266,""),IF(ISNUMBER(CH266*MATRIX!H266),BW266*CH266*MATRIX!H266,"")),"")</f>
        <v/>
      </c>
      <c r="CL266" s="40" t="str">
        <f>IF(ISNUMBER(BW266*CH266),IF(ISNUMBER(MATRIX!U266),IF(MATRIX!U266-INT(MATRIX!U266)=0,MATRIX!U266,"("&amp;MATRIX!U266&amp;")"),"n/a"),"")</f>
        <v/>
      </c>
      <c r="CM266" s="77"/>
      <c r="CN266" s="81" t="str">
        <f>IF(ISNUMBER(BW266*CH266), IF(ISNUMBER(MATRIX!AZ266),BW266*MATRIX!AZ266,"n/a"),"")</f>
        <v/>
      </c>
      <c r="CO266" s="77"/>
      <c r="CP266" s="83" t="str">
        <f>IF(ISNUMBER($BW266*$CH266), IF(ISNUMBER(MATRIX!BB266),$BW266*MATRIX!BB266,"n/a"),"")</f>
        <v/>
      </c>
      <c r="CQ266" s="77"/>
      <c r="CR266" s="81" t="str">
        <f>IF(ISNUMBER($BW266*$CH266), IF(ISNUMBER(MATRIX!BJ266),BW266*MATRIX!BJ266,"n/a"),"")</f>
        <v/>
      </c>
      <c r="CS266" s="77" t="s">
        <v>434</v>
      </c>
      <c r="CT266" s="83" t="str">
        <f>IF(ISNUMBER($BW266*$CH266), IF(ISNUMBER(MATRIX!BL266),$BW266*MATRIX!BL266,"n/a"),"")</f>
        <v/>
      </c>
      <c r="CV266" s="225" t="str">
        <f t="shared" si="158"/>
        <v/>
      </c>
      <c r="CX266" s="225" t="str">
        <f t="shared" si="159"/>
        <v/>
      </c>
      <c r="CZ266" s="219" t="str">
        <f>IF(ISNUMBER($BW266*$CH266), IF(MV&gt;200,IF(ISNUMBER(MATRIX!CL266),MATRIX!CL266,"n/a"),IF(ISNUMBER(MATRIX!CH266),MATRIX!CH266,"n/a")),"")</f>
        <v/>
      </c>
      <c r="DB266" s="1" t="str">
        <f>IF(ISNUMBER(BW266),IF(AND(ISNUMBER('HI-Z-OUTPUT'!AV266),'HI-Z-OUTPUT'!AV266&lt;&gt;0),'HI-Z-OUTPUT'!AV266,'Hi-Z-INPUT'!$K$7*'Hi-Z-INPUT'!$K$11),"")</f>
        <v/>
      </c>
      <c r="DD266" s="161" t="str">
        <f t="shared" si="160"/>
        <v/>
      </c>
      <c r="DF266" s="124" t="str">
        <f>IF(ISNUMBER($BW266),IF(MV&lt;200,IF(ISNUMBER(MATRIX!BA266),ROUND(MATRIX!BA266/1000*IDLE*CKWH,2),"-"),IF(ISNUMBER(MATRIX!BK266),ROUND(MATRIX!BK266/1000*IDLE*CKWH,2),"-")),"")</f>
        <v/>
      </c>
      <c r="DG266" s="125" t="str">
        <f t="shared" si="161"/>
        <v/>
      </c>
      <c r="DI266" s="104" t="str">
        <f>IF(ISNUMBER($BW266),IF(MV&lt;200,IF(ISNUMBER(MATRIX!BC266),ROUND(MATRIX!BC266/1000*RUNNING*CKWH,2),"-"),IF(ISNUMBER(MATRIX!BM266),ROUND(MATRIX!BM266/1000*RUNNING*CKWH,2),"-")),"")</f>
        <v/>
      </c>
      <c r="DJ266" s="130" t="str">
        <f t="shared" si="162"/>
        <v/>
      </c>
      <c r="DL266" s="104"/>
      <c r="DM266" s="130" t="str">
        <f t="shared" si="163"/>
        <v/>
      </c>
      <c r="DO266" s="129" t="str">
        <f t="shared" si="164"/>
        <v/>
      </c>
      <c r="DP266" s="127" t="str">
        <f t="shared" si="165"/>
        <v/>
      </c>
      <c r="DR266" s="101" t="str">
        <f>IF(ISNUMBER($BW266*$CH266),IF(ISNUMBER(MATRIX!BU266),BW266*MATRIX!BU266,"n/a"),"")</f>
        <v/>
      </c>
      <c r="DS266" s="72"/>
      <c r="DT266" s="72" t="str">
        <f>IF(ISNUMBER(BW266*CH266),IF(ISNUMBER(MATRIX!BV266*DD266),BW266*MATRIX!BV266*DD266,"n/a"),"")</f>
        <v/>
      </c>
      <c r="DU266" s="72"/>
      <c r="DV266" s="155" t="str">
        <f t="shared" si="166"/>
        <v/>
      </c>
      <c r="DW266" s="96"/>
      <c r="DX266" s="156" t="str">
        <f t="shared" si="167"/>
        <v/>
      </c>
      <c r="DY266" s="102" t="str">
        <f t="shared" si="168"/>
        <v/>
      </c>
      <c r="EA266" s="85" t="str">
        <f>IF(ISNUMBER(BW266),IF(ISNUMBER(MATRIX!Y266),MATRIX!Y266,"n/a"),"")</f>
        <v/>
      </c>
      <c r="EB266" s="86" t="str">
        <f t="shared" si="169"/>
        <v/>
      </c>
      <c r="ED266" s="44" t="str">
        <f>IF(ISNUMBER('HI-Z-OUTPUT'!D266),IF(ISNUMBER(BW266),'HI-Z-OUTPUT'!D266*BW266,""),"")</f>
        <v/>
      </c>
      <c r="EE266" s="44" t="str">
        <f t="shared" si="170"/>
        <v/>
      </c>
    </row>
    <row r="267" spans="1:135">
      <c r="A267" s="106"/>
      <c r="D267" t="b">
        <f>AND(OHM8MENO&lt;='Lo-Z-OUTPUT'!U267,'Lo-Z-OUTPUT'!U267&lt;=OHM8PIU)</f>
        <v>0</v>
      </c>
      <c r="E267" t="b">
        <f>AND(OHM4MENO&lt;='Lo-Z-OUTPUT'!U267,'Lo-Z-OUTPUT'!U267&lt;=OHM4PIU)</f>
        <v>0</v>
      </c>
      <c r="F267" t="b">
        <f>AND(OHM2MENO&lt;='Lo-Z-OUTPUT'!U267,'Lo-Z-OUTPUT'!U267&lt;=OHM2PIU)</f>
        <v>0</v>
      </c>
      <c r="H267" s="64" t="str">
        <f>IF(ISNUMBER('Lo-Z-OUTPUT'!S267),'Lo-Z-OUTPUT'!S267,"")</f>
        <v/>
      </c>
      <c r="I267" s="64" t="str">
        <f>IF('Lo-Z-OUTPUT'!W267="B","B","")</f>
        <v/>
      </c>
      <c r="K267" s="62" t="str">
        <f>IF(ISNUMBER(H267),H267*MATRIX!E267,"-")</f>
        <v>-</v>
      </c>
      <c r="M267" s="66" t="str">
        <f>IF(ISNUMBER(H267),IF(KP="kg",H267*MATRIX!CB267,H267*MATRIX!CB267*2.2),"-")</f>
        <v>-</v>
      </c>
      <c r="N267" s="65" t="str">
        <f t="shared" si="143"/>
        <v/>
      </c>
      <c r="P267" s="1" t="str">
        <f>IF(ISNUMBER(H267),IF('Lo-Z-OUTPUT'!W267="B",IF(D267,MATRIX!Q267,IF(E267,MATRIX!R267,"WRNG Ω")),IF(D267,MATRIX!K267,IF(E267,MATRIX!L267,IF(F267,MATRIX!M267,"")))),"")</f>
        <v/>
      </c>
      <c r="R267" s="70" t="str">
        <f>IF(AND(ISNUMBER(H267),ISNUMBER(P267)),IF('Lo-Z-OUTPUT'!W267="B",H267*P267*MATRIX!F267/2,H267*P267*MATRIX!F267),"")</f>
        <v/>
      </c>
      <c r="T267" s="40" t="str">
        <f>IF(ISNUMBER($H267),IF(ISNUMBER(MATRIX!U267),IF(MATRIX!U267-INT(MATRIX!U267)=0,MATRIX!U267,"("&amp;MATRIX!U267&amp;")"),"n/a"),"")</f>
        <v/>
      </c>
      <c r="U267" s="77"/>
      <c r="V267" s="81" t="str">
        <f>IF(ISNUMBER(H267), IF(ISNUMBER(MATRIX!AD267),H267*MATRIX!AD267,"n/a"),"")</f>
        <v/>
      </c>
      <c r="W267" s="77"/>
      <c r="X267" s="83" t="str">
        <f>IF(ISNUMBER($H267), IF(ISNUMBER(MATRIX!AF267),$H267*MATRIX!AF267,"n/a"),"")</f>
        <v/>
      </c>
      <c r="Y267" s="77"/>
      <c r="Z267" s="81" t="str">
        <f>IF(ISNUMBER($H267), IF(ISNUMBER(MATRIX!AP267),$H267*MATRIX!AP267,"n/a"),"")</f>
        <v/>
      </c>
      <c r="AA267" s="77" t="s">
        <v>434</v>
      </c>
      <c r="AB267" s="83" t="str">
        <f>IF(ISNUMBER($H267), IF(ISNUMBER(MATRIX!AR267),$H267*MATRIX!AR267,"n/a"),"")</f>
        <v/>
      </c>
      <c r="AD267" s="225" t="str">
        <f t="shared" si="144"/>
        <v/>
      </c>
      <c r="AF267" s="225" t="str">
        <f t="shared" si="145"/>
        <v/>
      </c>
      <c r="AH267" s="218" t="str">
        <f>IF(ISNUMBER($H267), IF(MV&gt;200,IF(ISNUMBER(MATRIX!CL267),MATRIX!CL267,"n/a"),IF(ISNUMBER(MATRIX!CH267),MATRIX!CH267,"n/a")),"")</f>
        <v/>
      </c>
      <c r="AJ267" s="1" t="str">
        <f>IF(ISNUMBER(H267),IF(AND(ISNUMBER('Lo-Z-OUTPUT'!BA267),'Lo-Z-OUTPUT'!BA267&lt;&gt;0),'Lo-Z-OUTPUT'!BA267,'Lo-Z-INPUT'!$K$15*'Lo-Z-INPUT'!$K$7),"")</f>
        <v/>
      </c>
      <c r="AL267" s="161" t="str">
        <f t="shared" si="146"/>
        <v/>
      </c>
      <c r="AN267" s="124" t="str">
        <f>IF(ISNUMBER($H267),IF(MV&lt;200,IF(ISNUMBER(MATRIX!AE267),ROUND((MATRIX!AE267*IDLE/1000)*CKWH,2),"-"),IF(ISNUMBER(MATRIX!AQ267),ROUND((MATRIX!AQ267*IDLE/1000)*CKWH,2),"-")),"")</f>
        <v/>
      </c>
      <c r="AO267" s="125" t="str">
        <f t="shared" si="147"/>
        <v/>
      </c>
      <c r="AQ267" s="105" t="str">
        <f>IF(ISNUMBER($H267),IF(MV&lt;200,IF(ISNUMBER(MATRIX!AG267),ROUND((MATRIX!AG267/1000)*RUNNING*CKWH,2),"-"),IF(ISNUMBER(MATRIX!AS267),ROUND((MATRIX!AS267/1000)*RUNNING*CKWH,2),"-")),"")</f>
        <v/>
      </c>
      <c r="AR267" s="126" t="str">
        <f t="shared" si="148"/>
        <v/>
      </c>
      <c r="AT267" s="129" t="str">
        <f t="shared" si="149"/>
        <v/>
      </c>
      <c r="AU267" s="127" t="str">
        <f t="shared" si="150"/>
        <v/>
      </c>
      <c r="AW267" s="101" t="str">
        <f>IF(ISNUMBER($H267),IF(ISNUMBER(MATRIX!BU267),$H267*MATRIX!BU267,"n/a"),"")</f>
        <v/>
      </c>
      <c r="AX267" s="72"/>
      <c r="AY267" s="72" t="str">
        <f>IF(ISNUMBER($H267),IF(ISNUMBER(MATRIX!BV267*AL267),$H267*MATRIX!BV267*AL267,"n/a"),"")</f>
        <v/>
      </c>
      <c r="BA267" s="100" t="str">
        <f t="shared" si="151"/>
        <v/>
      </c>
      <c r="BB267" s="72"/>
      <c r="BC267" s="154" t="str">
        <f t="shared" si="152"/>
        <v/>
      </c>
      <c r="BD267" s="103" t="str">
        <f t="shared" si="153"/>
        <v/>
      </c>
      <c r="BF267" s="85" t="str">
        <f>IF(ISNUMBER(H267),IF(ISNUMBER(MATRIX!Y267),MATRIX!Y267,"n/a"),"")</f>
        <v/>
      </c>
      <c r="BG267" s="86" t="str">
        <f t="shared" si="154"/>
        <v/>
      </c>
      <c r="BI267" s="44" t="str">
        <f>IF(ISNUMBER('Lo-Z-OUTPUT'!D267),IF(ISNUMBER(EXTRA!H267),'Lo-Z-OUTPUT'!D267*EXTRA!H267,""),"")</f>
        <v/>
      </c>
      <c r="BJ267" s="44" t="str">
        <f t="shared" si="155"/>
        <v/>
      </c>
      <c r="BT267" t="b">
        <f>ISNUMBER(MATRIX!G267)</f>
        <v>0</v>
      </c>
      <c r="BU267" t="b">
        <f>ISNUMBER(MATRIX!H267)</f>
        <v>0</v>
      </c>
      <c r="BW267" s="64" t="str">
        <f>IF(AND(ISNUMBER('HI-Z-OUTPUT'!P267),I267&lt;&gt;0),'HI-Z-OUTPUT'!P267,"-")</f>
        <v>-</v>
      </c>
      <c r="BX267" s="1"/>
      <c r="BY267" s="64" t="str">
        <f>IF(ISBLANK('HI-Z-OUTPUT'!R267),"",'HI-Z-OUTPUT'!R267)</f>
        <v/>
      </c>
      <c r="CA267" s="62" t="str">
        <f>IF(ISNUMBER(BW267),IF(ISNUMBER(MATRIX!E267),BW267*MATRIX!E267,"WRNG DATA"),"-")</f>
        <v>-</v>
      </c>
      <c r="CC267" s="66" t="str">
        <f>IF(AND(ISNUMBER(BW267),OR(BT267,BU267)),IF(KP="kg",BW267*MATRIX!CC267,BW267*MATRIX!CC267*2.2),"-")</f>
        <v>-</v>
      </c>
      <c r="CD267" s="65" t="str">
        <f t="shared" si="156"/>
        <v/>
      </c>
      <c r="CF267" s="1" t="str">
        <f>IF(AND(VI&lt;100,ISNUMBER(BW267),BT267),MATRIX!N267,IF(AND(VI&gt;=100,ISNUMBER(BW267),BU267),MATRIX!O267,""))</f>
        <v/>
      </c>
      <c r="CG267" s="1" t="str">
        <f>IF(AND(BY267&lt;100,ISNUMBER(BW267),BT267),MATRIX!N267,IF(AND(BY267&gt;=100,ISNUMBER(BW267),BU267),MATRIX!O267,"WRNG V"))</f>
        <v>WRNG V</v>
      </c>
      <c r="CH267" s="1" t="str">
        <f t="shared" si="157"/>
        <v/>
      </c>
      <c r="CJ267" s="70" t="str">
        <f>IF(ISNUMBER(BW267),IF(BY267&lt;100,IF(ISNUMBER(CH267*MATRIX!G267),BW267*CH267*MATRIX!G267,""),IF(ISNUMBER(CH267*MATRIX!H267),BW267*CH267*MATRIX!H267,"")),"")</f>
        <v/>
      </c>
      <c r="CL267" s="40" t="str">
        <f>IF(ISNUMBER(BW267*CH267),IF(ISNUMBER(MATRIX!U267),IF(MATRIX!U267-INT(MATRIX!U267)=0,MATRIX!U267,"("&amp;MATRIX!U267&amp;")"),"n/a"),"")</f>
        <v/>
      </c>
      <c r="CM267" s="77"/>
      <c r="CN267" s="81" t="str">
        <f>IF(ISNUMBER(BW267*CH267), IF(ISNUMBER(MATRIX!AZ267),BW267*MATRIX!AZ267,"n/a"),"")</f>
        <v/>
      </c>
      <c r="CO267" s="77"/>
      <c r="CP267" s="83" t="str">
        <f>IF(ISNUMBER($BW267*$CH267), IF(ISNUMBER(MATRIX!BB267),$BW267*MATRIX!BB267,"n/a"),"")</f>
        <v/>
      </c>
      <c r="CQ267" s="77"/>
      <c r="CR267" s="81" t="str">
        <f>IF(ISNUMBER($BW267*$CH267), IF(ISNUMBER(MATRIX!BJ267),BW267*MATRIX!BJ267,"n/a"),"")</f>
        <v/>
      </c>
      <c r="CS267" s="77" t="s">
        <v>434</v>
      </c>
      <c r="CT267" s="83" t="str">
        <f>IF(ISNUMBER($BW267*$CH267), IF(ISNUMBER(MATRIX!BL267),$BW267*MATRIX!BL267,"n/a"),"")</f>
        <v/>
      </c>
      <c r="CV267" s="225" t="str">
        <f t="shared" si="158"/>
        <v/>
      </c>
      <c r="CX267" s="225" t="str">
        <f t="shared" si="159"/>
        <v/>
      </c>
      <c r="CZ267" s="219" t="str">
        <f>IF(ISNUMBER($BW267*$CH267), IF(MV&gt;200,IF(ISNUMBER(MATRIX!CL267),MATRIX!CL267,"n/a"),IF(ISNUMBER(MATRIX!CH267),MATRIX!CH267,"n/a")),"")</f>
        <v/>
      </c>
      <c r="DB267" s="1" t="str">
        <f>IF(ISNUMBER(BW267),IF(AND(ISNUMBER('HI-Z-OUTPUT'!AV267),'HI-Z-OUTPUT'!AV267&lt;&gt;0),'HI-Z-OUTPUT'!AV267,'Hi-Z-INPUT'!$K$7*'Hi-Z-INPUT'!$K$11),"")</f>
        <v/>
      </c>
      <c r="DD267" s="161" t="str">
        <f t="shared" si="160"/>
        <v/>
      </c>
      <c r="DF267" s="124" t="str">
        <f>IF(ISNUMBER($BW267),IF(MV&lt;200,IF(ISNUMBER(MATRIX!BA267),ROUND(MATRIX!BA267/1000*IDLE*CKWH,2),"-"),IF(ISNUMBER(MATRIX!BK267),ROUND(MATRIX!BK267/1000*IDLE*CKWH,2),"-")),"")</f>
        <v/>
      </c>
      <c r="DG267" s="125" t="str">
        <f t="shared" si="161"/>
        <v/>
      </c>
      <c r="DI267" s="104" t="str">
        <f>IF(ISNUMBER($BW267),IF(MV&lt;200,IF(ISNUMBER(MATRIX!BC267),ROUND(MATRIX!BC267/1000*RUNNING*CKWH,2),"-"),IF(ISNUMBER(MATRIX!BM267),ROUND(MATRIX!BM267/1000*RUNNING*CKWH,2),"-")),"")</f>
        <v/>
      </c>
      <c r="DJ267" s="130" t="str">
        <f t="shared" si="162"/>
        <v/>
      </c>
      <c r="DL267" s="104"/>
      <c r="DM267" s="130" t="str">
        <f t="shared" si="163"/>
        <v/>
      </c>
      <c r="DO267" s="129" t="str">
        <f t="shared" si="164"/>
        <v/>
      </c>
      <c r="DP267" s="127" t="str">
        <f t="shared" si="165"/>
        <v/>
      </c>
      <c r="DR267" s="101" t="str">
        <f>IF(ISNUMBER($BW267*$CH267),IF(ISNUMBER(MATRIX!BU267),BW267*MATRIX!BU267,"n/a"),"")</f>
        <v/>
      </c>
      <c r="DS267" s="72"/>
      <c r="DT267" s="72" t="str">
        <f>IF(ISNUMBER(BW267*CH267),IF(ISNUMBER(MATRIX!BV267*DD267),BW267*MATRIX!BV267*DD267,"n/a"),"")</f>
        <v/>
      </c>
      <c r="DU267" s="72"/>
      <c r="DV267" s="155" t="str">
        <f t="shared" si="166"/>
        <v/>
      </c>
      <c r="DW267" s="96"/>
      <c r="DX267" s="156" t="str">
        <f t="shared" si="167"/>
        <v/>
      </c>
      <c r="DY267" s="102" t="str">
        <f t="shared" si="168"/>
        <v/>
      </c>
      <c r="EA267" s="85" t="str">
        <f>IF(ISNUMBER(BW267),IF(ISNUMBER(MATRIX!Y267),MATRIX!Y267,"n/a"),"")</f>
        <v/>
      </c>
      <c r="EB267" s="86" t="str">
        <f t="shared" si="169"/>
        <v/>
      </c>
      <c r="ED267" s="44" t="str">
        <f>IF(ISNUMBER('HI-Z-OUTPUT'!D267),IF(ISNUMBER(BW267),'HI-Z-OUTPUT'!D267*BW267,""),"")</f>
        <v/>
      </c>
      <c r="EE267" s="44" t="str">
        <f t="shared" si="170"/>
        <v/>
      </c>
    </row>
    <row r="268" spans="1:135">
      <c r="A268" s="106"/>
      <c r="D268" t="b">
        <f>AND(OHM8MENO&lt;='Lo-Z-OUTPUT'!U268,'Lo-Z-OUTPUT'!U268&lt;=OHM8PIU)</f>
        <v>0</v>
      </c>
      <c r="E268" t="b">
        <f>AND(OHM4MENO&lt;='Lo-Z-OUTPUT'!U268,'Lo-Z-OUTPUT'!U268&lt;=OHM4PIU)</f>
        <v>0</v>
      </c>
      <c r="F268" t="b">
        <f>AND(OHM2MENO&lt;='Lo-Z-OUTPUT'!U268,'Lo-Z-OUTPUT'!U268&lt;=OHM2PIU)</f>
        <v>0</v>
      </c>
      <c r="H268" s="64" t="str">
        <f>IF(ISNUMBER('Lo-Z-OUTPUT'!S268),'Lo-Z-OUTPUT'!S268,"")</f>
        <v/>
      </c>
      <c r="I268" s="64" t="str">
        <f>IF('Lo-Z-OUTPUT'!W268="B","B","")</f>
        <v/>
      </c>
      <c r="K268" s="62" t="str">
        <f>IF(ISNUMBER(H268),H268*MATRIX!E268,"-")</f>
        <v>-</v>
      </c>
      <c r="M268" s="66" t="str">
        <f>IF(ISNUMBER(H268),IF(KP="kg",H268*MATRIX!CB268,H268*MATRIX!CB268*2.2),"-")</f>
        <v>-</v>
      </c>
      <c r="N268" s="65" t="str">
        <f t="shared" si="143"/>
        <v/>
      </c>
      <c r="P268" s="1" t="str">
        <f>IF(ISNUMBER(H268),IF('Lo-Z-OUTPUT'!W268="B",IF(D268,MATRIX!Q268,IF(E268,MATRIX!R268,"WRNG Ω")),IF(D268,MATRIX!K268,IF(E268,MATRIX!L268,IF(F268,MATRIX!M268,"")))),"")</f>
        <v/>
      </c>
      <c r="R268" s="70" t="str">
        <f>IF(AND(ISNUMBER(H268),ISNUMBER(P268)),IF('Lo-Z-OUTPUT'!W268="B",H268*P268*MATRIX!F268/2,H268*P268*MATRIX!F268),"")</f>
        <v/>
      </c>
      <c r="T268" s="40" t="str">
        <f>IF(ISNUMBER($H268),IF(ISNUMBER(MATRIX!U268),IF(MATRIX!U268-INT(MATRIX!U268)=0,MATRIX!U268,"("&amp;MATRIX!U268&amp;")"),"n/a"),"")</f>
        <v/>
      </c>
      <c r="U268" s="77"/>
      <c r="V268" s="81" t="str">
        <f>IF(ISNUMBER(H268), IF(ISNUMBER(MATRIX!AD268),H268*MATRIX!AD268,"n/a"),"")</f>
        <v/>
      </c>
      <c r="W268" s="77"/>
      <c r="X268" s="83" t="str">
        <f>IF(ISNUMBER($H268), IF(ISNUMBER(MATRIX!AF268),$H268*MATRIX!AF268,"n/a"),"")</f>
        <v/>
      </c>
      <c r="Y268" s="77"/>
      <c r="Z268" s="81" t="str">
        <f>IF(ISNUMBER($H268), IF(ISNUMBER(MATRIX!AP268),$H268*MATRIX!AP268,"n/a"),"")</f>
        <v/>
      </c>
      <c r="AA268" s="77" t="s">
        <v>434</v>
      </c>
      <c r="AB268" s="83" t="str">
        <f>IF(ISNUMBER($H268), IF(ISNUMBER(MATRIX!AR268),$H268*MATRIX!AR268,"n/a"),"")</f>
        <v/>
      </c>
      <c r="AD268" s="225" t="str">
        <f t="shared" si="144"/>
        <v/>
      </c>
      <c r="AF268" s="225" t="str">
        <f t="shared" si="145"/>
        <v/>
      </c>
      <c r="AH268" s="218" t="str">
        <f>IF(ISNUMBER($H268), IF(MV&gt;200,IF(ISNUMBER(MATRIX!CL268),MATRIX!CL268,"n/a"),IF(ISNUMBER(MATRIX!CH268),MATRIX!CH268,"n/a")),"")</f>
        <v/>
      </c>
      <c r="AJ268" s="1" t="str">
        <f>IF(ISNUMBER(H268),IF(AND(ISNUMBER('Lo-Z-OUTPUT'!BA268),'Lo-Z-OUTPUT'!BA268&lt;&gt;0),'Lo-Z-OUTPUT'!BA268,'Lo-Z-INPUT'!$K$15*'Lo-Z-INPUT'!$K$7),"")</f>
        <v/>
      </c>
      <c r="AL268" s="161" t="str">
        <f t="shared" si="146"/>
        <v/>
      </c>
      <c r="AN268" s="124" t="str">
        <f>IF(ISNUMBER($H268),IF(MV&lt;200,IF(ISNUMBER(MATRIX!AE268),ROUND((MATRIX!AE268*IDLE/1000)*CKWH,2),"-"),IF(ISNUMBER(MATRIX!AQ268),ROUND((MATRIX!AQ268*IDLE/1000)*CKWH,2),"-")),"")</f>
        <v/>
      </c>
      <c r="AO268" s="125" t="str">
        <f t="shared" si="147"/>
        <v/>
      </c>
      <c r="AQ268" s="105" t="str">
        <f>IF(ISNUMBER($H268),IF(MV&lt;200,IF(ISNUMBER(MATRIX!AG268),ROUND((MATRIX!AG268/1000)*RUNNING*CKWH,2),"-"),IF(ISNUMBER(MATRIX!AS268),ROUND((MATRIX!AS268/1000)*RUNNING*CKWH,2),"-")),"")</f>
        <v/>
      </c>
      <c r="AR268" s="126" t="str">
        <f t="shared" si="148"/>
        <v/>
      </c>
      <c r="AT268" s="129" t="str">
        <f t="shared" si="149"/>
        <v/>
      </c>
      <c r="AU268" s="127" t="str">
        <f t="shared" si="150"/>
        <v/>
      </c>
      <c r="AW268" s="101" t="str">
        <f>IF(ISNUMBER($H268),IF(ISNUMBER(MATRIX!BU268),$H268*MATRIX!BU268,"n/a"),"")</f>
        <v/>
      </c>
      <c r="AX268" s="72"/>
      <c r="AY268" s="72" t="str">
        <f>IF(ISNUMBER($H268),IF(ISNUMBER(MATRIX!BV268*AL268),$H268*MATRIX!BV268*AL268,"n/a"),"")</f>
        <v/>
      </c>
      <c r="BA268" s="100" t="str">
        <f t="shared" si="151"/>
        <v/>
      </c>
      <c r="BB268" s="72"/>
      <c r="BC268" s="154" t="str">
        <f t="shared" si="152"/>
        <v/>
      </c>
      <c r="BD268" s="103" t="str">
        <f t="shared" si="153"/>
        <v/>
      </c>
      <c r="BF268" s="85" t="str">
        <f>IF(ISNUMBER(H268),IF(ISNUMBER(MATRIX!Y268),MATRIX!Y268,"n/a"),"")</f>
        <v/>
      </c>
      <c r="BG268" s="86" t="str">
        <f t="shared" si="154"/>
        <v/>
      </c>
      <c r="BI268" s="44" t="str">
        <f>IF(ISNUMBER('Lo-Z-OUTPUT'!D268),IF(ISNUMBER(EXTRA!H268),'Lo-Z-OUTPUT'!D268*EXTRA!H268,""),"")</f>
        <v/>
      </c>
      <c r="BJ268" s="44" t="str">
        <f t="shared" si="155"/>
        <v/>
      </c>
      <c r="BT268" t="b">
        <f>ISNUMBER(MATRIX!G268)</f>
        <v>0</v>
      </c>
      <c r="BU268" t="b">
        <f>ISNUMBER(MATRIX!H268)</f>
        <v>0</v>
      </c>
      <c r="BW268" s="64" t="str">
        <f>IF(AND(ISNUMBER('HI-Z-OUTPUT'!P268),I268&lt;&gt;0),'HI-Z-OUTPUT'!P268,"-")</f>
        <v>-</v>
      </c>
      <c r="BX268" s="1"/>
      <c r="BY268" s="64" t="str">
        <f>IF(ISBLANK('HI-Z-OUTPUT'!R268),"",'HI-Z-OUTPUT'!R268)</f>
        <v/>
      </c>
      <c r="CA268" s="62" t="str">
        <f>IF(ISNUMBER(BW268),IF(ISNUMBER(MATRIX!E268),BW268*MATRIX!E268,"WRNG DATA"),"-")</f>
        <v>-</v>
      </c>
      <c r="CC268" s="66" t="str">
        <f>IF(AND(ISNUMBER(BW268),OR(BT268,BU268)),IF(KP="kg",BW268*MATRIX!CC268,BW268*MATRIX!CC268*2.2),"-")</f>
        <v>-</v>
      </c>
      <c r="CD268" s="65" t="str">
        <f t="shared" si="156"/>
        <v/>
      </c>
      <c r="CF268" s="1" t="str">
        <f>IF(AND(VI&lt;100,ISNUMBER(BW268),BT268),MATRIX!N268,IF(AND(VI&gt;=100,ISNUMBER(BW268),BU268),MATRIX!O268,""))</f>
        <v/>
      </c>
      <c r="CG268" s="1" t="str">
        <f>IF(AND(BY268&lt;100,ISNUMBER(BW268),BT268),MATRIX!N268,IF(AND(BY268&gt;=100,ISNUMBER(BW268),BU268),MATRIX!O268,"WRNG V"))</f>
        <v>WRNG V</v>
      </c>
      <c r="CH268" s="1" t="str">
        <f t="shared" si="157"/>
        <v/>
      </c>
      <c r="CJ268" s="70" t="str">
        <f>IF(ISNUMBER(BW268),IF(BY268&lt;100,IF(ISNUMBER(CH268*MATRIX!G268),BW268*CH268*MATRIX!G268,""),IF(ISNUMBER(CH268*MATRIX!H268),BW268*CH268*MATRIX!H268,"")),"")</f>
        <v/>
      </c>
      <c r="CL268" s="40" t="str">
        <f>IF(ISNUMBER(BW268*CH268),IF(ISNUMBER(MATRIX!U268),IF(MATRIX!U268-INT(MATRIX!U268)=0,MATRIX!U268,"("&amp;MATRIX!U268&amp;")"),"n/a"),"")</f>
        <v/>
      </c>
      <c r="CM268" s="77"/>
      <c r="CN268" s="81" t="str">
        <f>IF(ISNUMBER(BW268*CH268), IF(ISNUMBER(MATRIX!AZ268),BW268*MATRIX!AZ268,"n/a"),"")</f>
        <v/>
      </c>
      <c r="CO268" s="77"/>
      <c r="CP268" s="83" t="str">
        <f>IF(ISNUMBER($BW268*$CH268), IF(ISNUMBER(MATRIX!BB268),$BW268*MATRIX!BB268,"n/a"),"")</f>
        <v/>
      </c>
      <c r="CQ268" s="77"/>
      <c r="CR268" s="81" t="str">
        <f>IF(ISNUMBER($BW268*$CH268), IF(ISNUMBER(MATRIX!BJ268),BW268*MATRIX!BJ268,"n/a"),"")</f>
        <v/>
      </c>
      <c r="CS268" s="77" t="s">
        <v>434</v>
      </c>
      <c r="CT268" s="83" t="str">
        <f>IF(ISNUMBER($BW268*$CH268), IF(ISNUMBER(MATRIX!BL268),$BW268*MATRIX!BL268,"n/a"),"")</f>
        <v/>
      </c>
      <c r="CV268" s="225" t="str">
        <f t="shared" si="158"/>
        <v/>
      </c>
      <c r="CX268" s="225" t="str">
        <f t="shared" si="159"/>
        <v/>
      </c>
      <c r="CZ268" s="219" t="str">
        <f>IF(ISNUMBER($BW268*$CH268), IF(MV&gt;200,IF(ISNUMBER(MATRIX!CL268),MATRIX!CL268,"n/a"),IF(ISNUMBER(MATRIX!CH268),MATRIX!CH268,"n/a")),"")</f>
        <v/>
      </c>
      <c r="DB268" s="1" t="str">
        <f>IF(ISNUMBER(BW268),IF(AND(ISNUMBER('HI-Z-OUTPUT'!AV268),'HI-Z-OUTPUT'!AV268&lt;&gt;0),'HI-Z-OUTPUT'!AV268,'Hi-Z-INPUT'!$K$7*'Hi-Z-INPUT'!$K$11),"")</f>
        <v/>
      </c>
      <c r="DD268" s="161" t="str">
        <f t="shared" si="160"/>
        <v/>
      </c>
      <c r="DF268" s="124" t="str">
        <f>IF(ISNUMBER($BW268),IF(MV&lt;200,IF(ISNUMBER(MATRIX!BA268),ROUND(MATRIX!BA268/1000*IDLE*CKWH,2),"-"),IF(ISNUMBER(MATRIX!BK268),ROUND(MATRIX!BK268/1000*IDLE*CKWH,2),"-")),"")</f>
        <v/>
      </c>
      <c r="DG268" s="125" t="str">
        <f t="shared" si="161"/>
        <v/>
      </c>
      <c r="DI268" s="104" t="str">
        <f>IF(ISNUMBER($BW268),IF(MV&lt;200,IF(ISNUMBER(MATRIX!BC268),ROUND(MATRIX!BC268/1000*RUNNING*CKWH,2),"-"),IF(ISNUMBER(MATRIX!BM268),ROUND(MATRIX!BM268/1000*RUNNING*CKWH,2),"-")),"")</f>
        <v/>
      </c>
      <c r="DJ268" s="130" t="str">
        <f t="shared" si="162"/>
        <v/>
      </c>
      <c r="DL268" s="104"/>
      <c r="DM268" s="130" t="str">
        <f t="shared" si="163"/>
        <v/>
      </c>
      <c r="DO268" s="129" t="str">
        <f t="shared" si="164"/>
        <v/>
      </c>
      <c r="DP268" s="127" t="str">
        <f t="shared" si="165"/>
        <v/>
      </c>
      <c r="DR268" s="101" t="str">
        <f>IF(ISNUMBER($BW268*$CH268),IF(ISNUMBER(MATRIX!BU268),BW268*MATRIX!BU268,"n/a"),"")</f>
        <v/>
      </c>
      <c r="DS268" s="72"/>
      <c r="DT268" s="72" t="str">
        <f>IF(ISNUMBER(BW268*CH268),IF(ISNUMBER(MATRIX!BV268*DD268),BW268*MATRIX!BV268*DD268,"n/a"),"")</f>
        <v/>
      </c>
      <c r="DU268" s="72"/>
      <c r="DV268" s="155" t="str">
        <f t="shared" si="166"/>
        <v/>
      </c>
      <c r="DW268" s="96"/>
      <c r="DX268" s="156" t="str">
        <f t="shared" si="167"/>
        <v/>
      </c>
      <c r="DY268" s="102" t="str">
        <f t="shared" si="168"/>
        <v/>
      </c>
      <c r="EA268" s="85" t="str">
        <f>IF(ISNUMBER(BW268),IF(ISNUMBER(MATRIX!Y268),MATRIX!Y268,"n/a"),"")</f>
        <v/>
      </c>
      <c r="EB268" s="86" t="str">
        <f t="shared" si="169"/>
        <v/>
      </c>
      <c r="ED268" s="44" t="str">
        <f>IF(ISNUMBER('HI-Z-OUTPUT'!D268),IF(ISNUMBER(BW268),'HI-Z-OUTPUT'!D268*BW268,""),"")</f>
        <v/>
      </c>
      <c r="EE268" s="44" t="str">
        <f t="shared" si="170"/>
        <v/>
      </c>
    </row>
    <row r="269" spans="1:135">
      <c r="A269" s="106"/>
      <c r="D269" t="b">
        <f>AND(OHM8MENO&lt;='Lo-Z-OUTPUT'!U269,'Lo-Z-OUTPUT'!U269&lt;=OHM8PIU)</f>
        <v>0</v>
      </c>
      <c r="E269" t="b">
        <f>AND(OHM4MENO&lt;='Lo-Z-OUTPUT'!U269,'Lo-Z-OUTPUT'!U269&lt;=OHM4PIU)</f>
        <v>0</v>
      </c>
      <c r="F269" t="b">
        <f>AND(OHM2MENO&lt;='Lo-Z-OUTPUT'!U269,'Lo-Z-OUTPUT'!U269&lt;=OHM2PIU)</f>
        <v>0</v>
      </c>
      <c r="H269" s="64" t="str">
        <f>IF(ISNUMBER('Lo-Z-OUTPUT'!S269),'Lo-Z-OUTPUT'!S269,"")</f>
        <v/>
      </c>
      <c r="I269" s="64" t="str">
        <f>IF('Lo-Z-OUTPUT'!W269="B","B","")</f>
        <v/>
      </c>
      <c r="K269" s="62" t="str">
        <f>IF(ISNUMBER(H269),H269*MATRIX!E269,"-")</f>
        <v>-</v>
      </c>
      <c r="M269" s="66" t="str">
        <f>IF(ISNUMBER(H269),IF(KP="kg",H269*MATRIX!CB269,H269*MATRIX!CB269*2.2),"-")</f>
        <v>-</v>
      </c>
      <c r="N269" s="65" t="str">
        <f t="shared" si="143"/>
        <v/>
      </c>
      <c r="P269" s="1" t="str">
        <f>IF(ISNUMBER(H269),IF('Lo-Z-OUTPUT'!W269="B",IF(D269,MATRIX!Q269,IF(E269,MATRIX!R269,"WRNG Ω")),IF(D269,MATRIX!K269,IF(E269,MATRIX!L269,IF(F269,MATRIX!M269,"")))),"")</f>
        <v/>
      </c>
      <c r="R269" s="70" t="str">
        <f>IF(AND(ISNUMBER(H269),ISNUMBER(P269)),IF('Lo-Z-OUTPUT'!W269="B",H269*P269*MATRIX!F269/2,H269*P269*MATRIX!F269),"")</f>
        <v/>
      </c>
      <c r="T269" s="40" t="str">
        <f>IF(ISNUMBER($H269),IF(ISNUMBER(MATRIX!U269),IF(MATRIX!U269-INT(MATRIX!U269)=0,MATRIX!U269,"("&amp;MATRIX!U269&amp;")"),"n/a"),"")</f>
        <v/>
      </c>
      <c r="U269" s="77"/>
      <c r="V269" s="81" t="str">
        <f>IF(ISNUMBER(H269), IF(ISNUMBER(MATRIX!AD269),H269*MATRIX!AD269,"n/a"),"")</f>
        <v/>
      </c>
      <c r="W269" s="77"/>
      <c r="X269" s="83" t="str">
        <f>IF(ISNUMBER($H269), IF(ISNUMBER(MATRIX!AF269),$H269*MATRIX!AF269,"n/a"),"")</f>
        <v/>
      </c>
      <c r="Y269" s="77"/>
      <c r="Z269" s="81" t="str">
        <f>IF(ISNUMBER($H269), IF(ISNUMBER(MATRIX!AP269),$H269*MATRIX!AP269,"n/a"),"")</f>
        <v/>
      </c>
      <c r="AA269" s="77" t="s">
        <v>434</v>
      </c>
      <c r="AB269" s="83" t="str">
        <f>IF(ISNUMBER($H269), IF(ISNUMBER(MATRIX!AR269),$H269*MATRIX!AR269,"n/a"),"")</f>
        <v/>
      </c>
      <c r="AD269" s="225" t="str">
        <f t="shared" si="144"/>
        <v/>
      </c>
      <c r="AF269" s="225" t="str">
        <f t="shared" si="145"/>
        <v/>
      </c>
      <c r="AH269" s="218" t="str">
        <f>IF(ISNUMBER($H269), IF(MV&gt;200,IF(ISNUMBER(MATRIX!CL269),MATRIX!CL269,"n/a"),IF(ISNUMBER(MATRIX!CH269),MATRIX!CH269,"n/a")),"")</f>
        <v/>
      </c>
      <c r="AJ269" s="1" t="str">
        <f>IF(ISNUMBER(H269),IF(AND(ISNUMBER('Lo-Z-OUTPUT'!BA269),'Lo-Z-OUTPUT'!BA269&lt;&gt;0),'Lo-Z-OUTPUT'!BA269,'Lo-Z-INPUT'!$K$15*'Lo-Z-INPUT'!$K$7),"")</f>
        <v/>
      </c>
      <c r="AL269" s="161" t="str">
        <f t="shared" si="146"/>
        <v/>
      </c>
      <c r="AN269" s="124" t="str">
        <f>IF(ISNUMBER($H269),IF(MV&lt;200,IF(ISNUMBER(MATRIX!AE269),ROUND((MATRIX!AE269*IDLE/1000)*CKWH,2),"-"),IF(ISNUMBER(MATRIX!AQ269),ROUND((MATRIX!AQ269*IDLE/1000)*CKWH,2),"-")),"")</f>
        <v/>
      </c>
      <c r="AO269" s="125" t="str">
        <f t="shared" si="147"/>
        <v/>
      </c>
      <c r="AQ269" s="105" t="str">
        <f>IF(ISNUMBER($H269),IF(MV&lt;200,IF(ISNUMBER(MATRIX!AG269),ROUND((MATRIX!AG269/1000)*RUNNING*CKWH,2),"-"),IF(ISNUMBER(MATRIX!AS269),ROUND((MATRIX!AS269/1000)*RUNNING*CKWH,2),"-")),"")</f>
        <v/>
      </c>
      <c r="AR269" s="126" t="str">
        <f t="shared" si="148"/>
        <v/>
      </c>
      <c r="AT269" s="129" t="str">
        <f t="shared" si="149"/>
        <v/>
      </c>
      <c r="AU269" s="127" t="str">
        <f t="shared" si="150"/>
        <v/>
      </c>
      <c r="AW269" s="101" t="str">
        <f>IF(ISNUMBER($H269),IF(ISNUMBER(MATRIX!BU269),$H269*MATRIX!BU269,"n/a"),"")</f>
        <v/>
      </c>
      <c r="AX269" s="72"/>
      <c r="AY269" s="72" t="str">
        <f>IF(ISNUMBER($H269),IF(ISNUMBER(MATRIX!BV269*AL269),$H269*MATRIX!BV269*AL269,"n/a"),"")</f>
        <v/>
      </c>
      <c r="BA269" s="100" t="str">
        <f t="shared" si="151"/>
        <v/>
      </c>
      <c r="BB269" s="72"/>
      <c r="BC269" s="154" t="str">
        <f t="shared" si="152"/>
        <v/>
      </c>
      <c r="BD269" s="103" t="str">
        <f t="shared" si="153"/>
        <v/>
      </c>
      <c r="BF269" s="85" t="str">
        <f>IF(ISNUMBER(H269),IF(ISNUMBER(MATRIX!Y269),MATRIX!Y269,"n/a"),"")</f>
        <v/>
      </c>
      <c r="BG269" s="86" t="str">
        <f t="shared" si="154"/>
        <v/>
      </c>
      <c r="BI269" s="44" t="str">
        <f>IF(ISNUMBER('Lo-Z-OUTPUT'!D269),IF(ISNUMBER(EXTRA!H269),'Lo-Z-OUTPUT'!D269*EXTRA!H269,""),"")</f>
        <v/>
      </c>
      <c r="BJ269" s="44" t="str">
        <f t="shared" si="155"/>
        <v/>
      </c>
      <c r="BT269" t="b">
        <f>ISNUMBER(MATRIX!G269)</f>
        <v>0</v>
      </c>
      <c r="BU269" t="b">
        <f>ISNUMBER(MATRIX!H269)</f>
        <v>0</v>
      </c>
      <c r="BW269" s="64" t="str">
        <f>IF(AND(ISNUMBER('HI-Z-OUTPUT'!P269),I269&lt;&gt;0),'HI-Z-OUTPUT'!P269,"-")</f>
        <v>-</v>
      </c>
      <c r="BX269" s="1"/>
      <c r="BY269" s="64" t="str">
        <f>IF(ISBLANK('HI-Z-OUTPUT'!R269),"",'HI-Z-OUTPUT'!R269)</f>
        <v/>
      </c>
      <c r="CA269" s="62" t="str">
        <f>IF(ISNUMBER(BW269),IF(ISNUMBER(MATRIX!E269),BW269*MATRIX!E269,"WRNG DATA"),"-")</f>
        <v>-</v>
      </c>
      <c r="CC269" s="66" t="str">
        <f>IF(AND(ISNUMBER(BW269),OR(BT269,BU269)),IF(KP="kg",BW269*MATRIX!CC269,BW269*MATRIX!CC269*2.2),"-")</f>
        <v>-</v>
      </c>
      <c r="CD269" s="65" t="str">
        <f t="shared" si="156"/>
        <v/>
      </c>
      <c r="CF269" s="1" t="str">
        <f>IF(AND(VI&lt;100,ISNUMBER(BW269),BT269),MATRIX!N269,IF(AND(VI&gt;=100,ISNUMBER(BW269),BU269),MATRIX!O269,""))</f>
        <v/>
      </c>
      <c r="CG269" s="1" t="str">
        <f>IF(AND(BY269&lt;100,ISNUMBER(BW269),BT269),MATRIX!N269,IF(AND(BY269&gt;=100,ISNUMBER(BW269),BU269),MATRIX!O269,"WRNG V"))</f>
        <v>WRNG V</v>
      </c>
      <c r="CH269" s="1" t="str">
        <f t="shared" si="157"/>
        <v/>
      </c>
      <c r="CJ269" s="70" t="str">
        <f>IF(ISNUMBER(BW269),IF(BY269&lt;100,IF(ISNUMBER(CH269*MATRIX!G269),BW269*CH269*MATRIX!G269,""),IF(ISNUMBER(CH269*MATRIX!H269),BW269*CH269*MATRIX!H269,"")),"")</f>
        <v/>
      </c>
      <c r="CL269" s="40" t="str">
        <f>IF(ISNUMBER(BW269*CH269),IF(ISNUMBER(MATRIX!U269),IF(MATRIX!U269-INT(MATRIX!U269)=0,MATRIX!U269,"("&amp;MATRIX!U269&amp;")"),"n/a"),"")</f>
        <v/>
      </c>
      <c r="CM269" s="77"/>
      <c r="CN269" s="81" t="str">
        <f>IF(ISNUMBER(BW269*CH269), IF(ISNUMBER(MATRIX!AZ269),BW269*MATRIX!AZ269,"n/a"),"")</f>
        <v/>
      </c>
      <c r="CO269" s="77"/>
      <c r="CP269" s="83" t="str">
        <f>IF(ISNUMBER($BW269*$CH269), IF(ISNUMBER(MATRIX!BB269),$BW269*MATRIX!BB269,"n/a"),"")</f>
        <v/>
      </c>
      <c r="CQ269" s="77"/>
      <c r="CR269" s="81" t="str">
        <f>IF(ISNUMBER($BW269*$CH269), IF(ISNUMBER(MATRIX!BJ269),BW269*MATRIX!BJ269,"n/a"),"")</f>
        <v/>
      </c>
      <c r="CS269" s="77" t="s">
        <v>434</v>
      </c>
      <c r="CT269" s="83" t="str">
        <f>IF(ISNUMBER($BW269*$CH269), IF(ISNUMBER(MATRIX!BL269),$BW269*MATRIX!BL269,"n/a"),"")</f>
        <v/>
      </c>
      <c r="CV269" s="225" t="str">
        <f t="shared" si="158"/>
        <v/>
      </c>
      <c r="CX269" s="225" t="str">
        <f t="shared" si="159"/>
        <v/>
      </c>
      <c r="CZ269" s="219" t="str">
        <f>IF(ISNUMBER($BW269*$CH269), IF(MV&gt;200,IF(ISNUMBER(MATRIX!CL269),MATRIX!CL269,"n/a"),IF(ISNUMBER(MATRIX!CH269),MATRIX!CH269,"n/a")),"")</f>
        <v/>
      </c>
      <c r="DB269" s="1" t="str">
        <f>IF(ISNUMBER(BW269),IF(AND(ISNUMBER('HI-Z-OUTPUT'!AV269),'HI-Z-OUTPUT'!AV269&lt;&gt;0),'HI-Z-OUTPUT'!AV269,'Hi-Z-INPUT'!$K$7*'Hi-Z-INPUT'!$K$11),"")</f>
        <v/>
      </c>
      <c r="DD269" s="161" t="str">
        <f t="shared" si="160"/>
        <v/>
      </c>
      <c r="DF269" s="124" t="str">
        <f>IF(ISNUMBER($BW269),IF(MV&lt;200,IF(ISNUMBER(MATRIX!BA269),ROUND(MATRIX!BA269/1000*IDLE*CKWH,2),"-"),IF(ISNUMBER(MATRIX!BK269),ROUND(MATRIX!BK269/1000*IDLE*CKWH,2),"-")),"")</f>
        <v/>
      </c>
      <c r="DG269" s="125" t="str">
        <f t="shared" si="161"/>
        <v/>
      </c>
      <c r="DI269" s="104" t="str">
        <f>IF(ISNUMBER($BW269),IF(MV&lt;200,IF(ISNUMBER(MATRIX!BC269),ROUND(MATRIX!BC269/1000*RUNNING*CKWH,2),"-"),IF(ISNUMBER(MATRIX!BM269),ROUND(MATRIX!BM269/1000*RUNNING*CKWH,2),"-")),"")</f>
        <v/>
      </c>
      <c r="DJ269" s="130" t="str">
        <f t="shared" si="162"/>
        <v/>
      </c>
      <c r="DL269" s="104"/>
      <c r="DM269" s="130" t="str">
        <f t="shared" si="163"/>
        <v/>
      </c>
      <c r="DO269" s="129" t="str">
        <f t="shared" si="164"/>
        <v/>
      </c>
      <c r="DP269" s="127" t="str">
        <f t="shared" si="165"/>
        <v/>
      </c>
      <c r="DR269" s="101" t="str">
        <f>IF(ISNUMBER($BW269*$CH269),IF(ISNUMBER(MATRIX!BU269),BW269*MATRIX!BU269,"n/a"),"")</f>
        <v/>
      </c>
      <c r="DS269" s="72"/>
      <c r="DT269" s="72" t="str">
        <f>IF(ISNUMBER(BW269*CH269),IF(ISNUMBER(MATRIX!BV269*DD269),BW269*MATRIX!BV269*DD269,"n/a"),"")</f>
        <v/>
      </c>
      <c r="DU269" s="72"/>
      <c r="DV269" s="155" t="str">
        <f t="shared" si="166"/>
        <v/>
      </c>
      <c r="DW269" s="96"/>
      <c r="DX269" s="156" t="str">
        <f t="shared" si="167"/>
        <v/>
      </c>
      <c r="DY269" s="102" t="str">
        <f t="shared" si="168"/>
        <v/>
      </c>
      <c r="EA269" s="85" t="str">
        <f>IF(ISNUMBER(BW269),IF(ISNUMBER(MATRIX!Y269),MATRIX!Y269,"n/a"),"")</f>
        <v/>
      </c>
      <c r="EB269" s="86" t="str">
        <f t="shared" si="169"/>
        <v/>
      </c>
      <c r="ED269" s="44" t="str">
        <f>IF(ISNUMBER('HI-Z-OUTPUT'!D269),IF(ISNUMBER(BW269),'HI-Z-OUTPUT'!D269*BW269,""),"")</f>
        <v/>
      </c>
      <c r="EE269" s="44" t="str">
        <f t="shared" si="170"/>
        <v/>
      </c>
    </row>
    <row r="270" spans="1:135">
      <c r="A270" s="106"/>
      <c r="D270" t="b">
        <f>AND(OHM8MENO&lt;='Lo-Z-OUTPUT'!U270,'Lo-Z-OUTPUT'!U270&lt;=OHM8PIU)</f>
        <v>0</v>
      </c>
      <c r="E270" t="b">
        <f>AND(OHM4MENO&lt;='Lo-Z-OUTPUT'!U270,'Lo-Z-OUTPUT'!U270&lt;=OHM4PIU)</f>
        <v>0</v>
      </c>
      <c r="F270" t="b">
        <f>AND(OHM2MENO&lt;='Lo-Z-OUTPUT'!U270,'Lo-Z-OUTPUT'!U270&lt;=OHM2PIU)</f>
        <v>0</v>
      </c>
      <c r="H270" s="64" t="str">
        <f>IF(ISNUMBER('Lo-Z-OUTPUT'!S270),'Lo-Z-OUTPUT'!S270,"")</f>
        <v/>
      </c>
      <c r="I270" s="64" t="str">
        <f>IF('Lo-Z-OUTPUT'!W270="B","B","")</f>
        <v/>
      </c>
      <c r="K270" s="62" t="str">
        <f>IF(ISNUMBER(H270),H270*MATRIX!E270,"-")</f>
        <v>-</v>
      </c>
      <c r="M270" s="66" t="str">
        <f>IF(ISNUMBER(H270),IF(KP="kg",H270*MATRIX!CB270,H270*MATRIX!CB270*2.2),"-")</f>
        <v>-</v>
      </c>
      <c r="N270" s="65" t="str">
        <f t="shared" si="143"/>
        <v/>
      </c>
      <c r="P270" s="1" t="str">
        <f>IF(ISNUMBER(H270),IF('Lo-Z-OUTPUT'!W270="B",IF(D270,MATRIX!Q270,IF(E270,MATRIX!R270,"WRNG Ω")),IF(D270,MATRIX!K270,IF(E270,MATRIX!L270,IF(F270,MATRIX!M270,"")))),"")</f>
        <v/>
      </c>
      <c r="R270" s="70" t="str">
        <f>IF(AND(ISNUMBER(H270),ISNUMBER(P270)),IF('Lo-Z-OUTPUT'!W270="B",H270*P270*MATRIX!F270/2,H270*P270*MATRIX!F270),"")</f>
        <v/>
      </c>
      <c r="T270" s="40" t="str">
        <f>IF(ISNUMBER($H270),IF(ISNUMBER(MATRIX!U270),IF(MATRIX!U270-INT(MATRIX!U270)=0,MATRIX!U270,"("&amp;MATRIX!U270&amp;")"),"n/a"),"")</f>
        <v/>
      </c>
      <c r="U270" s="77"/>
      <c r="V270" s="81" t="str">
        <f>IF(ISNUMBER(H270), IF(ISNUMBER(MATRIX!AD270),H270*MATRIX!AD270,"n/a"),"")</f>
        <v/>
      </c>
      <c r="W270" s="77"/>
      <c r="X270" s="83" t="str">
        <f>IF(ISNUMBER($H270), IF(ISNUMBER(MATRIX!AF270),$H270*MATRIX!AF270,"n/a"),"")</f>
        <v/>
      </c>
      <c r="Y270" s="77"/>
      <c r="Z270" s="81" t="str">
        <f>IF(ISNUMBER($H270), IF(ISNUMBER(MATRIX!AP270),$H270*MATRIX!AP270,"n/a"),"")</f>
        <v/>
      </c>
      <c r="AA270" s="77" t="s">
        <v>434</v>
      </c>
      <c r="AB270" s="83" t="str">
        <f>IF(ISNUMBER($H270), IF(ISNUMBER(MATRIX!AR270),$H270*MATRIX!AR270,"n/a"),"")</f>
        <v/>
      </c>
      <c r="AD270" s="225" t="str">
        <f t="shared" si="144"/>
        <v/>
      </c>
      <c r="AF270" s="225" t="str">
        <f t="shared" si="145"/>
        <v/>
      </c>
      <c r="AH270" s="218" t="str">
        <f>IF(ISNUMBER($H270), IF(MV&gt;200,IF(ISNUMBER(MATRIX!CL270),MATRIX!CL270,"n/a"),IF(ISNUMBER(MATRIX!CH270),MATRIX!CH270,"n/a")),"")</f>
        <v/>
      </c>
      <c r="AJ270" s="1" t="str">
        <f>IF(ISNUMBER(H270),IF(AND(ISNUMBER('Lo-Z-OUTPUT'!BA270),'Lo-Z-OUTPUT'!BA270&lt;&gt;0),'Lo-Z-OUTPUT'!BA270,'Lo-Z-INPUT'!$K$15*'Lo-Z-INPUT'!$K$7),"")</f>
        <v/>
      </c>
      <c r="AL270" s="161" t="str">
        <f t="shared" si="146"/>
        <v/>
      </c>
      <c r="AN270" s="124" t="str">
        <f>IF(ISNUMBER($H270),IF(MV&lt;200,IF(ISNUMBER(MATRIX!AE270),ROUND((MATRIX!AE270*IDLE/1000)*CKWH,2),"-"),IF(ISNUMBER(MATRIX!AQ270),ROUND((MATRIX!AQ270*IDLE/1000)*CKWH,2),"-")),"")</f>
        <v/>
      </c>
      <c r="AO270" s="125" t="str">
        <f t="shared" si="147"/>
        <v/>
      </c>
      <c r="AQ270" s="105" t="str">
        <f>IF(ISNUMBER($H270),IF(MV&lt;200,IF(ISNUMBER(MATRIX!AG270),ROUND((MATRIX!AG270/1000)*RUNNING*CKWH,2),"-"),IF(ISNUMBER(MATRIX!AS270),ROUND((MATRIX!AS270/1000)*RUNNING*CKWH,2),"-")),"")</f>
        <v/>
      </c>
      <c r="AR270" s="126" t="str">
        <f t="shared" si="148"/>
        <v/>
      </c>
      <c r="AT270" s="129" t="str">
        <f t="shared" si="149"/>
        <v/>
      </c>
      <c r="AU270" s="127" t="str">
        <f t="shared" si="150"/>
        <v/>
      </c>
      <c r="AW270" s="101" t="str">
        <f>IF(ISNUMBER($H270),IF(ISNUMBER(MATRIX!BU270),$H270*MATRIX!BU270,"n/a"),"")</f>
        <v/>
      </c>
      <c r="AX270" s="72"/>
      <c r="AY270" s="72" t="str">
        <f>IF(ISNUMBER($H270),IF(ISNUMBER(MATRIX!BV270*AL270),$H270*MATRIX!BV270*AL270,"n/a"),"")</f>
        <v/>
      </c>
      <c r="BA270" s="100" t="str">
        <f t="shared" si="151"/>
        <v/>
      </c>
      <c r="BB270" s="72"/>
      <c r="BC270" s="154" t="str">
        <f t="shared" si="152"/>
        <v/>
      </c>
      <c r="BD270" s="103" t="str">
        <f t="shared" si="153"/>
        <v/>
      </c>
      <c r="BF270" s="85" t="str">
        <f>IF(ISNUMBER(H270),IF(ISNUMBER(MATRIX!Y270),MATRIX!Y270,"n/a"),"")</f>
        <v/>
      </c>
      <c r="BG270" s="86" t="str">
        <f t="shared" si="154"/>
        <v/>
      </c>
      <c r="BI270" s="44" t="str">
        <f>IF(ISNUMBER('Lo-Z-OUTPUT'!D270),IF(ISNUMBER(EXTRA!H270),'Lo-Z-OUTPUT'!D270*EXTRA!H270,""),"")</f>
        <v/>
      </c>
      <c r="BJ270" s="44" t="str">
        <f t="shared" si="155"/>
        <v/>
      </c>
      <c r="BT270" t="b">
        <f>ISNUMBER(MATRIX!G270)</f>
        <v>0</v>
      </c>
      <c r="BU270" t="b">
        <f>ISNUMBER(MATRIX!H270)</f>
        <v>0</v>
      </c>
      <c r="BW270" s="64" t="str">
        <f>IF(AND(ISNUMBER('HI-Z-OUTPUT'!P270),I270&lt;&gt;0),'HI-Z-OUTPUT'!P270,"-")</f>
        <v>-</v>
      </c>
      <c r="BX270" s="1"/>
      <c r="BY270" s="64" t="str">
        <f>IF(ISBLANK('HI-Z-OUTPUT'!R270),"",'HI-Z-OUTPUT'!R270)</f>
        <v/>
      </c>
      <c r="CA270" s="62" t="str">
        <f>IF(ISNUMBER(BW270),IF(ISNUMBER(MATRIX!E270),BW270*MATRIX!E270,"WRNG DATA"),"-")</f>
        <v>-</v>
      </c>
      <c r="CC270" s="66" t="str">
        <f>IF(AND(ISNUMBER(BW270),OR(BT270,BU270)),IF(KP="kg",BW270*MATRIX!CC270,BW270*MATRIX!CC270*2.2),"-")</f>
        <v>-</v>
      </c>
      <c r="CD270" s="65" t="str">
        <f t="shared" si="156"/>
        <v/>
      </c>
      <c r="CF270" s="1" t="str">
        <f>IF(AND(VI&lt;100,ISNUMBER(BW270),BT270),MATRIX!N270,IF(AND(VI&gt;=100,ISNUMBER(BW270),BU270),MATRIX!O270,""))</f>
        <v/>
      </c>
      <c r="CG270" s="1" t="str">
        <f>IF(AND(BY270&lt;100,ISNUMBER(BW270),BT270),MATRIX!N270,IF(AND(BY270&gt;=100,ISNUMBER(BW270),BU270),MATRIX!O270,"WRNG V"))</f>
        <v>WRNG V</v>
      </c>
      <c r="CH270" s="1" t="str">
        <f t="shared" si="157"/>
        <v/>
      </c>
      <c r="CJ270" s="70" t="str">
        <f>IF(ISNUMBER(BW270),IF(BY270&lt;100,IF(ISNUMBER(CH270*MATRIX!G270),BW270*CH270*MATRIX!G270,""),IF(ISNUMBER(CH270*MATRIX!H270),BW270*CH270*MATRIX!H270,"")),"")</f>
        <v/>
      </c>
      <c r="CL270" s="40" t="str">
        <f>IF(ISNUMBER(BW270*CH270),IF(ISNUMBER(MATRIX!U270),IF(MATRIX!U270-INT(MATRIX!U270)=0,MATRIX!U270,"("&amp;MATRIX!U270&amp;")"),"n/a"),"")</f>
        <v/>
      </c>
      <c r="CM270" s="77"/>
      <c r="CN270" s="81" t="str">
        <f>IF(ISNUMBER(BW270*CH270), IF(ISNUMBER(MATRIX!AZ270),BW270*MATRIX!AZ270,"n/a"),"")</f>
        <v/>
      </c>
      <c r="CO270" s="77"/>
      <c r="CP270" s="83" t="str">
        <f>IF(ISNUMBER($BW270*$CH270), IF(ISNUMBER(MATRIX!BB270),$BW270*MATRIX!BB270,"n/a"),"")</f>
        <v/>
      </c>
      <c r="CQ270" s="77"/>
      <c r="CR270" s="81" t="str">
        <f>IF(ISNUMBER($BW270*$CH270), IF(ISNUMBER(MATRIX!BJ270),BW270*MATRIX!BJ270,"n/a"),"")</f>
        <v/>
      </c>
      <c r="CS270" s="77" t="s">
        <v>434</v>
      </c>
      <c r="CT270" s="83" t="str">
        <f>IF(ISNUMBER($BW270*$CH270), IF(ISNUMBER(MATRIX!BL270),$BW270*MATRIX!BL270,"n/a"),"")</f>
        <v/>
      </c>
      <c r="CV270" s="225" t="str">
        <f t="shared" si="158"/>
        <v/>
      </c>
      <c r="CX270" s="225" t="str">
        <f t="shared" si="159"/>
        <v/>
      </c>
      <c r="CZ270" s="219" t="str">
        <f>IF(ISNUMBER($BW270*$CH270), IF(MV&gt;200,IF(ISNUMBER(MATRIX!CL270),MATRIX!CL270,"n/a"),IF(ISNUMBER(MATRIX!CH270),MATRIX!CH270,"n/a")),"")</f>
        <v/>
      </c>
      <c r="DB270" s="1" t="str">
        <f>IF(ISNUMBER(BW270),IF(AND(ISNUMBER('HI-Z-OUTPUT'!AV270),'HI-Z-OUTPUT'!AV270&lt;&gt;0),'HI-Z-OUTPUT'!AV270,'Hi-Z-INPUT'!$K$7*'Hi-Z-INPUT'!$K$11),"")</f>
        <v/>
      </c>
      <c r="DD270" s="161" t="str">
        <f t="shared" si="160"/>
        <v/>
      </c>
      <c r="DF270" s="124" t="str">
        <f>IF(ISNUMBER($BW270),IF(MV&lt;200,IF(ISNUMBER(MATRIX!BA270),ROUND(MATRIX!BA270/1000*IDLE*CKWH,2),"-"),IF(ISNUMBER(MATRIX!BK270),ROUND(MATRIX!BK270/1000*IDLE*CKWH,2),"-")),"")</f>
        <v/>
      </c>
      <c r="DG270" s="125" t="str">
        <f t="shared" si="161"/>
        <v/>
      </c>
      <c r="DI270" s="104" t="str">
        <f>IF(ISNUMBER($BW270),IF(MV&lt;200,IF(ISNUMBER(MATRIX!BC270),ROUND(MATRIX!BC270/1000*RUNNING*CKWH,2),"-"),IF(ISNUMBER(MATRIX!BM270),ROUND(MATRIX!BM270/1000*RUNNING*CKWH,2),"-")),"")</f>
        <v/>
      </c>
      <c r="DJ270" s="130" t="str">
        <f t="shared" si="162"/>
        <v/>
      </c>
      <c r="DL270" s="104"/>
      <c r="DM270" s="130" t="str">
        <f t="shared" si="163"/>
        <v/>
      </c>
      <c r="DO270" s="129" t="str">
        <f t="shared" si="164"/>
        <v/>
      </c>
      <c r="DP270" s="127" t="str">
        <f t="shared" si="165"/>
        <v/>
      </c>
      <c r="DR270" s="101" t="str">
        <f>IF(ISNUMBER($BW270*$CH270),IF(ISNUMBER(MATRIX!BU270),BW270*MATRIX!BU270,"n/a"),"")</f>
        <v/>
      </c>
      <c r="DS270" s="72"/>
      <c r="DT270" s="72" t="str">
        <f>IF(ISNUMBER(BW270*CH270),IF(ISNUMBER(MATRIX!BV270*DD270),BW270*MATRIX!BV270*DD270,"n/a"),"")</f>
        <v/>
      </c>
      <c r="DU270" s="72"/>
      <c r="DV270" s="155" t="str">
        <f t="shared" si="166"/>
        <v/>
      </c>
      <c r="DW270" s="96"/>
      <c r="DX270" s="156" t="str">
        <f t="shared" si="167"/>
        <v/>
      </c>
      <c r="DY270" s="102" t="str">
        <f t="shared" si="168"/>
        <v/>
      </c>
      <c r="EA270" s="85" t="str">
        <f>IF(ISNUMBER(BW270),IF(ISNUMBER(MATRIX!Y270),MATRIX!Y270,"n/a"),"")</f>
        <v/>
      </c>
      <c r="EB270" s="86" t="str">
        <f t="shared" si="169"/>
        <v/>
      </c>
      <c r="ED270" s="44" t="str">
        <f>IF(ISNUMBER('HI-Z-OUTPUT'!D270),IF(ISNUMBER(BW270),'HI-Z-OUTPUT'!D270*BW270,""),"")</f>
        <v/>
      </c>
      <c r="EE270" s="44" t="str">
        <f t="shared" si="170"/>
        <v/>
      </c>
    </row>
    <row r="271" spans="1:135">
      <c r="A271" s="106"/>
      <c r="D271" t="b">
        <f>AND(OHM8MENO&lt;='Lo-Z-OUTPUT'!U271,'Lo-Z-OUTPUT'!U271&lt;=OHM8PIU)</f>
        <v>0</v>
      </c>
      <c r="E271" t="b">
        <f>AND(OHM4MENO&lt;='Lo-Z-OUTPUT'!U271,'Lo-Z-OUTPUT'!U271&lt;=OHM4PIU)</f>
        <v>0</v>
      </c>
      <c r="F271" t="b">
        <f>AND(OHM2MENO&lt;='Lo-Z-OUTPUT'!U271,'Lo-Z-OUTPUT'!U271&lt;=OHM2PIU)</f>
        <v>0</v>
      </c>
      <c r="H271" s="64" t="str">
        <f>IF(ISNUMBER('Lo-Z-OUTPUT'!S271),'Lo-Z-OUTPUT'!S271,"")</f>
        <v/>
      </c>
      <c r="I271" s="64" t="str">
        <f>IF('Lo-Z-OUTPUT'!W271="B","B","")</f>
        <v/>
      </c>
      <c r="K271" s="62" t="str">
        <f>IF(ISNUMBER(H271),H271*MATRIX!E271,"-")</f>
        <v>-</v>
      </c>
      <c r="M271" s="66" t="str">
        <f>IF(ISNUMBER(H271),IF(KP="kg",H271*MATRIX!CB271,H271*MATRIX!CB271*2.2),"-")</f>
        <v>-</v>
      </c>
      <c r="N271" s="65" t="str">
        <f t="shared" si="143"/>
        <v/>
      </c>
      <c r="P271" s="1" t="str">
        <f>IF(ISNUMBER(H271),IF('Lo-Z-OUTPUT'!W271="B",IF(D271,MATRIX!Q271,IF(E271,MATRIX!R271,"WRNG Ω")),IF(D271,MATRIX!K271,IF(E271,MATRIX!L271,IF(F271,MATRIX!M271,"")))),"")</f>
        <v/>
      </c>
      <c r="R271" s="70" t="str">
        <f>IF(AND(ISNUMBER(H271),ISNUMBER(P271)),IF('Lo-Z-OUTPUT'!W271="B",H271*P271*MATRIX!F271/2,H271*P271*MATRIX!F271),"")</f>
        <v/>
      </c>
      <c r="T271" s="40" t="str">
        <f>IF(ISNUMBER($H271),IF(ISNUMBER(MATRIX!U271),IF(MATRIX!U271-INT(MATRIX!U271)=0,MATRIX!U271,"("&amp;MATRIX!U271&amp;")"),"n/a"),"")</f>
        <v/>
      </c>
      <c r="U271" s="77"/>
      <c r="V271" s="81" t="str">
        <f>IF(ISNUMBER(H271), IF(ISNUMBER(MATRIX!AD271),H271*MATRIX!AD271,"n/a"),"")</f>
        <v/>
      </c>
      <c r="W271" s="77"/>
      <c r="X271" s="83" t="str">
        <f>IF(ISNUMBER($H271), IF(ISNUMBER(MATRIX!AF271),$H271*MATRIX!AF271,"n/a"),"")</f>
        <v/>
      </c>
      <c r="Y271" s="77"/>
      <c r="Z271" s="81" t="str">
        <f>IF(ISNUMBER($H271), IF(ISNUMBER(MATRIX!AP271),$H271*MATRIX!AP271,"n/a"),"")</f>
        <v/>
      </c>
      <c r="AA271" s="77" t="s">
        <v>434</v>
      </c>
      <c r="AB271" s="83" t="str">
        <f>IF(ISNUMBER($H271), IF(ISNUMBER(MATRIX!AR271),$H271*MATRIX!AR271,"n/a"),"")</f>
        <v/>
      </c>
      <c r="AD271" s="225" t="str">
        <f t="shared" si="144"/>
        <v/>
      </c>
      <c r="AF271" s="225" t="str">
        <f t="shared" si="145"/>
        <v/>
      </c>
      <c r="AH271" s="218" t="str">
        <f>IF(ISNUMBER($H271), IF(MV&gt;200,IF(ISNUMBER(MATRIX!CL271),MATRIX!CL271,"n/a"),IF(ISNUMBER(MATRIX!CH271),MATRIX!CH271,"n/a")),"")</f>
        <v/>
      </c>
      <c r="AJ271" s="1" t="str">
        <f>IF(ISNUMBER(H271),IF(AND(ISNUMBER('Lo-Z-OUTPUT'!BA271),'Lo-Z-OUTPUT'!BA271&lt;&gt;0),'Lo-Z-OUTPUT'!BA271,'Lo-Z-INPUT'!$K$15*'Lo-Z-INPUT'!$K$7),"")</f>
        <v/>
      </c>
      <c r="AL271" s="161" t="str">
        <f t="shared" si="146"/>
        <v/>
      </c>
      <c r="AN271" s="124" t="str">
        <f>IF(ISNUMBER($H271),IF(MV&lt;200,IF(ISNUMBER(MATRIX!AE271),ROUND((MATRIX!AE271*IDLE/1000)*CKWH,2),"-"),IF(ISNUMBER(MATRIX!AQ271),ROUND((MATRIX!AQ271*IDLE/1000)*CKWH,2),"-")),"")</f>
        <v/>
      </c>
      <c r="AO271" s="125" t="str">
        <f t="shared" si="147"/>
        <v/>
      </c>
      <c r="AQ271" s="105" t="str">
        <f>IF(ISNUMBER($H271),IF(MV&lt;200,IF(ISNUMBER(MATRIX!AG271),ROUND((MATRIX!AG271/1000)*RUNNING*CKWH,2),"-"),IF(ISNUMBER(MATRIX!AS271),ROUND((MATRIX!AS271/1000)*RUNNING*CKWH,2),"-")),"")</f>
        <v/>
      </c>
      <c r="AR271" s="126" t="str">
        <f t="shared" si="148"/>
        <v/>
      </c>
      <c r="AT271" s="129" t="str">
        <f t="shared" si="149"/>
        <v/>
      </c>
      <c r="AU271" s="127" t="str">
        <f t="shared" si="150"/>
        <v/>
      </c>
      <c r="AW271" s="101" t="str">
        <f>IF(ISNUMBER($H271),IF(ISNUMBER(MATRIX!BU271),$H271*MATRIX!BU271,"n/a"),"")</f>
        <v/>
      </c>
      <c r="AX271" s="72"/>
      <c r="AY271" s="72" t="str">
        <f>IF(ISNUMBER($H271),IF(ISNUMBER(MATRIX!BV271*AL271),$H271*MATRIX!BV271*AL271,"n/a"),"")</f>
        <v/>
      </c>
      <c r="BA271" s="100" t="str">
        <f t="shared" si="151"/>
        <v/>
      </c>
      <c r="BB271" s="72"/>
      <c r="BC271" s="154" t="str">
        <f t="shared" si="152"/>
        <v/>
      </c>
      <c r="BD271" s="103" t="str">
        <f t="shared" si="153"/>
        <v/>
      </c>
      <c r="BF271" s="85" t="str">
        <f>IF(ISNUMBER(H271),IF(ISNUMBER(MATRIX!Y271),MATRIX!Y271,"n/a"),"")</f>
        <v/>
      </c>
      <c r="BG271" s="86" t="str">
        <f t="shared" si="154"/>
        <v/>
      </c>
      <c r="BI271" s="44" t="str">
        <f>IF(ISNUMBER('Lo-Z-OUTPUT'!D271),IF(ISNUMBER(EXTRA!H271),'Lo-Z-OUTPUT'!D271*EXTRA!H271,""),"")</f>
        <v/>
      </c>
      <c r="BJ271" s="44" t="str">
        <f t="shared" si="155"/>
        <v/>
      </c>
      <c r="BT271" t="b">
        <f>ISNUMBER(MATRIX!G271)</f>
        <v>0</v>
      </c>
      <c r="BU271" t="b">
        <f>ISNUMBER(MATRIX!H271)</f>
        <v>0</v>
      </c>
      <c r="BW271" s="64" t="str">
        <f>IF(AND(ISNUMBER('HI-Z-OUTPUT'!P271),I271&lt;&gt;0),'HI-Z-OUTPUT'!P271,"-")</f>
        <v>-</v>
      </c>
      <c r="BX271" s="1"/>
      <c r="BY271" s="64" t="str">
        <f>IF(ISBLANK('HI-Z-OUTPUT'!R271),"",'HI-Z-OUTPUT'!R271)</f>
        <v/>
      </c>
      <c r="CA271" s="62" t="str">
        <f>IF(ISNUMBER(BW271),IF(ISNUMBER(MATRIX!E271),BW271*MATRIX!E271,"WRNG DATA"),"-")</f>
        <v>-</v>
      </c>
      <c r="CC271" s="66" t="str">
        <f>IF(AND(ISNUMBER(BW271),OR(BT271,BU271)),IF(KP="kg",BW271*MATRIX!CC271,BW271*MATRIX!CC271*2.2),"-")</f>
        <v>-</v>
      </c>
      <c r="CD271" s="65" t="str">
        <f t="shared" si="156"/>
        <v/>
      </c>
      <c r="CF271" s="1" t="str">
        <f>IF(AND(VI&lt;100,ISNUMBER(BW271),BT271),MATRIX!N271,IF(AND(VI&gt;=100,ISNUMBER(BW271),BU271),MATRIX!O271,""))</f>
        <v/>
      </c>
      <c r="CG271" s="1" t="str">
        <f>IF(AND(BY271&lt;100,ISNUMBER(BW271),BT271),MATRIX!N271,IF(AND(BY271&gt;=100,ISNUMBER(BW271),BU271),MATRIX!O271,"WRNG V"))</f>
        <v>WRNG V</v>
      </c>
      <c r="CH271" s="1" t="str">
        <f t="shared" si="157"/>
        <v/>
      </c>
      <c r="CJ271" s="70" t="str">
        <f>IF(ISNUMBER(BW271),IF(BY271&lt;100,IF(ISNUMBER(CH271*MATRIX!G271),BW271*CH271*MATRIX!G271,""),IF(ISNUMBER(CH271*MATRIX!H271),BW271*CH271*MATRIX!H271,"")),"")</f>
        <v/>
      </c>
      <c r="CL271" s="40" t="str">
        <f>IF(ISNUMBER(BW271*CH271),IF(ISNUMBER(MATRIX!U271),IF(MATRIX!U271-INT(MATRIX!U271)=0,MATRIX!U271,"("&amp;MATRIX!U271&amp;")"),"n/a"),"")</f>
        <v/>
      </c>
      <c r="CM271" s="77"/>
      <c r="CN271" s="81" t="str">
        <f>IF(ISNUMBER(BW271*CH271), IF(ISNUMBER(MATRIX!AZ271),BW271*MATRIX!AZ271,"n/a"),"")</f>
        <v/>
      </c>
      <c r="CO271" s="77"/>
      <c r="CP271" s="83" t="str">
        <f>IF(ISNUMBER($BW271*$CH271), IF(ISNUMBER(MATRIX!BB271),$BW271*MATRIX!BB271,"n/a"),"")</f>
        <v/>
      </c>
      <c r="CQ271" s="77"/>
      <c r="CR271" s="81" t="str">
        <f>IF(ISNUMBER($BW271*$CH271), IF(ISNUMBER(MATRIX!BJ271),BW271*MATRIX!BJ271,"n/a"),"")</f>
        <v/>
      </c>
      <c r="CS271" s="77" t="s">
        <v>434</v>
      </c>
      <c r="CT271" s="83" t="str">
        <f>IF(ISNUMBER($BW271*$CH271), IF(ISNUMBER(MATRIX!BL271),$BW271*MATRIX!BL271,"n/a"),"")</f>
        <v/>
      </c>
      <c r="CV271" s="225" t="str">
        <f t="shared" si="158"/>
        <v/>
      </c>
      <c r="CX271" s="225" t="str">
        <f t="shared" si="159"/>
        <v/>
      </c>
      <c r="CZ271" s="219" t="str">
        <f>IF(ISNUMBER($BW271*$CH271), IF(MV&gt;200,IF(ISNUMBER(MATRIX!CL271),MATRIX!CL271,"n/a"),IF(ISNUMBER(MATRIX!CH271),MATRIX!CH271,"n/a")),"")</f>
        <v/>
      </c>
      <c r="DB271" s="1" t="str">
        <f>IF(ISNUMBER(BW271),IF(AND(ISNUMBER('HI-Z-OUTPUT'!AV271),'HI-Z-OUTPUT'!AV271&lt;&gt;0),'HI-Z-OUTPUT'!AV271,'Hi-Z-INPUT'!$K$7*'Hi-Z-INPUT'!$K$11),"")</f>
        <v/>
      </c>
      <c r="DD271" s="161" t="str">
        <f t="shared" si="160"/>
        <v/>
      </c>
      <c r="DF271" s="124" t="str">
        <f>IF(ISNUMBER($BW271),IF(MV&lt;200,IF(ISNUMBER(MATRIX!BA271),ROUND(MATRIX!BA271/1000*IDLE*CKWH,2),"-"),IF(ISNUMBER(MATRIX!BK271),ROUND(MATRIX!BK271/1000*IDLE*CKWH,2),"-")),"")</f>
        <v/>
      </c>
      <c r="DG271" s="125" t="str">
        <f t="shared" si="161"/>
        <v/>
      </c>
      <c r="DI271" s="104" t="str">
        <f>IF(ISNUMBER($BW271),IF(MV&lt;200,IF(ISNUMBER(MATRIX!BC271),ROUND(MATRIX!BC271/1000*RUNNING*CKWH,2),"-"),IF(ISNUMBER(MATRIX!BM271),ROUND(MATRIX!BM271/1000*RUNNING*CKWH,2),"-")),"")</f>
        <v/>
      </c>
      <c r="DJ271" s="130" t="str">
        <f t="shared" si="162"/>
        <v/>
      </c>
      <c r="DL271" s="104"/>
      <c r="DM271" s="130" t="str">
        <f t="shared" si="163"/>
        <v/>
      </c>
      <c r="DO271" s="129" t="str">
        <f t="shared" si="164"/>
        <v/>
      </c>
      <c r="DP271" s="127" t="str">
        <f t="shared" si="165"/>
        <v/>
      </c>
      <c r="DR271" s="101" t="str">
        <f>IF(ISNUMBER($BW271*$CH271),IF(ISNUMBER(MATRIX!BU271),BW271*MATRIX!BU271,"n/a"),"")</f>
        <v/>
      </c>
      <c r="DS271" s="72"/>
      <c r="DT271" s="72" t="str">
        <f>IF(ISNUMBER(BW271*CH271),IF(ISNUMBER(MATRIX!BV271*DD271),BW271*MATRIX!BV271*DD271,"n/a"),"")</f>
        <v/>
      </c>
      <c r="DU271" s="72"/>
      <c r="DV271" s="155" t="str">
        <f t="shared" si="166"/>
        <v/>
      </c>
      <c r="DW271" s="96"/>
      <c r="DX271" s="156" t="str">
        <f t="shared" si="167"/>
        <v/>
      </c>
      <c r="DY271" s="102" t="str">
        <f t="shared" si="168"/>
        <v/>
      </c>
      <c r="EA271" s="85" t="str">
        <f>IF(ISNUMBER(BW271),IF(ISNUMBER(MATRIX!Y271),MATRIX!Y271,"n/a"),"")</f>
        <v/>
      </c>
      <c r="EB271" s="86" t="str">
        <f t="shared" si="169"/>
        <v/>
      </c>
      <c r="ED271" s="44" t="str">
        <f>IF(ISNUMBER('HI-Z-OUTPUT'!D271),IF(ISNUMBER(BW271),'HI-Z-OUTPUT'!D271*BW271,""),"")</f>
        <v/>
      </c>
      <c r="EE271" s="44" t="str">
        <f t="shared" si="170"/>
        <v/>
      </c>
    </row>
    <row r="272" spans="1:135">
      <c r="A272" s="106"/>
      <c r="D272" t="b">
        <f>AND(OHM8MENO&lt;='Lo-Z-OUTPUT'!U272,'Lo-Z-OUTPUT'!U272&lt;=OHM8PIU)</f>
        <v>0</v>
      </c>
      <c r="E272" t="b">
        <f>AND(OHM4MENO&lt;='Lo-Z-OUTPUT'!U272,'Lo-Z-OUTPUT'!U272&lt;=OHM4PIU)</f>
        <v>0</v>
      </c>
      <c r="F272" t="b">
        <f>AND(OHM2MENO&lt;='Lo-Z-OUTPUT'!U272,'Lo-Z-OUTPUT'!U272&lt;=OHM2PIU)</f>
        <v>0</v>
      </c>
      <c r="H272" s="64" t="str">
        <f>IF(ISNUMBER('Lo-Z-OUTPUT'!S272),'Lo-Z-OUTPUT'!S272,"")</f>
        <v/>
      </c>
      <c r="I272" s="64" t="str">
        <f>IF('Lo-Z-OUTPUT'!W272="B","B","")</f>
        <v/>
      </c>
      <c r="K272" s="62" t="str">
        <f>IF(ISNUMBER(H272),H272*MATRIX!E272,"-")</f>
        <v>-</v>
      </c>
      <c r="M272" s="66" t="str">
        <f>IF(ISNUMBER(H272),IF(KP="kg",H272*MATRIX!CB272,H272*MATRIX!CB272*2.2),"-")</f>
        <v>-</v>
      </c>
      <c r="N272" s="65" t="str">
        <f t="shared" si="143"/>
        <v/>
      </c>
      <c r="P272" s="1" t="str">
        <f>IF(ISNUMBER(H272),IF('Lo-Z-OUTPUT'!W272="B",IF(D272,MATRIX!Q272,IF(E272,MATRIX!R272,"WRNG Ω")),IF(D272,MATRIX!K272,IF(E272,MATRIX!L272,IF(F272,MATRIX!M272,"")))),"")</f>
        <v/>
      </c>
      <c r="R272" s="70" t="str">
        <f>IF(AND(ISNUMBER(H272),ISNUMBER(P272)),IF('Lo-Z-OUTPUT'!W272="B",H272*P272*MATRIX!F272/2,H272*P272*MATRIX!F272),"")</f>
        <v/>
      </c>
      <c r="T272" s="40" t="str">
        <f>IF(ISNUMBER($H272),IF(ISNUMBER(MATRIX!U272),IF(MATRIX!U272-INT(MATRIX!U272)=0,MATRIX!U272,"("&amp;MATRIX!U272&amp;")"),"n/a"),"")</f>
        <v/>
      </c>
      <c r="U272" s="77"/>
      <c r="V272" s="81" t="str">
        <f>IF(ISNUMBER(H272), IF(ISNUMBER(MATRIX!AD272),H272*MATRIX!AD272,"n/a"),"")</f>
        <v/>
      </c>
      <c r="W272" s="77"/>
      <c r="X272" s="83" t="str">
        <f>IF(ISNUMBER($H272), IF(ISNUMBER(MATRIX!AF272),$H272*MATRIX!AF272,"n/a"),"")</f>
        <v/>
      </c>
      <c r="Y272" s="77"/>
      <c r="Z272" s="81" t="str">
        <f>IF(ISNUMBER($H272), IF(ISNUMBER(MATRIX!AP272),$H272*MATRIX!AP272,"n/a"),"")</f>
        <v/>
      </c>
      <c r="AA272" s="77" t="s">
        <v>434</v>
      </c>
      <c r="AB272" s="83" t="str">
        <f>IF(ISNUMBER($H272), IF(ISNUMBER(MATRIX!AR272),$H272*MATRIX!AR272,"n/a"),"")</f>
        <v/>
      </c>
      <c r="AD272" s="225" t="str">
        <f t="shared" si="144"/>
        <v/>
      </c>
      <c r="AF272" s="225" t="str">
        <f t="shared" si="145"/>
        <v/>
      </c>
      <c r="AH272" s="218" t="str">
        <f>IF(ISNUMBER($H272), IF(MV&gt;200,IF(ISNUMBER(MATRIX!CL272),MATRIX!CL272,"n/a"),IF(ISNUMBER(MATRIX!CH272),MATRIX!CH272,"n/a")),"")</f>
        <v/>
      </c>
      <c r="AJ272" s="1" t="str">
        <f>IF(ISNUMBER(H272),IF(AND(ISNUMBER('Lo-Z-OUTPUT'!BA272),'Lo-Z-OUTPUT'!BA272&lt;&gt;0),'Lo-Z-OUTPUT'!BA272,'Lo-Z-INPUT'!$K$15*'Lo-Z-INPUT'!$K$7),"")</f>
        <v/>
      </c>
      <c r="AL272" s="161" t="str">
        <f t="shared" si="146"/>
        <v/>
      </c>
      <c r="AN272" s="124" t="str">
        <f>IF(ISNUMBER($H272),IF(MV&lt;200,IF(ISNUMBER(MATRIX!AE272),ROUND((MATRIX!AE272*IDLE/1000)*CKWH,2),"-"),IF(ISNUMBER(MATRIX!AQ272),ROUND((MATRIX!AQ272*IDLE/1000)*CKWH,2),"-")),"")</f>
        <v/>
      </c>
      <c r="AO272" s="125" t="str">
        <f t="shared" si="147"/>
        <v/>
      </c>
      <c r="AQ272" s="105" t="str">
        <f>IF(ISNUMBER($H272),IF(MV&lt;200,IF(ISNUMBER(MATRIX!AG272),ROUND((MATRIX!AG272/1000)*RUNNING*CKWH,2),"-"),IF(ISNUMBER(MATRIX!AS272),ROUND((MATRIX!AS272/1000)*RUNNING*CKWH,2),"-")),"")</f>
        <v/>
      </c>
      <c r="AR272" s="126" t="str">
        <f t="shared" si="148"/>
        <v/>
      </c>
      <c r="AT272" s="129" t="str">
        <f t="shared" si="149"/>
        <v/>
      </c>
      <c r="AU272" s="127" t="str">
        <f t="shared" si="150"/>
        <v/>
      </c>
      <c r="AW272" s="101" t="str">
        <f>IF(ISNUMBER($H272),IF(ISNUMBER(MATRIX!BU272),$H272*MATRIX!BU272,"n/a"),"")</f>
        <v/>
      </c>
      <c r="AX272" s="72"/>
      <c r="AY272" s="72" t="str">
        <f>IF(ISNUMBER($H272),IF(ISNUMBER(MATRIX!BV272*AL272),$H272*MATRIX!BV272*AL272,"n/a"),"")</f>
        <v/>
      </c>
      <c r="BA272" s="100" t="str">
        <f t="shared" si="151"/>
        <v/>
      </c>
      <c r="BB272" s="72"/>
      <c r="BC272" s="154" t="str">
        <f t="shared" si="152"/>
        <v/>
      </c>
      <c r="BD272" s="103" t="str">
        <f t="shared" si="153"/>
        <v/>
      </c>
      <c r="BF272" s="85" t="str">
        <f>IF(ISNUMBER(H272),IF(ISNUMBER(MATRIX!Y272),MATRIX!Y272,"n/a"),"")</f>
        <v/>
      </c>
      <c r="BG272" s="86" t="str">
        <f t="shared" si="154"/>
        <v/>
      </c>
      <c r="BI272" s="44" t="str">
        <f>IF(ISNUMBER('Lo-Z-OUTPUT'!D272),IF(ISNUMBER(EXTRA!H272),'Lo-Z-OUTPUT'!D272*EXTRA!H272,""),"")</f>
        <v/>
      </c>
      <c r="BJ272" s="44" t="str">
        <f t="shared" si="155"/>
        <v/>
      </c>
      <c r="BT272" t="b">
        <f>ISNUMBER(MATRIX!G272)</f>
        <v>0</v>
      </c>
      <c r="BU272" t="b">
        <f>ISNUMBER(MATRIX!H272)</f>
        <v>0</v>
      </c>
      <c r="BW272" s="64" t="str">
        <f>IF(AND(ISNUMBER('HI-Z-OUTPUT'!P272),I272&lt;&gt;0),'HI-Z-OUTPUT'!P272,"-")</f>
        <v>-</v>
      </c>
      <c r="BX272" s="1"/>
      <c r="BY272" s="64" t="str">
        <f>IF(ISBLANK('HI-Z-OUTPUT'!R272),"",'HI-Z-OUTPUT'!R272)</f>
        <v/>
      </c>
      <c r="CA272" s="62" t="str">
        <f>IF(ISNUMBER(BW272),IF(ISNUMBER(MATRIX!E272),BW272*MATRIX!E272,"WRNG DATA"),"-")</f>
        <v>-</v>
      </c>
      <c r="CC272" s="66" t="str">
        <f>IF(AND(ISNUMBER(BW272),OR(BT272,BU272)),IF(KP="kg",BW272*MATRIX!CC272,BW272*MATRIX!CC272*2.2),"-")</f>
        <v>-</v>
      </c>
      <c r="CD272" s="65" t="str">
        <f t="shared" si="156"/>
        <v/>
      </c>
      <c r="CF272" s="1" t="str">
        <f>IF(AND(VI&lt;100,ISNUMBER(BW272),BT272),MATRIX!N272,IF(AND(VI&gt;=100,ISNUMBER(BW272),BU272),MATRIX!O272,""))</f>
        <v/>
      </c>
      <c r="CG272" s="1" t="str">
        <f>IF(AND(BY272&lt;100,ISNUMBER(BW272),BT272),MATRIX!N272,IF(AND(BY272&gt;=100,ISNUMBER(BW272),BU272),MATRIX!O272,"WRNG V"))</f>
        <v>WRNG V</v>
      </c>
      <c r="CH272" s="1" t="str">
        <f t="shared" si="157"/>
        <v/>
      </c>
      <c r="CJ272" s="70" t="str">
        <f>IF(ISNUMBER(BW272),IF(BY272&lt;100,IF(ISNUMBER(CH272*MATRIX!G272),BW272*CH272*MATRIX!G272,""),IF(ISNUMBER(CH272*MATRIX!H272),BW272*CH272*MATRIX!H272,"")),"")</f>
        <v/>
      </c>
      <c r="CL272" s="40" t="str">
        <f>IF(ISNUMBER(BW272*CH272),IF(ISNUMBER(MATRIX!U272),IF(MATRIX!U272-INT(MATRIX!U272)=0,MATRIX!U272,"("&amp;MATRIX!U272&amp;")"),"n/a"),"")</f>
        <v/>
      </c>
      <c r="CM272" s="77"/>
      <c r="CN272" s="81" t="str">
        <f>IF(ISNUMBER(BW272*CH272), IF(ISNUMBER(MATRIX!AZ272),BW272*MATRIX!AZ272,"n/a"),"")</f>
        <v/>
      </c>
      <c r="CO272" s="77"/>
      <c r="CP272" s="83" t="str">
        <f>IF(ISNUMBER($BW272*$CH272), IF(ISNUMBER(MATRIX!BB272),$BW272*MATRIX!BB272,"n/a"),"")</f>
        <v/>
      </c>
      <c r="CQ272" s="77"/>
      <c r="CR272" s="81" t="str">
        <f>IF(ISNUMBER($BW272*$CH272), IF(ISNUMBER(MATRIX!BJ272),BW272*MATRIX!BJ272,"n/a"),"")</f>
        <v/>
      </c>
      <c r="CS272" s="77" t="s">
        <v>434</v>
      </c>
      <c r="CT272" s="83" t="str">
        <f>IF(ISNUMBER($BW272*$CH272), IF(ISNUMBER(MATRIX!BL272),$BW272*MATRIX!BL272,"n/a"),"")</f>
        <v/>
      </c>
      <c r="CV272" s="225" t="str">
        <f t="shared" si="158"/>
        <v/>
      </c>
      <c r="CX272" s="225" t="str">
        <f t="shared" si="159"/>
        <v/>
      </c>
      <c r="CZ272" s="219" t="str">
        <f>IF(ISNUMBER($BW272*$CH272), IF(MV&gt;200,IF(ISNUMBER(MATRIX!CL272),MATRIX!CL272,"n/a"),IF(ISNUMBER(MATRIX!CH272),MATRIX!CH272,"n/a")),"")</f>
        <v/>
      </c>
      <c r="DB272" s="1" t="str">
        <f>IF(ISNUMBER(BW272),IF(AND(ISNUMBER('HI-Z-OUTPUT'!AV272),'HI-Z-OUTPUT'!AV272&lt;&gt;0),'HI-Z-OUTPUT'!AV272,'Hi-Z-INPUT'!$K$7*'Hi-Z-INPUT'!$K$11),"")</f>
        <v/>
      </c>
      <c r="DD272" s="161" t="str">
        <f t="shared" si="160"/>
        <v/>
      </c>
      <c r="DF272" s="124" t="str">
        <f>IF(ISNUMBER($BW272),IF(MV&lt;200,IF(ISNUMBER(MATRIX!BA272),ROUND(MATRIX!BA272/1000*IDLE*CKWH,2),"-"),IF(ISNUMBER(MATRIX!BK272),ROUND(MATRIX!BK272/1000*IDLE*CKWH,2),"-")),"")</f>
        <v/>
      </c>
      <c r="DG272" s="125" t="str">
        <f t="shared" si="161"/>
        <v/>
      </c>
      <c r="DI272" s="104" t="str">
        <f>IF(ISNUMBER($BW272),IF(MV&lt;200,IF(ISNUMBER(MATRIX!BC272),ROUND(MATRIX!BC272/1000*RUNNING*CKWH,2),"-"),IF(ISNUMBER(MATRIX!BM272),ROUND(MATRIX!BM272/1000*RUNNING*CKWH,2),"-")),"")</f>
        <v/>
      </c>
      <c r="DJ272" s="130" t="str">
        <f t="shared" si="162"/>
        <v/>
      </c>
      <c r="DL272" s="104"/>
      <c r="DM272" s="130" t="str">
        <f t="shared" si="163"/>
        <v/>
      </c>
      <c r="DO272" s="129" t="str">
        <f t="shared" si="164"/>
        <v/>
      </c>
      <c r="DP272" s="127" t="str">
        <f t="shared" si="165"/>
        <v/>
      </c>
      <c r="DR272" s="101" t="str">
        <f>IF(ISNUMBER($BW272*$CH272),IF(ISNUMBER(MATRIX!BU272),BW272*MATRIX!BU272,"n/a"),"")</f>
        <v/>
      </c>
      <c r="DS272" s="72"/>
      <c r="DT272" s="72" t="str">
        <f>IF(ISNUMBER(BW272*CH272),IF(ISNUMBER(MATRIX!BV272*DD272),BW272*MATRIX!BV272*DD272,"n/a"),"")</f>
        <v/>
      </c>
      <c r="DU272" s="72"/>
      <c r="DV272" s="155" t="str">
        <f t="shared" si="166"/>
        <v/>
      </c>
      <c r="DW272" s="96"/>
      <c r="DX272" s="156" t="str">
        <f t="shared" si="167"/>
        <v/>
      </c>
      <c r="DY272" s="102" t="str">
        <f t="shared" si="168"/>
        <v/>
      </c>
      <c r="EA272" s="85" t="str">
        <f>IF(ISNUMBER(BW272),IF(ISNUMBER(MATRIX!Y272),MATRIX!Y272,"n/a"),"")</f>
        <v/>
      </c>
      <c r="EB272" s="86" t="str">
        <f t="shared" si="169"/>
        <v/>
      </c>
      <c r="ED272" s="44" t="str">
        <f>IF(ISNUMBER('HI-Z-OUTPUT'!D272),IF(ISNUMBER(BW272),'HI-Z-OUTPUT'!D272*BW272,""),"")</f>
        <v/>
      </c>
      <c r="EE272" s="44" t="str">
        <f t="shared" si="170"/>
        <v/>
      </c>
    </row>
    <row r="273" spans="1:135">
      <c r="A273" s="106"/>
      <c r="D273" t="b">
        <f>AND(OHM8MENO&lt;='Lo-Z-OUTPUT'!U273,'Lo-Z-OUTPUT'!U273&lt;=OHM8PIU)</f>
        <v>0</v>
      </c>
      <c r="E273" t="b">
        <f>AND(OHM4MENO&lt;='Lo-Z-OUTPUT'!U273,'Lo-Z-OUTPUT'!U273&lt;=OHM4PIU)</f>
        <v>0</v>
      </c>
      <c r="F273" t="b">
        <f>AND(OHM2MENO&lt;='Lo-Z-OUTPUT'!U273,'Lo-Z-OUTPUT'!U273&lt;=OHM2PIU)</f>
        <v>0</v>
      </c>
      <c r="H273" s="64" t="str">
        <f>IF(ISNUMBER('Lo-Z-OUTPUT'!S273),'Lo-Z-OUTPUT'!S273,"")</f>
        <v/>
      </c>
      <c r="I273" s="64" t="str">
        <f>IF('Lo-Z-OUTPUT'!W273="B","B","")</f>
        <v/>
      </c>
      <c r="K273" s="62" t="str">
        <f>IF(ISNUMBER(H273),H273*MATRIX!E273,"-")</f>
        <v>-</v>
      </c>
      <c r="M273" s="66" t="str">
        <f>IF(ISNUMBER(H273),IF(KP="kg",H273*MATRIX!CB273,H273*MATRIX!CB273*2.2),"-")</f>
        <v>-</v>
      </c>
      <c r="N273" s="65" t="str">
        <f t="shared" si="143"/>
        <v/>
      </c>
      <c r="P273" s="1" t="str">
        <f>IF(ISNUMBER(H273),IF('Lo-Z-OUTPUT'!W273="B",IF(D273,MATRIX!Q273,IF(E273,MATRIX!R273,"WRNG Ω")),IF(D273,MATRIX!K273,IF(E273,MATRIX!L273,IF(F273,MATRIX!M273,"")))),"")</f>
        <v/>
      </c>
      <c r="R273" s="70" t="str">
        <f>IF(AND(ISNUMBER(H273),ISNUMBER(P273)),IF('Lo-Z-OUTPUT'!W273="B",H273*P273*MATRIX!F273/2,H273*P273*MATRIX!F273),"")</f>
        <v/>
      </c>
      <c r="T273" s="40" t="str">
        <f>IF(ISNUMBER($H273),IF(ISNUMBER(MATRIX!U273),IF(MATRIX!U273-INT(MATRIX!U273)=0,MATRIX!U273,"("&amp;MATRIX!U273&amp;")"),"n/a"),"")</f>
        <v/>
      </c>
      <c r="U273" s="77"/>
      <c r="V273" s="81" t="str">
        <f>IF(ISNUMBER(H273), IF(ISNUMBER(MATRIX!AD273),H273*MATRIX!AD273,"n/a"),"")</f>
        <v/>
      </c>
      <c r="W273" s="77"/>
      <c r="X273" s="83" t="str">
        <f>IF(ISNUMBER($H273), IF(ISNUMBER(MATRIX!AF273),$H273*MATRIX!AF273,"n/a"),"")</f>
        <v/>
      </c>
      <c r="Y273" s="77"/>
      <c r="Z273" s="81" t="str">
        <f>IF(ISNUMBER($H273), IF(ISNUMBER(MATRIX!AP273),$H273*MATRIX!AP273,"n/a"),"")</f>
        <v/>
      </c>
      <c r="AA273" s="77" t="s">
        <v>434</v>
      </c>
      <c r="AB273" s="83" t="str">
        <f>IF(ISNUMBER($H273), IF(ISNUMBER(MATRIX!AR273),$H273*MATRIX!AR273,"n/a"),"")</f>
        <v/>
      </c>
      <c r="AD273" s="225" t="str">
        <f t="shared" si="144"/>
        <v/>
      </c>
      <c r="AF273" s="225" t="str">
        <f t="shared" si="145"/>
        <v/>
      </c>
      <c r="AH273" s="218" t="str">
        <f>IF(ISNUMBER($H273), IF(MV&gt;200,IF(ISNUMBER(MATRIX!CL273),MATRIX!CL273,"n/a"),IF(ISNUMBER(MATRIX!CH273),MATRIX!CH273,"n/a")),"")</f>
        <v/>
      </c>
      <c r="AJ273" s="1" t="str">
        <f>IF(ISNUMBER(H273),IF(AND(ISNUMBER('Lo-Z-OUTPUT'!BA273),'Lo-Z-OUTPUT'!BA273&lt;&gt;0),'Lo-Z-OUTPUT'!BA273,'Lo-Z-INPUT'!$K$15*'Lo-Z-INPUT'!$K$7),"")</f>
        <v/>
      </c>
      <c r="AL273" s="161" t="str">
        <f t="shared" si="146"/>
        <v/>
      </c>
      <c r="AN273" s="124" t="str">
        <f>IF(ISNUMBER($H273),IF(MV&lt;200,IF(ISNUMBER(MATRIX!AE273),ROUND((MATRIX!AE273*IDLE/1000)*CKWH,2),"-"),IF(ISNUMBER(MATRIX!AQ273),ROUND((MATRIX!AQ273*IDLE/1000)*CKWH,2),"-")),"")</f>
        <v/>
      </c>
      <c r="AO273" s="125" t="str">
        <f t="shared" si="147"/>
        <v/>
      </c>
      <c r="AQ273" s="105" t="str">
        <f>IF(ISNUMBER($H273),IF(MV&lt;200,IF(ISNUMBER(MATRIX!AG273),ROUND((MATRIX!AG273/1000)*RUNNING*CKWH,2),"-"),IF(ISNUMBER(MATRIX!AS273),ROUND((MATRIX!AS273/1000)*RUNNING*CKWH,2),"-")),"")</f>
        <v/>
      </c>
      <c r="AR273" s="126" t="str">
        <f t="shared" si="148"/>
        <v/>
      </c>
      <c r="AT273" s="129" t="str">
        <f t="shared" si="149"/>
        <v/>
      </c>
      <c r="AU273" s="127" t="str">
        <f t="shared" si="150"/>
        <v/>
      </c>
      <c r="AW273" s="101" t="str">
        <f>IF(ISNUMBER($H273),IF(ISNUMBER(MATRIX!BU273),$H273*MATRIX!BU273,"n/a"),"")</f>
        <v/>
      </c>
      <c r="AX273" s="72"/>
      <c r="AY273" s="72" t="str">
        <f>IF(ISNUMBER($H273),IF(ISNUMBER(MATRIX!BV273*AL273),$H273*MATRIX!BV273*AL273,"n/a"),"")</f>
        <v/>
      </c>
      <c r="BA273" s="100" t="str">
        <f t="shared" si="151"/>
        <v/>
      </c>
      <c r="BB273" s="72"/>
      <c r="BC273" s="154" t="str">
        <f t="shared" si="152"/>
        <v/>
      </c>
      <c r="BD273" s="103" t="str">
        <f t="shared" si="153"/>
        <v/>
      </c>
      <c r="BF273" s="85" t="str">
        <f>IF(ISNUMBER(H273),IF(ISNUMBER(MATRIX!Y273),MATRIX!Y273,"n/a"),"")</f>
        <v/>
      </c>
      <c r="BG273" s="86" t="str">
        <f t="shared" si="154"/>
        <v/>
      </c>
      <c r="BI273" s="44" t="str">
        <f>IF(ISNUMBER('Lo-Z-OUTPUT'!D273),IF(ISNUMBER(EXTRA!H273),'Lo-Z-OUTPUT'!D273*EXTRA!H273,""),"")</f>
        <v/>
      </c>
      <c r="BJ273" s="44" t="str">
        <f t="shared" si="155"/>
        <v/>
      </c>
      <c r="BT273" t="b">
        <f>ISNUMBER(MATRIX!G273)</f>
        <v>0</v>
      </c>
      <c r="BU273" t="b">
        <f>ISNUMBER(MATRIX!H273)</f>
        <v>0</v>
      </c>
      <c r="BW273" s="64" t="str">
        <f>IF(AND(ISNUMBER('HI-Z-OUTPUT'!P273),I273&lt;&gt;0),'HI-Z-OUTPUT'!P273,"-")</f>
        <v>-</v>
      </c>
      <c r="BX273" s="1"/>
      <c r="BY273" s="64" t="str">
        <f>IF(ISBLANK('HI-Z-OUTPUT'!R273),"",'HI-Z-OUTPUT'!R273)</f>
        <v/>
      </c>
      <c r="CA273" s="62" t="str">
        <f>IF(ISNUMBER(BW273),IF(ISNUMBER(MATRIX!E273),BW273*MATRIX!E273,"WRNG DATA"),"-")</f>
        <v>-</v>
      </c>
      <c r="CC273" s="66" t="str">
        <f>IF(AND(ISNUMBER(BW273),OR(BT273,BU273)),IF(KP="kg",BW273*MATRIX!CC273,BW273*MATRIX!CC273*2.2),"-")</f>
        <v>-</v>
      </c>
      <c r="CD273" s="65" t="str">
        <f t="shared" si="156"/>
        <v/>
      </c>
      <c r="CF273" s="1" t="str">
        <f>IF(AND(VI&lt;100,ISNUMBER(BW273),BT273),MATRIX!N273,IF(AND(VI&gt;=100,ISNUMBER(BW273),BU273),MATRIX!O273,""))</f>
        <v/>
      </c>
      <c r="CG273" s="1" t="str">
        <f>IF(AND(BY273&lt;100,ISNUMBER(BW273),BT273),MATRIX!N273,IF(AND(BY273&gt;=100,ISNUMBER(BW273),BU273),MATRIX!O273,"WRNG V"))</f>
        <v>WRNG V</v>
      </c>
      <c r="CH273" s="1" t="str">
        <f t="shared" si="157"/>
        <v/>
      </c>
      <c r="CJ273" s="70" t="str">
        <f>IF(ISNUMBER(BW273),IF(BY273&lt;100,IF(ISNUMBER(CH273*MATRIX!G273),BW273*CH273*MATRIX!G273,""),IF(ISNUMBER(CH273*MATRIX!H273),BW273*CH273*MATRIX!H273,"")),"")</f>
        <v/>
      </c>
      <c r="CL273" s="40" t="str">
        <f>IF(ISNUMBER(BW273*CH273),IF(ISNUMBER(MATRIX!U273),IF(MATRIX!U273-INT(MATRIX!U273)=0,MATRIX!U273,"("&amp;MATRIX!U273&amp;")"),"n/a"),"")</f>
        <v/>
      </c>
      <c r="CM273" s="77"/>
      <c r="CN273" s="81" t="str">
        <f>IF(ISNUMBER(BW273*CH273), IF(ISNUMBER(MATRIX!AZ273),BW273*MATRIX!AZ273,"n/a"),"")</f>
        <v/>
      </c>
      <c r="CO273" s="77"/>
      <c r="CP273" s="83" t="str">
        <f>IF(ISNUMBER($BW273*$CH273), IF(ISNUMBER(MATRIX!BB273),$BW273*MATRIX!BB273,"n/a"),"")</f>
        <v/>
      </c>
      <c r="CQ273" s="77"/>
      <c r="CR273" s="81" t="str">
        <f>IF(ISNUMBER($BW273*$CH273), IF(ISNUMBER(MATRIX!BJ273),BW273*MATRIX!BJ273,"n/a"),"")</f>
        <v/>
      </c>
      <c r="CS273" s="77" t="s">
        <v>434</v>
      </c>
      <c r="CT273" s="83" t="str">
        <f>IF(ISNUMBER($BW273*$CH273), IF(ISNUMBER(MATRIX!BL273),$BW273*MATRIX!BL273,"n/a"),"")</f>
        <v/>
      </c>
      <c r="CV273" s="225" t="str">
        <f t="shared" si="158"/>
        <v/>
      </c>
      <c r="CX273" s="225" t="str">
        <f t="shared" si="159"/>
        <v/>
      </c>
      <c r="CZ273" s="219" t="str">
        <f>IF(ISNUMBER($BW273*$CH273), IF(MV&gt;200,IF(ISNUMBER(MATRIX!CL273),MATRIX!CL273,"n/a"),IF(ISNUMBER(MATRIX!CH273),MATRIX!CH273,"n/a")),"")</f>
        <v/>
      </c>
      <c r="DB273" s="1" t="str">
        <f>IF(ISNUMBER(BW273),IF(AND(ISNUMBER('HI-Z-OUTPUT'!AV273),'HI-Z-OUTPUT'!AV273&lt;&gt;0),'HI-Z-OUTPUT'!AV273,'Hi-Z-INPUT'!$K$7*'Hi-Z-INPUT'!$K$11),"")</f>
        <v/>
      </c>
      <c r="DD273" s="161" t="str">
        <f t="shared" si="160"/>
        <v/>
      </c>
      <c r="DF273" s="124" t="str">
        <f>IF(ISNUMBER($BW273),IF(MV&lt;200,IF(ISNUMBER(MATRIX!BA273),ROUND(MATRIX!BA273/1000*IDLE*CKWH,2),"-"),IF(ISNUMBER(MATRIX!BK273),ROUND(MATRIX!BK273/1000*IDLE*CKWH,2),"-")),"")</f>
        <v/>
      </c>
      <c r="DG273" s="125" t="str">
        <f t="shared" si="161"/>
        <v/>
      </c>
      <c r="DI273" s="104" t="str">
        <f>IF(ISNUMBER($BW273),IF(MV&lt;200,IF(ISNUMBER(MATRIX!BC273),ROUND(MATRIX!BC273/1000*RUNNING*CKWH,2),"-"),IF(ISNUMBER(MATRIX!BM273),ROUND(MATRIX!BM273/1000*RUNNING*CKWH,2),"-")),"")</f>
        <v/>
      </c>
      <c r="DJ273" s="130" t="str">
        <f t="shared" si="162"/>
        <v/>
      </c>
      <c r="DL273" s="104"/>
      <c r="DM273" s="130" t="str">
        <f t="shared" si="163"/>
        <v/>
      </c>
      <c r="DO273" s="129" t="str">
        <f t="shared" si="164"/>
        <v/>
      </c>
      <c r="DP273" s="127" t="str">
        <f t="shared" si="165"/>
        <v/>
      </c>
      <c r="DR273" s="101" t="str">
        <f>IF(ISNUMBER($BW273*$CH273),IF(ISNUMBER(MATRIX!BU273),BW273*MATRIX!BU273,"n/a"),"")</f>
        <v/>
      </c>
      <c r="DS273" s="72"/>
      <c r="DT273" s="72" t="str">
        <f>IF(ISNUMBER(BW273*CH273),IF(ISNUMBER(MATRIX!BV273*DD273),BW273*MATRIX!BV273*DD273,"n/a"),"")</f>
        <v/>
      </c>
      <c r="DU273" s="72"/>
      <c r="DV273" s="155" t="str">
        <f t="shared" si="166"/>
        <v/>
      </c>
      <c r="DW273" s="96"/>
      <c r="DX273" s="156" t="str">
        <f t="shared" si="167"/>
        <v/>
      </c>
      <c r="DY273" s="102" t="str">
        <f t="shared" si="168"/>
        <v/>
      </c>
      <c r="EA273" s="85" t="str">
        <f>IF(ISNUMBER(BW273),IF(ISNUMBER(MATRIX!Y273),MATRIX!Y273,"n/a"),"")</f>
        <v/>
      </c>
      <c r="EB273" s="86" t="str">
        <f t="shared" si="169"/>
        <v/>
      </c>
      <c r="ED273" s="44" t="str">
        <f>IF(ISNUMBER('HI-Z-OUTPUT'!D273),IF(ISNUMBER(BW273),'HI-Z-OUTPUT'!D273*BW273,""),"")</f>
        <v/>
      </c>
      <c r="EE273" s="44" t="str">
        <f t="shared" si="170"/>
        <v/>
      </c>
    </row>
    <row r="274" spans="1:135">
      <c r="A274" s="106"/>
      <c r="D274" t="b">
        <f>AND(OHM8MENO&lt;='Lo-Z-OUTPUT'!U274,'Lo-Z-OUTPUT'!U274&lt;=OHM8PIU)</f>
        <v>0</v>
      </c>
      <c r="E274" t="b">
        <f>AND(OHM4MENO&lt;='Lo-Z-OUTPUT'!U274,'Lo-Z-OUTPUT'!U274&lt;=OHM4PIU)</f>
        <v>0</v>
      </c>
      <c r="F274" t="b">
        <f>AND(OHM2MENO&lt;='Lo-Z-OUTPUT'!U274,'Lo-Z-OUTPUT'!U274&lt;=OHM2PIU)</f>
        <v>0</v>
      </c>
      <c r="H274" s="64" t="str">
        <f>IF(ISNUMBER('Lo-Z-OUTPUT'!S274),'Lo-Z-OUTPUT'!S274,"")</f>
        <v/>
      </c>
      <c r="I274" s="64" t="str">
        <f>IF('Lo-Z-OUTPUT'!W274="B","B","")</f>
        <v/>
      </c>
      <c r="K274" s="62" t="str">
        <f>IF(ISNUMBER(H274),H274*MATRIX!E274,"-")</f>
        <v>-</v>
      </c>
      <c r="M274" s="66" t="str">
        <f>IF(ISNUMBER(H274),IF(KP="kg",H274*MATRIX!CB274,H274*MATRIX!CB274*2.2),"-")</f>
        <v>-</v>
      </c>
      <c r="N274" s="65" t="str">
        <f t="shared" si="143"/>
        <v/>
      </c>
      <c r="P274" s="1" t="str">
        <f>IF(ISNUMBER(H274),IF('Lo-Z-OUTPUT'!W274="B",IF(D274,MATRIX!Q274,IF(E274,MATRIX!R274,"WRNG Ω")),IF(D274,MATRIX!K274,IF(E274,MATRIX!L274,IF(F274,MATRIX!M274,"")))),"")</f>
        <v/>
      </c>
      <c r="R274" s="70" t="str">
        <f>IF(AND(ISNUMBER(H274),ISNUMBER(P274)),IF('Lo-Z-OUTPUT'!W274="B",H274*P274*MATRIX!F274/2,H274*P274*MATRIX!F274),"")</f>
        <v/>
      </c>
      <c r="T274" s="40" t="str">
        <f>IF(ISNUMBER($H274),IF(ISNUMBER(MATRIX!U274),IF(MATRIX!U274-INT(MATRIX!U274)=0,MATRIX!U274,"("&amp;MATRIX!U274&amp;")"),"n/a"),"")</f>
        <v/>
      </c>
      <c r="U274" s="77"/>
      <c r="V274" s="81" t="str">
        <f>IF(ISNUMBER(H274), IF(ISNUMBER(MATRIX!AD274),H274*MATRIX!AD274,"n/a"),"")</f>
        <v/>
      </c>
      <c r="W274" s="77"/>
      <c r="X274" s="83" t="str">
        <f>IF(ISNUMBER($H274), IF(ISNUMBER(MATRIX!AF274),$H274*MATRIX!AF274,"n/a"),"")</f>
        <v/>
      </c>
      <c r="Y274" s="77"/>
      <c r="Z274" s="81" t="str">
        <f>IF(ISNUMBER($H274), IF(ISNUMBER(MATRIX!AP274),$H274*MATRIX!AP274,"n/a"),"")</f>
        <v/>
      </c>
      <c r="AA274" s="77" t="s">
        <v>434</v>
      </c>
      <c r="AB274" s="83" t="str">
        <f>IF(ISNUMBER($H274), IF(ISNUMBER(MATRIX!AR274),$H274*MATRIX!AR274,"n/a"),"")</f>
        <v/>
      </c>
      <c r="AD274" s="225" t="str">
        <f t="shared" si="144"/>
        <v/>
      </c>
      <c r="AF274" s="225" t="str">
        <f t="shared" si="145"/>
        <v/>
      </c>
      <c r="AH274" s="218" t="str">
        <f>IF(ISNUMBER($H274), IF(MV&gt;200,IF(ISNUMBER(MATRIX!CL274),MATRIX!CL274,"n/a"),IF(ISNUMBER(MATRIX!CH274),MATRIX!CH274,"n/a")),"")</f>
        <v/>
      </c>
      <c r="AJ274" s="1" t="str">
        <f>IF(ISNUMBER(H274),IF(AND(ISNUMBER('Lo-Z-OUTPUT'!BA274),'Lo-Z-OUTPUT'!BA274&lt;&gt;0),'Lo-Z-OUTPUT'!BA274,'Lo-Z-INPUT'!$K$15*'Lo-Z-INPUT'!$K$7),"")</f>
        <v/>
      </c>
      <c r="AL274" s="161" t="str">
        <f t="shared" si="146"/>
        <v/>
      </c>
      <c r="AN274" s="124" t="str">
        <f>IF(ISNUMBER($H274),IF(MV&lt;200,IF(ISNUMBER(MATRIX!AE274),ROUND((MATRIX!AE274*IDLE/1000)*CKWH,2),"-"),IF(ISNUMBER(MATRIX!AQ274),ROUND((MATRIX!AQ274*IDLE/1000)*CKWH,2),"-")),"")</f>
        <v/>
      </c>
      <c r="AO274" s="125" t="str">
        <f t="shared" si="147"/>
        <v/>
      </c>
      <c r="AQ274" s="105" t="str">
        <f>IF(ISNUMBER($H274),IF(MV&lt;200,IF(ISNUMBER(MATRIX!AG274),ROUND((MATRIX!AG274/1000)*RUNNING*CKWH,2),"-"),IF(ISNUMBER(MATRIX!AS274),ROUND((MATRIX!AS274/1000)*RUNNING*CKWH,2),"-")),"")</f>
        <v/>
      </c>
      <c r="AR274" s="126" t="str">
        <f t="shared" si="148"/>
        <v/>
      </c>
      <c r="AT274" s="129" t="str">
        <f t="shared" si="149"/>
        <v/>
      </c>
      <c r="AU274" s="127" t="str">
        <f t="shared" si="150"/>
        <v/>
      </c>
      <c r="AW274" s="101" t="str">
        <f>IF(ISNUMBER($H274),IF(ISNUMBER(MATRIX!BU274),$H274*MATRIX!BU274,"n/a"),"")</f>
        <v/>
      </c>
      <c r="AX274" s="72"/>
      <c r="AY274" s="72" t="str">
        <f>IF(ISNUMBER($H274),IF(ISNUMBER(MATRIX!BV274*AL274),$H274*MATRIX!BV274*AL274,"n/a"),"")</f>
        <v/>
      </c>
      <c r="BA274" s="100" t="str">
        <f t="shared" si="151"/>
        <v/>
      </c>
      <c r="BB274" s="72"/>
      <c r="BC274" s="154" t="str">
        <f t="shared" si="152"/>
        <v/>
      </c>
      <c r="BD274" s="103" t="str">
        <f t="shared" si="153"/>
        <v/>
      </c>
      <c r="BF274" s="85" t="str">
        <f>IF(ISNUMBER(H274),IF(ISNUMBER(MATRIX!Y274),MATRIX!Y274,"n/a"),"")</f>
        <v/>
      </c>
      <c r="BG274" s="86" t="str">
        <f t="shared" si="154"/>
        <v/>
      </c>
      <c r="BI274" s="44" t="str">
        <f>IF(ISNUMBER('Lo-Z-OUTPUT'!D274),IF(ISNUMBER(EXTRA!H274),'Lo-Z-OUTPUT'!D274*EXTRA!H274,""),"")</f>
        <v/>
      </c>
      <c r="BJ274" s="44" t="str">
        <f t="shared" si="155"/>
        <v/>
      </c>
      <c r="BT274" t="b">
        <f>ISNUMBER(MATRIX!G274)</f>
        <v>0</v>
      </c>
      <c r="BU274" t="b">
        <f>ISNUMBER(MATRIX!H274)</f>
        <v>0</v>
      </c>
      <c r="BW274" s="64" t="str">
        <f>IF(AND(ISNUMBER('HI-Z-OUTPUT'!P274),I274&lt;&gt;0),'HI-Z-OUTPUT'!P274,"-")</f>
        <v>-</v>
      </c>
      <c r="BX274" s="1"/>
      <c r="BY274" s="64" t="str">
        <f>IF(ISBLANK('HI-Z-OUTPUT'!R274),"",'HI-Z-OUTPUT'!R274)</f>
        <v/>
      </c>
      <c r="CA274" s="62" t="str">
        <f>IF(ISNUMBER(BW274),IF(ISNUMBER(MATRIX!E274),BW274*MATRIX!E274,"WRNG DATA"),"-")</f>
        <v>-</v>
      </c>
      <c r="CC274" s="66" t="str">
        <f>IF(AND(ISNUMBER(BW274),OR(BT274,BU274)),IF(KP="kg",BW274*MATRIX!CC274,BW274*MATRIX!CC274*2.2),"-")</f>
        <v>-</v>
      </c>
      <c r="CD274" s="65" t="str">
        <f t="shared" si="156"/>
        <v/>
      </c>
      <c r="CF274" s="1" t="str">
        <f>IF(AND(VI&lt;100,ISNUMBER(BW274),BT274),MATRIX!N274,IF(AND(VI&gt;=100,ISNUMBER(BW274),BU274),MATRIX!O274,""))</f>
        <v/>
      </c>
      <c r="CG274" s="1" t="str">
        <f>IF(AND(BY274&lt;100,ISNUMBER(BW274),BT274),MATRIX!N274,IF(AND(BY274&gt;=100,ISNUMBER(BW274),BU274),MATRIX!O274,"WRNG V"))</f>
        <v>WRNG V</v>
      </c>
      <c r="CH274" s="1" t="str">
        <f t="shared" si="157"/>
        <v/>
      </c>
      <c r="CJ274" s="70" t="str">
        <f>IF(ISNUMBER(BW274),IF(BY274&lt;100,IF(ISNUMBER(CH274*MATRIX!G274),BW274*CH274*MATRIX!G274,""),IF(ISNUMBER(CH274*MATRIX!H274),BW274*CH274*MATRIX!H274,"")),"")</f>
        <v/>
      </c>
      <c r="CL274" s="40" t="str">
        <f>IF(ISNUMBER(BW274*CH274),IF(ISNUMBER(MATRIX!U274),IF(MATRIX!U274-INT(MATRIX!U274)=0,MATRIX!U274,"("&amp;MATRIX!U274&amp;")"),"n/a"),"")</f>
        <v/>
      </c>
      <c r="CM274" s="77"/>
      <c r="CN274" s="81" t="str">
        <f>IF(ISNUMBER(BW274*CH274), IF(ISNUMBER(MATRIX!AZ274),BW274*MATRIX!AZ274,"n/a"),"")</f>
        <v/>
      </c>
      <c r="CO274" s="77"/>
      <c r="CP274" s="83" t="str">
        <f>IF(ISNUMBER($BW274*$CH274), IF(ISNUMBER(MATRIX!BB274),$BW274*MATRIX!BB274,"n/a"),"")</f>
        <v/>
      </c>
      <c r="CQ274" s="77"/>
      <c r="CR274" s="81" t="str">
        <f>IF(ISNUMBER($BW274*$CH274), IF(ISNUMBER(MATRIX!BJ274),BW274*MATRIX!BJ274,"n/a"),"")</f>
        <v/>
      </c>
      <c r="CS274" s="77" t="s">
        <v>434</v>
      </c>
      <c r="CT274" s="83" t="str">
        <f>IF(ISNUMBER($BW274*$CH274), IF(ISNUMBER(MATRIX!BL274),$BW274*MATRIX!BL274,"n/a"),"")</f>
        <v/>
      </c>
      <c r="CV274" s="225" t="str">
        <f t="shared" si="158"/>
        <v/>
      </c>
      <c r="CX274" s="225" t="str">
        <f t="shared" si="159"/>
        <v/>
      </c>
      <c r="CZ274" s="219" t="str">
        <f>IF(ISNUMBER($BW274*$CH274), IF(MV&gt;200,IF(ISNUMBER(MATRIX!CL274),MATRIX!CL274,"n/a"),IF(ISNUMBER(MATRIX!CH274),MATRIX!CH274,"n/a")),"")</f>
        <v/>
      </c>
      <c r="DB274" s="1" t="str">
        <f>IF(ISNUMBER(BW274),IF(AND(ISNUMBER('HI-Z-OUTPUT'!AV274),'HI-Z-OUTPUT'!AV274&lt;&gt;0),'HI-Z-OUTPUT'!AV274,'Hi-Z-INPUT'!$K$7*'Hi-Z-INPUT'!$K$11),"")</f>
        <v/>
      </c>
      <c r="DD274" s="161" t="str">
        <f t="shared" si="160"/>
        <v/>
      </c>
      <c r="DF274" s="124" t="str">
        <f>IF(ISNUMBER($BW274),IF(MV&lt;200,IF(ISNUMBER(MATRIX!BA274),ROUND(MATRIX!BA274/1000*IDLE*CKWH,2),"-"),IF(ISNUMBER(MATRIX!BK274),ROUND(MATRIX!BK274/1000*IDLE*CKWH,2),"-")),"")</f>
        <v/>
      </c>
      <c r="DG274" s="125" t="str">
        <f t="shared" si="161"/>
        <v/>
      </c>
      <c r="DI274" s="104" t="str">
        <f>IF(ISNUMBER($BW274),IF(MV&lt;200,IF(ISNUMBER(MATRIX!BC274),ROUND(MATRIX!BC274/1000*RUNNING*CKWH,2),"-"),IF(ISNUMBER(MATRIX!BM274),ROUND(MATRIX!BM274/1000*RUNNING*CKWH,2),"-")),"")</f>
        <v/>
      </c>
      <c r="DJ274" s="130" t="str">
        <f t="shared" si="162"/>
        <v/>
      </c>
      <c r="DL274" s="104"/>
      <c r="DM274" s="130" t="str">
        <f t="shared" si="163"/>
        <v/>
      </c>
      <c r="DO274" s="129" t="str">
        <f t="shared" si="164"/>
        <v/>
      </c>
      <c r="DP274" s="127" t="str">
        <f t="shared" si="165"/>
        <v/>
      </c>
      <c r="DR274" s="101" t="str">
        <f>IF(ISNUMBER($BW274*$CH274),IF(ISNUMBER(MATRIX!BU274),BW274*MATRIX!BU274,"n/a"),"")</f>
        <v/>
      </c>
      <c r="DS274" s="72"/>
      <c r="DT274" s="72" t="str">
        <f>IF(ISNUMBER(BW274*CH274),IF(ISNUMBER(MATRIX!BV274*DD274),BW274*MATRIX!BV274*DD274,"n/a"),"")</f>
        <v/>
      </c>
      <c r="DU274" s="72"/>
      <c r="DV274" s="155" t="str">
        <f t="shared" si="166"/>
        <v/>
      </c>
      <c r="DW274" s="96"/>
      <c r="DX274" s="156" t="str">
        <f t="shared" si="167"/>
        <v/>
      </c>
      <c r="DY274" s="102" t="str">
        <f t="shared" si="168"/>
        <v/>
      </c>
      <c r="EA274" s="85" t="str">
        <f>IF(ISNUMBER(BW274),IF(ISNUMBER(MATRIX!Y274),MATRIX!Y274,"n/a"),"")</f>
        <v/>
      </c>
      <c r="EB274" s="86" t="str">
        <f t="shared" si="169"/>
        <v/>
      </c>
      <c r="ED274" s="44" t="str">
        <f>IF(ISNUMBER('HI-Z-OUTPUT'!D274),IF(ISNUMBER(BW274),'HI-Z-OUTPUT'!D274*BW274,""),"")</f>
        <v/>
      </c>
      <c r="EE274" s="44" t="str">
        <f t="shared" si="170"/>
        <v/>
      </c>
    </row>
    <row r="275" spans="1:135">
      <c r="A275" s="106"/>
      <c r="D275" t="b">
        <f>AND(OHM8MENO&lt;='Lo-Z-OUTPUT'!U275,'Lo-Z-OUTPUT'!U275&lt;=OHM8PIU)</f>
        <v>0</v>
      </c>
      <c r="E275" t="b">
        <f>AND(OHM4MENO&lt;='Lo-Z-OUTPUT'!U275,'Lo-Z-OUTPUT'!U275&lt;=OHM4PIU)</f>
        <v>0</v>
      </c>
      <c r="F275" t="b">
        <f>AND(OHM2MENO&lt;='Lo-Z-OUTPUT'!U275,'Lo-Z-OUTPUT'!U275&lt;=OHM2PIU)</f>
        <v>0</v>
      </c>
      <c r="H275" s="64" t="str">
        <f>IF(ISNUMBER('Lo-Z-OUTPUT'!S275),'Lo-Z-OUTPUT'!S275,"")</f>
        <v/>
      </c>
      <c r="I275" s="64" t="str">
        <f>IF('Lo-Z-OUTPUT'!W275="B","B","")</f>
        <v/>
      </c>
      <c r="K275" s="62" t="str">
        <f>IF(ISNUMBER(H275),H275*MATRIX!E275,"-")</f>
        <v>-</v>
      </c>
      <c r="M275" s="66" t="str">
        <f>IF(ISNUMBER(H275),IF(KP="kg",H275*MATRIX!CB275,H275*MATRIX!CB275*2.2),"-")</f>
        <v>-</v>
      </c>
      <c r="N275" s="65" t="str">
        <f t="shared" si="143"/>
        <v/>
      </c>
      <c r="P275" s="1" t="str">
        <f>IF(ISNUMBER(H275),IF('Lo-Z-OUTPUT'!W275="B",IF(D275,MATRIX!Q275,IF(E275,MATRIX!R275,"WRNG Ω")),IF(D275,MATRIX!K275,IF(E275,MATRIX!L275,IF(F275,MATRIX!M275,"")))),"")</f>
        <v/>
      </c>
      <c r="R275" s="70" t="str">
        <f>IF(AND(ISNUMBER(H275),ISNUMBER(P275)),IF('Lo-Z-OUTPUT'!W275="B",H275*P275*MATRIX!F275/2,H275*P275*MATRIX!F275),"")</f>
        <v/>
      </c>
      <c r="T275" s="40" t="str">
        <f>IF(ISNUMBER($H275),IF(ISNUMBER(MATRIX!U275),IF(MATRIX!U275-INT(MATRIX!U275)=0,MATRIX!U275,"("&amp;MATRIX!U275&amp;")"),"n/a"),"")</f>
        <v/>
      </c>
      <c r="U275" s="77"/>
      <c r="V275" s="81" t="str">
        <f>IF(ISNUMBER(H275), IF(ISNUMBER(MATRIX!AD275),H275*MATRIX!AD275,"n/a"),"")</f>
        <v/>
      </c>
      <c r="W275" s="77"/>
      <c r="X275" s="83" t="str">
        <f>IF(ISNUMBER($H275), IF(ISNUMBER(MATRIX!AF275),$H275*MATRIX!AF275,"n/a"),"")</f>
        <v/>
      </c>
      <c r="Y275" s="77"/>
      <c r="Z275" s="81" t="str">
        <f>IF(ISNUMBER($H275), IF(ISNUMBER(MATRIX!AP275),$H275*MATRIX!AP275,"n/a"),"")</f>
        <v/>
      </c>
      <c r="AA275" s="77" t="s">
        <v>434</v>
      </c>
      <c r="AB275" s="83" t="str">
        <f>IF(ISNUMBER($H275), IF(ISNUMBER(MATRIX!AR275),$H275*MATRIX!AR275,"n/a"),"")</f>
        <v/>
      </c>
      <c r="AD275" s="225" t="str">
        <f t="shared" si="144"/>
        <v/>
      </c>
      <c r="AF275" s="225" t="str">
        <f t="shared" si="145"/>
        <v/>
      </c>
      <c r="AH275" s="218" t="str">
        <f>IF(ISNUMBER($H275), IF(MV&gt;200,IF(ISNUMBER(MATRIX!CL275),MATRIX!CL275,"n/a"),IF(ISNUMBER(MATRIX!CH275),MATRIX!CH275,"n/a")),"")</f>
        <v/>
      </c>
      <c r="AJ275" s="1" t="str">
        <f>IF(ISNUMBER(H275),IF(AND(ISNUMBER('Lo-Z-OUTPUT'!BA275),'Lo-Z-OUTPUT'!BA275&lt;&gt;0),'Lo-Z-OUTPUT'!BA275,'Lo-Z-INPUT'!$K$15*'Lo-Z-INPUT'!$K$7),"")</f>
        <v/>
      </c>
      <c r="AL275" s="161" t="str">
        <f t="shared" si="146"/>
        <v/>
      </c>
      <c r="AN275" s="124" t="str">
        <f>IF(ISNUMBER($H275),IF(MV&lt;200,IF(ISNUMBER(MATRIX!AE275),ROUND((MATRIX!AE275*IDLE/1000)*CKWH,2),"-"),IF(ISNUMBER(MATRIX!AQ275),ROUND((MATRIX!AQ275*IDLE/1000)*CKWH,2),"-")),"")</f>
        <v/>
      </c>
      <c r="AO275" s="125" t="str">
        <f t="shared" si="147"/>
        <v/>
      </c>
      <c r="AQ275" s="105" t="str">
        <f>IF(ISNUMBER($H275),IF(MV&lt;200,IF(ISNUMBER(MATRIX!AG275),ROUND((MATRIX!AG275/1000)*RUNNING*CKWH,2),"-"),IF(ISNUMBER(MATRIX!AS275),ROUND((MATRIX!AS275/1000)*RUNNING*CKWH,2),"-")),"")</f>
        <v/>
      </c>
      <c r="AR275" s="126" t="str">
        <f t="shared" si="148"/>
        <v/>
      </c>
      <c r="AT275" s="129" t="str">
        <f t="shared" si="149"/>
        <v/>
      </c>
      <c r="AU275" s="127" t="str">
        <f t="shared" si="150"/>
        <v/>
      </c>
      <c r="AW275" s="101" t="str">
        <f>IF(ISNUMBER($H275),IF(ISNUMBER(MATRIX!BU275),$H275*MATRIX!BU275,"n/a"),"")</f>
        <v/>
      </c>
      <c r="AX275" s="72"/>
      <c r="AY275" s="72" t="str">
        <f>IF(ISNUMBER($H275),IF(ISNUMBER(MATRIX!BV275*AL275),$H275*MATRIX!BV275*AL275,"n/a"),"")</f>
        <v/>
      </c>
      <c r="BA275" s="100" t="str">
        <f t="shared" si="151"/>
        <v/>
      </c>
      <c r="BB275" s="72"/>
      <c r="BC275" s="154" t="str">
        <f t="shared" si="152"/>
        <v/>
      </c>
      <c r="BD275" s="103" t="str">
        <f t="shared" si="153"/>
        <v/>
      </c>
      <c r="BF275" s="85" t="str">
        <f>IF(ISNUMBER(H275),IF(ISNUMBER(MATRIX!Y275),MATRIX!Y275,"n/a"),"")</f>
        <v/>
      </c>
      <c r="BG275" s="86" t="str">
        <f t="shared" si="154"/>
        <v/>
      </c>
      <c r="BI275" s="44" t="str">
        <f>IF(ISNUMBER('Lo-Z-OUTPUT'!D275),IF(ISNUMBER(EXTRA!H275),'Lo-Z-OUTPUT'!D275*EXTRA!H275,""),"")</f>
        <v/>
      </c>
      <c r="BJ275" s="44" t="str">
        <f t="shared" si="155"/>
        <v/>
      </c>
      <c r="BT275" t="b">
        <f>ISNUMBER(MATRIX!G275)</f>
        <v>0</v>
      </c>
      <c r="BU275" t="b">
        <f>ISNUMBER(MATRIX!H275)</f>
        <v>0</v>
      </c>
      <c r="BW275" s="64" t="str">
        <f>IF(AND(ISNUMBER('HI-Z-OUTPUT'!P275),I275&lt;&gt;0),'HI-Z-OUTPUT'!P275,"-")</f>
        <v>-</v>
      </c>
      <c r="BX275" s="1"/>
      <c r="BY275" s="64" t="str">
        <f>IF(ISBLANK('HI-Z-OUTPUT'!R275),"",'HI-Z-OUTPUT'!R275)</f>
        <v/>
      </c>
      <c r="CA275" s="62" t="str">
        <f>IF(ISNUMBER(BW275),IF(ISNUMBER(MATRIX!E275),BW275*MATRIX!E275,"WRNG DATA"),"-")</f>
        <v>-</v>
      </c>
      <c r="CC275" s="66" t="str">
        <f>IF(AND(ISNUMBER(BW275),OR(BT275,BU275)),IF(KP="kg",BW275*MATRIX!CC275,BW275*MATRIX!CC275*2.2),"-")</f>
        <v>-</v>
      </c>
      <c r="CD275" s="65" t="str">
        <f t="shared" si="156"/>
        <v/>
      </c>
      <c r="CF275" s="1" t="str">
        <f>IF(AND(VI&lt;100,ISNUMBER(BW275),BT275),MATRIX!N275,IF(AND(VI&gt;=100,ISNUMBER(BW275),BU275),MATRIX!O275,""))</f>
        <v/>
      </c>
      <c r="CG275" s="1" t="str">
        <f>IF(AND(BY275&lt;100,ISNUMBER(BW275),BT275),MATRIX!N275,IF(AND(BY275&gt;=100,ISNUMBER(BW275),BU275),MATRIX!O275,"WRNG V"))</f>
        <v>WRNG V</v>
      </c>
      <c r="CH275" s="1" t="str">
        <f t="shared" si="157"/>
        <v/>
      </c>
      <c r="CJ275" s="70" t="str">
        <f>IF(ISNUMBER(BW275),IF(BY275&lt;100,IF(ISNUMBER(CH275*MATRIX!G275),BW275*CH275*MATRIX!G275,""),IF(ISNUMBER(CH275*MATRIX!H275),BW275*CH275*MATRIX!H275,"")),"")</f>
        <v/>
      </c>
      <c r="CL275" s="40" t="str">
        <f>IF(ISNUMBER(BW275*CH275),IF(ISNUMBER(MATRIX!U275),IF(MATRIX!U275-INT(MATRIX!U275)=0,MATRIX!U275,"("&amp;MATRIX!U275&amp;")"),"n/a"),"")</f>
        <v/>
      </c>
      <c r="CM275" s="77"/>
      <c r="CN275" s="81" t="str">
        <f>IF(ISNUMBER(BW275*CH275), IF(ISNUMBER(MATRIX!AZ275),BW275*MATRIX!AZ275,"n/a"),"")</f>
        <v/>
      </c>
      <c r="CO275" s="77"/>
      <c r="CP275" s="83" t="str">
        <f>IF(ISNUMBER($BW275*$CH275), IF(ISNUMBER(MATRIX!BB275),$BW275*MATRIX!BB275,"n/a"),"")</f>
        <v/>
      </c>
      <c r="CQ275" s="77"/>
      <c r="CR275" s="81" t="str">
        <f>IF(ISNUMBER($BW275*$CH275), IF(ISNUMBER(MATRIX!BJ275),BW275*MATRIX!BJ275,"n/a"),"")</f>
        <v/>
      </c>
      <c r="CS275" s="77" t="s">
        <v>434</v>
      </c>
      <c r="CT275" s="83" t="str">
        <f>IF(ISNUMBER($BW275*$CH275), IF(ISNUMBER(MATRIX!BL275),$BW275*MATRIX!BL275,"n/a"),"")</f>
        <v/>
      </c>
      <c r="CV275" s="225" t="str">
        <f t="shared" si="158"/>
        <v/>
      </c>
      <c r="CX275" s="225" t="str">
        <f t="shared" si="159"/>
        <v/>
      </c>
      <c r="CZ275" s="219" t="str">
        <f>IF(ISNUMBER($BW275*$CH275), IF(MV&gt;200,IF(ISNUMBER(MATRIX!CL275),MATRIX!CL275,"n/a"),IF(ISNUMBER(MATRIX!CH275),MATRIX!CH275,"n/a")),"")</f>
        <v/>
      </c>
      <c r="DB275" s="1" t="str">
        <f>IF(ISNUMBER(BW275),IF(AND(ISNUMBER('HI-Z-OUTPUT'!AV275),'HI-Z-OUTPUT'!AV275&lt;&gt;0),'HI-Z-OUTPUT'!AV275,'Hi-Z-INPUT'!$K$7*'Hi-Z-INPUT'!$K$11),"")</f>
        <v/>
      </c>
      <c r="DD275" s="161" t="str">
        <f t="shared" si="160"/>
        <v/>
      </c>
      <c r="DF275" s="124" t="str">
        <f>IF(ISNUMBER($BW275),IF(MV&lt;200,IF(ISNUMBER(MATRIX!BA275),ROUND(MATRIX!BA275/1000*IDLE*CKWH,2),"-"),IF(ISNUMBER(MATRIX!BK275),ROUND(MATRIX!BK275/1000*IDLE*CKWH,2),"-")),"")</f>
        <v/>
      </c>
      <c r="DG275" s="125" t="str">
        <f t="shared" si="161"/>
        <v/>
      </c>
      <c r="DI275" s="104" t="str">
        <f>IF(ISNUMBER($BW275),IF(MV&lt;200,IF(ISNUMBER(MATRIX!BC275),ROUND(MATRIX!BC275/1000*RUNNING*CKWH,2),"-"),IF(ISNUMBER(MATRIX!BM275),ROUND(MATRIX!BM275/1000*RUNNING*CKWH,2),"-")),"")</f>
        <v/>
      </c>
      <c r="DJ275" s="130" t="str">
        <f t="shared" si="162"/>
        <v/>
      </c>
      <c r="DL275" s="104"/>
      <c r="DM275" s="130" t="str">
        <f t="shared" si="163"/>
        <v/>
      </c>
      <c r="DO275" s="129" t="str">
        <f t="shared" si="164"/>
        <v/>
      </c>
      <c r="DP275" s="127" t="str">
        <f t="shared" si="165"/>
        <v/>
      </c>
      <c r="DR275" s="101" t="str">
        <f>IF(ISNUMBER($BW275*$CH275),IF(ISNUMBER(MATRIX!BU275),BW275*MATRIX!BU275,"n/a"),"")</f>
        <v/>
      </c>
      <c r="DS275" s="72"/>
      <c r="DT275" s="72" t="str">
        <f>IF(ISNUMBER(BW275*CH275),IF(ISNUMBER(MATRIX!BV275*DD275),BW275*MATRIX!BV275*DD275,"n/a"),"")</f>
        <v/>
      </c>
      <c r="DU275" s="72"/>
      <c r="DV275" s="155" t="str">
        <f t="shared" si="166"/>
        <v/>
      </c>
      <c r="DW275" s="96"/>
      <c r="DX275" s="156" t="str">
        <f t="shared" si="167"/>
        <v/>
      </c>
      <c r="DY275" s="102" t="str">
        <f t="shared" si="168"/>
        <v/>
      </c>
      <c r="EA275" s="85" t="str">
        <f>IF(ISNUMBER(BW275),IF(ISNUMBER(MATRIX!Y275),MATRIX!Y275,"n/a"),"")</f>
        <v/>
      </c>
      <c r="EB275" s="86" t="str">
        <f t="shared" si="169"/>
        <v/>
      </c>
      <c r="ED275" s="44" t="str">
        <f>IF(ISNUMBER('HI-Z-OUTPUT'!D275),IF(ISNUMBER(BW275),'HI-Z-OUTPUT'!D275*BW275,""),"")</f>
        <v/>
      </c>
      <c r="EE275" s="44" t="str">
        <f t="shared" si="170"/>
        <v/>
      </c>
    </row>
    <row r="276" spans="1:135">
      <c r="A276" s="106"/>
      <c r="D276" t="b">
        <f>AND(OHM8MENO&lt;='Lo-Z-OUTPUT'!U276,'Lo-Z-OUTPUT'!U276&lt;=OHM8PIU)</f>
        <v>0</v>
      </c>
      <c r="E276" t="b">
        <f>AND(OHM4MENO&lt;='Lo-Z-OUTPUT'!U276,'Lo-Z-OUTPUT'!U276&lt;=OHM4PIU)</f>
        <v>0</v>
      </c>
      <c r="F276" t="b">
        <f>AND(OHM2MENO&lt;='Lo-Z-OUTPUT'!U276,'Lo-Z-OUTPUT'!U276&lt;=OHM2PIU)</f>
        <v>0</v>
      </c>
      <c r="H276" s="64" t="str">
        <f>IF(ISNUMBER('Lo-Z-OUTPUT'!S276),'Lo-Z-OUTPUT'!S276,"")</f>
        <v/>
      </c>
      <c r="I276" s="64" t="str">
        <f>IF('Lo-Z-OUTPUT'!W276="B","B","")</f>
        <v/>
      </c>
      <c r="K276" s="62" t="str">
        <f>IF(ISNUMBER(H276),H276*MATRIX!E276,"-")</f>
        <v>-</v>
      </c>
      <c r="M276" s="66" t="str">
        <f>IF(ISNUMBER(H276),IF(KP="kg",H276*MATRIX!CB276,H276*MATRIX!CB276*2.2),"-")</f>
        <v>-</v>
      </c>
      <c r="N276" s="65" t="str">
        <f t="shared" si="143"/>
        <v/>
      </c>
      <c r="P276" s="1" t="str">
        <f>IF(ISNUMBER(H276),IF('Lo-Z-OUTPUT'!W276="B",IF(D276,MATRIX!Q276,IF(E276,MATRIX!R276,"WRNG Ω")),IF(D276,MATRIX!K276,IF(E276,MATRIX!L276,IF(F276,MATRIX!M276,"")))),"")</f>
        <v/>
      </c>
      <c r="R276" s="70" t="str">
        <f>IF(AND(ISNUMBER(H276),ISNUMBER(P276)),IF('Lo-Z-OUTPUT'!W276="B",H276*P276*MATRIX!F276/2,H276*P276*MATRIX!F276),"")</f>
        <v/>
      </c>
      <c r="T276" s="40" t="str">
        <f>IF(ISNUMBER($H276),IF(ISNUMBER(MATRIX!U276),IF(MATRIX!U276-INT(MATRIX!U276)=0,MATRIX!U276,"("&amp;MATRIX!U276&amp;")"),"n/a"),"")</f>
        <v/>
      </c>
      <c r="U276" s="77"/>
      <c r="V276" s="81" t="str">
        <f>IF(ISNUMBER(H276), IF(ISNUMBER(MATRIX!AD276),H276*MATRIX!AD276,"n/a"),"")</f>
        <v/>
      </c>
      <c r="W276" s="77"/>
      <c r="X276" s="83" t="str">
        <f>IF(ISNUMBER($H276), IF(ISNUMBER(MATRIX!AF276),$H276*MATRIX!AF276,"n/a"),"")</f>
        <v/>
      </c>
      <c r="Y276" s="77"/>
      <c r="Z276" s="81" t="str">
        <f>IF(ISNUMBER($H276), IF(ISNUMBER(MATRIX!AP276),$H276*MATRIX!AP276,"n/a"),"")</f>
        <v/>
      </c>
      <c r="AA276" s="77" t="s">
        <v>434</v>
      </c>
      <c r="AB276" s="83" t="str">
        <f>IF(ISNUMBER($H276), IF(ISNUMBER(MATRIX!AR276),$H276*MATRIX!AR276,"n/a"),"")</f>
        <v/>
      </c>
      <c r="AD276" s="225" t="str">
        <f t="shared" si="144"/>
        <v/>
      </c>
      <c r="AF276" s="225" t="str">
        <f t="shared" si="145"/>
        <v/>
      </c>
      <c r="AH276" s="218" t="str">
        <f>IF(ISNUMBER($H276), IF(MV&gt;200,IF(ISNUMBER(MATRIX!CL276),MATRIX!CL276,"n/a"),IF(ISNUMBER(MATRIX!CH276),MATRIX!CH276,"n/a")),"")</f>
        <v/>
      </c>
      <c r="AJ276" s="1" t="str">
        <f>IF(ISNUMBER(H276),IF(AND(ISNUMBER('Lo-Z-OUTPUT'!BA276),'Lo-Z-OUTPUT'!BA276&lt;&gt;0),'Lo-Z-OUTPUT'!BA276,'Lo-Z-INPUT'!$K$15*'Lo-Z-INPUT'!$K$7),"")</f>
        <v/>
      </c>
      <c r="AL276" s="161" t="str">
        <f t="shared" si="146"/>
        <v/>
      </c>
      <c r="AN276" s="124" t="str">
        <f>IF(ISNUMBER($H276),IF(MV&lt;200,IF(ISNUMBER(MATRIX!AE276),ROUND((MATRIX!AE276*IDLE/1000)*CKWH,2),"-"),IF(ISNUMBER(MATRIX!AQ276),ROUND((MATRIX!AQ276*IDLE/1000)*CKWH,2),"-")),"")</f>
        <v/>
      </c>
      <c r="AO276" s="125" t="str">
        <f t="shared" si="147"/>
        <v/>
      </c>
      <c r="AQ276" s="105" t="str">
        <f>IF(ISNUMBER($H276),IF(MV&lt;200,IF(ISNUMBER(MATRIX!AG276),ROUND((MATRIX!AG276/1000)*RUNNING*CKWH,2),"-"),IF(ISNUMBER(MATRIX!AS276),ROUND((MATRIX!AS276/1000)*RUNNING*CKWH,2),"-")),"")</f>
        <v/>
      </c>
      <c r="AR276" s="126" t="str">
        <f t="shared" si="148"/>
        <v/>
      </c>
      <c r="AT276" s="129" t="str">
        <f t="shared" si="149"/>
        <v/>
      </c>
      <c r="AU276" s="127" t="str">
        <f t="shared" si="150"/>
        <v/>
      </c>
      <c r="AW276" s="101" t="str">
        <f>IF(ISNUMBER($H276),IF(ISNUMBER(MATRIX!BU276),$H276*MATRIX!BU276,"n/a"),"")</f>
        <v/>
      </c>
      <c r="AX276" s="72"/>
      <c r="AY276" s="72" t="str">
        <f>IF(ISNUMBER($H276),IF(ISNUMBER(MATRIX!BV276*AL276),$H276*MATRIX!BV276*AL276,"n/a"),"")</f>
        <v/>
      </c>
      <c r="BA276" s="100" t="str">
        <f t="shared" si="151"/>
        <v/>
      </c>
      <c r="BB276" s="72"/>
      <c r="BC276" s="154" t="str">
        <f t="shared" si="152"/>
        <v/>
      </c>
      <c r="BD276" s="103" t="str">
        <f t="shared" si="153"/>
        <v/>
      </c>
      <c r="BF276" s="85" t="str">
        <f>IF(ISNUMBER(H276),IF(ISNUMBER(MATRIX!Y276),MATRIX!Y276,"n/a"),"")</f>
        <v/>
      </c>
      <c r="BG276" s="86" t="str">
        <f t="shared" si="154"/>
        <v/>
      </c>
      <c r="BI276" s="44" t="str">
        <f>IF(ISNUMBER('Lo-Z-OUTPUT'!D276),IF(ISNUMBER(EXTRA!H276),'Lo-Z-OUTPUT'!D276*EXTRA!H276,""),"")</f>
        <v/>
      </c>
      <c r="BJ276" s="44" t="str">
        <f t="shared" si="155"/>
        <v/>
      </c>
      <c r="BT276" t="b">
        <f>ISNUMBER(MATRIX!G276)</f>
        <v>0</v>
      </c>
      <c r="BU276" t="b">
        <f>ISNUMBER(MATRIX!H276)</f>
        <v>0</v>
      </c>
      <c r="BW276" s="64" t="str">
        <f>IF(AND(ISNUMBER('HI-Z-OUTPUT'!P276),I276&lt;&gt;0),'HI-Z-OUTPUT'!P276,"-")</f>
        <v>-</v>
      </c>
      <c r="BX276" s="1"/>
      <c r="BY276" s="64" t="str">
        <f>IF(ISBLANK('HI-Z-OUTPUT'!R276),"",'HI-Z-OUTPUT'!R276)</f>
        <v/>
      </c>
      <c r="CA276" s="62" t="str">
        <f>IF(ISNUMBER(BW276),IF(ISNUMBER(MATRIX!E276),BW276*MATRIX!E276,"WRNG DATA"),"-")</f>
        <v>-</v>
      </c>
      <c r="CC276" s="66" t="str">
        <f>IF(AND(ISNUMBER(BW276),OR(BT276,BU276)),IF(KP="kg",BW276*MATRIX!CC276,BW276*MATRIX!CC276*2.2),"-")</f>
        <v>-</v>
      </c>
      <c r="CD276" s="65" t="str">
        <f t="shared" si="156"/>
        <v/>
      </c>
      <c r="CF276" s="1" t="str">
        <f>IF(AND(VI&lt;100,ISNUMBER(BW276),BT276),MATRIX!N276,IF(AND(VI&gt;=100,ISNUMBER(BW276),BU276),MATRIX!O276,""))</f>
        <v/>
      </c>
      <c r="CG276" s="1" t="str">
        <f>IF(AND(BY276&lt;100,ISNUMBER(BW276),BT276),MATRIX!N276,IF(AND(BY276&gt;=100,ISNUMBER(BW276),BU276),MATRIX!O276,"WRNG V"))</f>
        <v>WRNG V</v>
      </c>
      <c r="CH276" s="1" t="str">
        <f t="shared" si="157"/>
        <v/>
      </c>
      <c r="CJ276" s="70" t="str">
        <f>IF(ISNUMBER(BW276),IF(BY276&lt;100,IF(ISNUMBER(CH276*MATRIX!G276),BW276*CH276*MATRIX!G276,""),IF(ISNUMBER(CH276*MATRIX!H276),BW276*CH276*MATRIX!H276,"")),"")</f>
        <v/>
      </c>
      <c r="CL276" s="40" t="str">
        <f>IF(ISNUMBER(BW276*CH276),IF(ISNUMBER(MATRIX!U276),IF(MATRIX!U276-INT(MATRIX!U276)=0,MATRIX!U276,"("&amp;MATRIX!U276&amp;")"),"n/a"),"")</f>
        <v/>
      </c>
      <c r="CM276" s="77"/>
      <c r="CN276" s="81" t="str">
        <f>IF(ISNUMBER(BW276*CH276), IF(ISNUMBER(MATRIX!AZ276),BW276*MATRIX!AZ276,"n/a"),"")</f>
        <v/>
      </c>
      <c r="CO276" s="77"/>
      <c r="CP276" s="83" t="str">
        <f>IF(ISNUMBER($BW276*$CH276), IF(ISNUMBER(MATRIX!BB276),$BW276*MATRIX!BB276,"n/a"),"")</f>
        <v/>
      </c>
      <c r="CQ276" s="77"/>
      <c r="CR276" s="81" t="str">
        <f>IF(ISNUMBER($BW276*$CH276), IF(ISNUMBER(MATRIX!BJ276),BW276*MATRIX!BJ276,"n/a"),"")</f>
        <v/>
      </c>
      <c r="CS276" s="77" t="s">
        <v>434</v>
      </c>
      <c r="CT276" s="83" t="str">
        <f>IF(ISNUMBER($BW276*$CH276), IF(ISNUMBER(MATRIX!BL276),$BW276*MATRIX!BL276,"n/a"),"")</f>
        <v/>
      </c>
      <c r="CV276" s="225" t="str">
        <f t="shared" si="158"/>
        <v/>
      </c>
      <c r="CX276" s="225" t="str">
        <f t="shared" si="159"/>
        <v/>
      </c>
      <c r="CZ276" s="219" t="str">
        <f>IF(ISNUMBER($BW276*$CH276), IF(MV&gt;200,IF(ISNUMBER(MATRIX!CL276),MATRIX!CL276,"n/a"),IF(ISNUMBER(MATRIX!CH276),MATRIX!CH276,"n/a")),"")</f>
        <v/>
      </c>
      <c r="DB276" s="1" t="str">
        <f>IF(ISNUMBER(BW276),IF(AND(ISNUMBER('HI-Z-OUTPUT'!AV276),'HI-Z-OUTPUT'!AV276&lt;&gt;0),'HI-Z-OUTPUT'!AV276,'Hi-Z-INPUT'!$K$7*'Hi-Z-INPUT'!$K$11),"")</f>
        <v/>
      </c>
      <c r="DD276" s="161" t="str">
        <f t="shared" si="160"/>
        <v/>
      </c>
      <c r="DF276" s="124" t="str">
        <f>IF(ISNUMBER($BW276),IF(MV&lt;200,IF(ISNUMBER(MATRIX!BA276),ROUND(MATRIX!BA276/1000*IDLE*CKWH,2),"-"),IF(ISNUMBER(MATRIX!BK276),ROUND(MATRIX!BK276/1000*IDLE*CKWH,2),"-")),"")</f>
        <v/>
      </c>
      <c r="DG276" s="125" t="str">
        <f t="shared" si="161"/>
        <v/>
      </c>
      <c r="DI276" s="104" t="str">
        <f>IF(ISNUMBER($BW276),IF(MV&lt;200,IF(ISNUMBER(MATRIX!BC276),ROUND(MATRIX!BC276/1000*RUNNING*CKWH,2),"-"),IF(ISNUMBER(MATRIX!BM276),ROUND(MATRIX!BM276/1000*RUNNING*CKWH,2),"-")),"")</f>
        <v/>
      </c>
      <c r="DJ276" s="130" t="str">
        <f t="shared" si="162"/>
        <v/>
      </c>
      <c r="DL276" s="104"/>
      <c r="DM276" s="130" t="str">
        <f t="shared" si="163"/>
        <v/>
      </c>
      <c r="DO276" s="129" t="str">
        <f t="shared" si="164"/>
        <v/>
      </c>
      <c r="DP276" s="127" t="str">
        <f t="shared" si="165"/>
        <v/>
      </c>
      <c r="DR276" s="101" t="str">
        <f>IF(ISNUMBER($BW276*$CH276),IF(ISNUMBER(MATRIX!BU276),BW276*MATRIX!BU276,"n/a"),"")</f>
        <v/>
      </c>
      <c r="DS276" s="72"/>
      <c r="DT276" s="72" t="str">
        <f>IF(ISNUMBER(BW276*CH276),IF(ISNUMBER(MATRIX!BV276*DD276),BW276*MATRIX!BV276*DD276,"n/a"),"")</f>
        <v/>
      </c>
      <c r="DU276" s="72"/>
      <c r="DV276" s="155" t="str">
        <f t="shared" si="166"/>
        <v/>
      </c>
      <c r="DW276" s="96"/>
      <c r="DX276" s="156" t="str">
        <f t="shared" si="167"/>
        <v/>
      </c>
      <c r="DY276" s="102" t="str">
        <f t="shared" si="168"/>
        <v/>
      </c>
      <c r="EA276" s="85" t="str">
        <f>IF(ISNUMBER(BW276),IF(ISNUMBER(MATRIX!Y276),MATRIX!Y276,"n/a"),"")</f>
        <v/>
      </c>
      <c r="EB276" s="86" t="str">
        <f t="shared" si="169"/>
        <v/>
      </c>
      <c r="ED276" s="44" t="str">
        <f>IF(ISNUMBER('HI-Z-OUTPUT'!D276),IF(ISNUMBER(BW276),'HI-Z-OUTPUT'!D276*BW276,""),"")</f>
        <v/>
      </c>
      <c r="EE276" s="44" t="str">
        <f t="shared" si="170"/>
        <v/>
      </c>
    </row>
    <row r="277" spans="1:135">
      <c r="A277" s="106"/>
      <c r="D277" t="b">
        <f>AND(OHM8MENO&lt;='Lo-Z-OUTPUT'!U277,'Lo-Z-OUTPUT'!U277&lt;=OHM8PIU)</f>
        <v>0</v>
      </c>
      <c r="E277" t="b">
        <f>AND(OHM4MENO&lt;='Lo-Z-OUTPUT'!U277,'Lo-Z-OUTPUT'!U277&lt;=OHM4PIU)</f>
        <v>0</v>
      </c>
      <c r="F277" t="b">
        <f>AND(OHM2MENO&lt;='Lo-Z-OUTPUT'!U277,'Lo-Z-OUTPUT'!U277&lt;=OHM2PIU)</f>
        <v>0</v>
      </c>
      <c r="H277" s="64" t="str">
        <f>IF(ISNUMBER('Lo-Z-OUTPUT'!S277),'Lo-Z-OUTPUT'!S277,"")</f>
        <v/>
      </c>
      <c r="I277" s="64" t="str">
        <f>IF('Lo-Z-OUTPUT'!W277="B","B","")</f>
        <v/>
      </c>
      <c r="K277" s="62" t="str">
        <f>IF(ISNUMBER(H277),H277*MATRIX!E277,"-")</f>
        <v>-</v>
      </c>
      <c r="M277" s="66" t="str">
        <f>IF(ISNUMBER(H277),IF(KP="kg",H277*MATRIX!CB277,H277*MATRIX!CB277*2.2),"-")</f>
        <v>-</v>
      </c>
      <c r="N277" s="65" t="str">
        <f t="shared" si="143"/>
        <v/>
      </c>
      <c r="P277" s="1" t="str">
        <f>IF(ISNUMBER(H277),IF('Lo-Z-OUTPUT'!W277="B",IF(D277,MATRIX!Q277,IF(E277,MATRIX!R277,"WRNG Ω")),IF(D277,MATRIX!K277,IF(E277,MATRIX!L277,IF(F277,MATRIX!M277,"")))),"")</f>
        <v/>
      </c>
      <c r="R277" s="70" t="str">
        <f>IF(AND(ISNUMBER(H277),ISNUMBER(P277)),IF('Lo-Z-OUTPUT'!W277="B",H277*P277*MATRIX!F277/2,H277*P277*MATRIX!F277),"")</f>
        <v/>
      </c>
      <c r="T277" s="40" t="str">
        <f>IF(ISNUMBER($H277),IF(ISNUMBER(MATRIX!U277),IF(MATRIX!U277-INT(MATRIX!U277)=0,MATRIX!U277,"("&amp;MATRIX!U277&amp;")"),"n/a"),"")</f>
        <v/>
      </c>
      <c r="U277" s="77"/>
      <c r="V277" s="81" t="str">
        <f>IF(ISNUMBER(H277), IF(ISNUMBER(MATRIX!AD277),H277*MATRIX!AD277,"n/a"),"")</f>
        <v/>
      </c>
      <c r="W277" s="77"/>
      <c r="X277" s="83" t="str">
        <f>IF(ISNUMBER($H277), IF(ISNUMBER(MATRIX!AF277),$H277*MATRIX!AF277,"n/a"),"")</f>
        <v/>
      </c>
      <c r="Y277" s="77"/>
      <c r="Z277" s="81" t="str">
        <f>IF(ISNUMBER($H277), IF(ISNUMBER(MATRIX!AP277),$H277*MATRIX!AP277,"n/a"),"")</f>
        <v/>
      </c>
      <c r="AA277" s="77" t="s">
        <v>434</v>
      </c>
      <c r="AB277" s="83" t="str">
        <f>IF(ISNUMBER($H277), IF(ISNUMBER(MATRIX!AR277),$H277*MATRIX!AR277,"n/a"),"")</f>
        <v/>
      </c>
      <c r="AD277" s="225" t="str">
        <f t="shared" si="144"/>
        <v/>
      </c>
      <c r="AF277" s="225" t="str">
        <f t="shared" si="145"/>
        <v/>
      </c>
      <c r="AH277" s="218" t="str">
        <f>IF(ISNUMBER($H277), IF(MV&gt;200,IF(ISNUMBER(MATRIX!CL277),MATRIX!CL277,"n/a"),IF(ISNUMBER(MATRIX!CH277),MATRIX!CH277,"n/a")),"")</f>
        <v/>
      </c>
      <c r="AJ277" s="1" t="str">
        <f>IF(ISNUMBER(H277),IF(AND(ISNUMBER('Lo-Z-OUTPUT'!BA277),'Lo-Z-OUTPUT'!BA277&lt;&gt;0),'Lo-Z-OUTPUT'!BA277,'Lo-Z-INPUT'!$K$15*'Lo-Z-INPUT'!$K$7),"")</f>
        <v/>
      </c>
      <c r="AL277" s="161" t="str">
        <f t="shared" si="146"/>
        <v/>
      </c>
      <c r="AN277" s="124" t="str">
        <f>IF(ISNUMBER($H277),IF(MV&lt;200,IF(ISNUMBER(MATRIX!AE277),ROUND((MATRIX!AE277*IDLE/1000)*CKWH,2),"-"),IF(ISNUMBER(MATRIX!AQ277),ROUND((MATRIX!AQ277*IDLE/1000)*CKWH,2),"-")),"")</f>
        <v/>
      </c>
      <c r="AO277" s="125" t="str">
        <f t="shared" si="147"/>
        <v/>
      </c>
      <c r="AQ277" s="105" t="str">
        <f>IF(ISNUMBER($H277),IF(MV&lt;200,IF(ISNUMBER(MATRIX!AG277),ROUND((MATRIX!AG277/1000)*RUNNING*CKWH,2),"-"),IF(ISNUMBER(MATRIX!AS277),ROUND((MATRIX!AS277/1000)*RUNNING*CKWH,2),"-")),"")</f>
        <v/>
      </c>
      <c r="AR277" s="126" t="str">
        <f t="shared" si="148"/>
        <v/>
      </c>
      <c r="AT277" s="129" t="str">
        <f t="shared" si="149"/>
        <v/>
      </c>
      <c r="AU277" s="127" t="str">
        <f t="shared" si="150"/>
        <v/>
      </c>
      <c r="AW277" s="101" t="str">
        <f>IF(ISNUMBER($H277),IF(ISNUMBER(MATRIX!BU277),$H277*MATRIX!BU277,"n/a"),"")</f>
        <v/>
      </c>
      <c r="AX277" s="72"/>
      <c r="AY277" s="72" t="str">
        <f>IF(ISNUMBER($H277),IF(ISNUMBER(MATRIX!BV277*AL277),$H277*MATRIX!BV277*AL277,"n/a"),"")</f>
        <v/>
      </c>
      <c r="BA277" s="100" t="str">
        <f t="shared" si="151"/>
        <v/>
      </c>
      <c r="BB277" s="72"/>
      <c r="BC277" s="154" t="str">
        <f t="shared" si="152"/>
        <v/>
      </c>
      <c r="BD277" s="103" t="str">
        <f t="shared" si="153"/>
        <v/>
      </c>
      <c r="BF277" s="85" t="str">
        <f>IF(ISNUMBER(H277),IF(ISNUMBER(MATRIX!Y277),MATRIX!Y277,"n/a"),"")</f>
        <v/>
      </c>
      <c r="BG277" s="86" t="str">
        <f t="shared" si="154"/>
        <v/>
      </c>
      <c r="BI277" s="44" t="str">
        <f>IF(ISNUMBER('Lo-Z-OUTPUT'!D277),IF(ISNUMBER(EXTRA!H277),'Lo-Z-OUTPUT'!D277*EXTRA!H277,""),"")</f>
        <v/>
      </c>
      <c r="BJ277" s="44" t="str">
        <f t="shared" si="155"/>
        <v/>
      </c>
      <c r="BT277" t="b">
        <f>ISNUMBER(MATRIX!G277)</f>
        <v>0</v>
      </c>
      <c r="BU277" t="b">
        <f>ISNUMBER(MATRIX!H277)</f>
        <v>0</v>
      </c>
      <c r="BW277" s="64" t="str">
        <f>IF(AND(ISNUMBER('HI-Z-OUTPUT'!P277),I277&lt;&gt;0),'HI-Z-OUTPUT'!P277,"-")</f>
        <v>-</v>
      </c>
      <c r="BX277" s="1"/>
      <c r="BY277" s="64" t="str">
        <f>IF(ISBLANK('HI-Z-OUTPUT'!R277),"",'HI-Z-OUTPUT'!R277)</f>
        <v/>
      </c>
      <c r="CA277" s="62" t="str">
        <f>IF(ISNUMBER(BW277),IF(ISNUMBER(MATRIX!E277),BW277*MATRIX!E277,"WRNG DATA"),"-")</f>
        <v>-</v>
      </c>
      <c r="CC277" s="66" t="str">
        <f>IF(AND(ISNUMBER(BW277),OR(BT277,BU277)),IF(KP="kg",BW277*MATRIX!CC277,BW277*MATRIX!CC277*2.2),"-")</f>
        <v>-</v>
      </c>
      <c r="CD277" s="65" t="str">
        <f t="shared" si="156"/>
        <v/>
      </c>
      <c r="CF277" s="1" t="str">
        <f>IF(AND(VI&lt;100,ISNUMBER(BW277),BT277),MATRIX!N277,IF(AND(VI&gt;=100,ISNUMBER(BW277),BU277),MATRIX!O277,""))</f>
        <v/>
      </c>
      <c r="CG277" s="1" t="str">
        <f>IF(AND(BY277&lt;100,ISNUMBER(BW277),BT277),MATRIX!N277,IF(AND(BY277&gt;=100,ISNUMBER(BW277),BU277),MATRIX!O277,"WRNG V"))</f>
        <v>WRNG V</v>
      </c>
      <c r="CH277" s="1" t="str">
        <f t="shared" si="157"/>
        <v/>
      </c>
      <c r="CJ277" s="70" t="str">
        <f>IF(ISNUMBER(BW277),IF(BY277&lt;100,IF(ISNUMBER(CH277*MATRIX!G277),BW277*CH277*MATRIX!G277,""),IF(ISNUMBER(CH277*MATRIX!H277),BW277*CH277*MATRIX!H277,"")),"")</f>
        <v/>
      </c>
      <c r="CL277" s="40" t="str">
        <f>IF(ISNUMBER(BW277*CH277),IF(ISNUMBER(MATRIX!U277),IF(MATRIX!U277-INT(MATRIX!U277)=0,MATRIX!U277,"("&amp;MATRIX!U277&amp;")"),"n/a"),"")</f>
        <v/>
      </c>
      <c r="CM277" s="77"/>
      <c r="CN277" s="81" t="str">
        <f>IF(ISNUMBER(BW277*CH277), IF(ISNUMBER(MATRIX!AZ277),BW277*MATRIX!AZ277,"n/a"),"")</f>
        <v/>
      </c>
      <c r="CO277" s="77"/>
      <c r="CP277" s="83" t="str">
        <f>IF(ISNUMBER($BW277*$CH277), IF(ISNUMBER(MATRIX!BB277),$BW277*MATRIX!BB277,"n/a"),"")</f>
        <v/>
      </c>
      <c r="CQ277" s="77"/>
      <c r="CR277" s="81" t="str">
        <f>IF(ISNUMBER($BW277*$CH277), IF(ISNUMBER(MATRIX!BJ277),BW277*MATRIX!BJ277,"n/a"),"")</f>
        <v/>
      </c>
      <c r="CS277" s="77" t="s">
        <v>434</v>
      </c>
      <c r="CT277" s="83" t="str">
        <f>IF(ISNUMBER($BW277*$CH277), IF(ISNUMBER(MATRIX!BL277),$BW277*MATRIX!BL277,"n/a"),"")</f>
        <v/>
      </c>
      <c r="CV277" s="225" t="str">
        <f t="shared" si="158"/>
        <v/>
      </c>
      <c r="CX277" s="225" t="str">
        <f t="shared" si="159"/>
        <v/>
      </c>
      <c r="CZ277" s="219" t="str">
        <f>IF(ISNUMBER($BW277*$CH277), IF(MV&gt;200,IF(ISNUMBER(MATRIX!CL277),MATRIX!CL277,"n/a"),IF(ISNUMBER(MATRIX!CH277),MATRIX!CH277,"n/a")),"")</f>
        <v/>
      </c>
      <c r="DB277" s="1" t="str">
        <f>IF(ISNUMBER(BW277),IF(AND(ISNUMBER('HI-Z-OUTPUT'!AV277),'HI-Z-OUTPUT'!AV277&lt;&gt;0),'HI-Z-OUTPUT'!AV277,'Hi-Z-INPUT'!$K$7*'Hi-Z-INPUT'!$K$11),"")</f>
        <v/>
      </c>
      <c r="DD277" s="161" t="str">
        <f t="shared" si="160"/>
        <v/>
      </c>
      <c r="DF277" s="124" t="str">
        <f>IF(ISNUMBER($BW277),IF(MV&lt;200,IF(ISNUMBER(MATRIX!BA277),ROUND(MATRIX!BA277/1000*IDLE*CKWH,2),"-"),IF(ISNUMBER(MATRIX!BK277),ROUND(MATRIX!BK277/1000*IDLE*CKWH,2),"-")),"")</f>
        <v/>
      </c>
      <c r="DG277" s="125" t="str">
        <f t="shared" si="161"/>
        <v/>
      </c>
      <c r="DI277" s="104" t="str">
        <f>IF(ISNUMBER($BW277),IF(MV&lt;200,IF(ISNUMBER(MATRIX!BC277),ROUND(MATRIX!BC277/1000*RUNNING*CKWH,2),"-"),IF(ISNUMBER(MATRIX!BM277),ROUND(MATRIX!BM277/1000*RUNNING*CKWH,2),"-")),"")</f>
        <v/>
      </c>
      <c r="DJ277" s="130" t="str">
        <f t="shared" si="162"/>
        <v/>
      </c>
      <c r="DL277" s="104"/>
      <c r="DM277" s="130" t="str">
        <f t="shared" si="163"/>
        <v/>
      </c>
      <c r="DO277" s="129" t="str">
        <f t="shared" si="164"/>
        <v/>
      </c>
      <c r="DP277" s="127" t="str">
        <f t="shared" si="165"/>
        <v/>
      </c>
      <c r="DR277" s="101" t="str">
        <f>IF(ISNUMBER($BW277*$CH277),IF(ISNUMBER(MATRIX!BU277),BW277*MATRIX!BU277,"n/a"),"")</f>
        <v/>
      </c>
      <c r="DS277" s="72"/>
      <c r="DT277" s="72" t="str">
        <f>IF(ISNUMBER(BW277*CH277),IF(ISNUMBER(MATRIX!BV277*DD277),BW277*MATRIX!BV277*DD277,"n/a"),"")</f>
        <v/>
      </c>
      <c r="DU277" s="72"/>
      <c r="DV277" s="155" t="str">
        <f t="shared" si="166"/>
        <v/>
      </c>
      <c r="DW277" s="96"/>
      <c r="DX277" s="156" t="str">
        <f t="shared" si="167"/>
        <v/>
      </c>
      <c r="DY277" s="102" t="str">
        <f t="shared" si="168"/>
        <v/>
      </c>
      <c r="EA277" s="85" t="str">
        <f>IF(ISNUMBER(BW277),IF(ISNUMBER(MATRIX!Y277),MATRIX!Y277,"n/a"),"")</f>
        <v/>
      </c>
      <c r="EB277" s="86" t="str">
        <f t="shared" si="169"/>
        <v/>
      </c>
      <c r="ED277" s="44" t="str">
        <f>IF(ISNUMBER('HI-Z-OUTPUT'!D277),IF(ISNUMBER(BW277),'HI-Z-OUTPUT'!D277*BW277,""),"")</f>
        <v/>
      </c>
      <c r="EE277" s="44" t="str">
        <f t="shared" si="170"/>
        <v/>
      </c>
    </row>
    <row r="278" spans="1:135">
      <c r="A278" s="106"/>
      <c r="D278" t="b">
        <f>AND(OHM8MENO&lt;='Lo-Z-OUTPUT'!U278,'Lo-Z-OUTPUT'!U278&lt;=OHM8PIU)</f>
        <v>0</v>
      </c>
      <c r="E278" t="b">
        <f>AND(OHM4MENO&lt;='Lo-Z-OUTPUT'!U278,'Lo-Z-OUTPUT'!U278&lt;=OHM4PIU)</f>
        <v>0</v>
      </c>
      <c r="F278" t="b">
        <f>AND(OHM2MENO&lt;='Lo-Z-OUTPUT'!U278,'Lo-Z-OUTPUT'!U278&lt;=OHM2PIU)</f>
        <v>0</v>
      </c>
      <c r="H278" s="64" t="str">
        <f>IF(ISNUMBER('Lo-Z-OUTPUT'!S278),'Lo-Z-OUTPUT'!S278,"")</f>
        <v/>
      </c>
      <c r="I278" s="64" t="str">
        <f>IF('Lo-Z-OUTPUT'!W278="B","B","")</f>
        <v/>
      </c>
      <c r="K278" s="62" t="str">
        <f>IF(ISNUMBER(H278),H278*MATRIX!E278,"-")</f>
        <v>-</v>
      </c>
      <c r="M278" s="66" t="str">
        <f>IF(ISNUMBER(H278),IF(KP="kg",H278*MATRIX!CB278,H278*MATRIX!CB278*2.2),"-")</f>
        <v>-</v>
      </c>
      <c r="N278" s="65" t="str">
        <f t="shared" si="143"/>
        <v/>
      </c>
      <c r="P278" s="1" t="str">
        <f>IF(ISNUMBER(H278),IF('Lo-Z-OUTPUT'!W278="B",IF(D278,MATRIX!Q278,IF(E278,MATRIX!R278,"WRNG Ω")),IF(D278,MATRIX!K278,IF(E278,MATRIX!L278,IF(F278,MATRIX!M278,"")))),"")</f>
        <v/>
      </c>
      <c r="R278" s="70" t="str">
        <f>IF(AND(ISNUMBER(H278),ISNUMBER(P278)),IF('Lo-Z-OUTPUT'!W278="B",H278*P278*MATRIX!F278/2,H278*P278*MATRIX!F278),"")</f>
        <v/>
      </c>
      <c r="T278" s="40" t="str">
        <f>IF(ISNUMBER($H278),IF(ISNUMBER(MATRIX!U278),IF(MATRIX!U278-INT(MATRIX!U278)=0,MATRIX!U278,"("&amp;MATRIX!U278&amp;")"),"n/a"),"")</f>
        <v/>
      </c>
      <c r="U278" s="77"/>
      <c r="V278" s="81" t="str">
        <f>IF(ISNUMBER(H278), IF(ISNUMBER(MATRIX!AD278),H278*MATRIX!AD278,"n/a"),"")</f>
        <v/>
      </c>
      <c r="W278" s="77"/>
      <c r="X278" s="83" t="str">
        <f>IF(ISNUMBER($H278), IF(ISNUMBER(MATRIX!AF278),$H278*MATRIX!AF278,"n/a"),"")</f>
        <v/>
      </c>
      <c r="Y278" s="77"/>
      <c r="Z278" s="81" t="str">
        <f>IF(ISNUMBER($H278), IF(ISNUMBER(MATRIX!AP278),$H278*MATRIX!AP278,"n/a"),"")</f>
        <v/>
      </c>
      <c r="AA278" s="77" t="s">
        <v>434</v>
      </c>
      <c r="AB278" s="83" t="str">
        <f>IF(ISNUMBER($H278), IF(ISNUMBER(MATRIX!AR278),$H278*MATRIX!AR278,"n/a"),"")</f>
        <v/>
      </c>
      <c r="AD278" s="225" t="str">
        <f t="shared" si="144"/>
        <v/>
      </c>
      <c r="AF278" s="225" t="str">
        <f t="shared" si="145"/>
        <v/>
      </c>
      <c r="AH278" s="218" t="str">
        <f>IF(ISNUMBER($H278), IF(MV&gt;200,IF(ISNUMBER(MATRIX!CL278),MATRIX!CL278,"n/a"),IF(ISNUMBER(MATRIX!CH278),MATRIX!CH278,"n/a")),"")</f>
        <v/>
      </c>
      <c r="AJ278" s="1" t="str">
        <f>IF(ISNUMBER(H278),IF(AND(ISNUMBER('Lo-Z-OUTPUT'!BA278),'Lo-Z-OUTPUT'!BA278&lt;&gt;0),'Lo-Z-OUTPUT'!BA278,'Lo-Z-INPUT'!$K$15*'Lo-Z-INPUT'!$K$7),"")</f>
        <v/>
      </c>
      <c r="AL278" s="161" t="str">
        <f t="shared" si="146"/>
        <v/>
      </c>
      <c r="AN278" s="124" t="str">
        <f>IF(ISNUMBER($H278),IF(MV&lt;200,IF(ISNUMBER(MATRIX!AE278),ROUND((MATRIX!AE278*IDLE/1000)*CKWH,2),"-"),IF(ISNUMBER(MATRIX!AQ278),ROUND((MATRIX!AQ278*IDLE/1000)*CKWH,2),"-")),"")</f>
        <v/>
      </c>
      <c r="AO278" s="125" t="str">
        <f t="shared" si="147"/>
        <v/>
      </c>
      <c r="AQ278" s="105" t="str">
        <f>IF(ISNUMBER($H278),IF(MV&lt;200,IF(ISNUMBER(MATRIX!AG278),ROUND((MATRIX!AG278/1000)*RUNNING*CKWH,2),"-"),IF(ISNUMBER(MATRIX!AS278),ROUND((MATRIX!AS278/1000)*RUNNING*CKWH,2),"-")),"")</f>
        <v/>
      </c>
      <c r="AR278" s="126" t="str">
        <f t="shared" si="148"/>
        <v/>
      </c>
      <c r="AT278" s="129" t="str">
        <f t="shared" si="149"/>
        <v/>
      </c>
      <c r="AU278" s="127" t="str">
        <f t="shared" si="150"/>
        <v/>
      </c>
      <c r="AW278" s="101" t="str">
        <f>IF(ISNUMBER($H278),IF(ISNUMBER(MATRIX!BU278),$H278*MATRIX!BU278,"n/a"),"")</f>
        <v/>
      </c>
      <c r="AX278" s="72"/>
      <c r="AY278" s="72" t="str">
        <f>IF(ISNUMBER($H278),IF(ISNUMBER(MATRIX!BV278*AL278),$H278*MATRIX!BV278*AL278,"n/a"),"")</f>
        <v/>
      </c>
      <c r="BA278" s="100" t="str">
        <f t="shared" si="151"/>
        <v/>
      </c>
      <c r="BB278" s="72"/>
      <c r="BC278" s="154" t="str">
        <f t="shared" si="152"/>
        <v/>
      </c>
      <c r="BD278" s="103" t="str">
        <f t="shared" si="153"/>
        <v/>
      </c>
      <c r="BF278" s="85" t="str">
        <f>IF(ISNUMBER(H278),IF(ISNUMBER(MATRIX!Y278),MATRIX!Y278,"n/a"),"")</f>
        <v/>
      </c>
      <c r="BG278" s="86" t="str">
        <f t="shared" si="154"/>
        <v/>
      </c>
      <c r="BI278" s="44" t="str">
        <f>IF(ISNUMBER('Lo-Z-OUTPUT'!D278),IF(ISNUMBER(EXTRA!H278),'Lo-Z-OUTPUT'!D278*EXTRA!H278,""),"")</f>
        <v/>
      </c>
      <c r="BJ278" s="44" t="str">
        <f t="shared" si="155"/>
        <v/>
      </c>
      <c r="BT278" t="b">
        <f>ISNUMBER(MATRIX!G278)</f>
        <v>0</v>
      </c>
      <c r="BU278" t="b">
        <f>ISNUMBER(MATRIX!H278)</f>
        <v>0</v>
      </c>
      <c r="BW278" s="64" t="str">
        <f>IF(AND(ISNUMBER('HI-Z-OUTPUT'!P278),I278&lt;&gt;0),'HI-Z-OUTPUT'!P278,"-")</f>
        <v>-</v>
      </c>
      <c r="BX278" s="1"/>
      <c r="BY278" s="64" t="str">
        <f>IF(ISBLANK('HI-Z-OUTPUT'!R278),"",'HI-Z-OUTPUT'!R278)</f>
        <v/>
      </c>
      <c r="CA278" s="62" t="str">
        <f>IF(ISNUMBER(BW278),IF(ISNUMBER(MATRIX!E278),BW278*MATRIX!E278,"WRNG DATA"),"-")</f>
        <v>-</v>
      </c>
      <c r="CC278" s="66" t="str">
        <f>IF(AND(ISNUMBER(BW278),OR(BT278,BU278)),IF(KP="kg",BW278*MATRIX!CC278,BW278*MATRIX!CC278*2.2),"-")</f>
        <v>-</v>
      </c>
      <c r="CD278" s="65" t="str">
        <f t="shared" si="156"/>
        <v/>
      </c>
      <c r="CF278" s="1" t="str">
        <f>IF(AND(VI&lt;100,ISNUMBER(BW278),BT278),MATRIX!N278,IF(AND(VI&gt;=100,ISNUMBER(BW278),BU278),MATRIX!O278,""))</f>
        <v/>
      </c>
      <c r="CG278" s="1" t="str">
        <f>IF(AND(BY278&lt;100,ISNUMBER(BW278),BT278),MATRIX!N278,IF(AND(BY278&gt;=100,ISNUMBER(BW278),BU278),MATRIX!O278,"WRNG V"))</f>
        <v>WRNG V</v>
      </c>
      <c r="CH278" s="1" t="str">
        <f t="shared" si="157"/>
        <v/>
      </c>
      <c r="CJ278" s="70" t="str">
        <f>IF(ISNUMBER(BW278),IF(BY278&lt;100,IF(ISNUMBER(CH278*MATRIX!G278),BW278*CH278*MATRIX!G278,""),IF(ISNUMBER(CH278*MATRIX!H278),BW278*CH278*MATRIX!H278,"")),"")</f>
        <v/>
      </c>
      <c r="CL278" s="40" t="str">
        <f>IF(ISNUMBER(BW278*CH278),IF(ISNUMBER(MATRIX!U278),IF(MATRIX!U278-INT(MATRIX!U278)=0,MATRIX!U278,"("&amp;MATRIX!U278&amp;")"),"n/a"),"")</f>
        <v/>
      </c>
      <c r="CM278" s="77"/>
      <c r="CN278" s="81" t="str">
        <f>IF(ISNUMBER(BW278*CH278), IF(ISNUMBER(MATRIX!AZ278),BW278*MATRIX!AZ278,"n/a"),"")</f>
        <v/>
      </c>
      <c r="CO278" s="77"/>
      <c r="CP278" s="83" t="str">
        <f>IF(ISNUMBER($BW278*$CH278), IF(ISNUMBER(MATRIX!BB278),$BW278*MATRIX!BB278,"n/a"),"")</f>
        <v/>
      </c>
      <c r="CQ278" s="77"/>
      <c r="CR278" s="81" t="str">
        <f>IF(ISNUMBER($BW278*$CH278), IF(ISNUMBER(MATRIX!BJ278),BW278*MATRIX!BJ278,"n/a"),"")</f>
        <v/>
      </c>
      <c r="CS278" s="77" t="s">
        <v>434</v>
      </c>
      <c r="CT278" s="83" t="str">
        <f>IF(ISNUMBER($BW278*$CH278), IF(ISNUMBER(MATRIX!BL278),$BW278*MATRIX!BL278,"n/a"),"")</f>
        <v/>
      </c>
      <c r="CV278" s="225" t="str">
        <f t="shared" si="158"/>
        <v/>
      </c>
      <c r="CX278" s="225" t="str">
        <f t="shared" si="159"/>
        <v/>
      </c>
      <c r="CZ278" s="219" t="str">
        <f>IF(ISNUMBER($BW278*$CH278), IF(MV&gt;200,IF(ISNUMBER(MATRIX!CL278),MATRIX!CL278,"n/a"),IF(ISNUMBER(MATRIX!CH278),MATRIX!CH278,"n/a")),"")</f>
        <v/>
      </c>
      <c r="DB278" s="1" t="str">
        <f>IF(ISNUMBER(BW278),IF(AND(ISNUMBER('HI-Z-OUTPUT'!AV278),'HI-Z-OUTPUT'!AV278&lt;&gt;0),'HI-Z-OUTPUT'!AV278,'Hi-Z-INPUT'!$K$7*'Hi-Z-INPUT'!$K$11),"")</f>
        <v/>
      </c>
      <c r="DD278" s="161" t="str">
        <f t="shared" si="160"/>
        <v/>
      </c>
      <c r="DF278" s="124" t="str">
        <f>IF(ISNUMBER($BW278),IF(MV&lt;200,IF(ISNUMBER(MATRIX!BA278),ROUND(MATRIX!BA278/1000*IDLE*CKWH,2),"-"),IF(ISNUMBER(MATRIX!BK278),ROUND(MATRIX!BK278/1000*IDLE*CKWH,2),"-")),"")</f>
        <v/>
      </c>
      <c r="DG278" s="125" t="str">
        <f t="shared" si="161"/>
        <v/>
      </c>
      <c r="DI278" s="104" t="str">
        <f>IF(ISNUMBER($BW278),IF(MV&lt;200,IF(ISNUMBER(MATRIX!BC278),ROUND(MATRIX!BC278/1000*RUNNING*CKWH,2),"-"),IF(ISNUMBER(MATRIX!BM278),ROUND(MATRIX!BM278/1000*RUNNING*CKWH,2),"-")),"")</f>
        <v/>
      </c>
      <c r="DJ278" s="130" t="str">
        <f t="shared" si="162"/>
        <v/>
      </c>
      <c r="DL278" s="104"/>
      <c r="DM278" s="130" t="str">
        <f t="shared" si="163"/>
        <v/>
      </c>
      <c r="DO278" s="129" t="str">
        <f t="shared" si="164"/>
        <v/>
      </c>
      <c r="DP278" s="127" t="str">
        <f t="shared" si="165"/>
        <v/>
      </c>
      <c r="DR278" s="101" t="str">
        <f>IF(ISNUMBER($BW278*$CH278),IF(ISNUMBER(MATRIX!BU278),BW278*MATRIX!BU278,"n/a"),"")</f>
        <v/>
      </c>
      <c r="DS278" s="72"/>
      <c r="DT278" s="72" t="str">
        <f>IF(ISNUMBER(BW278*CH278),IF(ISNUMBER(MATRIX!BV278*DD278),BW278*MATRIX!BV278*DD278,"n/a"),"")</f>
        <v/>
      </c>
      <c r="DU278" s="72"/>
      <c r="DV278" s="155" t="str">
        <f t="shared" si="166"/>
        <v/>
      </c>
      <c r="DW278" s="96"/>
      <c r="DX278" s="156" t="str">
        <f t="shared" si="167"/>
        <v/>
      </c>
      <c r="DY278" s="102" t="str">
        <f t="shared" si="168"/>
        <v/>
      </c>
      <c r="EA278" s="85" t="str">
        <f>IF(ISNUMBER(BW278),IF(ISNUMBER(MATRIX!Y278),MATRIX!Y278,"n/a"),"")</f>
        <v/>
      </c>
      <c r="EB278" s="86" t="str">
        <f t="shared" si="169"/>
        <v/>
      </c>
      <c r="ED278" s="44" t="str">
        <f>IF(ISNUMBER('HI-Z-OUTPUT'!D278),IF(ISNUMBER(BW278),'HI-Z-OUTPUT'!D278*BW278,""),"")</f>
        <v/>
      </c>
      <c r="EE278" s="44" t="str">
        <f t="shared" si="170"/>
        <v/>
      </c>
    </row>
    <row r="279" spans="1:135">
      <c r="A279" s="106"/>
      <c r="D279" t="b">
        <f>AND(OHM8MENO&lt;='Lo-Z-OUTPUT'!U279,'Lo-Z-OUTPUT'!U279&lt;=OHM8PIU)</f>
        <v>0</v>
      </c>
      <c r="E279" t="b">
        <f>AND(OHM4MENO&lt;='Lo-Z-OUTPUT'!U279,'Lo-Z-OUTPUT'!U279&lt;=OHM4PIU)</f>
        <v>0</v>
      </c>
      <c r="F279" t="b">
        <f>AND(OHM2MENO&lt;='Lo-Z-OUTPUT'!U279,'Lo-Z-OUTPUT'!U279&lt;=OHM2PIU)</f>
        <v>0</v>
      </c>
      <c r="H279" s="64" t="str">
        <f>IF(ISNUMBER('Lo-Z-OUTPUT'!S279),'Lo-Z-OUTPUT'!S279,"")</f>
        <v/>
      </c>
      <c r="I279" s="64" t="str">
        <f>IF('Lo-Z-OUTPUT'!W279="B","B","")</f>
        <v/>
      </c>
      <c r="K279" s="62" t="str">
        <f>IF(ISNUMBER(H279),H279*MATRIX!E279,"-")</f>
        <v>-</v>
      </c>
      <c r="M279" s="66" t="str">
        <f>IF(ISNUMBER(H279),IF(KP="kg",H279*MATRIX!CB279,H279*MATRIX!CB279*2.2),"-")</f>
        <v>-</v>
      </c>
      <c r="N279" s="65" t="str">
        <f t="shared" si="143"/>
        <v/>
      </c>
      <c r="P279" s="1" t="str">
        <f>IF(ISNUMBER(H279),IF('Lo-Z-OUTPUT'!W279="B",IF(D279,MATRIX!Q279,IF(E279,MATRIX!R279,"WRNG Ω")),IF(D279,MATRIX!K279,IF(E279,MATRIX!L279,IF(F279,MATRIX!M279,"")))),"")</f>
        <v/>
      </c>
      <c r="R279" s="70" t="str">
        <f>IF(AND(ISNUMBER(H279),ISNUMBER(P279)),IF('Lo-Z-OUTPUT'!W279="B",H279*P279*MATRIX!F279/2,H279*P279*MATRIX!F279),"")</f>
        <v/>
      </c>
      <c r="T279" s="40" t="str">
        <f>IF(ISNUMBER($H279),IF(ISNUMBER(MATRIX!U279),IF(MATRIX!U279-INT(MATRIX!U279)=0,MATRIX!U279,"("&amp;MATRIX!U279&amp;")"),"n/a"),"")</f>
        <v/>
      </c>
      <c r="U279" s="77"/>
      <c r="V279" s="81" t="str">
        <f>IF(ISNUMBER(H279), IF(ISNUMBER(MATRIX!AD279),H279*MATRIX!AD279,"n/a"),"")</f>
        <v/>
      </c>
      <c r="W279" s="77"/>
      <c r="X279" s="83" t="str">
        <f>IF(ISNUMBER($H279), IF(ISNUMBER(MATRIX!AF279),$H279*MATRIX!AF279,"n/a"),"")</f>
        <v/>
      </c>
      <c r="Y279" s="77"/>
      <c r="Z279" s="81" t="str">
        <f>IF(ISNUMBER($H279), IF(ISNUMBER(MATRIX!AP279),$H279*MATRIX!AP279,"n/a"),"")</f>
        <v/>
      </c>
      <c r="AA279" s="77" t="s">
        <v>434</v>
      </c>
      <c r="AB279" s="83" t="str">
        <f>IF(ISNUMBER($H279), IF(ISNUMBER(MATRIX!AR279),$H279*MATRIX!AR279,"n/a"),"")</f>
        <v/>
      </c>
      <c r="AD279" s="225" t="str">
        <f t="shared" si="144"/>
        <v/>
      </c>
      <c r="AF279" s="225" t="str">
        <f t="shared" si="145"/>
        <v/>
      </c>
      <c r="AH279" s="218" t="str">
        <f>IF(ISNUMBER($H279), IF(MV&gt;200,IF(ISNUMBER(MATRIX!CL279),MATRIX!CL279,"n/a"),IF(ISNUMBER(MATRIX!CH279),MATRIX!CH279,"n/a")),"")</f>
        <v/>
      </c>
      <c r="AJ279" s="1" t="str">
        <f>IF(ISNUMBER(H279),IF(AND(ISNUMBER('Lo-Z-OUTPUT'!BA279),'Lo-Z-OUTPUT'!BA279&lt;&gt;0),'Lo-Z-OUTPUT'!BA279,'Lo-Z-INPUT'!$K$15*'Lo-Z-INPUT'!$K$7),"")</f>
        <v/>
      </c>
      <c r="AL279" s="161" t="str">
        <f t="shared" si="146"/>
        <v/>
      </c>
      <c r="AN279" s="124" t="str">
        <f>IF(ISNUMBER($H279),IF(MV&lt;200,IF(ISNUMBER(MATRIX!AE279),ROUND((MATRIX!AE279*IDLE/1000)*CKWH,2),"-"),IF(ISNUMBER(MATRIX!AQ279),ROUND((MATRIX!AQ279*IDLE/1000)*CKWH,2),"-")),"")</f>
        <v/>
      </c>
      <c r="AO279" s="125" t="str">
        <f t="shared" si="147"/>
        <v/>
      </c>
      <c r="AQ279" s="105" t="str">
        <f>IF(ISNUMBER($H279),IF(MV&lt;200,IF(ISNUMBER(MATRIX!AG279),ROUND((MATRIX!AG279/1000)*RUNNING*CKWH,2),"-"),IF(ISNUMBER(MATRIX!AS279),ROUND((MATRIX!AS279/1000)*RUNNING*CKWH,2),"-")),"")</f>
        <v/>
      </c>
      <c r="AR279" s="126" t="str">
        <f t="shared" si="148"/>
        <v/>
      </c>
      <c r="AT279" s="129" t="str">
        <f t="shared" si="149"/>
        <v/>
      </c>
      <c r="AU279" s="127" t="str">
        <f t="shared" si="150"/>
        <v/>
      </c>
      <c r="AW279" s="101" t="str">
        <f>IF(ISNUMBER($H279),IF(ISNUMBER(MATRIX!BU279),$H279*MATRIX!BU279,"n/a"),"")</f>
        <v/>
      </c>
      <c r="AX279" s="72"/>
      <c r="AY279" s="72" t="str">
        <f>IF(ISNUMBER($H279),IF(ISNUMBER(MATRIX!BV279*AL279),$H279*MATRIX!BV279*AL279,"n/a"),"")</f>
        <v/>
      </c>
      <c r="BA279" s="100" t="str">
        <f t="shared" si="151"/>
        <v/>
      </c>
      <c r="BB279" s="72"/>
      <c r="BC279" s="154" t="str">
        <f t="shared" si="152"/>
        <v/>
      </c>
      <c r="BD279" s="103" t="str">
        <f t="shared" si="153"/>
        <v/>
      </c>
      <c r="BF279" s="85" t="str">
        <f>IF(ISNUMBER(H279),IF(ISNUMBER(MATRIX!Y279),MATRIX!Y279,"n/a"),"")</f>
        <v/>
      </c>
      <c r="BG279" s="86" t="str">
        <f t="shared" si="154"/>
        <v/>
      </c>
      <c r="BI279" s="44" t="str">
        <f>IF(ISNUMBER('Lo-Z-OUTPUT'!D279),IF(ISNUMBER(EXTRA!H279),'Lo-Z-OUTPUT'!D279*EXTRA!H279,""),"")</f>
        <v/>
      </c>
      <c r="BJ279" s="44" t="str">
        <f t="shared" si="155"/>
        <v/>
      </c>
      <c r="BT279" t="b">
        <f>ISNUMBER(MATRIX!G279)</f>
        <v>0</v>
      </c>
      <c r="BU279" t="b">
        <f>ISNUMBER(MATRIX!H279)</f>
        <v>0</v>
      </c>
      <c r="BW279" s="64" t="str">
        <f>IF(AND(ISNUMBER('HI-Z-OUTPUT'!P279),I279&lt;&gt;0),'HI-Z-OUTPUT'!P279,"-")</f>
        <v>-</v>
      </c>
      <c r="BX279" s="1"/>
      <c r="BY279" s="64" t="str">
        <f>IF(ISBLANK('HI-Z-OUTPUT'!R279),"",'HI-Z-OUTPUT'!R279)</f>
        <v/>
      </c>
      <c r="CA279" s="62" t="str">
        <f>IF(ISNUMBER(BW279),IF(ISNUMBER(MATRIX!E279),BW279*MATRIX!E279,"WRNG DATA"),"-")</f>
        <v>-</v>
      </c>
      <c r="CC279" s="66" t="str">
        <f>IF(AND(ISNUMBER(BW279),OR(BT279,BU279)),IF(KP="kg",BW279*MATRIX!CC279,BW279*MATRIX!CC279*2.2),"-")</f>
        <v>-</v>
      </c>
      <c r="CD279" s="65" t="str">
        <f t="shared" si="156"/>
        <v/>
      </c>
      <c r="CF279" s="1" t="str">
        <f>IF(AND(VI&lt;100,ISNUMBER(BW279),BT279),MATRIX!N279,IF(AND(VI&gt;=100,ISNUMBER(BW279),BU279),MATRIX!O279,""))</f>
        <v/>
      </c>
      <c r="CG279" s="1" t="str">
        <f>IF(AND(BY279&lt;100,ISNUMBER(BW279),BT279),MATRIX!N279,IF(AND(BY279&gt;=100,ISNUMBER(BW279),BU279),MATRIX!O279,"WRNG V"))</f>
        <v>WRNG V</v>
      </c>
      <c r="CH279" s="1" t="str">
        <f t="shared" si="157"/>
        <v/>
      </c>
      <c r="CJ279" s="70" t="str">
        <f>IF(ISNUMBER(BW279),IF(BY279&lt;100,IF(ISNUMBER(CH279*MATRIX!G279),BW279*CH279*MATRIX!G279,""),IF(ISNUMBER(CH279*MATRIX!H279),BW279*CH279*MATRIX!H279,"")),"")</f>
        <v/>
      </c>
      <c r="CL279" s="40" t="str">
        <f>IF(ISNUMBER(BW279*CH279),IF(ISNUMBER(MATRIX!U279),IF(MATRIX!U279-INT(MATRIX!U279)=0,MATRIX!U279,"("&amp;MATRIX!U279&amp;")"),"n/a"),"")</f>
        <v/>
      </c>
      <c r="CM279" s="77"/>
      <c r="CN279" s="81" t="str">
        <f>IF(ISNUMBER(BW279*CH279), IF(ISNUMBER(MATRIX!AZ279),BW279*MATRIX!AZ279,"n/a"),"")</f>
        <v/>
      </c>
      <c r="CO279" s="77"/>
      <c r="CP279" s="83" t="str">
        <f>IF(ISNUMBER($BW279*$CH279), IF(ISNUMBER(MATRIX!BB279),$BW279*MATRIX!BB279,"n/a"),"")</f>
        <v/>
      </c>
      <c r="CQ279" s="77"/>
      <c r="CR279" s="81" t="str">
        <f>IF(ISNUMBER($BW279*$CH279), IF(ISNUMBER(MATRIX!BJ279),BW279*MATRIX!BJ279,"n/a"),"")</f>
        <v/>
      </c>
      <c r="CS279" s="77" t="s">
        <v>434</v>
      </c>
      <c r="CT279" s="83" t="str">
        <f>IF(ISNUMBER($BW279*$CH279), IF(ISNUMBER(MATRIX!BL279),$BW279*MATRIX!BL279,"n/a"),"")</f>
        <v/>
      </c>
      <c r="CV279" s="225" t="str">
        <f t="shared" si="158"/>
        <v/>
      </c>
      <c r="CX279" s="225" t="str">
        <f t="shared" si="159"/>
        <v/>
      </c>
      <c r="CZ279" s="219" t="str">
        <f>IF(ISNUMBER($BW279*$CH279), IF(MV&gt;200,IF(ISNUMBER(MATRIX!CL279),MATRIX!CL279,"n/a"),IF(ISNUMBER(MATRIX!CH279),MATRIX!CH279,"n/a")),"")</f>
        <v/>
      </c>
      <c r="DB279" s="1" t="str">
        <f>IF(ISNUMBER(BW279),IF(AND(ISNUMBER('HI-Z-OUTPUT'!AV279),'HI-Z-OUTPUT'!AV279&lt;&gt;0),'HI-Z-OUTPUT'!AV279,'Hi-Z-INPUT'!$K$7*'Hi-Z-INPUT'!$K$11),"")</f>
        <v/>
      </c>
      <c r="DD279" s="161" t="str">
        <f t="shared" si="160"/>
        <v/>
      </c>
      <c r="DF279" s="124" t="str">
        <f>IF(ISNUMBER($BW279),IF(MV&lt;200,IF(ISNUMBER(MATRIX!BA279),ROUND(MATRIX!BA279/1000*IDLE*CKWH,2),"-"),IF(ISNUMBER(MATRIX!BK279),ROUND(MATRIX!BK279/1000*IDLE*CKWH,2),"-")),"")</f>
        <v/>
      </c>
      <c r="DG279" s="125" t="str">
        <f t="shared" si="161"/>
        <v/>
      </c>
      <c r="DI279" s="104" t="str">
        <f>IF(ISNUMBER($BW279),IF(MV&lt;200,IF(ISNUMBER(MATRIX!BC279),ROUND(MATRIX!BC279/1000*RUNNING*CKWH,2),"-"),IF(ISNUMBER(MATRIX!BM279),ROUND(MATRIX!BM279/1000*RUNNING*CKWH,2),"-")),"")</f>
        <v/>
      </c>
      <c r="DJ279" s="130" t="str">
        <f t="shared" si="162"/>
        <v/>
      </c>
      <c r="DL279" s="104"/>
      <c r="DM279" s="130" t="str">
        <f t="shared" si="163"/>
        <v/>
      </c>
      <c r="DO279" s="129" t="str">
        <f t="shared" si="164"/>
        <v/>
      </c>
      <c r="DP279" s="127" t="str">
        <f t="shared" si="165"/>
        <v/>
      </c>
      <c r="DR279" s="101" t="str">
        <f>IF(ISNUMBER($BW279*$CH279),IF(ISNUMBER(MATRIX!BU279),BW279*MATRIX!BU279,"n/a"),"")</f>
        <v/>
      </c>
      <c r="DS279" s="72"/>
      <c r="DT279" s="72" t="str">
        <f>IF(ISNUMBER(BW279*CH279),IF(ISNUMBER(MATRIX!BV279*DD279),BW279*MATRIX!BV279*DD279,"n/a"),"")</f>
        <v/>
      </c>
      <c r="DU279" s="72"/>
      <c r="DV279" s="155" t="str">
        <f t="shared" si="166"/>
        <v/>
      </c>
      <c r="DW279" s="96"/>
      <c r="DX279" s="156" t="str">
        <f t="shared" si="167"/>
        <v/>
      </c>
      <c r="DY279" s="102" t="str">
        <f t="shared" si="168"/>
        <v/>
      </c>
      <c r="EA279" s="85" t="str">
        <f>IF(ISNUMBER(BW279),IF(ISNUMBER(MATRIX!Y279),MATRIX!Y279,"n/a"),"")</f>
        <v/>
      </c>
      <c r="EB279" s="86" t="str">
        <f t="shared" si="169"/>
        <v/>
      </c>
      <c r="ED279" s="44" t="str">
        <f>IF(ISNUMBER('HI-Z-OUTPUT'!D279),IF(ISNUMBER(BW279),'HI-Z-OUTPUT'!D279*BW279,""),"")</f>
        <v/>
      </c>
      <c r="EE279" s="44" t="str">
        <f t="shared" si="170"/>
        <v/>
      </c>
    </row>
    <row r="280" spans="1:135">
      <c r="A280" s="106"/>
      <c r="D280" t="b">
        <f>AND(OHM8MENO&lt;='Lo-Z-OUTPUT'!U280,'Lo-Z-OUTPUT'!U280&lt;=OHM8PIU)</f>
        <v>0</v>
      </c>
      <c r="E280" t="b">
        <f>AND(OHM4MENO&lt;='Lo-Z-OUTPUT'!U280,'Lo-Z-OUTPUT'!U280&lt;=OHM4PIU)</f>
        <v>0</v>
      </c>
      <c r="F280" t="b">
        <f>AND(OHM2MENO&lt;='Lo-Z-OUTPUT'!U280,'Lo-Z-OUTPUT'!U280&lt;=OHM2PIU)</f>
        <v>0</v>
      </c>
      <c r="H280" s="64" t="str">
        <f>IF(ISNUMBER('Lo-Z-OUTPUT'!S280),'Lo-Z-OUTPUT'!S280,"")</f>
        <v/>
      </c>
      <c r="I280" s="64" t="str">
        <f>IF('Lo-Z-OUTPUT'!W280="B","B","")</f>
        <v/>
      </c>
      <c r="K280" s="62" t="str">
        <f>IF(ISNUMBER(H280),H280*MATRIX!E280,"-")</f>
        <v>-</v>
      </c>
      <c r="M280" s="66" t="str">
        <f>IF(ISNUMBER(H280),IF(KP="kg",H280*MATRIX!CB280,H280*MATRIX!CB280*2.2),"-")</f>
        <v>-</v>
      </c>
      <c r="N280" s="65" t="str">
        <f t="shared" si="143"/>
        <v/>
      </c>
      <c r="P280" s="1" t="str">
        <f>IF(ISNUMBER(H280),IF('Lo-Z-OUTPUT'!W280="B",IF(D280,MATRIX!Q280,IF(E280,MATRIX!R280,"WRNG Ω")),IF(D280,MATRIX!K280,IF(E280,MATRIX!L280,IF(F280,MATRIX!M280,"")))),"")</f>
        <v/>
      </c>
      <c r="R280" s="70" t="str">
        <f>IF(AND(ISNUMBER(H280),ISNUMBER(P280)),IF('Lo-Z-OUTPUT'!W280="B",H280*P280*MATRIX!F280/2,H280*P280*MATRIX!F280),"")</f>
        <v/>
      </c>
      <c r="T280" s="40" t="str">
        <f>IF(ISNUMBER($H280),IF(ISNUMBER(MATRIX!U280),IF(MATRIX!U280-INT(MATRIX!U280)=0,MATRIX!U280,"("&amp;MATRIX!U280&amp;")"),"n/a"),"")</f>
        <v/>
      </c>
      <c r="U280" s="77"/>
      <c r="V280" s="81" t="str">
        <f>IF(ISNUMBER(H280), IF(ISNUMBER(MATRIX!AD280),H280*MATRIX!AD280,"n/a"),"")</f>
        <v/>
      </c>
      <c r="W280" s="77"/>
      <c r="X280" s="83" t="str">
        <f>IF(ISNUMBER($H280), IF(ISNUMBER(MATRIX!AF280),$H280*MATRIX!AF280,"n/a"),"")</f>
        <v/>
      </c>
      <c r="Y280" s="77"/>
      <c r="Z280" s="81" t="str">
        <f>IF(ISNUMBER($H280), IF(ISNUMBER(MATRIX!AP280),$H280*MATRIX!AP280,"n/a"),"")</f>
        <v/>
      </c>
      <c r="AA280" s="77" t="s">
        <v>434</v>
      </c>
      <c r="AB280" s="83" t="str">
        <f>IF(ISNUMBER($H280), IF(ISNUMBER(MATRIX!AR280),$H280*MATRIX!AR280,"n/a"),"")</f>
        <v/>
      </c>
      <c r="AD280" s="225" t="str">
        <f t="shared" si="144"/>
        <v/>
      </c>
      <c r="AF280" s="225" t="str">
        <f t="shared" si="145"/>
        <v/>
      </c>
      <c r="AH280" s="218" t="str">
        <f>IF(ISNUMBER($H280), IF(MV&gt;200,IF(ISNUMBER(MATRIX!CL280),MATRIX!CL280,"n/a"),IF(ISNUMBER(MATRIX!CH280),MATRIX!CH280,"n/a")),"")</f>
        <v/>
      </c>
      <c r="AJ280" s="1" t="str">
        <f>IF(ISNUMBER(H280),IF(AND(ISNUMBER('Lo-Z-OUTPUT'!BA280),'Lo-Z-OUTPUT'!BA280&lt;&gt;0),'Lo-Z-OUTPUT'!BA280,'Lo-Z-INPUT'!$K$15*'Lo-Z-INPUT'!$K$7),"")</f>
        <v/>
      </c>
      <c r="AL280" s="161" t="str">
        <f t="shared" si="146"/>
        <v/>
      </c>
      <c r="AN280" s="124" t="str">
        <f>IF(ISNUMBER($H280),IF(MV&lt;200,IF(ISNUMBER(MATRIX!AE280),ROUND((MATRIX!AE280*IDLE/1000)*CKWH,2),"-"),IF(ISNUMBER(MATRIX!AQ280),ROUND((MATRIX!AQ280*IDLE/1000)*CKWH,2),"-")),"")</f>
        <v/>
      </c>
      <c r="AO280" s="125" t="str">
        <f t="shared" si="147"/>
        <v/>
      </c>
      <c r="AQ280" s="105" t="str">
        <f>IF(ISNUMBER($H280),IF(MV&lt;200,IF(ISNUMBER(MATRIX!AG280),ROUND((MATRIX!AG280/1000)*RUNNING*CKWH,2),"-"),IF(ISNUMBER(MATRIX!AS280),ROUND((MATRIX!AS280/1000)*RUNNING*CKWH,2),"-")),"")</f>
        <v/>
      </c>
      <c r="AR280" s="126" t="str">
        <f t="shared" si="148"/>
        <v/>
      </c>
      <c r="AT280" s="129" t="str">
        <f t="shared" si="149"/>
        <v/>
      </c>
      <c r="AU280" s="127" t="str">
        <f t="shared" si="150"/>
        <v/>
      </c>
      <c r="AW280" s="101" t="str">
        <f>IF(ISNUMBER($H280),IF(ISNUMBER(MATRIX!BU280),$H280*MATRIX!BU280,"n/a"),"")</f>
        <v/>
      </c>
      <c r="AX280" s="72"/>
      <c r="AY280" s="72" t="str">
        <f>IF(ISNUMBER($H280),IF(ISNUMBER(MATRIX!BV280*AL280),$H280*MATRIX!BV280*AL280,"n/a"),"")</f>
        <v/>
      </c>
      <c r="BA280" s="100" t="str">
        <f t="shared" si="151"/>
        <v/>
      </c>
      <c r="BB280" s="72"/>
      <c r="BC280" s="154" t="str">
        <f t="shared" si="152"/>
        <v/>
      </c>
      <c r="BD280" s="103" t="str">
        <f t="shared" si="153"/>
        <v/>
      </c>
      <c r="BF280" s="85" t="str">
        <f>IF(ISNUMBER(H280),IF(ISNUMBER(MATRIX!Y280),MATRIX!Y280,"n/a"),"")</f>
        <v/>
      </c>
      <c r="BG280" s="86" t="str">
        <f t="shared" si="154"/>
        <v/>
      </c>
      <c r="BI280" s="44" t="str">
        <f>IF(ISNUMBER('Lo-Z-OUTPUT'!D280),IF(ISNUMBER(EXTRA!H280),'Lo-Z-OUTPUT'!D280*EXTRA!H280,""),"")</f>
        <v/>
      </c>
      <c r="BJ280" s="44" t="str">
        <f t="shared" si="155"/>
        <v/>
      </c>
      <c r="BT280" t="b">
        <f>ISNUMBER(MATRIX!G280)</f>
        <v>0</v>
      </c>
      <c r="BU280" t="b">
        <f>ISNUMBER(MATRIX!H280)</f>
        <v>0</v>
      </c>
      <c r="BW280" s="64" t="str">
        <f>IF(AND(ISNUMBER('HI-Z-OUTPUT'!P280),I280&lt;&gt;0),'HI-Z-OUTPUT'!P280,"-")</f>
        <v>-</v>
      </c>
      <c r="BX280" s="1"/>
      <c r="BY280" s="64" t="str">
        <f>IF(ISBLANK('HI-Z-OUTPUT'!R280),"",'HI-Z-OUTPUT'!R280)</f>
        <v/>
      </c>
      <c r="CA280" s="62" t="str">
        <f>IF(ISNUMBER(BW280),IF(ISNUMBER(MATRIX!E280),BW280*MATRIX!E280,"WRNG DATA"),"-")</f>
        <v>-</v>
      </c>
      <c r="CC280" s="66" t="str">
        <f>IF(AND(ISNUMBER(BW280),OR(BT280,BU280)),IF(KP="kg",BW280*MATRIX!CC280,BW280*MATRIX!CC280*2.2),"-")</f>
        <v>-</v>
      </c>
      <c r="CD280" s="65" t="str">
        <f t="shared" si="156"/>
        <v/>
      </c>
      <c r="CF280" s="1" t="str">
        <f>IF(AND(VI&lt;100,ISNUMBER(BW280),BT280),MATRIX!N280,IF(AND(VI&gt;=100,ISNUMBER(BW280),BU280),MATRIX!O280,""))</f>
        <v/>
      </c>
      <c r="CG280" s="1" t="str">
        <f>IF(AND(BY280&lt;100,ISNUMBER(BW280),BT280),MATRIX!N280,IF(AND(BY280&gt;=100,ISNUMBER(BW280),BU280),MATRIX!O280,"WRNG V"))</f>
        <v>WRNG V</v>
      </c>
      <c r="CH280" s="1" t="str">
        <f t="shared" si="157"/>
        <v/>
      </c>
      <c r="CJ280" s="70" t="str">
        <f>IF(ISNUMBER(BW280),IF(BY280&lt;100,IF(ISNUMBER(CH280*MATRIX!G280),BW280*CH280*MATRIX!G280,""),IF(ISNUMBER(CH280*MATRIX!H280),BW280*CH280*MATRIX!H280,"")),"")</f>
        <v/>
      </c>
      <c r="CL280" s="40" t="str">
        <f>IF(ISNUMBER(BW280*CH280),IF(ISNUMBER(MATRIX!U280),IF(MATRIX!U280-INT(MATRIX!U280)=0,MATRIX!U280,"("&amp;MATRIX!U280&amp;")"),"n/a"),"")</f>
        <v/>
      </c>
      <c r="CM280" s="77"/>
      <c r="CN280" s="81" t="str">
        <f>IF(ISNUMBER(BW280*CH280), IF(ISNUMBER(MATRIX!AZ280),BW280*MATRIX!AZ280,"n/a"),"")</f>
        <v/>
      </c>
      <c r="CO280" s="77"/>
      <c r="CP280" s="83" t="str">
        <f>IF(ISNUMBER($BW280*$CH280), IF(ISNUMBER(MATRIX!BB280),$BW280*MATRIX!BB280,"n/a"),"")</f>
        <v/>
      </c>
      <c r="CQ280" s="77"/>
      <c r="CR280" s="81" t="str">
        <f>IF(ISNUMBER($BW280*$CH280), IF(ISNUMBER(MATRIX!BJ280),BW280*MATRIX!BJ280,"n/a"),"")</f>
        <v/>
      </c>
      <c r="CS280" s="77" t="s">
        <v>434</v>
      </c>
      <c r="CT280" s="83" t="str">
        <f>IF(ISNUMBER($BW280*$CH280), IF(ISNUMBER(MATRIX!BL280),$BW280*MATRIX!BL280,"n/a"),"")</f>
        <v/>
      </c>
      <c r="CV280" s="225" t="str">
        <f t="shared" si="158"/>
        <v/>
      </c>
      <c r="CX280" s="225" t="str">
        <f t="shared" si="159"/>
        <v/>
      </c>
      <c r="CZ280" s="219" t="str">
        <f>IF(ISNUMBER($BW280*$CH280), IF(MV&gt;200,IF(ISNUMBER(MATRIX!CL280),MATRIX!CL280,"n/a"),IF(ISNUMBER(MATRIX!CH280),MATRIX!CH280,"n/a")),"")</f>
        <v/>
      </c>
      <c r="DB280" s="1" t="str">
        <f>IF(ISNUMBER(BW280),IF(AND(ISNUMBER('HI-Z-OUTPUT'!AV280),'HI-Z-OUTPUT'!AV280&lt;&gt;0),'HI-Z-OUTPUT'!AV280,'Hi-Z-INPUT'!$K$7*'Hi-Z-INPUT'!$K$11),"")</f>
        <v/>
      </c>
      <c r="DD280" s="161" t="str">
        <f t="shared" si="160"/>
        <v/>
      </c>
      <c r="DF280" s="124" t="str">
        <f>IF(ISNUMBER($BW280),IF(MV&lt;200,IF(ISNUMBER(MATRIX!BA280),ROUND(MATRIX!BA280/1000*IDLE*CKWH,2),"-"),IF(ISNUMBER(MATRIX!BK280),ROUND(MATRIX!BK280/1000*IDLE*CKWH,2),"-")),"")</f>
        <v/>
      </c>
      <c r="DG280" s="125" t="str">
        <f t="shared" si="161"/>
        <v/>
      </c>
      <c r="DI280" s="104" t="str">
        <f>IF(ISNUMBER($BW280),IF(MV&lt;200,IF(ISNUMBER(MATRIX!BC280),ROUND(MATRIX!BC280/1000*RUNNING*CKWH,2),"-"),IF(ISNUMBER(MATRIX!BM280),ROUND(MATRIX!BM280/1000*RUNNING*CKWH,2),"-")),"")</f>
        <v/>
      </c>
      <c r="DJ280" s="130" t="str">
        <f t="shared" si="162"/>
        <v/>
      </c>
      <c r="DL280" s="104"/>
      <c r="DM280" s="130" t="str">
        <f t="shared" si="163"/>
        <v/>
      </c>
      <c r="DO280" s="129" t="str">
        <f t="shared" si="164"/>
        <v/>
      </c>
      <c r="DP280" s="127" t="str">
        <f t="shared" si="165"/>
        <v/>
      </c>
      <c r="DR280" s="101" t="str">
        <f>IF(ISNUMBER($BW280*$CH280),IF(ISNUMBER(MATRIX!BU280),BW280*MATRIX!BU280,"n/a"),"")</f>
        <v/>
      </c>
      <c r="DS280" s="72"/>
      <c r="DT280" s="72" t="str">
        <f>IF(ISNUMBER(BW280*CH280),IF(ISNUMBER(MATRIX!BV280*DD280),BW280*MATRIX!BV280*DD280,"n/a"),"")</f>
        <v/>
      </c>
      <c r="DU280" s="72"/>
      <c r="DV280" s="155" t="str">
        <f t="shared" si="166"/>
        <v/>
      </c>
      <c r="DW280" s="96"/>
      <c r="DX280" s="156" t="str">
        <f t="shared" si="167"/>
        <v/>
      </c>
      <c r="DY280" s="102" t="str">
        <f t="shared" si="168"/>
        <v/>
      </c>
      <c r="EA280" s="85" t="str">
        <f>IF(ISNUMBER(BW280),IF(ISNUMBER(MATRIX!Y280),MATRIX!Y280,"n/a"),"")</f>
        <v/>
      </c>
      <c r="EB280" s="86" t="str">
        <f t="shared" si="169"/>
        <v/>
      </c>
      <c r="ED280" s="44" t="str">
        <f>IF(ISNUMBER('HI-Z-OUTPUT'!D280),IF(ISNUMBER(BW280),'HI-Z-OUTPUT'!D280*BW280,""),"")</f>
        <v/>
      </c>
      <c r="EE280" s="44" t="str">
        <f t="shared" si="170"/>
        <v/>
      </c>
    </row>
    <row r="281" spans="1:135">
      <c r="A281" s="106"/>
      <c r="D281" t="b">
        <f>AND(OHM8MENO&lt;='Lo-Z-OUTPUT'!U281,'Lo-Z-OUTPUT'!U281&lt;=OHM8PIU)</f>
        <v>0</v>
      </c>
      <c r="E281" t="b">
        <f>AND(OHM4MENO&lt;='Lo-Z-OUTPUT'!U281,'Lo-Z-OUTPUT'!U281&lt;=OHM4PIU)</f>
        <v>0</v>
      </c>
      <c r="F281" t="b">
        <f>AND(OHM2MENO&lt;='Lo-Z-OUTPUT'!U281,'Lo-Z-OUTPUT'!U281&lt;=OHM2PIU)</f>
        <v>0</v>
      </c>
      <c r="H281" s="64" t="str">
        <f>IF(ISNUMBER('Lo-Z-OUTPUT'!S281),'Lo-Z-OUTPUT'!S281,"")</f>
        <v/>
      </c>
      <c r="I281" s="64" t="str">
        <f>IF('Lo-Z-OUTPUT'!W281="B","B","")</f>
        <v/>
      </c>
      <c r="K281" s="62" t="str">
        <f>IF(ISNUMBER(H281),H281*MATRIX!E281,"-")</f>
        <v>-</v>
      </c>
      <c r="M281" s="66" t="str">
        <f>IF(ISNUMBER(H281),IF(KP="kg",H281*MATRIX!CB281,H281*MATRIX!CB281*2.2),"-")</f>
        <v>-</v>
      </c>
      <c r="N281" s="65" t="str">
        <f t="shared" si="143"/>
        <v/>
      </c>
      <c r="P281" s="1" t="str">
        <f>IF(ISNUMBER(H281),IF('Lo-Z-OUTPUT'!W281="B",IF(D281,MATRIX!Q281,IF(E281,MATRIX!R281,"WRNG Ω")),IF(D281,MATRIX!K281,IF(E281,MATRIX!L281,IF(F281,MATRIX!M281,"")))),"")</f>
        <v/>
      </c>
      <c r="R281" s="70" t="str">
        <f>IF(AND(ISNUMBER(H281),ISNUMBER(P281)),IF('Lo-Z-OUTPUT'!W281="B",H281*P281*MATRIX!F281/2,H281*P281*MATRIX!F281),"")</f>
        <v/>
      </c>
      <c r="T281" s="40" t="str">
        <f>IF(ISNUMBER($H281),IF(ISNUMBER(MATRIX!U281),IF(MATRIX!U281-INT(MATRIX!U281)=0,MATRIX!U281,"("&amp;MATRIX!U281&amp;")"),"n/a"),"")</f>
        <v/>
      </c>
      <c r="U281" s="77"/>
      <c r="V281" s="81" t="str">
        <f>IF(ISNUMBER(H281), IF(ISNUMBER(MATRIX!AD281),H281*MATRIX!AD281,"n/a"),"")</f>
        <v/>
      </c>
      <c r="W281" s="77"/>
      <c r="X281" s="83" t="str">
        <f>IF(ISNUMBER($H281), IF(ISNUMBER(MATRIX!AF281),$H281*MATRIX!AF281,"n/a"),"")</f>
        <v/>
      </c>
      <c r="Y281" s="77"/>
      <c r="Z281" s="81" t="str">
        <f>IF(ISNUMBER($H281), IF(ISNUMBER(MATRIX!AP281),$H281*MATRIX!AP281,"n/a"),"")</f>
        <v/>
      </c>
      <c r="AA281" s="77" t="s">
        <v>434</v>
      </c>
      <c r="AB281" s="83" t="str">
        <f>IF(ISNUMBER($H281), IF(ISNUMBER(MATRIX!AR281),$H281*MATRIX!AR281,"n/a"),"")</f>
        <v/>
      </c>
      <c r="AD281" s="225" t="str">
        <f t="shared" si="144"/>
        <v/>
      </c>
      <c r="AF281" s="225" t="str">
        <f t="shared" si="145"/>
        <v/>
      </c>
      <c r="AH281" s="218" t="str">
        <f>IF(ISNUMBER($H281), IF(MV&gt;200,IF(ISNUMBER(MATRIX!CL281),MATRIX!CL281,"n/a"),IF(ISNUMBER(MATRIX!CH281),MATRIX!CH281,"n/a")),"")</f>
        <v/>
      </c>
      <c r="AJ281" s="1" t="str">
        <f>IF(ISNUMBER(H281),IF(AND(ISNUMBER('Lo-Z-OUTPUT'!BA281),'Lo-Z-OUTPUT'!BA281&lt;&gt;0),'Lo-Z-OUTPUT'!BA281,'Lo-Z-INPUT'!$K$15*'Lo-Z-INPUT'!$K$7),"")</f>
        <v/>
      </c>
      <c r="AL281" s="161" t="str">
        <f t="shared" si="146"/>
        <v/>
      </c>
      <c r="AN281" s="124" t="str">
        <f>IF(ISNUMBER($H281),IF(MV&lt;200,IF(ISNUMBER(MATRIX!AE281),ROUND((MATRIX!AE281*IDLE/1000)*CKWH,2),"-"),IF(ISNUMBER(MATRIX!AQ281),ROUND((MATRIX!AQ281*IDLE/1000)*CKWH,2),"-")),"")</f>
        <v/>
      </c>
      <c r="AO281" s="125" t="str">
        <f t="shared" si="147"/>
        <v/>
      </c>
      <c r="AQ281" s="105" t="str">
        <f>IF(ISNUMBER($H281),IF(MV&lt;200,IF(ISNUMBER(MATRIX!AG281),ROUND((MATRIX!AG281/1000)*RUNNING*CKWH,2),"-"),IF(ISNUMBER(MATRIX!AS281),ROUND((MATRIX!AS281/1000)*RUNNING*CKWH,2),"-")),"")</f>
        <v/>
      </c>
      <c r="AR281" s="126" t="str">
        <f t="shared" si="148"/>
        <v/>
      </c>
      <c r="AT281" s="129" t="str">
        <f t="shared" si="149"/>
        <v/>
      </c>
      <c r="AU281" s="127" t="str">
        <f t="shared" si="150"/>
        <v/>
      </c>
      <c r="AW281" s="101" t="str">
        <f>IF(ISNUMBER($H281),IF(ISNUMBER(MATRIX!BU281),$H281*MATRIX!BU281,"n/a"),"")</f>
        <v/>
      </c>
      <c r="AX281" s="72"/>
      <c r="AY281" s="72" t="str">
        <f>IF(ISNUMBER($H281),IF(ISNUMBER(MATRIX!BV281*AL281),$H281*MATRIX!BV281*AL281,"n/a"),"")</f>
        <v/>
      </c>
      <c r="BA281" s="100" t="str">
        <f t="shared" si="151"/>
        <v/>
      </c>
      <c r="BB281" s="72"/>
      <c r="BC281" s="154" t="str">
        <f t="shared" si="152"/>
        <v/>
      </c>
      <c r="BD281" s="103" t="str">
        <f t="shared" si="153"/>
        <v/>
      </c>
      <c r="BF281" s="85" t="str">
        <f>IF(ISNUMBER(H281),IF(ISNUMBER(MATRIX!Y281),MATRIX!Y281,"n/a"),"")</f>
        <v/>
      </c>
      <c r="BG281" s="86" t="str">
        <f t="shared" si="154"/>
        <v/>
      </c>
      <c r="BI281" s="44" t="str">
        <f>IF(ISNUMBER('Lo-Z-OUTPUT'!D281),IF(ISNUMBER(EXTRA!H281),'Lo-Z-OUTPUT'!D281*EXTRA!H281,""),"")</f>
        <v/>
      </c>
      <c r="BJ281" s="44" t="str">
        <f t="shared" si="155"/>
        <v/>
      </c>
      <c r="BT281" t="b">
        <f>ISNUMBER(MATRIX!G281)</f>
        <v>0</v>
      </c>
      <c r="BU281" t="b">
        <f>ISNUMBER(MATRIX!H281)</f>
        <v>0</v>
      </c>
      <c r="BW281" s="64" t="str">
        <f>IF(AND(ISNUMBER('HI-Z-OUTPUT'!P281),I281&lt;&gt;0),'HI-Z-OUTPUT'!P281,"-")</f>
        <v>-</v>
      </c>
      <c r="BX281" s="1"/>
      <c r="BY281" s="64" t="str">
        <f>IF(ISBLANK('HI-Z-OUTPUT'!R281),"",'HI-Z-OUTPUT'!R281)</f>
        <v/>
      </c>
      <c r="CA281" s="62" t="str">
        <f>IF(ISNUMBER(BW281),IF(ISNUMBER(MATRIX!E281),BW281*MATRIX!E281,"WRNG DATA"),"-")</f>
        <v>-</v>
      </c>
      <c r="CC281" s="66" t="str">
        <f>IF(AND(ISNUMBER(BW281),OR(BT281,BU281)),IF(KP="kg",BW281*MATRIX!CC281,BW281*MATRIX!CC281*2.2),"-")</f>
        <v>-</v>
      </c>
      <c r="CD281" s="65" t="str">
        <f t="shared" si="156"/>
        <v/>
      </c>
      <c r="CF281" s="1" t="str">
        <f>IF(AND(VI&lt;100,ISNUMBER(BW281),BT281),MATRIX!N281,IF(AND(VI&gt;=100,ISNUMBER(BW281),BU281),MATRIX!O281,""))</f>
        <v/>
      </c>
      <c r="CG281" s="1" t="str">
        <f>IF(AND(BY281&lt;100,ISNUMBER(BW281),BT281),MATRIX!N281,IF(AND(BY281&gt;=100,ISNUMBER(BW281),BU281),MATRIX!O281,"WRNG V"))</f>
        <v>WRNG V</v>
      </c>
      <c r="CH281" s="1" t="str">
        <f t="shared" si="157"/>
        <v/>
      </c>
      <c r="CJ281" s="70" t="str">
        <f>IF(ISNUMBER(BW281),IF(BY281&lt;100,IF(ISNUMBER(CH281*MATRIX!G281),BW281*CH281*MATRIX!G281,""),IF(ISNUMBER(CH281*MATRIX!H281),BW281*CH281*MATRIX!H281,"")),"")</f>
        <v/>
      </c>
      <c r="CL281" s="40" t="str">
        <f>IF(ISNUMBER(BW281*CH281),IF(ISNUMBER(MATRIX!U281),IF(MATRIX!U281-INT(MATRIX!U281)=0,MATRIX!U281,"("&amp;MATRIX!U281&amp;")"),"n/a"),"")</f>
        <v/>
      </c>
      <c r="CM281" s="77"/>
      <c r="CN281" s="81" t="str">
        <f>IF(ISNUMBER(BW281*CH281), IF(ISNUMBER(MATRIX!AZ281),BW281*MATRIX!AZ281,"n/a"),"")</f>
        <v/>
      </c>
      <c r="CO281" s="77"/>
      <c r="CP281" s="83" t="str">
        <f>IF(ISNUMBER($BW281*$CH281), IF(ISNUMBER(MATRIX!BB281),$BW281*MATRIX!BB281,"n/a"),"")</f>
        <v/>
      </c>
      <c r="CQ281" s="77"/>
      <c r="CR281" s="81" t="str">
        <f>IF(ISNUMBER($BW281*$CH281), IF(ISNUMBER(MATRIX!BJ281),BW281*MATRIX!BJ281,"n/a"),"")</f>
        <v/>
      </c>
      <c r="CS281" s="77" t="s">
        <v>434</v>
      </c>
      <c r="CT281" s="83" t="str">
        <f>IF(ISNUMBER($BW281*$CH281), IF(ISNUMBER(MATRIX!BL281),$BW281*MATRIX!BL281,"n/a"),"")</f>
        <v/>
      </c>
      <c r="CV281" s="225" t="str">
        <f t="shared" si="158"/>
        <v/>
      </c>
      <c r="CX281" s="225" t="str">
        <f t="shared" si="159"/>
        <v/>
      </c>
      <c r="CZ281" s="219" t="str">
        <f>IF(ISNUMBER($BW281*$CH281), IF(MV&gt;200,IF(ISNUMBER(MATRIX!CL281),MATRIX!CL281,"n/a"),IF(ISNUMBER(MATRIX!CH281),MATRIX!CH281,"n/a")),"")</f>
        <v/>
      </c>
      <c r="DB281" s="1" t="str">
        <f>IF(ISNUMBER(BW281),IF(AND(ISNUMBER('HI-Z-OUTPUT'!AV281),'HI-Z-OUTPUT'!AV281&lt;&gt;0),'HI-Z-OUTPUT'!AV281,'Hi-Z-INPUT'!$K$7*'Hi-Z-INPUT'!$K$11),"")</f>
        <v/>
      </c>
      <c r="DD281" s="161" t="str">
        <f t="shared" si="160"/>
        <v/>
      </c>
      <c r="DF281" s="124" t="str">
        <f>IF(ISNUMBER($BW281),IF(MV&lt;200,IF(ISNUMBER(MATRIX!BA281),ROUND(MATRIX!BA281/1000*IDLE*CKWH,2),"-"),IF(ISNUMBER(MATRIX!BK281),ROUND(MATRIX!BK281/1000*IDLE*CKWH,2),"-")),"")</f>
        <v/>
      </c>
      <c r="DG281" s="125" t="str">
        <f t="shared" si="161"/>
        <v/>
      </c>
      <c r="DI281" s="104" t="str">
        <f>IF(ISNUMBER($BW281),IF(MV&lt;200,IF(ISNUMBER(MATRIX!BC281),ROUND(MATRIX!BC281/1000*RUNNING*CKWH,2),"-"),IF(ISNUMBER(MATRIX!BM281),ROUND(MATRIX!BM281/1000*RUNNING*CKWH,2),"-")),"")</f>
        <v/>
      </c>
      <c r="DJ281" s="130" t="str">
        <f t="shared" si="162"/>
        <v/>
      </c>
      <c r="DL281" s="104"/>
      <c r="DM281" s="130" t="str">
        <f t="shared" si="163"/>
        <v/>
      </c>
      <c r="DO281" s="129" t="str">
        <f t="shared" si="164"/>
        <v/>
      </c>
      <c r="DP281" s="127" t="str">
        <f t="shared" si="165"/>
        <v/>
      </c>
      <c r="DR281" s="101" t="str">
        <f>IF(ISNUMBER($BW281*$CH281),IF(ISNUMBER(MATRIX!BU281),BW281*MATRIX!BU281,"n/a"),"")</f>
        <v/>
      </c>
      <c r="DS281" s="72"/>
      <c r="DT281" s="72" t="str">
        <f>IF(ISNUMBER(BW281*CH281),IF(ISNUMBER(MATRIX!BV281*DD281),BW281*MATRIX!BV281*DD281,"n/a"),"")</f>
        <v/>
      </c>
      <c r="DU281" s="72"/>
      <c r="DV281" s="155" t="str">
        <f t="shared" si="166"/>
        <v/>
      </c>
      <c r="DW281" s="96"/>
      <c r="DX281" s="156" t="str">
        <f t="shared" si="167"/>
        <v/>
      </c>
      <c r="DY281" s="102" t="str">
        <f t="shared" si="168"/>
        <v/>
      </c>
      <c r="EA281" s="85" t="str">
        <f>IF(ISNUMBER(BW281),IF(ISNUMBER(MATRIX!Y281),MATRIX!Y281,"n/a"),"")</f>
        <v/>
      </c>
      <c r="EB281" s="86" t="str">
        <f t="shared" si="169"/>
        <v/>
      </c>
      <c r="ED281" s="44" t="str">
        <f>IF(ISNUMBER('HI-Z-OUTPUT'!D281),IF(ISNUMBER(BW281),'HI-Z-OUTPUT'!D281*BW281,""),"")</f>
        <v/>
      </c>
      <c r="EE281" s="44" t="str">
        <f t="shared" si="170"/>
        <v/>
      </c>
    </row>
    <row r="282" spans="1:135">
      <c r="A282" s="106"/>
      <c r="D282" t="b">
        <f>AND(OHM8MENO&lt;='Lo-Z-OUTPUT'!U282,'Lo-Z-OUTPUT'!U282&lt;=OHM8PIU)</f>
        <v>0</v>
      </c>
      <c r="E282" t="b">
        <f>AND(OHM4MENO&lt;='Lo-Z-OUTPUT'!U282,'Lo-Z-OUTPUT'!U282&lt;=OHM4PIU)</f>
        <v>0</v>
      </c>
      <c r="F282" t="b">
        <f>AND(OHM2MENO&lt;='Lo-Z-OUTPUT'!U282,'Lo-Z-OUTPUT'!U282&lt;=OHM2PIU)</f>
        <v>0</v>
      </c>
      <c r="H282" s="64" t="str">
        <f>IF(ISNUMBER('Lo-Z-OUTPUT'!S282),'Lo-Z-OUTPUT'!S282,"")</f>
        <v/>
      </c>
      <c r="I282" s="64" t="str">
        <f>IF('Lo-Z-OUTPUT'!W282="B","B","")</f>
        <v/>
      </c>
      <c r="K282" s="62" t="str">
        <f>IF(ISNUMBER(H282),H282*MATRIX!E282,"-")</f>
        <v>-</v>
      </c>
      <c r="M282" s="66" t="str">
        <f>IF(ISNUMBER(H282),IF(KP="kg",H282*MATRIX!CB282,H282*MATRIX!CB282*2.2),"-")</f>
        <v>-</v>
      </c>
      <c r="N282" s="65" t="str">
        <f t="shared" si="143"/>
        <v/>
      </c>
      <c r="P282" s="1" t="str">
        <f>IF(ISNUMBER(H282),IF('Lo-Z-OUTPUT'!W282="B",IF(D282,MATRIX!Q282,IF(E282,MATRIX!R282,"WRNG Ω")),IF(D282,MATRIX!K282,IF(E282,MATRIX!L282,IF(F282,MATRIX!M282,"")))),"")</f>
        <v/>
      </c>
      <c r="R282" s="70" t="str">
        <f>IF(AND(ISNUMBER(H282),ISNUMBER(P282)),IF('Lo-Z-OUTPUT'!W282="B",H282*P282*MATRIX!F282/2,H282*P282*MATRIX!F282),"")</f>
        <v/>
      </c>
      <c r="T282" s="40" t="str">
        <f>IF(ISNUMBER($H282),IF(ISNUMBER(MATRIX!U282),IF(MATRIX!U282-INT(MATRIX!U282)=0,MATRIX!U282,"("&amp;MATRIX!U282&amp;")"),"n/a"),"")</f>
        <v/>
      </c>
      <c r="U282" s="77"/>
      <c r="V282" s="81" t="str">
        <f>IF(ISNUMBER(H282), IF(ISNUMBER(MATRIX!AD282),H282*MATRIX!AD282,"n/a"),"")</f>
        <v/>
      </c>
      <c r="W282" s="77"/>
      <c r="X282" s="83" t="str">
        <f>IF(ISNUMBER($H282), IF(ISNUMBER(MATRIX!AF282),$H282*MATRIX!AF282,"n/a"),"")</f>
        <v/>
      </c>
      <c r="Y282" s="77"/>
      <c r="Z282" s="81" t="str">
        <f>IF(ISNUMBER($H282), IF(ISNUMBER(MATRIX!AP282),$H282*MATRIX!AP282,"n/a"),"")</f>
        <v/>
      </c>
      <c r="AA282" s="77" t="s">
        <v>434</v>
      </c>
      <c r="AB282" s="83" t="str">
        <f>IF(ISNUMBER($H282), IF(ISNUMBER(MATRIX!AR282),$H282*MATRIX!AR282,"n/a"),"")</f>
        <v/>
      </c>
      <c r="AD282" s="225" t="str">
        <f t="shared" si="144"/>
        <v/>
      </c>
      <c r="AF282" s="225" t="str">
        <f t="shared" si="145"/>
        <v/>
      </c>
      <c r="AH282" s="218" t="str">
        <f>IF(ISNUMBER($H282), IF(MV&gt;200,IF(ISNUMBER(MATRIX!CL282),MATRIX!CL282,"n/a"),IF(ISNUMBER(MATRIX!CH282),MATRIX!CH282,"n/a")),"")</f>
        <v/>
      </c>
      <c r="AJ282" s="1" t="str">
        <f>IF(ISNUMBER(H282),IF(AND(ISNUMBER('Lo-Z-OUTPUT'!BA282),'Lo-Z-OUTPUT'!BA282&lt;&gt;0),'Lo-Z-OUTPUT'!BA282,'Lo-Z-INPUT'!$K$15*'Lo-Z-INPUT'!$K$7),"")</f>
        <v/>
      </c>
      <c r="AL282" s="161" t="str">
        <f t="shared" si="146"/>
        <v/>
      </c>
      <c r="AN282" s="124" t="str">
        <f>IF(ISNUMBER($H282),IF(MV&lt;200,IF(ISNUMBER(MATRIX!AE282),ROUND((MATRIX!AE282*IDLE/1000)*CKWH,2),"-"),IF(ISNUMBER(MATRIX!AQ282),ROUND((MATRIX!AQ282*IDLE/1000)*CKWH,2),"-")),"")</f>
        <v/>
      </c>
      <c r="AO282" s="125" t="str">
        <f t="shared" si="147"/>
        <v/>
      </c>
      <c r="AQ282" s="105" t="str">
        <f>IF(ISNUMBER($H282),IF(MV&lt;200,IF(ISNUMBER(MATRIX!AG282),ROUND((MATRIX!AG282/1000)*RUNNING*CKWH,2),"-"),IF(ISNUMBER(MATRIX!AS282),ROUND((MATRIX!AS282/1000)*RUNNING*CKWH,2),"-")),"")</f>
        <v/>
      </c>
      <c r="AR282" s="126" t="str">
        <f t="shared" si="148"/>
        <v/>
      </c>
      <c r="AT282" s="129" t="str">
        <f t="shared" si="149"/>
        <v/>
      </c>
      <c r="AU282" s="127" t="str">
        <f t="shared" si="150"/>
        <v/>
      </c>
      <c r="AW282" s="101" t="str">
        <f>IF(ISNUMBER($H282),IF(ISNUMBER(MATRIX!BU282),$H282*MATRIX!BU282,"n/a"),"")</f>
        <v/>
      </c>
      <c r="AX282" s="72"/>
      <c r="AY282" s="72" t="str">
        <f>IF(ISNUMBER($H282),IF(ISNUMBER(MATRIX!BV282*AL282),$H282*MATRIX!BV282*AL282,"n/a"),"")</f>
        <v/>
      </c>
      <c r="BA282" s="100" t="str">
        <f t="shared" si="151"/>
        <v/>
      </c>
      <c r="BB282" s="72"/>
      <c r="BC282" s="154" t="str">
        <f t="shared" si="152"/>
        <v/>
      </c>
      <c r="BD282" s="103" t="str">
        <f t="shared" si="153"/>
        <v/>
      </c>
      <c r="BF282" s="85" t="str">
        <f>IF(ISNUMBER(H282),IF(ISNUMBER(MATRIX!Y282),MATRIX!Y282,"n/a"),"")</f>
        <v/>
      </c>
      <c r="BG282" s="86" t="str">
        <f t="shared" si="154"/>
        <v/>
      </c>
      <c r="BI282" s="44" t="str">
        <f>IF(ISNUMBER('Lo-Z-OUTPUT'!D282),IF(ISNUMBER(EXTRA!H282),'Lo-Z-OUTPUT'!D282*EXTRA!H282,""),"")</f>
        <v/>
      </c>
      <c r="BJ282" s="44" t="str">
        <f t="shared" si="155"/>
        <v/>
      </c>
      <c r="BT282" t="b">
        <f>ISNUMBER(MATRIX!G282)</f>
        <v>0</v>
      </c>
      <c r="BU282" t="b">
        <f>ISNUMBER(MATRIX!H282)</f>
        <v>0</v>
      </c>
      <c r="BW282" s="64" t="str">
        <f>IF(AND(ISNUMBER('HI-Z-OUTPUT'!P282),I282&lt;&gt;0),'HI-Z-OUTPUT'!P282,"-")</f>
        <v>-</v>
      </c>
      <c r="BX282" s="1"/>
      <c r="BY282" s="64" t="str">
        <f>IF(ISBLANK('HI-Z-OUTPUT'!R282),"",'HI-Z-OUTPUT'!R282)</f>
        <v/>
      </c>
      <c r="CA282" s="62" t="str">
        <f>IF(ISNUMBER(BW282),IF(ISNUMBER(MATRIX!E282),BW282*MATRIX!E282,"WRNG DATA"),"-")</f>
        <v>-</v>
      </c>
      <c r="CC282" s="66" t="str">
        <f>IF(AND(ISNUMBER(BW282),OR(BT282,BU282)),IF(KP="kg",BW282*MATRIX!CC282,BW282*MATRIX!CC282*2.2),"-")</f>
        <v>-</v>
      </c>
      <c r="CD282" s="65" t="str">
        <f t="shared" si="156"/>
        <v/>
      </c>
      <c r="CF282" s="1" t="str">
        <f>IF(AND(VI&lt;100,ISNUMBER(BW282),BT282),MATRIX!N282,IF(AND(VI&gt;=100,ISNUMBER(BW282),BU282),MATRIX!O282,""))</f>
        <v/>
      </c>
      <c r="CG282" s="1" t="str">
        <f>IF(AND(BY282&lt;100,ISNUMBER(BW282),BT282),MATRIX!N282,IF(AND(BY282&gt;=100,ISNUMBER(BW282),BU282),MATRIX!O282,"WRNG V"))</f>
        <v>WRNG V</v>
      </c>
      <c r="CH282" s="1" t="str">
        <f t="shared" si="157"/>
        <v/>
      </c>
      <c r="CJ282" s="70" t="str">
        <f>IF(ISNUMBER(BW282),IF(BY282&lt;100,IF(ISNUMBER(CH282*MATRIX!G282),BW282*CH282*MATRIX!G282,""),IF(ISNUMBER(CH282*MATRIX!H282),BW282*CH282*MATRIX!H282,"")),"")</f>
        <v/>
      </c>
      <c r="CL282" s="40" t="str">
        <f>IF(ISNUMBER(BW282*CH282),IF(ISNUMBER(MATRIX!U282),IF(MATRIX!U282-INT(MATRIX!U282)=0,MATRIX!U282,"("&amp;MATRIX!U282&amp;")"),"n/a"),"")</f>
        <v/>
      </c>
      <c r="CM282" s="77"/>
      <c r="CN282" s="81" t="str">
        <f>IF(ISNUMBER(BW282*CH282), IF(ISNUMBER(MATRIX!AZ282),BW282*MATRIX!AZ282,"n/a"),"")</f>
        <v/>
      </c>
      <c r="CO282" s="77"/>
      <c r="CP282" s="83" t="str">
        <f>IF(ISNUMBER($BW282*$CH282), IF(ISNUMBER(MATRIX!BB282),$BW282*MATRIX!BB282,"n/a"),"")</f>
        <v/>
      </c>
      <c r="CQ282" s="77"/>
      <c r="CR282" s="81" t="str">
        <f>IF(ISNUMBER($BW282*$CH282), IF(ISNUMBER(MATRIX!BJ282),BW282*MATRIX!BJ282,"n/a"),"")</f>
        <v/>
      </c>
      <c r="CS282" s="77" t="s">
        <v>434</v>
      </c>
      <c r="CT282" s="83" t="str">
        <f>IF(ISNUMBER($BW282*$CH282), IF(ISNUMBER(MATRIX!BL282),$BW282*MATRIX!BL282,"n/a"),"")</f>
        <v/>
      </c>
      <c r="CV282" s="225" t="str">
        <f t="shared" si="158"/>
        <v/>
      </c>
      <c r="CX282" s="225" t="str">
        <f t="shared" si="159"/>
        <v/>
      </c>
      <c r="CZ282" s="219" t="str">
        <f>IF(ISNUMBER($BW282*$CH282), IF(MV&gt;200,IF(ISNUMBER(MATRIX!CL282),MATRIX!CL282,"n/a"),IF(ISNUMBER(MATRIX!CH282),MATRIX!CH282,"n/a")),"")</f>
        <v/>
      </c>
      <c r="DB282" s="1" t="str">
        <f>IF(ISNUMBER(BW282),IF(AND(ISNUMBER('HI-Z-OUTPUT'!AV282),'HI-Z-OUTPUT'!AV282&lt;&gt;0),'HI-Z-OUTPUT'!AV282,'Hi-Z-INPUT'!$K$7*'Hi-Z-INPUT'!$K$11),"")</f>
        <v/>
      </c>
      <c r="DD282" s="161" t="str">
        <f t="shared" si="160"/>
        <v/>
      </c>
      <c r="DF282" s="124" t="str">
        <f>IF(ISNUMBER($BW282),IF(MV&lt;200,IF(ISNUMBER(MATRIX!BA282),ROUND(MATRIX!BA282/1000*IDLE*CKWH,2),"-"),IF(ISNUMBER(MATRIX!BK282),ROUND(MATRIX!BK282/1000*IDLE*CKWH,2),"-")),"")</f>
        <v/>
      </c>
      <c r="DG282" s="125" t="str">
        <f t="shared" si="161"/>
        <v/>
      </c>
      <c r="DI282" s="104" t="str">
        <f>IF(ISNUMBER($BW282),IF(MV&lt;200,IF(ISNUMBER(MATRIX!BC282),ROUND(MATRIX!BC282/1000*RUNNING*CKWH,2),"-"),IF(ISNUMBER(MATRIX!BM282),ROUND(MATRIX!BM282/1000*RUNNING*CKWH,2),"-")),"")</f>
        <v/>
      </c>
      <c r="DJ282" s="130" t="str">
        <f t="shared" si="162"/>
        <v/>
      </c>
      <c r="DL282" s="104"/>
      <c r="DM282" s="130" t="str">
        <f t="shared" si="163"/>
        <v/>
      </c>
      <c r="DO282" s="129" t="str">
        <f t="shared" si="164"/>
        <v/>
      </c>
      <c r="DP282" s="127" t="str">
        <f t="shared" si="165"/>
        <v/>
      </c>
      <c r="DR282" s="101" t="str">
        <f>IF(ISNUMBER($BW282*$CH282),IF(ISNUMBER(MATRIX!BU282),BW282*MATRIX!BU282,"n/a"),"")</f>
        <v/>
      </c>
      <c r="DS282" s="72"/>
      <c r="DT282" s="72" t="str">
        <f>IF(ISNUMBER(BW282*CH282),IF(ISNUMBER(MATRIX!BV282*DD282),BW282*MATRIX!BV282*DD282,"n/a"),"")</f>
        <v/>
      </c>
      <c r="DU282" s="72"/>
      <c r="DV282" s="155" t="str">
        <f t="shared" si="166"/>
        <v/>
      </c>
      <c r="DW282" s="96"/>
      <c r="DX282" s="156" t="str">
        <f t="shared" si="167"/>
        <v/>
      </c>
      <c r="DY282" s="102" t="str">
        <f t="shared" si="168"/>
        <v/>
      </c>
      <c r="EA282" s="85" t="str">
        <f>IF(ISNUMBER(BW282),IF(ISNUMBER(MATRIX!Y282),MATRIX!Y282,"n/a"),"")</f>
        <v/>
      </c>
      <c r="EB282" s="86" t="str">
        <f t="shared" si="169"/>
        <v/>
      </c>
      <c r="ED282" s="44" t="str">
        <f>IF(ISNUMBER('HI-Z-OUTPUT'!D282),IF(ISNUMBER(BW282),'HI-Z-OUTPUT'!D282*BW282,""),"")</f>
        <v/>
      </c>
      <c r="EE282" s="44" t="str">
        <f t="shared" si="170"/>
        <v/>
      </c>
    </row>
    <row r="283" spans="1:135">
      <c r="A283" s="106"/>
      <c r="D283" t="b">
        <f>AND(OHM8MENO&lt;='Lo-Z-OUTPUT'!U283,'Lo-Z-OUTPUT'!U283&lt;=OHM8PIU)</f>
        <v>0</v>
      </c>
      <c r="E283" t="b">
        <f>AND(OHM4MENO&lt;='Lo-Z-OUTPUT'!U283,'Lo-Z-OUTPUT'!U283&lt;=OHM4PIU)</f>
        <v>0</v>
      </c>
      <c r="F283" t="b">
        <f>AND(OHM2MENO&lt;='Lo-Z-OUTPUT'!U283,'Lo-Z-OUTPUT'!U283&lt;=OHM2PIU)</f>
        <v>0</v>
      </c>
      <c r="H283" s="64" t="str">
        <f>IF(ISNUMBER('Lo-Z-OUTPUT'!S283),'Lo-Z-OUTPUT'!S283,"")</f>
        <v/>
      </c>
      <c r="I283" s="64" t="str">
        <f>IF('Lo-Z-OUTPUT'!W283="B","B","")</f>
        <v/>
      </c>
      <c r="K283" s="62" t="str">
        <f>IF(ISNUMBER(H283),H283*MATRIX!E283,"-")</f>
        <v>-</v>
      </c>
      <c r="M283" s="66" t="str">
        <f>IF(ISNUMBER(H283),IF(KP="kg",H283*MATRIX!CB283,H283*MATRIX!CB283*2.2),"-")</f>
        <v>-</v>
      </c>
      <c r="N283" s="65" t="str">
        <f t="shared" si="143"/>
        <v/>
      </c>
      <c r="P283" s="1" t="str">
        <f>IF(ISNUMBER(H283),IF('Lo-Z-OUTPUT'!W283="B",IF(D283,MATRIX!Q283,IF(E283,MATRIX!R283,"WRNG Ω")),IF(D283,MATRIX!K283,IF(E283,MATRIX!L283,IF(F283,MATRIX!M283,"")))),"")</f>
        <v/>
      </c>
      <c r="R283" s="70" t="str">
        <f>IF(AND(ISNUMBER(H283),ISNUMBER(P283)),IF('Lo-Z-OUTPUT'!W283="B",H283*P283*MATRIX!F283/2,H283*P283*MATRIX!F283),"")</f>
        <v/>
      </c>
      <c r="T283" s="40" t="str">
        <f>IF(ISNUMBER($H283),IF(ISNUMBER(MATRIX!U283),IF(MATRIX!U283-INT(MATRIX!U283)=0,MATRIX!U283,"("&amp;MATRIX!U283&amp;")"),"n/a"),"")</f>
        <v/>
      </c>
      <c r="U283" s="77"/>
      <c r="V283" s="81" t="str">
        <f>IF(ISNUMBER(H283), IF(ISNUMBER(MATRIX!AD283),H283*MATRIX!AD283,"n/a"),"")</f>
        <v/>
      </c>
      <c r="W283" s="77"/>
      <c r="X283" s="83" t="str">
        <f>IF(ISNUMBER($H283), IF(ISNUMBER(MATRIX!AF283),$H283*MATRIX!AF283,"n/a"),"")</f>
        <v/>
      </c>
      <c r="Y283" s="77"/>
      <c r="Z283" s="81" t="str">
        <f>IF(ISNUMBER($H283), IF(ISNUMBER(MATRIX!AP283),$H283*MATRIX!AP283,"n/a"),"")</f>
        <v/>
      </c>
      <c r="AA283" s="77" t="s">
        <v>434</v>
      </c>
      <c r="AB283" s="83" t="str">
        <f>IF(ISNUMBER($H283), IF(ISNUMBER(MATRIX!AR283),$H283*MATRIX!AR283,"n/a"),"")</f>
        <v/>
      </c>
      <c r="AD283" s="225" t="str">
        <f t="shared" si="144"/>
        <v/>
      </c>
      <c r="AF283" s="225" t="str">
        <f t="shared" si="145"/>
        <v/>
      </c>
      <c r="AH283" s="218" t="str">
        <f>IF(ISNUMBER($H283), IF(MV&gt;200,IF(ISNUMBER(MATRIX!CL283),MATRIX!CL283,"n/a"),IF(ISNUMBER(MATRIX!CH283),MATRIX!CH283,"n/a")),"")</f>
        <v/>
      </c>
      <c r="AJ283" s="1" t="str">
        <f>IF(ISNUMBER(H283),IF(AND(ISNUMBER('Lo-Z-OUTPUT'!BA283),'Lo-Z-OUTPUT'!BA283&lt;&gt;0),'Lo-Z-OUTPUT'!BA283,'Lo-Z-INPUT'!$K$15*'Lo-Z-INPUT'!$K$7),"")</f>
        <v/>
      </c>
      <c r="AL283" s="161" t="str">
        <f t="shared" si="146"/>
        <v/>
      </c>
      <c r="AN283" s="124" t="str">
        <f>IF(ISNUMBER($H283),IF(MV&lt;200,IF(ISNUMBER(MATRIX!AE283),ROUND((MATRIX!AE283*IDLE/1000)*CKWH,2),"-"),IF(ISNUMBER(MATRIX!AQ283),ROUND((MATRIX!AQ283*IDLE/1000)*CKWH,2),"-")),"")</f>
        <v/>
      </c>
      <c r="AO283" s="125" t="str">
        <f t="shared" si="147"/>
        <v/>
      </c>
      <c r="AQ283" s="105" t="str">
        <f>IF(ISNUMBER($H283),IF(MV&lt;200,IF(ISNUMBER(MATRIX!AG283),ROUND((MATRIX!AG283/1000)*RUNNING*CKWH,2),"-"),IF(ISNUMBER(MATRIX!AS283),ROUND((MATRIX!AS283/1000)*RUNNING*CKWH,2),"-")),"")</f>
        <v/>
      </c>
      <c r="AR283" s="126" t="str">
        <f t="shared" si="148"/>
        <v/>
      </c>
      <c r="AT283" s="129" t="str">
        <f t="shared" si="149"/>
        <v/>
      </c>
      <c r="AU283" s="127" t="str">
        <f t="shared" si="150"/>
        <v/>
      </c>
      <c r="AW283" s="101" t="str">
        <f>IF(ISNUMBER($H283),IF(ISNUMBER(MATRIX!BU283),$H283*MATRIX!BU283,"n/a"),"")</f>
        <v/>
      </c>
      <c r="AX283" s="72"/>
      <c r="AY283" s="72" t="str">
        <f>IF(ISNUMBER($H283),IF(ISNUMBER(MATRIX!BV283*AL283),$H283*MATRIX!BV283*AL283,"n/a"),"")</f>
        <v/>
      </c>
      <c r="BA283" s="100" t="str">
        <f t="shared" si="151"/>
        <v/>
      </c>
      <c r="BB283" s="72"/>
      <c r="BC283" s="154" t="str">
        <f t="shared" si="152"/>
        <v/>
      </c>
      <c r="BD283" s="103" t="str">
        <f t="shared" si="153"/>
        <v/>
      </c>
      <c r="BF283" s="85" t="str">
        <f>IF(ISNUMBER(H283),IF(ISNUMBER(MATRIX!Y283),MATRIX!Y283,"n/a"),"")</f>
        <v/>
      </c>
      <c r="BG283" s="86" t="str">
        <f t="shared" si="154"/>
        <v/>
      </c>
      <c r="BI283" s="44" t="str">
        <f>IF(ISNUMBER('Lo-Z-OUTPUT'!D283),IF(ISNUMBER(EXTRA!H283),'Lo-Z-OUTPUT'!D283*EXTRA!H283,""),"")</f>
        <v/>
      </c>
      <c r="BJ283" s="44" t="str">
        <f t="shared" si="155"/>
        <v/>
      </c>
      <c r="BT283" t="b">
        <f>ISNUMBER(MATRIX!G283)</f>
        <v>0</v>
      </c>
      <c r="BU283" t="b">
        <f>ISNUMBER(MATRIX!H283)</f>
        <v>0</v>
      </c>
      <c r="BW283" s="64" t="str">
        <f>IF(AND(ISNUMBER('HI-Z-OUTPUT'!P283),I283&lt;&gt;0),'HI-Z-OUTPUT'!P283,"-")</f>
        <v>-</v>
      </c>
      <c r="BX283" s="1"/>
      <c r="BY283" s="64" t="str">
        <f>IF(ISBLANK('HI-Z-OUTPUT'!R283),"",'HI-Z-OUTPUT'!R283)</f>
        <v/>
      </c>
      <c r="CA283" s="62" t="str">
        <f>IF(ISNUMBER(BW283),IF(ISNUMBER(MATRIX!E283),BW283*MATRIX!E283,"WRNG DATA"),"-")</f>
        <v>-</v>
      </c>
      <c r="CC283" s="66" t="str">
        <f>IF(AND(ISNUMBER(BW283),OR(BT283,BU283)),IF(KP="kg",BW283*MATRIX!CC283,BW283*MATRIX!CC283*2.2),"-")</f>
        <v>-</v>
      </c>
      <c r="CD283" s="65" t="str">
        <f t="shared" si="156"/>
        <v/>
      </c>
      <c r="CF283" s="1" t="str">
        <f>IF(AND(VI&lt;100,ISNUMBER(BW283),BT283),MATRIX!N283,IF(AND(VI&gt;=100,ISNUMBER(BW283),BU283),MATRIX!O283,""))</f>
        <v/>
      </c>
      <c r="CG283" s="1" t="str">
        <f>IF(AND(BY283&lt;100,ISNUMBER(BW283),BT283),MATRIX!N283,IF(AND(BY283&gt;=100,ISNUMBER(BW283),BU283),MATRIX!O283,"WRNG V"))</f>
        <v>WRNG V</v>
      </c>
      <c r="CH283" s="1" t="str">
        <f t="shared" si="157"/>
        <v/>
      </c>
      <c r="CJ283" s="70" t="str">
        <f>IF(ISNUMBER(BW283),IF(BY283&lt;100,IF(ISNUMBER(CH283*MATRIX!G283),BW283*CH283*MATRIX!G283,""),IF(ISNUMBER(CH283*MATRIX!H283),BW283*CH283*MATRIX!H283,"")),"")</f>
        <v/>
      </c>
      <c r="CL283" s="40" t="str">
        <f>IF(ISNUMBER(BW283*CH283),IF(ISNUMBER(MATRIX!U283),IF(MATRIX!U283-INT(MATRIX!U283)=0,MATRIX!U283,"("&amp;MATRIX!U283&amp;")"),"n/a"),"")</f>
        <v/>
      </c>
      <c r="CM283" s="77"/>
      <c r="CN283" s="81" t="str">
        <f>IF(ISNUMBER(BW283*CH283), IF(ISNUMBER(MATRIX!AZ283),BW283*MATRIX!AZ283,"n/a"),"")</f>
        <v/>
      </c>
      <c r="CO283" s="77"/>
      <c r="CP283" s="83" t="str">
        <f>IF(ISNUMBER($BW283*$CH283), IF(ISNUMBER(MATRIX!BB283),$BW283*MATRIX!BB283,"n/a"),"")</f>
        <v/>
      </c>
      <c r="CQ283" s="77"/>
      <c r="CR283" s="81" t="str">
        <f>IF(ISNUMBER($BW283*$CH283), IF(ISNUMBER(MATRIX!BJ283),BW283*MATRIX!BJ283,"n/a"),"")</f>
        <v/>
      </c>
      <c r="CS283" s="77" t="s">
        <v>434</v>
      </c>
      <c r="CT283" s="83" t="str">
        <f>IF(ISNUMBER($BW283*$CH283), IF(ISNUMBER(MATRIX!BL283),$BW283*MATRIX!BL283,"n/a"),"")</f>
        <v/>
      </c>
      <c r="CV283" s="225" t="str">
        <f t="shared" si="158"/>
        <v/>
      </c>
      <c r="CX283" s="225" t="str">
        <f t="shared" si="159"/>
        <v/>
      </c>
      <c r="CZ283" s="219" t="str">
        <f>IF(ISNUMBER($BW283*$CH283), IF(MV&gt;200,IF(ISNUMBER(MATRIX!CL283),MATRIX!CL283,"n/a"),IF(ISNUMBER(MATRIX!CH283),MATRIX!CH283,"n/a")),"")</f>
        <v/>
      </c>
      <c r="DB283" s="1" t="str">
        <f>IF(ISNUMBER(BW283),IF(AND(ISNUMBER('HI-Z-OUTPUT'!AV283),'HI-Z-OUTPUT'!AV283&lt;&gt;0),'HI-Z-OUTPUT'!AV283,'Hi-Z-INPUT'!$K$7*'Hi-Z-INPUT'!$K$11),"")</f>
        <v/>
      </c>
      <c r="DD283" s="161" t="str">
        <f t="shared" si="160"/>
        <v/>
      </c>
      <c r="DF283" s="124" t="str">
        <f>IF(ISNUMBER($BW283),IF(MV&lt;200,IF(ISNUMBER(MATRIX!BA283),ROUND(MATRIX!BA283/1000*IDLE*CKWH,2),"-"),IF(ISNUMBER(MATRIX!BK283),ROUND(MATRIX!BK283/1000*IDLE*CKWH,2),"-")),"")</f>
        <v/>
      </c>
      <c r="DG283" s="125" t="str">
        <f t="shared" si="161"/>
        <v/>
      </c>
      <c r="DI283" s="104" t="str">
        <f>IF(ISNUMBER($BW283),IF(MV&lt;200,IF(ISNUMBER(MATRIX!BC283),ROUND(MATRIX!BC283/1000*RUNNING*CKWH,2),"-"),IF(ISNUMBER(MATRIX!BM283),ROUND(MATRIX!BM283/1000*RUNNING*CKWH,2),"-")),"")</f>
        <v/>
      </c>
      <c r="DJ283" s="130" t="str">
        <f t="shared" si="162"/>
        <v/>
      </c>
      <c r="DL283" s="104"/>
      <c r="DM283" s="130" t="str">
        <f t="shared" si="163"/>
        <v/>
      </c>
      <c r="DO283" s="129" t="str">
        <f t="shared" si="164"/>
        <v/>
      </c>
      <c r="DP283" s="127" t="str">
        <f t="shared" si="165"/>
        <v/>
      </c>
      <c r="DR283" s="101" t="str">
        <f>IF(ISNUMBER($BW283*$CH283),IF(ISNUMBER(MATRIX!BU283),BW283*MATRIX!BU283,"n/a"),"")</f>
        <v/>
      </c>
      <c r="DS283" s="72"/>
      <c r="DT283" s="72" t="str">
        <f>IF(ISNUMBER(BW283*CH283),IF(ISNUMBER(MATRIX!BV283*DD283),BW283*MATRIX!BV283*DD283,"n/a"),"")</f>
        <v/>
      </c>
      <c r="DU283" s="72"/>
      <c r="DV283" s="155" t="str">
        <f t="shared" si="166"/>
        <v/>
      </c>
      <c r="DW283" s="96"/>
      <c r="DX283" s="156" t="str">
        <f t="shared" si="167"/>
        <v/>
      </c>
      <c r="DY283" s="102" t="str">
        <f t="shared" si="168"/>
        <v/>
      </c>
      <c r="EA283" s="85" t="str">
        <f>IF(ISNUMBER(BW283),IF(ISNUMBER(MATRIX!Y283),MATRIX!Y283,"n/a"),"")</f>
        <v/>
      </c>
      <c r="EB283" s="86" t="str">
        <f t="shared" si="169"/>
        <v/>
      </c>
      <c r="ED283" s="44" t="str">
        <f>IF(ISNUMBER('HI-Z-OUTPUT'!D283),IF(ISNUMBER(BW283),'HI-Z-OUTPUT'!D283*BW283,""),"")</f>
        <v/>
      </c>
      <c r="EE283" s="44" t="str">
        <f t="shared" si="170"/>
        <v/>
      </c>
    </row>
    <row r="284" spans="1:135">
      <c r="A284" s="106"/>
      <c r="D284" t="b">
        <f>AND(OHM8MENO&lt;='Lo-Z-OUTPUT'!U284,'Lo-Z-OUTPUT'!U284&lt;=OHM8PIU)</f>
        <v>0</v>
      </c>
      <c r="E284" t="b">
        <f>AND(OHM4MENO&lt;='Lo-Z-OUTPUT'!U284,'Lo-Z-OUTPUT'!U284&lt;=OHM4PIU)</f>
        <v>0</v>
      </c>
      <c r="F284" t="b">
        <f>AND(OHM2MENO&lt;='Lo-Z-OUTPUT'!U284,'Lo-Z-OUTPUT'!U284&lt;=OHM2PIU)</f>
        <v>0</v>
      </c>
      <c r="H284" s="64" t="str">
        <f>IF(ISNUMBER('Lo-Z-OUTPUT'!S284),'Lo-Z-OUTPUT'!S284,"")</f>
        <v/>
      </c>
      <c r="I284" s="64" t="str">
        <f>IF('Lo-Z-OUTPUT'!W284="B","B","")</f>
        <v/>
      </c>
      <c r="K284" s="62" t="str">
        <f>IF(ISNUMBER(H284),H284*MATRIX!E284,"-")</f>
        <v>-</v>
      </c>
      <c r="M284" s="66" t="str">
        <f>IF(ISNUMBER(H284),IF(KP="kg",H284*MATRIX!CB284,H284*MATRIX!CB284*2.2),"-")</f>
        <v>-</v>
      </c>
      <c r="N284" s="65" t="str">
        <f t="shared" si="143"/>
        <v/>
      </c>
      <c r="P284" s="1" t="str">
        <f>IF(ISNUMBER(H284),IF('Lo-Z-OUTPUT'!W284="B",IF(D284,MATRIX!Q284,IF(E284,MATRIX!R284,"WRNG Ω")),IF(D284,MATRIX!K284,IF(E284,MATRIX!L284,IF(F284,MATRIX!M284,"")))),"")</f>
        <v/>
      </c>
      <c r="R284" s="70" t="str">
        <f>IF(AND(ISNUMBER(H284),ISNUMBER(P284)),IF('Lo-Z-OUTPUT'!W284="B",H284*P284*MATRIX!F284/2,H284*P284*MATRIX!F284),"")</f>
        <v/>
      </c>
      <c r="T284" s="40" t="str">
        <f>IF(ISNUMBER($H284),IF(ISNUMBER(MATRIX!U284),IF(MATRIX!U284-INT(MATRIX!U284)=0,MATRIX!U284,"("&amp;MATRIX!U284&amp;")"),"n/a"),"")</f>
        <v/>
      </c>
      <c r="U284" s="77"/>
      <c r="V284" s="81" t="str">
        <f>IF(ISNUMBER(H284), IF(ISNUMBER(MATRIX!AD284),H284*MATRIX!AD284,"n/a"),"")</f>
        <v/>
      </c>
      <c r="W284" s="77"/>
      <c r="X284" s="83" t="str">
        <f>IF(ISNUMBER($H284), IF(ISNUMBER(MATRIX!AF284),$H284*MATRIX!AF284,"n/a"),"")</f>
        <v/>
      </c>
      <c r="Y284" s="77"/>
      <c r="Z284" s="81" t="str">
        <f>IF(ISNUMBER($H284), IF(ISNUMBER(MATRIX!AP284),$H284*MATRIX!AP284,"n/a"),"")</f>
        <v/>
      </c>
      <c r="AA284" s="77" t="s">
        <v>434</v>
      </c>
      <c r="AB284" s="83" t="str">
        <f>IF(ISNUMBER($H284), IF(ISNUMBER(MATRIX!AR284),$H284*MATRIX!AR284,"n/a"),"")</f>
        <v/>
      </c>
      <c r="AD284" s="225" t="str">
        <f t="shared" si="144"/>
        <v/>
      </c>
      <c r="AF284" s="225" t="str">
        <f t="shared" si="145"/>
        <v/>
      </c>
      <c r="AH284" s="218" t="str">
        <f>IF(ISNUMBER($H284), IF(MV&gt;200,IF(ISNUMBER(MATRIX!CL284),MATRIX!CL284,"n/a"),IF(ISNUMBER(MATRIX!CH284),MATRIX!CH284,"n/a")),"")</f>
        <v/>
      </c>
      <c r="AJ284" s="1" t="str">
        <f>IF(ISNUMBER(H284),IF(AND(ISNUMBER('Lo-Z-OUTPUT'!BA284),'Lo-Z-OUTPUT'!BA284&lt;&gt;0),'Lo-Z-OUTPUT'!BA284,'Lo-Z-INPUT'!$K$15*'Lo-Z-INPUT'!$K$7),"")</f>
        <v/>
      </c>
      <c r="AL284" s="161" t="str">
        <f t="shared" si="146"/>
        <v/>
      </c>
      <c r="AN284" s="124" t="str">
        <f>IF(ISNUMBER($H284),IF(MV&lt;200,IF(ISNUMBER(MATRIX!AE284),ROUND((MATRIX!AE284*IDLE/1000)*CKWH,2),"-"),IF(ISNUMBER(MATRIX!AQ284),ROUND((MATRIX!AQ284*IDLE/1000)*CKWH,2),"-")),"")</f>
        <v/>
      </c>
      <c r="AO284" s="125" t="str">
        <f t="shared" si="147"/>
        <v/>
      </c>
      <c r="AQ284" s="105" t="str">
        <f>IF(ISNUMBER($H284),IF(MV&lt;200,IF(ISNUMBER(MATRIX!AG284),ROUND((MATRIX!AG284/1000)*RUNNING*CKWH,2),"-"),IF(ISNUMBER(MATRIX!AS284),ROUND((MATRIX!AS284/1000)*RUNNING*CKWH,2),"-")),"")</f>
        <v/>
      </c>
      <c r="AR284" s="126" t="str">
        <f t="shared" si="148"/>
        <v/>
      </c>
      <c r="AT284" s="129" t="str">
        <f t="shared" si="149"/>
        <v/>
      </c>
      <c r="AU284" s="127" t="str">
        <f t="shared" si="150"/>
        <v/>
      </c>
      <c r="AW284" s="101" t="str">
        <f>IF(ISNUMBER($H284),IF(ISNUMBER(MATRIX!BU284),$H284*MATRIX!BU284,"n/a"),"")</f>
        <v/>
      </c>
      <c r="AX284" s="72"/>
      <c r="AY284" s="72" t="str">
        <f>IF(ISNUMBER($H284),IF(ISNUMBER(MATRIX!BV284*AL284),$H284*MATRIX!BV284*AL284,"n/a"),"")</f>
        <v/>
      </c>
      <c r="BA284" s="100" t="str">
        <f t="shared" si="151"/>
        <v/>
      </c>
      <c r="BB284" s="72"/>
      <c r="BC284" s="154" t="str">
        <f t="shared" si="152"/>
        <v/>
      </c>
      <c r="BD284" s="103" t="str">
        <f t="shared" si="153"/>
        <v/>
      </c>
      <c r="BF284" s="85" t="str">
        <f>IF(ISNUMBER(H284),IF(ISNUMBER(MATRIX!Y284),MATRIX!Y284,"n/a"),"")</f>
        <v/>
      </c>
      <c r="BG284" s="86" t="str">
        <f t="shared" si="154"/>
        <v/>
      </c>
      <c r="BI284" s="44" t="str">
        <f>IF(ISNUMBER('Lo-Z-OUTPUT'!D284),IF(ISNUMBER(EXTRA!H284),'Lo-Z-OUTPUT'!D284*EXTRA!H284,""),"")</f>
        <v/>
      </c>
      <c r="BJ284" s="44" t="str">
        <f t="shared" si="155"/>
        <v/>
      </c>
      <c r="BT284" t="b">
        <f>ISNUMBER(MATRIX!G284)</f>
        <v>0</v>
      </c>
      <c r="BU284" t="b">
        <f>ISNUMBER(MATRIX!H284)</f>
        <v>0</v>
      </c>
      <c r="BW284" s="64" t="str">
        <f>IF(AND(ISNUMBER('HI-Z-OUTPUT'!P284),I284&lt;&gt;0),'HI-Z-OUTPUT'!P284,"-")</f>
        <v>-</v>
      </c>
      <c r="BX284" s="1"/>
      <c r="BY284" s="64" t="str">
        <f>IF(ISBLANK('HI-Z-OUTPUT'!R284),"",'HI-Z-OUTPUT'!R284)</f>
        <v/>
      </c>
      <c r="CA284" s="62" t="str">
        <f>IF(ISNUMBER(BW284),IF(ISNUMBER(MATRIX!E284),BW284*MATRIX!E284,"WRNG DATA"),"-")</f>
        <v>-</v>
      </c>
      <c r="CC284" s="66" t="str">
        <f>IF(AND(ISNUMBER(BW284),OR(BT284,BU284)),IF(KP="kg",BW284*MATRIX!CC284,BW284*MATRIX!CC284*2.2),"-")</f>
        <v>-</v>
      </c>
      <c r="CD284" s="65" t="str">
        <f t="shared" si="156"/>
        <v/>
      </c>
      <c r="CF284" s="1" t="str">
        <f>IF(AND(VI&lt;100,ISNUMBER(BW284),BT284),MATRIX!N284,IF(AND(VI&gt;=100,ISNUMBER(BW284),BU284),MATRIX!O284,""))</f>
        <v/>
      </c>
      <c r="CG284" s="1" t="str">
        <f>IF(AND(BY284&lt;100,ISNUMBER(BW284),BT284),MATRIX!N284,IF(AND(BY284&gt;=100,ISNUMBER(BW284),BU284),MATRIX!O284,"WRNG V"))</f>
        <v>WRNG V</v>
      </c>
      <c r="CH284" s="1" t="str">
        <f t="shared" si="157"/>
        <v/>
      </c>
      <c r="CJ284" s="70" t="str">
        <f>IF(ISNUMBER(BW284),IF(BY284&lt;100,IF(ISNUMBER(CH284*MATRIX!G284),BW284*CH284*MATRIX!G284,""),IF(ISNUMBER(CH284*MATRIX!H284),BW284*CH284*MATRIX!H284,"")),"")</f>
        <v/>
      </c>
      <c r="CL284" s="40" t="str">
        <f>IF(ISNUMBER(BW284*CH284),IF(ISNUMBER(MATRIX!U284),IF(MATRIX!U284-INT(MATRIX!U284)=0,MATRIX!U284,"("&amp;MATRIX!U284&amp;")"),"n/a"),"")</f>
        <v/>
      </c>
      <c r="CM284" s="77"/>
      <c r="CN284" s="81" t="str">
        <f>IF(ISNUMBER(BW284*CH284), IF(ISNUMBER(MATRIX!AZ284),BW284*MATRIX!AZ284,"n/a"),"")</f>
        <v/>
      </c>
      <c r="CO284" s="77"/>
      <c r="CP284" s="83" t="str">
        <f>IF(ISNUMBER($BW284*$CH284), IF(ISNUMBER(MATRIX!BB284),$BW284*MATRIX!BB284,"n/a"),"")</f>
        <v/>
      </c>
      <c r="CQ284" s="77"/>
      <c r="CR284" s="81" t="str">
        <f>IF(ISNUMBER($BW284*$CH284), IF(ISNUMBER(MATRIX!BJ284),BW284*MATRIX!BJ284,"n/a"),"")</f>
        <v/>
      </c>
      <c r="CS284" s="77" t="s">
        <v>434</v>
      </c>
      <c r="CT284" s="83" t="str">
        <f>IF(ISNUMBER($BW284*$CH284), IF(ISNUMBER(MATRIX!BL284),$BW284*MATRIX!BL284,"n/a"),"")</f>
        <v/>
      </c>
      <c r="CV284" s="225" t="str">
        <f t="shared" si="158"/>
        <v/>
      </c>
      <c r="CX284" s="225" t="str">
        <f t="shared" si="159"/>
        <v/>
      </c>
      <c r="CZ284" s="219" t="str">
        <f>IF(ISNUMBER($BW284*$CH284), IF(MV&gt;200,IF(ISNUMBER(MATRIX!CL284),MATRIX!CL284,"n/a"),IF(ISNUMBER(MATRIX!CH284),MATRIX!CH284,"n/a")),"")</f>
        <v/>
      </c>
      <c r="DB284" s="1" t="str">
        <f>IF(ISNUMBER(BW284),IF(AND(ISNUMBER('HI-Z-OUTPUT'!AV284),'HI-Z-OUTPUT'!AV284&lt;&gt;0),'HI-Z-OUTPUT'!AV284,'Hi-Z-INPUT'!$K$7*'Hi-Z-INPUT'!$K$11),"")</f>
        <v/>
      </c>
      <c r="DD284" s="161" t="str">
        <f t="shared" si="160"/>
        <v/>
      </c>
      <c r="DF284" s="124" t="str">
        <f>IF(ISNUMBER($BW284),IF(MV&lt;200,IF(ISNUMBER(MATRIX!BA284),ROUND(MATRIX!BA284/1000*IDLE*CKWH,2),"-"),IF(ISNUMBER(MATRIX!BK284),ROUND(MATRIX!BK284/1000*IDLE*CKWH,2),"-")),"")</f>
        <v/>
      </c>
      <c r="DG284" s="125" t="str">
        <f t="shared" si="161"/>
        <v/>
      </c>
      <c r="DI284" s="104" t="str">
        <f>IF(ISNUMBER($BW284),IF(MV&lt;200,IF(ISNUMBER(MATRIX!BC284),ROUND(MATRIX!BC284/1000*RUNNING*CKWH,2),"-"),IF(ISNUMBER(MATRIX!BM284),ROUND(MATRIX!BM284/1000*RUNNING*CKWH,2),"-")),"")</f>
        <v/>
      </c>
      <c r="DJ284" s="130" t="str">
        <f t="shared" si="162"/>
        <v/>
      </c>
      <c r="DL284" s="104"/>
      <c r="DM284" s="130" t="str">
        <f t="shared" si="163"/>
        <v/>
      </c>
      <c r="DO284" s="129" t="str">
        <f t="shared" si="164"/>
        <v/>
      </c>
      <c r="DP284" s="127" t="str">
        <f t="shared" si="165"/>
        <v/>
      </c>
      <c r="DR284" s="101" t="str">
        <f>IF(ISNUMBER($BW284*$CH284),IF(ISNUMBER(MATRIX!BU284),BW284*MATRIX!BU284,"n/a"),"")</f>
        <v/>
      </c>
      <c r="DS284" s="72"/>
      <c r="DT284" s="72" t="str">
        <f>IF(ISNUMBER(BW284*CH284),IF(ISNUMBER(MATRIX!BV284*DD284),BW284*MATRIX!BV284*DD284,"n/a"),"")</f>
        <v/>
      </c>
      <c r="DU284" s="72"/>
      <c r="DV284" s="155" t="str">
        <f t="shared" si="166"/>
        <v/>
      </c>
      <c r="DW284" s="96"/>
      <c r="DX284" s="156" t="str">
        <f t="shared" si="167"/>
        <v/>
      </c>
      <c r="DY284" s="102" t="str">
        <f t="shared" si="168"/>
        <v/>
      </c>
      <c r="EA284" s="85" t="str">
        <f>IF(ISNUMBER(BW284),IF(ISNUMBER(MATRIX!Y284),MATRIX!Y284,"n/a"),"")</f>
        <v/>
      </c>
      <c r="EB284" s="86" t="str">
        <f t="shared" si="169"/>
        <v/>
      </c>
      <c r="ED284" s="44" t="str">
        <f>IF(ISNUMBER('HI-Z-OUTPUT'!D284),IF(ISNUMBER(BW284),'HI-Z-OUTPUT'!D284*BW284,""),"")</f>
        <v/>
      </c>
      <c r="EE284" s="44" t="str">
        <f t="shared" si="170"/>
        <v/>
      </c>
    </row>
    <row r="285" spans="1:135">
      <c r="A285" s="106"/>
      <c r="D285" t="b">
        <f>AND(OHM8MENO&lt;='Lo-Z-OUTPUT'!U285,'Lo-Z-OUTPUT'!U285&lt;=OHM8PIU)</f>
        <v>0</v>
      </c>
      <c r="E285" t="b">
        <f>AND(OHM4MENO&lt;='Lo-Z-OUTPUT'!U285,'Lo-Z-OUTPUT'!U285&lt;=OHM4PIU)</f>
        <v>0</v>
      </c>
      <c r="F285" t="b">
        <f>AND(OHM2MENO&lt;='Lo-Z-OUTPUT'!U285,'Lo-Z-OUTPUT'!U285&lt;=OHM2PIU)</f>
        <v>0</v>
      </c>
      <c r="H285" s="64" t="str">
        <f>IF(ISNUMBER('Lo-Z-OUTPUT'!S285),'Lo-Z-OUTPUT'!S285,"")</f>
        <v/>
      </c>
      <c r="I285" s="64" t="str">
        <f>IF('Lo-Z-OUTPUT'!W285="B","B","")</f>
        <v/>
      </c>
      <c r="K285" s="62" t="str">
        <f>IF(ISNUMBER(H285),H285*MATRIX!E285,"-")</f>
        <v>-</v>
      </c>
      <c r="M285" s="66" t="str">
        <f>IF(ISNUMBER(H285),IF(KP="kg",H285*MATRIX!CB285,H285*MATRIX!CB285*2.2),"-")</f>
        <v>-</v>
      </c>
      <c r="N285" s="65" t="str">
        <f t="shared" si="143"/>
        <v/>
      </c>
      <c r="P285" s="1" t="str">
        <f>IF(ISNUMBER(H285),IF('Lo-Z-OUTPUT'!W285="B",IF(D285,MATRIX!Q285,IF(E285,MATRIX!R285,"WRNG Ω")),IF(D285,MATRIX!K285,IF(E285,MATRIX!L285,IF(F285,MATRIX!M285,"")))),"")</f>
        <v/>
      </c>
      <c r="R285" s="70" t="str">
        <f>IF(AND(ISNUMBER(H285),ISNUMBER(P285)),IF('Lo-Z-OUTPUT'!W285="B",H285*P285*MATRIX!F285/2,H285*P285*MATRIX!F285),"")</f>
        <v/>
      </c>
      <c r="T285" s="40" t="str">
        <f>IF(ISNUMBER($H285),IF(ISNUMBER(MATRIX!U285),IF(MATRIX!U285-INT(MATRIX!U285)=0,MATRIX!U285,"("&amp;MATRIX!U285&amp;")"),"n/a"),"")</f>
        <v/>
      </c>
      <c r="U285" s="77"/>
      <c r="V285" s="81" t="str">
        <f>IF(ISNUMBER(H285), IF(ISNUMBER(MATRIX!AD285),H285*MATRIX!AD285,"n/a"),"")</f>
        <v/>
      </c>
      <c r="W285" s="77"/>
      <c r="X285" s="83" t="str">
        <f>IF(ISNUMBER($H285), IF(ISNUMBER(MATRIX!AF285),$H285*MATRIX!AF285,"n/a"),"")</f>
        <v/>
      </c>
      <c r="Y285" s="77"/>
      <c r="Z285" s="81" t="str">
        <f>IF(ISNUMBER($H285), IF(ISNUMBER(MATRIX!AP285),$H285*MATRIX!AP285,"n/a"),"")</f>
        <v/>
      </c>
      <c r="AA285" s="77" t="s">
        <v>434</v>
      </c>
      <c r="AB285" s="83" t="str">
        <f>IF(ISNUMBER($H285), IF(ISNUMBER(MATRIX!AR285),$H285*MATRIX!AR285,"n/a"),"")</f>
        <v/>
      </c>
      <c r="AD285" s="225" t="str">
        <f t="shared" si="144"/>
        <v/>
      </c>
      <c r="AF285" s="225" t="str">
        <f t="shared" si="145"/>
        <v/>
      </c>
      <c r="AH285" s="218" t="str">
        <f>IF(ISNUMBER($H285), IF(MV&gt;200,IF(ISNUMBER(MATRIX!CL285),MATRIX!CL285,"n/a"),IF(ISNUMBER(MATRIX!CH285),MATRIX!CH285,"n/a")),"")</f>
        <v/>
      </c>
      <c r="AJ285" s="1" t="str">
        <f>IF(ISNUMBER(H285),IF(AND(ISNUMBER('Lo-Z-OUTPUT'!BA285),'Lo-Z-OUTPUT'!BA285&lt;&gt;0),'Lo-Z-OUTPUT'!BA285,'Lo-Z-INPUT'!$K$15*'Lo-Z-INPUT'!$K$7),"")</f>
        <v/>
      </c>
      <c r="AL285" s="161" t="str">
        <f t="shared" si="146"/>
        <v/>
      </c>
      <c r="AN285" s="124" t="str">
        <f>IF(ISNUMBER($H285),IF(MV&lt;200,IF(ISNUMBER(MATRIX!AE285),ROUND((MATRIX!AE285*IDLE/1000)*CKWH,2),"-"),IF(ISNUMBER(MATRIX!AQ285),ROUND((MATRIX!AQ285*IDLE/1000)*CKWH,2),"-")),"")</f>
        <v/>
      </c>
      <c r="AO285" s="125" t="str">
        <f t="shared" si="147"/>
        <v/>
      </c>
      <c r="AQ285" s="105" t="str">
        <f>IF(ISNUMBER($H285),IF(MV&lt;200,IF(ISNUMBER(MATRIX!AG285),ROUND((MATRIX!AG285/1000)*RUNNING*CKWH,2),"-"),IF(ISNUMBER(MATRIX!AS285),ROUND((MATRIX!AS285/1000)*RUNNING*CKWH,2),"-")),"")</f>
        <v/>
      </c>
      <c r="AR285" s="126" t="str">
        <f t="shared" si="148"/>
        <v/>
      </c>
      <c r="AT285" s="129" t="str">
        <f t="shared" si="149"/>
        <v/>
      </c>
      <c r="AU285" s="127" t="str">
        <f t="shared" si="150"/>
        <v/>
      </c>
      <c r="AW285" s="101" t="str">
        <f>IF(ISNUMBER($H285),IF(ISNUMBER(MATRIX!BU285),$H285*MATRIX!BU285,"n/a"),"")</f>
        <v/>
      </c>
      <c r="AX285" s="72"/>
      <c r="AY285" s="72" t="str">
        <f>IF(ISNUMBER($H285),IF(ISNUMBER(MATRIX!BV285*AL285),$H285*MATRIX!BV285*AL285,"n/a"),"")</f>
        <v/>
      </c>
      <c r="BA285" s="100" t="str">
        <f t="shared" si="151"/>
        <v/>
      </c>
      <c r="BB285" s="72"/>
      <c r="BC285" s="154" t="str">
        <f t="shared" si="152"/>
        <v/>
      </c>
      <c r="BD285" s="103" t="str">
        <f t="shared" si="153"/>
        <v/>
      </c>
      <c r="BF285" s="85" t="str">
        <f>IF(ISNUMBER(H285),IF(ISNUMBER(MATRIX!Y285),MATRIX!Y285,"n/a"),"")</f>
        <v/>
      </c>
      <c r="BG285" s="86" t="str">
        <f t="shared" si="154"/>
        <v/>
      </c>
      <c r="BI285" s="44" t="str">
        <f>IF(ISNUMBER('Lo-Z-OUTPUT'!D285),IF(ISNUMBER(EXTRA!H285),'Lo-Z-OUTPUT'!D285*EXTRA!H285,""),"")</f>
        <v/>
      </c>
      <c r="BJ285" s="44" t="str">
        <f t="shared" si="155"/>
        <v/>
      </c>
      <c r="BT285" t="b">
        <f>ISNUMBER(MATRIX!G285)</f>
        <v>0</v>
      </c>
      <c r="BU285" t="b">
        <f>ISNUMBER(MATRIX!H285)</f>
        <v>0</v>
      </c>
      <c r="BW285" s="64" t="str">
        <f>IF(AND(ISNUMBER('HI-Z-OUTPUT'!P285),I285&lt;&gt;0),'HI-Z-OUTPUT'!P285,"-")</f>
        <v>-</v>
      </c>
      <c r="BX285" s="1"/>
      <c r="BY285" s="64" t="str">
        <f>IF(ISBLANK('HI-Z-OUTPUT'!R285),"",'HI-Z-OUTPUT'!R285)</f>
        <v/>
      </c>
      <c r="CA285" s="62" t="str">
        <f>IF(ISNUMBER(BW285),IF(ISNUMBER(MATRIX!E285),BW285*MATRIX!E285,"WRNG DATA"),"-")</f>
        <v>-</v>
      </c>
      <c r="CC285" s="66" t="str">
        <f>IF(AND(ISNUMBER(BW285),OR(BT285,BU285)),IF(KP="kg",BW285*MATRIX!CC285,BW285*MATRIX!CC285*2.2),"-")</f>
        <v>-</v>
      </c>
      <c r="CD285" s="65" t="str">
        <f t="shared" si="156"/>
        <v/>
      </c>
      <c r="CF285" s="1" t="str">
        <f>IF(AND(VI&lt;100,ISNUMBER(BW285),BT285),MATRIX!N285,IF(AND(VI&gt;=100,ISNUMBER(BW285),BU285),MATRIX!O285,""))</f>
        <v/>
      </c>
      <c r="CG285" s="1" t="str">
        <f>IF(AND(BY285&lt;100,ISNUMBER(BW285),BT285),MATRIX!N285,IF(AND(BY285&gt;=100,ISNUMBER(BW285),BU285),MATRIX!O285,"WRNG V"))</f>
        <v>WRNG V</v>
      </c>
      <c r="CH285" s="1" t="str">
        <f t="shared" si="157"/>
        <v/>
      </c>
      <c r="CJ285" s="70" t="str">
        <f>IF(ISNUMBER(BW285),IF(BY285&lt;100,IF(ISNUMBER(CH285*MATRIX!G285),BW285*CH285*MATRIX!G285,""),IF(ISNUMBER(CH285*MATRIX!H285),BW285*CH285*MATRIX!H285,"")),"")</f>
        <v/>
      </c>
      <c r="CL285" s="40" t="str">
        <f>IF(ISNUMBER(BW285*CH285),IF(ISNUMBER(MATRIX!U285),IF(MATRIX!U285-INT(MATRIX!U285)=0,MATRIX!U285,"("&amp;MATRIX!U285&amp;")"),"n/a"),"")</f>
        <v/>
      </c>
      <c r="CM285" s="77"/>
      <c r="CN285" s="81" t="str">
        <f>IF(ISNUMBER(BW285*CH285), IF(ISNUMBER(MATRIX!AZ285),BW285*MATRIX!AZ285,"n/a"),"")</f>
        <v/>
      </c>
      <c r="CO285" s="77"/>
      <c r="CP285" s="83" t="str">
        <f>IF(ISNUMBER($BW285*$CH285), IF(ISNUMBER(MATRIX!BB285),$BW285*MATRIX!BB285,"n/a"),"")</f>
        <v/>
      </c>
      <c r="CQ285" s="77"/>
      <c r="CR285" s="81" t="str">
        <f>IF(ISNUMBER($BW285*$CH285), IF(ISNUMBER(MATRIX!BJ285),BW285*MATRIX!BJ285,"n/a"),"")</f>
        <v/>
      </c>
      <c r="CS285" s="77" t="s">
        <v>434</v>
      </c>
      <c r="CT285" s="83" t="str">
        <f>IF(ISNUMBER($BW285*$CH285), IF(ISNUMBER(MATRIX!BL285),$BW285*MATRIX!BL285,"n/a"),"")</f>
        <v/>
      </c>
      <c r="CV285" s="225" t="str">
        <f t="shared" si="158"/>
        <v/>
      </c>
      <c r="CX285" s="225" t="str">
        <f t="shared" si="159"/>
        <v/>
      </c>
      <c r="CZ285" s="219" t="str">
        <f>IF(ISNUMBER($BW285*$CH285), IF(MV&gt;200,IF(ISNUMBER(MATRIX!CL285),MATRIX!CL285,"n/a"),IF(ISNUMBER(MATRIX!CH285),MATRIX!CH285,"n/a")),"")</f>
        <v/>
      </c>
      <c r="DB285" s="1" t="str">
        <f>IF(ISNUMBER(BW285),IF(AND(ISNUMBER('HI-Z-OUTPUT'!AV285),'HI-Z-OUTPUT'!AV285&lt;&gt;0),'HI-Z-OUTPUT'!AV285,'Hi-Z-INPUT'!$K$7*'Hi-Z-INPUT'!$K$11),"")</f>
        <v/>
      </c>
      <c r="DD285" s="161" t="str">
        <f t="shared" si="160"/>
        <v/>
      </c>
      <c r="DF285" s="124" t="str">
        <f>IF(ISNUMBER($BW285),IF(MV&lt;200,IF(ISNUMBER(MATRIX!BA285),ROUND(MATRIX!BA285/1000*IDLE*CKWH,2),"-"),IF(ISNUMBER(MATRIX!BK285),ROUND(MATRIX!BK285/1000*IDLE*CKWH,2),"-")),"")</f>
        <v/>
      </c>
      <c r="DG285" s="125" t="str">
        <f t="shared" si="161"/>
        <v/>
      </c>
      <c r="DI285" s="104" t="str">
        <f>IF(ISNUMBER($BW285),IF(MV&lt;200,IF(ISNUMBER(MATRIX!BC285),ROUND(MATRIX!BC285/1000*RUNNING*CKWH,2),"-"),IF(ISNUMBER(MATRIX!BM285),ROUND(MATRIX!BM285/1000*RUNNING*CKWH,2),"-")),"")</f>
        <v/>
      </c>
      <c r="DJ285" s="130" t="str">
        <f t="shared" si="162"/>
        <v/>
      </c>
      <c r="DL285" s="104"/>
      <c r="DM285" s="130" t="str">
        <f t="shared" si="163"/>
        <v/>
      </c>
      <c r="DO285" s="129" t="str">
        <f t="shared" si="164"/>
        <v/>
      </c>
      <c r="DP285" s="127" t="str">
        <f t="shared" si="165"/>
        <v/>
      </c>
      <c r="DR285" s="101" t="str">
        <f>IF(ISNUMBER($BW285*$CH285),IF(ISNUMBER(MATRIX!BU285),BW285*MATRIX!BU285,"n/a"),"")</f>
        <v/>
      </c>
      <c r="DS285" s="72"/>
      <c r="DT285" s="72" t="str">
        <f>IF(ISNUMBER(BW285*CH285),IF(ISNUMBER(MATRIX!BV285*DD285),BW285*MATRIX!BV285*DD285,"n/a"),"")</f>
        <v/>
      </c>
      <c r="DU285" s="72"/>
      <c r="DV285" s="155" t="str">
        <f t="shared" si="166"/>
        <v/>
      </c>
      <c r="DW285" s="96"/>
      <c r="DX285" s="156" t="str">
        <f t="shared" si="167"/>
        <v/>
      </c>
      <c r="DY285" s="102" t="str">
        <f t="shared" si="168"/>
        <v/>
      </c>
      <c r="EA285" s="85" t="str">
        <f>IF(ISNUMBER(BW285),IF(ISNUMBER(MATRIX!Y285),MATRIX!Y285,"n/a"),"")</f>
        <v/>
      </c>
      <c r="EB285" s="86" t="str">
        <f t="shared" si="169"/>
        <v/>
      </c>
      <c r="ED285" s="44" t="str">
        <f>IF(ISNUMBER('HI-Z-OUTPUT'!D285),IF(ISNUMBER(BW285),'HI-Z-OUTPUT'!D285*BW285,""),"")</f>
        <v/>
      </c>
      <c r="EE285" s="44" t="str">
        <f t="shared" si="170"/>
        <v/>
      </c>
    </row>
    <row r="286" spans="1:135">
      <c r="A286" s="106"/>
      <c r="D286" t="b">
        <f>AND(OHM8MENO&lt;='Lo-Z-OUTPUT'!U286,'Lo-Z-OUTPUT'!U286&lt;=OHM8PIU)</f>
        <v>0</v>
      </c>
      <c r="E286" t="b">
        <f>AND(OHM4MENO&lt;='Lo-Z-OUTPUT'!U286,'Lo-Z-OUTPUT'!U286&lt;=OHM4PIU)</f>
        <v>0</v>
      </c>
      <c r="F286" t="b">
        <f>AND(OHM2MENO&lt;='Lo-Z-OUTPUT'!U286,'Lo-Z-OUTPUT'!U286&lt;=OHM2PIU)</f>
        <v>0</v>
      </c>
      <c r="H286" s="64" t="str">
        <f>IF(ISNUMBER('Lo-Z-OUTPUT'!S286),'Lo-Z-OUTPUT'!S286,"")</f>
        <v/>
      </c>
      <c r="I286" s="64" t="str">
        <f>IF('Lo-Z-OUTPUT'!W286="B","B","")</f>
        <v/>
      </c>
      <c r="K286" s="62" t="str">
        <f>IF(ISNUMBER(H286),H286*MATRIX!E286,"-")</f>
        <v>-</v>
      </c>
      <c r="M286" s="66" t="str">
        <f>IF(ISNUMBER(H286),IF(KP="kg",H286*MATRIX!CB286,H286*MATRIX!CB286*2.2),"-")</f>
        <v>-</v>
      </c>
      <c r="N286" s="65" t="str">
        <f t="shared" si="143"/>
        <v/>
      </c>
      <c r="P286" s="1" t="str">
        <f>IF(ISNUMBER(H286),IF('Lo-Z-OUTPUT'!W286="B",IF(D286,MATRIX!Q286,IF(E286,MATRIX!R286,"WRNG Ω")),IF(D286,MATRIX!K286,IF(E286,MATRIX!L286,IF(F286,MATRIX!M286,"")))),"")</f>
        <v/>
      </c>
      <c r="R286" s="70" t="str">
        <f>IF(AND(ISNUMBER(H286),ISNUMBER(P286)),IF('Lo-Z-OUTPUT'!W286="B",H286*P286*MATRIX!F286/2,H286*P286*MATRIX!F286),"")</f>
        <v/>
      </c>
      <c r="T286" s="40" t="str">
        <f>IF(ISNUMBER($H286),IF(ISNUMBER(MATRIX!U286),IF(MATRIX!U286-INT(MATRIX!U286)=0,MATRIX!U286,"("&amp;MATRIX!U286&amp;")"),"n/a"),"")</f>
        <v/>
      </c>
      <c r="U286" s="77"/>
      <c r="V286" s="81" t="str">
        <f>IF(ISNUMBER(H286), IF(ISNUMBER(MATRIX!AD286),H286*MATRIX!AD286,"n/a"),"")</f>
        <v/>
      </c>
      <c r="W286" s="77"/>
      <c r="X286" s="83" t="str">
        <f>IF(ISNUMBER($H286), IF(ISNUMBER(MATRIX!AF286),$H286*MATRIX!AF286,"n/a"),"")</f>
        <v/>
      </c>
      <c r="Y286" s="77"/>
      <c r="Z286" s="81" t="str">
        <f>IF(ISNUMBER($H286), IF(ISNUMBER(MATRIX!AP286),$H286*MATRIX!AP286,"n/a"),"")</f>
        <v/>
      </c>
      <c r="AA286" s="77" t="s">
        <v>434</v>
      </c>
      <c r="AB286" s="83" t="str">
        <f>IF(ISNUMBER($H286), IF(ISNUMBER(MATRIX!AR286),$H286*MATRIX!AR286,"n/a"),"")</f>
        <v/>
      </c>
      <c r="AD286" s="225" t="str">
        <f t="shared" si="144"/>
        <v/>
      </c>
      <c r="AF286" s="225" t="str">
        <f t="shared" si="145"/>
        <v/>
      </c>
      <c r="AH286" s="218" t="str">
        <f>IF(ISNUMBER($H286), IF(MV&gt;200,IF(ISNUMBER(MATRIX!CL286),MATRIX!CL286,"n/a"),IF(ISNUMBER(MATRIX!CH286),MATRIX!CH286,"n/a")),"")</f>
        <v/>
      </c>
      <c r="AJ286" s="1" t="str">
        <f>IF(ISNUMBER(H286),IF(AND(ISNUMBER('Lo-Z-OUTPUT'!BA286),'Lo-Z-OUTPUT'!BA286&lt;&gt;0),'Lo-Z-OUTPUT'!BA286,'Lo-Z-INPUT'!$K$15*'Lo-Z-INPUT'!$K$7),"")</f>
        <v/>
      </c>
      <c r="AL286" s="161" t="str">
        <f t="shared" si="146"/>
        <v/>
      </c>
      <c r="AN286" s="124" t="str">
        <f>IF(ISNUMBER($H286),IF(MV&lt;200,IF(ISNUMBER(MATRIX!AE286),ROUND((MATRIX!AE286*IDLE/1000)*CKWH,2),"-"),IF(ISNUMBER(MATRIX!AQ286),ROUND((MATRIX!AQ286*IDLE/1000)*CKWH,2),"-")),"")</f>
        <v/>
      </c>
      <c r="AO286" s="125" t="str">
        <f t="shared" si="147"/>
        <v/>
      </c>
      <c r="AQ286" s="105" t="str">
        <f>IF(ISNUMBER($H286),IF(MV&lt;200,IF(ISNUMBER(MATRIX!AG286),ROUND((MATRIX!AG286/1000)*RUNNING*CKWH,2),"-"),IF(ISNUMBER(MATRIX!AS286),ROUND((MATRIX!AS286/1000)*RUNNING*CKWH,2),"-")),"")</f>
        <v/>
      </c>
      <c r="AR286" s="126" t="str">
        <f t="shared" si="148"/>
        <v/>
      </c>
      <c r="AT286" s="129" t="str">
        <f t="shared" si="149"/>
        <v/>
      </c>
      <c r="AU286" s="127" t="str">
        <f t="shared" si="150"/>
        <v/>
      </c>
      <c r="AW286" s="101" t="str">
        <f>IF(ISNUMBER($H286),IF(ISNUMBER(MATRIX!BU286),$H286*MATRIX!BU286,"n/a"),"")</f>
        <v/>
      </c>
      <c r="AX286" s="72"/>
      <c r="AY286" s="72" t="str">
        <f>IF(ISNUMBER($H286),IF(ISNUMBER(MATRIX!BV286*AL286),$H286*MATRIX!BV286*AL286,"n/a"),"")</f>
        <v/>
      </c>
      <c r="BA286" s="100" t="str">
        <f t="shared" si="151"/>
        <v/>
      </c>
      <c r="BB286" s="72"/>
      <c r="BC286" s="154" t="str">
        <f t="shared" si="152"/>
        <v/>
      </c>
      <c r="BD286" s="103" t="str">
        <f t="shared" si="153"/>
        <v/>
      </c>
      <c r="BF286" s="85" t="str">
        <f>IF(ISNUMBER(H286),IF(ISNUMBER(MATRIX!Y286),MATRIX!Y286,"n/a"),"")</f>
        <v/>
      </c>
      <c r="BG286" s="86" t="str">
        <f t="shared" si="154"/>
        <v/>
      </c>
      <c r="BI286" s="44" t="str">
        <f>IF(ISNUMBER('Lo-Z-OUTPUT'!D286),IF(ISNUMBER(EXTRA!H286),'Lo-Z-OUTPUT'!D286*EXTRA!H286,""),"")</f>
        <v/>
      </c>
      <c r="BJ286" s="44" t="str">
        <f t="shared" si="155"/>
        <v/>
      </c>
      <c r="BT286" t="b">
        <f>ISNUMBER(MATRIX!G286)</f>
        <v>0</v>
      </c>
      <c r="BU286" t="b">
        <f>ISNUMBER(MATRIX!H286)</f>
        <v>0</v>
      </c>
      <c r="BW286" s="64" t="str">
        <f>IF(AND(ISNUMBER('HI-Z-OUTPUT'!P286),I286&lt;&gt;0),'HI-Z-OUTPUT'!P286,"-")</f>
        <v>-</v>
      </c>
      <c r="BX286" s="1"/>
      <c r="BY286" s="64" t="str">
        <f>IF(ISBLANK('HI-Z-OUTPUT'!R286),"",'HI-Z-OUTPUT'!R286)</f>
        <v/>
      </c>
      <c r="CA286" s="62" t="str">
        <f>IF(ISNUMBER(BW286),IF(ISNUMBER(MATRIX!E286),BW286*MATRIX!E286,"WRNG DATA"),"-")</f>
        <v>-</v>
      </c>
      <c r="CC286" s="66" t="str">
        <f>IF(AND(ISNUMBER(BW286),OR(BT286,BU286)),IF(KP="kg",BW286*MATRIX!CC286,BW286*MATRIX!CC286*2.2),"-")</f>
        <v>-</v>
      </c>
      <c r="CD286" s="65" t="str">
        <f t="shared" si="156"/>
        <v/>
      </c>
      <c r="CF286" s="1" t="str">
        <f>IF(AND(VI&lt;100,ISNUMBER(BW286),BT286),MATRIX!N286,IF(AND(VI&gt;=100,ISNUMBER(BW286),BU286),MATRIX!O286,""))</f>
        <v/>
      </c>
      <c r="CG286" s="1" t="str">
        <f>IF(AND(BY286&lt;100,ISNUMBER(BW286),BT286),MATRIX!N286,IF(AND(BY286&gt;=100,ISNUMBER(BW286),BU286),MATRIX!O286,"WRNG V"))</f>
        <v>WRNG V</v>
      </c>
      <c r="CH286" s="1" t="str">
        <f t="shared" si="157"/>
        <v/>
      </c>
      <c r="CJ286" s="70" t="str">
        <f>IF(ISNUMBER(BW286),IF(BY286&lt;100,IF(ISNUMBER(CH286*MATRIX!G286),BW286*CH286*MATRIX!G286,""),IF(ISNUMBER(CH286*MATRIX!H286),BW286*CH286*MATRIX!H286,"")),"")</f>
        <v/>
      </c>
      <c r="CL286" s="40" t="str">
        <f>IF(ISNUMBER(BW286*CH286),IF(ISNUMBER(MATRIX!U286),IF(MATRIX!U286-INT(MATRIX!U286)=0,MATRIX!U286,"("&amp;MATRIX!U286&amp;")"),"n/a"),"")</f>
        <v/>
      </c>
      <c r="CM286" s="77"/>
      <c r="CN286" s="81" t="str">
        <f>IF(ISNUMBER(BW286*CH286), IF(ISNUMBER(MATRIX!AZ286),BW286*MATRIX!AZ286,"n/a"),"")</f>
        <v/>
      </c>
      <c r="CO286" s="77"/>
      <c r="CP286" s="83" t="str">
        <f>IF(ISNUMBER($BW286*$CH286), IF(ISNUMBER(MATRIX!BB286),$BW286*MATRIX!BB286,"n/a"),"")</f>
        <v/>
      </c>
      <c r="CQ286" s="77"/>
      <c r="CR286" s="81" t="str">
        <f>IF(ISNUMBER($BW286*$CH286), IF(ISNUMBER(MATRIX!BJ286),BW286*MATRIX!BJ286,"n/a"),"")</f>
        <v/>
      </c>
      <c r="CS286" s="77" t="s">
        <v>434</v>
      </c>
      <c r="CT286" s="83" t="str">
        <f>IF(ISNUMBER($BW286*$CH286), IF(ISNUMBER(MATRIX!BL286),$BW286*MATRIX!BL286,"n/a"),"")</f>
        <v/>
      </c>
      <c r="CV286" s="225" t="str">
        <f t="shared" si="158"/>
        <v/>
      </c>
      <c r="CX286" s="225" t="str">
        <f t="shared" si="159"/>
        <v/>
      </c>
      <c r="CZ286" s="219" t="str">
        <f>IF(ISNUMBER($BW286*$CH286), IF(MV&gt;200,IF(ISNUMBER(MATRIX!CL286),MATRIX!CL286,"n/a"),IF(ISNUMBER(MATRIX!CH286),MATRIX!CH286,"n/a")),"")</f>
        <v/>
      </c>
      <c r="DB286" s="1" t="str">
        <f>IF(ISNUMBER(BW286),IF(AND(ISNUMBER('HI-Z-OUTPUT'!AV286),'HI-Z-OUTPUT'!AV286&lt;&gt;0),'HI-Z-OUTPUT'!AV286,'Hi-Z-INPUT'!$K$7*'Hi-Z-INPUT'!$K$11),"")</f>
        <v/>
      </c>
      <c r="DD286" s="161" t="str">
        <f t="shared" si="160"/>
        <v/>
      </c>
      <c r="DF286" s="124" t="str">
        <f>IF(ISNUMBER($BW286),IF(MV&lt;200,IF(ISNUMBER(MATRIX!BA286),ROUND(MATRIX!BA286/1000*IDLE*CKWH,2),"-"),IF(ISNUMBER(MATRIX!BK286),ROUND(MATRIX!BK286/1000*IDLE*CKWH,2),"-")),"")</f>
        <v/>
      </c>
      <c r="DG286" s="125" t="str">
        <f t="shared" si="161"/>
        <v/>
      </c>
      <c r="DI286" s="104" t="str">
        <f>IF(ISNUMBER($BW286),IF(MV&lt;200,IF(ISNUMBER(MATRIX!BC286),ROUND(MATRIX!BC286/1000*RUNNING*CKWH,2),"-"),IF(ISNUMBER(MATRIX!BM286),ROUND(MATRIX!BM286/1000*RUNNING*CKWH,2),"-")),"")</f>
        <v/>
      </c>
      <c r="DJ286" s="130" t="str">
        <f t="shared" si="162"/>
        <v/>
      </c>
      <c r="DL286" s="104"/>
      <c r="DM286" s="130" t="str">
        <f t="shared" si="163"/>
        <v/>
      </c>
      <c r="DO286" s="129" t="str">
        <f t="shared" si="164"/>
        <v/>
      </c>
      <c r="DP286" s="127" t="str">
        <f t="shared" si="165"/>
        <v/>
      </c>
      <c r="DR286" s="101" t="str">
        <f>IF(ISNUMBER($BW286*$CH286),IF(ISNUMBER(MATRIX!BU286),BW286*MATRIX!BU286,"n/a"),"")</f>
        <v/>
      </c>
      <c r="DS286" s="72"/>
      <c r="DT286" s="72" t="str">
        <f>IF(ISNUMBER(BW286*CH286),IF(ISNUMBER(MATRIX!BV286*DD286),BW286*MATRIX!BV286*DD286,"n/a"),"")</f>
        <v/>
      </c>
      <c r="DU286" s="72"/>
      <c r="DV286" s="155" t="str">
        <f t="shared" si="166"/>
        <v/>
      </c>
      <c r="DW286" s="96"/>
      <c r="DX286" s="156" t="str">
        <f t="shared" si="167"/>
        <v/>
      </c>
      <c r="DY286" s="102" t="str">
        <f t="shared" si="168"/>
        <v/>
      </c>
      <c r="EA286" s="85" t="str">
        <f>IF(ISNUMBER(BW286),IF(ISNUMBER(MATRIX!Y286),MATRIX!Y286,"n/a"),"")</f>
        <v/>
      </c>
      <c r="EB286" s="86" t="str">
        <f t="shared" si="169"/>
        <v/>
      </c>
      <c r="ED286" s="44" t="str">
        <f>IF(ISNUMBER('HI-Z-OUTPUT'!D286),IF(ISNUMBER(BW286),'HI-Z-OUTPUT'!D286*BW286,""),"")</f>
        <v/>
      </c>
      <c r="EE286" s="44" t="str">
        <f t="shared" si="170"/>
        <v/>
      </c>
    </row>
    <row r="287" spans="1:135">
      <c r="A287" s="106"/>
      <c r="D287" t="b">
        <f>AND(OHM8MENO&lt;='Lo-Z-OUTPUT'!U287,'Lo-Z-OUTPUT'!U287&lt;=OHM8PIU)</f>
        <v>0</v>
      </c>
      <c r="E287" t="b">
        <f>AND(OHM4MENO&lt;='Lo-Z-OUTPUT'!U287,'Lo-Z-OUTPUT'!U287&lt;=OHM4PIU)</f>
        <v>0</v>
      </c>
      <c r="F287" t="b">
        <f>AND(OHM2MENO&lt;='Lo-Z-OUTPUT'!U287,'Lo-Z-OUTPUT'!U287&lt;=OHM2PIU)</f>
        <v>0</v>
      </c>
      <c r="H287" s="64" t="str">
        <f>IF(ISNUMBER('Lo-Z-OUTPUT'!S287),'Lo-Z-OUTPUT'!S287,"")</f>
        <v/>
      </c>
      <c r="I287" s="64" t="str">
        <f>IF('Lo-Z-OUTPUT'!W287="B","B","")</f>
        <v/>
      </c>
      <c r="K287" s="62" t="str">
        <f>IF(ISNUMBER(H287),H287*MATRIX!E287,"-")</f>
        <v>-</v>
      </c>
      <c r="M287" s="66" t="str">
        <f>IF(ISNUMBER(H287),IF(KP="kg",H287*MATRIX!CB287,H287*MATRIX!CB287*2.2),"-")</f>
        <v>-</v>
      </c>
      <c r="N287" s="65" t="str">
        <f t="shared" si="143"/>
        <v/>
      </c>
      <c r="P287" s="1" t="str">
        <f>IF(ISNUMBER(H287),IF('Lo-Z-OUTPUT'!W287="B",IF(D287,MATRIX!Q287,IF(E287,MATRIX!R287,"WRNG Ω")),IF(D287,MATRIX!K287,IF(E287,MATRIX!L287,IF(F287,MATRIX!M287,"")))),"")</f>
        <v/>
      </c>
      <c r="R287" s="70" t="str">
        <f>IF(AND(ISNUMBER(H287),ISNUMBER(P287)),IF('Lo-Z-OUTPUT'!W287="B",H287*P287*MATRIX!F287/2,H287*P287*MATRIX!F287),"")</f>
        <v/>
      </c>
      <c r="T287" s="40" t="str">
        <f>IF(ISNUMBER($H287),IF(ISNUMBER(MATRIX!U287),IF(MATRIX!U287-INT(MATRIX!U287)=0,MATRIX!U287,"("&amp;MATRIX!U287&amp;")"),"n/a"),"")</f>
        <v/>
      </c>
      <c r="U287" s="77"/>
      <c r="V287" s="81" t="str">
        <f>IF(ISNUMBER(H287), IF(ISNUMBER(MATRIX!AD287),H287*MATRIX!AD287,"n/a"),"")</f>
        <v/>
      </c>
      <c r="W287" s="77"/>
      <c r="X287" s="83" t="str">
        <f>IF(ISNUMBER($H287), IF(ISNUMBER(MATRIX!AF287),$H287*MATRIX!AF287,"n/a"),"")</f>
        <v/>
      </c>
      <c r="Y287" s="77"/>
      <c r="Z287" s="81" t="str">
        <f>IF(ISNUMBER($H287), IF(ISNUMBER(MATRIX!AP287),$H287*MATRIX!AP287,"n/a"),"")</f>
        <v/>
      </c>
      <c r="AA287" s="77" t="s">
        <v>434</v>
      </c>
      <c r="AB287" s="83" t="str">
        <f>IF(ISNUMBER($H287), IF(ISNUMBER(MATRIX!AR287),$H287*MATRIX!AR287,"n/a"),"")</f>
        <v/>
      </c>
      <c r="AD287" s="225" t="str">
        <f t="shared" si="144"/>
        <v/>
      </c>
      <c r="AF287" s="225" t="str">
        <f t="shared" si="145"/>
        <v/>
      </c>
      <c r="AH287" s="218" t="str">
        <f>IF(ISNUMBER($H287), IF(MV&gt;200,IF(ISNUMBER(MATRIX!CL287),MATRIX!CL287,"n/a"),IF(ISNUMBER(MATRIX!CH287),MATRIX!CH287,"n/a")),"")</f>
        <v/>
      </c>
      <c r="AJ287" s="1" t="str">
        <f>IF(ISNUMBER(H287),IF(AND(ISNUMBER('Lo-Z-OUTPUT'!BA287),'Lo-Z-OUTPUT'!BA287&lt;&gt;0),'Lo-Z-OUTPUT'!BA287,'Lo-Z-INPUT'!$K$15*'Lo-Z-INPUT'!$K$7),"")</f>
        <v/>
      </c>
      <c r="AL287" s="161" t="str">
        <f t="shared" si="146"/>
        <v/>
      </c>
      <c r="AN287" s="124" t="str">
        <f>IF(ISNUMBER($H287),IF(MV&lt;200,IF(ISNUMBER(MATRIX!AE287),ROUND((MATRIX!AE287*IDLE/1000)*CKWH,2),"-"),IF(ISNUMBER(MATRIX!AQ287),ROUND((MATRIX!AQ287*IDLE/1000)*CKWH,2),"-")),"")</f>
        <v/>
      </c>
      <c r="AO287" s="125" t="str">
        <f t="shared" si="147"/>
        <v/>
      </c>
      <c r="AQ287" s="105" t="str">
        <f>IF(ISNUMBER($H287),IF(MV&lt;200,IF(ISNUMBER(MATRIX!AG287),ROUND((MATRIX!AG287/1000)*RUNNING*CKWH,2),"-"),IF(ISNUMBER(MATRIX!AS287),ROUND((MATRIX!AS287/1000)*RUNNING*CKWH,2),"-")),"")</f>
        <v/>
      </c>
      <c r="AR287" s="126" t="str">
        <f t="shared" si="148"/>
        <v/>
      </c>
      <c r="AT287" s="129" t="str">
        <f t="shared" si="149"/>
        <v/>
      </c>
      <c r="AU287" s="127" t="str">
        <f t="shared" si="150"/>
        <v/>
      </c>
      <c r="AW287" s="101" t="str">
        <f>IF(ISNUMBER($H287),IF(ISNUMBER(MATRIX!BU287),$H287*MATRIX!BU287,"n/a"),"")</f>
        <v/>
      </c>
      <c r="AX287" s="72"/>
      <c r="AY287" s="72" t="str">
        <f>IF(ISNUMBER($H287),IF(ISNUMBER(MATRIX!BV287*AL287),$H287*MATRIX!BV287*AL287,"n/a"),"")</f>
        <v/>
      </c>
      <c r="BA287" s="100" t="str">
        <f t="shared" si="151"/>
        <v/>
      </c>
      <c r="BB287" s="72"/>
      <c r="BC287" s="154" t="str">
        <f t="shared" si="152"/>
        <v/>
      </c>
      <c r="BD287" s="103" t="str">
        <f t="shared" si="153"/>
        <v/>
      </c>
      <c r="BF287" s="85" t="str">
        <f>IF(ISNUMBER(H287),IF(ISNUMBER(MATRIX!Y287),MATRIX!Y287,"n/a"),"")</f>
        <v/>
      </c>
      <c r="BG287" s="86" t="str">
        <f t="shared" si="154"/>
        <v/>
      </c>
      <c r="BI287" s="44" t="str">
        <f>IF(ISNUMBER('Lo-Z-OUTPUT'!D287),IF(ISNUMBER(EXTRA!H287),'Lo-Z-OUTPUT'!D287*EXTRA!H287,""),"")</f>
        <v/>
      </c>
      <c r="BJ287" s="44" t="str">
        <f t="shared" si="155"/>
        <v/>
      </c>
      <c r="BT287" t="b">
        <f>ISNUMBER(MATRIX!G287)</f>
        <v>0</v>
      </c>
      <c r="BU287" t="b">
        <f>ISNUMBER(MATRIX!H287)</f>
        <v>0</v>
      </c>
      <c r="BW287" s="64" t="str">
        <f>IF(AND(ISNUMBER('HI-Z-OUTPUT'!P287),I287&lt;&gt;0),'HI-Z-OUTPUT'!P287,"-")</f>
        <v>-</v>
      </c>
      <c r="BX287" s="1"/>
      <c r="BY287" s="64" t="str">
        <f>IF(ISBLANK('HI-Z-OUTPUT'!R287),"",'HI-Z-OUTPUT'!R287)</f>
        <v/>
      </c>
      <c r="CA287" s="62" t="str">
        <f>IF(ISNUMBER(BW287),IF(ISNUMBER(MATRIX!E287),BW287*MATRIX!E287,"WRNG DATA"),"-")</f>
        <v>-</v>
      </c>
      <c r="CC287" s="66" t="str">
        <f>IF(AND(ISNUMBER(BW287),OR(BT287,BU287)),IF(KP="kg",BW287*MATRIX!CC287,BW287*MATRIX!CC287*2.2),"-")</f>
        <v>-</v>
      </c>
      <c r="CD287" s="65" t="str">
        <f t="shared" si="156"/>
        <v/>
      </c>
      <c r="CF287" s="1" t="str">
        <f>IF(AND(VI&lt;100,ISNUMBER(BW287),BT287),MATRIX!N287,IF(AND(VI&gt;=100,ISNUMBER(BW287),BU287),MATRIX!O287,""))</f>
        <v/>
      </c>
      <c r="CG287" s="1" t="str">
        <f>IF(AND(BY287&lt;100,ISNUMBER(BW287),BT287),MATRIX!N287,IF(AND(BY287&gt;=100,ISNUMBER(BW287),BU287),MATRIX!O287,"WRNG V"))</f>
        <v>WRNG V</v>
      </c>
      <c r="CH287" s="1" t="str">
        <f t="shared" si="157"/>
        <v/>
      </c>
      <c r="CJ287" s="70" t="str">
        <f>IF(ISNUMBER(BW287),IF(BY287&lt;100,IF(ISNUMBER(CH287*MATRIX!G287),BW287*CH287*MATRIX!G287,""),IF(ISNUMBER(CH287*MATRIX!H287),BW287*CH287*MATRIX!H287,"")),"")</f>
        <v/>
      </c>
      <c r="CL287" s="40" t="str">
        <f>IF(ISNUMBER(BW287*CH287),IF(ISNUMBER(MATRIX!U287),IF(MATRIX!U287-INT(MATRIX!U287)=0,MATRIX!U287,"("&amp;MATRIX!U287&amp;")"),"n/a"),"")</f>
        <v/>
      </c>
      <c r="CM287" s="77"/>
      <c r="CN287" s="81" t="str">
        <f>IF(ISNUMBER(BW287*CH287), IF(ISNUMBER(MATRIX!AZ287),BW287*MATRIX!AZ287,"n/a"),"")</f>
        <v/>
      </c>
      <c r="CO287" s="77"/>
      <c r="CP287" s="83" t="str">
        <f>IF(ISNUMBER($BW287*$CH287), IF(ISNUMBER(MATRIX!BB287),$BW287*MATRIX!BB287,"n/a"),"")</f>
        <v/>
      </c>
      <c r="CQ287" s="77"/>
      <c r="CR287" s="81" t="str">
        <f>IF(ISNUMBER($BW287*$CH287), IF(ISNUMBER(MATRIX!BJ287),BW287*MATRIX!BJ287,"n/a"),"")</f>
        <v/>
      </c>
      <c r="CS287" s="77" t="s">
        <v>434</v>
      </c>
      <c r="CT287" s="83" t="str">
        <f>IF(ISNUMBER($BW287*$CH287), IF(ISNUMBER(MATRIX!BL287),$BW287*MATRIX!BL287,"n/a"),"")</f>
        <v/>
      </c>
      <c r="CV287" s="225" t="str">
        <f t="shared" si="158"/>
        <v/>
      </c>
      <c r="CX287" s="225" t="str">
        <f t="shared" si="159"/>
        <v/>
      </c>
      <c r="CZ287" s="219" t="str">
        <f>IF(ISNUMBER($BW287*$CH287), IF(MV&gt;200,IF(ISNUMBER(MATRIX!CL287),MATRIX!CL287,"n/a"),IF(ISNUMBER(MATRIX!CH287),MATRIX!CH287,"n/a")),"")</f>
        <v/>
      </c>
      <c r="DB287" s="1" t="str">
        <f>IF(ISNUMBER(BW287),IF(AND(ISNUMBER('HI-Z-OUTPUT'!AV287),'HI-Z-OUTPUT'!AV287&lt;&gt;0),'HI-Z-OUTPUT'!AV287,'Hi-Z-INPUT'!$K$7*'Hi-Z-INPUT'!$K$11),"")</f>
        <v/>
      </c>
      <c r="DD287" s="161" t="str">
        <f t="shared" si="160"/>
        <v/>
      </c>
      <c r="DF287" s="124" t="str">
        <f>IF(ISNUMBER($BW287),IF(MV&lt;200,IF(ISNUMBER(MATRIX!BA287),ROUND(MATRIX!BA287/1000*IDLE*CKWH,2),"-"),IF(ISNUMBER(MATRIX!BK287),ROUND(MATRIX!BK287/1000*IDLE*CKWH,2),"-")),"")</f>
        <v/>
      </c>
      <c r="DG287" s="125" t="str">
        <f t="shared" si="161"/>
        <v/>
      </c>
      <c r="DI287" s="104" t="str">
        <f>IF(ISNUMBER($BW287),IF(MV&lt;200,IF(ISNUMBER(MATRIX!BC287),ROUND(MATRIX!BC287/1000*RUNNING*CKWH,2),"-"),IF(ISNUMBER(MATRIX!BM287),ROUND(MATRIX!BM287/1000*RUNNING*CKWH,2),"-")),"")</f>
        <v/>
      </c>
      <c r="DJ287" s="130" t="str">
        <f t="shared" si="162"/>
        <v/>
      </c>
      <c r="DL287" s="104"/>
      <c r="DM287" s="130" t="str">
        <f t="shared" si="163"/>
        <v/>
      </c>
      <c r="DO287" s="129" t="str">
        <f t="shared" si="164"/>
        <v/>
      </c>
      <c r="DP287" s="127" t="str">
        <f t="shared" si="165"/>
        <v/>
      </c>
      <c r="DR287" s="101" t="str">
        <f>IF(ISNUMBER($BW287*$CH287),IF(ISNUMBER(MATRIX!BU287),BW287*MATRIX!BU287,"n/a"),"")</f>
        <v/>
      </c>
      <c r="DS287" s="72"/>
      <c r="DT287" s="72" t="str">
        <f>IF(ISNUMBER(BW287*CH287),IF(ISNUMBER(MATRIX!BV287*DD287),BW287*MATRIX!BV287*DD287,"n/a"),"")</f>
        <v/>
      </c>
      <c r="DU287" s="72"/>
      <c r="DV287" s="155" t="str">
        <f t="shared" si="166"/>
        <v/>
      </c>
      <c r="DW287" s="96"/>
      <c r="DX287" s="156" t="str">
        <f t="shared" si="167"/>
        <v/>
      </c>
      <c r="DY287" s="102" t="str">
        <f t="shared" si="168"/>
        <v/>
      </c>
      <c r="EA287" s="85" t="str">
        <f>IF(ISNUMBER(BW287),IF(ISNUMBER(MATRIX!Y287),MATRIX!Y287,"n/a"),"")</f>
        <v/>
      </c>
      <c r="EB287" s="86" t="str">
        <f t="shared" si="169"/>
        <v/>
      </c>
      <c r="ED287" s="44" t="str">
        <f>IF(ISNUMBER('HI-Z-OUTPUT'!D287),IF(ISNUMBER(BW287),'HI-Z-OUTPUT'!D287*BW287,""),"")</f>
        <v/>
      </c>
      <c r="EE287" s="44" t="str">
        <f t="shared" si="170"/>
        <v/>
      </c>
    </row>
    <row r="288" spans="1:135">
      <c r="A288" s="106"/>
      <c r="D288" t="b">
        <f>AND(OHM8MENO&lt;='Lo-Z-OUTPUT'!U288,'Lo-Z-OUTPUT'!U288&lt;=OHM8PIU)</f>
        <v>0</v>
      </c>
      <c r="E288" t="b">
        <f>AND(OHM4MENO&lt;='Lo-Z-OUTPUT'!U288,'Lo-Z-OUTPUT'!U288&lt;=OHM4PIU)</f>
        <v>0</v>
      </c>
      <c r="F288" t="b">
        <f>AND(OHM2MENO&lt;='Lo-Z-OUTPUT'!U288,'Lo-Z-OUTPUT'!U288&lt;=OHM2PIU)</f>
        <v>0</v>
      </c>
      <c r="H288" s="64" t="str">
        <f>IF(ISNUMBER('Lo-Z-OUTPUT'!S288),'Lo-Z-OUTPUT'!S288,"")</f>
        <v/>
      </c>
      <c r="I288" s="64" t="str">
        <f>IF('Lo-Z-OUTPUT'!W288="B","B","")</f>
        <v/>
      </c>
      <c r="K288" s="62" t="str">
        <f>IF(ISNUMBER(H288),H288*MATRIX!E288,"-")</f>
        <v>-</v>
      </c>
      <c r="M288" s="66" t="str">
        <f>IF(ISNUMBER(H288),IF(KP="kg",H288*MATRIX!CB288,H288*MATRIX!CB288*2.2),"-")</f>
        <v>-</v>
      </c>
      <c r="N288" s="65" t="str">
        <f t="shared" si="143"/>
        <v/>
      </c>
      <c r="P288" s="1" t="str">
        <f>IF(ISNUMBER(H288),IF('Lo-Z-OUTPUT'!W288="B",IF(D288,MATRIX!Q288,IF(E288,MATRIX!R288,"WRNG Ω")),IF(D288,MATRIX!K288,IF(E288,MATRIX!L288,IF(F288,MATRIX!M288,"")))),"")</f>
        <v/>
      </c>
      <c r="R288" s="70" t="str">
        <f>IF(AND(ISNUMBER(H288),ISNUMBER(P288)),IF('Lo-Z-OUTPUT'!W288="B",H288*P288*MATRIX!F288/2,H288*P288*MATRIX!F288),"")</f>
        <v/>
      </c>
      <c r="T288" s="40" t="str">
        <f>IF(ISNUMBER($H288),IF(ISNUMBER(MATRIX!U288),IF(MATRIX!U288-INT(MATRIX!U288)=0,MATRIX!U288,"("&amp;MATRIX!U288&amp;")"),"n/a"),"")</f>
        <v/>
      </c>
      <c r="U288" s="77"/>
      <c r="V288" s="81" t="str">
        <f>IF(ISNUMBER(H288), IF(ISNUMBER(MATRIX!AD288),H288*MATRIX!AD288,"n/a"),"")</f>
        <v/>
      </c>
      <c r="W288" s="77"/>
      <c r="X288" s="83" t="str">
        <f>IF(ISNUMBER($H288), IF(ISNUMBER(MATRIX!AF288),$H288*MATRIX!AF288,"n/a"),"")</f>
        <v/>
      </c>
      <c r="Y288" s="77"/>
      <c r="Z288" s="81" t="str">
        <f>IF(ISNUMBER($H288), IF(ISNUMBER(MATRIX!AP288),$H288*MATRIX!AP288,"n/a"),"")</f>
        <v/>
      </c>
      <c r="AA288" s="77" t="s">
        <v>434</v>
      </c>
      <c r="AB288" s="83" t="str">
        <f>IF(ISNUMBER($H288), IF(ISNUMBER(MATRIX!AR288),$H288*MATRIX!AR288,"n/a"),"")</f>
        <v/>
      </c>
      <c r="AD288" s="225" t="str">
        <f t="shared" si="144"/>
        <v/>
      </c>
      <c r="AF288" s="225" t="str">
        <f t="shared" si="145"/>
        <v/>
      </c>
      <c r="AH288" s="218" t="str">
        <f>IF(ISNUMBER($H288), IF(MV&gt;200,IF(ISNUMBER(MATRIX!CL288),MATRIX!CL288,"n/a"),IF(ISNUMBER(MATRIX!CH288),MATRIX!CH288,"n/a")),"")</f>
        <v/>
      </c>
      <c r="AJ288" s="1" t="str">
        <f>IF(ISNUMBER(H288),IF(AND(ISNUMBER('Lo-Z-OUTPUT'!BA288),'Lo-Z-OUTPUT'!BA288&lt;&gt;0),'Lo-Z-OUTPUT'!BA288,'Lo-Z-INPUT'!$K$15*'Lo-Z-INPUT'!$K$7),"")</f>
        <v/>
      </c>
      <c r="AL288" s="161" t="str">
        <f t="shared" si="146"/>
        <v/>
      </c>
      <c r="AN288" s="124" t="str">
        <f>IF(ISNUMBER($H288),IF(MV&lt;200,IF(ISNUMBER(MATRIX!AE288),ROUND((MATRIX!AE288*IDLE/1000)*CKWH,2),"-"),IF(ISNUMBER(MATRIX!AQ288),ROUND((MATRIX!AQ288*IDLE/1000)*CKWH,2),"-")),"")</f>
        <v/>
      </c>
      <c r="AO288" s="125" t="str">
        <f t="shared" si="147"/>
        <v/>
      </c>
      <c r="AQ288" s="105" t="str">
        <f>IF(ISNUMBER($H288),IF(MV&lt;200,IF(ISNUMBER(MATRIX!AG288),ROUND((MATRIX!AG288/1000)*RUNNING*CKWH,2),"-"),IF(ISNUMBER(MATRIX!AS288),ROUND((MATRIX!AS288/1000)*RUNNING*CKWH,2),"-")),"")</f>
        <v/>
      </c>
      <c r="AR288" s="126" t="str">
        <f t="shared" si="148"/>
        <v/>
      </c>
      <c r="AT288" s="129" t="str">
        <f t="shared" si="149"/>
        <v/>
      </c>
      <c r="AU288" s="127" t="str">
        <f t="shared" si="150"/>
        <v/>
      </c>
      <c r="AW288" s="101" t="str">
        <f>IF(ISNUMBER($H288),IF(ISNUMBER(MATRIX!BU288),$H288*MATRIX!BU288,"n/a"),"")</f>
        <v/>
      </c>
      <c r="AX288" s="72"/>
      <c r="AY288" s="72" t="str">
        <f>IF(ISNUMBER($H288),IF(ISNUMBER(MATRIX!BV288*AL288),$H288*MATRIX!BV288*AL288,"n/a"),"")</f>
        <v/>
      </c>
      <c r="BA288" s="100" t="str">
        <f t="shared" si="151"/>
        <v/>
      </c>
      <c r="BB288" s="72"/>
      <c r="BC288" s="154" t="str">
        <f t="shared" si="152"/>
        <v/>
      </c>
      <c r="BD288" s="103" t="str">
        <f t="shared" si="153"/>
        <v/>
      </c>
      <c r="BF288" s="85" t="str">
        <f>IF(ISNUMBER(H288),IF(ISNUMBER(MATRIX!Y288),MATRIX!Y288,"n/a"),"")</f>
        <v/>
      </c>
      <c r="BG288" s="86" t="str">
        <f t="shared" si="154"/>
        <v/>
      </c>
      <c r="BI288" s="44" t="str">
        <f>IF(ISNUMBER('Lo-Z-OUTPUT'!D288),IF(ISNUMBER(EXTRA!H288),'Lo-Z-OUTPUT'!D288*EXTRA!H288,""),"")</f>
        <v/>
      </c>
      <c r="BJ288" s="44" t="str">
        <f t="shared" si="155"/>
        <v/>
      </c>
      <c r="BT288" t="b">
        <f>ISNUMBER(MATRIX!G288)</f>
        <v>0</v>
      </c>
      <c r="BU288" t="b">
        <f>ISNUMBER(MATRIX!H288)</f>
        <v>0</v>
      </c>
      <c r="BW288" s="64" t="str">
        <f>IF(AND(ISNUMBER('HI-Z-OUTPUT'!P288),I288&lt;&gt;0),'HI-Z-OUTPUT'!P288,"-")</f>
        <v>-</v>
      </c>
      <c r="BX288" s="1"/>
      <c r="BY288" s="64" t="str">
        <f>IF(ISBLANK('HI-Z-OUTPUT'!R288),"",'HI-Z-OUTPUT'!R288)</f>
        <v/>
      </c>
      <c r="CA288" s="62" t="str">
        <f>IF(ISNUMBER(BW288),IF(ISNUMBER(MATRIX!E288),BW288*MATRIX!E288,"WRNG DATA"),"-")</f>
        <v>-</v>
      </c>
      <c r="CC288" s="66" t="str">
        <f>IF(AND(ISNUMBER(BW288),OR(BT288,BU288)),IF(KP="kg",BW288*MATRIX!CC288,BW288*MATRIX!CC288*2.2),"-")</f>
        <v>-</v>
      </c>
      <c r="CD288" s="65" t="str">
        <f t="shared" si="156"/>
        <v/>
      </c>
      <c r="CF288" s="1" t="str">
        <f>IF(AND(VI&lt;100,ISNUMBER(BW288),BT288),MATRIX!N288,IF(AND(VI&gt;=100,ISNUMBER(BW288),BU288),MATRIX!O288,""))</f>
        <v/>
      </c>
      <c r="CG288" s="1" t="str">
        <f>IF(AND(BY288&lt;100,ISNUMBER(BW288),BT288),MATRIX!N288,IF(AND(BY288&gt;=100,ISNUMBER(BW288),BU288),MATRIX!O288,"WRNG V"))</f>
        <v>WRNG V</v>
      </c>
      <c r="CH288" s="1" t="str">
        <f t="shared" si="157"/>
        <v/>
      </c>
      <c r="CJ288" s="70" t="str">
        <f>IF(ISNUMBER(BW288),IF(BY288&lt;100,IF(ISNUMBER(CH288*MATRIX!G288),BW288*CH288*MATRIX!G288,""),IF(ISNUMBER(CH288*MATRIX!H288),BW288*CH288*MATRIX!H288,"")),"")</f>
        <v/>
      </c>
      <c r="CL288" s="40" t="str">
        <f>IF(ISNUMBER(BW288*CH288),IF(ISNUMBER(MATRIX!U288),IF(MATRIX!U288-INT(MATRIX!U288)=0,MATRIX!U288,"("&amp;MATRIX!U288&amp;")"),"n/a"),"")</f>
        <v/>
      </c>
      <c r="CM288" s="77"/>
      <c r="CN288" s="81" t="str">
        <f>IF(ISNUMBER(BW288*CH288), IF(ISNUMBER(MATRIX!AZ288),BW288*MATRIX!AZ288,"n/a"),"")</f>
        <v/>
      </c>
      <c r="CO288" s="77"/>
      <c r="CP288" s="83" t="str">
        <f>IF(ISNUMBER($BW288*$CH288), IF(ISNUMBER(MATRIX!BB288),$BW288*MATRIX!BB288,"n/a"),"")</f>
        <v/>
      </c>
      <c r="CQ288" s="77"/>
      <c r="CR288" s="81" t="str">
        <f>IF(ISNUMBER($BW288*$CH288), IF(ISNUMBER(MATRIX!BJ288),BW288*MATRIX!BJ288,"n/a"),"")</f>
        <v/>
      </c>
      <c r="CS288" s="77" t="s">
        <v>434</v>
      </c>
      <c r="CT288" s="83" t="str">
        <f>IF(ISNUMBER($BW288*$CH288), IF(ISNUMBER(MATRIX!BL288),$BW288*MATRIX!BL288,"n/a"),"")</f>
        <v/>
      </c>
      <c r="CV288" s="225" t="str">
        <f t="shared" si="158"/>
        <v/>
      </c>
      <c r="CX288" s="225" t="str">
        <f t="shared" si="159"/>
        <v/>
      </c>
      <c r="CZ288" s="219" t="str">
        <f>IF(ISNUMBER($BW288*$CH288), IF(MV&gt;200,IF(ISNUMBER(MATRIX!CL288),MATRIX!CL288,"n/a"),IF(ISNUMBER(MATRIX!CH288),MATRIX!CH288,"n/a")),"")</f>
        <v/>
      </c>
      <c r="DB288" s="1" t="str">
        <f>IF(ISNUMBER(BW288),IF(AND(ISNUMBER('HI-Z-OUTPUT'!AV288),'HI-Z-OUTPUT'!AV288&lt;&gt;0),'HI-Z-OUTPUT'!AV288,'Hi-Z-INPUT'!$K$7*'Hi-Z-INPUT'!$K$11),"")</f>
        <v/>
      </c>
      <c r="DD288" s="161" t="str">
        <f t="shared" si="160"/>
        <v/>
      </c>
      <c r="DF288" s="124" t="str">
        <f>IF(ISNUMBER($BW288),IF(MV&lt;200,IF(ISNUMBER(MATRIX!BA288),ROUND(MATRIX!BA288/1000*IDLE*CKWH,2),"-"),IF(ISNUMBER(MATRIX!BK288),ROUND(MATRIX!BK288/1000*IDLE*CKWH,2),"-")),"")</f>
        <v/>
      </c>
      <c r="DG288" s="125" t="str">
        <f t="shared" si="161"/>
        <v/>
      </c>
      <c r="DI288" s="104" t="str">
        <f>IF(ISNUMBER($BW288),IF(MV&lt;200,IF(ISNUMBER(MATRIX!BC288),ROUND(MATRIX!BC288/1000*RUNNING*CKWH,2),"-"),IF(ISNUMBER(MATRIX!BM288),ROUND(MATRIX!BM288/1000*RUNNING*CKWH,2),"-")),"")</f>
        <v/>
      </c>
      <c r="DJ288" s="130" t="str">
        <f t="shared" si="162"/>
        <v/>
      </c>
      <c r="DL288" s="104"/>
      <c r="DM288" s="130" t="str">
        <f t="shared" si="163"/>
        <v/>
      </c>
      <c r="DO288" s="129" t="str">
        <f t="shared" si="164"/>
        <v/>
      </c>
      <c r="DP288" s="127" t="str">
        <f t="shared" si="165"/>
        <v/>
      </c>
      <c r="DR288" s="101" t="str">
        <f>IF(ISNUMBER($BW288*$CH288),IF(ISNUMBER(MATRIX!BU288),BW288*MATRIX!BU288,"n/a"),"")</f>
        <v/>
      </c>
      <c r="DS288" s="72"/>
      <c r="DT288" s="72" t="str">
        <f>IF(ISNUMBER(BW288*CH288),IF(ISNUMBER(MATRIX!BV288*DD288),BW288*MATRIX!BV288*DD288,"n/a"),"")</f>
        <v/>
      </c>
      <c r="DU288" s="72"/>
      <c r="DV288" s="155" t="str">
        <f t="shared" si="166"/>
        <v/>
      </c>
      <c r="DW288" s="96"/>
      <c r="DX288" s="156" t="str">
        <f t="shared" si="167"/>
        <v/>
      </c>
      <c r="DY288" s="102" t="str">
        <f t="shared" si="168"/>
        <v/>
      </c>
      <c r="EA288" s="85" t="str">
        <f>IF(ISNUMBER(BW288),IF(ISNUMBER(MATRIX!Y288),MATRIX!Y288,"n/a"),"")</f>
        <v/>
      </c>
      <c r="EB288" s="86" t="str">
        <f t="shared" si="169"/>
        <v/>
      </c>
      <c r="ED288" s="44" t="str">
        <f>IF(ISNUMBER('HI-Z-OUTPUT'!D288),IF(ISNUMBER(BW288),'HI-Z-OUTPUT'!D288*BW288,""),"")</f>
        <v/>
      </c>
      <c r="EE288" s="44" t="str">
        <f t="shared" si="170"/>
        <v/>
      </c>
    </row>
    <row r="289" spans="1:135">
      <c r="A289" s="106"/>
      <c r="D289" t="b">
        <f>AND(OHM8MENO&lt;='Lo-Z-OUTPUT'!U289,'Lo-Z-OUTPUT'!U289&lt;=OHM8PIU)</f>
        <v>0</v>
      </c>
      <c r="E289" t="b">
        <f>AND(OHM4MENO&lt;='Lo-Z-OUTPUT'!U289,'Lo-Z-OUTPUT'!U289&lt;=OHM4PIU)</f>
        <v>0</v>
      </c>
      <c r="F289" t="b">
        <f>AND(OHM2MENO&lt;='Lo-Z-OUTPUT'!U289,'Lo-Z-OUTPUT'!U289&lt;=OHM2PIU)</f>
        <v>0</v>
      </c>
      <c r="H289" s="64" t="str">
        <f>IF(ISNUMBER('Lo-Z-OUTPUT'!S289),'Lo-Z-OUTPUT'!S289,"")</f>
        <v/>
      </c>
      <c r="I289" s="64" t="str">
        <f>IF('Lo-Z-OUTPUT'!W289="B","B","")</f>
        <v/>
      </c>
      <c r="K289" s="62" t="str">
        <f>IF(ISNUMBER(H289),H289*MATRIX!E289,"-")</f>
        <v>-</v>
      </c>
      <c r="M289" s="66" t="str">
        <f>IF(ISNUMBER(H289),IF(KP="kg",H289*MATRIX!CB289,H289*MATRIX!CB289*2.2),"-")</f>
        <v>-</v>
      </c>
      <c r="N289" s="65" t="str">
        <f t="shared" ref="N289:N315" si="171">IF(ISNUMBER(H289),KP,"")</f>
        <v/>
      </c>
      <c r="P289" s="1" t="str">
        <f>IF(ISNUMBER(H289),IF('Lo-Z-OUTPUT'!W289="B",IF(D289,MATRIX!Q289,IF(E289,MATRIX!R289,"WRNG Ω")),IF(D289,MATRIX!K289,IF(E289,MATRIX!L289,IF(F289,MATRIX!M289,"")))),"")</f>
        <v/>
      </c>
      <c r="R289" s="70" t="str">
        <f>IF(AND(ISNUMBER(H289),ISNUMBER(P289)),IF('Lo-Z-OUTPUT'!W289="B",H289*P289*MATRIX!F289/2,H289*P289*MATRIX!F289),"")</f>
        <v/>
      </c>
      <c r="T289" s="40" t="str">
        <f>IF(ISNUMBER($H289),IF(ISNUMBER(MATRIX!U289),IF(MATRIX!U289-INT(MATRIX!U289)=0,MATRIX!U289,"("&amp;MATRIX!U289&amp;")"),"n/a"),"")</f>
        <v/>
      </c>
      <c r="U289" s="77"/>
      <c r="V289" s="81" t="str">
        <f>IF(ISNUMBER(H289), IF(ISNUMBER(MATRIX!AD289),H289*MATRIX!AD289,"n/a"),"")</f>
        <v/>
      </c>
      <c r="W289" s="77"/>
      <c r="X289" s="83" t="str">
        <f>IF(ISNUMBER($H289), IF(ISNUMBER(MATRIX!AF289),$H289*MATRIX!AF289,"n/a"),"")</f>
        <v/>
      </c>
      <c r="Y289" s="77"/>
      <c r="Z289" s="81" t="str">
        <f>IF(ISNUMBER($H289), IF(ISNUMBER(MATRIX!AP289),$H289*MATRIX!AP289,"n/a"),"")</f>
        <v/>
      </c>
      <c r="AA289" s="77" t="s">
        <v>434</v>
      </c>
      <c r="AB289" s="83" t="str">
        <f>IF(ISNUMBER($H289), IF(ISNUMBER(MATRIX!AR289),$H289*MATRIX!AR289,"n/a"),"")</f>
        <v/>
      </c>
      <c r="AD289" s="225" t="str">
        <f t="shared" ref="AD289:AD315" si="172">IF(ISNUMBER(H289),IF(MV&lt;200,V289,Z289),"")</f>
        <v/>
      </c>
      <c r="AF289" s="225" t="str">
        <f t="shared" ref="AF289:AF315" si="173">IF(ISNUMBER(H289),IF(MV&lt;200,X289,AB289),"")</f>
        <v/>
      </c>
      <c r="AH289" s="218" t="str">
        <f>IF(ISNUMBER($H289), IF(MV&gt;200,IF(ISNUMBER(MATRIX!CL289),MATRIX!CL289,"n/a"),IF(ISNUMBER(MATRIX!CH289),MATRIX!CH289,"n/a")),"")</f>
        <v/>
      </c>
      <c r="AJ289" s="1" t="str">
        <f>IF(ISNUMBER(H289),IF(AND(ISNUMBER('Lo-Z-OUTPUT'!BA289),'Lo-Z-OUTPUT'!BA289&lt;&gt;0),'Lo-Z-OUTPUT'!BA289,'Lo-Z-INPUT'!$K$15*'Lo-Z-INPUT'!$K$7),"")</f>
        <v/>
      </c>
      <c r="AL289" s="161" t="str">
        <f t="shared" ref="AL289:AL315" si="174">IF(AND(ISNUMBER(AJ289*R289),R289&lt;&gt;0),IF(AJ289/R289&lt;1,AJ289/R289,1),"")</f>
        <v/>
      </c>
      <c r="AN289" s="124" t="str">
        <f>IF(ISNUMBER($H289),IF(MV&lt;200,IF(ISNUMBER(MATRIX!AE289),ROUND((MATRIX!AE289*IDLE/1000)*CKWH,2),"-"),IF(ISNUMBER(MATRIX!AQ289),ROUND((MATRIX!AQ289*IDLE/1000)*CKWH,2),"-")),"")</f>
        <v/>
      </c>
      <c r="AO289" s="125" t="str">
        <f t="shared" ref="AO289:AO315" si="175">IF(ISNUMBER(AN289),ES,"")</f>
        <v/>
      </c>
      <c r="AQ289" s="105" t="str">
        <f>IF(ISNUMBER($H289),IF(MV&lt;200,IF(ISNUMBER(MATRIX!AG289),ROUND((MATRIX!AG289/1000)*RUNNING*CKWH,2),"-"),IF(ISNUMBER(MATRIX!AS289),ROUND((MATRIX!AS289/1000)*RUNNING*CKWH,2),"-")),"")</f>
        <v/>
      </c>
      <c r="AR289" s="126" t="str">
        <f t="shared" ref="AR289:AR315" si="176">IF(ISNUMBER(AQ289),ES,"")</f>
        <v/>
      </c>
      <c r="AT289" s="129" t="str">
        <f t="shared" ref="AT289:AT315" si="177">IF(ISNUMBER($H289),IF(ISNUMBER(AL289),IF(ISNUMBER(AN289*AQ289),ROUND($H289*DAYS*(AN289+AQ289*AL289),2),"n/a"),"WRONG Ω"),"")</f>
        <v/>
      </c>
      <c r="AU289" s="127" t="str">
        <f t="shared" ref="AU289:AU315" si="178">IF(ISNUMBER(AT289),ES,"")</f>
        <v/>
      </c>
      <c r="AW289" s="101" t="str">
        <f>IF(ISNUMBER($H289),IF(ISNUMBER(MATRIX!BU289),$H289*MATRIX!BU289,"n/a"),"")</f>
        <v/>
      </c>
      <c r="AX289" s="72"/>
      <c r="AY289" s="72" t="str">
        <f>IF(ISNUMBER($H289),IF(ISNUMBER(MATRIX!BV289*AL289),$H289*MATRIX!BV289*AL289,"n/a"),"")</f>
        <v/>
      </c>
      <c r="BA289" s="100" t="str">
        <f t="shared" ref="BA289:BA315" si="179">IF(AND(ISNUMBER(AW289),ISNUMBER(AY289)),(AW289*IDLE+AY289*RUNNING)*DAYS/1000,"")</f>
        <v/>
      </c>
      <c r="BB289" s="72"/>
      <c r="BC289" s="154" t="str">
        <f t="shared" ref="BC289:BC315" si="180">IF(ISNUMBER(BA289),BA289*CBTU,"")</f>
        <v/>
      </c>
      <c r="BD289" s="103" t="str">
        <f t="shared" ref="BD289:BD315" si="181">IF(ISNUMBER(BC289),ES,"")</f>
        <v/>
      </c>
      <c r="BF289" s="85" t="str">
        <f>IF(ISNUMBER(H289),IF(ISNUMBER(MATRIX!Y289),MATRIX!Y289,"n/a"),"")</f>
        <v/>
      </c>
      <c r="BG289" s="86" t="str">
        <f t="shared" ref="BG289:BG315" si="182">IF(ISNUMBER(BF289),"dB","")</f>
        <v/>
      </c>
      <c r="BI289" s="44" t="str">
        <f>IF(ISNUMBER('Lo-Z-OUTPUT'!D289),IF(ISNUMBER(EXTRA!H289),'Lo-Z-OUTPUT'!D289*EXTRA!H289,""),"")</f>
        <v/>
      </c>
      <c r="BJ289" s="44" t="str">
        <f t="shared" ref="BJ289:BJ315" si="183">IF(ISNUMBER(BI289),ES,"")</f>
        <v/>
      </c>
      <c r="BT289" t="b">
        <f>ISNUMBER(MATRIX!G289)</f>
        <v>0</v>
      </c>
      <c r="BU289" t="b">
        <f>ISNUMBER(MATRIX!H289)</f>
        <v>0</v>
      </c>
      <c r="BW289" s="64" t="str">
        <f>IF(AND(ISNUMBER('HI-Z-OUTPUT'!P289),I289&lt;&gt;0),'HI-Z-OUTPUT'!P289,"-")</f>
        <v>-</v>
      </c>
      <c r="BX289" s="1"/>
      <c r="BY289" s="64" t="str">
        <f>IF(ISBLANK('HI-Z-OUTPUT'!R289),"",'HI-Z-OUTPUT'!R289)</f>
        <v/>
      </c>
      <c r="CA289" s="62" t="str">
        <f>IF(ISNUMBER(BW289),IF(ISNUMBER(MATRIX!E289),BW289*MATRIX!E289,"WRNG DATA"),"-")</f>
        <v>-</v>
      </c>
      <c r="CC289" s="66" t="str">
        <f>IF(AND(ISNUMBER(BW289),OR(BT289,BU289)),IF(KP="kg",BW289*MATRIX!CC289,BW289*MATRIX!CC289*2.2),"-")</f>
        <v>-</v>
      </c>
      <c r="CD289" s="65" t="str">
        <f t="shared" ref="CD289:CD315" si="184">IF(ISNUMBER(BW289),KP,"")</f>
        <v/>
      </c>
      <c r="CF289" s="1" t="str">
        <f>IF(AND(VI&lt;100,ISNUMBER(BW289),BT289),MATRIX!N289,IF(AND(VI&gt;=100,ISNUMBER(BW289),BU289),MATRIX!O289,""))</f>
        <v/>
      </c>
      <c r="CG289" s="1" t="str">
        <f>IF(AND(BY289&lt;100,ISNUMBER(BW289),BT289),MATRIX!N289,IF(AND(BY289&gt;=100,ISNUMBER(BW289),BU289),MATRIX!O289,"WRNG V"))</f>
        <v>WRNG V</v>
      </c>
      <c r="CH289" s="1" t="str">
        <f t="shared" ref="CH289:CH315" si="185">IF(ISNUMBER(BY289),CG289,CF289)</f>
        <v/>
      </c>
      <c r="CJ289" s="70" t="str">
        <f>IF(ISNUMBER(BW289),IF(BY289&lt;100,IF(ISNUMBER(CH289*MATRIX!G289),BW289*CH289*MATRIX!G289,""),IF(ISNUMBER(CH289*MATRIX!H289),BW289*CH289*MATRIX!H289,"")),"")</f>
        <v/>
      </c>
      <c r="CL289" s="40" t="str">
        <f>IF(ISNUMBER(BW289*CH289),IF(ISNUMBER(MATRIX!U289),IF(MATRIX!U289-INT(MATRIX!U289)=0,MATRIX!U289,"("&amp;MATRIX!U289&amp;")"),"n/a"),"")</f>
        <v/>
      </c>
      <c r="CM289" s="77"/>
      <c r="CN289" s="81" t="str">
        <f>IF(ISNUMBER(BW289*CH289), IF(ISNUMBER(MATRIX!AZ289),BW289*MATRIX!AZ289,"n/a"),"")</f>
        <v/>
      </c>
      <c r="CO289" s="77"/>
      <c r="CP289" s="83" t="str">
        <f>IF(ISNUMBER($BW289*$CH289), IF(ISNUMBER(MATRIX!BB289),$BW289*MATRIX!BB289,"n/a"),"")</f>
        <v/>
      </c>
      <c r="CQ289" s="77"/>
      <c r="CR289" s="81" t="str">
        <f>IF(ISNUMBER($BW289*$CH289), IF(ISNUMBER(MATRIX!BJ289),BW289*MATRIX!BJ289,"n/a"),"")</f>
        <v/>
      </c>
      <c r="CS289" s="77" t="s">
        <v>434</v>
      </c>
      <c r="CT289" s="83" t="str">
        <f>IF(ISNUMBER($BW289*$CH289), IF(ISNUMBER(MATRIX!BL289),$BW289*MATRIX!BL289,"n/a"),"")</f>
        <v/>
      </c>
      <c r="CV289" s="225" t="str">
        <f t="shared" ref="CV289:CV315" si="186">IF(ISNUMBER(BW289),IF(MV&lt;200,CN289,CR289),"")</f>
        <v/>
      </c>
      <c r="CX289" s="225" t="str">
        <f t="shared" ref="CX289:CX315" si="187">IF(ISNUMBER(BW289),IF(MV&lt;200,CP289,CT289),"")</f>
        <v/>
      </c>
      <c r="CZ289" s="219" t="str">
        <f>IF(ISNUMBER($BW289*$CH289), IF(MV&gt;200,IF(ISNUMBER(MATRIX!CL289),MATRIX!CL289,"n/a"),IF(ISNUMBER(MATRIX!CH289),MATRIX!CH289,"n/a")),"")</f>
        <v/>
      </c>
      <c r="DB289" s="1" t="str">
        <f>IF(ISNUMBER(BW289),IF(AND(ISNUMBER('HI-Z-OUTPUT'!AV289),'HI-Z-OUTPUT'!AV289&lt;&gt;0),'HI-Z-OUTPUT'!AV289,'Hi-Z-INPUT'!$K$7*'Hi-Z-INPUT'!$K$11),"")</f>
        <v/>
      </c>
      <c r="DD289" s="161" t="str">
        <f t="shared" ref="DD289:DD315" si="188">IF(AND(ISNUMBER(DB289*CJ289),CJ289&lt;&gt;0),IF(DB289/CJ289&lt;1,DB289/CJ289,1),"")</f>
        <v/>
      </c>
      <c r="DF289" s="124" t="str">
        <f>IF(ISNUMBER($BW289),IF(MV&lt;200,IF(ISNUMBER(MATRIX!BA289),ROUND(MATRIX!BA289/1000*IDLE*CKWH,2),"-"),IF(ISNUMBER(MATRIX!BK289),ROUND(MATRIX!BK289/1000*IDLE*CKWH,2),"-")),"")</f>
        <v/>
      </c>
      <c r="DG289" s="125" t="str">
        <f t="shared" ref="DG289:DG315" si="189">IF(ISNUMBER(DF289),ES,"")</f>
        <v/>
      </c>
      <c r="DI289" s="104" t="str">
        <f>IF(ISNUMBER($BW289),IF(MV&lt;200,IF(ISNUMBER(MATRIX!BC289),ROUND(MATRIX!BC289/1000*RUNNING*CKWH,2),"-"),IF(ISNUMBER(MATRIX!BM289),ROUND(MATRIX!BM289/1000*RUNNING*CKWH,2),"-")),"")</f>
        <v/>
      </c>
      <c r="DJ289" s="130" t="str">
        <f t="shared" ref="DJ289:DJ315" si="190">IF(ISNUMBER(DI289),ES,"")</f>
        <v/>
      </c>
      <c r="DL289" s="104"/>
      <c r="DM289" s="130" t="str">
        <f t="shared" ref="DM289:DM315" si="191">IF(ISNUMBER(DL289),ES,"")</f>
        <v/>
      </c>
      <c r="DO289" s="129" t="str">
        <f t="shared" ref="DO289:DO315" si="192">IF(ISNUMBER($BW289*CH289),IF(ISNUMBER(DF289*DI289),ROUND($BW289*(DF289+DI289*DD289)*DAYS,2),"NO DATA"),"")</f>
        <v/>
      </c>
      <c r="DP289" s="127" t="str">
        <f t="shared" ref="DP289:DP315" si="193">IF(ISNUMBER(DO289),ES,"")</f>
        <v/>
      </c>
      <c r="DR289" s="101" t="str">
        <f>IF(ISNUMBER($BW289*$CH289),IF(ISNUMBER(MATRIX!BU289),BW289*MATRIX!BU289,"n/a"),"")</f>
        <v/>
      </c>
      <c r="DS289" s="72"/>
      <c r="DT289" s="72" t="str">
        <f>IF(ISNUMBER(BW289*CH289),IF(ISNUMBER(MATRIX!BV289*DD289),BW289*MATRIX!BV289*DD289,"n/a"),"")</f>
        <v/>
      </c>
      <c r="DU289" s="72"/>
      <c r="DV289" s="155" t="str">
        <f t="shared" ref="DV289:DV315" si="194">IF(AND(ISNUMBER(DR289),ISNUMBER(DT289)),(DR289*IDLE+DT289*RUNNING)*DAYS/1000,"")</f>
        <v/>
      </c>
      <c r="DW289" s="96"/>
      <c r="DX289" s="156" t="str">
        <f t="shared" ref="DX289:DX315" si="195">IF(ISNUMBER($BW289*$CH289),IF(ISNUMBER(DV289),DV289*CBTU,"NO DATA"),"")</f>
        <v/>
      </c>
      <c r="DY289" s="102" t="str">
        <f t="shared" ref="DY289:DY315" si="196">IF(ISNUMBER(DX289),ES,"")</f>
        <v/>
      </c>
      <c r="EA289" s="85" t="str">
        <f>IF(ISNUMBER(BW289),IF(ISNUMBER(MATRIX!Y289),MATRIX!Y289,"n/a"),"")</f>
        <v/>
      </c>
      <c r="EB289" s="86" t="str">
        <f t="shared" ref="EB289:EB315" si="197">IF(ISNUMBER(EA289),"dB","")</f>
        <v/>
      </c>
      <c r="ED289" s="44" t="str">
        <f>IF(ISNUMBER('HI-Z-OUTPUT'!D289),IF(ISNUMBER(BW289),'HI-Z-OUTPUT'!D289*BW289,""),"")</f>
        <v/>
      </c>
      <c r="EE289" s="44" t="str">
        <f t="shared" ref="EE289:EE315" si="198">IF(ISNUMBER(ED289),ES,"")</f>
        <v/>
      </c>
    </row>
    <row r="290" spans="1:135">
      <c r="A290" s="106"/>
      <c r="D290" t="b">
        <f>AND(OHM8MENO&lt;='Lo-Z-OUTPUT'!U290,'Lo-Z-OUTPUT'!U290&lt;=OHM8PIU)</f>
        <v>0</v>
      </c>
      <c r="E290" t="b">
        <f>AND(OHM4MENO&lt;='Lo-Z-OUTPUT'!U290,'Lo-Z-OUTPUT'!U290&lt;=OHM4PIU)</f>
        <v>0</v>
      </c>
      <c r="F290" t="b">
        <f>AND(OHM2MENO&lt;='Lo-Z-OUTPUT'!U290,'Lo-Z-OUTPUT'!U290&lt;=OHM2PIU)</f>
        <v>0</v>
      </c>
      <c r="H290" s="64" t="str">
        <f>IF(ISNUMBER('Lo-Z-OUTPUT'!S290),'Lo-Z-OUTPUT'!S290,"")</f>
        <v/>
      </c>
      <c r="I290" s="64" t="str">
        <f>IF('Lo-Z-OUTPUT'!W290="B","B","")</f>
        <v/>
      </c>
      <c r="K290" s="62" t="str">
        <f>IF(ISNUMBER(H290),H290*MATRIX!E290,"-")</f>
        <v>-</v>
      </c>
      <c r="M290" s="66" t="str">
        <f>IF(ISNUMBER(H290),IF(KP="kg",H290*MATRIX!CB290,H290*MATRIX!CB290*2.2),"-")</f>
        <v>-</v>
      </c>
      <c r="N290" s="65" t="str">
        <f t="shared" si="171"/>
        <v/>
      </c>
      <c r="P290" s="1" t="str">
        <f>IF(ISNUMBER(H290),IF('Lo-Z-OUTPUT'!W290="B",IF(D290,MATRIX!Q290,IF(E290,MATRIX!R290,"WRNG Ω")),IF(D290,MATRIX!K290,IF(E290,MATRIX!L290,IF(F290,MATRIX!M290,"")))),"")</f>
        <v/>
      </c>
      <c r="R290" s="70" t="str">
        <f>IF(AND(ISNUMBER(H290),ISNUMBER(P290)),IF('Lo-Z-OUTPUT'!W290="B",H290*P290*MATRIX!F290/2,H290*P290*MATRIX!F290),"")</f>
        <v/>
      </c>
      <c r="T290" s="40" t="str">
        <f>IF(ISNUMBER($H290),IF(ISNUMBER(MATRIX!U290),IF(MATRIX!U290-INT(MATRIX!U290)=0,MATRIX!U290,"("&amp;MATRIX!U290&amp;")"),"n/a"),"")</f>
        <v/>
      </c>
      <c r="U290" s="77"/>
      <c r="V290" s="81" t="str">
        <f>IF(ISNUMBER(H290), IF(ISNUMBER(MATRIX!AD290),H290*MATRIX!AD290,"n/a"),"")</f>
        <v/>
      </c>
      <c r="W290" s="77"/>
      <c r="X290" s="83" t="str">
        <f>IF(ISNUMBER($H290), IF(ISNUMBER(MATRIX!AF290),$H290*MATRIX!AF290,"n/a"),"")</f>
        <v/>
      </c>
      <c r="Y290" s="77"/>
      <c r="Z290" s="81" t="str">
        <f>IF(ISNUMBER($H290), IF(ISNUMBER(MATRIX!AP290),$H290*MATRIX!AP290,"n/a"),"")</f>
        <v/>
      </c>
      <c r="AA290" s="77" t="s">
        <v>434</v>
      </c>
      <c r="AB290" s="83" t="str">
        <f>IF(ISNUMBER($H290), IF(ISNUMBER(MATRIX!AR290),$H290*MATRIX!AR290,"n/a"),"")</f>
        <v/>
      </c>
      <c r="AD290" s="225" t="str">
        <f t="shared" si="172"/>
        <v/>
      </c>
      <c r="AF290" s="225" t="str">
        <f t="shared" si="173"/>
        <v/>
      </c>
      <c r="AH290" s="218" t="str">
        <f>IF(ISNUMBER($H290), IF(MV&gt;200,IF(ISNUMBER(MATRIX!CL290),MATRIX!CL290,"n/a"),IF(ISNUMBER(MATRIX!CH290),MATRIX!CH290,"n/a")),"")</f>
        <v/>
      </c>
      <c r="AJ290" s="1" t="str">
        <f>IF(ISNUMBER(H290),IF(AND(ISNUMBER('Lo-Z-OUTPUT'!BA290),'Lo-Z-OUTPUT'!BA290&lt;&gt;0),'Lo-Z-OUTPUT'!BA290,'Lo-Z-INPUT'!$K$15*'Lo-Z-INPUT'!$K$7),"")</f>
        <v/>
      </c>
      <c r="AL290" s="161" t="str">
        <f t="shared" si="174"/>
        <v/>
      </c>
      <c r="AN290" s="124" t="str">
        <f>IF(ISNUMBER($H290),IF(MV&lt;200,IF(ISNUMBER(MATRIX!AE290),ROUND((MATRIX!AE290*IDLE/1000)*CKWH,2),"-"),IF(ISNUMBER(MATRIX!AQ290),ROUND((MATRIX!AQ290*IDLE/1000)*CKWH,2),"-")),"")</f>
        <v/>
      </c>
      <c r="AO290" s="125" t="str">
        <f t="shared" si="175"/>
        <v/>
      </c>
      <c r="AQ290" s="105" t="str">
        <f>IF(ISNUMBER($H290),IF(MV&lt;200,IF(ISNUMBER(MATRIX!AG290),ROUND((MATRIX!AG290/1000)*RUNNING*CKWH,2),"-"),IF(ISNUMBER(MATRIX!AS290),ROUND((MATRIX!AS290/1000)*RUNNING*CKWH,2),"-")),"")</f>
        <v/>
      </c>
      <c r="AR290" s="126" t="str">
        <f t="shared" si="176"/>
        <v/>
      </c>
      <c r="AT290" s="129" t="str">
        <f t="shared" si="177"/>
        <v/>
      </c>
      <c r="AU290" s="127" t="str">
        <f t="shared" si="178"/>
        <v/>
      </c>
      <c r="AW290" s="101" t="str">
        <f>IF(ISNUMBER($H290),IF(ISNUMBER(MATRIX!BU290),$H290*MATRIX!BU290,"n/a"),"")</f>
        <v/>
      </c>
      <c r="AX290" s="72"/>
      <c r="AY290" s="72" t="str">
        <f>IF(ISNUMBER($H290),IF(ISNUMBER(MATRIX!BV290*AL290),$H290*MATRIX!BV290*AL290,"n/a"),"")</f>
        <v/>
      </c>
      <c r="BA290" s="100" t="str">
        <f t="shared" si="179"/>
        <v/>
      </c>
      <c r="BB290" s="72"/>
      <c r="BC290" s="154" t="str">
        <f t="shared" si="180"/>
        <v/>
      </c>
      <c r="BD290" s="103" t="str">
        <f t="shared" si="181"/>
        <v/>
      </c>
      <c r="BF290" s="85" t="str">
        <f>IF(ISNUMBER(H290),IF(ISNUMBER(MATRIX!Y290),MATRIX!Y290,"n/a"),"")</f>
        <v/>
      </c>
      <c r="BG290" s="86" t="str">
        <f t="shared" si="182"/>
        <v/>
      </c>
      <c r="BI290" s="44" t="str">
        <f>IF(ISNUMBER('Lo-Z-OUTPUT'!D290),IF(ISNUMBER(EXTRA!H290),'Lo-Z-OUTPUT'!D290*EXTRA!H290,""),"")</f>
        <v/>
      </c>
      <c r="BJ290" s="44" t="str">
        <f t="shared" si="183"/>
        <v/>
      </c>
      <c r="BT290" t="b">
        <f>ISNUMBER(MATRIX!G290)</f>
        <v>0</v>
      </c>
      <c r="BU290" t="b">
        <f>ISNUMBER(MATRIX!H290)</f>
        <v>0</v>
      </c>
      <c r="BW290" s="64" t="str">
        <f>IF(AND(ISNUMBER('HI-Z-OUTPUT'!P290),I290&lt;&gt;0),'HI-Z-OUTPUT'!P290,"-")</f>
        <v>-</v>
      </c>
      <c r="BX290" s="1"/>
      <c r="BY290" s="64" t="str">
        <f>IF(ISBLANK('HI-Z-OUTPUT'!R290),"",'HI-Z-OUTPUT'!R290)</f>
        <v/>
      </c>
      <c r="CA290" s="62" t="str">
        <f>IF(ISNUMBER(BW290),IF(ISNUMBER(MATRIX!E290),BW290*MATRIX!E290,"WRNG DATA"),"-")</f>
        <v>-</v>
      </c>
      <c r="CC290" s="66" t="str">
        <f>IF(AND(ISNUMBER(BW290),OR(BT290,BU290)),IF(KP="kg",BW290*MATRIX!CC290,BW290*MATRIX!CC290*2.2),"-")</f>
        <v>-</v>
      </c>
      <c r="CD290" s="65" t="str">
        <f t="shared" si="184"/>
        <v/>
      </c>
      <c r="CF290" s="1" t="str">
        <f>IF(AND(VI&lt;100,ISNUMBER(BW290),BT290),MATRIX!N290,IF(AND(VI&gt;=100,ISNUMBER(BW290),BU290),MATRIX!O290,""))</f>
        <v/>
      </c>
      <c r="CG290" s="1" t="str">
        <f>IF(AND(BY290&lt;100,ISNUMBER(BW290),BT290),MATRIX!N290,IF(AND(BY290&gt;=100,ISNUMBER(BW290),BU290),MATRIX!O290,"WRNG V"))</f>
        <v>WRNG V</v>
      </c>
      <c r="CH290" s="1" t="str">
        <f t="shared" si="185"/>
        <v/>
      </c>
      <c r="CJ290" s="70" t="str">
        <f>IF(ISNUMBER(BW290),IF(BY290&lt;100,IF(ISNUMBER(CH290*MATRIX!G290),BW290*CH290*MATRIX!G290,""),IF(ISNUMBER(CH290*MATRIX!H290),BW290*CH290*MATRIX!H290,"")),"")</f>
        <v/>
      </c>
      <c r="CL290" s="40" t="str">
        <f>IF(ISNUMBER(BW290*CH290),IF(ISNUMBER(MATRIX!U290),IF(MATRIX!U290-INT(MATRIX!U290)=0,MATRIX!U290,"("&amp;MATRIX!U290&amp;")"),"n/a"),"")</f>
        <v/>
      </c>
      <c r="CM290" s="77"/>
      <c r="CN290" s="81" t="str">
        <f>IF(ISNUMBER(BW290*CH290), IF(ISNUMBER(MATRIX!AZ290),BW290*MATRIX!AZ290,"n/a"),"")</f>
        <v/>
      </c>
      <c r="CO290" s="77"/>
      <c r="CP290" s="83" t="str">
        <f>IF(ISNUMBER($BW290*$CH290), IF(ISNUMBER(MATRIX!BB290),$BW290*MATRIX!BB290,"n/a"),"")</f>
        <v/>
      </c>
      <c r="CQ290" s="77"/>
      <c r="CR290" s="81" t="str">
        <f>IF(ISNUMBER($BW290*$CH290), IF(ISNUMBER(MATRIX!BJ290),BW290*MATRIX!BJ290,"n/a"),"")</f>
        <v/>
      </c>
      <c r="CS290" s="77" t="s">
        <v>434</v>
      </c>
      <c r="CT290" s="83" t="str">
        <f>IF(ISNUMBER($BW290*$CH290), IF(ISNUMBER(MATRIX!BL290),$BW290*MATRIX!BL290,"n/a"),"")</f>
        <v/>
      </c>
      <c r="CV290" s="225" t="str">
        <f t="shared" si="186"/>
        <v/>
      </c>
      <c r="CX290" s="225" t="str">
        <f t="shared" si="187"/>
        <v/>
      </c>
      <c r="CZ290" s="219" t="str">
        <f>IF(ISNUMBER($BW290*$CH290), IF(MV&gt;200,IF(ISNUMBER(MATRIX!CL290),MATRIX!CL290,"n/a"),IF(ISNUMBER(MATRIX!CH290),MATRIX!CH290,"n/a")),"")</f>
        <v/>
      </c>
      <c r="DB290" s="1" t="str">
        <f>IF(ISNUMBER(BW290),IF(AND(ISNUMBER('HI-Z-OUTPUT'!AV290),'HI-Z-OUTPUT'!AV290&lt;&gt;0),'HI-Z-OUTPUT'!AV290,'Hi-Z-INPUT'!$K$7*'Hi-Z-INPUT'!$K$11),"")</f>
        <v/>
      </c>
      <c r="DD290" s="161" t="str">
        <f t="shared" si="188"/>
        <v/>
      </c>
      <c r="DF290" s="124" t="str">
        <f>IF(ISNUMBER($BW290),IF(MV&lt;200,IF(ISNUMBER(MATRIX!BA290),ROUND(MATRIX!BA290/1000*IDLE*CKWH,2),"-"),IF(ISNUMBER(MATRIX!BK290),ROUND(MATRIX!BK290/1000*IDLE*CKWH,2),"-")),"")</f>
        <v/>
      </c>
      <c r="DG290" s="125" t="str">
        <f t="shared" si="189"/>
        <v/>
      </c>
      <c r="DI290" s="104" t="str">
        <f>IF(ISNUMBER($BW290),IF(MV&lt;200,IF(ISNUMBER(MATRIX!BC290),ROUND(MATRIX!BC290/1000*RUNNING*CKWH,2),"-"),IF(ISNUMBER(MATRIX!BM290),ROUND(MATRIX!BM290/1000*RUNNING*CKWH,2),"-")),"")</f>
        <v/>
      </c>
      <c r="DJ290" s="130" t="str">
        <f t="shared" si="190"/>
        <v/>
      </c>
      <c r="DL290" s="104"/>
      <c r="DM290" s="130" t="str">
        <f t="shared" si="191"/>
        <v/>
      </c>
      <c r="DO290" s="129" t="str">
        <f t="shared" si="192"/>
        <v/>
      </c>
      <c r="DP290" s="127" t="str">
        <f t="shared" si="193"/>
        <v/>
      </c>
      <c r="DR290" s="101" t="str">
        <f>IF(ISNUMBER($BW290*$CH290),IF(ISNUMBER(MATRIX!BU290),BW290*MATRIX!BU290,"n/a"),"")</f>
        <v/>
      </c>
      <c r="DS290" s="72"/>
      <c r="DT290" s="72" t="str">
        <f>IF(ISNUMBER(BW290*CH290),IF(ISNUMBER(MATRIX!BV290*DD290),BW290*MATRIX!BV290*DD290,"n/a"),"")</f>
        <v/>
      </c>
      <c r="DU290" s="72"/>
      <c r="DV290" s="155" t="str">
        <f t="shared" si="194"/>
        <v/>
      </c>
      <c r="DW290" s="96"/>
      <c r="DX290" s="156" t="str">
        <f t="shared" si="195"/>
        <v/>
      </c>
      <c r="DY290" s="102" t="str">
        <f t="shared" si="196"/>
        <v/>
      </c>
      <c r="EA290" s="85" t="str">
        <f>IF(ISNUMBER(BW290),IF(ISNUMBER(MATRIX!Y290),MATRIX!Y290,"n/a"),"")</f>
        <v/>
      </c>
      <c r="EB290" s="86" t="str">
        <f t="shared" si="197"/>
        <v/>
      </c>
      <c r="ED290" s="44" t="str">
        <f>IF(ISNUMBER('HI-Z-OUTPUT'!D290),IF(ISNUMBER(BW290),'HI-Z-OUTPUT'!D290*BW290,""),"")</f>
        <v/>
      </c>
      <c r="EE290" s="44" t="str">
        <f t="shared" si="198"/>
        <v/>
      </c>
    </row>
    <row r="291" spans="1:135">
      <c r="A291" s="106"/>
      <c r="D291" t="b">
        <f>AND(OHM8MENO&lt;='Lo-Z-OUTPUT'!U291,'Lo-Z-OUTPUT'!U291&lt;=OHM8PIU)</f>
        <v>0</v>
      </c>
      <c r="E291" t="b">
        <f>AND(OHM4MENO&lt;='Lo-Z-OUTPUT'!U291,'Lo-Z-OUTPUT'!U291&lt;=OHM4PIU)</f>
        <v>0</v>
      </c>
      <c r="F291" t="b">
        <f>AND(OHM2MENO&lt;='Lo-Z-OUTPUT'!U291,'Lo-Z-OUTPUT'!U291&lt;=OHM2PIU)</f>
        <v>0</v>
      </c>
      <c r="H291" s="64" t="str">
        <f>IF(ISNUMBER('Lo-Z-OUTPUT'!S291),'Lo-Z-OUTPUT'!S291,"")</f>
        <v/>
      </c>
      <c r="I291" s="64" t="str">
        <f>IF('Lo-Z-OUTPUT'!W291="B","B","")</f>
        <v/>
      </c>
      <c r="K291" s="62" t="str">
        <f>IF(ISNUMBER(H291),H291*MATRIX!E291,"-")</f>
        <v>-</v>
      </c>
      <c r="M291" s="66" t="str">
        <f>IF(ISNUMBER(H291),IF(KP="kg",H291*MATRIX!CB291,H291*MATRIX!CB291*2.2),"-")</f>
        <v>-</v>
      </c>
      <c r="N291" s="65" t="str">
        <f t="shared" si="171"/>
        <v/>
      </c>
      <c r="P291" s="1" t="str">
        <f>IF(ISNUMBER(H291),IF('Lo-Z-OUTPUT'!W291="B",IF(D291,MATRIX!Q291,IF(E291,MATRIX!R291,"WRNG Ω")),IF(D291,MATRIX!K291,IF(E291,MATRIX!L291,IF(F291,MATRIX!M291,"")))),"")</f>
        <v/>
      </c>
      <c r="R291" s="70" t="str">
        <f>IF(AND(ISNUMBER(H291),ISNUMBER(P291)),IF('Lo-Z-OUTPUT'!W291="B",H291*P291*MATRIX!F291/2,H291*P291*MATRIX!F291),"")</f>
        <v/>
      </c>
      <c r="T291" s="40" t="str">
        <f>IF(ISNUMBER($H291),IF(ISNUMBER(MATRIX!U291),IF(MATRIX!U291-INT(MATRIX!U291)=0,MATRIX!U291,"("&amp;MATRIX!U291&amp;")"),"n/a"),"")</f>
        <v/>
      </c>
      <c r="U291" s="77"/>
      <c r="V291" s="81" t="str">
        <f>IF(ISNUMBER(H291), IF(ISNUMBER(MATRIX!AD291),H291*MATRIX!AD291,"n/a"),"")</f>
        <v/>
      </c>
      <c r="W291" s="77"/>
      <c r="X291" s="83" t="str">
        <f>IF(ISNUMBER($H291), IF(ISNUMBER(MATRIX!AF291),$H291*MATRIX!AF291,"n/a"),"")</f>
        <v/>
      </c>
      <c r="Y291" s="77"/>
      <c r="Z291" s="81" t="str">
        <f>IF(ISNUMBER($H291), IF(ISNUMBER(MATRIX!AP291),$H291*MATRIX!AP291,"n/a"),"")</f>
        <v/>
      </c>
      <c r="AA291" s="77" t="s">
        <v>434</v>
      </c>
      <c r="AB291" s="83" t="str">
        <f>IF(ISNUMBER($H291), IF(ISNUMBER(MATRIX!AR291),$H291*MATRIX!AR291,"n/a"),"")</f>
        <v/>
      </c>
      <c r="AD291" s="225" t="str">
        <f t="shared" si="172"/>
        <v/>
      </c>
      <c r="AF291" s="225" t="str">
        <f t="shared" si="173"/>
        <v/>
      </c>
      <c r="AH291" s="218" t="str">
        <f>IF(ISNUMBER($H291), IF(MV&gt;200,IF(ISNUMBER(MATRIX!CL291),MATRIX!CL291,"n/a"),IF(ISNUMBER(MATRIX!CH291),MATRIX!CH291,"n/a")),"")</f>
        <v/>
      </c>
      <c r="AJ291" s="1" t="str">
        <f>IF(ISNUMBER(H291),IF(AND(ISNUMBER('Lo-Z-OUTPUT'!BA291),'Lo-Z-OUTPUT'!BA291&lt;&gt;0),'Lo-Z-OUTPUT'!BA291,'Lo-Z-INPUT'!$K$15*'Lo-Z-INPUT'!$K$7),"")</f>
        <v/>
      </c>
      <c r="AL291" s="161" t="str">
        <f t="shared" si="174"/>
        <v/>
      </c>
      <c r="AN291" s="124" t="str">
        <f>IF(ISNUMBER($H291),IF(MV&lt;200,IF(ISNUMBER(MATRIX!AE291),ROUND((MATRIX!AE291*IDLE/1000)*CKWH,2),"-"),IF(ISNUMBER(MATRIX!AQ291),ROUND((MATRIX!AQ291*IDLE/1000)*CKWH,2),"-")),"")</f>
        <v/>
      </c>
      <c r="AO291" s="125" t="str">
        <f t="shared" si="175"/>
        <v/>
      </c>
      <c r="AQ291" s="105" t="str">
        <f>IF(ISNUMBER($H291),IF(MV&lt;200,IF(ISNUMBER(MATRIX!AG291),ROUND((MATRIX!AG291/1000)*RUNNING*CKWH,2),"-"),IF(ISNUMBER(MATRIX!AS291),ROUND((MATRIX!AS291/1000)*RUNNING*CKWH,2),"-")),"")</f>
        <v/>
      </c>
      <c r="AR291" s="126" t="str">
        <f t="shared" si="176"/>
        <v/>
      </c>
      <c r="AT291" s="129" t="str">
        <f t="shared" si="177"/>
        <v/>
      </c>
      <c r="AU291" s="127" t="str">
        <f t="shared" si="178"/>
        <v/>
      </c>
      <c r="AW291" s="101" t="str">
        <f>IF(ISNUMBER($H291),IF(ISNUMBER(MATRIX!BU291),$H291*MATRIX!BU291,"n/a"),"")</f>
        <v/>
      </c>
      <c r="AX291" s="72"/>
      <c r="AY291" s="72" t="str">
        <f>IF(ISNUMBER($H291),IF(ISNUMBER(MATRIX!BV291*AL291),$H291*MATRIX!BV291*AL291,"n/a"),"")</f>
        <v/>
      </c>
      <c r="BA291" s="100" t="str">
        <f t="shared" si="179"/>
        <v/>
      </c>
      <c r="BB291" s="72"/>
      <c r="BC291" s="154" t="str">
        <f t="shared" si="180"/>
        <v/>
      </c>
      <c r="BD291" s="103" t="str">
        <f t="shared" si="181"/>
        <v/>
      </c>
      <c r="BF291" s="85" t="str">
        <f>IF(ISNUMBER(H291),IF(ISNUMBER(MATRIX!Y291),MATRIX!Y291,"n/a"),"")</f>
        <v/>
      </c>
      <c r="BG291" s="86" t="str">
        <f t="shared" si="182"/>
        <v/>
      </c>
      <c r="BI291" s="44" t="str">
        <f>IF(ISNUMBER('Lo-Z-OUTPUT'!D291),IF(ISNUMBER(EXTRA!H291),'Lo-Z-OUTPUT'!D291*EXTRA!H291,""),"")</f>
        <v/>
      </c>
      <c r="BJ291" s="44" t="str">
        <f t="shared" si="183"/>
        <v/>
      </c>
      <c r="BT291" t="b">
        <f>ISNUMBER(MATRIX!G291)</f>
        <v>0</v>
      </c>
      <c r="BU291" t="b">
        <f>ISNUMBER(MATRIX!H291)</f>
        <v>0</v>
      </c>
      <c r="BW291" s="64" t="str">
        <f>IF(AND(ISNUMBER('HI-Z-OUTPUT'!P291),I291&lt;&gt;0),'HI-Z-OUTPUT'!P291,"-")</f>
        <v>-</v>
      </c>
      <c r="BX291" s="1"/>
      <c r="BY291" s="64" t="str">
        <f>IF(ISBLANK('HI-Z-OUTPUT'!R291),"",'HI-Z-OUTPUT'!R291)</f>
        <v/>
      </c>
      <c r="CA291" s="62" t="str">
        <f>IF(ISNUMBER(BW291),IF(ISNUMBER(MATRIX!E291),BW291*MATRIX!E291,"WRNG DATA"),"-")</f>
        <v>-</v>
      </c>
      <c r="CC291" s="66" t="str">
        <f>IF(AND(ISNUMBER(BW291),OR(BT291,BU291)),IF(KP="kg",BW291*MATRIX!CC291,BW291*MATRIX!CC291*2.2),"-")</f>
        <v>-</v>
      </c>
      <c r="CD291" s="65" t="str">
        <f t="shared" si="184"/>
        <v/>
      </c>
      <c r="CF291" s="1" t="str">
        <f>IF(AND(VI&lt;100,ISNUMBER(BW291),BT291),MATRIX!N291,IF(AND(VI&gt;=100,ISNUMBER(BW291),BU291),MATRIX!O291,""))</f>
        <v/>
      </c>
      <c r="CG291" s="1" t="str">
        <f>IF(AND(BY291&lt;100,ISNUMBER(BW291),BT291),MATRIX!N291,IF(AND(BY291&gt;=100,ISNUMBER(BW291),BU291),MATRIX!O291,"WRNG V"))</f>
        <v>WRNG V</v>
      </c>
      <c r="CH291" s="1" t="str">
        <f t="shared" si="185"/>
        <v/>
      </c>
      <c r="CJ291" s="70" t="str">
        <f>IF(ISNUMBER(BW291),IF(BY291&lt;100,IF(ISNUMBER(CH291*MATRIX!G291),BW291*CH291*MATRIX!G291,""),IF(ISNUMBER(CH291*MATRIX!H291),BW291*CH291*MATRIX!H291,"")),"")</f>
        <v/>
      </c>
      <c r="CL291" s="40" t="str">
        <f>IF(ISNUMBER(BW291*CH291),IF(ISNUMBER(MATRIX!U291),IF(MATRIX!U291-INT(MATRIX!U291)=0,MATRIX!U291,"("&amp;MATRIX!U291&amp;")"),"n/a"),"")</f>
        <v/>
      </c>
      <c r="CM291" s="77"/>
      <c r="CN291" s="81" t="str">
        <f>IF(ISNUMBER(BW291*CH291), IF(ISNUMBER(MATRIX!AZ291),BW291*MATRIX!AZ291,"n/a"),"")</f>
        <v/>
      </c>
      <c r="CO291" s="77"/>
      <c r="CP291" s="83" t="str">
        <f>IF(ISNUMBER($BW291*$CH291), IF(ISNUMBER(MATRIX!BB291),$BW291*MATRIX!BB291,"n/a"),"")</f>
        <v/>
      </c>
      <c r="CQ291" s="77"/>
      <c r="CR291" s="81" t="str">
        <f>IF(ISNUMBER($BW291*$CH291), IF(ISNUMBER(MATRIX!BJ291),BW291*MATRIX!BJ291,"n/a"),"")</f>
        <v/>
      </c>
      <c r="CS291" s="77" t="s">
        <v>434</v>
      </c>
      <c r="CT291" s="83" t="str">
        <f>IF(ISNUMBER($BW291*$CH291), IF(ISNUMBER(MATRIX!BL291),$BW291*MATRIX!BL291,"n/a"),"")</f>
        <v/>
      </c>
      <c r="CV291" s="225" t="str">
        <f t="shared" si="186"/>
        <v/>
      </c>
      <c r="CX291" s="225" t="str">
        <f t="shared" si="187"/>
        <v/>
      </c>
      <c r="CZ291" s="219" t="str">
        <f>IF(ISNUMBER($BW291*$CH291), IF(MV&gt;200,IF(ISNUMBER(MATRIX!CL291),MATRIX!CL291,"n/a"),IF(ISNUMBER(MATRIX!CH291),MATRIX!CH291,"n/a")),"")</f>
        <v/>
      </c>
      <c r="DB291" s="1" t="str">
        <f>IF(ISNUMBER(BW291),IF(AND(ISNUMBER('HI-Z-OUTPUT'!AV291),'HI-Z-OUTPUT'!AV291&lt;&gt;0),'HI-Z-OUTPUT'!AV291,'Hi-Z-INPUT'!$K$7*'Hi-Z-INPUT'!$K$11),"")</f>
        <v/>
      </c>
      <c r="DD291" s="161" t="str">
        <f t="shared" si="188"/>
        <v/>
      </c>
      <c r="DF291" s="124" t="str">
        <f>IF(ISNUMBER($BW291),IF(MV&lt;200,IF(ISNUMBER(MATRIX!BA291),ROUND(MATRIX!BA291/1000*IDLE*CKWH,2),"-"),IF(ISNUMBER(MATRIX!BK291),ROUND(MATRIX!BK291/1000*IDLE*CKWH,2),"-")),"")</f>
        <v/>
      </c>
      <c r="DG291" s="125" t="str">
        <f t="shared" si="189"/>
        <v/>
      </c>
      <c r="DI291" s="104" t="str">
        <f>IF(ISNUMBER($BW291),IF(MV&lt;200,IF(ISNUMBER(MATRIX!BC291),ROUND(MATRIX!BC291/1000*RUNNING*CKWH,2),"-"),IF(ISNUMBER(MATRIX!BM291),ROUND(MATRIX!BM291/1000*RUNNING*CKWH,2),"-")),"")</f>
        <v/>
      </c>
      <c r="DJ291" s="130" t="str">
        <f t="shared" si="190"/>
        <v/>
      </c>
      <c r="DL291" s="104"/>
      <c r="DM291" s="130" t="str">
        <f t="shared" si="191"/>
        <v/>
      </c>
      <c r="DO291" s="129" t="str">
        <f t="shared" si="192"/>
        <v/>
      </c>
      <c r="DP291" s="127" t="str">
        <f t="shared" si="193"/>
        <v/>
      </c>
      <c r="DR291" s="101" t="str">
        <f>IF(ISNUMBER($BW291*$CH291),IF(ISNUMBER(MATRIX!BU291),BW291*MATRIX!BU291,"n/a"),"")</f>
        <v/>
      </c>
      <c r="DS291" s="72"/>
      <c r="DT291" s="72" t="str">
        <f>IF(ISNUMBER(BW291*CH291),IF(ISNUMBER(MATRIX!BV291*DD291),BW291*MATRIX!BV291*DD291,"n/a"),"")</f>
        <v/>
      </c>
      <c r="DU291" s="72"/>
      <c r="DV291" s="155" t="str">
        <f t="shared" si="194"/>
        <v/>
      </c>
      <c r="DW291" s="96"/>
      <c r="DX291" s="156" t="str">
        <f t="shared" si="195"/>
        <v/>
      </c>
      <c r="DY291" s="102" t="str">
        <f t="shared" si="196"/>
        <v/>
      </c>
      <c r="EA291" s="85" t="str">
        <f>IF(ISNUMBER(BW291),IF(ISNUMBER(MATRIX!Y291),MATRIX!Y291,"n/a"),"")</f>
        <v/>
      </c>
      <c r="EB291" s="86" t="str">
        <f t="shared" si="197"/>
        <v/>
      </c>
      <c r="ED291" s="44" t="str">
        <f>IF(ISNUMBER('HI-Z-OUTPUT'!D291),IF(ISNUMBER(BW291),'HI-Z-OUTPUT'!D291*BW291,""),"")</f>
        <v/>
      </c>
      <c r="EE291" s="44" t="str">
        <f t="shared" si="198"/>
        <v/>
      </c>
    </row>
    <row r="292" spans="1:135">
      <c r="A292" s="106"/>
      <c r="D292" t="b">
        <f>AND(OHM8MENO&lt;='Lo-Z-OUTPUT'!U292,'Lo-Z-OUTPUT'!U292&lt;=OHM8PIU)</f>
        <v>0</v>
      </c>
      <c r="E292" t="b">
        <f>AND(OHM4MENO&lt;='Lo-Z-OUTPUT'!U292,'Lo-Z-OUTPUT'!U292&lt;=OHM4PIU)</f>
        <v>0</v>
      </c>
      <c r="F292" t="b">
        <f>AND(OHM2MENO&lt;='Lo-Z-OUTPUT'!U292,'Lo-Z-OUTPUT'!U292&lt;=OHM2PIU)</f>
        <v>0</v>
      </c>
      <c r="H292" s="64" t="str">
        <f>IF(ISNUMBER('Lo-Z-OUTPUT'!S292),'Lo-Z-OUTPUT'!S292,"")</f>
        <v/>
      </c>
      <c r="I292" s="64" t="str">
        <f>IF('Lo-Z-OUTPUT'!W292="B","B","")</f>
        <v/>
      </c>
      <c r="K292" s="62" t="str">
        <f>IF(ISNUMBER(H292),H292*MATRIX!E292,"-")</f>
        <v>-</v>
      </c>
      <c r="M292" s="66" t="str">
        <f>IF(ISNUMBER(H292),IF(KP="kg",H292*MATRIX!CB292,H292*MATRIX!CB292*2.2),"-")</f>
        <v>-</v>
      </c>
      <c r="N292" s="65" t="str">
        <f t="shared" si="171"/>
        <v/>
      </c>
      <c r="P292" s="1" t="str">
        <f>IF(ISNUMBER(H292),IF('Lo-Z-OUTPUT'!W292="B",IF(D292,MATRIX!Q292,IF(E292,MATRIX!R292,"WRNG Ω")),IF(D292,MATRIX!K292,IF(E292,MATRIX!L292,IF(F292,MATRIX!M292,"")))),"")</f>
        <v/>
      </c>
      <c r="R292" s="70" t="str">
        <f>IF(AND(ISNUMBER(H292),ISNUMBER(P292)),IF('Lo-Z-OUTPUT'!W292="B",H292*P292*MATRIX!F292/2,H292*P292*MATRIX!F292),"")</f>
        <v/>
      </c>
      <c r="T292" s="40" t="str">
        <f>IF(ISNUMBER($H292),IF(ISNUMBER(MATRIX!U292),IF(MATRIX!U292-INT(MATRIX!U292)=0,MATRIX!U292,"("&amp;MATRIX!U292&amp;")"),"n/a"),"")</f>
        <v/>
      </c>
      <c r="U292" s="77"/>
      <c r="V292" s="81" t="str">
        <f>IF(ISNUMBER(H292), IF(ISNUMBER(MATRIX!AD292),H292*MATRIX!AD292,"n/a"),"")</f>
        <v/>
      </c>
      <c r="W292" s="77"/>
      <c r="X292" s="83" t="str">
        <f>IF(ISNUMBER($H292), IF(ISNUMBER(MATRIX!AF292),$H292*MATRIX!AF292,"n/a"),"")</f>
        <v/>
      </c>
      <c r="Y292" s="77"/>
      <c r="Z292" s="81" t="str">
        <f>IF(ISNUMBER($H292), IF(ISNUMBER(MATRIX!AP292),$H292*MATRIX!AP292,"n/a"),"")</f>
        <v/>
      </c>
      <c r="AA292" s="77" t="s">
        <v>434</v>
      </c>
      <c r="AB292" s="83" t="str">
        <f>IF(ISNUMBER($H292), IF(ISNUMBER(MATRIX!AR292),$H292*MATRIX!AR292,"n/a"),"")</f>
        <v/>
      </c>
      <c r="AD292" s="225" t="str">
        <f t="shared" si="172"/>
        <v/>
      </c>
      <c r="AF292" s="225" t="str">
        <f t="shared" si="173"/>
        <v/>
      </c>
      <c r="AH292" s="218" t="str">
        <f>IF(ISNUMBER($H292), IF(MV&gt;200,IF(ISNUMBER(MATRIX!CL292),MATRIX!CL292,"n/a"),IF(ISNUMBER(MATRIX!CH292),MATRIX!CH292,"n/a")),"")</f>
        <v/>
      </c>
      <c r="AJ292" s="1" t="str">
        <f>IF(ISNUMBER(H292),IF(AND(ISNUMBER('Lo-Z-OUTPUT'!BA292),'Lo-Z-OUTPUT'!BA292&lt;&gt;0),'Lo-Z-OUTPUT'!BA292,'Lo-Z-INPUT'!$K$15*'Lo-Z-INPUT'!$K$7),"")</f>
        <v/>
      </c>
      <c r="AL292" s="161" t="str">
        <f t="shared" si="174"/>
        <v/>
      </c>
      <c r="AN292" s="124" t="str">
        <f>IF(ISNUMBER($H292),IF(MV&lt;200,IF(ISNUMBER(MATRIX!AE292),ROUND((MATRIX!AE292*IDLE/1000)*CKWH,2),"-"),IF(ISNUMBER(MATRIX!AQ292),ROUND((MATRIX!AQ292*IDLE/1000)*CKWH,2),"-")),"")</f>
        <v/>
      </c>
      <c r="AO292" s="125" t="str">
        <f t="shared" si="175"/>
        <v/>
      </c>
      <c r="AQ292" s="105" t="str">
        <f>IF(ISNUMBER($H292),IF(MV&lt;200,IF(ISNUMBER(MATRIX!AG292),ROUND((MATRIX!AG292/1000)*RUNNING*CKWH,2),"-"),IF(ISNUMBER(MATRIX!AS292),ROUND((MATRIX!AS292/1000)*RUNNING*CKWH,2),"-")),"")</f>
        <v/>
      </c>
      <c r="AR292" s="126" t="str">
        <f t="shared" si="176"/>
        <v/>
      </c>
      <c r="AT292" s="129" t="str">
        <f t="shared" si="177"/>
        <v/>
      </c>
      <c r="AU292" s="127" t="str">
        <f t="shared" si="178"/>
        <v/>
      </c>
      <c r="AW292" s="101" t="str">
        <f>IF(ISNUMBER($H292),IF(ISNUMBER(MATRIX!BU292),$H292*MATRIX!BU292,"n/a"),"")</f>
        <v/>
      </c>
      <c r="AX292" s="72"/>
      <c r="AY292" s="72" t="str">
        <f>IF(ISNUMBER($H292),IF(ISNUMBER(MATRIX!BV292*AL292),$H292*MATRIX!BV292*AL292,"n/a"),"")</f>
        <v/>
      </c>
      <c r="BA292" s="100" t="str">
        <f t="shared" si="179"/>
        <v/>
      </c>
      <c r="BB292" s="72"/>
      <c r="BC292" s="154" t="str">
        <f t="shared" si="180"/>
        <v/>
      </c>
      <c r="BD292" s="103" t="str">
        <f t="shared" si="181"/>
        <v/>
      </c>
      <c r="BF292" s="85" t="str">
        <f>IF(ISNUMBER(H292),IF(ISNUMBER(MATRIX!Y292),MATRIX!Y292,"n/a"),"")</f>
        <v/>
      </c>
      <c r="BG292" s="86" t="str">
        <f t="shared" si="182"/>
        <v/>
      </c>
      <c r="BI292" s="44" t="str">
        <f>IF(ISNUMBER('Lo-Z-OUTPUT'!D292),IF(ISNUMBER(EXTRA!H292),'Lo-Z-OUTPUT'!D292*EXTRA!H292,""),"")</f>
        <v/>
      </c>
      <c r="BJ292" s="44" t="str">
        <f t="shared" si="183"/>
        <v/>
      </c>
      <c r="BT292" t="b">
        <f>ISNUMBER(MATRIX!G292)</f>
        <v>0</v>
      </c>
      <c r="BU292" t="b">
        <f>ISNUMBER(MATRIX!H292)</f>
        <v>0</v>
      </c>
      <c r="BW292" s="64" t="str">
        <f>IF(AND(ISNUMBER('HI-Z-OUTPUT'!P292),I292&lt;&gt;0),'HI-Z-OUTPUT'!P292,"-")</f>
        <v>-</v>
      </c>
      <c r="BX292" s="1"/>
      <c r="BY292" s="64" t="str">
        <f>IF(ISBLANK('HI-Z-OUTPUT'!R292),"",'HI-Z-OUTPUT'!R292)</f>
        <v/>
      </c>
      <c r="CA292" s="62" t="str">
        <f>IF(ISNUMBER(BW292),IF(ISNUMBER(MATRIX!E292),BW292*MATRIX!E292,"WRNG DATA"),"-")</f>
        <v>-</v>
      </c>
      <c r="CC292" s="66" t="str">
        <f>IF(AND(ISNUMBER(BW292),OR(BT292,BU292)),IF(KP="kg",BW292*MATRIX!CC292,BW292*MATRIX!CC292*2.2),"-")</f>
        <v>-</v>
      </c>
      <c r="CD292" s="65" t="str">
        <f t="shared" si="184"/>
        <v/>
      </c>
      <c r="CF292" s="1" t="str">
        <f>IF(AND(VI&lt;100,ISNUMBER(BW292),BT292),MATRIX!N292,IF(AND(VI&gt;=100,ISNUMBER(BW292),BU292),MATRIX!O292,""))</f>
        <v/>
      </c>
      <c r="CG292" s="1" t="str">
        <f>IF(AND(BY292&lt;100,ISNUMBER(BW292),BT292),MATRIX!N292,IF(AND(BY292&gt;=100,ISNUMBER(BW292),BU292),MATRIX!O292,"WRNG V"))</f>
        <v>WRNG V</v>
      </c>
      <c r="CH292" s="1" t="str">
        <f t="shared" si="185"/>
        <v/>
      </c>
      <c r="CJ292" s="70" t="str">
        <f>IF(ISNUMBER(BW292),IF(BY292&lt;100,IF(ISNUMBER(CH292*MATRIX!G292),BW292*CH292*MATRIX!G292,""),IF(ISNUMBER(CH292*MATRIX!H292),BW292*CH292*MATRIX!H292,"")),"")</f>
        <v/>
      </c>
      <c r="CL292" s="40" t="str">
        <f>IF(ISNUMBER(BW292*CH292),IF(ISNUMBER(MATRIX!U292),IF(MATRIX!U292-INT(MATRIX!U292)=0,MATRIX!U292,"("&amp;MATRIX!U292&amp;")"),"n/a"),"")</f>
        <v/>
      </c>
      <c r="CM292" s="77"/>
      <c r="CN292" s="81" t="str">
        <f>IF(ISNUMBER(BW292*CH292), IF(ISNUMBER(MATRIX!AZ292),BW292*MATRIX!AZ292,"n/a"),"")</f>
        <v/>
      </c>
      <c r="CO292" s="77"/>
      <c r="CP292" s="83" t="str">
        <f>IF(ISNUMBER($BW292*$CH292), IF(ISNUMBER(MATRIX!BB292),$BW292*MATRIX!BB292,"n/a"),"")</f>
        <v/>
      </c>
      <c r="CQ292" s="77"/>
      <c r="CR292" s="81" t="str">
        <f>IF(ISNUMBER($BW292*$CH292), IF(ISNUMBER(MATRIX!BJ292),BW292*MATRIX!BJ292,"n/a"),"")</f>
        <v/>
      </c>
      <c r="CS292" s="77" t="s">
        <v>434</v>
      </c>
      <c r="CT292" s="83" t="str">
        <f>IF(ISNUMBER($BW292*$CH292), IF(ISNUMBER(MATRIX!BL292),$BW292*MATRIX!BL292,"n/a"),"")</f>
        <v/>
      </c>
      <c r="CV292" s="225" t="str">
        <f t="shared" si="186"/>
        <v/>
      </c>
      <c r="CX292" s="225" t="str">
        <f t="shared" si="187"/>
        <v/>
      </c>
      <c r="CZ292" s="219" t="str">
        <f>IF(ISNUMBER($BW292*$CH292), IF(MV&gt;200,IF(ISNUMBER(MATRIX!CL292),MATRIX!CL292,"n/a"),IF(ISNUMBER(MATRIX!CH292),MATRIX!CH292,"n/a")),"")</f>
        <v/>
      </c>
      <c r="DB292" s="1" t="str">
        <f>IF(ISNUMBER(BW292),IF(AND(ISNUMBER('HI-Z-OUTPUT'!AV292),'HI-Z-OUTPUT'!AV292&lt;&gt;0),'HI-Z-OUTPUT'!AV292,'Hi-Z-INPUT'!$K$7*'Hi-Z-INPUT'!$K$11),"")</f>
        <v/>
      </c>
      <c r="DD292" s="161" t="str">
        <f t="shared" si="188"/>
        <v/>
      </c>
      <c r="DF292" s="124" t="str">
        <f>IF(ISNUMBER($BW292),IF(MV&lt;200,IF(ISNUMBER(MATRIX!BA292),ROUND(MATRIX!BA292/1000*IDLE*CKWH,2),"-"),IF(ISNUMBER(MATRIX!BK292),ROUND(MATRIX!BK292/1000*IDLE*CKWH,2),"-")),"")</f>
        <v/>
      </c>
      <c r="DG292" s="125" t="str">
        <f t="shared" si="189"/>
        <v/>
      </c>
      <c r="DI292" s="104" t="str">
        <f>IF(ISNUMBER($BW292),IF(MV&lt;200,IF(ISNUMBER(MATRIX!BC292),ROUND(MATRIX!BC292/1000*RUNNING*CKWH,2),"-"),IF(ISNUMBER(MATRIX!BM292),ROUND(MATRIX!BM292/1000*RUNNING*CKWH,2),"-")),"")</f>
        <v/>
      </c>
      <c r="DJ292" s="130" t="str">
        <f t="shared" si="190"/>
        <v/>
      </c>
      <c r="DL292" s="104"/>
      <c r="DM292" s="130" t="str">
        <f t="shared" si="191"/>
        <v/>
      </c>
      <c r="DO292" s="129" t="str">
        <f t="shared" si="192"/>
        <v/>
      </c>
      <c r="DP292" s="127" t="str">
        <f t="shared" si="193"/>
        <v/>
      </c>
      <c r="DR292" s="101" t="str">
        <f>IF(ISNUMBER($BW292*$CH292),IF(ISNUMBER(MATRIX!BU292),BW292*MATRIX!BU292,"n/a"),"")</f>
        <v/>
      </c>
      <c r="DS292" s="72"/>
      <c r="DT292" s="72" t="str">
        <f>IF(ISNUMBER(BW292*CH292),IF(ISNUMBER(MATRIX!BV292*DD292),BW292*MATRIX!BV292*DD292,"n/a"),"")</f>
        <v/>
      </c>
      <c r="DU292" s="72"/>
      <c r="DV292" s="155" t="str">
        <f t="shared" si="194"/>
        <v/>
      </c>
      <c r="DW292" s="96"/>
      <c r="DX292" s="156" t="str">
        <f t="shared" si="195"/>
        <v/>
      </c>
      <c r="DY292" s="102" t="str">
        <f t="shared" si="196"/>
        <v/>
      </c>
      <c r="EA292" s="85" t="str">
        <f>IF(ISNUMBER(BW292),IF(ISNUMBER(MATRIX!Y292),MATRIX!Y292,"n/a"),"")</f>
        <v/>
      </c>
      <c r="EB292" s="86" t="str">
        <f t="shared" si="197"/>
        <v/>
      </c>
      <c r="ED292" s="44" t="str">
        <f>IF(ISNUMBER('HI-Z-OUTPUT'!D292),IF(ISNUMBER(BW292),'HI-Z-OUTPUT'!D292*BW292,""),"")</f>
        <v/>
      </c>
      <c r="EE292" s="44" t="str">
        <f t="shared" si="198"/>
        <v/>
      </c>
    </row>
    <row r="293" spans="1:135">
      <c r="A293" s="106"/>
      <c r="D293" t="b">
        <f>AND(OHM8MENO&lt;='Lo-Z-OUTPUT'!U293,'Lo-Z-OUTPUT'!U293&lt;=OHM8PIU)</f>
        <v>0</v>
      </c>
      <c r="E293" t="b">
        <f>AND(OHM4MENO&lt;='Lo-Z-OUTPUT'!U293,'Lo-Z-OUTPUT'!U293&lt;=OHM4PIU)</f>
        <v>0</v>
      </c>
      <c r="F293" t="b">
        <f>AND(OHM2MENO&lt;='Lo-Z-OUTPUT'!U293,'Lo-Z-OUTPUT'!U293&lt;=OHM2PIU)</f>
        <v>0</v>
      </c>
      <c r="H293" s="64" t="str">
        <f>IF(ISNUMBER('Lo-Z-OUTPUT'!S293),'Lo-Z-OUTPUT'!S293,"")</f>
        <v/>
      </c>
      <c r="I293" s="64" t="str">
        <f>IF('Lo-Z-OUTPUT'!W293="B","B","")</f>
        <v/>
      </c>
      <c r="K293" s="62" t="str">
        <f>IF(ISNUMBER(H293),H293*MATRIX!E293,"-")</f>
        <v>-</v>
      </c>
      <c r="M293" s="66" t="str">
        <f>IF(ISNUMBER(H293),IF(KP="kg",H293*MATRIX!CB293,H293*MATRIX!CB293*2.2),"-")</f>
        <v>-</v>
      </c>
      <c r="N293" s="65" t="str">
        <f t="shared" si="171"/>
        <v/>
      </c>
      <c r="P293" s="1" t="str">
        <f>IF(ISNUMBER(H293),IF('Lo-Z-OUTPUT'!W293="B",IF(D293,MATRIX!Q293,IF(E293,MATRIX!R293,"WRNG Ω")),IF(D293,MATRIX!K293,IF(E293,MATRIX!L293,IF(F293,MATRIX!M293,"")))),"")</f>
        <v/>
      </c>
      <c r="R293" s="70" t="str">
        <f>IF(AND(ISNUMBER(H293),ISNUMBER(P293)),IF('Lo-Z-OUTPUT'!W293="B",H293*P293*MATRIX!F293/2,H293*P293*MATRIX!F293),"")</f>
        <v/>
      </c>
      <c r="T293" s="40" t="str">
        <f>IF(ISNUMBER($H293),IF(ISNUMBER(MATRIX!U293),IF(MATRIX!U293-INT(MATRIX!U293)=0,MATRIX!U293,"("&amp;MATRIX!U293&amp;")"),"n/a"),"")</f>
        <v/>
      </c>
      <c r="U293" s="77"/>
      <c r="V293" s="81" t="str">
        <f>IF(ISNUMBER(H293), IF(ISNUMBER(MATRIX!AD293),H293*MATRIX!AD293,"n/a"),"")</f>
        <v/>
      </c>
      <c r="W293" s="77"/>
      <c r="X293" s="83" t="str">
        <f>IF(ISNUMBER($H293), IF(ISNUMBER(MATRIX!AF293),$H293*MATRIX!AF293,"n/a"),"")</f>
        <v/>
      </c>
      <c r="Y293" s="77"/>
      <c r="Z293" s="81" t="str">
        <f>IF(ISNUMBER($H293), IF(ISNUMBER(MATRIX!AP293),$H293*MATRIX!AP293,"n/a"),"")</f>
        <v/>
      </c>
      <c r="AA293" s="77" t="s">
        <v>434</v>
      </c>
      <c r="AB293" s="83" t="str">
        <f>IF(ISNUMBER($H293), IF(ISNUMBER(MATRIX!AR293),$H293*MATRIX!AR293,"n/a"),"")</f>
        <v/>
      </c>
      <c r="AD293" s="225" t="str">
        <f t="shared" si="172"/>
        <v/>
      </c>
      <c r="AF293" s="225" t="str">
        <f t="shared" si="173"/>
        <v/>
      </c>
      <c r="AH293" s="218" t="str">
        <f>IF(ISNUMBER($H293), IF(MV&gt;200,IF(ISNUMBER(MATRIX!CL293),MATRIX!CL293,"n/a"),IF(ISNUMBER(MATRIX!CH293),MATRIX!CH293,"n/a")),"")</f>
        <v/>
      </c>
      <c r="AJ293" s="1" t="str">
        <f>IF(ISNUMBER(H293),IF(AND(ISNUMBER('Lo-Z-OUTPUT'!BA293),'Lo-Z-OUTPUT'!BA293&lt;&gt;0),'Lo-Z-OUTPUT'!BA293,'Lo-Z-INPUT'!$K$15*'Lo-Z-INPUT'!$K$7),"")</f>
        <v/>
      </c>
      <c r="AL293" s="161" t="str">
        <f t="shared" si="174"/>
        <v/>
      </c>
      <c r="AN293" s="124" t="str">
        <f>IF(ISNUMBER($H293),IF(MV&lt;200,IF(ISNUMBER(MATRIX!AE293),ROUND((MATRIX!AE293*IDLE/1000)*CKWH,2),"-"),IF(ISNUMBER(MATRIX!AQ293),ROUND((MATRIX!AQ293*IDLE/1000)*CKWH,2),"-")),"")</f>
        <v/>
      </c>
      <c r="AO293" s="125" t="str">
        <f t="shared" si="175"/>
        <v/>
      </c>
      <c r="AQ293" s="105" t="str">
        <f>IF(ISNUMBER($H293),IF(MV&lt;200,IF(ISNUMBER(MATRIX!AG293),ROUND((MATRIX!AG293/1000)*RUNNING*CKWH,2),"-"),IF(ISNUMBER(MATRIX!AS293),ROUND((MATRIX!AS293/1000)*RUNNING*CKWH,2),"-")),"")</f>
        <v/>
      </c>
      <c r="AR293" s="126" t="str">
        <f t="shared" si="176"/>
        <v/>
      </c>
      <c r="AT293" s="129" t="str">
        <f t="shared" si="177"/>
        <v/>
      </c>
      <c r="AU293" s="127" t="str">
        <f t="shared" si="178"/>
        <v/>
      </c>
      <c r="AW293" s="101" t="str">
        <f>IF(ISNUMBER($H293),IF(ISNUMBER(MATRIX!BU293),$H293*MATRIX!BU293,"n/a"),"")</f>
        <v/>
      </c>
      <c r="AX293" s="72"/>
      <c r="AY293" s="72" t="str">
        <f>IF(ISNUMBER($H293),IF(ISNUMBER(MATRIX!BV293*AL293),$H293*MATRIX!BV293*AL293,"n/a"),"")</f>
        <v/>
      </c>
      <c r="BA293" s="100" t="str">
        <f t="shared" si="179"/>
        <v/>
      </c>
      <c r="BB293" s="72"/>
      <c r="BC293" s="154" t="str">
        <f t="shared" si="180"/>
        <v/>
      </c>
      <c r="BD293" s="103" t="str">
        <f t="shared" si="181"/>
        <v/>
      </c>
      <c r="BF293" s="85" t="str">
        <f>IF(ISNUMBER(H293),IF(ISNUMBER(MATRIX!Y293),MATRIX!Y293,"n/a"),"")</f>
        <v/>
      </c>
      <c r="BG293" s="86" t="str">
        <f t="shared" si="182"/>
        <v/>
      </c>
      <c r="BI293" s="44" t="str">
        <f>IF(ISNUMBER('Lo-Z-OUTPUT'!D293),IF(ISNUMBER(EXTRA!H293),'Lo-Z-OUTPUT'!D293*EXTRA!H293,""),"")</f>
        <v/>
      </c>
      <c r="BJ293" s="44" t="str">
        <f t="shared" si="183"/>
        <v/>
      </c>
      <c r="BT293" t="b">
        <f>ISNUMBER(MATRIX!G293)</f>
        <v>0</v>
      </c>
      <c r="BU293" t="b">
        <f>ISNUMBER(MATRIX!H293)</f>
        <v>0</v>
      </c>
      <c r="BW293" s="64" t="str">
        <f>IF(AND(ISNUMBER('HI-Z-OUTPUT'!P293),I293&lt;&gt;0),'HI-Z-OUTPUT'!P293,"-")</f>
        <v>-</v>
      </c>
      <c r="BX293" s="1"/>
      <c r="BY293" s="64" t="str">
        <f>IF(ISBLANK('HI-Z-OUTPUT'!R293),"",'HI-Z-OUTPUT'!R293)</f>
        <v/>
      </c>
      <c r="CA293" s="62" t="str">
        <f>IF(ISNUMBER(BW293),IF(ISNUMBER(MATRIX!E293),BW293*MATRIX!E293,"WRNG DATA"),"-")</f>
        <v>-</v>
      </c>
      <c r="CC293" s="66" t="str">
        <f>IF(AND(ISNUMBER(BW293),OR(BT293,BU293)),IF(KP="kg",BW293*MATRIX!CC293,BW293*MATRIX!CC293*2.2),"-")</f>
        <v>-</v>
      </c>
      <c r="CD293" s="65" t="str">
        <f t="shared" si="184"/>
        <v/>
      </c>
      <c r="CF293" s="1" t="str">
        <f>IF(AND(VI&lt;100,ISNUMBER(BW293),BT293),MATRIX!N293,IF(AND(VI&gt;=100,ISNUMBER(BW293),BU293),MATRIX!O293,""))</f>
        <v/>
      </c>
      <c r="CG293" s="1" t="str">
        <f>IF(AND(BY293&lt;100,ISNUMBER(BW293),BT293),MATRIX!N293,IF(AND(BY293&gt;=100,ISNUMBER(BW293),BU293),MATRIX!O293,"WRNG V"))</f>
        <v>WRNG V</v>
      </c>
      <c r="CH293" s="1" t="str">
        <f t="shared" si="185"/>
        <v/>
      </c>
      <c r="CJ293" s="70" t="str">
        <f>IF(ISNUMBER(BW293),IF(BY293&lt;100,IF(ISNUMBER(CH293*MATRIX!G293),BW293*CH293*MATRIX!G293,""),IF(ISNUMBER(CH293*MATRIX!H293),BW293*CH293*MATRIX!H293,"")),"")</f>
        <v/>
      </c>
      <c r="CL293" s="40" t="str">
        <f>IF(ISNUMBER(BW293*CH293),IF(ISNUMBER(MATRIX!U293),IF(MATRIX!U293-INT(MATRIX!U293)=0,MATRIX!U293,"("&amp;MATRIX!U293&amp;")"),"n/a"),"")</f>
        <v/>
      </c>
      <c r="CM293" s="77"/>
      <c r="CN293" s="81" t="str">
        <f>IF(ISNUMBER(BW293*CH293), IF(ISNUMBER(MATRIX!AZ293),BW293*MATRIX!AZ293,"n/a"),"")</f>
        <v/>
      </c>
      <c r="CO293" s="77"/>
      <c r="CP293" s="83" t="str">
        <f>IF(ISNUMBER($BW293*$CH293), IF(ISNUMBER(MATRIX!BB293),$BW293*MATRIX!BB293,"n/a"),"")</f>
        <v/>
      </c>
      <c r="CQ293" s="77"/>
      <c r="CR293" s="81" t="str">
        <f>IF(ISNUMBER($BW293*$CH293), IF(ISNUMBER(MATRIX!BJ293),BW293*MATRIX!BJ293,"n/a"),"")</f>
        <v/>
      </c>
      <c r="CS293" s="77" t="s">
        <v>434</v>
      </c>
      <c r="CT293" s="83" t="str">
        <f>IF(ISNUMBER($BW293*$CH293), IF(ISNUMBER(MATRIX!BL293),$BW293*MATRIX!BL293,"n/a"),"")</f>
        <v/>
      </c>
      <c r="CV293" s="225" t="str">
        <f t="shared" si="186"/>
        <v/>
      </c>
      <c r="CX293" s="225" t="str">
        <f t="shared" si="187"/>
        <v/>
      </c>
      <c r="CZ293" s="219" t="str">
        <f>IF(ISNUMBER($BW293*$CH293), IF(MV&gt;200,IF(ISNUMBER(MATRIX!CL293),MATRIX!CL293,"n/a"),IF(ISNUMBER(MATRIX!CH293),MATRIX!CH293,"n/a")),"")</f>
        <v/>
      </c>
      <c r="DB293" s="1" t="str">
        <f>IF(ISNUMBER(BW293),IF(AND(ISNUMBER('HI-Z-OUTPUT'!AV293),'HI-Z-OUTPUT'!AV293&lt;&gt;0),'HI-Z-OUTPUT'!AV293,'Hi-Z-INPUT'!$K$7*'Hi-Z-INPUT'!$K$11),"")</f>
        <v/>
      </c>
      <c r="DD293" s="161" t="str">
        <f t="shared" si="188"/>
        <v/>
      </c>
      <c r="DF293" s="124" t="str">
        <f>IF(ISNUMBER($BW293),IF(MV&lt;200,IF(ISNUMBER(MATRIX!BA293),ROUND(MATRIX!BA293/1000*IDLE*CKWH,2),"-"),IF(ISNUMBER(MATRIX!BK293),ROUND(MATRIX!BK293/1000*IDLE*CKWH,2),"-")),"")</f>
        <v/>
      </c>
      <c r="DG293" s="125" t="str">
        <f t="shared" si="189"/>
        <v/>
      </c>
      <c r="DI293" s="104" t="str">
        <f>IF(ISNUMBER($BW293),IF(MV&lt;200,IF(ISNUMBER(MATRIX!BC293),ROUND(MATRIX!BC293/1000*RUNNING*CKWH,2),"-"),IF(ISNUMBER(MATRIX!BM293),ROUND(MATRIX!BM293/1000*RUNNING*CKWH,2),"-")),"")</f>
        <v/>
      </c>
      <c r="DJ293" s="130" t="str">
        <f t="shared" si="190"/>
        <v/>
      </c>
      <c r="DL293" s="104"/>
      <c r="DM293" s="130" t="str">
        <f t="shared" si="191"/>
        <v/>
      </c>
      <c r="DO293" s="129" t="str">
        <f t="shared" si="192"/>
        <v/>
      </c>
      <c r="DP293" s="127" t="str">
        <f t="shared" si="193"/>
        <v/>
      </c>
      <c r="DR293" s="101" t="str">
        <f>IF(ISNUMBER($BW293*$CH293),IF(ISNUMBER(MATRIX!BU293),BW293*MATRIX!BU293,"n/a"),"")</f>
        <v/>
      </c>
      <c r="DS293" s="72"/>
      <c r="DT293" s="72" t="str">
        <f>IF(ISNUMBER(BW293*CH293),IF(ISNUMBER(MATRIX!BV293*DD293),BW293*MATRIX!BV293*DD293,"n/a"),"")</f>
        <v/>
      </c>
      <c r="DU293" s="72"/>
      <c r="DV293" s="155" t="str">
        <f t="shared" si="194"/>
        <v/>
      </c>
      <c r="DW293" s="96"/>
      <c r="DX293" s="156" t="str">
        <f t="shared" si="195"/>
        <v/>
      </c>
      <c r="DY293" s="102" t="str">
        <f t="shared" si="196"/>
        <v/>
      </c>
      <c r="EA293" s="85" t="str">
        <f>IF(ISNUMBER(BW293),IF(ISNUMBER(MATRIX!Y293),MATRIX!Y293,"n/a"),"")</f>
        <v/>
      </c>
      <c r="EB293" s="86" t="str">
        <f t="shared" si="197"/>
        <v/>
      </c>
      <c r="ED293" s="44" t="str">
        <f>IF(ISNUMBER('HI-Z-OUTPUT'!D293),IF(ISNUMBER(BW293),'HI-Z-OUTPUT'!D293*BW293,""),"")</f>
        <v/>
      </c>
      <c r="EE293" s="44" t="str">
        <f t="shared" si="198"/>
        <v/>
      </c>
    </row>
    <row r="294" spans="1:135">
      <c r="A294" s="106"/>
      <c r="D294" t="b">
        <f>AND(OHM8MENO&lt;='Lo-Z-OUTPUT'!U294,'Lo-Z-OUTPUT'!U294&lt;=OHM8PIU)</f>
        <v>0</v>
      </c>
      <c r="E294" t="b">
        <f>AND(OHM4MENO&lt;='Lo-Z-OUTPUT'!U294,'Lo-Z-OUTPUT'!U294&lt;=OHM4PIU)</f>
        <v>0</v>
      </c>
      <c r="F294" t="b">
        <f>AND(OHM2MENO&lt;='Lo-Z-OUTPUT'!U294,'Lo-Z-OUTPUT'!U294&lt;=OHM2PIU)</f>
        <v>0</v>
      </c>
      <c r="H294" s="64" t="str">
        <f>IF(ISNUMBER('Lo-Z-OUTPUT'!S294),'Lo-Z-OUTPUT'!S294,"")</f>
        <v/>
      </c>
      <c r="I294" s="64" t="str">
        <f>IF('Lo-Z-OUTPUT'!W294="B","B","")</f>
        <v/>
      </c>
      <c r="K294" s="62" t="str">
        <f>IF(ISNUMBER(H294),H294*MATRIX!E294,"-")</f>
        <v>-</v>
      </c>
      <c r="M294" s="66" t="str">
        <f>IF(ISNUMBER(H294),IF(KP="kg",H294*MATRIX!CB294,H294*MATRIX!CB294*2.2),"-")</f>
        <v>-</v>
      </c>
      <c r="N294" s="65" t="str">
        <f t="shared" si="171"/>
        <v/>
      </c>
      <c r="P294" s="1" t="str">
        <f>IF(ISNUMBER(H294),IF('Lo-Z-OUTPUT'!W294="B",IF(D294,MATRIX!Q294,IF(E294,MATRIX!R294,"WRNG Ω")),IF(D294,MATRIX!K294,IF(E294,MATRIX!L294,IF(F294,MATRIX!M294,"")))),"")</f>
        <v/>
      </c>
      <c r="R294" s="70" t="str">
        <f>IF(AND(ISNUMBER(H294),ISNUMBER(P294)),IF('Lo-Z-OUTPUT'!W294="B",H294*P294*MATRIX!F294/2,H294*P294*MATRIX!F294),"")</f>
        <v/>
      </c>
      <c r="T294" s="40" t="str">
        <f>IF(ISNUMBER($H294),IF(ISNUMBER(MATRIX!U294),IF(MATRIX!U294-INT(MATRIX!U294)=0,MATRIX!U294,"("&amp;MATRIX!U294&amp;")"),"n/a"),"")</f>
        <v/>
      </c>
      <c r="U294" s="77"/>
      <c r="V294" s="81" t="str">
        <f>IF(ISNUMBER(H294), IF(ISNUMBER(MATRIX!AD294),H294*MATRIX!AD294,"n/a"),"")</f>
        <v/>
      </c>
      <c r="W294" s="77"/>
      <c r="X294" s="83" t="str">
        <f>IF(ISNUMBER($H294), IF(ISNUMBER(MATRIX!AF294),$H294*MATRIX!AF294,"n/a"),"")</f>
        <v/>
      </c>
      <c r="Y294" s="77"/>
      <c r="Z294" s="81" t="str">
        <f>IF(ISNUMBER($H294), IF(ISNUMBER(MATRIX!AP294),$H294*MATRIX!AP294,"n/a"),"")</f>
        <v/>
      </c>
      <c r="AA294" s="77" t="s">
        <v>434</v>
      </c>
      <c r="AB294" s="83" t="str">
        <f>IF(ISNUMBER($H294), IF(ISNUMBER(MATRIX!AR294),$H294*MATRIX!AR294,"n/a"),"")</f>
        <v/>
      </c>
      <c r="AD294" s="225" t="str">
        <f t="shared" si="172"/>
        <v/>
      </c>
      <c r="AF294" s="225" t="str">
        <f t="shared" si="173"/>
        <v/>
      </c>
      <c r="AH294" s="218" t="str">
        <f>IF(ISNUMBER($H294), IF(MV&gt;200,IF(ISNUMBER(MATRIX!CL294),MATRIX!CL294,"n/a"),IF(ISNUMBER(MATRIX!CH294),MATRIX!CH294,"n/a")),"")</f>
        <v/>
      </c>
      <c r="AJ294" s="1" t="str">
        <f>IF(ISNUMBER(H294),IF(AND(ISNUMBER('Lo-Z-OUTPUT'!BA294),'Lo-Z-OUTPUT'!BA294&lt;&gt;0),'Lo-Z-OUTPUT'!BA294,'Lo-Z-INPUT'!$K$15*'Lo-Z-INPUT'!$K$7),"")</f>
        <v/>
      </c>
      <c r="AL294" s="161" t="str">
        <f t="shared" si="174"/>
        <v/>
      </c>
      <c r="AN294" s="124" t="str">
        <f>IF(ISNUMBER($H294),IF(MV&lt;200,IF(ISNUMBER(MATRIX!AE294),ROUND((MATRIX!AE294*IDLE/1000)*CKWH,2),"-"),IF(ISNUMBER(MATRIX!AQ294),ROUND((MATRIX!AQ294*IDLE/1000)*CKWH,2),"-")),"")</f>
        <v/>
      </c>
      <c r="AO294" s="125" t="str">
        <f t="shared" si="175"/>
        <v/>
      </c>
      <c r="AQ294" s="105" t="str">
        <f>IF(ISNUMBER($H294),IF(MV&lt;200,IF(ISNUMBER(MATRIX!AG294),ROUND((MATRIX!AG294/1000)*RUNNING*CKWH,2),"-"),IF(ISNUMBER(MATRIX!AS294),ROUND((MATRIX!AS294/1000)*RUNNING*CKWH,2),"-")),"")</f>
        <v/>
      </c>
      <c r="AR294" s="126" t="str">
        <f t="shared" si="176"/>
        <v/>
      </c>
      <c r="AT294" s="129" t="str">
        <f t="shared" si="177"/>
        <v/>
      </c>
      <c r="AU294" s="127" t="str">
        <f t="shared" si="178"/>
        <v/>
      </c>
      <c r="AW294" s="101" t="str">
        <f>IF(ISNUMBER($H294),IF(ISNUMBER(MATRIX!BU294),$H294*MATRIX!BU294,"n/a"),"")</f>
        <v/>
      </c>
      <c r="AX294" s="72"/>
      <c r="AY294" s="72" t="str">
        <f>IF(ISNUMBER($H294),IF(ISNUMBER(MATRIX!BV294*AL294),$H294*MATRIX!BV294*AL294,"n/a"),"")</f>
        <v/>
      </c>
      <c r="BA294" s="100" t="str">
        <f t="shared" si="179"/>
        <v/>
      </c>
      <c r="BB294" s="72"/>
      <c r="BC294" s="154" t="str">
        <f t="shared" si="180"/>
        <v/>
      </c>
      <c r="BD294" s="103" t="str">
        <f t="shared" si="181"/>
        <v/>
      </c>
      <c r="BF294" s="85" t="str">
        <f>IF(ISNUMBER(H294),IF(ISNUMBER(MATRIX!Y294),MATRIX!Y294,"n/a"),"")</f>
        <v/>
      </c>
      <c r="BG294" s="86" t="str">
        <f t="shared" si="182"/>
        <v/>
      </c>
      <c r="BI294" s="44" t="str">
        <f>IF(ISNUMBER('Lo-Z-OUTPUT'!D294),IF(ISNUMBER(EXTRA!H294),'Lo-Z-OUTPUT'!D294*EXTRA!H294,""),"")</f>
        <v/>
      </c>
      <c r="BJ294" s="44" t="str">
        <f t="shared" si="183"/>
        <v/>
      </c>
      <c r="BT294" t="b">
        <f>ISNUMBER(MATRIX!G294)</f>
        <v>0</v>
      </c>
      <c r="BU294" t="b">
        <f>ISNUMBER(MATRIX!H294)</f>
        <v>0</v>
      </c>
      <c r="BW294" s="64" t="str">
        <f>IF(AND(ISNUMBER('HI-Z-OUTPUT'!P294),I294&lt;&gt;0),'HI-Z-OUTPUT'!P294,"-")</f>
        <v>-</v>
      </c>
      <c r="BX294" s="1"/>
      <c r="BY294" s="64" t="str">
        <f>IF(ISBLANK('HI-Z-OUTPUT'!R294),"",'HI-Z-OUTPUT'!R294)</f>
        <v/>
      </c>
      <c r="CA294" s="62" t="str">
        <f>IF(ISNUMBER(BW294),IF(ISNUMBER(MATRIX!E294),BW294*MATRIX!E294,"WRNG DATA"),"-")</f>
        <v>-</v>
      </c>
      <c r="CC294" s="66" t="str">
        <f>IF(AND(ISNUMBER(BW294),OR(BT294,BU294)),IF(KP="kg",BW294*MATRIX!CC294,BW294*MATRIX!CC294*2.2),"-")</f>
        <v>-</v>
      </c>
      <c r="CD294" s="65" t="str">
        <f t="shared" si="184"/>
        <v/>
      </c>
      <c r="CF294" s="1" t="str">
        <f>IF(AND(VI&lt;100,ISNUMBER(BW294),BT294),MATRIX!N294,IF(AND(VI&gt;=100,ISNUMBER(BW294),BU294),MATRIX!O294,""))</f>
        <v/>
      </c>
      <c r="CG294" s="1" t="str">
        <f>IF(AND(BY294&lt;100,ISNUMBER(BW294),BT294),MATRIX!N294,IF(AND(BY294&gt;=100,ISNUMBER(BW294),BU294),MATRIX!O294,"WRNG V"))</f>
        <v>WRNG V</v>
      </c>
      <c r="CH294" s="1" t="str">
        <f t="shared" si="185"/>
        <v/>
      </c>
      <c r="CJ294" s="70" t="str">
        <f>IF(ISNUMBER(BW294),IF(BY294&lt;100,IF(ISNUMBER(CH294*MATRIX!G294),BW294*CH294*MATRIX!G294,""),IF(ISNUMBER(CH294*MATRIX!H294),BW294*CH294*MATRIX!H294,"")),"")</f>
        <v/>
      </c>
      <c r="CL294" s="40" t="str">
        <f>IF(ISNUMBER(BW294*CH294),IF(ISNUMBER(MATRIX!U294),IF(MATRIX!U294-INT(MATRIX!U294)=0,MATRIX!U294,"("&amp;MATRIX!U294&amp;")"),"n/a"),"")</f>
        <v/>
      </c>
      <c r="CM294" s="77"/>
      <c r="CN294" s="81" t="str">
        <f>IF(ISNUMBER(BW294*CH294), IF(ISNUMBER(MATRIX!AZ294),BW294*MATRIX!AZ294,"n/a"),"")</f>
        <v/>
      </c>
      <c r="CO294" s="77"/>
      <c r="CP294" s="83" t="str">
        <f>IF(ISNUMBER($BW294*$CH294), IF(ISNUMBER(MATRIX!BB294),$BW294*MATRIX!BB294,"n/a"),"")</f>
        <v/>
      </c>
      <c r="CQ294" s="77"/>
      <c r="CR294" s="81" t="str">
        <f>IF(ISNUMBER($BW294*$CH294), IF(ISNUMBER(MATRIX!BJ294),BW294*MATRIX!BJ294,"n/a"),"")</f>
        <v/>
      </c>
      <c r="CS294" s="77" t="s">
        <v>434</v>
      </c>
      <c r="CT294" s="83" t="str">
        <f>IF(ISNUMBER($BW294*$CH294), IF(ISNUMBER(MATRIX!BL294),$BW294*MATRIX!BL294,"n/a"),"")</f>
        <v/>
      </c>
      <c r="CV294" s="225" t="str">
        <f t="shared" si="186"/>
        <v/>
      </c>
      <c r="CX294" s="225" t="str">
        <f t="shared" si="187"/>
        <v/>
      </c>
      <c r="CZ294" s="219" t="str">
        <f>IF(ISNUMBER($BW294*$CH294), IF(MV&gt;200,IF(ISNUMBER(MATRIX!CL294),MATRIX!CL294,"n/a"),IF(ISNUMBER(MATRIX!CH294),MATRIX!CH294,"n/a")),"")</f>
        <v/>
      </c>
      <c r="DB294" s="1" t="str">
        <f>IF(ISNUMBER(BW294),IF(AND(ISNUMBER('HI-Z-OUTPUT'!AV294),'HI-Z-OUTPUT'!AV294&lt;&gt;0),'HI-Z-OUTPUT'!AV294,'Hi-Z-INPUT'!$K$7*'Hi-Z-INPUT'!$K$11),"")</f>
        <v/>
      </c>
      <c r="DD294" s="161" t="str">
        <f t="shared" si="188"/>
        <v/>
      </c>
      <c r="DF294" s="124" t="str">
        <f>IF(ISNUMBER($BW294),IF(MV&lt;200,IF(ISNUMBER(MATRIX!BA294),ROUND(MATRIX!BA294/1000*IDLE*CKWH,2),"-"),IF(ISNUMBER(MATRIX!BK294),ROUND(MATRIX!BK294/1000*IDLE*CKWH,2),"-")),"")</f>
        <v/>
      </c>
      <c r="DG294" s="125" t="str">
        <f t="shared" si="189"/>
        <v/>
      </c>
      <c r="DI294" s="104" t="str">
        <f>IF(ISNUMBER($BW294),IF(MV&lt;200,IF(ISNUMBER(MATRIX!BC294),ROUND(MATRIX!BC294/1000*RUNNING*CKWH,2),"-"),IF(ISNUMBER(MATRIX!BM294),ROUND(MATRIX!BM294/1000*RUNNING*CKWH,2),"-")),"")</f>
        <v/>
      </c>
      <c r="DJ294" s="130" t="str">
        <f t="shared" si="190"/>
        <v/>
      </c>
      <c r="DL294" s="104"/>
      <c r="DM294" s="130" t="str">
        <f t="shared" si="191"/>
        <v/>
      </c>
      <c r="DO294" s="129" t="str">
        <f t="shared" si="192"/>
        <v/>
      </c>
      <c r="DP294" s="127" t="str">
        <f t="shared" si="193"/>
        <v/>
      </c>
      <c r="DR294" s="101" t="str">
        <f>IF(ISNUMBER($BW294*$CH294),IF(ISNUMBER(MATRIX!BU294),BW294*MATRIX!BU294,"n/a"),"")</f>
        <v/>
      </c>
      <c r="DS294" s="72"/>
      <c r="DT294" s="72" t="str">
        <f>IF(ISNUMBER(BW294*CH294),IF(ISNUMBER(MATRIX!BV294*DD294),BW294*MATRIX!BV294*DD294,"n/a"),"")</f>
        <v/>
      </c>
      <c r="DU294" s="72"/>
      <c r="DV294" s="155" t="str">
        <f t="shared" si="194"/>
        <v/>
      </c>
      <c r="DW294" s="96"/>
      <c r="DX294" s="156" t="str">
        <f t="shared" si="195"/>
        <v/>
      </c>
      <c r="DY294" s="102" t="str">
        <f t="shared" si="196"/>
        <v/>
      </c>
      <c r="EA294" s="85" t="str">
        <f>IF(ISNUMBER(BW294),IF(ISNUMBER(MATRIX!Y294),MATRIX!Y294,"n/a"),"")</f>
        <v/>
      </c>
      <c r="EB294" s="86" t="str">
        <f t="shared" si="197"/>
        <v/>
      </c>
      <c r="ED294" s="44" t="str">
        <f>IF(ISNUMBER('HI-Z-OUTPUT'!D294),IF(ISNUMBER(BW294),'HI-Z-OUTPUT'!D294*BW294,""),"")</f>
        <v/>
      </c>
      <c r="EE294" s="44" t="str">
        <f t="shared" si="198"/>
        <v/>
      </c>
    </row>
    <row r="295" spans="1:135">
      <c r="A295" s="106"/>
      <c r="D295" t="b">
        <f>AND(OHM8MENO&lt;='Lo-Z-OUTPUT'!U295,'Lo-Z-OUTPUT'!U295&lt;=OHM8PIU)</f>
        <v>0</v>
      </c>
      <c r="E295" t="b">
        <f>AND(OHM4MENO&lt;='Lo-Z-OUTPUT'!U295,'Lo-Z-OUTPUT'!U295&lt;=OHM4PIU)</f>
        <v>0</v>
      </c>
      <c r="F295" t="b">
        <f>AND(OHM2MENO&lt;='Lo-Z-OUTPUT'!U295,'Lo-Z-OUTPUT'!U295&lt;=OHM2PIU)</f>
        <v>0</v>
      </c>
      <c r="H295" s="64" t="str">
        <f>IF(ISNUMBER('Lo-Z-OUTPUT'!S295),'Lo-Z-OUTPUT'!S295,"")</f>
        <v/>
      </c>
      <c r="I295" s="64" t="str">
        <f>IF('Lo-Z-OUTPUT'!W295="B","B","")</f>
        <v/>
      </c>
      <c r="K295" s="62" t="str">
        <f>IF(ISNUMBER(H295),H295*MATRIX!E295,"-")</f>
        <v>-</v>
      </c>
      <c r="M295" s="66" t="str">
        <f>IF(ISNUMBER(H295),IF(KP="kg",H295*MATRIX!CB295,H295*MATRIX!CB295*2.2),"-")</f>
        <v>-</v>
      </c>
      <c r="N295" s="65" t="str">
        <f t="shared" si="171"/>
        <v/>
      </c>
      <c r="P295" s="1" t="str">
        <f>IF(ISNUMBER(H295),IF('Lo-Z-OUTPUT'!W295="B",IF(D295,MATRIX!Q295,IF(E295,MATRIX!R295,"WRNG Ω")),IF(D295,MATRIX!K295,IF(E295,MATRIX!L295,IF(F295,MATRIX!M295,"")))),"")</f>
        <v/>
      </c>
      <c r="R295" s="70" t="str">
        <f>IF(AND(ISNUMBER(H295),ISNUMBER(P295)),IF('Lo-Z-OUTPUT'!W295="B",H295*P295*MATRIX!F295/2,H295*P295*MATRIX!F295),"")</f>
        <v/>
      </c>
      <c r="T295" s="40" t="str">
        <f>IF(ISNUMBER($H295),IF(ISNUMBER(MATRIX!U295),IF(MATRIX!U295-INT(MATRIX!U295)=0,MATRIX!U295,"("&amp;MATRIX!U295&amp;")"),"n/a"),"")</f>
        <v/>
      </c>
      <c r="U295" s="77"/>
      <c r="V295" s="81" t="str">
        <f>IF(ISNUMBER(H295), IF(ISNUMBER(MATRIX!AD295),H295*MATRIX!AD295,"n/a"),"")</f>
        <v/>
      </c>
      <c r="W295" s="77"/>
      <c r="X295" s="83" t="str">
        <f>IF(ISNUMBER($H295), IF(ISNUMBER(MATRIX!AF295),$H295*MATRIX!AF295,"n/a"),"")</f>
        <v/>
      </c>
      <c r="Y295" s="77"/>
      <c r="Z295" s="81" t="str">
        <f>IF(ISNUMBER($H295), IF(ISNUMBER(MATRIX!AP295),$H295*MATRIX!AP295,"n/a"),"")</f>
        <v/>
      </c>
      <c r="AA295" s="77" t="s">
        <v>434</v>
      </c>
      <c r="AB295" s="83" t="str">
        <f>IF(ISNUMBER($H295), IF(ISNUMBER(MATRIX!AR295),$H295*MATRIX!AR295,"n/a"),"")</f>
        <v/>
      </c>
      <c r="AD295" s="225" t="str">
        <f t="shared" si="172"/>
        <v/>
      </c>
      <c r="AF295" s="225" t="str">
        <f t="shared" si="173"/>
        <v/>
      </c>
      <c r="AH295" s="218" t="str">
        <f>IF(ISNUMBER($H295), IF(MV&gt;200,IF(ISNUMBER(MATRIX!CL295),MATRIX!CL295,"n/a"),IF(ISNUMBER(MATRIX!CH295),MATRIX!CH295,"n/a")),"")</f>
        <v/>
      </c>
      <c r="AJ295" s="1" t="str">
        <f>IF(ISNUMBER(H295),IF(AND(ISNUMBER('Lo-Z-OUTPUT'!BA295),'Lo-Z-OUTPUT'!BA295&lt;&gt;0),'Lo-Z-OUTPUT'!BA295,'Lo-Z-INPUT'!$K$15*'Lo-Z-INPUT'!$K$7),"")</f>
        <v/>
      </c>
      <c r="AL295" s="161" t="str">
        <f t="shared" si="174"/>
        <v/>
      </c>
      <c r="AN295" s="124" t="str">
        <f>IF(ISNUMBER($H295),IF(MV&lt;200,IF(ISNUMBER(MATRIX!AE295),ROUND((MATRIX!AE295*IDLE/1000)*CKWH,2),"-"),IF(ISNUMBER(MATRIX!AQ295),ROUND((MATRIX!AQ295*IDLE/1000)*CKWH,2),"-")),"")</f>
        <v/>
      </c>
      <c r="AO295" s="125" t="str">
        <f t="shared" si="175"/>
        <v/>
      </c>
      <c r="AQ295" s="105" t="str">
        <f>IF(ISNUMBER($H295),IF(MV&lt;200,IF(ISNUMBER(MATRIX!AG295),ROUND((MATRIX!AG295/1000)*RUNNING*CKWH,2),"-"),IF(ISNUMBER(MATRIX!AS295),ROUND((MATRIX!AS295/1000)*RUNNING*CKWH,2),"-")),"")</f>
        <v/>
      </c>
      <c r="AR295" s="126" t="str">
        <f t="shared" si="176"/>
        <v/>
      </c>
      <c r="AT295" s="129" t="str">
        <f t="shared" si="177"/>
        <v/>
      </c>
      <c r="AU295" s="127" t="str">
        <f t="shared" si="178"/>
        <v/>
      </c>
      <c r="AW295" s="101" t="str">
        <f>IF(ISNUMBER($H295),IF(ISNUMBER(MATRIX!BU295),$H295*MATRIX!BU295,"n/a"),"")</f>
        <v/>
      </c>
      <c r="AX295" s="72"/>
      <c r="AY295" s="72" t="str">
        <f>IF(ISNUMBER($H295),IF(ISNUMBER(MATRIX!BV295*AL295),$H295*MATRIX!BV295*AL295,"n/a"),"")</f>
        <v/>
      </c>
      <c r="BA295" s="100" t="str">
        <f t="shared" si="179"/>
        <v/>
      </c>
      <c r="BB295" s="72"/>
      <c r="BC295" s="154" t="str">
        <f t="shared" si="180"/>
        <v/>
      </c>
      <c r="BD295" s="103" t="str">
        <f t="shared" si="181"/>
        <v/>
      </c>
      <c r="BF295" s="85" t="str">
        <f>IF(ISNUMBER(H295),IF(ISNUMBER(MATRIX!Y295),MATRIX!Y295,"n/a"),"")</f>
        <v/>
      </c>
      <c r="BG295" s="86" t="str">
        <f t="shared" si="182"/>
        <v/>
      </c>
      <c r="BI295" s="44" t="str">
        <f>IF(ISNUMBER('Lo-Z-OUTPUT'!D295),IF(ISNUMBER(EXTRA!H295),'Lo-Z-OUTPUT'!D295*EXTRA!H295,""),"")</f>
        <v/>
      </c>
      <c r="BJ295" s="44" t="str">
        <f t="shared" si="183"/>
        <v/>
      </c>
      <c r="BT295" t="b">
        <f>ISNUMBER(MATRIX!G295)</f>
        <v>0</v>
      </c>
      <c r="BU295" t="b">
        <f>ISNUMBER(MATRIX!H295)</f>
        <v>0</v>
      </c>
      <c r="BW295" s="64" t="str">
        <f>IF(AND(ISNUMBER('HI-Z-OUTPUT'!P295),I295&lt;&gt;0),'HI-Z-OUTPUT'!P295,"-")</f>
        <v>-</v>
      </c>
      <c r="BX295" s="1"/>
      <c r="BY295" s="64" t="str">
        <f>IF(ISBLANK('HI-Z-OUTPUT'!R295),"",'HI-Z-OUTPUT'!R295)</f>
        <v/>
      </c>
      <c r="CA295" s="62" t="str">
        <f>IF(ISNUMBER(BW295),IF(ISNUMBER(MATRIX!E295),BW295*MATRIX!E295,"WRNG DATA"),"-")</f>
        <v>-</v>
      </c>
      <c r="CC295" s="66" t="str">
        <f>IF(AND(ISNUMBER(BW295),OR(BT295,BU295)),IF(KP="kg",BW295*MATRIX!CC295,BW295*MATRIX!CC295*2.2),"-")</f>
        <v>-</v>
      </c>
      <c r="CD295" s="65" t="str">
        <f t="shared" si="184"/>
        <v/>
      </c>
      <c r="CF295" s="1" t="str">
        <f>IF(AND(VI&lt;100,ISNUMBER(BW295),BT295),MATRIX!N295,IF(AND(VI&gt;=100,ISNUMBER(BW295),BU295),MATRIX!O295,""))</f>
        <v/>
      </c>
      <c r="CG295" s="1" t="str">
        <f>IF(AND(BY295&lt;100,ISNUMBER(BW295),BT295),MATRIX!N295,IF(AND(BY295&gt;=100,ISNUMBER(BW295),BU295),MATRIX!O295,"WRNG V"))</f>
        <v>WRNG V</v>
      </c>
      <c r="CH295" s="1" t="str">
        <f t="shared" si="185"/>
        <v/>
      </c>
      <c r="CJ295" s="70" t="str">
        <f>IF(ISNUMBER(BW295),IF(BY295&lt;100,IF(ISNUMBER(CH295*MATRIX!G295),BW295*CH295*MATRIX!G295,""),IF(ISNUMBER(CH295*MATRIX!H295),BW295*CH295*MATRIX!H295,"")),"")</f>
        <v/>
      </c>
      <c r="CL295" s="40" t="str">
        <f>IF(ISNUMBER(BW295*CH295),IF(ISNUMBER(MATRIX!U295),IF(MATRIX!U295-INT(MATRIX!U295)=0,MATRIX!U295,"("&amp;MATRIX!U295&amp;")"),"n/a"),"")</f>
        <v/>
      </c>
      <c r="CM295" s="77"/>
      <c r="CN295" s="81" t="str">
        <f>IF(ISNUMBER(BW295*CH295), IF(ISNUMBER(MATRIX!AZ295),BW295*MATRIX!AZ295,"n/a"),"")</f>
        <v/>
      </c>
      <c r="CO295" s="77"/>
      <c r="CP295" s="83" t="str">
        <f>IF(ISNUMBER($BW295*$CH295), IF(ISNUMBER(MATRIX!BB295),$BW295*MATRIX!BB295,"n/a"),"")</f>
        <v/>
      </c>
      <c r="CQ295" s="77"/>
      <c r="CR295" s="81" t="str">
        <f>IF(ISNUMBER($BW295*$CH295), IF(ISNUMBER(MATRIX!BJ295),BW295*MATRIX!BJ295,"n/a"),"")</f>
        <v/>
      </c>
      <c r="CS295" s="77" t="s">
        <v>434</v>
      </c>
      <c r="CT295" s="83" t="str">
        <f>IF(ISNUMBER($BW295*$CH295), IF(ISNUMBER(MATRIX!BL295),$BW295*MATRIX!BL295,"n/a"),"")</f>
        <v/>
      </c>
      <c r="CV295" s="225" t="str">
        <f t="shared" si="186"/>
        <v/>
      </c>
      <c r="CX295" s="225" t="str">
        <f t="shared" si="187"/>
        <v/>
      </c>
      <c r="CZ295" s="219" t="str">
        <f>IF(ISNUMBER($BW295*$CH295), IF(MV&gt;200,IF(ISNUMBER(MATRIX!CL295),MATRIX!CL295,"n/a"),IF(ISNUMBER(MATRIX!CH295),MATRIX!CH295,"n/a")),"")</f>
        <v/>
      </c>
      <c r="DB295" s="1" t="str">
        <f>IF(ISNUMBER(BW295),IF(AND(ISNUMBER('HI-Z-OUTPUT'!AV295),'HI-Z-OUTPUT'!AV295&lt;&gt;0),'HI-Z-OUTPUT'!AV295,'Hi-Z-INPUT'!$K$7*'Hi-Z-INPUT'!$K$11),"")</f>
        <v/>
      </c>
      <c r="DD295" s="161" t="str">
        <f t="shared" si="188"/>
        <v/>
      </c>
      <c r="DF295" s="124" t="str">
        <f>IF(ISNUMBER($BW295),IF(MV&lt;200,IF(ISNUMBER(MATRIX!BA295),ROUND(MATRIX!BA295/1000*IDLE*CKWH,2),"-"),IF(ISNUMBER(MATRIX!BK295),ROUND(MATRIX!BK295/1000*IDLE*CKWH,2),"-")),"")</f>
        <v/>
      </c>
      <c r="DG295" s="125" t="str">
        <f t="shared" si="189"/>
        <v/>
      </c>
      <c r="DI295" s="104" t="str">
        <f>IF(ISNUMBER($BW295),IF(MV&lt;200,IF(ISNUMBER(MATRIX!BC295),ROUND(MATRIX!BC295/1000*RUNNING*CKWH,2),"-"),IF(ISNUMBER(MATRIX!BM295),ROUND(MATRIX!BM295/1000*RUNNING*CKWH,2),"-")),"")</f>
        <v/>
      </c>
      <c r="DJ295" s="130" t="str">
        <f t="shared" si="190"/>
        <v/>
      </c>
      <c r="DL295" s="104"/>
      <c r="DM295" s="130" t="str">
        <f t="shared" si="191"/>
        <v/>
      </c>
      <c r="DO295" s="129" t="str">
        <f t="shared" si="192"/>
        <v/>
      </c>
      <c r="DP295" s="127" t="str">
        <f t="shared" si="193"/>
        <v/>
      </c>
      <c r="DR295" s="101" t="str">
        <f>IF(ISNUMBER($BW295*$CH295),IF(ISNUMBER(MATRIX!BU295),BW295*MATRIX!BU295,"n/a"),"")</f>
        <v/>
      </c>
      <c r="DS295" s="72"/>
      <c r="DT295" s="72" t="str">
        <f>IF(ISNUMBER(BW295*CH295),IF(ISNUMBER(MATRIX!BV295*DD295),BW295*MATRIX!BV295*DD295,"n/a"),"")</f>
        <v/>
      </c>
      <c r="DU295" s="72"/>
      <c r="DV295" s="155" t="str">
        <f t="shared" si="194"/>
        <v/>
      </c>
      <c r="DW295" s="96"/>
      <c r="DX295" s="156" t="str">
        <f t="shared" si="195"/>
        <v/>
      </c>
      <c r="DY295" s="102" t="str">
        <f t="shared" si="196"/>
        <v/>
      </c>
      <c r="EA295" s="85" t="str">
        <f>IF(ISNUMBER(BW295),IF(ISNUMBER(MATRIX!Y295),MATRIX!Y295,"n/a"),"")</f>
        <v/>
      </c>
      <c r="EB295" s="86" t="str">
        <f t="shared" si="197"/>
        <v/>
      </c>
      <c r="ED295" s="44" t="str">
        <f>IF(ISNUMBER('HI-Z-OUTPUT'!D295),IF(ISNUMBER(BW295),'HI-Z-OUTPUT'!D295*BW295,""),"")</f>
        <v/>
      </c>
      <c r="EE295" s="44" t="str">
        <f t="shared" si="198"/>
        <v/>
      </c>
    </row>
    <row r="296" spans="1:135">
      <c r="A296" s="106"/>
      <c r="D296" t="b">
        <f>AND(OHM8MENO&lt;='Lo-Z-OUTPUT'!U296,'Lo-Z-OUTPUT'!U296&lt;=OHM8PIU)</f>
        <v>0</v>
      </c>
      <c r="E296" t="b">
        <f>AND(OHM4MENO&lt;='Lo-Z-OUTPUT'!U296,'Lo-Z-OUTPUT'!U296&lt;=OHM4PIU)</f>
        <v>0</v>
      </c>
      <c r="F296" t="b">
        <f>AND(OHM2MENO&lt;='Lo-Z-OUTPUT'!U296,'Lo-Z-OUTPUT'!U296&lt;=OHM2PIU)</f>
        <v>0</v>
      </c>
      <c r="H296" s="64" t="str">
        <f>IF(ISNUMBER('Lo-Z-OUTPUT'!S296),'Lo-Z-OUTPUT'!S296,"")</f>
        <v/>
      </c>
      <c r="I296" s="64" t="str">
        <f>IF('Lo-Z-OUTPUT'!W296="B","B","")</f>
        <v/>
      </c>
      <c r="K296" s="62" t="str">
        <f>IF(ISNUMBER(H296),H296*MATRIX!E296,"-")</f>
        <v>-</v>
      </c>
      <c r="M296" s="66" t="str">
        <f>IF(ISNUMBER(H296),IF(KP="kg",H296*MATRIX!CB296,H296*MATRIX!CB296*2.2),"-")</f>
        <v>-</v>
      </c>
      <c r="N296" s="65" t="str">
        <f t="shared" si="171"/>
        <v/>
      </c>
      <c r="P296" s="1" t="str">
        <f>IF(ISNUMBER(H296),IF('Lo-Z-OUTPUT'!W296="B",IF(D296,MATRIX!Q296,IF(E296,MATRIX!R296,"WRNG Ω")),IF(D296,MATRIX!K296,IF(E296,MATRIX!L296,IF(F296,MATRIX!M296,"")))),"")</f>
        <v/>
      </c>
      <c r="R296" s="70" t="str">
        <f>IF(AND(ISNUMBER(H296),ISNUMBER(P296)),IF('Lo-Z-OUTPUT'!W296="B",H296*P296*MATRIX!F296/2,H296*P296*MATRIX!F296),"")</f>
        <v/>
      </c>
      <c r="T296" s="40" t="str">
        <f>IF(ISNUMBER($H296),IF(ISNUMBER(MATRIX!U296),IF(MATRIX!U296-INT(MATRIX!U296)=0,MATRIX!U296,"("&amp;MATRIX!U296&amp;")"),"n/a"),"")</f>
        <v/>
      </c>
      <c r="U296" s="77"/>
      <c r="V296" s="81" t="str">
        <f>IF(ISNUMBER(H296), IF(ISNUMBER(MATRIX!AD296),H296*MATRIX!AD296,"n/a"),"")</f>
        <v/>
      </c>
      <c r="W296" s="77"/>
      <c r="X296" s="83" t="str">
        <f>IF(ISNUMBER($H296), IF(ISNUMBER(MATRIX!AF296),$H296*MATRIX!AF296,"n/a"),"")</f>
        <v/>
      </c>
      <c r="Y296" s="77"/>
      <c r="Z296" s="81" t="str">
        <f>IF(ISNUMBER($H296), IF(ISNUMBER(MATRIX!AP296),$H296*MATRIX!AP296,"n/a"),"")</f>
        <v/>
      </c>
      <c r="AA296" s="77" t="s">
        <v>434</v>
      </c>
      <c r="AB296" s="83" t="str">
        <f>IF(ISNUMBER($H296), IF(ISNUMBER(MATRIX!AR296),$H296*MATRIX!AR296,"n/a"),"")</f>
        <v/>
      </c>
      <c r="AD296" s="225" t="str">
        <f t="shared" si="172"/>
        <v/>
      </c>
      <c r="AF296" s="225" t="str">
        <f t="shared" si="173"/>
        <v/>
      </c>
      <c r="AH296" s="218" t="str">
        <f>IF(ISNUMBER($H296), IF(MV&gt;200,IF(ISNUMBER(MATRIX!CL296),MATRIX!CL296,"n/a"),IF(ISNUMBER(MATRIX!CH296),MATRIX!CH296,"n/a")),"")</f>
        <v/>
      </c>
      <c r="AJ296" s="1" t="str">
        <f>IF(ISNUMBER(H296),IF(AND(ISNUMBER('Lo-Z-OUTPUT'!BA296),'Lo-Z-OUTPUT'!BA296&lt;&gt;0),'Lo-Z-OUTPUT'!BA296,'Lo-Z-INPUT'!$K$15*'Lo-Z-INPUT'!$K$7),"")</f>
        <v/>
      </c>
      <c r="AL296" s="161" t="str">
        <f t="shared" si="174"/>
        <v/>
      </c>
      <c r="AN296" s="124" t="str">
        <f>IF(ISNUMBER($H296),IF(MV&lt;200,IF(ISNUMBER(MATRIX!AE296),ROUND((MATRIX!AE296*IDLE/1000)*CKWH,2),"-"),IF(ISNUMBER(MATRIX!AQ296),ROUND((MATRIX!AQ296*IDLE/1000)*CKWH,2),"-")),"")</f>
        <v/>
      </c>
      <c r="AO296" s="125" t="str">
        <f t="shared" si="175"/>
        <v/>
      </c>
      <c r="AQ296" s="105" t="str">
        <f>IF(ISNUMBER($H296),IF(MV&lt;200,IF(ISNUMBER(MATRIX!AG296),ROUND((MATRIX!AG296/1000)*RUNNING*CKWH,2),"-"),IF(ISNUMBER(MATRIX!AS296),ROUND((MATRIX!AS296/1000)*RUNNING*CKWH,2),"-")),"")</f>
        <v/>
      </c>
      <c r="AR296" s="126" t="str">
        <f t="shared" si="176"/>
        <v/>
      </c>
      <c r="AT296" s="129" t="str">
        <f t="shared" si="177"/>
        <v/>
      </c>
      <c r="AU296" s="127" t="str">
        <f t="shared" si="178"/>
        <v/>
      </c>
      <c r="AW296" s="101" t="str">
        <f>IF(ISNUMBER($H296),IF(ISNUMBER(MATRIX!BU296),$H296*MATRIX!BU296,"n/a"),"")</f>
        <v/>
      </c>
      <c r="AX296" s="72"/>
      <c r="AY296" s="72" t="str">
        <f>IF(ISNUMBER($H296),IF(ISNUMBER(MATRIX!BV296*AL296),$H296*MATRIX!BV296*AL296,"n/a"),"")</f>
        <v/>
      </c>
      <c r="BA296" s="100" t="str">
        <f t="shared" si="179"/>
        <v/>
      </c>
      <c r="BB296" s="72"/>
      <c r="BC296" s="154" t="str">
        <f t="shared" si="180"/>
        <v/>
      </c>
      <c r="BD296" s="103" t="str">
        <f t="shared" si="181"/>
        <v/>
      </c>
      <c r="BF296" s="85" t="str">
        <f>IF(ISNUMBER(H296),IF(ISNUMBER(MATRIX!Y296),MATRIX!Y296,"n/a"),"")</f>
        <v/>
      </c>
      <c r="BG296" s="86" t="str">
        <f t="shared" si="182"/>
        <v/>
      </c>
      <c r="BI296" s="44" t="str">
        <f>IF(ISNUMBER('Lo-Z-OUTPUT'!D296),IF(ISNUMBER(EXTRA!H296),'Lo-Z-OUTPUT'!D296*EXTRA!H296,""),"")</f>
        <v/>
      </c>
      <c r="BJ296" s="44" t="str">
        <f t="shared" si="183"/>
        <v/>
      </c>
      <c r="BT296" t="b">
        <f>ISNUMBER(MATRIX!G296)</f>
        <v>0</v>
      </c>
      <c r="BU296" t="b">
        <f>ISNUMBER(MATRIX!H296)</f>
        <v>0</v>
      </c>
      <c r="BW296" s="64" t="str">
        <f>IF(AND(ISNUMBER('HI-Z-OUTPUT'!P296),I296&lt;&gt;0),'HI-Z-OUTPUT'!P296,"-")</f>
        <v>-</v>
      </c>
      <c r="BX296" s="1"/>
      <c r="BY296" s="64" t="str">
        <f>IF(ISBLANK('HI-Z-OUTPUT'!R296),"",'HI-Z-OUTPUT'!R296)</f>
        <v/>
      </c>
      <c r="CA296" s="62" t="str">
        <f>IF(ISNUMBER(BW296),IF(ISNUMBER(MATRIX!E296),BW296*MATRIX!E296,"WRNG DATA"),"-")</f>
        <v>-</v>
      </c>
      <c r="CC296" s="66" t="str">
        <f>IF(AND(ISNUMBER(BW296),OR(BT296,BU296)),IF(KP="kg",BW296*MATRIX!CC296,BW296*MATRIX!CC296*2.2),"-")</f>
        <v>-</v>
      </c>
      <c r="CD296" s="65" t="str">
        <f t="shared" si="184"/>
        <v/>
      </c>
      <c r="CF296" s="1" t="str">
        <f>IF(AND(VI&lt;100,ISNUMBER(BW296),BT296),MATRIX!N296,IF(AND(VI&gt;=100,ISNUMBER(BW296),BU296),MATRIX!O296,""))</f>
        <v/>
      </c>
      <c r="CG296" s="1" t="str">
        <f>IF(AND(BY296&lt;100,ISNUMBER(BW296),BT296),MATRIX!N296,IF(AND(BY296&gt;=100,ISNUMBER(BW296),BU296),MATRIX!O296,"WRNG V"))</f>
        <v>WRNG V</v>
      </c>
      <c r="CH296" s="1" t="str">
        <f t="shared" si="185"/>
        <v/>
      </c>
      <c r="CJ296" s="70" t="str">
        <f>IF(ISNUMBER(BW296),IF(BY296&lt;100,IF(ISNUMBER(CH296*MATRIX!G296),BW296*CH296*MATRIX!G296,""),IF(ISNUMBER(CH296*MATRIX!H296),BW296*CH296*MATRIX!H296,"")),"")</f>
        <v/>
      </c>
      <c r="CL296" s="40" t="str">
        <f>IF(ISNUMBER(BW296*CH296),IF(ISNUMBER(MATRIX!U296),IF(MATRIX!U296-INT(MATRIX!U296)=0,MATRIX!U296,"("&amp;MATRIX!U296&amp;")"),"n/a"),"")</f>
        <v/>
      </c>
      <c r="CM296" s="77"/>
      <c r="CN296" s="81" t="str">
        <f>IF(ISNUMBER(BW296*CH296), IF(ISNUMBER(MATRIX!AZ296),BW296*MATRIX!AZ296,"n/a"),"")</f>
        <v/>
      </c>
      <c r="CO296" s="77"/>
      <c r="CP296" s="83" t="str">
        <f>IF(ISNUMBER($BW296*$CH296), IF(ISNUMBER(MATRIX!BB296),$BW296*MATRIX!BB296,"n/a"),"")</f>
        <v/>
      </c>
      <c r="CQ296" s="77"/>
      <c r="CR296" s="81" t="str">
        <f>IF(ISNUMBER($BW296*$CH296), IF(ISNUMBER(MATRIX!BJ296),BW296*MATRIX!BJ296,"n/a"),"")</f>
        <v/>
      </c>
      <c r="CS296" s="77" t="s">
        <v>434</v>
      </c>
      <c r="CT296" s="83" t="str">
        <f>IF(ISNUMBER($BW296*$CH296), IF(ISNUMBER(MATRIX!BL296),$BW296*MATRIX!BL296,"n/a"),"")</f>
        <v/>
      </c>
      <c r="CV296" s="225" t="str">
        <f t="shared" si="186"/>
        <v/>
      </c>
      <c r="CX296" s="225" t="str">
        <f t="shared" si="187"/>
        <v/>
      </c>
      <c r="CZ296" s="219" t="str">
        <f>IF(ISNUMBER($BW296*$CH296), IF(MV&gt;200,IF(ISNUMBER(MATRIX!CL296),MATRIX!CL296,"n/a"),IF(ISNUMBER(MATRIX!CH296),MATRIX!CH296,"n/a")),"")</f>
        <v/>
      </c>
      <c r="DB296" s="1" t="str">
        <f>IF(ISNUMBER(BW296),IF(AND(ISNUMBER('HI-Z-OUTPUT'!AV296),'HI-Z-OUTPUT'!AV296&lt;&gt;0),'HI-Z-OUTPUT'!AV296,'Hi-Z-INPUT'!$K$7*'Hi-Z-INPUT'!$K$11),"")</f>
        <v/>
      </c>
      <c r="DD296" s="161" t="str">
        <f t="shared" si="188"/>
        <v/>
      </c>
      <c r="DF296" s="124" t="str">
        <f>IF(ISNUMBER($BW296),IF(MV&lt;200,IF(ISNUMBER(MATRIX!BA296),ROUND(MATRIX!BA296/1000*IDLE*CKWH,2),"-"),IF(ISNUMBER(MATRIX!BK296),ROUND(MATRIX!BK296/1000*IDLE*CKWH,2),"-")),"")</f>
        <v/>
      </c>
      <c r="DG296" s="125" t="str">
        <f t="shared" si="189"/>
        <v/>
      </c>
      <c r="DI296" s="104" t="str">
        <f>IF(ISNUMBER($BW296),IF(MV&lt;200,IF(ISNUMBER(MATRIX!BC296),ROUND(MATRIX!BC296/1000*RUNNING*CKWH,2),"-"),IF(ISNUMBER(MATRIX!BM296),ROUND(MATRIX!BM296/1000*RUNNING*CKWH,2),"-")),"")</f>
        <v/>
      </c>
      <c r="DJ296" s="130" t="str">
        <f t="shared" si="190"/>
        <v/>
      </c>
      <c r="DL296" s="104"/>
      <c r="DM296" s="130" t="str">
        <f t="shared" si="191"/>
        <v/>
      </c>
      <c r="DO296" s="129" t="str">
        <f t="shared" si="192"/>
        <v/>
      </c>
      <c r="DP296" s="127" t="str">
        <f t="shared" si="193"/>
        <v/>
      </c>
      <c r="DR296" s="101" t="str">
        <f>IF(ISNUMBER($BW296*$CH296),IF(ISNUMBER(MATRIX!BU296),BW296*MATRIX!BU296,"n/a"),"")</f>
        <v/>
      </c>
      <c r="DS296" s="72"/>
      <c r="DT296" s="72" t="str">
        <f>IF(ISNUMBER(BW296*CH296),IF(ISNUMBER(MATRIX!BV296*DD296),BW296*MATRIX!BV296*DD296,"n/a"),"")</f>
        <v/>
      </c>
      <c r="DU296" s="72"/>
      <c r="DV296" s="155" t="str">
        <f t="shared" si="194"/>
        <v/>
      </c>
      <c r="DW296" s="96"/>
      <c r="DX296" s="156" t="str">
        <f t="shared" si="195"/>
        <v/>
      </c>
      <c r="DY296" s="102" t="str">
        <f t="shared" si="196"/>
        <v/>
      </c>
      <c r="EA296" s="85" t="str">
        <f>IF(ISNUMBER(BW296),IF(ISNUMBER(MATRIX!Y296),MATRIX!Y296,"n/a"),"")</f>
        <v/>
      </c>
      <c r="EB296" s="86" t="str">
        <f t="shared" si="197"/>
        <v/>
      </c>
      <c r="ED296" s="44" t="str">
        <f>IF(ISNUMBER('HI-Z-OUTPUT'!D296),IF(ISNUMBER(BW296),'HI-Z-OUTPUT'!D296*BW296,""),"")</f>
        <v/>
      </c>
      <c r="EE296" s="44" t="str">
        <f t="shared" si="198"/>
        <v/>
      </c>
    </row>
    <row r="297" spans="1:135">
      <c r="A297" s="106"/>
      <c r="D297" t="b">
        <f>AND(OHM8MENO&lt;='Lo-Z-OUTPUT'!U297,'Lo-Z-OUTPUT'!U297&lt;=OHM8PIU)</f>
        <v>0</v>
      </c>
      <c r="E297" t="b">
        <f>AND(OHM4MENO&lt;='Lo-Z-OUTPUT'!U297,'Lo-Z-OUTPUT'!U297&lt;=OHM4PIU)</f>
        <v>0</v>
      </c>
      <c r="F297" t="b">
        <f>AND(OHM2MENO&lt;='Lo-Z-OUTPUT'!U297,'Lo-Z-OUTPUT'!U297&lt;=OHM2PIU)</f>
        <v>0</v>
      </c>
      <c r="H297" s="64" t="str">
        <f>IF(ISNUMBER('Lo-Z-OUTPUT'!S297),'Lo-Z-OUTPUT'!S297,"")</f>
        <v/>
      </c>
      <c r="I297" s="64" t="str">
        <f>IF('Lo-Z-OUTPUT'!W297="B","B","")</f>
        <v/>
      </c>
      <c r="K297" s="62" t="str">
        <f>IF(ISNUMBER(H297),H297*MATRIX!E297,"-")</f>
        <v>-</v>
      </c>
      <c r="M297" s="66" t="str">
        <f>IF(ISNUMBER(H297),IF(KP="kg",H297*MATRIX!CB297,H297*MATRIX!CB297*2.2),"-")</f>
        <v>-</v>
      </c>
      <c r="N297" s="65" t="str">
        <f t="shared" si="171"/>
        <v/>
      </c>
      <c r="P297" s="1" t="str">
        <f>IF(ISNUMBER(H297),IF('Lo-Z-OUTPUT'!W297="B",IF(D297,MATRIX!Q297,IF(E297,MATRIX!R297,"WRNG Ω")),IF(D297,MATRIX!K297,IF(E297,MATRIX!L297,IF(F297,MATRIX!M297,"")))),"")</f>
        <v/>
      </c>
      <c r="R297" s="70" t="str">
        <f>IF(AND(ISNUMBER(H297),ISNUMBER(P297)),IF('Lo-Z-OUTPUT'!W297="B",H297*P297*MATRIX!F297/2,H297*P297*MATRIX!F297),"")</f>
        <v/>
      </c>
      <c r="T297" s="40" t="str">
        <f>IF(ISNUMBER($H297),IF(ISNUMBER(MATRIX!U297),IF(MATRIX!U297-INT(MATRIX!U297)=0,MATRIX!U297,"("&amp;MATRIX!U297&amp;")"),"n/a"),"")</f>
        <v/>
      </c>
      <c r="U297" s="77"/>
      <c r="V297" s="81" t="str">
        <f>IF(ISNUMBER(H297), IF(ISNUMBER(MATRIX!AD297),H297*MATRIX!AD297,"n/a"),"")</f>
        <v/>
      </c>
      <c r="W297" s="77"/>
      <c r="X297" s="83" t="str">
        <f>IF(ISNUMBER($H297), IF(ISNUMBER(MATRIX!AF297),$H297*MATRIX!AF297,"n/a"),"")</f>
        <v/>
      </c>
      <c r="Y297" s="77"/>
      <c r="Z297" s="81" t="str">
        <f>IF(ISNUMBER($H297), IF(ISNUMBER(MATRIX!AP297),$H297*MATRIX!AP297,"n/a"),"")</f>
        <v/>
      </c>
      <c r="AA297" s="77" t="s">
        <v>434</v>
      </c>
      <c r="AB297" s="83" t="str">
        <f>IF(ISNUMBER($H297), IF(ISNUMBER(MATRIX!AR297),$H297*MATRIX!AR297,"n/a"),"")</f>
        <v/>
      </c>
      <c r="AD297" s="225" t="str">
        <f t="shared" si="172"/>
        <v/>
      </c>
      <c r="AF297" s="225" t="str">
        <f t="shared" si="173"/>
        <v/>
      </c>
      <c r="AH297" s="218" t="str">
        <f>IF(ISNUMBER($H297), IF(MV&gt;200,IF(ISNUMBER(MATRIX!CL297),MATRIX!CL297,"n/a"),IF(ISNUMBER(MATRIX!CH297),MATRIX!CH297,"n/a")),"")</f>
        <v/>
      </c>
      <c r="AJ297" s="1" t="str">
        <f>IF(ISNUMBER(H297),IF(AND(ISNUMBER('Lo-Z-OUTPUT'!BA297),'Lo-Z-OUTPUT'!BA297&lt;&gt;0),'Lo-Z-OUTPUT'!BA297,'Lo-Z-INPUT'!$K$15*'Lo-Z-INPUT'!$K$7),"")</f>
        <v/>
      </c>
      <c r="AL297" s="161" t="str">
        <f t="shared" si="174"/>
        <v/>
      </c>
      <c r="AN297" s="124" t="str">
        <f>IF(ISNUMBER($H297),IF(MV&lt;200,IF(ISNUMBER(MATRIX!AE297),ROUND((MATRIX!AE297*IDLE/1000)*CKWH,2),"-"),IF(ISNUMBER(MATRIX!AQ297),ROUND((MATRIX!AQ297*IDLE/1000)*CKWH,2),"-")),"")</f>
        <v/>
      </c>
      <c r="AO297" s="125" t="str">
        <f t="shared" si="175"/>
        <v/>
      </c>
      <c r="AQ297" s="105" t="str">
        <f>IF(ISNUMBER($H297),IF(MV&lt;200,IF(ISNUMBER(MATRIX!AG297),ROUND((MATRIX!AG297/1000)*RUNNING*CKWH,2),"-"),IF(ISNUMBER(MATRIX!AS297),ROUND((MATRIX!AS297/1000)*RUNNING*CKWH,2),"-")),"")</f>
        <v/>
      </c>
      <c r="AR297" s="126" t="str">
        <f t="shared" si="176"/>
        <v/>
      </c>
      <c r="AT297" s="129" t="str">
        <f t="shared" si="177"/>
        <v/>
      </c>
      <c r="AU297" s="127" t="str">
        <f t="shared" si="178"/>
        <v/>
      </c>
      <c r="AW297" s="101" t="str">
        <f>IF(ISNUMBER($H297),IF(ISNUMBER(MATRIX!BU297),$H297*MATRIX!BU297,"n/a"),"")</f>
        <v/>
      </c>
      <c r="AX297" s="72"/>
      <c r="AY297" s="72" t="str">
        <f>IF(ISNUMBER($H297),IF(ISNUMBER(MATRIX!BV297*AL297),$H297*MATRIX!BV297*AL297,"n/a"),"")</f>
        <v/>
      </c>
      <c r="BA297" s="100" t="str">
        <f t="shared" si="179"/>
        <v/>
      </c>
      <c r="BB297" s="72"/>
      <c r="BC297" s="154" t="str">
        <f t="shared" si="180"/>
        <v/>
      </c>
      <c r="BD297" s="103" t="str">
        <f t="shared" si="181"/>
        <v/>
      </c>
      <c r="BF297" s="85" t="str">
        <f>IF(ISNUMBER(H297),IF(ISNUMBER(MATRIX!Y297),MATRIX!Y297,"n/a"),"")</f>
        <v/>
      </c>
      <c r="BG297" s="86" t="str">
        <f t="shared" si="182"/>
        <v/>
      </c>
      <c r="BI297" s="44" t="str">
        <f>IF(ISNUMBER('Lo-Z-OUTPUT'!D297),IF(ISNUMBER(EXTRA!H297),'Lo-Z-OUTPUT'!D297*EXTRA!H297,""),"")</f>
        <v/>
      </c>
      <c r="BJ297" s="44" t="str">
        <f t="shared" si="183"/>
        <v/>
      </c>
      <c r="BT297" t="b">
        <f>ISNUMBER(MATRIX!G297)</f>
        <v>0</v>
      </c>
      <c r="BU297" t="b">
        <f>ISNUMBER(MATRIX!H297)</f>
        <v>0</v>
      </c>
      <c r="BW297" s="64" t="str">
        <f>IF(AND(ISNUMBER('HI-Z-OUTPUT'!P297),I297&lt;&gt;0),'HI-Z-OUTPUT'!P297,"-")</f>
        <v>-</v>
      </c>
      <c r="BX297" s="1"/>
      <c r="BY297" s="64" t="str">
        <f>IF(ISBLANK('HI-Z-OUTPUT'!R297),"",'HI-Z-OUTPUT'!R297)</f>
        <v/>
      </c>
      <c r="CA297" s="62" t="str">
        <f>IF(ISNUMBER(BW297),IF(ISNUMBER(MATRIX!E297),BW297*MATRIX!E297,"WRNG DATA"),"-")</f>
        <v>-</v>
      </c>
      <c r="CC297" s="66" t="str">
        <f>IF(AND(ISNUMBER(BW297),OR(BT297,BU297)),IF(KP="kg",BW297*MATRIX!CC297,BW297*MATRIX!CC297*2.2),"-")</f>
        <v>-</v>
      </c>
      <c r="CD297" s="65" t="str">
        <f t="shared" si="184"/>
        <v/>
      </c>
      <c r="CF297" s="1" t="str">
        <f>IF(AND(VI&lt;100,ISNUMBER(BW297),BT297),MATRIX!N297,IF(AND(VI&gt;=100,ISNUMBER(BW297),BU297),MATRIX!O297,""))</f>
        <v/>
      </c>
      <c r="CG297" s="1" t="str">
        <f>IF(AND(BY297&lt;100,ISNUMBER(BW297),BT297),MATRIX!N297,IF(AND(BY297&gt;=100,ISNUMBER(BW297),BU297),MATRIX!O297,"WRNG V"))</f>
        <v>WRNG V</v>
      </c>
      <c r="CH297" s="1" t="str">
        <f t="shared" si="185"/>
        <v/>
      </c>
      <c r="CJ297" s="70" t="str">
        <f>IF(ISNUMBER(BW297),IF(BY297&lt;100,IF(ISNUMBER(CH297*MATRIX!G297),BW297*CH297*MATRIX!G297,""),IF(ISNUMBER(CH297*MATRIX!H297),BW297*CH297*MATRIX!H297,"")),"")</f>
        <v/>
      </c>
      <c r="CL297" s="40" t="str">
        <f>IF(ISNUMBER(BW297*CH297),IF(ISNUMBER(MATRIX!U297),IF(MATRIX!U297-INT(MATRIX!U297)=0,MATRIX!U297,"("&amp;MATRIX!U297&amp;")"),"n/a"),"")</f>
        <v/>
      </c>
      <c r="CM297" s="77"/>
      <c r="CN297" s="81" t="str">
        <f>IF(ISNUMBER(BW297*CH297), IF(ISNUMBER(MATRIX!AZ297),BW297*MATRIX!AZ297,"n/a"),"")</f>
        <v/>
      </c>
      <c r="CO297" s="77"/>
      <c r="CP297" s="83" t="str">
        <f>IF(ISNUMBER($BW297*$CH297), IF(ISNUMBER(MATRIX!BB297),$BW297*MATRIX!BB297,"n/a"),"")</f>
        <v/>
      </c>
      <c r="CQ297" s="77"/>
      <c r="CR297" s="81" t="str">
        <f>IF(ISNUMBER($BW297*$CH297), IF(ISNUMBER(MATRIX!BJ297),BW297*MATRIX!BJ297,"n/a"),"")</f>
        <v/>
      </c>
      <c r="CS297" s="77" t="s">
        <v>434</v>
      </c>
      <c r="CT297" s="83" t="str">
        <f>IF(ISNUMBER($BW297*$CH297), IF(ISNUMBER(MATRIX!BL297),$BW297*MATRIX!BL297,"n/a"),"")</f>
        <v/>
      </c>
      <c r="CV297" s="225" t="str">
        <f t="shared" si="186"/>
        <v/>
      </c>
      <c r="CX297" s="225" t="str">
        <f t="shared" si="187"/>
        <v/>
      </c>
      <c r="CZ297" s="219" t="str">
        <f>IF(ISNUMBER($BW297*$CH297), IF(MV&gt;200,IF(ISNUMBER(MATRIX!CL297),MATRIX!CL297,"n/a"),IF(ISNUMBER(MATRIX!CH297),MATRIX!CH297,"n/a")),"")</f>
        <v/>
      </c>
      <c r="DB297" s="1" t="str">
        <f>IF(ISNUMBER(BW297),IF(AND(ISNUMBER('HI-Z-OUTPUT'!AV297),'HI-Z-OUTPUT'!AV297&lt;&gt;0),'HI-Z-OUTPUT'!AV297,'Hi-Z-INPUT'!$K$7*'Hi-Z-INPUT'!$K$11),"")</f>
        <v/>
      </c>
      <c r="DD297" s="161" t="str">
        <f t="shared" si="188"/>
        <v/>
      </c>
      <c r="DF297" s="124" t="str">
        <f>IF(ISNUMBER($BW297),IF(MV&lt;200,IF(ISNUMBER(MATRIX!BA297),ROUND(MATRIX!BA297/1000*IDLE*CKWH,2),"-"),IF(ISNUMBER(MATRIX!BK297),ROUND(MATRIX!BK297/1000*IDLE*CKWH,2),"-")),"")</f>
        <v/>
      </c>
      <c r="DG297" s="125" t="str">
        <f t="shared" si="189"/>
        <v/>
      </c>
      <c r="DI297" s="104" t="str">
        <f>IF(ISNUMBER($BW297),IF(MV&lt;200,IF(ISNUMBER(MATRIX!BC297),ROUND(MATRIX!BC297/1000*RUNNING*CKWH,2),"-"),IF(ISNUMBER(MATRIX!BM297),ROUND(MATRIX!BM297/1000*RUNNING*CKWH,2),"-")),"")</f>
        <v/>
      </c>
      <c r="DJ297" s="130" t="str">
        <f t="shared" si="190"/>
        <v/>
      </c>
      <c r="DL297" s="104"/>
      <c r="DM297" s="130" t="str">
        <f t="shared" si="191"/>
        <v/>
      </c>
      <c r="DO297" s="129" t="str">
        <f t="shared" si="192"/>
        <v/>
      </c>
      <c r="DP297" s="127" t="str">
        <f t="shared" si="193"/>
        <v/>
      </c>
      <c r="DR297" s="101" t="str">
        <f>IF(ISNUMBER($BW297*$CH297),IF(ISNUMBER(MATRIX!BU297),BW297*MATRIX!BU297,"n/a"),"")</f>
        <v/>
      </c>
      <c r="DS297" s="72"/>
      <c r="DT297" s="72" t="str">
        <f>IF(ISNUMBER(BW297*CH297),IF(ISNUMBER(MATRIX!BV297*DD297),BW297*MATRIX!BV297*DD297,"n/a"),"")</f>
        <v/>
      </c>
      <c r="DU297" s="72"/>
      <c r="DV297" s="155" t="str">
        <f t="shared" si="194"/>
        <v/>
      </c>
      <c r="DW297" s="96"/>
      <c r="DX297" s="156" t="str">
        <f t="shared" si="195"/>
        <v/>
      </c>
      <c r="DY297" s="102" t="str">
        <f t="shared" si="196"/>
        <v/>
      </c>
      <c r="EA297" s="85" t="str">
        <f>IF(ISNUMBER(BW297),IF(ISNUMBER(MATRIX!Y297),MATRIX!Y297,"n/a"),"")</f>
        <v/>
      </c>
      <c r="EB297" s="86" t="str">
        <f t="shared" si="197"/>
        <v/>
      </c>
      <c r="ED297" s="44" t="str">
        <f>IF(ISNUMBER('HI-Z-OUTPUT'!D297),IF(ISNUMBER(BW297),'HI-Z-OUTPUT'!D297*BW297,""),"")</f>
        <v/>
      </c>
      <c r="EE297" s="44" t="str">
        <f t="shared" si="198"/>
        <v/>
      </c>
    </row>
    <row r="298" spans="1:135">
      <c r="A298" s="106"/>
      <c r="D298" t="b">
        <f>AND(OHM8MENO&lt;='Lo-Z-OUTPUT'!U298,'Lo-Z-OUTPUT'!U298&lt;=OHM8PIU)</f>
        <v>0</v>
      </c>
      <c r="E298" t="b">
        <f>AND(OHM4MENO&lt;='Lo-Z-OUTPUT'!U298,'Lo-Z-OUTPUT'!U298&lt;=OHM4PIU)</f>
        <v>0</v>
      </c>
      <c r="F298" t="b">
        <f>AND(OHM2MENO&lt;='Lo-Z-OUTPUT'!U298,'Lo-Z-OUTPUT'!U298&lt;=OHM2PIU)</f>
        <v>0</v>
      </c>
      <c r="H298" s="64" t="str">
        <f>IF(ISNUMBER('Lo-Z-OUTPUT'!S298),'Lo-Z-OUTPUT'!S298,"")</f>
        <v/>
      </c>
      <c r="I298" s="64" t="str">
        <f>IF('Lo-Z-OUTPUT'!W298="B","B","")</f>
        <v/>
      </c>
      <c r="K298" s="62" t="str">
        <f>IF(ISNUMBER(H298),H298*MATRIX!E298,"-")</f>
        <v>-</v>
      </c>
      <c r="M298" s="66" t="str">
        <f>IF(ISNUMBER(H298),IF(KP="kg",H298*MATRIX!CB298,H298*MATRIX!CB298*2.2),"-")</f>
        <v>-</v>
      </c>
      <c r="N298" s="65" t="str">
        <f t="shared" si="171"/>
        <v/>
      </c>
      <c r="P298" s="1" t="str">
        <f>IF(ISNUMBER(H298),IF('Lo-Z-OUTPUT'!W298="B",IF(D298,MATRIX!Q298,IF(E298,MATRIX!R298,"WRNG Ω")),IF(D298,MATRIX!K298,IF(E298,MATRIX!L298,IF(F298,MATRIX!M298,"")))),"")</f>
        <v/>
      </c>
      <c r="R298" s="70" t="str">
        <f>IF(AND(ISNUMBER(H298),ISNUMBER(P298)),IF('Lo-Z-OUTPUT'!W298="B",H298*P298*MATRIX!F298/2,H298*P298*MATRIX!F298),"")</f>
        <v/>
      </c>
      <c r="T298" s="40" t="str">
        <f>IF(ISNUMBER($H298),IF(ISNUMBER(MATRIX!U298),IF(MATRIX!U298-INT(MATRIX!U298)=0,MATRIX!U298,"("&amp;MATRIX!U298&amp;")"),"n/a"),"")</f>
        <v/>
      </c>
      <c r="U298" s="77"/>
      <c r="V298" s="81" t="str">
        <f>IF(ISNUMBER(H298), IF(ISNUMBER(MATRIX!AD298),H298*MATRIX!AD298,"n/a"),"")</f>
        <v/>
      </c>
      <c r="W298" s="77"/>
      <c r="X298" s="83" t="str">
        <f>IF(ISNUMBER($H298), IF(ISNUMBER(MATRIX!AF298),$H298*MATRIX!AF298,"n/a"),"")</f>
        <v/>
      </c>
      <c r="Y298" s="77"/>
      <c r="Z298" s="81" t="str">
        <f>IF(ISNUMBER($H298), IF(ISNUMBER(MATRIX!AP298),$H298*MATRIX!AP298,"n/a"),"")</f>
        <v/>
      </c>
      <c r="AA298" s="77" t="s">
        <v>434</v>
      </c>
      <c r="AB298" s="83" t="str">
        <f>IF(ISNUMBER($H298), IF(ISNUMBER(MATRIX!AR298),$H298*MATRIX!AR298,"n/a"),"")</f>
        <v/>
      </c>
      <c r="AD298" s="225" t="str">
        <f t="shared" si="172"/>
        <v/>
      </c>
      <c r="AF298" s="225" t="str">
        <f t="shared" si="173"/>
        <v/>
      </c>
      <c r="AH298" s="218" t="str">
        <f>IF(ISNUMBER($H298), IF(MV&gt;200,IF(ISNUMBER(MATRIX!CL298),MATRIX!CL298,"n/a"),IF(ISNUMBER(MATRIX!CH298),MATRIX!CH298,"n/a")),"")</f>
        <v/>
      </c>
      <c r="AJ298" s="1" t="str">
        <f>IF(ISNUMBER(H298),IF(AND(ISNUMBER('Lo-Z-OUTPUT'!BA298),'Lo-Z-OUTPUT'!BA298&lt;&gt;0),'Lo-Z-OUTPUT'!BA298,'Lo-Z-INPUT'!$K$15*'Lo-Z-INPUT'!$K$7),"")</f>
        <v/>
      </c>
      <c r="AL298" s="161" t="str">
        <f t="shared" si="174"/>
        <v/>
      </c>
      <c r="AN298" s="124" t="str">
        <f>IF(ISNUMBER($H298),IF(MV&lt;200,IF(ISNUMBER(MATRIX!AE298),ROUND((MATRIX!AE298*IDLE/1000)*CKWH,2),"-"),IF(ISNUMBER(MATRIX!AQ298),ROUND((MATRIX!AQ298*IDLE/1000)*CKWH,2),"-")),"")</f>
        <v/>
      </c>
      <c r="AO298" s="125" t="str">
        <f t="shared" si="175"/>
        <v/>
      </c>
      <c r="AQ298" s="105" t="str">
        <f>IF(ISNUMBER($H298),IF(MV&lt;200,IF(ISNUMBER(MATRIX!AG298),ROUND((MATRIX!AG298/1000)*RUNNING*CKWH,2),"-"),IF(ISNUMBER(MATRIX!AS298),ROUND((MATRIX!AS298/1000)*RUNNING*CKWH,2),"-")),"")</f>
        <v/>
      </c>
      <c r="AR298" s="126" t="str">
        <f t="shared" si="176"/>
        <v/>
      </c>
      <c r="AT298" s="129" t="str">
        <f t="shared" si="177"/>
        <v/>
      </c>
      <c r="AU298" s="127" t="str">
        <f t="shared" si="178"/>
        <v/>
      </c>
      <c r="AW298" s="101" t="str">
        <f>IF(ISNUMBER($H298),IF(ISNUMBER(MATRIX!BU298),$H298*MATRIX!BU298,"n/a"),"")</f>
        <v/>
      </c>
      <c r="AX298" s="72"/>
      <c r="AY298" s="72" t="str">
        <f>IF(ISNUMBER($H298),IF(ISNUMBER(MATRIX!BV298*AL298),$H298*MATRIX!BV298*AL298,"n/a"),"")</f>
        <v/>
      </c>
      <c r="BA298" s="100" t="str">
        <f t="shared" si="179"/>
        <v/>
      </c>
      <c r="BB298" s="72"/>
      <c r="BC298" s="154" t="str">
        <f t="shared" si="180"/>
        <v/>
      </c>
      <c r="BD298" s="103" t="str">
        <f t="shared" si="181"/>
        <v/>
      </c>
      <c r="BF298" s="85" t="str">
        <f>IF(ISNUMBER(H298),IF(ISNUMBER(MATRIX!Y298),MATRIX!Y298,"n/a"),"")</f>
        <v/>
      </c>
      <c r="BG298" s="86" t="str">
        <f t="shared" si="182"/>
        <v/>
      </c>
      <c r="BI298" s="44" t="str">
        <f>IF(ISNUMBER('Lo-Z-OUTPUT'!D298),IF(ISNUMBER(EXTRA!H298),'Lo-Z-OUTPUT'!D298*EXTRA!H298,""),"")</f>
        <v/>
      </c>
      <c r="BJ298" s="44" t="str">
        <f t="shared" si="183"/>
        <v/>
      </c>
      <c r="BT298" t="b">
        <f>ISNUMBER(MATRIX!G298)</f>
        <v>0</v>
      </c>
      <c r="BU298" t="b">
        <f>ISNUMBER(MATRIX!H298)</f>
        <v>0</v>
      </c>
      <c r="BW298" s="64" t="str">
        <f>IF(AND(ISNUMBER('HI-Z-OUTPUT'!P298),I298&lt;&gt;0),'HI-Z-OUTPUT'!P298,"-")</f>
        <v>-</v>
      </c>
      <c r="BX298" s="1"/>
      <c r="BY298" s="64" t="str">
        <f>IF(ISBLANK('HI-Z-OUTPUT'!R298),"",'HI-Z-OUTPUT'!R298)</f>
        <v/>
      </c>
      <c r="CA298" s="62" t="str">
        <f>IF(ISNUMBER(BW298),IF(ISNUMBER(MATRIX!E298),BW298*MATRIX!E298,"WRNG DATA"),"-")</f>
        <v>-</v>
      </c>
      <c r="CC298" s="66" t="str">
        <f>IF(AND(ISNUMBER(BW298),OR(BT298,BU298)),IF(KP="kg",BW298*MATRIX!CC298,BW298*MATRIX!CC298*2.2),"-")</f>
        <v>-</v>
      </c>
      <c r="CD298" s="65" t="str">
        <f t="shared" si="184"/>
        <v/>
      </c>
      <c r="CF298" s="1" t="str">
        <f>IF(AND(VI&lt;100,ISNUMBER(BW298),BT298),MATRIX!N298,IF(AND(VI&gt;=100,ISNUMBER(BW298),BU298),MATRIX!O298,""))</f>
        <v/>
      </c>
      <c r="CG298" s="1" t="str">
        <f>IF(AND(BY298&lt;100,ISNUMBER(BW298),BT298),MATRIX!N298,IF(AND(BY298&gt;=100,ISNUMBER(BW298),BU298),MATRIX!O298,"WRNG V"))</f>
        <v>WRNG V</v>
      </c>
      <c r="CH298" s="1" t="str">
        <f t="shared" si="185"/>
        <v/>
      </c>
      <c r="CJ298" s="70" t="str">
        <f>IF(ISNUMBER(BW298),IF(BY298&lt;100,IF(ISNUMBER(CH298*MATRIX!G298),BW298*CH298*MATRIX!G298,""),IF(ISNUMBER(CH298*MATRIX!H298),BW298*CH298*MATRIX!H298,"")),"")</f>
        <v/>
      </c>
      <c r="CL298" s="40" t="str">
        <f>IF(ISNUMBER(BW298*CH298),IF(ISNUMBER(MATRIX!U298),IF(MATRIX!U298-INT(MATRIX!U298)=0,MATRIX!U298,"("&amp;MATRIX!U298&amp;")"),"n/a"),"")</f>
        <v/>
      </c>
      <c r="CM298" s="77"/>
      <c r="CN298" s="81" t="str">
        <f>IF(ISNUMBER(BW298*CH298), IF(ISNUMBER(MATRIX!AZ298),BW298*MATRIX!AZ298,"n/a"),"")</f>
        <v/>
      </c>
      <c r="CO298" s="77"/>
      <c r="CP298" s="83" t="str">
        <f>IF(ISNUMBER($BW298*$CH298), IF(ISNUMBER(MATRIX!BB298),$BW298*MATRIX!BB298,"n/a"),"")</f>
        <v/>
      </c>
      <c r="CQ298" s="77"/>
      <c r="CR298" s="81" t="str">
        <f>IF(ISNUMBER($BW298*$CH298), IF(ISNUMBER(MATRIX!BJ298),BW298*MATRIX!BJ298,"n/a"),"")</f>
        <v/>
      </c>
      <c r="CS298" s="77" t="s">
        <v>434</v>
      </c>
      <c r="CT298" s="83" t="str">
        <f>IF(ISNUMBER($BW298*$CH298), IF(ISNUMBER(MATRIX!BL298),$BW298*MATRIX!BL298,"n/a"),"")</f>
        <v/>
      </c>
      <c r="CV298" s="225" t="str">
        <f t="shared" si="186"/>
        <v/>
      </c>
      <c r="CX298" s="225" t="str">
        <f t="shared" si="187"/>
        <v/>
      </c>
      <c r="CZ298" s="219" t="str">
        <f>IF(ISNUMBER($BW298*$CH298), IF(MV&gt;200,IF(ISNUMBER(MATRIX!CL298),MATRIX!CL298,"n/a"),IF(ISNUMBER(MATRIX!CH298),MATRIX!CH298,"n/a")),"")</f>
        <v/>
      </c>
      <c r="DB298" s="1" t="str">
        <f>IF(ISNUMBER(BW298),IF(AND(ISNUMBER('HI-Z-OUTPUT'!AV298),'HI-Z-OUTPUT'!AV298&lt;&gt;0),'HI-Z-OUTPUT'!AV298,'Hi-Z-INPUT'!$K$7*'Hi-Z-INPUT'!$K$11),"")</f>
        <v/>
      </c>
      <c r="DD298" s="161" t="str">
        <f t="shared" si="188"/>
        <v/>
      </c>
      <c r="DF298" s="124" t="str">
        <f>IF(ISNUMBER($BW298),IF(MV&lt;200,IF(ISNUMBER(MATRIX!BA298),ROUND(MATRIX!BA298/1000*IDLE*CKWH,2),"-"),IF(ISNUMBER(MATRIX!BK298),ROUND(MATRIX!BK298/1000*IDLE*CKWH,2),"-")),"")</f>
        <v/>
      </c>
      <c r="DG298" s="125" t="str">
        <f t="shared" si="189"/>
        <v/>
      </c>
      <c r="DI298" s="104" t="str">
        <f>IF(ISNUMBER($BW298),IF(MV&lt;200,IF(ISNUMBER(MATRIX!BC298),ROUND(MATRIX!BC298/1000*RUNNING*CKWH,2),"-"),IF(ISNUMBER(MATRIX!BM298),ROUND(MATRIX!BM298/1000*RUNNING*CKWH,2),"-")),"")</f>
        <v/>
      </c>
      <c r="DJ298" s="130" t="str">
        <f t="shared" si="190"/>
        <v/>
      </c>
      <c r="DL298" s="104"/>
      <c r="DM298" s="130" t="str">
        <f t="shared" si="191"/>
        <v/>
      </c>
      <c r="DO298" s="129" t="str">
        <f t="shared" si="192"/>
        <v/>
      </c>
      <c r="DP298" s="127" t="str">
        <f t="shared" si="193"/>
        <v/>
      </c>
      <c r="DR298" s="101" t="str">
        <f>IF(ISNUMBER($BW298*$CH298),IF(ISNUMBER(MATRIX!BU298),BW298*MATRIX!BU298,"n/a"),"")</f>
        <v/>
      </c>
      <c r="DS298" s="72"/>
      <c r="DT298" s="72" t="str">
        <f>IF(ISNUMBER(BW298*CH298),IF(ISNUMBER(MATRIX!BV298*DD298),BW298*MATRIX!BV298*DD298,"n/a"),"")</f>
        <v/>
      </c>
      <c r="DU298" s="72"/>
      <c r="DV298" s="155" t="str">
        <f t="shared" si="194"/>
        <v/>
      </c>
      <c r="DW298" s="96"/>
      <c r="DX298" s="156" t="str">
        <f t="shared" si="195"/>
        <v/>
      </c>
      <c r="DY298" s="102" t="str">
        <f t="shared" si="196"/>
        <v/>
      </c>
      <c r="EA298" s="85" t="str">
        <f>IF(ISNUMBER(BW298),IF(ISNUMBER(MATRIX!Y298),MATRIX!Y298,"n/a"),"")</f>
        <v/>
      </c>
      <c r="EB298" s="86" t="str">
        <f t="shared" si="197"/>
        <v/>
      </c>
      <c r="ED298" s="44" t="str">
        <f>IF(ISNUMBER('HI-Z-OUTPUT'!D298),IF(ISNUMBER(BW298),'HI-Z-OUTPUT'!D298*BW298,""),"")</f>
        <v/>
      </c>
      <c r="EE298" s="44" t="str">
        <f t="shared" si="198"/>
        <v/>
      </c>
    </row>
    <row r="299" spans="1:135">
      <c r="A299" s="106"/>
      <c r="D299" t="b">
        <f>AND(OHM8MENO&lt;='Lo-Z-OUTPUT'!U299,'Lo-Z-OUTPUT'!U299&lt;=OHM8PIU)</f>
        <v>0</v>
      </c>
      <c r="E299" t="b">
        <f>AND(OHM4MENO&lt;='Lo-Z-OUTPUT'!U299,'Lo-Z-OUTPUT'!U299&lt;=OHM4PIU)</f>
        <v>0</v>
      </c>
      <c r="F299" t="b">
        <f>AND(OHM2MENO&lt;='Lo-Z-OUTPUT'!U299,'Lo-Z-OUTPUT'!U299&lt;=OHM2PIU)</f>
        <v>0</v>
      </c>
      <c r="H299" s="64" t="str">
        <f>IF(ISNUMBER('Lo-Z-OUTPUT'!S299),'Lo-Z-OUTPUT'!S299,"")</f>
        <v/>
      </c>
      <c r="I299" s="64" t="str">
        <f>IF('Lo-Z-OUTPUT'!W299="B","B","")</f>
        <v/>
      </c>
      <c r="K299" s="62" t="str">
        <f>IF(ISNUMBER(H299),H299*MATRIX!E299,"-")</f>
        <v>-</v>
      </c>
      <c r="M299" s="66" t="str">
        <f>IF(ISNUMBER(H299),IF(KP="kg",H299*MATRIX!CB299,H299*MATRIX!CB299*2.2),"-")</f>
        <v>-</v>
      </c>
      <c r="N299" s="65" t="str">
        <f t="shared" si="171"/>
        <v/>
      </c>
      <c r="P299" s="1" t="str">
        <f>IF(ISNUMBER(H299),IF('Lo-Z-OUTPUT'!W299="B",IF(D299,MATRIX!Q299,IF(E299,MATRIX!R299,"WRNG Ω")),IF(D299,MATRIX!K299,IF(E299,MATRIX!L299,IF(F299,MATRIX!M299,"")))),"")</f>
        <v/>
      </c>
      <c r="R299" s="70" t="str">
        <f>IF(AND(ISNUMBER(H299),ISNUMBER(P299)),IF('Lo-Z-OUTPUT'!W299="B",H299*P299*MATRIX!F299/2,H299*P299*MATRIX!F299),"")</f>
        <v/>
      </c>
      <c r="T299" s="40" t="str">
        <f>IF(ISNUMBER($H299),IF(ISNUMBER(MATRIX!U299),IF(MATRIX!U299-INT(MATRIX!U299)=0,MATRIX!U299,"("&amp;MATRIX!U299&amp;")"),"n/a"),"")</f>
        <v/>
      </c>
      <c r="U299" s="77"/>
      <c r="V299" s="81" t="str">
        <f>IF(ISNUMBER(H299), IF(ISNUMBER(MATRIX!AD299),H299*MATRIX!AD299,"n/a"),"")</f>
        <v/>
      </c>
      <c r="W299" s="77"/>
      <c r="X299" s="83" t="str">
        <f>IF(ISNUMBER($H299), IF(ISNUMBER(MATRIX!AF299),$H299*MATRIX!AF299,"n/a"),"")</f>
        <v/>
      </c>
      <c r="Y299" s="77"/>
      <c r="Z299" s="81" t="str">
        <f>IF(ISNUMBER($H299), IF(ISNUMBER(MATRIX!AP299),$H299*MATRIX!AP299,"n/a"),"")</f>
        <v/>
      </c>
      <c r="AA299" s="77" t="s">
        <v>434</v>
      </c>
      <c r="AB299" s="83" t="str">
        <f>IF(ISNUMBER($H299), IF(ISNUMBER(MATRIX!AR299),$H299*MATRIX!AR299,"n/a"),"")</f>
        <v/>
      </c>
      <c r="AD299" s="225" t="str">
        <f t="shared" si="172"/>
        <v/>
      </c>
      <c r="AF299" s="225" t="str">
        <f t="shared" si="173"/>
        <v/>
      </c>
      <c r="AH299" s="218" t="str">
        <f>IF(ISNUMBER($H299), IF(MV&gt;200,IF(ISNUMBER(MATRIX!CL299),MATRIX!CL299,"n/a"),IF(ISNUMBER(MATRIX!CH299),MATRIX!CH299,"n/a")),"")</f>
        <v/>
      </c>
      <c r="AJ299" s="1" t="str">
        <f>IF(ISNUMBER(H299),IF(AND(ISNUMBER('Lo-Z-OUTPUT'!BA299),'Lo-Z-OUTPUT'!BA299&lt;&gt;0),'Lo-Z-OUTPUT'!BA299,'Lo-Z-INPUT'!$K$15*'Lo-Z-INPUT'!$K$7),"")</f>
        <v/>
      </c>
      <c r="AL299" s="161" t="str">
        <f t="shared" si="174"/>
        <v/>
      </c>
      <c r="AN299" s="124" t="str">
        <f>IF(ISNUMBER($H299),IF(MV&lt;200,IF(ISNUMBER(MATRIX!AE299),ROUND((MATRIX!AE299*IDLE/1000)*CKWH,2),"-"),IF(ISNUMBER(MATRIX!AQ299),ROUND((MATRIX!AQ299*IDLE/1000)*CKWH,2),"-")),"")</f>
        <v/>
      </c>
      <c r="AO299" s="125" t="str">
        <f t="shared" si="175"/>
        <v/>
      </c>
      <c r="AQ299" s="105" t="str">
        <f>IF(ISNUMBER($H299),IF(MV&lt;200,IF(ISNUMBER(MATRIX!AG299),ROUND((MATRIX!AG299/1000)*RUNNING*CKWH,2),"-"),IF(ISNUMBER(MATRIX!AS299),ROUND((MATRIX!AS299/1000)*RUNNING*CKWH,2),"-")),"")</f>
        <v/>
      </c>
      <c r="AR299" s="126" t="str">
        <f t="shared" si="176"/>
        <v/>
      </c>
      <c r="AT299" s="129" t="str">
        <f t="shared" si="177"/>
        <v/>
      </c>
      <c r="AU299" s="127" t="str">
        <f t="shared" si="178"/>
        <v/>
      </c>
      <c r="AW299" s="101" t="str">
        <f>IF(ISNUMBER($H299),IF(ISNUMBER(MATRIX!BU299),$H299*MATRIX!BU299,"n/a"),"")</f>
        <v/>
      </c>
      <c r="AX299" s="72"/>
      <c r="AY299" s="72" t="str">
        <f>IF(ISNUMBER($H299),IF(ISNUMBER(MATRIX!BV299*AL299),$H299*MATRIX!BV299*AL299,"n/a"),"")</f>
        <v/>
      </c>
      <c r="BA299" s="100" t="str">
        <f t="shared" si="179"/>
        <v/>
      </c>
      <c r="BB299" s="72"/>
      <c r="BC299" s="154" t="str">
        <f t="shared" si="180"/>
        <v/>
      </c>
      <c r="BD299" s="103" t="str">
        <f t="shared" si="181"/>
        <v/>
      </c>
      <c r="BF299" s="85" t="str">
        <f>IF(ISNUMBER(H299),IF(ISNUMBER(MATRIX!Y299),MATRIX!Y299,"n/a"),"")</f>
        <v/>
      </c>
      <c r="BG299" s="86" t="str">
        <f t="shared" si="182"/>
        <v/>
      </c>
      <c r="BI299" s="44" t="str">
        <f>IF(ISNUMBER('Lo-Z-OUTPUT'!D299),IF(ISNUMBER(EXTRA!H299),'Lo-Z-OUTPUT'!D299*EXTRA!H299,""),"")</f>
        <v/>
      </c>
      <c r="BJ299" s="44" t="str">
        <f t="shared" si="183"/>
        <v/>
      </c>
      <c r="BT299" t="b">
        <f>ISNUMBER(MATRIX!G299)</f>
        <v>0</v>
      </c>
      <c r="BU299" t="b">
        <f>ISNUMBER(MATRIX!H299)</f>
        <v>0</v>
      </c>
      <c r="BW299" s="64" t="str">
        <f>IF(AND(ISNUMBER('HI-Z-OUTPUT'!P299),I299&lt;&gt;0),'HI-Z-OUTPUT'!P299,"-")</f>
        <v>-</v>
      </c>
      <c r="BX299" s="1"/>
      <c r="BY299" s="64" t="str">
        <f>IF(ISBLANK('HI-Z-OUTPUT'!R299),"",'HI-Z-OUTPUT'!R299)</f>
        <v/>
      </c>
      <c r="CA299" s="62" t="str">
        <f>IF(ISNUMBER(BW299),IF(ISNUMBER(MATRIX!E299),BW299*MATRIX!E299,"WRNG DATA"),"-")</f>
        <v>-</v>
      </c>
      <c r="CC299" s="66" t="str">
        <f>IF(AND(ISNUMBER(BW299),OR(BT299,BU299)),IF(KP="kg",BW299*MATRIX!CC299,BW299*MATRIX!CC299*2.2),"-")</f>
        <v>-</v>
      </c>
      <c r="CD299" s="65" t="str">
        <f t="shared" si="184"/>
        <v/>
      </c>
      <c r="CF299" s="1" t="str">
        <f>IF(AND(VI&lt;100,ISNUMBER(BW299),BT299),MATRIX!N299,IF(AND(VI&gt;=100,ISNUMBER(BW299),BU299),MATRIX!O299,""))</f>
        <v/>
      </c>
      <c r="CG299" s="1" t="str">
        <f>IF(AND(BY299&lt;100,ISNUMBER(BW299),BT299),MATRIX!N299,IF(AND(BY299&gt;=100,ISNUMBER(BW299),BU299),MATRIX!O299,"WRNG V"))</f>
        <v>WRNG V</v>
      </c>
      <c r="CH299" s="1" t="str">
        <f t="shared" si="185"/>
        <v/>
      </c>
      <c r="CJ299" s="70" t="str">
        <f>IF(ISNUMBER(BW299),IF(BY299&lt;100,IF(ISNUMBER(CH299*MATRIX!G299),BW299*CH299*MATRIX!G299,""),IF(ISNUMBER(CH299*MATRIX!H299),BW299*CH299*MATRIX!H299,"")),"")</f>
        <v/>
      </c>
      <c r="CL299" s="40" t="str">
        <f>IF(ISNUMBER(BW299*CH299),IF(ISNUMBER(MATRIX!U299),IF(MATRIX!U299-INT(MATRIX!U299)=0,MATRIX!U299,"("&amp;MATRIX!U299&amp;")"),"n/a"),"")</f>
        <v/>
      </c>
      <c r="CM299" s="77"/>
      <c r="CN299" s="81" t="str">
        <f>IF(ISNUMBER(BW299*CH299), IF(ISNUMBER(MATRIX!AZ299),BW299*MATRIX!AZ299,"n/a"),"")</f>
        <v/>
      </c>
      <c r="CO299" s="77"/>
      <c r="CP299" s="83" t="str">
        <f>IF(ISNUMBER($BW299*$CH299), IF(ISNUMBER(MATRIX!BB299),$BW299*MATRIX!BB299,"n/a"),"")</f>
        <v/>
      </c>
      <c r="CQ299" s="77"/>
      <c r="CR299" s="81" t="str">
        <f>IF(ISNUMBER($BW299*$CH299), IF(ISNUMBER(MATRIX!BJ299),BW299*MATRIX!BJ299,"n/a"),"")</f>
        <v/>
      </c>
      <c r="CS299" s="77" t="s">
        <v>434</v>
      </c>
      <c r="CT299" s="83" t="str">
        <f>IF(ISNUMBER($BW299*$CH299), IF(ISNUMBER(MATRIX!BL299),$BW299*MATRIX!BL299,"n/a"),"")</f>
        <v/>
      </c>
      <c r="CV299" s="225" t="str">
        <f t="shared" si="186"/>
        <v/>
      </c>
      <c r="CX299" s="225" t="str">
        <f t="shared" si="187"/>
        <v/>
      </c>
      <c r="CZ299" s="219" t="str">
        <f>IF(ISNUMBER($BW299*$CH299), IF(MV&gt;200,IF(ISNUMBER(MATRIX!CL299),MATRIX!CL299,"n/a"),IF(ISNUMBER(MATRIX!CH299),MATRIX!CH299,"n/a")),"")</f>
        <v/>
      </c>
      <c r="DB299" s="1" t="str">
        <f>IF(ISNUMBER(BW299),IF(AND(ISNUMBER('HI-Z-OUTPUT'!AV299),'HI-Z-OUTPUT'!AV299&lt;&gt;0),'HI-Z-OUTPUT'!AV299,'Hi-Z-INPUT'!$K$7*'Hi-Z-INPUT'!$K$11),"")</f>
        <v/>
      </c>
      <c r="DD299" s="161" t="str">
        <f t="shared" si="188"/>
        <v/>
      </c>
      <c r="DF299" s="124" t="str">
        <f>IF(ISNUMBER($BW299),IF(MV&lt;200,IF(ISNUMBER(MATRIX!BA299),ROUND(MATRIX!BA299/1000*IDLE*CKWH,2),"-"),IF(ISNUMBER(MATRIX!BK299),ROUND(MATRIX!BK299/1000*IDLE*CKWH,2),"-")),"")</f>
        <v/>
      </c>
      <c r="DG299" s="125" t="str">
        <f t="shared" si="189"/>
        <v/>
      </c>
      <c r="DI299" s="104" t="str">
        <f>IF(ISNUMBER($BW299),IF(MV&lt;200,IF(ISNUMBER(MATRIX!BC299),ROUND(MATRIX!BC299/1000*RUNNING*CKWH,2),"-"),IF(ISNUMBER(MATRIX!BM299),ROUND(MATRIX!BM299/1000*RUNNING*CKWH,2),"-")),"")</f>
        <v/>
      </c>
      <c r="DJ299" s="130" t="str">
        <f t="shared" si="190"/>
        <v/>
      </c>
      <c r="DL299" s="104"/>
      <c r="DM299" s="130" t="str">
        <f t="shared" si="191"/>
        <v/>
      </c>
      <c r="DO299" s="129" t="str">
        <f t="shared" si="192"/>
        <v/>
      </c>
      <c r="DP299" s="127" t="str">
        <f t="shared" si="193"/>
        <v/>
      </c>
      <c r="DR299" s="101" t="str">
        <f>IF(ISNUMBER($BW299*$CH299),IF(ISNUMBER(MATRIX!BU299),BW299*MATRIX!BU299,"n/a"),"")</f>
        <v/>
      </c>
      <c r="DS299" s="72"/>
      <c r="DT299" s="72" t="str">
        <f>IF(ISNUMBER(BW299*CH299),IF(ISNUMBER(MATRIX!BV299*DD299),BW299*MATRIX!BV299*DD299,"n/a"),"")</f>
        <v/>
      </c>
      <c r="DU299" s="72"/>
      <c r="DV299" s="155" t="str">
        <f t="shared" si="194"/>
        <v/>
      </c>
      <c r="DW299" s="96"/>
      <c r="DX299" s="156" t="str">
        <f t="shared" si="195"/>
        <v/>
      </c>
      <c r="DY299" s="102" t="str">
        <f t="shared" si="196"/>
        <v/>
      </c>
      <c r="EA299" s="85" t="str">
        <f>IF(ISNUMBER(BW299),IF(ISNUMBER(MATRIX!Y299),MATRIX!Y299,"n/a"),"")</f>
        <v/>
      </c>
      <c r="EB299" s="86" t="str">
        <f t="shared" si="197"/>
        <v/>
      </c>
      <c r="ED299" s="44" t="str">
        <f>IF(ISNUMBER('HI-Z-OUTPUT'!D299),IF(ISNUMBER(BW299),'HI-Z-OUTPUT'!D299*BW299,""),"")</f>
        <v/>
      </c>
      <c r="EE299" s="44" t="str">
        <f t="shared" si="198"/>
        <v/>
      </c>
    </row>
    <row r="300" spans="1:135">
      <c r="A300" s="106"/>
      <c r="D300" t="b">
        <f>AND(OHM8MENO&lt;='Lo-Z-OUTPUT'!U300,'Lo-Z-OUTPUT'!U300&lt;=OHM8PIU)</f>
        <v>0</v>
      </c>
      <c r="E300" t="b">
        <f>AND(OHM4MENO&lt;='Lo-Z-OUTPUT'!U300,'Lo-Z-OUTPUT'!U300&lt;=OHM4PIU)</f>
        <v>0</v>
      </c>
      <c r="F300" t="b">
        <f>AND(OHM2MENO&lt;='Lo-Z-OUTPUT'!U300,'Lo-Z-OUTPUT'!U300&lt;=OHM2PIU)</f>
        <v>0</v>
      </c>
      <c r="H300" s="64" t="str">
        <f>IF(ISNUMBER('Lo-Z-OUTPUT'!S300),'Lo-Z-OUTPUT'!S300,"")</f>
        <v/>
      </c>
      <c r="I300" s="64" t="str">
        <f>IF('Lo-Z-OUTPUT'!W300="B","B","")</f>
        <v/>
      </c>
      <c r="K300" s="62" t="str">
        <f>IF(ISNUMBER(H300),H300*MATRIX!E300,"-")</f>
        <v>-</v>
      </c>
      <c r="M300" s="66" t="str">
        <f>IF(ISNUMBER(H300),IF(KP="kg",H300*MATRIX!CB300,H300*MATRIX!CB300*2.2),"-")</f>
        <v>-</v>
      </c>
      <c r="N300" s="65" t="str">
        <f t="shared" si="171"/>
        <v/>
      </c>
      <c r="P300" s="1" t="str">
        <f>IF(ISNUMBER(H300),IF('Lo-Z-OUTPUT'!W300="B",IF(D300,MATRIX!Q300,IF(E300,MATRIX!R300,"WRNG Ω")),IF(D300,MATRIX!K300,IF(E300,MATRIX!L300,IF(F300,MATRIX!M300,"")))),"")</f>
        <v/>
      </c>
      <c r="R300" s="70" t="str">
        <f>IF(AND(ISNUMBER(H300),ISNUMBER(P300)),IF('Lo-Z-OUTPUT'!W300="B",H300*P300*MATRIX!F300/2,H300*P300*MATRIX!F300),"")</f>
        <v/>
      </c>
      <c r="T300" s="40" t="str">
        <f>IF(ISNUMBER($H300),IF(ISNUMBER(MATRIX!U300),IF(MATRIX!U300-INT(MATRIX!U300)=0,MATRIX!U300,"("&amp;MATRIX!U300&amp;")"),"n/a"),"")</f>
        <v/>
      </c>
      <c r="U300" s="77"/>
      <c r="V300" s="81" t="str">
        <f>IF(ISNUMBER(H300), IF(ISNUMBER(MATRIX!AD300),H300*MATRIX!AD300,"n/a"),"")</f>
        <v/>
      </c>
      <c r="W300" s="77"/>
      <c r="X300" s="83" t="str">
        <f>IF(ISNUMBER($H300), IF(ISNUMBER(MATRIX!AF300),$H300*MATRIX!AF300,"n/a"),"")</f>
        <v/>
      </c>
      <c r="Y300" s="77"/>
      <c r="Z300" s="81" t="str">
        <f>IF(ISNUMBER($H300), IF(ISNUMBER(MATRIX!AP300),$H300*MATRIX!AP300,"n/a"),"")</f>
        <v/>
      </c>
      <c r="AA300" s="77" t="s">
        <v>434</v>
      </c>
      <c r="AB300" s="83" t="str">
        <f>IF(ISNUMBER($H300), IF(ISNUMBER(MATRIX!AR300),$H300*MATRIX!AR300,"n/a"),"")</f>
        <v/>
      </c>
      <c r="AD300" s="225" t="str">
        <f t="shared" si="172"/>
        <v/>
      </c>
      <c r="AF300" s="225" t="str">
        <f t="shared" si="173"/>
        <v/>
      </c>
      <c r="AH300" s="218" t="str">
        <f>IF(ISNUMBER($H300), IF(MV&gt;200,IF(ISNUMBER(MATRIX!CL300),MATRIX!CL300,"n/a"),IF(ISNUMBER(MATRIX!CH300),MATRIX!CH300,"n/a")),"")</f>
        <v/>
      </c>
      <c r="AJ300" s="1" t="str">
        <f>IF(ISNUMBER(H300),IF(AND(ISNUMBER('Lo-Z-OUTPUT'!BA300),'Lo-Z-OUTPUT'!BA300&lt;&gt;0),'Lo-Z-OUTPUT'!BA300,'Lo-Z-INPUT'!$K$15*'Lo-Z-INPUT'!$K$7),"")</f>
        <v/>
      </c>
      <c r="AL300" s="161" t="str">
        <f t="shared" si="174"/>
        <v/>
      </c>
      <c r="AN300" s="124" t="str">
        <f>IF(ISNUMBER($H300),IF(MV&lt;200,IF(ISNUMBER(MATRIX!AE300),ROUND((MATRIX!AE300*IDLE/1000)*CKWH,2),"-"),IF(ISNUMBER(MATRIX!AQ300),ROUND((MATRIX!AQ300*IDLE/1000)*CKWH,2),"-")),"")</f>
        <v/>
      </c>
      <c r="AO300" s="125" t="str">
        <f t="shared" si="175"/>
        <v/>
      </c>
      <c r="AQ300" s="105" t="str">
        <f>IF(ISNUMBER($H300),IF(MV&lt;200,IF(ISNUMBER(MATRIX!AG300),ROUND((MATRIX!AG300/1000)*RUNNING*CKWH,2),"-"),IF(ISNUMBER(MATRIX!AS300),ROUND((MATRIX!AS300/1000)*RUNNING*CKWH,2),"-")),"")</f>
        <v/>
      </c>
      <c r="AR300" s="126" t="str">
        <f t="shared" si="176"/>
        <v/>
      </c>
      <c r="AT300" s="129" t="str">
        <f t="shared" si="177"/>
        <v/>
      </c>
      <c r="AU300" s="127" t="str">
        <f t="shared" si="178"/>
        <v/>
      </c>
      <c r="AW300" s="101" t="str">
        <f>IF(ISNUMBER($H300),IF(ISNUMBER(MATRIX!BU300),$H300*MATRIX!BU300,"n/a"),"")</f>
        <v/>
      </c>
      <c r="AX300" s="72"/>
      <c r="AY300" s="72" t="str">
        <f>IF(ISNUMBER($H300),IF(ISNUMBER(MATRIX!BV300*AL300),$H300*MATRIX!BV300*AL300,"n/a"),"")</f>
        <v/>
      </c>
      <c r="BA300" s="100" t="str">
        <f t="shared" si="179"/>
        <v/>
      </c>
      <c r="BB300" s="72"/>
      <c r="BC300" s="154" t="str">
        <f t="shared" si="180"/>
        <v/>
      </c>
      <c r="BD300" s="103" t="str">
        <f t="shared" si="181"/>
        <v/>
      </c>
      <c r="BF300" s="85" t="str">
        <f>IF(ISNUMBER(H300),IF(ISNUMBER(MATRIX!Y300),MATRIX!Y300,"n/a"),"")</f>
        <v/>
      </c>
      <c r="BG300" s="86" t="str">
        <f t="shared" si="182"/>
        <v/>
      </c>
      <c r="BI300" s="44" t="str">
        <f>IF(ISNUMBER('Lo-Z-OUTPUT'!D300),IF(ISNUMBER(EXTRA!H300),'Lo-Z-OUTPUT'!D300*EXTRA!H300,""),"")</f>
        <v/>
      </c>
      <c r="BJ300" s="44" t="str">
        <f t="shared" si="183"/>
        <v/>
      </c>
      <c r="BT300" t="b">
        <f>ISNUMBER(MATRIX!G300)</f>
        <v>0</v>
      </c>
      <c r="BU300" t="b">
        <f>ISNUMBER(MATRIX!H300)</f>
        <v>0</v>
      </c>
      <c r="BW300" s="64" t="str">
        <f>IF(AND(ISNUMBER('HI-Z-OUTPUT'!P300),I300&lt;&gt;0),'HI-Z-OUTPUT'!P300,"-")</f>
        <v>-</v>
      </c>
      <c r="BX300" s="1"/>
      <c r="BY300" s="64" t="str">
        <f>IF(ISBLANK('HI-Z-OUTPUT'!R300),"",'HI-Z-OUTPUT'!R300)</f>
        <v/>
      </c>
      <c r="CA300" s="62" t="str">
        <f>IF(ISNUMBER(BW300),IF(ISNUMBER(MATRIX!E300),BW300*MATRIX!E300,"WRNG DATA"),"-")</f>
        <v>-</v>
      </c>
      <c r="CC300" s="66" t="str">
        <f>IF(AND(ISNUMBER(BW300),OR(BT300,BU300)),IF(KP="kg",BW300*MATRIX!CC300,BW300*MATRIX!CC300*2.2),"-")</f>
        <v>-</v>
      </c>
      <c r="CD300" s="65" t="str">
        <f t="shared" si="184"/>
        <v/>
      </c>
      <c r="CF300" s="1" t="str">
        <f>IF(AND(VI&lt;100,ISNUMBER(BW300),BT300),MATRIX!N300,IF(AND(VI&gt;=100,ISNUMBER(BW300),BU300),MATRIX!O300,""))</f>
        <v/>
      </c>
      <c r="CG300" s="1" t="str">
        <f>IF(AND(BY300&lt;100,ISNUMBER(BW300),BT300),MATRIX!N300,IF(AND(BY300&gt;=100,ISNUMBER(BW300),BU300),MATRIX!O300,"WRNG V"))</f>
        <v>WRNG V</v>
      </c>
      <c r="CH300" s="1" t="str">
        <f t="shared" si="185"/>
        <v/>
      </c>
      <c r="CJ300" s="70" t="str">
        <f>IF(ISNUMBER(BW300),IF(BY300&lt;100,IF(ISNUMBER(CH300*MATRIX!G300),BW300*CH300*MATRIX!G300,""),IF(ISNUMBER(CH300*MATRIX!H300),BW300*CH300*MATRIX!H300,"")),"")</f>
        <v/>
      </c>
      <c r="CL300" s="40" t="str">
        <f>IF(ISNUMBER(BW300*CH300),IF(ISNUMBER(MATRIX!U300),IF(MATRIX!U300-INT(MATRIX!U300)=0,MATRIX!U300,"("&amp;MATRIX!U300&amp;")"),"n/a"),"")</f>
        <v/>
      </c>
      <c r="CM300" s="77"/>
      <c r="CN300" s="81" t="str">
        <f>IF(ISNUMBER(BW300*CH300), IF(ISNUMBER(MATRIX!AZ300),BW300*MATRIX!AZ300,"n/a"),"")</f>
        <v/>
      </c>
      <c r="CO300" s="77"/>
      <c r="CP300" s="83" t="str">
        <f>IF(ISNUMBER($BW300*$CH300), IF(ISNUMBER(MATRIX!BB300),$BW300*MATRIX!BB300,"n/a"),"")</f>
        <v/>
      </c>
      <c r="CQ300" s="77"/>
      <c r="CR300" s="81" t="str">
        <f>IF(ISNUMBER($BW300*$CH300), IF(ISNUMBER(MATRIX!BJ300),BW300*MATRIX!BJ300,"n/a"),"")</f>
        <v/>
      </c>
      <c r="CS300" s="77" t="s">
        <v>434</v>
      </c>
      <c r="CT300" s="83" t="str">
        <f>IF(ISNUMBER($BW300*$CH300), IF(ISNUMBER(MATRIX!BL300),$BW300*MATRIX!BL300,"n/a"),"")</f>
        <v/>
      </c>
      <c r="CV300" s="225" t="str">
        <f t="shared" si="186"/>
        <v/>
      </c>
      <c r="CX300" s="225" t="str">
        <f t="shared" si="187"/>
        <v/>
      </c>
      <c r="CZ300" s="219" t="str">
        <f>IF(ISNUMBER($BW300*$CH300), IF(MV&gt;200,IF(ISNUMBER(MATRIX!CL300),MATRIX!CL300,"n/a"),IF(ISNUMBER(MATRIX!CH300),MATRIX!CH300,"n/a")),"")</f>
        <v/>
      </c>
      <c r="DB300" s="1" t="str">
        <f>IF(ISNUMBER(BW300),IF(AND(ISNUMBER('HI-Z-OUTPUT'!AV300),'HI-Z-OUTPUT'!AV300&lt;&gt;0),'HI-Z-OUTPUT'!AV300,'Hi-Z-INPUT'!$K$7*'Hi-Z-INPUT'!$K$11),"")</f>
        <v/>
      </c>
      <c r="DD300" s="161" t="str">
        <f t="shared" si="188"/>
        <v/>
      </c>
      <c r="DF300" s="124" t="str">
        <f>IF(ISNUMBER($BW300),IF(MV&lt;200,IF(ISNUMBER(MATRIX!BA300),ROUND(MATRIX!BA300/1000*IDLE*CKWH,2),"-"),IF(ISNUMBER(MATRIX!BK300),ROUND(MATRIX!BK300/1000*IDLE*CKWH,2),"-")),"")</f>
        <v/>
      </c>
      <c r="DG300" s="125" t="str">
        <f t="shared" si="189"/>
        <v/>
      </c>
      <c r="DI300" s="104" t="str">
        <f>IF(ISNUMBER($BW300),IF(MV&lt;200,IF(ISNUMBER(MATRIX!BC300),ROUND(MATRIX!BC300/1000*RUNNING*CKWH,2),"-"),IF(ISNUMBER(MATRIX!BM300),ROUND(MATRIX!BM300/1000*RUNNING*CKWH,2),"-")),"")</f>
        <v/>
      </c>
      <c r="DJ300" s="130" t="str">
        <f t="shared" si="190"/>
        <v/>
      </c>
      <c r="DL300" s="104"/>
      <c r="DM300" s="130" t="str">
        <f t="shared" si="191"/>
        <v/>
      </c>
      <c r="DO300" s="129" t="str">
        <f t="shared" si="192"/>
        <v/>
      </c>
      <c r="DP300" s="127" t="str">
        <f t="shared" si="193"/>
        <v/>
      </c>
      <c r="DR300" s="101" t="str">
        <f>IF(ISNUMBER($BW300*$CH300),IF(ISNUMBER(MATRIX!BU300),BW300*MATRIX!BU300,"n/a"),"")</f>
        <v/>
      </c>
      <c r="DS300" s="72"/>
      <c r="DT300" s="72" t="str">
        <f>IF(ISNUMBER(BW300*CH300),IF(ISNUMBER(MATRIX!BV300*DD300),BW300*MATRIX!BV300*DD300,"n/a"),"")</f>
        <v/>
      </c>
      <c r="DU300" s="72"/>
      <c r="DV300" s="155" t="str">
        <f t="shared" si="194"/>
        <v/>
      </c>
      <c r="DW300" s="96"/>
      <c r="DX300" s="156" t="str">
        <f t="shared" si="195"/>
        <v/>
      </c>
      <c r="DY300" s="102" t="str">
        <f t="shared" si="196"/>
        <v/>
      </c>
      <c r="EA300" s="85" t="str">
        <f>IF(ISNUMBER(BW300),IF(ISNUMBER(MATRIX!Y300),MATRIX!Y300,"n/a"),"")</f>
        <v/>
      </c>
      <c r="EB300" s="86" t="str">
        <f t="shared" si="197"/>
        <v/>
      </c>
      <c r="ED300" s="44" t="str">
        <f>IF(ISNUMBER('HI-Z-OUTPUT'!D300),IF(ISNUMBER(BW300),'HI-Z-OUTPUT'!D300*BW300,""),"")</f>
        <v/>
      </c>
      <c r="EE300" s="44" t="str">
        <f t="shared" si="198"/>
        <v/>
      </c>
    </row>
    <row r="301" spans="1:135">
      <c r="A301" s="106"/>
      <c r="D301" t="b">
        <f>AND(OHM8MENO&lt;='Lo-Z-OUTPUT'!U301,'Lo-Z-OUTPUT'!U301&lt;=OHM8PIU)</f>
        <v>0</v>
      </c>
      <c r="E301" t="b">
        <f>AND(OHM4MENO&lt;='Lo-Z-OUTPUT'!U301,'Lo-Z-OUTPUT'!U301&lt;=OHM4PIU)</f>
        <v>0</v>
      </c>
      <c r="F301" t="b">
        <f>AND(OHM2MENO&lt;='Lo-Z-OUTPUT'!U301,'Lo-Z-OUTPUT'!U301&lt;=OHM2PIU)</f>
        <v>0</v>
      </c>
      <c r="H301" s="64" t="str">
        <f>IF(ISNUMBER('Lo-Z-OUTPUT'!S301),'Lo-Z-OUTPUT'!S301,"")</f>
        <v/>
      </c>
      <c r="I301" s="64" t="str">
        <f>IF('Lo-Z-OUTPUT'!W301="B","B","")</f>
        <v/>
      </c>
      <c r="K301" s="62" t="str">
        <f>IF(ISNUMBER(H301),H301*MATRIX!E301,"-")</f>
        <v>-</v>
      </c>
      <c r="M301" s="66" t="str">
        <f>IF(ISNUMBER(H301),IF(KP="kg",H301*MATRIX!CB301,H301*MATRIX!CB301*2.2),"-")</f>
        <v>-</v>
      </c>
      <c r="N301" s="65" t="str">
        <f t="shared" si="171"/>
        <v/>
      </c>
      <c r="P301" s="1" t="str">
        <f>IF(ISNUMBER(H301),IF('Lo-Z-OUTPUT'!W301="B",IF(D301,MATRIX!Q301,IF(E301,MATRIX!R301,"WRNG Ω")),IF(D301,MATRIX!K301,IF(E301,MATRIX!L301,IF(F301,MATRIX!M301,"")))),"")</f>
        <v/>
      </c>
      <c r="R301" s="70" t="str">
        <f>IF(AND(ISNUMBER(H301),ISNUMBER(P301)),IF('Lo-Z-OUTPUT'!W301="B",H301*P301*MATRIX!F301/2,H301*P301*MATRIX!F301),"")</f>
        <v/>
      </c>
      <c r="T301" s="40" t="str">
        <f>IF(ISNUMBER($H301),IF(ISNUMBER(MATRIX!U301),IF(MATRIX!U301-INT(MATRIX!U301)=0,MATRIX!U301,"("&amp;MATRIX!U301&amp;")"),"n/a"),"")</f>
        <v/>
      </c>
      <c r="U301" s="77"/>
      <c r="V301" s="81" t="str">
        <f>IF(ISNUMBER(H301), IF(ISNUMBER(MATRIX!AD301),H301*MATRIX!AD301,"n/a"),"")</f>
        <v/>
      </c>
      <c r="W301" s="77"/>
      <c r="X301" s="83" t="str">
        <f>IF(ISNUMBER($H301), IF(ISNUMBER(MATRIX!AF301),$H301*MATRIX!AF301,"n/a"),"")</f>
        <v/>
      </c>
      <c r="Y301" s="77"/>
      <c r="Z301" s="81" t="str">
        <f>IF(ISNUMBER($H301), IF(ISNUMBER(MATRIX!AP301),$H301*MATRIX!AP301,"n/a"),"")</f>
        <v/>
      </c>
      <c r="AA301" s="77" t="s">
        <v>434</v>
      </c>
      <c r="AB301" s="83" t="str">
        <f>IF(ISNUMBER($H301), IF(ISNUMBER(MATRIX!AR301),$H301*MATRIX!AR301,"n/a"),"")</f>
        <v/>
      </c>
      <c r="AD301" s="225" t="str">
        <f t="shared" si="172"/>
        <v/>
      </c>
      <c r="AF301" s="225" t="str">
        <f t="shared" si="173"/>
        <v/>
      </c>
      <c r="AH301" s="218" t="str">
        <f>IF(ISNUMBER($H301), IF(MV&gt;200,IF(ISNUMBER(MATRIX!CL301),MATRIX!CL301,"n/a"),IF(ISNUMBER(MATRIX!CH301),MATRIX!CH301,"n/a")),"")</f>
        <v/>
      </c>
      <c r="AJ301" s="1" t="str">
        <f>IF(ISNUMBER(H301),IF(AND(ISNUMBER('Lo-Z-OUTPUT'!BA301),'Lo-Z-OUTPUT'!BA301&lt;&gt;0),'Lo-Z-OUTPUT'!BA301,'Lo-Z-INPUT'!$K$15*'Lo-Z-INPUT'!$K$7),"")</f>
        <v/>
      </c>
      <c r="AL301" s="161" t="str">
        <f t="shared" si="174"/>
        <v/>
      </c>
      <c r="AN301" s="124" t="str">
        <f>IF(ISNUMBER($H301),IF(MV&lt;200,IF(ISNUMBER(MATRIX!AE301),ROUND((MATRIX!AE301*IDLE/1000)*CKWH,2),"-"),IF(ISNUMBER(MATRIX!AQ301),ROUND((MATRIX!AQ301*IDLE/1000)*CKWH,2),"-")),"")</f>
        <v/>
      </c>
      <c r="AO301" s="125" t="str">
        <f t="shared" si="175"/>
        <v/>
      </c>
      <c r="AQ301" s="105" t="str">
        <f>IF(ISNUMBER($H301),IF(MV&lt;200,IF(ISNUMBER(MATRIX!AG301),ROUND((MATRIX!AG301/1000)*RUNNING*CKWH,2),"-"),IF(ISNUMBER(MATRIX!AS301),ROUND((MATRIX!AS301/1000)*RUNNING*CKWH,2),"-")),"")</f>
        <v/>
      </c>
      <c r="AR301" s="126" t="str">
        <f t="shared" si="176"/>
        <v/>
      </c>
      <c r="AT301" s="129" t="str">
        <f t="shared" si="177"/>
        <v/>
      </c>
      <c r="AU301" s="127" t="str">
        <f t="shared" si="178"/>
        <v/>
      </c>
      <c r="AW301" s="101" t="str">
        <f>IF(ISNUMBER($H301),IF(ISNUMBER(MATRIX!BU301),$H301*MATRIX!BU301,"n/a"),"")</f>
        <v/>
      </c>
      <c r="AX301" s="72"/>
      <c r="AY301" s="72" t="str">
        <f>IF(ISNUMBER($H301),IF(ISNUMBER(MATRIX!BV301*AL301),$H301*MATRIX!BV301*AL301,"n/a"),"")</f>
        <v/>
      </c>
      <c r="BA301" s="100" t="str">
        <f t="shared" si="179"/>
        <v/>
      </c>
      <c r="BB301" s="72"/>
      <c r="BC301" s="154" t="str">
        <f t="shared" si="180"/>
        <v/>
      </c>
      <c r="BD301" s="103" t="str">
        <f t="shared" si="181"/>
        <v/>
      </c>
      <c r="BF301" s="85" t="str">
        <f>IF(ISNUMBER(H301),IF(ISNUMBER(MATRIX!Y301),MATRIX!Y301,"n/a"),"")</f>
        <v/>
      </c>
      <c r="BG301" s="86" t="str">
        <f t="shared" si="182"/>
        <v/>
      </c>
      <c r="BI301" s="44" t="str">
        <f>IF(ISNUMBER('Lo-Z-OUTPUT'!D301),IF(ISNUMBER(EXTRA!H301),'Lo-Z-OUTPUT'!D301*EXTRA!H301,""),"")</f>
        <v/>
      </c>
      <c r="BJ301" s="44" t="str">
        <f t="shared" si="183"/>
        <v/>
      </c>
      <c r="BT301" t="b">
        <f>ISNUMBER(MATRIX!G301)</f>
        <v>0</v>
      </c>
      <c r="BU301" t="b">
        <f>ISNUMBER(MATRIX!H301)</f>
        <v>0</v>
      </c>
      <c r="BW301" s="64" t="str">
        <f>IF(AND(ISNUMBER('HI-Z-OUTPUT'!P301),I301&lt;&gt;0),'HI-Z-OUTPUT'!P301,"-")</f>
        <v>-</v>
      </c>
      <c r="BX301" s="1"/>
      <c r="BY301" s="64" t="str">
        <f>IF(ISBLANK('HI-Z-OUTPUT'!R301),"",'HI-Z-OUTPUT'!R301)</f>
        <v/>
      </c>
      <c r="CA301" s="62" t="str">
        <f>IF(ISNUMBER(BW301),IF(ISNUMBER(MATRIX!E301),BW301*MATRIX!E301,"WRNG DATA"),"-")</f>
        <v>-</v>
      </c>
      <c r="CC301" s="66" t="str">
        <f>IF(AND(ISNUMBER(BW301),OR(BT301,BU301)),IF(KP="kg",BW301*MATRIX!CC301,BW301*MATRIX!CC301*2.2),"-")</f>
        <v>-</v>
      </c>
      <c r="CD301" s="65" t="str">
        <f t="shared" si="184"/>
        <v/>
      </c>
      <c r="CF301" s="1" t="str">
        <f>IF(AND(VI&lt;100,ISNUMBER(BW301),BT301),MATRIX!N301,IF(AND(VI&gt;=100,ISNUMBER(BW301),BU301),MATRIX!O301,""))</f>
        <v/>
      </c>
      <c r="CG301" s="1" t="str">
        <f>IF(AND(BY301&lt;100,ISNUMBER(BW301),BT301),MATRIX!N301,IF(AND(BY301&gt;=100,ISNUMBER(BW301),BU301),MATRIX!O301,"WRNG V"))</f>
        <v>WRNG V</v>
      </c>
      <c r="CH301" s="1" t="str">
        <f t="shared" si="185"/>
        <v/>
      </c>
      <c r="CJ301" s="70" t="str">
        <f>IF(ISNUMBER(BW301),IF(BY301&lt;100,IF(ISNUMBER(CH301*MATRIX!G301),BW301*CH301*MATRIX!G301,""),IF(ISNUMBER(CH301*MATRIX!H301),BW301*CH301*MATRIX!H301,"")),"")</f>
        <v/>
      </c>
      <c r="CL301" s="40" t="str">
        <f>IF(ISNUMBER(BW301*CH301),IF(ISNUMBER(MATRIX!U301),IF(MATRIX!U301-INT(MATRIX!U301)=0,MATRIX!U301,"("&amp;MATRIX!U301&amp;")"),"n/a"),"")</f>
        <v/>
      </c>
      <c r="CM301" s="77"/>
      <c r="CN301" s="81" t="str">
        <f>IF(ISNUMBER(BW301*CH301), IF(ISNUMBER(MATRIX!AZ301),BW301*MATRIX!AZ301,"n/a"),"")</f>
        <v/>
      </c>
      <c r="CO301" s="77"/>
      <c r="CP301" s="83" t="str">
        <f>IF(ISNUMBER($BW301*$CH301), IF(ISNUMBER(MATRIX!BB301),$BW301*MATRIX!BB301,"n/a"),"")</f>
        <v/>
      </c>
      <c r="CQ301" s="77"/>
      <c r="CR301" s="81" t="str">
        <f>IF(ISNUMBER($BW301*$CH301), IF(ISNUMBER(MATRIX!BJ301),BW301*MATRIX!BJ301,"n/a"),"")</f>
        <v/>
      </c>
      <c r="CS301" s="77" t="s">
        <v>434</v>
      </c>
      <c r="CT301" s="83" t="str">
        <f>IF(ISNUMBER($BW301*$CH301), IF(ISNUMBER(MATRIX!BL301),$BW301*MATRIX!BL301,"n/a"),"")</f>
        <v/>
      </c>
      <c r="CV301" s="225" t="str">
        <f t="shared" si="186"/>
        <v/>
      </c>
      <c r="CX301" s="225" t="str">
        <f t="shared" si="187"/>
        <v/>
      </c>
      <c r="CZ301" s="219" t="str">
        <f>IF(ISNUMBER($BW301*$CH301), IF(MV&gt;200,IF(ISNUMBER(MATRIX!CL301),MATRIX!CL301,"n/a"),IF(ISNUMBER(MATRIX!CH301),MATRIX!CH301,"n/a")),"")</f>
        <v/>
      </c>
      <c r="DB301" s="1" t="str">
        <f>IF(ISNUMBER(BW301),IF(AND(ISNUMBER('HI-Z-OUTPUT'!AV301),'HI-Z-OUTPUT'!AV301&lt;&gt;0),'HI-Z-OUTPUT'!AV301,'Hi-Z-INPUT'!$K$7*'Hi-Z-INPUT'!$K$11),"")</f>
        <v/>
      </c>
      <c r="DD301" s="161" t="str">
        <f t="shared" si="188"/>
        <v/>
      </c>
      <c r="DF301" s="124" t="str">
        <f>IF(ISNUMBER($BW301),IF(MV&lt;200,IF(ISNUMBER(MATRIX!BA301),ROUND(MATRIX!BA301/1000*IDLE*CKWH,2),"-"),IF(ISNUMBER(MATRIX!BK301),ROUND(MATRIX!BK301/1000*IDLE*CKWH,2),"-")),"")</f>
        <v/>
      </c>
      <c r="DG301" s="125" t="str">
        <f t="shared" si="189"/>
        <v/>
      </c>
      <c r="DI301" s="104" t="str">
        <f>IF(ISNUMBER($BW301),IF(MV&lt;200,IF(ISNUMBER(MATRIX!BC301),ROUND(MATRIX!BC301/1000*RUNNING*CKWH,2),"-"),IF(ISNUMBER(MATRIX!BM301),ROUND(MATRIX!BM301/1000*RUNNING*CKWH,2),"-")),"")</f>
        <v/>
      </c>
      <c r="DJ301" s="130" t="str">
        <f t="shared" si="190"/>
        <v/>
      </c>
      <c r="DL301" s="104"/>
      <c r="DM301" s="130" t="str">
        <f t="shared" si="191"/>
        <v/>
      </c>
      <c r="DO301" s="129" t="str">
        <f t="shared" si="192"/>
        <v/>
      </c>
      <c r="DP301" s="127" t="str">
        <f t="shared" si="193"/>
        <v/>
      </c>
      <c r="DR301" s="101" t="str">
        <f>IF(ISNUMBER($BW301*$CH301),IF(ISNUMBER(MATRIX!BU301),BW301*MATRIX!BU301,"n/a"),"")</f>
        <v/>
      </c>
      <c r="DS301" s="72"/>
      <c r="DT301" s="72" t="str">
        <f>IF(ISNUMBER(BW301*CH301),IF(ISNUMBER(MATRIX!BV301*DD301),BW301*MATRIX!BV301*DD301,"n/a"),"")</f>
        <v/>
      </c>
      <c r="DU301" s="72"/>
      <c r="DV301" s="155" t="str">
        <f t="shared" si="194"/>
        <v/>
      </c>
      <c r="DW301" s="96"/>
      <c r="DX301" s="156" t="str">
        <f t="shared" si="195"/>
        <v/>
      </c>
      <c r="DY301" s="102" t="str">
        <f t="shared" si="196"/>
        <v/>
      </c>
      <c r="EA301" s="85" t="str">
        <f>IF(ISNUMBER(BW301),IF(ISNUMBER(MATRIX!Y301),MATRIX!Y301,"n/a"),"")</f>
        <v/>
      </c>
      <c r="EB301" s="86" t="str">
        <f t="shared" si="197"/>
        <v/>
      </c>
      <c r="ED301" s="44" t="str">
        <f>IF(ISNUMBER('HI-Z-OUTPUT'!D301),IF(ISNUMBER(BW301),'HI-Z-OUTPUT'!D301*BW301,""),"")</f>
        <v/>
      </c>
      <c r="EE301" s="44" t="str">
        <f t="shared" si="198"/>
        <v/>
      </c>
    </row>
    <row r="302" spans="1:135">
      <c r="A302" s="106"/>
      <c r="D302" t="b">
        <f>AND(OHM8MENO&lt;='Lo-Z-OUTPUT'!U302,'Lo-Z-OUTPUT'!U302&lt;=OHM8PIU)</f>
        <v>0</v>
      </c>
      <c r="E302" t="b">
        <f>AND(OHM4MENO&lt;='Lo-Z-OUTPUT'!U302,'Lo-Z-OUTPUT'!U302&lt;=OHM4PIU)</f>
        <v>0</v>
      </c>
      <c r="F302" t="b">
        <f>AND(OHM2MENO&lt;='Lo-Z-OUTPUT'!U302,'Lo-Z-OUTPUT'!U302&lt;=OHM2PIU)</f>
        <v>0</v>
      </c>
      <c r="H302" s="64" t="str">
        <f>IF(ISNUMBER('Lo-Z-OUTPUT'!S302),'Lo-Z-OUTPUT'!S302,"")</f>
        <v/>
      </c>
      <c r="I302" s="64" t="str">
        <f>IF('Lo-Z-OUTPUT'!W302="B","B","")</f>
        <v/>
      </c>
      <c r="K302" s="62" t="str">
        <f>IF(ISNUMBER(H302),H302*MATRIX!E302,"-")</f>
        <v>-</v>
      </c>
      <c r="M302" s="66" t="str">
        <f>IF(ISNUMBER(H302),IF(KP="kg",H302*MATRIX!CB302,H302*MATRIX!CB302*2.2),"-")</f>
        <v>-</v>
      </c>
      <c r="N302" s="65" t="str">
        <f t="shared" si="171"/>
        <v/>
      </c>
      <c r="P302" s="1" t="str">
        <f>IF(ISNUMBER(H302),IF('Lo-Z-OUTPUT'!W302="B",IF(D302,MATRIX!Q302,IF(E302,MATRIX!R302,"WRNG Ω")),IF(D302,MATRIX!K302,IF(E302,MATRIX!L302,IF(F302,MATRIX!M302,"")))),"")</f>
        <v/>
      </c>
      <c r="R302" s="70" t="str">
        <f>IF(AND(ISNUMBER(H302),ISNUMBER(P302)),IF('Lo-Z-OUTPUT'!W302="B",H302*P302*MATRIX!F302/2,H302*P302*MATRIX!F302),"")</f>
        <v/>
      </c>
      <c r="T302" s="40" t="str">
        <f>IF(ISNUMBER($H302),IF(ISNUMBER(MATRIX!U302),IF(MATRIX!U302-INT(MATRIX!U302)=0,MATRIX!U302,"("&amp;MATRIX!U302&amp;")"),"n/a"),"")</f>
        <v/>
      </c>
      <c r="U302" s="77"/>
      <c r="V302" s="81" t="str">
        <f>IF(ISNUMBER(H302), IF(ISNUMBER(MATRIX!AD302),H302*MATRIX!AD302,"n/a"),"")</f>
        <v/>
      </c>
      <c r="W302" s="77"/>
      <c r="X302" s="83" t="str">
        <f>IF(ISNUMBER($H302), IF(ISNUMBER(MATRIX!AF302),$H302*MATRIX!AF302,"n/a"),"")</f>
        <v/>
      </c>
      <c r="Y302" s="77"/>
      <c r="Z302" s="81" t="str">
        <f>IF(ISNUMBER($H302), IF(ISNUMBER(MATRIX!AP302),$H302*MATRIX!AP302,"n/a"),"")</f>
        <v/>
      </c>
      <c r="AA302" s="77" t="s">
        <v>434</v>
      </c>
      <c r="AB302" s="83" t="str">
        <f>IF(ISNUMBER($H302), IF(ISNUMBER(MATRIX!AR302),$H302*MATRIX!AR302,"n/a"),"")</f>
        <v/>
      </c>
      <c r="AD302" s="225" t="str">
        <f t="shared" si="172"/>
        <v/>
      </c>
      <c r="AF302" s="225" t="str">
        <f t="shared" si="173"/>
        <v/>
      </c>
      <c r="AH302" s="218" t="str">
        <f>IF(ISNUMBER($H302), IF(MV&gt;200,IF(ISNUMBER(MATRIX!CL302),MATRIX!CL302,"n/a"),IF(ISNUMBER(MATRIX!CH302),MATRIX!CH302,"n/a")),"")</f>
        <v/>
      </c>
      <c r="AJ302" s="1" t="str">
        <f>IF(ISNUMBER(H302),IF(AND(ISNUMBER('Lo-Z-OUTPUT'!BA302),'Lo-Z-OUTPUT'!BA302&lt;&gt;0),'Lo-Z-OUTPUT'!BA302,'Lo-Z-INPUT'!$K$15*'Lo-Z-INPUT'!$K$7),"")</f>
        <v/>
      </c>
      <c r="AL302" s="161" t="str">
        <f t="shared" si="174"/>
        <v/>
      </c>
      <c r="AN302" s="124" t="str">
        <f>IF(ISNUMBER($H302),IF(MV&lt;200,IF(ISNUMBER(MATRIX!AE302),ROUND((MATRIX!AE302*IDLE/1000)*CKWH,2),"-"),IF(ISNUMBER(MATRIX!AQ302),ROUND((MATRIX!AQ302*IDLE/1000)*CKWH,2),"-")),"")</f>
        <v/>
      </c>
      <c r="AO302" s="125" t="str">
        <f t="shared" si="175"/>
        <v/>
      </c>
      <c r="AQ302" s="105" t="str">
        <f>IF(ISNUMBER($H302),IF(MV&lt;200,IF(ISNUMBER(MATRIX!AG302),ROUND((MATRIX!AG302/1000)*RUNNING*CKWH,2),"-"),IF(ISNUMBER(MATRIX!AS302),ROUND((MATRIX!AS302/1000)*RUNNING*CKWH,2),"-")),"")</f>
        <v/>
      </c>
      <c r="AR302" s="126" t="str">
        <f t="shared" si="176"/>
        <v/>
      </c>
      <c r="AT302" s="129" t="str">
        <f t="shared" si="177"/>
        <v/>
      </c>
      <c r="AU302" s="127" t="str">
        <f t="shared" si="178"/>
        <v/>
      </c>
      <c r="AW302" s="101" t="str">
        <f>IF(ISNUMBER($H302),IF(ISNUMBER(MATRIX!BU302),$H302*MATRIX!BU302,"n/a"),"")</f>
        <v/>
      </c>
      <c r="AX302" s="72"/>
      <c r="AY302" s="72" t="str">
        <f>IF(ISNUMBER($H302),IF(ISNUMBER(MATRIX!BV302*AL302),$H302*MATRIX!BV302*AL302,"n/a"),"")</f>
        <v/>
      </c>
      <c r="BA302" s="100" t="str">
        <f t="shared" si="179"/>
        <v/>
      </c>
      <c r="BB302" s="72"/>
      <c r="BC302" s="154" t="str">
        <f t="shared" si="180"/>
        <v/>
      </c>
      <c r="BD302" s="103" t="str">
        <f t="shared" si="181"/>
        <v/>
      </c>
      <c r="BF302" s="85" t="str">
        <f>IF(ISNUMBER(H302),IF(ISNUMBER(MATRIX!Y302),MATRIX!Y302,"n/a"),"")</f>
        <v/>
      </c>
      <c r="BG302" s="86" t="str">
        <f t="shared" si="182"/>
        <v/>
      </c>
      <c r="BI302" s="44" t="str">
        <f>IF(ISNUMBER('Lo-Z-OUTPUT'!D302),IF(ISNUMBER(EXTRA!H302),'Lo-Z-OUTPUT'!D302*EXTRA!H302,""),"")</f>
        <v/>
      </c>
      <c r="BJ302" s="44" t="str">
        <f t="shared" si="183"/>
        <v/>
      </c>
      <c r="BT302" t="b">
        <f>ISNUMBER(MATRIX!G302)</f>
        <v>0</v>
      </c>
      <c r="BU302" t="b">
        <f>ISNUMBER(MATRIX!H302)</f>
        <v>0</v>
      </c>
      <c r="BW302" s="64" t="str">
        <f>IF(AND(ISNUMBER('HI-Z-OUTPUT'!P302),I302&lt;&gt;0),'HI-Z-OUTPUT'!P302,"-")</f>
        <v>-</v>
      </c>
      <c r="BX302" s="1"/>
      <c r="BY302" s="64" t="str">
        <f>IF(ISBLANK('HI-Z-OUTPUT'!R302),"",'HI-Z-OUTPUT'!R302)</f>
        <v/>
      </c>
      <c r="CA302" s="62" t="str">
        <f>IF(ISNUMBER(BW302),IF(ISNUMBER(MATRIX!E302),BW302*MATRIX!E302,"WRNG DATA"),"-")</f>
        <v>-</v>
      </c>
      <c r="CC302" s="66" t="str">
        <f>IF(AND(ISNUMBER(BW302),OR(BT302,BU302)),IF(KP="kg",BW302*MATRIX!CC302,BW302*MATRIX!CC302*2.2),"-")</f>
        <v>-</v>
      </c>
      <c r="CD302" s="65" t="str">
        <f t="shared" si="184"/>
        <v/>
      </c>
      <c r="CF302" s="1" t="str">
        <f>IF(AND(VI&lt;100,ISNUMBER(BW302),BT302),MATRIX!N302,IF(AND(VI&gt;=100,ISNUMBER(BW302),BU302),MATRIX!O302,""))</f>
        <v/>
      </c>
      <c r="CG302" s="1" t="str">
        <f>IF(AND(BY302&lt;100,ISNUMBER(BW302),BT302),MATRIX!N302,IF(AND(BY302&gt;=100,ISNUMBER(BW302),BU302),MATRIX!O302,"WRNG V"))</f>
        <v>WRNG V</v>
      </c>
      <c r="CH302" s="1" t="str">
        <f t="shared" si="185"/>
        <v/>
      </c>
      <c r="CJ302" s="70" t="str">
        <f>IF(ISNUMBER(BW302),IF(BY302&lt;100,IF(ISNUMBER(CH302*MATRIX!G302),BW302*CH302*MATRIX!G302,""),IF(ISNUMBER(CH302*MATRIX!H302),BW302*CH302*MATRIX!H302,"")),"")</f>
        <v/>
      </c>
      <c r="CL302" s="40" t="str">
        <f>IF(ISNUMBER(BW302*CH302),IF(ISNUMBER(MATRIX!U302),IF(MATRIX!U302-INT(MATRIX!U302)=0,MATRIX!U302,"("&amp;MATRIX!U302&amp;")"),"n/a"),"")</f>
        <v/>
      </c>
      <c r="CM302" s="77"/>
      <c r="CN302" s="81" t="str">
        <f>IF(ISNUMBER(BW302*CH302), IF(ISNUMBER(MATRIX!AZ302),BW302*MATRIX!AZ302,"n/a"),"")</f>
        <v/>
      </c>
      <c r="CO302" s="77"/>
      <c r="CP302" s="83" t="str">
        <f>IF(ISNUMBER($BW302*$CH302), IF(ISNUMBER(MATRIX!BB302),$BW302*MATRIX!BB302,"n/a"),"")</f>
        <v/>
      </c>
      <c r="CQ302" s="77"/>
      <c r="CR302" s="81" t="str">
        <f>IF(ISNUMBER($BW302*$CH302), IF(ISNUMBER(MATRIX!BJ302),BW302*MATRIX!BJ302,"n/a"),"")</f>
        <v/>
      </c>
      <c r="CS302" s="77" t="s">
        <v>434</v>
      </c>
      <c r="CT302" s="83" t="str">
        <f>IF(ISNUMBER($BW302*$CH302), IF(ISNUMBER(MATRIX!BL302),$BW302*MATRIX!BL302,"n/a"),"")</f>
        <v/>
      </c>
      <c r="CV302" s="225" t="str">
        <f t="shared" si="186"/>
        <v/>
      </c>
      <c r="CX302" s="225" t="str">
        <f t="shared" si="187"/>
        <v/>
      </c>
      <c r="CZ302" s="219" t="str">
        <f>IF(ISNUMBER($BW302*$CH302), IF(MV&gt;200,IF(ISNUMBER(MATRIX!CL302),MATRIX!CL302,"n/a"),IF(ISNUMBER(MATRIX!CH302),MATRIX!CH302,"n/a")),"")</f>
        <v/>
      </c>
      <c r="DB302" s="1" t="str">
        <f>IF(ISNUMBER(BW302),IF(AND(ISNUMBER('HI-Z-OUTPUT'!AV302),'HI-Z-OUTPUT'!AV302&lt;&gt;0),'HI-Z-OUTPUT'!AV302,'Hi-Z-INPUT'!$K$7*'Hi-Z-INPUT'!$K$11),"")</f>
        <v/>
      </c>
      <c r="DD302" s="161" t="str">
        <f t="shared" si="188"/>
        <v/>
      </c>
      <c r="DF302" s="124" t="str">
        <f>IF(ISNUMBER($BW302),IF(MV&lt;200,IF(ISNUMBER(MATRIX!BA302),ROUND(MATRIX!BA302/1000*IDLE*CKWH,2),"-"),IF(ISNUMBER(MATRIX!BK302),ROUND(MATRIX!BK302/1000*IDLE*CKWH,2),"-")),"")</f>
        <v/>
      </c>
      <c r="DG302" s="125" t="str">
        <f t="shared" si="189"/>
        <v/>
      </c>
      <c r="DI302" s="104" t="str">
        <f>IF(ISNUMBER($BW302),IF(MV&lt;200,IF(ISNUMBER(MATRIX!BC302),ROUND(MATRIX!BC302/1000*RUNNING*CKWH,2),"-"),IF(ISNUMBER(MATRIX!BM302),ROUND(MATRIX!BM302/1000*RUNNING*CKWH,2),"-")),"")</f>
        <v/>
      </c>
      <c r="DJ302" s="130" t="str">
        <f t="shared" si="190"/>
        <v/>
      </c>
      <c r="DL302" s="104"/>
      <c r="DM302" s="130" t="str">
        <f t="shared" si="191"/>
        <v/>
      </c>
      <c r="DO302" s="129" t="str">
        <f t="shared" si="192"/>
        <v/>
      </c>
      <c r="DP302" s="127" t="str">
        <f t="shared" si="193"/>
        <v/>
      </c>
      <c r="DR302" s="101" t="str">
        <f>IF(ISNUMBER($BW302*$CH302),IF(ISNUMBER(MATRIX!BU302),BW302*MATRIX!BU302,"n/a"),"")</f>
        <v/>
      </c>
      <c r="DS302" s="72"/>
      <c r="DT302" s="72" t="str">
        <f>IF(ISNUMBER(BW302*CH302),IF(ISNUMBER(MATRIX!BV302*DD302),BW302*MATRIX!BV302*DD302,"n/a"),"")</f>
        <v/>
      </c>
      <c r="DU302" s="72"/>
      <c r="DV302" s="155" t="str">
        <f t="shared" si="194"/>
        <v/>
      </c>
      <c r="DW302" s="96"/>
      <c r="DX302" s="156" t="str">
        <f t="shared" si="195"/>
        <v/>
      </c>
      <c r="DY302" s="102" t="str">
        <f t="shared" si="196"/>
        <v/>
      </c>
      <c r="EA302" s="85" t="str">
        <f>IF(ISNUMBER(BW302),IF(ISNUMBER(MATRIX!Y302),MATRIX!Y302,"n/a"),"")</f>
        <v/>
      </c>
      <c r="EB302" s="86" t="str">
        <f t="shared" si="197"/>
        <v/>
      </c>
      <c r="ED302" s="44" t="str">
        <f>IF(ISNUMBER('HI-Z-OUTPUT'!D302),IF(ISNUMBER(BW302),'HI-Z-OUTPUT'!D302*BW302,""),"")</f>
        <v/>
      </c>
      <c r="EE302" s="44" t="str">
        <f t="shared" si="198"/>
        <v/>
      </c>
    </row>
    <row r="303" spans="1:135">
      <c r="A303" s="106"/>
      <c r="D303" t="b">
        <f>AND(OHM8MENO&lt;='Lo-Z-OUTPUT'!U303,'Lo-Z-OUTPUT'!U303&lt;=OHM8PIU)</f>
        <v>0</v>
      </c>
      <c r="E303" t="b">
        <f>AND(OHM4MENO&lt;='Lo-Z-OUTPUT'!U303,'Lo-Z-OUTPUT'!U303&lt;=OHM4PIU)</f>
        <v>0</v>
      </c>
      <c r="F303" t="b">
        <f>AND(OHM2MENO&lt;='Lo-Z-OUTPUT'!U303,'Lo-Z-OUTPUT'!U303&lt;=OHM2PIU)</f>
        <v>0</v>
      </c>
      <c r="H303" s="64" t="str">
        <f>IF(ISNUMBER('Lo-Z-OUTPUT'!S303),'Lo-Z-OUTPUT'!S303,"")</f>
        <v/>
      </c>
      <c r="I303" s="64" t="str">
        <f>IF('Lo-Z-OUTPUT'!W303="B","B","")</f>
        <v/>
      </c>
      <c r="K303" s="62" t="str">
        <f>IF(ISNUMBER(H303),H303*MATRIX!E303,"-")</f>
        <v>-</v>
      </c>
      <c r="M303" s="66" t="str">
        <f>IF(ISNUMBER(H303),IF(KP="kg",H303*MATRIX!CB303,H303*MATRIX!CB303*2.2),"-")</f>
        <v>-</v>
      </c>
      <c r="N303" s="65" t="str">
        <f t="shared" si="171"/>
        <v/>
      </c>
      <c r="P303" s="1" t="str">
        <f>IF(ISNUMBER(H303),IF('Lo-Z-OUTPUT'!W303="B",IF(D303,MATRIX!Q303,IF(E303,MATRIX!R303,"WRNG Ω")),IF(D303,MATRIX!K303,IF(E303,MATRIX!L303,IF(F303,MATRIX!M303,"")))),"")</f>
        <v/>
      </c>
      <c r="R303" s="70" t="str">
        <f>IF(AND(ISNUMBER(H303),ISNUMBER(P303)),IF('Lo-Z-OUTPUT'!W303="B",H303*P303*MATRIX!F303/2,H303*P303*MATRIX!F303),"")</f>
        <v/>
      </c>
      <c r="T303" s="40" t="str">
        <f>IF(ISNUMBER($H303),IF(ISNUMBER(MATRIX!U303),IF(MATRIX!U303-INT(MATRIX!U303)=0,MATRIX!U303,"("&amp;MATRIX!U303&amp;")"),"n/a"),"")</f>
        <v/>
      </c>
      <c r="U303" s="77"/>
      <c r="V303" s="81" t="str">
        <f>IF(ISNUMBER(H303), IF(ISNUMBER(MATRIX!AD303),H303*MATRIX!AD303,"n/a"),"")</f>
        <v/>
      </c>
      <c r="W303" s="77"/>
      <c r="X303" s="83" t="str">
        <f>IF(ISNUMBER($H303), IF(ISNUMBER(MATRIX!AF303),$H303*MATRIX!AF303,"n/a"),"")</f>
        <v/>
      </c>
      <c r="Y303" s="77"/>
      <c r="Z303" s="81" t="str">
        <f>IF(ISNUMBER($H303), IF(ISNUMBER(MATRIX!AP303),$H303*MATRIX!AP303,"n/a"),"")</f>
        <v/>
      </c>
      <c r="AA303" s="77" t="s">
        <v>434</v>
      </c>
      <c r="AB303" s="83" t="str">
        <f>IF(ISNUMBER($H303), IF(ISNUMBER(MATRIX!AR303),$H303*MATRIX!AR303,"n/a"),"")</f>
        <v/>
      </c>
      <c r="AD303" s="225" t="str">
        <f t="shared" si="172"/>
        <v/>
      </c>
      <c r="AF303" s="225" t="str">
        <f t="shared" si="173"/>
        <v/>
      </c>
      <c r="AH303" s="218" t="str">
        <f>IF(ISNUMBER($H303), IF(MV&gt;200,IF(ISNUMBER(MATRIX!CL303),MATRIX!CL303,"n/a"),IF(ISNUMBER(MATRIX!CH303),MATRIX!CH303,"n/a")),"")</f>
        <v/>
      </c>
      <c r="AJ303" s="1" t="str">
        <f>IF(ISNUMBER(H303),IF(AND(ISNUMBER('Lo-Z-OUTPUT'!BA303),'Lo-Z-OUTPUT'!BA303&lt;&gt;0),'Lo-Z-OUTPUT'!BA303,'Lo-Z-INPUT'!$K$15*'Lo-Z-INPUT'!$K$7),"")</f>
        <v/>
      </c>
      <c r="AL303" s="161" t="str">
        <f t="shared" si="174"/>
        <v/>
      </c>
      <c r="AN303" s="124" t="str">
        <f>IF(ISNUMBER($H303),IF(MV&lt;200,IF(ISNUMBER(MATRIX!AE303),ROUND((MATRIX!AE303*IDLE/1000)*CKWH,2),"-"),IF(ISNUMBER(MATRIX!AQ303),ROUND((MATRIX!AQ303*IDLE/1000)*CKWH,2),"-")),"")</f>
        <v/>
      </c>
      <c r="AO303" s="125" t="str">
        <f t="shared" si="175"/>
        <v/>
      </c>
      <c r="AQ303" s="105" t="str">
        <f>IF(ISNUMBER($H303),IF(MV&lt;200,IF(ISNUMBER(MATRIX!AG303),ROUND((MATRIX!AG303/1000)*RUNNING*CKWH,2),"-"),IF(ISNUMBER(MATRIX!AS303),ROUND((MATRIX!AS303/1000)*RUNNING*CKWH,2),"-")),"")</f>
        <v/>
      </c>
      <c r="AR303" s="126" t="str">
        <f t="shared" si="176"/>
        <v/>
      </c>
      <c r="AT303" s="129" t="str">
        <f t="shared" si="177"/>
        <v/>
      </c>
      <c r="AU303" s="127" t="str">
        <f t="shared" si="178"/>
        <v/>
      </c>
      <c r="AW303" s="101" t="str">
        <f>IF(ISNUMBER($H303),IF(ISNUMBER(MATRIX!BU303),$H303*MATRIX!BU303,"n/a"),"")</f>
        <v/>
      </c>
      <c r="AX303" s="72"/>
      <c r="AY303" s="72" t="str">
        <f>IF(ISNUMBER($H303),IF(ISNUMBER(MATRIX!BV303*AL303),$H303*MATRIX!BV303*AL303,"n/a"),"")</f>
        <v/>
      </c>
      <c r="BA303" s="100" t="str">
        <f t="shared" si="179"/>
        <v/>
      </c>
      <c r="BB303" s="72"/>
      <c r="BC303" s="154" t="str">
        <f t="shared" si="180"/>
        <v/>
      </c>
      <c r="BD303" s="103" t="str">
        <f t="shared" si="181"/>
        <v/>
      </c>
      <c r="BF303" s="85" t="str">
        <f>IF(ISNUMBER(H303),IF(ISNUMBER(MATRIX!Y303),MATRIX!Y303,"n/a"),"")</f>
        <v/>
      </c>
      <c r="BG303" s="86" t="str">
        <f t="shared" si="182"/>
        <v/>
      </c>
      <c r="BI303" s="44" t="str">
        <f>IF(ISNUMBER('Lo-Z-OUTPUT'!D303),IF(ISNUMBER(EXTRA!H303),'Lo-Z-OUTPUT'!D303*EXTRA!H303,""),"")</f>
        <v/>
      </c>
      <c r="BJ303" s="44" t="str">
        <f t="shared" si="183"/>
        <v/>
      </c>
      <c r="BT303" t="b">
        <f>ISNUMBER(MATRIX!G303)</f>
        <v>0</v>
      </c>
      <c r="BU303" t="b">
        <f>ISNUMBER(MATRIX!H303)</f>
        <v>0</v>
      </c>
      <c r="BW303" s="64" t="str">
        <f>IF(AND(ISNUMBER('HI-Z-OUTPUT'!P303),I303&lt;&gt;0),'HI-Z-OUTPUT'!P303,"-")</f>
        <v>-</v>
      </c>
      <c r="BX303" s="1"/>
      <c r="BY303" s="64" t="str">
        <f>IF(ISBLANK('HI-Z-OUTPUT'!R303),"",'HI-Z-OUTPUT'!R303)</f>
        <v/>
      </c>
      <c r="CA303" s="62" t="str">
        <f>IF(ISNUMBER(BW303),IF(ISNUMBER(MATRIX!E303),BW303*MATRIX!E303,"WRNG DATA"),"-")</f>
        <v>-</v>
      </c>
      <c r="CC303" s="66" t="str">
        <f>IF(AND(ISNUMBER(BW303),OR(BT303,BU303)),IF(KP="kg",BW303*MATRIX!CC303,BW303*MATRIX!CC303*2.2),"-")</f>
        <v>-</v>
      </c>
      <c r="CD303" s="65" t="str">
        <f t="shared" si="184"/>
        <v/>
      </c>
      <c r="CF303" s="1" t="str">
        <f>IF(AND(VI&lt;100,ISNUMBER(BW303),BT303),MATRIX!N303,IF(AND(VI&gt;=100,ISNUMBER(BW303),BU303),MATRIX!O303,""))</f>
        <v/>
      </c>
      <c r="CG303" s="1" t="str">
        <f>IF(AND(BY303&lt;100,ISNUMBER(BW303),BT303),MATRIX!N303,IF(AND(BY303&gt;=100,ISNUMBER(BW303),BU303),MATRIX!O303,"WRNG V"))</f>
        <v>WRNG V</v>
      </c>
      <c r="CH303" s="1" t="str">
        <f t="shared" si="185"/>
        <v/>
      </c>
      <c r="CJ303" s="70" t="str">
        <f>IF(ISNUMBER(BW303),IF(BY303&lt;100,IF(ISNUMBER(CH303*MATRIX!G303),BW303*CH303*MATRIX!G303,""),IF(ISNUMBER(CH303*MATRIX!H303),BW303*CH303*MATRIX!H303,"")),"")</f>
        <v/>
      </c>
      <c r="CL303" s="40" t="str">
        <f>IF(ISNUMBER(BW303*CH303),IF(ISNUMBER(MATRIX!U303),IF(MATRIX!U303-INT(MATRIX!U303)=0,MATRIX!U303,"("&amp;MATRIX!U303&amp;")"),"n/a"),"")</f>
        <v/>
      </c>
      <c r="CM303" s="77"/>
      <c r="CN303" s="81" t="str">
        <f>IF(ISNUMBER(BW303*CH303), IF(ISNUMBER(MATRIX!AZ303),BW303*MATRIX!AZ303,"n/a"),"")</f>
        <v/>
      </c>
      <c r="CO303" s="77"/>
      <c r="CP303" s="83" t="str">
        <f>IF(ISNUMBER($BW303*$CH303), IF(ISNUMBER(MATRIX!BB303),$BW303*MATRIX!BB303,"n/a"),"")</f>
        <v/>
      </c>
      <c r="CQ303" s="77"/>
      <c r="CR303" s="81" t="str">
        <f>IF(ISNUMBER($BW303*$CH303), IF(ISNUMBER(MATRIX!BJ303),BW303*MATRIX!BJ303,"n/a"),"")</f>
        <v/>
      </c>
      <c r="CS303" s="77" t="s">
        <v>434</v>
      </c>
      <c r="CT303" s="83" t="str">
        <f>IF(ISNUMBER($BW303*$CH303), IF(ISNUMBER(MATRIX!BL303),$BW303*MATRIX!BL303,"n/a"),"")</f>
        <v/>
      </c>
      <c r="CV303" s="225" t="str">
        <f t="shared" si="186"/>
        <v/>
      </c>
      <c r="CX303" s="225" t="str">
        <f t="shared" si="187"/>
        <v/>
      </c>
      <c r="CZ303" s="219" t="str">
        <f>IF(ISNUMBER($BW303*$CH303), IF(MV&gt;200,IF(ISNUMBER(MATRIX!CL303),MATRIX!CL303,"n/a"),IF(ISNUMBER(MATRIX!CH303),MATRIX!CH303,"n/a")),"")</f>
        <v/>
      </c>
      <c r="DB303" s="1" t="str">
        <f>IF(ISNUMBER(BW303),IF(AND(ISNUMBER('HI-Z-OUTPUT'!AV303),'HI-Z-OUTPUT'!AV303&lt;&gt;0),'HI-Z-OUTPUT'!AV303,'Hi-Z-INPUT'!$K$7*'Hi-Z-INPUT'!$K$11),"")</f>
        <v/>
      </c>
      <c r="DD303" s="161" t="str">
        <f t="shared" si="188"/>
        <v/>
      </c>
      <c r="DF303" s="124" t="str">
        <f>IF(ISNUMBER($BW303),IF(MV&lt;200,IF(ISNUMBER(MATRIX!BA303),ROUND(MATRIX!BA303/1000*IDLE*CKWH,2),"-"),IF(ISNUMBER(MATRIX!BK303),ROUND(MATRIX!BK303/1000*IDLE*CKWH,2),"-")),"")</f>
        <v/>
      </c>
      <c r="DG303" s="125" t="str">
        <f t="shared" si="189"/>
        <v/>
      </c>
      <c r="DI303" s="104" t="str">
        <f>IF(ISNUMBER($BW303),IF(MV&lt;200,IF(ISNUMBER(MATRIX!BC303),ROUND(MATRIX!BC303/1000*RUNNING*CKWH,2),"-"),IF(ISNUMBER(MATRIX!BM303),ROUND(MATRIX!BM303/1000*RUNNING*CKWH,2),"-")),"")</f>
        <v/>
      </c>
      <c r="DJ303" s="130" t="str">
        <f t="shared" si="190"/>
        <v/>
      </c>
      <c r="DL303" s="104"/>
      <c r="DM303" s="130" t="str">
        <f t="shared" si="191"/>
        <v/>
      </c>
      <c r="DO303" s="129" t="str">
        <f t="shared" si="192"/>
        <v/>
      </c>
      <c r="DP303" s="127" t="str">
        <f t="shared" si="193"/>
        <v/>
      </c>
      <c r="DR303" s="101" t="str">
        <f>IF(ISNUMBER($BW303*$CH303),IF(ISNUMBER(MATRIX!BU303),BW303*MATRIX!BU303,"n/a"),"")</f>
        <v/>
      </c>
      <c r="DS303" s="72"/>
      <c r="DT303" s="72" t="str">
        <f>IF(ISNUMBER(BW303*CH303),IF(ISNUMBER(MATRIX!BV303*DD303),BW303*MATRIX!BV303*DD303,"n/a"),"")</f>
        <v/>
      </c>
      <c r="DU303" s="72"/>
      <c r="DV303" s="155" t="str">
        <f t="shared" si="194"/>
        <v/>
      </c>
      <c r="DW303" s="96"/>
      <c r="DX303" s="156" t="str">
        <f t="shared" si="195"/>
        <v/>
      </c>
      <c r="DY303" s="102" t="str">
        <f t="shared" si="196"/>
        <v/>
      </c>
      <c r="EA303" s="85" t="str">
        <f>IF(ISNUMBER(BW303),IF(ISNUMBER(MATRIX!Y303),MATRIX!Y303,"n/a"),"")</f>
        <v/>
      </c>
      <c r="EB303" s="86" t="str">
        <f t="shared" si="197"/>
        <v/>
      </c>
      <c r="ED303" s="44" t="str">
        <f>IF(ISNUMBER('HI-Z-OUTPUT'!D303),IF(ISNUMBER(BW303),'HI-Z-OUTPUT'!D303*BW303,""),"")</f>
        <v/>
      </c>
      <c r="EE303" s="44" t="str">
        <f t="shared" si="198"/>
        <v/>
      </c>
    </row>
    <row r="304" spans="1:135">
      <c r="A304" s="106"/>
      <c r="D304" t="b">
        <f>AND(OHM8MENO&lt;='Lo-Z-OUTPUT'!U304,'Lo-Z-OUTPUT'!U304&lt;=OHM8PIU)</f>
        <v>0</v>
      </c>
      <c r="E304" t="b">
        <f>AND(OHM4MENO&lt;='Lo-Z-OUTPUT'!U304,'Lo-Z-OUTPUT'!U304&lt;=OHM4PIU)</f>
        <v>0</v>
      </c>
      <c r="F304" t="b">
        <f>AND(OHM2MENO&lt;='Lo-Z-OUTPUT'!U304,'Lo-Z-OUTPUT'!U304&lt;=OHM2PIU)</f>
        <v>0</v>
      </c>
      <c r="H304" s="64" t="str">
        <f>IF(ISNUMBER('Lo-Z-OUTPUT'!S304),'Lo-Z-OUTPUT'!S304,"")</f>
        <v/>
      </c>
      <c r="I304" s="64" t="str">
        <f>IF('Lo-Z-OUTPUT'!W304="B","B","")</f>
        <v/>
      </c>
      <c r="K304" s="62" t="str">
        <f>IF(ISNUMBER(H304),H304*MATRIX!E304,"-")</f>
        <v>-</v>
      </c>
      <c r="M304" s="66" t="str">
        <f>IF(ISNUMBER(H304),IF(KP="kg",H304*MATRIX!CB304,H304*MATRIX!CB304*2.2),"-")</f>
        <v>-</v>
      </c>
      <c r="N304" s="65" t="str">
        <f t="shared" si="171"/>
        <v/>
      </c>
      <c r="P304" s="1" t="str">
        <f>IF(ISNUMBER(H304),IF('Lo-Z-OUTPUT'!W304="B",IF(D304,MATRIX!Q304,IF(E304,MATRIX!R304,"WRNG Ω")),IF(D304,MATRIX!K304,IF(E304,MATRIX!L304,IF(F304,MATRIX!M304,"")))),"")</f>
        <v/>
      </c>
      <c r="R304" s="70" t="str">
        <f>IF(AND(ISNUMBER(H304),ISNUMBER(P304)),IF('Lo-Z-OUTPUT'!W304="B",H304*P304*MATRIX!F304/2,H304*P304*MATRIX!F304),"")</f>
        <v/>
      </c>
      <c r="T304" s="40" t="str">
        <f>IF(ISNUMBER($H304),IF(ISNUMBER(MATRIX!U304),IF(MATRIX!U304-INT(MATRIX!U304)=0,MATRIX!U304,"("&amp;MATRIX!U304&amp;")"),"n/a"),"")</f>
        <v/>
      </c>
      <c r="U304" s="77"/>
      <c r="V304" s="81" t="str">
        <f>IF(ISNUMBER(H304), IF(ISNUMBER(MATRIX!AD304),H304*MATRIX!AD304,"n/a"),"")</f>
        <v/>
      </c>
      <c r="W304" s="77"/>
      <c r="X304" s="83" t="str">
        <f>IF(ISNUMBER($H304), IF(ISNUMBER(MATRIX!AF304),$H304*MATRIX!AF304,"n/a"),"")</f>
        <v/>
      </c>
      <c r="Y304" s="77"/>
      <c r="Z304" s="81" t="str">
        <f>IF(ISNUMBER($H304), IF(ISNUMBER(MATRIX!AP304),$H304*MATRIX!AP304,"n/a"),"")</f>
        <v/>
      </c>
      <c r="AA304" s="77" t="s">
        <v>434</v>
      </c>
      <c r="AB304" s="83" t="str">
        <f>IF(ISNUMBER($H304), IF(ISNUMBER(MATRIX!AR304),$H304*MATRIX!AR304,"n/a"),"")</f>
        <v/>
      </c>
      <c r="AD304" s="225" t="str">
        <f t="shared" si="172"/>
        <v/>
      </c>
      <c r="AF304" s="225" t="str">
        <f t="shared" si="173"/>
        <v/>
      </c>
      <c r="AH304" s="218" t="str">
        <f>IF(ISNUMBER($H304), IF(MV&gt;200,IF(ISNUMBER(MATRIX!CL304),MATRIX!CL304,"n/a"),IF(ISNUMBER(MATRIX!CH304),MATRIX!CH304,"n/a")),"")</f>
        <v/>
      </c>
      <c r="AJ304" s="1" t="str">
        <f>IF(ISNUMBER(H304),IF(AND(ISNUMBER('Lo-Z-OUTPUT'!BA304),'Lo-Z-OUTPUT'!BA304&lt;&gt;0),'Lo-Z-OUTPUT'!BA304,'Lo-Z-INPUT'!$K$15*'Lo-Z-INPUT'!$K$7),"")</f>
        <v/>
      </c>
      <c r="AL304" s="161" t="str">
        <f t="shared" si="174"/>
        <v/>
      </c>
      <c r="AN304" s="124" t="str">
        <f>IF(ISNUMBER($H304),IF(MV&lt;200,IF(ISNUMBER(MATRIX!AE304),ROUND((MATRIX!AE304*IDLE/1000)*CKWH,2),"-"),IF(ISNUMBER(MATRIX!AQ304),ROUND((MATRIX!AQ304*IDLE/1000)*CKWH,2),"-")),"")</f>
        <v/>
      </c>
      <c r="AO304" s="125" t="str">
        <f t="shared" si="175"/>
        <v/>
      </c>
      <c r="AQ304" s="105" t="str">
        <f>IF(ISNUMBER($H304),IF(MV&lt;200,IF(ISNUMBER(MATRIX!AG304),ROUND((MATRIX!AG304/1000)*RUNNING*CKWH,2),"-"),IF(ISNUMBER(MATRIX!AS304),ROUND((MATRIX!AS304/1000)*RUNNING*CKWH,2),"-")),"")</f>
        <v/>
      </c>
      <c r="AR304" s="126" t="str">
        <f t="shared" si="176"/>
        <v/>
      </c>
      <c r="AT304" s="129" t="str">
        <f t="shared" si="177"/>
        <v/>
      </c>
      <c r="AU304" s="127" t="str">
        <f t="shared" si="178"/>
        <v/>
      </c>
      <c r="AW304" s="101" t="str">
        <f>IF(ISNUMBER($H304),IF(ISNUMBER(MATRIX!BU304),$H304*MATRIX!BU304,"n/a"),"")</f>
        <v/>
      </c>
      <c r="AX304" s="72"/>
      <c r="AY304" s="72" t="str">
        <f>IF(ISNUMBER($H304),IF(ISNUMBER(MATRIX!BV304*AL304),$H304*MATRIX!BV304*AL304,"n/a"),"")</f>
        <v/>
      </c>
      <c r="BA304" s="100" t="str">
        <f t="shared" si="179"/>
        <v/>
      </c>
      <c r="BB304" s="72"/>
      <c r="BC304" s="154" t="str">
        <f t="shared" si="180"/>
        <v/>
      </c>
      <c r="BD304" s="103" t="str">
        <f t="shared" si="181"/>
        <v/>
      </c>
      <c r="BF304" s="85" t="str">
        <f>IF(ISNUMBER(H304),IF(ISNUMBER(MATRIX!Y304),MATRIX!Y304,"n/a"),"")</f>
        <v/>
      </c>
      <c r="BG304" s="86" t="str">
        <f t="shared" si="182"/>
        <v/>
      </c>
      <c r="BI304" s="44" t="str">
        <f>IF(ISNUMBER('Lo-Z-OUTPUT'!D304),IF(ISNUMBER(EXTRA!H304),'Lo-Z-OUTPUT'!D304*EXTRA!H304,""),"")</f>
        <v/>
      </c>
      <c r="BJ304" s="44" t="str">
        <f t="shared" si="183"/>
        <v/>
      </c>
      <c r="BT304" t="b">
        <f>ISNUMBER(MATRIX!G304)</f>
        <v>0</v>
      </c>
      <c r="BU304" t="b">
        <f>ISNUMBER(MATRIX!H304)</f>
        <v>0</v>
      </c>
      <c r="BW304" s="64" t="str">
        <f>IF(AND(ISNUMBER('HI-Z-OUTPUT'!P304),I304&lt;&gt;0),'HI-Z-OUTPUT'!P304,"-")</f>
        <v>-</v>
      </c>
      <c r="BX304" s="1"/>
      <c r="BY304" s="64" t="str">
        <f>IF(ISBLANK('HI-Z-OUTPUT'!R304),"",'HI-Z-OUTPUT'!R304)</f>
        <v/>
      </c>
      <c r="CA304" s="62" t="str">
        <f>IF(ISNUMBER(BW304),IF(ISNUMBER(MATRIX!E304),BW304*MATRIX!E304,"WRNG DATA"),"-")</f>
        <v>-</v>
      </c>
      <c r="CC304" s="66" t="str">
        <f>IF(AND(ISNUMBER(BW304),OR(BT304,BU304)),IF(KP="kg",BW304*MATRIX!CC304,BW304*MATRIX!CC304*2.2),"-")</f>
        <v>-</v>
      </c>
      <c r="CD304" s="65" t="str">
        <f t="shared" si="184"/>
        <v/>
      </c>
      <c r="CF304" s="1" t="str">
        <f>IF(AND(VI&lt;100,ISNUMBER(BW304),BT304),MATRIX!N304,IF(AND(VI&gt;=100,ISNUMBER(BW304),BU304),MATRIX!O304,""))</f>
        <v/>
      </c>
      <c r="CG304" s="1" t="str">
        <f>IF(AND(BY304&lt;100,ISNUMBER(BW304),BT304),MATRIX!N304,IF(AND(BY304&gt;=100,ISNUMBER(BW304),BU304),MATRIX!O304,"WRNG V"))</f>
        <v>WRNG V</v>
      </c>
      <c r="CH304" s="1" t="str">
        <f t="shared" si="185"/>
        <v/>
      </c>
      <c r="CJ304" s="70" t="str">
        <f>IF(ISNUMBER(BW304),IF(BY304&lt;100,IF(ISNUMBER(CH304*MATRIX!G304),BW304*CH304*MATRIX!G304,""),IF(ISNUMBER(CH304*MATRIX!H304),BW304*CH304*MATRIX!H304,"")),"")</f>
        <v/>
      </c>
      <c r="CL304" s="40" t="str">
        <f>IF(ISNUMBER(BW304*CH304),IF(ISNUMBER(MATRIX!U304),IF(MATRIX!U304-INT(MATRIX!U304)=0,MATRIX!U304,"("&amp;MATRIX!U304&amp;")"),"n/a"),"")</f>
        <v/>
      </c>
      <c r="CM304" s="77"/>
      <c r="CN304" s="81" t="str">
        <f>IF(ISNUMBER(BW304*CH304), IF(ISNUMBER(MATRIX!AZ304),BW304*MATRIX!AZ304,"n/a"),"")</f>
        <v/>
      </c>
      <c r="CO304" s="77"/>
      <c r="CP304" s="83" t="str">
        <f>IF(ISNUMBER($BW304*$CH304), IF(ISNUMBER(MATRIX!BB304),$BW304*MATRIX!BB304,"n/a"),"")</f>
        <v/>
      </c>
      <c r="CQ304" s="77"/>
      <c r="CR304" s="81" t="str">
        <f>IF(ISNUMBER($BW304*$CH304), IF(ISNUMBER(MATRIX!BJ304),BW304*MATRIX!BJ304,"n/a"),"")</f>
        <v/>
      </c>
      <c r="CS304" s="77" t="s">
        <v>434</v>
      </c>
      <c r="CT304" s="83" t="str">
        <f>IF(ISNUMBER($BW304*$CH304), IF(ISNUMBER(MATRIX!BL304),$BW304*MATRIX!BL304,"n/a"),"")</f>
        <v/>
      </c>
      <c r="CV304" s="225" t="str">
        <f t="shared" si="186"/>
        <v/>
      </c>
      <c r="CX304" s="225" t="str">
        <f t="shared" si="187"/>
        <v/>
      </c>
      <c r="CZ304" s="219" t="str">
        <f>IF(ISNUMBER($BW304*$CH304), IF(MV&gt;200,IF(ISNUMBER(MATRIX!CL304),MATRIX!CL304,"n/a"),IF(ISNUMBER(MATRIX!CH304),MATRIX!CH304,"n/a")),"")</f>
        <v/>
      </c>
      <c r="DB304" s="1" t="str">
        <f>IF(ISNUMBER(BW304),IF(AND(ISNUMBER('HI-Z-OUTPUT'!AV304),'HI-Z-OUTPUT'!AV304&lt;&gt;0),'HI-Z-OUTPUT'!AV304,'Hi-Z-INPUT'!$K$7*'Hi-Z-INPUT'!$K$11),"")</f>
        <v/>
      </c>
      <c r="DD304" s="161" t="str">
        <f t="shared" si="188"/>
        <v/>
      </c>
      <c r="DF304" s="124" t="str">
        <f>IF(ISNUMBER($BW304),IF(MV&lt;200,IF(ISNUMBER(MATRIX!BA304),ROUND(MATRIX!BA304/1000*IDLE*CKWH,2),"-"),IF(ISNUMBER(MATRIX!BK304),ROUND(MATRIX!BK304/1000*IDLE*CKWH,2),"-")),"")</f>
        <v/>
      </c>
      <c r="DG304" s="125" t="str">
        <f t="shared" si="189"/>
        <v/>
      </c>
      <c r="DI304" s="104" t="str">
        <f>IF(ISNUMBER($BW304),IF(MV&lt;200,IF(ISNUMBER(MATRIX!BC304),ROUND(MATRIX!BC304/1000*RUNNING*CKWH,2),"-"),IF(ISNUMBER(MATRIX!BM304),ROUND(MATRIX!BM304/1000*RUNNING*CKWH,2),"-")),"")</f>
        <v/>
      </c>
      <c r="DJ304" s="130" t="str">
        <f t="shared" si="190"/>
        <v/>
      </c>
      <c r="DL304" s="104"/>
      <c r="DM304" s="130" t="str">
        <f t="shared" si="191"/>
        <v/>
      </c>
      <c r="DO304" s="129" t="str">
        <f t="shared" si="192"/>
        <v/>
      </c>
      <c r="DP304" s="127" t="str">
        <f t="shared" si="193"/>
        <v/>
      </c>
      <c r="DR304" s="101" t="str">
        <f>IF(ISNUMBER($BW304*$CH304),IF(ISNUMBER(MATRIX!BU304),BW304*MATRIX!BU304,"n/a"),"")</f>
        <v/>
      </c>
      <c r="DS304" s="72"/>
      <c r="DT304" s="72" t="str">
        <f>IF(ISNUMBER(BW304*CH304),IF(ISNUMBER(MATRIX!BV304*DD304),BW304*MATRIX!BV304*DD304,"n/a"),"")</f>
        <v/>
      </c>
      <c r="DU304" s="72"/>
      <c r="DV304" s="155" t="str">
        <f t="shared" si="194"/>
        <v/>
      </c>
      <c r="DW304" s="96"/>
      <c r="DX304" s="156" t="str">
        <f t="shared" si="195"/>
        <v/>
      </c>
      <c r="DY304" s="102" t="str">
        <f t="shared" si="196"/>
        <v/>
      </c>
      <c r="EA304" s="85" t="str">
        <f>IF(ISNUMBER(BW304),IF(ISNUMBER(MATRIX!Y304),MATRIX!Y304,"n/a"),"")</f>
        <v/>
      </c>
      <c r="EB304" s="86" t="str">
        <f t="shared" si="197"/>
        <v/>
      </c>
      <c r="ED304" s="44" t="str">
        <f>IF(ISNUMBER('HI-Z-OUTPUT'!D304),IF(ISNUMBER(BW304),'HI-Z-OUTPUT'!D304*BW304,""),"")</f>
        <v/>
      </c>
      <c r="EE304" s="44" t="str">
        <f t="shared" si="198"/>
        <v/>
      </c>
    </row>
    <row r="305" spans="1:135">
      <c r="A305" s="106"/>
      <c r="D305" t="b">
        <f>AND(OHM8MENO&lt;='Lo-Z-OUTPUT'!U305,'Lo-Z-OUTPUT'!U305&lt;=OHM8PIU)</f>
        <v>0</v>
      </c>
      <c r="E305" t="b">
        <f>AND(OHM4MENO&lt;='Lo-Z-OUTPUT'!U305,'Lo-Z-OUTPUT'!U305&lt;=OHM4PIU)</f>
        <v>0</v>
      </c>
      <c r="F305" t="b">
        <f>AND(OHM2MENO&lt;='Lo-Z-OUTPUT'!U305,'Lo-Z-OUTPUT'!U305&lt;=OHM2PIU)</f>
        <v>0</v>
      </c>
      <c r="H305" s="64" t="str">
        <f>IF(ISNUMBER('Lo-Z-OUTPUT'!S305),'Lo-Z-OUTPUT'!S305,"")</f>
        <v/>
      </c>
      <c r="I305" s="64" t="str">
        <f>IF('Lo-Z-OUTPUT'!W305="B","B","")</f>
        <v/>
      </c>
      <c r="K305" s="62" t="str">
        <f>IF(ISNUMBER(H305),H305*MATRIX!E305,"-")</f>
        <v>-</v>
      </c>
      <c r="M305" s="66" t="str">
        <f>IF(ISNUMBER(H305),IF(KP="kg",H305*MATRIX!CB305,H305*MATRIX!CB305*2.2),"-")</f>
        <v>-</v>
      </c>
      <c r="N305" s="65" t="str">
        <f t="shared" si="171"/>
        <v/>
      </c>
      <c r="P305" s="1" t="str">
        <f>IF(ISNUMBER(H305),IF('Lo-Z-OUTPUT'!W305="B",IF(D305,MATRIX!Q305,IF(E305,MATRIX!R305,"WRNG Ω")),IF(D305,MATRIX!K305,IF(E305,MATRIX!L305,IF(F305,MATRIX!M305,"")))),"")</f>
        <v/>
      </c>
      <c r="R305" s="70" t="str">
        <f>IF(AND(ISNUMBER(H305),ISNUMBER(P305)),IF('Lo-Z-OUTPUT'!W305="B",H305*P305*MATRIX!F305/2,H305*P305*MATRIX!F305),"")</f>
        <v/>
      </c>
      <c r="T305" s="40" t="str">
        <f>IF(ISNUMBER($H305),IF(ISNUMBER(MATRIX!U305),IF(MATRIX!U305-INT(MATRIX!U305)=0,MATRIX!U305,"("&amp;MATRIX!U305&amp;")"),"n/a"),"")</f>
        <v/>
      </c>
      <c r="U305" s="77"/>
      <c r="V305" s="81" t="str">
        <f>IF(ISNUMBER(H305), IF(ISNUMBER(MATRIX!AD305),H305*MATRIX!AD305,"n/a"),"")</f>
        <v/>
      </c>
      <c r="W305" s="77"/>
      <c r="X305" s="83" t="str">
        <f>IF(ISNUMBER($H305), IF(ISNUMBER(MATRIX!AF305),$H305*MATRIX!AF305,"n/a"),"")</f>
        <v/>
      </c>
      <c r="Y305" s="77"/>
      <c r="Z305" s="81" t="str">
        <f>IF(ISNUMBER($H305), IF(ISNUMBER(MATRIX!AP305),$H305*MATRIX!AP305,"n/a"),"")</f>
        <v/>
      </c>
      <c r="AA305" s="77" t="s">
        <v>434</v>
      </c>
      <c r="AB305" s="83" t="str">
        <f>IF(ISNUMBER($H305), IF(ISNUMBER(MATRIX!AR305),$H305*MATRIX!AR305,"n/a"),"")</f>
        <v/>
      </c>
      <c r="AD305" s="225" t="str">
        <f t="shared" si="172"/>
        <v/>
      </c>
      <c r="AF305" s="225" t="str">
        <f t="shared" si="173"/>
        <v/>
      </c>
      <c r="AH305" s="218" t="str">
        <f>IF(ISNUMBER($H305), IF(MV&gt;200,IF(ISNUMBER(MATRIX!CL305),MATRIX!CL305,"n/a"),IF(ISNUMBER(MATRIX!CH305),MATRIX!CH305,"n/a")),"")</f>
        <v/>
      </c>
      <c r="AJ305" s="1" t="str">
        <f>IF(ISNUMBER(H305),IF(AND(ISNUMBER('Lo-Z-OUTPUT'!BA305),'Lo-Z-OUTPUT'!BA305&lt;&gt;0),'Lo-Z-OUTPUT'!BA305,'Lo-Z-INPUT'!$K$15*'Lo-Z-INPUT'!$K$7),"")</f>
        <v/>
      </c>
      <c r="AL305" s="161" t="str">
        <f t="shared" si="174"/>
        <v/>
      </c>
      <c r="AN305" s="124" t="str">
        <f>IF(ISNUMBER($H305),IF(MV&lt;200,IF(ISNUMBER(MATRIX!AE305),ROUND((MATRIX!AE305*IDLE/1000)*CKWH,2),"-"),IF(ISNUMBER(MATRIX!AQ305),ROUND((MATRIX!AQ305*IDLE/1000)*CKWH,2),"-")),"")</f>
        <v/>
      </c>
      <c r="AO305" s="125" t="str">
        <f t="shared" si="175"/>
        <v/>
      </c>
      <c r="AQ305" s="105" t="str">
        <f>IF(ISNUMBER($H305),IF(MV&lt;200,IF(ISNUMBER(MATRIX!AG305),ROUND((MATRIX!AG305/1000)*RUNNING*CKWH,2),"-"),IF(ISNUMBER(MATRIX!AS305),ROUND((MATRIX!AS305/1000)*RUNNING*CKWH,2),"-")),"")</f>
        <v/>
      </c>
      <c r="AR305" s="126" t="str">
        <f t="shared" si="176"/>
        <v/>
      </c>
      <c r="AT305" s="129" t="str">
        <f t="shared" si="177"/>
        <v/>
      </c>
      <c r="AU305" s="127" t="str">
        <f t="shared" si="178"/>
        <v/>
      </c>
      <c r="AW305" s="101" t="str">
        <f>IF(ISNUMBER($H305),IF(ISNUMBER(MATRIX!BU305),$H305*MATRIX!BU305,"n/a"),"")</f>
        <v/>
      </c>
      <c r="AX305" s="72"/>
      <c r="AY305" s="72" t="str">
        <f>IF(ISNUMBER($H305),IF(ISNUMBER(MATRIX!BV305*AL305),$H305*MATRIX!BV305*AL305,"n/a"),"")</f>
        <v/>
      </c>
      <c r="BA305" s="100" t="str">
        <f t="shared" si="179"/>
        <v/>
      </c>
      <c r="BB305" s="72"/>
      <c r="BC305" s="154" t="str">
        <f t="shared" si="180"/>
        <v/>
      </c>
      <c r="BD305" s="103" t="str">
        <f t="shared" si="181"/>
        <v/>
      </c>
      <c r="BF305" s="85" t="str">
        <f>IF(ISNUMBER(H305),IF(ISNUMBER(MATRIX!Y305),MATRIX!Y305,"n/a"),"")</f>
        <v/>
      </c>
      <c r="BG305" s="86" t="str">
        <f t="shared" si="182"/>
        <v/>
      </c>
      <c r="BI305" s="44" t="str">
        <f>IF(ISNUMBER('Lo-Z-OUTPUT'!D305),IF(ISNUMBER(EXTRA!H305),'Lo-Z-OUTPUT'!D305*EXTRA!H305,""),"")</f>
        <v/>
      </c>
      <c r="BJ305" s="44" t="str">
        <f t="shared" si="183"/>
        <v/>
      </c>
      <c r="BT305" t="b">
        <f>ISNUMBER(MATRIX!G305)</f>
        <v>0</v>
      </c>
      <c r="BU305" t="b">
        <f>ISNUMBER(MATRIX!H305)</f>
        <v>0</v>
      </c>
      <c r="BW305" s="64" t="str">
        <f>IF(AND(ISNUMBER('HI-Z-OUTPUT'!P305),I305&lt;&gt;0),'HI-Z-OUTPUT'!P305,"-")</f>
        <v>-</v>
      </c>
      <c r="BX305" s="1"/>
      <c r="BY305" s="64" t="str">
        <f>IF(ISBLANK('HI-Z-OUTPUT'!R305),"",'HI-Z-OUTPUT'!R305)</f>
        <v/>
      </c>
      <c r="CA305" s="62" t="str">
        <f>IF(ISNUMBER(BW305),IF(ISNUMBER(MATRIX!E305),BW305*MATRIX!E305,"WRNG DATA"),"-")</f>
        <v>-</v>
      </c>
      <c r="CC305" s="66" t="str">
        <f>IF(AND(ISNUMBER(BW305),OR(BT305,BU305)),IF(KP="kg",BW305*MATRIX!CC305,BW305*MATRIX!CC305*2.2),"-")</f>
        <v>-</v>
      </c>
      <c r="CD305" s="65" t="str">
        <f t="shared" si="184"/>
        <v/>
      </c>
      <c r="CF305" s="1" t="str">
        <f>IF(AND(VI&lt;100,ISNUMBER(BW305),BT305),MATRIX!N305,IF(AND(VI&gt;=100,ISNUMBER(BW305),BU305),MATRIX!O305,""))</f>
        <v/>
      </c>
      <c r="CG305" s="1" t="str">
        <f>IF(AND(BY305&lt;100,ISNUMBER(BW305),BT305),MATRIX!N305,IF(AND(BY305&gt;=100,ISNUMBER(BW305),BU305),MATRIX!O305,"WRNG V"))</f>
        <v>WRNG V</v>
      </c>
      <c r="CH305" s="1" t="str">
        <f t="shared" si="185"/>
        <v/>
      </c>
      <c r="CJ305" s="70" t="str">
        <f>IF(ISNUMBER(BW305),IF(BY305&lt;100,IF(ISNUMBER(CH305*MATRIX!G305),BW305*CH305*MATRIX!G305,""),IF(ISNUMBER(CH305*MATRIX!H305),BW305*CH305*MATRIX!H305,"")),"")</f>
        <v/>
      </c>
      <c r="CL305" s="40" t="str">
        <f>IF(ISNUMBER(BW305*CH305),IF(ISNUMBER(MATRIX!U305),IF(MATRIX!U305-INT(MATRIX!U305)=0,MATRIX!U305,"("&amp;MATRIX!U305&amp;")"),"n/a"),"")</f>
        <v/>
      </c>
      <c r="CM305" s="77"/>
      <c r="CN305" s="81" t="str">
        <f>IF(ISNUMBER(BW305*CH305), IF(ISNUMBER(MATRIX!AZ305),BW305*MATRIX!AZ305,"n/a"),"")</f>
        <v/>
      </c>
      <c r="CO305" s="77"/>
      <c r="CP305" s="83" t="str">
        <f>IF(ISNUMBER($BW305*$CH305), IF(ISNUMBER(MATRIX!BB305),$BW305*MATRIX!BB305,"n/a"),"")</f>
        <v/>
      </c>
      <c r="CQ305" s="77"/>
      <c r="CR305" s="81" t="str">
        <f>IF(ISNUMBER($BW305*$CH305), IF(ISNUMBER(MATRIX!BJ305),BW305*MATRIX!BJ305,"n/a"),"")</f>
        <v/>
      </c>
      <c r="CS305" s="77" t="s">
        <v>434</v>
      </c>
      <c r="CT305" s="83" t="str">
        <f>IF(ISNUMBER($BW305*$CH305), IF(ISNUMBER(MATRIX!BL305),$BW305*MATRIX!BL305,"n/a"),"")</f>
        <v/>
      </c>
      <c r="CV305" s="225" t="str">
        <f t="shared" si="186"/>
        <v/>
      </c>
      <c r="CX305" s="225" t="str">
        <f t="shared" si="187"/>
        <v/>
      </c>
      <c r="CZ305" s="219" t="str">
        <f>IF(ISNUMBER($BW305*$CH305), IF(MV&gt;200,IF(ISNUMBER(MATRIX!CL305),MATRIX!CL305,"n/a"),IF(ISNUMBER(MATRIX!CH305),MATRIX!CH305,"n/a")),"")</f>
        <v/>
      </c>
      <c r="DB305" s="1" t="str">
        <f>IF(ISNUMBER(BW305),IF(AND(ISNUMBER('HI-Z-OUTPUT'!AV305),'HI-Z-OUTPUT'!AV305&lt;&gt;0),'HI-Z-OUTPUT'!AV305,'Hi-Z-INPUT'!$K$7*'Hi-Z-INPUT'!$K$11),"")</f>
        <v/>
      </c>
      <c r="DD305" s="161" t="str">
        <f t="shared" si="188"/>
        <v/>
      </c>
      <c r="DF305" s="124" t="str">
        <f>IF(ISNUMBER($BW305),IF(MV&lt;200,IF(ISNUMBER(MATRIX!BA305),ROUND(MATRIX!BA305/1000*IDLE*CKWH,2),"-"),IF(ISNUMBER(MATRIX!BK305),ROUND(MATRIX!BK305/1000*IDLE*CKWH,2),"-")),"")</f>
        <v/>
      </c>
      <c r="DG305" s="125" t="str">
        <f t="shared" si="189"/>
        <v/>
      </c>
      <c r="DI305" s="104" t="str">
        <f>IF(ISNUMBER($BW305),IF(MV&lt;200,IF(ISNUMBER(MATRIX!BC305),ROUND(MATRIX!BC305/1000*RUNNING*CKWH,2),"-"),IF(ISNUMBER(MATRIX!BM305),ROUND(MATRIX!BM305/1000*RUNNING*CKWH,2),"-")),"")</f>
        <v/>
      </c>
      <c r="DJ305" s="130" t="str">
        <f t="shared" si="190"/>
        <v/>
      </c>
      <c r="DL305" s="104"/>
      <c r="DM305" s="130" t="str">
        <f t="shared" si="191"/>
        <v/>
      </c>
      <c r="DO305" s="129" t="str">
        <f t="shared" si="192"/>
        <v/>
      </c>
      <c r="DP305" s="127" t="str">
        <f t="shared" si="193"/>
        <v/>
      </c>
      <c r="DR305" s="101" t="str">
        <f>IF(ISNUMBER($BW305*$CH305),IF(ISNUMBER(MATRIX!BU305),BW305*MATRIX!BU305,"n/a"),"")</f>
        <v/>
      </c>
      <c r="DS305" s="72"/>
      <c r="DT305" s="72" t="str">
        <f>IF(ISNUMBER(BW305*CH305),IF(ISNUMBER(MATRIX!BV305*DD305),BW305*MATRIX!BV305*DD305,"n/a"),"")</f>
        <v/>
      </c>
      <c r="DU305" s="72"/>
      <c r="DV305" s="155" t="str">
        <f t="shared" si="194"/>
        <v/>
      </c>
      <c r="DW305" s="96"/>
      <c r="DX305" s="156" t="str">
        <f t="shared" si="195"/>
        <v/>
      </c>
      <c r="DY305" s="102" t="str">
        <f t="shared" si="196"/>
        <v/>
      </c>
      <c r="EA305" s="85" t="str">
        <f>IF(ISNUMBER(BW305),IF(ISNUMBER(MATRIX!Y305),MATRIX!Y305,"n/a"),"")</f>
        <v/>
      </c>
      <c r="EB305" s="86" t="str">
        <f t="shared" si="197"/>
        <v/>
      </c>
      <c r="ED305" s="44" t="str">
        <f>IF(ISNUMBER('HI-Z-OUTPUT'!D305),IF(ISNUMBER(BW305),'HI-Z-OUTPUT'!D305*BW305,""),"")</f>
        <v/>
      </c>
      <c r="EE305" s="44" t="str">
        <f t="shared" si="198"/>
        <v/>
      </c>
    </row>
    <row r="306" spans="1:135">
      <c r="A306" s="106"/>
      <c r="D306" t="b">
        <f>AND(OHM8MENO&lt;='Lo-Z-OUTPUT'!U306,'Lo-Z-OUTPUT'!U306&lt;=OHM8PIU)</f>
        <v>0</v>
      </c>
      <c r="E306" t="b">
        <f>AND(OHM4MENO&lt;='Lo-Z-OUTPUT'!U306,'Lo-Z-OUTPUT'!U306&lt;=OHM4PIU)</f>
        <v>0</v>
      </c>
      <c r="F306" t="b">
        <f>AND(OHM2MENO&lt;='Lo-Z-OUTPUT'!U306,'Lo-Z-OUTPUT'!U306&lt;=OHM2PIU)</f>
        <v>0</v>
      </c>
      <c r="H306" s="64" t="str">
        <f>IF(ISNUMBER('Lo-Z-OUTPUT'!S306),'Lo-Z-OUTPUT'!S306,"")</f>
        <v/>
      </c>
      <c r="I306" s="64" t="str">
        <f>IF('Lo-Z-OUTPUT'!W306="B","B","")</f>
        <v/>
      </c>
      <c r="K306" s="62" t="str">
        <f>IF(ISNUMBER(H306),H306*MATRIX!E306,"-")</f>
        <v>-</v>
      </c>
      <c r="M306" s="66" t="str">
        <f>IF(ISNUMBER(H306),IF(KP="kg",H306*MATRIX!CB306,H306*MATRIX!CB306*2.2),"-")</f>
        <v>-</v>
      </c>
      <c r="N306" s="65" t="str">
        <f t="shared" si="171"/>
        <v/>
      </c>
      <c r="P306" s="1" t="str">
        <f>IF(ISNUMBER(H306),IF('Lo-Z-OUTPUT'!W306="B",IF(D306,MATRIX!Q306,IF(E306,MATRIX!R306,"WRNG Ω")),IF(D306,MATRIX!K306,IF(E306,MATRIX!L306,IF(F306,MATRIX!M306,"")))),"")</f>
        <v/>
      </c>
      <c r="R306" s="70" t="str">
        <f>IF(AND(ISNUMBER(H306),ISNUMBER(P306)),IF('Lo-Z-OUTPUT'!W306="B",H306*P306*MATRIX!F306/2,H306*P306*MATRIX!F306),"")</f>
        <v/>
      </c>
      <c r="T306" s="40" t="str">
        <f>IF(ISNUMBER($H306),IF(ISNUMBER(MATRIX!U306),IF(MATRIX!U306-INT(MATRIX!U306)=0,MATRIX!U306,"("&amp;MATRIX!U306&amp;")"),"n/a"),"")</f>
        <v/>
      </c>
      <c r="U306" s="77"/>
      <c r="V306" s="81" t="str">
        <f>IF(ISNUMBER(H306), IF(ISNUMBER(MATRIX!AD306),H306*MATRIX!AD306,"n/a"),"")</f>
        <v/>
      </c>
      <c r="W306" s="77"/>
      <c r="X306" s="83" t="str">
        <f>IF(ISNUMBER($H306), IF(ISNUMBER(MATRIX!AF306),$H306*MATRIX!AF306,"n/a"),"")</f>
        <v/>
      </c>
      <c r="Y306" s="77"/>
      <c r="Z306" s="81" t="str">
        <f>IF(ISNUMBER($H306), IF(ISNUMBER(MATRIX!AP306),$H306*MATRIX!AP306,"n/a"),"")</f>
        <v/>
      </c>
      <c r="AA306" s="77" t="s">
        <v>434</v>
      </c>
      <c r="AB306" s="83" t="str">
        <f>IF(ISNUMBER($H306), IF(ISNUMBER(MATRIX!AR306),$H306*MATRIX!AR306,"n/a"),"")</f>
        <v/>
      </c>
      <c r="AD306" s="225" t="str">
        <f t="shared" si="172"/>
        <v/>
      </c>
      <c r="AF306" s="225" t="str">
        <f t="shared" si="173"/>
        <v/>
      </c>
      <c r="AH306" s="218" t="str">
        <f>IF(ISNUMBER($H306), IF(MV&gt;200,IF(ISNUMBER(MATRIX!CL306),MATRIX!CL306,"n/a"),IF(ISNUMBER(MATRIX!CH306),MATRIX!CH306,"n/a")),"")</f>
        <v/>
      </c>
      <c r="AJ306" s="1" t="str">
        <f>IF(ISNUMBER(H306),IF(AND(ISNUMBER('Lo-Z-OUTPUT'!BA306),'Lo-Z-OUTPUT'!BA306&lt;&gt;0),'Lo-Z-OUTPUT'!BA306,'Lo-Z-INPUT'!$K$15*'Lo-Z-INPUT'!$K$7),"")</f>
        <v/>
      </c>
      <c r="AL306" s="161" t="str">
        <f t="shared" si="174"/>
        <v/>
      </c>
      <c r="AN306" s="124" t="str">
        <f>IF(ISNUMBER($H306),IF(MV&lt;200,IF(ISNUMBER(MATRIX!AE306),ROUND((MATRIX!AE306*IDLE/1000)*CKWH,2),"-"),IF(ISNUMBER(MATRIX!AQ306),ROUND((MATRIX!AQ306*IDLE/1000)*CKWH,2),"-")),"")</f>
        <v/>
      </c>
      <c r="AO306" s="125" t="str">
        <f t="shared" si="175"/>
        <v/>
      </c>
      <c r="AQ306" s="105" t="str">
        <f>IF(ISNUMBER($H306),IF(MV&lt;200,IF(ISNUMBER(MATRIX!AG306),ROUND((MATRIX!AG306/1000)*RUNNING*CKWH,2),"-"),IF(ISNUMBER(MATRIX!AS306),ROUND((MATRIX!AS306/1000)*RUNNING*CKWH,2),"-")),"")</f>
        <v/>
      </c>
      <c r="AR306" s="126" t="str">
        <f t="shared" si="176"/>
        <v/>
      </c>
      <c r="AT306" s="129" t="str">
        <f t="shared" si="177"/>
        <v/>
      </c>
      <c r="AU306" s="127" t="str">
        <f t="shared" si="178"/>
        <v/>
      </c>
      <c r="AW306" s="101" t="str">
        <f>IF(ISNUMBER($H306),IF(ISNUMBER(MATRIX!BU306),$H306*MATRIX!BU306,"n/a"),"")</f>
        <v/>
      </c>
      <c r="AX306" s="72"/>
      <c r="AY306" s="72" t="str">
        <f>IF(ISNUMBER($H306),IF(ISNUMBER(MATRIX!BV306*AL306),$H306*MATRIX!BV306*AL306,"n/a"),"")</f>
        <v/>
      </c>
      <c r="BA306" s="100" t="str">
        <f t="shared" si="179"/>
        <v/>
      </c>
      <c r="BB306" s="72"/>
      <c r="BC306" s="154" t="str">
        <f t="shared" si="180"/>
        <v/>
      </c>
      <c r="BD306" s="103" t="str">
        <f t="shared" si="181"/>
        <v/>
      </c>
      <c r="BF306" s="85" t="str">
        <f>IF(ISNUMBER(H306),IF(ISNUMBER(MATRIX!Y306),MATRIX!Y306,"n/a"),"")</f>
        <v/>
      </c>
      <c r="BG306" s="86" t="str">
        <f t="shared" si="182"/>
        <v/>
      </c>
      <c r="BI306" s="44" t="str">
        <f>IF(ISNUMBER('Lo-Z-OUTPUT'!D306),IF(ISNUMBER(EXTRA!H306),'Lo-Z-OUTPUT'!D306*EXTRA!H306,""),"")</f>
        <v/>
      </c>
      <c r="BJ306" s="44" t="str">
        <f t="shared" si="183"/>
        <v/>
      </c>
      <c r="BT306" t="b">
        <f>ISNUMBER(MATRIX!G306)</f>
        <v>0</v>
      </c>
      <c r="BU306" t="b">
        <f>ISNUMBER(MATRIX!H306)</f>
        <v>0</v>
      </c>
      <c r="BW306" s="64" t="str">
        <f>IF(AND(ISNUMBER('HI-Z-OUTPUT'!P306),I306&lt;&gt;0),'HI-Z-OUTPUT'!P306,"-")</f>
        <v>-</v>
      </c>
      <c r="BX306" s="1"/>
      <c r="BY306" s="64" t="str">
        <f>IF(ISBLANK('HI-Z-OUTPUT'!R306),"",'HI-Z-OUTPUT'!R306)</f>
        <v/>
      </c>
      <c r="CA306" s="62" t="str">
        <f>IF(ISNUMBER(BW306),IF(ISNUMBER(MATRIX!E306),BW306*MATRIX!E306,"WRNG DATA"),"-")</f>
        <v>-</v>
      </c>
      <c r="CC306" s="66" t="str">
        <f>IF(AND(ISNUMBER(BW306),OR(BT306,BU306)),IF(KP="kg",BW306*MATRIX!CC306,BW306*MATRIX!CC306*2.2),"-")</f>
        <v>-</v>
      </c>
      <c r="CD306" s="65" t="str">
        <f t="shared" si="184"/>
        <v/>
      </c>
      <c r="CF306" s="1" t="str">
        <f>IF(AND(VI&lt;100,ISNUMBER(BW306),BT306),MATRIX!N306,IF(AND(VI&gt;=100,ISNUMBER(BW306),BU306),MATRIX!O306,""))</f>
        <v/>
      </c>
      <c r="CG306" s="1" t="str">
        <f>IF(AND(BY306&lt;100,ISNUMBER(BW306),BT306),MATRIX!N306,IF(AND(BY306&gt;=100,ISNUMBER(BW306),BU306),MATRIX!O306,"WRNG V"))</f>
        <v>WRNG V</v>
      </c>
      <c r="CH306" s="1" t="str">
        <f t="shared" si="185"/>
        <v/>
      </c>
      <c r="CJ306" s="70" t="str">
        <f>IF(ISNUMBER(BW306),IF(BY306&lt;100,IF(ISNUMBER(CH306*MATRIX!G306),BW306*CH306*MATRIX!G306,""),IF(ISNUMBER(CH306*MATRIX!H306),BW306*CH306*MATRIX!H306,"")),"")</f>
        <v/>
      </c>
      <c r="CL306" s="40" t="str">
        <f>IF(ISNUMBER(BW306*CH306),IF(ISNUMBER(MATRIX!U306),IF(MATRIX!U306-INT(MATRIX!U306)=0,MATRIX!U306,"("&amp;MATRIX!U306&amp;")"),"n/a"),"")</f>
        <v/>
      </c>
      <c r="CM306" s="77"/>
      <c r="CN306" s="81" t="str">
        <f>IF(ISNUMBER(BW306*CH306), IF(ISNUMBER(MATRIX!AZ306),BW306*MATRIX!AZ306,"n/a"),"")</f>
        <v/>
      </c>
      <c r="CO306" s="77"/>
      <c r="CP306" s="83" t="str">
        <f>IF(ISNUMBER($BW306*$CH306), IF(ISNUMBER(MATRIX!BB306),$BW306*MATRIX!BB306,"n/a"),"")</f>
        <v/>
      </c>
      <c r="CQ306" s="77"/>
      <c r="CR306" s="81" t="str">
        <f>IF(ISNUMBER($BW306*$CH306), IF(ISNUMBER(MATRIX!BJ306),BW306*MATRIX!BJ306,"n/a"),"")</f>
        <v/>
      </c>
      <c r="CS306" s="77" t="s">
        <v>434</v>
      </c>
      <c r="CT306" s="83" t="str">
        <f>IF(ISNUMBER($BW306*$CH306), IF(ISNUMBER(MATRIX!BL306),$BW306*MATRIX!BL306,"n/a"),"")</f>
        <v/>
      </c>
      <c r="CV306" s="225" t="str">
        <f t="shared" si="186"/>
        <v/>
      </c>
      <c r="CX306" s="225" t="str">
        <f t="shared" si="187"/>
        <v/>
      </c>
      <c r="CZ306" s="219" t="str">
        <f>IF(ISNUMBER($BW306*$CH306), IF(MV&gt;200,IF(ISNUMBER(MATRIX!CL306),MATRIX!CL306,"n/a"),IF(ISNUMBER(MATRIX!CH306),MATRIX!CH306,"n/a")),"")</f>
        <v/>
      </c>
      <c r="DB306" s="1" t="str">
        <f>IF(ISNUMBER(BW306),IF(AND(ISNUMBER('HI-Z-OUTPUT'!AV306),'HI-Z-OUTPUT'!AV306&lt;&gt;0),'HI-Z-OUTPUT'!AV306,'Hi-Z-INPUT'!$K$7*'Hi-Z-INPUT'!$K$11),"")</f>
        <v/>
      </c>
      <c r="DD306" s="161" t="str">
        <f t="shared" si="188"/>
        <v/>
      </c>
      <c r="DF306" s="124" t="str">
        <f>IF(ISNUMBER($BW306),IF(MV&lt;200,IF(ISNUMBER(MATRIX!BA306),ROUND(MATRIX!BA306/1000*IDLE*CKWH,2),"-"),IF(ISNUMBER(MATRIX!BK306),ROUND(MATRIX!BK306/1000*IDLE*CKWH,2),"-")),"")</f>
        <v/>
      </c>
      <c r="DG306" s="125" t="str">
        <f t="shared" si="189"/>
        <v/>
      </c>
      <c r="DI306" s="104" t="str">
        <f>IF(ISNUMBER($BW306),IF(MV&lt;200,IF(ISNUMBER(MATRIX!BC306),ROUND(MATRIX!BC306/1000*RUNNING*CKWH,2),"-"),IF(ISNUMBER(MATRIX!BM306),ROUND(MATRIX!BM306/1000*RUNNING*CKWH,2),"-")),"")</f>
        <v/>
      </c>
      <c r="DJ306" s="130" t="str">
        <f t="shared" si="190"/>
        <v/>
      </c>
      <c r="DL306" s="104"/>
      <c r="DM306" s="130" t="str">
        <f t="shared" si="191"/>
        <v/>
      </c>
      <c r="DO306" s="129" t="str">
        <f t="shared" si="192"/>
        <v/>
      </c>
      <c r="DP306" s="127" t="str">
        <f t="shared" si="193"/>
        <v/>
      </c>
      <c r="DR306" s="101" t="str">
        <f>IF(ISNUMBER($BW306*$CH306),IF(ISNUMBER(MATRIX!BU306),BW306*MATRIX!BU306,"n/a"),"")</f>
        <v/>
      </c>
      <c r="DS306" s="72"/>
      <c r="DT306" s="72" t="str">
        <f>IF(ISNUMBER(BW306*CH306),IF(ISNUMBER(MATRIX!BV306*DD306),BW306*MATRIX!BV306*DD306,"n/a"),"")</f>
        <v/>
      </c>
      <c r="DU306" s="72"/>
      <c r="DV306" s="155" t="str">
        <f t="shared" si="194"/>
        <v/>
      </c>
      <c r="DW306" s="96"/>
      <c r="DX306" s="156" t="str">
        <f t="shared" si="195"/>
        <v/>
      </c>
      <c r="DY306" s="102" t="str">
        <f t="shared" si="196"/>
        <v/>
      </c>
      <c r="EA306" s="85" t="str">
        <f>IF(ISNUMBER(BW306),IF(ISNUMBER(MATRIX!Y306),MATRIX!Y306,"n/a"),"")</f>
        <v/>
      </c>
      <c r="EB306" s="86" t="str">
        <f t="shared" si="197"/>
        <v/>
      </c>
      <c r="ED306" s="44" t="str">
        <f>IF(ISNUMBER('HI-Z-OUTPUT'!D306),IF(ISNUMBER(BW306),'HI-Z-OUTPUT'!D306*BW306,""),"")</f>
        <v/>
      </c>
      <c r="EE306" s="44" t="str">
        <f t="shared" si="198"/>
        <v/>
      </c>
    </row>
    <row r="307" spans="1:135">
      <c r="A307" s="106"/>
      <c r="D307" t="b">
        <f>AND(OHM8MENO&lt;='Lo-Z-OUTPUT'!U307,'Lo-Z-OUTPUT'!U307&lt;=OHM8PIU)</f>
        <v>0</v>
      </c>
      <c r="E307" t="b">
        <f>AND(OHM4MENO&lt;='Lo-Z-OUTPUT'!U307,'Lo-Z-OUTPUT'!U307&lt;=OHM4PIU)</f>
        <v>0</v>
      </c>
      <c r="F307" t="b">
        <f>AND(OHM2MENO&lt;='Lo-Z-OUTPUT'!U307,'Lo-Z-OUTPUT'!U307&lt;=OHM2PIU)</f>
        <v>0</v>
      </c>
      <c r="H307" s="64" t="str">
        <f>IF(ISNUMBER('Lo-Z-OUTPUT'!S307),'Lo-Z-OUTPUT'!S307,"")</f>
        <v/>
      </c>
      <c r="I307" s="64" t="str">
        <f>IF('Lo-Z-OUTPUT'!W307="B","B","")</f>
        <v/>
      </c>
      <c r="K307" s="62" t="str">
        <f>IF(ISNUMBER(H307),H307*MATRIX!E307,"-")</f>
        <v>-</v>
      </c>
      <c r="M307" s="66" t="str">
        <f>IF(ISNUMBER(H307),IF(KP="kg",H307*MATRIX!CB307,H307*MATRIX!CB307*2.2),"-")</f>
        <v>-</v>
      </c>
      <c r="N307" s="65" t="str">
        <f t="shared" si="171"/>
        <v/>
      </c>
      <c r="P307" s="1" t="str">
        <f>IF(ISNUMBER(H307),IF('Lo-Z-OUTPUT'!W307="B",IF(D307,MATRIX!Q307,IF(E307,MATRIX!R307,"WRNG Ω")),IF(D307,MATRIX!K307,IF(E307,MATRIX!L307,IF(F307,MATRIX!M307,"")))),"")</f>
        <v/>
      </c>
      <c r="R307" s="70" t="str">
        <f>IF(AND(ISNUMBER(H307),ISNUMBER(P307)),IF('Lo-Z-OUTPUT'!W307="B",H307*P307*MATRIX!F307/2,H307*P307*MATRIX!F307),"")</f>
        <v/>
      </c>
      <c r="T307" s="40" t="str">
        <f>IF(ISNUMBER($H307),IF(ISNUMBER(MATRIX!U307),IF(MATRIX!U307-INT(MATRIX!U307)=0,MATRIX!U307,"("&amp;MATRIX!U307&amp;")"),"n/a"),"")</f>
        <v/>
      </c>
      <c r="U307" s="77"/>
      <c r="V307" s="81" t="str">
        <f>IF(ISNUMBER(H307), IF(ISNUMBER(MATRIX!AD307),H307*MATRIX!AD307,"n/a"),"")</f>
        <v/>
      </c>
      <c r="W307" s="77"/>
      <c r="X307" s="83" t="str">
        <f>IF(ISNUMBER($H307), IF(ISNUMBER(MATRIX!AF307),$H307*MATRIX!AF307,"n/a"),"")</f>
        <v/>
      </c>
      <c r="Y307" s="77"/>
      <c r="Z307" s="81" t="str">
        <f>IF(ISNUMBER($H307), IF(ISNUMBER(MATRIX!AP307),$H307*MATRIX!AP307,"n/a"),"")</f>
        <v/>
      </c>
      <c r="AA307" s="77" t="s">
        <v>434</v>
      </c>
      <c r="AB307" s="83" t="str">
        <f>IF(ISNUMBER($H307), IF(ISNUMBER(MATRIX!AR307),$H307*MATRIX!AR307,"n/a"),"")</f>
        <v/>
      </c>
      <c r="AD307" s="225" t="str">
        <f t="shared" si="172"/>
        <v/>
      </c>
      <c r="AF307" s="225" t="str">
        <f t="shared" si="173"/>
        <v/>
      </c>
      <c r="AH307" s="218" t="str">
        <f>IF(ISNUMBER($H307), IF(MV&gt;200,IF(ISNUMBER(MATRIX!CL307),MATRIX!CL307,"n/a"),IF(ISNUMBER(MATRIX!CH307),MATRIX!CH307,"n/a")),"")</f>
        <v/>
      </c>
      <c r="AJ307" s="1" t="str">
        <f>IF(ISNUMBER(H307),IF(AND(ISNUMBER('Lo-Z-OUTPUT'!BA307),'Lo-Z-OUTPUT'!BA307&lt;&gt;0),'Lo-Z-OUTPUT'!BA307,'Lo-Z-INPUT'!$K$15*'Lo-Z-INPUT'!$K$7),"")</f>
        <v/>
      </c>
      <c r="AL307" s="161" t="str">
        <f t="shared" si="174"/>
        <v/>
      </c>
      <c r="AN307" s="124" t="str">
        <f>IF(ISNUMBER($H307),IF(MV&lt;200,IF(ISNUMBER(MATRIX!AE307),ROUND((MATRIX!AE307*IDLE/1000)*CKWH,2),"-"),IF(ISNUMBER(MATRIX!AQ307),ROUND((MATRIX!AQ307*IDLE/1000)*CKWH,2),"-")),"")</f>
        <v/>
      </c>
      <c r="AO307" s="125" t="str">
        <f t="shared" si="175"/>
        <v/>
      </c>
      <c r="AQ307" s="105" t="str">
        <f>IF(ISNUMBER($H307),IF(MV&lt;200,IF(ISNUMBER(MATRIX!AG307),ROUND((MATRIX!AG307/1000)*RUNNING*CKWH,2),"-"),IF(ISNUMBER(MATRIX!AS307),ROUND((MATRIX!AS307/1000)*RUNNING*CKWH,2),"-")),"")</f>
        <v/>
      </c>
      <c r="AR307" s="126" t="str">
        <f t="shared" si="176"/>
        <v/>
      </c>
      <c r="AT307" s="129" t="str">
        <f t="shared" si="177"/>
        <v/>
      </c>
      <c r="AU307" s="127" t="str">
        <f t="shared" si="178"/>
        <v/>
      </c>
      <c r="AW307" s="101" t="str">
        <f>IF(ISNUMBER($H307),IF(ISNUMBER(MATRIX!BU307),$H307*MATRIX!BU307,"n/a"),"")</f>
        <v/>
      </c>
      <c r="AX307" s="72"/>
      <c r="AY307" s="72" t="str">
        <f>IF(ISNUMBER($H307),IF(ISNUMBER(MATRIX!BV307*AL307),$H307*MATRIX!BV307*AL307,"n/a"),"")</f>
        <v/>
      </c>
      <c r="BA307" s="100" t="str">
        <f t="shared" si="179"/>
        <v/>
      </c>
      <c r="BB307" s="72"/>
      <c r="BC307" s="154" t="str">
        <f t="shared" si="180"/>
        <v/>
      </c>
      <c r="BD307" s="103" t="str">
        <f t="shared" si="181"/>
        <v/>
      </c>
      <c r="BF307" s="85" t="str">
        <f>IF(ISNUMBER(H307),IF(ISNUMBER(MATRIX!Y307),MATRIX!Y307,"n/a"),"")</f>
        <v/>
      </c>
      <c r="BG307" s="86" t="str">
        <f t="shared" si="182"/>
        <v/>
      </c>
      <c r="BI307" s="44" t="str">
        <f>IF(ISNUMBER('Lo-Z-OUTPUT'!D307),IF(ISNUMBER(EXTRA!H307),'Lo-Z-OUTPUT'!D307*EXTRA!H307,""),"")</f>
        <v/>
      </c>
      <c r="BJ307" s="44" t="str">
        <f t="shared" si="183"/>
        <v/>
      </c>
      <c r="BT307" t="b">
        <f>ISNUMBER(MATRIX!G307)</f>
        <v>0</v>
      </c>
      <c r="BU307" t="b">
        <f>ISNUMBER(MATRIX!H307)</f>
        <v>0</v>
      </c>
      <c r="BW307" s="64" t="str">
        <f>IF(AND(ISNUMBER('HI-Z-OUTPUT'!P307),I307&lt;&gt;0),'HI-Z-OUTPUT'!P307,"-")</f>
        <v>-</v>
      </c>
      <c r="BX307" s="1"/>
      <c r="BY307" s="64" t="str">
        <f>IF(ISBLANK('HI-Z-OUTPUT'!R307),"",'HI-Z-OUTPUT'!R307)</f>
        <v/>
      </c>
      <c r="CA307" s="62" t="str">
        <f>IF(ISNUMBER(BW307),IF(ISNUMBER(MATRIX!E307),BW307*MATRIX!E307,"WRNG DATA"),"-")</f>
        <v>-</v>
      </c>
      <c r="CC307" s="66" t="str">
        <f>IF(AND(ISNUMBER(BW307),OR(BT307,BU307)),IF(KP="kg",BW307*MATRIX!CC307,BW307*MATRIX!CC307*2.2),"-")</f>
        <v>-</v>
      </c>
      <c r="CD307" s="65" t="str">
        <f t="shared" si="184"/>
        <v/>
      </c>
      <c r="CF307" s="1" t="str">
        <f>IF(AND(VI&lt;100,ISNUMBER(BW307),BT307),MATRIX!N307,IF(AND(VI&gt;=100,ISNUMBER(BW307),BU307),MATRIX!O307,""))</f>
        <v/>
      </c>
      <c r="CG307" s="1" t="str">
        <f>IF(AND(BY307&lt;100,ISNUMBER(BW307),BT307),MATRIX!N307,IF(AND(BY307&gt;=100,ISNUMBER(BW307),BU307),MATRIX!O307,"WRNG V"))</f>
        <v>WRNG V</v>
      </c>
      <c r="CH307" s="1" t="str">
        <f t="shared" si="185"/>
        <v/>
      </c>
      <c r="CJ307" s="70" t="str">
        <f>IF(ISNUMBER(BW307),IF(BY307&lt;100,IF(ISNUMBER(CH307*MATRIX!G307),BW307*CH307*MATRIX!G307,""),IF(ISNUMBER(CH307*MATRIX!H307),BW307*CH307*MATRIX!H307,"")),"")</f>
        <v/>
      </c>
      <c r="CL307" s="40" t="str">
        <f>IF(ISNUMBER(BW307*CH307),IF(ISNUMBER(MATRIX!U307),IF(MATRIX!U307-INT(MATRIX!U307)=0,MATRIX!U307,"("&amp;MATRIX!U307&amp;")"),"n/a"),"")</f>
        <v/>
      </c>
      <c r="CM307" s="77"/>
      <c r="CN307" s="81" t="str">
        <f>IF(ISNUMBER(BW307*CH307), IF(ISNUMBER(MATRIX!AZ307),BW307*MATRIX!AZ307,"n/a"),"")</f>
        <v/>
      </c>
      <c r="CO307" s="77"/>
      <c r="CP307" s="83" t="str">
        <f>IF(ISNUMBER($BW307*$CH307), IF(ISNUMBER(MATRIX!BB307),$BW307*MATRIX!BB307,"n/a"),"")</f>
        <v/>
      </c>
      <c r="CQ307" s="77"/>
      <c r="CR307" s="81" t="str">
        <f>IF(ISNUMBER($BW307*$CH307), IF(ISNUMBER(MATRIX!BJ307),BW307*MATRIX!BJ307,"n/a"),"")</f>
        <v/>
      </c>
      <c r="CS307" s="77" t="s">
        <v>434</v>
      </c>
      <c r="CT307" s="83" t="str">
        <f>IF(ISNUMBER($BW307*$CH307), IF(ISNUMBER(MATRIX!BL307),$BW307*MATRIX!BL307,"n/a"),"")</f>
        <v/>
      </c>
      <c r="CV307" s="225" t="str">
        <f t="shared" si="186"/>
        <v/>
      </c>
      <c r="CX307" s="225" t="str">
        <f t="shared" si="187"/>
        <v/>
      </c>
      <c r="CZ307" s="219" t="str">
        <f>IF(ISNUMBER($BW307*$CH307), IF(MV&gt;200,IF(ISNUMBER(MATRIX!CL307),MATRIX!CL307,"n/a"),IF(ISNUMBER(MATRIX!CH307),MATRIX!CH307,"n/a")),"")</f>
        <v/>
      </c>
      <c r="DB307" s="1" t="str">
        <f>IF(ISNUMBER(BW307),IF(AND(ISNUMBER('HI-Z-OUTPUT'!AV307),'HI-Z-OUTPUT'!AV307&lt;&gt;0),'HI-Z-OUTPUT'!AV307,'Hi-Z-INPUT'!$K$7*'Hi-Z-INPUT'!$K$11),"")</f>
        <v/>
      </c>
      <c r="DD307" s="161" t="str">
        <f t="shared" si="188"/>
        <v/>
      </c>
      <c r="DF307" s="124" t="str">
        <f>IF(ISNUMBER($BW307),IF(MV&lt;200,IF(ISNUMBER(MATRIX!BA307),ROUND(MATRIX!BA307/1000*IDLE*CKWH,2),"-"),IF(ISNUMBER(MATRIX!BK307),ROUND(MATRIX!BK307/1000*IDLE*CKWH,2),"-")),"")</f>
        <v/>
      </c>
      <c r="DG307" s="125" t="str">
        <f t="shared" si="189"/>
        <v/>
      </c>
      <c r="DI307" s="104" t="str">
        <f>IF(ISNUMBER($BW307),IF(MV&lt;200,IF(ISNUMBER(MATRIX!BC307),ROUND(MATRIX!BC307/1000*RUNNING*CKWH,2),"-"),IF(ISNUMBER(MATRIX!BM307),ROUND(MATRIX!BM307/1000*RUNNING*CKWH,2),"-")),"")</f>
        <v/>
      </c>
      <c r="DJ307" s="130" t="str">
        <f t="shared" si="190"/>
        <v/>
      </c>
      <c r="DL307" s="104"/>
      <c r="DM307" s="130" t="str">
        <f t="shared" si="191"/>
        <v/>
      </c>
      <c r="DO307" s="129" t="str">
        <f t="shared" si="192"/>
        <v/>
      </c>
      <c r="DP307" s="127" t="str">
        <f t="shared" si="193"/>
        <v/>
      </c>
      <c r="DR307" s="101" t="str">
        <f>IF(ISNUMBER($BW307*$CH307),IF(ISNUMBER(MATRIX!BU307),BW307*MATRIX!BU307,"n/a"),"")</f>
        <v/>
      </c>
      <c r="DS307" s="72"/>
      <c r="DT307" s="72" t="str">
        <f>IF(ISNUMBER(BW307*CH307),IF(ISNUMBER(MATRIX!BV307*DD307),BW307*MATRIX!BV307*DD307,"n/a"),"")</f>
        <v/>
      </c>
      <c r="DU307" s="72"/>
      <c r="DV307" s="155" t="str">
        <f t="shared" si="194"/>
        <v/>
      </c>
      <c r="DW307" s="96"/>
      <c r="DX307" s="156" t="str">
        <f t="shared" si="195"/>
        <v/>
      </c>
      <c r="DY307" s="102" t="str">
        <f t="shared" si="196"/>
        <v/>
      </c>
      <c r="EA307" s="85" t="str">
        <f>IF(ISNUMBER(BW307),IF(ISNUMBER(MATRIX!Y307),MATRIX!Y307,"n/a"),"")</f>
        <v/>
      </c>
      <c r="EB307" s="86" t="str">
        <f t="shared" si="197"/>
        <v/>
      </c>
      <c r="ED307" s="44" t="str">
        <f>IF(ISNUMBER('HI-Z-OUTPUT'!D307),IF(ISNUMBER(BW307),'HI-Z-OUTPUT'!D307*BW307,""),"")</f>
        <v/>
      </c>
      <c r="EE307" s="44" t="str">
        <f t="shared" si="198"/>
        <v/>
      </c>
    </row>
    <row r="308" spans="1:135">
      <c r="A308" s="106"/>
      <c r="D308" t="b">
        <f>AND(OHM8MENO&lt;='Lo-Z-OUTPUT'!U308,'Lo-Z-OUTPUT'!U308&lt;=OHM8PIU)</f>
        <v>0</v>
      </c>
      <c r="E308" t="b">
        <f>AND(OHM4MENO&lt;='Lo-Z-OUTPUT'!U308,'Lo-Z-OUTPUT'!U308&lt;=OHM4PIU)</f>
        <v>0</v>
      </c>
      <c r="F308" t="b">
        <f>AND(OHM2MENO&lt;='Lo-Z-OUTPUT'!U308,'Lo-Z-OUTPUT'!U308&lt;=OHM2PIU)</f>
        <v>0</v>
      </c>
      <c r="H308" s="64" t="str">
        <f>IF(ISNUMBER('Lo-Z-OUTPUT'!S308),'Lo-Z-OUTPUT'!S308,"")</f>
        <v/>
      </c>
      <c r="I308" s="64" t="str">
        <f>IF('Lo-Z-OUTPUT'!W308="B","B","")</f>
        <v/>
      </c>
      <c r="K308" s="62" t="str">
        <f>IF(ISNUMBER(H308),H308*MATRIX!E308,"-")</f>
        <v>-</v>
      </c>
      <c r="M308" s="66" t="str">
        <f>IF(ISNUMBER(H308),IF(KP="kg",H308*MATRIX!CB308,H308*MATRIX!CB308*2.2),"-")</f>
        <v>-</v>
      </c>
      <c r="N308" s="65" t="str">
        <f t="shared" si="171"/>
        <v/>
      </c>
      <c r="P308" s="1" t="str">
        <f>IF(ISNUMBER(H308),IF('Lo-Z-OUTPUT'!W308="B",IF(D308,MATRIX!Q308,IF(E308,MATRIX!R308,"WRNG Ω")),IF(D308,MATRIX!K308,IF(E308,MATRIX!L308,IF(F308,MATRIX!M308,"")))),"")</f>
        <v/>
      </c>
      <c r="R308" s="70" t="str">
        <f>IF(AND(ISNUMBER(H308),ISNUMBER(P308)),IF('Lo-Z-OUTPUT'!W308="B",H308*P308*MATRIX!F308/2,H308*P308*MATRIX!F308),"")</f>
        <v/>
      </c>
      <c r="T308" s="40" t="str">
        <f>IF(ISNUMBER($H308),IF(ISNUMBER(MATRIX!U308),IF(MATRIX!U308-INT(MATRIX!U308)=0,MATRIX!U308,"("&amp;MATRIX!U308&amp;")"),"n/a"),"")</f>
        <v/>
      </c>
      <c r="U308" s="77"/>
      <c r="V308" s="81" t="str">
        <f>IF(ISNUMBER(H308), IF(ISNUMBER(MATRIX!AD308),H308*MATRIX!AD308,"n/a"),"")</f>
        <v/>
      </c>
      <c r="W308" s="77"/>
      <c r="X308" s="83" t="str">
        <f>IF(ISNUMBER($H308), IF(ISNUMBER(MATRIX!AF308),$H308*MATRIX!AF308,"n/a"),"")</f>
        <v/>
      </c>
      <c r="Y308" s="77"/>
      <c r="Z308" s="81" t="str">
        <f>IF(ISNUMBER($H308), IF(ISNUMBER(MATRIX!AP308),$H308*MATRIX!AP308,"n/a"),"")</f>
        <v/>
      </c>
      <c r="AA308" s="77" t="s">
        <v>434</v>
      </c>
      <c r="AB308" s="83" t="str">
        <f>IF(ISNUMBER($H308), IF(ISNUMBER(MATRIX!AR308),$H308*MATRIX!AR308,"n/a"),"")</f>
        <v/>
      </c>
      <c r="AD308" s="225" t="str">
        <f t="shared" si="172"/>
        <v/>
      </c>
      <c r="AF308" s="225" t="str">
        <f t="shared" si="173"/>
        <v/>
      </c>
      <c r="AH308" s="218" t="str">
        <f>IF(ISNUMBER($H308), IF(MV&gt;200,IF(ISNUMBER(MATRIX!CL308),MATRIX!CL308,"n/a"),IF(ISNUMBER(MATRIX!CH308),MATRIX!CH308,"n/a")),"")</f>
        <v/>
      </c>
      <c r="AJ308" s="1" t="str">
        <f>IF(ISNUMBER(H308),IF(AND(ISNUMBER('Lo-Z-OUTPUT'!BA308),'Lo-Z-OUTPUT'!BA308&lt;&gt;0),'Lo-Z-OUTPUT'!BA308,'Lo-Z-INPUT'!$K$15*'Lo-Z-INPUT'!$K$7),"")</f>
        <v/>
      </c>
      <c r="AL308" s="161" t="str">
        <f t="shared" si="174"/>
        <v/>
      </c>
      <c r="AN308" s="124" t="str">
        <f>IF(ISNUMBER($H308),IF(MV&lt;200,IF(ISNUMBER(MATRIX!AE308),ROUND((MATRIX!AE308*IDLE/1000)*CKWH,2),"-"),IF(ISNUMBER(MATRIX!AQ308),ROUND((MATRIX!AQ308*IDLE/1000)*CKWH,2),"-")),"")</f>
        <v/>
      </c>
      <c r="AO308" s="125" t="str">
        <f t="shared" si="175"/>
        <v/>
      </c>
      <c r="AQ308" s="105" t="str">
        <f>IF(ISNUMBER($H308),IF(MV&lt;200,IF(ISNUMBER(MATRIX!AG308),ROUND((MATRIX!AG308/1000)*RUNNING*CKWH,2),"-"),IF(ISNUMBER(MATRIX!AS308),ROUND((MATRIX!AS308/1000)*RUNNING*CKWH,2),"-")),"")</f>
        <v/>
      </c>
      <c r="AR308" s="126" t="str">
        <f t="shared" si="176"/>
        <v/>
      </c>
      <c r="AT308" s="129" t="str">
        <f t="shared" si="177"/>
        <v/>
      </c>
      <c r="AU308" s="127" t="str">
        <f t="shared" si="178"/>
        <v/>
      </c>
      <c r="AW308" s="101" t="str">
        <f>IF(ISNUMBER($H308),IF(ISNUMBER(MATRIX!BU308),$H308*MATRIX!BU308,"n/a"),"")</f>
        <v/>
      </c>
      <c r="AX308" s="72"/>
      <c r="AY308" s="72" t="str">
        <f>IF(ISNUMBER($H308),IF(ISNUMBER(MATRIX!BV308*AL308),$H308*MATRIX!BV308*AL308,"n/a"),"")</f>
        <v/>
      </c>
      <c r="BA308" s="100" t="str">
        <f t="shared" si="179"/>
        <v/>
      </c>
      <c r="BB308" s="72"/>
      <c r="BC308" s="154" t="str">
        <f t="shared" si="180"/>
        <v/>
      </c>
      <c r="BD308" s="103" t="str">
        <f t="shared" si="181"/>
        <v/>
      </c>
      <c r="BF308" s="85" t="str">
        <f>IF(ISNUMBER(H308),IF(ISNUMBER(MATRIX!Y308),MATRIX!Y308,"n/a"),"")</f>
        <v/>
      </c>
      <c r="BG308" s="86" t="str">
        <f t="shared" si="182"/>
        <v/>
      </c>
      <c r="BI308" s="44" t="str">
        <f>IF(ISNUMBER('Lo-Z-OUTPUT'!D308),IF(ISNUMBER(EXTRA!H308),'Lo-Z-OUTPUT'!D308*EXTRA!H308,""),"")</f>
        <v/>
      </c>
      <c r="BJ308" s="44" t="str">
        <f t="shared" si="183"/>
        <v/>
      </c>
      <c r="BT308" t="b">
        <f>ISNUMBER(MATRIX!G308)</f>
        <v>0</v>
      </c>
      <c r="BU308" t="b">
        <f>ISNUMBER(MATRIX!H308)</f>
        <v>0</v>
      </c>
      <c r="BW308" s="64" t="str">
        <f>IF(AND(ISNUMBER('HI-Z-OUTPUT'!P308),I308&lt;&gt;0),'HI-Z-OUTPUT'!P308,"-")</f>
        <v>-</v>
      </c>
      <c r="BX308" s="1"/>
      <c r="BY308" s="64" t="str">
        <f>IF(ISBLANK('HI-Z-OUTPUT'!R308),"",'HI-Z-OUTPUT'!R308)</f>
        <v/>
      </c>
      <c r="CA308" s="62" t="str">
        <f>IF(ISNUMBER(BW308),IF(ISNUMBER(MATRIX!E308),BW308*MATRIX!E308,"WRNG DATA"),"-")</f>
        <v>-</v>
      </c>
      <c r="CC308" s="66" t="str">
        <f>IF(AND(ISNUMBER(BW308),OR(BT308,BU308)),IF(KP="kg",BW308*MATRIX!CC308,BW308*MATRIX!CC308*2.2),"-")</f>
        <v>-</v>
      </c>
      <c r="CD308" s="65" t="str">
        <f t="shared" si="184"/>
        <v/>
      </c>
      <c r="CF308" s="1" t="str">
        <f>IF(AND(VI&lt;100,ISNUMBER(BW308),BT308),MATRIX!N308,IF(AND(VI&gt;=100,ISNUMBER(BW308),BU308),MATRIX!O308,""))</f>
        <v/>
      </c>
      <c r="CG308" s="1" t="str">
        <f>IF(AND(BY308&lt;100,ISNUMBER(BW308),BT308),MATRIX!N308,IF(AND(BY308&gt;=100,ISNUMBER(BW308),BU308),MATRIX!O308,"WRNG V"))</f>
        <v>WRNG V</v>
      </c>
      <c r="CH308" s="1" t="str">
        <f t="shared" si="185"/>
        <v/>
      </c>
      <c r="CJ308" s="70" t="str">
        <f>IF(ISNUMBER(BW308),IF(BY308&lt;100,IF(ISNUMBER(CH308*MATRIX!G308),BW308*CH308*MATRIX!G308,""),IF(ISNUMBER(CH308*MATRIX!H308),BW308*CH308*MATRIX!H308,"")),"")</f>
        <v/>
      </c>
      <c r="CL308" s="40" t="str">
        <f>IF(ISNUMBER(BW308*CH308),IF(ISNUMBER(MATRIX!U308),IF(MATRIX!U308-INT(MATRIX!U308)=0,MATRIX!U308,"("&amp;MATRIX!U308&amp;")"),"n/a"),"")</f>
        <v/>
      </c>
      <c r="CM308" s="77"/>
      <c r="CN308" s="81" t="str">
        <f>IF(ISNUMBER(BW308*CH308), IF(ISNUMBER(MATRIX!AZ308),BW308*MATRIX!AZ308,"n/a"),"")</f>
        <v/>
      </c>
      <c r="CO308" s="77"/>
      <c r="CP308" s="83" t="str">
        <f>IF(ISNUMBER($BW308*$CH308), IF(ISNUMBER(MATRIX!BB308),$BW308*MATRIX!BB308,"n/a"),"")</f>
        <v/>
      </c>
      <c r="CQ308" s="77"/>
      <c r="CR308" s="81" t="str">
        <f>IF(ISNUMBER($BW308*$CH308), IF(ISNUMBER(MATRIX!BJ308),BW308*MATRIX!BJ308,"n/a"),"")</f>
        <v/>
      </c>
      <c r="CS308" s="77" t="s">
        <v>434</v>
      </c>
      <c r="CT308" s="83" t="str">
        <f>IF(ISNUMBER($BW308*$CH308), IF(ISNUMBER(MATRIX!BL308),$BW308*MATRIX!BL308,"n/a"),"")</f>
        <v/>
      </c>
      <c r="CV308" s="225" t="str">
        <f t="shared" si="186"/>
        <v/>
      </c>
      <c r="CX308" s="225" t="str">
        <f t="shared" si="187"/>
        <v/>
      </c>
      <c r="CZ308" s="219" t="str">
        <f>IF(ISNUMBER($BW308*$CH308), IF(MV&gt;200,IF(ISNUMBER(MATRIX!CL308),MATRIX!CL308,"n/a"),IF(ISNUMBER(MATRIX!CH308),MATRIX!CH308,"n/a")),"")</f>
        <v/>
      </c>
      <c r="DB308" s="1" t="str">
        <f>IF(ISNUMBER(BW308),IF(AND(ISNUMBER('HI-Z-OUTPUT'!AV308),'HI-Z-OUTPUT'!AV308&lt;&gt;0),'HI-Z-OUTPUT'!AV308,'Hi-Z-INPUT'!$K$7*'Hi-Z-INPUT'!$K$11),"")</f>
        <v/>
      </c>
      <c r="DD308" s="161" t="str">
        <f t="shared" si="188"/>
        <v/>
      </c>
      <c r="DF308" s="124" t="str">
        <f>IF(ISNUMBER($BW308),IF(MV&lt;200,IF(ISNUMBER(MATRIX!BA308),ROUND(MATRIX!BA308/1000*IDLE*CKWH,2),"-"),IF(ISNUMBER(MATRIX!BK308),ROUND(MATRIX!BK308/1000*IDLE*CKWH,2),"-")),"")</f>
        <v/>
      </c>
      <c r="DG308" s="125" t="str">
        <f t="shared" si="189"/>
        <v/>
      </c>
      <c r="DI308" s="104" t="str">
        <f>IF(ISNUMBER($BW308),IF(MV&lt;200,IF(ISNUMBER(MATRIX!BC308),ROUND(MATRIX!BC308/1000*RUNNING*CKWH,2),"-"),IF(ISNUMBER(MATRIX!BM308),ROUND(MATRIX!BM308/1000*RUNNING*CKWH,2),"-")),"")</f>
        <v/>
      </c>
      <c r="DJ308" s="130" t="str">
        <f t="shared" si="190"/>
        <v/>
      </c>
      <c r="DL308" s="104"/>
      <c r="DM308" s="130" t="str">
        <f t="shared" si="191"/>
        <v/>
      </c>
      <c r="DO308" s="129" t="str">
        <f t="shared" si="192"/>
        <v/>
      </c>
      <c r="DP308" s="127" t="str">
        <f t="shared" si="193"/>
        <v/>
      </c>
      <c r="DR308" s="101" t="str">
        <f>IF(ISNUMBER($BW308*$CH308),IF(ISNUMBER(MATRIX!BU308),BW308*MATRIX!BU308,"n/a"),"")</f>
        <v/>
      </c>
      <c r="DS308" s="72"/>
      <c r="DT308" s="72" t="str">
        <f>IF(ISNUMBER(BW308*CH308),IF(ISNUMBER(MATRIX!BV308*DD308),BW308*MATRIX!BV308*DD308,"n/a"),"")</f>
        <v/>
      </c>
      <c r="DU308" s="72"/>
      <c r="DV308" s="155" t="str">
        <f t="shared" si="194"/>
        <v/>
      </c>
      <c r="DW308" s="96"/>
      <c r="DX308" s="156" t="str">
        <f t="shared" si="195"/>
        <v/>
      </c>
      <c r="DY308" s="102" t="str">
        <f t="shared" si="196"/>
        <v/>
      </c>
      <c r="EA308" s="85" t="str">
        <f>IF(ISNUMBER(BW308),IF(ISNUMBER(MATRIX!Y308),MATRIX!Y308,"n/a"),"")</f>
        <v/>
      </c>
      <c r="EB308" s="86" t="str">
        <f t="shared" si="197"/>
        <v/>
      </c>
      <c r="ED308" s="44" t="str">
        <f>IF(ISNUMBER('HI-Z-OUTPUT'!D308),IF(ISNUMBER(BW308),'HI-Z-OUTPUT'!D308*BW308,""),"")</f>
        <v/>
      </c>
      <c r="EE308" s="44" t="str">
        <f t="shared" si="198"/>
        <v/>
      </c>
    </row>
    <row r="309" spans="1:135">
      <c r="A309" s="106"/>
      <c r="D309" t="b">
        <f>AND(OHM8MENO&lt;='Lo-Z-OUTPUT'!U309,'Lo-Z-OUTPUT'!U309&lt;=OHM8PIU)</f>
        <v>0</v>
      </c>
      <c r="E309" t="b">
        <f>AND(OHM4MENO&lt;='Lo-Z-OUTPUT'!U309,'Lo-Z-OUTPUT'!U309&lt;=OHM4PIU)</f>
        <v>0</v>
      </c>
      <c r="F309" t="b">
        <f>AND(OHM2MENO&lt;='Lo-Z-OUTPUT'!U309,'Lo-Z-OUTPUT'!U309&lt;=OHM2PIU)</f>
        <v>0</v>
      </c>
      <c r="H309" s="64" t="str">
        <f>IF(ISNUMBER('Lo-Z-OUTPUT'!S309),'Lo-Z-OUTPUT'!S309,"")</f>
        <v/>
      </c>
      <c r="I309" s="64" t="str">
        <f>IF('Lo-Z-OUTPUT'!W309="B","B","")</f>
        <v/>
      </c>
      <c r="K309" s="62" t="str">
        <f>IF(ISNUMBER(H309),H309*MATRIX!E309,"-")</f>
        <v>-</v>
      </c>
      <c r="M309" s="66" t="str">
        <f>IF(ISNUMBER(H309),IF(KP="kg",H309*MATRIX!CB309,H309*MATRIX!CB309*2.2),"-")</f>
        <v>-</v>
      </c>
      <c r="N309" s="65" t="str">
        <f t="shared" si="171"/>
        <v/>
      </c>
      <c r="P309" s="1" t="str">
        <f>IF(ISNUMBER(H309),IF('Lo-Z-OUTPUT'!W309="B",IF(D309,MATRIX!Q309,IF(E309,MATRIX!R309,"WRNG Ω")),IF(D309,MATRIX!K309,IF(E309,MATRIX!L309,IF(F309,MATRIX!M309,"")))),"")</f>
        <v/>
      </c>
      <c r="R309" s="70" t="str">
        <f>IF(AND(ISNUMBER(H309),ISNUMBER(P309)),IF('Lo-Z-OUTPUT'!W309="B",H309*P309*MATRIX!F309/2,H309*P309*MATRIX!F309),"")</f>
        <v/>
      </c>
      <c r="T309" s="40" t="str">
        <f>IF(ISNUMBER($H309),IF(ISNUMBER(MATRIX!U309),IF(MATRIX!U309-INT(MATRIX!U309)=0,MATRIX!U309,"("&amp;MATRIX!U309&amp;")"),"n/a"),"")</f>
        <v/>
      </c>
      <c r="U309" s="77"/>
      <c r="V309" s="81" t="str">
        <f>IF(ISNUMBER(H309), IF(ISNUMBER(MATRIX!AD309),H309*MATRIX!AD309,"n/a"),"")</f>
        <v/>
      </c>
      <c r="W309" s="77"/>
      <c r="X309" s="83" t="str">
        <f>IF(ISNUMBER($H309), IF(ISNUMBER(MATRIX!AF309),$H309*MATRIX!AF309,"n/a"),"")</f>
        <v/>
      </c>
      <c r="Y309" s="77"/>
      <c r="Z309" s="81" t="str">
        <f>IF(ISNUMBER($H309), IF(ISNUMBER(MATRIX!AP309),$H309*MATRIX!AP309,"n/a"),"")</f>
        <v/>
      </c>
      <c r="AA309" s="77" t="s">
        <v>434</v>
      </c>
      <c r="AB309" s="83" t="str">
        <f>IF(ISNUMBER($H309), IF(ISNUMBER(MATRIX!AR309),$H309*MATRIX!AR309,"n/a"),"")</f>
        <v/>
      </c>
      <c r="AD309" s="225" t="str">
        <f t="shared" si="172"/>
        <v/>
      </c>
      <c r="AF309" s="225" t="str">
        <f t="shared" si="173"/>
        <v/>
      </c>
      <c r="AH309" s="218" t="str">
        <f>IF(ISNUMBER($H309), IF(MV&gt;200,IF(ISNUMBER(MATRIX!CL309),MATRIX!CL309,"n/a"),IF(ISNUMBER(MATRIX!CH309),MATRIX!CH309,"n/a")),"")</f>
        <v/>
      </c>
      <c r="AJ309" s="1" t="str">
        <f>IF(ISNUMBER(H309),IF(AND(ISNUMBER('Lo-Z-OUTPUT'!BA309),'Lo-Z-OUTPUT'!BA309&lt;&gt;0),'Lo-Z-OUTPUT'!BA309,'Lo-Z-INPUT'!$K$15*'Lo-Z-INPUT'!$K$7),"")</f>
        <v/>
      </c>
      <c r="AL309" s="161" t="str">
        <f t="shared" si="174"/>
        <v/>
      </c>
      <c r="AN309" s="124" t="str">
        <f>IF(ISNUMBER($H309),IF(MV&lt;200,IF(ISNUMBER(MATRIX!AE309),ROUND((MATRIX!AE309*IDLE/1000)*CKWH,2),"-"),IF(ISNUMBER(MATRIX!AQ309),ROUND((MATRIX!AQ309*IDLE/1000)*CKWH,2),"-")),"")</f>
        <v/>
      </c>
      <c r="AO309" s="125" t="str">
        <f t="shared" si="175"/>
        <v/>
      </c>
      <c r="AQ309" s="105" t="str">
        <f>IF(ISNUMBER($H309),IF(MV&lt;200,IF(ISNUMBER(MATRIX!AG309),ROUND((MATRIX!AG309/1000)*RUNNING*CKWH,2),"-"),IF(ISNUMBER(MATRIX!AS309),ROUND((MATRIX!AS309/1000)*RUNNING*CKWH,2),"-")),"")</f>
        <v/>
      </c>
      <c r="AR309" s="126" t="str">
        <f t="shared" si="176"/>
        <v/>
      </c>
      <c r="AT309" s="129" t="str">
        <f t="shared" si="177"/>
        <v/>
      </c>
      <c r="AU309" s="127" t="str">
        <f t="shared" si="178"/>
        <v/>
      </c>
      <c r="AW309" s="101" t="str">
        <f>IF(ISNUMBER($H309),IF(ISNUMBER(MATRIX!BU309),$H309*MATRIX!BU309,"n/a"),"")</f>
        <v/>
      </c>
      <c r="AX309" s="72"/>
      <c r="AY309" s="72" t="str">
        <f>IF(ISNUMBER($H309),IF(ISNUMBER(MATRIX!BV309*AL309),$H309*MATRIX!BV309*AL309,"n/a"),"")</f>
        <v/>
      </c>
      <c r="BA309" s="100" t="str">
        <f t="shared" si="179"/>
        <v/>
      </c>
      <c r="BB309" s="72"/>
      <c r="BC309" s="154" t="str">
        <f t="shared" si="180"/>
        <v/>
      </c>
      <c r="BD309" s="103" t="str">
        <f t="shared" si="181"/>
        <v/>
      </c>
      <c r="BF309" s="85" t="str">
        <f>IF(ISNUMBER(H309),IF(ISNUMBER(MATRIX!Y309),MATRIX!Y309,"n/a"),"")</f>
        <v/>
      </c>
      <c r="BG309" s="86" t="str">
        <f t="shared" si="182"/>
        <v/>
      </c>
      <c r="BI309" s="44" t="str">
        <f>IF(ISNUMBER('Lo-Z-OUTPUT'!D309),IF(ISNUMBER(EXTRA!H309),'Lo-Z-OUTPUT'!D309*EXTRA!H309,""),"")</f>
        <v/>
      </c>
      <c r="BJ309" s="44" t="str">
        <f t="shared" si="183"/>
        <v/>
      </c>
      <c r="BT309" t="b">
        <f>ISNUMBER(MATRIX!G309)</f>
        <v>0</v>
      </c>
      <c r="BU309" t="b">
        <f>ISNUMBER(MATRIX!H309)</f>
        <v>0</v>
      </c>
      <c r="BW309" s="64" t="str">
        <f>IF(AND(ISNUMBER('HI-Z-OUTPUT'!P309),I309&lt;&gt;0),'HI-Z-OUTPUT'!P309,"-")</f>
        <v>-</v>
      </c>
      <c r="BX309" s="1"/>
      <c r="BY309" s="64" t="str">
        <f>IF(ISBLANK('HI-Z-OUTPUT'!R309),"",'HI-Z-OUTPUT'!R309)</f>
        <v/>
      </c>
      <c r="CA309" s="62" t="str">
        <f>IF(ISNUMBER(BW309),IF(ISNUMBER(MATRIX!E309),BW309*MATRIX!E309,"WRNG DATA"),"-")</f>
        <v>-</v>
      </c>
      <c r="CC309" s="66" t="str">
        <f>IF(AND(ISNUMBER(BW309),OR(BT309,BU309)),IF(KP="kg",BW309*MATRIX!CC309,BW309*MATRIX!CC309*2.2),"-")</f>
        <v>-</v>
      </c>
      <c r="CD309" s="65" t="str">
        <f t="shared" si="184"/>
        <v/>
      </c>
      <c r="CF309" s="1" t="str">
        <f>IF(AND(VI&lt;100,ISNUMBER(BW309),BT309),MATRIX!N309,IF(AND(VI&gt;=100,ISNUMBER(BW309),BU309),MATRIX!O309,""))</f>
        <v/>
      </c>
      <c r="CG309" s="1" t="str">
        <f>IF(AND(BY309&lt;100,ISNUMBER(BW309),BT309),MATRIX!N309,IF(AND(BY309&gt;=100,ISNUMBER(BW309),BU309),MATRIX!O309,"WRNG V"))</f>
        <v>WRNG V</v>
      </c>
      <c r="CH309" s="1" t="str">
        <f t="shared" si="185"/>
        <v/>
      </c>
      <c r="CJ309" s="70" t="str">
        <f>IF(ISNUMBER(BW309),IF(BY309&lt;100,IF(ISNUMBER(CH309*MATRIX!G309),BW309*CH309*MATRIX!G309,""),IF(ISNUMBER(CH309*MATRIX!H309),BW309*CH309*MATRIX!H309,"")),"")</f>
        <v/>
      </c>
      <c r="CL309" s="40" t="str">
        <f>IF(ISNUMBER(BW309*CH309),IF(ISNUMBER(MATRIX!U309),IF(MATRIX!U309-INT(MATRIX!U309)=0,MATRIX!U309,"("&amp;MATRIX!U309&amp;")"),"n/a"),"")</f>
        <v/>
      </c>
      <c r="CM309" s="77"/>
      <c r="CN309" s="81" t="str">
        <f>IF(ISNUMBER(BW309*CH309), IF(ISNUMBER(MATRIX!AZ309),BW309*MATRIX!AZ309,"n/a"),"")</f>
        <v/>
      </c>
      <c r="CO309" s="77"/>
      <c r="CP309" s="83" t="str">
        <f>IF(ISNUMBER($BW309*$CH309), IF(ISNUMBER(MATRIX!BB309),$BW309*MATRIX!BB309,"n/a"),"")</f>
        <v/>
      </c>
      <c r="CQ309" s="77"/>
      <c r="CR309" s="81" t="str">
        <f>IF(ISNUMBER($BW309*$CH309), IF(ISNUMBER(MATRIX!BJ309),BW309*MATRIX!BJ309,"n/a"),"")</f>
        <v/>
      </c>
      <c r="CS309" s="77" t="s">
        <v>434</v>
      </c>
      <c r="CT309" s="83" t="str">
        <f>IF(ISNUMBER($BW309*$CH309), IF(ISNUMBER(MATRIX!BL309),$BW309*MATRIX!BL309,"n/a"),"")</f>
        <v/>
      </c>
      <c r="CV309" s="225" t="str">
        <f t="shared" si="186"/>
        <v/>
      </c>
      <c r="CX309" s="225" t="str">
        <f t="shared" si="187"/>
        <v/>
      </c>
      <c r="CZ309" s="219" t="str">
        <f>IF(ISNUMBER($BW309*$CH309), IF(MV&gt;200,IF(ISNUMBER(MATRIX!CL309),MATRIX!CL309,"n/a"),IF(ISNUMBER(MATRIX!CH309),MATRIX!CH309,"n/a")),"")</f>
        <v/>
      </c>
      <c r="DB309" s="1" t="str">
        <f>IF(ISNUMBER(BW309),IF(AND(ISNUMBER('HI-Z-OUTPUT'!AV309),'HI-Z-OUTPUT'!AV309&lt;&gt;0),'HI-Z-OUTPUT'!AV309,'Hi-Z-INPUT'!$K$7*'Hi-Z-INPUT'!$K$11),"")</f>
        <v/>
      </c>
      <c r="DD309" s="161" t="str">
        <f t="shared" si="188"/>
        <v/>
      </c>
      <c r="DF309" s="124" t="str">
        <f>IF(ISNUMBER($BW309),IF(MV&lt;200,IF(ISNUMBER(MATRIX!BA309),ROUND(MATRIX!BA309/1000*IDLE*CKWH,2),"-"),IF(ISNUMBER(MATRIX!BK309),ROUND(MATRIX!BK309/1000*IDLE*CKWH,2),"-")),"")</f>
        <v/>
      </c>
      <c r="DG309" s="125" t="str">
        <f t="shared" si="189"/>
        <v/>
      </c>
      <c r="DI309" s="104" t="str">
        <f>IF(ISNUMBER($BW309),IF(MV&lt;200,IF(ISNUMBER(MATRIX!BC309),ROUND(MATRIX!BC309/1000*RUNNING*CKWH,2),"-"),IF(ISNUMBER(MATRIX!BM309),ROUND(MATRIX!BM309/1000*RUNNING*CKWH,2),"-")),"")</f>
        <v/>
      </c>
      <c r="DJ309" s="130" t="str">
        <f t="shared" si="190"/>
        <v/>
      </c>
      <c r="DL309" s="104"/>
      <c r="DM309" s="130" t="str">
        <f t="shared" si="191"/>
        <v/>
      </c>
      <c r="DO309" s="129" t="str">
        <f t="shared" si="192"/>
        <v/>
      </c>
      <c r="DP309" s="127" t="str">
        <f t="shared" si="193"/>
        <v/>
      </c>
      <c r="DR309" s="101" t="str">
        <f>IF(ISNUMBER($BW309*$CH309),IF(ISNUMBER(MATRIX!BU309),BW309*MATRIX!BU309,"n/a"),"")</f>
        <v/>
      </c>
      <c r="DS309" s="72"/>
      <c r="DT309" s="72" t="str">
        <f>IF(ISNUMBER(BW309*CH309),IF(ISNUMBER(MATRIX!BV309*DD309),BW309*MATRIX!BV309*DD309,"n/a"),"")</f>
        <v/>
      </c>
      <c r="DU309" s="72"/>
      <c r="DV309" s="155" t="str">
        <f t="shared" si="194"/>
        <v/>
      </c>
      <c r="DW309" s="96"/>
      <c r="DX309" s="156" t="str">
        <f t="shared" si="195"/>
        <v/>
      </c>
      <c r="DY309" s="102" t="str">
        <f t="shared" si="196"/>
        <v/>
      </c>
      <c r="EA309" s="85" t="str">
        <f>IF(ISNUMBER(BW309),IF(ISNUMBER(MATRIX!Y309),MATRIX!Y309,"n/a"),"")</f>
        <v/>
      </c>
      <c r="EB309" s="86" t="str">
        <f t="shared" si="197"/>
        <v/>
      </c>
      <c r="ED309" s="44" t="str">
        <f>IF(ISNUMBER('HI-Z-OUTPUT'!D309),IF(ISNUMBER(BW309),'HI-Z-OUTPUT'!D309*BW309,""),"")</f>
        <v/>
      </c>
      <c r="EE309" s="44" t="str">
        <f t="shared" si="198"/>
        <v/>
      </c>
    </row>
    <row r="310" spans="1:135">
      <c r="A310" s="106"/>
      <c r="D310" t="b">
        <f>AND(OHM8MENO&lt;='Lo-Z-OUTPUT'!U310,'Lo-Z-OUTPUT'!U310&lt;=OHM8PIU)</f>
        <v>0</v>
      </c>
      <c r="E310" t="b">
        <f>AND(OHM4MENO&lt;='Lo-Z-OUTPUT'!U310,'Lo-Z-OUTPUT'!U310&lt;=OHM4PIU)</f>
        <v>0</v>
      </c>
      <c r="F310" t="b">
        <f>AND(OHM2MENO&lt;='Lo-Z-OUTPUT'!U310,'Lo-Z-OUTPUT'!U310&lt;=OHM2PIU)</f>
        <v>0</v>
      </c>
      <c r="H310" s="64" t="str">
        <f>IF(ISNUMBER('Lo-Z-OUTPUT'!S310),'Lo-Z-OUTPUT'!S310,"")</f>
        <v/>
      </c>
      <c r="I310" s="64" t="str">
        <f>IF('Lo-Z-OUTPUT'!W310="B","B","")</f>
        <v/>
      </c>
      <c r="K310" s="62" t="str">
        <f>IF(ISNUMBER(H310),H310*MATRIX!E310,"-")</f>
        <v>-</v>
      </c>
      <c r="M310" s="66" t="str">
        <f>IF(ISNUMBER(H310),IF(KP="kg",H310*MATRIX!CB310,H310*MATRIX!CB310*2.2),"-")</f>
        <v>-</v>
      </c>
      <c r="N310" s="65" t="str">
        <f t="shared" si="171"/>
        <v/>
      </c>
      <c r="P310" s="1" t="str">
        <f>IF(ISNUMBER(H310),IF('Lo-Z-OUTPUT'!W310="B",IF(D310,MATRIX!Q310,IF(E310,MATRIX!R310,"WRNG Ω")),IF(D310,MATRIX!K310,IF(E310,MATRIX!L310,IF(F310,MATRIX!M310,"")))),"")</f>
        <v/>
      </c>
      <c r="R310" s="70" t="str">
        <f>IF(AND(ISNUMBER(H310),ISNUMBER(P310)),IF('Lo-Z-OUTPUT'!W310="B",H310*P310*MATRIX!F310/2,H310*P310*MATRIX!F310),"")</f>
        <v/>
      </c>
      <c r="T310" s="40" t="str">
        <f>IF(ISNUMBER($H310),IF(ISNUMBER(MATRIX!U310),IF(MATRIX!U310-INT(MATRIX!U310)=0,MATRIX!U310,"("&amp;MATRIX!U310&amp;")"),"n/a"),"")</f>
        <v/>
      </c>
      <c r="U310" s="77"/>
      <c r="V310" s="81" t="str">
        <f>IF(ISNUMBER(H310), IF(ISNUMBER(MATRIX!AD310),H310*MATRIX!AD310,"n/a"),"")</f>
        <v/>
      </c>
      <c r="W310" s="77"/>
      <c r="X310" s="83" t="str">
        <f>IF(ISNUMBER($H310), IF(ISNUMBER(MATRIX!AF310),$H310*MATRIX!AF310,"n/a"),"")</f>
        <v/>
      </c>
      <c r="Y310" s="77"/>
      <c r="Z310" s="81" t="str">
        <f>IF(ISNUMBER($H310), IF(ISNUMBER(MATRIX!AP310),$H310*MATRIX!AP310,"n/a"),"")</f>
        <v/>
      </c>
      <c r="AA310" s="77" t="s">
        <v>434</v>
      </c>
      <c r="AB310" s="83" t="str">
        <f>IF(ISNUMBER($H310), IF(ISNUMBER(MATRIX!AR310),$H310*MATRIX!AR310,"n/a"),"")</f>
        <v/>
      </c>
      <c r="AD310" s="225" t="str">
        <f t="shared" si="172"/>
        <v/>
      </c>
      <c r="AF310" s="225" t="str">
        <f t="shared" si="173"/>
        <v/>
      </c>
      <c r="AH310" s="218" t="str">
        <f>IF(ISNUMBER($H310), IF(MV&gt;200,IF(ISNUMBER(MATRIX!CL310),MATRIX!CL310,"n/a"),IF(ISNUMBER(MATRIX!CH310),MATRIX!CH310,"n/a")),"")</f>
        <v/>
      </c>
      <c r="AJ310" s="1" t="str">
        <f>IF(ISNUMBER(H310),IF(AND(ISNUMBER('Lo-Z-OUTPUT'!BA310),'Lo-Z-OUTPUT'!BA310&lt;&gt;0),'Lo-Z-OUTPUT'!BA310,'Lo-Z-INPUT'!$K$15*'Lo-Z-INPUT'!$K$7),"")</f>
        <v/>
      </c>
      <c r="AL310" s="161" t="str">
        <f t="shared" si="174"/>
        <v/>
      </c>
      <c r="AN310" s="124" t="str">
        <f>IF(ISNUMBER($H310),IF(MV&lt;200,IF(ISNUMBER(MATRIX!AE310),ROUND((MATRIX!AE310*IDLE/1000)*CKWH,2),"-"),IF(ISNUMBER(MATRIX!AQ310),ROUND((MATRIX!AQ310*IDLE/1000)*CKWH,2),"-")),"")</f>
        <v/>
      </c>
      <c r="AO310" s="125" t="str">
        <f t="shared" si="175"/>
        <v/>
      </c>
      <c r="AQ310" s="105" t="str">
        <f>IF(ISNUMBER($H310),IF(MV&lt;200,IF(ISNUMBER(MATRIX!AG310),ROUND((MATRIX!AG310/1000)*RUNNING*CKWH,2),"-"),IF(ISNUMBER(MATRIX!AS310),ROUND((MATRIX!AS310/1000)*RUNNING*CKWH,2),"-")),"")</f>
        <v/>
      </c>
      <c r="AR310" s="126" t="str">
        <f t="shared" si="176"/>
        <v/>
      </c>
      <c r="AT310" s="129" t="str">
        <f t="shared" si="177"/>
        <v/>
      </c>
      <c r="AU310" s="127" t="str">
        <f t="shared" si="178"/>
        <v/>
      </c>
      <c r="AW310" s="101" t="str">
        <f>IF(ISNUMBER($H310),IF(ISNUMBER(MATRIX!BU310),$H310*MATRIX!BU310,"n/a"),"")</f>
        <v/>
      </c>
      <c r="AX310" s="72"/>
      <c r="AY310" s="72" t="str">
        <f>IF(ISNUMBER($H310),IF(ISNUMBER(MATRIX!BV310*AL310),$H310*MATRIX!BV310*AL310,"n/a"),"")</f>
        <v/>
      </c>
      <c r="BA310" s="100" t="str">
        <f t="shared" si="179"/>
        <v/>
      </c>
      <c r="BB310" s="72"/>
      <c r="BC310" s="154" t="str">
        <f t="shared" si="180"/>
        <v/>
      </c>
      <c r="BD310" s="103" t="str">
        <f t="shared" si="181"/>
        <v/>
      </c>
      <c r="BF310" s="85" t="str">
        <f>IF(ISNUMBER(H310),IF(ISNUMBER(MATRIX!Y310),MATRIX!Y310,"n/a"),"")</f>
        <v/>
      </c>
      <c r="BG310" s="86" t="str">
        <f t="shared" si="182"/>
        <v/>
      </c>
      <c r="BI310" s="44" t="str">
        <f>IF(ISNUMBER('Lo-Z-OUTPUT'!D310),IF(ISNUMBER(EXTRA!H310),'Lo-Z-OUTPUT'!D310*EXTRA!H310,""),"")</f>
        <v/>
      </c>
      <c r="BJ310" s="44" t="str">
        <f t="shared" si="183"/>
        <v/>
      </c>
      <c r="BT310" t="b">
        <f>ISNUMBER(MATRIX!G310)</f>
        <v>0</v>
      </c>
      <c r="BU310" t="b">
        <f>ISNUMBER(MATRIX!H310)</f>
        <v>0</v>
      </c>
      <c r="BW310" s="64" t="str">
        <f>IF(AND(ISNUMBER('HI-Z-OUTPUT'!P310),I310&lt;&gt;0),'HI-Z-OUTPUT'!P310,"-")</f>
        <v>-</v>
      </c>
      <c r="BX310" s="1"/>
      <c r="BY310" s="64" t="str">
        <f>IF(ISBLANK('HI-Z-OUTPUT'!R310),"",'HI-Z-OUTPUT'!R310)</f>
        <v/>
      </c>
      <c r="CA310" s="62" t="str">
        <f>IF(ISNUMBER(BW310),IF(ISNUMBER(MATRIX!E310),BW310*MATRIX!E310,"WRNG DATA"),"-")</f>
        <v>-</v>
      </c>
      <c r="CC310" s="66" t="str">
        <f>IF(AND(ISNUMBER(BW310),OR(BT310,BU310)),IF(KP="kg",BW310*MATRIX!CC310,BW310*MATRIX!CC310*2.2),"-")</f>
        <v>-</v>
      </c>
      <c r="CD310" s="65" t="str">
        <f t="shared" si="184"/>
        <v/>
      </c>
      <c r="CF310" s="1" t="str">
        <f>IF(AND(VI&lt;100,ISNUMBER(BW310),BT310),MATRIX!N310,IF(AND(VI&gt;=100,ISNUMBER(BW310),BU310),MATRIX!O310,""))</f>
        <v/>
      </c>
      <c r="CG310" s="1" t="str">
        <f>IF(AND(BY310&lt;100,ISNUMBER(BW310),BT310),MATRIX!N310,IF(AND(BY310&gt;=100,ISNUMBER(BW310),BU310),MATRIX!O310,"WRNG V"))</f>
        <v>WRNG V</v>
      </c>
      <c r="CH310" s="1" t="str">
        <f t="shared" si="185"/>
        <v/>
      </c>
      <c r="CJ310" s="70" t="str">
        <f>IF(ISNUMBER(BW310),IF(BY310&lt;100,IF(ISNUMBER(CH310*MATRIX!G310),BW310*CH310*MATRIX!G310,""),IF(ISNUMBER(CH310*MATRIX!H310),BW310*CH310*MATRIX!H310,"")),"")</f>
        <v/>
      </c>
      <c r="CL310" s="40" t="str">
        <f>IF(ISNUMBER(BW310*CH310),IF(ISNUMBER(MATRIX!U310),IF(MATRIX!U310-INT(MATRIX!U310)=0,MATRIX!U310,"("&amp;MATRIX!U310&amp;")"),"n/a"),"")</f>
        <v/>
      </c>
      <c r="CM310" s="77"/>
      <c r="CN310" s="81" t="str">
        <f>IF(ISNUMBER(BW310*CH310), IF(ISNUMBER(MATRIX!AZ310),BW310*MATRIX!AZ310,"n/a"),"")</f>
        <v/>
      </c>
      <c r="CO310" s="77"/>
      <c r="CP310" s="83" t="str">
        <f>IF(ISNUMBER($BW310*$CH310), IF(ISNUMBER(MATRIX!BB310),$BW310*MATRIX!BB310,"n/a"),"")</f>
        <v/>
      </c>
      <c r="CQ310" s="77"/>
      <c r="CR310" s="81" t="str">
        <f>IF(ISNUMBER($BW310*$CH310), IF(ISNUMBER(MATRIX!BJ310),BW310*MATRIX!BJ310,"n/a"),"")</f>
        <v/>
      </c>
      <c r="CS310" s="77" t="s">
        <v>434</v>
      </c>
      <c r="CT310" s="83" t="str">
        <f>IF(ISNUMBER($BW310*$CH310), IF(ISNUMBER(MATRIX!BL310),$BW310*MATRIX!BL310,"n/a"),"")</f>
        <v/>
      </c>
      <c r="CV310" s="225" t="str">
        <f t="shared" si="186"/>
        <v/>
      </c>
      <c r="CX310" s="225" t="str">
        <f t="shared" si="187"/>
        <v/>
      </c>
      <c r="CZ310" s="219" t="str">
        <f>IF(ISNUMBER($BW310*$CH310), IF(MV&gt;200,IF(ISNUMBER(MATRIX!CL310),MATRIX!CL310,"n/a"),IF(ISNUMBER(MATRIX!CH310),MATRIX!CH310,"n/a")),"")</f>
        <v/>
      </c>
      <c r="DB310" s="1" t="str">
        <f>IF(ISNUMBER(BW310),IF(AND(ISNUMBER('HI-Z-OUTPUT'!AV310),'HI-Z-OUTPUT'!AV310&lt;&gt;0),'HI-Z-OUTPUT'!AV310,'Hi-Z-INPUT'!$K$7*'Hi-Z-INPUT'!$K$11),"")</f>
        <v/>
      </c>
      <c r="DD310" s="161" t="str">
        <f t="shared" si="188"/>
        <v/>
      </c>
      <c r="DF310" s="124" t="str">
        <f>IF(ISNUMBER($BW310),IF(MV&lt;200,IF(ISNUMBER(MATRIX!BA310),ROUND(MATRIX!BA310/1000*IDLE*CKWH,2),"-"),IF(ISNUMBER(MATRIX!BK310),ROUND(MATRIX!BK310/1000*IDLE*CKWH,2),"-")),"")</f>
        <v/>
      </c>
      <c r="DG310" s="125" t="str">
        <f t="shared" si="189"/>
        <v/>
      </c>
      <c r="DI310" s="104" t="str">
        <f>IF(ISNUMBER($BW310),IF(MV&lt;200,IF(ISNUMBER(MATRIX!BC310),ROUND(MATRIX!BC310/1000*RUNNING*CKWH,2),"-"),IF(ISNUMBER(MATRIX!BM310),ROUND(MATRIX!BM310/1000*RUNNING*CKWH,2),"-")),"")</f>
        <v/>
      </c>
      <c r="DJ310" s="130" t="str">
        <f t="shared" si="190"/>
        <v/>
      </c>
      <c r="DL310" s="104"/>
      <c r="DM310" s="130" t="str">
        <f t="shared" si="191"/>
        <v/>
      </c>
      <c r="DO310" s="129" t="str">
        <f t="shared" si="192"/>
        <v/>
      </c>
      <c r="DP310" s="127" t="str">
        <f t="shared" si="193"/>
        <v/>
      </c>
      <c r="DR310" s="101" t="str">
        <f>IF(ISNUMBER($BW310*$CH310),IF(ISNUMBER(MATRIX!BU310),BW310*MATRIX!BU310,"n/a"),"")</f>
        <v/>
      </c>
      <c r="DS310" s="72"/>
      <c r="DT310" s="72" t="str">
        <f>IF(ISNUMBER(BW310*CH310),IF(ISNUMBER(MATRIX!BV310*DD310),BW310*MATRIX!BV310*DD310,"n/a"),"")</f>
        <v/>
      </c>
      <c r="DU310" s="72"/>
      <c r="DV310" s="155" t="str">
        <f t="shared" si="194"/>
        <v/>
      </c>
      <c r="DW310" s="96"/>
      <c r="DX310" s="156" t="str">
        <f t="shared" si="195"/>
        <v/>
      </c>
      <c r="DY310" s="102" t="str">
        <f t="shared" si="196"/>
        <v/>
      </c>
      <c r="EA310" s="85" t="str">
        <f>IF(ISNUMBER(BW310),IF(ISNUMBER(MATRIX!Y310),MATRIX!Y310,"n/a"),"")</f>
        <v/>
      </c>
      <c r="EB310" s="86" t="str">
        <f t="shared" si="197"/>
        <v/>
      </c>
      <c r="ED310" s="44" t="str">
        <f>IF(ISNUMBER('HI-Z-OUTPUT'!D310),IF(ISNUMBER(BW310),'HI-Z-OUTPUT'!D310*BW310,""),"")</f>
        <v/>
      </c>
      <c r="EE310" s="44" t="str">
        <f t="shared" si="198"/>
        <v/>
      </c>
    </row>
    <row r="311" spans="1:135">
      <c r="A311" s="106"/>
      <c r="D311" t="b">
        <f>AND(OHM8MENO&lt;='Lo-Z-OUTPUT'!U311,'Lo-Z-OUTPUT'!U311&lt;=OHM8PIU)</f>
        <v>0</v>
      </c>
      <c r="E311" t="b">
        <f>AND(OHM4MENO&lt;='Lo-Z-OUTPUT'!U311,'Lo-Z-OUTPUT'!U311&lt;=OHM4PIU)</f>
        <v>0</v>
      </c>
      <c r="F311" t="b">
        <f>AND(OHM2MENO&lt;='Lo-Z-OUTPUT'!U311,'Lo-Z-OUTPUT'!U311&lt;=OHM2PIU)</f>
        <v>0</v>
      </c>
      <c r="H311" s="64" t="str">
        <f>IF(ISNUMBER('Lo-Z-OUTPUT'!S311),'Lo-Z-OUTPUT'!S311,"")</f>
        <v/>
      </c>
      <c r="I311" s="64" t="str">
        <f>IF('Lo-Z-OUTPUT'!W311="B","B","")</f>
        <v/>
      </c>
      <c r="K311" s="62" t="str">
        <f>IF(ISNUMBER(H311),H311*MATRIX!E311,"-")</f>
        <v>-</v>
      </c>
      <c r="M311" s="66" t="str">
        <f>IF(ISNUMBER(H311),IF(KP="kg",H311*MATRIX!CB311,H311*MATRIX!CB311*2.2),"-")</f>
        <v>-</v>
      </c>
      <c r="N311" s="65" t="str">
        <f t="shared" si="171"/>
        <v/>
      </c>
      <c r="P311" s="1" t="str">
        <f>IF(ISNUMBER(H311),IF('Lo-Z-OUTPUT'!W311="B",IF(D311,MATRIX!Q311,IF(E311,MATRIX!R311,"WRNG Ω")),IF(D311,MATRIX!K311,IF(E311,MATRIX!L311,IF(F311,MATRIX!M311,"")))),"")</f>
        <v/>
      </c>
      <c r="R311" s="70" t="str">
        <f>IF(AND(ISNUMBER(H311),ISNUMBER(P311)),IF('Lo-Z-OUTPUT'!W311="B",H311*P311*MATRIX!F311/2,H311*P311*MATRIX!F311),"")</f>
        <v/>
      </c>
      <c r="T311" s="40" t="str">
        <f>IF(ISNUMBER($H311),IF(ISNUMBER(MATRIX!U311),IF(MATRIX!U311-INT(MATRIX!U311)=0,MATRIX!U311,"("&amp;MATRIX!U311&amp;")"),"n/a"),"")</f>
        <v/>
      </c>
      <c r="U311" s="77"/>
      <c r="V311" s="81" t="str">
        <f>IF(ISNUMBER(H311), IF(ISNUMBER(MATRIX!AD311),H311*MATRIX!AD311,"n/a"),"")</f>
        <v/>
      </c>
      <c r="W311" s="77"/>
      <c r="X311" s="83" t="str">
        <f>IF(ISNUMBER($H311), IF(ISNUMBER(MATRIX!AF311),$H311*MATRIX!AF311,"n/a"),"")</f>
        <v/>
      </c>
      <c r="Y311" s="77"/>
      <c r="Z311" s="81" t="str">
        <f>IF(ISNUMBER($H311), IF(ISNUMBER(MATRIX!AP311),$H311*MATRIX!AP311,"n/a"),"")</f>
        <v/>
      </c>
      <c r="AA311" s="77" t="s">
        <v>434</v>
      </c>
      <c r="AB311" s="83" t="str">
        <f>IF(ISNUMBER($H311), IF(ISNUMBER(MATRIX!AR311),$H311*MATRIX!AR311,"n/a"),"")</f>
        <v/>
      </c>
      <c r="AD311" s="225" t="str">
        <f t="shared" si="172"/>
        <v/>
      </c>
      <c r="AF311" s="225" t="str">
        <f t="shared" si="173"/>
        <v/>
      </c>
      <c r="AH311" s="218" t="str">
        <f>IF(ISNUMBER($H311), IF(MV&gt;200,IF(ISNUMBER(MATRIX!CL311),MATRIX!CL311,"n/a"),IF(ISNUMBER(MATRIX!CH311),MATRIX!CH311,"n/a")),"")</f>
        <v/>
      </c>
      <c r="AJ311" s="1" t="str">
        <f>IF(ISNUMBER(H311),IF(AND(ISNUMBER('Lo-Z-OUTPUT'!BA311),'Lo-Z-OUTPUT'!BA311&lt;&gt;0),'Lo-Z-OUTPUT'!BA311,'Lo-Z-INPUT'!$K$15*'Lo-Z-INPUT'!$K$7),"")</f>
        <v/>
      </c>
      <c r="AL311" s="161" t="str">
        <f t="shared" si="174"/>
        <v/>
      </c>
      <c r="AN311" s="124" t="str">
        <f>IF(ISNUMBER($H311),IF(MV&lt;200,IF(ISNUMBER(MATRIX!AE311),ROUND((MATRIX!AE311*IDLE/1000)*CKWH,2),"-"),IF(ISNUMBER(MATRIX!AQ311),ROUND((MATRIX!AQ311*IDLE/1000)*CKWH,2),"-")),"")</f>
        <v/>
      </c>
      <c r="AO311" s="125" t="str">
        <f t="shared" si="175"/>
        <v/>
      </c>
      <c r="AQ311" s="105" t="str">
        <f>IF(ISNUMBER($H311),IF(MV&lt;200,IF(ISNUMBER(MATRIX!AG311),ROUND((MATRIX!AG311/1000)*RUNNING*CKWH,2),"-"),IF(ISNUMBER(MATRIX!AS311),ROUND((MATRIX!AS311/1000)*RUNNING*CKWH,2),"-")),"")</f>
        <v/>
      </c>
      <c r="AR311" s="126" t="str">
        <f t="shared" si="176"/>
        <v/>
      </c>
      <c r="AT311" s="129" t="str">
        <f t="shared" si="177"/>
        <v/>
      </c>
      <c r="AU311" s="127" t="str">
        <f t="shared" si="178"/>
        <v/>
      </c>
      <c r="AW311" s="101" t="str">
        <f>IF(ISNUMBER($H311),IF(ISNUMBER(MATRIX!BU311),$H311*MATRIX!BU311,"n/a"),"")</f>
        <v/>
      </c>
      <c r="AX311" s="72"/>
      <c r="AY311" s="72" t="str">
        <f>IF(ISNUMBER($H311),IF(ISNUMBER(MATRIX!BV311*AL311),$H311*MATRIX!BV311*AL311,"n/a"),"")</f>
        <v/>
      </c>
      <c r="BA311" s="100" t="str">
        <f t="shared" si="179"/>
        <v/>
      </c>
      <c r="BB311" s="72"/>
      <c r="BC311" s="154" t="str">
        <f t="shared" si="180"/>
        <v/>
      </c>
      <c r="BD311" s="103" t="str">
        <f t="shared" si="181"/>
        <v/>
      </c>
      <c r="BF311" s="85" t="str">
        <f>IF(ISNUMBER(H311),IF(ISNUMBER(MATRIX!Y311),MATRIX!Y311,"n/a"),"")</f>
        <v/>
      </c>
      <c r="BG311" s="86" t="str">
        <f t="shared" si="182"/>
        <v/>
      </c>
      <c r="BI311" s="44" t="str">
        <f>IF(ISNUMBER('Lo-Z-OUTPUT'!D311),IF(ISNUMBER(EXTRA!H311),'Lo-Z-OUTPUT'!D311*EXTRA!H311,""),"")</f>
        <v/>
      </c>
      <c r="BJ311" s="44" t="str">
        <f t="shared" si="183"/>
        <v/>
      </c>
      <c r="BT311" t="b">
        <f>ISNUMBER(MATRIX!G311)</f>
        <v>0</v>
      </c>
      <c r="BU311" t="b">
        <f>ISNUMBER(MATRIX!H311)</f>
        <v>0</v>
      </c>
      <c r="BW311" s="64" t="str">
        <f>IF(AND(ISNUMBER('HI-Z-OUTPUT'!P311),I311&lt;&gt;0),'HI-Z-OUTPUT'!P311,"-")</f>
        <v>-</v>
      </c>
      <c r="BX311" s="1"/>
      <c r="BY311" s="64" t="str">
        <f>IF(ISBLANK('HI-Z-OUTPUT'!R311),"",'HI-Z-OUTPUT'!R311)</f>
        <v/>
      </c>
      <c r="CA311" s="62" t="str">
        <f>IF(ISNUMBER(BW311),IF(ISNUMBER(MATRIX!E311),BW311*MATRIX!E311,"WRNG DATA"),"-")</f>
        <v>-</v>
      </c>
      <c r="CC311" s="66" t="str">
        <f>IF(AND(ISNUMBER(BW311),OR(BT311,BU311)),IF(KP="kg",BW311*MATRIX!CC311,BW311*MATRIX!CC311*2.2),"-")</f>
        <v>-</v>
      </c>
      <c r="CD311" s="65" t="str">
        <f t="shared" si="184"/>
        <v/>
      </c>
      <c r="CF311" s="1" t="str">
        <f>IF(AND(VI&lt;100,ISNUMBER(BW311),BT311),MATRIX!N311,IF(AND(VI&gt;=100,ISNUMBER(BW311),BU311),MATRIX!O311,""))</f>
        <v/>
      </c>
      <c r="CG311" s="1" t="str">
        <f>IF(AND(BY311&lt;100,ISNUMBER(BW311),BT311),MATRIX!N311,IF(AND(BY311&gt;=100,ISNUMBER(BW311),BU311),MATRIX!O311,"WRNG V"))</f>
        <v>WRNG V</v>
      </c>
      <c r="CH311" s="1" t="str">
        <f t="shared" si="185"/>
        <v/>
      </c>
      <c r="CJ311" s="70" t="str">
        <f>IF(ISNUMBER(BW311),IF(BY311&lt;100,IF(ISNUMBER(CH311*MATRIX!G311),BW311*CH311*MATRIX!G311,""),IF(ISNUMBER(CH311*MATRIX!H311),BW311*CH311*MATRIX!H311,"")),"")</f>
        <v/>
      </c>
      <c r="CL311" s="40" t="str">
        <f>IF(ISNUMBER(BW311*CH311),IF(ISNUMBER(MATRIX!U311),IF(MATRIX!U311-INT(MATRIX!U311)=0,MATRIX!U311,"("&amp;MATRIX!U311&amp;")"),"n/a"),"")</f>
        <v/>
      </c>
      <c r="CM311" s="77"/>
      <c r="CN311" s="81" t="str">
        <f>IF(ISNUMBER(BW311*CH311), IF(ISNUMBER(MATRIX!AZ311),BW311*MATRIX!AZ311,"n/a"),"")</f>
        <v/>
      </c>
      <c r="CO311" s="77"/>
      <c r="CP311" s="83" t="str">
        <f>IF(ISNUMBER($BW311*$CH311), IF(ISNUMBER(MATRIX!BB311),$BW311*MATRIX!BB311,"n/a"),"")</f>
        <v/>
      </c>
      <c r="CQ311" s="77"/>
      <c r="CR311" s="81" t="str">
        <f>IF(ISNUMBER($BW311*$CH311), IF(ISNUMBER(MATRIX!BJ311),BW311*MATRIX!BJ311,"n/a"),"")</f>
        <v/>
      </c>
      <c r="CS311" s="77" t="s">
        <v>434</v>
      </c>
      <c r="CT311" s="83" t="str">
        <f>IF(ISNUMBER($BW311*$CH311), IF(ISNUMBER(MATRIX!BL311),$BW311*MATRIX!BL311,"n/a"),"")</f>
        <v/>
      </c>
      <c r="CV311" s="225" t="str">
        <f t="shared" si="186"/>
        <v/>
      </c>
      <c r="CX311" s="225" t="str">
        <f t="shared" si="187"/>
        <v/>
      </c>
      <c r="CZ311" s="219" t="str">
        <f>IF(ISNUMBER($BW311*$CH311), IF(MV&gt;200,IF(ISNUMBER(MATRIX!CL311),MATRIX!CL311,"n/a"),IF(ISNUMBER(MATRIX!CH311),MATRIX!CH311,"n/a")),"")</f>
        <v/>
      </c>
      <c r="DB311" s="1" t="str">
        <f>IF(ISNUMBER(BW311),IF(AND(ISNUMBER('HI-Z-OUTPUT'!AV311),'HI-Z-OUTPUT'!AV311&lt;&gt;0),'HI-Z-OUTPUT'!AV311,'Hi-Z-INPUT'!$K$7*'Hi-Z-INPUT'!$K$11),"")</f>
        <v/>
      </c>
      <c r="DD311" s="161" t="str">
        <f t="shared" si="188"/>
        <v/>
      </c>
      <c r="DF311" s="124" t="str">
        <f>IF(ISNUMBER($BW311),IF(MV&lt;200,IF(ISNUMBER(MATRIX!BA311),ROUND(MATRIX!BA311/1000*IDLE*CKWH,2),"-"),IF(ISNUMBER(MATRIX!BK311),ROUND(MATRIX!BK311/1000*IDLE*CKWH,2),"-")),"")</f>
        <v/>
      </c>
      <c r="DG311" s="125" t="str">
        <f t="shared" si="189"/>
        <v/>
      </c>
      <c r="DI311" s="104" t="str">
        <f>IF(ISNUMBER($BW311),IF(MV&lt;200,IF(ISNUMBER(MATRIX!BC311),ROUND(MATRIX!BC311/1000*RUNNING*CKWH,2),"-"),IF(ISNUMBER(MATRIX!BM311),ROUND(MATRIX!BM311/1000*RUNNING*CKWH,2),"-")),"")</f>
        <v/>
      </c>
      <c r="DJ311" s="130" t="str">
        <f t="shared" si="190"/>
        <v/>
      </c>
      <c r="DL311" s="104"/>
      <c r="DM311" s="130" t="str">
        <f t="shared" si="191"/>
        <v/>
      </c>
      <c r="DO311" s="129" t="str">
        <f t="shared" si="192"/>
        <v/>
      </c>
      <c r="DP311" s="127" t="str">
        <f t="shared" si="193"/>
        <v/>
      </c>
      <c r="DR311" s="101" t="str">
        <f>IF(ISNUMBER($BW311*$CH311),IF(ISNUMBER(MATRIX!BU311),BW311*MATRIX!BU311,"n/a"),"")</f>
        <v/>
      </c>
      <c r="DS311" s="72"/>
      <c r="DT311" s="72" t="str">
        <f>IF(ISNUMBER(BW311*CH311),IF(ISNUMBER(MATRIX!BV311*DD311),BW311*MATRIX!BV311*DD311,"n/a"),"")</f>
        <v/>
      </c>
      <c r="DU311" s="72"/>
      <c r="DV311" s="155" t="str">
        <f t="shared" si="194"/>
        <v/>
      </c>
      <c r="DW311" s="96"/>
      <c r="DX311" s="156" t="str">
        <f t="shared" si="195"/>
        <v/>
      </c>
      <c r="DY311" s="102" t="str">
        <f t="shared" si="196"/>
        <v/>
      </c>
      <c r="EA311" s="85" t="str">
        <f>IF(ISNUMBER(BW311),IF(ISNUMBER(MATRIX!Y311),MATRIX!Y311,"n/a"),"")</f>
        <v/>
      </c>
      <c r="EB311" s="86" t="str">
        <f t="shared" si="197"/>
        <v/>
      </c>
      <c r="ED311" s="44" t="str">
        <f>IF(ISNUMBER('HI-Z-OUTPUT'!D311),IF(ISNUMBER(BW311),'HI-Z-OUTPUT'!D311*BW311,""),"")</f>
        <v/>
      </c>
      <c r="EE311" s="44" t="str">
        <f t="shared" si="198"/>
        <v/>
      </c>
    </row>
    <row r="312" spans="1:135">
      <c r="A312" s="106"/>
      <c r="D312" t="b">
        <f>AND(OHM8MENO&lt;='Lo-Z-OUTPUT'!U312,'Lo-Z-OUTPUT'!U312&lt;=OHM8PIU)</f>
        <v>0</v>
      </c>
      <c r="E312" t="b">
        <f>AND(OHM4MENO&lt;='Lo-Z-OUTPUT'!U312,'Lo-Z-OUTPUT'!U312&lt;=OHM4PIU)</f>
        <v>0</v>
      </c>
      <c r="F312" t="b">
        <f>AND(OHM2MENO&lt;='Lo-Z-OUTPUT'!U312,'Lo-Z-OUTPUT'!U312&lt;=OHM2PIU)</f>
        <v>0</v>
      </c>
      <c r="H312" s="64" t="str">
        <f>IF(ISNUMBER('Lo-Z-OUTPUT'!S312),'Lo-Z-OUTPUT'!S312,"")</f>
        <v/>
      </c>
      <c r="I312" s="64" t="str">
        <f>IF('Lo-Z-OUTPUT'!W312="B","B","")</f>
        <v/>
      </c>
      <c r="K312" s="62" t="str">
        <f>IF(ISNUMBER(H312),H312*MATRIX!E312,"-")</f>
        <v>-</v>
      </c>
      <c r="M312" s="66" t="str">
        <f>IF(ISNUMBER(H312),IF(KP="kg",H312*MATRIX!CB312,H312*MATRIX!CB312*2.2),"-")</f>
        <v>-</v>
      </c>
      <c r="N312" s="65" t="str">
        <f t="shared" si="171"/>
        <v/>
      </c>
      <c r="P312" s="1" t="str">
        <f>IF(ISNUMBER(H312),IF('Lo-Z-OUTPUT'!W312="B",IF(D312,MATRIX!Q312,IF(E312,MATRIX!R312,"WRNG Ω")),IF(D312,MATRIX!K312,IF(E312,MATRIX!L312,IF(F312,MATRIX!M312,"")))),"")</f>
        <v/>
      </c>
      <c r="R312" s="70" t="str">
        <f>IF(AND(ISNUMBER(H312),ISNUMBER(P312)),IF('Lo-Z-OUTPUT'!W312="B",H312*P312*MATRIX!F312/2,H312*P312*MATRIX!F312),"")</f>
        <v/>
      </c>
      <c r="T312" s="40" t="str">
        <f>IF(ISNUMBER($H312),IF(ISNUMBER(MATRIX!U312),IF(MATRIX!U312-INT(MATRIX!U312)=0,MATRIX!U312,"("&amp;MATRIX!U312&amp;")"),"n/a"),"")</f>
        <v/>
      </c>
      <c r="U312" s="77"/>
      <c r="V312" s="81" t="str">
        <f>IF(ISNUMBER(H312), IF(ISNUMBER(MATRIX!AD312),H312*MATRIX!AD312,"n/a"),"")</f>
        <v/>
      </c>
      <c r="W312" s="77"/>
      <c r="X312" s="83" t="str">
        <f>IF(ISNUMBER($H312), IF(ISNUMBER(MATRIX!AF312),$H312*MATRIX!AF312,"n/a"),"")</f>
        <v/>
      </c>
      <c r="Y312" s="77"/>
      <c r="Z312" s="81" t="str">
        <f>IF(ISNUMBER($H312), IF(ISNUMBER(MATRIX!AP312),$H312*MATRIX!AP312,"n/a"),"")</f>
        <v/>
      </c>
      <c r="AA312" s="77" t="s">
        <v>434</v>
      </c>
      <c r="AB312" s="83" t="str">
        <f>IF(ISNUMBER($H312), IF(ISNUMBER(MATRIX!AR312),$H312*MATRIX!AR312,"n/a"),"")</f>
        <v/>
      </c>
      <c r="AD312" s="225" t="str">
        <f t="shared" si="172"/>
        <v/>
      </c>
      <c r="AF312" s="225" t="str">
        <f t="shared" si="173"/>
        <v/>
      </c>
      <c r="AH312" s="218" t="str">
        <f>IF(ISNUMBER($H312), IF(MV&gt;200,IF(ISNUMBER(MATRIX!CL312),MATRIX!CL312,"n/a"),IF(ISNUMBER(MATRIX!CH312),MATRIX!CH312,"n/a")),"")</f>
        <v/>
      </c>
      <c r="AJ312" s="1" t="str">
        <f>IF(ISNUMBER(H312),IF(AND(ISNUMBER('Lo-Z-OUTPUT'!BA312),'Lo-Z-OUTPUT'!BA312&lt;&gt;0),'Lo-Z-OUTPUT'!BA312,'Lo-Z-INPUT'!$K$15*'Lo-Z-INPUT'!$K$7),"")</f>
        <v/>
      </c>
      <c r="AL312" s="161" t="str">
        <f t="shared" si="174"/>
        <v/>
      </c>
      <c r="AN312" s="124" t="str">
        <f>IF(ISNUMBER($H312),IF(MV&lt;200,IF(ISNUMBER(MATRIX!AE312),ROUND((MATRIX!AE312*IDLE/1000)*CKWH,2),"-"),IF(ISNUMBER(MATRIX!AQ312),ROUND((MATRIX!AQ312*IDLE/1000)*CKWH,2),"-")),"")</f>
        <v/>
      </c>
      <c r="AO312" s="125" t="str">
        <f t="shared" si="175"/>
        <v/>
      </c>
      <c r="AQ312" s="105" t="str">
        <f>IF(ISNUMBER($H312),IF(MV&lt;200,IF(ISNUMBER(MATRIX!AG312),ROUND((MATRIX!AG312/1000)*RUNNING*CKWH,2),"-"),IF(ISNUMBER(MATRIX!AS312),ROUND((MATRIX!AS312/1000)*RUNNING*CKWH,2),"-")),"")</f>
        <v/>
      </c>
      <c r="AR312" s="126" t="str">
        <f t="shared" si="176"/>
        <v/>
      </c>
      <c r="AT312" s="129" t="str">
        <f t="shared" si="177"/>
        <v/>
      </c>
      <c r="AU312" s="127" t="str">
        <f t="shared" si="178"/>
        <v/>
      </c>
      <c r="AW312" s="101" t="str">
        <f>IF(ISNUMBER($H312),IF(ISNUMBER(MATRIX!BU312),$H312*MATRIX!BU312,"n/a"),"")</f>
        <v/>
      </c>
      <c r="AX312" s="72"/>
      <c r="AY312" s="72" t="str">
        <f>IF(ISNUMBER($H312),IF(ISNUMBER(MATRIX!BV312*AL312),$H312*MATRIX!BV312*AL312,"n/a"),"")</f>
        <v/>
      </c>
      <c r="BA312" s="100" t="str">
        <f t="shared" si="179"/>
        <v/>
      </c>
      <c r="BB312" s="72"/>
      <c r="BC312" s="154" t="str">
        <f t="shared" si="180"/>
        <v/>
      </c>
      <c r="BD312" s="103" t="str">
        <f t="shared" si="181"/>
        <v/>
      </c>
      <c r="BF312" s="85" t="str">
        <f>IF(ISNUMBER(H312),IF(ISNUMBER(MATRIX!Y312),MATRIX!Y312,"n/a"),"")</f>
        <v/>
      </c>
      <c r="BG312" s="86" t="str">
        <f t="shared" si="182"/>
        <v/>
      </c>
      <c r="BI312" s="44" t="str">
        <f>IF(ISNUMBER('Lo-Z-OUTPUT'!D312),IF(ISNUMBER(EXTRA!H312),'Lo-Z-OUTPUT'!D312*EXTRA!H312,""),"")</f>
        <v/>
      </c>
      <c r="BJ312" s="44" t="str">
        <f t="shared" si="183"/>
        <v/>
      </c>
      <c r="BT312" t="b">
        <f>ISNUMBER(MATRIX!G312)</f>
        <v>0</v>
      </c>
      <c r="BU312" t="b">
        <f>ISNUMBER(MATRIX!H312)</f>
        <v>0</v>
      </c>
      <c r="BW312" s="64" t="str">
        <f>IF(AND(ISNUMBER('HI-Z-OUTPUT'!P312),I312&lt;&gt;0),'HI-Z-OUTPUT'!P312,"-")</f>
        <v>-</v>
      </c>
      <c r="BX312" s="1"/>
      <c r="BY312" s="64" t="str">
        <f>IF(ISBLANK('HI-Z-OUTPUT'!R312),"",'HI-Z-OUTPUT'!R312)</f>
        <v/>
      </c>
      <c r="CA312" s="62" t="str">
        <f>IF(ISNUMBER(BW312),IF(ISNUMBER(MATRIX!E312),BW312*MATRIX!E312,"WRNG DATA"),"-")</f>
        <v>-</v>
      </c>
      <c r="CC312" s="66" t="str">
        <f>IF(AND(ISNUMBER(BW312),OR(BT312,BU312)),IF(KP="kg",BW312*MATRIX!CC312,BW312*MATRIX!CC312*2.2),"-")</f>
        <v>-</v>
      </c>
      <c r="CD312" s="65" t="str">
        <f t="shared" si="184"/>
        <v/>
      </c>
      <c r="CF312" s="1" t="str">
        <f>IF(AND(VI&lt;100,ISNUMBER(BW312),BT312),MATRIX!N312,IF(AND(VI&gt;=100,ISNUMBER(BW312),BU312),MATRIX!O312,""))</f>
        <v/>
      </c>
      <c r="CG312" s="1" t="str">
        <f>IF(AND(BY312&lt;100,ISNUMBER(BW312),BT312),MATRIX!N312,IF(AND(BY312&gt;=100,ISNUMBER(BW312),BU312),MATRIX!O312,"WRNG V"))</f>
        <v>WRNG V</v>
      </c>
      <c r="CH312" s="1" t="str">
        <f t="shared" si="185"/>
        <v/>
      </c>
      <c r="CJ312" s="70" t="str">
        <f>IF(ISNUMBER(BW312),IF(BY312&lt;100,IF(ISNUMBER(CH312*MATRIX!G312),BW312*CH312*MATRIX!G312,""),IF(ISNUMBER(CH312*MATRIX!H312),BW312*CH312*MATRIX!H312,"")),"")</f>
        <v/>
      </c>
      <c r="CL312" s="40" t="str">
        <f>IF(ISNUMBER(BW312*CH312),IF(ISNUMBER(MATRIX!U312),IF(MATRIX!U312-INT(MATRIX!U312)=0,MATRIX!U312,"("&amp;MATRIX!U312&amp;")"),"n/a"),"")</f>
        <v/>
      </c>
      <c r="CM312" s="77"/>
      <c r="CN312" s="81" t="str">
        <f>IF(ISNUMBER(BW312*CH312), IF(ISNUMBER(MATRIX!AZ312),BW312*MATRIX!AZ312,"n/a"),"")</f>
        <v/>
      </c>
      <c r="CO312" s="77"/>
      <c r="CP312" s="83" t="str">
        <f>IF(ISNUMBER($BW312*$CH312), IF(ISNUMBER(MATRIX!BB312),$BW312*MATRIX!BB312,"n/a"),"")</f>
        <v/>
      </c>
      <c r="CQ312" s="77"/>
      <c r="CR312" s="81" t="str">
        <f>IF(ISNUMBER($BW312*$CH312), IF(ISNUMBER(MATRIX!BJ312),BW312*MATRIX!BJ312,"n/a"),"")</f>
        <v/>
      </c>
      <c r="CS312" s="77" t="s">
        <v>434</v>
      </c>
      <c r="CT312" s="83" t="str">
        <f>IF(ISNUMBER($BW312*$CH312), IF(ISNUMBER(MATRIX!BL312),$BW312*MATRIX!BL312,"n/a"),"")</f>
        <v/>
      </c>
      <c r="CV312" s="225" t="str">
        <f t="shared" si="186"/>
        <v/>
      </c>
      <c r="CX312" s="225" t="str">
        <f t="shared" si="187"/>
        <v/>
      </c>
      <c r="CZ312" s="219" t="str">
        <f>IF(ISNUMBER($BW312*$CH312), IF(MV&gt;200,IF(ISNUMBER(MATRIX!CL312),MATRIX!CL312,"n/a"),IF(ISNUMBER(MATRIX!CH312),MATRIX!CH312,"n/a")),"")</f>
        <v/>
      </c>
      <c r="DB312" s="1" t="str">
        <f>IF(ISNUMBER(BW312),IF(AND(ISNUMBER('HI-Z-OUTPUT'!AV312),'HI-Z-OUTPUT'!AV312&lt;&gt;0),'HI-Z-OUTPUT'!AV312,'Hi-Z-INPUT'!$K$7*'Hi-Z-INPUT'!$K$11),"")</f>
        <v/>
      </c>
      <c r="DD312" s="161" t="str">
        <f t="shared" si="188"/>
        <v/>
      </c>
      <c r="DF312" s="124" t="str">
        <f>IF(ISNUMBER($BW312),IF(MV&lt;200,IF(ISNUMBER(MATRIX!BA312),ROUND(MATRIX!BA312/1000*IDLE*CKWH,2),"-"),IF(ISNUMBER(MATRIX!BK312),ROUND(MATRIX!BK312/1000*IDLE*CKWH,2),"-")),"")</f>
        <v/>
      </c>
      <c r="DG312" s="125" t="str">
        <f t="shared" si="189"/>
        <v/>
      </c>
      <c r="DI312" s="104" t="str">
        <f>IF(ISNUMBER($BW312),IF(MV&lt;200,IF(ISNUMBER(MATRIX!BC312),ROUND(MATRIX!BC312/1000*RUNNING*CKWH,2),"-"),IF(ISNUMBER(MATRIX!BM312),ROUND(MATRIX!BM312/1000*RUNNING*CKWH,2),"-")),"")</f>
        <v/>
      </c>
      <c r="DJ312" s="130" t="str">
        <f t="shared" si="190"/>
        <v/>
      </c>
      <c r="DL312" s="104"/>
      <c r="DM312" s="130" t="str">
        <f t="shared" si="191"/>
        <v/>
      </c>
      <c r="DO312" s="129" t="str">
        <f t="shared" si="192"/>
        <v/>
      </c>
      <c r="DP312" s="127" t="str">
        <f t="shared" si="193"/>
        <v/>
      </c>
      <c r="DR312" s="101" t="str">
        <f>IF(ISNUMBER($BW312*$CH312),IF(ISNUMBER(MATRIX!BU312),BW312*MATRIX!BU312,"n/a"),"")</f>
        <v/>
      </c>
      <c r="DS312" s="72"/>
      <c r="DT312" s="72" t="str">
        <f>IF(ISNUMBER(BW312*CH312),IF(ISNUMBER(MATRIX!BV312*DD312),BW312*MATRIX!BV312*DD312,"n/a"),"")</f>
        <v/>
      </c>
      <c r="DU312" s="72"/>
      <c r="DV312" s="155" t="str">
        <f t="shared" si="194"/>
        <v/>
      </c>
      <c r="DW312" s="96"/>
      <c r="DX312" s="156" t="str">
        <f t="shared" si="195"/>
        <v/>
      </c>
      <c r="DY312" s="102" t="str">
        <f t="shared" si="196"/>
        <v/>
      </c>
      <c r="EA312" s="85" t="str">
        <f>IF(ISNUMBER(BW312),IF(ISNUMBER(MATRIX!Y312),MATRIX!Y312,"n/a"),"")</f>
        <v/>
      </c>
      <c r="EB312" s="86" t="str">
        <f t="shared" si="197"/>
        <v/>
      </c>
      <c r="ED312" s="44" t="str">
        <f>IF(ISNUMBER('HI-Z-OUTPUT'!D312),IF(ISNUMBER(BW312),'HI-Z-OUTPUT'!D312*BW312,""),"")</f>
        <v/>
      </c>
      <c r="EE312" s="44" t="str">
        <f t="shared" si="198"/>
        <v/>
      </c>
    </row>
    <row r="313" spans="1:135">
      <c r="A313" s="106"/>
      <c r="D313" t="b">
        <f>AND(OHM8MENO&lt;='Lo-Z-OUTPUT'!U313,'Lo-Z-OUTPUT'!U313&lt;=OHM8PIU)</f>
        <v>0</v>
      </c>
      <c r="E313" t="b">
        <f>AND(OHM4MENO&lt;='Lo-Z-OUTPUT'!U313,'Lo-Z-OUTPUT'!U313&lt;=OHM4PIU)</f>
        <v>0</v>
      </c>
      <c r="F313" t="b">
        <f>AND(OHM2MENO&lt;='Lo-Z-OUTPUT'!U313,'Lo-Z-OUTPUT'!U313&lt;=OHM2PIU)</f>
        <v>0</v>
      </c>
      <c r="H313" s="64" t="str">
        <f>IF(ISNUMBER('Lo-Z-OUTPUT'!S313),'Lo-Z-OUTPUT'!S313,"")</f>
        <v/>
      </c>
      <c r="I313" s="64" t="str">
        <f>IF('Lo-Z-OUTPUT'!W313="B","B","")</f>
        <v/>
      </c>
      <c r="K313" s="62" t="str">
        <f>IF(ISNUMBER(H313),H313*MATRIX!E313,"-")</f>
        <v>-</v>
      </c>
      <c r="M313" s="66" t="str">
        <f>IF(ISNUMBER(H313),IF(KP="kg",H313*MATRIX!CB313,H313*MATRIX!CB313*2.2),"-")</f>
        <v>-</v>
      </c>
      <c r="N313" s="65" t="str">
        <f t="shared" si="171"/>
        <v/>
      </c>
      <c r="P313" s="1" t="str">
        <f>IF(ISNUMBER(H313),IF('Lo-Z-OUTPUT'!W313="B",IF(D313,MATRIX!Q313,IF(E313,MATRIX!R313,"WRNG Ω")),IF(D313,MATRIX!K313,IF(E313,MATRIX!L313,IF(F313,MATRIX!M313,"")))),"")</f>
        <v/>
      </c>
      <c r="R313" s="70" t="str">
        <f>IF(AND(ISNUMBER(H313),ISNUMBER(P313)),IF('Lo-Z-OUTPUT'!W313="B",H313*P313*MATRIX!F313/2,H313*P313*MATRIX!F313),"")</f>
        <v/>
      </c>
      <c r="T313" s="40" t="str">
        <f>IF(ISNUMBER($H313),IF(ISNUMBER(MATRIX!U313),IF(MATRIX!U313-INT(MATRIX!U313)=0,MATRIX!U313,"("&amp;MATRIX!U313&amp;")"),"n/a"),"")</f>
        <v/>
      </c>
      <c r="U313" s="77"/>
      <c r="V313" s="81" t="str">
        <f>IF(ISNUMBER(H313), IF(ISNUMBER(MATRIX!AD313),H313*MATRIX!AD313,"n/a"),"")</f>
        <v/>
      </c>
      <c r="W313" s="77"/>
      <c r="X313" s="83" t="str">
        <f>IF(ISNUMBER($H313), IF(ISNUMBER(MATRIX!AF313),$H313*MATRIX!AF313,"n/a"),"")</f>
        <v/>
      </c>
      <c r="Y313" s="77"/>
      <c r="Z313" s="81" t="str">
        <f>IF(ISNUMBER($H313), IF(ISNUMBER(MATRIX!AP313),$H313*MATRIX!AP313,"n/a"),"")</f>
        <v/>
      </c>
      <c r="AA313" s="77" t="s">
        <v>434</v>
      </c>
      <c r="AB313" s="83" t="str">
        <f>IF(ISNUMBER($H313), IF(ISNUMBER(MATRIX!AR313),$H313*MATRIX!AR313,"n/a"),"")</f>
        <v/>
      </c>
      <c r="AD313" s="225" t="str">
        <f t="shared" si="172"/>
        <v/>
      </c>
      <c r="AF313" s="225" t="str">
        <f t="shared" si="173"/>
        <v/>
      </c>
      <c r="AH313" s="218" t="str">
        <f>IF(ISNUMBER($H313), IF(MV&gt;200,IF(ISNUMBER(MATRIX!CL313),MATRIX!CL313,"n/a"),IF(ISNUMBER(MATRIX!CH313),MATRIX!CH313,"n/a")),"")</f>
        <v/>
      </c>
      <c r="AJ313" s="1" t="str">
        <f>IF(ISNUMBER(H313),IF(AND(ISNUMBER('Lo-Z-OUTPUT'!BA313),'Lo-Z-OUTPUT'!BA313&lt;&gt;0),'Lo-Z-OUTPUT'!BA313,'Lo-Z-INPUT'!$K$15*'Lo-Z-INPUT'!$K$7),"")</f>
        <v/>
      </c>
      <c r="AL313" s="161" t="str">
        <f t="shared" si="174"/>
        <v/>
      </c>
      <c r="AN313" s="124" t="str">
        <f>IF(ISNUMBER($H313),IF(MV&lt;200,IF(ISNUMBER(MATRIX!AE313),ROUND((MATRIX!AE313*IDLE/1000)*CKWH,2),"-"),IF(ISNUMBER(MATRIX!AQ313),ROUND((MATRIX!AQ313*IDLE/1000)*CKWH,2),"-")),"")</f>
        <v/>
      </c>
      <c r="AO313" s="125" t="str">
        <f t="shared" si="175"/>
        <v/>
      </c>
      <c r="AQ313" s="105" t="str">
        <f>IF(ISNUMBER($H313),IF(MV&lt;200,IF(ISNUMBER(MATRIX!AG313),ROUND((MATRIX!AG313/1000)*RUNNING*CKWH,2),"-"),IF(ISNUMBER(MATRIX!AS313),ROUND((MATRIX!AS313/1000)*RUNNING*CKWH,2),"-")),"")</f>
        <v/>
      </c>
      <c r="AR313" s="126" t="str">
        <f t="shared" si="176"/>
        <v/>
      </c>
      <c r="AT313" s="129" t="str">
        <f t="shared" si="177"/>
        <v/>
      </c>
      <c r="AU313" s="127" t="str">
        <f t="shared" si="178"/>
        <v/>
      </c>
      <c r="AW313" s="101" t="str">
        <f>IF(ISNUMBER($H313),IF(ISNUMBER(MATRIX!BU313),$H313*MATRIX!BU313,"n/a"),"")</f>
        <v/>
      </c>
      <c r="AX313" s="72"/>
      <c r="AY313" s="72" t="str">
        <f>IF(ISNUMBER($H313),IF(ISNUMBER(MATRIX!BV313*AL313),$H313*MATRIX!BV313*AL313,"n/a"),"")</f>
        <v/>
      </c>
      <c r="BA313" s="100" t="str">
        <f t="shared" si="179"/>
        <v/>
      </c>
      <c r="BB313" s="72"/>
      <c r="BC313" s="154" t="str">
        <f t="shared" si="180"/>
        <v/>
      </c>
      <c r="BD313" s="103" t="str">
        <f t="shared" si="181"/>
        <v/>
      </c>
      <c r="BF313" s="85" t="str">
        <f>IF(ISNUMBER(H313),IF(ISNUMBER(MATRIX!Y313),MATRIX!Y313,"n/a"),"")</f>
        <v/>
      </c>
      <c r="BG313" s="86" t="str">
        <f t="shared" si="182"/>
        <v/>
      </c>
      <c r="BI313" s="44" t="str">
        <f>IF(ISNUMBER('Lo-Z-OUTPUT'!D313),IF(ISNUMBER(EXTRA!H313),'Lo-Z-OUTPUT'!D313*EXTRA!H313,""),"")</f>
        <v/>
      </c>
      <c r="BJ313" s="44" t="str">
        <f t="shared" si="183"/>
        <v/>
      </c>
      <c r="BT313" t="b">
        <f>ISNUMBER(MATRIX!G313)</f>
        <v>0</v>
      </c>
      <c r="BU313" t="b">
        <f>ISNUMBER(MATRIX!H313)</f>
        <v>0</v>
      </c>
      <c r="BW313" s="64" t="str">
        <f>IF(AND(ISNUMBER('HI-Z-OUTPUT'!P313),I313&lt;&gt;0),'HI-Z-OUTPUT'!P313,"-")</f>
        <v>-</v>
      </c>
      <c r="BX313" s="1"/>
      <c r="BY313" s="64" t="str">
        <f>IF(ISBLANK('HI-Z-OUTPUT'!R313),"",'HI-Z-OUTPUT'!R313)</f>
        <v/>
      </c>
      <c r="CA313" s="62" t="str">
        <f>IF(ISNUMBER(BW313),IF(ISNUMBER(MATRIX!E313),BW313*MATRIX!E313,"WRNG DATA"),"-")</f>
        <v>-</v>
      </c>
      <c r="CC313" s="66" t="str">
        <f>IF(AND(ISNUMBER(BW313),OR(BT313,BU313)),IF(KP="kg",BW313*MATRIX!CC313,BW313*MATRIX!CC313*2.2),"-")</f>
        <v>-</v>
      </c>
      <c r="CD313" s="65" t="str">
        <f t="shared" si="184"/>
        <v/>
      </c>
      <c r="CF313" s="1" t="str">
        <f>IF(AND(VI&lt;100,ISNUMBER(BW313),BT313),MATRIX!N313,IF(AND(VI&gt;=100,ISNUMBER(BW313),BU313),MATRIX!O313,""))</f>
        <v/>
      </c>
      <c r="CG313" s="1" t="str">
        <f>IF(AND(BY313&lt;100,ISNUMBER(BW313),BT313),MATRIX!N313,IF(AND(BY313&gt;=100,ISNUMBER(BW313),BU313),MATRIX!O313,"WRNG V"))</f>
        <v>WRNG V</v>
      </c>
      <c r="CH313" s="1" t="str">
        <f t="shared" si="185"/>
        <v/>
      </c>
      <c r="CJ313" s="70" t="str">
        <f>IF(ISNUMBER(BW313),IF(BY313&lt;100,IF(ISNUMBER(CH313*MATRIX!G313),BW313*CH313*MATRIX!G313,""),IF(ISNUMBER(CH313*MATRIX!H313),BW313*CH313*MATRIX!H313,"")),"")</f>
        <v/>
      </c>
      <c r="CL313" s="40" t="str">
        <f>IF(ISNUMBER(BW313*CH313),IF(ISNUMBER(MATRIX!U313),IF(MATRIX!U313-INT(MATRIX!U313)=0,MATRIX!U313,"("&amp;MATRIX!U313&amp;")"),"n/a"),"")</f>
        <v/>
      </c>
      <c r="CM313" s="77"/>
      <c r="CN313" s="81" t="str">
        <f>IF(ISNUMBER(BW313*CH313), IF(ISNUMBER(MATRIX!AZ313),BW313*MATRIX!AZ313,"n/a"),"")</f>
        <v/>
      </c>
      <c r="CO313" s="77"/>
      <c r="CP313" s="83" t="str">
        <f>IF(ISNUMBER($BW313*$CH313), IF(ISNUMBER(MATRIX!BB313),$BW313*MATRIX!BB313,"n/a"),"")</f>
        <v/>
      </c>
      <c r="CQ313" s="77"/>
      <c r="CR313" s="81" t="str">
        <f>IF(ISNUMBER($BW313*$CH313), IF(ISNUMBER(MATRIX!BJ313),BW313*MATRIX!BJ313,"n/a"),"")</f>
        <v/>
      </c>
      <c r="CS313" s="77" t="s">
        <v>434</v>
      </c>
      <c r="CT313" s="83" t="str">
        <f>IF(ISNUMBER($BW313*$CH313), IF(ISNUMBER(MATRIX!BL313),$BW313*MATRIX!BL313,"n/a"),"")</f>
        <v/>
      </c>
      <c r="CV313" s="225" t="str">
        <f t="shared" si="186"/>
        <v/>
      </c>
      <c r="CX313" s="225" t="str">
        <f t="shared" si="187"/>
        <v/>
      </c>
      <c r="CZ313" s="219" t="str">
        <f>IF(ISNUMBER($BW313*$CH313), IF(MV&gt;200,IF(ISNUMBER(MATRIX!CL313),MATRIX!CL313,"n/a"),IF(ISNUMBER(MATRIX!CH313),MATRIX!CH313,"n/a")),"")</f>
        <v/>
      </c>
      <c r="DB313" s="1" t="str">
        <f>IF(ISNUMBER(BW313),IF(AND(ISNUMBER('HI-Z-OUTPUT'!AV313),'HI-Z-OUTPUT'!AV313&lt;&gt;0),'HI-Z-OUTPUT'!AV313,'Hi-Z-INPUT'!$K$7*'Hi-Z-INPUT'!$K$11),"")</f>
        <v/>
      </c>
      <c r="DD313" s="161" t="str">
        <f t="shared" si="188"/>
        <v/>
      </c>
      <c r="DF313" s="124" t="str">
        <f>IF(ISNUMBER($BW313),IF(MV&lt;200,IF(ISNUMBER(MATRIX!BA313),ROUND(MATRIX!BA313/1000*IDLE*CKWH,2),"-"),IF(ISNUMBER(MATRIX!BK313),ROUND(MATRIX!BK313/1000*IDLE*CKWH,2),"-")),"")</f>
        <v/>
      </c>
      <c r="DG313" s="125" t="str">
        <f t="shared" si="189"/>
        <v/>
      </c>
      <c r="DI313" s="104" t="str">
        <f>IF(ISNUMBER($BW313),IF(MV&lt;200,IF(ISNUMBER(MATRIX!BC313),ROUND(MATRIX!BC313/1000*RUNNING*CKWH,2),"-"),IF(ISNUMBER(MATRIX!BM313),ROUND(MATRIX!BM313/1000*RUNNING*CKWH,2),"-")),"")</f>
        <v/>
      </c>
      <c r="DJ313" s="130" t="str">
        <f t="shared" si="190"/>
        <v/>
      </c>
      <c r="DL313" s="104"/>
      <c r="DM313" s="130" t="str">
        <f t="shared" si="191"/>
        <v/>
      </c>
      <c r="DO313" s="129" t="str">
        <f t="shared" si="192"/>
        <v/>
      </c>
      <c r="DP313" s="127" t="str">
        <f t="shared" si="193"/>
        <v/>
      </c>
      <c r="DR313" s="101" t="str">
        <f>IF(ISNUMBER($BW313*$CH313),IF(ISNUMBER(MATRIX!BU313),BW313*MATRIX!BU313,"n/a"),"")</f>
        <v/>
      </c>
      <c r="DS313" s="72"/>
      <c r="DT313" s="72" t="str">
        <f>IF(ISNUMBER(BW313*CH313),IF(ISNUMBER(MATRIX!BV313*DD313),BW313*MATRIX!BV313*DD313,"n/a"),"")</f>
        <v/>
      </c>
      <c r="DU313" s="72"/>
      <c r="DV313" s="155" t="str">
        <f t="shared" si="194"/>
        <v/>
      </c>
      <c r="DW313" s="96"/>
      <c r="DX313" s="156" t="str">
        <f t="shared" si="195"/>
        <v/>
      </c>
      <c r="DY313" s="102" t="str">
        <f t="shared" si="196"/>
        <v/>
      </c>
      <c r="EA313" s="85" t="str">
        <f>IF(ISNUMBER(BW313),IF(ISNUMBER(MATRIX!Y313),MATRIX!Y313,"n/a"),"")</f>
        <v/>
      </c>
      <c r="EB313" s="86" t="str">
        <f t="shared" si="197"/>
        <v/>
      </c>
      <c r="ED313" s="44" t="str">
        <f>IF(ISNUMBER('HI-Z-OUTPUT'!D313),IF(ISNUMBER(BW313),'HI-Z-OUTPUT'!D313*BW313,""),"")</f>
        <v/>
      </c>
      <c r="EE313" s="44" t="str">
        <f t="shared" si="198"/>
        <v/>
      </c>
    </row>
    <row r="314" spans="1:135">
      <c r="A314" s="106"/>
      <c r="D314" t="b">
        <f>AND(OHM8MENO&lt;='Lo-Z-OUTPUT'!U314,'Lo-Z-OUTPUT'!U314&lt;=OHM8PIU)</f>
        <v>0</v>
      </c>
      <c r="E314" t="b">
        <f>AND(OHM4MENO&lt;='Lo-Z-OUTPUT'!U314,'Lo-Z-OUTPUT'!U314&lt;=OHM4PIU)</f>
        <v>0</v>
      </c>
      <c r="F314" t="b">
        <f>AND(OHM2MENO&lt;='Lo-Z-OUTPUT'!U314,'Lo-Z-OUTPUT'!U314&lt;=OHM2PIU)</f>
        <v>0</v>
      </c>
      <c r="H314" s="64" t="str">
        <f>IF(ISNUMBER('Lo-Z-OUTPUT'!S314),'Lo-Z-OUTPUT'!S314,"")</f>
        <v/>
      </c>
      <c r="I314" s="64" t="str">
        <f>IF('Lo-Z-OUTPUT'!W314="B","B","")</f>
        <v/>
      </c>
      <c r="K314" s="62" t="str">
        <f>IF(ISNUMBER(H314),H314*MATRIX!E314,"-")</f>
        <v>-</v>
      </c>
      <c r="M314" s="66" t="str">
        <f>IF(ISNUMBER(H314),IF(KP="kg",H314*MATRIX!CB314,H314*MATRIX!CB314*2.2),"-")</f>
        <v>-</v>
      </c>
      <c r="N314" s="65" t="str">
        <f t="shared" si="171"/>
        <v/>
      </c>
      <c r="P314" s="1" t="str">
        <f>IF(ISNUMBER(H314),IF('Lo-Z-OUTPUT'!W314="B",IF(D314,MATRIX!Q314,IF(E314,MATRIX!R314,"WRNG Ω")),IF(D314,MATRIX!K314,IF(E314,MATRIX!L314,IF(F314,MATRIX!M314,"")))),"")</f>
        <v/>
      </c>
      <c r="R314" s="70" t="str">
        <f>IF(AND(ISNUMBER(H314),ISNUMBER(P314)),IF('Lo-Z-OUTPUT'!W314="B",H314*P314*MATRIX!F314/2,H314*P314*MATRIX!F314),"")</f>
        <v/>
      </c>
      <c r="T314" s="40" t="str">
        <f>IF(ISNUMBER($H314),IF(ISNUMBER(MATRIX!U314),IF(MATRIX!U314-INT(MATRIX!U314)=0,MATRIX!U314,"("&amp;MATRIX!U314&amp;")"),"n/a"),"")</f>
        <v/>
      </c>
      <c r="U314" s="77"/>
      <c r="V314" s="81" t="str">
        <f>IF(ISNUMBER(H314), IF(ISNUMBER(MATRIX!AD314),H314*MATRIX!AD314,"n/a"),"")</f>
        <v/>
      </c>
      <c r="W314" s="77"/>
      <c r="X314" s="83" t="str">
        <f>IF(ISNUMBER($H314), IF(ISNUMBER(MATRIX!AF314),$H314*MATRIX!AF314,"n/a"),"")</f>
        <v/>
      </c>
      <c r="Y314" s="77"/>
      <c r="Z314" s="81" t="str">
        <f>IF(ISNUMBER($H314), IF(ISNUMBER(MATRIX!AP314),$H314*MATRIX!AP314,"n/a"),"")</f>
        <v/>
      </c>
      <c r="AA314" s="77" t="s">
        <v>434</v>
      </c>
      <c r="AB314" s="83" t="str">
        <f>IF(ISNUMBER($H314), IF(ISNUMBER(MATRIX!AR314),$H314*MATRIX!AR314,"n/a"),"")</f>
        <v/>
      </c>
      <c r="AD314" s="225" t="str">
        <f t="shared" si="172"/>
        <v/>
      </c>
      <c r="AF314" s="225" t="str">
        <f t="shared" si="173"/>
        <v/>
      </c>
      <c r="AH314" s="218" t="str">
        <f>IF(ISNUMBER($H314), IF(MV&gt;200,IF(ISNUMBER(MATRIX!CL314),MATRIX!CL314,"n/a"),IF(ISNUMBER(MATRIX!CH314),MATRIX!CH314,"n/a")),"")</f>
        <v/>
      </c>
      <c r="AJ314" s="1" t="str">
        <f>IF(ISNUMBER(H314),IF(AND(ISNUMBER('Lo-Z-OUTPUT'!BA314),'Lo-Z-OUTPUT'!BA314&lt;&gt;0),'Lo-Z-OUTPUT'!BA314,'Lo-Z-INPUT'!$K$15*'Lo-Z-INPUT'!$K$7),"")</f>
        <v/>
      </c>
      <c r="AL314" s="161" t="str">
        <f t="shared" si="174"/>
        <v/>
      </c>
      <c r="AN314" s="124" t="str">
        <f>IF(ISNUMBER($H314),IF(MV&lt;200,IF(ISNUMBER(MATRIX!AE314),ROUND((MATRIX!AE314*IDLE/1000)*CKWH,2),"-"),IF(ISNUMBER(MATRIX!AQ314),ROUND((MATRIX!AQ314*IDLE/1000)*CKWH,2),"-")),"")</f>
        <v/>
      </c>
      <c r="AO314" s="125" t="str">
        <f t="shared" si="175"/>
        <v/>
      </c>
      <c r="AQ314" s="105" t="str">
        <f>IF(ISNUMBER($H314),IF(MV&lt;200,IF(ISNUMBER(MATRIX!AG314),ROUND((MATRIX!AG314/1000)*RUNNING*CKWH,2),"-"),IF(ISNUMBER(MATRIX!AS314),ROUND((MATRIX!AS314/1000)*RUNNING*CKWH,2),"-")),"")</f>
        <v/>
      </c>
      <c r="AR314" s="126" t="str">
        <f t="shared" si="176"/>
        <v/>
      </c>
      <c r="AT314" s="129" t="str">
        <f t="shared" si="177"/>
        <v/>
      </c>
      <c r="AU314" s="127" t="str">
        <f t="shared" si="178"/>
        <v/>
      </c>
      <c r="AW314" s="101" t="str">
        <f>IF(ISNUMBER($H314),IF(ISNUMBER(MATRIX!BU314),$H314*MATRIX!BU314,"n/a"),"")</f>
        <v/>
      </c>
      <c r="AX314" s="72"/>
      <c r="AY314" s="72" t="str">
        <f>IF(ISNUMBER($H314),IF(ISNUMBER(MATRIX!BV314*AL314),$H314*MATRIX!BV314*AL314,"n/a"),"")</f>
        <v/>
      </c>
      <c r="BA314" s="100" t="str">
        <f t="shared" si="179"/>
        <v/>
      </c>
      <c r="BB314" s="72"/>
      <c r="BC314" s="154" t="str">
        <f t="shared" si="180"/>
        <v/>
      </c>
      <c r="BD314" s="103" t="str">
        <f t="shared" si="181"/>
        <v/>
      </c>
      <c r="BF314" s="85" t="str">
        <f>IF(ISNUMBER(H314),IF(ISNUMBER(MATRIX!Y314),MATRIX!Y314,"n/a"),"")</f>
        <v/>
      </c>
      <c r="BG314" s="86" t="str">
        <f t="shared" si="182"/>
        <v/>
      </c>
      <c r="BI314" s="44" t="str">
        <f>IF(ISNUMBER('Lo-Z-OUTPUT'!D314),IF(ISNUMBER(EXTRA!H314),'Lo-Z-OUTPUT'!D314*EXTRA!H314,""),"")</f>
        <v/>
      </c>
      <c r="BJ314" s="44" t="str">
        <f t="shared" si="183"/>
        <v/>
      </c>
      <c r="BT314" t="b">
        <f>ISNUMBER(MATRIX!G314)</f>
        <v>0</v>
      </c>
      <c r="BU314" t="b">
        <f>ISNUMBER(MATRIX!H314)</f>
        <v>0</v>
      </c>
      <c r="BW314" s="64" t="str">
        <f>IF(AND(ISNUMBER('HI-Z-OUTPUT'!P314),I314&lt;&gt;0),'HI-Z-OUTPUT'!P314,"-")</f>
        <v>-</v>
      </c>
      <c r="BX314" s="1"/>
      <c r="BY314" s="64" t="str">
        <f>IF(ISBLANK('HI-Z-OUTPUT'!R314),"",'HI-Z-OUTPUT'!R314)</f>
        <v/>
      </c>
      <c r="CA314" s="62" t="str">
        <f>IF(ISNUMBER(BW314),IF(ISNUMBER(MATRIX!E314),BW314*MATRIX!E314,"WRNG DATA"),"-")</f>
        <v>-</v>
      </c>
      <c r="CC314" s="66" t="str">
        <f>IF(AND(ISNUMBER(BW314),OR(BT314,BU314)),IF(KP="kg",BW314*MATRIX!CC314,BW314*MATRIX!CC314*2.2),"-")</f>
        <v>-</v>
      </c>
      <c r="CD314" s="65" t="str">
        <f t="shared" si="184"/>
        <v/>
      </c>
      <c r="CF314" s="1" t="str">
        <f>IF(AND(VI&lt;100,ISNUMBER(BW314),BT314),MATRIX!N314,IF(AND(VI&gt;=100,ISNUMBER(BW314),BU314),MATRIX!O314,""))</f>
        <v/>
      </c>
      <c r="CG314" s="1" t="str">
        <f>IF(AND(BY314&lt;100,ISNUMBER(BW314),BT314),MATRIX!N314,IF(AND(BY314&gt;=100,ISNUMBER(BW314),BU314),MATRIX!O314,"WRNG V"))</f>
        <v>WRNG V</v>
      </c>
      <c r="CH314" s="1" t="str">
        <f t="shared" si="185"/>
        <v/>
      </c>
      <c r="CJ314" s="70" t="str">
        <f>IF(ISNUMBER(BW314),IF(BY314&lt;100,IF(ISNUMBER(CH314*MATRIX!G314),BW314*CH314*MATRIX!G314,""),IF(ISNUMBER(CH314*MATRIX!H314),BW314*CH314*MATRIX!H314,"")),"")</f>
        <v/>
      </c>
      <c r="CL314" s="40" t="str">
        <f>IF(ISNUMBER(BW314*CH314),IF(ISNUMBER(MATRIX!U314),IF(MATRIX!U314-INT(MATRIX!U314)=0,MATRIX!U314,"("&amp;MATRIX!U314&amp;")"),"n/a"),"")</f>
        <v/>
      </c>
      <c r="CM314" s="77"/>
      <c r="CN314" s="81" t="str">
        <f>IF(ISNUMBER(BW314*CH314), IF(ISNUMBER(MATRIX!AZ314),BW314*MATRIX!AZ314,"n/a"),"")</f>
        <v/>
      </c>
      <c r="CO314" s="77"/>
      <c r="CP314" s="83" t="str">
        <f>IF(ISNUMBER($BW314*$CH314), IF(ISNUMBER(MATRIX!BB314),$BW314*MATRIX!BB314,"n/a"),"")</f>
        <v/>
      </c>
      <c r="CQ314" s="77"/>
      <c r="CR314" s="81" t="str">
        <f>IF(ISNUMBER($BW314*$CH314), IF(ISNUMBER(MATRIX!BJ314),BW314*MATRIX!BJ314,"n/a"),"")</f>
        <v/>
      </c>
      <c r="CS314" s="77" t="s">
        <v>434</v>
      </c>
      <c r="CT314" s="83" t="str">
        <f>IF(ISNUMBER($BW314*$CH314), IF(ISNUMBER(MATRIX!BL314),$BW314*MATRIX!BL314,"n/a"),"")</f>
        <v/>
      </c>
      <c r="CV314" s="225" t="str">
        <f t="shared" si="186"/>
        <v/>
      </c>
      <c r="CX314" s="225" t="str">
        <f t="shared" si="187"/>
        <v/>
      </c>
      <c r="CZ314" s="219" t="str">
        <f>IF(ISNUMBER($BW314*$CH314), IF(MV&gt;200,IF(ISNUMBER(MATRIX!CL314),MATRIX!CL314,"n/a"),IF(ISNUMBER(MATRIX!CH314),MATRIX!CH314,"n/a")),"")</f>
        <v/>
      </c>
      <c r="DB314" s="1" t="str">
        <f>IF(ISNUMBER(BW314),IF(AND(ISNUMBER('HI-Z-OUTPUT'!AV314),'HI-Z-OUTPUT'!AV314&lt;&gt;0),'HI-Z-OUTPUT'!AV314,'Hi-Z-INPUT'!$K$7*'Hi-Z-INPUT'!$K$11),"")</f>
        <v/>
      </c>
      <c r="DD314" s="161" t="str">
        <f t="shared" si="188"/>
        <v/>
      </c>
      <c r="DF314" s="124" t="str">
        <f>IF(ISNUMBER($BW314),IF(MV&lt;200,IF(ISNUMBER(MATRIX!BA314),ROUND(MATRIX!BA314/1000*IDLE*CKWH,2),"-"),IF(ISNUMBER(MATRIX!BK314),ROUND(MATRIX!BK314/1000*IDLE*CKWH,2),"-")),"")</f>
        <v/>
      </c>
      <c r="DG314" s="125" t="str">
        <f t="shared" si="189"/>
        <v/>
      </c>
      <c r="DI314" s="104" t="str">
        <f>IF(ISNUMBER($BW314),IF(MV&lt;200,IF(ISNUMBER(MATRIX!BC314),ROUND(MATRIX!BC314/1000*RUNNING*CKWH,2),"-"),IF(ISNUMBER(MATRIX!BM314),ROUND(MATRIX!BM314/1000*RUNNING*CKWH,2),"-")),"")</f>
        <v/>
      </c>
      <c r="DJ314" s="130" t="str">
        <f t="shared" si="190"/>
        <v/>
      </c>
      <c r="DL314" s="104"/>
      <c r="DM314" s="130" t="str">
        <f t="shared" si="191"/>
        <v/>
      </c>
      <c r="DO314" s="129" t="str">
        <f t="shared" si="192"/>
        <v/>
      </c>
      <c r="DP314" s="127" t="str">
        <f t="shared" si="193"/>
        <v/>
      </c>
      <c r="DR314" s="101" t="str">
        <f>IF(ISNUMBER($BW314*$CH314),IF(ISNUMBER(MATRIX!BU314),BW314*MATRIX!BU314,"n/a"),"")</f>
        <v/>
      </c>
      <c r="DS314" s="72"/>
      <c r="DT314" s="72" t="str">
        <f>IF(ISNUMBER(BW314*CH314),IF(ISNUMBER(MATRIX!BV314*DD314),BW314*MATRIX!BV314*DD314,"n/a"),"")</f>
        <v/>
      </c>
      <c r="DU314" s="72"/>
      <c r="DV314" s="155" t="str">
        <f t="shared" si="194"/>
        <v/>
      </c>
      <c r="DW314" s="96"/>
      <c r="DX314" s="156" t="str">
        <f t="shared" si="195"/>
        <v/>
      </c>
      <c r="DY314" s="102" t="str">
        <f t="shared" si="196"/>
        <v/>
      </c>
      <c r="EA314" s="85" t="str">
        <f>IF(ISNUMBER(BW314),IF(ISNUMBER(MATRIX!Y314),MATRIX!Y314,"n/a"),"")</f>
        <v/>
      </c>
      <c r="EB314" s="86" t="str">
        <f t="shared" si="197"/>
        <v/>
      </c>
      <c r="ED314" s="44" t="str">
        <f>IF(ISNUMBER('HI-Z-OUTPUT'!D314),IF(ISNUMBER(BW314),'HI-Z-OUTPUT'!D314*BW314,""),"")</f>
        <v/>
      </c>
      <c r="EE314" s="44" t="str">
        <f t="shared" si="198"/>
        <v/>
      </c>
    </row>
    <row r="315" spans="1:135">
      <c r="A315" s="106"/>
      <c r="D315" t="b">
        <f>AND(OHM8MENO&lt;='Lo-Z-OUTPUT'!U315,'Lo-Z-OUTPUT'!U315&lt;=OHM8PIU)</f>
        <v>0</v>
      </c>
      <c r="E315" t="b">
        <f>AND(OHM4MENO&lt;='Lo-Z-OUTPUT'!U315,'Lo-Z-OUTPUT'!U315&lt;=OHM4PIU)</f>
        <v>0</v>
      </c>
      <c r="F315" t="b">
        <f>AND(OHM2MENO&lt;='Lo-Z-OUTPUT'!U315,'Lo-Z-OUTPUT'!U315&lt;=OHM2PIU)</f>
        <v>0</v>
      </c>
      <c r="H315" s="64" t="str">
        <f>IF(ISNUMBER('Lo-Z-OUTPUT'!S315),'Lo-Z-OUTPUT'!S315,"")</f>
        <v/>
      </c>
      <c r="I315" s="64" t="str">
        <f>IF('Lo-Z-OUTPUT'!W315="B","B","")</f>
        <v/>
      </c>
      <c r="K315" s="62" t="str">
        <f>IF(ISNUMBER(H315),H315*MATRIX!E315,"-")</f>
        <v>-</v>
      </c>
      <c r="M315" s="66" t="str">
        <f>IF(ISNUMBER(H315),IF(KP="kg",H315*MATRIX!CB315,H315*MATRIX!CB315*2.2),"-")</f>
        <v>-</v>
      </c>
      <c r="N315" s="65" t="str">
        <f t="shared" si="171"/>
        <v/>
      </c>
      <c r="P315" s="1" t="str">
        <f>IF(ISNUMBER(H315),IF('Lo-Z-OUTPUT'!W315="B",IF(D315,MATRIX!Q315,IF(E315,MATRIX!R315,"WRNG Ω")),IF(D315,MATRIX!K315,IF(E315,MATRIX!L315,IF(F315,MATRIX!M315,"")))),"")</f>
        <v/>
      </c>
      <c r="R315" s="70" t="str">
        <f>IF(AND(ISNUMBER(H315),ISNUMBER(P315)),IF('Lo-Z-OUTPUT'!W315="B",H315*P315*MATRIX!F315/2,H315*P315*MATRIX!F315),"")</f>
        <v/>
      </c>
      <c r="T315" s="40" t="str">
        <f>IF(ISNUMBER($H315),IF(ISNUMBER(MATRIX!U315),IF(MATRIX!U315-INT(MATRIX!U315)=0,MATRIX!U315,"("&amp;MATRIX!U315&amp;")"),"n/a"),"")</f>
        <v/>
      </c>
      <c r="U315" s="77"/>
      <c r="V315" s="81" t="str">
        <f>IF(ISNUMBER(H315), IF(ISNUMBER(MATRIX!AD315),H315*MATRIX!AD315,"n/a"),"")</f>
        <v/>
      </c>
      <c r="W315" s="77"/>
      <c r="X315" s="83" t="str">
        <f>IF(ISNUMBER($H315), IF(ISNUMBER(MATRIX!AF315),$H315*MATRIX!AF315,"n/a"),"")</f>
        <v/>
      </c>
      <c r="Y315" s="77"/>
      <c r="Z315" s="81" t="str">
        <f>IF(ISNUMBER($H315), IF(ISNUMBER(MATRIX!AP315),$H315*MATRIX!AP315,"n/a"),"")</f>
        <v/>
      </c>
      <c r="AA315" s="77" t="s">
        <v>434</v>
      </c>
      <c r="AB315" s="83" t="str">
        <f>IF(ISNUMBER($H315), IF(ISNUMBER(MATRIX!AR315),$H315*MATRIX!AR315,"n/a"),"")</f>
        <v/>
      </c>
      <c r="AD315" s="225" t="str">
        <f t="shared" si="172"/>
        <v/>
      </c>
      <c r="AF315" s="225" t="str">
        <f t="shared" si="173"/>
        <v/>
      </c>
      <c r="AH315" s="218" t="str">
        <f>IF(ISNUMBER($H315), IF(MV&gt;200,IF(ISNUMBER(MATRIX!CL315),MATRIX!CL315,"n/a"),IF(ISNUMBER(MATRIX!CH315),MATRIX!CH315,"n/a")),"")</f>
        <v/>
      </c>
      <c r="AJ315" s="1" t="str">
        <f>IF(ISNUMBER(H315),IF(AND(ISNUMBER('Lo-Z-OUTPUT'!BA315),'Lo-Z-OUTPUT'!BA315&lt;&gt;0),'Lo-Z-OUTPUT'!BA315,'Lo-Z-INPUT'!$K$15*'Lo-Z-INPUT'!$K$7),"")</f>
        <v/>
      </c>
      <c r="AL315" s="161" t="str">
        <f t="shared" si="174"/>
        <v/>
      </c>
      <c r="AN315" s="124" t="str">
        <f>IF(ISNUMBER($H315),IF(MV&lt;200,IF(ISNUMBER(MATRIX!AE315),ROUND((MATRIX!AE315*IDLE/1000)*CKWH,2),"-"),IF(ISNUMBER(MATRIX!AQ315),ROUND((MATRIX!AQ315*IDLE/1000)*CKWH,2),"-")),"")</f>
        <v/>
      </c>
      <c r="AO315" s="125" t="str">
        <f t="shared" si="175"/>
        <v/>
      </c>
      <c r="AQ315" s="105" t="str">
        <f>IF(ISNUMBER($H315),IF(MV&lt;200,IF(ISNUMBER(MATRIX!AG315),ROUND((MATRIX!AG315/1000)*RUNNING*CKWH,2),"-"),IF(ISNUMBER(MATRIX!AS315),ROUND((MATRIX!AS315/1000)*RUNNING*CKWH,2),"-")),"")</f>
        <v/>
      </c>
      <c r="AR315" s="126" t="str">
        <f t="shared" si="176"/>
        <v/>
      </c>
      <c r="AT315" s="129" t="str">
        <f t="shared" si="177"/>
        <v/>
      </c>
      <c r="AU315" s="127" t="str">
        <f t="shared" si="178"/>
        <v/>
      </c>
      <c r="AW315" s="101" t="str">
        <f>IF(ISNUMBER($H315),IF(ISNUMBER(MATRIX!BU315),$H315*MATRIX!BU315,"n/a"),"")</f>
        <v/>
      </c>
      <c r="AX315" s="72"/>
      <c r="AY315" s="72" t="str">
        <f>IF(ISNUMBER($H315),IF(ISNUMBER(MATRIX!BV315*AL315),$H315*MATRIX!BV315*AL315,"n/a"),"")</f>
        <v/>
      </c>
      <c r="BA315" s="100" t="str">
        <f t="shared" si="179"/>
        <v/>
      </c>
      <c r="BB315" s="72"/>
      <c r="BC315" s="154" t="str">
        <f t="shared" si="180"/>
        <v/>
      </c>
      <c r="BD315" s="103" t="str">
        <f t="shared" si="181"/>
        <v/>
      </c>
      <c r="BF315" s="85" t="str">
        <f>IF(ISNUMBER(H315),IF(ISNUMBER(MATRIX!Y315),MATRIX!Y315,"n/a"),"")</f>
        <v/>
      </c>
      <c r="BG315" s="86" t="str">
        <f t="shared" si="182"/>
        <v/>
      </c>
      <c r="BI315" s="44" t="str">
        <f>IF(ISNUMBER('Lo-Z-OUTPUT'!D315),IF(ISNUMBER(EXTRA!H315),'Lo-Z-OUTPUT'!D315*EXTRA!H315,""),"")</f>
        <v/>
      </c>
      <c r="BJ315" s="44" t="str">
        <f t="shared" si="183"/>
        <v/>
      </c>
      <c r="BT315" t="b">
        <f>ISNUMBER(MATRIX!G315)</f>
        <v>0</v>
      </c>
      <c r="BU315" t="b">
        <f>ISNUMBER(MATRIX!H315)</f>
        <v>0</v>
      </c>
      <c r="BW315" s="64" t="str">
        <f>IF(AND(ISNUMBER('HI-Z-OUTPUT'!P315),I315&lt;&gt;0),'HI-Z-OUTPUT'!P315,"-")</f>
        <v>-</v>
      </c>
      <c r="BX315" s="1"/>
      <c r="BY315" s="64" t="str">
        <f>IF(ISBLANK('HI-Z-OUTPUT'!R315),"",'HI-Z-OUTPUT'!R315)</f>
        <v/>
      </c>
      <c r="CA315" s="62" t="str">
        <f>IF(ISNUMBER(BW315),IF(ISNUMBER(MATRIX!E315),BW315*MATRIX!E315,"WRNG DATA"),"-")</f>
        <v>-</v>
      </c>
      <c r="CC315" s="66" t="str">
        <f>IF(AND(ISNUMBER(BW315),OR(BT315,BU315)),IF(KP="kg",BW315*MATRIX!CC315,BW315*MATRIX!CC315*2.2),"-")</f>
        <v>-</v>
      </c>
      <c r="CD315" s="65" t="str">
        <f t="shared" si="184"/>
        <v/>
      </c>
      <c r="CF315" s="1" t="str">
        <f>IF(AND(VI&lt;100,ISNUMBER(BW315),BT315),MATRIX!N315,IF(AND(VI&gt;=100,ISNUMBER(BW315),BU315),MATRIX!O315,""))</f>
        <v/>
      </c>
      <c r="CG315" s="1" t="str">
        <f>IF(AND(BY315&lt;100,ISNUMBER(BW315),BT315),MATRIX!N315,IF(AND(BY315&gt;=100,ISNUMBER(BW315),BU315),MATRIX!O315,"WRNG V"))</f>
        <v>WRNG V</v>
      </c>
      <c r="CH315" s="1" t="str">
        <f t="shared" si="185"/>
        <v/>
      </c>
      <c r="CJ315" s="70" t="str">
        <f>IF(ISNUMBER(BW315),IF(BY315&lt;100,IF(ISNUMBER(CH315*MATRIX!G315),BW315*CH315*MATRIX!G315,""),IF(ISNUMBER(CH315*MATRIX!H315),BW315*CH315*MATRIX!H315,"")),"")</f>
        <v/>
      </c>
      <c r="CL315" s="40" t="str">
        <f>IF(ISNUMBER(BW315*CH315),IF(ISNUMBER(MATRIX!U315),IF(MATRIX!U315-INT(MATRIX!U315)=0,MATRIX!U315,"("&amp;MATRIX!U315&amp;")"),"n/a"),"")</f>
        <v/>
      </c>
      <c r="CM315" s="77"/>
      <c r="CN315" s="81" t="str">
        <f>IF(ISNUMBER(BW315*CH315), IF(ISNUMBER(MATRIX!AZ315),BW315*MATRIX!AZ315,"n/a"),"")</f>
        <v/>
      </c>
      <c r="CO315" s="77"/>
      <c r="CP315" s="83" t="str">
        <f>IF(ISNUMBER($BW315*$CH315), IF(ISNUMBER(MATRIX!BB315),$BW315*MATRIX!BB315,"n/a"),"")</f>
        <v/>
      </c>
      <c r="CQ315" s="77"/>
      <c r="CR315" s="81" t="str">
        <f>IF(ISNUMBER($BW315*$CH315), IF(ISNUMBER(MATRIX!BJ315),BW315*MATRIX!BJ315,"n/a"),"")</f>
        <v/>
      </c>
      <c r="CS315" s="77" t="s">
        <v>434</v>
      </c>
      <c r="CT315" s="83" t="str">
        <f>IF(ISNUMBER($BW315*$CH315), IF(ISNUMBER(MATRIX!BL315),$BW315*MATRIX!BL315,"n/a"),"")</f>
        <v/>
      </c>
      <c r="CV315" s="225" t="str">
        <f t="shared" si="186"/>
        <v/>
      </c>
      <c r="CX315" s="225" t="str">
        <f t="shared" si="187"/>
        <v/>
      </c>
      <c r="CZ315" s="219" t="str">
        <f>IF(ISNUMBER($BW315*$CH315), IF(MV&gt;200,IF(ISNUMBER(MATRIX!CL315),MATRIX!CL315,"n/a"),IF(ISNUMBER(MATRIX!CH315),MATRIX!CH315,"n/a")),"")</f>
        <v/>
      </c>
      <c r="DB315" s="1" t="str">
        <f>IF(ISNUMBER(BW315),IF(AND(ISNUMBER('HI-Z-OUTPUT'!AV315),'HI-Z-OUTPUT'!AV315&lt;&gt;0),'HI-Z-OUTPUT'!AV315,'Hi-Z-INPUT'!$K$7*'Hi-Z-INPUT'!$K$11),"")</f>
        <v/>
      </c>
      <c r="DD315" s="161" t="str">
        <f t="shared" si="188"/>
        <v/>
      </c>
      <c r="DF315" s="124" t="str">
        <f>IF(ISNUMBER($BW315),IF(MV&lt;200,IF(ISNUMBER(MATRIX!BA315),ROUND(MATRIX!BA315/1000*IDLE*CKWH,2),"-"),IF(ISNUMBER(MATRIX!BK315),ROUND(MATRIX!BK315/1000*IDLE*CKWH,2),"-")),"")</f>
        <v/>
      </c>
      <c r="DG315" s="125" t="str">
        <f t="shared" si="189"/>
        <v/>
      </c>
      <c r="DI315" s="104" t="str">
        <f>IF(ISNUMBER($BW315),IF(MV&lt;200,IF(ISNUMBER(MATRIX!BC315),ROUND(MATRIX!BC315/1000*RUNNING*CKWH,2),"-"),IF(ISNUMBER(MATRIX!BM315),ROUND(MATRIX!BM315/1000*RUNNING*CKWH,2),"-")),"")</f>
        <v/>
      </c>
      <c r="DJ315" s="130" t="str">
        <f t="shared" si="190"/>
        <v/>
      </c>
      <c r="DL315" s="104"/>
      <c r="DM315" s="130" t="str">
        <f t="shared" si="191"/>
        <v/>
      </c>
      <c r="DO315" s="129" t="str">
        <f t="shared" si="192"/>
        <v/>
      </c>
      <c r="DP315" s="127" t="str">
        <f t="shared" si="193"/>
        <v/>
      </c>
      <c r="DR315" s="101" t="str">
        <f>IF(ISNUMBER($BW315*$CH315),IF(ISNUMBER(MATRIX!BU315),BW315*MATRIX!BU315,"n/a"),"")</f>
        <v/>
      </c>
      <c r="DS315" s="72"/>
      <c r="DT315" s="72" t="str">
        <f>IF(ISNUMBER(BW315*CH315),IF(ISNUMBER(MATRIX!BV315*DD315),BW315*MATRIX!BV315*DD315,"n/a"),"")</f>
        <v/>
      </c>
      <c r="DU315" s="72"/>
      <c r="DV315" s="155" t="str">
        <f t="shared" si="194"/>
        <v/>
      </c>
      <c r="DW315" s="96"/>
      <c r="DX315" s="156" t="str">
        <f t="shared" si="195"/>
        <v/>
      </c>
      <c r="DY315" s="102" t="str">
        <f t="shared" si="196"/>
        <v/>
      </c>
      <c r="EA315" s="85" t="str">
        <f>IF(ISNUMBER(BW315),IF(ISNUMBER(MATRIX!Y315),MATRIX!Y315,"n/a"),"")</f>
        <v/>
      </c>
      <c r="EB315" s="86" t="str">
        <f t="shared" si="197"/>
        <v/>
      </c>
      <c r="ED315" s="44" t="str">
        <f>IF(ISNUMBER('HI-Z-OUTPUT'!D315),IF(ISNUMBER(BW315),'HI-Z-OUTPUT'!D315*BW315,""),"")</f>
        <v/>
      </c>
      <c r="EE315" s="44" t="str">
        <f t="shared" si="198"/>
        <v/>
      </c>
    </row>
  </sheetData>
  <sheetProtection algorithmName="SHA-512" hashValue="Bvr6yyh3dMK3I1CgQvmjdhTgET5pFikuMbHSPVSunUHQCQjYZkG0F+tnmjjcYjsetIacPLdqyBGpKkFhPE8xyw==" saltValue="DaCNTzqUhmjH8HmEsOVxVw==" spinCount="100000" sheet="1" objects="1" scenarios="1" selectLockedCells="1" autoFilter="0"/>
  <mergeCells count="76">
    <mergeCell ref="ED5:EE6"/>
    <mergeCell ref="DR4:DY4"/>
    <mergeCell ref="DR5:DR6"/>
    <mergeCell ref="DT5:DT6"/>
    <mergeCell ref="DX5:DY6"/>
    <mergeCell ref="EA5:EB6"/>
    <mergeCell ref="DV5:DV6"/>
    <mergeCell ref="DX7:DY7"/>
    <mergeCell ref="Z5:Z6"/>
    <mergeCell ref="V4:X4"/>
    <mergeCell ref="Z4:AB4"/>
    <mergeCell ref="H5:I6"/>
    <mergeCell ref="K5:K6"/>
    <mergeCell ref="M5:N6"/>
    <mergeCell ref="P5:P6"/>
    <mergeCell ref="CR5:CR6"/>
    <mergeCell ref="CT5:CT6"/>
    <mergeCell ref="AB5:AB6"/>
    <mergeCell ref="AW5:AW6"/>
    <mergeCell ref="AY5:AY6"/>
    <mergeCell ref="BC5:BD6"/>
    <mergeCell ref="CJ5:CJ6"/>
    <mergeCell ref="CL5:CL6"/>
    <mergeCell ref="D6:F6"/>
    <mergeCell ref="D5:F5"/>
    <mergeCell ref="CC7:CD7"/>
    <mergeCell ref="M7:N7"/>
    <mergeCell ref="CN4:CP4"/>
    <mergeCell ref="CN5:CN6"/>
    <mergeCell ref="CP5:CP6"/>
    <mergeCell ref="BI5:BJ6"/>
    <mergeCell ref="AW4:BD4"/>
    <mergeCell ref="BC7:BD7"/>
    <mergeCell ref="AN4:AU4"/>
    <mergeCell ref="AQ5:AR6"/>
    <mergeCell ref="AT5:AU6"/>
    <mergeCell ref="AN7:AO7"/>
    <mergeCell ref="AQ7:AR7"/>
    <mergeCell ref="AT7:AU7"/>
    <mergeCell ref="A2:B2"/>
    <mergeCell ref="CR4:CT4"/>
    <mergeCell ref="CA5:CA6"/>
    <mergeCell ref="CC5:CD6"/>
    <mergeCell ref="BF5:BG6"/>
    <mergeCell ref="R5:R6"/>
    <mergeCell ref="T5:T6"/>
    <mergeCell ref="V5:V6"/>
    <mergeCell ref="X5:X6"/>
    <mergeCell ref="BW5:BW6"/>
    <mergeCell ref="BY5:BY6"/>
    <mergeCell ref="BT5:BU5"/>
    <mergeCell ref="BT6:BU6"/>
    <mergeCell ref="CF5:CH5"/>
    <mergeCell ref="BA5:BA6"/>
    <mergeCell ref="AN5:AO6"/>
    <mergeCell ref="DL7:DM7"/>
    <mergeCell ref="DO7:DP7"/>
    <mergeCell ref="DF4:DP4"/>
    <mergeCell ref="DF5:DG6"/>
    <mergeCell ref="DI5:DJ6"/>
    <mergeCell ref="DL5:DM6"/>
    <mergeCell ref="DO5:DP6"/>
    <mergeCell ref="AD5:AD6"/>
    <mergeCell ref="AF5:AF6"/>
    <mergeCell ref="AD4:AF4"/>
    <mergeCell ref="DF7:DG7"/>
    <mergeCell ref="DI7:DJ7"/>
    <mergeCell ref="CZ5:CZ6"/>
    <mergeCell ref="AH5:AH6"/>
    <mergeCell ref="AJ5:AJ6"/>
    <mergeCell ref="AL5:AL6"/>
    <mergeCell ref="DB5:DB6"/>
    <mergeCell ref="DD5:DD6"/>
    <mergeCell ref="CV4:CX4"/>
    <mergeCell ref="CV5:CV6"/>
    <mergeCell ref="CX5:CX6"/>
  </mergeCells>
  <pageMargins left="0.7" right="0.7" top="0.75" bottom="0.75" header="0.3" footer="0.3"/>
  <pageSetup paperSize="9" orientation="portrait" horizontalDpi="4294967292" verticalDpi="429496729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0">
    <tabColor theme="5" tint="-0.249977111117893"/>
  </sheetPr>
  <dimension ref="A1:W160"/>
  <sheetViews>
    <sheetView topLeftCell="A43" zoomScale="115" zoomScaleNormal="115" zoomScalePageLayoutView="97" workbookViewId="0">
      <selection activeCell="G62" sqref="G62"/>
    </sheetView>
  </sheetViews>
  <sheetFormatPr defaultColWidth="8.7109375" defaultRowHeight="15"/>
  <cols>
    <col min="2" max="2" width="14.7109375" customWidth="1"/>
    <col min="3" max="5" width="10.7109375" customWidth="1"/>
    <col min="6" max="6" width="14.28515625" bestFit="1" customWidth="1"/>
    <col min="7" max="9" width="10.7109375" customWidth="1"/>
    <col min="10" max="10" width="14.28515625" bestFit="1" customWidth="1"/>
    <col min="11" max="11" width="10.7109375" customWidth="1"/>
    <col min="14" max="14" width="9.7109375" bestFit="1" customWidth="1"/>
    <col min="17" max="17" width="18" customWidth="1"/>
  </cols>
  <sheetData>
    <row r="1" spans="2:23" ht="18" customHeight="1" thickBot="1"/>
    <row r="2" spans="2:23" ht="18" customHeight="1">
      <c r="B2" s="964" t="s">
        <v>452</v>
      </c>
      <c r="C2" s="965"/>
      <c r="D2" s="965"/>
      <c r="E2" s="965"/>
      <c r="F2" s="965"/>
      <c r="G2" s="965"/>
      <c r="H2" s="965"/>
      <c r="I2" s="965"/>
      <c r="J2" s="966"/>
      <c r="L2" s="964" t="s">
        <v>453</v>
      </c>
      <c r="M2" s="966"/>
      <c r="O2" s="967" t="s">
        <v>454</v>
      </c>
      <c r="P2" s="968"/>
      <c r="R2" s="167" t="s">
        <v>455</v>
      </c>
      <c r="S2" s="166"/>
      <c r="T2" s="167" t="s">
        <v>456</v>
      </c>
    </row>
    <row r="3" spans="2:23" ht="18" customHeight="1">
      <c r="B3" s="973" t="s">
        <v>457</v>
      </c>
      <c r="C3" s="974"/>
      <c r="D3" s="974"/>
      <c r="E3" s="84">
        <v>3</v>
      </c>
      <c r="F3" t="s">
        <v>458</v>
      </c>
      <c r="J3" s="3"/>
      <c r="L3" s="16" t="s">
        <v>20</v>
      </c>
      <c r="M3" s="17" t="s">
        <v>459</v>
      </c>
      <c r="O3" s="16" t="s">
        <v>274</v>
      </c>
      <c r="P3" s="17" t="s">
        <v>460</v>
      </c>
      <c r="R3" s="211">
        <v>11.8</v>
      </c>
      <c r="S3" s="166"/>
      <c r="T3" s="211">
        <v>1.4</v>
      </c>
    </row>
    <row r="4" spans="2:23" ht="18" customHeight="1" thickBot="1">
      <c r="B4" s="973" t="s">
        <v>461</v>
      </c>
      <c r="C4" s="974"/>
      <c r="D4" s="974"/>
      <c r="E4" s="84">
        <v>32</v>
      </c>
      <c r="F4" s="84" t="s">
        <v>318</v>
      </c>
      <c r="J4" s="3"/>
      <c r="L4" s="16" t="s">
        <v>314</v>
      </c>
      <c r="M4" s="17" t="s">
        <v>462</v>
      </c>
      <c r="O4" s="213">
        <v>0.7</v>
      </c>
      <c r="P4" s="212">
        <v>1.6</v>
      </c>
      <c r="R4" s="169">
        <f>0.775*10^(R3/20)</f>
        <v>3.015099873705676</v>
      </c>
      <c r="S4" s="166"/>
      <c r="T4" s="168">
        <f>20*LOG10(T3/0.775)</f>
        <v>5.1365266634385529</v>
      </c>
    </row>
    <row r="5" spans="2:23" ht="18" customHeight="1" thickBot="1">
      <c r="B5" s="4"/>
      <c r="J5" s="3"/>
      <c r="L5" s="16" t="s">
        <v>13</v>
      </c>
      <c r="M5" s="17" t="s">
        <v>458</v>
      </c>
      <c r="O5" s="51" t="s">
        <v>463</v>
      </c>
      <c r="P5" s="51" t="s">
        <v>464</v>
      </c>
      <c r="W5" s="51"/>
    </row>
    <row r="6" spans="2:23" ht="18" customHeight="1" thickBot="1">
      <c r="B6" s="975" t="s">
        <v>465</v>
      </c>
      <c r="C6" s="976"/>
      <c r="D6" s="976"/>
      <c r="E6" s="7">
        <f>IF(F4="Nx",ROUND(E3*SQRT(2)*E4, 2),ROUND(E3*SQRT(2)*10^(E4/20),2))</f>
        <v>168.9</v>
      </c>
      <c r="F6" s="7" t="s">
        <v>13</v>
      </c>
      <c r="G6" s="5"/>
      <c r="H6" s="5"/>
      <c r="I6" s="5"/>
      <c r="J6" s="6"/>
      <c r="L6" s="16" t="s">
        <v>318</v>
      </c>
      <c r="M6" s="17" t="s">
        <v>10</v>
      </c>
      <c r="O6" s="967" t="s">
        <v>466</v>
      </c>
      <c r="P6" s="969"/>
      <c r="Q6" s="969"/>
      <c r="R6" s="969"/>
      <c r="S6" s="969"/>
      <c r="T6" s="968"/>
    </row>
    <row r="7" spans="2:23" ht="18" customHeight="1" thickBot="1">
      <c r="L7" s="18" t="s">
        <v>467</v>
      </c>
      <c r="M7" s="19" t="s">
        <v>468</v>
      </c>
      <c r="O7" s="970">
        <v>2</v>
      </c>
      <c r="P7" s="971"/>
      <c r="Q7" s="971">
        <v>4</v>
      </c>
      <c r="R7" s="971"/>
      <c r="S7" s="971">
        <v>8</v>
      </c>
      <c r="T7" s="972"/>
    </row>
    <row r="8" spans="2:23" ht="18" customHeight="1" thickBot="1">
      <c r="O8" s="16" t="s">
        <v>274</v>
      </c>
      <c r="P8" s="1" t="s">
        <v>460</v>
      </c>
      <c r="Q8" s="1" t="s">
        <v>274</v>
      </c>
      <c r="R8" s="1" t="s">
        <v>460</v>
      </c>
      <c r="S8" s="1" t="s">
        <v>274</v>
      </c>
      <c r="T8" s="17" t="s">
        <v>460</v>
      </c>
    </row>
    <row r="9" spans="2:23" ht="18" customHeight="1" thickBot="1">
      <c r="B9" s="964" t="s">
        <v>469</v>
      </c>
      <c r="C9" s="965"/>
      <c r="D9" s="965"/>
      <c r="E9" s="965"/>
      <c r="F9" s="965"/>
      <c r="G9" s="965"/>
      <c r="H9" s="965"/>
      <c r="I9" s="965"/>
      <c r="J9" s="965"/>
      <c r="K9" s="965"/>
      <c r="L9" s="965"/>
      <c r="M9" s="966"/>
      <c r="O9" s="18">
        <f>O7*O4</f>
        <v>1.4</v>
      </c>
      <c r="P9" s="21">
        <f>O7*P4</f>
        <v>3.2</v>
      </c>
      <c r="Q9" s="21">
        <f>Q7*O4</f>
        <v>2.8</v>
      </c>
      <c r="R9" s="21">
        <f>Q7*P4</f>
        <v>6.4</v>
      </c>
      <c r="S9" s="21">
        <f>S7*O4</f>
        <v>5.6</v>
      </c>
      <c r="T9" s="19">
        <f>S7*P4</f>
        <v>12.8</v>
      </c>
    </row>
    <row r="10" spans="2:23" ht="18" customHeight="1">
      <c r="B10" s="4"/>
      <c r="D10" s="1" t="s">
        <v>470</v>
      </c>
      <c r="E10" s="1" t="s">
        <v>471</v>
      </c>
      <c r="F10" s="1" t="s">
        <v>472</v>
      </c>
      <c r="H10" s="1" t="s">
        <v>473</v>
      </c>
      <c r="M10" s="3"/>
      <c r="O10" s="51" t="s">
        <v>474</v>
      </c>
      <c r="P10" s="51" t="s">
        <v>475</v>
      </c>
      <c r="Q10" s="51" t="s">
        <v>476</v>
      </c>
      <c r="R10" s="51" t="s">
        <v>477</v>
      </c>
      <c r="S10" s="51" t="s">
        <v>478</v>
      </c>
      <c r="T10" s="51" t="s">
        <v>479</v>
      </c>
    </row>
    <row r="11" spans="2:23" ht="18" customHeight="1" thickBot="1">
      <c r="B11" s="4"/>
      <c r="C11" s="9"/>
      <c r="D11" s="1">
        <v>2</v>
      </c>
      <c r="E11" s="40">
        <f>TOOLS!K9</f>
        <v>0</v>
      </c>
      <c r="F11" s="20" t="str">
        <f>IF(E11=0,"-",D11/E11)</f>
        <v>-</v>
      </c>
      <c r="G11" t="s">
        <v>480</v>
      </c>
      <c r="H11">
        <f>IF(ISNUMBER(F11),1/F11,1/10^100)</f>
        <v>1E-100</v>
      </c>
      <c r="M11" s="3"/>
    </row>
    <row r="12" spans="2:23" ht="18" customHeight="1">
      <c r="B12" s="4"/>
      <c r="D12" s="1">
        <v>4</v>
      </c>
      <c r="E12" s="40">
        <f>TOOLS!K13</f>
        <v>0</v>
      </c>
      <c r="F12" s="20" t="str">
        <f>IF(E12=0,"-",D12/E12)</f>
        <v>-</v>
      </c>
      <c r="G12" t="s">
        <v>480</v>
      </c>
      <c r="H12">
        <f>IF(ISNUMBER(F12),1/F12,1/10^100)</f>
        <v>1E-100</v>
      </c>
      <c r="M12" s="3"/>
      <c r="O12" s="980" t="s">
        <v>481</v>
      </c>
      <c r="P12" s="981"/>
      <c r="Q12" s="981"/>
      <c r="R12" s="981"/>
      <c r="S12" s="981"/>
      <c r="T12" s="981"/>
      <c r="U12" s="982"/>
    </row>
    <row r="13" spans="2:23" ht="18" customHeight="1">
      <c r="B13" s="4"/>
      <c r="D13" s="1">
        <v>8</v>
      </c>
      <c r="E13" s="40">
        <f>TOOLS!K17</f>
        <v>0</v>
      </c>
      <c r="F13" s="20" t="str">
        <f>IF(E13=0,"-",D13/E13)</f>
        <v>-</v>
      </c>
      <c r="G13" t="s">
        <v>480</v>
      </c>
      <c r="H13">
        <f>IF(ISNUMBER(F13),1/F13,1/10^100)</f>
        <v>1E-100</v>
      </c>
      <c r="M13" s="3"/>
      <c r="O13" s="4" t="s">
        <v>482</v>
      </c>
      <c r="P13" s="40">
        <f>TOOLS!K33</f>
        <v>0</v>
      </c>
      <c r="S13" s="9" t="s">
        <v>483</v>
      </c>
      <c r="T13" s="40">
        <f>TOOLS!K37</f>
        <v>95000</v>
      </c>
      <c r="U13" s="113" t="str">
        <f>TOOLS!M37</f>
        <v>BTU/h</v>
      </c>
    </row>
    <row r="14" spans="2:23" ht="18" customHeight="1">
      <c r="B14" s="4"/>
      <c r="D14" s="1">
        <v>16</v>
      </c>
      <c r="E14" s="40">
        <f>TOOLS!K21</f>
        <v>0</v>
      </c>
      <c r="F14" s="20" t="str">
        <f>IF(E14=0,"-",D14/E14)</f>
        <v>-</v>
      </c>
      <c r="G14" t="s">
        <v>480</v>
      </c>
      <c r="H14">
        <f>IF(ISNUMBER(F14),1/F14,1/10^100)</f>
        <v>1E-100</v>
      </c>
      <c r="M14" s="3"/>
      <c r="O14" s="4"/>
      <c r="S14" s="9" t="s">
        <v>484</v>
      </c>
      <c r="T14" s="40">
        <f>TOOLS!K41</f>
        <v>12</v>
      </c>
      <c r="U14" s="3"/>
    </row>
    <row r="15" spans="2:23" ht="18" customHeight="1">
      <c r="B15" s="4"/>
      <c r="M15" s="3"/>
      <c r="O15" s="4"/>
      <c r="S15" s="9" t="s">
        <v>485</v>
      </c>
      <c r="T15" s="114">
        <f>IF(U13="kW",T13/T14,T13/(3412.14*T14))</f>
        <v>2.3201470826714807</v>
      </c>
      <c r="U15" s="3"/>
    </row>
    <row r="16" spans="2:23" ht="18" customHeight="1" thickBot="1">
      <c r="B16" s="8"/>
      <c r="C16" s="5"/>
      <c r="D16" s="5"/>
      <c r="E16" s="21" t="s">
        <v>486</v>
      </c>
      <c r="F16" s="22" t="str">
        <f>IF(SUM(H11:H14)&gt;0.01,1/SUM(H11:H14),"-")</f>
        <v>-</v>
      </c>
      <c r="G16" s="7" t="s">
        <v>480</v>
      </c>
      <c r="H16" s="5"/>
      <c r="I16" s="5"/>
      <c r="J16" s="5"/>
      <c r="K16" s="5"/>
      <c r="L16" s="5"/>
      <c r="M16" s="6"/>
      <c r="O16" s="4"/>
      <c r="U16" s="3"/>
    </row>
    <row r="17" spans="2:22" ht="18" customHeight="1" thickBot="1">
      <c r="L17" s="2"/>
      <c r="M17" s="2"/>
      <c r="N17" s="2"/>
      <c r="O17" s="8"/>
      <c r="P17" s="36"/>
      <c r="Q17" s="37"/>
      <c r="R17" s="37"/>
      <c r="S17" s="36" t="s">
        <v>487</v>
      </c>
      <c r="T17" s="115">
        <f>IF(AND(ISNUMBER(P13),P13&lt;&gt;0),DATA_ENTRY!K19/(3.41214*P13),IF(AND(ISNUMBER(CALC!T15),CALC!T15&lt;&gt;0),DATA_ENTRY!K19/(3.41214*CALC!T15),""))</f>
        <v>3.7894736842105266E-2</v>
      </c>
      <c r="U17" s="112"/>
      <c r="V17" s="2"/>
    </row>
    <row r="18" spans="2:22" ht="18" customHeight="1" thickBot="1">
      <c r="L18" s="2"/>
      <c r="M18" s="2"/>
      <c r="N18" s="2"/>
      <c r="O18" s="2"/>
      <c r="P18" s="2"/>
      <c r="Q18" s="2"/>
      <c r="R18" s="2"/>
      <c r="S18" s="2"/>
      <c r="T18" s="2"/>
      <c r="U18" s="2"/>
      <c r="V18" s="2"/>
    </row>
    <row r="19" spans="2:22" ht="18" customHeight="1">
      <c r="B19" s="27" t="s">
        <v>281</v>
      </c>
      <c r="C19" s="28"/>
      <c r="D19" s="28"/>
      <c r="E19" s="28"/>
      <c r="F19" s="28"/>
      <c r="G19" s="29"/>
      <c r="I19" s="27" t="s">
        <v>488</v>
      </c>
      <c r="J19" s="28"/>
      <c r="K19" s="28"/>
      <c r="L19" s="28"/>
      <c r="M19" s="28"/>
      <c r="N19" s="38"/>
      <c r="O19" s="38"/>
      <c r="P19" s="28"/>
      <c r="Q19" s="38"/>
      <c r="R19" s="38"/>
      <c r="S19" s="28"/>
      <c r="T19" s="38"/>
      <c r="U19" s="29"/>
      <c r="V19" s="2"/>
    </row>
    <row r="20" spans="2:22" ht="18" customHeight="1">
      <c r="B20" s="4"/>
      <c r="D20" s="9" t="s">
        <v>489</v>
      </c>
      <c r="E20" s="39">
        <f>'Lo-Z-INPUT'!K7</f>
        <v>0</v>
      </c>
      <c r="F20" s="11"/>
      <c r="G20" s="49" t="s">
        <v>490</v>
      </c>
      <c r="I20" s="4"/>
      <c r="L20" s="9" t="s">
        <v>491</v>
      </c>
      <c r="M20" s="42">
        <f>DATA_ENTRY!S7</f>
        <v>365</v>
      </c>
      <c r="N20" s="2" t="s">
        <v>492</v>
      </c>
      <c r="O20" s="35" t="s">
        <v>493</v>
      </c>
      <c r="P20" s="2"/>
      <c r="Q20" s="2"/>
      <c r="R20" s="2"/>
      <c r="S20" s="2"/>
      <c r="T20" s="2"/>
      <c r="U20" s="52" t="s">
        <v>494</v>
      </c>
      <c r="V20" s="2"/>
    </row>
    <row r="21" spans="2:22" ht="18" customHeight="1">
      <c r="B21" s="4"/>
      <c r="D21" s="9" t="s">
        <v>495</v>
      </c>
      <c r="E21" s="39">
        <f>'Lo-Z-INPUT'!K15</f>
        <v>0</v>
      </c>
      <c r="F21" s="11" t="s">
        <v>20</v>
      </c>
      <c r="G21" s="49" t="s">
        <v>496</v>
      </c>
      <c r="I21" s="4"/>
      <c r="L21" s="34" t="s">
        <v>497</v>
      </c>
      <c r="M21" s="42">
        <f>DATA_ENTRY!S11</f>
        <v>12</v>
      </c>
      <c r="N21" s="2" t="s">
        <v>498</v>
      </c>
      <c r="O21" s="35" t="s">
        <v>499</v>
      </c>
      <c r="P21" s="2"/>
      <c r="Q21" s="2"/>
      <c r="R21" s="2"/>
      <c r="S21" s="2"/>
      <c r="T21" s="2"/>
      <c r="U21" s="52" t="s">
        <v>500</v>
      </c>
      <c r="V21" s="2"/>
    </row>
    <row r="22" spans="2:22" ht="18" customHeight="1" thickBot="1">
      <c r="B22" s="8"/>
      <c r="C22" s="5"/>
      <c r="D22" s="10" t="s">
        <v>501</v>
      </c>
      <c r="E22" s="41">
        <f>'Lo-Z-INPUT'!K19</f>
        <v>8</v>
      </c>
      <c r="F22" s="26" t="s">
        <v>480</v>
      </c>
      <c r="G22" s="50" t="s">
        <v>502</v>
      </c>
      <c r="I22" s="4"/>
      <c r="L22" s="34" t="s">
        <v>503</v>
      </c>
      <c r="M22" s="42">
        <f>HOURS-RUNNING</f>
        <v>10</v>
      </c>
      <c r="N22" s="2" t="s">
        <v>498</v>
      </c>
      <c r="O22" s="35" t="s">
        <v>504</v>
      </c>
      <c r="P22" s="2"/>
      <c r="Q22" s="2"/>
      <c r="R22" s="2"/>
      <c r="S22" s="2"/>
      <c r="T22" s="2"/>
      <c r="U22" s="52" t="s">
        <v>57</v>
      </c>
      <c r="V22" s="2"/>
    </row>
    <row r="23" spans="2:22" ht="18" customHeight="1" thickBot="1">
      <c r="D23" s="9"/>
      <c r="F23" s="11"/>
      <c r="I23" s="4"/>
      <c r="L23" s="34" t="s">
        <v>505</v>
      </c>
      <c r="M23" s="42">
        <f>DATA_ENTRY!S15</f>
        <v>2</v>
      </c>
      <c r="N23" s="2" t="s">
        <v>498</v>
      </c>
      <c r="O23" s="35" t="s">
        <v>506</v>
      </c>
      <c r="P23" s="2"/>
      <c r="Q23" s="2"/>
      <c r="R23" s="2"/>
      <c r="S23" s="2"/>
      <c r="T23" s="2"/>
      <c r="U23" s="52" t="s">
        <v>507</v>
      </c>
      <c r="V23" s="2"/>
    </row>
    <row r="24" spans="2:22" ht="18" customHeight="1" thickBot="1">
      <c r="B24" s="27" t="s">
        <v>370</v>
      </c>
      <c r="C24" s="28"/>
      <c r="D24" s="30"/>
      <c r="E24" s="28"/>
      <c r="F24" s="31"/>
      <c r="G24" s="29"/>
      <c r="I24" s="8"/>
      <c r="J24" s="5"/>
      <c r="K24" s="5"/>
      <c r="L24" s="36" t="s">
        <v>508</v>
      </c>
      <c r="M24" s="60">
        <f>24-HOURS</f>
        <v>12</v>
      </c>
      <c r="N24" s="37" t="s">
        <v>498</v>
      </c>
      <c r="O24" s="26" t="s">
        <v>509</v>
      </c>
      <c r="P24" s="5"/>
      <c r="Q24" s="5"/>
      <c r="R24" s="5"/>
      <c r="S24" s="5"/>
      <c r="T24" s="5"/>
      <c r="U24" s="6"/>
    </row>
    <row r="25" spans="2:22" ht="18" customHeight="1">
      <c r="B25" s="4"/>
      <c r="D25" s="9" t="s">
        <v>489</v>
      </c>
      <c r="E25" s="39">
        <f>'Hi-Z-INPUT'!K7</f>
        <v>0</v>
      </c>
      <c r="F25" s="11"/>
      <c r="G25" s="49" t="s">
        <v>510</v>
      </c>
    </row>
    <row r="26" spans="2:22" ht="18" customHeight="1" thickBot="1">
      <c r="B26" s="4"/>
      <c r="D26" s="9" t="s">
        <v>495</v>
      </c>
      <c r="E26" s="39">
        <f>'Hi-Z-INPUT'!K11</f>
        <v>0</v>
      </c>
      <c r="F26" s="11" t="s">
        <v>20</v>
      </c>
      <c r="G26" s="49" t="s">
        <v>511</v>
      </c>
      <c r="L26" s="9"/>
    </row>
    <row r="27" spans="2:22" ht="18" customHeight="1">
      <c r="B27" s="4"/>
      <c r="D27" s="9" t="s">
        <v>512</v>
      </c>
      <c r="E27" s="39">
        <f>'Hi-Z-INPUT'!K15</f>
        <v>16</v>
      </c>
      <c r="F27" s="11"/>
      <c r="G27" s="49" t="s">
        <v>513</v>
      </c>
      <c r="I27" s="53" t="s">
        <v>514</v>
      </c>
      <c r="J27" s="24"/>
      <c r="K27" s="24"/>
      <c r="L27" s="24"/>
      <c r="M27" s="214">
        <v>3</v>
      </c>
      <c r="N27" s="24" t="s">
        <v>318</v>
      </c>
      <c r="O27" s="25"/>
    </row>
    <row r="28" spans="2:22" ht="18" customHeight="1" thickBot="1">
      <c r="B28" s="8"/>
      <c r="C28" s="5"/>
      <c r="D28" s="10" t="s">
        <v>515</v>
      </c>
      <c r="E28" s="41">
        <f>'Hi-Z-INPUT'!K19</f>
        <v>100</v>
      </c>
      <c r="F28" s="5" t="s">
        <v>13</v>
      </c>
      <c r="G28" s="50" t="s">
        <v>516</v>
      </c>
      <c r="I28" s="8"/>
      <c r="J28" s="5"/>
      <c r="K28" s="5"/>
      <c r="L28" s="5"/>
      <c r="M28" s="55">
        <f>WLT*10^(M27/10)-WLT</f>
        <v>0</v>
      </c>
      <c r="N28" s="54" t="s">
        <v>20</v>
      </c>
      <c r="O28" s="50" t="s">
        <v>517</v>
      </c>
    </row>
    <row r="29" spans="2:22" ht="18" customHeight="1" thickBot="1"/>
    <row r="30" spans="2:22" ht="18" customHeight="1">
      <c r="B30" s="32"/>
      <c r="C30" s="24"/>
      <c r="D30" s="24"/>
      <c r="E30" s="24"/>
      <c r="F30" s="24"/>
      <c r="G30" s="24"/>
      <c r="H30" s="24"/>
      <c r="I30" s="25"/>
      <c r="K30" s="32"/>
      <c r="L30" s="57" t="s">
        <v>366</v>
      </c>
      <c r="M30" s="58" t="str">
        <f>DATA_ENTRY!K7</f>
        <v>kg</v>
      </c>
      <c r="N30" s="59" t="s">
        <v>518</v>
      </c>
      <c r="O30" s="25"/>
    </row>
    <row r="31" spans="2:22" ht="18" customHeight="1">
      <c r="B31" s="4"/>
      <c r="D31" s="9" t="s">
        <v>519</v>
      </c>
      <c r="E31" s="117" t="str">
        <f>IF((E25*E26/E27),E28^2/(E25*E26/E27),"-")</f>
        <v>-</v>
      </c>
      <c r="F31" s="11" t="s">
        <v>480</v>
      </c>
      <c r="G31" s="13" t="s">
        <v>520</v>
      </c>
      <c r="I31" s="3"/>
      <c r="K31" s="4"/>
      <c r="L31" s="9" t="s">
        <v>521</v>
      </c>
      <c r="M31" s="40" t="str">
        <f>DATA_ENTRY!M15</f>
        <v>€</v>
      </c>
      <c r="N31" s="13" t="s">
        <v>522</v>
      </c>
      <c r="O31" s="3"/>
    </row>
    <row r="32" spans="2:22" ht="18" customHeight="1" thickBot="1">
      <c r="B32" s="8"/>
      <c r="C32" s="5"/>
      <c r="D32" s="5"/>
      <c r="E32" s="5"/>
      <c r="F32" s="5"/>
      <c r="G32" s="5"/>
      <c r="H32" s="5"/>
      <c r="I32" s="6"/>
      <c r="K32" s="8"/>
      <c r="L32" s="10" t="s">
        <v>523</v>
      </c>
      <c r="M32" s="60">
        <f>DATA_ENTRY!K11</f>
        <v>230</v>
      </c>
      <c r="N32" s="61" t="s">
        <v>524</v>
      </c>
      <c r="O32" s="6"/>
    </row>
    <row r="33" spans="2:17" ht="18" customHeight="1" thickBot="1"/>
    <row r="34" spans="2:17" ht="18" customHeight="1">
      <c r="B34" s="32"/>
      <c r="C34" s="24"/>
      <c r="D34" s="24"/>
      <c r="E34" s="24"/>
      <c r="F34" s="24"/>
      <c r="G34" s="24"/>
      <c r="H34" s="24"/>
      <c r="I34" s="25"/>
      <c r="K34" s="32"/>
      <c r="L34" s="57" t="s">
        <v>525</v>
      </c>
      <c r="M34" s="98">
        <f>DATA_ENTRY!K19</f>
        <v>0.3</v>
      </c>
      <c r="N34" s="24"/>
      <c r="O34" s="128" t="s">
        <v>526</v>
      </c>
    </row>
    <row r="35" spans="2:17" ht="18" customHeight="1" thickBot="1">
      <c r="B35" s="4"/>
      <c r="D35" s="9" t="s">
        <v>527</v>
      </c>
      <c r="E35" s="33">
        <f>NLI*WLI/ML</f>
        <v>0</v>
      </c>
      <c r="F35" s="23" t="s">
        <v>20</v>
      </c>
      <c r="G35" s="13" t="s">
        <v>528</v>
      </c>
      <c r="I35" s="3"/>
      <c r="K35" s="8"/>
      <c r="L35" s="10" t="s">
        <v>529</v>
      </c>
      <c r="M35" s="118">
        <f>T17</f>
        <v>3.7894736842105266E-2</v>
      </c>
      <c r="N35" s="99" t="s">
        <v>530</v>
      </c>
      <c r="O35" s="50" t="s">
        <v>531</v>
      </c>
    </row>
    <row r="36" spans="2:17" ht="18" customHeight="1" thickBot="1">
      <c r="B36" s="8"/>
      <c r="C36" s="5"/>
      <c r="D36" s="5"/>
      <c r="E36" s="5"/>
      <c r="F36" s="5"/>
      <c r="G36" s="5"/>
      <c r="H36" s="5"/>
      <c r="I36" s="6"/>
    </row>
    <row r="37" spans="2:17" ht="18" customHeight="1" thickBot="1"/>
    <row r="38" spans="2:17" ht="18" customHeight="1">
      <c r="B38" s="27" t="s">
        <v>532</v>
      </c>
      <c r="C38" s="28"/>
      <c r="D38" s="28"/>
      <c r="E38" s="28"/>
      <c r="F38" s="888" t="s">
        <v>533</v>
      </c>
      <c r="G38" s="888"/>
      <c r="H38" s="888"/>
      <c r="I38" s="28"/>
      <c r="J38" s="979" t="s">
        <v>534</v>
      </c>
      <c r="K38" s="979"/>
      <c r="L38" s="979"/>
      <c r="M38" s="29"/>
      <c r="N38" s="111"/>
      <c r="Q38" s="555" t="s">
        <v>535</v>
      </c>
    </row>
    <row r="39" spans="2:17" ht="18" customHeight="1">
      <c r="B39" s="4"/>
      <c r="D39" s="13" t="s">
        <v>536</v>
      </c>
      <c r="E39" s="13" t="s">
        <v>537</v>
      </c>
      <c r="F39" s="977"/>
      <c r="G39" s="977"/>
      <c r="H39" s="977"/>
      <c r="J39" s="978"/>
      <c r="K39" s="978"/>
      <c r="L39" s="978"/>
      <c r="M39" s="3"/>
      <c r="Q39" s="554" t="s">
        <v>72</v>
      </c>
    </row>
    <row r="40" spans="2:17" ht="18" customHeight="1">
      <c r="B40" s="4" t="s">
        <v>89</v>
      </c>
      <c r="D40" s="1">
        <f>IF(ISERROR(MATCH(B40,EXTRA!$A$1:$A$244,0)),"",MATCH(B40,EXTRA!$A$1:$A$244,0))</f>
        <v>8</v>
      </c>
      <c r="E40" s="1">
        <f>IF(ISERROR(MATCH(B40,EXTRA!$A$1:$A$244,0)),"",COUNTIF(EXTRA!$A$1:$A$244,B40))</f>
        <v>29</v>
      </c>
      <c r="F40" s="140" t="s">
        <v>538</v>
      </c>
      <c r="G40" s="134" t="str">
        <f ca="1">IF(ISERROR(ADDRESS($D40,COLUMN(INDIRECT("EXTRA!A"&amp;$D40)),1,1,"EXTRA")),"-",ADDRESS($D40,COLUMN(INDIRECT("EXTRA!A"&amp;$D40)),1,1,"EXTRA")&amp;":"&amp; ADDRESS($D40+$E40-1,COLUMN(INDIRECT("EXTRA!A"&amp;$D40)),1,1))</f>
        <v>EXTRA!$A$8:$A$36</v>
      </c>
      <c r="H40" s="65"/>
      <c r="I40" s="226">
        <v>40</v>
      </c>
      <c r="J40" s="136"/>
      <c r="K40" s="137"/>
      <c r="L40" s="136"/>
      <c r="M40" s="123"/>
      <c r="Q40" s="554" t="s">
        <v>95</v>
      </c>
    </row>
    <row r="41" spans="2:17" ht="18" customHeight="1">
      <c r="B41" s="4"/>
      <c r="F41" s="66" t="s">
        <v>539</v>
      </c>
      <c r="G41" s="134" t="str">
        <f ca="1">IF(ISERROR(ADDRESS($D40,COLUMN(INDIRECT("EXTRA!K"&amp;$D40)),1,1,"EXTRA")),"-",ADDRESS($D40,COLUMN(INDIRECT("EXTRA!K"&amp;$D40)),1,1,"EXTRA")&amp;":"&amp; ADDRESS($D40+$E40-1,COLUMN(INDIRECT("EXTRA!K"&amp;$D40)),1,1))</f>
        <v>EXTRA!$K$8:$K$36</v>
      </c>
      <c r="H41" s="65"/>
      <c r="I41">
        <v>41</v>
      </c>
      <c r="J41" s="138" t="s">
        <v>539</v>
      </c>
      <c r="K41" s="137" t="str">
        <f ca="1">IF(ISERROR(ADDRESS($D40,COLUMN(INDIRECT("EXTRA!CA"&amp;$E40)),1,1,"EXTRA")),"-",ADDRESS($D40,COLUMN(INDIRECT("EXTRA!CA"&amp;$E40)),1,1,"EXTRA")&amp;":"&amp; ADDRESS($D40+$E40-1,COLUMN(INDIRECT("EXTRA!CA"&amp;$E40)),1,1))</f>
        <v>EXTRA!$CA$8:$CA$36</v>
      </c>
      <c r="L41" s="136"/>
      <c r="M41" s="3"/>
      <c r="Q41" s="554" t="s">
        <v>540</v>
      </c>
    </row>
    <row r="42" spans="2:17" ht="18" customHeight="1">
      <c r="B42" s="4"/>
      <c r="F42" s="66" t="s">
        <v>366</v>
      </c>
      <c r="G42" s="134" t="str">
        <f ca="1">IF(ISERROR(ADDRESS($D40,COLUMN(INDIRECT("EXTRA!M"&amp;$D40)),1,1,"EXTRA")),"-",ADDRESS($D40,COLUMN(INDIRECT("EXTRA!M"&amp;$D40)),1,1,"EXTRA")&amp;":"&amp; ADDRESS($D40+$E40-1,COLUMN(INDIRECT("EXTRA!M"&amp;$D40)),1,1))</f>
        <v>EXTRA!$M$8:$M$36</v>
      </c>
      <c r="H42" s="65"/>
      <c r="I42">
        <v>42</v>
      </c>
      <c r="J42" s="138" t="s">
        <v>366</v>
      </c>
      <c r="K42" s="137" t="str">
        <f ca="1">IF(ISERROR(ADDRESS($D40,COLUMN(INDIRECT("EXTRA!CC"&amp;$E40)),1,1,"EXTRA")),"-",ADDRESS($D40,COLUMN(INDIRECT("EXTRA!CC"&amp;$E40)),1,1,"EXTRA")&amp;":"&amp; ADDRESS($D40+$E40-1,COLUMN(INDIRECT("EXTRA!CC"&amp;$E40)),1,1))</f>
        <v>EXTRA!$CC$8:$CC$36</v>
      </c>
      <c r="L42" s="136"/>
      <c r="M42" s="3"/>
      <c r="Q42" s="554" t="s">
        <v>74</v>
      </c>
    </row>
    <row r="43" spans="2:17" ht="18" customHeight="1">
      <c r="B43" s="4"/>
      <c r="F43" s="66" t="s">
        <v>541</v>
      </c>
      <c r="G43" s="134" t="str">
        <f ca="1">IF(ISERROR(ADDRESS($D40,COLUMN(INDIRECT("EXTRA!AF"&amp;$D40)),1,1,"EXTRA")),"-",ADDRESS($D40,COLUMN(INDIRECT("EXTRA!AF"&amp;$D40)),1,1,"EXTRA")&amp;":"&amp; ADDRESS($D40+$E40-1,COLUMN(INDIRECT("EXTRA!AF"&amp;$D40)),1,1))</f>
        <v>EXTRA!$AF$8:$AF$36</v>
      </c>
      <c r="H43" s="65"/>
      <c r="I43">
        <v>43</v>
      </c>
      <c r="J43" s="138" t="s">
        <v>541</v>
      </c>
      <c r="K43" s="137" t="str">
        <f ca="1">IF(ISERROR(ADDRESS($D40,COLUMN(INDIRECT("EXTRA!CX"&amp;$E40)),1,1,"EXTRA")),"-",ADDRESS($D40,COLUMN(INDIRECT("EXTRA!CX"&amp;$E40)),1,1,"EXTRA")&amp;":"&amp; ADDRESS($D40+$E40-1,COLUMN(INDIRECT("EXTRA!CX"&amp;$E40)),1,1))</f>
        <v>EXTRA!$CX$8:$CX$36</v>
      </c>
      <c r="L43" s="136"/>
      <c r="M43" s="3"/>
      <c r="Q43" s="554" t="s">
        <v>94</v>
      </c>
    </row>
    <row r="44" spans="2:17" ht="18" customHeight="1">
      <c r="B44" s="4"/>
      <c r="F44" s="66" t="s">
        <v>542</v>
      </c>
      <c r="G44" s="134" t="str">
        <f ca="1">IF(ISERROR(ADDRESS($D40,COLUMN(INDIRECT("EXTRA!R"&amp;$D40)),1,1,"EXTRA")),"-",ADDRESS($D40,COLUMN(INDIRECT("EXTRA!R"&amp;$D40)),1,1,"EXTRA")&amp;":"&amp; ADDRESS($D40+$E40-1,COLUMN(INDIRECT("EXTRA!R"&amp;$D40)),1,1))</f>
        <v>EXTRA!$R$8:$R$36</v>
      </c>
      <c r="H44" s="65"/>
      <c r="I44">
        <v>44</v>
      </c>
      <c r="J44" s="138" t="s">
        <v>542</v>
      </c>
      <c r="K44" s="137" t="str">
        <f ca="1">IF(ISERROR(ADDRESS($D40,COLUMN(INDIRECT("EXTRA!CJ"&amp;$E40)),1,1,"EXTRA")),"-",ADDRESS($D40,COLUMN(INDIRECT("EXTRA!CJ"&amp;$E40)),1,1,"EXTRA")&amp;":"&amp; ADDRESS($D40+$E40-1,COLUMN(INDIRECT("EXTRA!CJ"&amp;$E40)),1,1))</f>
        <v>EXTRA!$CJ$8:$CJ$36</v>
      </c>
      <c r="L44" s="136"/>
      <c r="M44" s="3"/>
      <c r="Q44" s="554" t="s">
        <v>73</v>
      </c>
    </row>
    <row r="45" spans="2:17" ht="18" customHeight="1">
      <c r="B45" s="4"/>
      <c r="F45" s="66" t="s">
        <v>46</v>
      </c>
      <c r="G45" s="134" t="str">
        <f ca="1">IF(ISERROR(ADDRESS($D40,COLUMN(INDIRECT("EXTRA!AT"&amp;$D40)),1,1,"EXTRA")),"-",ADDRESS($D40,COLUMN(INDIRECT("EXTRA!AT"&amp;$D40)),1,1,"EXTRA")&amp;":"&amp; ADDRESS($D40+$E40-1,COLUMN(INDIRECT("EXTRA!AT"&amp;$D40)),1,1))</f>
        <v>EXTRA!$AT$8:$AT$36</v>
      </c>
      <c r="H45" s="65"/>
      <c r="I45">
        <v>45</v>
      </c>
      <c r="J45" s="138" t="s">
        <v>46</v>
      </c>
      <c r="K45" s="137" t="str">
        <f ca="1">IF(ISERROR(ADDRESS($D40,COLUMN(INDIRECT("EXTRA!DO"&amp;$E40)),1,1,"EXTRA")),"-",ADDRESS($D40,COLUMN(INDIRECT("EXTRA!DO"&amp;$E40)),1,1,"EXTRA")&amp;":"&amp; ADDRESS($D40+$E40-1,COLUMN(INDIRECT("EXTRA!DO"&amp;$E40)),1,1))</f>
        <v>EXTRA!$DO$8:$DO$36</v>
      </c>
      <c r="L45" s="136"/>
      <c r="M45" s="3"/>
      <c r="Q45" s="554" t="s">
        <v>93</v>
      </c>
    </row>
    <row r="46" spans="2:17">
      <c r="B46" s="4"/>
      <c r="F46" s="66" t="s">
        <v>529</v>
      </c>
      <c r="G46" s="134" t="str">
        <f ca="1">IF(ISERROR(ADDRESS($D40,COLUMN(INDIRECT("EXTRA!BC"&amp;$D40)),1,1,"EXTRA")),"-",ADDRESS($D40,COLUMN(INDIRECT("EXTRA!BC"&amp;$D40)),1,1,"EXTRA")&amp;":"&amp; ADDRESS($D40+$E40-1,COLUMN(INDIRECT("EXTRA!BC"&amp;$D40)),1,1))</f>
        <v>EXTRA!$BC$8:$BC$36</v>
      </c>
      <c r="H46" s="65"/>
      <c r="I46">
        <v>46</v>
      </c>
      <c r="J46" s="138" t="s">
        <v>529</v>
      </c>
      <c r="K46" s="137" t="str">
        <f ca="1">IF(ISERROR(ADDRESS($D40,COLUMN(INDIRECT("EXTRA!DX"&amp;$E40)),1,1,"EXTRA")),"-",ADDRESS($D40,COLUMN(INDIRECT("EXTRA!DX"&amp;$E40)),1,1,"EXTRA")&amp;":"&amp; ADDRESS($D40+$E40-1,COLUMN(INDIRECT("EXTRA!DX"&amp;$E40)),1,1))</f>
        <v>EXTRA!$DX$8:$DX$36</v>
      </c>
      <c r="L46" s="136"/>
      <c r="M46" s="3"/>
      <c r="Q46" s="554" t="s">
        <v>543</v>
      </c>
    </row>
    <row r="47" spans="2:17">
      <c r="B47" s="4"/>
      <c r="F47" s="66" t="s">
        <v>444</v>
      </c>
      <c r="G47" s="134" t="str">
        <f ca="1">IF(ISERROR(ADDRESS($D40,COLUMN(INDIRECT("EXTRA!BI"&amp;$D40)),1,1,"EXTRA")),"-",ADDRESS($D40,COLUMN(INDIRECT("EXTRA!BI"&amp;$D40)),1,1,"EXTRA")&amp;":"&amp; ADDRESS($D40+$E40-1,COLUMN(INDIRECT("EXTRA!BI"&amp;$D40)),1,1))</f>
        <v>EXTRA!$BI$8:$BI$36</v>
      </c>
      <c r="H47" s="65"/>
      <c r="I47">
        <v>47</v>
      </c>
      <c r="J47" s="138" t="s">
        <v>444</v>
      </c>
      <c r="K47" s="137" t="str">
        <f ca="1">IF(ISERROR(ADDRESS($D40,COLUMN(INDIRECT("EXTRA!ED"&amp;$E40)),1,1,"EXTRA")),"-",ADDRESS($D40,COLUMN(INDIRECT("EXTRA!ED"&amp;$E40)),1,1,"EXTRA")&amp;":"&amp; ADDRESS($D40+$E40-1,COLUMN(INDIRECT("EXTRA!ED"&amp;$E40)),1,1))</f>
        <v>EXTRA!$ED$8:$ED$36</v>
      </c>
      <c r="L47" s="136"/>
      <c r="M47" s="3"/>
      <c r="Q47" s="554" t="s">
        <v>97</v>
      </c>
    </row>
    <row r="48" spans="2:17">
      <c r="B48" s="4"/>
      <c r="F48" s="66" t="s">
        <v>544</v>
      </c>
      <c r="G48" s="134" t="str">
        <f ca="1">IF(ISERROR(ADDRESS($D40,COLUMN(INDIRECT("EXTRA!BA"&amp;$D40)),1,1,"EXTRA")),"-",ADDRESS($D40,COLUMN(INDIRECT("EXTRA!BA"&amp;$D40)),1,1,"EXTRA")&amp;":"&amp; ADDRESS($D40+$E40-1,COLUMN(INDIRECT("EXTRA!BA"&amp;$D40)),1,1))</f>
        <v>EXTRA!$BA$8:$BA$36</v>
      </c>
      <c r="H48" s="65"/>
      <c r="I48">
        <v>48</v>
      </c>
      <c r="J48" s="138" t="s">
        <v>545</v>
      </c>
      <c r="K48" s="137" t="str">
        <f ca="1">IF(ISERROR(ADDRESS($D40,COLUMN(INDIRECT("EXTRA!DV"&amp;$E40)),1,1,"EXTRA")),"-",ADDRESS($D40,COLUMN(INDIRECT("EXTRA!DV"&amp;$E40)),1,1,"EXTRA")&amp;":"&amp; ADDRESS($D40+$E40-1,COLUMN(INDIRECT("EXTRA!DV"&amp;$E40)),1,1))</f>
        <v>EXTRA!$DV$8:$DV$36</v>
      </c>
      <c r="L48" s="136"/>
      <c r="M48" s="3"/>
      <c r="Q48" s="554" t="s">
        <v>96</v>
      </c>
    </row>
    <row r="49" spans="1:17">
      <c r="B49" s="4"/>
      <c r="F49" s="66" t="s">
        <v>546</v>
      </c>
      <c r="G49" s="134" t="str">
        <f ca="1">IF(ISERROR(ADDRESS($D40,COLUMN(INDIRECT("EXTRA!AJ"&amp;$D40)),1,1,"EXTRA")),"-",ADDRESS($D40,COLUMN(INDIRECT("EXTRA!AJ"&amp;$D40)),1,1,"EXTRA")&amp;":"&amp; ADDRESS($D40+$E40-1,COLUMN(INDIRECT("EXTRA!AJ"&amp;$D40)),1,1))</f>
        <v>EXTRA!$AJ$8:$AJ$36</v>
      </c>
      <c r="H49" s="65"/>
      <c r="I49">
        <v>49</v>
      </c>
      <c r="J49" s="138" t="s">
        <v>546</v>
      </c>
      <c r="K49" s="137" t="str">
        <f ca="1">IF(ISERROR(ADDRESS($D40,COLUMN(INDIRECT("EXTRA!DB"&amp;$E40)),1,1,"EXTRA")),"-",ADDRESS($D40,COLUMN(INDIRECT("EXTRA!DB"&amp;$E40)),1,1,"EXTRA")&amp;":"&amp; ADDRESS($D40+$E40-1,COLUMN(INDIRECT("EXTRA!DB"&amp;$E40)),1,1))</f>
        <v>EXTRA!$DB$8:$DB$36</v>
      </c>
      <c r="L49" s="136"/>
      <c r="M49" s="3"/>
      <c r="Q49" s="554" t="s">
        <v>75</v>
      </c>
    </row>
    <row r="50" spans="1:17">
      <c r="B50" s="4"/>
      <c r="F50" s="65"/>
      <c r="G50" s="65"/>
      <c r="H50" s="65"/>
      <c r="I50">
        <v>50</v>
      </c>
      <c r="J50" s="136"/>
      <c r="K50" s="136"/>
      <c r="L50" s="136"/>
      <c r="M50" s="3"/>
      <c r="Q50" s="554" t="s">
        <v>547</v>
      </c>
    </row>
    <row r="51" spans="1:17" ht="15.75" thickBot="1">
      <c r="A51" t="s">
        <v>548</v>
      </c>
      <c r="B51" s="4" t="str">
        <f>PROJECT_COSTS!$J$5</f>
        <v>Blaze</v>
      </c>
      <c r="D51" s="1">
        <f>IF(ISERROR(MATCH(B51,EXTRA!$A$1:$A$244,0)),"",MATCH(B51,EXTRA!$A$1:$A$244,0))</f>
        <v>185</v>
      </c>
      <c r="E51" s="1">
        <f>IF(ISERROR(MATCH(B51,EXTRA!$A$1:$A$244,0)),"",COUNTIF(EXTRA!$A$1:$A$244,B51))</f>
        <v>13</v>
      </c>
      <c r="F51" s="140" t="s">
        <v>538</v>
      </c>
      <c r="G51" s="134" t="str">
        <f ca="1">IF(ISERROR(ADDRESS($D51,COLUMN(INDIRECT("EXTRA!A"&amp;$D51)),1,1,"EXTRA")),"-",ADDRESS($D51,COLUMN(INDIRECT("EXTRA!A"&amp;$D51)),1,1,"EXTRA")&amp;":"&amp; ADDRESS($D51+$E51-1,COLUMN(INDIRECT("EXTRA!A"&amp;$D51)),1,1))</f>
        <v>EXTRA!$A$185:$A$197</v>
      </c>
      <c r="H51" s="65"/>
      <c r="I51" s="39">
        <v>51</v>
      </c>
      <c r="J51" s="136"/>
      <c r="K51" s="137"/>
      <c r="L51" s="136"/>
      <c r="M51" s="3"/>
      <c r="Q51" s="556" t="s">
        <v>99</v>
      </c>
    </row>
    <row r="52" spans="1:17">
      <c r="B52" s="4"/>
      <c r="F52" s="66" t="s">
        <v>539</v>
      </c>
      <c r="G52" s="134" t="str">
        <f ca="1">IF(ISERROR(ADDRESS($D51,COLUMN(INDIRECT("EXTRA!K"&amp;$D51)),1,1,"EXTRA")),"-",ADDRESS($D51,COLUMN(INDIRECT("EXTRA!K"&amp;$D51)),1,1,"EXTRA")&amp;":"&amp; ADDRESS($D51+$E51-1,COLUMN(INDIRECT("EXTRA!K"&amp;$D51)),1,1))</f>
        <v>EXTRA!$K$185:$K$197</v>
      </c>
      <c r="H52" s="65"/>
      <c r="I52">
        <v>52</v>
      </c>
      <c r="J52" s="138" t="s">
        <v>539</v>
      </c>
      <c r="K52" s="137" t="str">
        <f ca="1">IF(ISERROR(ADDRESS($D51,COLUMN(INDIRECT("EXTRA!CA"&amp;$E51)),1,1,"EXTRA")),"-",ADDRESS($D51,COLUMN(INDIRECT("EXTRA!CA"&amp;$E51)),1,1,"EXTRA")&amp;":"&amp; ADDRESS($D51+$E51-1,COLUMN(INDIRECT("EXTRA!CA"&amp;$E51)),1,1))</f>
        <v>EXTRA!$CA$185:$CA$197</v>
      </c>
      <c r="L52" s="136"/>
      <c r="M52" s="3"/>
    </row>
    <row r="53" spans="1:17">
      <c r="B53" s="4"/>
      <c r="F53" s="66" t="s">
        <v>366</v>
      </c>
      <c r="G53" s="134" t="str">
        <f ca="1">IF(ISERROR(ADDRESS($D51,COLUMN(INDIRECT("EXTRA!M"&amp;$D51)),1,1,"EXTRA")),"-",ADDRESS($D51,COLUMN(INDIRECT("EXTRA!M"&amp;$D51)),1,1,"EXTRA")&amp;":"&amp; ADDRESS($D51+$E51-1,COLUMN(INDIRECT("EXTRA!M"&amp;$D51)),1,1))</f>
        <v>EXTRA!$M$185:$M$197</v>
      </c>
      <c r="H53" s="65"/>
      <c r="I53">
        <v>53</v>
      </c>
      <c r="J53" s="138" t="s">
        <v>366</v>
      </c>
      <c r="K53" s="137" t="str">
        <f ca="1">IF(ISERROR(ADDRESS($D51,COLUMN(INDIRECT("EXTRA!CC"&amp;$E51)),1,1,"EXTRA")),"-",ADDRESS($D51,COLUMN(INDIRECT("EXTRA!CC"&amp;$E51)),1,1,"EXTRA")&amp;":"&amp; ADDRESS($D51+$E51-1,COLUMN(INDIRECT("EXTRA!CC"&amp;$E51)),1,1))</f>
        <v>EXTRA!$CC$185:$CC$197</v>
      </c>
      <c r="L53" s="136"/>
      <c r="M53" s="123"/>
    </row>
    <row r="54" spans="1:17">
      <c r="B54" s="4"/>
      <c r="F54" s="66" t="s">
        <v>541</v>
      </c>
      <c r="G54" s="134" t="str">
        <f ca="1">IF(ISERROR(ADDRESS($D51,COLUMN(INDIRECT("EXTRA!AF"&amp;$D51)),1,1,"EXTRA")),"-",ADDRESS($D51,COLUMN(INDIRECT("EXTRA!AF"&amp;$D51)),1,1,"EXTRA")&amp;":"&amp; ADDRESS($D51+$E51-1,COLUMN(INDIRECT("EXTRA!AF"&amp;$D51)),1,1))</f>
        <v>EXTRA!$AF$185:$AF$197</v>
      </c>
      <c r="H54" s="65"/>
      <c r="I54">
        <v>54</v>
      </c>
      <c r="J54" s="138" t="s">
        <v>541</v>
      </c>
      <c r="K54" s="137" t="str">
        <f ca="1">IF(ISERROR(ADDRESS($D51,COLUMN(INDIRECT("EXTRA!CX"&amp;$E51)),1,1,"EXTRA")),"-",ADDRESS($D51,COLUMN(INDIRECT("EXTRA!CX"&amp;$E51)),1,1,"EXTRA")&amp;":"&amp; ADDRESS($D51+$E51-1,COLUMN(INDIRECT("EXTRA!CX"&amp;$E51)),1,1))</f>
        <v>EXTRA!$CX$185:$CX$197</v>
      </c>
      <c r="L54" s="136"/>
      <c r="M54" s="3"/>
    </row>
    <row r="55" spans="1:17">
      <c r="B55" s="4"/>
      <c r="F55" s="66" t="s">
        <v>542</v>
      </c>
      <c r="G55" s="134" t="str">
        <f ca="1">IF(ISERROR(ADDRESS($D51,COLUMN(INDIRECT("EXTRA!R"&amp;$D51)),1,1,"EXTRA")),"-",ADDRESS($D51,COLUMN(INDIRECT("EXTRA!R"&amp;$D51)),1,1,"EXTRA")&amp;":"&amp; ADDRESS($D51+$E51-1,COLUMN(INDIRECT("EXTRA!R"&amp;$D51)),1,1))</f>
        <v>EXTRA!$R$185:$R$197</v>
      </c>
      <c r="H55" s="65"/>
      <c r="I55">
        <v>55</v>
      </c>
      <c r="J55" s="138" t="s">
        <v>542</v>
      </c>
      <c r="K55" s="137" t="str">
        <f ca="1">IF(ISERROR(ADDRESS($D51,COLUMN(INDIRECT("EXTRA!CJ"&amp;$E51)),1,1,"EXTRA")),"-",ADDRESS($D51,COLUMN(INDIRECT("EXTRA!CJ"&amp;$E51)),1,1,"EXTRA")&amp;":"&amp; ADDRESS($D51+$E51-1,COLUMN(INDIRECT("EXTRA!CJ"&amp;$E51)),1,1))</f>
        <v>EXTRA!$CJ$185:$CJ$197</v>
      </c>
      <c r="L55" s="136"/>
      <c r="M55" s="3"/>
    </row>
    <row r="56" spans="1:17">
      <c r="B56" s="4"/>
      <c r="F56" s="66" t="s">
        <v>46</v>
      </c>
      <c r="G56" s="134" t="str">
        <f ca="1">IF(ISERROR(ADDRESS($D51,COLUMN(INDIRECT("EXTRA!AT"&amp;$D51)),1,1,"EXTRA")),"-",ADDRESS($D51,COLUMN(INDIRECT("EXTRA!AT"&amp;$D51)),1,1,"EXTRA")&amp;":"&amp; ADDRESS($D51+$E51-1,COLUMN(INDIRECT("EXTRA!AT"&amp;$D51)),1,1))</f>
        <v>EXTRA!$AT$185:$AT$197</v>
      </c>
      <c r="H56" s="65"/>
      <c r="I56">
        <v>56</v>
      </c>
      <c r="J56" s="138" t="s">
        <v>46</v>
      </c>
      <c r="K56" s="137" t="str">
        <f ca="1">IF(ISERROR(ADDRESS($D51,COLUMN(INDIRECT("EXTRA!DO"&amp;$E51)),1,1,"EXTRA")),"-",ADDRESS($D51,COLUMN(INDIRECT("EXTRA!DO"&amp;$E51)),1,1,"EXTRA")&amp;":"&amp; ADDRESS($D51+$E51-1,COLUMN(INDIRECT("EXTRA!DO"&amp;$E51)),1,1))</f>
        <v>EXTRA!$DO$185:$DO$197</v>
      </c>
      <c r="L56" s="136"/>
      <c r="M56" s="3"/>
    </row>
    <row r="57" spans="1:17">
      <c r="B57" s="4"/>
      <c r="F57" s="66" t="s">
        <v>529</v>
      </c>
      <c r="G57" s="134" t="str">
        <f ca="1">IF(ISERROR(ADDRESS($D51,COLUMN(INDIRECT("EXTRA!BC"&amp;$D51)),1,1,"EXTRA")),"-",ADDRESS($D51,COLUMN(INDIRECT("EXTRA!BC"&amp;$D51)),1,1,"EXTRA")&amp;":"&amp; ADDRESS($D51+$E51-1,COLUMN(INDIRECT("EXTRA!BC"&amp;$D51)),1,1))</f>
        <v>EXTRA!$BC$185:$BC$197</v>
      </c>
      <c r="H57" s="65"/>
      <c r="I57">
        <v>57</v>
      </c>
      <c r="J57" s="138" t="s">
        <v>529</v>
      </c>
      <c r="K57" s="137" t="str">
        <f ca="1">IF(ISERROR(ADDRESS($D51,COLUMN(INDIRECT("EXTRA!DX"&amp;$E51)),1,1,"EXTRA")),"-",ADDRESS($D51,COLUMN(INDIRECT("EXTRA!DX"&amp;$E51)),1,1,"EXTRA")&amp;":"&amp; ADDRESS($D51+$E51-1,COLUMN(INDIRECT("EXTRA!DX"&amp;$E51)),1,1))</f>
        <v>EXTRA!$DX$185:$DX$197</v>
      </c>
      <c r="L57" s="136"/>
      <c r="M57" s="3"/>
    </row>
    <row r="58" spans="1:17">
      <c r="B58" s="4"/>
      <c r="F58" s="66" t="s">
        <v>444</v>
      </c>
      <c r="G58" s="134" t="str">
        <f ca="1">IF(ISERROR(ADDRESS($D51,COLUMN(INDIRECT("EXTRA!BI"&amp;$D51)),1,1,"EXTRA")),"-",ADDRESS($D51,COLUMN(INDIRECT("EXTRA!BI"&amp;$D51)),1,1,"EXTRA")&amp;":"&amp; ADDRESS($D51+$E51-1,COLUMN(INDIRECT("EXTRA!BI"&amp;$D51)),1,1))</f>
        <v>EXTRA!$BI$185:$BI$197</v>
      </c>
      <c r="H58" s="65"/>
      <c r="I58">
        <v>58</v>
      </c>
      <c r="J58" s="138" t="s">
        <v>444</v>
      </c>
      <c r="K58" s="137" t="str">
        <f ca="1">IF(ISERROR(ADDRESS($D51,COLUMN(INDIRECT("EXTRA!ED"&amp;$E51)),1,1,"EXTRA")),"-",ADDRESS($D51,COLUMN(INDIRECT("EXTRA!ED"&amp;$E51)),1,1,"EXTRA")&amp;":"&amp; ADDRESS($D51+$E51-1,COLUMN(INDIRECT("EXTRA!ED"&amp;$E51)),1,1))</f>
        <v>EXTRA!$ED$185:$ED$197</v>
      </c>
      <c r="L58" s="136"/>
      <c r="M58" s="3"/>
    </row>
    <row r="59" spans="1:17">
      <c r="B59" s="4"/>
      <c r="F59" s="66" t="s">
        <v>544</v>
      </c>
      <c r="G59" s="134" t="str">
        <f ca="1">IF(ISERROR(ADDRESS($D51,COLUMN(INDIRECT("EXTRA!BA"&amp;$D51)),1,1,"EXTRA")),"-",ADDRESS($D51,COLUMN(INDIRECT("EXTRA!BA"&amp;$D51)),1,1,"EXTRA")&amp;":"&amp; ADDRESS($D51+$E51-1,COLUMN(INDIRECT("EXTRA!BA"&amp;$D51)),1,1))</f>
        <v>EXTRA!$BA$185:$BA$197</v>
      </c>
      <c r="H59" s="65"/>
      <c r="I59">
        <v>59</v>
      </c>
      <c r="J59" s="138" t="s">
        <v>545</v>
      </c>
      <c r="K59" s="137" t="str">
        <f ca="1">IF(ISERROR(ADDRESS($D51,COLUMN(INDIRECT("EXTRA!DV"&amp;$E51)),1,1,"EXTRA")),"-",ADDRESS($D51,COLUMN(INDIRECT("EXTRA!DV"&amp;$E51)),1,1,"EXTRA")&amp;":"&amp; ADDRESS($D51+$E51-1,COLUMN(INDIRECT("EXTRA!DV"&amp;$E51)),1,1))</f>
        <v>EXTRA!$DV$185:$DV$197</v>
      </c>
      <c r="L59" s="136"/>
      <c r="M59" s="3"/>
    </row>
    <row r="60" spans="1:17">
      <c r="B60" s="4"/>
      <c r="F60" s="66" t="s">
        <v>546</v>
      </c>
      <c r="G60" s="134" t="str">
        <f ca="1">IF(ISERROR(ADDRESS($D51,COLUMN(INDIRECT("EXTRA!AJ"&amp;$D51)),1,1,"EXTRA")),"-",ADDRESS($D51,COLUMN(INDIRECT("EXTRA!AJ"&amp;$D51)),1,1,"EXTRA")&amp;":"&amp; ADDRESS($D51+$E51-1,COLUMN(INDIRECT("EXTRA!AJ"&amp;$D51)),1,1))</f>
        <v>EXTRA!$AJ$185:$AJ$197</v>
      </c>
      <c r="H60" s="65"/>
      <c r="I60">
        <v>60</v>
      </c>
      <c r="J60" s="138" t="s">
        <v>546</v>
      </c>
      <c r="K60" s="137" t="str">
        <f ca="1">IF(ISERROR(ADDRESS($D51,COLUMN(INDIRECT("EXTRA!DB"&amp;$E51)),1,1,"EXTRA")),"-",ADDRESS($D51,COLUMN(INDIRECT("EXTRA!DB"&amp;$E51)),1,1,"EXTRA")&amp;":"&amp; ADDRESS($D51+$E51-1,COLUMN(INDIRECT("EXTRA!DB"&amp;$E51)),1,1))</f>
        <v>EXTRA!$DB$185:$DB$197</v>
      </c>
      <c r="L60" s="136"/>
      <c r="M60" s="3"/>
    </row>
    <row r="61" spans="1:17">
      <c r="B61" s="4"/>
      <c r="F61" s="65"/>
      <c r="G61" s="65"/>
      <c r="H61" s="65"/>
      <c r="I61">
        <v>61</v>
      </c>
      <c r="J61" s="136"/>
      <c r="K61" s="136"/>
      <c r="L61" s="136"/>
      <c r="M61" s="3"/>
    </row>
    <row r="62" spans="1:17">
      <c r="A62" t="s">
        <v>549</v>
      </c>
      <c r="B62" s="4" t="str">
        <f>PROJECT_COSTS!$N$5</f>
        <v>LEA</v>
      </c>
      <c r="D62" s="1">
        <f>IF(ISERROR(MATCH(B62,EXTRA!$A$1:$A$244,0)),"",MATCH(B62,EXTRA!$A$1:$A$244,0))</f>
        <v>176</v>
      </c>
      <c r="E62" s="1">
        <f>IF(ISERROR(MATCH(B62,EXTRA!$A$1:$A$244,0)),"",COUNTIF(EXTRA!$A$1:$A$244,B62))</f>
        <v>9</v>
      </c>
      <c r="F62" s="140" t="s">
        <v>538</v>
      </c>
      <c r="G62" s="134" t="str">
        <f ca="1">IF(ISERROR(ADDRESS($D62,COLUMN(INDIRECT("EXTRA!A"&amp;$D62)),1,1,"EXTRA")),"-",ADDRESS($D62,COLUMN(INDIRECT("EXTRA!A"&amp;$D62)),1,1,"EXTRA")&amp;":"&amp; ADDRESS($D62+$E62-1,COLUMN(INDIRECT("EXTRA!A"&amp;$D62)),1,1))</f>
        <v>EXTRA!$A$176:$A$184</v>
      </c>
      <c r="H62" s="65"/>
      <c r="I62" s="45">
        <v>62</v>
      </c>
      <c r="J62" s="136"/>
      <c r="K62" s="137"/>
      <c r="L62" s="136"/>
      <c r="M62" s="3"/>
    </row>
    <row r="63" spans="1:17">
      <c r="B63" s="4"/>
      <c r="F63" s="66" t="s">
        <v>539</v>
      </c>
      <c r="G63" s="134" t="str">
        <f ca="1">IF(ISERROR(ADDRESS($D62,COLUMN(INDIRECT("EXTRA!K"&amp;$D62)),1,1,"EXTRA")),"-",ADDRESS($D62,COLUMN(INDIRECT("EXTRA!K"&amp;$D62)),1,1,"EXTRA")&amp;":"&amp; ADDRESS($D62+$E62-1,COLUMN(INDIRECT("EXTRA!K"&amp;$D62)),1,1))</f>
        <v>EXTRA!$K$176:$K$184</v>
      </c>
      <c r="H63" s="65"/>
      <c r="I63">
        <v>63</v>
      </c>
      <c r="J63" s="138" t="s">
        <v>539</v>
      </c>
      <c r="K63" s="137" t="str">
        <f ca="1">IF(ISERROR(ADDRESS($D62,COLUMN(INDIRECT("EXTRA!CA"&amp;$E62)),1,1,"EXTRA")),"-",ADDRESS($D62,COLUMN(INDIRECT("EXTRA!CA"&amp;$E62)),1,1,"EXTRA")&amp;":"&amp; ADDRESS($D62+$E62-1,COLUMN(INDIRECT("EXTRA!CA"&amp;$E62)),1,1))</f>
        <v>EXTRA!$CA$176:$CA$184</v>
      </c>
      <c r="L63" s="136"/>
      <c r="M63" s="3"/>
    </row>
    <row r="64" spans="1:17">
      <c r="B64" s="4"/>
      <c r="F64" s="66" t="s">
        <v>366</v>
      </c>
      <c r="G64" s="134" t="str">
        <f ca="1">IF(ISERROR(ADDRESS($D62,COLUMN(INDIRECT("EXTRA!M"&amp;$D62)),1,1,"EXTRA")),"-",ADDRESS($D62,COLUMN(INDIRECT("EXTRA!M"&amp;$D62)),1,1,"EXTRA")&amp;":"&amp; ADDRESS($D62+$E62-1,COLUMN(INDIRECT("EXTRA!M"&amp;$D62)),1,1))</f>
        <v>EXTRA!$M$176:$M$184</v>
      </c>
      <c r="H64" s="65"/>
      <c r="I64">
        <v>64</v>
      </c>
      <c r="J64" s="138" t="s">
        <v>366</v>
      </c>
      <c r="K64" s="137" t="str">
        <f ca="1">IF(ISERROR(ADDRESS($D62,COLUMN(INDIRECT("EXTRA!CC"&amp;$E62)),1,1,"EXTRA")),"-",ADDRESS($D62,COLUMN(INDIRECT("EXTRA!CC"&amp;$E62)),1,1,"EXTRA")&amp;":"&amp; ADDRESS($D62+$E62-1,COLUMN(INDIRECT("EXTRA!CC"&amp;$E62)),1,1))</f>
        <v>EXTRA!$CC$176:$CC$184</v>
      </c>
      <c r="L64" s="136"/>
      <c r="M64" s="3"/>
    </row>
    <row r="65" spans="1:14">
      <c r="B65" s="4"/>
      <c r="F65" s="66" t="s">
        <v>541</v>
      </c>
      <c r="G65" s="134" t="str">
        <f ca="1">IF(ISERROR(ADDRESS($D62,COLUMN(INDIRECT("EXTRA!AF"&amp;$D62)),1,1,"EXTRA")),"-",ADDRESS($D62,COLUMN(INDIRECT("EXTRA!AF"&amp;$D62)),1,1,"EXTRA")&amp;":"&amp; ADDRESS($D62+$E62-1,COLUMN(INDIRECT("EXTRA!AF"&amp;$D62)),1,1))</f>
        <v>EXTRA!$AF$176:$AF$184</v>
      </c>
      <c r="H65" s="65"/>
      <c r="I65">
        <v>65</v>
      </c>
      <c r="J65" s="138" t="s">
        <v>541</v>
      </c>
      <c r="K65" s="137" t="str">
        <f ca="1">IF(ISERROR(ADDRESS($D62,COLUMN(INDIRECT("EXTRA!CX"&amp;$E62)),1,1,"EXTRA")),"-",ADDRESS($D62,COLUMN(INDIRECT("EXTRA!CX"&amp;$E62)),1,1,"EXTRA")&amp;":"&amp; ADDRESS($D62+$E62-1,COLUMN(INDIRECT("EXTRA!CX"&amp;$E62)),1,1))</f>
        <v>EXTRA!$CX$176:$CX$184</v>
      </c>
      <c r="L65" s="136"/>
      <c r="M65" s="3"/>
    </row>
    <row r="66" spans="1:14">
      <c r="B66" s="4"/>
      <c r="F66" s="66" t="s">
        <v>542</v>
      </c>
      <c r="G66" s="134" t="str">
        <f ca="1">IF(ISERROR(ADDRESS($D62,COLUMN(INDIRECT("EXTRA!R"&amp;$D62)),1,1,"EXTRA")),"-",ADDRESS($D62,COLUMN(INDIRECT("EXTRA!R"&amp;$D62)),1,1,"EXTRA")&amp;":"&amp; ADDRESS($D62+$E62-1,COLUMN(INDIRECT("EXTRA!R"&amp;$D62)),1,1))</f>
        <v>EXTRA!$R$176:$R$184</v>
      </c>
      <c r="H66" s="65"/>
      <c r="I66">
        <v>66</v>
      </c>
      <c r="J66" s="138" t="s">
        <v>542</v>
      </c>
      <c r="K66" s="137" t="str">
        <f ca="1">IF(ISERROR(ADDRESS($D62,COLUMN(INDIRECT("EXTRA!CJ"&amp;$E62)),1,1,"EXTRA")),"-",ADDRESS($D62,COLUMN(INDIRECT("EXTRA!CJ"&amp;$E62)),1,1,"EXTRA")&amp;":"&amp; ADDRESS($D62+$E62-1,COLUMN(INDIRECT("EXTRA!CJ"&amp;$E62)),1,1))</f>
        <v>EXTRA!$CJ$176:$CJ$184</v>
      </c>
      <c r="L66" s="136"/>
      <c r="M66" s="3"/>
    </row>
    <row r="67" spans="1:14">
      <c r="B67" s="4"/>
      <c r="F67" s="66" t="s">
        <v>46</v>
      </c>
      <c r="G67" s="134" t="str">
        <f ca="1">IF(ISERROR(ADDRESS($D62,COLUMN(INDIRECT("EXTRA!AT"&amp;$D62)),1,1,"EXTRA")),"-",ADDRESS($D62,COLUMN(INDIRECT("EXTRA!AT"&amp;$D62)),1,1,"EXTRA")&amp;":"&amp; ADDRESS($D62+$E62-1,COLUMN(INDIRECT("EXTRA!AT"&amp;$D62)),1,1))</f>
        <v>EXTRA!$AT$176:$AT$184</v>
      </c>
      <c r="H67" s="65"/>
      <c r="I67">
        <v>67</v>
      </c>
      <c r="J67" s="138" t="s">
        <v>46</v>
      </c>
      <c r="K67" s="137" t="str">
        <f ca="1">IF(ISERROR(ADDRESS($D62,COLUMN(INDIRECT("EXTRA!DO"&amp;$E62)),1,1,"EXTRA")),"-",ADDRESS($D62,COLUMN(INDIRECT("EXTRA!DO"&amp;$E62)),1,1,"EXTRA")&amp;":"&amp; ADDRESS($D62+$E62-1,COLUMN(INDIRECT("EXTRA!DO"&amp;$E62)),1,1))</f>
        <v>EXTRA!$DO$176:$DO$184</v>
      </c>
      <c r="L67" s="136"/>
      <c r="M67" s="3"/>
    </row>
    <row r="68" spans="1:14">
      <c r="B68" s="4"/>
      <c r="F68" s="66" t="s">
        <v>529</v>
      </c>
      <c r="G68" s="134" t="str">
        <f ca="1">IF(ISERROR(ADDRESS($D62,COLUMN(INDIRECT("EXTRA!BC"&amp;$D62)),1,1,"EXTRA")),"-",ADDRESS($D62,COLUMN(INDIRECT("EXTRA!BC"&amp;$D62)),1,1,"EXTRA")&amp;":"&amp; ADDRESS($D62+$E62-1,COLUMN(INDIRECT("EXTRA!BC"&amp;$D62)),1,1))</f>
        <v>EXTRA!$BC$176:$BC$184</v>
      </c>
      <c r="H68" s="65"/>
      <c r="I68">
        <v>68</v>
      </c>
      <c r="J68" s="138" t="s">
        <v>529</v>
      </c>
      <c r="K68" s="137" t="str">
        <f ca="1">IF(ISERROR(ADDRESS($D62,COLUMN(INDIRECT("EXTRA!DX"&amp;$E62)),1,1,"EXTRA")),"-",ADDRESS($D62,COLUMN(INDIRECT("EXTRA!DX"&amp;$E62)),1,1,"EXTRA")&amp;":"&amp; ADDRESS($D62+$E62-1,COLUMN(INDIRECT("EXTRA!DX"&amp;$E62)),1,1))</f>
        <v>EXTRA!$DX$176:$DX$184</v>
      </c>
      <c r="L68" s="136"/>
      <c r="M68" s="123"/>
    </row>
    <row r="69" spans="1:14">
      <c r="B69" s="4"/>
      <c r="F69" s="66" t="s">
        <v>444</v>
      </c>
      <c r="G69" s="134" t="str">
        <f ca="1">IF(ISERROR(ADDRESS($D62,COLUMN(INDIRECT("EXTRA!BI"&amp;$D62)),1,1,"EXTRA")),"-",ADDRESS($D62,COLUMN(INDIRECT("EXTRA!BI"&amp;$D62)),1,1,"EXTRA")&amp;":"&amp; ADDRESS($D62+$E62-1,COLUMN(INDIRECT("EXTRA!BI"&amp;$D62)),1,1))</f>
        <v>EXTRA!$BI$176:$BI$184</v>
      </c>
      <c r="H69" s="65"/>
      <c r="I69">
        <v>69</v>
      </c>
      <c r="J69" s="138" t="s">
        <v>444</v>
      </c>
      <c r="K69" s="137" t="str">
        <f ca="1">IF(ISERROR(ADDRESS($D62,COLUMN(INDIRECT("EXTRA!ED"&amp;$E62)),1,1,"EXTRA")),"-",ADDRESS($D62,COLUMN(INDIRECT("EXTRA!ED"&amp;$E62)),1,1,"EXTRA")&amp;":"&amp; ADDRESS($D62+$E62-1,COLUMN(INDIRECT("EXTRA!ED"&amp;$E62)),1,1))</f>
        <v>EXTRA!$ED$176:$ED$184</v>
      </c>
      <c r="L69" s="136"/>
      <c r="M69" s="123"/>
    </row>
    <row r="70" spans="1:14">
      <c r="B70" s="4"/>
      <c r="F70" s="66" t="s">
        <v>544</v>
      </c>
      <c r="G70" s="134" t="str">
        <f ca="1">IF(ISERROR(ADDRESS($D62,COLUMN(INDIRECT("EXTRA!BA"&amp;$D62)),1,1,"EXTRA")),"-",ADDRESS($D62,COLUMN(INDIRECT("EXTRA!BA"&amp;$D62)),1,1,"EXTRA")&amp;":"&amp; ADDRESS($D62+$E62-1,COLUMN(INDIRECT("EXTRA!BA"&amp;$D62)),1,1))</f>
        <v>EXTRA!$BA$176:$BA$184</v>
      </c>
      <c r="H70" s="65"/>
      <c r="I70">
        <v>70</v>
      </c>
      <c r="J70" s="138" t="s">
        <v>545</v>
      </c>
      <c r="K70" s="137" t="str">
        <f ca="1">IF(ISERROR(ADDRESS($D62,COLUMN(INDIRECT("EXTRA!DV"&amp;$E62)),1,1,"EXTRA")),"-",ADDRESS($D62,COLUMN(INDIRECT("EXTRA!DV"&amp;$E62)),1,1,"EXTRA")&amp;":"&amp; ADDRESS($D62+$E62-1,COLUMN(INDIRECT("EXTRA!DV"&amp;$E62)),1,1))</f>
        <v>EXTRA!$DV$176:$DV$184</v>
      </c>
      <c r="L70" s="136"/>
      <c r="M70" s="123"/>
    </row>
    <row r="71" spans="1:14">
      <c r="B71" s="4"/>
      <c r="F71" s="66" t="s">
        <v>546</v>
      </c>
      <c r="G71" s="134" t="str">
        <f ca="1">IF(ISERROR(ADDRESS($D62,COLUMN(INDIRECT("EXTRA!AJ"&amp;$D62)),1,1,"EXTRA")),"-",ADDRESS($D62,COLUMN(INDIRECT("EXTRA!AJ"&amp;$D62)),1,1,"EXTRA")&amp;":"&amp; ADDRESS($D62+$E62-1,COLUMN(INDIRECT("EXTRA!AJ"&amp;$D62)),1,1))</f>
        <v>EXTRA!$AJ$176:$AJ$184</v>
      </c>
      <c r="H71" s="65"/>
      <c r="I71">
        <v>71</v>
      </c>
      <c r="J71" s="138" t="s">
        <v>546</v>
      </c>
      <c r="K71" s="137" t="str">
        <f ca="1">IF(ISERROR(ADDRESS($D62,COLUMN(INDIRECT("EXTRA!DB"&amp;$E62)),1,1,"EXTRA")),"-",ADDRESS($D62,COLUMN(INDIRECT("EXTRA!DB"&amp;$E62)),1,1,"EXTRA")&amp;":"&amp; ADDRESS($D62+$E62-1,COLUMN(INDIRECT("EXTRA!DB"&amp;$E62)),1,1))</f>
        <v>EXTRA!$DB$176:$DB$184</v>
      </c>
      <c r="L71" s="136"/>
      <c r="M71" s="3"/>
    </row>
    <row r="72" spans="1:14">
      <c r="B72" s="4"/>
      <c r="F72" s="65"/>
      <c r="G72" s="65"/>
      <c r="H72" s="65"/>
      <c r="I72">
        <v>72</v>
      </c>
      <c r="J72" s="136"/>
      <c r="K72" s="136"/>
      <c r="L72" s="136"/>
      <c r="M72" s="3"/>
    </row>
    <row r="73" spans="1:14">
      <c r="A73" t="s">
        <v>550</v>
      </c>
      <c r="B73" s="4" t="str">
        <f>PROJECT_COSTS!$R$5</f>
        <v>Lab Gruppen</v>
      </c>
      <c r="D73" s="1">
        <f>IF(ISERROR(MATCH(B73,EXTRA!$A$1:$A$244,0)),"",MATCH(B73,EXTRA!$A$1:$A$244,0))</f>
        <v>37</v>
      </c>
      <c r="E73" s="1">
        <f>IF(ISERROR(MATCH(B73,EXTRA!$A$1:$A$244,0)),"",COUNTIF(EXTRA!$A$1:$A$244,B73))</f>
        <v>41</v>
      </c>
      <c r="F73" s="140" t="s">
        <v>538</v>
      </c>
      <c r="G73" s="134" t="str">
        <f ca="1">IF(ISERROR(ADDRESS($D73,COLUMN(INDIRECT("EXTRA!A"&amp;$D73)),1,1,"EXTRA")),"-",ADDRESS($D73,COLUMN(INDIRECT("EXTRA!A"&amp;$D73)),1,1,"EXTRA")&amp;":"&amp; ADDRESS($D73+$E73-1,COLUMN(INDIRECT("EXTRA!A"&amp;$D73)),1,1))</f>
        <v>EXTRA!$A$37:$A$77</v>
      </c>
      <c r="H73" s="65"/>
      <c r="I73" s="46">
        <v>73</v>
      </c>
      <c r="J73" s="136"/>
      <c r="K73" s="137"/>
      <c r="L73" s="136"/>
      <c r="M73" s="123"/>
    </row>
    <row r="74" spans="1:14">
      <c r="B74" s="4"/>
      <c r="D74" s="1"/>
      <c r="E74" s="1"/>
      <c r="F74" s="66" t="s">
        <v>539</v>
      </c>
      <c r="G74" s="134" t="str">
        <f ca="1">IF(ISERROR(ADDRESS($D73,COLUMN(INDIRECT("EXTRA!K"&amp;$D73)),1,1,"EXTRA")),"-",ADDRESS($D73,COLUMN(INDIRECT("EXTRA!K"&amp;$D73)),1,1,"EXTRA")&amp;":"&amp; ADDRESS($D73+$E73-1,COLUMN(INDIRECT("EXTRA!K"&amp;$D73)),1,1))</f>
        <v>EXTRA!$K$37:$K$77</v>
      </c>
      <c r="H74" s="65"/>
      <c r="I74">
        <v>74</v>
      </c>
      <c r="J74" s="138" t="s">
        <v>539</v>
      </c>
      <c r="K74" s="137" t="str">
        <f ca="1">IF(ISERROR(ADDRESS($D73,COLUMN(INDIRECT("EXTRA!CA"&amp;$E73)),1,1,"EXTRA")),"-",ADDRESS($D73,COLUMN(INDIRECT("EXTRA!CA"&amp;$E73)),1,1,"EXTRA")&amp;":"&amp; ADDRESS($D73+$E73-1,COLUMN(INDIRECT("EXTRA!CA"&amp;$E73)),1,1))</f>
        <v>EXTRA!$CA$37:$CA$77</v>
      </c>
      <c r="L74" s="136"/>
      <c r="M74" s="3"/>
    </row>
    <row r="75" spans="1:14">
      <c r="B75" s="4"/>
      <c r="D75" s="1"/>
      <c r="E75" s="1"/>
      <c r="F75" s="66" t="s">
        <v>366</v>
      </c>
      <c r="G75" s="134" t="str">
        <f ca="1">IF(ISERROR(ADDRESS($D73,COLUMN(INDIRECT("EXTRA!M"&amp;$D73)),1,1,"EXTRA")),"-",ADDRESS($D73,COLUMN(INDIRECT("EXTRA!M"&amp;$D73)),1,1,"EXTRA")&amp;":"&amp; ADDRESS($D73+$E73-1,COLUMN(INDIRECT("EXTRA!M"&amp;$D73)),1,1))</f>
        <v>EXTRA!$M$37:$M$77</v>
      </c>
      <c r="H75" s="65"/>
      <c r="I75">
        <v>75</v>
      </c>
      <c r="J75" s="138" t="s">
        <v>366</v>
      </c>
      <c r="K75" s="137" t="str">
        <f ca="1">IF(ISERROR(ADDRESS($D73,COLUMN(INDIRECT("EXTRA!CC"&amp;$E73)),1,1,"EXTRA")),"-",ADDRESS($D73,COLUMN(INDIRECT("EXTRA!CC"&amp;$E73)),1,1,"EXTRA")&amp;":"&amp; ADDRESS($D73+$E73-1,COLUMN(INDIRECT("EXTRA!CC"&amp;$E73)),1,1))</f>
        <v>EXTRA!$CC$37:$CC$77</v>
      </c>
      <c r="L75" s="136"/>
      <c r="M75" s="3"/>
    </row>
    <row r="76" spans="1:14">
      <c r="B76" s="4"/>
      <c r="D76" s="1"/>
      <c r="E76" s="1"/>
      <c r="F76" s="66" t="s">
        <v>541</v>
      </c>
      <c r="G76" s="134" t="str">
        <f ca="1">IF(ISERROR(ADDRESS($D73,COLUMN(INDIRECT("EXTRA!AF"&amp;$D73)),1,1,"EXTRA")),"-",ADDRESS($D73,COLUMN(INDIRECT("EXTRA!AF"&amp;$D73)),1,1,"EXTRA")&amp;":"&amp; ADDRESS($D73+$E73-1,COLUMN(INDIRECT("EXTRA!AF"&amp;$D73)),1,1))</f>
        <v>EXTRA!$AF$37:$AF$77</v>
      </c>
      <c r="H76" s="65"/>
      <c r="I76">
        <v>76</v>
      </c>
      <c r="J76" s="138" t="s">
        <v>541</v>
      </c>
      <c r="K76" s="137" t="str">
        <f ca="1">IF(ISERROR(ADDRESS($D73,COLUMN(INDIRECT("EXTRA!CX"&amp;$E73)),1,1,"EXTRA")),"-",ADDRESS($D73,COLUMN(INDIRECT("EXTRA!CX"&amp;$E73)),1,1,"EXTRA")&amp;":"&amp; ADDRESS($D73+$E73-1,COLUMN(INDIRECT("EXTRA!CX"&amp;$E73)),1,1))</f>
        <v>EXTRA!$CX$37:$CX$77</v>
      </c>
      <c r="L76" s="136"/>
      <c r="M76" s="3"/>
    </row>
    <row r="77" spans="1:14">
      <c r="B77" s="4"/>
      <c r="D77" s="1"/>
      <c r="E77" s="1"/>
      <c r="F77" s="66" t="s">
        <v>542</v>
      </c>
      <c r="G77" s="134" t="str">
        <f ca="1">IF(ISERROR(ADDRESS($D73,COLUMN(INDIRECT("EXTRA!R"&amp;$D73)),1,1,"EXTRA")),"-",ADDRESS($D73,COLUMN(INDIRECT("EXTRA!R"&amp;$D73)),1,1,"EXTRA")&amp;":"&amp; ADDRESS($D73+$E73-1,COLUMN(INDIRECT("EXTRA!R"&amp;$D73)),1,1))</f>
        <v>EXTRA!$R$37:$R$77</v>
      </c>
      <c r="H77" s="65"/>
      <c r="I77">
        <v>77</v>
      </c>
      <c r="J77" s="138" t="s">
        <v>542</v>
      </c>
      <c r="K77" s="137" t="str">
        <f ca="1">IF(ISERROR(ADDRESS($D73,COLUMN(INDIRECT("EXTRA!CJ"&amp;$E73)),1,1,"EXTRA")),"-",ADDRESS($D73,COLUMN(INDIRECT("EXTRA!CJ"&amp;$E73)),1,1,"EXTRA")&amp;":"&amp; ADDRESS($D73+$E73-1,COLUMN(INDIRECT("EXTRA!CJ"&amp;$E73)),1,1))</f>
        <v>EXTRA!$CJ$37:$CJ$77</v>
      </c>
      <c r="L77" s="136"/>
      <c r="M77" s="3"/>
    </row>
    <row r="78" spans="1:14">
      <c r="B78" s="4"/>
      <c r="D78" s="1"/>
      <c r="E78" s="1"/>
      <c r="F78" s="66" t="s">
        <v>46</v>
      </c>
      <c r="G78" s="134" t="str">
        <f ca="1">IF(ISERROR(ADDRESS($D73,COLUMN(INDIRECT("EXTRA!AT"&amp;$D73)),1,1,"EXTRA")),"-",ADDRESS($D73,COLUMN(INDIRECT("EXTRA!AT"&amp;$D73)),1,1,"EXTRA")&amp;":"&amp; ADDRESS($D73+$E73-1,COLUMN(INDIRECT("EXTRA!AT"&amp;$D73)),1,1))</f>
        <v>EXTRA!$AT$37:$AT$77</v>
      </c>
      <c r="H78" s="65"/>
      <c r="I78">
        <v>78</v>
      </c>
      <c r="J78" s="138" t="s">
        <v>46</v>
      </c>
      <c r="K78" s="137" t="str">
        <f ca="1">IF(ISERROR(ADDRESS($D73,COLUMN(INDIRECT("EXTRA!DO"&amp;$E73)),1,1,"EXTRA")),"-",ADDRESS($D73,COLUMN(INDIRECT("EXTRA!DO"&amp;$E73)),1,1,"EXTRA")&amp;":"&amp; ADDRESS($D73+$E73-1,COLUMN(INDIRECT("EXTRA!DO"&amp;$E73)),1,1))</f>
        <v>EXTRA!$DO$37:$DO$77</v>
      </c>
      <c r="L78" s="136"/>
      <c r="M78" s="3"/>
    </row>
    <row r="79" spans="1:14">
      <c r="B79" s="4"/>
      <c r="D79" s="1"/>
      <c r="E79" s="1"/>
      <c r="F79" s="66" t="s">
        <v>529</v>
      </c>
      <c r="G79" s="134" t="str">
        <f ca="1">IF(ISERROR(ADDRESS($D73,COLUMN(INDIRECT("EXTRA!BC"&amp;$D73)),1,1,"EXTRA")),"-",ADDRESS($D73,COLUMN(INDIRECT("EXTRA!BC"&amp;$D73)),1,1,"EXTRA")&amp;":"&amp; ADDRESS($D73+$E73-1,COLUMN(INDIRECT("EXTRA!BC"&amp;$D73)),1,1))</f>
        <v>EXTRA!$BC$37:$BC$77</v>
      </c>
      <c r="H79" s="65"/>
      <c r="I79">
        <v>79</v>
      </c>
      <c r="J79" s="138" t="s">
        <v>529</v>
      </c>
      <c r="K79" s="137" t="str">
        <f ca="1">IF(ISERROR(ADDRESS($D73,COLUMN(INDIRECT("EXTRA!DX"&amp;$E73)),1,1,"EXTRA")),"-",ADDRESS($D73,COLUMN(INDIRECT("EXTRA!DX"&amp;$E73)),1,1,"EXTRA")&amp;":"&amp; ADDRESS($D73+$E73-1,COLUMN(INDIRECT("EXTRA!DX"&amp;$E73)),1,1))</f>
        <v>EXTRA!$DX$37:$DX$77</v>
      </c>
      <c r="L79" s="137"/>
      <c r="M79" s="3"/>
      <c r="N79" s="110"/>
    </row>
    <row r="80" spans="1:14">
      <c r="B80" s="4"/>
      <c r="D80" s="1"/>
      <c r="E80" s="1"/>
      <c r="F80" s="66" t="s">
        <v>444</v>
      </c>
      <c r="G80" s="134" t="str">
        <f ca="1">IF(ISERROR(ADDRESS($D73,COLUMN(INDIRECT("EXTRA!BI"&amp;$D73)),1,1,"EXTRA")),"-",ADDRESS($D73,COLUMN(INDIRECT("EXTRA!BI"&amp;$D73)),1,1,"EXTRA")&amp;":"&amp; ADDRESS($D73+$E73-1,COLUMN(INDIRECT("EXTRA!BI"&amp;$D73)),1,1))</f>
        <v>EXTRA!$BI$37:$BI$77</v>
      </c>
      <c r="H80" s="65"/>
      <c r="I80">
        <v>80</v>
      </c>
      <c r="J80" s="138" t="s">
        <v>444</v>
      </c>
      <c r="K80" s="137" t="str">
        <f ca="1">IF(ISERROR(ADDRESS($D73,COLUMN(INDIRECT("EXTRA!ED"&amp;$E73)),1,1,"EXTRA")),"-",ADDRESS($D73,COLUMN(INDIRECT("EXTRA!ED"&amp;$E73)),1,1,"EXTRA")&amp;":"&amp; ADDRESS($D73+$E73-1,COLUMN(INDIRECT("EXTRA!ED"&amp;$E73)),1,1))</f>
        <v>EXTRA!$ED$37:$ED$77</v>
      </c>
      <c r="L80" s="136"/>
      <c r="M80" s="3"/>
    </row>
    <row r="81" spans="1:14">
      <c r="B81" s="4"/>
      <c r="D81" s="1"/>
      <c r="E81" s="1"/>
      <c r="F81" s="66" t="s">
        <v>544</v>
      </c>
      <c r="G81" s="134" t="str">
        <f ca="1">IF(ISERROR(ADDRESS($D73,COLUMN(INDIRECT("EXTRA!BA"&amp;$D73)),1,1,"EXTRA")),"-",ADDRESS($D73,COLUMN(INDIRECT("EXTRA!BA"&amp;$D73)),1,1,"EXTRA")&amp;":"&amp; ADDRESS($D73+$E73-1,COLUMN(INDIRECT("EXTRA!BA"&amp;$D73)),1,1))</f>
        <v>EXTRA!$BA$37:$BA$77</v>
      </c>
      <c r="H81" s="65"/>
      <c r="I81">
        <v>81</v>
      </c>
      <c r="J81" s="138" t="s">
        <v>545</v>
      </c>
      <c r="K81" s="137" t="str">
        <f ca="1">IF(ISERROR(ADDRESS($D73,COLUMN(INDIRECT("EXTRA!DV"&amp;$E73)),1,1,"EXTRA")),"-",ADDRESS($D73,COLUMN(INDIRECT("EXTRA!DV"&amp;$E73)),1,1,"EXTRA")&amp;":"&amp; ADDRESS($D73+$E73-1,COLUMN(INDIRECT("EXTRA!DV"&amp;$E73)),1,1))</f>
        <v>EXTRA!$DV$37:$DV$77</v>
      </c>
      <c r="L81" s="136"/>
      <c r="M81" s="3"/>
    </row>
    <row r="82" spans="1:14">
      <c r="B82" s="4"/>
      <c r="D82" s="1"/>
      <c r="E82" s="1"/>
      <c r="F82" s="66" t="s">
        <v>546</v>
      </c>
      <c r="G82" s="134" t="str">
        <f ca="1">IF(ISERROR(ADDRESS($D73,COLUMN(INDIRECT("EXTRA!AJ"&amp;$D73)),1,1,"EXTRA")),"-",ADDRESS($D73,COLUMN(INDIRECT("EXTRA!AJ"&amp;$D73)),1,1,"EXTRA")&amp;":"&amp; ADDRESS($D73+$E73-1,COLUMN(INDIRECT("EXTRA!AJ"&amp;$D73)),1,1))</f>
        <v>EXTRA!$AJ$37:$AJ$77</v>
      </c>
      <c r="H82" s="65"/>
      <c r="I82">
        <v>82</v>
      </c>
      <c r="J82" s="138" t="s">
        <v>546</v>
      </c>
      <c r="K82" s="137" t="str">
        <f ca="1">IF(ISERROR(ADDRESS($D73,COLUMN(INDIRECT("EXTRA!DB"&amp;$E73)),1,1,"EXTRA")),"-",ADDRESS($D73,COLUMN(INDIRECT("EXTRA!DB"&amp;$E73)),1,1,"EXTRA")&amp;":"&amp; ADDRESS($D73+$E73-1,COLUMN(INDIRECT("EXTRA!DB"&amp;$E73)),1,1))</f>
        <v>EXTRA!$DB$37:$DB$77</v>
      </c>
      <c r="L82" s="136"/>
      <c r="M82" s="3"/>
    </row>
    <row r="83" spans="1:14">
      <c r="B83" s="4"/>
      <c r="D83" s="1"/>
      <c r="E83" s="1"/>
      <c r="F83" s="65"/>
      <c r="G83" s="65"/>
      <c r="H83" s="65"/>
      <c r="I83">
        <v>83</v>
      </c>
      <c r="J83" s="136"/>
      <c r="K83" s="136"/>
      <c r="L83" s="136"/>
      <c r="M83" s="3"/>
    </row>
    <row r="84" spans="1:14">
      <c r="A84" t="s">
        <v>551</v>
      </c>
      <c r="B84" s="177" t="str">
        <f>PROJECT_COSTS!$V$5</f>
        <v>Linea Research</v>
      </c>
      <c r="D84" s="1">
        <f>IF(ISERROR(MATCH(B84,EXTRA!$A$1:$A$244,0)),"",MATCH(B84,EXTRA!$A$1:$A$244,0))</f>
        <v>148</v>
      </c>
      <c r="E84" s="1">
        <f>IF(ISERROR(MATCH(B84,EXTRA!$A$1:$A$244,0)),"",COUNTIF(EXTRA!$A$1:$A$244,B84))</f>
        <v>14</v>
      </c>
      <c r="F84" s="140" t="s">
        <v>538</v>
      </c>
      <c r="G84" s="134" t="str">
        <f ca="1">IF(ISERROR(ADDRESS($D84,COLUMN(INDIRECT("EXTRA!A"&amp;$D84)),1,1,"EXTRA")),"-",ADDRESS($D84,COLUMN(INDIRECT("EXTRA!A"&amp;$D84)),1,1,"EXTRA")&amp;":"&amp; ADDRESS($D84+$E84-1,COLUMN(INDIRECT("EXTRA!A"&amp;$D84)),1,1))</f>
        <v>EXTRA!$A$148:$A$161</v>
      </c>
      <c r="H84" s="65"/>
      <c r="I84" s="227">
        <v>84</v>
      </c>
      <c r="J84" s="136"/>
      <c r="K84" s="136"/>
      <c r="L84" s="136"/>
      <c r="M84" s="3"/>
    </row>
    <row r="85" spans="1:14">
      <c r="B85" s="4"/>
      <c r="D85" s="1"/>
      <c r="E85" s="1"/>
      <c r="F85" s="66" t="s">
        <v>539</v>
      </c>
      <c r="G85" s="134" t="str">
        <f ca="1">IF(ISERROR(ADDRESS($D84,COLUMN(INDIRECT("EXTRA!K"&amp;$D84)),1,1,"EXTRA")),"-",ADDRESS($D84,COLUMN(INDIRECT("EXTRA!K"&amp;$D84)),1,1,"EXTRA")&amp;":"&amp; ADDRESS($D84+$E84-1,COLUMN(INDIRECT("EXTRA!K"&amp;$D84)),1,1))</f>
        <v>EXTRA!$K$148:$K$161</v>
      </c>
      <c r="H85" s="65"/>
      <c r="I85">
        <v>85</v>
      </c>
      <c r="J85" s="138" t="s">
        <v>539</v>
      </c>
      <c r="K85" s="137" t="str">
        <f ca="1">IF(ISERROR(ADDRESS($D84,COLUMN(INDIRECT("EXTRA!CA"&amp;$E84)),1,1,"EXTRA")),"-",ADDRESS($D84,COLUMN(INDIRECT("EXTRA!CA"&amp;$E84)),1,1,"EXTRA")&amp;":"&amp; ADDRESS($D84+$E84-1,COLUMN(INDIRECT("EXTRA!CA"&amp;$E84)),1,1))</f>
        <v>EXTRA!$CA$148:$CA$161</v>
      </c>
      <c r="L85" s="136"/>
      <c r="M85" s="3"/>
    </row>
    <row r="86" spans="1:14">
      <c r="B86" s="4"/>
      <c r="D86" s="1"/>
      <c r="E86" s="1"/>
      <c r="F86" s="66" t="s">
        <v>366</v>
      </c>
      <c r="G86" s="134" t="str">
        <f ca="1">IF(ISERROR(ADDRESS($D84,COLUMN(INDIRECT("EXTRA!M"&amp;$D84)),1,1,"EXTRA")),"-",ADDRESS($D84,COLUMN(INDIRECT("EXTRA!M"&amp;$D84)),1,1,"EXTRA")&amp;":"&amp; ADDRESS($D84+$E84-1,COLUMN(INDIRECT("EXTRA!M"&amp;$D84)),1,1))</f>
        <v>EXTRA!$M$148:$M$161</v>
      </c>
      <c r="H86" s="65"/>
      <c r="I86">
        <v>86</v>
      </c>
      <c r="J86" s="138" t="s">
        <v>366</v>
      </c>
      <c r="K86" s="137" t="str">
        <f ca="1">IF(ISERROR(ADDRESS($D84,COLUMN(INDIRECT("EXTRA!CC"&amp;$E84)),1,1,"EXTRA")),"-",ADDRESS($D84,COLUMN(INDIRECT("EXTRA!CC"&amp;$E84)),1,1,"EXTRA")&amp;":"&amp; ADDRESS($D84+$E84-1,COLUMN(INDIRECT("EXTRA!CC"&amp;$E84)),1,1))</f>
        <v>EXTRA!$CC$148:$CC$161</v>
      </c>
      <c r="L86" s="136"/>
      <c r="M86" s="3"/>
      <c r="N86" s="110"/>
    </row>
    <row r="87" spans="1:14">
      <c r="B87" s="4"/>
      <c r="D87" s="1"/>
      <c r="E87" s="1"/>
      <c r="F87" s="66" t="s">
        <v>541</v>
      </c>
      <c r="G87" s="134" t="str">
        <f ca="1">IF(ISERROR(ADDRESS($D84,COLUMN(INDIRECT("EXTRA!AF"&amp;$D84)),1,1,"EXTRA")),"-",ADDRESS($D84,COLUMN(INDIRECT("EXTRA!AF"&amp;$D84)),1,1,"EXTRA")&amp;":"&amp; ADDRESS($D84+$E84-1,COLUMN(INDIRECT("EXTRA!AF"&amp;$D84)),1,1))</f>
        <v>EXTRA!$AF$148:$AF$161</v>
      </c>
      <c r="H87" s="65"/>
      <c r="I87">
        <v>87</v>
      </c>
      <c r="J87" s="138" t="s">
        <v>541</v>
      </c>
      <c r="K87" s="137" t="str">
        <f ca="1">IF(ISERROR(ADDRESS($D84,COLUMN(INDIRECT("EXTRA!CX"&amp;$E84)),1,1,"EXTRA")),"-",ADDRESS($D84,COLUMN(INDIRECT("EXTRA!CX"&amp;$E84)),1,1,"EXTRA")&amp;":"&amp; ADDRESS($D84+$E84-1,COLUMN(INDIRECT("EXTRA!CX"&amp;$E84)),1,1))</f>
        <v>EXTRA!$CX$148:$CX$161</v>
      </c>
      <c r="L87" s="136"/>
      <c r="M87" s="3"/>
    </row>
    <row r="88" spans="1:14">
      <c r="B88" s="4"/>
      <c r="D88" s="1"/>
      <c r="E88" s="1"/>
      <c r="F88" s="66" t="s">
        <v>542</v>
      </c>
      <c r="G88" s="134" t="str">
        <f ca="1">IF(ISERROR(ADDRESS($D84,COLUMN(INDIRECT("EXTRA!R"&amp;$D84)),1,1,"EXTRA")),"-",ADDRESS($D84,COLUMN(INDIRECT("EXTRA!R"&amp;$D84)),1,1,"EXTRA")&amp;":"&amp; ADDRESS($D84+$E84-1,COLUMN(INDIRECT("EXTRA!R"&amp;$D84)),1,1))</f>
        <v>EXTRA!$R$148:$R$161</v>
      </c>
      <c r="H88" s="65"/>
      <c r="I88">
        <v>88</v>
      </c>
      <c r="J88" s="138" t="s">
        <v>542</v>
      </c>
      <c r="K88" s="137" t="str">
        <f ca="1">IF(ISERROR(ADDRESS($D84,COLUMN(INDIRECT("EXTRA!CJ"&amp;$E84)),1,1,"EXTRA")),"-",ADDRESS($D84,COLUMN(INDIRECT("EXTRA!CJ"&amp;$E84)),1,1,"EXTRA")&amp;":"&amp; ADDRESS($D84+$E84-1,COLUMN(INDIRECT("EXTRA!CJ"&amp;$E84)),1,1))</f>
        <v>EXTRA!$CJ$148:$CJ$161</v>
      </c>
      <c r="L88" s="136"/>
      <c r="M88" s="3"/>
    </row>
    <row r="89" spans="1:14">
      <c r="B89" s="4"/>
      <c r="D89" s="1"/>
      <c r="E89" s="1"/>
      <c r="F89" s="66" t="s">
        <v>46</v>
      </c>
      <c r="G89" s="134" t="str">
        <f ca="1">IF(ISERROR(ADDRESS($D84,COLUMN(INDIRECT("EXTRA!AT"&amp;$D84)),1,1,"EXTRA")),"-",ADDRESS($D84,COLUMN(INDIRECT("EXTRA!AT"&amp;$D84)),1,1,"EXTRA")&amp;":"&amp; ADDRESS($D84+$E84-1,COLUMN(INDIRECT("EXTRA!AT"&amp;$D84)),1,1))</f>
        <v>EXTRA!$AT$148:$AT$161</v>
      </c>
      <c r="H89" s="65"/>
      <c r="I89">
        <v>89</v>
      </c>
      <c r="J89" s="138" t="s">
        <v>46</v>
      </c>
      <c r="K89" s="137" t="str">
        <f ca="1">IF(ISERROR(ADDRESS($D84,COLUMN(INDIRECT("EXTRA!DO"&amp;$E84)),1,1,"EXTRA")),"-",ADDRESS($D84,COLUMN(INDIRECT("EXTRA!DO"&amp;$E84)),1,1,"EXTRA")&amp;":"&amp; ADDRESS($D84+$E84-1,COLUMN(INDIRECT("EXTRA!DO"&amp;$E84)),1,1))</f>
        <v>EXTRA!$DO$148:$DO$161</v>
      </c>
      <c r="L89" s="136"/>
      <c r="M89" s="3"/>
    </row>
    <row r="90" spans="1:14">
      <c r="B90" s="4"/>
      <c r="D90" s="1"/>
      <c r="E90" s="1"/>
      <c r="F90" s="66" t="s">
        <v>529</v>
      </c>
      <c r="G90" s="134" t="str">
        <f ca="1">IF(ISERROR(ADDRESS($D84,COLUMN(INDIRECT("EXTRA!BC"&amp;$D84)),1,1,"EXTRA")),"-",ADDRESS($D84,COLUMN(INDIRECT("EXTRA!BC"&amp;$D84)),1,1,"EXTRA")&amp;":"&amp; ADDRESS($D84+$E84-1,COLUMN(INDIRECT("EXTRA!BC"&amp;$D84)),1,1))</f>
        <v>EXTRA!$BC$148:$BC$161</v>
      </c>
      <c r="H90" s="65"/>
      <c r="I90">
        <v>90</v>
      </c>
      <c r="J90" s="138" t="s">
        <v>529</v>
      </c>
      <c r="K90" s="137" t="str">
        <f ca="1">IF(ISERROR(ADDRESS($D84,COLUMN(INDIRECT("EXTRA!DX"&amp;$E84)),1,1,"EXTRA")),"-",ADDRESS($D84,COLUMN(INDIRECT("EXTRA!DX"&amp;$E84)),1,1,"EXTRA")&amp;":"&amp; ADDRESS($D84+$E84-1,COLUMN(INDIRECT("EXTRA!DX"&amp;$E84)),1,1))</f>
        <v>EXTRA!$DX$148:$DX$161</v>
      </c>
      <c r="L90" s="136"/>
      <c r="M90" s="3"/>
    </row>
    <row r="91" spans="1:14">
      <c r="B91" s="4"/>
      <c r="D91" s="1"/>
      <c r="E91" s="1"/>
      <c r="F91" s="66" t="s">
        <v>444</v>
      </c>
      <c r="G91" s="134" t="str">
        <f ca="1">IF(ISERROR(ADDRESS($D84,COLUMN(INDIRECT("EXTRA!BI"&amp;$D84)),1,1,"EXTRA")),"-",ADDRESS($D84,COLUMN(INDIRECT("EXTRA!BI"&amp;$D84)),1,1,"EXTRA")&amp;":"&amp; ADDRESS($D84+$E84-1,COLUMN(INDIRECT("EXTRA!BI"&amp;$D84)),1,1))</f>
        <v>EXTRA!$BI$148:$BI$161</v>
      </c>
      <c r="H91" s="65"/>
      <c r="I91">
        <v>91</v>
      </c>
      <c r="J91" s="138" t="s">
        <v>444</v>
      </c>
      <c r="K91" s="137" t="str">
        <f ca="1">IF(ISERROR(ADDRESS($D84,COLUMN(INDIRECT("EXTRA!ED"&amp;$E84)),1,1,"EXTRA")),"-",ADDRESS($D84,COLUMN(INDIRECT("EXTRA!ED"&amp;$E84)),1,1,"EXTRA")&amp;":"&amp; ADDRESS($D84+$E84-1,COLUMN(INDIRECT("EXTRA!ED"&amp;$E84)),1,1))</f>
        <v>EXTRA!$ED$148:$ED$161</v>
      </c>
      <c r="L91" s="136"/>
      <c r="M91" s="3"/>
    </row>
    <row r="92" spans="1:14">
      <c r="B92" s="4"/>
      <c r="D92" s="1"/>
      <c r="E92" s="1"/>
      <c r="F92" s="66" t="s">
        <v>544</v>
      </c>
      <c r="G92" s="134" t="str">
        <f ca="1">IF(ISERROR(ADDRESS($D84,COLUMN(INDIRECT("EXTRA!BA"&amp;$D84)),1,1,"EXTRA")),"-",ADDRESS($D84,COLUMN(INDIRECT("EXTRA!BA"&amp;$D84)),1,1,"EXTRA")&amp;":"&amp; ADDRESS($D84+$E84-1,COLUMN(INDIRECT("EXTRA!BA"&amp;$D84)),1,1))</f>
        <v>EXTRA!$BA$148:$BA$161</v>
      </c>
      <c r="H92" s="65"/>
      <c r="I92">
        <v>92</v>
      </c>
      <c r="J92" s="138" t="s">
        <v>545</v>
      </c>
      <c r="K92" s="137" t="str">
        <f ca="1">IF(ISERROR(ADDRESS($D84,COLUMN(INDIRECT("EXTRA!DV"&amp;$E84)),1,1,"EXTRA")),"-",ADDRESS($D84,COLUMN(INDIRECT("EXTRA!DV"&amp;$E84)),1,1,"EXTRA")&amp;":"&amp; ADDRESS($D84+$E84-1,COLUMN(INDIRECT("EXTRA!DV"&amp;$E84)),1,1))</f>
        <v>EXTRA!$DV$148:$DV$161</v>
      </c>
      <c r="L92" s="136"/>
      <c r="M92" s="3"/>
    </row>
    <row r="93" spans="1:14">
      <c r="B93" s="4"/>
      <c r="D93" s="1"/>
      <c r="E93" s="1"/>
      <c r="F93" s="66" t="s">
        <v>546</v>
      </c>
      <c r="G93" s="134" t="str">
        <f ca="1">IF(ISERROR(ADDRESS($D84,COLUMN(INDIRECT("EXTRA!AJ"&amp;$D84)),1,1,"EXTRA")),"-",ADDRESS($D84,COLUMN(INDIRECT("EXTRA!AJ"&amp;$D84)),1,1,"EXTRA")&amp;":"&amp; ADDRESS($D84+$E84-1,COLUMN(INDIRECT("EXTRA!AJ"&amp;$D84)),1,1))</f>
        <v>EXTRA!$AJ$148:$AJ$161</v>
      </c>
      <c r="H93" s="65"/>
      <c r="I93">
        <v>93</v>
      </c>
      <c r="J93" s="138" t="s">
        <v>546</v>
      </c>
      <c r="K93" s="137" t="str">
        <f ca="1">IF(ISERROR(ADDRESS($D84,COLUMN(INDIRECT("EXTRA!DB"&amp;$E84)),1,1,"EXTRA")),"-",ADDRESS($D84,COLUMN(INDIRECT("EXTRA!DB"&amp;$E84)),1,1,"EXTRA")&amp;":"&amp; ADDRESS($D84+$E84-1,COLUMN(INDIRECT("EXTRA!DB"&amp;$E84)),1,1))</f>
        <v>EXTRA!$DB$148:$DB$161</v>
      </c>
      <c r="L93" s="136"/>
      <c r="M93" s="3"/>
    </row>
    <row r="94" spans="1:14">
      <c r="B94" s="4"/>
      <c r="D94" s="1"/>
      <c r="E94" s="1"/>
      <c r="F94" s="65"/>
      <c r="G94" s="65"/>
      <c r="H94" s="65"/>
      <c r="I94">
        <v>94</v>
      </c>
      <c r="J94" s="136"/>
      <c r="K94" s="136"/>
      <c r="L94" s="136"/>
      <c r="M94" s="3"/>
    </row>
    <row r="95" spans="1:14">
      <c r="B95" s="4" t="s">
        <v>96</v>
      </c>
      <c r="D95" s="1">
        <f>IF(ISERROR(MATCH(B95,EXTRA!$A$1:$A$244,0)),"",MATCH(B95,EXTRA!$A$1:$A$244,0))</f>
        <v>148</v>
      </c>
      <c r="E95" s="1">
        <f>IF(ISERROR(MATCH(B95,EXTRA!$A$1:$A$244,0)),"",COUNTIF(EXTRA!$A$1:$A$244,B95))</f>
        <v>14</v>
      </c>
      <c r="F95" s="140" t="s">
        <v>538</v>
      </c>
      <c r="G95" s="134" t="str">
        <f ca="1">IF(ISERROR(ADDRESS($D95,COLUMN(INDIRECT("EXTRA!A"&amp;$D95)),1,1,"EXTRA")),"-",ADDRESS($D95,COLUMN(INDIRECT("EXTRA!A"&amp;$D95)),1,1,"EXTRA")&amp;":"&amp; ADDRESS($D95+$E95-1,COLUMN(INDIRECT("EXTRA!A"&amp;$D95)),1,1))</f>
        <v>EXTRA!$A$148:$A$161</v>
      </c>
      <c r="H95" s="65"/>
      <c r="I95" s="39">
        <v>95</v>
      </c>
      <c r="J95" s="136"/>
      <c r="K95" s="136"/>
      <c r="L95" s="136"/>
      <c r="M95" s="3"/>
      <c r="N95" s="110"/>
    </row>
    <row r="96" spans="1:14">
      <c r="B96" s="4"/>
      <c r="D96" s="1"/>
      <c r="E96" s="1"/>
      <c r="F96" s="66" t="s">
        <v>539</v>
      </c>
      <c r="G96" s="134" t="str">
        <f ca="1">IF(ISERROR(ADDRESS($D95,COLUMN(INDIRECT("EXTRA!K"&amp;$D95)),1,1,"EXTRA")),"-",ADDRESS($D95,COLUMN(INDIRECT("EXTRA!K"&amp;$D95)),1,1,"EXTRA")&amp;":"&amp; ADDRESS($D95+$E95-1,COLUMN(INDIRECT("EXTRA!K"&amp;$D95)),1,1))</f>
        <v>EXTRA!$K$148:$K$161</v>
      </c>
      <c r="H96" s="65"/>
      <c r="I96">
        <v>96</v>
      </c>
      <c r="J96" s="138" t="s">
        <v>539</v>
      </c>
      <c r="K96" s="137" t="str">
        <f ca="1">IF(ISERROR(ADDRESS($D95,COLUMN(INDIRECT("EXTRA!CA"&amp;$E95)),1,1,"EXTRA")),"-",ADDRESS($D95,COLUMN(INDIRECT("EXTRA!CA"&amp;$E95)),1,1,"EXTRA")&amp;":"&amp; ADDRESS($D95+$E95-1,COLUMN(INDIRECT("EXTRA!CA"&amp;$E95)),1,1))</f>
        <v>EXTRA!$CA$148:$CA$161</v>
      </c>
      <c r="L96" s="136"/>
      <c r="M96" s="3"/>
    </row>
    <row r="97" spans="2:15">
      <c r="B97" s="4"/>
      <c r="D97" s="1"/>
      <c r="E97" s="1"/>
      <c r="F97" s="66" t="s">
        <v>366</v>
      </c>
      <c r="G97" s="134" t="str">
        <f ca="1">IF(ISERROR(ADDRESS($D95,COLUMN(INDIRECT("EXTRA!M"&amp;$D95)),1,1,"EXTRA")),"-",ADDRESS($D95,COLUMN(INDIRECT("EXTRA!M"&amp;$D95)),1,1,"EXTRA")&amp;":"&amp; ADDRESS($D95+$E95-1,COLUMN(INDIRECT("EXTRA!M"&amp;$D95)),1,1))</f>
        <v>EXTRA!$M$148:$M$161</v>
      </c>
      <c r="H97" s="65"/>
      <c r="I97">
        <v>97</v>
      </c>
      <c r="J97" s="138" t="s">
        <v>366</v>
      </c>
      <c r="K97" s="137" t="str">
        <f ca="1">IF(ISERROR(ADDRESS($D95,COLUMN(INDIRECT("EXTRA!CC"&amp;$E95)),1,1,"EXTRA")),"-",ADDRESS($D95,COLUMN(INDIRECT("EXTRA!CC"&amp;$E95)),1,1,"EXTRA")&amp;":"&amp; ADDRESS($D95+$E95-1,COLUMN(INDIRECT("EXTRA!CC"&amp;$E95)),1,1))</f>
        <v>EXTRA!$CC$148:$CC$161</v>
      </c>
      <c r="L97" s="136"/>
      <c r="M97" s="3"/>
    </row>
    <row r="98" spans="2:15">
      <c r="B98" s="4"/>
      <c r="D98" s="1"/>
      <c r="E98" s="1"/>
      <c r="F98" s="66" t="s">
        <v>541</v>
      </c>
      <c r="G98" s="134" t="str">
        <f ca="1">IF(ISERROR(ADDRESS($D95,COLUMN(INDIRECT("EXTRA!AF"&amp;$D95)),1,1,"EXTRA")),"-",ADDRESS($D95,COLUMN(INDIRECT("EXTRA!AF"&amp;$D95)),1,1,"EXTRA")&amp;":"&amp; ADDRESS($D95+$E95-1,COLUMN(INDIRECT("EXTRA!AF"&amp;$D95)),1,1))</f>
        <v>EXTRA!$AF$148:$AF$161</v>
      </c>
      <c r="H98" s="65"/>
      <c r="I98">
        <v>98</v>
      </c>
      <c r="J98" s="138" t="s">
        <v>541</v>
      </c>
      <c r="K98" s="137" t="str">
        <f ca="1">IF(ISERROR(ADDRESS($D95,COLUMN(INDIRECT("EXTRA!CX"&amp;$E95)),1,1,"EXTRA")),"-",ADDRESS($D95,COLUMN(INDIRECT("EXTRA!CX"&amp;$E95)),1,1,"EXTRA")&amp;":"&amp; ADDRESS($D95+$E95-1,COLUMN(INDIRECT("EXTRA!CX"&amp;$E95)),1,1))</f>
        <v>EXTRA!$CX$148:$CX$161</v>
      </c>
      <c r="L98" s="136"/>
      <c r="M98" s="3"/>
    </row>
    <row r="99" spans="2:15">
      <c r="B99" s="4"/>
      <c r="D99" s="1"/>
      <c r="E99" s="1"/>
      <c r="F99" s="66" t="s">
        <v>542</v>
      </c>
      <c r="G99" s="134" t="str">
        <f ca="1">IF(ISERROR(ADDRESS($D95,COLUMN(INDIRECT("EXTRA!R"&amp;$D95)),1,1,"EXTRA")),"-",ADDRESS($D95,COLUMN(INDIRECT("EXTRA!R"&amp;$D95)),1,1,"EXTRA")&amp;":"&amp; ADDRESS($D95+$E95-1,COLUMN(INDIRECT("EXTRA!R"&amp;$D95)),1,1))</f>
        <v>EXTRA!$R$148:$R$161</v>
      </c>
      <c r="H99" s="65"/>
      <c r="I99">
        <v>99</v>
      </c>
      <c r="J99" s="138" t="s">
        <v>542</v>
      </c>
      <c r="K99" s="137" t="str">
        <f ca="1">IF(ISERROR(ADDRESS($D95,COLUMN(INDIRECT("EXTRA!CJ"&amp;$E95)),1,1,"EXTRA")),"-",ADDRESS($D95,COLUMN(INDIRECT("EXTRA!CJ"&amp;$E95)),1,1,"EXTRA")&amp;":"&amp; ADDRESS($D95+$E95-1,COLUMN(INDIRECT("EXTRA!CJ"&amp;$E95)),1,1))</f>
        <v>EXTRA!$CJ$148:$CJ$161</v>
      </c>
      <c r="L99" s="136"/>
      <c r="M99" s="3"/>
      <c r="O99" s="110"/>
    </row>
    <row r="100" spans="2:15">
      <c r="B100" s="4"/>
      <c r="D100" s="1"/>
      <c r="E100" s="1"/>
      <c r="F100" s="66" t="s">
        <v>46</v>
      </c>
      <c r="G100" s="134" t="str">
        <f ca="1">IF(ISERROR(ADDRESS($D95,COLUMN(INDIRECT("EXTRA!AT"&amp;$D95)),1,1,"EXTRA")),"-",ADDRESS($D95,COLUMN(INDIRECT("EXTRA!AT"&amp;$D95)),1,1,"EXTRA")&amp;":"&amp; ADDRESS($D95+$E95-1,COLUMN(INDIRECT("EXTRA!AT"&amp;$D95)),1,1))</f>
        <v>EXTRA!$AT$148:$AT$161</v>
      </c>
      <c r="H100" s="65"/>
      <c r="I100">
        <v>100</v>
      </c>
      <c r="J100" s="138" t="s">
        <v>46</v>
      </c>
      <c r="K100" s="137" t="str">
        <f ca="1">IF(ISERROR(ADDRESS($D95,COLUMN(INDIRECT("EXTRA!DO"&amp;$E95)),1,1,"EXTRA")),"-",ADDRESS($D95,COLUMN(INDIRECT("EXTRA!DO"&amp;$E95)),1,1,"EXTRA")&amp;":"&amp; ADDRESS($D95+$E95-1,COLUMN(INDIRECT("EXTRA!DO"&amp;$E95)),1,1))</f>
        <v>EXTRA!$DO$148:$DO$161</v>
      </c>
      <c r="L100" s="136"/>
      <c r="M100" s="3"/>
      <c r="O100" s="110"/>
    </row>
    <row r="101" spans="2:15">
      <c r="B101" s="4"/>
      <c r="D101" s="1"/>
      <c r="E101" s="1"/>
      <c r="F101" s="66" t="s">
        <v>529</v>
      </c>
      <c r="G101" s="134" t="str">
        <f ca="1">IF(ISERROR(ADDRESS($D95,COLUMN(INDIRECT("EXTRA!BC"&amp;$D95)),1,1,"EXTRA")),"-",ADDRESS($D95,COLUMN(INDIRECT("EXTRA!BC"&amp;$D95)),1,1,"EXTRA")&amp;":"&amp; ADDRESS($D95+$E95-1,COLUMN(INDIRECT("EXTRA!BC"&amp;$D95)),1,1))</f>
        <v>EXTRA!$BC$148:$BC$161</v>
      </c>
      <c r="H101" s="65"/>
      <c r="I101">
        <v>101</v>
      </c>
      <c r="J101" s="138" t="s">
        <v>529</v>
      </c>
      <c r="K101" s="137" t="str">
        <f ca="1">IF(ISERROR(ADDRESS($D95,COLUMN(INDIRECT("EXTRA!DX"&amp;$E95)),1,1,"EXTRA")),"-",ADDRESS($D95,COLUMN(INDIRECT("EXTRA!DX"&amp;$E95)),1,1,"EXTRA")&amp;":"&amp; ADDRESS($D95+$E95-1,COLUMN(INDIRECT("EXTRA!DX"&amp;$E95)),1,1))</f>
        <v>EXTRA!$DX$148:$DX$161</v>
      </c>
      <c r="L101" s="136"/>
      <c r="M101" s="3"/>
    </row>
    <row r="102" spans="2:15">
      <c r="B102" s="4"/>
      <c r="D102" s="1"/>
      <c r="E102" s="1"/>
      <c r="F102" s="66" t="s">
        <v>444</v>
      </c>
      <c r="G102" s="134" t="str">
        <f ca="1">IF(ISERROR(ADDRESS($D95,COLUMN(INDIRECT("EXTRA!BI"&amp;$D95)),1,1,"EXTRA")),"-",ADDRESS($D95,COLUMN(INDIRECT("EXTRA!BI"&amp;$D95)),1,1,"EXTRA")&amp;":"&amp; ADDRESS($D95+$E95-1,COLUMN(INDIRECT("EXTRA!BI"&amp;$D95)),1,1))</f>
        <v>EXTRA!$BI$148:$BI$161</v>
      </c>
      <c r="H102" s="65"/>
      <c r="I102">
        <v>102</v>
      </c>
      <c r="J102" s="138" t="s">
        <v>444</v>
      </c>
      <c r="K102" s="137" t="str">
        <f ca="1">IF(ISERROR(ADDRESS($D95,COLUMN(INDIRECT("EXTRA!ED"&amp;$E95)),1,1,"EXTRA")),"-",ADDRESS($D95,COLUMN(INDIRECT("EXTRA!ED"&amp;$E95)),1,1,"EXTRA")&amp;":"&amp; ADDRESS($D95+$E95-1,COLUMN(INDIRECT("EXTRA!ED"&amp;$E95)),1,1))</f>
        <v>EXTRA!$ED$148:$ED$161</v>
      </c>
      <c r="L102" s="136"/>
      <c r="M102" s="3"/>
      <c r="O102" s="110"/>
    </row>
    <row r="103" spans="2:15">
      <c r="B103" s="4"/>
      <c r="D103" s="1"/>
      <c r="E103" s="1"/>
      <c r="F103" s="66" t="s">
        <v>544</v>
      </c>
      <c r="G103" s="134" t="str">
        <f ca="1">IF(ISERROR(ADDRESS($D95,COLUMN(INDIRECT("EXTRA!BA"&amp;$D95)),1,1,"EXTRA")),"-",ADDRESS($D95,COLUMN(INDIRECT("EXTRA!BA"&amp;$D95)),1,1,"EXTRA")&amp;":"&amp; ADDRESS($D95+$E95-1,COLUMN(INDIRECT("EXTRA!BA"&amp;$D95)),1,1))</f>
        <v>EXTRA!$BA$148:$BA$161</v>
      </c>
      <c r="H103" s="65"/>
      <c r="I103">
        <v>103</v>
      </c>
      <c r="J103" s="138" t="s">
        <v>545</v>
      </c>
      <c r="K103" s="137" t="str">
        <f ca="1">IF(ISERROR(ADDRESS($D95,COLUMN(INDIRECT("EXTRA!DV"&amp;$E95)),1,1,"EXTRA")),"-",ADDRESS($D95,COLUMN(INDIRECT("EXTRA!DV"&amp;$E95)),1,1,"EXTRA")&amp;":"&amp; ADDRESS($D95+$E95-1,COLUMN(INDIRECT("EXTRA!DV"&amp;$E95)),1,1))</f>
        <v>EXTRA!$DV$148:$DV$161</v>
      </c>
      <c r="L103" s="136"/>
      <c r="M103" s="3"/>
      <c r="O103" s="110"/>
    </row>
    <row r="104" spans="2:15">
      <c r="B104" s="4"/>
      <c r="D104" s="1"/>
      <c r="E104" s="1"/>
      <c r="F104" s="66" t="s">
        <v>546</v>
      </c>
      <c r="G104" s="134" t="str">
        <f ca="1">IF(ISERROR(ADDRESS($D95,COLUMN(INDIRECT("EXTRA!AJ"&amp;$D95)),1,1,"EXTRA")),"-",ADDRESS($D95,COLUMN(INDIRECT("EXTRA!AJ"&amp;$D95)),1,1,"EXTRA")&amp;":"&amp; ADDRESS($D95+$E95-1,COLUMN(INDIRECT("EXTRA!AJ"&amp;$D95)),1,1))</f>
        <v>EXTRA!$AJ$148:$AJ$161</v>
      </c>
      <c r="H104" s="65"/>
      <c r="I104">
        <v>104</v>
      </c>
      <c r="J104" s="138" t="s">
        <v>546</v>
      </c>
      <c r="K104" s="137" t="str">
        <f ca="1">IF(ISERROR(ADDRESS($D95,COLUMN(INDIRECT("EXTRA!DB"&amp;$E95)),1,1,"EXTRA")),"-",ADDRESS($D95,COLUMN(INDIRECT("EXTRA!DB"&amp;$E95)),1,1,"EXTRA")&amp;":"&amp; ADDRESS($D95+$E95-1,COLUMN(INDIRECT("EXTRA!DB"&amp;$E95)),1,1))</f>
        <v>EXTRA!$DB$148:$DB$161</v>
      </c>
      <c r="L104" s="136"/>
      <c r="M104" s="3"/>
      <c r="N104" s="110"/>
      <c r="O104" s="110"/>
    </row>
    <row r="105" spans="2:15">
      <c r="B105" s="4"/>
      <c r="D105" s="1"/>
      <c r="E105" s="1"/>
      <c r="F105" s="65"/>
      <c r="G105" s="65"/>
      <c r="H105" s="65"/>
      <c r="I105">
        <v>105</v>
      </c>
      <c r="J105" s="136"/>
      <c r="K105" s="136"/>
      <c r="L105" s="136"/>
      <c r="M105" s="3"/>
    </row>
    <row r="106" spans="2:15">
      <c r="B106" s="4" t="s">
        <v>95</v>
      </c>
      <c r="D106" s="1">
        <f>IF(ISERROR(MATCH(B106,EXTRA!$A$1:$A$244,0)),"",MATCH(B106,EXTRA!$A$1:$A$244,0))</f>
        <v>139</v>
      </c>
      <c r="E106" s="1">
        <f>IF(ISERROR(MATCH(B106,EXTRA!$A$1:$A$244,0)),"",COUNTIF(EXTRA!$A$1:$A$244,B106))</f>
        <v>9</v>
      </c>
      <c r="F106" s="140" t="s">
        <v>538</v>
      </c>
      <c r="G106" s="134" t="str">
        <f ca="1">IF(ISERROR(ADDRESS($D106,COLUMN(INDIRECT("EXTRA!A"&amp;$D106)),1,1,"EXTRA")),"-",ADDRESS($D106,COLUMN(INDIRECT("EXTRA!A"&amp;$D106)),1,1,"EXTRA")&amp;":"&amp; ADDRESS($D106+$E106-1,COLUMN(INDIRECT("EXTRA!A"&amp;$D106)),1,1))</f>
        <v>EXTRA!$A$139:$A$147</v>
      </c>
      <c r="H106" s="65"/>
      <c r="I106" s="210">
        <v>106</v>
      </c>
      <c r="J106" s="136"/>
      <c r="K106" s="136"/>
      <c r="L106" s="136"/>
      <c r="M106" s="3"/>
    </row>
    <row r="107" spans="2:15">
      <c r="B107" s="4"/>
      <c r="D107" s="1"/>
      <c r="E107" s="1"/>
      <c r="F107" s="66" t="s">
        <v>539</v>
      </c>
      <c r="G107" s="134" t="str">
        <f ca="1">IF(ISERROR(ADDRESS($D106,COLUMN(INDIRECT("EXTRA!K"&amp;$D106)),1,1,"EXTRA")),"-",ADDRESS($D106,COLUMN(INDIRECT("EXTRA!K"&amp;$D106)),1,1,"EXTRA")&amp;":"&amp; ADDRESS($D106+$E106-1,COLUMN(INDIRECT("EXTRA!K"&amp;$D106)),1,1))</f>
        <v>EXTRA!$K$139:$K$147</v>
      </c>
      <c r="H107" s="65"/>
      <c r="I107">
        <v>107</v>
      </c>
      <c r="J107" s="138" t="s">
        <v>539</v>
      </c>
      <c r="K107" s="137" t="str">
        <f ca="1">IF(ISERROR(ADDRESS($D106,COLUMN(INDIRECT("EXTRA!CA"&amp;$E106)),1,1,"EXTRA")),"-",ADDRESS($D106,COLUMN(INDIRECT("EXTRA!CA"&amp;$E106)),1,1,"EXTRA")&amp;":"&amp; ADDRESS($D106+$E106-1,COLUMN(INDIRECT("EXTRA!CA"&amp;$E106)),1,1))</f>
        <v>EXTRA!$CA$139:$CA$147</v>
      </c>
      <c r="L107" s="136"/>
      <c r="M107" s="3"/>
    </row>
    <row r="108" spans="2:15">
      <c r="B108" s="4"/>
      <c r="D108" s="1"/>
      <c r="E108" s="1"/>
      <c r="F108" s="66" t="s">
        <v>366</v>
      </c>
      <c r="G108" s="134" t="str">
        <f ca="1">IF(ISERROR(ADDRESS($D106,COLUMN(INDIRECT("EXTRA!M"&amp;$D106)),1,1,"EXTRA")),"-",ADDRESS($D106,COLUMN(INDIRECT("EXTRA!M"&amp;$D106)),1,1,"EXTRA")&amp;":"&amp; ADDRESS($D106+$E106-1,COLUMN(INDIRECT("EXTRA!M"&amp;$D106)),1,1))</f>
        <v>EXTRA!$M$139:$M$147</v>
      </c>
      <c r="H108" s="65"/>
      <c r="I108">
        <v>108</v>
      </c>
      <c r="J108" s="138" t="s">
        <v>366</v>
      </c>
      <c r="K108" s="137" t="str">
        <f ca="1">IF(ISERROR(ADDRESS($D106,COLUMN(INDIRECT("EXTRA!CC"&amp;$E106)),1,1,"EXTRA")),"-",ADDRESS($D106,COLUMN(INDIRECT("EXTRA!CC"&amp;$E106)),1,1,"EXTRA")&amp;":"&amp; ADDRESS($D106+$E106-1,COLUMN(INDIRECT("EXTRA!CC"&amp;$E106)),1,1))</f>
        <v>EXTRA!$CC$139:$CC$147</v>
      </c>
      <c r="L108" s="136"/>
      <c r="M108" s="3"/>
    </row>
    <row r="109" spans="2:15">
      <c r="B109" s="4"/>
      <c r="D109" s="1"/>
      <c r="E109" s="1"/>
      <c r="F109" s="66" t="s">
        <v>541</v>
      </c>
      <c r="G109" s="134" t="str">
        <f ca="1">IF(ISERROR(ADDRESS($D106,COLUMN(INDIRECT("EXTRA!AF"&amp;$D106)),1,1,"EXTRA")),"-",ADDRESS($D106,COLUMN(INDIRECT("EXTRA!AF"&amp;$D106)),1,1,"EXTRA")&amp;":"&amp; ADDRESS($D106+$E106-1,COLUMN(INDIRECT("EXTRA!AF"&amp;$D106)),1,1))</f>
        <v>EXTRA!$AF$139:$AF$147</v>
      </c>
      <c r="H109" s="65"/>
      <c r="I109">
        <v>109</v>
      </c>
      <c r="J109" s="138" t="s">
        <v>541</v>
      </c>
      <c r="K109" s="137" t="str">
        <f ca="1">IF(ISERROR(ADDRESS($D106,COLUMN(INDIRECT("EXTRA!CX"&amp;$E106)),1,1,"EXTRA")),"-",ADDRESS($D106,COLUMN(INDIRECT("EXTRA!CX"&amp;$E106)),1,1,"EXTRA")&amp;":"&amp; ADDRESS($D106+$E106-1,COLUMN(INDIRECT("EXTRA!CX"&amp;$E106)),1,1))</f>
        <v>EXTRA!$CX$139:$CX$147</v>
      </c>
      <c r="L109" s="136"/>
      <c r="M109" s="3"/>
    </row>
    <row r="110" spans="2:15">
      <c r="B110" s="4"/>
      <c r="D110" s="1"/>
      <c r="E110" s="1"/>
      <c r="F110" s="66" t="s">
        <v>542</v>
      </c>
      <c r="G110" s="134" t="str">
        <f ca="1">IF(ISERROR(ADDRESS($D106,COLUMN(INDIRECT("EXTRA!R"&amp;$D106)),1,1,"EXTRA")),"-",ADDRESS($D106,COLUMN(INDIRECT("EXTRA!R"&amp;$D106)),1,1,"EXTRA")&amp;":"&amp; ADDRESS($D106+$E106-1,COLUMN(INDIRECT("EXTRA!R"&amp;$D106)),1,1))</f>
        <v>EXTRA!$R$139:$R$147</v>
      </c>
      <c r="H110" s="65"/>
      <c r="I110">
        <v>110</v>
      </c>
      <c r="J110" s="138" t="s">
        <v>542</v>
      </c>
      <c r="K110" s="137" t="str">
        <f ca="1">IF(ISERROR(ADDRESS($D106,COLUMN(INDIRECT("EXTRA!CJ"&amp;$E106)),1,1,"EXTRA")),"-",ADDRESS($D106,COLUMN(INDIRECT("EXTRA!CJ"&amp;$E106)),1,1,"EXTRA")&amp;":"&amp; ADDRESS($D106+$E106-1,COLUMN(INDIRECT("EXTRA!CJ"&amp;$E106)),1,1))</f>
        <v>EXTRA!$CJ$139:$CJ$147</v>
      </c>
      <c r="L110" s="136"/>
      <c r="M110" s="3"/>
    </row>
    <row r="111" spans="2:15">
      <c r="B111" s="4"/>
      <c r="D111" s="1"/>
      <c r="E111" s="1"/>
      <c r="F111" s="66" t="s">
        <v>46</v>
      </c>
      <c r="G111" s="134" t="str">
        <f ca="1">IF(ISERROR(ADDRESS($D106,COLUMN(INDIRECT("EXTRA!AT"&amp;$D106)),1,1,"EXTRA")),"-",ADDRESS($D106,COLUMN(INDIRECT("EXTRA!AT"&amp;$D106)),1,1,"EXTRA")&amp;":"&amp; ADDRESS($D106+$E106-1,COLUMN(INDIRECT("EXTRA!AT"&amp;$D106)),1,1))</f>
        <v>EXTRA!$AT$139:$AT$147</v>
      </c>
      <c r="H111" s="65"/>
      <c r="I111">
        <v>111</v>
      </c>
      <c r="J111" s="138" t="s">
        <v>46</v>
      </c>
      <c r="K111" s="137" t="str">
        <f ca="1">IF(ISERROR(ADDRESS($D106,COLUMN(INDIRECT("EXTRA!DO"&amp;$E106)),1,1,"EXTRA")),"-",ADDRESS($D106,COLUMN(INDIRECT("EXTRA!DO"&amp;$E106)),1,1,"EXTRA")&amp;":"&amp; ADDRESS($D106+$E106-1,COLUMN(INDIRECT("EXTRA!DO"&amp;$E106)),1,1))</f>
        <v>EXTRA!$DO$139:$DO$147</v>
      </c>
      <c r="L111" s="136"/>
      <c r="M111" s="3"/>
    </row>
    <row r="112" spans="2:15">
      <c r="B112" s="4"/>
      <c r="D112" s="1"/>
      <c r="E112" s="1"/>
      <c r="F112" s="66" t="s">
        <v>529</v>
      </c>
      <c r="G112" s="134" t="str">
        <f ca="1">IF(ISERROR(ADDRESS($D106,COLUMN(INDIRECT("EXTRA!BC"&amp;$D106)),1,1,"EXTRA")),"-",ADDRESS($D106,COLUMN(INDIRECT("EXTRA!BC"&amp;$D106)),1,1,"EXTRA")&amp;":"&amp; ADDRESS($D106+$E106-1,COLUMN(INDIRECT("EXTRA!BC"&amp;$D106)),1,1))</f>
        <v>EXTRA!$BC$139:$BC$147</v>
      </c>
      <c r="H112" s="65"/>
      <c r="I112">
        <v>112</v>
      </c>
      <c r="J112" s="138" t="s">
        <v>529</v>
      </c>
      <c r="K112" s="137" t="str">
        <f ca="1">IF(ISERROR(ADDRESS($D106,COLUMN(INDIRECT("EXTRA!DX"&amp;$E106)),1,1,"EXTRA")),"-",ADDRESS($D106,COLUMN(INDIRECT("EXTRA!DX"&amp;$E106)),1,1,"EXTRA")&amp;":"&amp; ADDRESS($D106+$E106-1,COLUMN(INDIRECT("EXTRA!DX"&amp;$E106)),1,1))</f>
        <v>EXTRA!$DX$139:$DX$147</v>
      </c>
      <c r="L112" s="136"/>
      <c r="M112" s="3"/>
    </row>
    <row r="113" spans="2:13">
      <c r="B113" s="4"/>
      <c r="D113" s="1"/>
      <c r="E113" s="1"/>
      <c r="F113" s="66" t="s">
        <v>444</v>
      </c>
      <c r="G113" s="134" t="str">
        <f ca="1">IF(ISERROR(ADDRESS($D106,COLUMN(INDIRECT("EXTRA!BI"&amp;$D106)),1,1,"EXTRA")),"-",ADDRESS($D106,COLUMN(INDIRECT("EXTRA!BI"&amp;$D106)),1,1,"EXTRA")&amp;":"&amp; ADDRESS($D106+$E106-1,COLUMN(INDIRECT("EXTRA!BI"&amp;$D106)),1,1))</f>
        <v>EXTRA!$BI$139:$BI$147</v>
      </c>
      <c r="H113" s="65"/>
      <c r="I113">
        <v>113</v>
      </c>
      <c r="J113" s="138" t="s">
        <v>444</v>
      </c>
      <c r="K113" s="137" t="str">
        <f ca="1">IF(ISERROR(ADDRESS($D106,COLUMN(INDIRECT("EXTRA!ED"&amp;$E106)),1,1,"EXTRA")),"-",ADDRESS($D106,COLUMN(INDIRECT("EXTRA!ED"&amp;$E106)),1,1,"EXTRA")&amp;":"&amp; ADDRESS($D106+$E106-1,COLUMN(INDIRECT("EXTRA!ED"&amp;$E106)),1,1))</f>
        <v>EXTRA!$ED$139:$ED$147</v>
      </c>
      <c r="L113" s="136"/>
      <c r="M113" s="3"/>
    </row>
    <row r="114" spans="2:13">
      <c r="B114" s="4"/>
      <c r="D114" s="1"/>
      <c r="E114" s="1"/>
      <c r="F114" s="66" t="s">
        <v>544</v>
      </c>
      <c r="G114" s="134" t="str">
        <f ca="1">IF(ISERROR(ADDRESS($D106,COLUMN(INDIRECT("EXTRA!BA"&amp;$D106)),1,1,"EXTRA")),"-",ADDRESS($D106,COLUMN(INDIRECT("EXTRA!BA"&amp;$D106)),1,1,"EXTRA")&amp;":"&amp; ADDRESS($D106+$E106-1,COLUMN(INDIRECT("EXTRA!BA"&amp;$D106)),1,1))</f>
        <v>EXTRA!$BA$139:$BA$147</v>
      </c>
      <c r="H114" s="65"/>
      <c r="I114">
        <v>114</v>
      </c>
      <c r="J114" s="138" t="s">
        <v>545</v>
      </c>
      <c r="K114" s="137" t="str">
        <f ca="1">IF(ISERROR(ADDRESS($D106,COLUMN(INDIRECT("EXTRA!DV"&amp;$E106)),1,1,"EXTRA")),"-",ADDRESS($D106,COLUMN(INDIRECT("EXTRA!DV"&amp;$E106)),1,1,"EXTRA")&amp;":"&amp; ADDRESS($D106+$E106-1,COLUMN(INDIRECT("EXTRA!DV"&amp;$E106)),1,1))</f>
        <v>EXTRA!$DV$139:$DV$147</v>
      </c>
      <c r="L114" s="136"/>
      <c r="M114" s="3"/>
    </row>
    <row r="115" spans="2:13">
      <c r="B115" s="4"/>
      <c r="D115" s="1"/>
      <c r="E115" s="1"/>
      <c r="F115" s="66" t="s">
        <v>546</v>
      </c>
      <c r="G115" s="134" t="str">
        <f ca="1">IF(ISERROR(ADDRESS($D106,COLUMN(INDIRECT("EXTRA!AJ"&amp;$D106)),1,1,"EXTRA")),"-",ADDRESS($D106,COLUMN(INDIRECT("EXTRA!AJ"&amp;$D106)),1,1,"EXTRA")&amp;":"&amp; ADDRESS($D106+$E106-1,COLUMN(INDIRECT("EXTRA!AJ"&amp;$D106)),1,1))</f>
        <v>EXTRA!$AJ$139:$AJ$147</v>
      </c>
      <c r="H115" s="65"/>
      <c r="I115">
        <v>115</v>
      </c>
      <c r="J115" s="138" t="s">
        <v>546</v>
      </c>
      <c r="K115" s="137" t="str">
        <f ca="1">IF(ISERROR(ADDRESS($D106,COLUMN(INDIRECT("EXTRA!DB"&amp;$E106)),1,1,"EXTRA")),"-",ADDRESS($D106,COLUMN(INDIRECT("EXTRA!DB"&amp;$E106)),1,1,"EXTRA")&amp;":"&amp; ADDRESS($D106+$E106-1,COLUMN(INDIRECT("EXTRA!DB"&amp;$E106)),1,1))</f>
        <v>EXTRA!$DB$139:$DB$147</v>
      </c>
      <c r="L115" s="136"/>
      <c r="M115" s="3"/>
    </row>
    <row r="116" spans="2:13">
      <c r="B116" s="4"/>
      <c r="D116" s="1"/>
      <c r="E116" s="1"/>
      <c r="F116" s="65"/>
      <c r="G116" s="65"/>
      <c r="H116" s="65"/>
      <c r="I116">
        <v>116</v>
      </c>
      <c r="J116" s="136"/>
      <c r="K116" s="136"/>
      <c r="L116" s="136"/>
      <c r="M116" s="3"/>
    </row>
    <row r="117" spans="2:13">
      <c r="B117" s="4" t="s">
        <v>543</v>
      </c>
      <c r="D117" s="1">
        <f>IF(ISERROR(MATCH(B117,EXTRA!$A$1:$A$244,0)),"",MATCH(B117,EXTRA!$A$1:$A$244,0))</f>
        <v>37</v>
      </c>
      <c r="E117" s="1">
        <f>IF(ISERROR(MATCH(B117,EXTRA!$A$1:$A$244,0)),"",COUNTIF(EXTRA!$A$1:$A$244,B117))</f>
        <v>41</v>
      </c>
      <c r="F117" s="140" t="s">
        <v>538</v>
      </c>
      <c r="G117" s="134" t="str">
        <f ca="1">IF(ISERROR(ADDRESS($D117,COLUMN(INDIRECT("EXTRA!A"&amp;$D117)),1,1,"EXTRA")),"-",ADDRESS($D117,COLUMN(INDIRECT("EXTRA!A"&amp;$D117)),1,1,"EXTRA")&amp;":"&amp; ADDRESS($D117+$E117-1,COLUMN(INDIRECT("EXTRA!A"&amp;$D117)),1,1))</f>
        <v>EXTRA!$A$37:$A$77</v>
      </c>
      <c r="H117" s="65"/>
      <c r="I117" s="175">
        <v>117</v>
      </c>
      <c r="J117" s="136"/>
      <c r="K117" s="136"/>
      <c r="L117" s="136"/>
      <c r="M117" s="3"/>
    </row>
    <row r="118" spans="2:13">
      <c r="B118" s="4"/>
      <c r="D118" s="1"/>
      <c r="E118" s="1"/>
      <c r="F118" s="66" t="s">
        <v>539</v>
      </c>
      <c r="G118" s="134" t="str">
        <f ca="1">IF(ISERROR(ADDRESS($D117,COLUMN(INDIRECT("EXTRA!K"&amp;$D117)),1,1,"EXTRA")),"-",ADDRESS($D117,COLUMN(INDIRECT("EXTRA!K"&amp;$D117)),1,1,"EXTRA")&amp;":"&amp; ADDRESS($D117+$E117-1,COLUMN(INDIRECT("EXTRA!K"&amp;$D117)),1,1))</f>
        <v>EXTRA!$K$37:$K$77</v>
      </c>
      <c r="H118" s="65"/>
      <c r="I118">
        <v>118</v>
      </c>
      <c r="J118" s="138" t="s">
        <v>539</v>
      </c>
      <c r="K118" s="137" t="str">
        <f ca="1">IF(ISERROR(ADDRESS($D117,COLUMN(INDIRECT("EXTRA!CA"&amp;$E117)),1,1,"EXTRA")),"-",ADDRESS($D117,COLUMN(INDIRECT("EXTRA!CA"&amp;$E117)),1,1,"EXTRA")&amp;":"&amp; ADDRESS($D117+$E117-1,COLUMN(INDIRECT("EXTRA!CA"&amp;$E117)),1,1))</f>
        <v>EXTRA!$CA$37:$CA$77</v>
      </c>
      <c r="L118" s="136"/>
      <c r="M118" s="3"/>
    </row>
    <row r="119" spans="2:13">
      <c r="B119" s="4"/>
      <c r="D119" s="1"/>
      <c r="E119" s="1"/>
      <c r="F119" s="66" t="s">
        <v>366</v>
      </c>
      <c r="G119" s="134" t="str">
        <f ca="1">IF(ISERROR(ADDRESS($D117,COLUMN(INDIRECT("EXTRA!M"&amp;$D117)),1,1,"EXTRA")),"-",ADDRESS($D117,COLUMN(INDIRECT("EXTRA!M"&amp;$D117)),1,1,"EXTRA")&amp;":"&amp; ADDRESS($D117+$E117-1,COLUMN(INDIRECT("EXTRA!M"&amp;$D117)),1,1))</f>
        <v>EXTRA!$M$37:$M$77</v>
      </c>
      <c r="H119" s="65"/>
      <c r="I119">
        <v>119</v>
      </c>
      <c r="J119" s="138" t="s">
        <v>366</v>
      </c>
      <c r="K119" s="137" t="str">
        <f ca="1">IF(ISERROR(ADDRESS($D117,COLUMN(INDIRECT("EXTRA!CC"&amp;$E117)),1,1,"EXTRA")),"-",ADDRESS($D117,COLUMN(INDIRECT("EXTRA!CC"&amp;$E117)),1,1,"EXTRA")&amp;":"&amp; ADDRESS($D117+$E117-1,COLUMN(INDIRECT("EXTRA!CC"&amp;$E117)),1,1))</f>
        <v>EXTRA!$CC$37:$CC$77</v>
      </c>
      <c r="L119" s="136"/>
      <c r="M119" s="3"/>
    </row>
    <row r="120" spans="2:13">
      <c r="B120" s="4"/>
      <c r="D120" s="1"/>
      <c r="E120" s="1"/>
      <c r="F120" s="66" t="s">
        <v>541</v>
      </c>
      <c r="G120" s="134" t="str">
        <f ca="1">IF(ISERROR(ADDRESS($D117,COLUMN(INDIRECT("EXTRA!AF"&amp;$D117)),1,1,"EXTRA")),"-",ADDRESS($D117,COLUMN(INDIRECT("EXTRA!AF"&amp;$D117)),1,1,"EXTRA")&amp;":"&amp; ADDRESS($D117+$E117-1,COLUMN(INDIRECT("EXTRA!AF"&amp;$D117)),1,1))</f>
        <v>EXTRA!$AF$37:$AF$77</v>
      </c>
      <c r="H120" s="65"/>
      <c r="I120">
        <v>120</v>
      </c>
      <c r="J120" s="138" t="s">
        <v>541</v>
      </c>
      <c r="K120" s="137" t="str">
        <f ca="1">IF(ISERROR(ADDRESS($D117,COLUMN(INDIRECT("EXTRA!CX"&amp;$E117)),1,1,"EXTRA")),"-",ADDRESS($D117,COLUMN(INDIRECT("EXTRA!CX"&amp;$E117)),1,1,"EXTRA")&amp;":"&amp; ADDRESS($D117+$E117-1,COLUMN(INDIRECT("EXTRA!CX"&amp;$E117)),1,1))</f>
        <v>EXTRA!$CX$37:$CX$77</v>
      </c>
      <c r="L120" s="136"/>
      <c r="M120" s="3"/>
    </row>
    <row r="121" spans="2:13">
      <c r="B121" s="4"/>
      <c r="D121" s="1"/>
      <c r="E121" s="1"/>
      <c r="F121" s="66" t="s">
        <v>542</v>
      </c>
      <c r="G121" s="134" t="str">
        <f ca="1">IF(ISERROR(ADDRESS($D117,COLUMN(INDIRECT("EXTRA!R"&amp;$D117)),1,1,"EXTRA")),"-",ADDRESS($D117,COLUMN(INDIRECT("EXTRA!R"&amp;$D117)),1,1,"EXTRA")&amp;":"&amp; ADDRESS($D117+$E117-1,COLUMN(INDIRECT("EXTRA!R"&amp;$D117)),1,1))</f>
        <v>EXTRA!$R$37:$R$77</v>
      </c>
      <c r="H121" s="65"/>
      <c r="I121">
        <v>121</v>
      </c>
      <c r="J121" s="138" t="s">
        <v>542</v>
      </c>
      <c r="K121" s="137" t="str">
        <f ca="1">IF(ISERROR(ADDRESS($D117,COLUMN(INDIRECT("EXTRA!CJ"&amp;$E117)),1,1,"EXTRA")),"-",ADDRESS($D117,COLUMN(INDIRECT("EXTRA!CJ"&amp;$E117)),1,1,"EXTRA")&amp;":"&amp; ADDRESS($D117+$E117-1,COLUMN(INDIRECT("EXTRA!CJ"&amp;$E117)),1,1))</f>
        <v>EXTRA!$CJ$37:$CJ$77</v>
      </c>
      <c r="L121" s="136"/>
      <c r="M121" s="3"/>
    </row>
    <row r="122" spans="2:13">
      <c r="B122" s="4"/>
      <c r="D122" s="1"/>
      <c r="E122" s="1"/>
      <c r="F122" s="66" t="s">
        <v>46</v>
      </c>
      <c r="G122" s="134" t="str">
        <f ca="1">IF(ISERROR(ADDRESS($D117,COLUMN(INDIRECT("EXTRA!AT"&amp;$D117)),1,1,"EXTRA")),"-",ADDRESS($D117,COLUMN(INDIRECT("EXTRA!AT"&amp;$D117)),1,1,"EXTRA")&amp;":"&amp; ADDRESS($D117+$E117-1,COLUMN(INDIRECT("EXTRA!AT"&amp;$D117)),1,1))</f>
        <v>EXTRA!$AT$37:$AT$77</v>
      </c>
      <c r="H122" s="65"/>
      <c r="I122">
        <v>122</v>
      </c>
      <c r="J122" s="138" t="s">
        <v>46</v>
      </c>
      <c r="K122" s="137" t="str">
        <f ca="1">IF(ISERROR(ADDRESS($D117,COLUMN(INDIRECT("EXTRA!DO"&amp;$E117)),1,1,"EXTRA")),"-",ADDRESS($D117,COLUMN(INDIRECT("EXTRA!DO"&amp;$E117)),1,1,"EXTRA")&amp;":"&amp; ADDRESS($D117+$E117-1,COLUMN(INDIRECT("EXTRA!DO"&amp;$E117)),1,1))</f>
        <v>EXTRA!$DO$37:$DO$77</v>
      </c>
      <c r="L122" s="136"/>
      <c r="M122" s="3"/>
    </row>
    <row r="123" spans="2:13">
      <c r="B123" s="4"/>
      <c r="D123" s="1"/>
      <c r="E123" s="1"/>
      <c r="F123" s="66" t="s">
        <v>529</v>
      </c>
      <c r="G123" s="134" t="str">
        <f ca="1">IF(ISERROR(ADDRESS($D117,COLUMN(INDIRECT("EXTRA!BC"&amp;$D117)),1,1,"EXTRA")),"-",ADDRESS($D117,COLUMN(INDIRECT("EXTRA!BC"&amp;$D117)),1,1,"EXTRA")&amp;":"&amp; ADDRESS($D117+$E117-1,COLUMN(INDIRECT("EXTRA!BC"&amp;$D117)),1,1))</f>
        <v>EXTRA!$BC$37:$BC$77</v>
      </c>
      <c r="H123" s="65"/>
      <c r="I123">
        <v>123</v>
      </c>
      <c r="J123" s="138" t="s">
        <v>529</v>
      </c>
      <c r="K123" s="137" t="str">
        <f ca="1">IF(ISERROR(ADDRESS($D117,COLUMN(INDIRECT("EXTRA!DX"&amp;$E117)),1,1,"EXTRA")),"-",ADDRESS($D117,COLUMN(INDIRECT("EXTRA!DX"&amp;$E117)),1,1,"EXTRA")&amp;":"&amp; ADDRESS($D117+$E117-1,COLUMN(INDIRECT("EXTRA!DX"&amp;$E117)),1,1))</f>
        <v>EXTRA!$DX$37:$DX$77</v>
      </c>
      <c r="L123" s="136"/>
      <c r="M123" s="3"/>
    </row>
    <row r="124" spans="2:13">
      <c r="B124" s="4"/>
      <c r="D124" s="1"/>
      <c r="E124" s="1"/>
      <c r="F124" s="66" t="s">
        <v>444</v>
      </c>
      <c r="G124" s="134" t="str">
        <f ca="1">IF(ISERROR(ADDRESS($D117,COLUMN(INDIRECT("EXTRA!BI"&amp;$D117)),1,1,"EXTRA")),"-",ADDRESS($D117,COLUMN(INDIRECT("EXTRA!BI"&amp;$D117)),1,1,"EXTRA")&amp;":"&amp; ADDRESS($D117+$E117-1,COLUMN(INDIRECT("EXTRA!BI"&amp;$D117)),1,1))</f>
        <v>EXTRA!$BI$37:$BI$77</v>
      </c>
      <c r="H124" s="65"/>
      <c r="I124">
        <v>124</v>
      </c>
      <c r="J124" s="138" t="s">
        <v>444</v>
      </c>
      <c r="K124" s="137" t="str">
        <f ca="1">IF(ISERROR(ADDRESS($D117,COLUMN(INDIRECT("EXTRA!ED"&amp;$E117)),1,1,"EXTRA")),"-",ADDRESS($D117,COLUMN(INDIRECT("EXTRA!ED"&amp;$E117)),1,1,"EXTRA")&amp;":"&amp; ADDRESS($D117+$E117-1,COLUMN(INDIRECT("EXTRA!ED"&amp;$E117)),1,1))</f>
        <v>EXTRA!$ED$37:$ED$77</v>
      </c>
      <c r="L124" s="136"/>
      <c r="M124" s="3"/>
    </row>
    <row r="125" spans="2:13">
      <c r="B125" s="4"/>
      <c r="D125" s="1"/>
      <c r="E125" s="1"/>
      <c r="F125" s="66" t="s">
        <v>544</v>
      </c>
      <c r="G125" s="134" t="str">
        <f ca="1">IF(ISERROR(ADDRESS($D117,COLUMN(INDIRECT("EXTRA!BA"&amp;$D117)),1,1,"EXTRA")),"-",ADDRESS($D117,COLUMN(INDIRECT("EXTRA!BA"&amp;$D117)),1,1,"EXTRA")&amp;":"&amp; ADDRESS($D117+$E117-1,COLUMN(INDIRECT("EXTRA!BA"&amp;$D117)),1,1))</f>
        <v>EXTRA!$BA$37:$BA$77</v>
      </c>
      <c r="H125" s="65"/>
      <c r="I125">
        <v>125</v>
      </c>
      <c r="J125" s="138" t="s">
        <v>545</v>
      </c>
      <c r="K125" s="137" t="str">
        <f ca="1">IF(ISERROR(ADDRESS($D117,COLUMN(INDIRECT("EXTRA!DV"&amp;$E117)),1,1,"EXTRA")),"-",ADDRESS($D117,COLUMN(INDIRECT("EXTRA!DV"&amp;$E117)),1,1,"EXTRA")&amp;":"&amp; ADDRESS($D117+$E117-1,COLUMN(INDIRECT("EXTRA!DV"&amp;$E117)),1,1))</f>
        <v>EXTRA!$DV$37:$DV$77</v>
      </c>
      <c r="L125" s="136"/>
      <c r="M125" s="3"/>
    </row>
    <row r="126" spans="2:13">
      <c r="B126" s="4"/>
      <c r="D126" s="1"/>
      <c r="E126" s="1"/>
      <c r="F126" s="66" t="s">
        <v>546</v>
      </c>
      <c r="G126" s="134" t="str">
        <f ca="1">IF(ISERROR(ADDRESS($D117,COLUMN(INDIRECT("EXTRA!AJ"&amp;$D117)),1,1,"EXTRA")),"-",ADDRESS($D117,COLUMN(INDIRECT("EXTRA!AJ"&amp;$D117)),1,1,"EXTRA")&amp;":"&amp; ADDRESS($D117+$E117-1,COLUMN(INDIRECT("EXTRA!AJ"&amp;$D117)),1,1))</f>
        <v>EXTRA!$AJ$37:$AJ$77</v>
      </c>
      <c r="H126" s="65"/>
      <c r="I126">
        <v>126</v>
      </c>
      <c r="J126" s="138" t="s">
        <v>546</v>
      </c>
      <c r="K126" s="137" t="str">
        <f ca="1">IF(ISERROR(ADDRESS($D117,COLUMN(INDIRECT("EXTRA!DB"&amp;$E117)),1,1,"EXTRA")),"-",ADDRESS($D117,COLUMN(INDIRECT("EXTRA!DB"&amp;$E117)),1,1,"EXTRA")&amp;":"&amp; ADDRESS($D117+$E117-1,COLUMN(INDIRECT("EXTRA!DB"&amp;$E117)),1,1))</f>
        <v>EXTRA!$DB$37:$DB$77</v>
      </c>
      <c r="L126" s="136"/>
      <c r="M126" s="3"/>
    </row>
    <row r="127" spans="2:13">
      <c r="B127" s="4"/>
      <c r="D127" s="1"/>
      <c r="E127" s="1"/>
      <c r="F127" s="65"/>
      <c r="G127" s="65"/>
      <c r="H127" s="65"/>
      <c r="I127">
        <v>127</v>
      </c>
      <c r="J127" s="136"/>
      <c r="K127" s="136"/>
      <c r="L127" s="136"/>
      <c r="M127" s="3"/>
    </row>
    <row r="128" spans="2:13">
      <c r="B128" s="4" t="s">
        <v>72</v>
      </c>
      <c r="D128" s="1">
        <f>IF(ISERROR(MATCH(B128,EXTRA!$A$1:$A$244,0)),"",MATCH(B128,EXTRA!$A$1:$A$244,0))</f>
        <v>171</v>
      </c>
      <c r="E128" s="1">
        <f>IF(ISERROR(MATCH(B128,EXTRA!$A$1:$A$244,0)),"",COUNTIF(EXTRA!$A$1:$A$244,B128))</f>
        <v>5</v>
      </c>
      <c r="F128" s="140" t="s">
        <v>538</v>
      </c>
      <c r="G128" s="134" t="str">
        <f ca="1">IF(ISERROR(ADDRESS($D128,COLUMN(INDIRECT("EXTRA!A"&amp;$D128)),1,1,"EXTRA")),"-",ADDRESS($D128,COLUMN(INDIRECT("EXTRA!A"&amp;$D128)),1,1,"EXTRA")&amp;":"&amp; ADDRESS($D128+$E128-1,COLUMN(INDIRECT("EXTRA!A"&amp;$D128)),1,1))</f>
        <v>EXTRA!$A$171:$A$175</v>
      </c>
      <c r="H128" s="65"/>
      <c r="I128" s="176">
        <v>128</v>
      </c>
      <c r="J128" s="136"/>
      <c r="K128" s="136"/>
      <c r="L128" s="136"/>
      <c r="M128" s="3"/>
    </row>
    <row r="129" spans="2:13">
      <c r="B129" s="4"/>
      <c r="D129" s="1"/>
      <c r="E129" s="1"/>
      <c r="F129" s="66" t="s">
        <v>539</v>
      </c>
      <c r="G129" s="134" t="str">
        <f ca="1">IF(ISERROR(ADDRESS($D128,COLUMN(INDIRECT("EXTRA!K"&amp;$D128)),1,1,"EXTRA")),"-",ADDRESS($D128,COLUMN(INDIRECT("EXTRA!K"&amp;$D128)),1,1,"EXTRA")&amp;":"&amp; ADDRESS($D128+$E128-1,COLUMN(INDIRECT("EXTRA!K"&amp;$D128)),1,1))</f>
        <v>EXTRA!$K$171:$K$175</v>
      </c>
      <c r="H129" s="65"/>
      <c r="I129">
        <v>129</v>
      </c>
      <c r="J129" s="138" t="s">
        <v>539</v>
      </c>
      <c r="K129" s="137" t="str">
        <f ca="1">IF(ISERROR(ADDRESS($D128,COLUMN(INDIRECT("EXTRA!CA"&amp;$E128)),1,1,"EXTRA")),"-",ADDRESS($D128,COLUMN(INDIRECT("EXTRA!CA"&amp;$E128)),1,1,"EXTRA")&amp;":"&amp; ADDRESS($D128+$E128-1,COLUMN(INDIRECT("EXTRA!CA"&amp;$E128)),1,1))</f>
        <v>EXTRA!$CA$171:$CA$175</v>
      </c>
      <c r="L129" s="136"/>
      <c r="M129" s="3"/>
    </row>
    <row r="130" spans="2:13">
      <c r="B130" s="4"/>
      <c r="D130" s="1"/>
      <c r="E130" s="1"/>
      <c r="F130" s="66" t="s">
        <v>366</v>
      </c>
      <c r="G130" s="134" t="str">
        <f ca="1">IF(ISERROR(ADDRESS($D128,COLUMN(INDIRECT("EXTRA!M"&amp;$D128)),1,1,"EXTRA")),"-",ADDRESS($D128,COLUMN(INDIRECT("EXTRA!M"&amp;$D128)),1,1,"EXTRA")&amp;":"&amp; ADDRESS($D128+$E128-1,COLUMN(INDIRECT("EXTRA!M"&amp;$D128)),1,1))</f>
        <v>EXTRA!$M$171:$M$175</v>
      </c>
      <c r="H130" s="65"/>
      <c r="I130">
        <v>130</v>
      </c>
      <c r="J130" s="138" t="s">
        <v>366</v>
      </c>
      <c r="K130" s="137" t="str">
        <f ca="1">IF(ISERROR(ADDRESS($D128,COLUMN(INDIRECT("EXTRA!CC"&amp;$E128)),1,1,"EXTRA")),"-",ADDRESS($D128,COLUMN(INDIRECT("EXTRA!CC"&amp;$E128)),1,1,"EXTRA")&amp;":"&amp; ADDRESS($D128+$E128-1,COLUMN(INDIRECT("EXTRA!CC"&amp;$E128)),1,1))</f>
        <v>EXTRA!$CC$171:$CC$175</v>
      </c>
      <c r="L130" s="136"/>
      <c r="M130" s="3"/>
    </row>
    <row r="131" spans="2:13">
      <c r="B131" s="4"/>
      <c r="D131" s="1"/>
      <c r="E131" s="1"/>
      <c r="F131" s="66" t="s">
        <v>541</v>
      </c>
      <c r="G131" s="134" t="str">
        <f ca="1">IF(ISERROR(ADDRESS($D128,COLUMN(INDIRECT("EXTRA!AF"&amp;$D128)),1,1,"EXTRA")),"-",ADDRESS($D128,COLUMN(INDIRECT("EXTRA!AF"&amp;$D128)),1,1,"EXTRA")&amp;":"&amp; ADDRESS($D128+$E128-1,COLUMN(INDIRECT("EXTRA!AF"&amp;$D128)),1,1))</f>
        <v>EXTRA!$AF$171:$AF$175</v>
      </c>
      <c r="H131" s="65"/>
      <c r="I131">
        <v>131</v>
      </c>
      <c r="J131" s="138" t="s">
        <v>541</v>
      </c>
      <c r="K131" s="137" t="str">
        <f ca="1">IF(ISERROR(ADDRESS($D128,COLUMN(INDIRECT("EXTRA!CX"&amp;$E128)),1,1,"EXTRA")),"-",ADDRESS($D128,COLUMN(INDIRECT("EXTRA!CX"&amp;$E128)),1,1,"EXTRA")&amp;":"&amp; ADDRESS($D128+$E128-1,COLUMN(INDIRECT("EXTRA!CX"&amp;$E128)),1,1))</f>
        <v>EXTRA!$CX$171:$CX$175</v>
      </c>
      <c r="L131" s="136"/>
      <c r="M131" s="3"/>
    </row>
    <row r="132" spans="2:13">
      <c r="B132" s="4"/>
      <c r="D132" s="1"/>
      <c r="E132" s="1"/>
      <c r="F132" s="66" t="s">
        <v>542</v>
      </c>
      <c r="G132" s="134" t="str">
        <f ca="1">IF(ISERROR(ADDRESS($D128,COLUMN(INDIRECT("EXTRA!R"&amp;$D128)),1,1,"EXTRA")),"-",ADDRESS($D128,COLUMN(INDIRECT("EXTRA!R"&amp;$D128)),1,1,"EXTRA")&amp;":"&amp; ADDRESS($D128+$E128-1,COLUMN(INDIRECT("EXTRA!R"&amp;$D128)),1,1))</f>
        <v>EXTRA!$R$171:$R$175</v>
      </c>
      <c r="H132" s="65"/>
      <c r="I132">
        <v>132</v>
      </c>
      <c r="J132" s="138" t="s">
        <v>542</v>
      </c>
      <c r="K132" s="137" t="str">
        <f ca="1">IF(ISERROR(ADDRESS($D128,COLUMN(INDIRECT("EXTRA!CJ"&amp;$E128)),1,1,"EXTRA")),"-",ADDRESS($D128,COLUMN(INDIRECT("EXTRA!CJ"&amp;$E128)),1,1,"EXTRA")&amp;":"&amp; ADDRESS($D128+$E128-1,COLUMN(INDIRECT("EXTRA!CJ"&amp;$E128)),1,1))</f>
        <v>EXTRA!$CJ$171:$CJ$175</v>
      </c>
      <c r="L132" s="136"/>
      <c r="M132" s="3"/>
    </row>
    <row r="133" spans="2:13">
      <c r="B133" s="4"/>
      <c r="D133" s="1"/>
      <c r="E133" s="1"/>
      <c r="F133" s="66" t="s">
        <v>46</v>
      </c>
      <c r="G133" s="134" t="str">
        <f ca="1">IF(ISERROR(ADDRESS($D128,COLUMN(INDIRECT("EXTRA!AT"&amp;$D128)),1,1,"EXTRA")),"-",ADDRESS($D128,COLUMN(INDIRECT("EXTRA!AT"&amp;$D128)),1,1,"EXTRA")&amp;":"&amp; ADDRESS($D128+$E128-1,COLUMN(INDIRECT("EXTRA!AT"&amp;$D128)),1,1))</f>
        <v>EXTRA!$AT$171:$AT$175</v>
      </c>
      <c r="H133" s="65"/>
      <c r="I133">
        <v>133</v>
      </c>
      <c r="J133" s="138" t="s">
        <v>46</v>
      </c>
      <c r="K133" s="137" t="str">
        <f ca="1">IF(ISERROR(ADDRESS($D128,COLUMN(INDIRECT("EXTRA!DO"&amp;$E128)),1,1,"EXTRA")),"-",ADDRESS($D128,COLUMN(INDIRECT("EXTRA!DO"&amp;$E128)),1,1,"EXTRA")&amp;":"&amp; ADDRESS($D128+$E128-1,COLUMN(INDIRECT("EXTRA!DO"&amp;$E128)),1,1))</f>
        <v>EXTRA!$DO$171:$DO$175</v>
      </c>
      <c r="L133" s="136"/>
      <c r="M133" s="3"/>
    </row>
    <row r="134" spans="2:13">
      <c r="B134" s="4"/>
      <c r="D134" s="1"/>
      <c r="E134" s="1"/>
      <c r="F134" s="66" t="s">
        <v>529</v>
      </c>
      <c r="G134" s="134" t="str">
        <f ca="1">IF(ISERROR(ADDRESS($D128,COLUMN(INDIRECT("EXTRA!BC"&amp;$D128)),1,1,"EXTRA")),"-",ADDRESS($D128,COLUMN(INDIRECT("EXTRA!BC"&amp;$D128)),1,1,"EXTRA")&amp;":"&amp; ADDRESS($D128+$E128-1,COLUMN(INDIRECT("EXTRA!BC"&amp;$D128)),1,1))</f>
        <v>EXTRA!$BC$171:$BC$175</v>
      </c>
      <c r="H134" s="65"/>
      <c r="I134">
        <v>134</v>
      </c>
      <c r="J134" s="138" t="s">
        <v>529</v>
      </c>
      <c r="K134" s="137" t="str">
        <f ca="1">IF(ISERROR(ADDRESS($D128,COLUMN(INDIRECT("EXTRA!DX"&amp;$E128)),1,1,"EXTRA")),"-",ADDRESS($D128,COLUMN(INDIRECT("EXTRA!DX"&amp;$E128)),1,1,"EXTRA")&amp;":"&amp; ADDRESS($D128+$E128-1,COLUMN(INDIRECT("EXTRA!DX"&amp;$E128)),1,1))</f>
        <v>EXTRA!$DX$171:$DX$175</v>
      </c>
      <c r="L134" s="136"/>
      <c r="M134" s="3"/>
    </row>
    <row r="135" spans="2:13">
      <c r="B135" s="4"/>
      <c r="D135" s="1"/>
      <c r="E135" s="1"/>
      <c r="F135" s="66" t="s">
        <v>444</v>
      </c>
      <c r="G135" s="134" t="str">
        <f ca="1">IF(ISERROR(ADDRESS($D128,COLUMN(INDIRECT("EXTRA!BI"&amp;$D128)),1,1,"EXTRA")),"-",ADDRESS($D128,COLUMN(INDIRECT("EXTRA!BI"&amp;$D128)),1,1,"EXTRA")&amp;":"&amp; ADDRESS($D128+$E128-1,COLUMN(INDIRECT("EXTRA!BI"&amp;$D128)),1,1))</f>
        <v>EXTRA!$BI$171:$BI$175</v>
      </c>
      <c r="H135" s="65"/>
      <c r="I135">
        <v>135</v>
      </c>
      <c r="J135" s="138" t="s">
        <v>444</v>
      </c>
      <c r="K135" s="137" t="str">
        <f ca="1">IF(ISERROR(ADDRESS($D128,COLUMN(INDIRECT("EXTRA!ED"&amp;$E128)),1,1,"EXTRA")),"-",ADDRESS($D128,COLUMN(INDIRECT("EXTRA!ED"&amp;$E128)),1,1,"EXTRA")&amp;":"&amp; ADDRESS($D128+$E128-1,COLUMN(INDIRECT("EXTRA!ED"&amp;$E128)),1,1))</f>
        <v>EXTRA!$ED$171:$ED$175</v>
      </c>
      <c r="L135" s="136"/>
      <c r="M135" s="3"/>
    </row>
    <row r="136" spans="2:13">
      <c r="B136" s="4"/>
      <c r="D136" s="1"/>
      <c r="E136" s="1"/>
      <c r="F136" s="66" t="s">
        <v>544</v>
      </c>
      <c r="G136" s="134" t="str">
        <f ca="1">IF(ISERROR(ADDRESS($D128,COLUMN(INDIRECT("EXTRA!BA"&amp;$D128)),1,1,"EXTRA")),"-",ADDRESS($D128,COLUMN(INDIRECT("EXTRA!BA"&amp;$D128)),1,1,"EXTRA")&amp;":"&amp; ADDRESS($D128+$E128-1,COLUMN(INDIRECT("EXTRA!BA"&amp;$D128)),1,1))</f>
        <v>EXTRA!$BA$171:$BA$175</v>
      </c>
      <c r="H136" s="65"/>
      <c r="I136">
        <v>136</v>
      </c>
      <c r="J136" s="138" t="s">
        <v>545</v>
      </c>
      <c r="K136" s="137" t="str">
        <f ca="1">IF(ISERROR(ADDRESS($D128,COLUMN(INDIRECT("EXTRA!DV"&amp;$E128)),1,1,"EXTRA")),"-",ADDRESS($D128,COLUMN(INDIRECT("EXTRA!DV"&amp;$E128)),1,1,"EXTRA")&amp;":"&amp; ADDRESS($D128+$E128-1,COLUMN(INDIRECT("EXTRA!DV"&amp;$E128)),1,1))</f>
        <v>EXTRA!$DV$171:$DV$175</v>
      </c>
      <c r="L136" s="136"/>
      <c r="M136" s="3"/>
    </row>
    <row r="137" spans="2:13">
      <c r="B137" s="4"/>
      <c r="D137" s="1"/>
      <c r="E137" s="1"/>
      <c r="F137" s="66" t="s">
        <v>546</v>
      </c>
      <c r="G137" s="134" t="str">
        <f ca="1">IF(ISERROR(ADDRESS($D128,COLUMN(INDIRECT("EXTRA!AJ"&amp;$D128)),1,1,"EXTRA")),"-",ADDRESS($D128,COLUMN(INDIRECT("EXTRA!AJ"&amp;$D128)),1,1,"EXTRA")&amp;":"&amp; ADDRESS($D128+$E128-1,COLUMN(INDIRECT("EXTRA!AJ"&amp;$D128)),1,1))</f>
        <v>EXTRA!$AJ$171:$AJ$175</v>
      </c>
      <c r="H137" s="65"/>
      <c r="I137">
        <v>137</v>
      </c>
      <c r="J137" s="138" t="s">
        <v>546</v>
      </c>
      <c r="K137" s="137" t="str">
        <f ca="1">IF(ISERROR(ADDRESS($D128,COLUMN(INDIRECT("EXTRA!DB"&amp;$E128)),1,1,"EXTRA")),"-",ADDRESS($D128,COLUMN(INDIRECT("EXTRA!DB"&amp;$E128)),1,1,"EXTRA")&amp;":"&amp; ADDRESS($D128+$E128-1,COLUMN(INDIRECT("EXTRA!DB"&amp;$E128)),1,1))</f>
        <v>EXTRA!$DB$171:$DB$175</v>
      </c>
      <c r="L137" s="136"/>
      <c r="M137" s="3"/>
    </row>
    <row r="138" spans="2:13">
      <c r="B138" s="4"/>
      <c r="D138" s="1"/>
      <c r="E138" s="1"/>
      <c r="F138" s="65"/>
      <c r="G138" s="65"/>
      <c r="H138" s="65"/>
      <c r="I138">
        <v>138</v>
      </c>
      <c r="J138" s="136"/>
      <c r="K138" s="136"/>
      <c r="L138" s="136"/>
      <c r="M138" s="3"/>
    </row>
    <row r="139" spans="2:13">
      <c r="B139" s="4" t="s">
        <v>99</v>
      </c>
      <c r="D139" s="1">
        <f>IF(ISERROR(MATCH(B139,EXTRA!$A$1:$A$244,0)),"",MATCH(B139,EXTRA!$A$1:$A$244,0))</f>
        <v>198</v>
      </c>
      <c r="E139" s="1">
        <f>IF(ISERROR(MATCH(B139,EXTRA!$A$1:$A$244,0)),"",COUNTIF(EXTRA!$A$1:$A$244,B139))</f>
        <v>7</v>
      </c>
      <c r="F139" s="140" t="s">
        <v>538</v>
      </c>
      <c r="G139" s="134" t="str">
        <f ca="1">IF(ISERROR(ADDRESS($D139,COLUMN(INDIRECT("EXTRA!A"&amp;$D139)),1,1,"EXTRA")),"-",ADDRESS($D139,COLUMN(INDIRECT("EXTRA!A"&amp;$D139)),1,1,"EXTRA")&amp;":"&amp; ADDRESS($D139+$E139-1,COLUMN(INDIRECT("EXTRA!A"&amp;$D139)),1,1))</f>
        <v>EXTRA!$A$198:$A$204</v>
      </c>
      <c r="H139" s="65"/>
      <c r="I139" s="106">
        <v>139</v>
      </c>
      <c r="J139" s="136"/>
      <c r="K139" s="136"/>
      <c r="L139" s="136"/>
      <c r="M139" s="3"/>
    </row>
    <row r="140" spans="2:13">
      <c r="B140" s="4"/>
      <c r="D140" s="1"/>
      <c r="E140" s="1"/>
      <c r="F140" s="66" t="s">
        <v>539</v>
      </c>
      <c r="G140" s="134" t="str">
        <f ca="1">IF(ISERROR(ADDRESS($D139,COLUMN(INDIRECT("EXTRA!K"&amp;$D139)),1,1,"EXTRA")),"-",ADDRESS($D139,COLUMN(INDIRECT("EXTRA!K"&amp;$D139)),1,1,"EXTRA")&amp;":"&amp; ADDRESS($D139+$E139-1,COLUMN(INDIRECT("EXTRA!K"&amp;$D139)),1,1))</f>
        <v>EXTRA!$K$198:$K$204</v>
      </c>
      <c r="H140" s="65"/>
      <c r="I140">
        <v>140</v>
      </c>
      <c r="J140" s="138" t="s">
        <v>539</v>
      </c>
      <c r="K140" s="137" t="str">
        <f ca="1">IF(ISERROR(ADDRESS($D139,COLUMN(INDIRECT("EXTRA!CA"&amp;$E139)),1,1,"EXTRA")),"-",ADDRESS($D139,COLUMN(INDIRECT("EXTRA!CA"&amp;$E139)),1,1,"EXTRA")&amp;":"&amp; ADDRESS($D139+$E139-1,COLUMN(INDIRECT("EXTRA!CA"&amp;$E139)),1,1))</f>
        <v>EXTRA!$CA$198:$CA$204</v>
      </c>
      <c r="L140" s="136"/>
      <c r="M140" s="3"/>
    </row>
    <row r="141" spans="2:13">
      <c r="B141" s="4"/>
      <c r="D141" s="1"/>
      <c r="E141" s="1"/>
      <c r="F141" s="66" t="s">
        <v>366</v>
      </c>
      <c r="G141" s="134" t="str">
        <f ca="1">IF(ISERROR(ADDRESS($D139,COLUMN(INDIRECT("EXTRA!M"&amp;$D139)),1,1,"EXTRA")),"-",ADDRESS($D139,COLUMN(INDIRECT("EXTRA!M"&amp;$D139)),1,1,"EXTRA")&amp;":"&amp; ADDRESS($D139+$E139-1,COLUMN(INDIRECT("EXTRA!M"&amp;$D139)),1,1))</f>
        <v>EXTRA!$M$198:$M$204</v>
      </c>
      <c r="H141" s="65"/>
      <c r="I141">
        <v>141</v>
      </c>
      <c r="J141" s="138" t="s">
        <v>366</v>
      </c>
      <c r="K141" s="137" t="str">
        <f ca="1">IF(ISERROR(ADDRESS($D139,COLUMN(INDIRECT("EXTRA!CC"&amp;$E139)),1,1,"EXTRA")),"-",ADDRESS($D139,COLUMN(INDIRECT("EXTRA!CC"&amp;$E139)),1,1,"EXTRA")&amp;":"&amp; ADDRESS($D139+$E139-1,COLUMN(INDIRECT("EXTRA!CC"&amp;$E139)),1,1))</f>
        <v>EXTRA!$CC$198:$CC$204</v>
      </c>
      <c r="L141" s="136"/>
      <c r="M141" s="3"/>
    </row>
    <row r="142" spans="2:13">
      <c r="B142" s="4"/>
      <c r="D142" s="1"/>
      <c r="E142" s="1"/>
      <c r="F142" s="66" t="s">
        <v>541</v>
      </c>
      <c r="G142" s="134" t="str">
        <f ca="1">IF(ISERROR(ADDRESS($D139,COLUMN(INDIRECT("EXTRA!AF"&amp;$D139)),1,1,"EXTRA")),"-",ADDRESS($D139,COLUMN(INDIRECT("EXTRA!AF"&amp;$D139)),1,1,"EXTRA")&amp;":"&amp; ADDRESS($D139+$E139-1,COLUMN(INDIRECT("EXTRA!AF"&amp;$D139)),1,1))</f>
        <v>EXTRA!$AF$198:$AF$204</v>
      </c>
      <c r="H142" s="65"/>
      <c r="I142">
        <v>142</v>
      </c>
      <c r="J142" s="138" t="s">
        <v>541</v>
      </c>
      <c r="K142" s="137" t="str">
        <f ca="1">IF(ISERROR(ADDRESS($D139,COLUMN(INDIRECT("EXTRA!CX"&amp;$E139)),1,1,"EXTRA")),"-",ADDRESS($D139,COLUMN(INDIRECT("EXTRA!CX"&amp;$E139)),1,1,"EXTRA")&amp;":"&amp; ADDRESS($D139+$E139-1,COLUMN(INDIRECT("EXTRA!CX"&amp;$E139)),1,1))</f>
        <v>EXTRA!$CX$198:$CX$204</v>
      </c>
      <c r="L142" s="136"/>
      <c r="M142" s="3"/>
    </row>
    <row r="143" spans="2:13">
      <c r="B143" s="4"/>
      <c r="D143" s="1"/>
      <c r="E143" s="1"/>
      <c r="F143" s="66" t="s">
        <v>542</v>
      </c>
      <c r="G143" s="134" t="str">
        <f ca="1">IF(ISERROR(ADDRESS($D139,COLUMN(INDIRECT("EXTRA!R"&amp;$D139)),1,1,"EXTRA")),"-",ADDRESS($D139,COLUMN(INDIRECT("EXTRA!R"&amp;$D139)),1,1,"EXTRA")&amp;":"&amp; ADDRESS($D139+$E139-1,COLUMN(INDIRECT("EXTRA!R"&amp;$D139)),1,1))</f>
        <v>EXTRA!$R$198:$R$204</v>
      </c>
      <c r="H143" s="65"/>
      <c r="I143">
        <v>143</v>
      </c>
      <c r="J143" s="138" t="s">
        <v>542</v>
      </c>
      <c r="K143" s="137" t="str">
        <f ca="1">IF(ISERROR(ADDRESS($D139,COLUMN(INDIRECT("EXTRA!CJ"&amp;$E139)),1,1,"EXTRA")),"-",ADDRESS($D139,COLUMN(INDIRECT("EXTRA!CJ"&amp;$E139)),1,1,"EXTRA")&amp;":"&amp; ADDRESS($D139+$E139-1,COLUMN(INDIRECT("EXTRA!CJ"&amp;$E139)),1,1))</f>
        <v>EXTRA!$CJ$198:$CJ$204</v>
      </c>
      <c r="L143" s="136"/>
      <c r="M143" s="3"/>
    </row>
    <row r="144" spans="2:13">
      <c r="B144" s="4"/>
      <c r="D144" s="1"/>
      <c r="E144" s="1"/>
      <c r="F144" s="66" t="s">
        <v>46</v>
      </c>
      <c r="G144" s="134" t="str">
        <f ca="1">IF(ISERROR(ADDRESS($D139,COLUMN(INDIRECT("EXTRA!AT"&amp;$D139)),1,1,"EXTRA")),"-",ADDRESS($D139,COLUMN(INDIRECT("EXTRA!AT"&amp;$D139)),1,1,"EXTRA")&amp;":"&amp; ADDRESS($D139+$E139-1,COLUMN(INDIRECT("EXTRA!AT"&amp;$D139)),1,1))</f>
        <v>EXTRA!$AT$198:$AT$204</v>
      </c>
      <c r="H144" s="65"/>
      <c r="I144">
        <v>144</v>
      </c>
      <c r="J144" s="138" t="s">
        <v>46</v>
      </c>
      <c r="K144" s="137" t="str">
        <f ca="1">IF(ISERROR(ADDRESS($D139,COLUMN(INDIRECT("EXTRA!DO"&amp;$E139)),1,1,"EXTRA")),"-",ADDRESS($D139,COLUMN(INDIRECT("EXTRA!DO"&amp;$E139)),1,1,"EXTRA")&amp;":"&amp; ADDRESS($D139+$E139-1,COLUMN(INDIRECT("EXTRA!DO"&amp;$E139)),1,1))</f>
        <v>EXTRA!$DO$198:$DO$204</v>
      </c>
      <c r="L144" s="136"/>
      <c r="M144" s="3"/>
    </row>
    <row r="145" spans="2:13">
      <c r="B145" s="4"/>
      <c r="D145" s="1"/>
      <c r="E145" s="1"/>
      <c r="F145" s="66" t="s">
        <v>529</v>
      </c>
      <c r="G145" s="134" t="str">
        <f ca="1">IF(ISERROR(ADDRESS($D139,COLUMN(INDIRECT("EXTRA!BC"&amp;$D139)),1,1,"EXTRA")),"-",ADDRESS($D139,COLUMN(INDIRECT("EXTRA!BC"&amp;$D139)),1,1,"EXTRA")&amp;":"&amp; ADDRESS($D139+$E139-1,COLUMN(INDIRECT("EXTRA!BC"&amp;$D139)),1,1))</f>
        <v>EXTRA!$BC$198:$BC$204</v>
      </c>
      <c r="H145" s="65"/>
      <c r="I145">
        <v>145</v>
      </c>
      <c r="J145" s="138" t="s">
        <v>529</v>
      </c>
      <c r="K145" s="137" t="str">
        <f ca="1">IF(ISERROR(ADDRESS($D139,COLUMN(INDIRECT("EXTRA!DX"&amp;$E139)),1,1,"EXTRA")),"-",ADDRESS($D139,COLUMN(INDIRECT("EXTRA!DX"&amp;$E139)),1,1,"EXTRA")&amp;":"&amp; ADDRESS($D139+$E139-1,COLUMN(INDIRECT("EXTRA!DX"&amp;$E139)),1,1))</f>
        <v>EXTRA!$DX$198:$DX$204</v>
      </c>
      <c r="L145" s="136"/>
      <c r="M145" s="3"/>
    </row>
    <row r="146" spans="2:13">
      <c r="B146" s="4"/>
      <c r="D146" s="1"/>
      <c r="E146" s="1"/>
      <c r="F146" s="66" t="s">
        <v>444</v>
      </c>
      <c r="G146" s="134" t="str">
        <f ca="1">IF(ISERROR(ADDRESS($D139,COLUMN(INDIRECT("EXTRA!BI"&amp;$D139)),1,1,"EXTRA")),"-",ADDRESS($D139,COLUMN(INDIRECT("EXTRA!BI"&amp;$D139)),1,1,"EXTRA")&amp;":"&amp; ADDRESS($D139+$E139-1,COLUMN(INDIRECT("EXTRA!BI"&amp;$D139)),1,1))</f>
        <v>EXTRA!$BI$198:$BI$204</v>
      </c>
      <c r="H146" s="65"/>
      <c r="I146">
        <v>146</v>
      </c>
      <c r="J146" s="138" t="s">
        <v>444</v>
      </c>
      <c r="K146" s="137" t="str">
        <f ca="1">IF(ISERROR(ADDRESS($D139,COLUMN(INDIRECT("EXTRA!ED"&amp;$E139)),1,1,"EXTRA")),"-",ADDRESS($D139,COLUMN(INDIRECT("EXTRA!ED"&amp;$E139)),1,1,"EXTRA")&amp;":"&amp; ADDRESS($D139+$E139-1,COLUMN(INDIRECT("EXTRA!ED"&amp;$E139)),1,1))</f>
        <v>EXTRA!$ED$198:$ED$204</v>
      </c>
      <c r="L146" s="136"/>
      <c r="M146" s="3"/>
    </row>
    <row r="147" spans="2:13">
      <c r="B147" s="4"/>
      <c r="D147" s="1"/>
      <c r="E147" s="1"/>
      <c r="F147" s="66" t="s">
        <v>544</v>
      </c>
      <c r="G147" s="134" t="str">
        <f ca="1">IF(ISERROR(ADDRESS($D139,COLUMN(INDIRECT("EXTRA!BA"&amp;$D139)),1,1,"EXTRA")),"-",ADDRESS($D139,COLUMN(INDIRECT("EXTRA!BA"&amp;$D139)),1,1,"EXTRA")&amp;":"&amp; ADDRESS($D139+$E139-1,COLUMN(INDIRECT("EXTRA!BA"&amp;$D139)),1,1))</f>
        <v>EXTRA!$BA$198:$BA$204</v>
      </c>
      <c r="H147" s="65"/>
      <c r="I147">
        <v>147</v>
      </c>
      <c r="J147" s="138" t="s">
        <v>545</v>
      </c>
      <c r="K147" s="137" t="str">
        <f ca="1">IF(ISERROR(ADDRESS($D139,COLUMN(INDIRECT("EXTRA!DV"&amp;$E139)),1,1,"EXTRA")),"-",ADDRESS($D139,COLUMN(INDIRECT("EXTRA!DV"&amp;$E139)),1,1,"EXTRA")&amp;":"&amp; ADDRESS($D139+$E139-1,COLUMN(INDIRECT("EXTRA!DV"&amp;$E139)),1,1))</f>
        <v>EXTRA!$DV$198:$DV$204</v>
      </c>
      <c r="L147" s="136"/>
      <c r="M147" s="3"/>
    </row>
    <row r="148" spans="2:13">
      <c r="B148" s="4"/>
      <c r="D148" s="1"/>
      <c r="E148" s="1"/>
      <c r="F148" s="66" t="s">
        <v>546</v>
      </c>
      <c r="G148" s="134" t="str">
        <f ca="1">IF(ISERROR(ADDRESS($D139,COLUMN(INDIRECT("EXTRA!AJ"&amp;$D139)),1,1,"EXTRA")),"-",ADDRESS($D139,COLUMN(INDIRECT("EXTRA!AJ"&amp;$D139)),1,1,"EXTRA")&amp;":"&amp; ADDRESS($D139+$E139-1,COLUMN(INDIRECT("EXTRA!AJ"&amp;$D139)),1,1))</f>
        <v>EXTRA!$AJ$198:$AJ$204</v>
      </c>
      <c r="H148" s="65"/>
      <c r="I148">
        <v>148</v>
      </c>
      <c r="J148" s="138" t="s">
        <v>546</v>
      </c>
      <c r="K148" s="137" t="str">
        <f ca="1">IF(ISERROR(ADDRESS($D139,COLUMN(INDIRECT("EXTRA!DB"&amp;$E139)),1,1,"EXTRA")),"-",ADDRESS($D139,COLUMN(INDIRECT("EXTRA!DB"&amp;$E139)),1,1,"EXTRA")&amp;":"&amp; ADDRESS($D139+$E139-1,COLUMN(INDIRECT("EXTRA!DB"&amp;$E139)),1,1))</f>
        <v>EXTRA!$DB$198:$DB$204</v>
      </c>
      <c r="L148" s="136"/>
      <c r="M148" s="3"/>
    </row>
    <row r="149" spans="2:13" ht="15.75" thickBot="1">
      <c r="B149" s="8"/>
      <c r="C149" s="5"/>
      <c r="D149" s="5"/>
      <c r="E149" s="21"/>
      <c r="F149" s="135"/>
      <c r="G149" s="135"/>
      <c r="H149" s="135"/>
      <c r="I149" s="5">
        <v>149</v>
      </c>
      <c r="J149" s="139"/>
      <c r="K149" s="139"/>
      <c r="L149" s="139"/>
      <c r="M149" s="6"/>
    </row>
    <row r="150" spans="2:13">
      <c r="B150" s="4" t="s">
        <v>99</v>
      </c>
      <c r="D150" s="1">
        <f>IF(ISERROR(MATCH(B150,EXTRA!$A$1:$A$244,0)),"",MATCH(B150,EXTRA!$A$1:$A$244,0))</f>
        <v>198</v>
      </c>
      <c r="E150" s="1">
        <f>IF(ISERROR(MATCH(B150,EXTRA!$A$1:$A$244,0)),"",COUNTIF(EXTRA!$A$1:$A$244,B150))</f>
        <v>7</v>
      </c>
      <c r="F150" s="140" t="s">
        <v>538</v>
      </c>
      <c r="G150" s="134" t="str">
        <f ca="1">IF(ISERROR(ADDRESS($D150,COLUMN(INDIRECT("EXTRA!A"&amp;$D150)),1,1,"EXTRA")),"-",ADDRESS($D150,COLUMN(INDIRECT("EXTRA!A"&amp;$D150)),1,1,"EXTRA")&amp;":"&amp; ADDRESS($D150+$E150-1,COLUMN(INDIRECT("EXTRA!A"&amp;$D150)),1,1))</f>
        <v>EXTRA!$A$198:$A$204</v>
      </c>
      <c r="H150" s="65"/>
      <c r="I150" s="106">
        <v>139</v>
      </c>
      <c r="J150" s="136"/>
      <c r="K150" s="136"/>
      <c r="L150" s="136"/>
    </row>
    <row r="151" spans="2:13">
      <c r="B151" s="4"/>
      <c r="D151" s="1"/>
      <c r="E151" s="1"/>
      <c r="F151" s="66" t="s">
        <v>539</v>
      </c>
      <c r="G151" s="134" t="str">
        <f ca="1">IF(ISERROR(ADDRESS($D150,COLUMN(INDIRECT("EXTRA!K"&amp;$D150)),1,1,"EXTRA")),"-",ADDRESS($D150,COLUMN(INDIRECT("EXTRA!K"&amp;$D150)),1,1,"EXTRA")&amp;":"&amp; ADDRESS($D150+$E150-1,COLUMN(INDIRECT("EXTRA!K"&amp;$D150)),1,1))</f>
        <v>EXTRA!$K$198:$K$204</v>
      </c>
      <c r="H151" s="65"/>
      <c r="I151">
        <v>140</v>
      </c>
      <c r="J151" s="138" t="s">
        <v>539</v>
      </c>
      <c r="K151" s="137" t="str">
        <f ca="1">IF(ISERROR(ADDRESS($D150,COLUMN(INDIRECT("EXTRA!CA"&amp;$E150)),1,1,"EXTRA")),"-",ADDRESS($D150,COLUMN(INDIRECT("EXTRA!CA"&amp;$E150)),1,1,"EXTRA")&amp;":"&amp; ADDRESS($D150+$E150-1,COLUMN(INDIRECT("EXTRA!CA"&amp;$E150)),1,1))</f>
        <v>EXTRA!$CA$198:$CA$204</v>
      </c>
      <c r="L151" s="136"/>
    </row>
    <row r="152" spans="2:13">
      <c r="B152" s="4"/>
      <c r="D152" s="1"/>
      <c r="E152" s="1"/>
      <c r="F152" s="66" t="s">
        <v>366</v>
      </c>
      <c r="G152" s="134" t="str">
        <f ca="1">IF(ISERROR(ADDRESS($D150,COLUMN(INDIRECT("EXTRA!M"&amp;$D150)),1,1,"EXTRA")),"-",ADDRESS($D150,COLUMN(INDIRECT("EXTRA!M"&amp;$D150)),1,1,"EXTRA")&amp;":"&amp; ADDRESS($D150+$E150-1,COLUMN(INDIRECT("EXTRA!M"&amp;$D150)),1,1))</f>
        <v>EXTRA!$M$198:$M$204</v>
      </c>
      <c r="H152" s="65"/>
      <c r="I152">
        <v>141</v>
      </c>
      <c r="J152" s="138" t="s">
        <v>366</v>
      </c>
      <c r="K152" s="137" t="str">
        <f ca="1">IF(ISERROR(ADDRESS($D150,COLUMN(INDIRECT("EXTRA!CC"&amp;$E150)),1,1,"EXTRA")),"-",ADDRESS($D150,COLUMN(INDIRECT("EXTRA!CC"&amp;$E150)),1,1,"EXTRA")&amp;":"&amp; ADDRESS($D150+$E150-1,COLUMN(INDIRECT("EXTRA!CC"&amp;$E150)),1,1))</f>
        <v>EXTRA!$CC$198:$CC$204</v>
      </c>
      <c r="L152" s="136"/>
    </row>
    <row r="153" spans="2:13">
      <c r="B153" s="4"/>
      <c r="D153" s="1"/>
      <c r="E153" s="1"/>
      <c r="F153" s="66" t="s">
        <v>541</v>
      </c>
      <c r="G153" s="134" t="str">
        <f ca="1">IF(ISERROR(ADDRESS($D150,COLUMN(INDIRECT("EXTRA!AF"&amp;$D150)),1,1,"EXTRA")),"-",ADDRESS($D150,COLUMN(INDIRECT("EXTRA!AF"&amp;$D150)),1,1,"EXTRA")&amp;":"&amp; ADDRESS($D150+$E150-1,COLUMN(INDIRECT("EXTRA!AF"&amp;$D150)),1,1))</f>
        <v>EXTRA!$AF$198:$AF$204</v>
      </c>
      <c r="H153" s="65"/>
      <c r="I153">
        <v>142</v>
      </c>
      <c r="J153" s="138" t="s">
        <v>541</v>
      </c>
      <c r="K153" s="137" t="str">
        <f ca="1">IF(ISERROR(ADDRESS($D150,COLUMN(INDIRECT("EXTRA!CX"&amp;$E150)),1,1,"EXTRA")),"-",ADDRESS($D150,COLUMN(INDIRECT("EXTRA!CX"&amp;$E150)),1,1,"EXTRA")&amp;":"&amp; ADDRESS($D150+$E150-1,COLUMN(INDIRECT("EXTRA!CX"&amp;$E150)),1,1))</f>
        <v>EXTRA!$CX$198:$CX$204</v>
      </c>
      <c r="L153" s="136"/>
    </row>
    <row r="154" spans="2:13">
      <c r="B154" s="4"/>
      <c r="D154" s="1"/>
      <c r="E154" s="1"/>
      <c r="F154" s="66" t="s">
        <v>542</v>
      </c>
      <c r="G154" s="134" t="str">
        <f ca="1">IF(ISERROR(ADDRESS($D150,COLUMN(INDIRECT("EXTRA!R"&amp;$D150)),1,1,"EXTRA")),"-",ADDRESS($D150,COLUMN(INDIRECT("EXTRA!R"&amp;$D150)),1,1,"EXTRA")&amp;":"&amp; ADDRESS($D150+$E150-1,COLUMN(INDIRECT("EXTRA!R"&amp;$D150)),1,1))</f>
        <v>EXTRA!$R$198:$R$204</v>
      </c>
      <c r="H154" s="65"/>
      <c r="I154">
        <v>143</v>
      </c>
      <c r="J154" s="138" t="s">
        <v>542</v>
      </c>
      <c r="K154" s="137" t="str">
        <f ca="1">IF(ISERROR(ADDRESS($D150,COLUMN(INDIRECT("EXTRA!CJ"&amp;$E150)),1,1,"EXTRA")),"-",ADDRESS($D150,COLUMN(INDIRECT("EXTRA!CJ"&amp;$E150)),1,1,"EXTRA")&amp;":"&amp; ADDRESS($D150+$E150-1,COLUMN(INDIRECT("EXTRA!CJ"&amp;$E150)),1,1))</f>
        <v>EXTRA!$CJ$198:$CJ$204</v>
      </c>
      <c r="L154" s="136"/>
    </row>
    <row r="155" spans="2:13">
      <c r="B155" s="4"/>
      <c r="D155" s="1"/>
      <c r="E155" s="1"/>
      <c r="F155" s="66" t="s">
        <v>46</v>
      </c>
      <c r="G155" s="134" t="str">
        <f ca="1">IF(ISERROR(ADDRESS($D150,COLUMN(INDIRECT("EXTRA!AT"&amp;$D150)),1,1,"EXTRA")),"-",ADDRESS($D150,COLUMN(INDIRECT("EXTRA!AT"&amp;$D150)),1,1,"EXTRA")&amp;":"&amp; ADDRESS($D150+$E150-1,COLUMN(INDIRECT("EXTRA!AT"&amp;$D150)),1,1))</f>
        <v>EXTRA!$AT$198:$AT$204</v>
      </c>
      <c r="H155" s="65"/>
      <c r="I155">
        <v>144</v>
      </c>
      <c r="J155" s="138" t="s">
        <v>46</v>
      </c>
      <c r="K155" s="137" t="str">
        <f ca="1">IF(ISERROR(ADDRESS($D150,COLUMN(INDIRECT("EXTRA!DO"&amp;$E150)),1,1,"EXTRA")),"-",ADDRESS($D150,COLUMN(INDIRECT("EXTRA!DO"&amp;$E150)),1,1,"EXTRA")&amp;":"&amp; ADDRESS($D150+$E150-1,COLUMN(INDIRECT("EXTRA!DO"&amp;$E150)),1,1))</f>
        <v>EXTRA!$DO$198:$DO$204</v>
      </c>
      <c r="L155" s="136"/>
    </row>
    <row r="156" spans="2:13">
      <c r="B156" s="4"/>
      <c r="D156" s="1"/>
      <c r="E156" s="1"/>
      <c r="F156" s="66" t="s">
        <v>529</v>
      </c>
      <c r="G156" s="134" t="str">
        <f ca="1">IF(ISERROR(ADDRESS($D150,COLUMN(INDIRECT("EXTRA!BC"&amp;$D150)),1,1,"EXTRA")),"-",ADDRESS($D150,COLUMN(INDIRECT("EXTRA!BC"&amp;$D150)),1,1,"EXTRA")&amp;":"&amp; ADDRESS($D150+$E150-1,COLUMN(INDIRECT("EXTRA!BC"&amp;$D150)),1,1))</f>
        <v>EXTRA!$BC$198:$BC$204</v>
      </c>
      <c r="H156" s="65"/>
      <c r="I156">
        <v>145</v>
      </c>
      <c r="J156" s="138" t="s">
        <v>529</v>
      </c>
      <c r="K156" s="137" t="str">
        <f ca="1">IF(ISERROR(ADDRESS($D150,COLUMN(INDIRECT("EXTRA!DX"&amp;$E150)),1,1,"EXTRA")),"-",ADDRESS($D150,COLUMN(INDIRECT("EXTRA!DX"&amp;$E150)),1,1,"EXTRA")&amp;":"&amp; ADDRESS($D150+$E150-1,COLUMN(INDIRECT("EXTRA!DX"&amp;$E150)),1,1))</f>
        <v>EXTRA!$DX$198:$DX$204</v>
      </c>
      <c r="L156" s="136"/>
    </row>
    <row r="157" spans="2:13">
      <c r="B157" s="4"/>
      <c r="D157" s="1"/>
      <c r="E157" s="1"/>
      <c r="F157" s="66" t="s">
        <v>444</v>
      </c>
      <c r="G157" s="134" t="str">
        <f ca="1">IF(ISERROR(ADDRESS($D150,COLUMN(INDIRECT("EXTRA!BI"&amp;$D150)),1,1,"EXTRA")),"-",ADDRESS($D150,COLUMN(INDIRECT("EXTRA!BI"&amp;$D150)),1,1,"EXTRA")&amp;":"&amp; ADDRESS($D150+$E150-1,COLUMN(INDIRECT("EXTRA!BI"&amp;$D150)),1,1))</f>
        <v>EXTRA!$BI$198:$BI$204</v>
      </c>
      <c r="H157" s="65"/>
      <c r="I157">
        <v>146</v>
      </c>
      <c r="J157" s="138" t="s">
        <v>444</v>
      </c>
      <c r="K157" s="137" t="str">
        <f ca="1">IF(ISERROR(ADDRESS($D150,COLUMN(INDIRECT("EXTRA!ED"&amp;$E150)),1,1,"EXTRA")),"-",ADDRESS($D150,COLUMN(INDIRECT("EXTRA!ED"&amp;$E150)),1,1,"EXTRA")&amp;":"&amp; ADDRESS($D150+$E150-1,COLUMN(INDIRECT("EXTRA!ED"&amp;$E150)),1,1))</f>
        <v>EXTRA!$ED$198:$ED$204</v>
      </c>
      <c r="L157" s="136"/>
    </row>
    <row r="158" spans="2:13">
      <c r="B158" s="4"/>
      <c r="D158" s="1"/>
      <c r="E158" s="1"/>
      <c r="F158" s="66" t="s">
        <v>544</v>
      </c>
      <c r="G158" s="134" t="str">
        <f ca="1">IF(ISERROR(ADDRESS($D150,COLUMN(INDIRECT("EXTRA!BA"&amp;$D150)),1,1,"EXTRA")),"-",ADDRESS($D150,COLUMN(INDIRECT("EXTRA!BA"&amp;$D150)),1,1,"EXTRA")&amp;":"&amp; ADDRESS($D150+$E150-1,COLUMN(INDIRECT("EXTRA!BA"&amp;$D150)),1,1))</f>
        <v>EXTRA!$BA$198:$BA$204</v>
      </c>
      <c r="H158" s="65"/>
      <c r="I158">
        <v>147</v>
      </c>
      <c r="J158" s="138" t="s">
        <v>545</v>
      </c>
      <c r="K158" s="137" t="str">
        <f ca="1">IF(ISERROR(ADDRESS($D150,COLUMN(INDIRECT("EXTRA!DV"&amp;$E150)),1,1,"EXTRA")),"-",ADDRESS($D150,COLUMN(INDIRECT("EXTRA!DV"&amp;$E150)),1,1,"EXTRA")&amp;":"&amp; ADDRESS($D150+$E150-1,COLUMN(INDIRECT("EXTRA!DV"&amp;$E150)),1,1))</f>
        <v>EXTRA!$DV$198:$DV$204</v>
      </c>
      <c r="L158" s="136"/>
    </row>
    <row r="159" spans="2:13">
      <c r="B159" s="4"/>
      <c r="D159" s="1"/>
      <c r="E159" s="1"/>
      <c r="F159" s="66" t="s">
        <v>546</v>
      </c>
      <c r="G159" s="134" t="str">
        <f ca="1">IF(ISERROR(ADDRESS($D150,COLUMN(INDIRECT("EXTRA!AJ"&amp;$D150)),1,1,"EXTRA")),"-",ADDRESS($D150,COLUMN(INDIRECT("EXTRA!AJ"&amp;$D150)),1,1,"EXTRA")&amp;":"&amp; ADDRESS($D150+$E150-1,COLUMN(INDIRECT("EXTRA!AJ"&amp;$D150)),1,1))</f>
        <v>EXTRA!$AJ$198:$AJ$204</v>
      </c>
      <c r="H159" s="65"/>
      <c r="I159">
        <v>148</v>
      </c>
      <c r="J159" s="138" t="s">
        <v>546</v>
      </c>
      <c r="K159" s="137" t="str">
        <f ca="1">IF(ISERROR(ADDRESS($D150,COLUMN(INDIRECT("EXTRA!DB"&amp;$E150)),1,1,"EXTRA")),"-",ADDRESS($D150,COLUMN(INDIRECT("EXTRA!DB"&amp;$E150)),1,1,"EXTRA")&amp;":"&amp; ADDRESS($D150+$E150-1,COLUMN(INDIRECT("EXTRA!DB"&amp;$E150)),1,1))</f>
        <v>EXTRA!$DB$198:$DB$204</v>
      </c>
      <c r="L159" s="136"/>
    </row>
    <row r="160" spans="2:13" ht="15.75" thickBot="1">
      <c r="B160" s="8"/>
      <c r="C160" s="5"/>
      <c r="D160" s="5"/>
      <c r="E160" s="21"/>
      <c r="F160" s="135"/>
      <c r="G160" s="135"/>
      <c r="H160" s="135"/>
      <c r="I160" s="5">
        <v>149</v>
      </c>
      <c r="J160" s="139"/>
      <c r="K160" s="139"/>
      <c r="L160" s="139"/>
    </row>
  </sheetData>
  <sheetProtection selectLockedCells="1" autoFilter="0"/>
  <mergeCells count="16">
    <mergeCell ref="F39:H39"/>
    <mergeCell ref="J39:L39"/>
    <mergeCell ref="F38:H38"/>
    <mergeCell ref="J38:L38"/>
    <mergeCell ref="O12:U12"/>
    <mergeCell ref="B9:M9"/>
    <mergeCell ref="O2:P2"/>
    <mergeCell ref="O6:T6"/>
    <mergeCell ref="O7:P7"/>
    <mergeCell ref="Q7:R7"/>
    <mergeCell ref="S7:T7"/>
    <mergeCell ref="B3:D3"/>
    <mergeCell ref="B4:D4"/>
    <mergeCell ref="B6:D6"/>
    <mergeCell ref="L2:M2"/>
    <mergeCell ref="B2:J2"/>
  </mergeCells>
  <dataValidations disablePrompts="1" count="2">
    <dataValidation type="list" allowBlank="1" showInputMessage="1" showErrorMessage="1" sqref="F4" xr:uid="{00000000-0002-0000-0C00-000000000000}">
      <formula1>$L$6:$L$7</formula1>
    </dataValidation>
    <dataValidation type="whole" allowBlank="1" showInputMessage="1" showErrorMessage="1" sqref="M32" xr:uid="{00000000-0002-0000-0C00-000001000000}">
      <formula1>100</formula1>
      <formula2>300</formula2>
    </dataValidation>
  </dataValidation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Equation.3" shapeId="1032" r:id="rId4">
          <objectPr defaultSize="0" autoPict="0" r:id="rId5">
            <anchor moveWithCells="1" sizeWithCells="1">
              <from>
                <xdr:col>6</xdr:col>
                <xdr:colOff>38100</xdr:colOff>
                <xdr:row>2</xdr:row>
                <xdr:rowOff>66675</xdr:rowOff>
              </from>
              <to>
                <xdr:col>9</xdr:col>
                <xdr:colOff>457200</xdr:colOff>
                <xdr:row>3</xdr:row>
                <xdr:rowOff>180975</xdr:rowOff>
              </to>
            </anchor>
          </objectPr>
        </oleObject>
      </mc:Choice>
      <mc:Fallback>
        <oleObject progId="Equation.3" shapeId="1032" r:id="rId4"/>
      </mc:Fallback>
    </mc:AlternateContent>
    <mc:AlternateContent xmlns:mc="http://schemas.openxmlformats.org/markup-compatibility/2006">
      <mc:Choice Requires="x14">
        <oleObject progId="Equation.3" shapeId="1033" r:id="rId6">
          <objectPr defaultSize="0" autoPict="0" r:id="rId7">
            <anchor moveWithCells="1" sizeWithCells="1">
              <from>
                <xdr:col>6</xdr:col>
                <xdr:colOff>38100</xdr:colOff>
                <xdr:row>3</xdr:row>
                <xdr:rowOff>219075</xdr:rowOff>
              </from>
              <to>
                <xdr:col>9</xdr:col>
                <xdr:colOff>219075</xdr:colOff>
                <xdr:row>5</xdr:row>
                <xdr:rowOff>219075</xdr:rowOff>
              </to>
            </anchor>
          </objectPr>
        </oleObject>
      </mc:Choice>
      <mc:Fallback>
        <oleObject progId="Equation.3" shapeId="1033" r:id="rId6"/>
      </mc:Fallback>
    </mc:AlternateContent>
    <mc:AlternateContent xmlns:mc="http://schemas.openxmlformats.org/markup-compatibility/2006">
      <mc:Choice Requires="x14">
        <oleObject progId="Equation.3" shapeId="1039" r:id="rId8">
          <objectPr defaultSize="0" autoPict="0" r:id="rId9">
            <anchor moveWithCells="1" sizeWithCells="1">
              <from>
                <xdr:col>7</xdr:col>
                <xdr:colOff>257175</xdr:colOff>
                <xdr:row>28</xdr:row>
                <xdr:rowOff>219075</xdr:rowOff>
              </from>
              <to>
                <xdr:col>8</xdr:col>
                <xdr:colOff>609600</xdr:colOff>
                <xdr:row>32</xdr:row>
                <xdr:rowOff>38100</xdr:rowOff>
              </to>
            </anchor>
          </objectPr>
        </oleObject>
      </mc:Choice>
      <mc:Fallback>
        <oleObject progId="Equation.3" shapeId="1039" r:id="rId8"/>
      </mc:Fallback>
    </mc:AlternateContent>
    <mc:AlternateContent xmlns:mc="http://schemas.openxmlformats.org/markup-compatibility/2006">
      <mc:Choice Requires="x14">
        <oleObject progId="Equation.3" shapeId="1040" r:id="rId10">
          <objectPr defaultSize="0" autoPict="0" r:id="rId11">
            <anchor moveWithCells="1" sizeWithCells="1">
              <from>
                <xdr:col>9</xdr:col>
                <xdr:colOff>104775</xdr:colOff>
                <xdr:row>26</xdr:row>
                <xdr:rowOff>28575</xdr:rowOff>
              </from>
              <to>
                <xdr:col>11</xdr:col>
                <xdr:colOff>571500</xdr:colOff>
                <xdr:row>27</xdr:row>
                <xdr:rowOff>180975</xdr:rowOff>
              </to>
            </anchor>
          </objectPr>
        </oleObject>
      </mc:Choice>
      <mc:Fallback>
        <oleObject progId="Equation.3" shapeId="1040" r:id="rId10"/>
      </mc:Fallback>
    </mc:AlternateContent>
    <mc:AlternateContent xmlns:mc="http://schemas.openxmlformats.org/markup-compatibility/2006">
      <mc:Choice Requires="x14">
        <oleObject progId="Equation.3" shapeId="1041" r:id="rId12">
          <objectPr defaultSize="0" autoPict="0" r:id="rId13">
            <anchor moveWithCells="1" sizeWithCells="1">
              <from>
                <xdr:col>7</xdr:col>
                <xdr:colOff>28575</xdr:colOff>
                <xdr:row>33</xdr:row>
                <xdr:rowOff>76200</xdr:rowOff>
              </from>
              <to>
                <xdr:col>8</xdr:col>
                <xdr:colOff>714375</xdr:colOff>
                <xdr:row>35</xdr:row>
                <xdr:rowOff>219075</xdr:rowOff>
              </to>
            </anchor>
          </objectPr>
        </oleObject>
      </mc:Choice>
      <mc:Fallback>
        <oleObject progId="Equation.3" shapeId="1041" r:id="rId12"/>
      </mc:Fallback>
    </mc:AlternateContent>
    <mc:AlternateContent xmlns:mc="http://schemas.openxmlformats.org/markup-compatibility/2006">
      <mc:Choice Requires="x14">
        <oleObject progId="Equation.3" shapeId="1042" r:id="rId14">
          <objectPr defaultSize="0" autoPict="0" r:id="rId15">
            <anchor moveWithCells="1" sizeWithCells="1">
              <from>
                <xdr:col>8</xdr:col>
                <xdr:colOff>685800</xdr:colOff>
                <xdr:row>12</xdr:row>
                <xdr:rowOff>76200</xdr:rowOff>
              </from>
              <to>
                <xdr:col>12</xdr:col>
                <xdr:colOff>104775</xdr:colOff>
                <xdr:row>15</xdr:row>
                <xdr:rowOff>66675</xdr:rowOff>
              </to>
            </anchor>
          </objectPr>
        </oleObject>
      </mc:Choice>
      <mc:Fallback>
        <oleObject progId="Equation.3" shapeId="1042" r:id="rId14"/>
      </mc:Fallback>
    </mc:AlternateContent>
    <mc:AlternateContent xmlns:mc="http://schemas.openxmlformats.org/markup-compatibility/2006">
      <mc:Choice Requires="x14">
        <oleObject progId="Equation.3" shapeId="1043" r:id="rId16">
          <objectPr defaultSize="0" autoPict="0" r:id="rId17">
            <anchor moveWithCells="1" sizeWithCells="1">
              <from>
                <xdr:col>8</xdr:col>
                <xdr:colOff>685800</xdr:colOff>
                <xdr:row>9</xdr:row>
                <xdr:rowOff>180975</xdr:rowOff>
              </from>
              <to>
                <xdr:col>10</xdr:col>
                <xdr:colOff>28575</xdr:colOff>
                <xdr:row>12</xdr:row>
                <xdr:rowOff>104775</xdr:rowOff>
              </to>
            </anchor>
          </objectPr>
        </oleObject>
      </mc:Choice>
      <mc:Fallback>
        <oleObject progId="Equation.3" shapeId="1043" r:id="rId16"/>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2:R49"/>
  <sheetViews>
    <sheetView showGridLines="0" showRowColHeaders="0" zoomScaleNormal="100" workbookViewId="0">
      <selection activeCell="K9" sqref="K9:M9"/>
    </sheetView>
  </sheetViews>
  <sheetFormatPr defaultColWidth="8.7109375" defaultRowHeight="15"/>
  <cols>
    <col min="1" max="1" width="1.7109375" style="272" customWidth="1"/>
    <col min="2" max="3" width="17.7109375" style="272" customWidth="1"/>
    <col min="4" max="4" width="1.7109375" style="272" customWidth="1"/>
    <col min="5" max="6" width="3.7109375" customWidth="1"/>
    <col min="13" max="13" width="7" customWidth="1"/>
  </cols>
  <sheetData>
    <row r="2" spans="6:18" ht="21">
      <c r="F2" s="275" t="s">
        <v>7</v>
      </c>
    </row>
    <row r="3" spans="6:18" ht="21">
      <c r="F3" s="276" t="s">
        <v>552</v>
      </c>
    </row>
    <row r="6" spans="6:18" ht="18.75" customHeight="1">
      <c r="F6" s="983" t="s">
        <v>553</v>
      </c>
      <c r="G6" s="983"/>
      <c r="H6" s="983"/>
      <c r="I6" s="983"/>
      <c r="J6" s="983"/>
      <c r="K6" s="983"/>
      <c r="L6" s="983"/>
      <c r="M6" s="983"/>
      <c r="N6" s="983"/>
      <c r="O6" s="983"/>
      <c r="P6" s="983"/>
      <c r="Q6" s="983"/>
      <c r="R6" s="983"/>
    </row>
    <row r="7" spans="6:18" ht="24.75" customHeight="1">
      <c r="F7" s="983"/>
      <c r="G7" s="983"/>
      <c r="H7" s="983"/>
      <c r="I7" s="983"/>
      <c r="J7" s="983"/>
      <c r="K7" s="983"/>
      <c r="L7" s="983"/>
      <c r="M7" s="983"/>
      <c r="N7" s="983"/>
      <c r="O7" s="983"/>
      <c r="P7" s="983"/>
      <c r="Q7" s="983"/>
      <c r="R7" s="983"/>
    </row>
    <row r="8" spans="6:18" ht="6.75" customHeight="1"/>
    <row r="9" spans="6:18" ht="26.25" customHeight="1">
      <c r="K9" s="797">
        <v>0</v>
      </c>
      <c r="L9" s="797"/>
      <c r="M9" s="797"/>
      <c r="O9" s="985" t="s">
        <v>554</v>
      </c>
      <c r="P9" s="985"/>
      <c r="Q9" s="985"/>
    </row>
    <row r="10" spans="6:18">
      <c r="O10" s="985"/>
      <c r="P10" s="985"/>
      <c r="Q10" s="985"/>
    </row>
    <row r="11" spans="6:18">
      <c r="O11" s="985"/>
      <c r="P11" s="985"/>
      <c r="Q11" s="985"/>
    </row>
    <row r="12" spans="6:18" ht="6.75" customHeight="1">
      <c r="O12" s="985"/>
      <c r="P12" s="985"/>
      <c r="Q12" s="985"/>
    </row>
    <row r="13" spans="6:18" ht="26.25" customHeight="1">
      <c r="K13" s="797">
        <v>0</v>
      </c>
      <c r="L13" s="797"/>
      <c r="M13" s="797"/>
      <c r="O13" s="441"/>
      <c r="P13" s="441"/>
      <c r="Q13" s="441"/>
    </row>
    <row r="14" spans="6:18" ht="15" customHeight="1">
      <c r="O14" s="985" t="s">
        <v>555</v>
      </c>
      <c r="P14" s="985"/>
      <c r="Q14" s="985"/>
    </row>
    <row r="15" spans="6:18">
      <c r="O15" s="985"/>
      <c r="P15" s="985"/>
      <c r="Q15" s="985"/>
    </row>
    <row r="16" spans="6:18" ht="6.75" customHeight="1">
      <c r="O16" s="985"/>
      <c r="P16" s="985"/>
      <c r="Q16" s="985"/>
    </row>
    <row r="17" spans="6:18" ht="26.25" customHeight="1">
      <c r="K17" s="797">
        <v>0</v>
      </c>
      <c r="L17" s="797"/>
      <c r="M17" s="797"/>
      <c r="O17" s="985"/>
      <c r="P17" s="985"/>
      <c r="Q17" s="985"/>
    </row>
    <row r="18" spans="6:18">
      <c r="O18" s="438"/>
      <c r="P18" s="438"/>
      <c r="Q18" s="438"/>
    </row>
    <row r="20" spans="6:18" ht="6.75" customHeight="1"/>
    <row r="21" spans="6:18" ht="26.25" customHeight="1">
      <c r="K21" s="797">
        <v>0</v>
      </c>
      <c r="L21" s="797"/>
      <c r="M21" s="797"/>
    </row>
    <row r="24" spans="6:18" ht="6.75" customHeight="1"/>
    <row r="25" spans="6:18" ht="26.25" customHeight="1">
      <c r="K25" s="809" t="str">
        <f>CALC!F16</f>
        <v>-</v>
      </c>
      <c r="L25" s="809"/>
      <c r="M25" s="278" t="str">
        <f>IF(ISNUMBER(K25),"Ω","")</f>
        <v/>
      </c>
    </row>
    <row r="28" spans="6:18" ht="21.75" customHeight="1">
      <c r="F28" s="986" t="s">
        <v>556</v>
      </c>
      <c r="G28" s="986"/>
      <c r="H28" s="986"/>
      <c r="I28" s="986"/>
      <c r="J28" s="986"/>
      <c r="K28" s="986"/>
      <c r="L28" s="986"/>
      <c r="M28" s="986"/>
      <c r="N28" s="986"/>
      <c r="O28" s="986"/>
      <c r="P28" s="986"/>
      <c r="Q28" s="986"/>
      <c r="R28" s="986"/>
    </row>
    <row r="29" spans="6:18" ht="15" customHeight="1">
      <c r="F29" s="986"/>
      <c r="G29" s="986"/>
      <c r="H29" s="986"/>
      <c r="I29" s="986"/>
      <c r="J29" s="986"/>
      <c r="K29" s="986"/>
      <c r="L29" s="986"/>
      <c r="M29" s="986"/>
      <c r="N29" s="986"/>
      <c r="O29" s="986"/>
      <c r="P29" s="986"/>
      <c r="Q29" s="986"/>
      <c r="R29" s="986"/>
    </row>
    <row r="30" spans="6:18" ht="12" customHeight="1">
      <c r="F30" s="984"/>
      <c r="G30" s="984"/>
      <c r="H30" s="984"/>
      <c r="I30" s="984"/>
      <c r="J30" s="984"/>
      <c r="K30" s="984"/>
      <c r="L30" s="984"/>
      <c r="M30" s="984"/>
      <c r="N30" s="984"/>
      <c r="O30" s="984"/>
      <c r="P30" s="984"/>
      <c r="Q30" s="984"/>
      <c r="R30" s="984"/>
    </row>
    <row r="31" spans="6:18" ht="10.5" customHeight="1">
      <c r="F31" s="984"/>
      <c r="G31" s="984"/>
      <c r="H31" s="984"/>
      <c r="I31" s="984"/>
      <c r="J31" s="984"/>
      <c r="K31" s="984"/>
      <c r="L31" s="984"/>
      <c r="M31" s="984"/>
      <c r="N31" s="984"/>
      <c r="O31" s="984"/>
      <c r="P31" s="984"/>
      <c r="Q31" s="984"/>
      <c r="R31" s="984"/>
    </row>
    <row r="32" spans="6:18" ht="6.75" customHeight="1">
      <c r="M32" s="987" t="s">
        <v>557</v>
      </c>
      <c r="N32" s="987"/>
      <c r="O32" s="442"/>
      <c r="P32" s="985" t="s">
        <v>558</v>
      </c>
      <c r="Q32" s="985"/>
      <c r="R32" s="985"/>
    </row>
    <row r="33" spans="11:18" ht="39" customHeight="1">
      <c r="K33" s="797">
        <v>0</v>
      </c>
      <c r="L33" s="797"/>
      <c r="M33" s="987"/>
      <c r="N33" s="987"/>
      <c r="O33" s="442"/>
      <c r="P33" s="985"/>
      <c r="Q33" s="985"/>
      <c r="R33" s="985"/>
    </row>
    <row r="34" spans="11:18">
      <c r="O34" s="439"/>
      <c r="P34" s="985"/>
      <c r="Q34" s="985"/>
      <c r="R34" s="985"/>
    </row>
    <row r="35" spans="11:18">
      <c r="O35" s="439"/>
      <c r="P35" s="985"/>
      <c r="Q35" s="985"/>
      <c r="R35" s="985"/>
    </row>
    <row r="36" spans="11:18" ht="6.75" customHeight="1">
      <c r="O36" s="439"/>
      <c r="P36" s="985"/>
      <c r="Q36" s="985"/>
      <c r="R36" s="985"/>
    </row>
    <row r="37" spans="11:18" ht="26.25" customHeight="1">
      <c r="K37" s="797">
        <v>95000</v>
      </c>
      <c r="L37" s="797"/>
      <c r="M37" s="988" t="s">
        <v>354</v>
      </c>
      <c r="N37" s="988"/>
      <c r="O37" s="438"/>
      <c r="P37" s="985"/>
      <c r="Q37" s="985"/>
      <c r="R37" s="985"/>
    </row>
    <row r="38" spans="11:18" ht="15" customHeight="1">
      <c r="O38" s="439"/>
      <c r="P38" s="440"/>
      <c r="Q38" s="440"/>
      <c r="R38" s="274"/>
    </row>
    <row r="39" spans="11:18" ht="15" customHeight="1">
      <c r="O39" s="439"/>
      <c r="P39" s="985" t="s">
        <v>559</v>
      </c>
      <c r="Q39" s="985"/>
      <c r="R39" s="985"/>
    </row>
    <row r="40" spans="11:18" ht="6.75" customHeight="1">
      <c r="O40" s="439"/>
      <c r="P40" s="985"/>
      <c r="Q40" s="985"/>
      <c r="R40" s="985"/>
    </row>
    <row r="41" spans="11:18" ht="26.25" customHeight="1">
      <c r="K41" s="797">
        <v>12</v>
      </c>
      <c r="L41" s="797"/>
      <c r="M41" s="287" t="str">
        <f>IF(ISNUMBER(K41),"kW","")</f>
        <v>kW</v>
      </c>
      <c r="O41" s="439"/>
      <c r="P41" s="985"/>
      <c r="Q41" s="985"/>
      <c r="R41" s="985"/>
    </row>
    <row r="42" spans="11:18">
      <c r="O42" s="438"/>
      <c r="P42" s="985"/>
      <c r="Q42" s="985"/>
      <c r="R42" s="985"/>
    </row>
    <row r="43" spans="11:18">
      <c r="P43" s="985"/>
      <c r="Q43" s="985"/>
      <c r="R43" s="985"/>
    </row>
    <row r="44" spans="11:18" ht="6.75" customHeight="1">
      <c r="P44" s="985"/>
      <c r="Q44" s="985"/>
      <c r="R44" s="985"/>
    </row>
    <row r="45" spans="11:18" ht="26.25" customHeight="1">
      <c r="K45" s="798">
        <f>CALC!T15</f>
        <v>2.3201470826714807</v>
      </c>
      <c r="L45" s="798"/>
      <c r="M45" s="798"/>
      <c r="P45" s="985"/>
      <c r="Q45" s="985"/>
      <c r="R45" s="985"/>
    </row>
    <row r="46" spans="11:18">
      <c r="P46" s="985"/>
      <c r="Q46" s="985"/>
      <c r="R46" s="985"/>
    </row>
    <row r="47" spans="11:18">
      <c r="P47" s="985"/>
      <c r="Q47" s="985"/>
      <c r="R47" s="985"/>
    </row>
    <row r="48" spans="11:18" ht="6.75" customHeight="1">
      <c r="P48" s="985"/>
      <c r="Q48" s="985"/>
      <c r="R48" s="985"/>
    </row>
    <row r="49" spans="11:18" ht="26.25" customHeight="1">
      <c r="K49" s="798">
        <f>CALC!T17</f>
        <v>3.7894736842105266E-2</v>
      </c>
      <c r="L49" s="798"/>
      <c r="M49" s="278" t="str">
        <f>IF(ISNUMBER(K49),DATA_ENTRY!M15,"")</f>
        <v>€</v>
      </c>
      <c r="P49" s="985"/>
      <c r="Q49" s="985"/>
      <c r="R49" s="985"/>
    </row>
  </sheetData>
  <sheetProtection algorithmName="SHA-512" hashValue="1Y3g3W+9sZO909rXrjtiXrsIaeNTnOmt99vPgDZ5r7zBovbCkXn0VoKyskHZjHekIZXgjxxBnIbcWHvL4/TllQ==" saltValue="KL3WENZCUFCNg/jRUqYldw==" spinCount="100000" sheet="1" objects="1" scenarios="1" selectLockedCells="1"/>
  <mergeCells count="19">
    <mergeCell ref="K49:L49"/>
    <mergeCell ref="M37:N37"/>
    <mergeCell ref="P32:R37"/>
    <mergeCell ref="P39:R49"/>
    <mergeCell ref="K45:M45"/>
    <mergeCell ref="F30:R31"/>
    <mergeCell ref="K33:L33"/>
    <mergeCell ref="K37:L37"/>
    <mergeCell ref="K41:L41"/>
    <mergeCell ref="O9:Q12"/>
    <mergeCell ref="O14:Q17"/>
    <mergeCell ref="F28:R29"/>
    <mergeCell ref="M32:N33"/>
    <mergeCell ref="F6:R7"/>
    <mergeCell ref="K25:L25"/>
    <mergeCell ref="K17:M17"/>
    <mergeCell ref="K13:M13"/>
    <mergeCell ref="K9:M9"/>
    <mergeCell ref="K21:M21"/>
  </mergeCells>
  <dataValidations count="4">
    <dataValidation type="decimal" allowBlank="1" showInputMessage="1" showErrorMessage="1" sqref="K13 K17 K9 K21" xr:uid="{00000000-0002-0000-0D00-000000000000}">
      <formula1>0</formula1>
      <formula2>32</formula2>
    </dataValidation>
    <dataValidation type="list" allowBlank="1" showInputMessage="1" showErrorMessage="1" sqref="M37" xr:uid="{00000000-0002-0000-0D00-000001000000}">
      <formula1>"BTU/h,kW"</formula1>
    </dataValidation>
    <dataValidation type="decimal" allowBlank="1" showInputMessage="1" showErrorMessage="1" sqref="K37:L37 K41:L41" xr:uid="{00000000-0002-0000-0D00-000002000000}">
      <formula1>1</formula1>
      <formula2>1000000</formula2>
    </dataValidation>
    <dataValidation type="decimal" allowBlank="1" showInputMessage="1" showErrorMessage="1" sqref="K33:L33" xr:uid="{00000000-0002-0000-0D00-000003000000}">
      <formula1>0</formula1>
      <formula2>10</formula2>
    </dataValidation>
  </dataValidation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2:M34"/>
  <sheetViews>
    <sheetView showGridLines="0" showRowColHeaders="0" workbookViewId="0">
      <selection activeCell="R8" sqref="R8"/>
    </sheetView>
  </sheetViews>
  <sheetFormatPr defaultColWidth="8.7109375" defaultRowHeight="15"/>
  <cols>
    <col min="1" max="1" width="1.7109375" style="272" customWidth="1"/>
    <col min="2" max="3" width="17.7109375" style="272" customWidth="1"/>
    <col min="4" max="4" width="1.7109375" style="272" customWidth="1"/>
    <col min="6" max="13" width="8.7109375" style="443"/>
  </cols>
  <sheetData>
    <row r="2" spans="6:13" ht="21">
      <c r="F2" s="444" t="s">
        <v>7</v>
      </c>
    </row>
    <row r="3" spans="6:13" ht="21">
      <c r="F3" s="448" t="s">
        <v>560</v>
      </c>
      <c r="M3" s="445"/>
    </row>
    <row r="6" spans="6:13">
      <c r="F6" s="449"/>
      <c r="G6" s="449"/>
      <c r="H6" s="449"/>
      <c r="I6" s="449"/>
      <c r="J6" s="449"/>
      <c r="K6" s="449"/>
      <c r="L6" s="449"/>
      <c r="M6" s="449"/>
    </row>
    <row r="7" spans="6:13">
      <c r="F7" s="456" t="s">
        <v>561</v>
      </c>
      <c r="G7" s="449"/>
      <c r="H7" s="449"/>
      <c r="I7" s="449"/>
      <c r="J7" s="449"/>
      <c r="K7" s="449"/>
      <c r="L7" s="449"/>
      <c r="M7" s="449"/>
    </row>
    <row r="8" spans="6:13" ht="45.75" customHeight="1">
      <c r="F8" s="990" t="s">
        <v>562</v>
      </c>
      <c r="G8" s="990"/>
      <c r="H8" s="990"/>
      <c r="I8" s="990"/>
      <c r="J8" s="990"/>
      <c r="K8" s="990"/>
      <c r="L8" s="990"/>
      <c r="M8" s="990"/>
    </row>
    <row r="9" spans="6:13" ht="92.25" customHeight="1">
      <c r="F9" s="990" t="s">
        <v>563</v>
      </c>
      <c r="G9" s="990"/>
      <c r="H9" s="990"/>
      <c r="I9" s="990"/>
      <c r="J9" s="990"/>
      <c r="K9" s="990"/>
      <c r="L9" s="990"/>
      <c r="M9" s="990"/>
    </row>
    <row r="10" spans="6:13" ht="93" customHeight="1">
      <c r="F10" s="990" t="s">
        <v>564</v>
      </c>
      <c r="G10" s="990"/>
      <c r="H10" s="990"/>
      <c r="I10" s="990"/>
      <c r="J10" s="990"/>
      <c r="K10" s="990"/>
      <c r="L10" s="990"/>
      <c r="M10" s="990"/>
    </row>
    <row r="11" spans="6:13" ht="63" customHeight="1">
      <c r="F11" s="990" t="s">
        <v>565</v>
      </c>
      <c r="G11" s="990"/>
      <c r="H11" s="990"/>
      <c r="I11" s="990"/>
      <c r="J11" s="990"/>
      <c r="K11" s="990"/>
      <c r="L11" s="990"/>
      <c r="M11" s="990"/>
    </row>
    <row r="12" spans="6:13">
      <c r="F12" s="457"/>
      <c r="G12" s="457"/>
      <c r="H12" s="457"/>
      <c r="I12" s="457"/>
      <c r="J12" s="457"/>
      <c r="K12" s="457"/>
      <c r="L12" s="457"/>
      <c r="M12" s="457"/>
    </row>
    <row r="13" spans="6:13">
      <c r="F13" s="991" t="s">
        <v>566</v>
      </c>
      <c r="G13" s="991"/>
      <c r="H13" s="991"/>
      <c r="I13" s="991"/>
      <c r="J13" s="991"/>
      <c r="K13" s="991"/>
      <c r="L13" s="991"/>
      <c r="M13" s="991"/>
    </row>
    <row r="14" spans="6:13" ht="45.75" customHeight="1">
      <c r="F14" s="989" t="s">
        <v>567</v>
      </c>
      <c r="G14" s="989"/>
      <c r="H14" s="989"/>
      <c r="I14" s="989"/>
      <c r="J14" s="989"/>
      <c r="K14" s="989"/>
      <c r="L14" s="989"/>
      <c r="M14" s="989"/>
    </row>
    <row r="15" spans="6:13" ht="78" customHeight="1">
      <c r="F15" s="990" t="s">
        <v>568</v>
      </c>
      <c r="G15" s="990"/>
      <c r="H15" s="990"/>
      <c r="I15" s="990"/>
      <c r="J15" s="990"/>
      <c r="K15" s="990"/>
      <c r="L15" s="990"/>
      <c r="M15" s="990"/>
    </row>
    <row r="16" spans="6:13" ht="75.75" customHeight="1">
      <c r="F16" s="990" t="s">
        <v>569</v>
      </c>
      <c r="G16" s="990"/>
      <c r="H16" s="990"/>
      <c r="I16" s="990"/>
      <c r="J16" s="990"/>
      <c r="K16" s="990"/>
      <c r="L16" s="990"/>
      <c r="M16" s="990"/>
    </row>
    <row r="17" spans="1:13" ht="45.75" customHeight="1">
      <c r="F17" s="990" t="s">
        <v>570</v>
      </c>
      <c r="G17" s="990"/>
      <c r="H17" s="990"/>
      <c r="I17" s="990"/>
      <c r="J17" s="990"/>
      <c r="K17" s="990"/>
      <c r="L17" s="990"/>
      <c r="M17" s="990"/>
    </row>
    <row r="18" spans="1:13">
      <c r="F18" s="457"/>
      <c r="G18" s="457"/>
      <c r="H18" s="457"/>
      <c r="I18" s="457"/>
      <c r="J18" s="457"/>
      <c r="K18" s="457"/>
      <c r="L18" s="457"/>
      <c r="M18" s="457"/>
    </row>
    <row r="19" spans="1:13">
      <c r="F19" s="991" t="s">
        <v>571</v>
      </c>
      <c r="G19" s="991"/>
      <c r="H19" s="991"/>
      <c r="I19" s="991"/>
      <c r="J19" s="991"/>
      <c r="K19" s="991"/>
      <c r="L19" s="991"/>
      <c r="M19" s="991"/>
    </row>
    <row r="20" spans="1:13" ht="77.25" customHeight="1">
      <c r="F20" s="990" t="s">
        <v>572</v>
      </c>
      <c r="G20" s="990"/>
      <c r="H20" s="990"/>
      <c r="I20" s="990"/>
      <c r="J20" s="990"/>
      <c r="K20" s="990"/>
      <c r="L20" s="990"/>
      <c r="M20" s="990"/>
    </row>
    <row r="21" spans="1:13" ht="33" customHeight="1">
      <c r="F21" s="990" t="s">
        <v>573</v>
      </c>
      <c r="G21" s="990"/>
      <c r="H21" s="990"/>
      <c r="I21" s="990"/>
      <c r="J21" s="990"/>
      <c r="K21" s="990"/>
      <c r="L21" s="990"/>
      <c r="M21" s="990"/>
    </row>
    <row r="22" spans="1:13" ht="47.25" customHeight="1">
      <c r="F22" s="990" t="s">
        <v>574</v>
      </c>
      <c r="G22" s="990"/>
      <c r="H22" s="990"/>
      <c r="I22" s="990"/>
      <c r="J22" s="990"/>
      <c r="K22" s="990"/>
      <c r="L22" s="990"/>
      <c r="M22" s="990"/>
    </row>
    <row r="23" spans="1:13">
      <c r="F23" s="457"/>
      <c r="G23" s="457"/>
      <c r="H23" s="457"/>
      <c r="I23" s="457"/>
      <c r="J23" s="457"/>
      <c r="K23" s="457"/>
      <c r="L23" s="457"/>
      <c r="M23" s="457"/>
    </row>
    <row r="24" spans="1:13">
      <c r="F24" s="991" t="s">
        <v>575</v>
      </c>
      <c r="G24" s="991"/>
      <c r="H24" s="991"/>
      <c r="I24" s="991"/>
      <c r="J24" s="991"/>
      <c r="K24" s="991"/>
      <c r="L24" s="991"/>
      <c r="M24" s="991"/>
    </row>
    <row r="25" spans="1:13" ht="45" customHeight="1">
      <c r="F25" s="990" t="s">
        <v>576</v>
      </c>
      <c r="G25" s="990"/>
      <c r="H25" s="990"/>
      <c r="I25" s="990"/>
      <c r="J25" s="990"/>
      <c r="K25" s="990"/>
      <c r="L25" s="990"/>
      <c r="M25" s="990"/>
    </row>
    <row r="26" spans="1:13">
      <c r="F26" s="457"/>
      <c r="G26" s="457"/>
      <c r="H26" s="457"/>
      <c r="I26" s="457"/>
      <c r="J26" s="457"/>
      <c r="K26" s="457"/>
      <c r="L26" s="457"/>
      <c r="M26" s="457"/>
    </row>
    <row r="27" spans="1:13">
      <c r="F27" s="991" t="s">
        <v>577</v>
      </c>
      <c r="G27" s="991"/>
      <c r="H27" s="991"/>
      <c r="I27" s="991"/>
      <c r="J27" s="991"/>
      <c r="K27" s="991"/>
      <c r="L27" s="991"/>
      <c r="M27" s="991"/>
    </row>
    <row r="28" spans="1:13" s="447" customFormat="1" ht="43.5" customHeight="1">
      <c r="A28" s="446"/>
      <c r="B28" s="446"/>
      <c r="C28" s="446"/>
      <c r="D28" s="446"/>
      <c r="F28" s="990" t="s">
        <v>578</v>
      </c>
      <c r="G28" s="990"/>
      <c r="H28" s="990"/>
      <c r="I28" s="990"/>
      <c r="J28" s="990"/>
      <c r="K28" s="990"/>
      <c r="L28" s="990"/>
      <c r="M28" s="990"/>
    </row>
    <row r="29" spans="1:13">
      <c r="F29" s="457"/>
      <c r="G29" s="457"/>
      <c r="H29" s="457"/>
      <c r="I29" s="457"/>
      <c r="J29" s="457"/>
      <c r="K29" s="457"/>
      <c r="L29" s="457"/>
      <c r="M29" s="457"/>
    </row>
    <row r="30" spans="1:13">
      <c r="F30" s="991" t="s">
        <v>579</v>
      </c>
      <c r="G30" s="991"/>
      <c r="H30" s="991"/>
      <c r="I30" s="991"/>
      <c r="J30" s="991"/>
      <c r="K30" s="991"/>
      <c r="L30" s="991"/>
      <c r="M30" s="991"/>
    </row>
    <row r="31" spans="1:13" ht="60.75" customHeight="1">
      <c r="F31" s="990" t="s">
        <v>580</v>
      </c>
      <c r="G31" s="990"/>
      <c r="H31" s="990"/>
      <c r="I31" s="990"/>
      <c r="J31" s="990"/>
      <c r="K31" s="990"/>
      <c r="L31" s="990"/>
      <c r="M31" s="990"/>
    </row>
    <row r="32" spans="1:13">
      <c r="F32" s="457"/>
      <c r="G32" s="457"/>
      <c r="H32" s="457"/>
      <c r="I32" s="457"/>
      <c r="J32" s="457"/>
      <c r="K32" s="457"/>
      <c r="L32" s="457"/>
      <c r="M32" s="457"/>
    </row>
    <row r="33" spans="6:13">
      <c r="F33" s="991" t="s">
        <v>581</v>
      </c>
      <c r="G33" s="991"/>
      <c r="H33" s="991"/>
      <c r="I33" s="991"/>
      <c r="J33" s="991"/>
      <c r="K33" s="991"/>
      <c r="L33" s="991"/>
      <c r="M33" s="991"/>
    </row>
    <row r="34" spans="6:13" ht="30" customHeight="1">
      <c r="F34" s="990" t="s">
        <v>582</v>
      </c>
      <c r="G34" s="990"/>
      <c r="H34" s="990"/>
      <c r="I34" s="990"/>
      <c r="J34" s="990"/>
      <c r="K34" s="990"/>
      <c r="L34" s="990"/>
      <c r="M34" s="990"/>
    </row>
  </sheetData>
  <sheetProtection algorithmName="SHA-512" hashValue="lkjGzytx3NMre9waXHkif7Jm7ZeRQ0L0FfKtBaZ5wbgCgOQSQ50neurHSXa33K3QIC+GP9vY8HHuGk9/+BhYWQ==" saltValue="CYc/iYlGejQ/JukA+kfv+A==" spinCount="100000" sheet="1" objects="1" scenarios="1" selectLockedCells="1" selectUnlockedCells="1"/>
  <mergeCells count="21">
    <mergeCell ref="F31:M31"/>
    <mergeCell ref="F34:M34"/>
    <mergeCell ref="F21:M21"/>
    <mergeCell ref="F28:M28"/>
    <mergeCell ref="F25:M25"/>
    <mergeCell ref="F24:M24"/>
    <mergeCell ref="F27:M27"/>
    <mergeCell ref="F30:M30"/>
    <mergeCell ref="F33:M33"/>
    <mergeCell ref="F22:M22"/>
    <mergeCell ref="F15:M15"/>
    <mergeCell ref="F16:M16"/>
    <mergeCell ref="F17:M17"/>
    <mergeCell ref="F20:M20"/>
    <mergeCell ref="F19:M19"/>
    <mergeCell ref="F14:M14"/>
    <mergeCell ref="F8:M8"/>
    <mergeCell ref="F9:M9"/>
    <mergeCell ref="F10:M10"/>
    <mergeCell ref="F13:M13"/>
    <mergeCell ref="F11:M11"/>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2:W29"/>
  <sheetViews>
    <sheetView showGridLines="0" showRowColHeaders="0" zoomScaleNormal="100" workbookViewId="0">
      <selection activeCell="K7" sqref="K7:M7"/>
    </sheetView>
  </sheetViews>
  <sheetFormatPr defaultColWidth="8.7109375" defaultRowHeight="15"/>
  <cols>
    <col min="1" max="1" width="1.7109375" style="272" customWidth="1"/>
    <col min="2" max="3" width="17.7109375" style="272" customWidth="1"/>
    <col min="4" max="4" width="1.7109375" style="282" customWidth="1"/>
    <col min="5" max="6" width="3.7109375" customWidth="1"/>
    <col min="13" max="13" width="4.7109375" customWidth="1"/>
    <col min="21" max="21" width="6.7109375" customWidth="1"/>
    <col min="22" max="22" width="5.7109375" customWidth="1"/>
    <col min="23" max="23" width="3.7109375" customWidth="1"/>
  </cols>
  <sheetData>
    <row r="2" spans="2:22" ht="21">
      <c r="F2" s="275" t="s">
        <v>7</v>
      </c>
      <c r="G2" s="274"/>
      <c r="H2" s="274"/>
      <c r="I2" s="274"/>
    </row>
    <row r="3" spans="2:22" ht="21">
      <c r="F3" s="276" t="s">
        <v>8</v>
      </c>
      <c r="G3" s="74"/>
      <c r="H3" s="74"/>
      <c r="I3" s="74"/>
      <c r="J3" s="74"/>
      <c r="K3" s="74"/>
      <c r="L3" s="74"/>
      <c r="M3" s="74"/>
      <c r="N3" s="74"/>
      <c r="O3" s="74"/>
      <c r="P3" s="74"/>
      <c r="Q3" s="74"/>
      <c r="R3" s="74"/>
    </row>
    <row r="4" spans="2:22" ht="21" customHeight="1">
      <c r="F4" s="74"/>
      <c r="G4" s="74"/>
      <c r="H4" s="74"/>
      <c r="I4" s="74"/>
      <c r="J4" s="74"/>
      <c r="K4" s="74"/>
      <c r="L4" s="74"/>
      <c r="M4" s="74"/>
      <c r="N4" s="74"/>
      <c r="O4" s="74"/>
      <c r="P4" s="74"/>
      <c r="Q4" s="74"/>
      <c r="R4" s="74"/>
    </row>
    <row r="5" spans="2:22" ht="15" customHeight="1">
      <c r="B5" s="389"/>
      <c r="C5" s="389"/>
    </row>
    <row r="6" spans="2:22" ht="6" customHeight="1">
      <c r="B6" s="389"/>
      <c r="C6" s="389"/>
      <c r="K6" s="796"/>
      <c r="L6" s="796"/>
      <c r="M6" s="796"/>
    </row>
    <row r="7" spans="2:22" ht="27" customHeight="1">
      <c r="B7" s="801" t="s">
        <v>9</v>
      </c>
      <c r="C7" s="801"/>
      <c r="K7" s="797" t="s">
        <v>10</v>
      </c>
      <c r="L7" s="797"/>
      <c r="M7" s="797"/>
      <c r="S7" s="797">
        <v>365</v>
      </c>
      <c r="T7" s="797"/>
      <c r="U7" s="803" t="s">
        <v>11</v>
      </c>
      <c r="V7" s="803"/>
    </row>
    <row r="8" spans="2:22" ht="15" customHeight="1">
      <c r="B8" s="800" t="s">
        <v>12</v>
      </c>
      <c r="C8" s="800"/>
    </row>
    <row r="9" spans="2:22">
      <c r="B9" s="800"/>
      <c r="C9" s="800"/>
    </row>
    <row r="10" spans="2:22" ht="6" customHeight="1">
      <c r="B10" s="800"/>
      <c r="C10" s="800"/>
      <c r="K10" s="796"/>
      <c r="L10" s="796"/>
      <c r="M10" s="796"/>
    </row>
    <row r="11" spans="2:22" ht="27" customHeight="1">
      <c r="B11" s="800"/>
      <c r="C11" s="800"/>
      <c r="K11" s="797">
        <v>230</v>
      </c>
      <c r="L11" s="797"/>
      <c r="M11" s="277" t="s">
        <v>13</v>
      </c>
      <c r="S11" s="797">
        <v>12</v>
      </c>
      <c r="T11" s="797"/>
      <c r="U11" s="803" t="s">
        <v>14</v>
      </c>
      <c r="V11" s="803"/>
    </row>
    <row r="12" spans="2:22">
      <c r="B12" s="800"/>
      <c r="C12" s="800"/>
    </row>
    <row r="13" spans="2:22">
      <c r="B13" s="800"/>
      <c r="C13" s="800"/>
    </row>
    <row r="14" spans="2:22" ht="6" customHeight="1">
      <c r="B14" s="800"/>
      <c r="C14" s="800"/>
      <c r="K14" s="796"/>
      <c r="L14" s="796"/>
      <c r="M14" s="796"/>
    </row>
    <row r="15" spans="2:22" ht="27" customHeight="1">
      <c r="B15" s="800"/>
      <c r="C15" s="800"/>
      <c r="K15" s="797" t="s">
        <v>15</v>
      </c>
      <c r="L15" s="797"/>
      <c r="M15" s="277" t="str">
        <f>IF(K15="EUR","€","$")</f>
        <v>€</v>
      </c>
      <c r="S15" s="797">
        <v>2</v>
      </c>
      <c r="T15" s="797"/>
      <c r="U15" s="803" t="s">
        <v>14</v>
      </c>
      <c r="V15" s="803"/>
    </row>
    <row r="16" spans="2:22">
      <c r="B16" s="800"/>
      <c r="C16" s="800"/>
    </row>
    <row r="17" spans="2:23">
      <c r="B17" s="800"/>
      <c r="C17" s="800"/>
    </row>
    <row r="18" spans="2:23" ht="6" customHeight="1">
      <c r="B18" s="800"/>
      <c r="C18" s="800"/>
      <c r="K18" s="796"/>
      <c r="L18" s="796"/>
      <c r="M18" s="796"/>
    </row>
    <row r="19" spans="2:23" ht="27" customHeight="1">
      <c r="B19" s="800"/>
      <c r="C19" s="800"/>
      <c r="K19" s="797">
        <v>0.3</v>
      </c>
      <c r="L19" s="797"/>
      <c r="M19" s="277" t="str">
        <f>M15</f>
        <v>€</v>
      </c>
      <c r="S19" s="799">
        <f>CALC!M22</f>
        <v>10</v>
      </c>
      <c r="T19" s="799"/>
      <c r="U19" s="799" t="s">
        <v>14</v>
      </c>
      <c r="V19" s="799"/>
    </row>
    <row r="20" spans="2:23">
      <c r="B20" s="800"/>
      <c r="C20" s="800"/>
    </row>
    <row r="21" spans="2:23">
      <c r="B21" s="800"/>
      <c r="C21" s="800"/>
    </row>
    <row r="22" spans="2:23" ht="6" customHeight="1">
      <c r="B22" s="800"/>
      <c r="C22" s="800"/>
      <c r="K22" s="796"/>
      <c r="L22" s="796"/>
      <c r="M22" s="796"/>
    </row>
    <row r="23" spans="2:23" ht="27" customHeight="1">
      <c r="B23" s="800"/>
      <c r="C23" s="800"/>
      <c r="K23" s="798">
        <f>TOOLS!K49</f>
        <v>3.7894736842105266E-2</v>
      </c>
      <c r="L23" s="799"/>
      <c r="M23" s="278" t="str">
        <f>M15</f>
        <v>€</v>
      </c>
      <c r="S23" s="799">
        <f>CALC!M24</f>
        <v>12</v>
      </c>
      <c r="T23" s="799"/>
      <c r="U23" s="799" t="s">
        <v>14</v>
      </c>
      <c r="V23" s="799"/>
    </row>
    <row r="24" spans="2:23" ht="15" customHeight="1">
      <c r="B24" s="800"/>
      <c r="C24" s="800"/>
      <c r="G24" s="285"/>
      <c r="H24" s="285"/>
      <c r="I24" s="285"/>
    </row>
    <row r="25" spans="2:23" ht="23.25" customHeight="1">
      <c r="B25" s="800"/>
      <c r="C25" s="800"/>
      <c r="G25" s="286" t="s">
        <v>16</v>
      </c>
      <c r="H25" s="285"/>
      <c r="I25" s="285"/>
    </row>
    <row r="26" spans="2:23" ht="18" customHeight="1">
      <c r="B26" s="800"/>
      <c r="C26" s="800"/>
      <c r="F26" s="802" t="s">
        <v>17</v>
      </c>
      <c r="G26" s="802"/>
      <c r="H26" s="802"/>
      <c r="I26" s="802"/>
      <c r="J26" s="802"/>
      <c r="K26" s="802"/>
      <c r="L26" s="802"/>
      <c r="M26" s="802"/>
      <c r="N26" s="802"/>
      <c r="O26" s="802"/>
      <c r="P26" s="802"/>
      <c r="Q26" s="802"/>
      <c r="R26" s="802"/>
      <c r="S26" s="802"/>
      <c r="T26" s="802"/>
      <c r="U26" s="802"/>
      <c r="V26" s="802"/>
      <c r="W26" s="802"/>
    </row>
    <row r="27" spans="2:23" ht="26.25" customHeight="1">
      <c r="B27" s="800"/>
      <c r="C27" s="800"/>
      <c r="K27" s="87"/>
      <c r="L27" s="87"/>
    </row>
    <row r="28" spans="2:23">
      <c r="B28" s="800"/>
      <c r="C28" s="800"/>
    </row>
    <row r="29" spans="2:23">
      <c r="B29" s="800"/>
      <c r="C29" s="800"/>
    </row>
  </sheetData>
  <sheetProtection algorithmName="SHA-512" hashValue="GIZBZTTJSEcBbL3G3olqxLhWoEnVSpmzQeLqo6eUOfxBh+wB/y3IjqdNFtACuRjBMm0q6fhOdaM06lwhmkCLMQ==" saltValue="Ez3lX9ftCxp9N83MYCWMyw==" spinCount="100000" sheet="1" objects="1" scenarios="1" selectLockedCells="1"/>
  <mergeCells count="23">
    <mergeCell ref="B8:C29"/>
    <mergeCell ref="B7:C7"/>
    <mergeCell ref="S23:T23"/>
    <mergeCell ref="K7:M7"/>
    <mergeCell ref="K6:M6"/>
    <mergeCell ref="K14:M14"/>
    <mergeCell ref="K15:L15"/>
    <mergeCell ref="K10:M10"/>
    <mergeCell ref="K11:L11"/>
    <mergeCell ref="F26:W26"/>
    <mergeCell ref="U7:V7"/>
    <mergeCell ref="U11:V11"/>
    <mergeCell ref="U15:V15"/>
    <mergeCell ref="U19:V19"/>
    <mergeCell ref="U23:V23"/>
    <mergeCell ref="S7:T7"/>
    <mergeCell ref="K18:M18"/>
    <mergeCell ref="K19:L19"/>
    <mergeCell ref="K22:M22"/>
    <mergeCell ref="K23:L23"/>
    <mergeCell ref="S11:T11"/>
    <mergeCell ref="S15:T15"/>
    <mergeCell ref="S19:T19"/>
  </mergeCells>
  <dataValidations count="5">
    <dataValidation type="whole" operator="lessThanOrEqual" allowBlank="1" showInputMessage="1" showErrorMessage="1" sqref="S15:T15" xr:uid="{00000000-0002-0000-0100-000000000000}">
      <formula1>S11</formula1>
    </dataValidation>
    <dataValidation type="list" allowBlank="1" showInputMessage="1" showErrorMessage="1" sqref="K27" xr:uid="{00000000-0002-0000-0100-000001000000}">
      <formula1>"€,$"</formula1>
    </dataValidation>
    <dataValidation type="whole" operator="lessThanOrEqual" allowBlank="1" showInputMessage="1" showErrorMessage="1" sqref="S11:T11" xr:uid="{00000000-0002-0000-0100-000002000000}">
      <formula1>24</formula1>
    </dataValidation>
    <dataValidation type="list" allowBlank="1" showInputMessage="1" showErrorMessage="1" sqref="K15:L15" xr:uid="{00000000-0002-0000-0100-000003000000}">
      <formula1>"EUR,USD"</formula1>
    </dataValidation>
    <dataValidation type="whole" allowBlank="1" showInputMessage="1" showErrorMessage="1" sqref="S7:T7" xr:uid="{00000000-0002-0000-0100-000004000000}">
      <formula1>1</formula1>
      <formula2>400</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5000000}">
          <x14:formula1>
            <xm:f>CALC!M6:M7</xm:f>
          </x14:formula1>
          <xm:sqref>K7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2:R96"/>
  <sheetViews>
    <sheetView showGridLines="0" showRowColHeaders="0" zoomScaleNormal="100" workbookViewId="0">
      <selection activeCell="K19" sqref="K19:L19"/>
    </sheetView>
  </sheetViews>
  <sheetFormatPr defaultColWidth="8.7109375" defaultRowHeight="15"/>
  <cols>
    <col min="1" max="1" width="1.7109375" style="272" customWidth="1"/>
    <col min="2" max="3" width="17.7109375" style="272" customWidth="1"/>
    <col min="4" max="4" width="1.7109375" style="272" customWidth="1"/>
    <col min="5" max="6" width="3.7109375" customWidth="1"/>
    <col min="12" max="12" width="8.7109375" customWidth="1"/>
    <col min="13" max="13" width="4.7109375" customWidth="1"/>
    <col min="14" max="14" width="8.7109375" customWidth="1"/>
    <col min="16" max="16" width="4" customWidth="1"/>
    <col min="19" max="19" width="8.7109375" customWidth="1"/>
    <col min="21" max="21" width="6.7109375" customWidth="1"/>
    <col min="22" max="22" width="5.7109375" customWidth="1"/>
    <col min="23" max="23" width="3.7109375" customWidth="1"/>
  </cols>
  <sheetData>
    <row r="2" spans="2:18" ht="21">
      <c r="F2" s="275" t="s">
        <v>7</v>
      </c>
    </row>
    <row r="3" spans="2:18" ht="21">
      <c r="F3" s="276" t="s">
        <v>18</v>
      </c>
    </row>
    <row r="4" spans="2:18" ht="21" customHeight="1"/>
    <row r="5" spans="2:18" ht="15" customHeight="1">
      <c r="C5" s="804"/>
      <c r="D5" s="283"/>
    </row>
    <row r="6" spans="2:18" ht="6" customHeight="1">
      <c r="C6" s="804"/>
      <c r="D6" s="283"/>
      <c r="K6" s="796"/>
      <c r="L6" s="796"/>
      <c r="M6" s="796"/>
    </row>
    <row r="7" spans="2:18" ht="27" customHeight="1">
      <c r="B7" s="801" t="s">
        <v>9</v>
      </c>
      <c r="C7" s="801"/>
      <c r="D7" s="390"/>
      <c r="K7" s="797">
        <v>0</v>
      </c>
      <c r="L7" s="797"/>
      <c r="M7" s="797"/>
      <c r="O7" s="430"/>
      <c r="P7" s="431"/>
      <c r="Q7" s="431"/>
      <c r="R7" s="431"/>
    </row>
    <row r="8" spans="2:18" ht="15" customHeight="1">
      <c r="B8" s="800" t="s">
        <v>19</v>
      </c>
      <c r="C8" s="800"/>
      <c r="D8" s="279"/>
      <c r="O8" s="431"/>
      <c r="P8" s="431"/>
      <c r="Q8" s="431"/>
      <c r="R8" s="431"/>
    </row>
    <row r="9" spans="2:18" ht="15" customHeight="1">
      <c r="B9" s="800"/>
      <c r="C9" s="800"/>
      <c r="D9" s="279"/>
      <c r="O9" s="431"/>
      <c r="P9" s="431"/>
      <c r="Q9" s="431"/>
      <c r="R9" s="431"/>
    </row>
    <row r="10" spans="2:18" ht="6" customHeight="1">
      <c r="B10" s="800"/>
      <c r="C10" s="800"/>
      <c r="D10" s="279"/>
      <c r="O10" s="431"/>
      <c r="P10" s="431"/>
      <c r="Q10" s="431"/>
      <c r="R10" s="431"/>
    </row>
    <row r="11" spans="2:18" ht="27" customHeight="1">
      <c r="B11" s="800"/>
      <c r="C11" s="800"/>
      <c r="D11" s="279"/>
      <c r="K11" s="797">
        <v>0</v>
      </c>
      <c r="L11" s="797"/>
      <c r="M11" s="277" t="s">
        <v>20</v>
      </c>
      <c r="O11" s="431"/>
      <c r="P11" s="431"/>
      <c r="Q11" s="431"/>
      <c r="R11" s="431"/>
    </row>
    <row r="12" spans="2:18" ht="15" customHeight="1">
      <c r="B12" s="800"/>
      <c r="C12" s="800"/>
      <c r="D12" s="279"/>
      <c r="O12" s="431"/>
      <c r="P12" s="431"/>
      <c r="Q12" s="431"/>
      <c r="R12" s="431"/>
    </row>
    <row r="13" spans="2:18">
      <c r="B13" s="800"/>
      <c r="C13" s="800"/>
      <c r="D13" s="279"/>
      <c r="O13" s="431"/>
      <c r="P13" s="431"/>
      <c r="Q13" s="431"/>
      <c r="R13" s="431"/>
    </row>
    <row r="14" spans="2:18" ht="6" customHeight="1">
      <c r="B14" s="800"/>
      <c r="C14" s="800"/>
      <c r="D14" s="279"/>
      <c r="K14" s="796"/>
      <c r="L14" s="796"/>
      <c r="M14" s="796"/>
      <c r="O14" s="431"/>
      <c r="P14" s="431"/>
      <c r="Q14" s="431"/>
      <c r="R14" s="431"/>
    </row>
    <row r="15" spans="2:18" ht="27" customHeight="1">
      <c r="B15" s="800"/>
      <c r="C15" s="800"/>
      <c r="D15" s="279"/>
      <c r="K15" s="799">
        <f>2*$K$11</f>
        <v>0</v>
      </c>
      <c r="L15" s="799"/>
      <c r="M15" s="278" t="s">
        <v>20</v>
      </c>
      <c r="N15" s="87"/>
      <c r="O15" s="431"/>
      <c r="P15" s="431"/>
      <c r="Q15" s="431"/>
      <c r="R15" s="431"/>
    </row>
    <row r="16" spans="2:18">
      <c r="B16" s="800"/>
      <c r="C16" s="800"/>
      <c r="D16" s="279"/>
      <c r="O16" s="431"/>
      <c r="P16" s="431"/>
      <c r="Q16" s="431"/>
      <c r="R16" s="431"/>
    </row>
    <row r="17" spans="2:18">
      <c r="B17" s="800"/>
      <c r="C17" s="800"/>
      <c r="D17" s="279"/>
      <c r="O17" s="431"/>
      <c r="P17" s="431"/>
      <c r="Q17" s="431"/>
      <c r="R17" s="431"/>
    </row>
    <row r="18" spans="2:18" ht="6" customHeight="1">
      <c r="B18" s="800"/>
      <c r="C18" s="800"/>
      <c r="D18" s="279"/>
      <c r="K18" s="796"/>
      <c r="L18" s="796"/>
      <c r="M18" s="796"/>
      <c r="O18" s="431"/>
      <c r="P18" s="431"/>
      <c r="Q18" s="431"/>
      <c r="R18" s="431"/>
    </row>
    <row r="19" spans="2:18" ht="27" customHeight="1">
      <c r="B19" s="800"/>
      <c r="C19" s="800"/>
      <c r="D19" s="279"/>
      <c r="K19" s="797">
        <v>8</v>
      </c>
      <c r="L19" s="797"/>
      <c r="M19" s="432" t="str">
        <f>IF(ISNUMBER(K19),"Ω","")</f>
        <v>Ω</v>
      </c>
      <c r="O19" s="431"/>
      <c r="P19" s="431"/>
      <c r="Q19" s="431"/>
      <c r="R19" s="431"/>
    </row>
    <row r="20" spans="2:18">
      <c r="B20" s="800"/>
      <c r="C20" s="800"/>
      <c r="D20" s="279"/>
    </row>
    <row r="21" spans="2:18" ht="69.75" customHeight="1">
      <c r="B21" s="800"/>
      <c r="C21" s="800"/>
      <c r="D21" s="279"/>
    </row>
    <row r="22" spans="2:18" ht="27" customHeight="1">
      <c r="B22" s="800"/>
      <c r="C22" s="800"/>
      <c r="D22" s="279"/>
      <c r="F22" s="805" t="str">
        <f>"*The same loudspeaker specifications is applied to all channels: "&amp;K11&amp;" W at "&amp;K19&amp;" Ω per channel, for a total of "&amp;K7&amp;" channel(s)."</f>
        <v>*The same loudspeaker specifications is applied to all channels: 0 W at 8 Ω per channel, for a total of 0 channel(s).</v>
      </c>
      <c r="G22" s="805"/>
      <c r="H22" s="805"/>
      <c r="I22" s="805"/>
      <c r="J22" s="805"/>
      <c r="K22" s="805"/>
      <c r="L22" s="805"/>
      <c r="M22" s="805"/>
      <c r="N22" s="805"/>
      <c r="O22" s="436"/>
      <c r="P22" s="436"/>
    </row>
    <row r="23" spans="2:18" ht="28.5" customHeight="1">
      <c r="B23" s="800"/>
      <c r="C23" s="800"/>
      <c r="D23" s="279"/>
      <c r="F23" s="805" t="s">
        <v>21</v>
      </c>
      <c r="G23" s="805"/>
      <c r="H23" s="805"/>
      <c r="I23" s="805"/>
      <c r="J23" s="805"/>
      <c r="K23" s="805"/>
      <c r="L23" s="805"/>
      <c r="M23" s="805"/>
      <c r="N23" s="805"/>
      <c r="O23" s="11"/>
      <c r="P23" s="11"/>
    </row>
    <row r="24" spans="2:18">
      <c r="B24" s="800"/>
      <c r="C24" s="800"/>
      <c r="D24" s="279"/>
    </row>
    <row r="25" spans="2:18">
      <c r="B25" s="800"/>
      <c r="C25" s="800"/>
      <c r="D25" s="279"/>
    </row>
    <row r="26" spans="2:18">
      <c r="B26" s="800"/>
      <c r="C26" s="800"/>
      <c r="D26" s="279"/>
    </row>
    <row r="27" spans="2:18">
      <c r="B27" s="800"/>
      <c r="C27" s="800"/>
      <c r="D27" s="279"/>
    </row>
    <row r="28" spans="2:18">
      <c r="B28" s="800"/>
      <c r="C28" s="800"/>
      <c r="D28" s="279"/>
    </row>
    <row r="29" spans="2:18">
      <c r="B29" s="800"/>
      <c r="C29" s="800"/>
      <c r="D29" s="279"/>
    </row>
    <row r="30" spans="2:18">
      <c r="B30" s="800"/>
      <c r="C30" s="800"/>
      <c r="D30" s="279"/>
    </row>
    <row r="62" spans="5:5" ht="15.75" thickBot="1">
      <c r="E62" s="281"/>
    </row>
    <row r="96" spans="5:5" ht="15.75" thickBot="1">
      <c r="E96" s="281"/>
    </row>
  </sheetData>
  <sheetProtection algorithmName="SHA-512" hashValue="IfZ3qmzNAr/KC2PkDoso8zN3dePRBlbGUnK+jbOVotEBJ3cU4f9ulBKuQgrBJz0V0/97Ndtej2Tz72K7bHix7w==" saltValue="UHD165oEy3XYQYSlaTftFA==" spinCount="100000" sheet="1" objects="1" scenarios="1" selectLockedCells="1" autoFilter="0"/>
  <mergeCells count="12">
    <mergeCell ref="K18:M18"/>
    <mergeCell ref="K7:M7"/>
    <mergeCell ref="B7:C7"/>
    <mergeCell ref="B8:C30"/>
    <mergeCell ref="K19:L19"/>
    <mergeCell ref="F22:N22"/>
    <mergeCell ref="F23:N23"/>
    <mergeCell ref="C5:C6"/>
    <mergeCell ref="K6:M6"/>
    <mergeCell ref="K14:M14"/>
    <mergeCell ref="K15:L15"/>
    <mergeCell ref="K11:L11"/>
  </mergeCells>
  <dataValidations count="1">
    <dataValidation type="whole" operator="greaterThanOrEqual" allowBlank="1" showInputMessage="1" showErrorMessage="1" sqref="K15:L15 K19 K7" xr:uid="{00000000-0002-0000-0200-000000000000}">
      <formula1>0</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4"/>
  <dimension ref="A2:R92"/>
  <sheetViews>
    <sheetView showGridLines="0" showRowColHeaders="0" zoomScaleNormal="100" workbookViewId="0">
      <selection activeCell="K11" sqref="K11:L11"/>
    </sheetView>
  </sheetViews>
  <sheetFormatPr defaultColWidth="8.7109375" defaultRowHeight="15"/>
  <cols>
    <col min="1" max="1" width="1.7109375" style="272" customWidth="1"/>
    <col min="2" max="3" width="17.7109375" style="272" customWidth="1"/>
    <col min="4" max="4" width="1.7109375" style="272" customWidth="1"/>
    <col min="5" max="6" width="3.7109375" customWidth="1"/>
    <col min="13" max="13" width="4.7109375" customWidth="1"/>
    <col min="19" max="19" width="8.7109375" customWidth="1"/>
    <col min="21" max="21" width="6.7109375" customWidth="1"/>
    <col min="22" max="22" width="5.7109375" customWidth="1"/>
    <col min="23" max="23" width="3.7109375" customWidth="1"/>
  </cols>
  <sheetData>
    <row r="2" spans="2:18" ht="21">
      <c r="F2" s="275" t="s">
        <v>7</v>
      </c>
    </row>
    <row r="3" spans="2:18" ht="21">
      <c r="F3" s="276" t="s">
        <v>22</v>
      </c>
    </row>
    <row r="4" spans="2:18" ht="21" customHeight="1"/>
    <row r="5" spans="2:18" ht="15" customHeight="1">
      <c r="B5" s="804"/>
      <c r="C5" s="804"/>
      <c r="D5" s="804"/>
    </row>
    <row r="6" spans="2:18" ht="6" customHeight="1">
      <c r="D6" s="389"/>
      <c r="K6" s="796"/>
      <c r="L6" s="796"/>
      <c r="M6" s="796"/>
    </row>
    <row r="7" spans="2:18" ht="27" customHeight="1">
      <c r="B7" s="801" t="s">
        <v>9</v>
      </c>
      <c r="C7" s="801"/>
      <c r="D7" s="391"/>
      <c r="K7" s="797">
        <v>0</v>
      </c>
      <c r="L7" s="797"/>
      <c r="M7" s="797"/>
      <c r="O7" s="807"/>
      <c r="P7" s="807"/>
      <c r="Q7" s="807"/>
      <c r="R7" s="807"/>
    </row>
    <row r="8" spans="2:18" ht="15" customHeight="1">
      <c r="B8" s="800" t="s">
        <v>23</v>
      </c>
      <c r="C8" s="800"/>
      <c r="D8" s="280"/>
      <c r="O8" s="807"/>
      <c r="P8" s="807"/>
      <c r="Q8" s="807"/>
      <c r="R8" s="807"/>
    </row>
    <row r="9" spans="2:18">
      <c r="B9" s="800"/>
      <c r="C9" s="800"/>
      <c r="D9" s="280"/>
      <c r="O9" s="808"/>
      <c r="P9" s="808"/>
      <c r="Q9" s="808"/>
      <c r="R9" s="808"/>
    </row>
    <row r="10" spans="2:18" ht="6" customHeight="1">
      <c r="B10" s="800"/>
      <c r="C10" s="800"/>
      <c r="D10" s="280"/>
      <c r="K10" s="796"/>
      <c r="L10" s="796"/>
      <c r="M10" s="796"/>
      <c r="O10" s="433"/>
      <c r="P10" s="433"/>
      <c r="Q10" s="433"/>
      <c r="R10" s="433"/>
    </row>
    <row r="11" spans="2:18" ht="27" customHeight="1">
      <c r="B11" s="800"/>
      <c r="C11" s="800"/>
      <c r="D11" s="280"/>
      <c r="K11" s="797">
        <v>0</v>
      </c>
      <c r="L11" s="797"/>
      <c r="M11" s="277" t="s">
        <v>20</v>
      </c>
      <c r="O11" s="434"/>
      <c r="P11" s="433"/>
      <c r="Q11" s="433"/>
      <c r="R11" s="433"/>
    </row>
    <row r="12" spans="2:18">
      <c r="B12" s="800"/>
      <c r="C12" s="800"/>
      <c r="D12" s="280"/>
      <c r="O12" s="433"/>
      <c r="P12" s="433"/>
      <c r="Q12" s="433"/>
      <c r="R12" s="433"/>
    </row>
    <row r="13" spans="2:18">
      <c r="B13" s="800"/>
      <c r="C13" s="800"/>
      <c r="D13" s="280"/>
      <c r="O13" s="433"/>
      <c r="P13" s="433"/>
      <c r="Q13" s="433"/>
      <c r="R13" s="433"/>
    </row>
    <row r="14" spans="2:18" ht="6" customHeight="1">
      <c r="B14" s="800"/>
      <c r="C14" s="800"/>
      <c r="D14" s="280"/>
      <c r="K14" s="796"/>
      <c r="L14" s="796"/>
      <c r="M14" s="796"/>
      <c r="O14" s="433"/>
      <c r="P14" s="433"/>
      <c r="Q14" s="433"/>
      <c r="R14" s="433"/>
    </row>
    <row r="15" spans="2:18" ht="27" customHeight="1">
      <c r="B15" s="800"/>
      <c r="C15" s="800"/>
      <c r="D15" s="280"/>
      <c r="K15" s="797">
        <v>16</v>
      </c>
      <c r="L15" s="797"/>
      <c r="M15" s="797"/>
      <c r="O15" s="433"/>
      <c r="P15" s="433"/>
      <c r="Q15" s="433"/>
      <c r="R15" s="433"/>
    </row>
    <row r="16" spans="2:18" ht="15" customHeight="1">
      <c r="B16" s="800"/>
      <c r="C16" s="800"/>
      <c r="D16" s="280"/>
      <c r="O16" s="435"/>
      <c r="P16" s="435"/>
      <c r="Q16" s="435"/>
      <c r="R16" s="435"/>
    </row>
    <row r="17" spans="2:18">
      <c r="B17" s="800"/>
      <c r="C17" s="800"/>
      <c r="D17" s="280"/>
      <c r="O17" s="435"/>
      <c r="P17" s="435"/>
      <c r="Q17" s="435"/>
      <c r="R17" s="435"/>
    </row>
    <row r="18" spans="2:18" ht="6" customHeight="1">
      <c r="B18" s="800"/>
      <c r="C18" s="800"/>
      <c r="D18" s="280"/>
      <c r="K18" s="796"/>
      <c r="L18" s="796"/>
      <c r="M18" s="796"/>
      <c r="O18" s="435"/>
      <c r="P18" s="435"/>
      <c r="Q18" s="435"/>
      <c r="R18" s="435"/>
    </row>
    <row r="19" spans="2:18" ht="27" customHeight="1">
      <c r="B19" s="800"/>
      <c r="C19" s="800"/>
      <c r="D19" s="280"/>
      <c r="K19" s="797">
        <v>100</v>
      </c>
      <c r="L19" s="797"/>
      <c r="M19" s="277" t="s">
        <v>13</v>
      </c>
      <c r="O19" s="435"/>
      <c r="P19" s="435"/>
      <c r="Q19" s="435"/>
      <c r="R19" s="435"/>
    </row>
    <row r="20" spans="2:18">
      <c r="B20" s="800"/>
      <c r="C20" s="800"/>
      <c r="D20" s="280"/>
      <c r="O20" s="435"/>
      <c r="P20" s="435"/>
      <c r="Q20" s="435"/>
      <c r="R20" s="435"/>
    </row>
    <row r="21" spans="2:18">
      <c r="B21" s="800"/>
      <c r="C21" s="800"/>
      <c r="O21" s="435"/>
      <c r="P21" s="435"/>
      <c r="Q21" s="435"/>
      <c r="R21" s="435"/>
    </row>
    <row r="22" spans="2:18" ht="6" customHeight="1">
      <c r="B22" s="800"/>
      <c r="C22" s="800"/>
      <c r="K22" s="796"/>
      <c r="L22" s="796"/>
      <c r="M22" s="796"/>
      <c r="O22" s="435"/>
      <c r="P22" s="435"/>
      <c r="Q22" s="435"/>
      <c r="R22" s="435"/>
    </row>
    <row r="23" spans="2:18" ht="27" customHeight="1">
      <c r="B23" s="800"/>
      <c r="C23" s="800"/>
      <c r="K23" s="809" t="str">
        <f>CALC!E31</f>
        <v>-</v>
      </c>
      <c r="L23" s="809"/>
      <c r="M23" s="284" t="str">
        <f>IF(ISNUMBER(K23),"Ω","")</f>
        <v/>
      </c>
      <c r="O23" s="435"/>
      <c r="P23" s="435"/>
      <c r="Q23" s="435"/>
      <c r="R23" s="435"/>
    </row>
    <row r="24" spans="2:18">
      <c r="B24" s="800"/>
      <c r="C24" s="800"/>
    </row>
    <row r="25" spans="2:18" ht="3" customHeight="1"/>
    <row r="26" spans="2:18" ht="88.5" customHeight="1">
      <c r="F26" s="806" t="e">
        <f>"*Loudspeakers are distributed evenly over the lines: "&amp;K7&amp;"/"&amp;K15&amp;" = "&amp;ROUND(K7/K15,1)&amp;" loudspeakers per line at "&amp;ROUND(K23,1)&amp;" Ω per line."</f>
        <v>#VALUE!</v>
      </c>
      <c r="G26" s="806"/>
      <c r="H26" s="806"/>
      <c r="I26" s="806"/>
      <c r="J26" s="806"/>
      <c r="K26" s="806"/>
      <c r="L26" s="806"/>
      <c r="M26" s="806"/>
      <c r="N26" s="806"/>
      <c r="O26" s="437"/>
    </row>
    <row r="58" spans="5:5" ht="15.75" thickBot="1">
      <c r="E58" s="281"/>
    </row>
    <row r="92" spans="5:5" ht="15.75" thickBot="1">
      <c r="E92" s="281"/>
    </row>
  </sheetData>
  <sheetProtection sheet="1" objects="1" scenarios="1" selectLockedCells="1" autoFilter="0"/>
  <mergeCells count="16">
    <mergeCell ref="B5:D5"/>
    <mergeCell ref="B8:C24"/>
    <mergeCell ref="B7:C7"/>
    <mergeCell ref="O7:R8"/>
    <mergeCell ref="K18:M18"/>
    <mergeCell ref="K19:L19"/>
    <mergeCell ref="K22:M22"/>
    <mergeCell ref="O9:R9"/>
    <mergeCell ref="K7:M7"/>
    <mergeCell ref="K15:M15"/>
    <mergeCell ref="K23:L23"/>
    <mergeCell ref="F26:N26"/>
    <mergeCell ref="K6:M6"/>
    <mergeCell ref="K10:M10"/>
    <mergeCell ref="K11:L11"/>
    <mergeCell ref="K14:M14"/>
  </mergeCells>
  <dataValidations count="3">
    <dataValidation operator="greaterThanOrEqual" allowBlank="1" showInputMessage="1" showErrorMessage="1" sqref="K23:L23" xr:uid="{00000000-0002-0000-0300-000000000000}"/>
    <dataValidation type="whole" operator="greaterThanOrEqual" allowBlank="1" showInputMessage="1" showErrorMessage="1" sqref="K15 K7 K11:L11" xr:uid="{00000000-0002-0000-0300-000001000000}">
      <formula1>0</formula1>
    </dataValidation>
    <dataValidation type="list" operator="greaterThanOrEqual" allowBlank="1" showInputMessage="1" showErrorMessage="1" sqref="K19:L19" xr:uid="{D34DFCA7-8622-4F2F-9E31-D6E9BF8A28DF}">
      <formula1>"70, 100"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2:BO322"/>
  <sheetViews>
    <sheetView showGridLines="0" zoomScaleNormal="100" workbookViewId="0">
      <pane xSplit="2" ySplit="7" topLeftCell="C8" activePane="bottomRight" state="frozen"/>
      <selection pane="topRight" activeCell="C1" sqref="C1"/>
      <selection pane="bottomLeft" activeCell="A8" sqref="A8"/>
      <selection pane="bottomRight" activeCell="D8" sqref="D8"/>
    </sheetView>
  </sheetViews>
  <sheetFormatPr defaultColWidth="8.7109375" defaultRowHeight="15"/>
  <cols>
    <col min="1" max="1" width="18.7109375" customWidth="1"/>
    <col min="2" max="2" width="18.7109375" style="496" customWidth="1"/>
    <col min="3" max="3" width="3.7109375" customWidth="1"/>
    <col min="4" max="4" width="8.7109375" style="20" customWidth="1"/>
    <col min="5" max="5" width="3.7109375" style="11" customWidth="1"/>
    <col min="6" max="6" width="2.7109375" customWidth="1"/>
    <col min="7" max="7" width="3.7109375" style="1" customWidth="1"/>
    <col min="8" max="8" width="3.7109375" style="2" customWidth="1"/>
    <col min="9" max="9" width="1.7109375" style="11" customWidth="1"/>
    <col min="10" max="10" width="4.7109375" style="11" customWidth="1"/>
    <col min="11" max="12" width="1.7109375" style="11" customWidth="1"/>
    <col min="13" max="13" width="4.7109375" style="11" customWidth="1"/>
    <col min="14" max="14" width="1.7109375" style="11" customWidth="1"/>
    <col min="15" max="15" width="4.7109375" style="11" customWidth="1"/>
    <col min="16" max="16" width="1.7109375" style="11" customWidth="1"/>
    <col min="17" max="17" width="4.7109375" style="11" customWidth="1"/>
    <col min="18" max="18" width="1.7109375" style="11" hidden="1" customWidth="1"/>
    <col min="19" max="19" width="4.7109375" style="2" hidden="1" customWidth="1"/>
    <col min="20" max="20" width="0.7109375" style="2" hidden="1" customWidth="1"/>
    <col min="21" max="21" width="4.7109375" style="2" hidden="1" customWidth="1"/>
    <col min="22" max="22" width="0.7109375" style="2" hidden="1" customWidth="1"/>
    <col min="23" max="23" width="4.7109375" style="2" hidden="1" customWidth="1"/>
    <col min="24" max="25" width="1.7109375" style="1" customWidth="1"/>
    <col min="26" max="26" width="7.7109375" style="1" customWidth="1"/>
    <col min="27" max="27" width="1.7109375" style="1" customWidth="1"/>
    <col min="28" max="28" width="8.42578125" style="9" bestFit="1" customWidth="1"/>
    <col min="29" max="29" width="3" style="11" bestFit="1" customWidth="1"/>
    <col min="30" max="30" width="1.7109375" customWidth="1"/>
    <col min="31" max="31" width="7.7109375" style="9" customWidth="1"/>
    <col min="32" max="32" width="3.7109375" customWidth="1"/>
    <col min="33" max="33" width="9" style="9" customWidth="1"/>
    <col min="34" max="34" width="3.7109375" customWidth="1"/>
    <col min="35" max="35" width="1.7109375" customWidth="1"/>
    <col min="36" max="36" width="7.7109375" style="9" hidden="1" customWidth="1"/>
    <col min="37" max="37" width="3.7109375" hidden="1" customWidth="1"/>
    <col min="38" max="38" width="1.7109375" hidden="1" customWidth="1"/>
    <col min="39" max="39" width="7.7109375" style="9" customWidth="1"/>
    <col min="40" max="40" width="3.7109375" customWidth="1"/>
    <col min="41" max="41" width="7.7109375" style="9" customWidth="1"/>
    <col min="42" max="42" width="3.7109375" customWidth="1"/>
    <col min="43" max="43" width="1.7109375" customWidth="1"/>
    <col min="44" max="44" width="7.7109375" customWidth="1"/>
    <col min="45" max="45" width="4.7109375" customWidth="1"/>
    <col min="46" max="46" width="7.7109375" customWidth="1"/>
    <col min="47" max="47" width="4.7109375" customWidth="1"/>
    <col min="48" max="48" width="1.7109375" customWidth="1"/>
    <col min="49" max="49" width="10.7109375" style="20" customWidth="1"/>
    <col min="50" max="50" width="1.7109375" customWidth="1"/>
    <col min="51" max="51" width="8.7109375" customWidth="1"/>
    <col min="52" max="52" width="1.7109375" customWidth="1"/>
    <col min="53" max="53" width="6.7109375" style="1" customWidth="1"/>
    <col min="54" max="54" width="1.7109375" style="1" customWidth="1"/>
    <col min="55" max="55" width="1.7109375" customWidth="1"/>
    <col min="56" max="56" width="8.7109375" style="20" customWidth="1"/>
    <col min="57" max="57" width="3.7109375" style="11" customWidth="1"/>
    <col min="58" max="58" width="1.7109375" customWidth="1"/>
    <col min="59" max="59" width="8.7109375" customWidth="1"/>
    <col min="60" max="60" width="3.7109375" customWidth="1"/>
    <col min="61" max="61" width="1.7109375" customWidth="1"/>
    <col min="62" max="62" width="9.7109375" customWidth="1"/>
    <col min="63" max="63" width="3.7109375" customWidth="1"/>
    <col min="64" max="65" width="0.85546875" customWidth="1"/>
    <col min="66" max="66" width="8.7109375" style="20" customWidth="1"/>
    <col min="67" max="67" width="3.7109375" customWidth="1"/>
    <col min="68" max="68" width="1.7109375" customWidth="1"/>
  </cols>
  <sheetData>
    <row r="2" spans="1:67" ht="21" customHeight="1">
      <c r="D2" s="298" t="s">
        <v>7</v>
      </c>
      <c r="AN2" s="386"/>
      <c r="AO2" s="386"/>
      <c r="AP2" s="386"/>
      <c r="AQ2" s="792" t="s">
        <v>24</v>
      </c>
      <c r="AR2" s="792"/>
      <c r="AS2" s="792"/>
      <c r="AT2" s="792"/>
      <c r="AU2" s="792"/>
      <c r="AV2" s="792"/>
      <c r="AW2" s="792"/>
      <c r="AX2" s="792"/>
      <c r="AY2" s="792"/>
      <c r="AZ2" s="792"/>
      <c r="BA2" s="792"/>
      <c r="BB2" s="792"/>
      <c r="BC2" s="792"/>
      <c r="BD2" s="792"/>
      <c r="BE2" s="792"/>
      <c r="BF2" s="792"/>
      <c r="BG2" s="792"/>
      <c r="BH2" s="792"/>
      <c r="BL2" s="288"/>
    </row>
    <row r="3" spans="1:67" ht="21" customHeight="1">
      <c r="D3" s="299" t="s">
        <v>25</v>
      </c>
      <c r="L3" s="829" t="s">
        <v>26</v>
      </c>
      <c r="M3" s="829"/>
      <c r="N3" s="829"/>
      <c r="O3" s="829"/>
      <c r="P3" s="829"/>
      <c r="Q3" s="829"/>
      <c r="R3" s="829"/>
      <c r="S3" s="829"/>
      <c r="T3" s="829"/>
      <c r="U3" s="829"/>
      <c r="V3" s="829"/>
      <c r="W3" s="829"/>
      <c r="X3" s="829"/>
      <c r="Y3" s="270"/>
      <c r="AN3" s="386"/>
      <c r="AO3" s="386"/>
      <c r="AP3" s="386"/>
      <c r="AQ3" s="833"/>
      <c r="AR3" s="833"/>
      <c r="AS3" s="833"/>
      <c r="AT3" s="833"/>
      <c r="AU3" s="833"/>
      <c r="AV3" s="833"/>
      <c r="AW3" s="833"/>
      <c r="AX3" s="833"/>
      <c r="AY3" s="833"/>
      <c r="AZ3" s="833"/>
      <c r="BA3" s="833"/>
      <c r="BB3" s="833"/>
      <c r="BC3" s="833"/>
      <c r="BD3" s="833"/>
      <c r="BE3" s="833"/>
      <c r="BF3" s="833"/>
      <c r="BG3" s="833"/>
      <c r="BH3" s="833"/>
      <c r="BL3" s="288"/>
    </row>
    <row r="4" spans="1:67" ht="21" customHeight="1">
      <c r="D4" s="300"/>
      <c r="L4" s="829"/>
      <c r="M4" s="829"/>
      <c r="N4" s="829"/>
      <c r="O4" s="829"/>
      <c r="P4" s="829"/>
      <c r="Q4" s="829"/>
      <c r="R4" s="829"/>
      <c r="S4" s="829"/>
      <c r="T4" s="829"/>
      <c r="U4" s="829"/>
      <c r="V4" s="829"/>
      <c r="W4" s="829"/>
      <c r="X4" s="829"/>
      <c r="Y4" s="270"/>
      <c r="AC4" s="802"/>
      <c r="AD4" s="14"/>
      <c r="AE4" s="14"/>
      <c r="AF4" s="14"/>
      <c r="AG4" s="14"/>
      <c r="AH4" s="802"/>
      <c r="AI4" s="388"/>
      <c r="AJ4" s="14"/>
      <c r="AK4" s="14"/>
      <c r="AL4" s="14"/>
      <c r="AM4" s="14"/>
      <c r="AN4" s="14"/>
      <c r="AO4" s="14"/>
      <c r="AP4" s="14"/>
      <c r="AQ4" s="802" t="s">
        <v>27</v>
      </c>
      <c r="AR4" s="835" t="s">
        <v>28</v>
      </c>
      <c r="AS4" s="836"/>
      <c r="AT4" s="836"/>
      <c r="AU4" s="836"/>
      <c r="AV4" s="802" t="s">
        <v>29</v>
      </c>
      <c r="AW4" s="835" t="s">
        <v>30</v>
      </c>
      <c r="AX4" s="836"/>
      <c r="AY4" s="836"/>
      <c r="AZ4" s="836"/>
      <c r="BA4" s="836"/>
      <c r="BB4" s="836"/>
      <c r="BC4" s="802" t="s">
        <v>31</v>
      </c>
      <c r="BD4" s="836" t="s">
        <v>32</v>
      </c>
      <c r="BE4" s="836"/>
      <c r="BF4" s="836"/>
      <c r="BG4" s="836"/>
      <c r="BH4" s="836"/>
      <c r="BI4" s="836"/>
      <c r="BN4"/>
    </row>
    <row r="5" spans="1:67">
      <c r="B5" s="497"/>
      <c r="AC5" s="802"/>
      <c r="AD5" s="14"/>
      <c r="AE5" s="14"/>
      <c r="AF5" s="14"/>
      <c r="AG5" s="14"/>
      <c r="AH5" s="802"/>
      <c r="AI5" s="14"/>
      <c r="AJ5" s="14"/>
      <c r="AK5" s="14"/>
      <c r="AL5" s="14"/>
      <c r="AM5" s="14"/>
      <c r="AN5" s="14"/>
      <c r="AO5" s="14"/>
      <c r="AP5" s="14"/>
      <c r="AQ5" s="838"/>
      <c r="AR5" s="837"/>
      <c r="AS5" s="837"/>
      <c r="AT5" s="837"/>
      <c r="AU5" s="837"/>
      <c r="AV5" s="838"/>
      <c r="AW5" s="837"/>
      <c r="AX5" s="837"/>
      <c r="AY5" s="837"/>
      <c r="AZ5" s="837"/>
      <c r="BA5" s="837"/>
      <c r="BB5" s="837"/>
      <c r="BC5" s="838"/>
      <c r="BD5" s="837"/>
      <c r="BE5" s="837"/>
      <c r="BF5" s="837"/>
      <c r="BG5" s="837"/>
      <c r="BH5" s="837"/>
      <c r="BI5" s="837"/>
      <c r="BN5"/>
    </row>
    <row r="6" spans="1:67" ht="35.1" customHeight="1">
      <c r="A6" s="821" t="s">
        <v>33</v>
      </c>
      <c r="B6" s="822"/>
      <c r="C6" s="305"/>
      <c r="D6" s="815" t="s">
        <v>34</v>
      </c>
      <c r="E6" s="815"/>
      <c r="F6" s="378"/>
      <c r="G6" s="826" t="s">
        <v>35</v>
      </c>
      <c r="H6" s="827"/>
      <c r="I6" s="827"/>
      <c r="J6" s="827"/>
      <c r="K6" s="828"/>
      <c r="L6" s="823" t="s">
        <v>36</v>
      </c>
      <c r="M6" s="824"/>
      <c r="N6" s="824"/>
      <c r="O6" s="824"/>
      <c r="P6" s="824"/>
      <c r="Q6" s="824"/>
      <c r="R6" s="824"/>
      <c r="S6" s="824"/>
      <c r="T6" s="824"/>
      <c r="U6" s="824"/>
      <c r="V6" s="824"/>
      <c r="W6" s="824"/>
      <c r="X6" s="825"/>
      <c r="Y6" s="303"/>
      <c r="Z6" s="323" t="s">
        <v>37</v>
      </c>
      <c r="AA6" s="304"/>
      <c r="AB6" s="816" t="s">
        <v>38</v>
      </c>
      <c r="AC6" s="816"/>
      <c r="AD6" s="302"/>
      <c r="AE6" s="834" t="s">
        <v>39</v>
      </c>
      <c r="AF6" s="834"/>
      <c r="AG6" s="834"/>
      <c r="AH6" s="834"/>
      <c r="AI6" s="302"/>
      <c r="AJ6" s="817" t="s">
        <v>40</v>
      </c>
      <c r="AK6" s="817"/>
      <c r="AL6" s="302"/>
      <c r="AM6" s="839" t="s">
        <v>41</v>
      </c>
      <c r="AN6" s="839"/>
      <c r="AO6" s="839"/>
      <c r="AP6" s="839"/>
      <c r="AQ6" s="302"/>
      <c r="AR6" s="840" t="s">
        <v>42</v>
      </c>
      <c r="AS6" s="840"/>
      <c r="AT6" s="840"/>
      <c r="AU6" s="840"/>
      <c r="AV6" s="304"/>
      <c r="AW6" s="352" t="s">
        <v>43</v>
      </c>
      <c r="AX6" s="302"/>
      <c r="AY6" s="817" t="s">
        <v>44</v>
      </c>
      <c r="AZ6" s="817"/>
      <c r="BA6" s="817"/>
      <c r="BB6" s="339"/>
      <c r="BC6" s="302"/>
      <c r="BD6" s="832" t="s">
        <v>45</v>
      </c>
      <c r="BE6" s="832"/>
      <c r="BF6" s="302"/>
      <c r="BG6" s="831" t="s">
        <v>46</v>
      </c>
      <c r="BH6" s="831"/>
      <c r="BI6" s="302"/>
      <c r="BJ6" s="816" t="s">
        <v>47</v>
      </c>
      <c r="BK6" s="816"/>
      <c r="BL6" s="302"/>
      <c r="BM6" s="305"/>
      <c r="BN6" s="817" t="s">
        <v>48</v>
      </c>
      <c r="BO6" s="817"/>
    </row>
    <row r="7" spans="1:67" ht="20.100000000000001" customHeight="1">
      <c r="A7" s="305"/>
      <c r="B7" s="498"/>
      <c r="C7" s="305"/>
      <c r="D7" s="820" t="s">
        <v>49</v>
      </c>
      <c r="E7" s="815"/>
      <c r="F7" s="378"/>
      <c r="G7" s="463" t="s">
        <v>50</v>
      </c>
      <c r="H7" s="464" t="s">
        <v>51</v>
      </c>
      <c r="I7" s="465"/>
      <c r="J7" s="303" t="s">
        <v>52</v>
      </c>
      <c r="K7" s="472"/>
      <c r="L7" s="473"/>
      <c r="M7" s="474" t="s">
        <v>50</v>
      </c>
      <c r="N7" s="474"/>
      <c r="O7" s="475" t="s">
        <v>53</v>
      </c>
      <c r="P7" s="474"/>
      <c r="Q7" s="475" t="s">
        <v>54</v>
      </c>
      <c r="R7" s="476"/>
      <c r="S7" s="475" t="s">
        <v>50</v>
      </c>
      <c r="T7" s="475"/>
      <c r="U7" s="475" t="s">
        <v>53</v>
      </c>
      <c r="V7" s="475"/>
      <c r="W7" s="475" t="s">
        <v>54</v>
      </c>
      <c r="X7" s="477"/>
      <c r="Y7" s="461"/>
      <c r="Z7" s="324"/>
      <c r="AA7" s="302"/>
      <c r="AB7" s="325"/>
      <c r="AC7" s="326"/>
      <c r="AD7" s="302"/>
      <c r="AE7" s="818" t="s">
        <v>55</v>
      </c>
      <c r="AF7" s="818"/>
      <c r="AG7" s="819" t="s">
        <v>56</v>
      </c>
      <c r="AH7" s="819"/>
      <c r="AI7" s="302"/>
      <c r="AJ7" s="308"/>
      <c r="AK7" s="309"/>
      <c r="AL7" s="302"/>
      <c r="AM7" s="810" t="s">
        <v>57</v>
      </c>
      <c r="AN7" s="810"/>
      <c r="AO7" s="811" t="s">
        <v>58</v>
      </c>
      <c r="AP7" s="812"/>
      <c r="AQ7" s="303"/>
      <c r="AR7" s="813" t="s">
        <v>57</v>
      </c>
      <c r="AS7" s="813"/>
      <c r="AT7" s="814" t="s">
        <v>58</v>
      </c>
      <c r="AU7" s="814"/>
      <c r="AV7" s="302"/>
      <c r="AW7" s="354"/>
      <c r="AX7" s="302"/>
      <c r="AY7" s="336" t="s">
        <v>59</v>
      </c>
      <c r="AZ7" s="337"/>
      <c r="BA7" s="337" t="s">
        <v>60</v>
      </c>
      <c r="BB7" s="344"/>
      <c r="BC7" s="338"/>
      <c r="BD7" s="830" t="str">
        <f>DAYS&amp;" operating day(s) @ actual delivered power"</f>
        <v>365 operating day(s) @ actual delivered power</v>
      </c>
      <c r="BE7" s="830"/>
      <c r="BF7" s="830"/>
      <c r="BG7" s="830"/>
      <c r="BH7" s="830"/>
      <c r="BI7" s="830"/>
      <c r="BJ7" s="830"/>
      <c r="BK7" s="830"/>
      <c r="BL7" s="302"/>
      <c r="BM7" s="302"/>
      <c r="BN7" s="331"/>
      <c r="BO7" s="309"/>
    </row>
    <row r="8" spans="1:67" s="14" customFormat="1">
      <c r="A8" s="507" t="str">
        <f>MATRIX!A8</f>
        <v>Powersoft</v>
      </c>
      <c r="B8" s="508" t="str">
        <f>IF(MATRIX!B8&lt;&gt;0,MATRIX!B8,"-")</f>
        <v>T302</v>
      </c>
      <c r="D8" s="509"/>
      <c r="E8" s="510" t="str">
        <f t="shared" ref="E8:E39" si="0">IF(OR(ISBLANK(D8),NOT(ISNUMBER(D8))),"",ES)</f>
        <v/>
      </c>
      <c r="F8" s="511"/>
      <c r="G8" s="512" t="str">
        <f>'Lo-Z'!AE8</f>
        <v/>
      </c>
      <c r="H8" s="380" t="str">
        <f>'Lo-Z'!AF8</f>
        <v/>
      </c>
      <c r="I8" s="35"/>
      <c r="J8" s="35"/>
      <c r="K8" s="513"/>
      <c r="L8" s="35"/>
      <c r="M8" s="382"/>
      <c r="N8" s="470"/>
      <c r="O8" s="382"/>
      <c r="P8" s="470"/>
      <c r="Q8" s="382"/>
      <c r="R8" s="35"/>
      <c r="S8" s="460" t="str">
        <f t="shared" ref="S8:S71" si="1">IF(ISNUMBER(M8), M8, IF(AND(J8="Y",ISNUMBER(G8)),IF(ISNUMBER(M8),M8,G8),""))</f>
        <v/>
      </c>
      <c r="T8" s="381"/>
      <c r="U8" s="459" t="str" cm="1">
        <f t="array" ref="U8">IF(ISNUMBER(O8), O8, IF(ISNUMBER(G8), 'Lo-Z-INPUT'!$K$19:$L$19, ""))</f>
        <v/>
      </c>
      <c r="V8" s="381"/>
      <c r="W8" s="458" t="str">
        <f t="shared" ref="W8:W71" si="2">IF(Q8="B", "B", IF(H8="B", "B", ""))</f>
        <v/>
      </c>
      <c r="X8" s="381"/>
      <c r="Y8" s="514"/>
      <c r="Z8" s="515" t="str">
        <f>IF(AND(ISNUMBER($S8),$S8&lt;&gt;0),EXTRA!K8,'Lo-Z'!AH8)</f>
        <v>-</v>
      </c>
      <c r="AA8" s="2"/>
      <c r="AB8" s="516" t="str">
        <f>IF(AND(ISNUMBER($S8),$S8&lt;&gt;0),EXTRA!M8,'Lo-Z'!AJ8)</f>
        <v>-</v>
      </c>
      <c r="AC8" s="517" t="str">
        <f t="shared" ref="AC8:AC39" si="3">IF(ISNUMBER(AB8),KP,"")</f>
        <v/>
      </c>
      <c r="AE8" s="518" t="str">
        <f>IF(AND(ISNUMBER($S8),$S8&lt;&gt;0),EXTRA!P8,'Lo-Z'!AM8)</f>
        <v/>
      </c>
      <c r="AF8" s="519" t="str">
        <f>IF(ISNUMBER(AE8),"W","")</f>
        <v/>
      </c>
      <c r="AG8" s="520" t="str">
        <f>IF(AND(ISNUMBER($S8),$S8&lt;&gt;0),EXTRA!R8,'Lo-Z'!AO8)</f>
        <v/>
      </c>
      <c r="AH8" s="521" t="str">
        <f>IF(ISNUMBER(AG8),"W","")</f>
        <v/>
      </c>
      <c r="AJ8" s="522" t="str">
        <f>IF(AND(ISNUMBER($S8),$S8&lt;&gt;0),EXTRA!T8,'Lo-Z'!AQ8)</f>
        <v/>
      </c>
      <c r="AK8" s="523" t="str">
        <f>IF(AJ8="","","V")</f>
        <v/>
      </c>
      <c r="AM8" s="524" t="str">
        <f>IF(AND(ISNUMBER($S8),$S8&lt;&gt;0),IF(MV&lt;200,EXTRA!V8,EXTRA!Z8),IF(MV&lt;200,'Lo-Z'!AS8,'Lo-Z'!AW8))</f>
        <v/>
      </c>
      <c r="AN8" s="525" t="str">
        <f>IF(ISNUMBER(AM8),"A","")</f>
        <v/>
      </c>
      <c r="AO8" s="526" t="str">
        <f>IF(AND(ISNUMBER($S8),$S8&lt;&gt;0),IF(MV&lt;200,EXTRA!X8,EXTRA!AB8),IF(MV&lt;200,'Lo-Z'!AU8,'Lo-Z'!AY8))</f>
        <v/>
      </c>
      <c r="AP8" s="527" t="str">
        <f>IF(ISNUMBER(AO8),"A","")</f>
        <v/>
      </c>
      <c r="AR8" s="528" t="str">
        <f>IF(AND(ISNUMBER($S8),$S8&lt;&gt;0),EXTRA!AW8,'Lo-Z'!BP8)</f>
        <v/>
      </c>
      <c r="AS8" s="529" t="str">
        <f>IF(ISNUMBER(AR8),"BTU","")</f>
        <v/>
      </c>
      <c r="AT8" s="530" t="str">
        <f>IF(AND(ISNUMBER($S8),$S8&lt;&gt;0),EXTRA!AY8,'Lo-Z'!BR8)</f>
        <v/>
      </c>
      <c r="AU8" s="531" t="str">
        <f>IF(ISNUMBER(AT8),"BTU","")</f>
        <v/>
      </c>
      <c r="AW8" s="532" t="str">
        <f>IF(AND(ISNUMBER($S8),$S8&lt;&gt;0),EXTRA!AH8,'Lo-Z'!BA8)</f>
        <v/>
      </c>
      <c r="AY8" s="533" t="str">
        <f>IF(AND(ISNUMBER(BA8),BA8&lt;&gt;0),"",IF(AND(ISNUMBER($S8),$S8&lt;&gt;0),'Lo-Z-INPUT'!$K$15*'Lo-Z-INPUT'!$K$7,'Lo-Z'!BC8))</f>
        <v/>
      </c>
      <c r="AZ8" s="534"/>
      <c r="BA8" s="535"/>
      <c r="BB8" s="536"/>
      <c r="BD8" s="537" t="str">
        <f>IF(AND(ISNUMBER($S8),$S8&lt;&gt;0),EXTRA!BC8,'Lo-Z'!BV8)</f>
        <v/>
      </c>
      <c r="BE8" s="538" t="str">
        <f t="shared" ref="BE8:BE39" si="4">IF(ISNUMBER(BD8),ES,"")</f>
        <v/>
      </c>
      <c r="BG8" s="539" t="str">
        <f>IF(AND(ISNUMBER($S8),$S8&lt;&gt;0),EXTRA!AT8,'Lo-Z'!BM8)</f>
        <v/>
      </c>
      <c r="BH8" s="519" t="str">
        <f t="shared" ref="BH8:BH39" si="5">IF(ISNUMBER(BG8),ES,"")</f>
        <v/>
      </c>
      <c r="BJ8" s="540" t="str">
        <f t="shared" ref="BJ8:BJ71" si="6">IF(OR(ISNUMBER(G8),AND(ISNUMBER(S8),S8&lt;&gt;0)),IF(ISNUMBER(BG8+BD8),BG8+BD8,"n/a"),"")</f>
        <v/>
      </c>
      <c r="BK8" s="541" t="str">
        <f t="shared" ref="BK8:BK39" si="7">IF(ISNUMBER(BJ8),ES,"")</f>
        <v/>
      </c>
      <c r="BN8" s="542" t="str">
        <f t="shared" ref="BN8:BN71" si="8">IF(AND(ISNUMBER($D8),$D8&lt;&gt;0),IF(AND(ISNUMBER($S8),$S8&lt;&gt;0),$D8*$S8,IF(AND(ISNUMBER($G8),$G8&lt;&gt;0),$D8*$G8,"")),"")</f>
        <v/>
      </c>
      <c r="BO8" s="543" t="str">
        <f t="shared" ref="BO8:BO71" si="9">IF(ISNUMBER(BN8),ES,"")</f>
        <v/>
      </c>
    </row>
    <row r="9" spans="1:67" s="14" customFormat="1">
      <c r="A9" s="507" t="str">
        <f>MATRIX!A9</f>
        <v>Powersoft</v>
      </c>
      <c r="B9" s="544" t="str">
        <f>IF(MATRIX!B9&lt;&gt;0,MATRIX!B9,"-")</f>
        <v>T602</v>
      </c>
      <c r="D9" s="545"/>
      <c r="E9" s="546" t="str">
        <f t="shared" si="0"/>
        <v/>
      </c>
      <c r="F9" s="511"/>
      <c r="G9" s="512" t="str">
        <f>'Lo-Z'!AE9</f>
        <v/>
      </c>
      <c r="H9" s="380" t="str">
        <f>'Lo-Z'!AF9</f>
        <v/>
      </c>
      <c r="I9" s="35"/>
      <c r="J9" s="382"/>
      <c r="K9" s="471"/>
      <c r="L9" s="469"/>
      <c r="M9" s="382"/>
      <c r="N9" s="470"/>
      <c r="O9" s="382"/>
      <c r="P9" s="470"/>
      <c r="Q9" s="382"/>
      <c r="R9" s="35"/>
      <c r="S9" s="460" t="str">
        <f t="shared" si="1"/>
        <v/>
      </c>
      <c r="T9" s="381"/>
      <c r="U9" s="459" t="str" cm="1">
        <f t="array" ref="U9">IF(ISNUMBER(O9), O9, IF(ISNUMBER(G9), 'Lo-Z-INPUT'!$K$19:$L$19, ""))</f>
        <v/>
      </c>
      <c r="V9" s="381"/>
      <c r="W9" s="458" t="str">
        <f t="shared" si="2"/>
        <v/>
      </c>
      <c r="X9" s="381"/>
      <c r="Y9" s="514"/>
      <c r="Z9" s="515" t="str">
        <f>IF(AND(ISNUMBER($S9),$S9&lt;&gt;0),EXTRA!K9,'Lo-Z'!AH9)</f>
        <v>-</v>
      </c>
      <c r="AA9" s="2"/>
      <c r="AB9" s="516" t="str">
        <f>IF(AND(ISNUMBER($S9),$S9&lt;&gt;0),EXTRA!M9,'Lo-Z'!AJ9)</f>
        <v>-</v>
      </c>
      <c r="AC9" s="517" t="str">
        <f t="shared" si="3"/>
        <v/>
      </c>
      <c r="AE9" s="518" t="str">
        <f>IF(AND(ISNUMBER($S9),$S9&lt;&gt;0),EXTRA!P9,'Lo-Z'!AM9)</f>
        <v/>
      </c>
      <c r="AF9" s="519" t="str">
        <f t="shared" ref="AF9:AF72" si="10">IF(ISNUMBER(AE9),"W","")</f>
        <v/>
      </c>
      <c r="AG9" s="520" t="str">
        <f>IF(AND(ISNUMBER($S9),$S9&lt;&gt;0),EXTRA!R9,'Lo-Z'!AO9)</f>
        <v/>
      </c>
      <c r="AH9" s="521" t="str">
        <f t="shared" ref="AH9:AH72" si="11">IF(ISNUMBER(AG9),"W","")</f>
        <v/>
      </c>
      <c r="AJ9" s="522" t="str">
        <f>IF(AND(ISNUMBER($S9),$S9&lt;&gt;0),EXTRA!T9,'Lo-Z'!AQ9)</f>
        <v/>
      </c>
      <c r="AK9" s="523" t="str">
        <f t="shared" ref="AK9:AK72" si="12">IF(AJ9="","","V")</f>
        <v/>
      </c>
      <c r="AM9" s="524" t="str">
        <f>IF(AND(ISNUMBER($S9),$S9&lt;&gt;0),IF(MV&lt;200,EXTRA!V9,EXTRA!Z9),IF(MV&lt;200,'Lo-Z'!AS9,'Lo-Z'!AW9))</f>
        <v/>
      </c>
      <c r="AN9" s="525" t="str">
        <f t="shared" ref="AN9:AN72" si="13">IF(ISNUMBER(AM9),"A","")</f>
        <v/>
      </c>
      <c r="AO9" s="526" t="str">
        <f>IF(AND(ISNUMBER($S9),$S9&lt;&gt;0),IF(MV&lt;200,EXTRA!X9,EXTRA!AB9),IF(MV&lt;200,'Lo-Z'!AU9,'Lo-Z'!AY9))</f>
        <v/>
      </c>
      <c r="AP9" s="527" t="str">
        <f t="shared" ref="AP9:AP72" si="14">IF(ISNUMBER(AO9),"A","")</f>
        <v/>
      </c>
      <c r="AR9" s="528" t="str">
        <f>IF(AND(ISNUMBER($S9),$S9&lt;&gt;0),EXTRA!AW9,'Lo-Z'!BP9)</f>
        <v/>
      </c>
      <c r="AS9" s="529" t="str">
        <f t="shared" ref="AS9:AS72" si="15">IF(ISNUMBER(AR9),"BTU","")</f>
        <v/>
      </c>
      <c r="AT9" s="530" t="str">
        <f>IF(AND(ISNUMBER($S9),$S9&lt;&gt;0),EXTRA!AY9,'Lo-Z'!BR9)</f>
        <v/>
      </c>
      <c r="AU9" s="531" t="str">
        <f t="shared" ref="AU9:AU72" si="16">IF(ISNUMBER(AT9),"BTU","")</f>
        <v/>
      </c>
      <c r="AW9" s="532" t="str">
        <f>IF(AND(ISNUMBER($S9),$S9&lt;&gt;0),EXTRA!AH9,'Lo-Z'!BA9)</f>
        <v/>
      </c>
      <c r="AY9" s="533" t="str">
        <f>IF(AND(ISNUMBER(BA9),BA9&lt;&gt;0),"",IF(AND(ISNUMBER($S9),$S9&lt;&gt;0),'Lo-Z-INPUT'!$K$15*'Lo-Z-INPUT'!$K$7,'Lo-Z'!BC9))</f>
        <v/>
      </c>
      <c r="AZ9" s="2"/>
      <c r="BA9" s="547"/>
      <c r="BB9" s="548"/>
      <c r="BD9" s="537" t="str">
        <f>IF(AND(ISNUMBER($S9),$S9&lt;&gt;0),EXTRA!BC9,'Lo-Z'!BV9)</f>
        <v/>
      </c>
      <c r="BE9" s="538" t="str">
        <f t="shared" si="4"/>
        <v/>
      </c>
      <c r="BG9" s="539" t="str">
        <f>IF(AND(ISNUMBER($S9),$S9&lt;&gt;0),EXTRA!AT9,'Lo-Z'!BM9)</f>
        <v/>
      </c>
      <c r="BH9" s="519" t="str">
        <f t="shared" si="5"/>
        <v/>
      </c>
      <c r="BJ9" s="540" t="str">
        <f t="shared" si="6"/>
        <v/>
      </c>
      <c r="BK9" s="541" t="str">
        <f t="shared" si="7"/>
        <v/>
      </c>
      <c r="BN9" s="542" t="str">
        <f t="shared" si="8"/>
        <v/>
      </c>
      <c r="BO9" s="543" t="str">
        <f t="shared" si="9"/>
        <v/>
      </c>
    </row>
    <row r="10" spans="1:67" s="14" customFormat="1">
      <c r="A10" s="507" t="str">
        <f>MATRIX!A10</f>
        <v>Powersoft</v>
      </c>
      <c r="B10" s="544" t="str">
        <f>IF(MATRIX!B10&lt;&gt;0,MATRIX!B10,"-")</f>
        <v>T304</v>
      </c>
      <c r="D10" s="545"/>
      <c r="E10" s="546" t="str">
        <f t="shared" si="0"/>
        <v/>
      </c>
      <c r="F10" s="511"/>
      <c r="G10" s="512" t="str">
        <f>'Lo-Z'!AE10</f>
        <v/>
      </c>
      <c r="H10" s="380" t="str">
        <f>'Lo-Z'!AF10</f>
        <v/>
      </c>
      <c r="I10" s="35"/>
      <c r="J10" s="382"/>
      <c r="K10" s="471"/>
      <c r="L10" s="469"/>
      <c r="M10" s="382"/>
      <c r="N10" s="470"/>
      <c r="O10" s="382"/>
      <c r="P10" s="470"/>
      <c r="Q10" s="382"/>
      <c r="R10" s="35"/>
      <c r="S10" s="460" t="str">
        <f t="shared" si="1"/>
        <v/>
      </c>
      <c r="T10" s="381"/>
      <c r="U10" s="459" t="str" cm="1">
        <f t="array" ref="U10">IF(ISNUMBER(O10), O10, IF(ISNUMBER(G10), 'Lo-Z-INPUT'!$K$19:$L$19, ""))</f>
        <v/>
      </c>
      <c r="V10" s="381"/>
      <c r="W10" s="458" t="str">
        <f t="shared" si="2"/>
        <v/>
      </c>
      <c r="X10" s="381"/>
      <c r="Y10" s="514"/>
      <c r="Z10" s="515" t="str">
        <f>IF(AND(ISNUMBER($S10),$S10&lt;&gt;0),EXTRA!K10,'Lo-Z'!AH10)</f>
        <v>-</v>
      </c>
      <c r="AA10" s="2"/>
      <c r="AB10" s="516" t="str">
        <f>IF(AND(ISNUMBER($S10),$S10&lt;&gt;0),EXTRA!M10,'Lo-Z'!AJ10)</f>
        <v>-</v>
      </c>
      <c r="AC10" s="517" t="str">
        <f t="shared" si="3"/>
        <v/>
      </c>
      <c r="AE10" s="518" t="str">
        <f>IF(AND(ISNUMBER($S10),$S10&lt;&gt;0),EXTRA!P10,'Lo-Z'!AM10)</f>
        <v/>
      </c>
      <c r="AF10" s="519" t="str">
        <f t="shared" si="10"/>
        <v/>
      </c>
      <c r="AG10" s="520" t="str">
        <f>IF(AND(ISNUMBER($S10),$S10&lt;&gt;0),EXTRA!R10,'Lo-Z'!AO10)</f>
        <v/>
      </c>
      <c r="AH10" s="521" t="str">
        <f t="shared" si="11"/>
        <v/>
      </c>
      <c r="AJ10" s="522" t="str">
        <f>IF(AND(ISNUMBER($S10),$S10&lt;&gt;0),EXTRA!T10,'Lo-Z'!AQ10)</f>
        <v/>
      </c>
      <c r="AK10" s="523" t="str">
        <f t="shared" si="12"/>
        <v/>
      </c>
      <c r="AM10" s="524" t="str">
        <f>IF(AND(ISNUMBER($S10),$S10&lt;&gt;0),IF(MV&lt;200,EXTRA!V10,EXTRA!Z10),IF(MV&lt;200,'Lo-Z'!AS10,'Lo-Z'!AW10))</f>
        <v/>
      </c>
      <c r="AN10" s="525" t="str">
        <f t="shared" si="13"/>
        <v/>
      </c>
      <c r="AO10" s="526" t="str">
        <f>IF(AND(ISNUMBER($S10),$S10&lt;&gt;0),IF(MV&lt;200,EXTRA!X10,EXTRA!AB10),IF(MV&lt;200,'Lo-Z'!AU10,'Lo-Z'!AY10))</f>
        <v/>
      </c>
      <c r="AP10" s="527" t="str">
        <f t="shared" si="14"/>
        <v/>
      </c>
      <c r="AR10" s="528" t="str">
        <f>IF(AND(ISNUMBER($S10),$S10&lt;&gt;0),EXTRA!AW10,'Lo-Z'!BP10)</f>
        <v/>
      </c>
      <c r="AS10" s="529" t="str">
        <f t="shared" si="15"/>
        <v/>
      </c>
      <c r="AT10" s="530" t="str">
        <f>IF(AND(ISNUMBER($S10),$S10&lt;&gt;0),EXTRA!AY10,'Lo-Z'!BR10)</f>
        <v/>
      </c>
      <c r="AU10" s="531" t="str">
        <f t="shared" si="16"/>
        <v/>
      </c>
      <c r="AW10" s="532" t="str">
        <f>IF(AND(ISNUMBER($S10),$S10&lt;&gt;0),EXTRA!AH10,'Lo-Z'!BA10)</f>
        <v/>
      </c>
      <c r="AY10" s="533" t="str">
        <f>IF(AND(ISNUMBER(BA10),BA10&lt;&gt;0),"",IF(AND(ISNUMBER($S10),$S10&lt;&gt;0),'Lo-Z-INPUT'!$K$15*'Lo-Z-INPUT'!$K$7,'Lo-Z'!BC10))</f>
        <v/>
      </c>
      <c r="AZ10" s="534"/>
      <c r="BA10" s="549"/>
      <c r="BB10" s="548"/>
      <c r="BD10" s="537" t="str">
        <f>IF(AND(ISNUMBER($S10),$S10&lt;&gt;0),EXTRA!BC10,'Lo-Z'!BV10)</f>
        <v/>
      </c>
      <c r="BE10" s="538" t="str">
        <f t="shared" si="4"/>
        <v/>
      </c>
      <c r="BG10" s="539" t="str">
        <f>IF(AND(ISNUMBER($S10),$S10&lt;&gt;0),EXTRA!AT10,'Lo-Z'!BM10)</f>
        <v/>
      </c>
      <c r="BH10" s="519" t="str">
        <f t="shared" si="5"/>
        <v/>
      </c>
      <c r="BJ10" s="540" t="str">
        <f t="shared" si="6"/>
        <v/>
      </c>
      <c r="BK10" s="541" t="str">
        <f t="shared" si="7"/>
        <v/>
      </c>
      <c r="BN10" s="542" t="str">
        <f t="shared" si="8"/>
        <v/>
      </c>
      <c r="BO10" s="543" t="str">
        <f t="shared" si="9"/>
        <v/>
      </c>
    </row>
    <row r="11" spans="1:67" s="14" customFormat="1">
      <c r="A11" s="507" t="str">
        <f>MATRIX!A11</f>
        <v>Powersoft</v>
      </c>
      <c r="B11" s="544" t="str">
        <f>IF(MATRIX!B11&lt;&gt;0,MATRIX!B11,"-")</f>
        <v>T604</v>
      </c>
      <c r="D11" s="545"/>
      <c r="E11" s="546" t="str">
        <f t="shared" si="0"/>
        <v/>
      </c>
      <c r="F11" s="511"/>
      <c r="G11" s="512" t="str">
        <f>'Lo-Z'!AE11</f>
        <v/>
      </c>
      <c r="H11" s="380" t="str">
        <f>'Lo-Z'!AF11</f>
        <v/>
      </c>
      <c r="I11" s="35"/>
      <c r="J11" s="382"/>
      <c r="K11" s="471"/>
      <c r="L11" s="469"/>
      <c r="M11" s="382"/>
      <c r="N11" s="470"/>
      <c r="O11" s="382"/>
      <c r="P11" s="470"/>
      <c r="Q11" s="382"/>
      <c r="R11" s="35"/>
      <c r="S11" s="460" t="str">
        <f t="shared" si="1"/>
        <v/>
      </c>
      <c r="T11" s="381"/>
      <c r="U11" s="459" t="str" cm="1">
        <f t="array" ref="U11">IF(ISNUMBER(O11), O11, IF(ISNUMBER(G11), 'Lo-Z-INPUT'!$K$19:$L$19, ""))</f>
        <v/>
      </c>
      <c r="V11" s="381"/>
      <c r="W11" s="458" t="str">
        <f t="shared" si="2"/>
        <v/>
      </c>
      <c r="X11" s="381"/>
      <c r="Y11" s="514"/>
      <c r="Z11" s="515" t="str">
        <f>IF(AND(ISNUMBER($S11),$S11&lt;&gt;0),EXTRA!K11,'Lo-Z'!AH11)</f>
        <v>-</v>
      </c>
      <c r="AA11" s="2"/>
      <c r="AB11" s="516" t="str">
        <f>IF(AND(ISNUMBER($S11),$S11&lt;&gt;0),EXTRA!M11,'Lo-Z'!AJ11)</f>
        <v>-</v>
      </c>
      <c r="AC11" s="517" t="str">
        <f t="shared" si="3"/>
        <v/>
      </c>
      <c r="AE11" s="518" t="str">
        <f>IF(AND(ISNUMBER($S11),$S11&lt;&gt;0),EXTRA!P11,'Lo-Z'!AM11)</f>
        <v/>
      </c>
      <c r="AF11" s="519" t="str">
        <f t="shared" si="10"/>
        <v/>
      </c>
      <c r="AG11" s="520" t="str">
        <f>IF(AND(ISNUMBER($S11),$S11&lt;&gt;0),EXTRA!R11,'Lo-Z'!AO11)</f>
        <v/>
      </c>
      <c r="AH11" s="521" t="str">
        <f t="shared" si="11"/>
        <v/>
      </c>
      <c r="AJ11" s="522" t="str">
        <f>IF(AND(ISNUMBER($S11),$S11&lt;&gt;0),EXTRA!T11,'Lo-Z'!AQ11)</f>
        <v/>
      </c>
      <c r="AK11" s="523" t="str">
        <f t="shared" si="12"/>
        <v/>
      </c>
      <c r="AM11" s="524" t="str">
        <f>IF(AND(ISNUMBER($S11),$S11&lt;&gt;0),IF(MV&lt;200,EXTRA!V11,EXTRA!Z11),IF(MV&lt;200,'Lo-Z'!AS11,'Lo-Z'!AW11))</f>
        <v/>
      </c>
      <c r="AN11" s="525" t="str">
        <f t="shared" si="13"/>
        <v/>
      </c>
      <c r="AO11" s="526" t="str">
        <f>IF(AND(ISNUMBER($S11),$S11&lt;&gt;0),IF(MV&lt;200,EXTRA!X11,EXTRA!AB11),IF(MV&lt;200,'Lo-Z'!AU11,'Lo-Z'!AY11))</f>
        <v/>
      </c>
      <c r="AP11" s="527" t="str">
        <f t="shared" si="14"/>
        <v/>
      </c>
      <c r="AR11" s="528" t="str">
        <f>IF(AND(ISNUMBER($S11),$S11&lt;&gt;0),EXTRA!AW11,'Lo-Z'!BP11)</f>
        <v/>
      </c>
      <c r="AS11" s="529" t="str">
        <f t="shared" si="15"/>
        <v/>
      </c>
      <c r="AT11" s="530" t="str">
        <f>IF(AND(ISNUMBER($S11),$S11&lt;&gt;0),EXTRA!AY11,'Lo-Z'!BR11)</f>
        <v/>
      </c>
      <c r="AU11" s="531" t="str">
        <f t="shared" si="16"/>
        <v/>
      </c>
      <c r="AW11" s="532" t="str">
        <f>IF(AND(ISNUMBER($S11),$S11&lt;&gt;0),EXTRA!AH11,'Lo-Z'!BA11)</f>
        <v/>
      </c>
      <c r="AY11" s="533" t="str">
        <f>IF(AND(ISNUMBER(BA11),BA11&lt;&gt;0),"",IF(AND(ISNUMBER($S11),$S11&lt;&gt;0),'Lo-Z-INPUT'!$K$15*'Lo-Z-INPUT'!$K$7,'Lo-Z'!BC11))</f>
        <v/>
      </c>
      <c r="AZ11" s="534"/>
      <c r="BA11" s="549"/>
      <c r="BB11" s="548"/>
      <c r="BD11" s="537" t="str">
        <f>IF(AND(ISNUMBER($S11),$S11&lt;&gt;0),EXTRA!BC11,'Lo-Z'!BV11)</f>
        <v/>
      </c>
      <c r="BE11" s="538" t="str">
        <f t="shared" si="4"/>
        <v/>
      </c>
      <c r="BG11" s="539" t="str">
        <f>IF(AND(ISNUMBER($S11),$S11&lt;&gt;0),EXTRA!AT11,'Lo-Z'!BM11)</f>
        <v/>
      </c>
      <c r="BH11" s="519" t="str">
        <f t="shared" si="5"/>
        <v/>
      </c>
      <c r="BJ11" s="540" t="str">
        <f t="shared" si="6"/>
        <v/>
      </c>
      <c r="BK11" s="541" t="str">
        <f t="shared" si="7"/>
        <v/>
      </c>
      <c r="BN11" s="542" t="str">
        <f t="shared" si="8"/>
        <v/>
      </c>
      <c r="BO11" s="543" t="str">
        <f t="shared" si="9"/>
        <v/>
      </c>
    </row>
    <row r="12" spans="1:67" s="14" customFormat="1">
      <c r="A12" s="507" t="str">
        <f>MATRIX!A12</f>
        <v>Powersoft</v>
      </c>
      <c r="B12" s="544" t="str">
        <f>IF(MATRIX!B12&lt;&gt;0,MATRIX!B12,"-")</f>
        <v>T902</v>
      </c>
      <c r="D12" s="545"/>
      <c r="E12" s="546" t="str">
        <f t="shared" si="0"/>
        <v/>
      </c>
      <c r="F12" s="511"/>
      <c r="G12" s="512" t="str">
        <f>'Lo-Z'!AE12</f>
        <v/>
      </c>
      <c r="H12" s="380" t="str">
        <f>'Lo-Z'!AF12</f>
        <v/>
      </c>
      <c r="I12" s="35"/>
      <c r="J12" s="382"/>
      <c r="K12" s="471"/>
      <c r="L12" s="469"/>
      <c r="M12" s="382"/>
      <c r="N12" s="470"/>
      <c r="O12" s="382"/>
      <c r="P12" s="470"/>
      <c r="Q12" s="382"/>
      <c r="R12" s="35"/>
      <c r="S12" s="460" t="str">
        <f t="shared" si="1"/>
        <v/>
      </c>
      <c r="T12" s="381"/>
      <c r="U12" s="459" t="str" cm="1">
        <f t="array" ref="U12">IF(ISNUMBER(O12), O12, IF(ISNUMBER(G12), 'Lo-Z-INPUT'!$K$19:$L$19, ""))</f>
        <v/>
      </c>
      <c r="V12" s="381"/>
      <c r="W12" s="458" t="str">
        <f t="shared" si="2"/>
        <v/>
      </c>
      <c r="X12" s="381"/>
      <c r="Y12" s="514"/>
      <c r="Z12" s="515" t="str">
        <f>IF(AND(ISNUMBER($S12),$S12&lt;&gt;0),EXTRA!K12,'Lo-Z'!AH12)</f>
        <v>-</v>
      </c>
      <c r="AA12" s="2"/>
      <c r="AB12" s="516" t="str">
        <f>IF(AND(ISNUMBER($S12),$S12&lt;&gt;0),EXTRA!M12,'Lo-Z'!AJ12)</f>
        <v>-</v>
      </c>
      <c r="AC12" s="517" t="str">
        <f t="shared" si="3"/>
        <v/>
      </c>
      <c r="AE12" s="518" t="str">
        <f>IF(AND(ISNUMBER($S12),$S12&lt;&gt;0),EXTRA!P12,'Lo-Z'!AM12)</f>
        <v/>
      </c>
      <c r="AF12" s="519" t="str">
        <f t="shared" si="10"/>
        <v/>
      </c>
      <c r="AG12" s="520" t="str">
        <f>IF(AND(ISNUMBER($S12),$S12&lt;&gt;0),EXTRA!R12,'Lo-Z'!AO12)</f>
        <v/>
      </c>
      <c r="AH12" s="521" t="str">
        <f t="shared" si="11"/>
        <v/>
      </c>
      <c r="AJ12" s="522" t="str">
        <f>IF(AND(ISNUMBER($S12),$S12&lt;&gt;0),EXTRA!T12,'Lo-Z'!AQ12)</f>
        <v/>
      </c>
      <c r="AK12" s="523" t="str">
        <f t="shared" si="12"/>
        <v/>
      </c>
      <c r="AM12" s="524" t="str">
        <f>IF(AND(ISNUMBER($S12),$S12&lt;&gt;0),IF(MV&lt;200,EXTRA!V12,EXTRA!Z12),IF(MV&lt;200,'Lo-Z'!AS12,'Lo-Z'!AW12))</f>
        <v/>
      </c>
      <c r="AN12" s="525" t="str">
        <f t="shared" si="13"/>
        <v/>
      </c>
      <c r="AO12" s="526" t="str">
        <f>IF(AND(ISNUMBER($S12),$S12&lt;&gt;0),IF(MV&lt;200,EXTRA!X12,EXTRA!AB12),IF(MV&lt;200,'Lo-Z'!AU12,'Lo-Z'!AY12))</f>
        <v/>
      </c>
      <c r="AP12" s="527" t="str">
        <f t="shared" si="14"/>
        <v/>
      </c>
      <c r="AR12" s="528" t="str">
        <f>IF(AND(ISNUMBER($S12),$S12&lt;&gt;0),EXTRA!AW12,'Lo-Z'!BP12)</f>
        <v/>
      </c>
      <c r="AS12" s="529" t="str">
        <f t="shared" si="15"/>
        <v/>
      </c>
      <c r="AT12" s="530" t="str">
        <f>IF(AND(ISNUMBER($S12),$S12&lt;&gt;0),EXTRA!AY12,'Lo-Z'!BR12)</f>
        <v/>
      </c>
      <c r="AU12" s="531" t="str">
        <f t="shared" si="16"/>
        <v/>
      </c>
      <c r="AW12" s="532" t="str">
        <f>IF(AND(ISNUMBER($S12),$S12&lt;&gt;0),EXTRA!AH12,'Lo-Z'!BA12)</f>
        <v/>
      </c>
      <c r="AY12" s="533" t="str">
        <f>IF(AND(ISNUMBER(BA12),BA12&lt;&gt;0),"",IF(AND(ISNUMBER($S12),$S12&lt;&gt;0),'Lo-Z-INPUT'!$K$15*'Lo-Z-INPUT'!$K$7,'Lo-Z'!BC12))</f>
        <v/>
      </c>
      <c r="AZ12" s="534"/>
      <c r="BA12" s="549"/>
      <c r="BB12" s="548"/>
      <c r="BD12" s="537" t="str">
        <f>IF(AND(ISNUMBER($S12),$S12&lt;&gt;0),EXTRA!BC12,'Lo-Z'!BV12)</f>
        <v/>
      </c>
      <c r="BE12" s="538" t="str">
        <f t="shared" si="4"/>
        <v/>
      </c>
      <c r="BG12" s="539" t="str">
        <f>IF(AND(ISNUMBER($S12),$S12&lt;&gt;0),EXTRA!AT12,'Lo-Z'!BM12)</f>
        <v/>
      </c>
      <c r="BH12" s="519" t="str">
        <f t="shared" si="5"/>
        <v/>
      </c>
      <c r="BJ12" s="540" t="str">
        <f t="shared" si="6"/>
        <v/>
      </c>
      <c r="BK12" s="541" t="str">
        <f t="shared" si="7"/>
        <v/>
      </c>
      <c r="BN12" s="542" t="str">
        <f t="shared" si="8"/>
        <v/>
      </c>
      <c r="BO12" s="543" t="str">
        <f t="shared" si="9"/>
        <v/>
      </c>
    </row>
    <row r="13" spans="1:67" s="14" customFormat="1">
      <c r="A13" s="507" t="str">
        <f>MATRIX!A13</f>
        <v>Powersoft</v>
      </c>
      <c r="B13" s="544" t="str">
        <f>IF(MATRIX!B13&lt;&gt;0,MATRIX!B13,"-")</f>
        <v>T904</v>
      </c>
      <c r="D13" s="545"/>
      <c r="E13" s="546" t="str">
        <f t="shared" si="0"/>
        <v/>
      </c>
      <c r="F13" s="511"/>
      <c r="G13" s="512" t="str">
        <f>'Lo-Z'!AE13</f>
        <v/>
      </c>
      <c r="H13" s="380" t="str">
        <f>'Lo-Z'!AF13</f>
        <v/>
      </c>
      <c r="I13" s="35"/>
      <c r="J13" s="382"/>
      <c r="K13" s="471"/>
      <c r="L13" s="469"/>
      <c r="M13" s="382"/>
      <c r="N13" s="470"/>
      <c r="O13" s="382"/>
      <c r="P13" s="470"/>
      <c r="Q13" s="382"/>
      <c r="R13" s="35"/>
      <c r="S13" s="460" t="str">
        <f t="shared" si="1"/>
        <v/>
      </c>
      <c r="T13" s="381"/>
      <c r="U13" s="459" t="str" cm="1">
        <f t="array" ref="U13">IF(ISNUMBER(O13), O13, IF(ISNUMBER(G13), 'Lo-Z-INPUT'!$K$19:$L$19, ""))</f>
        <v/>
      </c>
      <c r="V13" s="381"/>
      <c r="W13" s="458" t="str">
        <f t="shared" si="2"/>
        <v/>
      </c>
      <c r="X13" s="381"/>
      <c r="Y13" s="514"/>
      <c r="Z13" s="515" t="str">
        <f>IF(AND(ISNUMBER($S13),$S13&lt;&gt;0),EXTRA!K13,'Lo-Z'!AH13)</f>
        <v>-</v>
      </c>
      <c r="AA13" s="2"/>
      <c r="AB13" s="516" t="str">
        <f>IF(AND(ISNUMBER($S13),$S13&lt;&gt;0),EXTRA!M13,'Lo-Z'!AJ13)</f>
        <v>-</v>
      </c>
      <c r="AC13" s="517" t="str">
        <f t="shared" si="3"/>
        <v/>
      </c>
      <c r="AE13" s="518" t="str">
        <f>IF(AND(ISNUMBER($S13),$S13&lt;&gt;0),EXTRA!P13,'Lo-Z'!AM13)</f>
        <v/>
      </c>
      <c r="AF13" s="519" t="str">
        <f t="shared" si="10"/>
        <v/>
      </c>
      <c r="AG13" s="520" t="str">
        <f>IF(AND(ISNUMBER($S13),$S13&lt;&gt;0),EXTRA!R13,'Lo-Z'!AO13)</f>
        <v/>
      </c>
      <c r="AH13" s="521" t="str">
        <f t="shared" si="11"/>
        <v/>
      </c>
      <c r="AJ13" s="522" t="str">
        <f>IF(AND(ISNUMBER($S13),$S13&lt;&gt;0),EXTRA!T13,'Lo-Z'!AQ13)</f>
        <v/>
      </c>
      <c r="AK13" s="523" t="str">
        <f t="shared" si="12"/>
        <v/>
      </c>
      <c r="AM13" s="524" t="str">
        <f>IF(AND(ISNUMBER($S13),$S13&lt;&gt;0),IF(MV&lt;200,EXTRA!V13,EXTRA!Z13),IF(MV&lt;200,'Lo-Z'!AS13,'Lo-Z'!AW13))</f>
        <v/>
      </c>
      <c r="AN13" s="525" t="str">
        <f t="shared" si="13"/>
        <v/>
      </c>
      <c r="AO13" s="526" t="str">
        <f>IF(AND(ISNUMBER($S13),$S13&lt;&gt;0),IF(MV&lt;200,EXTRA!X13,EXTRA!AB13),IF(MV&lt;200,'Lo-Z'!AU13,'Lo-Z'!AY13))</f>
        <v/>
      </c>
      <c r="AP13" s="527" t="str">
        <f t="shared" si="14"/>
        <v/>
      </c>
      <c r="AR13" s="528" t="str">
        <f>IF(AND(ISNUMBER($S13),$S13&lt;&gt;0),EXTRA!AW13,'Lo-Z'!BP13)</f>
        <v/>
      </c>
      <c r="AS13" s="529" t="str">
        <f t="shared" si="15"/>
        <v/>
      </c>
      <c r="AT13" s="530" t="str">
        <f>IF(AND(ISNUMBER($S13),$S13&lt;&gt;0),EXTRA!AY13,'Lo-Z'!BR13)</f>
        <v/>
      </c>
      <c r="AU13" s="531" t="str">
        <f t="shared" si="16"/>
        <v/>
      </c>
      <c r="AW13" s="532" t="str">
        <f>IF(AND(ISNUMBER($S13),$S13&lt;&gt;0),EXTRA!AH13,'Lo-Z'!BA13)</f>
        <v/>
      </c>
      <c r="AY13" s="533" t="str">
        <f>IF(AND(ISNUMBER(BA13),BA13&lt;&gt;0),"",IF(AND(ISNUMBER($S13),$S13&lt;&gt;0),'Lo-Z-INPUT'!$K$15*'Lo-Z-INPUT'!$K$7,'Lo-Z'!BC13))</f>
        <v/>
      </c>
      <c r="AZ13" s="534"/>
      <c r="BA13" s="549"/>
      <c r="BB13" s="548"/>
      <c r="BD13" s="537" t="str">
        <f>IF(AND(ISNUMBER($S13),$S13&lt;&gt;0),EXTRA!BC13,'Lo-Z'!BV13)</f>
        <v/>
      </c>
      <c r="BE13" s="538" t="str">
        <f t="shared" si="4"/>
        <v/>
      </c>
      <c r="BG13" s="539" t="str">
        <f>IF(AND(ISNUMBER($S13),$S13&lt;&gt;0),EXTRA!AT13,'Lo-Z'!BM13)</f>
        <v/>
      </c>
      <c r="BH13" s="519" t="str">
        <f t="shared" si="5"/>
        <v/>
      </c>
      <c r="BJ13" s="540" t="str">
        <f t="shared" si="6"/>
        <v/>
      </c>
      <c r="BK13" s="541" t="str">
        <f t="shared" si="7"/>
        <v/>
      </c>
      <c r="BN13" s="542" t="str">
        <f>IF(AND(ISNUMBER($D13),$D13&lt;&gt;0),IF(AND(ISNUMBER($S13),$S13&lt;&gt;0),$D13*$S13,IF(AND(ISNUMBER($G13),$G13&lt;&gt;0),$D13*$G13,"")),"")</f>
        <v/>
      </c>
      <c r="BO13" s="543" t="str">
        <f t="shared" si="9"/>
        <v/>
      </c>
    </row>
    <row r="14" spans="1:67" s="14" customFormat="1">
      <c r="A14" s="507" t="str">
        <f>MATRIX!A14</f>
        <v>Powersoft</v>
      </c>
      <c r="B14" s="544" t="str">
        <f>IF(MATRIX!B14&lt;&gt;0,MATRIX!B14,"-")</f>
        <v>X4</v>
      </c>
      <c r="D14" s="545"/>
      <c r="E14" s="546" t="str">
        <f t="shared" si="0"/>
        <v/>
      </c>
      <c r="F14" s="511"/>
      <c r="G14" s="512" t="str">
        <f>'Lo-Z'!AE14</f>
        <v/>
      </c>
      <c r="H14" s="380" t="str">
        <f>'Lo-Z'!AF14</f>
        <v/>
      </c>
      <c r="I14" s="35"/>
      <c r="J14" s="382"/>
      <c r="K14" s="471"/>
      <c r="L14" s="469"/>
      <c r="M14" s="382"/>
      <c r="N14" s="470"/>
      <c r="O14" s="382"/>
      <c r="P14" s="470"/>
      <c r="Q14" s="382"/>
      <c r="R14" s="35"/>
      <c r="S14" s="460" t="str">
        <f t="shared" si="1"/>
        <v/>
      </c>
      <c r="T14" s="381"/>
      <c r="U14" s="459" t="str" cm="1">
        <f t="array" ref="U14">IF(ISNUMBER(O14), O14, IF(ISNUMBER(G14), 'Lo-Z-INPUT'!$K$19:$L$19, ""))</f>
        <v/>
      </c>
      <c r="V14" s="381"/>
      <c r="W14" s="458" t="str">
        <f t="shared" si="2"/>
        <v/>
      </c>
      <c r="X14" s="381"/>
      <c r="Y14" s="514"/>
      <c r="Z14" s="515" t="str">
        <f>IF(AND(ISNUMBER($S14),$S14&lt;&gt;0),EXTRA!K14,'Lo-Z'!AH14)</f>
        <v>-</v>
      </c>
      <c r="AA14" s="2"/>
      <c r="AB14" s="516" t="str">
        <f>IF(AND(ISNUMBER($S14),$S14&lt;&gt;0),EXTRA!M14,'Lo-Z'!AJ14)</f>
        <v>-</v>
      </c>
      <c r="AC14" s="517" t="str">
        <f t="shared" si="3"/>
        <v/>
      </c>
      <c r="AE14" s="518" t="str">
        <f>IF(AND(ISNUMBER($S14),$S14&lt;&gt;0),EXTRA!P14,'Lo-Z'!AM14)</f>
        <v/>
      </c>
      <c r="AF14" s="519" t="str">
        <f t="shared" si="10"/>
        <v/>
      </c>
      <c r="AG14" s="520" t="str">
        <f>IF(AND(ISNUMBER($S14),$S14&lt;&gt;0),EXTRA!R14,'Lo-Z'!AO14)</f>
        <v/>
      </c>
      <c r="AH14" s="521" t="str">
        <f t="shared" si="11"/>
        <v/>
      </c>
      <c r="AJ14" s="522" t="str">
        <f>IF(AND(ISNUMBER($S14),$S14&lt;&gt;0),EXTRA!T14,'Lo-Z'!AQ14)</f>
        <v/>
      </c>
      <c r="AK14" s="523" t="str">
        <f t="shared" si="12"/>
        <v/>
      </c>
      <c r="AM14" s="524" t="str">
        <f>IF(AND(ISNUMBER($S14),$S14&lt;&gt;0),IF(MV&lt;200,EXTRA!V14,EXTRA!Z14),IF(MV&lt;200,'Lo-Z'!AS14,'Lo-Z'!AW14))</f>
        <v/>
      </c>
      <c r="AN14" s="525" t="str">
        <f t="shared" si="13"/>
        <v/>
      </c>
      <c r="AO14" s="526" t="str">
        <f>IF(AND(ISNUMBER($S14),$S14&lt;&gt;0),IF(MV&lt;200,EXTRA!X14,EXTRA!AB14),IF(MV&lt;200,'Lo-Z'!AU14,'Lo-Z'!AY14))</f>
        <v/>
      </c>
      <c r="AP14" s="527" t="str">
        <f t="shared" si="14"/>
        <v/>
      </c>
      <c r="AR14" s="528" t="str">
        <f>IF(AND(ISNUMBER($S14),$S14&lt;&gt;0),EXTRA!AW14,'Lo-Z'!BP14)</f>
        <v/>
      </c>
      <c r="AS14" s="529" t="str">
        <f t="shared" si="15"/>
        <v/>
      </c>
      <c r="AT14" s="530" t="str">
        <f>IF(AND(ISNUMBER($S14),$S14&lt;&gt;0),EXTRA!AY14,'Lo-Z'!BR14)</f>
        <v/>
      </c>
      <c r="AU14" s="531" t="str">
        <f t="shared" si="16"/>
        <v/>
      </c>
      <c r="AW14" s="532" t="str">
        <f>IF(AND(ISNUMBER($S14),$S14&lt;&gt;0),EXTRA!AH14,'Lo-Z'!BA14)</f>
        <v/>
      </c>
      <c r="AY14" s="533" t="str">
        <f>IF(AND(ISNUMBER(BA14),BA14&lt;&gt;0),"",IF(AND(ISNUMBER($S14),$S14&lt;&gt;0),'Lo-Z-INPUT'!$K$15*'Lo-Z-INPUT'!$K$7,'Lo-Z'!BC14))</f>
        <v/>
      </c>
      <c r="AZ14" s="534"/>
      <c r="BA14" s="549"/>
      <c r="BB14" s="548"/>
      <c r="BD14" s="537" t="str">
        <f>IF(AND(ISNUMBER($S14),$S14&lt;&gt;0),EXTRA!BC14,'Lo-Z'!BV14)</f>
        <v/>
      </c>
      <c r="BE14" s="538" t="str">
        <f t="shared" si="4"/>
        <v/>
      </c>
      <c r="BG14" s="539" t="str">
        <f>IF(AND(ISNUMBER($S14),$S14&lt;&gt;0),EXTRA!AT14,'Lo-Z'!BM14)</f>
        <v/>
      </c>
      <c r="BH14" s="519" t="str">
        <f t="shared" si="5"/>
        <v/>
      </c>
      <c r="BJ14" s="540" t="str">
        <f t="shared" si="6"/>
        <v/>
      </c>
      <c r="BK14" s="541" t="str">
        <f t="shared" si="7"/>
        <v/>
      </c>
      <c r="BN14" s="542" t="str">
        <f t="shared" si="8"/>
        <v/>
      </c>
      <c r="BO14" s="543" t="str">
        <f t="shared" si="9"/>
        <v/>
      </c>
    </row>
    <row r="15" spans="1:67" s="14" customFormat="1">
      <c r="A15" s="507" t="str">
        <f>MATRIX!A15</f>
        <v>Powersoft</v>
      </c>
      <c r="B15" s="544" t="str">
        <f>IF(MATRIX!B15&lt;&gt;0,MATRIX!B15,"-")</f>
        <v>X4L</v>
      </c>
      <c r="D15" s="545"/>
      <c r="E15" s="546" t="str">
        <f t="shared" si="0"/>
        <v/>
      </c>
      <c r="F15" s="511"/>
      <c r="G15" s="512" t="str">
        <f>'Lo-Z'!AE15</f>
        <v/>
      </c>
      <c r="H15" s="380" t="str">
        <f>'Lo-Z'!AF15</f>
        <v/>
      </c>
      <c r="I15" s="35"/>
      <c r="J15" s="382"/>
      <c r="K15" s="471"/>
      <c r="L15" s="469"/>
      <c r="M15" s="382"/>
      <c r="N15" s="470"/>
      <c r="O15" s="382"/>
      <c r="P15" s="470"/>
      <c r="Q15" s="382"/>
      <c r="R15" s="35"/>
      <c r="S15" s="460" t="str">
        <f t="shared" si="1"/>
        <v/>
      </c>
      <c r="T15" s="381"/>
      <c r="U15" s="459" t="str" cm="1">
        <f t="array" ref="U15">IF(ISNUMBER(O15), O15, IF(ISNUMBER(G15), 'Lo-Z-INPUT'!$K$19:$L$19, ""))</f>
        <v/>
      </c>
      <c r="V15" s="381"/>
      <c r="W15" s="458" t="str">
        <f t="shared" si="2"/>
        <v/>
      </c>
      <c r="X15" s="381"/>
      <c r="Y15" s="514"/>
      <c r="Z15" s="515" t="str">
        <f>IF(AND(ISNUMBER($S15),$S15&lt;&gt;0),EXTRA!K15,'Lo-Z'!AH15)</f>
        <v>-</v>
      </c>
      <c r="AA15" s="2"/>
      <c r="AB15" s="516" t="str">
        <f>IF(AND(ISNUMBER($S15),$S15&lt;&gt;0),EXTRA!M15,'Lo-Z'!AJ15)</f>
        <v>-</v>
      </c>
      <c r="AC15" s="517" t="str">
        <f t="shared" si="3"/>
        <v/>
      </c>
      <c r="AE15" s="518" t="str">
        <f>IF(AND(ISNUMBER($S15),$S15&lt;&gt;0),EXTRA!P15,'Lo-Z'!AM15)</f>
        <v/>
      </c>
      <c r="AF15" s="519" t="str">
        <f t="shared" si="10"/>
        <v/>
      </c>
      <c r="AG15" s="520" t="str">
        <f>IF(AND(ISNUMBER($S15),$S15&lt;&gt;0),EXTRA!R15,'Lo-Z'!AO15)</f>
        <v/>
      </c>
      <c r="AH15" s="521" t="str">
        <f t="shared" si="11"/>
        <v/>
      </c>
      <c r="AJ15" s="522" t="str">
        <f>IF(AND(ISNUMBER($S15),$S15&lt;&gt;0),EXTRA!T15,'Lo-Z'!AQ15)</f>
        <v/>
      </c>
      <c r="AK15" s="523" t="str">
        <f t="shared" si="12"/>
        <v/>
      </c>
      <c r="AM15" s="524" t="str">
        <f>IF(AND(ISNUMBER($S15),$S15&lt;&gt;0),IF(MV&lt;200,EXTRA!V15,EXTRA!Z15),IF(MV&lt;200,'Lo-Z'!AS15,'Lo-Z'!AW15))</f>
        <v/>
      </c>
      <c r="AN15" s="525" t="str">
        <f t="shared" si="13"/>
        <v/>
      </c>
      <c r="AO15" s="526" t="str">
        <f>IF(AND(ISNUMBER($S15),$S15&lt;&gt;0),IF(MV&lt;200,EXTRA!X15,EXTRA!AB15),IF(MV&lt;200,'Lo-Z'!AU15,'Lo-Z'!AY15))</f>
        <v/>
      </c>
      <c r="AP15" s="527" t="str">
        <f t="shared" si="14"/>
        <v/>
      </c>
      <c r="AR15" s="528" t="str">
        <f>IF(AND(ISNUMBER($S15),$S15&lt;&gt;0),EXTRA!AW15,'Lo-Z'!BP15)</f>
        <v/>
      </c>
      <c r="AS15" s="529" t="str">
        <f t="shared" si="15"/>
        <v/>
      </c>
      <c r="AT15" s="530" t="str">
        <f>IF(AND(ISNUMBER($S15),$S15&lt;&gt;0),EXTRA!AY15,'Lo-Z'!BR15)</f>
        <v/>
      </c>
      <c r="AU15" s="531" t="str">
        <f t="shared" si="16"/>
        <v/>
      </c>
      <c r="AW15" s="532" t="str">
        <f>IF(AND(ISNUMBER($S15),$S15&lt;&gt;0),EXTRA!AH15,'Lo-Z'!BA15)</f>
        <v/>
      </c>
      <c r="AY15" s="533" t="str">
        <f>IF(AND(ISNUMBER(BA15),BA15&lt;&gt;0),"",IF(AND(ISNUMBER($S15),$S15&lt;&gt;0),'Lo-Z-INPUT'!$K$15*'Lo-Z-INPUT'!$K$7,'Lo-Z'!BC15))</f>
        <v/>
      </c>
      <c r="AZ15" s="534"/>
      <c r="BA15" s="549"/>
      <c r="BB15" s="548"/>
      <c r="BD15" s="537" t="str">
        <f>IF(AND(ISNUMBER($S15),$S15&lt;&gt;0),EXTRA!BC15,'Lo-Z'!BV15)</f>
        <v/>
      </c>
      <c r="BE15" s="538" t="str">
        <f t="shared" si="4"/>
        <v/>
      </c>
      <c r="BG15" s="539" t="str">
        <f>IF(AND(ISNUMBER($S15),$S15&lt;&gt;0),EXTRA!AT15,'Lo-Z'!BM15)</f>
        <v/>
      </c>
      <c r="BH15" s="519" t="str">
        <f t="shared" si="5"/>
        <v/>
      </c>
      <c r="BJ15" s="540" t="str">
        <f t="shared" si="6"/>
        <v/>
      </c>
      <c r="BK15" s="541" t="str">
        <f t="shared" si="7"/>
        <v/>
      </c>
      <c r="BN15" s="542" t="str">
        <f t="shared" si="8"/>
        <v/>
      </c>
      <c r="BO15" s="543" t="str">
        <f t="shared" si="9"/>
        <v/>
      </c>
    </row>
    <row r="16" spans="1:67" s="14" customFormat="1">
      <c r="A16" s="507" t="str">
        <f>MATRIX!A16</f>
        <v>Powersoft</v>
      </c>
      <c r="B16" s="544" t="str">
        <f>IF(MATRIX!B16&lt;&gt;0,MATRIX!B16,"-")</f>
        <v>X8</v>
      </c>
      <c r="D16" s="545"/>
      <c r="E16" s="546" t="str">
        <f t="shared" si="0"/>
        <v/>
      </c>
      <c r="F16" s="511"/>
      <c r="G16" s="512" t="str">
        <f>'Lo-Z'!AE16</f>
        <v/>
      </c>
      <c r="H16" s="380" t="str">
        <f>'Lo-Z'!AF16</f>
        <v/>
      </c>
      <c r="I16" s="35"/>
      <c r="J16" s="382"/>
      <c r="K16" s="471"/>
      <c r="L16" s="469"/>
      <c r="M16" s="382"/>
      <c r="N16" s="470"/>
      <c r="O16" s="382"/>
      <c r="P16" s="470"/>
      <c r="Q16" s="382"/>
      <c r="R16" s="35"/>
      <c r="S16" s="460" t="str">
        <f t="shared" si="1"/>
        <v/>
      </c>
      <c r="T16" s="381"/>
      <c r="U16" s="459" t="str" cm="1">
        <f t="array" ref="U16">IF(ISNUMBER(O16), O16, IF(ISNUMBER(G16), 'Lo-Z-INPUT'!$K$19:$L$19, ""))</f>
        <v/>
      </c>
      <c r="V16" s="381"/>
      <c r="W16" s="458" t="str">
        <f t="shared" si="2"/>
        <v/>
      </c>
      <c r="X16" s="381"/>
      <c r="Y16" s="514"/>
      <c r="Z16" s="515" t="str">
        <f>IF(AND(ISNUMBER($S16),$S16&lt;&gt;0),EXTRA!K16,'Lo-Z'!AH16)</f>
        <v>-</v>
      </c>
      <c r="AA16" s="2"/>
      <c r="AB16" s="516" t="str">
        <f>IF(AND(ISNUMBER($S16),$S16&lt;&gt;0),EXTRA!M16,'Lo-Z'!AJ16)</f>
        <v>-</v>
      </c>
      <c r="AC16" s="517" t="str">
        <f t="shared" si="3"/>
        <v/>
      </c>
      <c r="AE16" s="518" t="str">
        <f>IF(AND(ISNUMBER($S16),$S16&lt;&gt;0),EXTRA!P16,'Lo-Z'!AM16)</f>
        <v/>
      </c>
      <c r="AF16" s="519" t="str">
        <f t="shared" si="10"/>
        <v/>
      </c>
      <c r="AG16" s="520" t="str">
        <f>IF(AND(ISNUMBER($S16),$S16&lt;&gt;0),EXTRA!R16,'Lo-Z'!AO16)</f>
        <v/>
      </c>
      <c r="AH16" s="521" t="str">
        <f t="shared" si="11"/>
        <v/>
      </c>
      <c r="AJ16" s="522" t="str">
        <f>IF(AND(ISNUMBER($S16),$S16&lt;&gt;0),EXTRA!T16,'Lo-Z'!AQ16)</f>
        <v/>
      </c>
      <c r="AK16" s="523" t="str">
        <f t="shared" si="12"/>
        <v/>
      </c>
      <c r="AM16" s="524" t="str">
        <f>IF(AND(ISNUMBER($S16),$S16&lt;&gt;0),IF(MV&lt;200,EXTRA!V16,EXTRA!Z16),IF(MV&lt;200,'Lo-Z'!AS16,'Lo-Z'!AW16))</f>
        <v/>
      </c>
      <c r="AN16" s="525" t="str">
        <f t="shared" si="13"/>
        <v/>
      </c>
      <c r="AO16" s="526" t="str">
        <f>IF(AND(ISNUMBER($S16),$S16&lt;&gt;0),IF(MV&lt;200,EXTRA!X16,EXTRA!AB16),IF(MV&lt;200,'Lo-Z'!AU16,'Lo-Z'!AY16))</f>
        <v/>
      </c>
      <c r="AP16" s="527" t="str">
        <f t="shared" si="14"/>
        <v/>
      </c>
      <c r="AR16" s="528" t="str">
        <f>IF(AND(ISNUMBER($S16),$S16&lt;&gt;0),EXTRA!AW16,'Lo-Z'!BP16)</f>
        <v/>
      </c>
      <c r="AS16" s="529" t="str">
        <f t="shared" si="15"/>
        <v/>
      </c>
      <c r="AT16" s="530" t="str">
        <f>IF(AND(ISNUMBER($S16),$S16&lt;&gt;0),EXTRA!AY16,'Lo-Z'!BR16)</f>
        <v/>
      </c>
      <c r="AU16" s="531" t="str">
        <f t="shared" si="16"/>
        <v/>
      </c>
      <c r="AW16" s="532" t="str">
        <f>IF(AND(ISNUMBER($S16),$S16&lt;&gt;0),EXTRA!AH16,'Lo-Z'!BA16)</f>
        <v/>
      </c>
      <c r="AY16" s="533" t="str">
        <f>IF(AND(ISNUMBER(BA16),BA16&lt;&gt;0),"",IF(AND(ISNUMBER($S16),$S16&lt;&gt;0),'Lo-Z-INPUT'!$K$15*'Lo-Z-INPUT'!$K$7,'Lo-Z'!BC16))</f>
        <v/>
      </c>
      <c r="AZ16" s="534"/>
      <c r="BA16" s="549"/>
      <c r="BB16" s="548"/>
      <c r="BD16" s="537" t="str">
        <f>IF(AND(ISNUMBER($S16),$S16&lt;&gt;0),EXTRA!BC16,'Lo-Z'!BV16)</f>
        <v/>
      </c>
      <c r="BE16" s="538" t="str">
        <f t="shared" si="4"/>
        <v/>
      </c>
      <c r="BG16" s="539" t="str">
        <f>IF(AND(ISNUMBER($S16),$S16&lt;&gt;0),EXTRA!AT16,'Lo-Z'!BM16)</f>
        <v/>
      </c>
      <c r="BH16" s="519" t="str">
        <f t="shared" si="5"/>
        <v/>
      </c>
      <c r="BJ16" s="540" t="str">
        <f t="shared" si="6"/>
        <v/>
      </c>
      <c r="BK16" s="541" t="str">
        <f t="shared" si="7"/>
        <v/>
      </c>
      <c r="BN16" s="542" t="str">
        <f t="shared" si="8"/>
        <v/>
      </c>
      <c r="BO16" s="543" t="str">
        <f t="shared" si="9"/>
        <v/>
      </c>
    </row>
    <row r="17" spans="1:67" s="14" customFormat="1">
      <c r="A17" s="507" t="str">
        <f>MATRIX!A17</f>
        <v>Powersoft</v>
      </c>
      <c r="B17" s="544" t="str">
        <f>IF(MATRIX!B17&lt;&gt;0,MATRIX!B17,"-")</f>
        <v>Unica 4L 5K4</v>
      </c>
      <c r="D17" s="545"/>
      <c r="E17" s="546" t="str">
        <f t="shared" si="0"/>
        <v/>
      </c>
      <c r="F17" s="511"/>
      <c r="G17" s="512" t="str">
        <f>'Lo-Z'!AE17</f>
        <v/>
      </c>
      <c r="H17" s="380" t="str">
        <f>'Lo-Z'!AF17</f>
        <v/>
      </c>
      <c r="I17" s="35"/>
      <c r="J17" s="382"/>
      <c r="K17" s="471"/>
      <c r="L17" s="469"/>
      <c r="M17" s="382"/>
      <c r="N17" s="470"/>
      <c r="O17" s="382"/>
      <c r="P17" s="470"/>
      <c r="Q17" s="382"/>
      <c r="R17" s="35"/>
      <c r="S17" s="460" t="str">
        <f t="shared" si="1"/>
        <v/>
      </c>
      <c r="T17" s="381"/>
      <c r="U17" s="459" t="str" cm="1">
        <f t="array" ref="U17">IF(ISNUMBER(O17), O17, IF(ISNUMBER(G17), 'Lo-Z-INPUT'!$K$19:$L$19, ""))</f>
        <v/>
      </c>
      <c r="V17" s="381"/>
      <c r="W17" s="458" t="str">
        <f t="shared" si="2"/>
        <v/>
      </c>
      <c r="X17" s="381"/>
      <c r="Y17" s="514"/>
      <c r="Z17" s="515" t="str">
        <f>IF(AND(ISNUMBER($S17),$S17&lt;&gt;0),EXTRA!K17,'Lo-Z'!AH17)</f>
        <v>-</v>
      </c>
      <c r="AA17" s="2"/>
      <c r="AB17" s="516" t="str">
        <f>IF(AND(ISNUMBER($S17),$S17&lt;&gt;0),EXTRA!M17,'Lo-Z'!AJ17)</f>
        <v>-</v>
      </c>
      <c r="AC17" s="517" t="str">
        <f t="shared" si="3"/>
        <v/>
      </c>
      <c r="AE17" s="518" t="str">
        <f>IF(AND(ISNUMBER($S17),$S17&lt;&gt;0),EXTRA!P17,'Lo-Z'!AM17)</f>
        <v/>
      </c>
      <c r="AF17" s="519" t="str">
        <f t="shared" si="10"/>
        <v/>
      </c>
      <c r="AG17" s="520" t="str">
        <f>IF(AND(ISNUMBER($S17),$S17&lt;&gt;0),EXTRA!R17,'Lo-Z'!AO17)</f>
        <v/>
      </c>
      <c r="AH17" s="521" t="str">
        <f t="shared" si="11"/>
        <v/>
      </c>
      <c r="AJ17" s="522" t="str">
        <f>IF(AND(ISNUMBER($S17),$S17&lt;&gt;0),EXTRA!T17,'Lo-Z'!AQ17)</f>
        <v/>
      </c>
      <c r="AK17" s="523" t="str">
        <f t="shared" si="12"/>
        <v/>
      </c>
      <c r="AM17" s="524" t="str">
        <f>IF(AND(ISNUMBER($S17),$S17&lt;&gt;0),IF(MV&lt;200,EXTRA!V17,EXTRA!Z17),IF(MV&lt;200,'Lo-Z'!AS17,'Lo-Z'!AW17))</f>
        <v/>
      </c>
      <c r="AN17" s="525" t="str">
        <f t="shared" si="13"/>
        <v/>
      </c>
      <c r="AO17" s="526" t="str">
        <f>IF(AND(ISNUMBER($S17),$S17&lt;&gt;0),IF(MV&lt;200,EXTRA!X17,EXTRA!AB17),IF(MV&lt;200,'Lo-Z'!AU17,'Lo-Z'!AY17))</f>
        <v/>
      </c>
      <c r="AP17" s="527" t="str">
        <f t="shared" si="14"/>
        <v/>
      </c>
      <c r="AR17" s="528" t="str">
        <f>IF(AND(ISNUMBER($S17),$S17&lt;&gt;0),EXTRA!AW17,'Lo-Z'!BP17)</f>
        <v/>
      </c>
      <c r="AS17" s="529" t="str">
        <f t="shared" si="15"/>
        <v/>
      </c>
      <c r="AT17" s="530" t="str">
        <f>IF(AND(ISNUMBER($S17),$S17&lt;&gt;0),EXTRA!AY17,'Lo-Z'!BR17)</f>
        <v/>
      </c>
      <c r="AU17" s="531" t="str">
        <f t="shared" si="16"/>
        <v/>
      </c>
      <c r="AW17" s="532" t="str">
        <f>IF(AND(ISNUMBER($S17),$S17&lt;&gt;0),EXTRA!AH17,'Lo-Z'!BA17)</f>
        <v/>
      </c>
      <c r="AY17" s="533" t="str">
        <f>IF(AND(ISNUMBER(BA17),BA17&lt;&gt;0),"",IF(AND(ISNUMBER($S17),$S17&lt;&gt;0),'Lo-Z-INPUT'!$K$15*'Lo-Z-INPUT'!$K$7,'Lo-Z'!BC17))</f>
        <v/>
      </c>
      <c r="AZ17" s="534"/>
      <c r="BA17" s="549"/>
      <c r="BB17" s="548"/>
      <c r="BD17" s="537" t="str">
        <f>IF(AND(ISNUMBER($S17),$S17&lt;&gt;0),EXTRA!BC17,'Lo-Z'!BV17)</f>
        <v/>
      </c>
      <c r="BE17" s="538" t="str">
        <f t="shared" si="4"/>
        <v/>
      </c>
      <c r="BG17" s="539" t="str">
        <f>IF(AND(ISNUMBER($S17),$S17&lt;&gt;0),EXTRA!AT17,'Lo-Z'!BM17)</f>
        <v/>
      </c>
      <c r="BH17" s="519" t="str">
        <f t="shared" si="5"/>
        <v/>
      </c>
      <c r="BJ17" s="540" t="str">
        <f t="shared" si="6"/>
        <v/>
      </c>
      <c r="BK17" s="541" t="str">
        <f t="shared" si="7"/>
        <v/>
      </c>
      <c r="BN17" s="542" t="str">
        <f t="shared" si="8"/>
        <v/>
      </c>
      <c r="BO17" s="543" t="str">
        <f t="shared" si="9"/>
        <v/>
      </c>
    </row>
    <row r="18" spans="1:67" s="14" customFormat="1">
      <c r="A18" s="507" t="str">
        <f>MATRIX!A18</f>
        <v>Powersoft</v>
      </c>
      <c r="B18" s="544" t="str">
        <f>IF(MATRIX!B18&lt;&gt;0,MATRIX!B18,"-")</f>
        <v>Unica 4L 9K4</v>
      </c>
      <c r="D18" s="545"/>
      <c r="E18" s="546" t="str">
        <f t="shared" si="0"/>
        <v/>
      </c>
      <c r="F18" s="511"/>
      <c r="G18" s="512" t="str">
        <f>'Lo-Z'!AE18</f>
        <v/>
      </c>
      <c r="H18" s="380" t="str">
        <f>'Lo-Z'!AF18</f>
        <v/>
      </c>
      <c r="I18" s="35"/>
      <c r="J18" s="382"/>
      <c r="K18" s="471"/>
      <c r="L18" s="469"/>
      <c r="M18" s="382"/>
      <c r="N18" s="470"/>
      <c r="O18" s="382"/>
      <c r="P18" s="470"/>
      <c r="Q18" s="382"/>
      <c r="R18" s="35"/>
      <c r="S18" s="460" t="str">
        <f t="shared" si="1"/>
        <v/>
      </c>
      <c r="T18" s="381"/>
      <c r="U18" s="459" t="str" cm="1">
        <f t="array" ref="U18">IF(ISNUMBER(O18), O18, IF(ISNUMBER(G18), 'Lo-Z-INPUT'!$K$19:$L$19, ""))</f>
        <v/>
      </c>
      <c r="V18" s="381"/>
      <c r="W18" s="458" t="str">
        <f t="shared" si="2"/>
        <v/>
      </c>
      <c r="X18" s="381"/>
      <c r="Y18" s="514"/>
      <c r="Z18" s="515" t="str">
        <f>IF(AND(ISNUMBER($S18),$S18&lt;&gt;0),EXTRA!K18,'Lo-Z'!AH18)</f>
        <v>-</v>
      </c>
      <c r="AA18" s="2"/>
      <c r="AB18" s="516" t="str">
        <f>IF(AND(ISNUMBER($S18),$S18&lt;&gt;0),EXTRA!M18,'Lo-Z'!AJ18)</f>
        <v>-</v>
      </c>
      <c r="AC18" s="517" t="str">
        <f t="shared" si="3"/>
        <v/>
      </c>
      <c r="AE18" s="518" t="str">
        <f>IF(AND(ISNUMBER($S18),$S18&lt;&gt;0),EXTRA!P18,'Lo-Z'!AM18)</f>
        <v/>
      </c>
      <c r="AF18" s="519" t="str">
        <f t="shared" si="10"/>
        <v/>
      </c>
      <c r="AG18" s="520" t="str">
        <f>IF(AND(ISNUMBER($S18),$S18&lt;&gt;0),EXTRA!R18,'Lo-Z'!AO18)</f>
        <v/>
      </c>
      <c r="AH18" s="521" t="str">
        <f t="shared" si="11"/>
        <v/>
      </c>
      <c r="AJ18" s="522" t="str">
        <f>IF(AND(ISNUMBER($S18),$S18&lt;&gt;0),EXTRA!T18,'Lo-Z'!AQ18)</f>
        <v/>
      </c>
      <c r="AK18" s="523" t="str">
        <f t="shared" si="12"/>
        <v/>
      </c>
      <c r="AM18" s="524" t="str">
        <f>IF(AND(ISNUMBER($S18),$S18&lt;&gt;0),IF(MV&lt;200,EXTRA!V18,EXTRA!Z18),IF(MV&lt;200,'Lo-Z'!AS18,'Lo-Z'!AW18))</f>
        <v/>
      </c>
      <c r="AN18" s="525" t="str">
        <f t="shared" si="13"/>
        <v/>
      </c>
      <c r="AO18" s="526" t="str">
        <f>IF(AND(ISNUMBER($S18),$S18&lt;&gt;0),IF(MV&lt;200,EXTRA!X18,EXTRA!AB18),IF(MV&lt;200,'Lo-Z'!AU18,'Lo-Z'!AY18))</f>
        <v/>
      </c>
      <c r="AP18" s="527" t="str">
        <f t="shared" si="14"/>
        <v/>
      </c>
      <c r="AR18" s="528" t="str">
        <f>IF(AND(ISNUMBER($S18),$S18&lt;&gt;0),EXTRA!AW18,'Lo-Z'!BP18)</f>
        <v/>
      </c>
      <c r="AS18" s="529" t="str">
        <f t="shared" si="15"/>
        <v/>
      </c>
      <c r="AT18" s="530" t="str">
        <f>IF(AND(ISNUMBER($S18),$S18&lt;&gt;0),EXTRA!AY18,'Lo-Z'!BR18)</f>
        <v/>
      </c>
      <c r="AU18" s="531" t="str">
        <f t="shared" si="16"/>
        <v/>
      </c>
      <c r="AW18" s="532" t="str">
        <f>IF(AND(ISNUMBER($S18),$S18&lt;&gt;0),EXTRA!AH18,'Lo-Z'!BA18)</f>
        <v/>
      </c>
      <c r="AY18" s="533" t="str">
        <f>IF(AND(ISNUMBER(BA18),BA18&lt;&gt;0),"",IF(AND(ISNUMBER($S18),$S18&lt;&gt;0),'Lo-Z-INPUT'!$K$15*'Lo-Z-INPUT'!$K$7,'Lo-Z'!BC18))</f>
        <v/>
      </c>
      <c r="AZ18" s="534"/>
      <c r="BA18" s="549"/>
      <c r="BB18" s="548"/>
      <c r="BD18" s="537" t="str">
        <f>IF(AND(ISNUMBER($S18),$S18&lt;&gt;0),EXTRA!BC18,'Lo-Z'!BV18)</f>
        <v/>
      </c>
      <c r="BE18" s="538" t="str">
        <f t="shared" si="4"/>
        <v/>
      </c>
      <c r="BG18" s="539" t="str">
        <f>IF(AND(ISNUMBER($S18),$S18&lt;&gt;0),EXTRA!AT18,'Lo-Z'!BM18)</f>
        <v/>
      </c>
      <c r="BH18" s="519" t="str">
        <f t="shared" si="5"/>
        <v/>
      </c>
      <c r="BJ18" s="540" t="str">
        <f t="shared" si="6"/>
        <v/>
      </c>
      <c r="BK18" s="541" t="str">
        <f t="shared" si="7"/>
        <v/>
      </c>
      <c r="BN18" s="542" t="str">
        <f t="shared" si="8"/>
        <v/>
      </c>
      <c r="BO18" s="543" t="str">
        <f t="shared" si="9"/>
        <v/>
      </c>
    </row>
    <row r="19" spans="1:67" s="14" customFormat="1">
      <c r="A19" s="507" t="str">
        <f>MATRIX!A19</f>
        <v>Powersoft</v>
      </c>
      <c r="B19" s="544" t="str">
        <f>IF(MATRIX!B19&lt;&gt;0,MATRIX!B19,"-")</f>
        <v>Unica 4L 12K4</v>
      </c>
      <c r="D19" s="545"/>
      <c r="E19" s="546" t="str">
        <f t="shared" si="0"/>
        <v/>
      </c>
      <c r="F19" s="511"/>
      <c r="G19" s="512" t="str">
        <f>'Lo-Z'!AE19</f>
        <v/>
      </c>
      <c r="H19" s="380" t="str">
        <f>'Lo-Z'!AF19</f>
        <v/>
      </c>
      <c r="I19" s="35"/>
      <c r="J19" s="382"/>
      <c r="K19" s="471"/>
      <c r="L19" s="469"/>
      <c r="M19" s="382"/>
      <c r="N19" s="470"/>
      <c r="O19" s="382"/>
      <c r="P19" s="470"/>
      <c r="Q19" s="382"/>
      <c r="R19" s="35"/>
      <c r="S19" s="460" t="str">
        <f t="shared" si="1"/>
        <v/>
      </c>
      <c r="T19" s="381"/>
      <c r="U19" s="459" t="str" cm="1">
        <f t="array" ref="U19">IF(ISNUMBER(O19), O19, IF(ISNUMBER(G19), 'Lo-Z-INPUT'!$K$19:$L$19, ""))</f>
        <v/>
      </c>
      <c r="V19" s="381"/>
      <c r="W19" s="458" t="str">
        <f t="shared" si="2"/>
        <v/>
      </c>
      <c r="X19" s="381"/>
      <c r="Y19" s="514"/>
      <c r="Z19" s="515" t="str">
        <f>IF(AND(ISNUMBER($S19),$S19&lt;&gt;0),EXTRA!K19,'Lo-Z'!AH19)</f>
        <v>-</v>
      </c>
      <c r="AA19" s="2"/>
      <c r="AB19" s="516" t="str">
        <f>IF(AND(ISNUMBER($S19),$S19&lt;&gt;0),EXTRA!M19,'Lo-Z'!AJ19)</f>
        <v>-</v>
      </c>
      <c r="AC19" s="517" t="str">
        <f t="shared" si="3"/>
        <v/>
      </c>
      <c r="AE19" s="518" t="str">
        <f>IF(AND(ISNUMBER($S19),$S19&lt;&gt;0),EXTRA!P19,'Lo-Z'!AM19)</f>
        <v/>
      </c>
      <c r="AF19" s="519" t="str">
        <f t="shared" si="10"/>
        <v/>
      </c>
      <c r="AG19" s="520" t="str">
        <f>IF(AND(ISNUMBER($S19),$S19&lt;&gt;0),EXTRA!R19,'Lo-Z'!AO19)</f>
        <v/>
      </c>
      <c r="AH19" s="521" t="str">
        <f t="shared" si="11"/>
        <v/>
      </c>
      <c r="AJ19" s="522" t="str">
        <f>IF(AND(ISNUMBER($S19),$S19&lt;&gt;0),EXTRA!T19,'Lo-Z'!AQ19)</f>
        <v/>
      </c>
      <c r="AK19" s="523" t="str">
        <f t="shared" si="12"/>
        <v/>
      </c>
      <c r="AM19" s="524" t="str">
        <f>IF(AND(ISNUMBER($S19),$S19&lt;&gt;0),IF(MV&lt;200,EXTRA!V19,EXTRA!Z19),IF(MV&lt;200,'Lo-Z'!AS19,'Lo-Z'!AW19))</f>
        <v/>
      </c>
      <c r="AN19" s="525" t="str">
        <f t="shared" si="13"/>
        <v/>
      </c>
      <c r="AO19" s="526" t="str">
        <f>IF(AND(ISNUMBER($S19),$S19&lt;&gt;0),IF(MV&lt;200,EXTRA!X19,EXTRA!AB19),IF(MV&lt;200,'Lo-Z'!AU19,'Lo-Z'!AY19))</f>
        <v/>
      </c>
      <c r="AP19" s="527" t="str">
        <f t="shared" si="14"/>
        <v/>
      </c>
      <c r="AR19" s="528" t="str">
        <f>IF(AND(ISNUMBER($S19),$S19&lt;&gt;0),EXTRA!AW19,'Lo-Z'!BP19)</f>
        <v/>
      </c>
      <c r="AS19" s="529" t="str">
        <f t="shared" si="15"/>
        <v/>
      </c>
      <c r="AT19" s="530" t="str">
        <f>IF(AND(ISNUMBER($S19),$S19&lt;&gt;0),EXTRA!AY19,'Lo-Z'!BR19)</f>
        <v/>
      </c>
      <c r="AU19" s="531" t="str">
        <f t="shared" si="16"/>
        <v/>
      </c>
      <c r="AW19" s="532" t="str">
        <f>IF(AND(ISNUMBER($S19),$S19&lt;&gt;0),EXTRA!AH19,'Lo-Z'!BA19)</f>
        <v/>
      </c>
      <c r="AY19" s="533" t="str">
        <f>IF(AND(ISNUMBER(BA19),BA19&lt;&gt;0),"",IF(AND(ISNUMBER($S19),$S19&lt;&gt;0),'Lo-Z-INPUT'!$K$15*'Lo-Z-INPUT'!$K$7,'Lo-Z'!BC19))</f>
        <v/>
      </c>
      <c r="AZ19" s="534"/>
      <c r="BA19" s="549"/>
      <c r="BB19" s="548"/>
      <c r="BD19" s="537" t="str">
        <f>IF(AND(ISNUMBER($S19),$S19&lt;&gt;0),EXTRA!BC19,'Lo-Z'!BV19)</f>
        <v/>
      </c>
      <c r="BE19" s="538" t="str">
        <f t="shared" si="4"/>
        <v/>
      </c>
      <c r="BG19" s="539" t="str">
        <f>IF(AND(ISNUMBER($S19),$S19&lt;&gt;0),EXTRA!AT19,'Lo-Z'!BM19)</f>
        <v/>
      </c>
      <c r="BH19" s="519" t="str">
        <f t="shared" si="5"/>
        <v/>
      </c>
      <c r="BJ19" s="540" t="str">
        <f t="shared" si="6"/>
        <v/>
      </c>
      <c r="BK19" s="541" t="str">
        <f t="shared" si="7"/>
        <v/>
      </c>
      <c r="BN19" s="542" t="str">
        <f t="shared" si="8"/>
        <v/>
      </c>
      <c r="BO19" s="543" t="str">
        <f t="shared" si="9"/>
        <v/>
      </c>
    </row>
    <row r="20" spans="1:67" s="14" customFormat="1">
      <c r="A20" s="507" t="str">
        <f>MATRIX!A20</f>
        <v>Powersoft</v>
      </c>
      <c r="B20" s="544" t="str">
        <f>IF(MATRIX!B20&lt;&gt;0,MATRIX!B20,"-")</f>
        <v>Unica 4L 16K4</v>
      </c>
      <c r="D20" s="545"/>
      <c r="E20" s="546" t="str">
        <f t="shared" si="0"/>
        <v/>
      </c>
      <c r="F20" s="511"/>
      <c r="G20" s="512" t="str">
        <f>'Lo-Z'!AE20</f>
        <v/>
      </c>
      <c r="H20" s="380" t="str">
        <f>'Lo-Z'!AF20</f>
        <v/>
      </c>
      <c r="I20" s="35"/>
      <c r="J20" s="382"/>
      <c r="K20" s="471"/>
      <c r="L20" s="469"/>
      <c r="M20" s="382"/>
      <c r="N20" s="470"/>
      <c r="O20" s="382"/>
      <c r="P20" s="470"/>
      <c r="Q20" s="382"/>
      <c r="R20" s="35"/>
      <c r="S20" s="460" t="str">
        <f t="shared" si="1"/>
        <v/>
      </c>
      <c r="T20" s="381"/>
      <c r="U20" s="459" t="str" cm="1">
        <f t="array" ref="U20">IF(ISNUMBER(O20), O20, IF(ISNUMBER(G20), 'Lo-Z-INPUT'!$K$19:$L$19, ""))</f>
        <v/>
      </c>
      <c r="V20" s="381"/>
      <c r="W20" s="458" t="str">
        <f t="shared" si="2"/>
        <v/>
      </c>
      <c r="X20" s="381"/>
      <c r="Y20" s="514"/>
      <c r="Z20" s="515" t="str">
        <f>IF(AND(ISNUMBER($S20),$S20&lt;&gt;0),EXTRA!K20,'Lo-Z'!AH20)</f>
        <v>-</v>
      </c>
      <c r="AA20" s="2"/>
      <c r="AB20" s="516" t="str">
        <f>IF(AND(ISNUMBER($S20),$S20&lt;&gt;0),EXTRA!M20,'Lo-Z'!AJ20)</f>
        <v>-</v>
      </c>
      <c r="AC20" s="517" t="str">
        <f t="shared" si="3"/>
        <v/>
      </c>
      <c r="AE20" s="518" t="str">
        <f>IF(AND(ISNUMBER($S20),$S20&lt;&gt;0),EXTRA!P20,'Lo-Z'!AM20)</f>
        <v/>
      </c>
      <c r="AF20" s="519" t="str">
        <f t="shared" si="10"/>
        <v/>
      </c>
      <c r="AG20" s="520" t="str">
        <f>IF(AND(ISNUMBER($S20),$S20&lt;&gt;0),EXTRA!R20,'Lo-Z'!AO20)</f>
        <v/>
      </c>
      <c r="AH20" s="521" t="str">
        <f t="shared" si="11"/>
        <v/>
      </c>
      <c r="AJ20" s="522" t="str">
        <f>IF(AND(ISNUMBER($S20),$S20&lt;&gt;0),EXTRA!T20,'Lo-Z'!AQ20)</f>
        <v/>
      </c>
      <c r="AK20" s="523" t="str">
        <f t="shared" si="12"/>
        <v/>
      </c>
      <c r="AM20" s="524" t="str">
        <f>IF(AND(ISNUMBER($S20),$S20&lt;&gt;0),IF(MV&lt;200,EXTRA!V20,EXTRA!Z20),IF(MV&lt;200,'Lo-Z'!AS20,'Lo-Z'!AW20))</f>
        <v/>
      </c>
      <c r="AN20" s="525" t="str">
        <f t="shared" si="13"/>
        <v/>
      </c>
      <c r="AO20" s="526" t="str">
        <f>IF(AND(ISNUMBER($S20),$S20&lt;&gt;0),IF(MV&lt;200,EXTRA!X20,EXTRA!AB20),IF(MV&lt;200,'Lo-Z'!AU20,'Lo-Z'!AY20))</f>
        <v/>
      </c>
      <c r="AP20" s="527" t="str">
        <f t="shared" si="14"/>
        <v/>
      </c>
      <c r="AR20" s="528" t="str">
        <f>IF(AND(ISNUMBER($S20),$S20&lt;&gt;0),EXTRA!AW20,'Lo-Z'!BP20)</f>
        <v/>
      </c>
      <c r="AS20" s="529" t="str">
        <f t="shared" si="15"/>
        <v/>
      </c>
      <c r="AT20" s="530" t="str">
        <f>IF(AND(ISNUMBER($S20),$S20&lt;&gt;0),EXTRA!AY20,'Lo-Z'!BR20)</f>
        <v/>
      </c>
      <c r="AU20" s="531" t="str">
        <f t="shared" si="16"/>
        <v/>
      </c>
      <c r="AW20" s="532" t="str">
        <f>IF(AND(ISNUMBER($S20),$S20&lt;&gt;0),EXTRA!AH20,'Lo-Z'!BA20)</f>
        <v/>
      </c>
      <c r="AY20" s="533" t="str">
        <f>IF(AND(ISNUMBER(BA20),BA20&lt;&gt;0),"",IF(AND(ISNUMBER($S20),$S20&lt;&gt;0),'Lo-Z-INPUT'!$K$15*'Lo-Z-INPUT'!$K$7,'Lo-Z'!BC20))</f>
        <v/>
      </c>
      <c r="AZ20" s="534"/>
      <c r="BA20" s="549"/>
      <c r="BB20" s="548"/>
      <c r="BD20" s="537" t="str">
        <f>IF(AND(ISNUMBER($S20),$S20&lt;&gt;0),EXTRA!BC20,'Lo-Z'!BV20)</f>
        <v/>
      </c>
      <c r="BE20" s="538" t="str">
        <f t="shared" si="4"/>
        <v/>
      </c>
      <c r="BG20" s="539" t="str">
        <f>IF(AND(ISNUMBER($S20),$S20&lt;&gt;0),EXTRA!AT20,'Lo-Z'!BM20)</f>
        <v/>
      </c>
      <c r="BH20" s="519" t="str">
        <f t="shared" si="5"/>
        <v/>
      </c>
      <c r="BJ20" s="540" t="str">
        <f t="shared" si="6"/>
        <v/>
      </c>
      <c r="BK20" s="541" t="str">
        <f t="shared" si="7"/>
        <v/>
      </c>
      <c r="BN20" s="542" t="str">
        <f t="shared" si="8"/>
        <v/>
      </c>
      <c r="BO20" s="543" t="str">
        <f t="shared" si="9"/>
        <v/>
      </c>
    </row>
    <row r="21" spans="1:67" s="14" customFormat="1">
      <c r="A21" s="507" t="str">
        <f>MATRIX!A21</f>
        <v>Powersoft</v>
      </c>
      <c r="B21" s="544" t="str">
        <f>IF(MATRIX!B21&lt;&gt;0,MATRIX!B21,"-")</f>
        <v>Unica 8M 1K8</v>
      </c>
      <c r="D21" s="545"/>
      <c r="E21" s="546" t="str">
        <f t="shared" si="0"/>
        <v/>
      </c>
      <c r="F21" s="511"/>
      <c r="G21" s="512" t="str">
        <f>'Lo-Z'!AE21</f>
        <v/>
      </c>
      <c r="H21" s="380" t="str">
        <f>'Lo-Z'!AF21</f>
        <v/>
      </c>
      <c r="I21" s="35"/>
      <c r="J21" s="382"/>
      <c r="K21" s="471"/>
      <c r="L21" s="469"/>
      <c r="M21" s="382"/>
      <c r="N21" s="470"/>
      <c r="O21" s="382"/>
      <c r="P21" s="470"/>
      <c r="Q21" s="382"/>
      <c r="R21" s="35"/>
      <c r="S21" s="460" t="str">
        <f t="shared" si="1"/>
        <v/>
      </c>
      <c r="T21" s="381"/>
      <c r="U21" s="459" t="str" cm="1">
        <f t="array" ref="U21">IF(ISNUMBER(O21), O21, IF(ISNUMBER(G21), 'Lo-Z-INPUT'!$K$19:$L$19, ""))</f>
        <v/>
      </c>
      <c r="V21" s="381"/>
      <c r="W21" s="458" t="str">
        <f t="shared" si="2"/>
        <v/>
      </c>
      <c r="X21" s="381"/>
      <c r="Y21" s="514"/>
      <c r="Z21" s="515" t="str">
        <f>IF(AND(ISNUMBER($S21),$S21&lt;&gt;0),EXTRA!K21,'Lo-Z'!AH21)</f>
        <v>-</v>
      </c>
      <c r="AA21" s="2"/>
      <c r="AB21" s="516" t="str">
        <f>IF(AND(ISNUMBER($S21),$S21&lt;&gt;0),EXTRA!M21,'Lo-Z'!AJ21)</f>
        <v>-</v>
      </c>
      <c r="AC21" s="517" t="str">
        <f t="shared" si="3"/>
        <v/>
      </c>
      <c r="AE21" s="518" t="str">
        <f>IF(AND(ISNUMBER($S21),$S21&lt;&gt;0),EXTRA!P21,'Lo-Z'!AM21)</f>
        <v/>
      </c>
      <c r="AF21" s="519" t="str">
        <f t="shared" si="10"/>
        <v/>
      </c>
      <c r="AG21" s="520" t="str">
        <f>IF(AND(ISNUMBER($S21),$S21&lt;&gt;0),EXTRA!R21,'Lo-Z'!AO21)</f>
        <v/>
      </c>
      <c r="AH21" s="521" t="str">
        <f t="shared" si="11"/>
        <v/>
      </c>
      <c r="AJ21" s="522" t="str">
        <f>IF(AND(ISNUMBER($S21),$S21&lt;&gt;0),EXTRA!T21,'Lo-Z'!AQ21)</f>
        <v/>
      </c>
      <c r="AK21" s="523" t="str">
        <f t="shared" si="12"/>
        <v/>
      </c>
      <c r="AM21" s="524" t="str">
        <f>IF(AND(ISNUMBER($S21),$S21&lt;&gt;0),IF(MV&lt;200,EXTRA!V21,EXTRA!Z21),IF(MV&lt;200,'Lo-Z'!AS21,'Lo-Z'!AW21))</f>
        <v/>
      </c>
      <c r="AN21" s="525" t="str">
        <f t="shared" si="13"/>
        <v/>
      </c>
      <c r="AO21" s="526" t="str">
        <f>IF(AND(ISNUMBER($S21),$S21&lt;&gt;0),IF(MV&lt;200,EXTRA!X21,EXTRA!AB21),IF(MV&lt;200,'Lo-Z'!AU21,'Lo-Z'!AY21))</f>
        <v/>
      </c>
      <c r="AP21" s="527" t="str">
        <f t="shared" si="14"/>
        <v/>
      </c>
      <c r="AR21" s="528" t="str">
        <f>IF(AND(ISNUMBER($S21),$S21&lt;&gt;0),EXTRA!AW21,'Lo-Z'!BP21)</f>
        <v/>
      </c>
      <c r="AS21" s="529" t="str">
        <f t="shared" si="15"/>
        <v/>
      </c>
      <c r="AT21" s="530" t="str">
        <f>IF(AND(ISNUMBER($S21),$S21&lt;&gt;0),EXTRA!AY21,'Lo-Z'!BR21)</f>
        <v/>
      </c>
      <c r="AU21" s="531" t="str">
        <f t="shared" si="16"/>
        <v/>
      </c>
      <c r="AW21" s="532" t="str">
        <f>IF(AND(ISNUMBER($S21),$S21&lt;&gt;0),EXTRA!AH21,'Lo-Z'!BA21)</f>
        <v/>
      </c>
      <c r="AY21" s="533" t="str">
        <f>IF(AND(ISNUMBER(BA21),BA21&lt;&gt;0),"",IF(AND(ISNUMBER($S21),$S21&lt;&gt;0),'Lo-Z-INPUT'!$K$15*'Lo-Z-INPUT'!$K$7,'Lo-Z'!BC21))</f>
        <v/>
      </c>
      <c r="AZ21" s="534"/>
      <c r="BA21" s="549"/>
      <c r="BB21" s="548"/>
      <c r="BD21" s="537" t="str">
        <f>IF(AND(ISNUMBER($S21),$S21&lt;&gt;0),EXTRA!BC21,'Lo-Z'!BV21)</f>
        <v/>
      </c>
      <c r="BE21" s="538" t="str">
        <f t="shared" si="4"/>
        <v/>
      </c>
      <c r="BG21" s="539" t="str">
        <f>IF(AND(ISNUMBER($S21),$S21&lt;&gt;0),EXTRA!AT21,'Lo-Z'!BM21)</f>
        <v/>
      </c>
      <c r="BH21" s="519" t="str">
        <f t="shared" si="5"/>
        <v/>
      </c>
      <c r="BJ21" s="540" t="str">
        <f t="shared" si="6"/>
        <v/>
      </c>
      <c r="BK21" s="541" t="str">
        <f t="shared" si="7"/>
        <v/>
      </c>
      <c r="BN21" s="542" t="str">
        <f t="shared" si="8"/>
        <v/>
      </c>
      <c r="BO21" s="543" t="str">
        <f t="shared" si="9"/>
        <v/>
      </c>
    </row>
    <row r="22" spans="1:67" s="14" customFormat="1">
      <c r="A22" s="507" t="str">
        <f>MATRIX!A22</f>
        <v>Powersoft</v>
      </c>
      <c r="B22" s="544" t="str">
        <f>IF(MATRIX!B22&lt;&gt;0,MATRIX!B22,"-")</f>
        <v>Unica 8M 2K8</v>
      </c>
      <c r="D22" s="545"/>
      <c r="E22" s="546" t="str">
        <f t="shared" si="0"/>
        <v/>
      </c>
      <c r="F22" s="511"/>
      <c r="G22" s="512" t="str">
        <f>'Lo-Z'!AE22</f>
        <v/>
      </c>
      <c r="H22" s="380" t="str">
        <f>'Lo-Z'!AF22</f>
        <v/>
      </c>
      <c r="I22" s="35"/>
      <c r="J22" s="382"/>
      <c r="K22" s="471"/>
      <c r="L22" s="469"/>
      <c r="M22" s="382"/>
      <c r="N22" s="470"/>
      <c r="O22" s="382"/>
      <c r="P22" s="470"/>
      <c r="Q22" s="382"/>
      <c r="R22" s="35"/>
      <c r="S22" s="460" t="str">
        <f t="shared" si="1"/>
        <v/>
      </c>
      <c r="T22" s="381"/>
      <c r="U22" s="459" t="str" cm="1">
        <f t="array" ref="U22">IF(ISNUMBER(O22), O22, IF(ISNUMBER(G22), 'Lo-Z-INPUT'!$K$19:$L$19, ""))</f>
        <v/>
      </c>
      <c r="V22" s="381"/>
      <c r="W22" s="458" t="str">
        <f t="shared" si="2"/>
        <v/>
      </c>
      <c r="X22" s="381"/>
      <c r="Y22" s="514"/>
      <c r="Z22" s="515" t="str">
        <f>IF(AND(ISNUMBER($S22),$S22&lt;&gt;0),EXTRA!K22,'Lo-Z'!AH22)</f>
        <v>-</v>
      </c>
      <c r="AA22" s="2"/>
      <c r="AB22" s="516" t="str">
        <f>IF(AND(ISNUMBER($S22),$S22&lt;&gt;0),EXTRA!M22,'Lo-Z'!AJ22)</f>
        <v>-</v>
      </c>
      <c r="AC22" s="517" t="str">
        <f t="shared" si="3"/>
        <v/>
      </c>
      <c r="AE22" s="518" t="str">
        <f>IF(AND(ISNUMBER($S22),$S22&lt;&gt;0),EXTRA!P22,'Lo-Z'!AM22)</f>
        <v/>
      </c>
      <c r="AF22" s="519" t="str">
        <f t="shared" si="10"/>
        <v/>
      </c>
      <c r="AG22" s="520" t="str">
        <f>IF(AND(ISNUMBER($S22),$S22&lt;&gt;0),EXTRA!R22,'Lo-Z'!AO22)</f>
        <v/>
      </c>
      <c r="AH22" s="521" t="str">
        <f t="shared" si="11"/>
        <v/>
      </c>
      <c r="AJ22" s="522" t="str">
        <f>IF(AND(ISNUMBER($S22),$S22&lt;&gt;0),EXTRA!T22,'Lo-Z'!AQ22)</f>
        <v/>
      </c>
      <c r="AK22" s="523" t="str">
        <f t="shared" si="12"/>
        <v/>
      </c>
      <c r="AM22" s="524" t="str">
        <f>IF(AND(ISNUMBER($S22),$S22&lt;&gt;0),IF(MV&lt;200,EXTRA!V22,EXTRA!Z22),IF(MV&lt;200,'Lo-Z'!AS22,'Lo-Z'!AW22))</f>
        <v/>
      </c>
      <c r="AN22" s="525" t="str">
        <f t="shared" si="13"/>
        <v/>
      </c>
      <c r="AO22" s="526" t="str">
        <f>IF(AND(ISNUMBER($S22),$S22&lt;&gt;0),IF(MV&lt;200,EXTRA!X22,EXTRA!AB22),IF(MV&lt;200,'Lo-Z'!AU22,'Lo-Z'!AY22))</f>
        <v/>
      </c>
      <c r="AP22" s="527" t="str">
        <f t="shared" si="14"/>
        <v/>
      </c>
      <c r="AR22" s="528" t="str">
        <f>IF(AND(ISNUMBER($S22),$S22&lt;&gt;0),EXTRA!AW22,'Lo-Z'!BP22)</f>
        <v/>
      </c>
      <c r="AS22" s="529" t="str">
        <f t="shared" si="15"/>
        <v/>
      </c>
      <c r="AT22" s="530" t="str">
        <f>IF(AND(ISNUMBER($S22),$S22&lt;&gt;0),EXTRA!AY22,'Lo-Z'!BR22)</f>
        <v/>
      </c>
      <c r="AU22" s="531" t="str">
        <f t="shared" si="16"/>
        <v/>
      </c>
      <c r="AW22" s="532" t="str">
        <f>IF(AND(ISNUMBER($S22),$S22&lt;&gt;0),EXTRA!AH22,'Lo-Z'!BA22)</f>
        <v/>
      </c>
      <c r="AY22" s="533" t="str">
        <f>IF(AND(ISNUMBER(BA22),BA22&lt;&gt;0),"",IF(AND(ISNUMBER($S22),$S22&lt;&gt;0),'Lo-Z-INPUT'!$K$15*'Lo-Z-INPUT'!$K$7,'Lo-Z'!BC22))</f>
        <v/>
      </c>
      <c r="AZ22" s="534"/>
      <c r="BA22" s="549"/>
      <c r="BB22" s="548"/>
      <c r="BD22" s="537" t="str">
        <f>IF(AND(ISNUMBER($S22),$S22&lt;&gt;0),EXTRA!BC22,'Lo-Z'!BV22)</f>
        <v/>
      </c>
      <c r="BE22" s="538" t="str">
        <f t="shared" si="4"/>
        <v/>
      </c>
      <c r="BG22" s="539" t="str">
        <f>IF(AND(ISNUMBER($S22),$S22&lt;&gt;0),EXTRA!AT22,'Lo-Z'!BM22)</f>
        <v/>
      </c>
      <c r="BH22" s="519" t="str">
        <f t="shared" si="5"/>
        <v/>
      </c>
      <c r="BJ22" s="540" t="str">
        <f t="shared" si="6"/>
        <v/>
      </c>
      <c r="BK22" s="541" t="str">
        <f t="shared" si="7"/>
        <v/>
      </c>
      <c r="BN22" s="542" t="str">
        <f t="shared" si="8"/>
        <v/>
      </c>
      <c r="BO22" s="543" t="str">
        <f t="shared" si="9"/>
        <v/>
      </c>
    </row>
    <row r="23" spans="1:67" s="14" customFormat="1">
      <c r="A23" s="507" t="str">
        <f>MATRIX!A23</f>
        <v>Powersoft</v>
      </c>
      <c r="B23" s="544" t="str">
        <f>IF(MATRIX!B23&lt;&gt;0,MATRIX!B23,"-")</f>
        <v>Unica 8M 4K8</v>
      </c>
      <c r="D23" s="545"/>
      <c r="E23" s="546" t="str">
        <f t="shared" si="0"/>
        <v/>
      </c>
      <c r="F23" s="511"/>
      <c r="G23" s="512" t="str">
        <f>'Lo-Z'!AE23</f>
        <v/>
      </c>
      <c r="H23" s="380" t="str">
        <f>'Lo-Z'!AF23</f>
        <v/>
      </c>
      <c r="I23" s="35"/>
      <c r="J23" s="382"/>
      <c r="K23" s="471"/>
      <c r="L23" s="469"/>
      <c r="M23" s="382"/>
      <c r="N23" s="470"/>
      <c r="O23" s="382"/>
      <c r="P23" s="470"/>
      <c r="Q23" s="382"/>
      <c r="R23" s="35"/>
      <c r="S23" s="460" t="str">
        <f t="shared" si="1"/>
        <v/>
      </c>
      <c r="T23" s="381"/>
      <c r="U23" s="459" t="str" cm="1">
        <f t="array" ref="U23">IF(ISNUMBER(O23), O23, IF(ISNUMBER(G23), 'Lo-Z-INPUT'!$K$19:$L$19, ""))</f>
        <v/>
      </c>
      <c r="V23" s="381"/>
      <c r="W23" s="458" t="str">
        <f t="shared" si="2"/>
        <v/>
      </c>
      <c r="X23" s="381"/>
      <c r="Y23" s="514"/>
      <c r="Z23" s="515" t="str">
        <f>IF(AND(ISNUMBER($S23),$S23&lt;&gt;0),EXTRA!K23,'Lo-Z'!AH23)</f>
        <v>-</v>
      </c>
      <c r="AA23" s="2"/>
      <c r="AB23" s="516" t="str">
        <f>IF(AND(ISNUMBER($S23),$S23&lt;&gt;0),EXTRA!M23,'Lo-Z'!AJ23)</f>
        <v>-</v>
      </c>
      <c r="AC23" s="517" t="str">
        <f t="shared" si="3"/>
        <v/>
      </c>
      <c r="AE23" s="518" t="str">
        <f>IF(AND(ISNUMBER($S23),$S23&lt;&gt;0),EXTRA!P23,'Lo-Z'!AM23)</f>
        <v/>
      </c>
      <c r="AF23" s="519" t="str">
        <f t="shared" si="10"/>
        <v/>
      </c>
      <c r="AG23" s="520" t="str">
        <f>IF(AND(ISNUMBER($S23),$S23&lt;&gt;0),EXTRA!R23,'Lo-Z'!AO23)</f>
        <v/>
      </c>
      <c r="AH23" s="521" t="str">
        <f t="shared" si="11"/>
        <v/>
      </c>
      <c r="AJ23" s="522" t="str">
        <f>IF(AND(ISNUMBER($S23),$S23&lt;&gt;0),EXTRA!T23,'Lo-Z'!AQ23)</f>
        <v/>
      </c>
      <c r="AK23" s="523" t="str">
        <f t="shared" si="12"/>
        <v/>
      </c>
      <c r="AM23" s="524" t="str">
        <f>IF(AND(ISNUMBER($S23),$S23&lt;&gt;0),IF(MV&lt;200,EXTRA!V23,EXTRA!Z23),IF(MV&lt;200,'Lo-Z'!AS23,'Lo-Z'!AW23))</f>
        <v/>
      </c>
      <c r="AN23" s="525" t="str">
        <f t="shared" si="13"/>
        <v/>
      </c>
      <c r="AO23" s="526" t="str">
        <f>IF(AND(ISNUMBER($S23),$S23&lt;&gt;0),IF(MV&lt;200,EXTRA!X23,EXTRA!AB23),IF(MV&lt;200,'Lo-Z'!AU23,'Lo-Z'!AY23))</f>
        <v/>
      </c>
      <c r="AP23" s="527" t="str">
        <f t="shared" si="14"/>
        <v/>
      </c>
      <c r="AR23" s="528" t="str">
        <f>IF(AND(ISNUMBER($S23),$S23&lt;&gt;0),EXTRA!AW23,'Lo-Z'!BP23)</f>
        <v/>
      </c>
      <c r="AS23" s="529" t="str">
        <f t="shared" si="15"/>
        <v/>
      </c>
      <c r="AT23" s="530" t="str">
        <f>IF(AND(ISNUMBER($S23),$S23&lt;&gt;0),EXTRA!AY23,'Lo-Z'!BR23)</f>
        <v/>
      </c>
      <c r="AU23" s="531" t="str">
        <f t="shared" si="16"/>
        <v/>
      </c>
      <c r="AW23" s="532" t="str">
        <f>IF(AND(ISNUMBER($S23),$S23&lt;&gt;0),EXTRA!AH23,'Lo-Z'!BA23)</f>
        <v/>
      </c>
      <c r="AY23" s="533" t="str">
        <f>IF(AND(ISNUMBER(BA23),BA23&lt;&gt;0),"",IF(AND(ISNUMBER($S23),$S23&lt;&gt;0),'Lo-Z-INPUT'!$K$15*'Lo-Z-INPUT'!$K$7,'Lo-Z'!BC23))</f>
        <v/>
      </c>
      <c r="AZ23" s="534"/>
      <c r="BA23" s="549"/>
      <c r="BB23" s="548"/>
      <c r="BD23" s="537" t="str">
        <f>IF(AND(ISNUMBER($S23),$S23&lt;&gt;0),EXTRA!BC23,'Lo-Z'!BV23)</f>
        <v/>
      </c>
      <c r="BE23" s="538" t="str">
        <f t="shared" si="4"/>
        <v/>
      </c>
      <c r="BG23" s="539" t="str">
        <f>IF(AND(ISNUMBER($S23),$S23&lt;&gt;0),EXTRA!AT23,'Lo-Z'!BM23)</f>
        <v/>
      </c>
      <c r="BH23" s="519" t="str">
        <f t="shared" si="5"/>
        <v/>
      </c>
      <c r="BJ23" s="540" t="str">
        <f t="shared" si="6"/>
        <v/>
      </c>
      <c r="BK23" s="541" t="str">
        <f t="shared" si="7"/>
        <v/>
      </c>
      <c r="BN23" s="542" t="str">
        <f t="shared" si="8"/>
        <v/>
      </c>
      <c r="BO23" s="543" t="str">
        <f t="shared" si="9"/>
        <v/>
      </c>
    </row>
    <row r="24" spans="1:67" s="14" customFormat="1">
      <c r="A24" s="507" t="str">
        <f>MATRIX!A24</f>
        <v>Powersoft</v>
      </c>
      <c r="B24" s="544" t="str">
        <f>IF(MATRIX!B24&lt;&gt;0,MATRIX!B24,"-")</f>
        <v>Unica 8M 8K8</v>
      </c>
      <c r="D24" s="545"/>
      <c r="E24" s="546" t="str">
        <f t="shared" si="0"/>
        <v/>
      </c>
      <c r="F24" s="511"/>
      <c r="G24" s="512" t="str">
        <f>'Lo-Z'!AE24</f>
        <v/>
      </c>
      <c r="H24" s="380" t="str">
        <f>'Lo-Z'!AF24</f>
        <v/>
      </c>
      <c r="I24" s="35"/>
      <c r="J24" s="382"/>
      <c r="K24" s="471"/>
      <c r="L24" s="469"/>
      <c r="M24" s="382"/>
      <c r="N24" s="470"/>
      <c r="O24" s="382"/>
      <c r="P24" s="470"/>
      <c r="Q24" s="382"/>
      <c r="R24" s="35"/>
      <c r="S24" s="460" t="str">
        <f t="shared" si="1"/>
        <v/>
      </c>
      <c r="T24" s="381"/>
      <c r="U24" s="459" t="str" cm="1">
        <f t="array" ref="U24">IF(ISNUMBER(O24), O24, IF(ISNUMBER(G24), 'Lo-Z-INPUT'!$K$19:$L$19, ""))</f>
        <v/>
      </c>
      <c r="V24" s="381"/>
      <c r="W24" s="458" t="str">
        <f t="shared" si="2"/>
        <v/>
      </c>
      <c r="X24" s="381"/>
      <c r="Y24" s="514"/>
      <c r="Z24" s="515" t="str">
        <f>IF(AND(ISNUMBER($S24),$S24&lt;&gt;0),EXTRA!K24,'Lo-Z'!AH24)</f>
        <v>-</v>
      </c>
      <c r="AA24" s="2"/>
      <c r="AB24" s="516" t="str">
        <f>IF(AND(ISNUMBER($S24),$S24&lt;&gt;0),EXTRA!M24,'Lo-Z'!AJ24)</f>
        <v>-</v>
      </c>
      <c r="AC24" s="517" t="str">
        <f t="shared" si="3"/>
        <v/>
      </c>
      <c r="AE24" s="518" t="str">
        <f>IF(AND(ISNUMBER($S24),$S24&lt;&gt;0),EXTRA!P24,'Lo-Z'!AM24)</f>
        <v/>
      </c>
      <c r="AF24" s="519" t="str">
        <f t="shared" si="10"/>
        <v/>
      </c>
      <c r="AG24" s="520" t="str">
        <f>IF(AND(ISNUMBER($S24),$S24&lt;&gt;0),EXTRA!R24,'Lo-Z'!AO24)</f>
        <v/>
      </c>
      <c r="AH24" s="521" t="str">
        <f t="shared" si="11"/>
        <v/>
      </c>
      <c r="AJ24" s="522" t="str">
        <f>IF(AND(ISNUMBER($S24),$S24&lt;&gt;0),EXTRA!T24,'Lo-Z'!AQ24)</f>
        <v/>
      </c>
      <c r="AK24" s="523" t="str">
        <f t="shared" si="12"/>
        <v/>
      </c>
      <c r="AM24" s="524" t="str">
        <f>IF(AND(ISNUMBER($S24),$S24&lt;&gt;0),IF(MV&lt;200,EXTRA!V24,EXTRA!Z24),IF(MV&lt;200,'Lo-Z'!AS24,'Lo-Z'!AW24))</f>
        <v/>
      </c>
      <c r="AN24" s="525" t="str">
        <f t="shared" si="13"/>
        <v/>
      </c>
      <c r="AO24" s="526" t="str">
        <f>IF(AND(ISNUMBER($S24),$S24&lt;&gt;0),IF(MV&lt;200,EXTRA!X24,EXTRA!AB24),IF(MV&lt;200,'Lo-Z'!AU24,'Lo-Z'!AY24))</f>
        <v/>
      </c>
      <c r="AP24" s="527" t="str">
        <f t="shared" si="14"/>
        <v/>
      </c>
      <c r="AR24" s="528" t="str">
        <f>IF(AND(ISNUMBER($S24),$S24&lt;&gt;0),EXTRA!AW24,'Lo-Z'!BP24)</f>
        <v/>
      </c>
      <c r="AS24" s="529" t="str">
        <f t="shared" si="15"/>
        <v/>
      </c>
      <c r="AT24" s="530" t="str">
        <f>IF(AND(ISNUMBER($S24),$S24&lt;&gt;0),EXTRA!AY24,'Lo-Z'!BR24)</f>
        <v/>
      </c>
      <c r="AU24" s="531" t="str">
        <f t="shared" si="16"/>
        <v/>
      </c>
      <c r="AW24" s="532" t="str">
        <f>IF(AND(ISNUMBER($S24),$S24&lt;&gt;0),EXTRA!AH24,'Lo-Z'!BA24)</f>
        <v/>
      </c>
      <c r="AY24" s="533" t="str">
        <f>IF(AND(ISNUMBER(BA24),BA24&lt;&gt;0),"",IF(AND(ISNUMBER($S24),$S24&lt;&gt;0),'Lo-Z-INPUT'!$K$15*'Lo-Z-INPUT'!$K$7,'Lo-Z'!BC24))</f>
        <v/>
      </c>
      <c r="AZ24" s="534"/>
      <c r="BA24" s="550"/>
      <c r="BB24" s="548"/>
      <c r="BD24" s="537" t="str">
        <f>IF(AND(ISNUMBER($S24),$S24&lt;&gt;0),EXTRA!BC24,'Lo-Z'!BV24)</f>
        <v/>
      </c>
      <c r="BE24" s="538" t="str">
        <f t="shared" si="4"/>
        <v/>
      </c>
      <c r="BG24" s="539" t="str">
        <f>IF(AND(ISNUMBER($S24),$S24&lt;&gt;0),EXTRA!AT24,'Lo-Z'!BM24)</f>
        <v/>
      </c>
      <c r="BH24" s="519" t="str">
        <f t="shared" si="5"/>
        <v/>
      </c>
      <c r="BJ24" s="540" t="str">
        <f t="shared" si="6"/>
        <v/>
      </c>
      <c r="BK24" s="541" t="str">
        <f t="shared" si="7"/>
        <v/>
      </c>
      <c r="BN24" s="542" t="str">
        <f t="shared" si="8"/>
        <v/>
      </c>
      <c r="BO24" s="543" t="str">
        <f t="shared" si="9"/>
        <v/>
      </c>
    </row>
    <row r="25" spans="1:67" s="14" customFormat="1">
      <c r="A25" s="507" t="str">
        <f>MATRIX!A25</f>
        <v>Powersoft</v>
      </c>
      <c r="B25" s="544" t="str">
        <f>IF(MATRIX!B25&lt;&gt;0,MATRIX!B25,"-")</f>
        <v>Mezzo 322</v>
      </c>
      <c r="D25" s="509"/>
      <c r="E25" s="510" t="str">
        <f t="shared" si="0"/>
        <v/>
      </c>
      <c r="F25" s="511"/>
      <c r="G25" s="512" t="str">
        <f>'Lo-Z'!AE25</f>
        <v/>
      </c>
      <c r="H25" s="380" t="str">
        <f>'Lo-Z'!AF25</f>
        <v/>
      </c>
      <c r="I25" s="35"/>
      <c r="J25" s="382"/>
      <c r="K25" s="471"/>
      <c r="L25" s="469"/>
      <c r="M25" s="382"/>
      <c r="N25" s="470"/>
      <c r="O25" s="382"/>
      <c r="P25" s="470"/>
      <c r="Q25" s="382"/>
      <c r="R25" s="35"/>
      <c r="S25" s="460" t="str">
        <f t="shared" si="1"/>
        <v/>
      </c>
      <c r="T25" s="381"/>
      <c r="U25" s="459" t="str" cm="1">
        <f t="array" ref="U25">IF(ISNUMBER(O25), O25, IF(ISNUMBER(G25), 'Lo-Z-INPUT'!$K$19:$L$19, ""))</f>
        <v/>
      </c>
      <c r="V25" s="381"/>
      <c r="W25" s="458" t="str">
        <f t="shared" si="2"/>
        <v/>
      </c>
      <c r="X25" s="381"/>
      <c r="Y25" s="514"/>
      <c r="Z25" s="515" t="str">
        <f>IF(AND(ISNUMBER($S25),$S25&lt;&gt;0),EXTRA!K25,'Lo-Z'!AH25)</f>
        <v>-</v>
      </c>
      <c r="AA25" s="2"/>
      <c r="AB25" s="516" t="str">
        <f>IF(AND(ISNUMBER($S25),$S25&lt;&gt;0),EXTRA!M25,'Lo-Z'!AJ25)</f>
        <v>-</v>
      </c>
      <c r="AC25" s="517" t="str">
        <f t="shared" si="3"/>
        <v/>
      </c>
      <c r="AE25" s="518" t="str">
        <f>IF(AND(ISNUMBER($S25),$S25&lt;&gt;0),EXTRA!P25,'Lo-Z'!AM25)</f>
        <v/>
      </c>
      <c r="AF25" s="519" t="str">
        <f t="shared" si="10"/>
        <v/>
      </c>
      <c r="AG25" s="520" t="str">
        <f>IF(AND(ISNUMBER($S25),$S25&lt;&gt;0),EXTRA!R25,'Lo-Z'!AO25)</f>
        <v/>
      </c>
      <c r="AH25" s="521" t="str">
        <f t="shared" si="11"/>
        <v/>
      </c>
      <c r="AJ25" s="522" t="str">
        <f>IF(AND(ISNUMBER($S25),$S25&lt;&gt;0),EXTRA!T25,'Lo-Z'!AQ25)</f>
        <v/>
      </c>
      <c r="AK25" s="523" t="str">
        <f t="shared" si="12"/>
        <v/>
      </c>
      <c r="AM25" s="524" t="str">
        <f>IF(AND(ISNUMBER($S25),$S25&lt;&gt;0),IF(MV&lt;200,EXTRA!V25,EXTRA!Z25),IF(MV&lt;200,'Lo-Z'!AS25,'Lo-Z'!AW25))</f>
        <v/>
      </c>
      <c r="AN25" s="525" t="str">
        <f t="shared" si="13"/>
        <v/>
      </c>
      <c r="AO25" s="526" t="str">
        <f>IF(AND(ISNUMBER($S25),$S25&lt;&gt;0),IF(MV&lt;200,EXTRA!X25,EXTRA!AB25),IF(MV&lt;200,'Lo-Z'!AU25,'Lo-Z'!AY25))</f>
        <v/>
      </c>
      <c r="AP25" s="527" t="str">
        <f t="shared" si="14"/>
        <v/>
      </c>
      <c r="AR25" s="528" t="str">
        <f>IF(AND(ISNUMBER($S25),$S25&lt;&gt;0),EXTRA!AW25,'Lo-Z'!BP25)</f>
        <v/>
      </c>
      <c r="AS25" s="529" t="str">
        <f t="shared" si="15"/>
        <v/>
      </c>
      <c r="AT25" s="530" t="str">
        <f>IF(AND(ISNUMBER($S25),$S25&lt;&gt;0),EXTRA!AY25,'Lo-Z'!BR25)</f>
        <v/>
      </c>
      <c r="AU25" s="531" t="str">
        <f t="shared" si="16"/>
        <v/>
      </c>
      <c r="AW25" s="532" t="str">
        <f>IF(AND(ISNUMBER($S25),$S25&lt;&gt;0),EXTRA!AH25,'Lo-Z'!BA25)</f>
        <v/>
      </c>
      <c r="AY25" s="533" t="str">
        <f>IF(AND(ISNUMBER(BA25),BA25&lt;&gt;0),"",IF(AND(ISNUMBER($S25),$S25&lt;&gt;0),'Lo-Z-INPUT'!$K$15*'Lo-Z-INPUT'!$K$7,'Lo-Z'!BC25))</f>
        <v/>
      </c>
      <c r="AZ25" s="534"/>
      <c r="BA25" s="551"/>
      <c r="BB25" s="552"/>
      <c r="BD25" s="537" t="str">
        <f>IF(AND(ISNUMBER($S25),$S25&lt;&gt;0),EXTRA!BC25,'Lo-Z'!BV25)</f>
        <v/>
      </c>
      <c r="BE25" s="538" t="str">
        <f t="shared" si="4"/>
        <v/>
      </c>
      <c r="BG25" s="539" t="str">
        <f>IF(AND(ISNUMBER($S25),$S25&lt;&gt;0),EXTRA!AT25,'Lo-Z'!BM25)</f>
        <v/>
      </c>
      <c r="BH25" s="519" t="str">
        <f t="shared" si="5"/>
        <v/>
      </c>
      <c r="BJ25" s="540" t="str">
        <f t="shared" si="6"/>
        <v/>
      </c>
      <c r="BK25" s="541" t="str">
        <f t="shared" si="7"/>
        <v/>
      </c>
      <c r="BN25" s="542" t="str">
        <f t="shared" si="8"/>
        <v/>
      </c>
      <c r="BO25" s="543" t="str">
        <f t="shared" si="9"/>
        <v/>
      </c>
    </row>
    <row r="26" spans="1:67" s="14" customFormat="1">
      <c r="A26" s="507" t="str">
        <f>MATRIX!A26</f>
        <v>Powersoft</v>
      </c>
      <c r="B26" s="544" t="str">
        <f>IF(MATRIX!B26&lt;&gt;0,MATRIX!B26,"-")</f>
        <v>Mezzo 602</v>
      </c>
      <c r="D26" s="545"/>
      <c r="E26" s="546" t="str">
        <f t="shared" si="0"/>
        <v/>
      </c>
      <c r="F26" s="511"/>
      <c r="G26" s="512" t="str">
        <f>'Lo-Z'!AE26</f>
        <v/>
      </c>
      <c r="H26" s="380" t="str">
        <f>'Lo-Z'!AF26</f>
        <v/>
      </c>
      <c r="I26" s="35"/>
      <c r="J26" s="382"/>
      <c r="K26" s="471"/>
      <c r="L26" s="469"/>
      <c r="M26" s="382"/>
      <c r="N26" s="470"/>
      <c r="O26" s="382"/>
      <c r="P26" s="470"/>
      <c r="Q26" s="382"/>
      <c r="R26" s="35"/>
      <c r="S26" s="460" t="str">
        <f t="shared" si="1"/>
        <v/>
      </c>
      <c r="T26" s="381"/>
      <c r="U26" s="459" t="str" cm="1">
        <f t="array" ref="U26">IF(ISNUMBER(O26), O26, IF(ISNUMBER(G26), 'Lo-Z-INPUT'!$K$19:$L$19, ""))</f>
        <v/>
      </c>
      <c r="V26" s="381"/>
      <c r="W26" s="458" t="str">
        <f t="shared" si="2"/>
        <v/>
      </c>
      <c r="X26" s="381"/>
      <c r="Y26" s="514"/>
      <c r="Z26" s="515" t="str">
        <f>IF(AND(ISNUMBER($S26),$S26&lt;&gt;0),EXTRA!K26,'Lo-Z'!AH26)</f>
        <v>-</v>
      </c>
      <c r="AA26" s="2"/>
      <c r="AB26" s="516" t="str">
        <f>IF(AND(ISNUMBER($S26),$S26&lt;&gt;0),EXTRA!M26,'Lo-Z'!AJ26)</f>
        <v>-</v>
      </c>
      <c r="AC26" s="517" t="str">
        <f t="shared" si="3"/>
        <v/>
      </c>
      <c r="AE26" s="518" t="str">
        <f>IF(AND(ISNUMBER($S26),$S26&lt;&gt;0),EXTRA!P26,'Lo-Z'!AM26)</f>
        <v/>
      </c>
      <c r="AF26" s="519" t="str">
        <f t="shared" si="10"/>
        <v/>
      </c>
      <c r="AG26" s="520" t="str">
        <f>IF(AND(ISNUMBER($S26),$S26&lt;&gt;0),EXTRA!R26,'Lo-Z'!AO26)</f>
        <v/>
      </c>
      <c r="AH26" s="521" t="str">
        <f t="shared" si="11"/>
        <v/>
      </c>
      <c r="AJ26" s="522" t="str">
        <f>IF(AND(ISNUMBER($S26),$S26&lt;&gt;0),EXTRA!T26,'Lo-Z'!AQ26)</f>
        <v/>
      </c>
      <c r="AK26" s="523" t="str">
        <f t="shared" si="12"/>
        <v/>
      </c>
      <c r="AM26" s="524" t="str">
        <f>IF(AND(ISNUMBER($S26),$S26&lt;&gt;0),IF(MV&lt;200,EXTRA!V26,EXTRA!Z26),IF(MV&lt;200,'Lo-Z'!AS26,'Lo-Z'!AW26))</f>
        <v/>
      </c>
      <c r="AN26" s="525" t="str">
        <f t="shared" si="13"/>
        <v/>
      </c>
      <c r="AO26" s="526" t="str">
        <f>IF(AND(ISNUMBER($S26),$S26&lt;&gt;0),IF(MV&lt;200,EXTRA!X26,EXTRA!AB26),IF(MV&lt;200,'Lo-Z'!AU26,'Lo-Z'!AY26))</f>
        <v/>
      </c>
      <c r="AP26" s="527" t="str">
        <f t="shared" si="14"/>
        <v/>
      </c>
      <c r="AR26" s="528" t="str">
        <f>IF(AND(ISNUMBER($S26),$S26&lt;&gt;0),EXTRA!AW26,'Lo-Z'!BP26)</f>
        <v/>
      </c>
      <c r="AS26" s="529" t="str">
        <f t="shared" si="15"/>
        <v/>
      </c>
      <c r="AT26" s="530" t="str">
        <f>IF(AND(ISNUMBER($S26),$S26&lt;&gt;0),EXTRA!AY26,'Lo-Z'!BR26)</f>
        <v/>
      </c>
      <c r="AU26" s="531" t="str">
        <f t="shared" si="16"/>
        <v/>
      </c>
      <c r="AW26" s="532" t="str">
        <f>IF(AND(ISNUMBER($S26),$S26&lt;&gt;0),EXTRA!AH26,'Lo-Z'!BA26)</f>
        <v/>
      </c>
      <c r="AY26" s="533" t="str">
        <f>IF(AND(ISNUMBER(BA26),BA26&lt;&gt;0),"",IF(AND(ISNUMBER($S26),$S26&lt;&gt;0),'Lo-Z-INPUT'!$K$15*'Lo-Z-INPUT'!$K$7,'Lo-Z'!BC26))</f>
        <v/>
      </c>
      <c r="AZ26" s="534"/>
      <c r="BA26" s="553"/>
      <c r="BB26" s="552"/>
      <c r="BD26" s="537" t="str">
        <f>IF(AND(ISNUMBER($S26),$S26&lt;&gt;0),EXTRA!BC26,'Lo-Z'!BV26)</f>
        <v/>
      </c>
      <c r="BE26" s="538" t="str">
        <f t="shared" si="4"/>
        <v/>
      </c>
      <c r="BG26" s="539" t="str">
        <f>IF(AND(ISNUMBER($S26),$S26&lt;&gt;0),EXTRA!AT26,'Lo-Z'!BM26)</f>
        <v/>
      </c>
      <c r="BH26" s="519" t="str">
        <f t="shared" si="5"/>
        <v/>
      </c>
      <c r="BJ26" s="540" t="str">
        <f t="shared" si="6"/>
        <v/>
      </c>
      <c r="BK26" s="541" t="str">
        <f t="shared" si="7"/>
        <v/>
      </c>
      <c r="BN26" s="542" t="str">
        <f t="shared" si="8"/>
        <v/>
      </c>
      <c r="BO26" s="543" t="str">
        <f t="shared" si="9"/>
        <v/>
      </c>
    </row>
    <row r="27" spans="1:67" s="14" customFormat="1">
      <c r="A27" s="507" t="str">
        <f>MATRIX!A27</f>
        <v>Powersoft</v>
      </c>
      <c r="B27" s="544" t="str">
        <f>IF(MATRIX!B27&lt;&gt;0,MATRIX!B27,"-")</f>
        <v>Mezzo 324</v>
      </c>
      <c r="D27" s="545"/>
      <c r="E27" s="546" t="str">
        <f t="shared" si="0"/>
        <v/>
      </c>
      <c r="F27" s="511"/>
      <c r="G27" s="512" t="str">
        <f>'Lo-Z'!AE27</f>
        <v/>
      </c>
      <c r="H27" s="380" t="str">
        <f>'Lo-Z'!AF27</f>
        <v/>
      </c>
      <c r="I27" s="35"/>
      <c r="J27" s="382"/>
      <c r="K27" s="471"/>
      <c r="L27" s="469"/>
      <c r="M27" s="382"/>
      <c r="N27" s="470"/>
      <c r="O27" s="382"/>
      <c r="P27" s="470"/>
      <c r="Q27" s="382"/>
      <c r="R27" s="35"/>
      <c r="S27" s="460" t="str">
        <f t="shared" si="1"/>
        <v/>
      </c>
      <c r="T27" s="381"/>
      <c r="U27" s="459" t="str" cm="1">
        <f t="array" ref="U27">IF(ISNUMBER(O27), O27, IF(ISNUMBER(G27), 'Lo-Z-INPUT'!$K$19:$L$19, ""))</f>
        <v/>
      </c>
      <c r="V27" s="381"/>
      <c r="W27" s="458" t="str">
        <f t="shared" si="2"/>
        <v/>
      </c>
      <c r="X27" s="381"/>
      <c r="Y27" s="514"/>
      <c r="Z27" s="515" t="str">
        <f>IF(AND(ISNUMBER($S27),$S27&lt;&gt;0),EXTRA!K27,'Lo-Z'!AH27)</f>
        <v>-</v>
      </c>
      <c r="AA27" s="2"/>
      <c r="AB27" s="516" t="str">
        <f>IF(AND(ISNUMBER($S27),$S27&lt;&gt;0),EXTRA!M27,'Lo-Z'!AJ27)</f>
        <v>-</v>
      </c>
      <c r="AC27" s="517" t="str">
        <f t="shared" si="3"/>
        <v/>
      </c>
      <c r="AE27" s="518" t="str">
        <f>IF(AND(ISNUMBER($S27),$S27&lt;&gt;0),EXTRA!P27,'Lo-Z'!AM27)</f>
        <v/>
      </c>
      <c r="AF27" s="519" t="str">
        <f t="shared" si="10"/>
        <v/>
      </c>
      <c r="AG27" s="520" t="str">
        <f>IF(AND(ISNUMBER($S27),$S27&lt;&gt;0),EXTRA!R27,'Lo-Z'!AO27)</f>
        <v/>
      </c>
      <c r="AH27" s="521" t="str">
        <f t="shared" si="11"/>
        <v/>
      </c>
      <c r="AJ27" s="522" t="str">
        <f>IF(AND(ISNUMBER($S27),$S27&lt;&gt;0),EXTRA!T27,'Lo-Z'!AQ27)</f>
        <v/>
      </c>
      <c r="AK27" s="523" t="str">
        <f t="shared" si="12"/>
        <v/>
      </c>
      <c r="AM27" s="524" t="str">
        <f>IF(AND(ISNUMBER($S27),$S27&lt;&gt;0),IF(MV&lt;200,EXTRA!V27,EXTRA!Z27),IF(MV&lt;200,'Lo-Z'!AS27,'Lo-Z'!AW27))</f>
        <v/>
      </c>
      <c r="AN27" s="525" t="str">
        <f t="shared" si="13"/>
        <v/>
      </c>
      <c r="AO27" s="526" t="str">
        <f>IF(AND(ISNUMBER($S27),$S27&lt;&gt;0),IF(MV&lt;200,EXTRA!X27,EXTRA!AB27),IF(MV&lt;200,'Lo-Z'!AU27,'Lo-Z'!AY27))</f>
        <v/>
      </c>
      <c r="AP27" s="527" t="str">
        <f t="shared" si="14"/>
        <v/>
      </c>
      <c r="AR27" s="528" t="str">
        <f>IF(AND(ISNUMBER($S27),$S27&lt;&gt;0),EXTRA!AW27,'Lo-Z'!BP27)</f>
        <v/>
      </c>
      <c r="AS27" s="529" t="str">
        <f t="shared" si="15"/>
        <v/>
      </c>
      <c r="AT27" s="530" t="str">
        <f>IF(AND(ISNUMBER($S27),$S27&lt;&gt;0),EXTRA!AY27,'Lo-Z'!BR27)</f>
        <v/>
      </c>
      <c r="AU27" s="531" t="str">
        <f t="shared" si="16"/>
        <v/>
      </c>
      <c r="AW27" s="532" t="str">
        <f>IF(AND(ISNUMBER($S27),$S27&lt;&gt;0),EXTRA!AH27,'Lo-Z'!BA27)</f>
        <v/>
      </c>
      <c r="AY27" s="533" t="str">
        <f>IF(AND(ISNUMBER(BA27),BA27&lt;&gt;0),"",IF(AND(ISNUMBER($S27),$S27&lt;&gt;0),'Lo-Z-INPUT'!$K$15*'Lo-Z-INPUT'!$K$7,'Lo-Z'!BC27))</f>
        <v/>
      </c>
      <c r="AZ27" s="534"/>
      <c r="BA27" s="553"/>
      <c r="BB27" s="552"/>
      <c r="BD27" s="537" t="str">
        <f>IF(AND(ISNUMBER($S27),$S27&lt;&gt;0),EXTRA!BC27,'Lo-Z'!BV27)</f>
        <v/>
      </c>
      <c r="BE27" s="538" t="str">
        <f t="shared" si="4"/>
        <v/>
      </c>
      <c r="BG27" s="539" t="str">
        <f>IF(AND(ISNUMBER($S27),$S27&lt;&gt;0),EXTRA!AT27,'Lo-Z'!BM27)</f>
        <v/>
      </c>
      <c r="BH27" s="519" t="str">
        <f t="shared" si="5"/>
        <v/>
      </c>
      <c r="BJ27" s="540" t="str">
        <f t="shared" si="6"/>
        <v/>
      </c>
      <c r="BK27" s="541" t="str">
        <f t="shared" si="7"/>
        <v/>
      </c>
      <c r="BN27" s="542" t="str">
        <f t="shared" si="8"/>
        <v/>
      </c>
      <c r="BO27" s="543" t="str">
        <f t="shared" si="9"/>
        <v/>
      </c>
    </row>
    <row r="28" spans="1:67" s="14" customFormat="1">
      <c r="A28" s="507" t="str">
        <f>MATRIX!A28</f>
        <v>Powersoft</v>
      </c>
      <c r="B28" s="544" t="str">
        <f>IF(MATRIX!B28&lt;&gt;0,MATRIX!B28,"-")</f>
        <v>Mezzo 604</v>
      </c>
      <c r="D28" s="545"/>
      <c r="E28" s="546" t="str">
        <f t="shared" si="0"/>
        <v/>
      </c>
      <c r="F28" s="511"/>
      <c r="G28" s="512" t="str">
        <f>'Lo-Z'!AE28</f>
        <v/>
      </c>
      <c r="H28" s="380" t="str">
        <f>'Lo-Z'!AF28</f>
        <v/>
      </c>
      <c r="I28" s="35"/>
      <c r="J28" s="382"/>
      <c r="K28" s="471"/>
      <c r="L28" s="469"/>
      <c r="M28" s="382"/>
      <c r="N28" s="470"/>
      <c r="O28" s="382"/>
      <c r="P28" s="470"/>
      <c r="Q28" s="382"/>
      <c r="R28" s="35"/>
      <c r="S28" s="460" t="str">
        <f t="shared" si="1"/>
        <v/>
      </c>
      <c r="T28" s="381"/>
      <c r="U28" s="459" t="str" cm="1">
        <f t="array" ref="U28">IF(ISNUMBER(O28), O28, IF(ISNUMBER(G28), 'Lo-Z-INPUT'!$K$19:$L$19, ""))</f>
        <v/>
      </c>
      <c r="V28" s="381"/>
      <c r="W28" s="458" t="str">
        <f t="shared" si="2"/>
        <v/>
      </c>
      <c r="X28" s="381"/>
      <c r="Y28" s="514"/>
      <c r="Z28" s="515" t="str">
        <f>IF(AND(ISNUMBER($S28),$S28&lt;&gt;0),EXTRA!K28,'Lo-Z'!AH28)</f>
        <v>-</v>
      </c>
      <c r="AA28" s="2"/>
      <c r="AB28" s="516" t="str">
        <f>IF(AND(ISNUMBER($S28),$S28&lt;&gt;0),EXTRA!M28,'Lo-Z'!AJ28)</f>
        <v>-</v>
      </c>
      <c r="AC28" s="517" t="str">
        <f t="shared" si="3"/>
        <v/>
      </c>
      <c r="AE28" s="518" t="str">
        <f>IF(AND(ISNUMBER($S28),$S28&lt;&gt;0),EXTRA!P28,'Lo-Z'!AM28)</f>
        <v/>
      </c>
      <c r="AF28" s="519" t="str">
        <f t="shared" si="10"/>
        <v/>
      </c>
      <c r="AG28" s="520" t="str">
        <f>IF(AND(ISNUMBER($S28),$S28&lt;&gt;0),EXTRA!R28,'Lo-Z'!AO28)</f>
        <v/>
      </c>
      <c r="AH28" s="521" t="str">
        <f t="shared" si="11"/>
        <v/>
      </c>
      <c r="AJ28" s="522" t="str">
        <f>IF(AND(ISNUMBER($S28),$S28&lt;&gt;0),EXTRA!T28,'Lo-Z'!AQ28)</f>
        <v/>
      </c>
      <c r="AK28" s="523" t="str">
        <f t="shared" si="12"/>
        <v/>
      </c>
      <c r="AM28" s="524" t="str">
        <f>IF(AND(ISNUMBER($S28),$S28&lt;&gt;0),IF(MV&lt;200,EXTRA!V28,EXTRA!Z28),IF(MV&lt;200,'Lo-Z'!AS28,'Lo-Z'!AW28))</f>
        <v/>
      </c>
      <c r="AN28" s="525" t="str">
        <f t="shared" si="13"/>
        <v/>
      </c>
      <c r="AO28" s="526" t="str">
        <f>IF(AND(ISNUMBER($S28),$S28&lt;&gt;0),IF(MV&lt;200,EXTRA!X28,EXTRA!AB28),IF(MV&lt;200,'Lo-Z'!AU28,'Lo-Z'!AY28))</f>
        <v/>
      </c>
      <c r="AP28" s="527" t="str">
        <f t="shared" si="14"/>
        <v/>
      </c>
      <c r="AR28" s="528" t="str">
        <f>IF(AND(ISNUMBER($S28),$S28&lt;&gt;0),EXTRA!AW28,'Lo-Z'!BP28)</f>
        <v/>
      </c>
      <c r="AS28" s="529" t="str">
        <f t="shared" si="15"/>
        <v/>
      </c>
      <c r="AT28" s="530" t="str">
        <f>IF(AND(ISNUMBER($S28),$S28&lt;&gt;0),EXTRA!AY28,'Lo-Z'!BR28)</f>
        <v/>
      </c>
      <c r="AU28" s="531" t="str">
        <f t="shared" si="16"/>
        <v/>
      </c>
      <c r="AW28" s="532" t="str">
        <f>IF(AND(ISNUMBER($S28),$S28&lt;&gt;0),EXTRA!AH28,'Lo-Z'!BA28)</f>
        <v/>
      </c>
      <c r="AY28" s="533" t="str">
        <f>IF(AND(ISNUMBER(BA28),BA28&lt;&gt;0),"",IF(AND(ISNUMBER($S28),$S28&lt;&gt;0),'Lo-Z-INPUT'!$K$15*'Lo-Z-INPUT'!$K$7,'Lo-Z'!BC28))</f>
        <v/>
      </c>
      <c r="AZ28" s="534"/>
      <c r="BA28" s="553"/>
      <c r="BB28" s="552"/>
      <c r="BD28" s="537" t="str">
        <f>IF(AND(ISNUMBER($S28),$S28&lt;&gt;0),EXTRA!BC28,'Lo-Z'!BV28)</f>
        <v/>
      </c>
      <c r="BE28" s="538" t="str">
        <f t="shared" si="4"/>
        <v/>
      </c>
      <c r="BG28" s="539" t="str">
        <f>IF(AND(ISNUMBER($S28),$S28&lt;&gt;0),EXTRA!AT28,'Lo-Z'!BM28)</f>
        <v/>
      </c>
      <c r="BH28" s="519" t="str">
        <f t="shared" si="5"/>
        <v/>
      </c>
      <c r="BJ28" s="540" t="str">
        <f t="shared" si="6"/>
        <v/>
      </c>
      <c r="BK28" s="541" t="str">
        <f t="shared" si="7"/>
        <v/>
      </c>
      <c r="BN28" s="542" t="str">
        <f t="shared" si="8"/>
        <v/>
      </c>
      <c r="BO28" s="543" t="str">
        <f t="shared" si="9"/>
        <v/>
      </c>
    </row>
    <row r="29" spans="1:67" s="14" customFormat="1">
      <c r="A29" s="507" t="str">
        <f>MATRIX!A29</f>
        <v>Powersoft</v>
      </c>
      <c r="B29" s="544" t="str">
        <f>IF(MATRIX!B29&lt;&gt;0,MATRIX!B29,"-")</f>
        <v>Quattrocanali 1204</v>
      </c>
      <c r="D29" s="545"/>
      <c r="E29" s="546" t="str">
        <f t="shared" si="0"/>
        <v/>
      </c>
      <c r="F29" s="511"/>
      <c r="G29" s="512" t="str">
        <f>'Lo-Z'!AE29</f>
        <v/>
      </c>
      <c r="H29" s="380" t="str">
        <f>'Lo-Z'!AF29</f>
        <v/>
      </c>
      <c r="I29" s="35"/>
      <c r="J29" s="382"/>
      <c r="K29" s="471"/>
      <c r="L29" s="469"/>
      <c r="M29" s="382"/>
      <c r="N29" s="470"/>
      <c r="O29" s="382"/>
      <c r="P29" s="470"/>
      <c r="Q29" s="382"/>
      <c r="R29" s="35"/>
      <c r="S29" s="460" t="str">
        <f t="shared" si="1"/>
        <v/>
      </c>
      <c r="T29" s="381"/>
      <c r="U29" s="459" t="str" cm="1">
        <f t="array" ref="U29">IF(ISNUMBER(O29), O29, IF(ISNUMBER(G29), 'Lo-Z-INPUT'!$K$19:$L$19, ""))</f>
        <v/>
      </c>
      <c r="V29" s="381"/>
      <c r="W29" s="458" t="str">
        <f t="shared" si="2"/>
        <v/>
      </c>
      <c r="X29" s="381"/>
      <c r="Y29" s="514"/>
      <c r="Z29" s="515" t="str">
        <f>IF(AND(ISNUMBER($S29),$S29&lt;&gt;0),EXTRA!K29,'Lo-Z'!AH29)</f>
        <v>-</v>
      </c>
      <c r="AA29" s="2"/>
      <c r="AB29" s="516" t="str">
        <f>IF(AND(ISNUMBER($S29),$S29&lt;&gt;0),EXTRA!M29,'Lo-Z'!AJ29)</f>
        <v>-</v>
      </c>
      <c r="AC29" s="517" t="str">
        <f t="shared" si="3"/>
        <v/>
      </c>
      <c r="AE29" s="518" t="str">
        <f>IF(AND(ISNUMBER($S29),$S29&lt;&gt;0),EXTRA!P29,'Lo-Z'!AM29)</f>
        <v/>
      </c>
      <c r="AF29" s="519" t="str">
        <f t="shared" si="10"/>
        <v/>
      </c>
      <c r="AG29" s="520" t="str">
        <f>IF(AND(ISNUMBER($S29),$S29&lt;&gt;0),EXTRA!R29,'Lo-Z'!AO29)</f>
        <v/>
      </c>
      <c r="AH29" s="521" t="str">
        <f t="shared" si="11"/>
        <v/>
      </c>
      <c r="AJ29" s="522" t="str">
        <f>IF(AND(ISNUMBER($S29),$S29&lt;&gt;0),EXTRA!T29,'Lo-Z'!AQ29)</f>
        <v/>
      </c>
      <c r="AK29" s="523" t="str">
        <f t="shared" si="12"/>
        <v/>
      </c>
      <c r="AM29" s="524" t="str">
        <f>IF(AND(ISNUMBER($S29),$S29&lt;&gt;0),IF(MV&lt;200,EXTRA!V29,EXTRA!Z29),IF(MV&lt;200,'Lo-Z'!AS29,'Lo-Z'!AW29))</f>
        <v/>
      </c>
      <c r="AN29" s="525" t="str">
        <f t="shared" si="13"/>
        <v/>
      </c>
      <c r="AO29" s="526" t="str">
        <f>IF(AND(ISNUMBER($S29),$S29&lt;&gt;0),IF(MV&lt;200,EXTRA!X29,EXTRA!AB29),IF(MV&lt;200,'Lo-Z'!AU29,'Lo-Z'!AY29))</f>
        <v/>
      </c>
      <c r="AP29" s="527" t="str">
        <f t="shared" si="14"/>
        <v/>
      </c>
      <c r="AR29" s="528" t="str">
        <f>IF(AND(ISNUMBER($S29),$S29&lt;&gt;0),EXTRA!AW29,'Lo-Z'!BP29)</f>
        <v/>
      </c>
      <c r="AS29" s="529" t="str">
        <f t="shared" si="15"/>
        <v/>
      </c>
      <c r="AT29" s="530" t="str">
        <f>IF(AND(ISNUMBER($S29),$S29&lt;&gt;0),EXTRA!AY29,'Lo-Z'!BR29)</f>
        <v/>
      </c>
      <c r="AU29" s="531" t="str">
        <f t="shared" si="16"/>
        <v/>
      </c>
      <c r="AW29" s="532" t="str">
        <f>IF(AND(ISNUMBER($S29),$S29&lt;&gt;0),EXTRA!AH29,'Lo-Z'!BA29)</f>
        <v/>
      </c>
      <c r="AY29" s="533" t="str">
        <f>IF(AND(ISNUMBER(BA29),BA29&lt;&gt;0),"",IF(AND(ISNUMBER($S29),$S29&lt;&gt;0),'Lo-Z-INPUT'!$K$15*'Lo-Z-INPUT'!$K$7,'Lo-Z'!BC29))</f>
        <v/>
      </c>
      <c r="AZ29" s="534"/>
      <c r="BA29" s="553"/>
      <c r="BB29" s="552"/>
      <c r="BD29" s="537" t="str">
        <f>IF(AND(ISNUMBER($S29),$S29&lt;&gt;0),EXTRA!BC29,'Lo-Z'!BV29)</f>
        <v/>
      </c>
      <c r="BE29" s="538" t="str">
        <f t="shared" si="4"/>
        <v/>
      </c>
      <c r="BG29" s="539" t="str">
        <f>IF(AND(ISNUMBER($S29),$S29&lt;&gt;0),EXTRA!AT29,'Lo-Z'!BM29)</f>
        <v/>
      </c>
      <c r="BH29" s="519" t="str">
        <f t="shared" si="5"/>
        <v/>
      </c>
      <c r="BJ29" s="540" t="str">
        <f t="shared" si="6"/>
        <v/>
      </c>
      <c r="BK29" s="541" t="str">
        <f t="shared" si="7"/>
        <v/>
      </c>
      <c r="BN29" s="542" t="str">
        <f t="shared" si="8"/>
        <v/>
      </c>
      <c r="BO29" s="543" t="str">
        <f t="shared" si="9"/>
        <v/>
      </c>
    </row>
    <row r="30" spans="1:67" s="14" customFormat="1">
      <c r="A30" s="507" t="str">
        <f>MATRIX!A30</f>
        <v>Powersoft</v>
      </c>
      <c r="B30" s="544" t="str">
        <f>IF(MATRIX!B30&lt;&gt;0,MATRIX!B30,"-")</f>
        <v>Quattrocanali 2404</v>
      </c>
      <c r="D30" s="545"/>
      <c r="E30" s="546" t="str">
        <f t="shared" si="0"/>
        <v/>
      </c>
      <c r="F30" s="511"/>
      <c r="G30" s="512" t="str">
        <f>'Lo-Z'!AE30</f>
        <v/>
      </c>
      <c r="H30" s="380" t="str">
        <f>'Lo-Z'!AF30</f>
        <v/>
      </c>
      <c r="I30" s="35"/>
      <c r="J30" s="382"/>
      <c r="K30" s="471"/>
      <c r="L30" s="469"/>
      <c r="M30" s="382"/>
      <c r="N30" s="470"/>
      <c r="O30" s="382"/>
      <c r="P30" s="470"/>
      <c r="Q30" s="382"/>
      <c r="R30" s="35"/>
      <c r="S30" s="460" t="str">
        <f t="shared" si="1"/>
        <v/>
      </c>
      <c r="T30" s="381"/>
      <c r="U30" s="459" t="str" cm="1">
        <f t="array" ref="U30">IF(ISNUMBER(O30), O30, IF(ISNUMBER(G30), 'Lo-Z-INPUT'!$K$19:$L$19, ""))</f>
        <v/>
      </c>
      <c r="V30" s="381"/>
      <c r="W30" s="458" t="str">
        <f t="shared" si="2"/>
        <v/>
      </c>
      <c r="X30" s="381"/>
      <c r="Y30" s="514"/>
      <c r="Z30" s="515" t="str">
        <f>IF(AND(ISNUMBER($S30),$S30&lt;&gt;0),EXTRA!K30,'Lo-Z'!AH30)</f>
        <v>-</v>
      </c>
      <c r="AA30" s="2"/>
      <c r="AB30" s="516" t="str">
        <f>IF(AND(ISNUMBER($S30),$S30&lt;&gt;0),EXTRA!M30,'Lo-Z'!AJ30)</f>
        <v>-</v>
      </c>
      <c r="AC30" s="517" t="str">
        <f t="shared" si="3"/>
        <v/>
      </c>
      <c r="AE30" s="518" t="str">
        <f>IF(AND(ISNUMBER($S30),$S30&lt;&gt;0),EXTRA!P30,'Lo-Z'!AM30)</f>
        <v/>
      </c>
      <c r="AF30" s="519" t="str">
        <f t="shared" si="10"/>
        <v/>
      </c>
      <c r="AG30" s="520" t="str">
        <f>IF(AND(ISNUMBER($S30),$S30&lt;&gt;0),EXTRA!R30,'Lo-Z'!AO30)</f>
        <v/>
      </c>
      <c r="AH30" s="521" t="str">
        <f t="shared" si="11"/>
        <v/>
      </c>
      <c r="AJ30" s="522" t="str">
        <f>IF(AND(ISNUMBER($S30),$S30&lt;&gt;0),EXTRA!T30,'Lo-Z'!AQ30)</f>
        <v/>
      </c>
      <c r="AK30" s="523" t="str">
        <f t="shared" si="12"/>
        <v/>
      </c>
      <c r="AM30" s="524" t="str">
        <f>IF(AND(ISNUMBER($S30),$S30&lt;&gt;0),IF(MV&lt;200,EXTRA!V30,EXTRA!Z30),IF(MV&lt;200,'Lo-Z'!AS30,'Lo-Z'!AW30))</f>
        <v/>
      </c>
      <c r="AN30" s="525" t="str">
        <f t="shared" si="13"/>
        <v/>
      </c>
      <c r="AO30" s="526" t="str">
        <f>IF(AND(ISNUMBER($S30),$S30&lt;&gt;0),IF(MV&lt;200,EXTRA!X30,EXTRA!AB30),IF(MV&lt;200,'Lo-Z'!AU30,'Lo-Z'!AY30))</f>
        <v/>
      </c>
      <c r="AP30" s="527" t="str">
        <f t="shared" si="14"/>
        <v/>
      </c>
      <c r="AR30" s="528" t="str">
        <f>IF(AND(ISNUMBER($S30),$S30&lt;&gt;0),EXTRA!AW30,'Lo-Z'!BP30)</f>
        <v/>
      </c>
      <c r="AS30" s="529" t="str">
        <f t="shared" si="15"/>
        <v/>
      </c>
      <c r="AT30" s="530" t="str">
        <f>IF(AND(ISNUMBER($S30),$S30&lt;&gt;0),EXTRA!AY30,'Lo-Z'!BR30)</f>
        <v/>
      </c>
      <c r="AU30" s="531" t="str">
        <f t="shared" si="16"/>
        <v/>
      </c>
      <c r="AW30" s="532" t="str">
        <f>IF(AND(ISNUMBER($S30),$S30&lt;&gt;0),EXTRA!AH30,'Lo-Z'!BA30)</f>
        <v/>
      </c>
      <c r="AY30" s="533" t="str">
        <f>IF(AND(ISNUMBER(BA30),BA30&lt;&gt;0),"",IF(AND(ISNUMBER($S30),$S30&lt;&gt;0),'Lo-Z-INPUT'!$K$15*'Lo-Z-INPUT'!$K$7,'Lo-Z'!BC30))</f>
        <v/>
      </c>
      <c r="AZ30" s="534"/>
      <c r="BA30" s="553"/>
      <c r="BB30" s="552"/>
      <c r="BD30" s="537" t="str">
        <f>IF(AND(ISNUMBER($S30),$S30&lt;&gt;0),EXTRA!BC30,'Lo-Z'!BV30)</f>
        <v/>
      </c>
      <c r="BE30" s="538" t="str">
        <f t="shared" si="4"/>
        <v/>
      </c>
      <c r="BG30" s="539" t="str">
        <f>IF(AND(ISNUMBER($S30),$S30&lt;&gt;0),EXTRA!AT30,'Lo-Z'!BM30)</f>
        <v/>
      </c>
      <c r="BH30" s="519" t="str">
        <f t="shared" si="5"/>
        <v/>
      </c>
      <c r="BJ30" s="540" t="str">
        <f t="shared" si="6"/>
        <v/>
      </c>
      <c r="BK30" s="541" t="str">
        <f t="shared" si="7"/>
        <v/>
      </c>
      <c r="BN30" s="542" t="str">
        <f t="shared" si="8"/>
        <v/>
      </c>
      <c r="BO30" s="543" t="str">
        <f t="shared" si="9"/>
        <v/>
      </c>
    </row>
    <row r="31" spans="1:67" s="14" customFormat="1">
      <c r="A31" s="507" t="str">
        <f>MATRIX!A31</f>
        <v>Powersoft</v>
      </c>
      <c r="B31" s="544" t="str">
        <f>IF(MATRIX!B31&lt;&gt;0,MATRIX!B31,"-")</f>
        <v>Quattrocanali 4804</v>
      </c>
      <c r="D31" s="545"/>
      <c r="E31" s="546" t="str">
        <f t="shared" si="0"/>
        <v/>
      </c>
      <c r="F31" s="511"/>
      <c r="G31" s="512" t="str">
        <f>'Lo-Z'!AE31</f>
        <v/>
      </c>
      <c r="H31" s="380" t="str">
        <f>'Lo-Z'!AF31</f>
        <v/>
      </c>
      <c r="I31" s="35"/>
      <c r="J31" s="382"/>
      <c r="K31" s="471"/>
      <c r="L31" s="469"/>
      <c r="M31" s="382"/>
      <c r="N31" s="470"/>
      <c r="O31" s="382"/>
      <c r="P31" s="470"/>
      <c r="Q31" s="382"/>
      <c r="R31" s="35"/>
      <c r="S31" s="460" t="str">
        <f t="shared" si="1"/>
        <v/>
      </c>
      <c r="T31" s="381"/>
      <c r="U31" s="459" t="str" cm="1">
        <f t="array" ref="U31">IF(ISNUMBER(O31), O31, IF(ISNUMBER(G31), 'Lo-Z-INPUT'!$K$19:$L$19, ""))</f>
        <v/>
      </c>
      <c r="V31" s="381"/>
      <c r="W31" s="458" t="str">
        <f t="shared" si="2"/>
        <v/>
      </c>
      <c r="X31" s="381"/>
      <c r="Y31" s="514"/>
      <c r="Z31" s="515" t="str">
        <f>IF(AND(ISNUMBER($S31),$S31&lt;&gt;0),EXTRA!K31,'Lo-Z'!AH31)</f>
        <v>-</v>
      </c>
      <c r="AA31" s="2"/>
      <c r="AB31" s="516" t="str">
        <f>IF(AND(ISNUMBER($S31),$S31&lt;&gt;0),EXTRA!M31,'Lo-Z'!AJ31)</f>
        <v>-</v>
      </c>
      <c r="AC31" s="517" t="str">
        <f t="shared" si="3"/>
        <v/>
      </c>
      <c r="AE31" s="518" t="str">
        <f>IF(AND(ISNUMBER($S31),$S31&lt;&gt;0),EXTRA!P31,'Lo-Z'!AM31)</f>
        <v/>
      </c>
      <c r="AF31" s="519" t="str">
        <f t="shared" si="10"/>
        <v/>
      </c>
      <c r="AG31" s="520" t="str">
        <f>IF(AND(ISNUMBER($S31),$S31&lt;&gt;0),EXTRA!R31,'Lo-Z'!AO31)</f>
        <v/>
      </c>
      <c r="AH31" s="521" t="str">
        <f t="shared" si="11"/>
        <v/>
      </c>
      <c r="AJ31" s="522" t="str">
        <f>IF(AND(ISNUMBER($S31),$S31&lt;&gt;0),EXTRA!T31,'Lo-Z'!AQ31)</f>
        <v/>
      </c>
      <c r="AK31" s="523" t="str">
        <f t="shared" si="12"/>
        <v/>
      </c>
      <c r="AM31" s="524" t="str">
        <f>IF(AND(ISNUMBER($S31),$S31&lt;&gt;0),IF(MV&lt;200,EXTRA!V31,EXTRA!Z31),IF(MV&lt;200,'Lo-Z'!AS31,'Lo-Z'!AW31))</f>
        <v/>
      </c>
      <c r="AN31" s="525" t="str">
        <f t="shared" si="13"/>
        <v/>
      </c>
      <c r="AO31" s="526" t="str">
        <f>IF(AND(ISNUMBER($S31),$S31&lt;&gt;0),IF(MV&lt;200,EXTRA!X31,EXTRA!AB31),IF(MV&lt;200,'Lo-Z'!AU31,'Lo-Z'!AY31))</f>
        <v/>
      </c>
      <c r="AP31" s="527" t="str">
        <f t="shared" si="14"/>
        <v/>
      </c>
      <c r="AR31" s="528" t="str">
        <f>IF(AND(ISNUMBER($S31),$S31&lt;&gt;0),EXTRA!AW31,'Lo-Z'!BP31)</f>
        <v/>
      </c>
      <c r="AS31" s="529" t="str">
        <f t="shared" si="15"/>
        <v/>
      </c>
      <c r="AT31" s="530" t="str">
        <f>IF(AND(ISNUMBER($S31),$S31&lt;&gt;0),EXTRA!AY31,'Lo-Z'!BR31)</f>
        <v/>
      </c>
      <c r="AU31" s="531" t="str">
        <f t="shared" si="16"/>
        <v/>
      </c>
      <c r="AW31" s="532" t="str">
        <f>IF(AND(ISNUMBER($S31),$S31&lt;&gt;0),EXTRA!AH31,'Lo-Z'!BA31)</f>
        <v/>
      </c>
      <c r="AY31" s="533" t="str">
        <f>IF(AND(ISNUMBER(BA31),BA31&lt;&gt;0),"",IF(AND(ISNUMBER($S31),$S31&lt;&gt;0),'Lo-Z-INPUT'!$K$15*'Lo-Z-INPUT'!$K$7,'Lo-Z'!BC31))</f>
        <v/>
      </c>
      <c r="AZ31" s="534"/>
      <c r="BA31" s="553"/>
      <c r="BB31" s="552"/>
      <c r="BD31" s="537" t="str">
        <f>IF(AND(ISNUMBER($S31),$S31&lt;&gt;0),EXTRA!BC31,'Lo-Z'!BV31)</f>
        <v/>
      </c>
      <c r="BE31" s="538" t="str">
        <f t="shared" si="4"/>
        <v/>
      </c>
      <c r="BG31" s="539" t="str">
        <f>IF(AND(ISNUMBER($S31),$S31&lt;&gt;0),EXTRA!AT31,'Lo-Z'!BM31)</f>
        <v/>
      </c>
      <c r="BH31" s="519" t="str">
        <f t="shared" si="5"/>
        <v/>
      </c>
      <c r="BJ31" s="540" t="str">
        <f t="shared" si="6"/>
        <v/>
      </c>
      <c r="BK31" s="541" t="str">
        <f t="shared" si="7"/>
        <v/>
      </c>
      <c r="BN31" s="542" t="str">
        <f t="shared" si="8"/>
        <v/>
      </c>
      <c r="BO31" s="543" t="str">
        <f t="shared" si="9"/>
        <v/>
      </c>
    </row>
    <row r="32" spans="1:67" s="14" customFormat="1">
      <c r="A32" s="507" t="str">
        <f>MATRIX!A32</f>
        <v>Powersoft</v>
      </c>
      <c r="B32" s="544" t="str">
        <f>IF(MATRIX!B32&lt;&gt;0,MATRIX!B32,"-")</f>
        <v>Quattrocanali 8804</v>
      </c>
      <c r="D32" s="545"/>
      <c r="E32" s="546" t="str">
        <f t="shared" si="0"/>
        <v/>
      </c>
      <c r="F32" s="511"/>
      <c r="G32" s="512" t="str">
        <f>'Lo-Z'!AE32</f>
        <v/>
      </c>
      <c r="H32" s="380" t="str">
        <f>'Lo-Z'!AF32</f>
        <v/>
      </c>
      <c r="I32" s="35"/>
      <c r="J32" s="382"/>
      <c r="K32" s="471"/>
      <c r="L32" s="469"/>
      <c r="M32" s="382"/>
      <c r="N32" s="470"/>
      <c r="O32" s="382"/>
      <c r="P32" s="470"/>
      <c r="Q32" s="382"/>
      <c r="R32" s="35"/>
      <c r="S32" s="460" t="str">
        <f t="shared" si="1"/>
        <v/>
      </c>
      <c r="T32" s="381"/>
      <c r="U32" s="459" t="str" cm="1">
        <f t="array" ref="U32">IF(ISNUMBER(O32), O32, IF(ISNUMBER(G32), 'Lo-Z-INPUT'!$K$19:$L$19, ""))</f>
        <v/>
      </c>
      <c r="V32" s="381"/>
      <c r="W32" s="458" t="str">
        <f t="shared" si="2"/>
        <v/>
      </c>
      <c r="X32" s="381"/>
      <c r="Y32" s="514"/>
      <c r="Z32" s="515" t="str">
        <f>IF(AND(ISNUMBER($S32),$S32&lt;&gt;0),EXTRA!K32,'Lo-Z'!AH32)</f>
        <v>-</v>
      </c>
      <c r="AA32" s="2"/>
      <c r="AB32" s="516" t="str">
        <f>IF(AND(ISNUMBER($S32),$S32&lt;&gt;0),EXTRA!M32,'Lo-Z'!AJ32)</f>
        <v>-</v>
      </c>
      <c r="AC32" s="517" t="str">
        <f t="shared" si="3"/>
        <v/>
      </c>
      <c r="AE32" s="518" t="str">
        <f>IF(AND(ISNUMBER($S32),$S32&lt;&gt;0),EXTRA!P32,'Lo-Z'!AM32)</f>
        <v/>
      </c>
      <c r="AF32" s="519" t="str">
        <f t="shared" si="10"/>
        <v/>
      </c>
      <c r="AG32" s="520" t="str">
        <f>IF(AND(ISNUMBER($S32),$S32&lt;&gt;0),EXTRA!R32,'Lo-Z'!AO32)</f>
        <v/>
      </c>
      <c r="AH32" s="521" t="str">
        <f t="shared" si="11"/>
        <v/>
      </c>
      <c r="AJ32" s="522" t="str">
        <f>IF(AND(ISNUMBER($S32),$S32&lt;&gt;0),EXTRA!T32,'Lo-Z'!AQ32)</f>
        <v/>
      </c>
      <c r="AK32" s="523" t="str">
        <f t="shared" si="12"/>
        <v/>
      </c>
      <c r="AM32" s="524" t="str">
        <f>IF(AND(ISNUMBER($S32),$S32&lt;&gt;0),IF(MV&lt;200,EXTRA!V32,EXTRA!Z32),IF(MV&lt;200,'Lo-Z'!AS32,'Lo-Z'!AW32))</f>
        <v/>
      </c>
      <c r="AN32" s="525" t="str">
        <f t="shared" si="13"/>
        <v/>
      </c>
      <c r="AO32" s="526" t="str">
        <f>IF(AND(ISNUMBER($S32),$S32&lt;&gt;0),IF(MV&lt;200,EXTRA!X32,EXTRA!AB32),IF(MV&lt;200,'Lo-Z'!AU32,'Lo-Z'!AY32))</f>
        <v/>
      </c>
      <c r="AP32" s="527" t="str">
        <f t="shared" si="14"/>
        <v/>
      </c>
      <c r="AR32" s="528" t="str">
        <f>IF(AND(ISNUMBER($S32),$S32&lt;&gt;0),EXTRA!AW32,'Lo-Z'!BP32)</f>
        <v/>
      </c>
      <c r="AS32" s="529" t="str">
        <f t="shared" si="15"/>
        <v/>
      </c>
      <c r="AT32" s="530" t="str">
        <f>IF(AND(ISNUMBER($S32),$S32&lt;&gt;0),EXTRA!AY32,'Lo-Z'!BR32)</f>
        <v/>
      </c>
      <c r="AU32" s="531" t="str">
        <f t="shared" si="16"/>
        <v/>
      </c>
      <c r="AW32" s="532" t="str">
        <f>IF(AND(ISNUMBER($S32),$S32&lt;&gt;0),EXTRA!AH32,'Lo-Z'!BA32)</f>
        <v/>
      </c>
      <c r="AY32" s="533" t="str">
        <f>IF(AND(ISNUMBER(BA32),BA32&lt;&gt;0),"",IF(AND(ISNUMBER($S32),$S32&lt;&gt;0),'Lo-Z-INPUT'!$K$15*'Lo-Z-INPUT'!$K$7,'Lo-Z'!BC32))</f>
        <v/>
      </c>
      <c r="AZ32" s="534"/>
      <c r="BA32" s="553"/>
      <c r="BB32" s="552"/>
      <c r="BD32" s="537" t="str">
        <f>IF(AND(ISNUMBER($S32),$S32&lt;&gt;0),EXTRA!BC32,'Lo-Z'!BV32)</f>
        <v/>
      </c>
      <c r="BE32" s="538" t="str">
        <f t="shared" si="4"/>
        <v/>
      </c>
      <c r="BG32" s="539" t="str">
        <f>IF(AND(ISNUMBER($S32),$S32&lt;&gt;0),EXTRA!AT32,'Lo-Z'!BM32)</f>
        <v/>
      </c>
      <c r="BH32" s="519" t="str">
        <f t="shared" si="5"/>
        <v/>
      </c>
      <c r="BJ32" s="540" t="str">
        <f t="shared" si="6"/>
        <v/>
      </c>
      <c r="BK32" s="541" t="str">
        <f t="shared" si="7"/>
        <v/>
      </c>
      <c r="BN32" s="542" t="str">
        <f t="shared" si="8"/>
        <v/>
      </c>
      <c r="BO32" s="543" t="str">
        <f t="shared" si="9"/>
        <v/>
      </c>
    </row>
    <row r="33" spans="1:67" s="14" customFormat="1">
      <c r="A33" s="507" t="str">
        <f>MATRIX!A33</f>
        <v>Powersoft</v>
      </c>
      <c r="B33" s="544" t="str">
        <f>IF(MATRIX!B33&lt;&gt;0,MATRIX!B33,"-")</f>
        <v>Duecanali 804</v>
      </c>
      <c r="D33" s="545"/>
      <c r="E33" s="546" t="str">
        <f t="shared" si="0"/>
        <v/>
      </c>
      <c r="F33" s="511"/>
      <c r="G33" s="512" t="str">
        <f>'Lo-Z'!AE33</f>
        <v/>
      </c>
      <c r="H33" s="380" t="str">
        <f>'Lo-Z'!AF33</f>
        <v/>
      </c>
      <c r="I33" s="35"/>
      <c r="J33" s="382"/>
      <c r="K33" s="471"/>
      <c r="L33" s="469"/>
      <c r="M33" s="382"/>
      <c r="N33" s="470"/>
      <c r="O33" s="382"/>
      <c r="P33" s="470"/>
      <c r="Q33" s="382"/>
      <c r="R33" s="35"/>
      <c r="S33" s="460" t="str">
        <f t="shared" si="1"/>
        <v/>
      </c>
      <c r="T33" s="381"/>
      <c r="U33" s="459" t="str" cm="1">
        <f t="array" ref="U33">IF(ISNUMBER(O33), O33, IF(ISNUMBER(G33), 'Lo-Z-INPUT'!$K$19:$L$19, ""))</f>
        <v/>
      </c>
      <c r="V33" s="381"/>
      <c r="W33" s="458" t="str">
        <f t="shared" si="2"/>
        <v/>
      </c>
      <c r="X33" s="381"/>
      <c r="Y33" s="514"/>
      <c r="Z33" s="515" t="str">
        <f>IF(AND(ISNUMBER($S33),$S33&lt;&gt;0),EXTRA!K33,'Lo-Z'!AH33)</f>
        <v>-</v>
      </c>
      <c r="AA33" s="2"/>
      <c r="AB33" s="516" t="str">
        <f>IF(AND(ISNUMBER($S33),$S33&lt;&gt;0),EXTRA!M33,'Lo-Z'!AJ33)</f>
        <v>-</v>
      </c>
      <c r="AC33" s="517" t="str">
        <f t="shared" si="3"/>
        <v/>
      </c>
      <c r="AE33" s="518" t="str">
        <f>IF(AND(ISNUMBER($S33),$S33&lt;&gt;0),EXTRA!P33,'Lo-Z'!AM33)</f>
        <v/>
      </c>
      <c r="AF33" s="519" t="str">
        <f t="shared" si="10"/>
        <v/>
      </c>
      <c r="AG33" s="520" t="str">
        <f>IF(AND(ISNUMBER($S33),$S33&lt;&gt;0),EXTRA!R33,'Lo-Z'!AO33)</f>
        <v/>
      </c>
      <c r="AH33" s="521" t="str">
        <f t="shared" si="11"/>
        <v/>
      </c>
      <c r="AJ33" s="522" t="str">
        <f>IF(AND(ISNUMBER($S33),$S33&lt;&gt;0),EXTRA!T33,'Lo-Z'!AQ33)</f>
        <v/>
      </c>
      <c r="AK33" s="523" t="str">
        <f t="shared" si="12"/>
        <v/>
      </c>
      <c r="AM33" s="524" t="str">
        <f>IF(AND(ISNUMBER($S33),$S33&lt;&gt;0),IF(MV&lt;200,EXTRA!V33,EXTRA!Z33),IF(MV&lt;200,'Lo-Z'!AS33,'Lo-Z'!AW33))</f>
        <v/>
      </c>
      <c r="AN33" s="525" t="str">
        <f t="shared" si="13"/>
        <v/>
      </c>
      <c r="AO33" s="526" t="str">
        <f>IF(AND(ISNUMBER($S33),$S33&lt;&gt;0),IF(MV&lt;200,EXTRA!X33,EXTRA!AB33),IF(MV&lt;200,'Lo-Z'!AU33,'Lo-Z'!AY33))</f>
        <v/>
      </c>
      <c r="AP33" s="527" t="str">
        <f t="shared" si="14"/>
        <v/>
      </c>
      <c r="AR33" s="528" t="str">
        <f>IF(AND(ISNUMBER($S33),$S33&lt;&gt;0),EXTRA!AW33,'Lo-Z'!BP33)</f>
        <v/>
      </c>
      <c r="AS33" s="529" t="str">
        <f t="shared" si="15"/>
        <v/>
      </c>
      <c r="AT33" s="530" t="str">
        <f>IF(AND(ISNUMBER($S33),$S33&lt;&gt;0),EXTRA!AY33,'Lo-Z'!BR33)</f>
        <v/>
      </c>
      <c r="AU33" s="531" t="str">
        <f t="shared" si="16"/>
        <v/>
      </c>
      <c r="AW33" s="532" t="str">
        <f>IF(AND(ISNUMBER($S33),$S33&lt;&gt;0),EXTRA!AH33,'Lo-Z'!BA33)</f>
        <v/>
      </c>
      <c r="AY33" s="533" t="str">
        <f>IF(AND(ISNUMBER(BA33),BA33&lt;&gt;0),"",IF(AND(ISNUMBER($S33),$S33&lt;&gt;0),'Lo-Z-INPUT'!$K$15*'Lo-Z-INPUT'!$K$7,'Lo-Z'!BC33))</f>
        <v/>
      </c>
      <c r="AZ33" s="534"/>
      <c r="BA33" s="553"/>
      <c r="BB33" s="552"/>
      <c r="BD33" s="537" t="str">
        <f>IF(AND(ISNUMBER($S33),$S33&lt;&gt;0),EXTRA!BC33,'Lo-Z'!BV33)</f>
        <v/>
      </c>
      <c r="BE33" s="538" t="str">
        <f t="shared" si="4"/>
        <v/>
      </c>
      <c r="BG33" s="539" t="str">
        <f>IF(AND(ISNUMBER($S33),$S33&lt;&gt;0),EXTRA!AT33,'Lo-Z'!BM33)</f>
        <v/>
      </c>
      <c r="BH33" s="519" t="str">
        <f t="shared" si="5"/>
        <v/>
      </c>
      <c r="BJ33" s="540" t="str">
        <f t="shared" si="6"/>
        <v/>
      </c>
      <c r="BK33" s="541" t="str">
        <f t="shared" si="7"/>
        <v/>
      </c>
      <c r="BN33" s="542" t="str">
        <f t="shared" si="8"/>
        <v/>
      </c>
      <c r="BO33" s="543" t="str">
        <f t="shared" si="9"/>
        <v/>
      </c>
    </row>
    <row r="34" spans="1:67" s="14" customFormat="1">
      <c r="A34" s="507" t="str">
        <f>MATRIX!A34</f>
        <v>Powersoft</v>
      </c>
      <c r="B34" s="544" t="str">
        <f>IF(MATRIX!B34&lt;&gt;0,MATRIX!B34,"-")</f>
        <v>Duecanali 1604</v>
      </c>
      <c r="D34" s="545"/>
      <c r="E34" s="546" t="str">
        <f t="shared" si="0"/>
        <v/>
      </c>
      <c r="F34" s="511"/>
      <c r="G34" s="512" t="str">
        <f>'Lo-Z'!AE34</f>
        <v/>
      </c>
      <c r="H34" s="380" t="str">
        <f>'Lo-Z'!AF34</f>
        <v/>
      </c>
      <c r="I34" s="35"/>
      <c r="J34" s="382"/>
      <c r="K34" s="471"/>
      <c r="L34" s="469"/>
      <c r="M34" s="382"/>
      <c r="N34" s="470"/>
      <c r="O34" s="382"/>
      <c r="P34" s="470"/>
      <c r="Q34" s="382"/>
      <c r="R34" s="35"/>
      <c r="S34" s="460" t="str">
        <f t="shared" si="1"/>
        <v/>
      </c>
      <c r="T34" s="381"/>
      <c r="U34" s="459" t="str" cm="1">
        <f t="array" ref="U34">IF(ISNUMBER(O34), O34, IF(ISNUMBER(G34), 'Lo-Z-INPUT'!$K$19:$L$19, ""))</f>
        <v/>
      </c>
      <c r="V34" s="381"/>
      <c r="W34" s="458" t="str">
        <f t="shared" si="2"/>
        <v/>
      </c>
      <c r="X34" s="381"/>
      <c r="Y34" s="514"/>
      <c r="Z34" s="515" t="str">
        <f>IF(AND(ISNUMBER($S34),$S34&lt;&gt;0),EXTRA!K34,'Lo-Z'!AH34)</f>
        <v>-</v>
      </c>
      <c r="AA34" s="2"/>
      <c r="AB34" s="516" t="str">
        <f>IF(AND(ISNUMBER($S34),$S34&lt;&gt;0),EXTRA!M34,'Lo-Z'!AJ34)</f>
        <v>-</v>
      </c>
      <c r="AC34" s="517" t="str">
        <f t="shared" si="3"/>
        <v/>
      </c>
      <c r="AE34" s="518" t="str">
        <f>IF(AND(ISNUMBER($S34),$S34&lt;&gt;0),EXTRA!P34,'Lo-Z'!AM34)</f>
        <v/>
      </c>
      <c r="AF34" s="519" t="str">
        <f t="shared" si="10"/>
        <v/>
      </c>
      <c r="AG34" s="520" t="str">
        <f>IF(AND(ISNUMBER($S34),$S34&lt;&gt;0),EXTRA!R34,'Lo-Z'!AO34)</f>
        <v/>
      </c>
      <c r="AH34" s="521" t="str">
        <f t="shared" si="11"/>
        <v/>
      </c>
      <c r="AJ34" s="522" t="str">
        <f>IF(AND(ISNUMBER($S34),$S34&lt;&gt;0),EXTRA!T34,'Lo-Z'!AQ34)</f>
        <v/>
      </c>
      <c r="AK34" s="523" t="str">
        <f t="shared" si="12"/>
        <v/>
      </c>
      <c r="AM34" s="524" t="str">
        <f>IF(AND(ISNUMBER($S34),$S34&lt;&gt;0),IF(MV&lt;200,EXTRA!V34,EXTRA!Z34),IF(MV&lt;200,'Lo-Z'!AS34,'Lo-Z'!AW34))</f>
        <v/>
      </c>
      <c r="AN34" s="525" t="str">
        <f t="shared" si="13"/>
        <v/>
      </c>
      <c r="AO34" s="526" t="str">
        <f>IF(AND(ISNUMBER($S34),$S34&lt;&gt;0),IF(MV&lt;200,EXTRA!X34,EXTRA!AB34),IF(MV&lt;200,'Lo-Z'!AU34,'Lo-Z'!AY34))</f>
        <v/>
      </c>
      <c r="AP34" s="527" t="str">
        <f t="shared" si="14"/>
        <v/>
      </c>
      <c r="AR34" s="528" t="str">
        <f>IF(AND(ISNUMBER($S34),$S34&lt;&gt;0),EXTRA!AW34,'Lo-Z'!BP34)</f>
        <v/>
      </c>
      <c r="AS34" s="529" t="str">
        <f t="shared" si="15"/>
        <v/>
      </c>
      <c r="AT34" s="530" t="str">
        <f>IF(AND(ISNUMBER($S34),$S34&lt;&gt;0),EXTRA!AY34,'Lo-Z'!BR34)</f>
        <v/>
      </c>
      <c r="AU34" s="531" t="str">
        <f t="shared" si="16"/>
        <v/>
      </c>
      <c r="AW34" s="532" t="str">
        <f>IF(AND(ISNUMBER($S34),$S34&lt;&gt;0),EXTRA!AH34,'Lo-Z'!BA34)</f>
        <v/>
      </c>
      <c r="AY34" s="533" t="str">
        <f>IF(AND(ISNUMBER(BA34),BA34&lt;&gt;0),"",IF(AND(ISNUMBER($S34),$S34&lt;&gt;0),'Lo-Z-INPUT'!$K$15*'Lo-Z-INPUT'!$K$7,'Lo-Z'!BC34))</f>
        <v/>
      </c>
      <c r="AZ34" s="534"/>
      <c r="BA34" s="553"/>
      <c r="BB34" s="552"/>
      <c r="BD34" s="537" t="str">
        <f>IF(AND(ISNUMBER($S34),$S34&lt;&gt;0),EXTRA!BC34,'Lo-Z'!BV34)</f>
        <v/>
      </c>
      <c r="BE34" s="538" t="str">
        <f t="shared" si="4"/>
        <v/>
      </c>
      <c r="BG34" s="539" t="str">
        <f>IF(AND(ISNUMBER($S34),$S34&lt;&gt;0),EXTRA!AT34,'Lo-Z'!BM34)</f>
        <v/>
      </c>
      <c r="BH34" s="519" t="str">
        <f t="shared" si="5"/>
        <v/>
      </c>
      <c r="BJ34" s="540" t="str">
        <f t="shared" si="6"/>
        <v/>
      </c>
      <c r="BK34" s="541" t="str">
        <f t="shared" si="7"/>
        <v/>
      </c>
      <c r="BN34" s="542" t="str">
        <f t="shared" si="8"/>
        <v/>
      </c>
      <c r="BO34" s="543" t="str">
        <f t="shared" si="9"/>
        <v/>
      </c>
    </row>
    <row r="35" spans="1:67" s="14" customFormat="1">
      <c r="A35" s="507" t="str">
        <f>MATRIX!A35</f>
        <v>Powersoft</v>
      </c>
      <c r="B35" s="544" t="str">
        <f>IF(MATRIX!B35&lt;&gt;0,MATRIX!B35,"-")</f>
        <v>Duecanali 4804</v>
      </c>
      <c r="D35" s="545"/>
      <c r="E35" s="546" t="str">
        <f t="shared" si="0"/>
        <v/>
      </c>
      <c r="F35" s="511"/>
      <c r="G35" s="512" t="str">
        <f>'Lo-Z'!AE35</f>
        <v/>
      </c>
      <c r="H35" s="380" t="str">
        <f>'Lo-Z'!AF35</f>
        <v/>
      </c>
      <c r="I35" s="35"/>
      <c r="J35" s="382"/>
      <c r="K35" s="471"/>
      <c r="L35" s="469"/>
      <c r="M35" s="382"/>
      <c r="N35" s="470"/>
      <c r="O35" s="382"/>
      <c r="P35" s="470"/>
      <c r="Q35" s="382"/>
      <c r="R35" s="35"/>
      <c r="S35" s="460" t="str">
        <f t="shared" si="1"/>
        <v/>
      </c>
      <c r="T35" s="381"/>
      <c r="U35" s="459" t="str" cm="1">
        <f t="array" ref="U35">IF(ISNUMBER(O35), O35, IF(ISNUMBER(G35), 'Lo-Z-INPUT'!$K$19:$L$19, ""))</f>
        <v/>
      </c>
      <c r="V35" s="381"/>
      <c r="W35" s="458" t="str">
        <f t="shared" si="2"/>
        <v/>
      </c>
      <c r="X35" s="381"/>
      <c r="Y35" s="514"/>
      <c r="Z35" s="515" t="str">
        <f>IF(AND(ISNUMBER($S35),$S35&lt;&gt;0),EXTRA!K35,'Lo-Z'!AH35)</f>
        <v>-</v>
      </c>
      <c r="AA35" s="2"/>
      <c r="AB35" s="516" t="str">
        <f>IF(AND(ISNUMBER($S35),$S35&lt;&gt;0),EXTRA!M35,'Lo-Z'!AJ35)</f>
        <v>-</v>
      </c>
      <c r="AC35" s="517" t="str">
        <f t="shared" si="3"/>
        <v/>
      </c>
      <c r="AE35" s="518" t="str">
        <f>IF(AND(ISNUMBER($S35),$S35&lt;&gt;0),EXTRA!P35,'Lo-Z'!AM35)</f>
        <v/>
      </c>
      <c r="AF35" s="519" t="str">
        <f t="shared" si="10"/>
        <v/>
      </c>
      <c r="AG35" s="520" t="str">
        <f>IF(AND(ISNUMBER($S35),$S35&lt;&gt;0),EXTRA!R35,'Lo-Z'!AO35)</f>
        <v/>
      </c>
      <c r="AH35" s="521" t="str">
        <f t="shared" si="11"/>
        <v/>
      </c>
      <c r="AJ35" s="522" t="str">
        <f>IF(AND(ISNUMBER($S35),$S35&lt;&gt;0),EXTRA!T35,'Lo-Z'!AQ35)</f>
        <v/>
      </c>
      <c r="AK35" s="523" t="str">
        <f t="shared" si="12"/>
        <v/>
      </c>
      <c r="AM35" s="524" t="str">
        <f>IF(AND(ISNUMBER($S35),$S35&lt;&gt;0),IF(MV&lt;200,EXTRA!V35,EXTRA!Z35),IF(MV&lt;200,'Lo-Z'!AS35,'Lo-Z'!AW35))</f>
        <v/>
      </c>
      <c r="AN35" s="525" t="str">
        <f t="shared" si="13"/>
        <v/>
      </c>
      <c r="AO35" s="526" t="str">
        <f>IF(AND(ISNUMBER($S35),$S35&lt;&gt;0),IF(MV&lt;200,EXTRA!X35,EXTRA!AB35),IF(MV&lt;200,'Lo-Z'!AU35,'Lo-Z'!AY35))</f>
        <v/>
      </c>
      <c r="AP35" s="527" t="str">
        <f t="shared" si="14"/>
        <v/>
      </c>
      <c r="AR35" s="528" t="str">
        <f>IF(AND(ISNUMBER($S35),$S35&lt;&gt;0),EXTRA!AW35,'Lo-Z'!BP35)</f>
        <v/>
      </c>
      <c r="AS35" s="529" t="str">
        <f t="shared" si="15"/>
        <v/>
      </c>
      <c r="AT35" s="530" t="str">
        <f>IF(AND(ISNUMBER($S35),$S35&lt;&gt;0),EXTRA!AY35,'Lo-Z'!BR35)</f>
        <v/>
      </c>
      <c r="AU35" s="531" t="str">
        <f t="shared" si="16"/>
        <v/>
      </c>
      <c r="AW35" s="532" t="str">
        <f>IF(AND(ISNUMBER($S35),$S35&lt;&gt;0),EXTRA!AH35,'Lo-Z'!BA35)</f>
        <v/>
      </c>
      <c r="AY35" s="533" t="str">
        <f>IF(AND(ISNUMBER(BA35),BA35&lt;&gt;0),"",IF(AND(ISNUMBER($S35),$S35&lt;&gt;0),'Lo-Z-INPUT'!$K$15*'Lo-Z-INPUT'!$K$7,'Lo-Z'!BC35))</f>
        <v/>
      </c>
      <c r="AZ35" s="534"/>
      <c r="BA35" s="553"/>
      <c r="BB35" s="552"/>
      <c r="BD35" s="537" t="str">
        <f>IF(AND(ISNUMBER($S35),$S35&lt;&gt;0),EXTRA!BC35,'Lo-Z'!BV35)</f>
        <v/>
      </c>
      <c r="BE35" s="538" t="str">
        <f t="shared" si="4"/>
        <v/>
      </c>
      <c r="BG35" s="539" t="str">
        <f>IF(AND(ISNUMBER($S35),$S35&lt;&gt;0),EXTRA!AT35,'Lo-Z'!BM35)</f>
        <v/>
      </c>
      <c r="BH35" s="519" t="str">
        <f t="shared" si="5"/>
        <v/>
      </c>
      <c r="BJ35" s="540" t="str">
        <f t="shared" si="6"/>
        <v/>
      </c>
      <c r="BK35" s="541" t="str">
        <f t="shared" si="7"/>
        <v/>
      </c>
      <c r="BN35" s="542" t="str">
        <f t="shared" si="8"/>
        <v/>
      </c>
      <c r="BO35" s="543" t="str">
        <f t="shared" si="9"/>
        <v/>
      </c>
    </row>
    <row r="36" spans="1:67" s="14" customFormat="1">
      <c r="A36" s="507" t="str">
        <f>MATRIX!A36</f>
        <v>Powersoft</v>
      </c>
      <c r="B36" s="544" t="str">
        <f>IF(MATRIX!B36&lt;&gt;0,MATRIX!B36,"-")</f>
        <v>Duecanali 6404</v>
      </c>
      <c r="D36" s="545"/>
      <c r="E36" s="546" t="str">
        <f t="shared" si="0"/>
        <v/>
      </c>
      <c r="F36" s="511"/>
      <c r="G36" s="512" t="str">
        <f>'Lo-Z'!AE36</f>
        <v/>
      </c>
      <c r="H36" s="380" t="str">
        <f>'Lo-Z'!AF36</f>
        <v/>
      </c>
      <c r="I36" s="35"/>
      <c r="J36" s="382"/>
      <c r="K36" s="471"/>
      <c r="L36" s="469"/>
      <c r="M36" s="382"/>
      <c r="N36" s="470"/>
      <c r="O36" s="382"/>
      <c r="P36" s="470"/>
      <c r="Q36" s="382"/>
      <c r="R36" s="35"/>
      <c r="S36" s="460" t="str">
        <f t="shared" si="1"/>
        <v/>
      </c>
      <c r="T36" s="381"/>
      <c r="U36" s="459" t="str" cm="1">
        <f t="array" ref="U36">IF(ISNUMBER(O36), O36, IF(ISNUMBER(G36), 'Lo-Z-INPUT'!$K$19:$L$19, ""))</f>
        <v/>
      </c>
      <c r="V36" s="381"/>
      <c r="W36" s="458" t="str">
        <f t="shared" si="2"/>
        <v/>
      </c>
      <c r="X36" s="381"/>
      <c r="Y36" s="514"/>
      <c r="Z36" s="515" t="str">
        <f>IF(AND(ISNUMBER($S36),$S36&lt;&gt;0),EXTRA!K36,'Lo-Z'!AH36)</f>
        <v>-</v>
      </c>
      <c r="AA36" s="2"/>
      <c r="AB36" s="516" t="str">
        <f>IF(AND(ISNUMBER($S36),$S36&lt;&gt;0),EXTRA!M36,'Lo-Z'!AJ36)</f>
        <v>-</v>
      </c>
      <c r="AC36" s="517" t="str">
        <f t="shared" si="3"/>
        <v/>
      </c>
      <c r="AE36" s="518" t="str">
        <f>IF(AND(ISNUMBER($S36),$S36&lt;&gt;0),EXTRA!P36,'Lo-Z'!AM36)</f>
        <v/>
      </c>
      <c r="AF36" s="519" t="str">
        <f t="shared" si="10"/>
        <v/>
      </c>
      <c r="AG36" s="520" t="str">
        <f>IF(AND(ISNUMBER($S36),$S36&lt;&gt;0),EXTRA!R36,'Lo-Z'!AO36)</f>
        <v/>
      </c>
      <c r="AH36" s="521" t="str">
        <f t="shared" si="11"/>
        <v/>
      </c>
      <c r="AJ36" s="522" t="str">
        <f>IF(AND(ISNUMBER($S36),$S36&lt;&gt;0),EXTRA!T36,'Lo-Z'!AQ36)</f>
        <v/>
      </c>
      <c r="AK36" s="523" t="str">
        <f t="shared" si="12"/>
        <v/>
      </c>
      <c r="AM36" s="524" t="str">
        <f>IF(AND(ISNUMBER($S36),$S36&lt;&gt;0),IF(MV&lt;200,EXTRA!V36,EXTRA!Z36),IF(MV&lt;200,'Lo-Z'!AS36,'Lo-Z'!AW36))</f>
        <v/>
      </c>
      <c r="AN36" s="525" t="str">
        <f t="shared" si="13"/>
        <v/>
      </c>
      <c r="AO36" s="526" t="str">
        <f>IF(AND(ISNUMBER($S36),$S36&lt;&gt;0),IF(MV&lt;200,EXTRA!X36,EXTRA!AB36),IF(MV&lt;200,'Lo-Z'!AU36,'Lo-Z'!AY36))</f>
        <v/>
      </c>
      <c r="AP36" s="527" t="str">
        <f t="shared" si="14"/>
        <v/>
      </c>
      <c r="AR36" s="528" t="str">
        <f>IF(AND(ISNUMBER($S36),$S36&lt;&gt;0),EXTRA!AW36,'Lo-Z'!BP36)</f>
        <v/>
      </c>
      <c r="AS36" s="529" t="str">
        <f t="shared" si="15"/>
        <v/>
      </c>
      <c r="AT36" s="530" t="str">
        <f>IF(AND(ISNUMBER($S36),$S36&lt;&gt;0),EXTRA!AY36,'Lo-Z'!BR36)</f>
        <v/>
      </c>
      <c r="AU36" s="531" t="str">
        <f t="shared" si="16"/>
        <v/>
      </c>
      <c r="AW36" s="532" t="str">
        <f>IF(AND(ISNUMBER($S36),$S36&lt;&gt;0),EXTRA!AH36,'Lo-Z'!BA36)</f>
        <v/>
      </c>
      <c r="AY36" s="533" t="str">
        <f>IF(AND(ISNUMBER(BA36),BA36&lt;&gt;0),"",IF(AND(ISNUMBER($S36),$S36&lt;&gt;0),'Lo-Z-INPUT'!$K$15*'Lo-Z-INPUT'!$K$7,'Lo-Z'!BC36))</f>
        <v/>
      </c>
      <c r="AZ36" s="534"/>
      <c r="BA36" s="553"/>
      <c r="BB36" s="552"/>
      <c r="BD36" s="537" t="str">
        <f>IF(AND(ISNUMBER($S36),$S36&lt;&gt;0),EXTRA!BC36,'Lo-Z'!BV36)</f>
        <v/>
      </c>
      <c r="BE36" s="538" t="str">
        <f t="shared" si="4"/>
        <v/>
      </c>
      <c r="BG36" s="539" t="str">
        <f>IF(AND(ISNUMBER($S36),$S36&lt;&gt;0),EXTRA!AT36,'Lo-Z'!BM36)</f>
        <v/>
      </c>
      <c r="BH36" s="519" t="str">
        <f t="shared" si="5"/>
        <v/>
      </c>
      <c r="BJ36" s="540" t="str">
        <f t="shared" si="6"/>
        <v/>
      </c>
      <c r="BK36" s="541" t="str">
        <f t="shared" si="7"/>
        <v/>
      </c>
      <c r="BN36" s="542" t="str">
        <f t="shared" si="8"/>
        <v/>
      </c>
      <c r="BO36" s="543" t="str">
        <f t="shared" si="9"/>
        <v/>
      </c>
    </row>
    <row r="37" spans="1:67">
      <c r="A37" s="488" t="str">
        <f>MATRIX!A37</f>
        <v>LAB GRUPPEN</v>
      </c>
      <c r="B37" s="499" t="str">
        <f>IF(MATRIX!B37&lt;&gt;0,MATRIX!B37,"-")</f>
        <v>C5:4X</v>
      </c>
      <c r="D37" s="131"/>
      <c r="E37" s="294" t="str">
        <f t="shared" si="0"/>
        <v/>
      </c>
      <c r="F37" s="379"/>
      <c r="G37" s="306" t="str">
        <f>'Lo-Z'!AE37</f>
        <v/>
      </c>
      <c r="H37" s="380" t="str">
        <f>'Lo-Z'!AF37</f>
        <v/>
      </c>
      <c r="J37" s="382"/>
      <c r="K37" s="471"/>
      <c r="L37" s="469"/>
      <c r="M37" s="382"/>
      <c r="N37" s="470"/>
      <c r="O37" s="382"/>
      <c r="P37" s="470"/>
      <c r="Q37" s="382"/>
      <c r="S37" s="460" t="str">
        <f t="shared" si="1"/>
        <v/>
      </c>
      <c r="T37" s="381"/>
      <c r="U37" s="459" t="str" cm="1">
        <f t="array" ref="U37">IF(ISNUMBER(O37), O37, IF(ISNUMBER(G37), 'Lo-Z-INPUT'!$K$19:$L$19, ""))</f>
        <v/>
      </c>
      <c r="V37" s="381"/>
      <c r="W37" s="458" t="str">
        <f t="shared" si="2"/>
        <v/>
      </c>
      <c r="X37" s="144"/>
      <c r="Y37" s="462"/>
      <c r="Z37" s="70" t="str">
        <f>IF(AND(ISNUMBER($S37),$S37&lt;&gt;0),EXTRA!K37,'Lo-Z'!AH37)</f>
        <v>-</v>
      </c>
      <c r="AB37" s="327" t="str">
        <f>IF(AND(ISNUMBER($S37),$S37&lt;&gt;0),EXTRA!M37,'Lo-Z'!AJ37)</f>
        <v>-</v>
      </c>
      <c r="AC37" s="328" t="str">
        <f t="shared" si="3"/>
        <v/>
      </c>
      <c r="AE37" s="66" t="str">
        <f>IF(AND(ISNUMBER($S37),$S37&lt;&gt;0),EXTRA!P37,'Lo-Z'!AM37)</f>
        <v/>
      </c>
      <c r="AF37" s="65" t="str">
        <f t="shared" si="10"/>
        <v/>
      </c>
      <c r="AG37" s="329" t="str">
        <f>IF(AND(ISNUMBER($S37),$S37&lt;&gt;0),EXTRA!R37,'Lo-Z'!AO37)</f>
        <v/>
      </c>
      <c r="AH37" s="124" t="str">
        <f t="shared" si="11"/>
        <v/>
      </c>
      <c r="AJ37" s="104" t="str">
        <f>IF(AND(ISNUMBER($S37),$S37&lt;&gt;0),EXTRA!T37,'Lo-Z'!AQ37)</f>
        <v/>
      </c>
      <c r="AK37" s="44" t="str">
        <f t="shared" si="12"/>
        <v/>
      </c>
      <c r="AM37" s="85" t="str">
        <f>IF(AND(ISNUMBER($S37),$S37&lt;&gt;0),IF(MV&lt;200,EXTRA!V37,EXTRA!Z37),IF(MV&lt;200,'Lo-Z'!AS37,'Lo-Z'!AW37))</f>
        <v/>
      </c>
      <c r="AN37" s="84" t="str">
        <f t="shared" si="13"/>
        <v/>
      </c>
      <c r="AO37" s="322" t="str">
        <f>IF(AND(ISNUMBER($S37),$S37&lt;&gt;0),IF(MV&lt;200,EXTRA!X37,EXTRA!AB37),IF(MV&lt;200,'Lo-Z'!AU37,'Lo-Z'!AY37))</f>
        <v/>
      </c>
      <c r="AP37" s="106" t="str">
        <f t="shared" si="14"/>
        <v/>
      </c>
      <c r="AR37" s="289" t="str">
        <f>IF(AND(ISNUMBER($S37),$S37&lt;&gt;0),EXTRA!AW37,'Lo-Z'!BP37)</f>
        <v/>
      </c>
      <c r="AS37" s="290" t="str">
        <f t="shared" si="15"/>
        <v/>
      </c>
      <c r="AT37" s="291" t="str">
        <f>IF(AND(ISNUMBER($S37),$S37&lt;&gt;0),EXTRA!AY37,'Lo-Z'!BR37)</f>
        <v/>
      </c>
      <c r="AU37" s="292" t="str">
        <f t="shared" si="16"/>
        <v/>
      </c>
      <c r="AW37" s="330" t="str">
        <f>IF(AND(ISNUMBER($S37),$S37&lt;&gt;0),EXTRA!AH37,'Lo-Z'!BA37)</f>
        <v/>
      </c>
      <c r="AY37" s="335" t="str">
        <f>IF(AND(ISNUMBER(BA37),BA37&lt;&gt;0),"",IF(AND(ISNUMBER($S37),$S37&lt;&gt;0),'Lo-Z-INPUT'!$K$15*'Lo-Z-INPUT'!$K$7,'Lo-Z'!BC37))</f>
        <v/>
      </c>
      <c r="AZ37" s="170"/>
      <c r="BA37" s="160"/>
      <c r="BB37" s="345"/>
      <c r="BD37" s="333" t="str">
        <f>IF(AND(ISNUMBER($S37),$S37&lt;&gt;0),EXTRA!BC37,'Lo-Z'!BV37)</f>
        <v/>
      </c>
      <c r="BE37" s="334" t="str">
        <f t="shared" si="4"/>
        <v/>
      </c>
      <c r="BG37" s="332" t="str">
        <f>IF(AND(ISNUMBER($S37),$S37&lt;&gt;0),EXTRA!AT37,'Lo-Z'!BM37)</f>
        <v/>
      </c>
      <c r="BH37" s="65" t="str">
        <f t="shared" si="5"/>
        <v/>
      </c>
      <c r="BJ37" s="348" t="str">
        <f t="shared" si="6"/>
        <v/>
      </c>
      <c r="BK37" s="349" t="str">
        <f t="shared" si="7"/>
        <v/>
      </c>
      <c r="BN37" s="480" t="str">
        <f t="shared" si="8"/>
        <v/>
      </c>
      <c r="BO37" s="481" t="str">
        <f t="shared" si="9"/>
        <v/>
      </c>
    </row>
    <row r="38" spans="1:67">
      <c r="A38" s="488" t="str">
        <f>MATRIX!A38</f>
        <v>LAB GRUPPEN</v>
      </c>
      <c r="B38" s="499" t="str">
        <f>IF(MATRIX!B38&lt;&gt;0,MATRIX!B38,"-")</f>
        <v>C10:4X</v>
      </c>
      <c r="D38" s="131"/>
      <c r="E38" s="294" t="str">
        <f t="shared" si="0"/>
        <v/>
      </c>
      <c r="F38" s="379"/>
      <c r="G38" s="306" t="str">
        <f>'Lo-Z'!AE38</f>
        <v/>
      </c>
      <c r="H38" s="380" t="str">
        <f>'Lo-Z'!AF38</f>
        <v/>
      </c>
      <c r="J38" s="382"/>
      <c r="K38" s="471"/>
      <c r="L38" s="469"/>
      <c r="M38" s="382"/>
      <c r="N38" s="470"/>
      <c r="O38" s="382"/>
      <c r="P38" s="470"/>
      <c r="Q38" s="382"/>
      <c r="S38" s="460" t="str">
        <f t="shared" si="1"/>
        <v/>
      </c>
      <c r="T38" s="381"/>
      <c r="U38" s="459" t="str" cm="1">
        <f t="array" ref="U38">IF(ISNUMBER(O38), O38, IF(ISNUMBER(G38), 'Lo-Z-INPUT'!$K$19:$L$19, ""))</f>
        <v/>
      </c>
      <c r="V38" s="381"/>
      <c r="W38" s="458" t="str">
        <f t="shared" si="2"/>
        <v/>
      </c>
      <c r="X38" s="144"/>
      <c r="Y38" s="462"/>
      <c r="Z38" s="70" t="str">
        <f>IF(AND(ISNUMBER($S38),$S38&lt;&gt;0),EXTRA!K38,'Lo-Z'!AH38)</f>
        <v>-</v>
      </c>
      <c r="AB38" s="327" t="str">
        <f>IF(AND(ISNUMBER($S38),$S38&lt;&gt;0),EXTRA!M38,'Lo-Z'!AJ38)</f>
        <v>-</v>
      </c>
      <c r="AC38" s="328" t="str">
        <f t="shared" si="3"/>
        <v/>
      </c>
      <c r="AE38" s="66" t="str">
        <f>IF(AND(ISNUMBER($S38),$S38&lt;&gt;0),EXTRA!P38,'Lo-Z'!AM38)</f>
        <v/>
      </c>
      <c r="AF38" s="65" t="str">
        <f t="shared" si="10"/>
        <v/>
      </c>
      <c r="AG38" s="329" t="str">
        <f>IF(AND(ISNUMBER($S38),$S38&lt;&gt;0),EXTRA!R38,'Lo-Z'!AO38)</f>
        <v/>
      </c>
      <c r="AH38" s="124" t="str">
        <f t="shared" si="11"/>
        <v/>
      </c>
      <c r="AJ38" s="104" t="str">
        <f>IF(AND(ISNUMBER($S38),$S38&lt;&gt;0),EXTRA!T38,'Lo-Z'!AQ38)</f>
        <v/>
      </c>
      <c r="AK38" s="44" t="str">
        <f t="shared" si="12"/>
        <v/>
      </c>
      <c r="AM38" s="85" t="str">
        <f>IF(AND(ISNUMBER($S38),$S38&lt;&gt;0),IF(MV&lt;200,EXTRA!V38,EXTRA!Z38),IF(MV&lt;200,'Lo-Z'!AS38,'Lo-Z'!AW38))</f>
        <v/>
      </c>
      <c r="AN38" s="84" t="str">
        <f t="shared" si="13"/>
        <v/>
      </c>
      <c r="AO38" s="322" t="str">
        <f>IF(AND(ISNUMBER($S38),$S38&lt;&gt;0),IF(MV&lt;200,EXTRA!X38,EXTRA!AB38),IF(MV&lt;200,'Lo-Z'!AU38,'Lo-Z'!AY38))</f>
        <v/>
      </c>
      <c r="AP38" s="106" t="str">
        <f t="shared" si="14"/>
        <v/>
      </c>
      <c r="AR38" s="289" t="str">
        <f>IF(AND(ISNUMBER($S38),$S38&lt;&gt;0),EXTRA!AW38,'Lo-Z'!BP38)</f>
        <v/>
      </c>
      <c r="AS38" s="290" t="str">
        <f t="shared" si="15"/>
        <v/>
      </c>
      <c r="AT38" s="291" t="str">
        <f>IF(AND(ISNUMBER($S38),$S38&lt;&gt;0),EXTRA!AY38,'Lo-Z'!BR38)</f>
        <v/>
      </c>
      <c r="AU38" s="292" t="str">
        <f t="shared" si="16"/>
        <v/>
      </c>
      <c r="AW38" s="330" t="str">
        <f>IF(AND(ISNUMBER($S38),$S38&lt;&gt;0),EXTRA!AH38,'Lo-Z'!BA38)</f>
        <v/>
      </c>
      <c r="AY38" s="335" t="str">
        <f>IF(AND(ISNUMBER(BA38),BA38&lt;&gt;0),"",IF(AND(ISNUMBER($S38),$S38&lt;&gt;0),'Lo-Z-INPUT'!$K$15*'Lo-Z-INPUT'!$K$7,'Lo-Z'!BC38))</f>
        <v/>
      </c>
      <c r="AZ38" s="170"/>
      <c r="BA38" s="160"/>
      <c r="BB38" s="345"/>
      <c r="BD38" s="333" t="str">
        <f>IF(AND(ISNUMBER($S38),$S38&lt;&gt;0),EXTRA!BC38,'Lo-Z'!BV38)</f>
        <v/>
      </c>
      <c r="BE38" s="334" t="str">
        <f t="shared" si="4"/>
        <v/>
      </c>
      <c r="BG38" s="332" t="str">
        <f>IF(AND(ISNUMBER($S38),$S38&lt;&gt;0),EXTRA!AT38,'Lo-Z'!BM38)</f>
        <v/>
      </c>
      <c r="BH38" s="65" t="str">
        <f t="shared" si="5"/>
        <v/>
      </c>
      <c r="BJ38" s="348" t="str">
        <f t="shared" si="6"/>
        <v/>
      </c>
      <c r="BK38" s="349" t="str">
        <f t="shared" si="7"/>
        <v/>
      </c>
      <c r="BN38" s="480" t="str">
        <f t="shared" si="8"/>
        <v/>
      </c>
      <c r="BO38" s="481" t="str">
        <f t="shared" si="9"/>
        <v/>
      </c>
    </row>
    <row r="39" spans="1:67">
      <c r="A39" s="488" t="str">
        <f>MATRIX!A39</f>
        <v>LAB GRUPPEN</v>
      </c>
      <c r="B39" s="499" t="str">
        <f>IF(MATRIX!B39&lt;&gt;0,MATRIX!B39,"-")</f>
        <v>C10:8X</v>
      </c>
      <c r="D39" s="131"/>
      <c r="E39" s="294" t="str">
        <f t="shared" si="0"/>
        <v/>
      </c>
      <c r="F39" s="379"/>
      <c r="G39" s="306" t="str">
        <f>'Lo-Z'!AE39</f>
        <v/>
      </c>
      <c r="H39" s="380" t="str">
        <f>'Lo-Z'!AF39</f>
        <v/>
      </c>
      <c r="J39" s="382"/>
      <c r="K39" s="471"/>
      <c r="L39" s="469"/>
      <c r="M39" s="382"/>
      <c r="N39" s="470"/>
      <c r="O39" s="382"/>
      <c r="P39" s="470"/>
      <c r="Q39" s="382"/>
      <c r="S39" s="460" t="str">
        <f t="shared" si="1"/>
        <v/>
      </c>
      <c r="T39" s="381"/>
      <c r="U39" s="459" t="str" cm="1">
        <f t="array" ref="U39">IF(ISNUMBER(O39), O39, IF(ISNUMBER(G39), 'Lo-Z-INPUT'!$K$19:$L$19, ""))</f>
        <v/>
      </c>
      <c r="V39" s="381"/>
      <c r="W39" s="458" t="str">
        <f t="shared" si="2"/>
        <v/>
      </c>
      <c r="X39" s="144"/>
      <c r="Y39" s="462"/>
      <c r="Z39" s="70" t="str">
        <f>IF(AND(ISNUMBER($S39),$S39&lt;&gt;0),EXTRA!K39,'Lo-Z'!AH39)</f>
        <v>-</v>
      </c>
      <c r="AB39" s="327" t="str">
        <f>IF(AND(ISNUMBER($S39),$S39&lt;&gt;0),EXTRA!M39,'Lo-Z'!AJ39)</f>
        <v>-</v>
      </c>
      <c r="AC39" s="328" t="str">
        <f t="shared" si="3"/>
        <v/>
      </c>
      <c r="AE39" s="66" t="str">
        <f>IF(AND(ISNUMBER($S39),$S39&lt;&gt;0),EXTRA!P39,'Lo-Z'!AM39)</f>
        <v/>
      </c>
      <c r="AF39" s="65" t="str">
        <f t="shared" si="10"/>
        <v/>
      </c>
      <c r="AG39" s="329" t="str">
        <f>IF(AND(ISNUMBER($S39),$S39&lt;&gt;0),EXTRA!R39,'Lo-Z'!AO39)</f>
        <v/>
      </c>
      <c r="AH39" s="124" t="str">
        <f t="shared" si="11"/>
        <v/>
      </c>
      <c r="AJ39" s="104" t="str">
        <f>IF(AND(ISNUMBER($S39),$S39&lt;&gt;0),EXTRA!T39,'Lo-Z'!AQ39)</f>
        <v/>
      </c>
      <c r="AK39" s="44" t="str">
        <f t="shared" si="12"/>
        <v/>
      </c>
      <c r="AM39" s="85" t="str">
        <f>IF(AND(ISNUMBER($S39),$S39&lt;&gt;0),IF(MV&lt;200,EXTRA!V39,EXTRA!Z39),IF(MV&lt;200,'Lo-Z'!AS39,'Lo-Z'!AW39))</f>
        <v/>
      </c>
      <c r="AN39" s="84" t="str">
        <f t="shared" si="13"/>
        <v/>
      </c>
      <c r="AO39" s="322" t="str">
        <f>IF(AND(ISNUMBER($S39),$S39&lt;&gt;0),IF(MV&lt;200,EXTRA!X39,EXTRA!AB39),IF(MV&lt;200,'Lo-Z'!AU39,'Lo-Z'!AY39))</f>
        <v/>
      </c>
      <c r="AP39" s="106" t="str">
        <f t="shared" si="14"/>
        <v/>
      </c>
      <c r="AR39" s="289" t="str">
        <f>IF(AND(ISNUMBER($S39),$S39&lt;&gt;0),EXTRA!AW39,'Lo-Z'!BP39)</f>
        <v/>
      </c>
      <c r="AS39" s="290" t="str">
        <f t="shared" si="15"/>
        <v/>
      </c>
      <c r="AT39" s="291" t="str">
        <f>IF(AND(ISNUMBER($S39),$S39&lt;&gt;0),EXTRA!AY39,'Lo-Z'!BR39)</f>
        <v/>
      </c>
      <c r="AU39" s="292" t="str">
        <f t="shared" si="16"/>
        <v/>
      </c>
      <c r="AW39" s="330" t="str">
        <f>IF(AND(ISNUMBER($S39),$S39&lt;&gt;0),EXTRA!AH39,'Lo-Z'!BA39)</f>
        <v/>
      </c>
      <c r="AY39" s="335" t="str">
        <f>IF(AND(ISNUMBER(BA39),BA39&lt;&gt;0),"",IF(AND(ISNUMBER($S39),$S39&lt;&gt;0),'Lo-Z-INPUT'!$K$15*'Lo-Z-INPUT'!$K$7,'Lo-Z'!BC39))</f>
        <v/>
      </c>
      <c r="AZ39" s="170"/>
      <c r="BA39" s="160"/>
      <c r="BB39" s="345"/>
      <c r="BD39" s="333" t="str">
        <f>IF(AND(ISNUMBER($S39),$S39&lt;&gt;0),EXTRA!BC39,'Lo-Z'!BV39)</f>
        <v/>
      </c>
      <c r="BE39" s="334" t="str">
        <f t="shared" si="4"/>
        <v/>
      </c>
      <c r="BG39" s="332" t="str">
        <f>IF(AND(ISNUMBER($S39),$S39&lt;&gt;0),EXTRA!AT39,'Lo-Z'!BM39)</f>
        <v/>
      </c>
      <c r="BH39" s="65" t="str">
        <f t="shared" si="5"/>
        <v/>
      </c>
      <c r="BJ39" s="348" t="str">
        <f t="shared" si="6"/>
        <v/>
      </c>
      <c r="BK39" s="349" t="str">
        <f t="shared" si="7"/>
        <v/>
      </c>
      <c r="BN39" s="480" t="str">
        <f t="shared" si="8"/>
        <v/>
      </c>
      <c r="BO39" s="481" t="str">
        <f t="shared" si="9"/>
        <v/>
      </c>
    </row>
    <row r="40" spans="1:67">
      <c r="A40" s="488" t="str">
        <f>MATRIX!A40</f>
        <v>LAB GRUPPEN</v>
      </c>
      <c r="B40" s="499" t="str">
        <f>IF(MATRIX!B40&lt;&gt;0,MATRIX!B40,"-")</f>
        <v>C20:8X</v>
      </c>
      <c r="D40" s="131"/>
      <c r="E40" s="294"/>
      <c r="F40" s="379"/>
      <c r="G40" s="306" t="str">
        <f>'Lo-Z'!AE40</f>
        <v/>
      </c>
      <c r="H40" s="380" t="str">
        <f>'Lo-Z'!AF40</f>
        <v/>
      </c>
      <c r="J40" s="382"/>
      <c r="K40" s="471"/>
      <c r="L40" s="469"/>
      <c r="M40" s="382"/>
      <c r="N40" s="470"/>
      <c r="O40" s="382"/>
      <c r="P40" s="470"/>
      <c r="Q40" s="382"/>
      <c r="S40" s="460" t="str">
        <f t="shared" si="1"/>
        <v/>
      </c>
      <c r="T40" s="381"/>
      <c r="U40" s="459" t="str" cm="1">
        <f t="array" ref="U40">IF(ISNUMBER(O40), O40, IF(ISNUMBER(G40), 'Lo-Z-INPUT'!$K$19:$L$19, ""))</f>
        <v/>
      </c>
      <c r="V40" s="381"/>
      <c r="W40" s="458" t="str">
        <f t="shared" si="2"/>
        <v/>
      </c>
      <c r="X40" s="144"/>
      <c r="Y40" s="462"/>
      <c r="Z40" s="70" t="str">
        <f>IF(AND(ISNUMBER($S40),$S40&lt;&gt;0),EXTRA!K40,'Lo-Z'!AH40)</f>
        <v>-</v>
      </c>
      <c r="AB40" s="327" t="str">
        <f>IF(AND(ISNUMBER($S40),$S40&lt;&gt;0),EXTRA!M40,'Lo-Z'!AJ40)</f>
        <v>-</v>
      </c>
      <c r="AC40" s="328" t="str">
        <f t="shared" ref="AC40:AC71" si="17">IF(ISNUMBER(AB40),KP,"")</f>
        <v/>
      </c>
      <c r="AE40" s="66" t="str">
        <f>IF(AND(ISNUMBER($S40),$S40&lt;&gt;0),EXTRA!P40,'Lo-Z'!AM40)</f>
        <v/>
      </c>
      <c r="AF40" s="65" t="str">
        <f t="shared" si="10"/>
        <v/>
      </c>
      <c r="AG40" s="329" t="str">
        <f>IF(AND(ISNUMBER($S40),$S40&lt;&gt;0),EXTRA!R40,'Lo-Z'!AO40)</f>
        <v/>
      </c>
      <c r="AH40" s="124" t="str">
        <f t="shared" si="11"/>
        <v/>
      </c>
      <c r="AJ40" s="104" t="str">
        <f>IF(AND(ISNUMBER($S40),$S40&lt;&gt;0),EXTRA!T40,'Lo-Z'!AQ40)</f>
        <v/>
      </c>
      <c r="AK40" s="44" t="str">
        <f t="shared" si="12"/>
        <v/>
      </c>
      <c r="AM40" s="85" t="str">
        <f>IF(AND(ISNUMBER($S40),$S40&lt;&gt;0),IF(MV&lt;200,EXTRA!V40,EXTRA!Z40),IF(MV&lt;200,'Lo-Z'!AS40,'Lo-Z'!AW40))</f>
        <v/>
      </c>
      <c r="AN40" s="84" t="str">
        <f t="shared" si="13"/>
        <v/>
      </c>
      <c r="AO40" s="322" t="str">
        <f>IF(AND(ISNUMBER($S40),$S40&lt;&gt;0),IF(MV&lt;200,EXTRA!X40,EXTRA!AB40),IF(MV&lt;200,'Lo-Z'!AU40,'Lo-Z'!AY40))</f>
        <v/>
      </c>
      <c r="AP40" s="106" t="str">
        <f t="shared" si="14"/>
        <v/>
      </c>
      <c r="AR40" s="289" t="str">
        <f>IF(AND(ISNUMBER($S40),$S40&lt;&gt;0),EXTRA!AW40,'Lo-Z'!BP40)</f>
        <v/>
      </c>
      <c r="AS40" s="290" t="str">
        <f t="shared" si="15"/>
        <v/>
      </c>
      <c r="AT40" s="291" t="str">
        <f>IF(AND(ISNUMBER($S40),$S40&lt;&gt;0),EXTRA!AY40,'Lo-Z'!BR40)</f>
        <v/>
      </c>
      <c r="AU40" s="292" t="str">
        <f t="shared" si="16"/>
        <v/>
      </c>
      <c r="AW40" s="330" t="str">
        <f>IF(AND(ISNUMBER($S40),$S40&lt;&gt;0),EXTRA!AH40,'Lo-Z'!BA40)</f>
        <v/>
      </c>
      <c r="AY40" s="335" t="str">
        <f>IF(AND(ISNUMBER(BA40),BA40&lt;&gt;0),"",IF(AND(ISNUMBER($S40),$S40&lt;&gt;0),'Lo-Z-INPUT'!$K$15*'Lo-Z-INPUT'!$K$7,'Lo-Z'!BC40))</f>
        <v/>
      </c>
      <c r="AZ40" s="170"/>
      <c r="BA40" s="160"/>
      <c r="BB40" s="345"/>
      <c r="BD40" s="333" t="str">
        <f>IF(AND(ISNUMBER($S40),$S40&lt;&gt;0),EXTRA!BC40,'Lo-Z'!BV40)</f>
        <v/>
      </c>
      <c r="BE40" s="334" t="str">
        <f t="shared" ref="BE40:BE71" si="18">IF(ISNUMBER(BD40),ES,"")</f>
        <v/>
      </c>
      <c r="BG40" s="332" t="str">
        <f>IF(AND(ISNUMBER($S40),$S40&lt;&gt;0),EXTRA!AT40,'Lo-Z'!BM40)</f>
        <v/>
      </c>
      <c r="BH40" s="65" t="str">
        <f t="shared" ref="BH40:BH71" si="19">IF(ISNUMBER(BG40),ES,"")</f>
        <v/>
      </c>
      <c r="BJ40" s="348" t="str">
        <f t="shared" si="6"/>
        <v/>
      </c>
      <c r="BK40" s="349" t="str">
        <f t="shared" ref="BK40:BK71" si="20">IF(ISNUMBER(BJ40),ES,"")</f>
        <v/>
      </c>
      <c r="BN40" s="480" t="str">
        <f t="shared" si="8"/>
        <v/>
      </c>
      <c r="BO40" s="481" t="str">
        <f t="shared" si="9"/>
        <v/>
      </c>
    </row>
    <row r="41" spans="1:67">
      <c r="A41" s="488" t="str">
        <f>MATRIX!A41</f>
        <v>LAB GRUPPEN</v>
      </c>
      <c r="B41" s="499" t="str">
        <f>IF(MATRIX!B41&lt;&gt;0,MATRIX!B41,"-")</f>
        <v>C16:4</v>
      </c>
      <c r="D41" s="131"/>
      <c r="E41" s="294" t="str">
        <f t="shared" ref="E41:E71" si="21">IF(OR(ISBLANK(D41),NOT(ISNUMBER(D41))),"",ES)</f>
        <v/>
      </c>
      <c r="F41" s="379"/>
      <c r="G41" s="306" t="str">
        <f>'Lo-Z'!AE41</f>
        <v/>
      </c>
      <c r="H41" s="380" t="str">
        <f>'Lo-Z'!AF41</f>
        <v/>
      </c>
      <c r="J41" s="382"/>
      <c r="K41" s="471"/>
      <c r="L41" s="469"/>
      <c r="M41" s="382"/>
      <c r="N41" s="470"/>
      <c r="O41" s="382"/>
      <c r="P41" s="470"/>
      <c r="Q41" s="382"/>
      <c r="S41" s="460" t="str">
        <f t="shared" si="1"/>
        <v/>
      </c>
      <c r="T41" s="381"/>
      <c r="U41" s="459" t="str" cm="1">
        <f t="array" ref="U41">IF(ISNUMBER(O41), O41, IF(ISNUMBER(G41), 'Lo-Z-INPUT'!$K$19:$L$19, ""))</f>
        <v/>
      </c>
      <c r="V41" s="381"/>
      <c r="W41" s="458" t="str">
        <f t="shared" si="2"/>
        <v/>
      </c>
      <c r="X41" s="144"/>
      <c r="Y41" s="462"/>
      <c r="Z41" s="70" t="str">
        <f>IF(AND(ISNUMBER($S41),$S41&lt;&gt;0),EXTRA!K41,'Lo-Z'!AH41)</f>
        <v>-</v>
      </c>
      <c r="AB41" s="327" t="str">
        <f>IF(AND(ISNUMBER($S41),$S41&lt;&gt;0),EXTRA!M41,'Lo-Z'!AJ41)</f>
        <v>-</v>
      </c>
      <c r="AC41" s="328" t="str">
        <f t="shared" si="17"/>
        <v/>
      </c>
      <c r="AE41" s="66" t="str">
        <f>IF(AND(ISNUMBER($S41),$S41&lt;&gt;0),EXTRA!P41,'Lo-Z'!AM41)</f>
        <v/>
      </c>
      <c r="AF41" s="65" t="str">
        <f t="shared" si="10"/>
        <v/>
      </c>
      <c r="AG41" s="329" t="str">
        <f>IF(AND(ISNUMBER($S41),$S41&lt;&gt;0),EXTRA!R41,'Lo-Z'!AO41)</f>
        <v/>
      </c>
      <c r="AH41" s="124" t="str">
        <f t="shared" si="11"/>
        <v/>
      </c>
      <c r="AJ41" s="104" t="str">
        <f>IF(AND(ISNUMBER($S41),$S41&lt;&gt;0),EXTRA!T41,'Lo-Z'!AQ41)</f>
        <v/>
      </c>
      <c r="AK41" s="44" t="str">
        <f t="shared" si="12"/>
        <v/>
      </c>
      <c r="AM41" s="85" t="str">
        <f>IF(AND(ISNUMBER($S41),$S41&lt;&gt;0),IF(MV&lt;200,EXTRA!V41,EXTRA!Z41),IF(MV&lt;200,'Lo-Z'!AS41,'Lo-Z'!AW41))</f>
        <v/>
      </c>
      <c r="AN41" s="84" t="str">
        <f t="shared" si="13"/>
        <v/>
      </c>
      <c r="AO41" s="322" t="str">
        <f>IF(AND(ISNUMBER($S41),$S41&lt;&gt;0),IF(MV&lt;200,EXTRA!X41,EXTRA!AB41),IF(MV&lt;200,'Lo-Z'!AU41,'Lo-Z'!AY41))</f>
        <v/>
      </c>
      <c r="AP41" s="106" t="str">
        <f t="shared" si="14"/>
        <v/>
      </c>
      <c r="AR41" s="289" t="str">
        <f>IF(AND(ISNUMBER($S41),$S41&lt;&gt;0),EXTRA!AW41,'Lo-Z'!BP41)</f>
        <v/>
      </c>
      <c r="AS41" s="290" t="str">
        <f t="shared" si="15"/>
        <v/>
      </c>
      <c r="AT41" s="291" t="str">
        <f>IF(AND(ISNUMBER($S41),$S41&lt;&gt;0),EXTRA!AY41,'Lo-Z'!BR41)</f>
        <v/>
      </c>
      <c r="AU41" s="292" t="str">
        <f t="shared" si="16"/>
        <v/>
      </c>
      <c r="AW41" s="330" t="str">
        <f>IF(AND(ISNUMBER($S41),$S41&lt;&gt;0),EXTRA!AH41,'Lo-Z'!BA41)</f>
        <v/>
      </c>
      <c r="AY41" s="335" t="str">
        <f>IF(AND(ISNUMBER(BA41),BA41&lt;&gt;0),"",IF(AND(ISNUMBER($S41),$S41&lt;&gt;0),'Lo-Z-INPUT'!$K$15*'Lo-Z-INPUT'!$K$7,'Lo-Z'!BC41))</f>
        <v/>
      </c>
      <c r="AZ41" s="170"/>
      <c r="BA41" s="160"/>
      <c r="BB41" s="345"/>
      <c r="BD41" s="333" t="str">
        <f>IF(AND(ISNUMBER($S41),$S41&lt;&gt;0),EXTRA!BC41,'Lo-Z'!BV41)</f>
        <v/>
      </c>
      <c r="BE41" s="334" t="str">
        <f t="shared" si="18"/>
        <v/>
      </c>
      <c r="BG41" s="332" t="str">
        <f>IF(AND(ISNUMBER($S41),$S41&lt;&gt;0),EXTRA!AT41,'Lo-Z'!BM41)</f>
        <v/>
      </c>
      <c r="BH41" s="65" t="str">
        <f t="shared" si="19"/>
        <v/>
      </c>
      <c r="BJ41" s="348" t="str">
        <f t="shared" si="6"/>
        <v/>
      </c>
      <c r="BK41" s="349" t="str">
        <f t="shared" si="20"/>
        <v/>
      </c>
      <c r="BN41" s="480" t="str">
        <f t="shared" si="8"/>
        <v/>
      </c>
      <c r="BO41" s="481" t="str">
        <f t="shared" si="9"/>
        <v/>
      </c>
    </row>
    <row r="42" spans="1:67">
      <c r="A42" s="488" t="str">
        <f>MATRIX!A42</f>
        <v>LAB GRUPPEN</v>
      </c>
      <c r="B42" s="499" t="str">
        <f>IF(MATRIX!B42&lt;&gt;0,MATRIX!B42,"-")</f>
        <v>C28:4</v>
      </c>
      <c r="D42" s="131"/>
      <c r="E42" s="294" t="str">
        <f t="shared" si="21"/>
        <v/>
      </c>
      <c r="F42" s="379"/>
      <c r="G42" s="306" t="str">
        <f>'Lo-Z'!AE42</f>
        <v/>
      </c>
      <c r="H42" s="380" t="str">
        <f>'Lo-Z'!AF42</f>
        <v/>
      </c>
      <c r="J42" s="382"/>
      <c r="K42" s="471"/>
      <c r="L42" s="469"/>
      <c r="M42" s="382"/>
      <c r="N42" s="470"/>
      <c r="O42" s="382"/>
      <c r="P42" s="470"/>
      <c r="Q42" s="382"/>
      <c r="S42" s="460" t="str">
        <f t="shared" si="1"/>
        <v/>
      </c>
      <c r="T42" s="381"/>
      <c r="U42" s="459" t="str" cm="1">
        <f t="array" ref="U42">IF(ISNUMBER(O42), O42, IF(ISNUMBER(G42), 'Lo-Z-INPUT'!$K$19:$L$19, ""))</f>
        <v/>
      </c>
      <c r="V42" s="381"/>
      <c r="W42" s="458" t="str">
        <f t="shared" si="2"/>
        <v/>
      </c>
      <c r="X42" s="144"/>
      <c r="Y42" s="462"/>
      <c r="Z42" s="70" t="str">
        <f>IF(AND(ISNUMBER($S42),$S42&lt;&gt;0),EXTRA!K42,'Lo-Z'!AH42)</f>
        <v>-</v>
      </c>
      <c r="AB42" s="327" t="str">
        <f>IF(AND(ISNUMBER($S42),$S42&lt;&gt;0),EXTRA!M42,'Lo-Z'!AJ42)</f>
        <v>-</v>
      </c>
      <c r="AC42" s="328" t="str">
        <f t="shared" si="17"/>
        <v/>
      </c>
      <c r="AE42" s="66" t="str">
        <f>IF(AND(ISNUMBER($S42),$S42&lt;&gt;0),EXTRA!P42,'Lo-Z'!AM42)</f>
        <v/>
      </c>
      <c r="AF42" s="65" t="str">
        <f t="shared" si="10"/>
        <v/>
      </c>
      <c r="AG42" s="329" t="str">
        <f>IF(AND(ISNUMBER($S42),$S42&lt;&gt;0),EXTRA!R42,'Lo-Z'!AO42)</f>
        <v/>
      </c>
      <c r="AH42" s="124" t="str">
        <f t="shared" si="11"/>
        <v/>
      </c>
      <c r="AJ42" s="104" t="str">
        <f>IF(AND(ISNUMBER($S42),$S42&lt;&gt;0),EXTRA!T42,'Lo-Z'!AQ42)</f>
        <v/>
      </c>
      <c r="AK42" s="44" t="str">
        <f t="shared" si="12"/>
        <v/>
      </c>
      <c r="AM42" s="85" t="str">
        <f>IF(AND(ISNUMBER($S42),$S42&lt;&gt;0),IF(MV&lt;200,EXTRA!V42,EXTRA!Z42),IF(MV&lt;200,'Lo-Z'!AS42,'Lo-Z'!AW42))</f>
        <v/>
      </c>
      <c r="AN42" s="84" t="str">
        <f t="shared" si="13"/>
        <v/>
      </c>
      <c r="AO42" s="322" t="str">
        <f>IF(AND(ISNUMBER($S42),$S42&lt;&gt;0),IF(MV&lt;200,EXTRA!X42,EXTRA!AB42),IF(MV&lt;200,'Lo-Z'!AU42,'Lo-Z'!AY42))</f>
        <v/>
      </c>
      <c r="AP42" s="106" t="str">
        <f t="shared" si="14"/>
        <v/>
      </c>
      <c r="AR42" s="289" t="str">
        <f>IF(AND(ISNUMBER($S42),$S42&lt;&gt;0),EXTRA!AW42,'Lo-Z'!BP42)</f>
        <v/>
      </c>
      <c r="AS42" s="290" t="str">
        <f t="shared" si="15"/>
        <v/>
      </c>
      <c r="AT42" s="291" t="str">
        <f>IF(AND(ISNUMBER($S42),$S42&lt;&gt;0),EXTRA!AY42,'Lo-Z'!BR42)</f>
        <v/>
      </c>
      <c r="AU42" s="292" t="str">
        <f t="shared" si="16"/>
        <v/>
      </c>
      <c r="AW42" s="330" t="str">
        <f>IF(AND(ISNUMBER($S42),$S42&lt;&gt;0),EXTRA!AH42,'Lo-Z'!BA42)</f>
        <v/>
      </c>
      <c r="AY42" s="335" t="str">
        <f>IF(AND(ISNUMBER(BA42),BA42&lt;&gt;0),"",IF(AND(ISNUMBER($S42),$S42&lt;&gt;0),'Lo-Z-INPUT'!$K$15*'Lo-Z-INPUT'!$K$7,'Lo-Z'!BC42))</f>
        <v/>
      </c>
      <c r="AZ42" s="170"/>
      <c r="BA42" s="160"/>
      <c r="BB42" s="345"/>
      <c r="BD42" s="333" t="str">
        <f>IF(AND(ISNUMBER($S42),$S42&lt;&gt;0),EXTRA!BC42,'Lo-Z'!BV42)</f>
        <v/>
      </c>
      <c r="BE42" s="334" t="str">
        <f t="shared" si="18"/>
        <v/>
      </c>
      <c r="BG42" s="332" t="str">
        <f>IF(AND(ISNUMBER($S42),$S42&lt;&gt;0),EXTRA!AT42,'Lo-Z'!BM42)</f>
        <v/>
      </c>
      <c r="BH42" s="65" t="str">
        <f t="shared" si="19"/>
        <v/>
      </c>
      <c r="BJ42" s="348" t="str">
        <f t="shared" si="6"/>
        <v/>
      </c>
      <c r="BK42" s="349" t="str">
        <f t="shared" si="20"/>
        <v/>
      </c>
      <c r="BN42" s="480" t="str">
        <f t="shared" si="8"/>
        <v/>
      </c>
      <c r="BO42" s="481" t="str">
        <f t="shared" si="9"/>
        <v/>
      </c>
    </row>
    <row r="43" spans="1:67">
      <c r="A43" s="488" t="str">
        <f>MATRIX!A43</f>
        <v>LAB GRUPPEN</v>
      </c>
      <c r="B43" s="499" t="str">
        <f>IF(MATRIX!B43&lt;&gt;0,MATRIX!B43,"-")</f>
        <v>C48:4</v>
      </c>
      <c r="D43" s="131"/>
      <c r="E43" s="294" t="str">
        <f t="shared" si="21"/>
        <v/>
      </c>
      <c r="F43" s="379"/>
      <c r="G43" s="306" t="str">
        <f>'Lo-Z'!AE43</f>
        <v/>
      </c>
      <c r="H43" s="380" t="str">
        <f>'Lo-Z'!AF43</f>
        <v/>
      </c>
      <c r="J43" s="382"/>
      <c r="K43" s="471"/>
      <c r="L43" s="469"/>
      <c r="M43" s="382"/>
      <c r="N43" s="470"/>
      <c r="O43" s="382"/>
      <c r="P43" s="470"/>
      <c r="Q43" s="382"/>
      <c r="S43" s="460" t="str">
        <f t="shared" si="1"/>
        <v/>
      </c>
      <c r="T43" s="381"/>
      <c r="U43" s="459" t="str" cm="1">
        <f t="array" ref="U43">IF(ISNUMBER(O43), O43, IF(ISNUMBER(G43), 'Lo-Z-INPUT'!$K$19:$L$19, ""))</f>
        <v/>
      </c>
      <c r="V43" s="381"/>
      <c r="W43" s="458" t="str">
        <f t="shared" si="2"/>
        <v/>
      </c>
      <c r="X43" s="144"/>
      <c r="Y43" s="462"/>
      <c r="Z43" s="70" t="str">
        <f>IF(AND(ISNUMBER($S43),$S43&lt;&gt;0),EXTRA!K43,'Lo-Z'!AH43)</f>
        <v>-</v>
      </c>
      <c r="AB43" s="327" t="str">
        <f>IF(AND(ISNUMBER($S43),$S43&lt;&gt;0),EXTRA!M43,'Lo-Z'!AJ43)</f>
        <v>-</v>
      </c>
      <c r="AC43" s="328" t="str">
        <f t="shared" si="17"/>
        <v/>
      </c>
      <c r="AE43" s="66" t="str">
        <f>IF(AND(ISNUMBER($S43),$S43&lt;&gt;0),EXTRA!P43,'Lo-Z'!AM43)</f>
        <v/>
      </c>
      <c r="AF43" s="65" t="str">
        <f t="shared" si="10"/>
        <v/>
      </c>
      <c r="AG43" s="329" t="str">
        <f>IF(AND(ISNUMBER($S43),$S43&lt;&gt;0),EXTRA!R43,'Lo-Z'!AO43)</f>
        <v/>
      </c>
      <c r="AH43" s="124" t="str">
        <f t="shared" si="11"/>
        <v/>
      </c>
      <c r="AJ43" s="104" t="str">
        <f>IF(AND(ISNUMBER($S43),$S43&lt;&gt;0),EXTRA!T43,'Lo-Z'!AQ43)</f>
        <v/>
      </c>
      <c r="AK43" s="44" t="str">
        <f t="shared" si="12"/>
        <v/>
      </c>
      <c r="AM43" s="85" t="str">
        <f>IF(AND(ISNUMBER($S43),$S43&lt;&gt;0),IF(MV&lt;200,EXTRA!V43,EXTRA!Z43),IF(MV&lt;200,'Lo-Z'!AS43,'Lo-Z'!AW43))</f>
        <v/>
      </c>
      <c r="AN43" s="84" t="str">
        <f t="shared" si="13"/>
        <v/>
      </c>
      <c r="AO43" s="322" t="str">
        <f>IF(AND(ISNUMBER($S43),$S43&lt;&gt;0),IF(MV&lt;200,EXTRA!X43,EXTRA!AB43),IF(MV&lt;200,'Lo-Z'!AU43,'Lo-Z'!AY43))</f>
        <v/>
      </c>
      <c r="AP43" s="106" t="str">
        <f t="shared" si="14"/>
        <v/>
      </c>
      <c r="AR43" s="289" t="str">
        <f>IF(AND(ISNUMBER($S43),$S43&lt;&gt;0),EXTRA!AW43,'Lo-Z'!BP43)</f>
        <v/>
      </c>
      <c r="AS43" s="290" t="str">
        <f t="shared" si="15"/>
        <v/>
      </c>
      <c r="AT43" s="291" t="str">
        <f>IF(AND(ISNUMBER($S43),$S43&lt;&gt;0),EXTRA!AY43,'Lo-Z'!BR43)</f>
        <v/>
      </c>
      <c r="AU43" s="292" t="str">
        <f t="shared" si="16"/>
        <v/>
      </c>
      <c r="AW43" s="330" t="str">
        <f>IF(AND(ISNUMBER($S43),$S43&lt;&gt;0),EXTRA!AH43,'Lo-Z'!BA43)</f>
        <v/>
      </c>
      <c r="AY43" s="335" t="str">
        <f>IF(AND(ISNUMBER(BA43),BA43&lt;&gt;0),"",IF(AND(ISNUMBER($S43),$S43&lt;&gt;0),'Lo-Z-INPUT'!$K$15*'Lo-Z-INPUT'!$K$7,'Lo-Z'!BC43))</f>
        <v/>
      </c>
      <c r="AZ43" s="170"/>
      <c r="BA43" s="160"/>
      <c r="BB43" s="345"/>
      <c r="BD43" s="333" t="str">
        <f>IF(AND(ISNUMBER($S43),$S43&lt;&gt;0),EXTRA!BC43,'Lo-Z'!BV43)</f>
        <v/>
      </c>
      <c r="BE43" s="334" t="str">
        <f t="shared" si="18"/>
        <v/>
      </c>
      <c r="BG43" s="332" t="str">
        <f>IF(AND(ISNUMBER($S43),$S43&lt;&gt;0),EXTRA!AT43,'Lo-Z'!BM43)</f>
        <v/>
      </c>
      <c r="BH43" s="65" t="str">
        <f t="shared" si="19"/>
        <v/>
      </c>
      <c r="BJ43" s="348" t="str">
        <f t="shared" si="6"/>
        <v/>
      </c>
      <c r="BK43" s="349" t="str">
        <f t="shared" si="20"/>
        <v/>
      </c>
      <c r="BN43" s="480" t="str">
        <f t="shared" si="8"/>
        <v/>
      </c>
      <c r="BO43" s="481" t="str">
        <f t="shared" si="9"/>
        <v/>
      </c>
    </row>
    <row r="44" spans="1:67">
      <c r="A44" s="488" t="str">
        <f>MATRIX!A44</f>
        <v>LAB GRUPPEN</v>
      </c>
      <c r="B44" s="499" t="str">
        <f>IF(MATRIX!B44&lt;&gt;0,MATRIX!B44,"-")</f>
        <v>C68:4</v>
      </c>
      <c r="D44" s="131"/>
      <c r="E44" s="294" t="str">
        <f t="shared" si="21"/>
        <v/>
      </c>
      <c r="F44" s="379"/>
      <c r="G44" s="306" t="str">
        <f>'Lo-Z'!AE44</f>
        <v/>
      </c>
      <c r="H44" s="380" t="str">
        <f>'Lo-Z'!AF44</f>
        <v/>
      </c>
      <c r="J44" s="382"/>
      <c r="K44" s="471"/>
      <c r="L44" s="469"/>
      <c r="M44" s="382"/>
      <c r="N44" s="470"/>
      <c r="O44" s="382"/>
      <c r="P44" s="470"/>
      <c r="Q44" s="382"/>
      <c r="S44" s="460" t="str">
        <f t="shared" si="1"/>
        <v/>
      </c>
      <c r="T44" s="381"/>
      <c r="U44" s="459" t="str" cm="1">
        <f t="array" ref="U44">IF(ISNUMBER(O44), O44, IF(ISNUMBER(G44), 'Lo-Z-INPUT'!$K$19:$L$19, ""))</f>
        <v/>
      </c>
      <c r="V44" s="381"/>
      <c r="W44" s="458" t="str">
        <f t="shared" si="2"/>
        <v/>
      </c>
      <c r="X44" s="144"/>
      <c r="Y44" s="462"/>
      <c r="Z44" s="70" t="str">
        <f>IF(AND(ISNUMBER($S44),$S44&lt;&gt;0),EXTRA!K44,'Lo-Z'!AH44)</f>
        <v>-</v>
      </c>
      <c r="AB44" s="327" t="str">
        <f>IF(AND(ISNUMBER($S44),$S44&lt;&gt;0),EXTRA!M44,'Lo-Z'!AJ44)</f>
        <v>-</v>
      </c>
      <c r="AC44" s="328" t="str">
        <f t="shared" si="17"/>
        <v/>
      </c>
      <c r="AE44" s="66" t="str">
        <f>IF(AND(ISNUMBER($S44),$S44&lt;&gt;0),EXTRA!P44,'Lo-Z'!AM44)</f>
        <v/>
      </c>
      <c r="AF44" s="65" t="str">
        <f t="shared" si="10"/>
        <v/>
      </c>
      <c r="AG44" s="329" t="str">
        <f>IF(AND(ISNUMBER($S44),$S44&lt;&gt;0),EXTRA!R44,'Lo-Z'!AO44)</f>
        <v/>
      </c>
      <c r="AH44" s="124" t="str">
        <f t="shared" si="11"/>
        <v/>
      </c>
      <c r="AJ44" s="104" t="str">
        <f>IF(AND(ISNUMBER($S44),$S44&lt;&gt;0),EXTRA!T44,'Lo-Z'!AQ44)</f>
        <v/>
      </c>
      <c r="AK44" s="44" t="str">
        <f t="shared" si="12"/>
        <v/>
      </c>
      <c r="AM44" s="85" t="str">
        <f>IF(AND(ISNUMBER($S44),$S44&lt;&gt;0),IF(MV&lt;200,EXTRA!V44,EXTRA!Z44),IF(MV&lt;200,'Lo-Z'!AS44,'Lo-Z'!AW44))</f>
        <v/>
      </c>
      <c r="AN44" s="84" t="str">
        <f t="shared" si="13"/>
        <v/>
      </c>
      <c r="AO44" s="322" t="str">
        <f>IF(AND(ISNUMBER($S44),$S44&lt;&gt;0),IF(MV&lt;200,EXTRA!X44,EXTRA!AB44),IF(MV&lt;200,'Lo-Z'!AU44,'Lo-Z'!AY44))</f>
        <v/>
      </c>
      <c r="AP44" s="106" t="str">
        <f t="shared" si="14"/>
        <v/>
      </c>
      <c r="AR44" s="289" t="str">
        <f>IF(AND(ISNUMBER($S44),$S44&lt;&gt;0),EXTRA!AW44,'Lo-Z'!BP44)</f>
        <v/>
      </c>
      <c r="AS44" s="290" t="str">
        <f t="shared" si="15"/>
        <v/>
      </c>
      <c r="AT44" s="291" t="str">
        <f>IF(AND(ISNUMBER($S44),$S44&lt;&gt;0),EXTRA!AY44,'Lo-Z'!BR44)</f>
        <v/>
      </c>
      <c r="AU44" s="292" t="str">
        <f t="shared" si="16"/>
        <v/>
      </c>
      <c r="AW44" s="330" t="str">
        <f>IF(AND(ISNUMBER($S44),$S44&lt;&gt;0),EXTRA!AH44,'Lo-Z'!BA44)</f>
        <v/>
      </c>
      <c r="AY44" s="335" t="str">
        <f>IF(AND(ISNUMBER(BA44),BA44&lt;&gt;0),"",IF(AND(ISNUMBER($S44),$S44&lt;&gt;0),'Lo-Z-INPUT'!$K$15*'Lo-Z-INPUT'!$K$7,'Lo-Z'!BC44))</f>
        <v/>
      </c>
      <c r="AZ44" s="170"/>
      <c r="BA44" s="160"/>
      <c r="BB44" s="345"/>
      <c r="BD44" s="333" t="str">
        <f>IF(AND(ISNUMBER($S44),$S44&lt;&gt;0),EXTRA!BC44,'Lo-Z'!BV44)</f>
        <v/>
      </c>
      <c r="BE44" s="334" t="str">
        <f t="shared" si="18"/>
        <v/>
      </c>
      <c r="BG44" s="332" t="str">
        <f>IF(AND(ISNUMBER($S44),$S44&lt;&gt;0),EXTRA!AT44,'Lo-Z'!BM44)</f>
        <v/>
      </c>
      <c r="BH44" s="65" t="str">
        <f t="shared" si="19"/>
        <v/>
      </c>
      <c r="BJ44" s="348" t="str">
        <f t="shared" si="6"/>
        <v/>
      </c>
      <c r="BK44" s="349" t="str">
        <f t="shared" si="20"/>
        <v/>
      </c>
      <c r="BN44" s="480" t="str">
        <f t="shared" si="8"/>
        <v/>
      </c>
      <c r="BO44" s="481" t="str">
        <f t="shared" si="9"/>
        <v/>
      </c>
    </row>
    <row r="45" spans="1:67">
      <c r="A45" s="488" t="str">
        <f>MATRIX!A45</f>
        <v>LAB GRUPPEN</v>
      </c>
      <c r="B45" s="499" t="str">
        <f>IF(MATRIX!B45&lt;&gt;0,MATRIX!B45,"-")</f>
        <v>C88:4</v>
      </c>
      <c r="D45" s="131"/>
      <c r="E45" s="294" t="str">
        <f t="shared" si="21"/>
        <v/>
      </c>
      <c r="F45" s="379"/>
      <c r="G45" s="306" t="str">
        <f>'Lo-Z'!AE45</f>
        <v/>
      </c>
      <c r="H45" s="380" t="str">
        <f>'Lo-Z'!AF45</f>
        <v/>
      </c>
      <c r="J45" s="382"/>
      <c r="K45" s="471"/>
      <c r="L45" s="469"/>
      <c r="M45" s="382"/>
      <c r="N45" s="470"/>
      <c r="O45" s="382"/>
      <c r="P45" s="470"/>
      <c r="Q45" s="382"/>
      <c r="S45" s="460" t="str">
        <f t="shared" si="1"/>
        <v/>
      </c>
      <c r="T45" s="381"/>
      <c r="U45" s="459" t="str" cm="1">
        <f t="array" ref="U45">IF(ISNUMBER(O45), O45, IF(ISNUMBER(G45), 'Lo-Z-INPUT'!$K$19:$L$19, ""))</f>
        <v/>
      </c>
      <c r="V45" s="381"/>
      <c r="W45" s="458" t="str">
        <f t="shared" si="2"/>
        <v/>
      </c>
      <c r="X45" s="144"/>
      <c r="Y45" s="462"/>
      <c r="Z45" s="70" t="str">
        <f>IF(AND(ISNUMBER($S45),$S45&lt;&gt;0),EXTRA!K45,'Lo-Z'!AH45)</f>
        <v>-</v>
      </c>
      <c r="AB45" s="327" t="str">
        <f>IF(AND(ISNUMBER($S45),$S45&lt;&gt;0),EXTRA!M45,'Lo-Z'!AJ45)</f>
        <v>-</v>
      </c>
      <c r="AC45" s="328" t="str">
        <f t="shared" si="17"/>
        <v/>
      </c>
      <c r="AE45" s="66" t="str">
        <f>IF(AND(ISNUMBER($S45),$S45&lt;&gt;0),EXTRA!P45,'Lo-Z'!AM45)</f>
        <v/>
      </c>
      <c r="AF45" s="65" t="str">
        <f t="shared" si="10"/>
        <v/>
      </c>
      <c r="AG45" s="329" t="str">
        <f>IF(AND(ISNUMBER($S45),$S45&lt;&gt;0),EXTRA!R45,'Lo-Z'!AO45)</f>
        <v/>
      </c>
      <c r="AH45" s="124" t="str">
        <f t="shared" si="11"/>
        <v/>
      </c>
      <c r="AJ45" s="104" t="str">
        <f>IF(AND(ISNUMBER($S45),$S45&lt;&gt;0),EXTRA!T45,'Lo-Z'!AQ45)</f>
        <v/>
      </c>
      <c r="AK45" s="44" t="str">
        <f t="shared" si="12"/>
        <v/>
      </c>
      <c r="AM45" s="85" t="str">
        <f>IF(AND(ISNUMBER($S45),$S45&lt;&gt;0),IF(MV&lt;200,EXTRA!V45,EXTRA!Z45),IF(MV&lt;200,'Lo-Z'!AS45,'Lo-Z'!AW45))</f>
        <v/>
      </c>
      <c r="AN45" s="84" t="str">
        <f t="shared" si="13"/>
        <v/>
      </c>
      <c r="AO45" s="322" t="str">
        <f>IF(AND(ISNUMBER($S45),$S45&lt;&gt;0),IF(MV&lt;200,EXTRA!X45,EXTRA!AB45),IF(MV&lt;200,'Lo-Z'!AU45,'Lo-Z'!AY45))</f>
        <v/>
      </c>
      <c r="AP45" s="106" t="str">
        <f t="shared" si="14"/>
        <v/>
      </c>
      <c r="AR45" s="289" t="str">
        <f>IF(AND(ISNUMBER($S45),$S45&lt;&gt;0),EXTRA!AW45,'Lo-Z'!BP45)</f>
        <v/>
      </c>
      <c r="AS45" s="290" t="str">
        <f t="shared" si="15"/>
        <v/>
      </c>
      <c r="AT45" s="291" t="str">
        <f>IF(AND(ISNUMBER($S45),$S45&lt;&gt;0),EXTRA!AY45,'Lo-Z'!BR45)</f>
        <v/>
      </c>
      <c r="AU45" s="292" t="str">
        <f t="shared" si="16"/>
        <v/>
      </c>
      <c r="AW45" s="330" t="str">
        <f>IF(AND(ISNUMBER($S45),$S45&lt;&gt;0),EXTRA!AH45,'Lo-Z'!BA45)</f>
        <v/>
      </c>
      <c r="AY45" s="335" t="str">
        <f>IF(AND(ISNUMBER(BA45),BA45&lt;&gt;0),"",IF(AND(ISNUMBER($S45),$S45&lt;&gt;0),'Lo-Z-INPUT'!$K$15*'Lo-Z-INPUT'!$K$7,'Lo-Z'!BC45))</f>
        <v/>
      </c>
      <c r="AZ45" s="170"/>
      <c r="BA45" s="160"/>
      <c r="BB45" s="345"/>
      <c r="BD45" s="333" t="str">
        <f>IF(AND(ISNUMBER($S45),$S45&lt;&gt;0),EXTRA!BC45,'Lo-Z'!BV45)</f>
        <v/>
      </c>
      <c r="BE45" s="334" t="str">
        <f t="shared" si="18"/>
        <v/>
      </c>
      <c r="BG45" s="332" t="str">
        <f>IF(AND(ISNUMBER($S45),$S45&lt;&gt;0),EXTRA!AT45,'Lo-Z'!BM45)</f>
        <v/>
      </c>
      <c r="BH45" s="65" t="str">
        <f t="shared" si="19"/>
        <v/>
      </c>
      <c r="BJ45" s="348" t="str">
        <f t="shared" si="6"/>
        <v/>
      </c>
      <c r="BK45" s="349" t="str">
        <f t="shared" si="20"/>
        <v/>
      </c>
      <c r="BN45" s="480" t="str">
        <f t="shared" si="8"/>
        <v/>
      </c>
      <c r="BO45" s="481" t="str">
        <f t="shared" si="9"/>
        <v/>
      </c>
    </row>
    <row r="46" spans="1:67">
      <c r="A46" s="488" t="str">
        <f>MATRIX!A46</f>
        <v>LAB GRUPPEN</v>
      </c>
      <c r="B46" s="499" t="str">
        <f>IF(MATRIX!B46&lt;&gt;0,MATRIX!B46,"-")</f>
        <v>FP 2400Q</v>
      </c>
      <c r="D46" s="131"/>
      <c r="E46" s="294" t="str">
        <f t="shared" si="21"/>
        <v/>
      </c>
      <c r="F46" s="379"/>
      <c r="G46" s="306" t="str">
        <f>'Lo-Z'!AE46</f>
        <v/>
      </c>
      <c r="H46" s="380" t="str">
        <f>'Lo-Z'!AF46</f>
        <v/>
      </c>
      <c r="J46" s="382"/>
      <c r="K46" s="471"/>
      <c r="L46" s="469"/>
      <c r="M46" s="382"/>
      <c r="N46" s="470"/>
      <c r="O46" s="382"/>
      <c r="P46" s="470"/>
      <c r="Q46" s="382"/>
      <c r="S46" s="460" t="str">
        <f t="shared" si="1"/>
        <v/>
      </c>
      <c r="T46" s="381"/>
      <c r="U46" s="459" t="str" cm="1">
        <f t="array" ref="U46">IF(ISNUMBER(O46), O46, IF(ISNUMBER(G46), 'Lo-Z-INPUT'!$K$19:$L$19, ""))</f>
        <v/>
      </c>
      <c r="V46" s="381"/>
      <c r="W46" s="458" t="str">
        <f t="shared" si="2"/>
        <v/>
      </c>
      <c r="X46" s="144"/>
      <c r="Y46" s="462"/>
      <c r="Z46" s="70" t="str">
        <f>IF(AND(ISNUMBER($S46),$S46&lt;&gt;0),EXTRA!K46,'Lo-Z'!AH46)</f>
        <v>-</v>
      </c>
      <c r="AB46" s="327" t="str">
        <f>IF(AND(ISNUMBER($S46),$S46&lt;&gt;0),EXTRA!M46,'Lo-Z'!AJ46)</f>
        <v>-</v>
      </c>
      <c r="AC46" s="328" t="str">
        <f t="shared" si="17"/>
        <v/>
      </c>
      <c r="AE46" s="66" t="str">
        <f>IF(AND(ISNUMBER($S46),$S46&lt;&gt;0),EXTRA!P46,'Lo-Z'!AM46)</f>
        <v/>
      </c>
      <c r="AF46" s="65" t="str">
        <f t="shared" si="10"/>
        <v/>
      </c>
      <c r="AG46" s="329" t="str">
        <f>IF(AND(ISNUMBER($S46),$S46&lt;&gt;0),EXTRA!R46,'Lo-Z'!AO46)</f>
        <v/>
      </c>
      <c r="AH46" s="124" t="str">
        <f t="shared" si="11"/>
        <v/>
      </c>
      <c r="AJ46" s="104" t="str">
        <f>IF(AND(ISNUMBER($S46),$S46&lt;&gt;0),EXTRA!T46,'Lo-Z'!AQ46)</f>
        <v/>
      </c>
      <c r="AK46" s="44" t="str">
        <f t="shared" si="12"/>
        <v/>
      </c>
      <c r="AM46" s="85" t="str">
        <f>IF(AND(ISNUMBER($S46),$S46&lt;&gt;0),IF(MV&lt;200,EXTRA!V46,EXTRA!Z46),IF(MV&lt;200,'Lo-Z'!AS46,'Lo-Z'!AW46))</f>
        <v/>
      </c>
      <c r="AN46" s="84" t="str">
        <f t="shared" si="13"/>
        <v/>
      </c>
      <c r="AO46" s="322" t="str">
        <f>IF(AND(ISNUMBER($S46),$S46&lt;&gt;0),IF(MV&lt;200,EXTRA!X46,EXTRA!AB46),IF(MV&lt;200,'Lo-Z'!AU46,'Lo-Z'!AY46))</f>
        <v/>
      </c>
      <c r="AP46" s="106" t="str">
        <f t="shared" si="14"/>
        <v/>
      </c>
      <c r="AR46" s="289" t="str">
        <f>IF(AND(ISNUMBER($S46),$S46&lt;&gt;0),EXTRA!AW46,'Lo-Z'!BP46)</f>
        <v/>
      </c>
      <c r="AS46" s="290" t="str">
        <f t="shared" si="15"/>
        <v/>
      </c>
      <c r="AT46" s="291" t="str">
        <f>IF(AND(ISNUMBER($S46),$S46&lt;&gt;0),EXTRA!AY46,'Lo-Z'!BR46)</f>
        <v/>
      </c>
      <c r="AU46" s="292" t="str">
        <f t="shared" si="16"/>
        <v/>
      </c>
      <c r="AW46" s="330" t="str">
        <f>IF(AND(ISNUMBER($S46),$S46&lt;&gt;0),EXTRA!AH46,'Lo-Z'!BA46)</f>
        <v/>
      </c>
      <c r="AY46" s="335" t="str">
        <f>IF(AND(ISNUMBER(BA46),BA46&lt;&gt;0),"",IF(AND(ISNUMBER($S46),$S46&lt;&gt;0),'Lo-Z-INPUT'!$K$15*'Lo-Z-INPUT'!$K$7,'Lo-Z'!BC46))</f>
        <v/>
      </c>
      <c r="AZ46" s="170"/>
      <c r="BA46" s="160"/>
      <c r="BB46" s="345"/>
      <c r="BD46" s="333" t="str">
        <f>IF(AND(ISNUMBER($S46),$S46&lt;&gt;0),EXTRA!BC46,'Lo-Z'!BV46)</f>
        <v/>
      </c>
      <c r="BE46" s="334" t="str">
        <f t="shared" si="18"/>
        <v/>
      </c>
      <c r="BG46" s="332" t="str">
        <f>IF(AND(ISNUMBER($S46),$S46&lt;&gt;0),EXTRA!AT46,'Lo-Z'!BM46)</f>
        <v/>
      </c>
      <c r="BH46" s="65" t="str">
        <f t="shared" si="19"/>
        <v/>
      </c>
      <c r="BJ46" s="348" t="str">
        <f t="shared" si="6"/>
        <v/>
      </c>
      <c r="BK46" s="349" t="str">
        <f t="shared" si="20"/>
        <v/>
      </c>
      <c r="BN46" s="480" t="str">
        <f t="shared" si="8"/>
        <v/>
      </c>
      <c r="BO46" s="481" t="str">
        <f t="shared" si="9"/>
        <v/>
      </c>
    </row>
    <row r="47" spans="1:67">
      <c r="A47" s="488" t="str">
        <f>MATRIX!A47</f>
        <v>LAB GRUPPEN</v>
      </c>
      <c r="B47" s="499" t="str">
        <f>IF(MATRIX!B47&lt;&gt;0,MATRIX!B47,"-")</f>
        <v>FP 3400</v>
      </c>
      <c r="D47" s="131"/>
      <c r="E47" s="294" t="str">
        <f t="shared" si="21"/>
        <v/>
      </c>
      <c r="F47" s="379"/>
      <c r="G47" s="306" t="str">
        <f>'Lo-Z'!AE47</f>
        <v/>
      </c>
      <c r="H47" s="380" t="str">
        <f>'Lo-Z'!AF47</f>
        <v/>
      </c>
      <c r="J47" s="382"/>
      <c r="K47" s="471"/>
      <c r="L47" s="469"/>
      <c r="M47" s="382"/>
      <c r="N47" s="470"/>
      <c r="O47" s="382"/>
      <c r="P47" s="470"/>
      <c r="Q47" s="382"/>
      <c r="S47" s="460" t="str">
        <f t="shared" si="1"/>
        <v/>
      </c>
      <c r="T47" s="381"/>
      <c r="U47" s="459" t="str" cm="1">
        <f t="array" ref="U47">IF(ISNUMBER(O47), O47, IF(ISNUMBER(G47), 'Lo-Z-INPUT'!$K$19:$L$19, ""))</f>
        <v/>
      </c>
      <c r="V47" s="381"/>
      <c r="W47" s="458" t="str">
        <f t="shared" si="2"/>
        <v/>
      </c>
      <c r="X47" s="144"/>
      <c r="Y47" s="462"/>
      <c r="Z47" s="70" t="str">
        <f>IF(AND(ISNUMBER($S47),$S47&lt;&gt;0),EXTRA!K47,'Lo-Z'!AH47)</f>
        <v>-</v>
      </c>
      <c r="AB47" s="327" t="str">
        <f>IF(AND(ISNUMBER($S47),$S47&lt;&gt;0),EXTRA!M47,'Lo-Z'!AJ47)</f>
        <v>-</v>
      </c>
      <c r="AC47" s="328" t="str">
        <f t="shared" si="17"/>
        <v/>
      </c>
      <c r="AE47" s="66" t="str">
        <f>IF(AND(ISNUMBER($S47),$S47&lt;&gt;0),EXTRA!P47,'Lo-Z'!AM47)</f>
        <v/>
      </c>
      <c r="AF47" s="65" t="str">
        <f t="shared" si="10"/>
        <v/>
      </c>
      <c r="AG47" s="329" t="str">
        <f>IF(AND(ISNUMBER($S47),$S47&lt;&gt;0),EXTRA!R47,'Lo-Z'!AO47)</f>
        <v/>
      </c>
      <c r="AH47" s="124" t="str">
        <f t="shared" si="11"/>
        <v/>
      </c>
      <c r="AJ47" s="104" t="str">
        <f>IF(AND(ISNUMBER($S47),$S47&lt;&gt;0),EXTRA!T47,'Lo-Z'!AQ47)</f>
        <v/>
      </c>
      <c r="AK47" s="44" t="str">
        <f t="shared" si="12"/>
        <v/>
      </c>
      <c r="AM47" s="85" t="str">
        <f>IF(AND(ISNUMBER($S47),$S47&lt;&gt;0),IF(MV&lt;200,EXTRA!V47,EXTRA!Z47),IF(MV&lt;200,'Lo-Z'!AS47,'Lo-Z'!AW47))</f>
        <v/>
      </c>
      <c r="AN47" s="84" t="str">
        <f t="shared" si="13"/>
        <v/>
      </c>
      <c r="AO47" s="322" t="str">
        <f>IF(AND(ISNUMBER($S47),$S47&lt;&gt;0),IF(MV&lt;200,EXTRA!X47,EXTRA!AB47),IF(MV&lt;200,'Lo-Z'!AU47,'Lo-Z'!AY47))</f>
        <v/>
      </c>
      <c r="AP47" s="106" t="str">
        <f t="shared" si="14"/>
        <v/>
      </c>
      <c r="AR47" s="289" t="str">
        <f>IF(AND(ISNUMBER($S47),$S47&lt;&gt;0),EXTRA!AW47,'Lo-Z'!BP47)</f>
        <v/>
      </c>
      <c r="AS47" s="290" t="str">
        <f t="shared" si="15"/>
        <v/>
      </c>
      <c r="AT47" s="291" t="str">
        <f>IF(AND(ISNUMBER($S47),$S47&lt;&gt;0),EXTRA!AY47,'Lo-Z'!BR47)</f>
        <v/>
      </c>
      <c r="AU47" s="292" t="str">
        <f t="shared" si="16"/>
        <v/>
      </c>
      <c r="AW47" s="330" t="str">
        <f>IF(AND(ISNUMBER($S47),$S47&lt;&gt;0),EXTRA!AH47,'Lo-Z'!BA47)</f>
        <v/>
      </c>
      <c r="AY47" s="335" t="str">
        <f>IF(AND(ISNUMBER(BA47),BA47&lt;&gt;0),"",IF(AND(ISNUMBER($S47),$S47&lt;&gt;0),'Lo-Z-INPUT'!$K$15*'Lo-Z-INPUT'!$K$7,'Lo-Z'!BC47))</f>
        <v/>
      </c>
      <c r="AZ47" s="170"/>
      <c r="BA47" s="160"/>
      <c r="BB47" s="345"/>
      <c r="BD47" s="333" t="str">
        <f>IF(AND(ISNUMBER($S47),$S47&lt;&gt;0),EXTRA!BC47,'Lo-Z'!BV47)</f>
        <v/>
      </c>
      <c r="BE47" s="334" t="str">
        <f t="shared" si="18"/>
        <v/>
      </c>
      <c r="BG47" s="332" t="str">
        <f>IF(AND(ISNUMBER($S47),$S47&lt;&gt;0),EXTRA!AT47,'Lo-Z'!BM47)</f>
        <v/>
      </c>
      <c r="BH47" s="65" t="str">
        <f t="shared" si="19"/>
        <v/>
      </c>
      <c r="BJ47" s="348" t="str">
        <f t="shared" si="6"/>
        <v/>
      </c>
      <c r="BK47" s="349" t="str">
        <f t="shared" si="20"/>
        <v/>
      </c>
      <c r="BN47" s="480" t="str">
        <f t="shared" si="8"/>
        <v/>
      </c>
      <c r="BO47" s="481" t="str">
        <f t="shared" si="9"/>
        <v/>
      </c>
    </row>
    <row r="48" spans="1:67">
      <c r="A48" s="488" t="str">
        <f>MATRIX!A48</f>
        <v>LAB GRUPPEN</v>
      </c>
      <c r="B48" s="499" t="str">
        <f>IF(MATRIX!B48&lt;&gt;0,MATRIX!B48,"-")</f>
        <v>FP 6400</v>
      </c>
      <c r="D48" s="131"/>
      <c r="E48" s="294" t="str">
        <f t="shared" si="21"/>
        <v/>
      </c>
      <c r="F48" s="379"/>
      <c r="G48" s="306" t="str">
        <f>'Lo-Z'!AE48</f>
        <v/>
      </c>
      <c r="H48" s="380" t="str">
        <f>'Lo-Z'!AF48</f>
        <v/>
      </c>
      <c r="J48" s="382"/>
      <c r="K48" s="471"/>
      <c r="L48" s="469"/>
      <c r="M48" s="382"/>
      <c r="N48" s="470"/>
      <c r="O48" s="382"/>
      <c r="P48" s="470"/>
      <c r="Q48" s="382"/>
      <c r="S48" s="460" t="str">
        <f t="shared" si="1"/>
        <v/>
      </c>
      <c r="T48" s="381"/>
      <c r="U48" s="459" t="str" cm="1">
        <f t="array" ref="U48">IF(ISNUMBER(O48), O48, IF(ISNUMBER(G48), 'Lo-Z-INPUT'!$K$19:$L$19, ""))</f>
        <v/>
      </c>
      <c r="V48" s="381"/>
      <c r="W48" s="458" t="str">
        <f t="shared" si="2"/>
        <v/>
      </c>
      <c r="X48" s="144"/>
      <c r="Y48" s="462"/>
      <c r="Z48" s="70" t="str">
        <f>IF(AND(ISNUMBER($S48),$S48&lt;&gt;0),EXTRA!K48,'Lo-Z'!AH48)</f>
        <v>-</v>
      </c>
      <c r="AB48" s="327" t="str">
        <f>IF(AND(ISNUMBER($S48),$S48&lt;&gt;0),EXTRA!M48,'Lo-Z'!AJ48)</f>
        <v>-</v>
      </c>
      <c r="AC48" s="328" t="str">
        <f t="shared" si="17"/>
        <v/>
      </c>
      <c r="AE48" s="66" t="str">
        <f>IF(AND(ISNUMBER($S48),$S48&lt;&gt;0),EXTRA!P48,'Lo-Z'!AM48)</f>
        <v/>
      </c>
      <c r="AF48" s="65" t="str">
        <f t="shared" si="10"/>
        <v/>
      </c>
      <c r="AG48" s="329" t="str">
        <f>IF(AND(ISNUMBER($S48),$S48&lt;&gt;0),EXTRA!R48,'Lo-Z'!AO48)</f>
        <v/>
      </c>
      <c r="AH48" s="124" t="str">
        <f t="shared" si="11"/>
        <v/>
      </c>
      <c r="AJ48" s="104" t="str">
        <f>IF(AND(ISNUMBER($S48),$S48&lt;&gt;0),EXTRA!T48,'Lo-Z'!AQ48)</f>
        <v/>
      </c>
      <c r="AK48" s="44" t="str">
        <f t="shared" si="12"/>
        <v/>
      </c>
      <c r="AM48" s="85" t="str">
        <f>IF(AND(ISNUMBER($S48),$S48&lt;&gt;0),IF(MV&lt;200,EXTRA!V48,EXTRA!Z48),IF(MV&lt;200,'Lo-Z'!AS48,'Lo-Z'!AW48))</f>
        <v/>
      </c>
      <c r="AN48" s="84" t="str">
        <f t="shared" si="13"/>
        <v/>
      </c>
      <c r="AO48" s="322" t="str">
        <f>IF(AND(ISNUMBER($S48),$S48&lt;&gt;0),IF(MV&lt;200,EXTRA!X48,EXTRA!AB48),IF(MV&lt;200,'Lo-Z'!AU48,'Lo-Z'!AY48))</f>
        <v/>
      </c>
      <c r="AP48" s="106" t="str">
        <f t="shared" si="14"/>
        <v/>
      </c>
      <c r="AR48" s="289" t="str">
        <f>IF(AND(ISNUMBER($S48),$S48&lt;&gt;0),EXTRA!AW48,'Lo-Z'!BP48)</f>
        <v/>
      </c>
      <c r="AS48" s="290" t="str">
        <f t="shared" si="15"/>
        <v/>
      </c>
      <c r="AT48" s="291" t="str">
        <f>IF(AND(ISNUMBER($S48),$S48&lt;&gt;0),EXTRA!AY48,'Lo-Z'!BR48)</f>
        <v/>
      </c>
      <c r="AU48" s="292" t="str">
        <f t="shared" si="16"/>
        <v/>
      </c>
      <c r="AW48" s="330" t="str">
        <f>IF(AND(ISNUMBER($S48),$S48&lt;&gt;0),EXTRA!AH48,'Lo-Z'!BA48)</f>
        <v/>
      </c>
      <c r="AY48" s="335" t="str">
        <f>IF(AND(ISNUMBER(BA48),BA48&lt;&gt;0),"",IF(AND(ISNUMBER($S48),$S48&lt;&gt;0),'Lo-Z-INPUT'!$K$15*'Lo-Z-INPUT'!$K$7,'Lo-Z'!BC48))</f>
        <v/>
      </c>
      <c r="AZ48" s="170"/>
      <c r="BA48" s="160"/>
      <c r="BB48" s="345"/>
      <c r="BD48" s="333" t="str">
        <f>IF(AND(ISNUMBER($S48),$S48&lt;&gt;0),EXTRA!BC48,'Lo-Z'!BV48)</f>
        <v/>
      </c>
      <c r="BE48" s="334" t="str">
        <f t="shared" si="18"/>
        <v/>
      </c>
      <c r="BG48" s="332" t="str">
        <f>IF(AND(ISNUMBER($S48),$S48&lt;&gt;0),EXTRA!AT48,'Lo-Z'!BM48)</f>
        <v/>
      </c>
      <c r="BH48" s="65" t="str">
        <f t="shared" si="19"/>
        <v/>
      </c>
      <c r="BJ48" s="348" t="str">
        <f t="shared" si="6"/>
        <v/>
      </c>
      <c r="BK48" s="349" t="str">
        <f t="shared" si="20"/>
        <v/>
      </c>
      <c r="BN48" s="480" t="str">
        <f t="shared" si="8"/>
        <v/>
      </c>
      <c r="BO48" s="481" t="str">
        <f t="shared" si="9"/>
        <v/>
      </c>
    </row>
    <row r="49" spans="1:67">
      <c r="A49" s="488" t="str">
        <f>MATRIX!A49</f>
        <v>LAB GRUPPEN</v>
      </c>
      <c r="B49" s="499" t="str">
        <f>IF(MATRIX!B49&lt;&gt;0,MATRIX!B49,"-")</f>
        <v>FP 4000</v>
      </c>
      <c r="D49" s="131"/>
      <c r="E49" s="294" t="str">
        <f t="shared" si="21"/>
        <v/>
      </c>
      <c r="F49" s="379"/>
      <c r="G49" s="306" t="str">
        <f>'Lo-Z'!AE49</f>
        <v/>
      </c>
      <c r="H49" s="380" t="str">
        <f>'Lo-Z'!AF49</f>
        <v/>
      </c>
      <c r="J49" s="382"/>
      <c r="K49" s="471"/>
      <c r="L49" s="469"/>
      <c r="M49" s="382"/>
      <c r="N49" s="470"/>
      <c r="O49" s="382"/>
      <c r="P49" s="470"/>
      <c r="Q49" s="382"/>
      <c r="S49" s="460" t="str">
        <f t="shared" si="1"/>
        <v/>
      </c>
      <c r="T49" s="381"/>
      <c r="U49" s="459" t="str" cm="1">
        <f t="array" ref="U49">IF(ISNUMBER(O49), O49, IF(ISNUMBER(G49), 'Lo-Z-INPUT'!$K$19:$L$19, ""))</f>
        <v/>
      </c>
      <c r="V49" s="381"/>
      <c r="W49" s="458" t="str">
        <f t="shared" si="2"/>
        <v/>
      </c>
      <c r="X49" s="144"/>
      <c r="Y49" s="462"/>
      <c r="Z49" s="70" t="str">
        <f>IF(AND(ISNUMBER($S49),$S49&lt;&gt;0),EXTRA!K49,'Lo-Z'!AH49)</f>
        <v>-</v>
      </c>
      <c r="AB49" s="327" t="str">
        <f>IF(AND(ISNUMBER($S49),$S49&lt;&gt;0),EXTRA!M49,'Lo-Z'!AJ49)</f>
        <v>-</v>
      </c>
      <c r="AC49" s="328" t="str">
        <f t="shared" si="17"/>
        <v/>
      </c>
      <c r="AE49" s="66" t="str">
        <f>IF(AND(ISNUMBER($S49),$S49&lt;&gt;0),EXTRA!P49,'Lo-Z'!AM49)</f>
        <v/>
      </c>
      <c r="AF49" s="65" t="str">
        <f t="shared" si="10"/>
        <v/>
      </c>
      <c r="AG49" s="329" t="str">
        <f>IF(AND(ISNUMBER($S49),$S49&lt;&gt;0),EXTRA!R49,'Lo-Z'!AO49)</f>
        <v/>
      </c>
      <c r="AH49" s="124" t="str">
        <f t="shared" si="11"/>
        <v/>
      </c>
      <c r="AJ49" s="104" t="str">
        <f>IF(AND(ISNUMBER($S49),$S49&lt;&gt;0),EXTRA!T49,'Lo-Z'!AQ49)</f>
        <v/>
      </c>
      <c r="AK49" s="44" t="str">
        <f t="shared" si="12"/>
        <v/>
      </c>
      <c r="AM49" s="85" t="str">
        <f>IF(AND(ISNUMBER($S49),$S49&lt;&gt;0),IF(MV&lt;200,EXTRA!V49,EXTRA!Z49),IF(MV&lt;200,'Lo-Z'!AS49,'Lo-Z'!AW49))</f>
        <v/>
      </c>
      <c r="AN49" s="84" t="str">
        <f t="shared" si="13"/>
        <v/>
      </c>
      <c r="AO49" s="322" t="str">
        <f>IF(AND(ISNUMBER($S49),$S49&lt;&gt;0),IF(MV&lt;200,EXTRA!X49,EXTRA!AB49),IF(MV&lt;200,'Lo-Z'!AU49,'Lo-Z'!AY49))</f>
        <v/>
      </c>
      <c r="AP49" s="106" t="str">
        <f t="shared" si="14"/>
        <v/>
      </c>
      <c r="AR49" s="289" t="str">
        <f>IF(AND(ISNUMBER($S49),$S49&lt;&gt;0),EXTRA!AW49,'Lo-Z'!BP49)</f>
        <v/>
      </c>
      <c r="AS49" s="290" t="str">
        <f t="shared" si="15"/>
        <v/>
      </c>
      <c r="AT49" s="291" t="str">
        <f>IF(AND(ISNUMBER($S49),$S49&lt;&gt;0),EXTRA!AY49,'Lo-Z'!BR49)</f>
        <v/>
      </c>
      <c r="AU49" s="292" t="str">
        <f t="shared" si="16"/>
        <v/>
      </c>
      <c r="AW49" s="330" t="str">
        <f>IF(AND(ISNUMBER($S49),$S49&lt;&gt;0),EXTRA!AH49,'Lo-Z'!BA49)</f>
        <v/>
      </c>
      <c r="AY49" s="335" t="str">
        <f>IF(AND(ISNUMBER(BA49),BA49&lt;&gt;0),"",IF(AND(ISNUMBER($S49),$S49&lt;&gt;0),'Lo-Z-INPUT'!$K$15*'Lo-Z-INPUT'!$K$7,'Lo-Z'!BC49))</f>
        <v/>
      </c>
      <c r="AZ49" s="170"/>
      <c r="BA49" s="160"/>
      <c r="BB49" s="345"/>
      <c r="BD49" s="333" t="str">
        <f>IF(AND(ISNUMBER($S49),$S49&lt;&gt;0),EXTRA!BC49,'Lo-Z'!BV49)</f>
        <v/>
      </c>
      <c r="BE49" s="334" t="str">
        <f t="shared" si="18"/>
        <v/>
      </c>
      <c r="BG49" s="332" t="str">
        <f>IF(AND(ISNUMBER($S49),$S49&lt;&gt;0),EXTRA!AT49,'Lo-Z'!BM49)</f>
        <v/>
      </c>
      <c r="BH49" s="65" t="str">
        <f t="shared" si="19"/>
        <v/>
      </c>
      <c r="BJ49" s="348" t="str">
        <f t="shared" si="6"/>
        <v/>
      </c>
      <c r="BK49" s="349" t="str">
        <f t="shared" si="20"/>
        <v/>
      </c>
      <c r="BN49" s="480" t="str">
        <f t="shared" si="8"/>
        <v/>
      </c>
      <c r="BO49" s="481" t="str">
        <f t="shared" si="9"/>
        <v/>
      </c>
    </row>
    <row r="50" spans="1:67">
      <c r="A50" s="488" t="str">
        <f>MATRIX!A50</f>
        <v>LAB GRUPPEN</v>
      </c>
      <c r="B50" s="499" t="str">
        <f>IF(MATRIX!B50&lt;&gt;0,MATRIX!B50,"-")</f>
        <v>FP 6000Q</v>
      </c>
      <c r="D50" s="131"/>
      <c r="E50" s="294" t="str">
        <f t="shared" si="21"/>
        <v/>
      </c>
      <c r="F50" s="379"/>
      <c r="G50" s="306" t="str">
        <f>'Lo-Z'!AE50</f>
        <v/>
      </c>
      <c r="H50" s="380" t="str">
        <f>'Lo-Z'!AF50</f>
        <v/>
      </c>
      <c r="J50" s="382"/>
      <c r="K50" s="471"/>
      <c r="L50" s="469"/>
      <c r="M50" s="382"/>
      <c r="N50" s="470"/>
      <c r="O50" s="382"/>
      <c r="P50" s="470"/>
      <c r="Q50" s="382"/>
      <c r="S50" s="460" t="str">
        <f t="shared" si="1"/>
        <v/>
      </c>
      <c r="T50" s="381"/>
      <c r="U50" s="459" t="str" cm="1">
        <f t="array" ref="U50">IF(ISNUMBER(O50), O50, IF(ISNUMBER(G50), 'Lo-Z-INPUT'!$K$19:$L$19, ""))</f>
        <v/>
      </c>
      <c r="V50" s="381"/>
      <c r="W50" s="458" t="str">
        <f t="shared" si="2"/>
        <v/>
      </c>
      <c r="X50" s="144"/>
      <c r="Y50" s="462"/>
      <c r="Z50" s="70" t="str">
        <f>IF(AND(ISNUMBER($S50),$S50&lt;&gt;0),EXTRA!K50,'Lo-Z'!AH50)</f>
        <v>-</v>
      </c>
      <c r="AB50" s="327" t="str">
        <f>IF(AND(ISNUMBER($S50),$S50&lt;&gt;0),EXTRA!M50,'Lo-Z'!AJ50)</f>
        <v>-</v>
      </c>
      <c r="AC50" s="328" t="str">
        <f t="shared" si="17"/>
        <v/>
      </c>
      <c r="AE50" s="66" t="str">
        <f>IF(AND(ISNUMBER($S50),$S50&lt;&gt;0),EXTRA!P50,'Lo-Z'!AM50)</f>
        <v/>
      </c>
      <c r="AF50" s="65" t="str">
        <f t="shared" si="10"/>
        <v/>
      </c>
      <c r="AG50" s="329" t="str">
        <f>IF(AND(ISNUMBER($S50),$S50&lt;&gt;0),EXTRA!R50,'Lo-Z'!AO50)</f>
        <v/>
      </c>
      <c r="AH50" s="124" t="str">
        <f t="shared" si="11"/>
        <v/>
      </c>
      <c r="AJ50" s="104" t="str">
        <f>IF(AND(ISNUMBER($S50),$S50&lt;&gt;0),EXTRA!T50,'Lo-Z'!AQ50)</f>
        <v/>
      </c>
      <c r="AK50" s="44" t="str">
        <f t="shared" si="12"/>
        <v/>
      </c>
      <c r="AM50" s="85" t="str">
        <f>IF(AND(ISNUMBER($S50),$S50&lt;&gt;0),IF(MV&lt;200,EXTRA!V50,EXTRA!Z50),IF(MV&lt;200,'Lo-Z'!AS50,'Lo-Z'!AW50))</f>
        <v/>
      </c>
      <c r="AN50" s="84" t="str">
        <f t="shared" si="13"/>
        <v/>
      </c>
      <c r="AO50" s="322" t="str">
        <f>IF(AND(ISNUMBER($S50),$S50&lt;&gt;0),IF(MV&lt;200,EXTRA!X50,EXTRA!AB50),IF(MV&lt;200,'Lo-Z'!AU50,'Lo-Z'!AY50))</f>
        <v/>
      </c>
      <c r="AP50" s="106" t="str">
        <f t="shared" si="14"/>
        <v/>
      </c>
      <c r="AR50" s="289" t="str">
        <f>IF(AND(ISNUMBER($S50),$S50&lt;&gt;0),EXTRA!AW50,'Lo-Z'!BP50)</f>
        <v/>
      </c>
      <c r="AS50" s="290" t="str">
        <f t="shared" si="15"/>
        <v/>
      </c>
      <c r="AT50" s="291" t="str">
        <f>IF(AND(ISNUMBER($S50),$S50&lt;&gt;0),EXTRA!AY50,'Lo-Z'!BR50)</f>
        <v/>
      </c>
      <c r="AU50" s="292" t="str">
        <f t="shared" si="16"/>
        <v/>
      </c>
      <c r="AW50" s="330" t="str">
        <f>IF(AND(ISNUMBER($S50),$S50&lt;&gt;0),EXTRA!AH50,'Lo-Z'!BA50)</f>
        <v/>
      </c>
      <c r="AY50" s="335" t="str">
        <f>IF(AND(ISNUMBER(BA50),BA50&lt;&gt;0),"",IF(AND(ISNUMBER($S50),$S50&lt;&gt;0),'Lo-Z-INPUT'!$K$15*'Lo-Z-INPUT'!$K$7,'Lo-Z'!BC50))</f>
        <v/>
      </c>
      <c r="AZ50" s="170"/>
      <c r="BA50" s="296"/>
      <c r="BB50" s="345"/>
      <c r="BD50" s="333" t="str">
        <f>IF(AND(ISNUMBER($S50),$S50&lt;&gt;0),EXTRA!BC50,'Lo-Z'!BV50)</f>
        <v/>
      </c>
      <c r="BE50" s="334" t="str">
        <f t="shared" si="18"/>
        <v/>
      </c>
      <c r="BG50" s="332" t="str">
        <f>IF(AND(ISNUMBER($S50),$S50&lt;&gt;0),EXTRA!AT50,'Lo-Z'!BM50)</f>
        <v/>
      </c>
      <c r="BH50" s="65" t="str">
        <f t="shared" si="19"/>
        <v/>
      </c>
      <c r="BJ50" s="348" t="str">
        <f t="shared" si="6"/>
        <v/>
      </c>
      <c r="BK50" s="349" t="str">
        <f t="shared" si="20"/>
        <v/>
      </c>
      <c r="BN50" s="480" t="str">
        <f t="shared" si="8"/>
        <v/>
      </c>
      <c r="BO50" s="481" t="str">
        <f t="shared" si="9"/>
        <v/>
      </c>
    </row>
    <row r="51" spans="1:67">
      <c r="A51" s="488" t="str">
        <f>MATRIX!A51</f>
        <v>LAB GRUPPEN</v>
      </c>
      <c r="B51" s="499" t="str">
        <f>IF(MATRIX!B51&lt;&gt;0,MATRIX!B51,"-")</f>
        <v>FP 7000</v>
      </c>
      <c r="D51" s="132"/>
      <c r="E51" s="295" t="str">
        <f t="shared" si="21"/>
        <v/>
      </c>
      <c r="F51" s="379"/>
      <c r="G51" s="306" t="str">
        <f>'Lo-Z'!AE51</f>
        <v/>
      </c>
      <c r="H51" s="380" t="str">
        <f>'Lo-Z'!AF51</f>
        <v/>
      </c>
      <c r="J51" s="382"/>
      <c r="K51" s="471"/>
      <c r="L51" s="469"/>
      <c r="M51" s="382"/>
      <c r="N51" s="470"/>
      <c r="O51" s="382"/>
      <c r="P51" s="470"/>
      <c r="Q51" s="382"/>
      <c r="S51" s="460" t="str">
        <f t="shared" si="1"/>
        <v/>
      </c>
      <c r="T51" s="381"/>
      <c r="U51" s="459" t="str" cm="1">
        <f t="array" ref="U51">IF(ISNUMBER(O51), O51, IF(ISNUMBER(G51), 'Lo-Z-INPUT'!$K$19:$L$19, ""))</f>
        <v/>
      </c>
      <c r="V51" s="381"/>
      <c r="W51" s="458" t="str">
        <f t="shared" si="2"/>
        <v/>
      </c>
      <c r="X51" s="144"/>
      <c r="Y51" s="462"/>
      <c r="Z51" s="70" t="str">
        <f>IF(AND(ISNUMBER($S51),$S51&lt;&gt;0),EXTRA!K51,'Lo-Z'!AH51)</f>
        <v>-</v>
      </c>
      <c r="AB51" s="327" t="str">
        <f>IF(AND(ISNUMBER($S51),$S51&lt;&gt;0),EXTRA!M51,'Lo-Z'!AJ51)</f>
        <v>-</v>
      </c>
      <c r="AC51" s="328" t="str">
        <f t="shared" si="17"/>
        <v/>
      </c>
      <c r="AE51" s="66" t="str">
        <f>IF(AND(ISNUMBER($S51),$S51&lt;&gt;0),EXTRA!P51,'Lo-Z'!AM51)</f>
        <v/>
      </c>
      <c r="AF51" s="65" t="str">
        <f t="shared" si="10"/>
        <v/>
      </c>
      <c r="AG51" s="329" t="str">
        <f>IF(AND(ISNUMBER($S51),$S51&lt;&gt;0),EXTRA!R51,'Lo-Z'!AO51)</f>
        <v/>
      </c>
      <c r="AH51" s="124" t="str">
        <f t="shared" si="11"/>
        <v/>
      </c>
      <c r="AJ51" s="104" t="str">
        <f>IF(AND(ISNUMBER($S51),$S51&lt;&gt;0),EXTRA!T51,'Lo-Z'!AQ51)</f>
        <v/>
      </c>
      <c r="AK51" s="44" t="str">
        <f t="shared" si="12"/>
        <v/>
      </c>
      <c r="AM51" s="85" t="str">
        <f>IF(AND(ISNUMBER($S51),$S51&lt;&gt;0),IF(MV&lt;200,EXTRA!V51,EXTRA!Z51),IF(MV&lt;200,'Lo-Z'!AS51,'Lo-Z'!AW51))</f>
        <v/>
      </c>
      <c r="AN51" s="84" t="str">
        <f t="shared" si="13"/>
        <v/>
      </c>
      <c r="AO51" s="322" t="str">
        <f>IF(AND(ISNUMBER($S51),$S51&lt;&gt;0),IF(MV&lt;200,EXTRA!X51,EXTRA!AB51),IF(MV&lt;200,'Lo-Z'!AU51,'Lo-Z'!AY51))</f>
        <v/>
      </c>
      <c r="AP51" s="106" t="str">
        <f t="shared" si="14"/>
        <v/>
      </c>
      <c r="AR51" s="289" t="str">
        <f>IF(AND(ISNUMBER($S51),$S51&lt;&gt;0),EXTRA!AW51,'Lo-Z'!BP51)</f>
        <v/>
      </c>
      <c r="AS51" s="290" t="str">
        <f t="shared" si="15"/>
        <v/>
      </c>
      <c r="AT51" s="291" t="str">
        <f>IF(AND(ISNUMBER($S51),$S51&lt;&gt;0),EXTRA!AY51,'Lo-Z'!BR51)</f>
        <v/>
      </c>
      <c r="AU51" s="292" t="str">
        <f t="shared" si="16"/>
        <v/>
      </c>
      <c r="AW51" s="330" t="str">
        <f>IF(AND(ISNUMBER($S51),$S51&lt;&gt;0),EXTRA!AH51,'Lo-Z'!BA51)</f>
        <v/>
      </c>
      <c r="AY51" s="335" t="str">
        <f>IF(AND(ISNUMBER(BA51),BA51&lt;&gt;0),"",IF(AND(ISNUMBER($S51),$S51&lt;&gt;0),'Lo-Z-INPUT'!$K$15*'Lo-Z-INPUT'!$K$7,'Lo-Z'!BC51))</f>
        <v/>
      </c>
      <c r="AZ51" s="170"/>
      <c r="BA51" s="165"/>
      <c r="BB51" s="345"/>
      <c r="BD51" s="333" t="str">
        <f>IF(AND(ISNUMBER($S51),$S51&lt;&gt;0),EXTRA!BC51,'Lo-Z'!BV51)</f>
        <v/>
      </c>
      <c r="BE51" s="334" t="str">
        <f t="shared" si="18"/>
        <v/>
      </c>
      <c r="BG51" s="332" t="str">
        <f>IF(AND(ISNUMBER($S51),$S51&lt;&gt;0),EXTRA!AT51,'Lo-Z'!BM51)</f>
        <v/>
      </c>
      <c r="BH51" s="65" t="str">
        <f t="shared" si="19"/>
        <v/>
      </c>
      <c r="BJ51" s="348" t="str">
        <f t="shared" si="6"/>
        <v/>
      </c>
      <c r="BK51" s="349" t="str">
        <f t="shared" si="20"/>
        <v/>
      </c>
      <c r="BN51" s="480" t="str">
        <f t="shared" si="8"/>
        <v/>
      </c>
      <c r="BO51" s="481" t="str">
        <f t="shared" si="9"/>
        <v/>
      </c>
    </row>
    <row r="52" spans="1:67">
      <c r="A52" s="488" t="str">
        <f>MATRIX!A52</f>
        <v>LAB GRUPPEN</v>
      </c>
      <c r="B52" s="499" t="str">
        <f>IF(MATRIX!B52&lt;&gt;0,MATRIX!B52,"-")</f>
        <v>FP 9000</v>
      </c>
      <c r="D52" s="131"/>
      <c r="E52" s="294" t="str">
        <f t="shared" si="21"/>
        <v/>
      </c>
      <c r="F52" s="379"/>
      <c r="G52" s="306" t="str">
        <f>'Lo-Z'!AE52</f>
        <v/>
      </c>
      <c r="H52" s="380" t="str">
        <f>'Lo-Z'!AF52</f>
        <v/>
      </c>
      <c r="J52" s="382"/>
      <c r="K52" s="471"/>
      <c r="L52" s="469"/>
      <c r="M52" s="382"/>
      <c r="N52" s="470"/>
      <c r="O52" s="382"/>
      <c r="P52" s="470"/>
      <c r="Q52" s="382"/>
      <c r="S52" s="460" t="str">
        <f t="shared" si="1"/>
        <v/>
      </c>
      <c r="T52" s="381"/>
      <c r="U52" s="459" t="str" cm="1">
        <f t="array" ref="U52">IF(ISNUMBER(O52), O52, IF(ISNUMBER(G52), 'Lo-Z-INPUT'!$K$19:$L$19, ""))</f>
        <v/>
      </c>
      <c r="V52" s="381"/>
      <c r="W52" s="458" t="str">
        <f t="shared" si="2"/>
        <v/>
      </c>
      <c r="X52" s="144"/>
      <c r="Y52" s="462"/>
      <c r="Z52" s="70" t="str">
        <f>IF(AND(ISNUMBER($S52),$S52&lt;&gt;0),EXTRA!K52,'Lo-Z'!AH52)</f>
        <v>-</v>
      </c>
      <c r="AB52" s="327" t="str">
        <f>IF(AND(ISNUMBER($S52),$S52&lt;&gt;0),EXTRA!M52,'Lo-Z'!AJ52)</f>
        <v>-</v>
      </c>
      <c r="AC52" s="328" t="str">
        <f t="shared" si="17"/>
        <v/>
      </c>
      <c r="AE52" s="66" t="str">
        <f>IF(AND(ISNUMBER($S52),$S52&lt;&gt;0),EXTRA!P52,'Lo-Z'!AM52)</f>
        <v/>
      </c>
      <c r="AF52" s="65" t="str">
        <f t="shared" si="10"/>
        <v/>
      </c>
      <c r="AG52" s="329" t="str">
        <f>IF(AND(ISNUMBER($S52),$S52&lt;&gt;0),EXTRA!R52,'Lo-Z'!AO52)</f>
        <v/>
      </c>
      <c r="AH52" s="124" t="str">
        <f t="shared" si="11"/>
        <v/>
      </c>
      <c r="AJ52" s="104" t="str">
        <f>IF(AND(ISNUMBER($S52),$S52&lt;&gt;0),EXTRA!T52,'Lo-Z'!AQ52)</f>
        <v/>
      </c>
      <c r="AK52" s="44" t="str">
        <f t="shared" si="12"/>
        <v/>
      </c>
      <c r="AM52" s="85" t="str">
        <f>IF(AND(ISNUMBER($S52),$S52&lt;&gt;0),IF(MV&lt;200,EXTRA!V52,EXTRA!Z52),IF(MV&lt;200,'Lo-Z'!AS52,'Lo-Z'!AW52))</f>
        <v/>
      </c>
      <c r="AN52" s="84" t="str">
        <f t="shared" si="13"/>
        <v/>
      </c>
      <c r="AO52" s="322" t="str">
        <f>IF(AND(ISNUMBER($S52),$S52&lt;&gt;0),IF(MV&lt;200,EXTRA!X52,EXTRA!AB52),IF(MV&lt;200,'Lo-Z'!AU52,'Lo-Z'!AY52))</f>
        <v/>
      </c>
      <c r="AP52" s="106" t="str">
        <f t="shared" si="14"/>
        <v/>
      </c>
      <c r="AR52" s="289" t="str">
        <f>IF(AND(ISNUMBER($S52),$S52&lt;&gt;0),EXTRA!AW52,'Lo-Z'!BP52)</f>
        <v/>
      </c>
      <c r="AS52" s="290" t="str">
        <f t="shared" si="15"/>
        <v/>
      </c>
      <c r="AT52" s="291" t="str">
        <f>IF(AND(ISNUMBER($S52),$S52&lt;&gt;0),EXTRA!AY52,'Lo-Z'!BR52)</f>
        <v/>
      </c>
      <c r="AU52" s="292" t="str">
        <f t="shared" si="16"/>
        <v/>
      </c>
      <c r="AW52" s="330" t="str">
        <f>IF(AND(ISNUMBER($S52),$S52&lt;&gt;0),EXTRA!AH52,'Lo-Z'!BA52)</f>
        <v/>
      </c>
      <c r="AY52" s="335" t="str">
        <f>IF(AND(ISNUMBER(BA52),BA52&lt;&gt;0),"",IF(AND(ISNUMBER($S52),$S52&lt;&gt;0),'Lo-Z-INPUT'!$K$15*'Lo-Z-INPUT'!$K$7,'Lo-Z'!BC52))</f>
        <v/>
      </c>
      <c r="AZ52" s="170"/>
      <c r="BA52" s="160"/>
      <c r="BB52" s="345"/>
      <c r="BD52" s="333" t="str">
        <f>IF(AND(ISNUMBER($S52),$S52&lt;&gt;0),EXTRA!BC52,'Lo-Z'!BV52)</f>
        <v/>
      </c>
      <c r="BE52" s="334" t="str">
        <f t="shared" si="18"/>
        <v/>
      </c>
      <c r="BG52" s="332" t="str">
        <f>IF(AND(ISNUMBER($S52),$S52&lt;&gt;0),EXTRA!AT52,'Lo-Z'!BM52)</f>
        <v/>
      </c>
      <c r="BH52" s="65" t="str">
        <f t="shared" si="19"/>
        <v/>
      </c>
      <c r="BJ52" s="348" t="str">
        <f t="shared" si="6"/>
        <v/>
      </c>
      <c r="BK52" s="349" t="str">
        <f t="shared" si="20"/>
        <v/>
      </c>
      <c r="BN52" s="480" t="str">
        <f t="shared" si="8"/>
        <v/>
      </c>
      <c r="BO52" s="481" t="str">
        <f t="shared" si="9"/>
        <v/>
      </c>
    </row>
    <row r="53" spans="1:67">
      <c r="A53" s="488" t="str">
        <f>MATRIX!A53</f>
        <v>LAB GRUPPEN</v>
      </c>
      <c r="B53" s="499" t="str">
        <f>IF(MATRIX!B53&lt;&gt;0,MATRIX!B53,"-")</f>
        <v>FP 10000Q</v>
      </c>
      <c r="D53" s="131"/>
      <c r="E53" s="294" t="str">
        <f t="shared" si="21"/>
        <v/>
      </c>
      <c r="F53" s="379"/>
      <c r="G53" s="306" t="str">
        <f>'Lo-Z'!AE53</f>
        <v/>
      </c>
      <c r="H53" s="380" t="str">
        <f>'Lo-Z'!AF53</f>
        <v/>
      </c>
      <c r="J53" s="382"/>
      <c r="K53" s="471"/>
      <c r="L53" s="469"/>
      <c r="M53" s="382"/>
      <c r="N53" s="470"/>
      <c r="O53" s="382"/>
      <c r="P53" s="470"/>
      <c r="Q53" s="382"/>
      <c r="S53" s="460" t="str">
        <f t="shared" si="1"/>
        <v/>
      </c>
      <c r="T53" s="381"/>
      <c r="U53" s="459" t="str" cm="1">
        <f t="array" ref="U53">IF(ISNUMBER(O53), O53, IF(ISNUMBER(G53), 'Lo-Z-INPUT'!$K$19:$L$19, ""))</f>
        <v/>
      </c>
      <c r="V53" s="381"/>
      <c r="W53" s="458" t="str">
        <f t="shared" si="2"/>
        <v/>
      </c>
      <c r="X53" s="144"/>
      <c r="Y53" s="462"/>
      <c r="Z53" s="70" t="str">
        <f>IF(AND(ISNUMBER($S53),$S53&lt;&gt;0),EXTRA!K53,'Lo-Z'!AH53)</f>
        <v>-</v>
      </c>
      <c r="AB53" s="327" t="str">
        <f>IF(AND(ISNUMBER($S53),$S53&lt;&gt;0),EXTRA!M53,'Lo-Z'!AJ53)</f>
        <v>-</v>
      </c>
      <c r="AC53" s="328" t="str">
        <f t="shared" si="17"/>
        <v/>
      </c>
      <c r="AE53" s="66" t="str">
        <f>IF(AND(ISNUMBER($S53),$S53&lt;&gt;0),EXTRA!P53,'Lo-Z'!AM53)</f>
        <v/>
      </c>
      <c r="AF53" s="65" t="str">
        <f t="shared" si="10"/>
        <v/>
      </c>
      <c r="AG53" s="329" t="str">
        <f>IF(AND(ISNUMBER($S53),$S53&lt;&gt;0),EXTRA!R53,'Lo-Z'!AO53)</f>
        <v/>
      </c>
      <c r="AH53" s="124" t="str">
        <f t="shared" si="11"/>
        <v/>
      </c>
      <c r="AJ53" s="104" t="str">
        <f>IF(AND(ISNUMBER($S53),$S53&lt;&gt;0),EXTRA!T53,'Lo-Z'!AQ53)</f>
        <v/>
      </c>
      <c r="AK53" s="44" t="str">
        <f t="shared" si="12"/>
        <v/>
      </c>
      <c r="AM53" s="85" t="str">
        <f>IF(AND(ISNUMBER($S53),$S53&lt;&gt;0),IF(MV&lt;200,EXTRA!V53,EXTRA!Z53),IF(MV&lt;200,'Lo-Z'!AS53,'Lo-Z'!AW53))</f>
        <v/>
      </c>
      <c r="AN53" s="84" t="str">
        <f t="shared" si="13"/>
        <v/>
      </c>
      <c r="AO53" s="322" t="str">
        <f>IF(AND(ISNUMBER($S53),$S53&lt;&gt;0),IF(MV&lt;200,EXTRA!X53,EXTRA!AB53),IF(MV&lt;200,'Lo-Z'!AU53,'Lo-Z'!AY53))</f>
        <v/>
      </c>
      <c r="AP53" s="106" t="str">
        <f t="shared" si="14"/>
        <v/>
      </c>
      <c r="AR53" s="289" t="str">
        <f>IF(AND(ISNUMBER($S53),$S53&lt;&gt;0),EXTRA!AW53,'Lo-Z'!BP53)</f>
        <v/>
      </c>
      <c r="AS53" s="290" t="str">
        <f t="shared" si="15"/>
        <v/>
      </c>
      <c r="AT53" s="291" t="str">
        <f>IF(AND(ISNUMBER($S53),$S53&lt;&gt;0),EXTRA!AY53,'Lo-Z'!BR53)</f>
        <v/>
      </c>
      <c r="AU53" s="292" t="str">
        <f t="shared" si="16"/>
        <v/>
      </c>
      <c r="AW53" s="330" t="str">
        <f>IF(AND(ISNUMBER($S53),$S53&lt;&gt;0),EXTRA!AH53,'Lo-Z'!BA53)</f>
        <v/>
      </c>
      <c r="AY53" s="335" t="str">
        <f>IF(AND(ISNUMBER(BA53),BA53&lt;&gt;0),"",IF(AND(ISNUMBER($S53),$S53&lt;&gt;0),'Lo-Z-INPUT'!$K$15*'Lo-Z-INPUT'!$K$7,'Lo-Z'!BC53))</f>
        <v/>
      </c>
      <c r="AZ53" s="170"/>
      <c r="BA53" s="160"/>
      <c r="BB53" s="345"/>
      <c r="BD53" s="333" t="str">
        <f>IF(AND(ISNUMBER($S53),$S53&lt;&gt;0),EXTRA!BC53,'Lo-Z'!BV53)</f>
        <v/>
      </c>
      <c r="BE53" s="334" t="str">
        <f t="shared" si="18"/>
        <v/>
      </c>
      <c r="BG53" s="332" t="str">
        <f>IF(AND(ISNUMBER($S53),$S53&lt;&gt;0),EXTRA!AT53,'Lo-Z'!BM53)</f>
        <v/>
      </c>
      <c r="BH53" s="65" t="str">
        <f t="shared" si="19"/>
        <v/>
      </c>
      <c r="BJ53" s="348" t="str">
        <f t="shared" si="6"/>
        <v/>
      </c>
      <c r="BK53" s="349" t="str">
        <f t="shared" si="20"/>
        <v/>
      </c>
      <c r="BN53" s="480" t="str">
        <f t="shared" si="8"/>
        <v/>
      </c>
      <c r="BO53" s="481" t="str">
        <f t="shared" si="9"/>
        <v/>
      </c>
    </row>
    <row r="54" spans="1:67">
      <c r="A54" s="488" t="str">
        <f>MATRIX!A54</f>
        <v>LAB GRUPPEN</v>
      </c>
      <c r="B54" s="499" t="str">
        <f>IF(MATRIX!B54&lt;&gt;0,MATRIX!B54,"-")</f>
        <v>FP 14000</v>
      </c>
      <c r="D54" s="131"/>
      <c r="E54" s="294" t="str">
        <f t="shared" si="21"/>
        <v/>
      </c>
      <c r="F54" s="379"/>
      <c r="G54" s="306" t="str">
        <f>'Lo-Z'!AE54</f>
        <v/>
      </c>
      <c r="H54" s="380" t="str">
        <f>'Lo-Z'!AF54</f>
        <v/>
      </c>
      <c r="J54" s="382"/>
      <c r="K54" s="471"/>
      <c r="L54" s="469"/>
      <c r="M54" s="382"/>
      <c r="N54" s="470"/>
      <c r="O54" s="382"/>
      <c r="P54" s="470"/>
      <c r="Q54" s="382"/>
      <c r="S54" s="460" t="str">
        <f t="shared" si="1"/>
        <v/>
      </c>
      <c r="T54" s="381"/>
      <c r="U54" s="459" t="str" cm="1">
        <f t="array" ref="U54">IF(ISNUMBER(O54), O54, IF(ISNUMBER(G54), 'Lo-Z-INPUT'!$K$19:$L$19, ""))</f>
        <v/>
      </c>
      <c r="V54" s="381"/>
      <c r="W54" s="458" t="str">
        <f t="shared" si="2"/>
        <v/>
      </c>
      <c r="X54" s="144"/>
      <c r="Y54" s="462"/>
      <c r="Z54" s="70" t="str">
        <f>IF(AND(ISNUMBER($S54),$S54&lt;&gt;0),EXTRA!K54,'Lo-Z'!AH54)</f>
        <v>-</v>
      </c>
      <c r="AB54" s="327" t="str">
        <f>IF(AND(ISNUMBER($S54),$S54&lt;&gt;0),EXTRA!M54,'Lo-Z'!AJ54)</f>
        <v>-</v>
      </c>
      <c r="AC54" s="328" t="str">
        <f t="shared" si="17"/>
        <v/>
      </c>
      <c r="AE54" s="66" t="str">
        <f>IF(AND(ISNUMBER($S54),$S54&lt;&gt;0),EXTRA!P54,'Lo-Z'!AM54)</f>
        <v/>
      </c>
      <c r="AF54" s="65" t="str">
        <f t="shared" si="10"/>
        <v/>
      </c>
      <c r="AG54" s="329" t="str">
        <f>IF(AND(ISNUMBER($S54),$S54&lt;&gt;0),EXTRA!R54,'Lo-Z'!AO54)</f>
        <v/>
      </c>
      <c r="AH54" s="124" t="str">
        <f t="shared" si="11"/>
        <v/>
      </c>
      <c r="AJ54" s="104" t="str">
        <f>IF(AND(ISNUMBER($S54),$S54&lt;&gt;0),EXTRA!T54,'Lo-Z'!AQ54)</f>
        <v/>
      </c>
      <c r="AK54" s="44" t="str">
        <f t="shared" si="12"/>
        <v/>
      </c>
      <c r="AM54" s="85" t="str">
        <f>IF(AND(ISNUMBER($S54),$S54&lt;&gt;0),IF(MV&lt;200,EXTRA!V54,EXTRA!Z54),IF(MV&lt;200,'Lo-Z'!AS54,'Lo-Z'!AW54))</f>
        <v/>
      </c>
      <c r="AN54" s="84" t="str">
        <f t="shared" si="13"/>
        <v/>
      </c>
      <c r="AO54" s="322" t="str">
        <f>IF(AND(ISNUMBER($S54),$S54&lt;&gt;0),IF(MV&lt;200,EXTRA!X54,EXTRA!AB54),IF(MV&lt;200,'Lo-Z'!AU54,'Lo-Z'!AY54))</f>
        <v/>
      </c>
      <c r="AP54" s="106" t="str">
        <f t="shared" si="14"/>
        <v/>
      </c>
      <c r="AR54" s="289" t="str">
        <f>IF(AND(ISNUMBER($S54),$S54&lt;&gt;0),EXTRA!AW54,'Lo-Z'!BP54)</f>
        <v/>
      </c>
      <c r="AS54" s="290" t="str">
        <f t="shared" si="15"/>
        <v/>
      </c>
      <c r="AT54" s="291" t="str">
        <f>IF(AND(ISNUMBER($S54),$S54&lt;&gt;0),EXTRA!AY54,'Lo-Z'!BR54)</f>
        <v/>
      </c>
      <c r="AU54" s="292" t="str">
        <f t="shared" si="16"/>
        <v/>
      </c>
      <c r="AW54" s="330" t="str">
        <f>IF(AND(ISNUMBER($S54),$S54&lt;&gt;0),EXTRA!AH54,'Lo-Z'!BA54)</f>
        <v/>
      </c>
      <c r="AY54" s="335" t="str">
        <f>IF(AND(ISNUMBER(BA54),BA54&lt;&gt;0),"",IF(AND(ISNUMBER($S54),$S54&lt;&gt;0),'Lo-Z-INPUT'!$K$15*'Lo-Z-INPUT'!$K$7,'Lo-Z'!BC54))</f>
        <v/>
      </c>
      <c r="AZ54" s="170"/>
      <c r="BA54" s="160"/>
      <c r="BB54" s="345"/>
      <c r="BD54" s="333" t="str">
        <f>IF(AND(ISNUMBER($S54),$S54&lt;&gt;0),EXTRA!BC54,'Lo-Z'!BV54)</f>
        <v/>
      </c>
      <c r="BE54" s="334" t="str">
        <f t="shared" si="18"/>
        <v/>
      </c>
      <c r="BG54" s="332" t="str">
        <f>IF(AND(ISNUMBER($S54),$S54&lt;&gt;0),EXTRA!AT54,'Lo-Z'!BM54)</f>
        <v/>
      </c>
      <c r="BH54" s="65" t="str">
        <f t="shared" si="19"/>
        <v/>
      </c>
      <c r="BJ54" s="348" t="str">
        <f t="shared" si="6"/>
        <v/>
      </c>
      <c r="BK54" s="349" t="str">
        <f t="shared" si="20"/>
        <v/>
      </c>
      <c r="BN54" s="480" t="str">
        <f t="shared" si="8"/>
        <v/>
      </c>
      <c r="BO54" s="481" t="str">
        <f t="shared" si="9"/>
        <v/>
      </c>
    </row>
    <row r="55" spans="1:67">
      <c r="A55" s="488" t="str">
        <f>MATRIX!A55</f>
        <v>LAB GRUPPEN</v>
      </c>
      <c r="B55" s="499" t="str">
        <f>IF(MATRIX!B55&lt;&gt;0,MATRIX!B55,"-")</f>
        <v>PLM10000Q</v>
      </c>
      <c r="D55" s="131"/>
      <c r="E55" s="294" t="str">
        <f t="shared" si="21"/>
        <v/>
      </c>
      <c r="F55" s="379"/>
      <c r="G55" s="306" t="str">
        <f>'Lo-Z'!AE55</f>
        <v/>
      </c>
      <c r="H55" s="380" t="str">
        <f>'Lo-Z'!AF55</f>
        <v/>
      </c>
      <c r="J55" s="382"/>
      <c r="K55" s="471"/>
      <c r="L55" s="469"/>
      <c r="M55" s="382"/>
      <c r="N55" s="470"/>
      <c r="O55" s="382"/>
      <c r="P55" s="470"/>
      <c r="Q55" s="382"/>
      <c r="S55" s="460" t="str">
        <f t="shared" si="1"/>
        <v/>
      </c>
      <c r="T55" s="381"/>
      <c r="U55" s="459" t="str" cm="1">
        <f t="array" ref="U55">IF(ISNUMBER(O55), O55, IF(ISNUMBER(G55), 'Lo-Z-INPUT'!$K$19:$L$19, ""))</f>
        <v/>
      </c>
      <c r="V55" s="381"/>
      <c r="W55" s="458" t="str">
        <f t="shared" si="2"/>
        <v/>
      </c>
      <c r="X55" s="144"/>
      <c r="Y55" s="462"/>
      <c r="Z55" s="70" t="str">
        <f>IF(AND(ISNUMBER($S55),$S55&lt;&gt;0),EXTRA!K55,'Lo-Z'!AH55)</f>
        <v>-</v>
      </c>
      <c r="AB55" s="327" t="str">
        <f>IF(AND(ISNUMBER($S55),$S55&lt;&gt;0),EXTRA!M55,'Lo-Z'!AJ55)</f>
        <v>-</v>
      </c>
      <c r="AC55" s="328" t="str">
        <f t="shared" si="17"/>
        <v/>
      </c>
      <c r="AE55" s="66" t="str">
        <f>IF(AND(ISNUMBER($S55),$S55&lt;&gt;0),EXTRA!P55,'Lo-Z'!AM55)</f>
        <v/>
      </c>
      <c r="AF55" s="65" t="str">
        <f t="shared" si="10"/>
        <v/>
      </c>
      <c r="AG55" s="329" t="str">
        <f>IF(AND(ISNUMBER($S55),$S55&lt;&gt;0),EXTRA!R55,'Lo-Z'!AO55)</f>
        <v/>
      </c>
      <c r="AH55" s="124" t="str">
        <f t="shared" si="11"/>
        <v/>
      </c>
      <c r="AJ55" s="104" t="str">
        <f>IF(AND(ISNUMBER($S55),$S55&lt;&gt;0),EXTRA!T55,'Lo-Z'!AQ55)</f>
        <v/>
      </c>
      <c r="AK55" s="44" t="str">
        <f t="shared" si="12"/>
        <v/>
      </c>
      <c r="AM55" s="85" t="str">
        <f>IF(AND(ISNUMBER($S55),$S55&lt;&gt;0),IF(MV&lt;200,EXTRA!V55,EXTRA!Z55),IF(MV&lt;200,'Lo-Z'!AS55,'Lo-Z'!AW55))</f>
        <v/>
      </c>
      <c r="AN55" s="84" t="str">
        <f t="shared" si="13"/>
        <v/>
      </c>
      <c r="AO55" s="322" t="str">
        <f>IF(AND(ISNUMBER($S55),$S55&lt;&gt;0),IF(MV&lt;200,EXTRA!X55,EXTRA!AB55),IF(MV&lt;200,'Lo-Z'!AU55,'Lo-Z'!AY55))</f>
        <v/>
      </c>
      <c r="AP55" s="106" t="str">
        <f t="shared" si="14"/>
        <v/>
      </c>
      <c r="AR55" s="289" t="str">
        <f>IF(AND(ISNUMBER($S55),$S55&lt;&gt;0),EXTRA!AW55,'Lo-Z'!BP55)</f>
        <v/>
      </c>
      <c r="AS55" s="290" t="str">
        <f t="shared" si="15"/>
        <v/>
      </c>
      <c r="AT55" s="291" t="str">
        <f>IF(AND(ISNUMBER($S55),$S55&lt;&gt;0),EXTRA!AY55,'Lo-Z'!BR55)</f>
        <v/>
      </c>
      <c r="AU55" s="292" t="str">
        <f t="shared" si="16"/>
        <v/>
      </c>
      <c r="AW55" s="330" t="str">
        <f>IF(AND(ISNUMBER($S55),$S55&lt;&gt;0),EXTRA!AH55,'Lo-Z'!BA55)</f>
        <v/>
      </c>
      <c r="AY55" s="335" t="str">
        <f>IF(AND(ISNUMBER(BA55),BA55&lt;&gt;0),"",IF(AND(ISNUMBER($S55),$S55&lt;&gt;0),'Lo-Z-INPUT'!$K$15*'Lo-Z-INPUT'!$K$7,'Lo-Z'!BC55))</f>
        <v/>
      </c>
      <c r="AZ55" s="170"/>
      <c r="BA55" s="160"/>
      <c r="BB55" s="345"/>
      <c r="BD55" s="333" t="str">
        <f>IF(AND(ISNUMBER($S55),$S55&lt;&gt;0),EXTRA!BC55,'Lo-Z'!BV55)</f>
        <v/>
      </c>
      <c r="BE55" s="334" t="str">
        <f t="shared" si="18"/>
        <v/>
      </c>
      <c r="BG55" s="332" t="str">
        <f>IF(AND(ISNUMBER($S55),$S55&lt;&gt;0),EXTRA!AT55,'Lo-Z'!BM55)</f>
        <v/>
      </c>
      <c r="BH55" s="65" t="str">
        <f t="shared" si="19"/>
        <v/>
      </c>
      <c r="BJ55" s="348" t="str">
        <f t="shared" si="6"/>
        <v/>
      </c>
      <c r="BK55" s="349" t="str">
        <f t="shared" si="20"/>
        <v/>
      </c>
      <c r="BN55" s="480" t="str">
        <f t="shared" si="8"/>
        <v/>
      </c>
      <c r="BO55" s="481" t="str">
        <f t="shared" si="9"/>
        <v/>
      </c>
    </row>
    <row r="56" spans="1:67">
      <c r="A56" s="488" t="str">
        <f>MATRIX!A56</f>
        <v>LAB GRUPPEN</v>
      </c>
      <c r="B56" s="499" t="str">
        <f>IF(MATRIX!B56&lt;&gt;0,MATRIX!B56,"-")</f>
        <v>PLM 14000</v>
      </c>
      <c r="D56" s="131"/>
      <c r="E56" s="294" t="str">
        <f t="shared" si="21"/>
        <v/>
      </c>
      <c r="F56" s="379"/>
      <c r="G56" s="306" t="str">
        <f>'Lo-Z'!AE56</f>
        <v/>
      </c>
      <c r="H56" s="380" t="str">
        <f>'Lo-Z'!AF56</f>
        <v/>
      </c>
      <c r="J56" s="382"/>
      <c r="K56" s="471"/>
      <c r="L56" s="469"/>
      <c r="M56" s="382"/>
      <c r="N56" s="470"/>
      <c r="O56" s="382"/>
      <c r="P56" s="470"/>
      <c r="Q56" s="382"/>
      <c r="S56" s="460" t="str">
        <f t="shared" si="1"/>
        <v/>
      </c>
      <c r="T56" s="381"/>
      <c r="U56" s="459" t="str" cm="1">
        <f t="array" ref="U56">IF(ISNUMBER(O56), O56, IF(ISNUMBER(G56), 'Lo-Z-INPUT'!$K$19:$L$19, ""))</f>
        <v/>
      </c>
      <c r="V56" s="381"/>
      <c r="W56" s="458" t="str">
        <f t="shared" si="2"/>
        <v/>
      </c>
      <c r="X56" s="144"/>
      <c r="Y56" s="462"/>
      <c r="Z56" s="70" t="str">
        <f>IF(AND(ISNUMBER($S56),$S56&lt;&gt;0),EXTRA!K56,'Lo-Z'!AH56)</f>
        <v>-</v>
      </c>
      <c r="AB56" s="327" t="str">
        <f>IF(AND(ISNUMBER($S56),$S56&lt;&gt;0),EXTRA!M56,'Lo-Z'!AJ56)</f>
        <v>-</v>
      </c>
      <c r="AC56" s="328" t="str">
        <f t="shared" si="17"/>
        <v/>
      </c>
      <c r="AE56" s="66" t="str">
        <f>IF(AND(ISNUMBER($S56),$S56&lt;&gt;0),EXTRA!P56,'Lo-Z'!AM56)</f>
        <v/>
      </c>
      <c r="AF56" s="65" t="str">
        <f t="shared" si="10"/>
        <v/>
      </c>
      <c r="AG56" s="329" t="str">
        <f>IF(AND(ISNUMBER($S56),$S56&lt;&gt;0),EXTRA!R56,'Lo-Z'!AO56)</f>
        <v/>
      </c>
      <c r="AH56" s="124" t="str">
        <f t="shared" si="11"/>
        <v/>
      </c>
      <c r="AJ56" s="104" t="str">
        <f>IF(AND(ISNUMBER($S56),$S56&lt;&gt;0),EXTRA!T56,'Lo-Z'!AQ56)</f>
        <v/>
      </c>
      <c r="AK56" s="44" t="str">
        <f t="shared" si="12"/>
        <v/>
      </c>
      <c r="AM56" s="85" t="str">
        <f>IF(AND(ISNUMBER($S56),$S56&lt;&gt;0),IF(MV&lt;200,EXTRA!V56,EXTRA!Z56),IF(MV&lt;200,'Lo-Z'!AS56,'Lo-Z'!AW56))</f>
        <v/>
      </c>
      <c r="AN56" s="84" t="str">
        <f t="shared" si="13"/>
        <v/>
      </c>
      <c r="AO56" s="322" t="str">
        <f>IF(AND(ISNUMBER($S56),$S56&lt;&gt;0),IF(MV&lt;200,EXTRA!X56,EXTRA!AB56),IF(MV&lt;200,'Lo-Z'!AU56,'Lo-Z'!AY56))</f>
        <v/>
      </c>
      <c r="AP56" s="106" t="str">
        <f t="shared" si="14"/>
        <v/>
      </c>
      <c r="AR56" s="289" t="str">
        <f>IF(AND(ISNUMBER($S56),$S56&lt;&gt;0),EXTRA!AW56,'Lo-Z'!BP56)</f>
        <v/>
      </c>
      <c r="AS56" s="290" t="str">
        <f t="shared" si="15"/>
        <v/>
      </c>
      <c r="AT56" s="291" t="str">
        <f>IF(AND(ISNUMBER($S56),$S56&lt;&gt;0),EXTRA!AY56,'Lo-Z'!BR56)</f>
        <v/>
      </c>
      <c r="AU56" s="292" t="str">
        <f t="shared" si="16"/>
        <v/>
      </c>
      <c r="AW56" s="330" t="str">
        <f>IF(AND(ISNUMBER($S56),$S56&lt;&gt;0),EXTRA!AH56,'Lo-Z'!BA56)</f>
        <v/>
      </c>
      <c r="AY56" s="335" t="str">
        <f>IF(AND(ISNUMBER(BA56),BA56&lt;&gt;0),"",IF(AND(ISNUMBER($S56),$S56&lt;&gt;0),'Lo-Z-INPUT'!$K$15*'Lo-Z-INPUT'!$K$7,'Lo-Z'!BC56))</f>
        <v/>
      </c>
      <c r="AZ56" s="170"/>
      <c r="BA56" s="160"/>
      <c r="BB56" s="345"/>
      <c r="BD56" s="333" t="str">
        <f>IF(AND(ISNUMBER($S56),$S56&lt;&gt;0),EXTRA!BC56,'Lo-Z'!BV56)</f>
        <v/>
      </c>
      <c r="BE56" s="334" t="str">
        <f t="shared" si="18"/>
        <v/>
      </c>
      <c r="BG56" s="332" t="str">
        <f>IF(AND(ISNUMBER($S56),$S56&lt;&gt;0),EXTRA!AT56,'Lo-Z'!BM56)</f>
        <v/>
      </c>
      <c r="BH56" s="65" t="str">
        <f t="shared" si="19"/>
        <v/>
      </c>
      <c r="BJ56" s="348" t="str">
        <f t="shared" si="6"/>
        <v/>
      </c>
      <c r="BK56" s="349" t="str">
        <f t="shared" si="20"/>
        <v/>
      </c>
      <c r="BN56" s="480" t="str">
        <f t="shared" si="8"/>
        <v/>
      </c>
      <c r="BO56" s="481" t="str">
        <f t="shared" si="9"/>
        <v/>
      </c>
    </row>
    <row r="57" spans="1:67">
      <c r="A57" s="488" t="str">
        <f>MATRIX!A57</f>
        <v>LAB GRUPPEN</v>
      </c>
      <c r="B57" s="499" t="str">
        <f>IF(MATRIX!B57&lt;&gt;0,MATRIX!B57,"-")</f>
        <v>PLM 20000Q</v>
      </c>
      <c r="D57" s="131"/>
      <c r="E57" s="294" t="str">
        <f t="shared" si="21"/>
        <v/>
      </c>
      <c r="F57" s="379"/>
      <c r="G57" s="306" t="str">
        <f>'Lo-Z'!AE57</f>
        <v/>
      </c>
      <c r="H57" s="380" t="str">
        <f>'Lo-Z'!AF57</f>
        <v/>
      </c>
      <c r="J57" s="382"/>
      <c r="K57" s="471"/>
      <c r="L57" s="469"/>
      <c r="M57" s="382"/>
      <c r="N57" s="470"/>
      <c r="O57" s="382"/>
      <c r="P57" s="470"/>
      <c r="Q57" s="382"/>
      <c r="S57" s="460" t="str">
        <f t="shared" si="1"/>
        <v/>
      </c>
      <c r="T57" s="381"/>
      <c r="U57" s="459" t="str" cm="1">
        <f t="array" ref="U57">IF(ISNUMBER(O57), O57, IF(ISNUMBER(G57), 'Lo-Z-INPUT'!$K$19:$L$19, ""))</f>
        <v/>
      </c>
      <c r="V57" s="381"/>
      <c r="W57" s="458" t="str">
        <f t="shared" si="2"/>
        <v/>
      </c>
      <c r="X57" s="144"/>
      <c r="Y57" s="462"/>
      <c r="Z57" s="70" t="str">
        <f>IF(AND(ISNUMBER($S57),$S57&lt;&gt;0),EXTRA!K57,'Lo-Z'!AH57)</f>
        <v>-</v>
      </c>
      <c r="AB57" s="327" t="str">
        <f>IF(AND(ISNUMBER($S57),$S57&lt;&gt;0),EXTRA!M57,'Lo-Z'!AJ57)</f>
        <v>-</v>
      </c>
      <c r="AC57" s="328" t="str">
        <f t="shared" si="17"/>
        <v/>
      </c>
      <c r="AE57" s="66" t="str">
        <f>IF(AND(ISNUMBER($S57),$S57&lt;&gt;0),EXTRA!P57,'Lo-Z'!AM57)</f>
        <v/>
      </c>
      <c r="AF57" s="65" t="str">
        <f t="shared" si="10"/>
        <v/>
      </c>
      <c r="AG57" s="329" t="str">
        <f>IF(AND(ISNUMBER($S57),$S57&lt;&gt;0),EXTRA!R57,'Lo-Z'!AO57)</f>
        <v/>
      </c>
      <c r="AH57" s="124" t="str">
        <f t="shared" si="11"/>
        <v/>
      </c>
      <c r="AJ57" s="104" t="str">
        <f>IF(AND(ISNUMBER($S57),$S57&lt;&gt;0),EXTRA!T57,'Lo-Z'!AQ57)</f>
        <v/>
      </c>
      <c r="AK57" s="44" t="str">
        <f t="shared" si="12"/>
        <v/>
      </c>
      <c r="AM57" s="85" t="str">
        <f>IF(AND(ISNUMBER($S57),$S57&lt;&gt;0),IF(MV&lt;200,EXTRA!V57,EXTRA!Z57),IF(MV&lt;200,'Lo-Z'!AS57,'Lo-Z'!AW57))</f>
        <v/>
      </c>
      <c r="AN57" s="84" t="str">
        <f t="shared" si="13"/>
        <v/>
      </c>
      <c r="AO57" s="322" t="str">
        <f>IF(AND(ISNUMBER($S57),$S57&lt;&gt;0),IF(MV&lt;200,EXTRA!X57,EXTRA!AB57),IF(MV&lt;200,'Lo-Z'!AU57,'Lo-Z'!AY57))</f>
        <v/>
      </c>
      <c r="AP57" s="106" t="str">
        <f t="shared" si="14"/>
        <v/>
      </c>
      <c r="AR57" s="289" t="str">
        <f>IF(AND(ISNUMBER($S57),$S57&lt;&gt;0),EXTRA!AW57,'Lo-Z'!BP57)</f>
        <v/>
      </c>
      <c r="AS57" s="290" t="str">
        <f t="shared" si="15"/>
        <v/>
      </c>
      <c r="AT57" s="291" t="str">
        <f>IF(AND(ISNUMBER($S57),$S57&lt;&gt;0),EXTRA!AY57,'Lo-Z'!BR57)</f>
        <v/>
      </c>
      <c r="AU57" s="292" t="str">
        <f t="shared" si="16"/>
        <v/>
      </c>
      <c r="AW57" s="330" t="str">
        <f>IF(AND(ISNUMBER($S57),$S57&lt;&gt;0),EXTRA!AH57,'Lo-Z'!BA57)</f>
        <v/>
      </c>
      <c r="AY57" s="335" t="str">
        <f>IF(AND(ISNUMBER(BA57),BA57&lt;&gt;0),"",IF(AND(ISNUMBER($S57),$S57&lt;&gt;0),'Lo-Z-INPUT'!$K$15*'Lo-Z-INPUT'!$K$7,'Lo-Z'!BC57))</f>
        <v/>
      </c>
      <c r="AZ57" s="170"/>
      <c r="BA57" s="160"/>
      <c r="BB57" s="345"/>
      <c r="BD57" s="333" t="str">
        <f>IF(AND(ISNUMBER($S57),$S57&lt;&gt;0),EXTRA!BC57,'Lo-Z'!BV57)</f>
        <v/>
      </c>
      <c r="BE57" s="334" t="str">
        <f t="shared" si="18"/>
        <v/>
      </c>
      <c r="BG57" s="332" t="str">
        <f>IF(AND(ISNUMBER($S57),$S57&lt;&gt;0),EXTRA!AT57,'Lo-Z'!BM57)</f>
        <v/>
      </c>
      <c r="BH57" s="65" t="str">
        <f t="shared" si="19"/>
        <v/>
      </c>
      <c r="BJ57" s="348" t="str">
        <f t="shared" si="6"/>
        <v/>
      </c>
      <c r="BK57" s="349" t="str">
        <f t="shared" si="20"/>
        <v/>
      </c>
      <c r="BN57" s="480" t="str">
        <f t="shared" si="8"/>
        <v/>
      </c>
      <c r="BO57" s="481" t="str">
        <f t="shared" si="9"/>
        <v/>
      </c>
    </row>
    <row r="58" spans="1:67">
      <c r="A58" s="488" t="str">
        <f>MATRIX!A58</f>
        <v>LAB GRUPPEN</v>
      </c>
      <c r="B58" s="499" t="str">
        <f>IF(MATRIX!B58&lt;&gt;0,MATRIX!B58,"-")</f>
        <v>PLM 5K44</v>
      </c>
      <c r="D58" s="131"/>
      <c r="E58" s="294" t="str">
        <f t="shared" si="21"/>
        <v/>
      </c>
      <c r="F58" s="379"/>
      <c r="G58" s="306" t="str">
        <f>'Lo-Z'!AE58</f>
        <v/>
      </c>
      <c r="H58" s="380" t="str">
        <f>'Lo-Z'!AF58</f>
        <v/>
      </c>
      <c r="J58" s="382"/>
      <c r="K58" s="471"/>
      <c r="L58" s="469"/>
      <c r="M58" s="382"/>
      <c r="N58" s="470"/>
      <c r="O58" s="382"/>
      <c r="P58" s="470"/>
      <c r="Q58" s="382"/>
      <c r="S58" s="460" t="str">
        <f t="shared" si="1"/>
        <v/>
      </c>
      <c r="T58" s="381"/>
      <c r="U58" s="459" t="str" cm="1">
        <f t="array" ref="U58">IF(ISNUMBER(O58), O58, IF(ISNUMBER(G58), 'Lo-Z-INPUT'!$K$19:$L$19, ""))</f>
        <v/>
      </c>
      <c r="V58" s="381"/>
      <c r="W58" s="458" t="str">
        <f t="shared" si="2"/>
        <v/>
      </c>
      <c r="X58" s="144"/>
      <c r="Y58" s="462"/>
      <c r="Z58" s="70" t="str">
        <f>IF(AND(ISNUMBER($S58),$S58&lt;&gt;0),EXTRA!K58,'Lo-Z'!AH58)</f>
        <v>-</v>
      </c>
      <c r="AB58" s="327" t="str">
        <f>IF(AND(ISNUMBER($S58),$S58&lt;&gt;0),EXTRA!M58,'Lo-Z'!AJ58)</f>
        <v>-</v>
      </c>
      <c r="AC58" s="328" t="str">
        <f t="shared" si="17"/>
        <v/>
      </c>
      <c r="AE58" s="66" t="str">
        <f>IF(AND(ISNUMBER($S58),$S58&lt;&gt;0),EXTRA!P58,'Lo-Z'!AM58)</f>
        <v/>
      </c>
      <c r="AF58" s="65" t="str">
        <f t="shared" si="10"/>
        <v/>
      </c>
      <c r="AG58" s="329" t="str">
        <f>IF(AND(ISNUMBER($S58),$S58&lt;&gt;0),EXTRA!R58,'Lo-Z'!AO58)</f>
        <v/>
      </c>
      <c r="AH58" s="124" t="str">
        <f t="shared" si="11"/>
        <v/>
      </c>
      <c r="AJ58" s="104" t="str">
        <f>IF(AND(ISNUMBER($S58),$S58&lt;&gt;0),EXTRA!T58,'Lo-Z'!AQ58)</f>
        <v/>
      </c>
      <c r="AK58" s="44" t="str">
        <f t="shared" si="12"/>
        <v/>
      </c>
      <c r="AM58" s="85" t="str">
        <f>IF(AND(ISNUMBER($S58),$S58&lt;&gt;0),IF(MV&lt;200,EXTRA!V58,EXTRA!Z58),IF(MV&lt;200,'Lo-Z'!AS58,'Lo-Z'!AW58))</f>
        <v/>
      </c>
      <c r="AN58" s="84" t="str">
        <f t="shared" si="13"/>
        <v/>
      </c>
      <c r="AO58" s="322" t="str">
        <f>IF(AND(ISNUMBER($S58),$S58&lt;&gt;0),IF(MV&lt;200,EXTRA!X58,EXTRA!AB58),IF(MV&lt;200,'Lo-Z'!AU58,'Lo-Z'!AY58))</f>
        <v/>
      </c>
      <c r="AP58" s="106" t="str">
        <f t="shared" si="14"/>
        <v/>
      </c>
      <c r="AR58" s="289" t="str">
        <f>IF(AND(ISNUMBER($S58),$S58&lt;&gt;0),EXTRA!AW58,'Lo-Z'!BP58)</f>
        <v/>
      </c>
      <c r="AS58" s="290" t="str">
        <f t="shared" si="15"/>
        <v/>
      </c>
      <c r="AT58" s="291" t="str">
        <f>IF(AND(ISNUMBER($S58),$S58&lt;&gt;0),EXTRA!AY58,'Lo-Z'!BR58)</f>
        <v/>
      </c>
      <c r="AU58" s="292" t="str">
        <f t="shared" si="16"/>
        <v/>
      </c>
      <c r="AW58" s="330" t="str">
        <f>IF(AND(ISNUMBER($S58),$S58&lt;&gt;0),EXTRA!AH58,'Lo-Z'!BA58)</f>
        <v/>
      </c>
      <c r="AY58" s="335" t="str">
        <f>IF(AND(ISNUMBER(BA58),BA58&lt;&gt;0),"",IF(AND(ISNUMBER($S58),$S58&lt;&gt;0),'Lo-Z-INPUT'!$K$15*'Lo-Z-INPUT'!$K$7,'Lo-Z'!BC58))</f>
        <v/>
      </c>
      <c r="AZ58" s="170"/>
      <c r="BA58" s="160"/>
      <c r="BB58" s="345"/>
      <c r="BD58" s="333" t="str">
        <f>IF(AND(ISNUMBER($S58),$S58&lt;&gt;0),EXTRA!BC58,'Lo-Z'!BV58)</f>
        <v/>
      </c>
      <c r="BE58" s="334" t="str">
        <f t="shared" si="18"/>
        <v/>
      </c>
      <c r="BG58" s="332" t="str">
        <f>IF(AND(ISNUMBER($S58),$S58&lt;&gt;0),EXTRA!AT58,'Lo-Z'!BM58)</f>
        <v/>
      </c>
      <c r="BH58" s="65" t="str">
        <f t="shared" si="19"/>
        <v/>
      </c>
      <c r="BJ58" s="348" t="str">
        <f t="shared" si="6"/>
        <v/>
      </c>
      <c r="BK58" s="349" t="str">
        <f t="shared" si="20"/>
        <v/>
      </c>
      <c r="BN58" s="480" t="str">
        <f t="shared" si="8"/>
        <v/>
      </c>
      <c r="BO58" s="481" t="str">
        <f t="shared" si="9"/>
        <v/>
      </c>
    </row>
    <row r="59" spans="1:67">
      <c r="A59" s="488" t="str">
        <f>MATRIX!A59</f>
        <v>LAB GRUPPEN</v>
      </c>
      <c r="B59" s="499" t="str">
        <f>IF(MATRIX!B59&lt;&gt;0,MATRIX!B59,"-")</f>
        <v>PLM 12K44</v>
      </c>
      <c r="D59" s="131"/>
      <c r="E59" s="294" t="str">
        <f t="shared" si="21"/>
        <v/>
      </c>
      <c r="F59" s="379"/>
      <c r="G59" s="306" t="str">
        <f>'Lo-Z'!AE59</f>
        <v/>
      </c>
      <c r="H59" s="380" t="str">
        <f>'Lo-Z'!AF59</f>
        <v/>
      </c>
      <c r="J59" s="382"/>
      <c r="K59" s="471"/>
      <c r="L59" s="469"/>
      <c r="M59" s="382"/>
      <c r="N59" s="470"/>
      <c r="O59" s="382"/>
      <c r="P59" s="470"/>
      <c r="Q59" s="382"/>
      <c r="S59" s="460" t="str">
        <f t="shared" si="1"/>
        <v/>
      </c>
      <c r="T59" s="381"/>
      <c r="U59" s="459" t="str" cm="1">
        <f t="array" ref="U59">IF(ISNUMBER(O59), O59, IF(ISNUMBER(G59), 'Lo-Z-INPUT'!$K$19:$L$19, ""))</f>
        <v/>
      </c>
      <c r="V59" s="381"/>
      <c r="W59" s="458" t="str">
        <f t="shared" si="2"/>
        <v/>
      </c>
      <c r="X59" s="144"/>
      <c r="Y59" s="462"/>
      <c r="Z59" s="70" t="str">
        <f>IF(AND(ISNUMBER($S59),$S59&lt;&gt;0),EXTRA!K59,'Lo-Z'!AH59)</f>
        <v>-</v>
      </c>
      <c r="AB59" s="327" t="str">
        <f>IF(AND(ISNUMBER($S59),$S59&lt;&gt;0),EXTRA!M59,'Lo-Z'!AJ59)</f>
        <v>-</v>
      </c>
      <c r="AC59" s="328" t="str">
        <f t="shared" si="17"/>
        <v/>
      </c>
      <c r="AE59" s="66" t="str">
        <f>IF(AND(ISNUMBER($S59),$S59&lt;&gt;0),EXTRA!P59,'Lo-Z'!AM59)</f>
        <v/>
      </c>
      <c r="AF59" s="65" t="str">
        <f t="shared" si="10"/>
        <v/>
      </c>
      <c r="AG59" s="329" t="str">
        <f>IF(AND(ISNUMBER($S59),$S59&lt;&gt;0),EXTRA!R59,'Lo-Z'!AO59)</f>
        <v/>
      </c>
      <c r="AH59" s="124" t="str">
        <f t="shared" si="11"/>
        <v/>
      </c>
      <c r="AJ59" s="104" t="str">
        <f>IF(AND(ISNUMBER($S59),$S59&lt;&gt;0),EXTRA!T59,'Lo-Z'!AQ59)</f>
        <v/>
      </c>
      <c r="AK59" s="44" t="str">
        <f t="shared" si="12"/>
        <v/>
      </c>
      <c r="AM59" s="85" t="str">
        <f>IF(AND(ISNUMBER($S59),$S59&lt;&gt;0),IF(MV&lt;200,EXTRA!V59,EXTRA!Z59),IF(MV&lt;200,'Lo-Z'!AS59,'Lo-Z'!AW59))</f>
        <v/>
      </c>
      <c r="AN59" s="84" t="str">
        <f t="shared" si="13"/>
        <v/>
      </c>
      <c r="AO59" s="322" t="str">
        <f>IF(AND(ISNUMBER($S59),$S59&lt;&gt;0),IF(MV&lt;200,EXTRA!X59,EXTRA!AB59),IF(MV&lt;200,'Lo-Z'!AU59,'Lo-Z'!AY59))</f>
        <v/>
      </c>
      <c r="AP59" s="106" t="str">
        <f t="shared" si="14"/>
        <v/>
      </c>
      <c r="AR59" s="289" t="str">
        <f>IF(AND(ISNUMBER($S59),$S59&lt;&gt;0),EXTRA!AW59,'Lo-Z'!BP59)</f>
        <v/>
      </c>
      <c r="AS59" s="290" t="str">
        <f t="shared" si="15"/>
        <v/>
      </c>
      <c r="AT59" s="291" t="str">
        <f>IF(AND(ISNUMBER($S59),$S59&lt;&gt;0),EXTRA!AY59,'Lo-Z'!BR59)</f>
        <v/>
      </c>
      <c r="AU59" s="292" t="str">
        <f t="shared" si="16"/>
        <v/>
      </c>
      <c r="AW59" s="330" t="str">
        <f>IF(AND(ISNUMBER($S59),$S59&lt;&gt;0),EXTRA!AH59,'Lo-Z'!BA59)</f>
        <v/>
      </c>
      <c r="AY59" s="335" t="str">
        <f>IF(AND(ISNUMBER(BA59),BA59&lt;&gt;0),"",IF(AND(ISNUMBER($S59),$S59&lt;&gt;0),'Lo-Z-INPUT'!$K$15*'Lo-Z-INPUT'!$K$7,'Lo-Z'!BC59))</f>
        <v/>
      </c>
      <c r="AZ59" s="170"/>
      <c r="BA59" s="160"/>
      <c r="BB59" s="345"/>
      <c r="BD59" s="333" t="str">
        <f>IF(AND(ISNUMBER($S59),$S59&lt;&gt;0),EXTRA!BC59,'Lo-Z'!BV59)</f>
        <v/>
      </c>
      <c r="BE59" s="334" t="str">
        <f t="shared" si="18"/>
        <v/>
      </c>
      <c r="BG59" s="332" t="str">
        <f>IF(AND(ISNUMBER($S59),$S59&lt;&gt;0),EXTRA!AT59,'Lo-Z'!BM59)</f>
        <v/>
      </c>
      <c r="BH59" s="65" t="str">
        <f t="shared" si="19"/>
        <v/>
      </c>
      <c r="BJ59" s="348" t="str">
        <f t="shared" si="6"/>
        <v/>
      </c>
      <c r="BK59" s="349" t="str">
        <f t="shared" si="20"/>
        <v/>
      </c>
      <c r="BN59" s="480" t="str">
        <f t="shared" si="8"/>
        <v/>
      </c>
      <c r="BO59" s="481" t="str">
        <f t="shared" si="9"/>
        <v/>
      </c>
    </row>
    <row r="60" spans="1:67">
      <c r="A60" s="488" t="str">
        <f>MATRIX!A60</f>
        <v>LAB GRUPPEN</v>
      </c>
      <c r="B60" s="499" t="str">
        <f>IF(MATRIX!B60&lt;&gt;0,MATRIX!B60,"-")</f>
        <v>PLM 20K44</v>
      </c>
      <c r="D60" s="131"/>
      <c r="E60" s="294" t="str">
        <f t="shared" si="21"/>
        <v/>
      </c>
      <c r="F60" s="379"/>
      <c r="G60" s="306" t="str">
        <f>'Lo-Z'!AE60</f>
        <v/>
      </c>
      <c r="H60" s="380" t="str">
        <f>'Lo-Z'!AF60</f>
        <v/>
      </c>
      <c r="J60" s="382"/>
      <c r="K60" s="471"/>
      <c r="L60" s="469"/>
      <c r="M60" s="382"/>
      <c r="N60" s="470"/>
      <c r="O60" s="382"/>
      <c r="P60" s="470"/>
      <c r="Q60" s="382"/>
      <c r="S60" s="460" t="str">
        <f t="shared" si="1"/>
        <v/>
      </c>
      <c r="T60" s="381"/>
      <c r="U60" s="459" t="str" cm="1">
        <f t="array" ref="U60">IF(ISNUMBER(O60), O60, IF(ISNUMBER(G60), 'Lo-Z-INPUT'!$K$19:$L$19, ""))</f>
        <v/>
      </c>
      <c r="V60" s="381"/>
      <c r="W60" s="458" t="str">
        <f t="shared" si="2"/>
        <v/>
      </c>
      <c r="X60" s="144"/>
      <c r="Y60" s="462"/>
      <c r="Z60" s="70" t="str">
        <f>IF(AND(ISNUMBER($S60),$S60&lt;&gt;0),EXTRA!K60,'Lo-Z'!AH60)</f>
        <v>-</v>
      </c>
      <c r="AB60" s="327" t="str">
        <f>IF(AND(ISNUMBER($S60),$S60&lt;&gt;0),EXTRA!M60,'Lo-Z'!AJ60)</f>
        <v>-</v>
      </c>
      <c r="AC60" s="328" t="str">
        <f t="shared" si="17"/>
        <v/>
      </c>
      <c r="AE60" s="66" t="str">
        <f>IF(AND(ISNUMBER($S60),$S60&lt;&gt;0),EXTRA!P60,'Lo-Z'!AM60)</f>
        <v/>
      </c>
      <c r="AF60" s="65" t="str">
        <f t="shared" si="10"/>
        <v/>
      </c>
      <c r="AG60" s="329" t="str">
        <f>IF(AND(ISNUMBER($S60),$S60&lt;&gt;0),EXTRA!R60,'Lo-Z'!AO60)</f>
        <v/>
      </c>
      <c r="AH60" s="124" t="str">
        <f t="shared" si="11"/>
        <v/>
      </c>
      <c r="AJ60" s="104" t="str">
        <f>IF(AND(ISNUMBER($S60),$S60&lt;&gt;0),EXTRA!T60,'Lo-Z'!AQ60)</f>
        <v/>
      </c>
      <c r="AK60" s="44" t="str">
        <f t="shared" si="12"/>
        <v/>
      </c>
      <c r="AM60" s="85" t="str">
        <f>IF(AND(ISNUMBER($S60),$S60&lt;&gt;0),IF(MV&lt;200,EXTRA!V60,EXTRA!Z60),IF(MV&lt;200,'Lo-Z'!AS60,'Lo-Z'!AW60))</f>
        <v/>
      </c>
      <c r="AN60" s="84" t="str">
        <f t="shared" si="13"/>
        <v/>
      </c>
      <c r="AO60" s="322" t="str">
        <f>IF(AND(ISNUMBER($S60),$S60&lt;&gt;0),IF(MV&lt;200,EXTRA!X60,EXTRA!AB60),IF(MV&lt;200,'Lo-Z'!AU60,'Lo-Z'!AY60))</f>
        <v/>
      </c>
      <c r="AP60" s="106" t="str">
        <f t="shared" si="14"/>
        <v/>
      </c>
      <c r="AR60" s="289" t="str">
        <f>IF(AND(ISNUMBER($S60),$S60&lt;&gt;0),EXTRA!AW60,'Lo-Z'!BP60)</f>
        <v/>
      </c>
      <c r="AS60" s="290" t="str">
        <f t="shared" si="15"/>
        <v/>
      </c>
      <c r="AT60" s="291" t="str">
        <f>IF(AND(ISNUMBER($S60),$S60&lt;&gt;0),EXTRA!AY60,'Lo-Z'!BR60)</f>
        <v/>
      </c>
      <c r="AU60" s="292" t="str">
        <f t="shared" si="16"/>
        <v/>
      </c>
      <c r="AW60" s="330" t="str">
        <f>IF(AND(ISNUMBER($S60),$S60&lt;&gt;0),EXTRA!AH60,'Lo-Z'!BA60)</f>
        <v/>
      </c>
      <c r="AY60" s="335" t="str">
        <f>IF(AND(ISNUMBER(BA60),BA60&lt;&gt;0),"",IF(AND(ISNUMBER($S60),$S60&lt;&gt;0),'Lo-Z-INPUT'!$K$15*'Lo-Z-INPUT'!$K$7,'Lo-Z'!BC60))</f>
        <v/>
      </c>
      <c r="AZ60" s="170"/>
      <c r="BA60" s="160"/>
      <c r="BB60" s="345"/>
      <c r="BD60" s="333" t="str">
        <f>IF(AND(ISNUMBER($S60),$S60&lt;&gt;0),EXTRA!BC60,'Lo-Z'!BV60)</f>
        <v/>
      </c>
      <c r="BE60" s="334" t="str">
        <f t="shared" si="18"/>
        <v/>
      </c>
      <c r="BG60" s="332" t="str">
        <f>IF(AND(ISNUMBER($S60),$S60&lt;&gt;0),EXTRA!AT60,'Lo-Z'!BM60)</f>
        <v/>
      </c>
      <c r="BH60" s="65" t="str">
        <f t="shared" si="19"/>
        <v/>
      </c>
      <c r="BJ60" s="348" t="str">
        <f t="shared" si="6"/>
        <v/>
      </c>
      <c r="BK60" s="349" t="str">
        <f t="shared" si="20"/>
        <v/>
      </c>
      <c r="BN60" s="480" t="str">
        <f t="shared" si="8"/>
        <v/>
      </c>
      <c r="BO60" s="481" t="str">
        <f t="shared" si="9"/>
        <v/>
      </c>
    </row>
    <row r="61" spans="1:67">
      <c r="A61" s="488" t="str">
        <f>MATRIX!A61</f>
        <v>LAB GRUPPEN</v>
      </c>
      <c r="B61" s="499" t="str">
        <f>IF(MATRIX!B61&lt;&gt;0,MATRIX!B61,"-")</f>
        <v>IPD 2400</v>
      </c>
      <c r="D61" s="131"/>
      <c r="E61" s="294" t="str">
        <f t="shared" si="21"/>
        <v/>
      </c>
      <c r="F61" s="379"/>
      <c r="G61" s="306" t="str">
        <f>'Lo-Z'!AE61</f>
        <v/>
      </c>
      <c r="H61" s="380" t="str">
        <f>'Lo-Z'!AF61</f>
        <v/>
      </c>
      <c r="J61" s="382"/>
      <c r="K61" s="471"/>
      <c r="L61" s="469"/>
      <c r="M61" s="382"/>
      <c r="N61" s="470"/>
      <c r="O61" s="382"/>
      <c r="P61" s="470"/>
      <c r="Q61" s="382"/>
      <c r="S61" s="460" t="str">
        <f t="shared" si="1"/>
        <v/>
      </c>
      <c r="T61" s="381"/>
      <c r="U61" s="459" t="str" cm="1">
        <f t="array" ref="U61">IF(ISNUMBER(O61), O61, IF(ISNUMBER(G61), 'Lo-Z-INPUT'!$K$19:$L$19, ""))</f>
        <v/>
      </c>
      <c r="V61" s="381"/>
      <c r="W61" s="458" t="str">
        <f t="shared" si="2"/>
        <v/>
      </c>
      <c r="X61" s="144"/>
      <c r="Y61" s="462"/>
      <c r="Z61" s="70" t="str">
        <f>IF(AND(ISNUMBER($S61),$S61&lt;&gt;0),EXTRA!K61,'Lo-Z'!AH61)</f>
        <v>-</v>
      </c>
      <c r="AB61" s="327" t="str">
        <f>IF(AND(ISNUMBER($S61),$S61&lt;&gt;0),EXTRA!M61,'Lo-Z'!AJ61)</f>
        <v>-</v>
      </c>
      <c r="AC61" s="328" t="str">
        <f t="shared" si="17"/>
        <v/>
      </c>
      <c r="AE61" s="66" t="str">
        <f>IF(AND(ISNUMBER($S61),$S61&lt;&gt;0),EXTRA!P61,'Lo-Z'!AM61)</f>
        <v/>
      </c>
      <c r="AF61" s="65" t="str">
        <f t="shared" si="10"/>
        <v/>
      </c>
      <c r="AG61" s="329" t="str">
        <f>IF(AND(ISNUMBER($S61),$S61&lt;&gt;0),EXTRA!R61,'Lo-Z'!AO61)</f>
        <v/>
      </c>
      <c r="AH61" s="124" t="str">
        <f t="shared" si="11"/>
        <v/>
      </c>
      <c r="AJ61" s="104" t="str">
        <f>IF(AND(ISNUMBER($S61),$S61&lt;&gt;0),EXTRA!T61,'Lo-Z'!AQ61)</f>
        <v/>
      </c>
      <c r="AK61" s="44" t="str">
        <f t="shared" si="12"/>
        <v/>
      </c>
      <c r="AM61" s="85" t="str">
        <f>IF(AND(ISNUMBER($S61),$S61&lt;&gt;0),IF(MV&lt;200,EXTRA!V61,EXTRA!Z61),IF(MV&lt;200,'Lo-Z'!AS61,'Lo-Z'!AW61))</f>
        <v/>
      </c>
      <c r="AN61" s="84" t="str">
        <f t="shared" si="13"/>
        <v/>
      </c>
      <c r="AO61" s="322" t="str">
        <f>IF(AND(ISNUMBER($S61),$S61&lt;&gt;0),IF(MV&lt;200,EXTRA!X61,EXTRA!AB61),IF(MV&lt;200,'Lo-Z'!AU61,'Lo-Z'!AY61))</f>
        <v/>
      </c>
      <c r="AP61" s="106" t="str">
        <f t="shared" si="14"/>
        <v/>
      </c>
      <c r="AR61" s="289" t="str">
        <f>IF(AND(ISNUMBER($S61),$S61&lt;&gt;0),EXTRA!AW61,'Lo-Z'!BP61)</f>
        <v/>
      </c>
      <c r="AS61" s="290" t="str">
        <f t="shared" si="15"/>
        <v/>
      </c>
      <c r="AT61" s="291" t="str">
        <f>IF(AND(ISNUMBER($S61),$S61&lt;&gt;0),EXTRA!AY61,'Lo-Z'!BR61)</f>
        <v/>
      </c>
      <c r="AU61" s="292" t="str">
        <f t="shared" si="16"/>
        <v/>
      </c>
      <c r="AW61" s="330" t="str">
        <f>IF(AND(ISNUMBER($S61),$S61&lt;&gt;0),EXTRA!AH61,'Lo-Z'!BA61)</f>
        <v/>
      </c>
      <c r="AY61" s="335" t="str">
        <f>IF(AND(ISNUMBER(BA61),BA61&lt;&gt;0),"",IF(AND(ISNUMBER($S61),$S61&lt;&gt;0),'Lo-Z-INPUT'!$K$15*'Lo-Z-INPUT'!$K$7,'Lo-Z'!BC61))</f>
        <v/>
      </c>
      <c r="AZ61" s="170"/>
      <c r="BA61" s="160"/>
      <c r="BB61" s="345"/>
      <c r="BD61" s="333" t="str">
        <f>IF(AND(ISNUMBER($S61),$S61&lt;&gt;0),EXTRA!BC61,'Lo-Z'!BV61)</f>
        <v/>
      </c>
      <c r="BE61" s="334" t="str">
        <f t="shared" si="18"/>
        <v/>
      </c>
      <c r="BG61" s="332" t="str">
        <f>IF(AND(ISNUMBER($S61),$S61&lt;&gt;0),EXTRA!AT61,'Lo-Z'!BM61)</f>
        <v/>
      </c>
      <c r="BH61" s="65" t="str">
        <f t="shared" si="19"/>
        <v/>
      </c>
      <c r="BJ61" s="348" t="str">
        <f t="shared" si="6"/>
        <v/>
      </c>
      <c r="BK61" s="349" t="str">
        <f t="shared" si="20"/>
        <v/>
      </c>
      <c r="BN61" s="480" t="str">
        <f t="shared" si="8"/>
        <v/>
      </c>
      <c r="BO61" s="481" t="str">
        <f t="shared" si="9"/>
        <v/>
      </c>
    </row>
    <row r="62" spans="1:67">
      <c r="A62" s="488" t="str">
        <f>MATRIX!A62</f>
        <v>LAB GRUPPEN</v>
      </c>
      <c r="B62" s="499" t="str">
        <f>IF(MATRIX!B62&lt;&gt;0,MATRIX!B62,"-")</f>
        <v>IPD 1200</v>
      </c>
      <c r="D62" s="131"/>
      <c r="E62" s="294" t="str">
        <f t="shared" si="21"/>
        <v/>
      </c>
      <c r="F62" s="379"/>
      <c r="G62" s="306" t="str">
        <f>'Lo-Z'!AE62</f>
        <v/>
      </c>
      <c r="H62" s="380" t="str">
        <f>'Lo-Z'!AF62</f>
        <v/>
      </c>
      <c r="J62" s="382"/>
      <c r="K62" s="471"/>
      <c r="L62" s="469"/>
      <c r="M62" s="382"/>
      <c r="N62" s="470"/>
      <c r="O62" s="382"/>
      <c r="P62" s="470"/>
      <c r="Q62" s="382"/>
      <c r="S62" s="460" t="str">
        <f t="shared" si="1"/>
        <v/>
      </c>
      <c r="T62" s="381"/>
      <c r="U62" s="459" t="str" cm="1">
        <f t="array" ref="U62">IF(ISNUMBER(O62), O62, IF(ISNUMBER(G62), 'Lo-Z-INPUT'!$K$19:$L$19, ""))</f>
        <v/>
      </c>
      <c r="V62" s="381"/>
      <c r="W62" s="458" t="str">
        <f t="shared" si="2"/>
        <v/>
      </c>
      <c r="X62" s="144"/>
      <c r="Y62" s="462"/>
      <c r="Z62" s="70" t="str">
        <f>IF(AND(ISNUMBER($S62),$S62&lt;&gt;0),EXTRA!K62,'Lo-Z'!AH62)</f>
        <v>-</v>
      </c>
      <c r="AB62" s="327" t="str">
        <f>IF(AND(ISNUMBER($S62),$S62&lt;&gt;0),EXTRA!M62,'Lo-Z'!AJ62)</f>
        <v>-</v>
      </c>
      <c r="AC62" s="328" t="str">
        <f t="shared" si="17"/>
        <v/>
      </c>
      <c r="AE62" s="66" t="str">
        <f>IF(AND(ISNUMBER($S62),$S62&lt;&gt;0),EXTRA!P62,'Lo-Z'!AM62)</f>
        <v/>
      </c>
      <c r="AF62" s="65" t="str">
        <f t="shared" si="10"/>
        <v/>
      </c>
      <c r="AG62" s="329" t="str">
        <f>IF(AND(ISNUMBER($S62),$S62&lt;&gt;0),EXTRA!R62,'Lo-Z'!AO62)</f>
        <v/>
      </c>
      <c r="AH62" s="124" t="str">
        <f t="shared" si="11"/>
        <v/>
      </c>
      <c r="AJ62" s="104" t="str">
        <f>IF(AND(ISNUMBER($S62),$S62&lt;&gt;0),EXTRA!T62,'Lo-Z'!AQ62)</f>
        <v/>
      </c>
      <c r="AK62" s="44" t="str">
        <f t="shared" si="12"/>
        <v/>
      </c>
      <c r="AM62" s="85" t="str">
        <f>IF(AND(ISNUMBER($S62),$S62&lt;&gt;0),IF(MV&lt;200,EXTRA!V62,EXTRA!Z62),IF(MV&lt;200,'Lo-Z'!AS62,'Lo-Z'!AW62))</f>
        <v/>
      </c>
      <c r="AN62" s="84" t="str">
        <f t="shared" si="13"/>
        <v/>
      </c>
      <c r="AO62" s="322" t="str">
        <f>IF(AND(ISNUMBER($S62),$S62&lt;&gt;0),IF(MV&lt;200,EXTRA!X62,EXTRA!AB62),IF(MV&lt;200,'Lo-Z'!AU62,'Lo-Z'!AY62))</f>
        <v/>
      </c>
      <c r="AP62" s="106" t="str">
        <f t="shared" si="14"/>
        <v/>
      </c>
      <c r="AR62" s="289" t="str">
        <f>IF(AND(ISNUMBER($S62),$S62&lt;&gt;0),EXTRA!AW62,'Lo-Z'!BP62)</f>
        <v/>
      </c>
      <c r="AS62" s="290" t="str">
        <f t="shared" si="15"/>
        <v/>
      </c>
      <c r="AT62" s="291" t="str">
        <f>IF(AND(ISNUMBER($S62),$S62&lt;&gt;0),EXTRA!AY62,'Lo-Z'!BR62)</f>
        <v/>
      </c>
      <c r="AU62" s="292" t="str">
        <f t="shared" si="16"/>
        <v/>
      </c>
      <c r="AW62" s="330" t="str">
        <f>IF(AND(ISNUMBER($S62),$S62&lt;&gt;0),EXTRA!AH62,'Lo-Z'!BA62)</f>
        <v/>
      </c>
      <c r="AY62" s="335" t="str">
        <f>IF(AND(ISNUMBER(BA62),BA62&lt;&gt;0),"",IF(AND(ISNUMBER($S62),$S62&lt;&gt;0),'Lo-Z-INPUT'!$K$15*'Lo-Z-INPUT'!$K$7,'Lo-Z'!BC62))</f>
        <v/>
      </c>
      <c r="AZ62" s="170"/>
      <c r="BA62" s="160"/>
      <c r="BB62" s="345"/>
      <c r="BD62" s="333" t="str">
        <f>IF(AND(ISNUMBER($S62),$S62&lt;&gt;0),EXTRA!BC62,'Lo-Z'!BV62)</f>
        <v/>
      </c>
      <c r="BE62" s="334" t="str">
        <f t="shared" si="18"/>
        <v/>
      </c>
      <c r="BG62" s="332" t="str">
        <f>IF(AND(ISNUMBER($S62),$S62&lt;&gt;0),EXTRA!AT62,'Lo-Z'!BM62)</f>
        <v/>
      </c>
      <c r="BH62" s="65" t="str">
        <f t="shared" si="19"/>
        <v/>
      </c>
      <c r="BJ62" s="348" t="str">
        <f t="shared" si="6"/>
        <v/>
      </c>
      <c r="BK62" s="349" t="str">
        <f t="shared" si="20"/>
        <v/>
      </c>
      <c r="BN62" s="480" t="str">
        <f t="shared" si="8"/>
        <v/>
      </c>
      <c r="BO62" s="481" t="str">
        <f t="shared" si="9"/>
        <v/>
      </c>
    </row>
    <row r="63" spans="1:67">
      <c r="A63" s="488" t="str">
        <f>MATRIX!A63</f>
        <v>LAB GRUPPEN</v>
      </c>
      <c r="B63" s="499" t="str">
        <f>IF(MATRIX!B63&lt;&gt;0,MATRIX!B63,"-")</f>
        <v xml:space="preserve">E 12:2 </v>
      </c>
      <c r="D63" s="131"/>
      <c r="E63" s="294" t="str">
        <f t="shared" si="21"/>
        <v/>
      </c>
      <c r="F63" s="379"/>
      <c r="G63" s="306" t="str">
        <f>'Lo-Z'!AE63</f>
        <v/>
      </c>
      <c r="H63" s="380" t="str">
        <f>'Lo-Z'!AF63</f>
        <v/>
      </c>
      <c r="J63" s="382"/>
      <c r="K63" s="471"/>
      <c r="L63" s="469"/>
      <c r="M63" s="382"/>
      <c r="N63" s="470"/>
      <c r="O63" s="382"/>
      <c r="P63" s="470"/>
      <c r="Q63" s="382"/>
      <c r="S63" s="460" t="str">
        <f t="shared" si="1"/>
        <v/>
      </c>
      <c r="T63" s="381"/>
      <c r="U63" s="459" t="str" cm="1">
        <f t="array" ref="U63">IF(ISNUMBER(O63), O63, IF(ISNUMBER(G63), 'Lo-Z-INPUT'!$K$19:$L$19, ""))</f>
        <v/>
      </c>
      <c r="V63" s="381"/>
      <c r="W63" s="458" t="str">
        <f t="shared" si="2"/>
        <v/>
      </c>
      <c r="X63" s="144"/>
      <c r="Y63" s="462"/>
      <c r="Z63" s="70" t="str">
        <f>IF(AND(ISNUMBER($S63),$S63&lt;&gt;0),EXTRA!K63,'Lo-Z'!AH63)</f>
        <v>-</v>
      </c>
      <c r="AB63" s="327" t="str">
        <f>IF(AND(ISNUMBER($S63),$S63&lt;&gt;0),EXTRA!M63,'Lo-Z'!AJ63)</f>
        <v>-</v>
      </c>
      <c r="AC63" s="328" t="str">
        <f t="shared" si="17"/>
        <v/>
      </c>
      <c r="AE63" s="66" t="str">
        <f>IF(AND(ISNUMBER($S63),$S63&lt;&gt;0),EXTRA!P63,'Lo-Z'!AM63)</f>
        <v/>
      </c>
      <c r="AF63" s="65" t="str">
        <f t="shared" si="10"/>
        <v/>
      </c>
      <c r="AG63" s="329" t="str">
        <f>IF(AND(ISNUMBER($S63),$S63&lt;&gt;0),EXTRA!R63,'Lo-Z'!AO63)</f>
        <v/>
      </c>
      <c r="AH63" s="124" t="str">
        <f t="shared" si="11"/>
        <v/>
      </c>
      <c r="AJ63" s="104" t="str">
        <f>IF(AND(ISNUMBER($S63),$S63&lt;&gt;0),EXTRA!T63,'Lo-Z'!AQ63)</f>
        <v/>
      </c>
      <c r="AK63" s="44" t="str">
        <f t="shared" si="12"/>
        <v/>
      </c>
      <c r="AM63" s="85" t="str">
        <f>IF(AND(ISNUMBER($S63),$S63&lt;&gt;0),IF(MV&lt;200,EXTRA!V63,EXTRA!Z63),IF(MV&lt;200,'Lo-Z'!AS63,'Lo-Z'!AW63))</f>
        <v/>
      </c>
      <c r="AN63" s="84" t="str">
        <f t="shared" si="13"/>
        <v/>
      </c>
      <c r="AO63" s="322" t="str">
        <f>IF(AND(ISNUMBER($S63),$S63&lt;&gt;0),IF(MV&lt;200,EXTRA!X63,EXTRA!AB63),IF(MV&lt;200,'Lo-Z'!AU63,'Lo-Z'!AY63))</f>
        <v/>
      </c>
      <c r="AP63" s="106" t="str">
        <f t="shared" si="14"/>
        <v/>
      </c>
      <c r="AR63" s="289" t="str">
        <f>IF(AND(ISNUMBER($S63),$S63&lt;&gt;0),EXTRA!AW63,'Lo-Z'!BP63)</f>
        <v/>
      </c>
      <c r="AS63" s="290" t="str">
        <f t="shared" si="15"/>
        <v/>
      </c>
      <c r="AT63" s="291" t="str">
        <f>IF(AND(ISNUMBER($S63),$S63&lt;&gt;0),EXTRA!AY63,'Lo-Z'!BR63)</f>
        <v/>
      </c>
      <c r="AU63" s="292" t="str">
        <f t="shared" si="16"/>
        <v/>
      </c>
      <c r="AW63" s="330" t="str">
        <f>IF(AND(ISNUMBER($S63),$S63&lt;&gt;0),EXTRA!AH63,'Lo-Z'!BA63)</f>
        <v/>
      </c>
      <c r="AY63" s="335" t="str">
        <f>IF(AND(ISNUMBER(BA63),BA63&lt;&gt;0),"",IF(AND(ISNUMBER($S63),$S63&lt;&gt;0),'Lo-Z-INPUT'!$K$15*'Lo-Z-INPUT'!$K$7,'Lo-Z'!BC63))</f>
        <v/>
      </c>
      <c r="AZ63" s="170"/>
      <c r="BA63" s="160"/>
      <c r="BB63" s="345"/>
      <c r="BD63" s="333" t="str">
        <f>IF(AND(ISNUMBER($S63),$S63&lt;&gt;0),EXTRA!BC63,'Lo-Z'!BV63)</f>
        <v/>
      </c>
      <c r="BE63" s="334" t="str">
        <f t="shared" si="18"/>
        <v/>
      </c>
      <c r="BG63" s="332" t="str">
        <f>IF(AND(ISNUMBER($S63),$S63&lt;&gt;0),EXTRA!AT63,'Lo-Z'!BM63)</f>
        <v/>
      </c>
      <c r="BH63" s="65" t="str">
        <f t="shared" si="19"/>
        <v/>
      </c>
      <c r="BJ63" s="348" t="str">
        <f t="shared" si="6"/>
        <v/>
      </c>
      <c r="BK63" s="349" t="str">
        <f t="shared" si="20"/>
        <v/>
      </c>
      <c r="BN63" s="480" t="str">
        <f t="shared" si="8"/>
        <v/>
      </c>
      <c r="BO63" s="481" t="str">
        <f t="shared" si="9"/>
        <v/>
      </c>
    </row>
    <row r="64" spans="1:67">
      <c r="A64" s="488" t="str">
        <f>MATRIX!A64</f>
        <v>LAB GRUPPEN</v>
      </c>
      <c r="B64" s="499" t="str">
        <f>IF(MATRIX!B64&lt;&gt;0,MATRIX!B64,"-")</f>
        <v xml:space="preserve">E 8:2 </v>
      </c>
      <c r="D64" s="131"/>
      <c r="E64" s="294" t="str">
        <f t="shared" si="21"/>
        <v/>
      </c>
      <c r="F64" s="379"/>
      <c r="G64" s="306" t="str">
        <f>'Lo-Z'!AE64</f>
        <v/>
      </c>
      <c r="H64" s="380" t="str">
        <f>'Lo-Z'!AF64</f>
        <v/>
      </c>
      <c r="J64" s="382"/>
      <c r="K64" s="471"/>
      <c r="L64" s="469"/>
      <c r="M64" s="382"/>
      <c r="N64" s="470"/>
      <c r="O64" s="382"/>
      <c r="P64" s="470"/>
      <c r="Q64" s="382"/>
      <c r="S64" s="460" t="str">
        <f t="shared" si="1"/>
        <v/>
      </c>
      <c r="T64" s="381"/>
      <c r="U64" s="459" t="str" cm="1">
        <f t="array" ref="U64">IF(ISNUMBER(O64), O64, IF(ISNUMBER(G64), 'Lo-Z-INPUT'!$K$19:$L$19, ""))</f>
        <v/>
      </c>
      <c r="V64" s="381"/>
      <c r="W64" s="458" t="str">
        <f t="shared" si="2"/>
        <v/>
      </c>
      <c r="X64" s="144"/>
      <c r="Y64" s="462"/>
      <c r="Z64" s="70" t="str">
        <f>IF(AND(ISNUMBER($S64),$S64&lt;&gt;0),EXTRA!K64,'Lo-Z'!AH64)</f>
        <v>-</v>
      </c>
      <c r="AB64" s="327" t="str">
        <f>IF(AND(ISNUMBER($S64),$S64&lt;&gt;0),EXTRA!M64,'Lo-Z'!AJ64)</f>
        <v>-</v>
      </c>
      <c r="AC64" s="328" t="str">
        <f t="shared" si="17"/>
        <v/>
      </c>
      <c r="AE64" s="66" t="str">
        <f>IF(AND(ISNUMBER($S64),$S64&lt;&gt;0),EXTRA!P64,'Lo-Z'!AM64)</f>
        <v/>
      </c>
      <c r="AF64" s="65" t="str">
        <f t="shared" si="10"/>
        <v/>
      </c>
      <c r="AG64" s="329" t="str">
        <f>IF(AND(ISNUMBER($S64),$S64&lt;&gt;0),EXTRA!R64,'Lo-Z'!AO64)</f>
        <v/>
      </c>
      <c r="AH64" s="124" t="str">
        <f t="shared" si="11"/>
        <v/>
      </c>
      <c r="AJ64" s="104" t="str">
        <f>IF(AND(ISNUMBER($S64),$S64&lt;&gt;0),EXTRA!T64,'Lo-Z'!AQ64)</f>
        <v/>
      </c>
      <c r="AK64" s="44" t="str">
        <f t="shared" si="12"/>
        <v/>
      </c>
      <c r="AM64" s="85" t="str">
        <f>IF(AND(ISNUMBER($S64),$S64&lt;&gt;0),IF(MV&lt;200,EXTRA!V64,EXTRA!Z64),IF(MV&lt;200,'Lo-Z'!AS64,'Lo-Z'!AW64))</f>
        <v/>
      </c>
      <c r="AN64" s="84" t="str">
        <f t="shared" si="13"/>
        <v/>
      </c>
      <c r="AO64" s="322" t="str">
        <f>IF(AND(ISNUMBER($S64),$S64&lt;&gt;0),IF(MV&lt;200,EXTRA!X64,EXTRA!AB64),IF(MV&lt;200,'Lo-Z'!AU64,'Lo-Z'!AY64))</f>
        <v/>
      </c>
      <c r="AP64" s="106" t="str">
        <f t="shared" si="14"/>
        <v/>
      </c>
      <c r="AR64" s="289" t="str">
        <f>IF(AND(ISNUMBER($S64),$S64&lt;&gt;0),EXTRA!AW64,'Lo-Z'!BP64)</f>
        <v/>
      </c>
      <c r="AS64" s="290" t="str">
        <f t="shared" si="15"/>
        <v/>
      </c>
      <c r="AT64" s="291" t="str">
        <f>IF(AND(ISNUMBER($S64),$S64&lt;&gt;0),EXTRA!AY64,'Lo-Z'!BR64)</f>
        <v/>
      </c>
      <c r="AU64" s="292" t="str">
        <f t="shared" si="16"/>
        <v/>
      </c>
      <c r="AW64" s="330" t="str">
        <f>IF(AND(ISNUMBER($S64),$S64&lt;&gt;0),EXTRA!AH64,'Lo-Z'!BA64)</f>
        <v/>
      </c>
      <c r="AY64" s="335" t="str">
        <f>IF(AND(ISNUMBER(BA64),BA64&lt;&gt;0),"",IF(AND(ISNUMBER($S64),$S64&lt;&gt;0),'Lo-Z-INPUT'!$K$15*'Lo-Z-INPUT'!$K$7,'Lo-Z'!BC64))</f>
        <v/>
      </c>
      <c r="AZ64" s="170"/>
      <c r="BA64" s="160"/>
      <c r="BB64" s="345"/>
      <c r="BD64" s="333" t="str">
        <f>IF(AND(ISNUMBER($S64),$S64&lt;&gt;0),EXTRA!BC64,'Lo-Z'!BV64)</f>
        <v/>
      </c>
      <c r="BE64" s="334" t="str">
        <f t="shared" si="18"/>
        <v/>
      </c>
      <c r="BG64" s="332" t="str">
        <f>IF(AND(ISNUMBER($S64),$S64&lt;&gt;0),EXTRA!AT64,'Lo-Z'!BM64)</f>
        <v/>
      </c>
      <c r="BH64" s="65" t="str">
        <f t="shared" si="19"/>
        <v/>
      </c>
      <c r="BJ64" s="348" t="str">
        <f t="shared" si="6"/>
        <v/>
      </c>
      <c r="BK64" s="349" t="str">
        <f t="shared" si="20"/>
        <v/>
      </c>
      <c r="BN64" s="480" t="str">
        <f t="shared" si="8"/>
        <v/>
      </c>
      <c r="BO64" s="481" t="str">
        <f t="shared" si="9"/>
        <v/>
      </c>
    </row>
    <row r="65" spans="1:67">
      <c r="A65" s="488" t="str">
        <f>MATRIX!A65</f>
        <v>LAB GRUPPEN</v>
      </c>
      <c r="B65" s="499" t="str">
        <f>IF(MATRIX!B65&lt;&gt;0,MATRIX!B65,"-")</f>
        <v>E 4:2</v>
      </c>
      <c r="D65" s="131"/>
      <c r="E65" s="294" t="str">
        <f t="shared" si="21"/>
        <v/>
      </c>
      <c r="F65" s="379"/>
      <c r="G65" s="306" t="str">
        <f>'Lo-Z'!AE65</f>
        <v/>
      </c>
      <c r="H65" s="380" t="str">
        <f>'Lo-Z'!AF65</f>
        <v/>
      </c>
      <c r="J65" s="382"/>
      <c r="K65" s="471"/>
      <c r="L65" s="469"/>
      <c r="M65" s="382"/>
      <c r="N65" s="470"/>
      <c r="O65" s="382"/>
      <c r="P65" s="470"/>
      <c r="Q65" s="382"/>
      <c r="S65" s="460" t="str">
        <f t="shared" si="1"/>
        <v/>
      </c>
      <c r="T65" s="381"/>
      <c r="U65" s="459" t="str" cm="1">
        <f t="array" ref="U65">IF(ISNUMBER(O65), O65, IF(ISNUMBER(G65), 'Lo-Z-INPUT'!$K$19:$L$19, ""))</f>
        <v/>
      </c>
      <c r="V65" s="381"/>
      <c r="W65" s="458" t="str">
        <f t="shared" si="2"/>
        <v/>
      </c>
      <c r="X65" s="144"/>
      <c r="Y65" s="462"/>
      <c r="Z65" s="70" t="str">
        <f>IF(AND(ISNUMBER($S65),$S65&lt;&gt;0),EXTRA!K65,'Lo-Z'!AH65)</f>
        <v>-</v>
      </c>
      <c r="AB65" s="327" t="str">
        <f>IF(AND(ISNUMBER($S65),$S65&lt;&gt;0),EXTRA!M65,'Lo-Z'!AJ65)</f>
        <v>-</v>
      </c>
      <c r="AC65" s="328" t="str">
        <f t="shared" si="17"/>
        <v/>
      </c>
      <c r="AE65" s="66" t="str">
        <f>IF(AND(ISNUMBER($S65),$S65&lt;&gt;0),EXTRA!P65,'Lo-Z'!AM65)</f>
        <v/>
      </c>
      <c r="AF65" s="65" t="str">
        <f t="shared" si="10"/>
        <v/>
      </c>
      <c r="AG65" s="329" t="str">
        <f>IF(AND(ISNUMBER($S65),$S65&lt;&gt;0),EXTRA!R65,'Lo-Z'!AO65)</f>
        <v/>
      </c>
      <c r="AH65" s="124" t="str">
        <f t="shared" si="11"/>
        <v/>
      </c>
      <c r="AJ65" s="104" t="str">
        <f>IF(AND(ISNUMBER($S65),$S65&lt;&gt;0),EXTRA!T65,'Lo-Z'!AQ65)</f>
        <v/>
      </c>
      <c r="AK65" s="44" t="str">
        <f t="shared" si="12"/>
        <v/>
      </c>
      <c r="AM65" s="85" t="str">
        <f>IF(AND(ISNUMBER($S65),$S65&lt;&gt;0),IF(MV&lt;200,EXTRA!V65,EXTRA!Z65),IF(MV&lt;200,'Lo-Z'!AS65,'Lo-Z'!AW65))</f>
        <v/>
      </c>
      <c r="AN65" s="84" t="str">
        <f t="shared" si="13"/>
        <v/>
      </c>
      <c r="AO65" s="322" t="str">
        <f>IF(AND(ISNUMBER($S65),$S65&lt;&gt;0),IF(MV&lt;200,EXTRA!X65,EXTRA!AB65),IF(MV&lt;200,'Lo-Z'!AU65,'Lo-Z'!AY65))</f>
        <v/>
      </c>
      <c r="AP65" s="106" t="str">
        <f t="shared" si="14"/>
        <v/>
      </c>
      <c r="AR65" s="289" t="str">
        <f>IF(AND(ISNUMBER($S65),$S65&lt;&gt;0),EXTRA!AW65,'Lo-Z'!BP65)</f>
        <v/>
      </c>
      <c r="AS65" s="290" t="str">
        <f t="shared" si="15"/>
        <v/>
      </c>
      <c r="AT65" s="291" t="str">
        <f>IF(AND(ISNUMBER($S65),$S65&lt;&gt;0),EXTRA!AY65,'Lo-Z'!BR65)</f>
        <v/>
      </c>
      <c r="AU65" s="292" t="str">
        <f t="shared" si="16"/>
        <v/>
      </c>
      <c r="AW65" s="330" t="str">
        <f>IF(AND(ISNUMBER($S65),$S65&lt;&gt;0),EXTRA!AH65,'Lo-Z'!BA65)</f>
        <v/>
      </c>
      <c r="AY65" s="335" t="str">
        <f>IF(AND(ISNUMBER(BA65),BA65&lt;&gt;0),"",IF(AND(ISNUMBER($S65),$S65&lt;&gt;0),'Lo-Z-INPUT'!$K$15*'Lo-Z-INPUT'!$K$7,'Lo-Z'!BC65))</f>
        <v/>
      </c>
      <c r="AZ65" s="170"/>
      <c r="BA65" s="160"/>
      <c r="BB65" s="345"/>
      <c r="BD65" s="333" t="str">
        <f>IF(AND(ISNUMBER($S65),$S65&lt;&gt;0),EXTRA!BC65,'Lo-Z'!BV65)</f>
        <v/>
      </c>
      <c r="BE65" s="334" t="str">
        <f t="shared" si="18"/>
        <v/>
      </c>
      <c r="BG65" s="332" t="str">
        <f>IF(AND(ISNUMBER($S65),$S65&lt;&gt;0),EXTRA!AT65,'Lo-Z'!BM65)</f>
        <v/>
      </c>
      <c r="BH65" s="65" t="str">
        <f t="shared" si="19"/>
        <v/>
      </c>
      <c r="BJ65" s="348" t="str">
        <f t="shared" si="6"/>
        <v/>
      </c>
      <c r="BK65" s="349" t="str">
        <f t="shared" si="20"/>
        <v/>
      </c>
      <c r="BN65" s="480" t="str">
        <f t="shared" si="8"/>
        <v/>
      </c>
      <c r="BO65" s="481" t="str">
        <f t="shared" si="9"/>
        <v/>
      </c>
    </row>
    <row r="66" spans="1:67">
      <c r="A66" s="488" t="str">
        <f>MATRIX!A66</f>
        <v>LAB GRUPPEN</v>
      </c>
      <c r="B66" s="499" t="str">
        <f>IF(MATRIX!B66&lt;&gt;0,MATRIX!B66,"-")</f>
        <v>D 200:4L</v>
      </c>
      <c r="D66" s="131"/>
      <c r="E66" s="294" t="str">
        <f t="shared" si="21"/>
        <v/>
      </c>
      <c r="F66" s="379"/>
      <c r="G66" s="306" t="str">
        <f>'Lo-Z'!AE66</f>
        <v/>
      </c>
      <c r="H66" s="380" t="str">
        <f>'Lo-Z'!AF66</f>
        <v/>
      </c>
      <c r="J66" s="382"/>
      <c r="K66" s="471"/>
      <c r="L66" s="469"/>
      <c r="M66" s="382"/>
      <c r="N66" s="470"/>
      <c r="O66" s="382"/>
      <c r="P66" s="470"/>
      <c r="Q66" s="382"/>
      <c r="S66" s="460" t="str">
        <f t="shared" si="1"/>
        <v/>
      </c>
      <c r="T66" s="381"/>
      <c r="U66" s="459" t="str" cm="1">
        <f t="array" ref="U66">IF(ISNUMBER(O66), O66, IF(ISNUMBER(G66), 'Lo-Z-INPUT'!$K$19:$L$19, ""))</f>
        <v/>
      </c>
      <c r="V66" s="381"/>
      <c r="W66" s="458" t="str">
        <f t="shared" si="2"/>
        <v/>
      </c>
      <c r="X66" s="144"/>
      <c r="Y66" s="462"/>
      <c r="Z66" s="70" t="str">
        <f>IF(AND(ISNUMBER($S66),$S66&lt;&gt;0),EXTRA!K66,'Lo-Z'!AH66)</f>
        <v>-</v>
      </c>
      <c r="AB66" s="327" t="str">
        <f>IF(AND(ISNUMBER($S66),$S66&lt;&gt;0),EXTRA!M66,'Lo-Z'!AJ66)</f>
        <v>-</v>
      </c>
      <c r="AC66" s="328" t="str">
        <f t="shared" si="17"/>
        <v/>
      </c>
      <c r="AE66" s="66" t="str">
        <f>IF(AND(ISNUMBER($S66),$S66&lt;&gt;0),EXTRA!P66,'Lo-Z'!AM66)</f>
        <v/>
      </c>
      <c r="AF66" s="65" t="str">
        <f t="shared" si="10"/>
        <v/>
      </c>
      <c r="AG66" s="329" t="str">
        <f>IF(AND(ISNUMBER($S66),$S66&lt;&gt;0),EXTRA!R66,'Lo-Z'!AO66)</f>
        <v/>
      </c>
      <c r="AH66" s="124" t="str">
        <f t="shared" si="11"/>
        <v/>
      </c>
      <c r="AJ66" s="104" t="str">
        <f>IF(AND(ISNUMBER($S66),$S66&lt;&gt;0),EXTRA!T66,'Lo-Z'!AQ66)</f>
        <v/>
      </c>
      <c r="AK66" s="44" t="str">
        <f t="shared" si="12"/>
        <v/>
      </c>
      <c r="AM66" s="85" t="str">
        <f>IF(AND(ISNUMBER($S66),$S66&lt;&gt;0),IF(MV&lt;200,EXTRA!V66,EXTRA!Z66),IF(MV&lt;200,'Lo-Z'!AS66,'Lo-Z'!AW66))</f>
        <v/>
      </c>
      <c r="AN66" s="84" t="str">
        <f t="shared" si="13"/>
        <v/>
      </c>
      <c r="AO66" s="322" t="str">
        <f>IF(AND(ISNUMBER($S66),$S66&lt;&gt;0),IF(MV&lt;200,EXTRA!X66,EXTRA!AB66),IF(MV&lt;200,'Lo-Z'!AU66,'Lo-Z'!AY66))</f>
        <v/>
      </c>
      <c r="AP66" s="106" t="str">
        <f t="shared" si="14"/>
        <v/>
      </c>
      <c r="AR66" s="289" t="str">
        <f>IF(AND(ISNUMBER($S66),$S66&lt;&gt;0),EXTRA!AW66,'Lo-Z'!BP66)</f>
        <v/>
      </c>
      <c r="AS66" s="290" t="str">
        <f t="shared" si="15"/>
        <v/>
      </c>
      <c r="AT66" s="291" t="str">
        <f>IF(AND(ISNUMBER($S66),$S66&lt;&gt;0),EXTRA!AY66,'Lo-Z'!BR66)</f>
        <v/>
      </c>
      <c r="AU66" s="292" t="str">
        <f t="shared" si="16"/>
        <v/>
      </c>
      <c r="AW66" s="330" t="str">
        <f>IF(AND(ISNUMBER($S66),$S66&lt;&gt;0),EXTRA!AH66,'Lo-Z'!BA66)</f>
        <v/>
      </c>
      <c r="AY66" s="335" t="str">
        <f>IF(AND(ISNUMBER(BA66),BA66&lt;&gt;0),"",IF(AND(ISNUMBER($S66),$S66&lt;&gt;0),'Lo-Z-INPUT'!$K$15*'Lo-Z-INPUT'!$K$7,'Lo-Z'!BC66))</f>
        <v/>
      </c>
      <c r="AZ66" s="170"/>
      <c r="BA66" s="160"/>
      <c r="BB66" s="345"/>
      <c r="BD66" s="333" t="str">
        <f>IF(AND(ISNUMBER($S66),$S66&lt;&gt;0),EXTRA!BC66,'Lo-Z'!BV66)</f>
        <v/>
      </c>
      <c r="BE66" s="334" t="str">
        <f t="shared" si="18"/>
        <v/>
      </c>
      <c r="BG66" s="332" t="str">
        <f>IF(AND(ISNUMBER($S66),$S66&lt;&gt;0),EXTRA!AT66,'Lo-Z'!BM66)</f>
        <v/>
      </c>
      <c r="BH66" s="65" t="str">
        <f t="shared" si="19"/>
        <v/>
      </c>
      <c r="BJ66" s="348" t="str">
        <f t="shared" si="6"/>
        <v/>
      </c>
      <c r="BK66" s="349" t="str">
        <f t="shared" si="20"/>
        <v/>
      </c>
      <c r="BN66" s="480" t="str">
        <f t="shared" si="8"/>
        <v/>
      </c>
      <c r="BO66" s="481" t="str">
        <f t="shared" si="9"/>
        <v/>
      </c>
    </row>
    <row r="67" spans="1:67">
      <c r="A67" s="488" t="str">
        <f>MATRIX!A67</f>
        <v>LAB GRUPPEN</v>
      </c>
      <c r="B67" s="499" t="str">
        <f>IF(MATRIX!B67&lt;&gt;0,MATRIX!B67,"-")</f>
        <v>D 120:4L</v>
      </c>
      <c r="D67" s="131"/>
      <c r="E67" s="294" t="str">
        <f t="shared" si="21"/>
        <v/>
      </c>
      <c r="F67" s="379"/>
      <c r="G67" s="306" t="str">
        <f>'Lo-Z'!AE67</f>
        <v/>
      </c>
      <c r="H67" s="380" t="str">
        <f>'Lo-Z'!AF67</f>
        <v/>
      </c>
      <c r="J67" s="382"/>
      <c r="K67" s="471"/>
      <c r="L67" s="469"/>
      <c r="M67" s="382"/>
      <c r="N67" s="470"/>
      <c r="O67" s="382"/>
      <c r="P67" s="470"/>
      <c r="Q67" s="382"/>
      <c r="S67" s="460" t="str">
        <f t="shared" si="1"/>
        <v/>
      </c>
      <c r="T67" s="381"/>
      <c r="U67" s="459" t="str" cm="1">
        <f t="array" ref="U67">IF(ISNUMBER(O67), O67, IF(ISNUMBER(G67), 'Lo-Z-INPUT'!$K$19:$L$19, ""))</f>
        <v/>
      </c>
      <c r="V67" s="381"/>
      <c r="W67" s="458" t="str">
        <f t="shared" si="2"/>
        <v/>
      </c>
      <c r="X67" s="144"/>
      <c r="Y67" s="462"/>
      <c r="Z67" s="70" t="str">
        <f>IF(AND(ISNUMBER($S67),$S67&lt;&gt;0),EXTRA!K67,'Lo-Z'!AH67)</f>
        <v>-</v>
      </c>
      <c r="AB67" s="327" t="str">
        <f>IF(AND(ISNUMBER($S67),$S67&lt;&gt;0),EXTRA!M67,'Lo-Z'!AJ67)</f>
        <v>-</v>
      </c>
      <c r="AC67" s="328" t="str">
        <f t="shared" si="17"/>
        <v/>
      </c>
      <c r="AE67" s="66" t="str">
        <f>IF(AND(ISNUMBER($S67),$S67&lt;&gt;0),EXTRA!P67,'Lo-Z'!AM67)</f>
        <v/>
      </c>
      <c r="AF67" s="65" t="str">
        <f t="shared" si="10"/>
        <v/>
      </c>
      <c r="AG67" s="329" t="str">
        <f>IF(AND(ISNUMBER($S67),$S67&lt;&gt;0),EXTRA!R67,'Lo-Z'!AO67)</f>
        <v/>
      </c>
      <c r="AH67" s="124" t="str">
        <f t="shared" si="11"/>
        <v/>
      </c>
      <c r="AJ67" s="104" t="str">
        <f>IF(AND(ISNUMBER($S67),$S67&lt;&gt;0),EXTRA!T67,'Lo-Z'!AQ67)</f>
        <v/>
      </c>
      <c r="AK67" s="44" t="str">
        <f t="shared" si="12"/>
        <v/>
      </c>
      <c r="AM67" s="85" t="str">
        <f>IF(AND(ISNUMBER($S67),$S67&lt;&gt;0),IF(MV&lt;200,EXTRA!V67,EXTRA!Z67),IF(MV&lt;200,'Lo-Z'!AS67,'Lo-Z'!AW67))</f>
        <v/>
      </c>
      <c r="AN67" s="84" t="str">
        <f t="shared" si="13"/>
        <v/>
      </c>
      <c r="AO67" s="322" t="str">
        <f>IF(AND(ISNUMBER($S67),$S67&lt;&gt;0),IF(MV&lt;200,EXTRA!X67,EXTRA!AB67),IF(MV&lt;200,'Lo-Z'!AU67,'Lo-Z'!AY67))</f>
        <v/>
      </c>
      <c r="AP67" s="106" t="str">
        <f t="shared" si="14"/>
        <v/>
      </c>
      <c r="AR67" s="289" t="str">
        <f>IF(AND(ISNUMBER($S67),$S67&lt;&gt;0),EXTRA!AW67,'Lo-Z'!BP67)</f>
        <v/>
      </c>
      <c r="AS67" s="290" t="str">
        <f t="shared" si="15"/>
        <v/>
      </c>
      <c r="AT67" s="291" t="str">
        <f>IF(AND(ISNUMBER($S67),$S67&lt;&gt;0),EXTRA!AY67,'Lo-Z'!BR67)</f>
        <v/>
      </c>
      <c r="AU67" s="292" t="str">
        <f t="shared" si="16"/>
        <v/>
      </c>
      <c r="AW67" s="330" t="str">
        <f>IF(AND(ISNUMBER($S67),$S67&lt;&gt;0),EXTRA!AH67,'Lo-Z'!BA67)</f>
        <v/>
      </c>
      <c r="AY67" s="335" t="str">
        <f>IF(AND(ISNUMBER(BA67),BA67&lt;&gt;0),"",IF(AND(ISNUMBER($S67),$S67&lt;&gt;0),'Lo-Z-INPUT'!$K$15*'Lo-Z-INPUT'!$K$7,'Lo-Z'!BC67))</f>
        <v/>
      </c>
      <c r="AZ67" s="170"/>
      <c r="BA67" s="160"/>
      <c r="BB67" s="345"/>
      <c r="BD67" s="333" t="str">
        <f>IF(AND(ISNUMBER($S67),$S67&lt;&gt;0),EXTRA!BC67,'Lo-Z'!BV67)</f>
        <v/>
      </c>
      <c r="BE67" s="334" t="str">
        <f t="shared" si="18"/>
        <v/>
      </c>
      <c r="BG67" s="332" t="str">
        <f>IF(AND(ISNUMBER($S67),$S67&lt;&gt;0),EXTRA!AT67,'Lo-Z'!BM67)</f>
        <v/>
      </c>
      <c r="BH67" s="65" t="str">
        <f t="shared" si="19"/>
        <v/>
      </c>
      <c r="BJ67" s="348" t="str">
        <f t="shared" si="6"/>
        <v/>
      </c>
      <c r="BK67" s="349" t="str">
        <f t="shared" si="20"/>
        <v/>
      </c>
      <c r="BN67" s="480" t="str">
        <f t="shared" si="8"/>
        <v/>
      </c>
      <c r="BO67" s="481" t="str">
        <f t="shared" si="9"/>
        <v/>
      </c>
    </row>
    <row r="68" spans="1:67">
      <c r="A68" s="488" t="str">
        <f>MATRIX!A68</f>
        <v>LAB GRUPPEN</v>
      </c>
      <c r="B68" s="499" t="str">
        <f>IF(MATRIX!B68&lt;&gt;0,MATRIX!B68,"-")</f>
        <v>D 80:4L</v>
      </c>
      <c r="D68" s="131"/>
      <c r="E68" s="294" t="str">
        <f t="shared" si="21"/>
        <v/>
      </c>
      <c r="F68" s="379"/>
      <c r="G68" s="306" t="str">
        <f>'Lo-Z'!AE68</f>
        <v/>
      </c>
      <c r="H68" s="380" t="str">
        <f>'Lo-Z'!AF68</f>
        <v/>
      </c>
      <c r="J68" s="382"/>
      <c r="K68" s="471"/>
      <c r="L68" s="469"/>
      <c r="M68" s="382"/>
      <c r="N68" s="470"/>
      <c r="O68" s="382"/>
      <c r="P68" s="470"/>
      <c r="Q68" s="382"/>
      <c r="S68" s="460" t="str">
        <f t="shared" si="1"/>
        <v/>
      </c>
      <c r="T68" s="381"/>
      <c r="U68" s="459" t="str" cm="1">
        <f t="array" ref="U68">IF(ISNUMBER(O68), O68, IF(ISNUMBER(G68), 'Lo-Z-INPUT'!$K$19:$L$19, ""))</f>
        <v/>
      </c>
      <c r="V68" s="381"/>
      <c r="W68" s="458" t="str">
        <f t="shared" si="2"/>
        <v/>
      </c>
      <c r="X68" s="144"/>
      <c r="Y68" s="462"/>
      <c r="Z68" s="70" t="str">
        <f>IF(AND(ISNUMBER($S68),$S68&lt;&gt;0),EXTRA!K68,'Lo-Z'!AH68)</f>
        <v>-</v>
      </c>
      <c r="AB68" s="327" t="str">
        <f>IF(AND(ISNUMBER($S68),$S68&lt;&gt;0),EXTRA!M68,'Lo-Z'!AJ68)</f>
        <v>-</v>
      </c>
      <c r="AC68" s="328" t="str">
        <f t="shared" si="17"/>
        <v/>
      </c>
      <c r="AE68" s="66" t="str">
        <f>IF(AND(ISNUMBER($S68),$S68&lt;&gt;0),EXTRA!P68,'Lo-Z'!AM68)</f>
        <v/>
      </c>
      <c r="AF68" s="65" t="str">
        <f t="shared" si="10"/>
        <v/>
      </c>
      <c r="AG68" s="329" t="str">
        <f>IF(AND(ISNUMBER($S68),$S68&lt;&gt;0),EXTRA!R68,'Lo-Z'!AO68)</f>
        <v/>
      </c>
      <c r="AH68" s="124" t="str">
        <f t="shared" si="11"/>
        <v/>
      </c>
      <c r="AJ68" s="104" t="str">
        <f>IF(AND(ISNUMBER($S68),$S68&lt;&gt;0),EXTRA!T68,'Lo-Z'!AQ68)</f>
        <v/>
      </c>
      <c r="AK68" s="44" t="str">
        <f t="shared" si="12"/>
        <v/>
      </c>
      <c r="AM68" s="85" t="str">
        <f>IF(AND(ISNUMBER($S68),$S68&lt;&gt;0),IF(MV&lt;200,EXTRA!V68,EXTRA!Z68),IF(MV&lt;200,'Lo-Z'!AS68,'Lo-Z'!AW68))</f>
        <v/>
      </c>
      <c r="AN68" s="84" t="str">
        <f t="shared" si="13"/>
        <v/>
      </c>
      <c r="AO68" s="322" t="str">
        <f>IF(AND(ISNUMBER($S68),$S68&lt;&gt;0),IF(MV&lt;200,EXTRA!X68,EXTRA!AB68),IF(MV&lt;200,'Lo-Z'!AU68,'Lo-Z'!AY68))</f>
        <v/>
      </c>
      <c r="AP68" s="106" t="str">
        <f t="shared" si="14"/>
        <v/>
      </c>
      <c r="AR68" s="289" t="str">
        <f>IF(AND(ISNUMBER($S68),$S68&lt;&gt;0),EXTRA!AW68,'Lo-Z'!BP68)</f>
        <v/>
      </c>
      <c r="AS68" s="290" t="str">
        <f t="shared" si="15"/>
        <v/>
      </c>
      <c r="AT68" s="291" t="str">
        <f>IF(AND(ISNUMBER($S68),$S68&lt;&gt;0),EXTRA!AY68,'Lo-Z'!BR68)</f>
        <v/>
      </c>
      <c r="AU68" s="292" t="str">
        <f t="shared" si="16"/>
        <v/>
      </c>
      <c r="AW68" s="330" t="str">
        <f>IF(AND(ISNUMBER($S68),$S68&lt;&gt;0),EXTRA!AH68,'Lo-Z'!BA68)</f>
        <v/>
      </c>
      <c r="AY68" s="335" t="str">
        <f>IF(AND(ISNUMBER(BA68),BA68&lt;&gt;0),"",IF(AND(ISNUMBER($S68),$S68&lt;&gt;0),'Lo-Z-INPUT'!$K$15*'Lo-Z-INPUT'!$K$7,'Lo-Z'!BC68))</f>
        <v/>
      </c>
      <c r="AZ68" s="170"/>
      <c r="BA68" s="160"/>
      <c r="BB68" s="345"/>
      <c r="BD68" s="333" t="str">
        <f>IF(AND(ISNUMBER($S68),$S68&lt;&gt;0),EXTRA!BC68,'Lo-Z'!BV68)</f>
        <v/>
      </c>
      <c r="BE68" s="334" t="str">
        <f t="shared" si="18"/>
        <v/>
      </c>
      <c r="BG68" s="332" t="str">
        <f>IF(AND(ISNUMBER($S68),$S68&lt;&gt;0),EXTRA!AT68,'Lo-Z'!BM68)</f>
        <v/>
      </c>
      <c r="BH68" s="65" t="str">
        <f t="shared" si="19"/>
        <v/>
      </c>
      <c r="BJ68" s="348" t="str">
        <f t="shared" si="6"/>
        <v/>
      </c>
      <c r="BK68" s="349" t="str">
        <f t="shared" si="20"/>
        <v/>
      </c>
      <c r="BN68" s="480" t="str">
        <f t="shared" si="8"/>
        <v/>
      </c>
      <c r="BO68" s="481" t="str">
        <f t="shared" si="9"/>
        <v/>
      </c>
    </row>
    <row r="69" spans="1:67">
      <c r="A69" s="488" t="str">
        <f>MATRIX!A69</f>
        <v>LAB GRUPPEN</v>
      </c>
      <c r="B69" s="499" t="str">
        <f>IF(MATRIX!B69&lt;&gt;0,MATRIX!B69,"-")</f>
        <v>D 40:4L</v>
      </c>
      <c r="D69" s="131"/>
      <c r="E69" s="294" t="str">
        <f t="shared" si="21"/>
        <v/>
      </c>
      <c r="F69" s="379"/>
      <c r="G69" s="306" t="str">
        <f>'Lo-Z'!AE69</f>
        <v/>
      </c>
      <c r="H69" s="380" t="str">
        <f>'Lo-Z'!AF69</f>
        <v/>
      </c>
      <c r="J69" s="382"/>
      <c r="K69" s="471"/>
      <c r="L69" s="469"/>
      <c r="M69" s="382"/>
      <c r="N69" s="470"/>
      <c r="O69" s="382"/>
      <c r="P69" s="470"/>
      <c r="Q69" s="382"/>
      <c r="S69" s="460" t="str">
        <f t="shared" si="1"/>
        <v/>
      </c>
      <c r="T69" s="381"/>
      <c r="U69" s="459" t="str" cm="1">
        <f t="array" ref="U69">IF(ISNUMBER(O69), O69, IF(ISNUMBER(G69), 'Lo-Z-INPUT'!$K$19:$L$19, ""))</f>
        <v/>
      </c>
      <c r="V69" s="381"/>
      <c r="W69" s="458" t="str">
        <f t="shared" si="2"/>
        <v/>
      </c>
      <c r="X69" s="144"/>
      <c r="Y69" s="462"/>
      <c r="Z69" s="70" t="str">
        <f>IF(AND(ISNUMBER($S69),$S69&lt;&gt;0),EXTRA!K69,'Lo-Z'!AH69)</f>
        <v>-</v>
      </c>
      <c r="AB69" s="327" t="str">
        <f>IF(AND(ISNUMBER($S69),$S69&lt;&gt;0),EXTRA!M69,'Lo-Z'!AJ69)</f>
        <v>-</v>
      </c>
      <c r="AC69" s="328" t="str">
        <f t="shared" si="17"/>
        <v/>
      </c>
      <c r="AE69" s="66" t="str">
        <f>IF(AND(ISNUMBER($S69),$S69&lt;&gt;0),EXTRA!P69,'Lo-Z'!AM69)</f>
        <v/>
      </c>
      <c r="AF69" s="65" t="str">
        <f t="shared" si="10"/>
        <v/>
      </c>
      <c r="AG69" s="329" t="str">
        <f>IF(AND(ISNUMBER($S69),$S69&lt;&gt;0),EXTRA!R69,'Lo-Z'!AO69)</f>
        <v/>
      </c>
      <c r="AH69" s="124" t="str">
        <f t="shared" si="11"/>
        <v/>
      </c>
      <c r="AJ69" s="104" t="str">
        <f>IF(AND(ISNUMBER($S69),$S69&lt;&gt;0),EXTRA!T69,'Lo-Z'!AQ69)</f>
        <v/>
      </c>
      <c r="AK69" s="44" t="str">
        <f t="shared" si="12"/>
        <v/>
      </c>
      <c r="AM69" s="85" t="str">
        <f>IF(AND(ISNUMBER($S69),$S69&lt;&gt;0),IF(MV&lt;200,EXTRA!V69,EXTRA!Z69),IF(MV&lt;200,'Lo-Z'!AS69,'Lo-Z'!AW69))</f>
        <v/>
      </c>
      <c r="AN69" s="84" t="str">
        <f t="shared" si="13"/>
        <v/>
      </c>
      <c r="AO69" s="322" t="str">
        <f>IF(AND(ISNUMBER($S69),$S69&lt;&gt;0),IF(MV&lt;200,EXTRA!X69,EXTRA!AB69),IF(MV&lt;200,'Lo-Z'!AU69,'Lo-Z'!AY69))</f>
        <v/>
      </c>
      <c r="AP69" s="106" t="str">
        <f t="shared" si="14"/>
        <v/>
      </c>
      <c r="AR69" s="289" t="str">
        <f>IF(AND(ISNUMBER($S69),$S69&lt;&gt;0),EXTRA!AW69,'Lo-Z'!BP69)</f>
        <v/>
      </c>
      <c r="AS69" s="290" t="str">
        <f t="shared" si="15"/>
        <v/>
      </c>
      <c r="AT69" s="291" t="str">
        <f>IF(AND(ISNUMBER($S69),$S69&lt;&gt;0),EXTRA!AY69,'Lo-Z'!BR69)</f>
        <v/>
      </c>
      <c r="AU69" s="292" t="str">
        <f t="shared" si="16"/>
        <v/>
      </c>
      <c r="AW69" s="330" t="str">
        <f>IF(AND(ISNUMBER($S69),$S69&lt;&gt;0),EXTRA!AH69,'Lo-Z'!BA69)</f>
        <v/>
      </c>
      <c r="AY69" s="335" t="str">
        <f>IF(AND(ISNUMBER(BA69),BA69&lt;&gt;0),"",IF(AND(ISNUMBER($S69),$S69&lt;&gt;0),'Lo-Z-INPUT'!$K$15*'Lo-Z-INPUT'!$K$7,'Lo-Z'!BC69))</f>
        <v/>
      </c>
      <c r="AZ69" s="170"/>
      <c r="BA69" s="160"/>
      <c r="BB69" s="345"/>
      <c r="BD69" s="333" t="str">
        <f>IF(AND(ISNUMBER($S69),$S69&lt;&gt;0),EXTRA!BC69,'Lo-Z'!BV69)</f>
        <v/>
      </c>
      <c r="BE69" s="334" t="str">
        <f t="shared" si="18"/>
        <v/>
      </c>
      <c r="BG69" s="332" t="str">
        <f>IF(AND(ISNUMBER($S69),$S69&lt;&gt;0),EXTRA!AT69,'Lo-Z'!BM69)</f>
        <v/>
      </c>
      <c r="BH69" s="65" t="str">
        <f t="shared" si="19"/>
        <v/>
      </c>
      <c r="BJ69" s="348" t="str">
        <f t="shared" si="6"/>
        <v/>
      </c>
      <c r="BK69" s="349" t="str">
        <f t="shared" si="20"/>
        <v/>
      </c>
      <c r="BN69" s="480" t="str">
        <f t="shared" si="8"/>
        <v/>
      </c>
      <c r="BO69" s="481" t="str">
        <f t="shared" si="9"/>
        <v/>
      </c>
    </row>
    <row r="70" spans="1:67">
      <c r="A70" s="488" t="str">
        <f>MATRIX!A70</f>
        <v>LAB GRUPPEN</v>
      </c>
      <c r="B70" s="499" t="str">
        <f>IF(MATRIX!B70&lt;&gt;0,MATRIX!B70,"-")</f>
        <v>D 20:4L</v>
      </c>
      <c r="D70" s="131"/>
      <c r="E70" s="294" t="str">
        <f t="shared" si="21"/>
        <v/>
      </c>
      <c r="F70" s="379"/>
      <c r="G70" s="306" t="str">
        <f>'Lo-Z'!AE70</f>
        <v/>
      </c>
      <c r="H70" s="380" t="str">
        <f>'Lo-Z'!AF70</f>
        <v/>
      </c>
      <c r="J70" s="382"/>
      <c r="K70" s="471"/>
      <c r="L70" s="469"/>
      <c r="M70" s="382"/>
      <c r="N70" s="470"/>
      <c r="O70" s="382"/>
      <c r="P70" s="470"/>
      <c r="Q70" s="382"/>
      <c r="S70" s="460" t="str">
        <f t="shared" si="1"/>
        <v/>
      </c>
      <c r="T70" s="381"/>
      <c r="U70" s="459" t="str" cm="1">
        <f t="array" ref="U70">IF(ISNUMBER(O70), O70, IF(ISNUMBER(G70), 'Lo-Z-INPUT'!$K$19:$L$19, ""))</f>
        <v/>
      </c>
      <c r="V70" s="381"/>
      <c r="W70" s="458" t="str">
        <f t="shared" si="2"/>
        <v/>
      </c>
      <c r="X70" s="144"/>
      <c r="Y70" s="462"/>
      <c r="Z70" s="70" t="str">
        <f>IF(AND(ISNUMBER($S70),$S70&lt;&gt;0),EXTRA!K70,'Lo-Z'!AH70)</f>
        <v>-</v>
      </c>
      <c r="AB70" s="327" t="str">
        <f>IF(AND(ISNUMBER($S70),$S70&lt;&gt;0),EXTRA!M70,'Lo-Z'!AJ70)</f>
        <v>-</v>
      </c>
      <c r="AC70" s="328" t="str">
        <f t="shared" si="17"/>
        <v/>
      </c>
      <c r="AE70" s="66" t="str">
        <f>IF(AND(ISNUMBER($S70),$S70&lt;&gt;0),EXTRA!P70,'Lo-Z'!AM70)</f>
        <v/>
      </c>
      <c r="AF70" s="65" t="str">
        <f t="shared" si="10"/>
        <v/>
      </c>
      <c r="AG70" s="329" t="str">
        <f>IF(AND(ISNUMBER($S70),$S70&lt;&gt;0),EXTRA!R70,'Lo-Z'!AO70)</f>
        <v/>
      </c>
      <c r="AH70" s="124" t="str">
        <f t="shared" si="11"/>
        <v/>
      </c>
      <c r="AJ70" s="104" t="str">
        <f>IF(AND(ISNUMBER($S70),$S70&lt;&gt;0),EXTRA!T70,'Lo-Z'!AQ70)</f>
        <v/>
      </c>
      <c r="AK70" s="44" t="str">
        <f t="shared" si="12"/>
        <v/>
      </c>
      <c r="AM70" s="85" t="str">
        <f>IF(AND(ISNUMBER($S70),$S70&lt;&gt;0),IF(MV&lt;200,EXTRA!V70,EXTRA!Z70),IF(MV&lt;200,'Lo-Z'!AS70,'Lo-Z'!AW70))</f>
        <v/>
      </c>
      <c r="AN70" s="84" t="str">
        <f t="shared" si="13"/>
        <v/>
      </c>
      <c r="AO70" s="322" t="str">
        <f>IF(AND(ISNUMBER($S70),$S70&lt;&gt;0),IF(MV&lt;200,EXTRA!X70,EXTRA!AB70),IF(MV&lt;200,'Lo-Z'!AU70,'Lo-Z'!AY70))</f>
        <v/>
      </c>
      <c r="AP70" s="106" t="str">
        <f t="shared" si="14"/>
        <v/>
      </c>
      <c r="AR70" s="289" t="str">
        <f>IF(AND(ISNUMBER($S70),$S70&lt;&gt;0),EXTRA!AW70,'Lo-Z'!BP70)</f>
        <v/>
      </c>
      <c r="AS70" s="290" t="str">
        <f t="shared" si="15"/>
        <v/>
      </c>
      <c r="AT70" s="291" t="str">
        <f>IF(AND(ISNUMBER($S70),$S70&lt;&gt;0),EXTRA!AY70,'Lo-Z'!BR70)</f>
        <v/>
      </c>
      <c r="AU70" s="292" t="str">
        <f t="shared" si="16"/>
        <v/>
      </c>
      <c r="AW70" s="330" t="str">
        <f>IF(AND(ISNUMBER($S70),$S70&lt;&gt;0),EXTRA!AH70,'Lo-Z'!BA70)</f>
        <v/>
      </c>
      <c r="AY70" s="335" t="str">
        <f>IF(AND(ISNUMBER(BA70),BA70&lt;&gt;0),"",IF(AND(ISNUMBER($S70),$S70&lt;&gt;0),'Lo-Z-INPUT'!$K$15*'Lo-Z-INPUT'!$K$7,'Lo-Z'!BC70))</f>
        <v/>
      </c>
      <c r="AZ70" s="170"/>
      <c r="BA70" s="160"/>
      <c r="BB70" s="345"/>
      <c r="BD70" s="333" t="str">
        <f>IF(AND(ISNUMBER($S70),$S70&lt;&gt;0),EXTRA!BC70,'Lo-Z'!BV70)</f>
        <v/>
      </c>
      <c r="BE70" s="334" t="str">
        <f t="shared" si="18"/>
        <v/>
      </c>
      <c r="BG70" s="332" t="str">
        <f>IF(AND(ISNUMBER($S70),$S70&lt;&gt;0),EXTRA!AT70,'Lo-Z'!BM70)</f>
        <v/>
      </c>
      <c r="BH70" s="65" t="str">
        <f t="shared" si="19"/>
        <v/>
      </c>
      <c r="BJ70" s="348" t="str">
        <f t="shared" si="6"/>
        <v/>
      </c>
      <c r="BK70" s="349" t="str">
        <f t="shared" si="20"/>
        <v/>
      </c>
      <c r="BN70" s="480" t="str">
        <f t="shared" si="8"/>
        <v/>
      </c>
      <c r="BO70" s="481" t="str">
        <f t="shared" si="9"/>
        <v/>
      </c>
    </row>
    <row r="71" spans="1:67">
      <c r="A71" s="488" t="str">
        <f>MATRIX!A71</f>
        <v>LAB GRUPPEN</v>
      </c>
      <c r="B71" s="499" t="str">
        <f>IF(MATRIX!B71&lt;&gt;0,MATRIX!B71,"-")</f>
        <v xml:space="preserve"> D 10:4L</v>
      </c>
      <c r="D71" s="131"/>
      <c r="E71" s="294" t="str">
        <f t="shared" si="21"/>
        <v/>
      </c>
      <c r="F71" s="379"/>
      <c r="G71" s="306" t="str">
        <f>'Lo-Z'!AE71</f>
        <v/>
      </c>
      <c r="H71" s="380" t="str">
        <f>'Lo-Z'!AF71</f>
        <v/>
      </c>
      <c r="J71" s="382"/>
      <c r="K71" s="471"/>
      <c r="L71" s="469"/>
      <c r="M71" s="382"/>
      <c r="N71" s="470"/>
      <c r="O71" s="382"/>
      <c r="P71" s="470"/>
      <c r="Q71" s="382"/>
      <c r="S71" s="460" t="str">
        <f t="shared" si="1"/>
        <v/>
      </c>
      <c r="T71" s="381"/>
      <c r="U71" s="459" t="str" cm="1">
        <f t="array" ref="U71">IF(ISNUMBER(O71), O71, IF(ISNUMBER(G71), 'Lo-Z-INPUT'!$K$19:$L$19, ""))</f>
        <v/>
      </c>
      <c r="V71" s="381"/>
      <c r="W71" s="458" t="str">
        <f t="shared" si="2"/>
        <v/>
      </c>
      <c r="X71" s="144"/>
      <c r="Y71" s="462"/>
      <c r="Z71" s="70" t="str">
        <f>IF(AND(ISNUMBER($S71),$S71&lt;&gt;0),EXTRA!K71,'Lo-Z'!AH71)</f>
        <v>-</v>
      </c>
      <c r="AB71" s="327" t="str">
        <f>IF(AND(ISNUMBER($S71),$S71&lt;&gt;0),EXTRA!M71,'Lo-Z'!AJ71)</f>
        <v>-</v>
      </c>
      <c r="AC71" s="328" t="str">
        <f t="shared" si="17"/>
        <v/>
      </c>
      <c r="AE71" s="66" t="str">
        <f>IF(AND(ISNUMBER($S71),$S71&lt;&gt;0),EXTRA!P71,'Lo-Z'!AM71)</f>
        <v/>
      </c>
      <c r="AF71" s="65" t="str">
        <f t="shared" si="10"/>
        <v/>
      </c>
      <c r="AG71" s="329" t="str">
        <f>IF(AND(ISNUMBER($S71),$S71&lt;&gt;0),EXTRA!R71,'Lo-Z'!AO71)</f>
        <v/>
      </c>
      <c r="AH71" s="124" t="str">
        <f t="shared" si="11"/>
        <v/>
      </c>
      <c r="AJ71" s="104" t="str">
        <f>IF(AND(ISNUMBER($S71),$S71&lt;&gt;0),EXTRA!T71,'Lo-Z'!AQ71)</f>
        <v/>
      </c>
      <c r="AK71" s="44" t="str">
        <f t="shared" si="12"/>
        <v/>
      </c>
      <c r="AM71" s="85" t="str">
        <f>IF(AND(ISNUMBER($S71),$S71&lt;&gt;0),IF(MV&lt;200,EXTRA!V71,EXTRA!Z71),IF(MV&lt;200,'Lo-Z'!AS71,'Lo-Z'!AW71))</f>
        <v/>
      </c>
      <c r="AN71" s="84" t="str">
        <f t="shared" si="13"/>
        <v/>
      </c>
      <c r="AO71" s="322" t="str">
        <f>IF(AND(ISNUMBER($S71),$S71&lt;&gt;0),IF(MV&lt;200,EXTRA!X71,EXTRA!AB71),IF(MV&lt;200,'Lo-Z'!AU71,'Lo-Z'!AY71))</f>
        <v/>
      </c>
      <c r="AP71" s="106" t="str">
        <f t="shared" si="14"/>
        <v/>
      </c>
      <c r="AR71" s="289" t="str">
        <f>IF(AND(ISNUMBER($S71),$S71&lt;&gt;0),EXTRA!AW71,'Lo-Z'!BP71)</f>
        <v/>
      </c>
      <c r="AS71" s="290" t="str">
        <f t="shared" si="15"/>
        <v/>
      </c>
      <c r="AT71" s="291" t="str">
        <f>IF(AND(ISNUMBER($S71),$S71&lt;&gt;0),EXTRA!AY71,'Lo-Z'!BR71)</f>
        <v/>
      </c>
      <c r="AU71" s="292" t="str">
        <f t="shared" si="16"/>
        <v/>
      </c>
      <c r="AW71" s="330" t="str">
        <f>IF(AND(ISNUMBER($S71),$S71&lt;&gt;0),EXTRA!AH71,'Lo-Z'!BA71)</f>
        <v/>
      </c>
      <c r="AY71" s="335" t="str">
        <f>IF(AND(ISNUMBER(BA71),BA71&lt;&gt;0),"",IF(AND(ISNUMBER($S71),$S71&lt;&gt;0),'Lo-Z-INPUT'!$K$15*'Lo-Z-INPUT'!$K$7,'Lo-Z'!BC71))</f>
        <v/>
      </c>
      <c r="AZ71" s="170"/>
      <c r="BA71" s="160"/>
      <c r="BB71" s="345"/>
      <c r="BD71" s="333" t="str">
        <f>IF(AND(ISNUMBER($S71),$S71&lt;&gt;0),EXTRA!BC71,'Lo-Z'!BV71)</f>
        <v/>
      </c>
      <c r="BE71" s="334" t="str">
        <f t="shared" si="18"/>
        <v/>
      </c>
      <c r="BG71" s="332" t="str">
        <f>IF(AND(ISNUMBER($S71),$S71&lt;&gt;0),EXTRA!AT71,'Lo-Z'!BM71)</f>
        <v/>
      </c>
      <c r="BH71" s="65" t="str">
        <f t="shared" si="19"/>
        <v/>
      </c>
      <c r="BJ71" s="348" t="str">
        <f t="shared" si="6"/>
        <v/>
      </c>
      <c r="BK71" s="349" t="str">
        <f t="shared" si="20"/>
        <v/>
      </c>
      <c r="BN71" s="480" t="str">
        <f t="shared" si="8"/>
        <v/>
      </c>
      <c r="BO71" s="481" t="str">
        <f t="shared" si="9"/>
        <v/>
      </c>
    </row>
    <row r="72" spans="1:67">
      <c r="A72" s="488" t="str">
        <f>MATRIX!A72</f>
        <v>LAB GRUPPEN</v>
      </c>
      <c r="B72" s="499" t="str">
        <f>IF(MATRIX!B72&lt;&gt;0,MATRIX!B72,"-")</f>
        <v>Lucia 60/2</v>
      </c>
      <c r="D72" s="131"/>
      <c r="E72" s="294" t="str">
        <f t="shared" ref="E72:E103" si="22">IF(OR(ISBLANK(D72),NOT(ISNUMBER(D72))),"",ES)</f>
        <v/>
      </c>
      <c r="F72" s="379"/>
      <c r="G72" s="306" t="str">
        <f>'Lo-Z'!AE72</f>
        <v/>
      </c>
      <c r="H72" s="380" t="str">
        <f>'Lo-Z'!AF72</f>
        <v/>
      </c>
      <c r="J72" s="382"/>
      <c r="K72" s="471"/>
      <c r="L72" s="469"/>
      <c r="M72" s="382"/>
      <c r="N72" s="470"/>
      <c r="O72" s="382"/>
      <c r="P72" s="470"/>
      <c r="Q72" s="382"/>
      <c r="S72" s="460" t="str">
        <f t="shared" ref="S72:S135" si="23">IF(ISNUMBER(M72), M72, IF(AND(J72="Y",ISNUMBER(G72)),IF(ISNUMBER(M72),M72,G72),""))</f>
        <v/>
      </c>
      <c r="T72" s="381"/>
      <c r="U72" s="459" t="str" cm="1">
        <f t="array" ref="U72">IF(ISNUMBER(O72), O72, IF(ISNUMBER(G72), 'Lo-Z-INPUT'!$K$19:$L$19, ""))</f>
        <v/>
      </c>
      <c r="V72" s="381"/>
      <c r="W72" s="458" t="str">
        <f t="shared" ref="W72:W135" si="24">IF(Q72="B", "B", IF(H72="B", "B", ""))</f>
        <v/>
      </c>
      <c r="X72" s="144"/>
      <c r="Y72" s="462"/>
      <c r="Z72" s="70" t="str">
        <f>IF(AND(ISNUMBER($S72),$S72&lt;&gt;0),EXTRA!K72,'Lo-Z'!AH72)</f>
        <v>-</v>
      </c>
      <c r="AB72" s="327" t="str">
        <f>IF(AND(ISNUMBER($S72),$S72&lt;&gt;0),EXTRA!M72,'Lo-Z'!AJ72)</f>
        <v>-</v>
      </c>
      <c r="AC72" s="328" t="str">
        <f t="shared" ref="AC72:AC103" si="25">IF(ISNUMBER(AB72),KP,"")</f>
        <v/>
      </c>
      <c r="AE72" s="66" t="str">
        <f>IF(AND(ISNUMBER($S72),$S72&lt;&gt;0),EXTRA!P72,'Lo-Z'!AM72)</f>
        <v/>
      </c>
      <c r="AF72" s="65" t="str">
        <f t="shared" si="10"/>
        <v/>
      </c>
      <c r="AG72" s="329" t="str">
        <f>IF(AND(ISNUMBER($S72),$S72&lt;&gt;0),EXTRA!R72,'Lo-Z'!AO72)</f>
        <v/>
      </c>
      <c r="AH72" s="124" t="str">
        <f t="shared" si="11"/>
        <v/>
      </c>
      <c r="AJ72" s="104" t="str">
        <f>IF(AND(ISNUMBER($S72),$S72&lt;&gt;0),EXTRA!T72,'Lo-Z'!AQ72)</f>
        <v/>
      </c>
      <c r="AK72" s="44" t="str">
        <f t="shared" si="12"/>
        <v/>
      </c>
      <c r="AM72" s="85" t="str">
        <f>IF(AND(ISNUMBER($S72),$S72&lt;&gt;0),IF(MV&lt;200,EXTRA!V72,EXTRA!Z72),IF(MV&lt;200,'Lo-Z'!AS72,'Lo-Z'!AW72))</f>
        <v/>
      </c>
      <c r="AN72" s="84" t="str">
        <f t="shared" si="13"/>
        <v/>
      </c>
      <c r="AO72" s="322" t="str">
        <f>IF(AND(ISNUMBER($S72),$S72&lt;&gt;0),IF(MV&lt;200,EXTRA!X72,EXTRA!AB72),IF(MV&lt;200,'Lo-Z'!AU72,'Lo-Z'!AY72))</f>
        <v/>
      </c>
      <c r="AP72" s="106" t="str">
        <f t="shared" si="14"/>
        <v/>
      </c>
      <c r="AR72" s="289" t="str">
        <f>IF(AND(ISNUMBER($S72),$S72&lt;&gt;0),EXTRA!AW72,'Lo-Z'!BP72)</f>
        <v/>
      </c>
      <c r="AS72" s="290" t="str">
        <f t="shared" si="15"/>
        <v/>
      </c>
      <c r="AT72" s="291" t="str">
        <f>IF(AND(ISNUMBER($S72),$S72&lt;&gt;0),EXTRA!AY72,'Lo-Z'!BR72)</f>
        <v/>
      </c>
      <c r="AU72" s="292" t="str">
        <f t="shared" si="16"/>
        <v/>
      </c>
      <c r="AW72" s="330" t="str">
        <f>IF(AND(ISNUMBER($S72),$S72&lt;&gt;0),EXTRA!AH72,'Lo-Z'!BA72)</f>
        <v/>
      </c>
      <c r="AY72" s="335" t="str">
        <f>IF(AND(ISNUMBER(BA72),BA72&lt;&gt;0),"",IF(AND(ISNUMBER($S72),$S72&lt;&gt;0),'Lo-Z-INPUT'!$K$15*'Lo-Z-INPUT'!$K$7,'Lo-Z'!BC72))</f>
        <v/>
      </c>
      <c r="AZ72" s="170"/>
      <c r="BA72" s="160"/>
      <c r="BB72" s="345"/>
      <c r="BD72" s="333" t="str">
        <f>IF(AND(ISNUMBER($S72),$S72&lt;&gt;0),EXTRA!BC72,'Lo-Z'!BV72)</f>
        <v/>
      </c>
      <c r="BE72" s="334" t="str">
        <f t="shared" ref="BE72:BE103" si="26">IF(ISNUMBER(BD72),ES,"")</f>
        <v/>
      </c>
      <c r="BG72" s="332" t="str">
        <f>IF(AND(ISNUMBER($S72),$S72&lt;&gt;0),EXTRA!AT72,'Lo-Z'!BM72)</f>
        <v/>
      </c>
      <c r="BH72" s="65" t="str">
        <f t="shared" ref="BH72:BH103" si="27">IF(ISNUMBER(BG72),ES,"")</f>
        <v/>
      </c>
      <c r="BJ72" s="348" t="str">
        <f t="shared" ref="BJ72:BJ135" si="28">IF(OR(ISNUMBER(G72),AND(ISNUMBER(S72),S72&lt;&gt;0)),IF(ISNUMBER(BG72+BD72),BG72+BD72,"n/a"),"")</f>
        <v/>
      </c>
      <c r="BK72" s="349" t="str">
        <f t="shared" ref="BK72:BK103" si="29">IF(ISNUMBER(BJ72),ES,"")</f>
        <v/>
      </c>
      <c r="BN72" s="480" t="str">
        <f t="shared" ref="BN72:BN135" si="30">IF(AND(ISNUMBER($D72),$D72&lt;&gt;0),IF(AND(ISNUMBER($S72),$S72&lt;&gt;0),$D72*$S72,IF(AND(ISNUMBER($G72),$G72&lt;&gt;0),$D72*$G72,"")),"")</f>
        <v/>
      </c>
      <c r="BO72" s="481" t="str">
        <f t="shared" ref="BO72:BO135" si="31">IF(ISNUMBER(BN72),ES,"")</f>
        <v/>
      </c>
    </row>
    <row r="73" spans="1:67">
      <c r="A73" s="488" t="str">
        <f>MATRIX!A73</f>
        <v>LAB GRUPPEN</v>
      </c>
      <c r="B73" s="499" t="str">
        <f>IF(MATRIX!B73&lt;&gt;0,MATRIX!B73,"-")</f>
        <v>Lucia 120/2</v>
      </c>
      <c r="D73" s="131"/>
      <c r="E73" s="294" t="str">
        <f t="shared" si="22"/>
        <v/>
      </c>
      <c r="F73" s="379"/>
      <c r="G73" s="306" t="str">
        <f>'Lo-Z'!AE73</f>
        <v/>
      </c>
      <c r="H73" s="380" t="str">
        <f>'Lo-Z'!AF73</f>
        <v/>
      </c>
      <c r="J73" s="382"/>
      <c r="K73" s="471"/>
      <c r="L73" s="469"/>
      <c r="M73" s="382"/>
      <c r="N73" s="470"/>
      <c r="O73" s="382"/>
      <c r="P73" s="470"/>
      <c r="Q73" s="382"/>
      <c r="S73" s="460" t="str">
        <f t="shared" si="23"/>
        <v/>
      </c>
      <c r="T73" s="381"/>
      <c r="U73" s="459" t="str" cm="1">
        <f t="array" ref="U73">IF(ISNUMBER(O73), O73, IF(ISNUMBER(G73), 'Lo-Z-INPUT'!$K$19:$L$19, ""))</f>
        <v/>
      </c>
      <c r="V73" s="381"/>
      <c r="W73" s="458" t="str">
        <f t="shared" si="24"/>
        <v/>
      </c>
      <c r="X73" s="144"/>
      <c r="Y73" s="462"/>
      <c r="Z73" s="70" t="str">
        <f>IF(AND(ISNUMBER($S73),$S73&lt;&gt;0),EXTRA!K73,'Lo-Z'!AH73)</f>
        <v>-</v>
      </c>
      <c r="AB73" s="327" t="str">
        <f>IF(AND(ISNUMBER($S73),$S73&lt;&gt;0),EXTRA!M73,'Lo-Z'!AJ73)</f>
        <v>-</v>
      </c>
      <c r="AC73" s="328" t="str">
        <f t="shared" si="25"/>
        <v/>
      </c>
      <c r="AE73" s="66" t="str">
        <f>IF(AND(ISNUMBER($S73),$S73&lt;&gt;0),EXTRA!P73,'Lo-Z'!AM73)</f>
        <v/>
      </c>
      <c r="AF73" s="65" t="str">
        <f t="shared" ref="AF73:AF110" si="32">IF(ISNUMBER(AE73),"W","")</f>
        <v/>
      </c>
      <c r="AG73" s="329" t="str">
        <f>IF(AND(ISNUMBER($S73),$S73&lt;&gt;0),EXTRA!R73,'Lo-Z'!AO73)</f>
        <v/>
      </c>
      <c r="AH73" s="124" t="str">
        <f t="shared" ref="AH73:AH110" si="33">IF(ISNUMBER(AG73),"W","")</f>
        <v/>
      </c>
      <c r="AJ73" s="104" t="str">
        <f>IF(AND(ISNUMBER($S73),$S73&lt;&gt;0),EXTRA!T73,'Lo-Z'!AQ73)</f>
        <v/>
      </c>
      <c r="AK73" s="44" t="str">
        <f t="shared" ref="AK73:AK132" si="34">IF(AJ73="","","V")</f>
        <v/>
      </c>
      <c r="AM73" s="85" t="str">
        <f>IF(AND(ISNUMBER($S73),$S73&lt;&gt;0),IF(MV&lt;200,EXTRA!V73,EXTRA!Z73),IF(MV&lt;200,'Lo-Z'!AS73,'Lo-Z'!AW73))</f>
        <v/>
      </c>
      <c r="AN73" s="84" t="str">
        <f t="shared" ref="AN73:AN110" si="35">IF(ISNUMBER(AM73),"A","")</f>
        <v/>
      </c>
      <c r="AO73" s="322" t="str">
        <f>IF(AND(ISNUMBER($S73),$S73&lt;&gt;0),IF(MV&lt;200,EXTRA!X73,EXTRA!AB73),IF(MV&lt;200,'Lo-Z'!AU73,'Lo-Z'!AY73))</f>
        <v/>
      </c>
      <c r="AP73" s="106" t="str">
        <f t="shared" ref="AP73:AP110" si="36">IF(ISNUMBER(AO73),"A","")</f>
        <v/>
      </c>
      <c r="AR73" s="289" t="str">
        <f>IF(AND(ISNUMBER($S73),$S73&lt;&gt;0),EXTRA!AW73,'Lo-Z'!BP73)</f>
        <v/>
      </c>
      <c r="AS73" s="290" t="str">
        <f t="shared" ref="AS73:AS110" si="37">IF(ISNUMBER(AR73),"BTU","")</f>
        <v/>
      </c>
      <c r="AT73" s="291" t="str">
        <f>IF(AND(ISNUMBER($S73),$S73&lt;&gt;0),EXTRA!AY73,'Lo-Z'!BR73)</f>
        <v/>
      </c>
      <c r="AU73" s="292" t="str">
        <f t="shared" ref="AU73:AU110" si="38">IF(ISNUMBER(AT73),"BTU","")</f>
        <v/>
      </c>
      <c r="AW73" s="330" t="str">
        <f>IF(AND(ISNUMBER($S73),$S73&lt;&gt;0),EXTRA!AH73,'Lo-Z'!BA73)</f>
        <v/>
      </c>
      <c r="AY73" s="335" t="str">
        <f>IF(AND(ISNUMBER(BA73),BA73&lt;&gt;0),"",IF(AND(ISNUMBER($S73),$S73&lt;&gt;0),'Lo-Z-INPUT'!$K$15*'Lo-Z-INPUT'!$K$7,'Lo-Z'!BC73))</f>
        <v/>
      </c>
      <c r="AZ73" s="170"/>
      <c r="BA73" s="160"/>
      <c r="BB73" s="345"/>
      <c r="BD73" s="333" t="str">
        <f>IF(AND(ISNUMBER($S73),$S73&lt;&gt;0),EXTRA!BC73,'Lo-Z'!BV73)</f>
        <v/>
      </c>
      <c r="BE73" s="334" t="str">
        <f t="shared" si="26"/>
        <v/>
      </c>
      <c r="BG73" s="332" t="str">
        <f>IF(AND(ISNUMBER($S73),$S73&lt;&gt;0),EXTRA!AT73,'Lo-Z'!BM73)</f>
        <v/>
      </c>
      <c r="BH73" s="65" t="str">
        <f t="shared" si="27"/>
        <v/>
      </c>
      <c r="BJ73" s="348" t="str">
        <f t="shared" si="28"/>
        <v/>
      </c>
      <c r="BK73" s="349" t="str">
        <f t="shared" si="29"/>
        <v/>
      </c>
      <c r="BN73" s="480" t="str">
        <f t="shared" si="30"/>
        <v/>
      </c>
      <c r="BO73" s="481" t="str">
        <f t="shared" si="31"/>
        <v/>
      </c>
    </row>
    <row r="74" spans="1:67">
      <c r="A74" s="488" t="str">
        <f>MATRIX!A74</f>
        <v>LAB GRUPPEN</v>
      </c>
      <c r="B74" s="499" t="str">
        <f>IF(MATRIX!B74&lt;&gt;0,MATRIX!B74,"-")</f>
        <v>Lucia 240/2</v>
      </c>
      <c r="D74" s="131"/>
      <c r="E74" s="294" t="str">
        <f t="shared" si="22"/>
        <v/>
      </c>
      <c r="F74" s="379"/>
      <c r="G74" s="306" t="str">
        <f>'Lo-Z'!AE74</f>
        <v/>
      </c>
      <c r="H74" s="380" t="str">
        <f>'Lo-Z'!AF74</f>
        <v/>
      </c>
      <c r="J74" s="382"/>
      <c r="K74" s="471"/>
      <c r="L74" s="469"/>
      <c r="M74" s="382"/>
      <c r="N74" s="470"/>
      <c r="O74" s="382"/>
      <c r="P74" s="470"/>
      <c r="Q74" s="382"/>
      <c r="S74" s="460" t="str">
        <f t="shared" si="23"/>
        <v/>
      </c>
      <c r="T74" s="381"/>
      <c r="U74" s="459" t="str" cm="1">
        <f t="array" ref="U74">IF(ISNUMBER(O74), O74, IF(ISNUMBER(G74), 'Lo-Z-INPUT'!$K$19:$L$19, ""))</f>
        <v/>
      </c>
      <c r="V74" s="381"/>
      <c r="W74" s="458" t="str">
        <f t="shared" si="24"/>
        <v/>
      </c>
      <c r="X74" s="144"/>
      <c r="Y74" s="462"/>
      <c r="Z74" s="70" t="str">
        <f>IF(AND(ISNUMBER($S74),$S74&lt;&gt;0),EXTRA!K74,'Lo-Z'!AH74)</f>
        <v>-</v>
      </c>
      <c r="AB74" s="327" t="str">
        <f>IF(AND(ISNUMBER($S74),$S74&lt;&gt;0),EXTRA!M74,'Lo-Z'!AJ74)</f>
        <v>-</v>
      </c>
      <c r="AC74" s="328" t="str">
        <f t="shared" si="25"/>
        <v/>
      </c>
      <c r="AE74" s="66" t="str">
        <f>IF(AND(ISNUMBER($S74),$S74&lt;&gt;0),EXTRA!P74,'Lo-Z'!AM74)</f>
        <v/>
      </c>
      <c r="AF74" s="65" t="str">
        <f t="shared" si="32"/>
        <v/>
      </c>
      <c r="AG74" s="329" t="str">
        <f>IF(AND(ISNUMBER($S74),$S74&lt;&gt;0),EXTRA!R74,'Lo-Z'!AO74)</f>
        <v/>
      </c>
      <c r="AH74" s="124" t="str">
        <f t="shared" si="33"/>
        <v/>
      </c>
      <c r="AJ74" s="104" t="str">
        <f>IF(AND(ISNUMBER($S74),$S74&lt;&gt;0),EXTRA!T74,'Lo-Z'!AQ74)</f>
        <v/>
      </c>
      <c r="AK74" s="44" t="str">
        <f t="shared" si="34"/>
        <v/>
      </c>
      <c r="AM74" s="85" t="str">
        <f>IF(AND(ISNUMBER($S74),$S74&lt;&gt;0),IF(MV&lt;200,EXTRA!V74,EXTRA!Z74),IF(MV&lt;200,'Lo-Z'!AS74,'Lo-Z'!AW74))</f>
        <v/>
      </c>
      <c r="AN74" s="84" t="str">
        <f t="shared" si="35"/>
        <v/>
      </c>
      <c r="AO74" s="322" t="str">
        <f>IF(AND(ISNUMBER($S74),$S74&lt;&gt;0),IF(MV&lt;200,EXTRA!X74,EXTRA!AB74),IF(MV&lt;200,'Lo-Z'!AU74,'Lo-Z'!AY74))</f>
        <v/>
      </c>
      <c r="AP74" s="106" t="str">
        <f t="shared" si="36"/>
        <v/>
      </c>
      <c r="AR74" s="289" t="str">
        <f>IF(AND(ISNUMBER($S74),$S74&lt;&gt;0),EXTRA!AW74,'Lo-Z'!BP74)</f>
        <v/>
      </c>
      <c r="AS74" s="290" t="str">
        <f t="shared" si="37"/>
        <v/>
      </c>
      <c r="AT74" s="291" t="str">
        <f>IF(AND(ISNUMBER($S74),$S74&lt;&gt;0),EXTRA!AY74,'Lo-Z'!BR74)</f>
        <v/>
      </c>
      <c r="AU74" s="292" t="str">
        <f t="shared" si="38"/>
        <v/>
      </c>
      <c r="AW74" s="330" t="str">
        <f>IF(AND(ISNUMBER($S74),$S74&lt;&gt;0),EXTRA!AH74,'Lo-Z'!BA74)</f>
        <v/>
      </c>
      <c r="AY74" s="335" t="str">
        <f>IF(AND(ISNUMBER(BA74),BA74&lt;&gt;0),"",IF(AND(ISNUMBER($S74),$S74&lt;&gt;0),'Lo-Z-INPUT'!$K$15*'Lo-Z-INPUT'!$K$7,'Lo-Z'!BC74))</f>
        <v/>
      </c>
      <c r="AZ74" s="170"/>
      <c r="BA74" s="160"/>
      <c r="BB74" s="345"/>
      <c r="BD74" s="333" t="str">
        <f>IF(AND(ISNUMBER($S74),$S74&lt;&gt;0),EXTRA!BC74,'Lo-Z'!BV74)</f>
        <v/>
      </c>
      <c r="BE74" s="334" t="str">
        <f t="shared" si="26"/>
        <v/>
      </c>
      <c r="BG74" s="332" t="str">
        <f>IF(AND(ISNUMBER($S74),$S74&lt;&gt;0),EXTRA!AT74,'Lo-Z'!BM74)</f>
        <v/>
      </c>
      <c r="BH74" s="65" t="str">
        <f t="shared" si="27"/>
        <v/>
      </c>
      <c r="BJ74" s="348" t="str">
        <f t="shared" si="28"/>
        <v/>
      </c>
      <c r="BK74" s="349" t="str">
        <f t="shared" si="29"/>
        <v/>
      </c>
      <c r="BN74" s="480" t="str">
        <f t="shared" si="30"/>
        <v/>
      </c>
      <c r="BO74" s="481" t="str">
        <f t="shared" si="31"/>
        <v/>
      </c>
    </row>
    <row r="75" spans="1:67">
      <c r="A75" s="488" t="str">
        <f>MATRIX!A75</f>
        <v>LAB GRUPPEN</v>
      </c>
      <c r="B75" s="499" t="str">
        <f>IF(MATRIX!B75&lt;&gt;0,MATRIX!B75,"-")</f>
        <v>Lucia 
60/1-70</v>
      </c>
      <c r="D75" s="131"/>
      <c r="E75" s="294" t="str">
        <f t="shared" si="22"/>
        <v/>
      </c>
      <c r="F75" s="379"/>
      <c r="G75" s="306" t="str">
        <f>'Lo-Z'!AE75</f>
        <v>-</v>
      </c>
      <c r="H75" s="380" t="str">
        <f>'Lo-Z'!AF75</f>
        <v/>
      </c>
      <c r="J75" s="382"/>
      <c r="K75" s="471"/>
      <c r="L75" s="469"/>
      <c r="M75" s="382"/>
      <c r="N75" s="470"/>
      <c r="O75" s="382"/>
      <c r="P75" s="470"/>
      <c r="Q75" s="382"/>
      <c r="S75" s="460" t="str">
        <f t="shared" si="23"/>
        <v/>
      </c>
      <c r="T75" s="381"/>
      <c r="U75" s="459" t="str" cm="1">
        <f t="array" ref="U75">IF(ISNUMBER(O75), O75, IF(ISNUMBER(G75), 'Lo-Z-INPUT'!$K$19:$L$19, ""))</f>
        <v/>
      </c>
      <c r="V75" s="381"/>
      <c r="W75" s="458" t="str">
        <f t="shared" si="24"/>
        <v/>
      </c>
      <c r="X75" s="144"/>
      <c r="Y75" s="462"/>
      <c r="Z75" s="70" t="str">
        <f>IF(AND(ISNUMBER($S75),$S75&lt;&gt;0),EXTRA!K75,'Lo-Z'!AH75)</f>
        <v>-</v>
      </c>
      <c r="AB75" s="327" t="str">
        <f>IF(AND(ISNUMBER($S75),$S75&lt;&gt;0),EXTRA!M75,'Lo-Z'!AJ75)</f>
        <v>-</v>
      </c>
      <c r="AC75" s="328" t="str">
        <f t="shared" si="25"/>
        <v/>
      </c>
      <c r="AE75" s="66" t="str">
        <f>IF(AND(ISNUMBER($S75),$S75&lt;&gt;0),EXTRA!P75,'Lo-Z'!AM75)</f>
        <v>---</v>
      </c>
      <c r="AF75" s="65" t="str">
        <f t="shared" si="32"/>
        <v/>
      </c>
      <c r="AG75" s="329" t="str">
        <f>IF(AND(ISNUMBER($S75),$S75&lt;&gt;0),EXTRA!R75,'Lo-Z'!AO75)</f>
        <v/>
      </c>
      <c r="AH75" s="124" t="str">
        <f t="shared" si="33"/>
        <v/>
      </c>
      <c r="AJ75" s="104" t="str">
        <f>IF(AND(ISNUMBER($S75),$S75&lt;&gt;0),EXTRA!T75,'Lo-Z'!AQ75)</f>
        <v/>
      </c>
      <c r="AK75" s="44" t="str">
        <f t="shared" si="34"/>
        <v/>
      </c>
      <c r="AM75" s="85" t="str">
        <f>IF(AND(ISNUMBER($S75),$S75&lt;&gt;0),IF(MV&lt;200,EXTRA!V75,EXTRA!Z75),IF(MV&lt;200,'Lo-Z'!AS75,'Lo-Z'!AW75))</f>
        <v/>
      </c>
      <c r="AN75" s="84" t="str">
        <f t="shared" si="35"/>
        <v/>
      </c>
      <c r="AO75" s="322" t="str">
        <f>IF(AND(ISNUMBER($S75),$S75&lt;&gt;0),IF(MV&lt;200,EXTRA!X75,EXTRA!AB75),IF(MV&lt;200,'Lo-Z'!AU75,'Lo-Z'!AY75))</f>
        <v/>
      </c>
      <c r="AP75" s="106" t="str">
        <f t="shared" si="36"/>
        <v/>
      </c>
      <c r="AR75" s="289" t="str">
        <f>IF(AND(ISNUMBER($S75),$S75&lt;&gt;0),EXTRA!AW75,'Lo-Z'!BP75)</f>
        <v/>
      </c>
      <c r="AS75" s="290" t="str">
        <f t="shared" si="37"/>
        <v/>
      </c>
      <c r="AT75" s="291" t="str">
        <f>IF(AND(ISNUMBER($S75),$S75&lt;&gt;0),EXTRA!AY75,'Lo-Z'!BR75)</f>
        <v/>
      </c>
      <c r="AU75" s="292" t="str">
        <f t="shared" si="38"/>
        <v/>
      </c>
      <c r="AW75" s="330" t="str">
        <f>IF(AND(ISNUMBER($S75),$S75&lt;&gt;0),EXTRA!AH75,'Lo-Z'!BA75)</f>
        <v/>
      </c>
      <c r="AY75" s="335" t="str">
        <f>IF(AND(ISNUMBER(BA75),BA75&lt;&gt;0),"",IF(AND(ISNUMBER($S75),$S75&lt;&gt;0),'Lo-Z-INPUT'!$K$15*'Lo-Z-INPUT'!$K$7,'Lo-Z'!BC75))</f>
        <v/>
      </c>
      <c r="AZ75" s="170"/>
      <c r="BA75" s="296"/>
      <c r="BB75" s="345"/>
      <c r="BD75" s="333" t="str">
        <f>IF(AND(ISNUMBER($S75),$S75&lt;&gt;0),EXTRA!BC75,'Lo-Z'!BV75)</f>
        <v/>
      </c>
      <c r="BE75" s="334" t="str">
        <f t="shared" si="26"/>
        <v/>
      </c>
      <c r="BG75" s="332" t="str">
        <f>IF(AND(ISNUMBER($S75),$S75&lt;&gt;0),EXTRA!AT75,'Lo-Z'!BM75)</f>
        <v/>
      </c>
      <c r="BH75" s="65" t="str">
        <f t="shared" si="27"/>
        <v/>
      </c>
      <c r="BJ75" s="348" t="str">
        <f t="shared" si="28"/>
        <v/>
      </c>
      <c r="BK75" s="349" t="str">
        <f t="shared" si="29"/>
        <v/>
      </c>
      <c r="BN75" s="480" t="str">
        <f t="shared" si="30"/>
        <v/>
      </c>
      <c r="BO75" s="481" t="str">
        <f t="shared" si="31"/>
        <v/>
      </c>
    </row>
    <row r="76" spans="1:67">
      <c r="A76" s="488" t="str">
        <f>MATRIX!A76</f>
        <v>LAB GRUPPEN</v>
      </c>
      <c r="B76" s="499" t="str">
        <f>IF(MATRIX!B76&lt;&gt;0,MATRIX!B76,"-")</f>
        <v>Lucia 
120/1-70</v>
      </c>
      <c r="D76" s="131"/>
      <c r="E76" s="294" t="str">
        <f t="shared" si="22"/>
        <v/>
      </c>
      <c r="F76" s="379"/>
      <c r="G76" s="306" t="str">
        <f>'Lo-Z'!AE76</f>
        <v>-</v>
      </c>
      <c r="H76" s="380" t="str">
        <f>'Lo-Z'!AF76</f>
        <v/>
      </c>
      <c r="J76" s="382"/>
      <c r="K76" s="471"/>
      <c r="L76" s="469"/>
      <c r="M76" s="382"/>
      <c r="N76" s="470"/>
      <c r="O76" s="382"/>
      <c r="P76" s="470"/>
      <c r="Q76" s="382"/>
      <c r="R76" s="470" t="str">
        <f>IF(AND(I76="Y", ISNUMBER(F76)), F76, "")</f>
        <v/>
      </c>
      <c r="S76" s="460" t="str">
        <f t="shared" si="23"/>
        <v/>
      </c>
      <c r="T76" s="381"/>
      <c r="U76" s="459" t="str" cm="1">
        <f t="array" ref="U76">IF(ISNUMBER(O76), O76, IF(ISNUMBER(G76), 'Lo-Z-INPUT'!$K$19:$L$19, ""))</f>
        <v/>
      </c>
      <c r="V76" s="381"/>
      <c r="W76" s="458" t="str">
        <f t="shared" si="24"/>
        <v/>
      </c>
      <c r="X76" s="144"/>
      <c r="Y76" s="462"/>
      <c r="Z76" s="70" t="str">
        <f>IF(AND(ISNUMBER($S76),$S76&lt;&gt;0),EXTRA!K76,'Lo-Z'!AH76)</f>
        <v>-</v>
      </c>
      <c r="AB76" s="327" t="str">
        <f>IF(AND(ISNUMBER($S76),$S76&lt;&gt;0),EXTRA!M76,'Lo-Z'!AJ76)</f>
        <v>-</v>
      </c>
      <c r="AC76" s="328" t="str">
        <f t="shared" si="25"/>
        <v/>
      </c>
      <c r="AE76" s="66" t="str">
        <f>IF(AND(ISNUMBER($S76),$S76&lt;&gt;0),EXTRA!P76,'Lo-Z'!AM76)</f>
        <v>---</v>
      </c>
      <c r="AF76" s="65" t="str">
        <f t="shared" si="32"/>
        <v/>
      </c>
      <c r="AG76" s="329" t="str">
        <f>IF(AND(ISNUMBER($S76),$S76&lt;&gt;0),EXTRA!R76,'Lo-Z'!AO76)</f>
        <v/>
      </c>
      <c r="AH76" s="124" t="str">
        <f t="shared" si="33"/>
        <v/>
      </c>
      <c r="AJ76" s="104" t="str">
        <f>IF(AND(ISNUMBER($S76),$S76&lt;&gt;0),EXTRA!T76,'Lo-Z'!AQ76)</f>
        <v/>
      </c>
      <c r="AK76" s="44" t="str">
        <f t="shared" si="34"/>
        <v/>
      </c>
      <c r="AM76" s="85" t="str">
        <f>IF(AND(ISNUMBER($S76),$S76&lt;&gt;0),IF(MV&lt;200,EXTRA!V76,EXTRA!Z76),IF(MV&lt;200,'Lo-Z'!AS76,'Lo-Z'!AW76))</f>
        <v/>
      </c>
      <c r="AN76" s="84" t="str">
        <f t="shared" si="35"/>
        <v/>
      </c>
      <c r="AO76" s="322" t="str">
        <f>IF(AND(ISNUMBER($S76),$S76&lt;&gt;0),IF(MV&lt;200,EXTRA!X76,EXTRA!AB76),IF(MV&lt;200,'Lo-Z'!AU76,'Lo-Z'!AY76))</f>
        <v/>
      </c>
      <c r="AP76" s="106" t="str">
        <f t="shared" si="36"/>
        <v/>
      </c>
      <c r="AR76" s="289" t="str">
        <f>IF(AND(ISNUMBER($S76),$S76&lt;&gt;0),EXTRA!AW76,'Lo-Z'!BP76)</f>
        <v/>
      </c>
      <c r="AS76" s="290" t="str">
        <f t="shared" si="37"/>
        <v/>
      </c>
      <c r="AT76" s="291" t="str">
        <f>IF(AND(ISNUMBER($S76),$S76&lt;&gt;0),EXTRA!AY76,'Lo-Z'!BR76)</f>
        <v/>
      </c>
      <c r="AU76" s="292" t="str">
        <f t="shared" si="38"/>
        <v/>
      </c>
      <c r="AW76" s="330" t="str">
        <f>IF(AND(ISNUMBER($S76),$S76&lt;&gt;0),EXTRA!AH76,'Lo-Z'!BA76)</f>
        <v/>
      </c>
      <c r="AY76" s="335" t="str">
        <f>IF(AND(ISNUMBER(BA76),BA76&lt;&gt;0),"",IF(AND(ISNUMBER($S76),$S76&lt;&gt;0),'Lo-Z-INPUT'!$K$15*'Lo-Z-INPUT'!$K$7,'Lo-Z'!BC76))</f>
        <v/>
      </c>
      <c r="AZ76" s="170"/>
      <c r="BA76" s="165"/>
      <c r="BB76" s="345"/>
      <c r="BD76" s="333" t="str">
        <f>IF(AND(ISNUMBER($S76),$S76&lt;&gt;0),EXTRA!BC76,'Lo-Z'!BV76)</f>
        <v/>
      </c>
      <c r="BE76" s="334" t="str">
        <f t="shared" si="26"/>
        <v/>
      </c>
      <c r="BG76" s="332" t="str">
        <f>IF(AND(ISNUMBER($S76),$S76&lt;&gt;0),EXTRA!AT76,'Lo-Z'!BM76)</f>
        <v/>
      </c>
      <c r="BH76" s="65" t="str">
        <f t="shared" si="27"/>
        <v/>
      </c>
      <c r="BJ76" s="348" t="str">
        <f t="shared" si="28"/>
        <v/>
      </c>
      <c r="BK76" s="349" t="str">
        <f t="shared" si="29"/>
        <v/>
      </c>
      <c r="BN76" s="480" t="str">
        <f t="shared" si="30"/>
        <v/>
      </c>
      <c r="BO76" s="481" t="str">
        <f t="shared" si="31"/>
        <v/>
      </c>
    </row>
    <row r="77" spans="1:67">
      <c r="A77" s="488" t="str">
        <f>MATRIX!A77</f>
        <v>LAB GRUPPEN</v>
      </c>
      <c r="B77" s="499" t="str">
        <f>IF(MATRIX!B77&lt;&gt;0,MATRIX!B77,"-")</f>
        <v>Lucia 
240/1-70</v>
      </c>
      <c r="D77" s="131"/>
      <c r="E77" s="294" t="str">
        <f t="shared" si="22"/>
        <v/>
      </c>
      <c r="F77" s="379"/>
      <c r="G77" s="306" t="str">
        <f>'Lo-Z'!AE77</f>
        <v>-</v>
      </c>
      <c r="H77" s="380" t="str">
        <f>'Lo-Z'!AF77</f>
        <v/>
      </c>
      <c r="J77" s="382"/>
      <c r="K77" s="471"/>
      <c r="L77" s="469"/>
      <c r="M77" s="382"/>
      <c r="N77" s="470"/>
      <c r="O77" s="382"/>
      <c r="P77" s="470"/>
      <c r="Q77" s="382"/>
      <c r="S77" s="460" t="str">
        <f t="shared" si="23"/>
        <v/>
      </c>
      <c r="T77" s="381"/>
      <c r="U77" s="459" t="str" cm="1">
        <f t="array" ref="U77">IF(ISNUMBER(O77), O77, IF(ISNUMBER(G77), 'Lo-Z-INPUT'!$K$19:$L$19, ""))</f>
        <v/>
      </c>
      <c r="V77" s="381"/>
      <c r="W77" s="458" t="str">
        <f t="shared" si="24"/>
        <v/>
      </c>
      <c r="X77" s="144"/>
      <c r="Y77" s="462"/>
      <c r="Z77" s="70" t="str">
        <f>IF(AND(ISNUMBER($S77),$S77&lt;&gt;0),EXTRA!K77,'Lo-Z'!AH77)</f>
        <v>-</v>
      </c>
      <c r="AB77" s="327" t="str">
        <f>IF(AND(ISNUMBER($S77),$S77&lt;&gt;0),EXTRA!M77,'Lo-Z'!AJ77)</f>
        <v>-</v>
      </c>
      <c r="AC77" s="328" t="str">
        <f t="shared" si="25"/>
        <v/>
      </c>
      <c r="AE77" s="66" t="str">
        <f>IF(AND(ISNUMBER($S77),$S77&lt;&gt;0),EXTRA!P77,'Lo-Z'!AM77)</f>
        <v>---</v>
      </c>
      <c r="AF77" s="65" t="str">
        <f t="shared" si="32"/>
        <v/>
      </c>
      <c r="AG77" s="329" t="str">
        <f>IF(AND(ISNUMBER($S77),$S77&lt;&gt;0),EXTRA!R77,'Lo-Z'!AO77)</f>
        <v/>
      </c>
      <c r="AH77" s="124" t="str">
        <f t="shared" si="33"/>
        <v/>
      </c>
      <c r="AJ77" s="104" t="str">
        <f>IF(AND(ISNUMBER($S77),$S77&lt;&gt;0),EXTRA!T77,'Lo-Z'!AQ77)</f>
        <v/>
      </c>
      <c r="AK77" s="44" t="str">
        <f t="shared" si="34"/>
        <v/>
      </c>
      <c r="AM77" s="85" t="str">
        <f>IF(AND(ISNUMBER($S77),$S77&lt;&gt;0),IF(MV&lt;200,EXTRA!V77,EXTRA!Z77),IF(MV&lt;200,'Lo-Z'!AS77,'Lo-Z'!AW77))</f>
        <v/>
      </c>
      <c r="AN77" s="84" t="str">
        <f t="shared" si="35"/>
        <v/>
      </c>
      <c r="AO77" s="322" t="str">
        <f>IF(AND(ISNUMBER($S77),$S77&lt;&gt;0),IF(MV&lt;200,EXTRA!X77,EXTRA!AB77),IF(MV&lt;200,'Lo-Z'!AU77,'Lo-Z'!AY77))</f>
        <v/>
      </c>
      <c r="AP77" s="106" t="str">
        <f t="shared" si="36"/>
        <v/>
      </c>
      <c r="AR77" s="289" t="str">
        <f>IF(AND(ISNUMBER($S77),$S77&lt;&gt;0),EXTRA!AW77,'Lo-Z'!BP77)</f>
        <v/>
      </c>
      <c r="AS77" s="290" t="str">
        <f t="shared" si="37"/>
        <v/>
      </c>
      <c r="AT77" s="291" t="str">
        <f>IF(AND(ISNUMBER($S77),$S77&lt;&gt;0),EXTRA!AY77,'Lo-Z'!BR77)</f>
        <v/>
      </c>
      <c r="AU77" s="292" t="str">
        <f t="shared" si="38"/>
        <v/>
      </c>
      <c r="AW77" s="330" t="str">
        <f>IF(AND(ISNUMBER($S77),$S77&lt;&gt;0),EXTRA!AH77,'Lo-Z'!BA77)</f>
        <v/>
      </c>
      <c r="AY77" s="335" t="str">
        <f>IF(AND(ISNUMBER(BA77),BA77&lt;&gt;0),"",IF(AND(ISNUMBER($S77),$S77&lt;&gt;0),'Lo-Z-INPUT'!$K$15*'Lo-Z-INPUT'!$K$7,'Lo-Z'!BC77))</f>
        <v/>
      </c>
      <c r="AZ77" s="170"/>
      <c r="BA77" s="160"/>
      <c r="BB77" s="345"/>
      <c r="BD77" s="333" t="str">
        <f>IF(AND(ISNUMBER($S77),$S77&lt;&gt;0),EXTRA!BC77,'Lo-Z'!BV77)</f>
        <v/>
      </c>
      <c r="BE77" s="334" t="str">
        <f t="shared" si="26"/>
        <v/>
      </c>
      <c r="BG77" s="332" t="str">
        <f>IF(AND(ISNUMBER($S77),$S77&lt;&gt;0),EXTRA!AT77,'Lo-Z'!BM77)</f>
        <v/>
      </c>
      <c r="BH77" s="65" t="str">
        <f t="shared" si="27"/>
        <v/>
      </c>
      <c r="BJ77" s="348" t="str">
        <f t="shared" si="28"/>
        <v/>
      </c>
      <c r="BK77" s="349" t="str">
        <f t="shared" si="29"/>
        <v/>
      </c>
      <c r="BN77" s="480" t="str">
        <f t="shared" si="30"/>
        <v/>
      </c>
      <c r="BO77" s="481" t="str">
        <f t="shared" si="31"/>
        <v/>
      </c>
    </row>
    <row r="78" spans="1:67">
      <c r="A78" s="45" t="str">
        <f>MATRIX!A78</f>
        <v>CROWN</v>
      </c>
      <c r="B78" s="500" t="str">
        <f>IF(MATRIX!B78&lt;&gt;0,MATRIX!B78,"-")</f>
        <v>CTs 600</v>
      </c>
      <c r="D78" s="131"/>
      <c r="E78" s="294" t="str">
        <f t="shared" si="22"/>
        <v/>
      </c>
      <c r="F78" s="379"/>
      <c r="G78" s="306" t="str">
        <f>'Lo-Z'!AE78</f>
        <v/>
      </c>
      <c r="H78" s="380" t="str">
        <f>'Lo-Z'!AF78</f>
        <v/>
      </c>
      <c r="J78" s="382"/>
      <c r="K78" s="471"/>
      <c r="L78" s="469"/>
      <c r="M78" s="382"/>
      <c r="N78" s="470"/>
      <c r="O78" s="382"/>
      <c r="P78" s="470"/>
      <c r="Q78" s="382"/>
      <c r="S78" s="460" t="str">
        <f t="shared" si="23"/>
        <v/>
      </c>
      <c r="T78" s="381"/>
      <c r="U78" s="459" t="str" cm="1">
        <f t="array" ref="U78">IF(ISNUMBER(O78), O78, IF(ISNUMBER(G78), 'Lo-Z-INPUT'!$K$19:$L$19, ""))</f>
        <v/>
      </c>
      <c r="V78" s="381"/>
      <c r="W78" s="458" t="str">
        <f t="shared" si="24"/>
        <v/>
      </c>
      <c r="X78" s="144"/>
      <c r="Y78" s="462"/>
      <c r="Z78" s="70" t="str">
        <f>IF(AND(ISNUMBER($S78),$S78&lt;&gt;0),EXTRA!K78,'Lo-Z'!AH78)</f>
        <v>-</v>
      </c>
      <c r="AB78" s="327" t="str">
        <f>IF(AND(ISNUMBER($S78),$S78&lt;&gt;0),EXTRA!M78,'Lo-Z'!AJ78)</f>
        <v>-</v>
      </c>
      <c r="AC78" s="328" t="str">
        <f t="shared" si="25"/>
        <v/>
      </c>
      <c r="AE78" s="66" t="str">
        <f>IF(AND(ISNUMBER($S78),$S78&lt;&gt;0),EXTRA!P78,'Lo-Z'!AM78)</f>
        <v/>
      </c>
      <c r="AF78" s="65" t="str">
        <f t="shared" si="32"/>
        <v/>
      </c>
      <c r="AG78" s="329" t="str">
        <f>IF(AND(ISNUMBER($S78),$S78&lt;&gt;0),EXTRA!R78,'Lo-Z'!AO78)</f>
        <v/>
      </c>
      <c r="AH78" s="124" t="str">
        <f t="shared" si="33"/>
        <v/>
      </c>
      <c r="AJ78" s="104" t="str">
        <f>IF(AND(ISNUMBER($S78),$S78&lt;&gt;0),EXTRA!T78,'Lo-Z'!AQ78)</f>
        <v/>
      </c>
      <c r="AK78" s="44" t="str">
        <f t="shared" si="34"/>
        <v/>
      </c>
      <c r="AM78" s="85" t="str">
        <f>IF(AND(ISNUMBER($S78),$S78&lt;&gt;0),IF(MV&lt;200,EXTRA!V78,EXTRA!Z78),IF(MV&lt;200,'Lo-Z'!AS78,'Lo-Z'!AW78))</f>
        <v/>
      </c>
      <c r="AN78" s="84" t="str">
        <f t="shared" si="35"/>
        <v/>
      </c>
      <c r="AO78" s="322" t="str">
        <f>IF(AND(ISNUMBER($S78),$S78&lt;&gt;0),IF(MV&lt;200,EXTRA!X78,EXTRA!AB78),IF(MV&lt;200,'Lo-Z'!AU78,'Lo-Z'!AY78))</f>
        <v/>
      </c>
      <c r="AP78" s="106" t="str">
        <f t="shared" si="36"/>
        <v/>
      </c>
      <c r="AR78" s="289" t="str">
        <f>IF(AND(ISNUMBER($S78),$S78&lt;&gt;0),EXTRA!AW78,'Lo-Z'!BP78)</f>
        <v/>
      </c>
      <c r="AS78" s="290" t="str">
        <f t="shared" si="37"/>
        <v/>
      </c>
      <c r="AT78" s="291" t="str">
        <f>IF(AND(ISNUMBER($S78),$S78&lt;&gt;0),EXTRA!AY78,'Lo-Z'!BR78)</f>
        <v/>
      </c>
      <c r="AU78" s="292" t="str">
        <f t="shared" si="38"/>
        <v/>
      </c>
      <c r="AW78" s="330" t="str">
        <f>IF(AND(ISNUMBER($S78),$S78&lt;&gt;0),EXTRA!AH78,'Lo-Z'!BA78)</f>
        <v/>
      </c>
      <c r="AY78" s="335" t="str">
        <f>IF(AND(ISNUMBER(BA78),BA78&lt;&gt;0),"",IF(AND(ISNUMBER($S78),$S78&lt;&gt;0),'Lo-Z-INPUT'!$K$15*'Lo-Z-INPUT'!$K$7,'Lo-Z'!BC78))</f>
        <v/>
      </c>
      <c r="AZ78" s="170"/>
      <c r="BA78" s="160"/>
      <c r="BB78" s="345"/>
      <c r="BD78" s="333" t="str">
        <f>IF(AND(ISNUMBER($S78),$S78&lt;&gt;0),EXTRA!BC78,'Lo-Z'!BV78)</f>
        <v/>
      </c>
      <c r="BE78" s="334" t="str">
        <f t="shared" si="26"/>
        <v/>
      </c>
      <c r="BG78" s="332" t="str">
        <f>IF(AND(ISNUMBER($S78),$S78&lt;&gt;0),EXTRA!AT78,'Lo-Z'!BM78)</f>
        <v/>
      </c>
      <c r="BH78" s="65" t="str">
        <f t="shared" si="27"/>
        <v/>
      </c>
      <c r="BJ78" s="348" t="str">
        <f t="shared" si="28"/>
        <v/>
      </c>
      <c r="BK78" s="349" t="str">
        <f t="shared" si="29"/>
        <v/>
      </c>
      <c r="BN78" s="480" t="str">
        <f t="shared" si="30"/>
        <v/>
      </c>
      <c r="BO78" s="481" t="str">
        <f t="shared" si="31"/>
        <v/>
      </c>
    </row>
    <row r="79" spans="1:67">
      <c r="A79" s="45" t="str">
        <f>MATRIX!A79</f>
        <v>CROWN</v>
      </c>
      <c r="B79" s="500" t="str">
        <f>IF(MATRIX!B79&lt;&gt;0,MATRIX!B79,"-")</f>
        <v>CTs 1200</v>
      </c>
      <c r="D79" s="131"/>
      <c r="E79" s="294" t="str">
        <f t="shared" si="22"/>
        <v/>
      </c>
      <c r="F79" s="379"/>
      <c r="G79" s="306" t="str">
        <f>'Lo-Z'!AE79</f>
        <v/>
      </c>
      <c r="H79" s="380" t="str">
        <f>'Lo-Z'!AF79</f>
        <v/>
      </c>
      <c r="J79" s="382"/>
      <c r="K79" s="471"/>
      <c r="L79" s="469"/>
      <c r="M79" s="382"/>
      <c r="N79" s="470"/>
      <c r="O79" s="382"/>
      <c r="P79" s="470"/>
      <c r="Q79" s="382"/>
      <c r="S79" s="460" t="str">
        <f t="shared" si="23"/>
        <v/>
      </c>
      <c r="T79" s="381"/>
      <c r="U79" s="459" t="str" cm="1">
        <f t="array" ref="U79">IF(ISNUMBER(O79), O79, IF(ISNUMBER(G79), 'Lo-Z-INPUT'!$K$19:$L$19, ""))</f>
        <v/>
      </c>
      <c r="V79" s="381"/>
      <c r="W79" s="458" t="str">
        <f t="shared" si="24"/>
        <v/>
      </c>
      <c r="X79" s="144"/>
      <c r="Y79" s="462"/>
      <c r="Z79" s="70" t="str">
        <f>IF(AND(ISNUMBER($S79),$S79&lt;&gt;0),EXTRA!K79,'Lo-Z'!AH79)</f>
        <v>-</v>
      </c>
      <c r="AB79" s="327" t="str">
        <f>IF(AND(ISNUMBER($S79),$S79&lt;&gt;0),EXTRA!M79,'Lo-Z'!AJ79)</f>
        <v>-</v>
      </c>
      <c r="AC79" s="328" t="str">
        <f t="shared" si="25"/>
        <v/>
      </c>
      <c r="AE79" s="66" t="str">
        <f>IF(AND(ISNUMBER($S79),$S79&lt;&gt;0),EXTRA!P79,'Lo-Z'!AM79)</f>
        <v/>
      </c>
      <c r="AF79" s="65" t="str">
        <f t="shared" si="32"/>
        <v/>
      </c>
      <c r="AG79" s="329" t="str">
        <f>IF(AND(ISNUMBER($S79),$S79&lt;&gt;0),EXTRA!R79,'Lo-Z'!AO79)</f>
        <v/>
      </c>
      <c r="AH79" s="124" t="str">
        <f t="shared" si="33"/>
        <v/>
      </c>
      <c r="AJ79" s="104" t="str">
        <f>IF(AND(ISNUMBER($S79),$S79&lt;&gt;0),EXTRA!T79,'Lo-Z'!AQ79)</f>
        <v/>
      </c>
      <c r="AK79" s="44" t="str">
        <f t="shared" si="34"/>
        <v/>
      </c>
      <c r="AM79" s="85" t="str">
        <f>IF(AND(ISNUMBER($S79),$S79&lt;&gt;0),IF(MV&lt;200,EXTRA!V79,EXTRA!Z79),IF(MV&lt;200,'Lo-Z'!AS79,'Lo-Z'!AW79))</f>
        <v/>
      </c>
      <c r="AN79" s="84" t="str">
        <f t="shared" si="35"/>
        <v/>
      </c>
      <c r="AO79" s="322" t="str">
        <f>IF(AND(ISNUMBER($S79),$S79&lt;&gt;0),IF(MV&lt;200,EXTRA!X79,EXTRA!AB79),IF(MV&lt;200,'Lo-Z'!AU79,'Lo-Z'!AY79))</f>
        <v/>
      </c>
      <c r="AP79" s="106" t="str">
        <f t="shared" si="36"/>
        <v/>
      </c>
      <c r="AR79" s="289" t="str">
        <f>IF(AND(ISNUMBER($S79),$S79&lt;&gt;0),EXTRA!AW79,'Lo-Z'!BP79)</f>
        <v/>
      </c>
      <c r="AS79" s="290" t="str">
        <f t="shared" si="37"/>
        <v/>
      </c>
      <c r="AT79" s="291" t="str">
        <f>IF(AND(ISNUMBER($S79),$S79&lt;&gt;0),EXTRA!AY79,'Lo-Z'!BR79)</f>
        <v/>
      </c>
      <c r="AU79" s="292" t="str">
        <f t="shared" si="38"/>
        <v/>
      </c>
      <c r="AW79" s="330" t="str">
        <f>IF(AND(ISNUMBER($S79),$S79&lt;&gt;0),EXTRA!AH79,'Lo-Z'!BA79)</f>
        <v/>
      </c>
      <c r="AY79" s="335" t="str">
        <f>IF(AND(ISNUMBER(BA79),BA79&lt;&gt;0),"",IF(AND(ISNUMBER($S79),$S79&lt;&gt;0),'Lo-Z-INPUT'!$K$15*'Lo-Z-INPUT'!$K$7,'Lo-Z'!BC79))</f>
        <v/>
      </c>
      <c r="AZ79" s="170"/>
      <c r="BA79" s="160"/>
      <c r="BB79" s="345"/>
      <c r="BD79" s="333" t="str">
        <f>IF(AND(ISNUMBER($S79),$S79&lt;&gt;0),EXTRA!BC79,'Lo-Z'!BV79)</f>
        <v/>
      </c>
      <c r="BE79" s="334" t="str">
        <f t="shared" si="26"/>
        <v/>
      </c>
      <c r="BG79" s="332" t="str">
        <f>IF(AND(ISNUMBER($S79),$S79&lt;&gt;0),EXTRA!AT79,'Lo-Z'!BM79)</f>
        <v/>
      </c>
      <c r="BH79" s="65" t="str">
        <f t="shared" si="27"/>
        <v/>
      </c>
      <c r="BJ79" s="348" t="str">
        <f t="shared" si="28"/>
        <v/>
      </c>
      <c r="BK79" s="349" t="str">
        <f t="shared" si="29"/>
        <v/>
      </c>
      <c r="BN79" s="480" t="str">
        <f t="shared" si="30"/>
        <v/>
      </c>
      <c r="BO79" s="481" t="str">
        <f t="shared" si="31"/>
        <v/>
      </c>
    </row>
    <row r="80" spans="1:67">
      <c r="A80" s="45" t="str">
        <f>MATRIX!A80</f>
        <v>CROWN</v>
      </c>
      <c r="B80" s="500" t="str">
        <f>IF(MATRIX!B80&lt;&gt;0,MATRIX!B80,"-")</f>
        <v>CTs 2000</v>
      </c>
      <c r="D80" s="131"/>
      <c r="E80" s="294" t="str">
        <f t="shared" si="22"/>
        <v/>
      </c>
      <c r="F80" s="379"/>
      <c r="G80" s="306" t="str">
        <f>'Lo-Z'!AE80</f>
        <v/>
      </c>
      <c r="H80" s="380" t="str">
        <f>'Lo-Z'!AF80</f>
        <v/>
      </c>
      <c r="J80" s="382"/>
      <c r="K80" s="471"/>
      <c r="L80" s="469"/>
      <c r="M80" s="382"/>
      <c r="N80" s="470"/>
      <c r="O80" s="382"/>
      <c r="P80" s="470"/>
      <c r="Q80" s="382"/>
      <c r="S80" s="460" t="str">
        <f t="shared" si="23"/>
        <v/>
      </c>
      <c r="T80" s="381"/>
      <c r="U80" s="459" t="str" cm="1">
        <f t="array" ref="U80">IF(ISNUMBER(O80), O80, IF(ISNUMBER(G80), 'Lo-Z-INPUT'!$K$19:$L$19, ""))</f>
        <v/>
      </c>
      <c r="V80" s="381"/>
      <c r="W80" s="458" t="str">
        <f t="shared" si="24"/>
        <v/>
      </c>
      <c r="X80" s="144"/>
      <c r="Y80" s="462"/>
      <c r="Z80" s="70" t="str">
        <f>IF(AND(ISNUMBER($S80),$S80&lt;&gt;0),EXTRA!K80,'Lo-Z'!AH80)</f>
        <v>-</v>
      </c>
      <c r="AB80" s="327" t="str">
        <f>IF(AND(ISNUMBER($S80),$S80&lt;&gt;0),EXTRA!M80,'Lo-Z'!AJ80)</f>
        <v>-</v>
      </c>
      <c r="AC80" s="328" t="str">
        <f t="shared" si="25"/>
        <v/>
      </c>
      <c r="AE80" s="66" t="str">
        <f>IF(AND(ISNUMBER($S80),$S80&lt;&gt;0),EXTRA!P80,'Lo-Z'!AM80)</f>
        <v/>
      </c>
      <c r="AF80" s="65" t="str">
        <f t="shared" si="32"/>
        <v/>
      </c>
      <c r="AG80" s="329" t="str">
        <f>IF(AND(ISNUMBER($S80),$S80&lt;&gt;0),EXTRA!R80,'Lo-Z'!AO80)</f>
        <v/>
      </c>
      <c r="AH80" s="124" t="str">
        <f t="shared" si="33"/>
        <v/>
      </c>
      <c r="AJ80" s="104" t="str">
        <f>IF(AND(ISNUMBER($S80),$S80&lt;&gt;0),EXTRA!T80,'Lo-Z'!AQ80)</f>
        <v/>
      </c>
      <c r="AK80" s="44" t="str">
        <f t="shared" si="34"/>
        <v/>
      </c>
      <c r="AM80" s="85" t="str">
        <f>IF(AND(ISNUMBER($S80),$S80&lt;&gt;0),IF(MV&lt;200,EXTRA!V80,EXTRA!Z80),IF(MV&lt;200,'Lo-Z'!AS80,'Lo-Z'!AW80))</f>
        <v/>
      </c>
      <c r="AN80" s="84" t="str">
        <f t="shared" si="35"/>
        <v/>
      </c>
      <c r="AO80" s="322" t="str">
        <f>IF(AND(ISNUMBER($S80),$S80&lt;&gt;0),IF(MV&lt;200,EXTRA!X80,EXTRA!AB80),IF(MV&lt;200,'Lo-Z'!AU80,'Lo-Z'!AY80))</f>
        <v/>
      </c>
      <c r="AP80" s="106" t="str">
        <f t="shared" si="36"/>
        <v/>
      </c>
      <c r="AR80" s="289" t="str">
        <f>IF(AND(ISNUMBER($S80),$S80&lt;&gt;0),EXTRA!AW80,'Lo-Z'!BP80)</f>
        <v/>
      </c>
      <c r="AS80" s="290" t="str">
        <f t="shared" si="37"/>
        <v/>
      </c>
      <c r="AT80" s="291" t="str">
        <f>IF(AND(ISNUMBER($S80),$S80&lt;&gt;0),EXTRA!AY80,'Lo-Z'!BR80)</f>
        <v/>
      </c>
      <c r="AU80" s="292" t="str">
        <f t="shared" si="38"/>
        <v/>
      </c>
      <c r="AW80" s="330" t="str">
        <f>IF(AND(ISNUMBER($S80),$S80&lt;&gt;0),EXTRA!AH80,'Lo-Z'!BA80)</f>
        <v/>
      </c>
      <c r="AY80" s="335" t="str">
        <f>IF(AND(ISNUMBER(BA80),BA80&lt;&gt;0),"",IF(AND(ISNUMBER($S80),$S80&lt;&gt;0),'Lo-Z-INPUT'!$K$15*'Lo-Z-INPUT'!$K$7,'Lo-Z'!BC80))</f>
        <v/>
      </c>
      <c r="AZ80" s="170"/>
      <c r="BA80" s="160"/>
      <c r="BB80" s="345"/>
      <c r="BD80" s="333" t="str">
        <f>IF(AND(ISNUMBER($S80),$S80&lt;&gt;0),EXTRA!BC80,'Lo-Z'!BV80)</f>
        <v/>
      </c>
      <c r="BE80" s="334" t="str">
        <f t="shared" si="26"/>
        <v/>
      </c>
      <c r="BG80" s="332" t="str">
        <f>IF(AND(ISNUMBER($S80),$S80&lt;&gt;0),EXTRA!AT80,'Lo-Z'!BM80)</f>
        <v/>
      </c>
      <c r="BH80" s="65" t="str">
        <f t="shared" si="27"/>
        <v/>
      </c>
      <c r="BJ80" s="348" t="str">
        <f t="shared" si="28"/>
        <v/>
      </c>
      <c r="BK80" s="349" t="str">
        <f t="shared" si="29"/>
        <v/>
      </c>
      <c r="BN80" s="480" t="str">
        <f t="shared" si="30"/>
        <v/>
      </c>
      <c r="BO80" s="481" t="str">
        <f t="shared" si="31"/>
        <v/>
      </c>
    </row>
    <row r="81" spans="1:67">
      <c r="A81" s="45" t="str">
        <f>MATRIX!A81</f>
        <v>CROWN</v>
      </c>
      <c r="B81" s="500" t="str">
        <f>IF(MATRIX!B81&lt;&gt;0,MATRIX!B81,"-")</f>
        <v>CTs 3000</v>
      </c>
      <c r="D81" s="131"/>
      <c r="E81" s="294" t="str">
        <f t="shared" si="22"/>
        <v/>
      </c>
      <c r="F81" s="379"/>
      <c r="G81" s="306" t="str">
        <f>'Lo-Z'!AE81</f>
        <v/>
      </c>
      <c r="H81" s="380" t="str">
        <f>'Lo-Z'!AF81</f>
        <v/>
      </c>
      <c r="J81" s="382"/>
      <c r="K81" s="471"/>
      <c r="L81" s="469"/>
      <c r="M81" s="382"/>
      <c r="N81" s="470"/>
      <c r="O81" s="382"/>
      <c r="P81" s="470"/>
      <c r="Q81" s="382"/>
      <c r="S81" s="460" t="str">
        <f t="shared" si="23"/>
        <v/>
      </c>
      <c r="T81" s="381"/>
      <c r="U81" s="459" t="str" cm="1">
        <f t="array" ref="U81">IF(ISNUMBER(O81), O81, IF(ISNUMBER(G81), 'Lo-Z-INPUT'!$K$19:$L$19, ""))</f>
        <v/>
      </c>
      <c r="V81" s="381"/>
      <c r="W81" s="458" t="str">
        <f t="shared" si="24"/>
        <v/>
      </c>
      <c r="X81" s="144"/>
      <c r="Y81" s="462"/>
      <c r="Z81" s="70" t="str">
        <f>IF(AND(ISNUMBER($S81),$S81&lt;&gt;0),EXTRA!K81,'Lo-Z'!AH81)</f>
        <v>-</v>
      </c>
      <c r="AB81" s="327" t="str">
        <f>IF(AND(ISNUMBER($S81),$S81&lt;&gt;0),EXTRA!M81,'Lo-Z'!AJ81)</f>
        <v>-</v>
      </c>
      <c r="AC81" s="328" t="str">
        <f t="shared" si="25"/>
        <v/>
      </c>
      <c r="AE81" s="66" t="str">
        <f>IF(AND(ISNUMBER($S81),$S81&lt;&gt;0),EXTRA!P81,'Lo-Z'!AM81)</f>
        <v/>
      </c>
      <c r="AF81" s="65" t="str">
        <f t="shared" si="32"/>
        <v/>
      </c>
      <c r="AG81" s="329" t="str">
        <f>IF(AND(ISNUMBER($S81),$S81&lt;&gt;0),EXTRA!R81,'Lo-Z'!AO81)</f>
        <v/>
      </c>
      <c r="AH81" s="124" t="str">
        <f t="shared" si="33"/>
        <v/>
      </c>
      <c r="AJ81" s="104" t="str">
        <f>IF(AND(ISNUMBER($S81),$S81&lt;&gt;0),EXTRA!T81,'Lo-Z'!AQ81)</f>
        <v/>
      </c>
      <c r="AK81" s="44" t="str">
        <f t="shared" si="34"/>
        <v/>
      </c>
      <c r="AM81" s="85" t="str">
        <f>IF(AND(ISNUMBER($S81),$S81&lt;&gt;0),IF(MV&lt;200,EXTRA!V81,EXTRA!Z81),IF(MV&lt;200,'Lo-Z'!AS81,'Lo-Z'!AW81))</f>
        <v/>
      </c>
      <c r="AN81" s="84" t="str">
        <f t="shared" si="35"/>
        <v/>
      </c>
      <c r="AO81" s="322" t="str">
        <f>IF(AND(ISNUMBER($S81),$S81&lt;&gt;0),IF(MV&lt;200,EXTRA!X81,EXTRA!AB81),IF(MV&lt;200,'Lo-Z'!AU81,'Lo-Z'!AY81))</f>
        <v/>
      </c>
      <c r="AP81" s="106" t="str">
        <f t="shared" si="36"/>
        <v/>
      </c>
      <c r="AR81" s="289" t="str">
        <f>IF(AND(ISNUMBER($S81),$S81&lt;&gt;0),EXTRA!AW81,'Lo-Z'!BP81)</f>
        <v/>
      </c>
      <c r="AS81" s="290" t="str">
        <f t="shared" si="37"/>
        <v/>
      </c>
      <c r="AT81" s="291" t="str">
        <f>IF(AND(ISNUMBER($S81),$S81&lt;&gt;0),EXTRA!AY81,'Lo-Z'!BR81)</f>
        <v/>
      </c>
      <c r="AU81" s="292" t="str">
        <f t="shared" si="38"/>
        <v/>
      </c>
      <c r="AW81" s="330" t="str">
        <f>IF(AND(ISNUMBER($S81),$S81&lt;&gt;0),EXTRA!AH81,'Lo-Z'!BA81)</f>
        <v/>
      </c>
      <c r="AY81" s="335" t="str">
        <f>IF(AND(ISNUMBER(BA81),BA81&lt;&gt;0),"",IF(AND(ISNUMBER($S81),$S81&lt;&gt;0),'Lo-Z-INPUT'!$K$15*'Lo-Z-INPUT'!$K$7,'Lo-Z'!BC81))</f>
        <v/>
      </c>
      <c r="AZ81" s="170"/>
      <c r="BA81" s="160"/>
      <c r="BB81" s="345"/>
      <c r="BD81" s="333" t="str">
        <f>IF(AND(ISNUMBER($S81),$S81&lt;&gt;0),EXTRA!BC81,'Lo-Z'!BV81)</f>
        <v/>
      </c>
      <c r="BE81" s="334" t="str">
        <f t="shared" si="26"/>
        <v/>
      </c>
      <c r="BG81" s="332" t="str">
        <f>IF(AND(ISNUMBER($S81),$S81&lt;&gt;0),EXTRA!AT81,'Lo-Z'!BM81)</f>
        <v/>
      </c>
      <c r="BH81" s="65" t="str">
        <f t="shared" si="27"/>
        <v/>
      </c>
      <c r="BJ81" s="348" t="str">
        <f t="shared" si="28"/>
        <v/>
      </c>
      <c r="BK81" s="349" t="str">
        <f t="shared" si="29"/>
        <v/>
      </c>
      <c r="BN81" s="480" t="str">
        <f t="shared" si="30"/>
        <v/>
      </c>
      <c r="BO81" s="481" t="str">
        <f t="shared" si="31"/>
        <v/>
      </c>
    </row>
    <row r="82" spans="1:67">
      <c r="A82" s="45" t="str">
        <f>MATRIX!A82</f>
        <v>CROWN</v>
      </c>
      <c r="B82" s="500" t="str">
        <f>IF(MATRIX!B82&lt;&gt;0,MATRIX!B82,"-")</f>
        <v>CTs 4200</v>
      </c>
      <c r="D82" s="131"/>
      <c r="E82" s="294" t="str">
        <f t="shared" si="22"/>
        <v/>
      </c>
      <c r="F82" s="379"/>
      <c r="G82" s="306" t="str">
        <f>'Lo-Z'!AE82</f>
        <v/>
      </c>
      <c r="H82" s="380" t="str">
        <f>'Lo-Z'!AF82</f>
        <v/>
      </c>
      <c r="J82" s="382"/>
      <c r="K82" s="471"/>
      <c r="L82" s="469"/>
      <c r="M82" s="382"/>
      <c r="N82" s="470"/>
      <c r="O82" s="382"/>
      <c r="P82" s="470"/>
      <c r="Q82" s="382"/>
      <c r="S82" s="460" t="str">
        <f t="shared" si="23"/>
        <v/>
      </c>
      <c r="T82" s="381"/>
      <c r="U82" s="459" t="str" cm="1">
        <f t="array" ref="U82">IF(ISNUMBER(O82), O82, IF(ISNUMBER(G82), 'Lo-Z-INPUT'!$K$19:$L$19, ""))</f>
        <v/>
      </c>
      <c r="V82" s="381"/>
      <c r="W82" s="458" t="str">
        <f t="shared" si="24"/>
        <v/>
      </c>
      <c r="X82" s="144"/>
      <c r="Y82" s="462"/>
      <c r="Z82" s="70" t="str">
        <f>IF(AND(ISNUMBER($S82),$S82&lt;&gt;0),EXTRA!K82,'Lo-Z'!AH82)</f>
        <v>-</v>
      </c>
      <c r="AB82" s="327" t="str">
        <f>IF(AND(ISNUMBER($S82),$S82&lt;&gt;0),EXTRA!M82,'Lo-Z'!AJ82)</f>
        <v>-</v>
      </c>
      <c r="AC82" s="328" t="str">
        <f t="shared" si="25"/>
        <v/>
      </c>
      <c r="AE82" s="66" t="str">
        <f>IF(AND(ISNUMBER($S82),$S82&lt;&gt;0),EXTRA!P82,'Lo-Z'!AM82)</f>
        <v/>
      </c>
      <c r="AF82" s="65" t="str">
        <f t="shared" si="32"/>
        <v/>
      </c>
      <c r="AG82" s="329" t="str">
        <f>IF(AND(ISNUMBER($S82),$S82&lt;&gt;0),EXTRA!R82,'Lo-Z'!AO82)</f>
        <v/>
      </c>
      <c r="AH82" s="124" t="str">
        <f t="shared" si="33"/>
        <v/>
      </c>
      <c r="AJ82" s="104" t="str">
        <f>IF(AND(ISNUMBER($S82),$S82&lt;&gt;0),EXTRA!T82,'Lo-Z'!AQ82)</f>
        <v/>
      </c>
      <c r="AK82" s="44" t="str">
        <f t="shared" si="34"/>
        <v/>
      </c>
      <c r="AM82" s="85" t="str">
        <f>IF(AND(ISNUMBER($S82),$S82&lt;&gt;0),IF(MV&lt;200,EXTRA!V82,EXTRA!Z82),IF(MV&lt;200,'Lo-Z'!AS82,'Lo-Z'!AW82))</f>
        <v/>
      </c>
      <c r="AN82" s="84" t="str">
        <f t="shared" si="35"/>
        <v/>
      </c>
      <c r="AO82" s="322" t="str">
        <f>IF(AND(ISNUMBER($S82),$S82&lt;&gt;0),IF(MV&lt;200,EXTRA!X82,EXTRA!AB82),IF(MV&lt;200,'Lo-Z'!AU82,'Lo-Z'!AY82))</f>
        <v/>
      </c>
      <c r="AP82" s="106" t="str">
        <f t="shared" si="36"/>
        <v/>
      </c>
      <c r="AR82" s="289" t="str">
        <f>IF(AND(ISNUMBER($S82),$S82&lt;&gt;0),EXTRA!AW82,'Lo-Z'!BP82)</f>
        <v/>
      </c>
      <c r="AS82" s="290" t="str">
        <f t="shared" si="37"/>
        <v/>
      </c>
      <c r="AT82" s="291" t="str">
        <f>IF(AND(ISNUMBER($S82),$S82&lt;&gt;0),EXTRA!AY82,'Lo-Z'!BR82)</f>
        <v/>
      </c>
      <c r="AU82" s="292" t="str">
        <f t="shared" si="38"/>
        <v/>
      </c>
      <c r="AW82" s="330" t="str">
        <f>IF(AND(ISNUMBER($S82),$S82&lt;&gt;0),EXTRA!AH82,'Lo-Z'!BA82)</f>
        <v/>
      </c>
      <c r="AY82" s="335" t="str">
        <f>IF(AND(ISNUMBER(BA82),BA82&lt;&gt;0),"",IF(AND(ISNUMBER($S82),$S82&lt;&gt;0),'Lo-Z-INPUT'!$K$15*'Lo-Z-INPUT'!$K$7,'Lo-Z'!BC82))</f>
        <v/>
      </c>
      <c r="AZ82" s="170"/>
      <c r="BA82" s="160"/>
      <c r="BB82" s="345"/>
      <c r="BD82" s="333" t="str">
        <f>IF(AND(ISNUMBER($S82),$S82&lt;&gt;0),EXTRA!BC82,'Lo-Z'!BV82)</f>
        <v/>
      </c>
      <c r="BE82" s="334" t="str">
        <f t="shared" si="26"/>
        <v/>
      </c>
      <c r="BG82" s="332" t="str">
        <f>IF(AND(ISNUMBER($S82),$S82&lt;&gt;0),EXTRA!AT82,'Lo-Z'!BM82)</f>
        <v/>
      </c>
      <c r="BH82" s="65" t="str">
        <f t="shared" si="27"/>
        <v/>
      </c>
      <c r="BJ82" s="348" t="str">
        <f t="shared" si="28"/>
        <v/>
      </c>
      <c r="BK82" s="349" t="str">
        <f t="shared" si="29"/>
        <v/>
      </c>
      <c r="BN82" s="480" t="str">
        <f t="shared" si="30"/>
        <v/>
      </c>
      <c r="BO82" s="481" t="str">
        <f t="shared" si="31"/>
        <v/>
      </c>
    </row>
    <row r="83" spans="1:67">
      <c r="A83" s="45" t="str">
        <f>MATRIX!A83</f>
        <v>CROWN</v>
      </c>
      <c r="B83" s="500" t="str">
        <f>IF(MATRIX!B83&lt;&gt;0,MATRIX!B83,"-")</f>
        <v>CTs 8200</v>
      </c>
      <c r="D83" s="131"/>
      <c r="E83" s="294" t="str">
        <f t="shared" si="22"/>
        <v/>
      </c>
      <c r="F83" s="379"/>
      <c r="G83" s="306" t="str">
        <f>'Lo-Z'!AE83</f>
        <v/>
      </c>
      <c r="H83" s="380" t="str">
        <f>'Lo-Z'!AF83</f>
        <v/>
      </c>
      <c r="J83" s="382"/>
      <c r="K83" s="471"/>
      <c r="L83" s="469"/>
      <c r="M83" s="382"/>
      <c r="N83" s="470"/>
      <c r="O83" s="382"/>
      <c r="P83" s="470"/>
      <c r="Q83" s="382"/>
      <c r="S83" s="460" t="str">
        <f t="shared" si="23"/>
        <v/>
      </c>
      <c r="T83" s="381"/>
      <c r="U83" s="459" t="str" cm="1">
        <f t="array" ref="U83">IF(ISNUMBER(O83), O83, IF(ISNUMBER(G83), 'Lo-Z-INPUT'!$K$19:$L$19, ""))</f>
        <v/>
      </c>
      <c r="V83" s="381"/>
      <c r="W83" s="458" t="str">
        <f t="shared" si="24"/>
        <v/>
      </c>
      <c r="X83" s="144"/>
      <c r="Y83" s="462"/>
      <c r="Z83" s="70" t="str">
        <f>IF(AND(ISNUMBER($S83),$S83&lt;&gt;0),EXTRA!K83,'Lo-Z'!AH83)</f>
        <v>-</v>
      </c>
      <c r="AB83" s="327" t="str">
        <f>IF(AND(ISNUMBER($S83),$S83&lt;&gt;0),EXTRA!M83,'Lo-Z'!AJ83)</f>
        <v>-</v>
      </c>
      <c r="AC83" s="328" t="str">
        <f t="shared" si="25"/>
        <v/>
      </c>
      <c r="AE83" s="66" t="str">
        <f>IF(AND(ISNUMBER($S83),$S83&lt;&gt;0),EXTRA!P83,'Lo-Z'!AM83)</f>
        <v/>
      </c>
      <c r="AF83" s="65" t="str">
        <f t="shared" si="32"/>
        <v/>
      </c>
      <c r="AG83" s="329" t="str">
        <f>IF(AND(ISNUMBER($S83),$S83&lt;&gt;0),EXTRA!R83,'Lo-Z'!AO83)</f>
        <v/>
      </c>
      <c r="AH83" s="124" t="str">
        <f t="shared" si="33"/>
        <v/>
      </c>
      <c r="AJ83" s="104" t="str">
        <f>IF(AND(ISNUMBER($S83),$S83&lt;&gt;0),EXTRA!T83,'Lo-Z'!AQ83)</f>
        <v/>
      </c>
      <c r="AK83" s="44" t="str">
        <f t="shared" si="34"/>
        <v/>
      </c>
      <c r="AM83" s="85" t="str">
        <f>IF(AND(ISNUMBER($S83),$S83&lt;&gt;0),IF(MV&lt;200,EXTRA!V83,EXTRA!Z83),IF(MV&lt;200,'Lo-Z'!AS83,'Lo-Z'!AW83))</f>
        <v/>
      </c>
      <c r="AN83" s="84" t="str">
        <f t="shared" si="35"/>
        <v/>
      </c>
      <c r="AO83" s="322" t="str">
        <f>IF(AND(ISNUMBER($S83),$S83&lt;&gt;0),IF(MV&lt;200,EXTRA!X83,EXTRA!AB83),IF(MV&lt;200,'Lo-Z'!AU83,'Lo-Z'!AY83))</f>
        <v/>
      </c>
      <c r="AP83" s="106" t="str">
        <f t="shared" si="36"/>
        <v/>
      </c>
      <c r="AR83" s="289" t="str">
        <f>IF(AND(ISNUMBER($S83),$S83&lt;&gt;0),EXTRA!AW83,'Lo-Z'!BP83)</f>
        <v/>
      </c>
      <c r="AS83" s="290" t="str">
        <f t="shared" si="37"/>
        <v/>
      </c>
      <c r="AT83" s="291" t="str">
        <f>IF(AND(ISNUMBER($S83),$S83&lt;&gt;0),EXTRA!AY83,'Lo-Z'!BR83)</f>
        <v/>
      </c>
      <c r="AU83" s="292" t="str">
        <f t="shared" si="38"/>
        <v/>
      </c>
      <c r="AW83" s="330" t="str">
        <f>IF(AND(ISNUMBER($S83),$S83&lt;&gt;0),EXTRA!AH83,'Lo-Z'!BA83)</f>
        <v/>
      </c>
      <c r="AY83" s="335" t="str">
        <f>IF(AND(ISNUMBER(BA83),BA83&lt;&gt;0),"",IF(AND(ISNUMBER($S83),$S83&lt;&gt;0),'Lo-Z-INPUT'!$K$15*'Lo-Z-INPUT'!$K$7,'Lo-Z'!BC83))</f>
        <v/>
      </c>
      <c r="AZ83" s="170"/>
      <c r="BA83" s="160"/>
      <c r="BB83" s="345"/>
      <c r="BD83" s="333" t="str">
        <f>IF(AND(ISNUMBER($S83),$S83&lt;&gt;0),EXTRA!BC83,'Lo-Z'!BV83)</f>
        <v/>
      </c>
      <c r="BE83" s="334" t="str">
        <f t="shared" si="26"/>
        <v/>
      </c>
      <c r="BG83" s="332" t="str">
        <f>IF(AND(ISNUMBER($S83),$S83&lt;&gt;0),EXTRA!AT83,'Lo-Z'!BM83)</f>
        <v/>
      </c>
      <c r="BH83" s="65" t="str">
        <f t="shared" si="27"/>
        <v/>
      </c>
      <c r="BJ83" s="348" t="str">
        <f t="shared" si="28"/>
        <v/>
      </c>
      <c r="BK83" s="349" t="str">
        <f t="shared" si="29"/>
        <v/>
      </c>
      <c r="BN83" s="480" t="str">
        <f t="shared" si="30"/>
        <v/>
      </c>
      <c r="BO83" s="481" t="str">
        <f t="shared" si="31"/>
        <v/>
      </c>
    </row>
    <row r="84" spans="1:67">
      <c r="A84" s="45" t="str">
        <f>MATRIX!A84</f>
        <v>CROWN</v>
      </c>
      <c r="B84" s="500" t="str">
        <f>IF(MATRIX!B84&lt;&gt;0,MATRIX!B84,"-")</f>
        <v>CT 475</v>
      </c>
      <c r="D84" s="131"/>
      <c r="E84" s="294" t="str">
        <f t="shared" si="22"/>
        <v/>
      </c>
      <c r="F84" s="379"/>
      <c r="G84" s="306" t="str">
        <f>'Lo-Z'!AE84</f>
        <v/>
      </c>
      <c r="H84" s="380" t="str">
        <f>'Lo-Z'!AF84</f>
        <v/>
      </c>
      <c r="J84" s="382"/>
      <c r="K84" s="471"/>
      <c r="L84" s="469"/>
      <c r="M84" s="382"/>
      <c r="N84" s="470"/>
      <c r="O84" s="382"/>
      <c r="P84" s="470"/>
      <c r="Q84" s="382"/>
      <c r="S84" s="460" t="str">
        <f t="shared" si="23"/>
        <v/>
      </c>
      <c r="T84" s="381"/>
      <c r="U84" s="459" t="str" cm="1">
        <f t="array" ref="U84">IF(ISNUMBER(O84), O84, IF(ISNUMBER(G84), 'Lo-Z-INPUT'!$K$19:$L$19, ""))</f>
        <v/>
      </c>
      <c r="V84" s="381"/>
      <c r="W84" s="458" t="str">
        <f t="shared" si="24"/>
        <v/>
      </c>
      <c r="X84" s="144"/>
      <c r="Y84" s="462"/>
      <c r="Z84" s="70" t="str">
        <f>IF(AND(ISNUMBER($S84),$S84&lt;&gt;0),EXTRA!K84,'Lo-Z'!AH84)</f>
        <v>-</v>
      </c>
      <c r="AB84" s="327" t="str">
        <f>IF(AND(ISNUMBER($S84),$S84&lt;&gt;0),EXTRA!M84,'Lo-Z'!AJ84)</f>
        <v>-</v>
      </c>
      <c r="AC84" s="328" t="str">
        <f t="shared" si="25"/>
        <v/>
      </c>
      <c r="AE84" s="66" t="str">
        <f>IF(AND(ISNUMBER($S84),$S84&lt;&gt;0),EXTRA!P84,'Lo-Z'!AM84)</f>
        <v/>
      </c>
      <c r="AF84" s="65" t="str">
        <f t="shared" si="32"/>
        <v/>
      </c>
      <c r="AG84" s="329" t="str">
        <f>IF(AND(ISNUMBER($S84),$S84&lt;&gt;0),EXTRA!R84,'Lo-Z'!AO84)</f>
        <v/>
      </c>
      <c r="AH84" s="124" t="str">
        <f t="shared" si="33"/>
        <v/>
      </c>
      <c r="AJ84" s="104" t="str">
        <f>IF(AND(ISNUMBER($S84),$S84&lt;&gt;0),EXTRA!T84,'Lo-Z'!AQ84)</f>
        <v/>
      </c>
      <c r="AK84" s="44" t="str">
        <f t="shared" si="34"/>
        <v/>
      </c>
      <c r="AM84" s="85" t="str">
        <f>IF(AND(ISNUMBER($S84),$S84&lt;&gt;0),IF(MV&lt;200,EXTRA!V84,EXTRA!Z84),IF(MV&lt;200,'Lo-Z'!AS84,'Lo-Z'!AW84))</f>
        <v/>
      </c>
      <c r="AN84" s="84" t="str">
        <f t="shared" si="35"/>
        <v/>
      </c>
      <c r="AO84" s="322" t="str">
        <f>IF(AND(ISNUMBER($S84),$S84&lt;&gt;0),IF(MV&lt;200,EXTRA!X84,EXTRA!AB84),IF(MV&lt;200,'Lo-Z'!AU84,'Lo-Z'!AY84))</f>
        <v/>
      </c>
      <c r="AP84" s="106" t="str">
        <f t="shared" si="36"/>
        <v/>
      </c>
      <c r="AR84" s="289" t="str">
        <f>IF(AND(ISNUMBER($S84),$S84&lt;&gt;0),EXTRA!AW84,'Lo-Z'!BP84)</f>
        <v/>
      </c>
      <c r="AS84" s="290" t="str">
        <f t="shared" si="37"/>
        <v/>
      </c>
      <c r="AT84" s="291" t="str">
        <f>IF(AND(ISNUMBER($S84),$S84&lt;&gt;0),EXTRA!AY84,'Lo-Z'!BR84)</f>
        <v/>
      </c>
      <c r="AU84" s="292" t="str">
        <f t="shared" si="38"/>
        <v/>
      </c>
      <c r="AW84" s="330" t="str">
        <f>IF(AND(ISNUMBER($S84),$S84&lt;&gt;0),EXTRA!AH84,'Lo-Z'!BA84)</f>
        <v/>
      </c>
      <c r="AY84" s="335" t="str">
        <f>IF(AND(ISNUMBER(BA84),BA84&lt;&gt;0),"",IF(AND(ISNUMBER($S84),$S84&lt;&gt;0),'Lo-Z-INPUT'!$K$15*'Lo-Z-INPUT'!$K$7,'Lo-Z'!BC84))</f>
        <v/>
      </c>
      <c r="AZ84" s="170"/>
      <c r="BA84" s="160"/>
      <c r="BB84" s="345"/>
      <c r="BD84" s="333" t="str">
        <f>IF(AND(ISNUMBER($S84),$S84&lt;&gt;0),EXTRA!BC84,'Lo-Z'!BV84)</f>
        <v/>
      </c>
      <c r="BE84" s="334" t="str">
        <f t="shared" si="26"/>
        <v/>
      </c>
      <c r="BG84" s="332" t="str">
        <f>IF(AND(ISNUMBER($S84),$S84&lt;&gt;0),EXTRA!AT84,'Lo-Z'!BM84)</f>
        <v/>
      </c>
      <c r="BH84" s="65" t="str">
        <f t="shared" si="27"/>
        <v/>
      </c>
      <c r="BJ84" s="348" t="str">
        <f t="shared" si="28"/>
        <v/>
      </c>
      <c r="BK84" s="349" t="str">
        <f t="shared" si="29"/>
        <v/>
      </c>
      <c r="BN84" s="480" t="str">
        <f t="shared" si="30"/>
        <v/>
      </c>
      <c r="BO84" s="481" t="str">
        <f t="shared" si="31"/>
        <v/>
      </c>
    </row>
    <row r="85" spans="1:67">
      <c r="A85" s="45" t="str">
        <f>MATRIX!A85</f>
        <v>CROWN</v>
      </c>
      <c r="B85" s="500" t="str">
        <f>IF(MATRIX!B85&lt;&gt;0,MATRIX!B85,"-")</f>
        <v>CT 4150</v>
      </c>
      <c r="D85" s="131"/>
      <c r="E85" s="294" t="str">
        <f t="shared" si="22"/>
        <v/>
      </c>
      <c r="F85" s="379"/>
      <c r="G85" s="306" t="str">
        <f>'Lo-Z'!AE85</f>
        <v/>
      </c>
      <c r="H85" s="380" t="str">
        <f>'Lo-Z'!AF85</f>
        <v/>
      </c>
      <c r="J85" s="382"/>
      <c r="K85" s="471"/>
      <c r="L85" s="469"/>
      <c r="M85" s="382"/>
      <c r="N85" s="470"/>
      <c r="O85" s="382"/>
      <c r="P85" s="470"/>
      <c r="Q85" s="382"/>
      <c r="S85" s="460" t="str">
        <f t="shared" si="23"/>
        <v/>
      </c>
      <c r="T85" s="381"/>
      <c r="U85" s="459" t="str" cm="1">
        <f t="array" ref="U85">IF(ISNUMBER(O85), O85, IF(ISNUMBER(G85), 'Lo-Z-INPUT'!$K$19:$L$19, ""))</f>
        <v/>
      </c>
      <c r="V85" s="381"/>
      <c r="W85" s="458" t="str">
        <f t="shared" si="24"/>
        <v/>
      </c>
      <c r="X85" s="144"/>
      <c r="Y85" s="462"/>
      <c r="Z85" s="70" t="str">
        <f>IF(AND(ISNUMBER($S85),$S85&lt;&gt;0),EXTRA!K85,'Lo-Z'!AH85)</f>
        <v>-</v>
      </c>
      <c r="AB85" s="327" t="str">
        <f>IF(AND(ISNUMBER($S85),$S85&lt;&gt;0),EXTRA!M85,'Lo-Z'!AJ85)</f>
        <v>-</v>
      </c>
      <c r="AC85" s="328" t="str">
        <f t="shared" si="25"/>
        <v/>
      </c>
      <c r="AE85" s="66" t="str">
        <f>IF(AND(ISNUMBER($S85),$S85&lt;&gt;0),EXTRA!P85,'Lo-Z'!AM85)</f>
        <v/>
      </c>
      <c r="AF85" s="65" t="str">
        <f t="shared" si="32"/>
        <v/>
      </c>
      <c r="AG85" s="329" t="str">
        <f>IF(AND(ISNUMBER($S85),$S85&lt;&gt;0),EXTRA!R85,'Lo-Z'!AO85)</f>
        <v/>
      </c>
      <c r="AH85" s="124" t="str">
        <f t="shared" si="33"/>
        <v/>
      </c>
      <c r="AJ85" s="104" t="str">
        <f>IF(AND(ISNUMBER($S85),$S85&lt;&gt;0),EXTRA!T85,'Lo-Z'!AQ85)</f>
        <v/>
      </c>
      <c r="AK85" s="44" t="str">
        <f t="shared" si="34"/>
        <v/>
      </c>
      <c r="AM85" s="85" t="str">
        <f>IF(AND(ISNUMBER($S85),$S85&lt;&gt;0),IF(MV&lt;200,EXTRA!V85,EXTRA!Z85),IF(MV&lt;200,'Lo-Z'!AS85,'Lo-Z'!AW85))</f>
        <v/>
      </c>
      <c r="AN85" s="84" t="str">
        <f t="shared" si="35"/>
        <v/>
      </c>
      <c r="AO85" s="322" t="str">
        <f>IF(AND(ISNUMBER($S85),$S85&lt;&gt;0),IF(MV&lt;200,EXTRA!X85,EXTRA!AB85),IF(MV&lt;200,'Lo-Z'!AU85,'Lo-Z'!AY85))</f>
        <v/>
      </c>
      <c r="AP85" s="106" t="str">
        <f t="shared" si="36"/>
        <v/>
      </c>
      <c r="AR85" s="289" t="str">
        <f>IF(AND(ISNUMBER($S85),$S85&lt;&gt;0),EXTRA!AW85,'Lo-Z'!BP85)</f>
        <v/>
      </c>
      <c r="AS85" s="290" t="str">
        <f t="shared" si="37"/>
        <v/>
      </c>
      <c r="AT85" s="291" t="str">
        <f>IF(AND(ISNUMBER($S85),$S85&lt;&gt;0),EXTRA!AY85,'Lo-Z'!BR85)</f>
        <v/>
      </c>
      <c r="AU85" s="292" t="str">
        <f t="shared" si="38"/>
        <v/>
      </c>
      <c r="AW85" s="330" t="str">
        <f>IF(AND(ISNUMBER($S85),$S85&lt;&gt;0),EXTRA!AH85,'Lo-Z'!BA85)</f>
        <v/>
      </c>
      <c r="AY85" s="335" t="str">
        <f>IF(AND(ISNUMBER(BA85),BA85&lt;&gt;0),"",IF(AND(ISNUMBER($S85),$S85&lt;&gt;0),'Lo-Z-INPUT'!$K$15*'Lo-Z-INPUT'!$K$7,'Lo-Z'!BC85))</f>
        <v/>
      </c>
      <c r="AZ85" s="170"/>
      <c r="BA85" s="160"/>
      <c r="BB85" s="345"/>
      <c r="BD85" s="333" t="str">
        <f>IF(AND(ISNUMBER($S85),$S85&lt;&gt;0),EXTRA!BC85,'Lo-Z'!BV85)</f>
        <v/>
      </c>
      <c r="BE85" s="334" t="str">
        <f t="shared" si="26"/>
        <v/>
      </c>
      <c r="BG85" s="332" t="str">
        <f>IF(AND(ISNUMBER($S85),$S85&lt;&gt;0),EXTRA!AT85,'Lo-Z'!BM85)</f>
        <v/>
      </c>
      <c r="BH85" s="65" t="str">
        <f t="shared" si="27"/>
        <v/>
      </c>
      <c r="BJ85" s="348" t="str">
        <f t="shared" si="28"/>
        <v/>
      </c>
      <c r="BK85" s="349" t="str">
        <f t="shared" si="29"/>
        <v/>
      </c>
      <c r="BN85" s="480" t="str">
        <f t="shared" si="30"/>
        <v/>
      </c>
      <c r="BO85" s="481" t="str">
        <f t="shared" si="31"/>
        <v/>
      </c>
    </row>
    <row r="86" spans="1:67">
      <c r="A86" s="45" t="str">
        <f>MATRIX!A86</f>
        <v>CROWN</v>
      </c>
      <c r="B86" s="500" t="str">
        <f>IF(MATRIX!B86&lt;&gt;0,MATRIX!B86,"-")</f>
        <v>CT 875</v>
      </c>
      <c r="D86" s="131"/>
      <c r="E86" s="294" t="str">
        <f t="shared" si="22"/>
        <v/>
      </c>
      <c r="F86" s="379"/>
      <c r="G86" s="306" t="str">
        <f>'Lo-Z'!AE86</f>
        <v/>
      </c>
      <c r="H86" s="380" t="str">
        <f>'Lo-Z'!AF86</f>
        <v/>
      </c>
      <c r="J86" s="382"/>
      <c r="K86" s="471"/>
      <c r="L86" s="469"/>
      <c r="M86" s="382"/>
      <c r="N86" s="470"/>
      <c r="O86" s="382"/>
      <c r="P86" s="470"/>
      <c r="Q86" s="382"/>
      <c r="S86" s="460" t="str">
        <f t="shared" si="23"/>
        <v/>
      </c>
      <c r="T86" s="381"/>
      <c r="U86" s="459" t="str" cm="1">
        <f t="array" ref="U86">IF(ISNUMBER(O86), O86, IF(ISNUMBER(G86), 'Lo-Z-INPUT'!$K$19:$L$19, ""))</f>
        <v/>
      </c>
      <c r="V86" s="381"/>
      <c r="W86" s="458" t="str">
        <f t="shared" si="24"/>
        <v/>
      </c>
      <c r="X86" s="144"/>
      <c r="Y86" s="462"/>
      <c r="Z86" s="70" t="str">
        <f>IF(AND(ISNUMBER($S86),$S86&lt;&gt;0),EXTRA!K86,'Lo-Z'!AH86)</f>
        <v>-</v>
      </c>
      <c r="AB86" s="327" t="str">
        <f>IF(AND(ISNUMBER($S86),$S86&lt;&gt;0),EXTRA!M86,'Lo-Z'!AJ86)</f>
        <v>-</v>
      </c>
      <c r="AC86" s="328" t="str">
        <f t="shared" si="25"/>
        <v/>
      </c>
      <c r="AE86" s="66" t="str">
        <f>IF(AND(ISNUMBER($S86),$S86&lt;&gt;0),EXTRA!P86,'Lo-Z'!AM86)</f>
        <v/>
      </c>
      <c r="AF86" s="65" t="str">
        <f t="shared" si="32"/>
        <v/>
      </c>
      <c r="AG86" s="329" t="str">
        <f>IF(AND(ISNUMBER($S86),$S86&lt;&gt;0),EXTRA!R86,'Lo-Z'!AO86)</f>
        <v/>
      </c>
      <c r="AH86" s="124" t="str">
        <f t="shared" si="33"/>
        <v/>
      </c>
      <c r="AJ86" s="104" t="str">
        <f>IF(AND(ISNUMBER($S86),$S86&lt;&gt;0),EXTRA!T86,'Lo-Z'!AQ86)</f>
        <v/>
      </c>
      <c r="AK86" s="44" t="str">
        <f t="shared" si="34"/>
        <v/>
      </c>
      <c r="AM86" s="85" t="str">
        <f>IF(AND(ISNUMBER($S86),$S86&lt;&gt;0),IF(MV&lt;200,EXTRA!V86,EXTRA!Z86),IF(MV&lt;200,'Lo-Z'!AS86,'Lo-Z'!AW86))</f>
        <v/>
      </c>
      <c r="AN86" s="84" t="str">
        <f t="shared" si="35"/>
        <v/>
      </c>
      <c r="AO86" s="322" t="str">
        <f>IF(AND(ISNUMBER($S86),$S86&lt;&gt;0),IF(MV&lt;200,EXTRA!X86,EXTRA!AB86),IF(MV&lt;200,'Lo-Z'!AU86,'Lo-Z'!AY86))</f>
        <v/>
      </c>
      <c r="AP86" s="106" t="str">
        <f t="shared" si="36"/>
        <v/>
      </c>
      <c r="AR86" s="289" t="str">
        <f>IF(AND(ISNUMBER($S86),$S86&lt;&gt;0),EXTRA!AW86,'Lo-Z'!BP86)</f>
        <v/>
      </c>
      <c r="AS86" s="290" t="str">
        <f t="shared" si="37"/>
        <v/>
      </c>
      <c r="AT86" s="291" t="str">
        <f>IF(AND(ISNUMBER($S86),$S86&lt;&gt;0),EXTRA!AY86,'Lo-Z'!BR86)</f>
        <v/>
      </c>
      <c r="AU86" s="292" t="str">
        <f t="shared" si="38"/>
        <v/>
      </c>
      <c r="AW86" s="330" t="str">
        <f>IF(AND(ISNUMBER($S86),$S86&lt;&gt;0),EXTRA!AH86,'Lo-Z'!BA86)</f>
        <v/>
      </c>
      <c r="AY86" s="335" t="str">
        <f>IF(AND(ISNUMBER(BA86),BA86&lt;&gt;0),"",IF(AND(ISNUMBER($S86),$S86&lt;&gt;0),'Lo-Z-INPUT'!$K$15*'Lo-Z-INPUT'!$K$7,'Lo-Z'!BC86))</f>
        <v/>
      </c>
      <c r="AZ86" s="170"/>
      <c r="BA86" s="160"/>
      <c r="BB86" s="345"/>
      <c r="BD86" s="333" t="str">
        <f>IF(AND(ISNUMBER($S86),$S86&lt;&gt;0),EXTRA!BC86,'Lo-Z'!BV86)</f>
        <v/>
      </c>
      <c r="BE86" s="334" t="str">
        <f t="shared" si="26"/>
        <v/>
      </c>
      <c r="BG86" s="332" t="str">
        <f>IF(AND(ISNUMBER($S86),$S86&lt;&gt;0),EXTRA!AT86,'Lo-Z'!BM86)</f>
        <v/>
      </c>
      <c r="BH86" s="65" t="str">
        <f t="shared" si="27"/>
        <v/>
      </c>
      <c r="BJ86" s="348" t="str">
        <f t="shared" si="28"/>
        <v/>
      </c>
      <c r="BK86" s="349" t="str">
        <f t="shared" si="29"/>
        <v/>
      </c>
      <c r="BN86" s="480" t="str">
        <f t="shared" si="30"/>
        <v/>
      </c>
      <c r="BO86" s="481" t="str">
        <f t="shared" si="31"/>
        <v/>
      </c>
    </row>
    <row r="87" spans="1:67">
      <c r="A87" s="45" t="str">
        <f>MATRIX!A87</f>
        <v>CROWN</v>
      </c>
      <c r="B87" s="500" t="str">
        <f>IF(MATRIX!B87&lt;&gt;0,MATRIX!B87,"-")</f>
        <v>CT 8150</v>
      </c>
      <c r="D87" s="131"/>
      <c r="E87" s="294" t="str">
        <f t="shared" si="22"/>
        <v/>
      </c>
      <c r="F87" s="379"/>
      <c r="G87" s="306" t="str">
        <f>'Lo-Z'!AE87</f>
        <v/>
      </c>
      <c r="H87" s="380" t="str">
        <f>'Lo-Z'!AF87</f>
        <v/>
      </c>
      <c r="J87" s="382"/>
      <c r="K87" s="471"/>
      <c r="L87" s="469"/>
      <c r="M87" s="382"/>
      <c r="N87" s="470"/>
      <c r="O87" s="382"/>
      <c r="P87" s="470"/>
      <c r="Q87" s="382"/>
      <c r="S87" s="460" t="str">
        <f t="shared" si="23"/>
        <v/>
      </c>
      <c r="T87" s="381"/>
      <c r="U87" s="459" t="str" cm="1">
        <f t="array" ref="U87">IF(ISNUMBER(O87), O87, IF(ISNUMBER(G87), 'Lo-Z-INPUT'!$K$19:$L$19, ""))</f>
        <v/>
      </c>
      <c r="V87" s="381"/>
      <c r="W87" s="458" t="str">
        <f t="shared" si="24"/>
        <v/>
      </c>
      <c r="X87" s="144"/>
      <c r="Y87" s="462"/>
      <c r="Z87" s="70" t="str">
        <f>IF(AND(ISNUMBER($S87),$S87&lt;&gt;0),EXTRA!K87,'Lo-Z'!AH87)</f>
        <v>-</v>
      </c>
      <c r="AB87" s="327" t="str">
        <f>IF(AND(ISNUMBER($S87),$S87&lt;&gt;0),EXTRA!M87,'Lo-Z'!AJ87)</f>
        <v>-</v>
      </c>
      <c r="AC87" s="328" t="str">
        <f t="shared" si="25"/>
        <v/>
      </c>
      <c r="AE87" s="66" t="str">
        <f>IF(AND(ISNUMBER($S87),$S87&lt;&gt;0),EXTRA!P87,'Lo-Z'!AM87)</f>
        <v/>
      </c>
      <c r="AF87" s="65" t="str">
        <f t="shared" si="32"/>
        <v/>
      </c>
      <c r="AG87" s="329" t="str">
        <f>IF(AND(ISNUMBER($S87),$S87&lt;&gt;0),EXTRA!R87,'Lo-Z'!AO87)</f>
        <v/>
      </c>
      <c r="AH87" s="124" t="str">
        <f t="shared" si="33"/>
        <v/>
      </c>
      <c r="AJ87" s="104" t="str">
        <f>IF(AND(ISNUMBER($S87),$S87&lt;&gt;0),EXTRA!T87,'Lo-Z'!AQ87)</f>
        <v/>
      </c>
      <c r="AK87" s="44" t="str">
        <f t="shared" si="34"/>
        <v/>
      </c>
      <c r="AM87" s="85" t="str">
        <f>IF(AND(ISNUMBER($S87),$S87&lt;&gt;0),IF(MV&lt;200,EXTRA!V87,EXTRA!Z87),IF(MV&lt;200,'Lo-Z'!AS87,'Lo-Z'!AW87))</f>
        <v/>
      </c>
      <c r="AN87" s="84" t="str">
        <f t="shared" si="35"/>
        <v/>
      </c>
      <c r="AO87" s="322" t="str">
        <f>IF(AND(ISNUMBER($S87),$S87&lt;&gt;0),IF(MV&lt;200,EXTRA!X87,EXTRA!AB87),IF(MV&lt;200,'Lo-Z'!AU87,'Lo-Z'!AY87))</f>
        <v/>
      </c>
      <c r="AP87" s="106" t="str">
        <f t="shared" si="36"/>
        <v/>
      </c>
      <c r="AR87" s="289" t="str">
        <f>IF(AND(ISNUMBER($S87),$S87&lt;&gt;0),EXTRA!AW87,'Lo-Z'!BP87)</f>
        <v/>
      </c>
      <c r="AS87" s="290" t="str">
        <f t="shared" si="37"/>
        <v/>
      </c>
      <c r="AT87" s="291" t="str">
        <f>IF(AND(ISNUMBER($S87),$S87&lt;&gt;0),EXTRA!AY87,'Lo-Z'!BR87)</f>
        <v/>
      </c>
      <c r="AU87" s="292" t="str">
        <f t="shared" si="38"/>
        <v/>
      </c>
      <c r="AW87" s="330" t="str">
        <f>IF(AND(ISNUMBER($S87),$S87&lt;&gt;0),EXTRA!AH87,'Lo-Z'!BA87)</f>
        <v/>
      </c>
      <c r="AY87" s="335" t="str">
        <f>IF(AND(ISNUMBER(BA87),BA87&lt;&gt;0),"",IF(AND(ISNUMBER($S87),$S87&lt;&gt;0),'Lo-Z-INPUT'!$K$15*'Lo-Z-INPUT'!$K$7,'Lo-Z'!BC87))</f>
        <v/>
      </c>
      <c r="AZ87" s="170"/>
      <c r="BA87" s="160"/>
      <c r="BB87" s="345"/>
      <c r="BD87" s="333" t="str">
        <f>IF(AND(ISNUMBER($S87),$S87&lt;&gt;0),EXTRA!BC87,'Lo-Z'!BV87)</f>
        <v/>
      </c>
      <c r="BE87" s="334" t="str">
        <f t="shared" si="26"/>
        <v/>
      </c>
      <c r="BG87" s="332" t="str">
        <f>IF(AND(ISNUMBER($S87),$S87&lt;&gt;0),EXTRA!AT87,'Lo-Z'!BM87)</f>
        <v/>
      </c>
      <c r="BH87" s="65" t="str">
        <f t="shared" si="27"/>
        <v/>
      </c>
      <c r="BJ87" s="348" t="str">
        <f t="shared" si="28"/>
        <v/>
      </c>
      <c r="BK87" s="349" t="str">
        <f t="shared" si="29"/>
        <v/>
      </c>
      <c r="BN87" s="480" t="str">
        <f t="shared" si="30"/>
        <v/>
      </c>
      <c r="BO87" s="481" t="str">
        <f t="shared" si="31"/>
        <v/>
      </c>
    </row>
    <row r="88" spans="1:67">
      <c r="A88" s="45" t="str">
        <f>MATRIX!A88</f>
        <v>CROWN</v>
      </c>
      <c r="B88" s="500" t="str">
        <f>IF(MATRIX!B88&lt;&gt;0,MATRIX!B88,"-")</f>
        <v>XTi 1002</v>
      </c>
      <c r="D88" s="131"/>
      <c r="E88" s="294" t="str">
        <f t="shared" si="22"/>
        <v/>
      </c>
      <c r="F88" s="379"/>
      <c r="G88" s="306" t="str">
        <f>'Lo-Z'!AE88</f>
        <v/>
      </c>
      <c r="H88" s="380" t="str">
        <f>'Lo-Z'!AF88</f>
        <v/>
      </c>
      <c r="J88" s="382"/>
      <c r="K88" s="471"/>
      <c r="L88" s="469"/>
      <c r="M88" s="382"/>
      <c r="N88" s="470"/>
      <c r="O88" s="382"/>
      <c r="P88" s="470"/>
      <c r="Q88" s="382"/>
      <c r="S88" s="460" t="str">
        <f t="shared" si="23"/>
        <v/>
      </c>
      <c r="T88" s="381"/>
      <c r="U88" s="459" t="str" cm="1">
        <f t="array" ref="U88">IF(ISNUMBER(O88), O88, IF(ISNUMBER(G88), 'Lo-Z-INPUT'!$K$19:$L$19, ""))</f>
        <v/>
      </c>
      <c r="V88" s="381"/>
      <c r="W88" s="458" t="str">
        <f t="shared" si="24"/>
        <v/>
      </c>
      <c r="X88" s="144"/>
      <c r="Y88" s="462"/>
      <c r="Z88" s="70" t="str">
        <f>IF(AND(ISNUMBER($S88),$S88&lt;&gt;0),EXTRA!K88,'Lo-Z'!AH88)</f>
        <v>-</v>
      </c>
      <c r="AB88" s="327" t="str">
        <f>IF(AND(ISNUMBER($S88),$S88&lt;&gt;0),EXTRA!M88,'Lo-Z'!AJ88)</f>
        <v>-</v>
      </c>
      <c r="AC88" s="328" t="str">
        <f t="shared" si="25"/>
        <v/>
      </c>
      <c r="AE88" s="66" t="str">
        <f>IF(AND(ISNUMBER($S88),$S88&lt;&gt;0),EXTRA!P88,'Lo-Z'!AM88)</f>
        <v/>
      </c>
      <c r="AF88" s="65" t="str">
        <f t="shared" si="32"/>
        <v/>
      </c>
      <c r="AG88" s="329" t="str">
        <f>IF(AND(ISNUMBER($S88),$S88&lt;&gt;0),EXTRA!R88,'Lo-Z'!AO88)</f>
        <v/>
      </c>
      <c r="AH88" s="124" t="str">
        <f t="shared" si="33"/>
        <v/>
      </c>
      <c r="AJ88" s="104" t="str">
        <f>IF(AND(ISNUMBER($S88),$S88&lt;&gt;0),EXTRA!T88,'Lo-Z'!AQ88)</f>
        <v/>
      </c>
      <c r="AK88" s="44" t="str">
        <f t="shared" si="34"/>
        <v/>
      </c>
      <c r="AM88" s="85" t="str">
        <f>IF(AND(ISNUMBER($S88),$S88&lt;&gt;0),IF(MV&lt;200,EXTRA!V88,EXTRA!Z88),IF(MV&lt;200,'Lo-Z'!AS88,'Lo-Z'!AW88))</f>
        <v/>
      </c>
      <c r="AN88" s="84" t="str">
        <f t="shared" si="35"/>
        <v/>
      </c>
      <c r="AO88" s="322" t="str">
        <f>IF(AND(ISNUMBER($S88),$S88&lt;&gt;0),IF(MV&lt;200,EXTRA!X88,EXTRA!AB88),IF(MV&lt;200,'Lo-Z'!AU88,'Lo-Z'!AY88))</f>
        <v/>
      </c>
      <c r="AP88" s="106" t="str">
        <f t="shared" si="36"/>
        <v/>
      </c>
      <c r="AR88" s="289" t="str">
        <f>IF(AND(ISNUMBER($S88),$S88&lt;&gt;0),EXTRA!AW88,'Lo-Z'!BP88)</f>
        <v/>
      </c>
      <c r="AS88" s="290" t="str">
        <f t="shared" si="37"/>
        <v/>
      </c>
      <c r="AT88" s="291" t="str">
        <f>IF(AND(ISNUMBER($S88),$S88&lt;&gt;0),EXTRA!AY88,'Lo-Z'!BR88)</f>
        <v/>
      </c>
      <c r="AU88" s="292" t="str">
        <f t="shared" si="38"/>
        <v/>
      </c>
      <c r="AW88" s="330" t="str">
        <f>IF(AND(ISNUMBER($S88),$S88&lt;&gt;0),EXTRA!AH88,'Lo-Z'!BA88)</f>
        <v/>
      </c>
      <c r="AY88" s="335" t="str">
        <f>IF(AND(ISNUMBER(BA88),BA88&lt;&gt;0),"",IF(AND(ISNUMBER($S88),$S88&lt;&gt;0),'Lo-Z-INPUT'!$K$15*'Lo-Z-INPUT'!$K$7,'Lo-Z'!BC88))</f>
        <v/>
      </c>
      <c r="AZ88" s="170"/>
      <c r="BA88" s="160"/>
      <c r="BB88" s="345"/>
      <c r="BD88" s="333" t="str">
        <f>IF(AND(ISNUMBER($S88),$S88&lt;&gt;0),EXTRA!BC88,'Lo-Z'!BV88)</f>
        <v/>
      </c>
      <c r="BE88" s="334" t="str">
        <f t="shared" si="26"/>
        <v/>
      </c>
      <c r="BG88" s="332" t="str">
        <f>IF(AND(ISNUMBER($S88),$S88&lt;&gt;0),EXTRA!AT88,'Lo-Z'!BM88)</f>
        <v/>
      </c>
      <c r="BH88" s="65" t="str">
        <f t="shared" si="27"/>
        <v/>
      </c>
      <c r="BJ88" s="348" t="str">
        <f t="shared" si="28"/>
        <v/>
      </c>
      <c r="BK88" s="349" t="str">
        <f t="shared" si="29"/>
        <v/>
      </c>
      <c r="BN88" s="480" t="str">
        <f t="shared" si="30"/>
        <v/>
      </c>
      <c r="BO88" s="481" t="str">
        <f t="shared" si="31"/>
        <v/>
      </c>
    </row>
    <row r="89" spans="1:67">
      <c r="A89" s="45" t="str">
        <f>MATRIX!A89</f>
        <v>CROWN</v>
      </c>
      <c r="B89" s="500" t="str">
        <f>IF(MATRIX!B89&lt;&gt;0,MATRIX!B89,"-")</f>
        <v>XTi 2002</v>
      </c>
      <c r="D89" s="131"/>
      <c r="E89" s="294" t="str">
        <f t="shared" si="22"/>
        <v/>
      </c>
      <c r="F89" s="379"/>
      <c r="G89" s="306" t="str">
        <f>'Lo-Z'!AE89</f>
        <v/>
      </c>
      <c r="H89" s="380" t="str">
        <f>'Lo-Z'!AF89</f>
        <v/>
      </c>
      <c r="J89" s="382"/>
      <c r="K89" s="471"/>
      <c r="L89" s="469"/>
      <c r="M89" s="382"/>
      <c r="N89" s="470"/>
      <c r="O89" s="382"/>
      <c r="P89" s="470"/>
      <c r="Q89" s="382"/>
      <c r="S89" s="460" t="str">
        <f t="shared" si="23"/>
        <v/>
      </c>
      <c r="T89" s="381"/>
      <c r="U89" s="459" t="str" cm="1">
        <f t="array" ref="U89">IF(ISNUMBER(O89), O89, IF(ISNUMBER(G89), 'Lo-Z-INPUT'!$K$19:$L$19, ""))</f>
        <v/>
      </c>
      <c r="V89" s="381"/>
      <c r="W89" s="458" t="str">
        <f t="shared" si="24"/>
        <v/>
      </c>
      <c r="X89" s="144"/>
      <c r="Y89" s="462"/>
      <c r="Z89" s="70" t="str">
        <f>IF(AND(ISNUMBER($S89),$S89&lt;&gt;0),EXTRA!K89,'Lo-Z'!AH89)</f>
        <v>-</v>
      </c>
      <c r="AB89" s="327" t="str">
        <f>IF(AND(ISNUMBER($S89),$S89&lt;&gt;0),EXTRA!M89,'Lo-Z'!AJ89)</f>
        <v>-</v>
      </c>
      <c r="AC89" s="328" t="str">
        <f t="shared" si="25"/>
        <v/>
      </c>
      <c r="AE89" s="66" t="str">
        <f>IF(AND(ISNUMBER($S89),$S89&lt;&gt;0),EXTRA!P89,'Lo-Z'!AM89)</f>
        <v/>
      </c>
      <c r="AF89" s="65" t="str">
        <f t="shared" si="32"/>
        <v/>
      </c>
      <c r="AG89" s="329" t="str">
        <f>IF(AND(ISNUMBER($S89),$S89&lt;&gt;0),EXTRA!R89,'Lo-Z'!AO89)</f>
        <v/>
      </c>
      <c r="AH89" s="124" t="str">
        <f t="shared" si="33"/>
        <v/>
      </c>
      <c r="AJ89" s="104" t="str">
        <f>IF(AND(ISNUMBER($S89),$S89&lt;&gt;0),EXTRA!T89,'Lo-Z'!AQ89)</f>
        <v/>
      </c>
      <c r="AK89" s="44" t="str">
        <f t="shared" si="34"/>
        <v/>
      </c>
      <c r="AM89" s="85" t="str">
        <f>IF(AND(ISNUMBER($S89),$S89&lt;&gt;0),IF(MV&lt;200,EXTRA!V89,EXTRA!Z89),IF(MV&lt;200,'Lo-Z'!AS89,'Lo-Z'!AW89))</f>
        <v/>
      </c>
      <c r="AN89" s="84" t="str">
        <f t="shared" si="35"/>
        <v/>
      </c>
      <c r="AO89" s="322" t="str">
        <f>IF(AND(ISNUMBER($S89),$S89&lt;&gt;0),IF(MV&lt;200,EXTRA!X89,EXTRA!AB89),IF(MV&lt;200,'Lo-Z'!AU89,'Lo-Z'!AY89))</f>
        <v/>
      </c>
      <c r="AP89" s="106" t="str">
        <f t="shared" si="36"/>
        <v/>
      </c>
      <c r="AR89" s="289" t="str">
        <f>IF(AND(ISNUMBER($S89),$S89&lt;&gt;0),EXTRA!AW89,'Lo-Z'!BP89)</f>
        <v/>
      </c>
      <c r="AS89" s="290" t="str">
        <f t="shared" si="37"/>
        <v/>
      </c>
      <c r="AT89" s="291" t="str">
        <f>IF(AND(ISNUMBER($S89),$S89&lt;&gt;0),EXTRA!AY89,'Lo-Z'!BR89)</f>
        <v/>
      </c>
      <c r="AU89" s="292" t="str">
        <f t="shared" si="38"/>
        <v/>
      </c>
      <c r="AW89" s="330" t="str">
        <f>IF(AND(ISNUMBER($S89),$S89&lt;&gt;0),EXTRA!AH89,'Lo-Z'!BA89)</f>
        <v/>
      </c>
      <c r="AY89" s="335" t="str">
        <f>IF(AND(ISNUMBER(BA89),BA89&lt;&gt;0),"",IF(AND(ISNUMBER($S89),$S89&lt;&gt;0),'Lo-Z-INPUT'!$K$15*'Lo-Z-INPUT'!$K$7,'Lo-Z'!BC89))</f>
        <v/>
      </c>
      <c r="AZ89" s="170"/>
      <c r="BA89" s="160"/>
      <c r="BB89" s="345"/>
      <c r="BD89" s="333" t="str">
        <f>IF(AND(ISNUMBER($S89),$S89&lt;&gt;0),EXTRA!BC89,'Lo-Z'!BV89)</f>
        <v/>
      </c>
      <c r="BE89" s="334" t="str">
        <f t="shared" si="26"/>
        <v/>
      </c>
      <c r="BG89" s="332" t="str">
        <f>IF(AND(ISNUMBER($S89),$S89&lt;&gt;0),EXTRA!AT89,'Lo-Z'!BM89)</f>
        <v/>
      </c>
      <c r="BH89" s="65" t="str">
        <f t="shared" si="27"/>
        <v/>
      </c>
      <c r="BJ89" s="348" t="str">
        <f t="shared" si="28"/>
        <v/>
      </c>
      <c r="BK89" s="349" t="str">
        <f t="shared" si="29"/>
        <v/>
      </c>
      <c r="BN89" s="480" t="str">
        <f t="shared" si="30"/>
        <v/>
      </c>
      <c r="BO89" s="481" t="str">
        <f t="shared" si="31"/>
        <v/>
      </c>
    </row>
    <row r="90" spans="1:67">
      <c r="A90" s="45" t="str">
        <f>MATRIX!A90</f>
        <v>CROWN</v>
      </c>
      <c r="B90" s="500" t="str">
        <f>IF(MATRIX!B90&lt;&gt;0,MATRIX!B90,"-")</f>
        <v>XTi 4002</v>
      </c>
      <c r="D90" s="131"/>
      <c r="E90" s="294" t="str">
        <f t="shared" si="22"/>
        <v/>
      </c>
      <c r="F90" s="379"/>
      <c r="G90" s="306" t="str">
        <f>'Lo-Z'!AE90</f>
        <v/>
      </c>
      <c r="H90" s="380" t="str">
        <f>'Lo-Z'!AF90</f>
        <v/>
      </c>
      <c r="J90" s="382"/>
      <c r="K90" s="471"/>
      <c r="L90" s="469"/>
      <c r="M90" s="382"/>
      <c r="N90" s="470"/>
      <c r="O90" s="382"/>
      <c r="P90" s="470"/>
      <c r="Q90" s="382"/>
      <c r="S90" s="460" t="str">
        <f t="shared" si="23"/>
        <v/>
      </c>
      <c r="T90" s="381"/>
      <c r="U90" s="459" t="str" cm="1">
        <f t="array" ref="U90">IF(ISNUMBER(O90), O90, IF(ISNUMBER(G90), 'Lo-Z-INPUT'!$K$19:$L$19, ""))</f>
        <v/>
      </c>
      <c r="V90" s="381"/>
      <c r="W90" s="458" t="str">
        <f t="shared" si="24"/>
        <v/>
      </c>
      <c r="X90" s="144"/>
      <c r="Y90" s="462"/>
      <c r="Z90" s="70" t="str">
        <f>IF(AND(ISNUMBER($S90),$S90&lt;&gt;0),EXTRA!K90,'Lo-Z'!AH90)</f>
        <v>-</v>
      </c>
      <c r="AB90" s="327" t="str">
        <f>IF(AND(ISNUMBER($S90),$S90&lt;&gt;0),EXTRA!M90,'Lo-Z'!AJ90)</f>
        <v>-</v>
      </c>
      <c r="AC90" s="328" t="str">
        <f t="shared" si="25"/>
        <v/>
      </c>
      <c r="AE90" s="66" t="str">
        <f>IF(AND(ISNUMBER($S90),$S90&lt;&gt;0),EXTRA!P90,'Lo-Z'!AM90)</f>
        <v/>
      </c>
      <c r="AF90" s="65" t="str">
        <f t="shared" si="32"/>
        <v/>
      </c>
      <c r="AG90" s="329" t="str">
        <f>IF(AND(ISNUMBER($S90),$S90&lt;&gt;0),EXTRA!R90,'Lo-Z'!AO90)</f>
        <v/>
      </c>
      <c r="AH90" s="124" t="str">
        <f t="shared" si="33"/>
        <v/>
      </c>
      <c r="AJ90" s="104" t="str">
        <f>IF(AND(ISNUMBER($S90),$S90&lt;&gt;0),EXTRA!T90,'Lo-Z'!AQ90)</f>
        <v/>
      </c>
      <c r="AK90" s="44" t="str">
        <f t="shared" si="34"/>
        <v/>
      </c>
      <c r="AM90" s="85" t="str">
        <f>IF(AND(ISNUMBER($S90),$S90&lt;&gt;0),IF(MV&lt;200,EXTRA!V90,EXTRA!Z90),IF(MV&lt;200,'Lo-Z'!AS90,'Lo-Z'!AW90))</f>
        <v/>
      </c>
      <c r="AN90" s="84" t="str">
        <f t="shared" si="35"/>
        <v/>
      </c>
      <c r="AO90" s="322" t="str">
        <f>IF(AND(ISNUMBER($S90),$S90&lt;&gt;0),IF(MV&lt;200,EXTRA!X90,EXTRA!AB90),IF(MV&lt;200,'Lo-Z'!AU90,'Lo-Z'!AY90))</f>
        <v/>
      </c>
      <c r="AP90" s="106" t="str">
        <f t="shared" si="36"/>
        <v/>
      </c>
      <c r="AR90" s="289" t="str">
        <f>IF(AND(ISNUMBER($S90),$S90&lt;&gt;0),EXTRA!AW90,'Lo-Z'!BP90)</f>
        <v/>
      </c>
      <c r="AS90" s="290" t="str">
        <f t="shared" si="37"/>
        <v/>
      </c>
      <c r="AT90" s="291" t="str">
        <f>IF(AND(ISNUMBER($S90),$S90&lt;&gt;0),EXTRA!AY90,'Lo-Z'!BR90)</f>
        <v/>
      </c>
      <c r="AU90" s="292" t="str">
        <f t="shared" si="38"/>
        <v/>
      </c>
      <c r="AW90" s="330" t="str">
        <f>IF(AND(ISNUMBER($S90),$S90&lt;&gt;0),EXTRA!AH90,'Lo-Z'!BA90)</f>
        <v/>
      </c>
      <c r="AY90" s="335" t="str">
        <f>IF(AND(ISNUMBER(BA90),BA90&lt;&gt;0),"",IF(AND(ISNUMBER($S90),$S90&lt;&gt;0),'Lo-Z-INPUT'!$K$15*'Lo-Z-INPUT'!$K$7,'Lo-Z'!BC90))</f>
        <v/>
      </c>
      <c r="AZ90" s="170"/>
      <c r="BA90" s="160"/>
      <c r="BB90" s="345"/>
      <c r="BD90" s="333" t="str">
        <f>IF(AND(ISNUMBER($S90),$S90&lt;&gt;0),EXTRA!BC90,'Lo-Z'!BV90)</f>
        <v/>
      </c>
      <c r="BE90" s="334" t="str">
        <f t="shared" si="26"/>
        <v/>
      </c>
      <c r="BG90" s="332" t="str">
        <f>IF(AND(ISNUMBER($S90),$S90&lt;&gt;0),EXTRA!AT90,'Lo-Z'!BM90)</f>
        <v/>
      </c>
      <c r="BH90" s="65" t="str">
        <f t="shared" si="27"/>
        <v/>
      </c>
      <c r="BJ90" s="348" t="str">
        <f t="shared" si="28"/>
        <v/>
      </c>
      <c r="BK90" s="349" t="str">
        <f t="shared" si="29"/>
        <v/>
      </c>
      <c r="BN90" s="480" t="str">
        <f t="shared" si="30"/>
        <v/>
      </c>
      <c r="BO90" s="481" t="str">
        <f t="shared" si="31"/>
        <v/>
      </c>
    </row>
    <row r="91" spans="1:67">
      <c r="A91" s="45" t="str">
        <f>MATRIX!A91</f>
        <v>CROWN</v>
      </c>
      <c r="B91" s="500" t="str">
        <f>IF(MATRIX!B91&lt;&gt;0,MATRIX!B91,"-")</f>
        <v>XTi 6002</v>
      </c>
      <c r="D91" s="131"/>
      <c r="E91" s="294" t="str">
        <f t="shared" si="22"/>
        <v/>
      </c>
      <c r="F91" s="379"/>
      <c r="G91" s="306" t="str">
        <f>'Lo-Z'!AE91</f>
        <v/>
      </c>
      <c r="H91" s="380" t="str">
        <f>'Lo-Z'!AF91</f>
        <v/>
      </c>
      <c r="J91" s="382"/>
      <c r="K91" s="471"/>
      <c r="L91" s="469"/>
      <c r="M91" s="382"/>
      <c r="N91" s="470"/>
      <c r="O91" s="382"/>
      <c r="P91" s="470"/>
      <c r="Q91" s="382"/>
      <c r="S91" s="460" t="str">
        <f t="shared" si="23"/>
        <v/>
      </c>
      <c r="T91" s="381"/>
      <c r="U91" s="459" t="str" cm="1">
        <f t="array" ref="U91">IF(ISNUMBER(O91), O91, IF(ISNUMBER(G91), 'Lo-Z-INPUT'!$K$19:$L$19, ""))</f>
        <v/>
      </c>
      <c r="V91" s="381"/>
      <c r="W91" s="458" t="str">
        <f t="shared" si="24"/>
        <v/>
      </c>
      <c r="X91" s="144"/>
      <c r="Y91" s="462"/>
      <c r="Z91" s="70" t="str">
        <f>IF(AND(ISNUMBER($S91),$S91&lt;&gt;0),EXTRA!K91,'Lo-Z'!AH91)</f>
        <v>-</v>
      </c>
      <c r="AB91" s="327" t="str">
        <f>IF(AND(ISNUMBER($S91),$S91&lt;&gt;0),EXTRA!M91,'Lo-Z'!AJ91)</f>
        <v>-</v>
      </c>
      <c r="AC91" s="328" t="str">
        <f t="shared" si="25"/>
        <v/>
      </c>
      <c r="AE91" s="66" t="str">
        <f>IF(AND(ISNUMBER($S91),$S91&lt;&gt;0),EXTRA!P91,'Lo-Z'!AM91)</f>
        <v/>
      </c>
      <c r="AF91" s="65" t="str">
        <f t="shared" si="32"/>
        <v/>
      </c>
      <c r="AG91" s="329" t="str">
        <f>IF(AND(ISNUMBER($S91),$S91&lt;&gt;0),EXTRA!R91,'Lo-Z'!AO91)</f>
        <v/>
      </c>
      <c r="AH91" s="124" t="str">
        <f t="shared" si="33"/>
        <v/>
      </c>
      <c r="AJ91" s="104" t="str">
        <f>IF(AND(ISNUMBER($S91),$S91&lt;&gt;0),EXTRA!T91,'Lo-Z'!AQ91)</f>
        <v/>
      </c>
      <c r="AK91" s="44" t="str">
        <f t="shared" si="34"/>
        <v/>
      </c>
      <c r="AM91" s="85" t="str">
        <f>IF(AND(ISNUMBER($S91),$S91&lt;&gt;0),IF(MV&lt;200,EXTRA!V91,EXTRA!Z91),IF(MV&lt;200,'Lo-Z'!AS91,'Lo-Z'!AW91))</f>
        <v/>
      </c>
      <c r="AN91" s="84" t="str">
        <f t="shared" si="35"/>
        <v/>
      </c>
      <c r="AO91" s="322" t="str">
        <f>IF(AND(ISNUMBER($S91),$S91&lt;&gt;0),IF(MV&lt;200,EXTRA!X91,EXTRA!AB91),IF(MV&lt;200,'Lo-Z'!AU91,'Lo-Z'!AY91))</f>
        <v/>
      </c>
      <c r="AP91" s="106" t="str">
        <f t="shared" si="36"/>
        <v/>
      </c>
      <c r="AR91" s="289" t="str">
        <f>IF(AND(ISNUMBER($S91),$S91&lt;&gt;0),EXTRA!AW91,'Lo-Z'!BP91)</f>
        <v/>
      </c>
      <c r="AS91" s="290" t="str">
        <f t="shared" si="37"/>
        <v/>
      </c>
      <c r="AT91" s="291" t="str">
        <f>IF(AND(ISNUMBER($S91),$S91&lt;&gt;0),EXTRA!AY91,'Lo-Z'!BR91)</f>
        <v/>
      </c>
      <c r="AU91" s="292" t="str">
        <f t="shared" si="38"/>
        <v/>
      </c>
      <c r="AW91" s="330" t="str">
        <f>IF(AND(ISNUMBER($S91),$S91&lt;&gt;0),EXTRA!AH91,'Lo-Z'!BA91)</f>
        <v/>
      </c>
      <c r="AY91" s="335" t="str">
        <f>IF(AND(ISNUMBER(BA91),BA91&lt;&gt;0),"",IF(AND(ISNUMBER($S91),$S91&lt;&gt;0),'Lo-Z-INPUT'!$K$15*'Lo-Z-INPUT'!$K$7,'Lo-Z'!BC91))</f>
        <v/>
      </c>
      <c r="AZ91" s="170"/>
      <c r="BA91" s="160"/>
      <c r="BB91" s="345"/>
      <c r="BD91" s="333" t="str">
        <f>IF(AND(ISNUMBER($S91),$S91&lt;&gt;0),EXTRA!BC91,'Lo-Z'!BV91)</f>
        <v/>
      </c>
      <c r="BE91" s="334" t="str">
        <f t="shared" si="26"/>
        <v/>
      </c>
      <c r="BG91" s="332" t="str">
        <f>IF(AND(ISNUMBER($S91),$S91&lt;&gt;0),EXTRA!AT91,'Lo-Z'!BM91)</f>
        <v/>
      </c>
      <c r="BH91" s="65" t="str">
        <f t="shared" si="27"/>
        <v/>
      </c>
      <c r="BJ91" s="348" t="str">
        <f t="shared" si="28"/>
        <v/>
      </c>
      <c r="BK91" s="349" t="str">
        <f t="shared" si="29"/>
        <v/>
      </c>
      <c r="BN91" s="480" t="str">
        <f t="shared" si="30"/>
        <v/>
      </c>
      <c r="BO91" s="481" t="str">
        <f t="shared" si="31"/>
        <v/>
      </c>
    </row>
    <row r="92" spans="1:67">
      <c r="A92" s="45" t="str">
        <f>MATRIX!A92</f>
        <v>CROWN</v>
      </c>
      <c r="B92" s="500" t="str">
        <f>IF(MATRIX!B92&lt;&gt;0,MATRIX!B92,"-")</f>
        <v>I-TECH 4x3500HD</v>
      </c>
      <c r="D92" s="131"/>
      <c r="E92" s="294" t="str">
        <f t="shared" si="22"/>
        <v/>
      </c>
      <c r="F92" s="379"/>
      <c r="G92" s="306" t="str">
        <f>'Lo-Z'!AE92</f>
        <v/>
      </c>
      <c r="H92" s="380" t="str">
        <f>'Lo-Z'!AF92</f>
        <v/>
      </c>
      <c r="J92" s="382"/>
      <c r="K92" s="471"/>
      <c r="L92" s="469"/>
      <c r="M92" s="382"/>
      <c r="N92" s="470"/>
      <c r="O92" s="382"/>
      <c r="P92" s="470"/>
      <c r="Q92" s="382"/>
      <c r="S92" s="460" t="str">
        <f t="shared" si="23"/>
        <v/>
      </c>
      <c r="T92" s="381"/>
      <c r="U92" s="459" t="str" cm="1">
        <f t="array" ref="U92">IF(ISNUMBER(O92), O92, IF(ISNUMBER(G92), 'Lo-Z-INPUT'!$K$19:$L$19, ""))</f>
        <v/>
      </c>
      <c r="V92" s="381"/>
      <c r="W92" s="458" t="str">
        <f t="shared" si="24"/>
        <v/>
      </c>
      <c r="X92" s="144"/>
      <c r="Y92" s="462"/>
      <c r="Z92" s="70" t="str">
        <f>IF(AND(ISNUMBER($S92),$S92&lt;&gt;0),EXTRA!K92,'Lo-Z'!AH92)</f>
        <v>-</v>
      </c>
      <c r="AB92" s="327" t="str">
        <f>IF(AND(ISNUMBER($S92),$S92&lt;&gt;0),EXTRA!M92,'Lo-Z'!AJ92)</f>
        <v>-</v>
      </c>
      <c r="AC92" s="328" t="str">
        <f t="shared" si="25"/>
        <v/>
      </c>
      <c r="AE92" s="66" t="str">
        <f>IF(AND(ISNUMBER($S92),$S92&lt;&gt;0),EXTRA!P92,'Lo-Z'!AM92)</f>
        <v/>
      </c>
      <c r="AF92" s="65" t="str">
        <f t="shared" si="32"/>
        <v/>
      </c>
      <c r="AG92" s="329" t="str">
        <f>IF(AND(ISNUMBER($S92),$S92&lt;&gt;0),EXTRA!R92,'Lo-Z'!AO92)</f>
        <v/>
      </c>
      <c r="AH92" s="124" t="str">
        <f t="shared" si="33"/>
        <v/>
      </c>
      <c r="AJ92" s="104" t="str">
        <f>IF(AND(ISNUMBER($S92),$S92&lt;&gt;0),EXTRA!T92,'Lo-Z'!AQ92)</f>
        <v/>
      </c>
      <c r="AK92" s="44" t="str">
        <f t="shared" si="34"/>
        <v/>
      </c>
      <c r="AM92" s="85" t="str">
        <f>IF(AND(ISNUMBER($S92),$S92&lt;&gt;0),IF(MV&lt;200,EXTRA!V92,EXTRA!Z92),IF(MV&lt;200,'Lo-Z'!AS92,'Lo-Z'!AW92))</f>
        <v/>
      </c>
      <c r="AN92" s="84" t="str">
        <f t="shared" si="35"/>
        <v/>
      </c>
      <c r="AO92" s="322" t="str">
        <f>IF(AND(ISNUMBER($S92),$S92&lt;&gt;0),IF(MV&lt;200,EXTRA!X92,EXTRA!AB92),IF(MV&lt;200,'Lo-Z'!AU92,'Lo-Z'!AY92))</f>
        <v/>
      </c>
      <c r="AP92" s="106" t="str">
        <f t="shared" si="36"/>
        <v/>
      </c>
      <c r="AR92" s="289" t="str">
        <f>IF(AND(ISNUMBER($S92),$S92&lt;&gt;0),EXTRA!AW92,'Lo-Z'!BP92)</f>
        <v/>
      </c>
      <c r="AS92" s="290" t="str">
        <f t="shared" si="37"/>
        <v/>
      </c>
      <c r="AT92" s="291" t="str">
        <f>IF(AND(ISNUMBER($S92),$S92&lt;&gt;0),EXTRA!AY92,'Lo-Z'!BR92)</f>
        <v/>
      </c>
      <c r="AU92" s="292" t="str">
        <f t="shared" si="38"/>
        <v/>
      </c>
      <c r="AW92" s="330" t="str">
        <f>IF(AND(ISNUMBER($S92),$S92&lt;&gt;0),EXTRA!AH92,'Lo-Z'!BA92)</f>
        <v/>
      </c>
      <c r="AY92" s="335" t="str">
        <f>IF(AND(ISNUMBER(BA92),BA92&lt;&gt;0),"",IF(AND(ISNUMBER($S92),$S92&lt;&gt;0),'Lo-Z-INPUT'!$K$15*'Lo-Z-INPUT'!$K$7,'Lo-Z'!BC92))</f>
        <v/>
      </c>
      <c r="AZ92" s="170"/>
      <c r="BA92" s="160"/>
      <c r="BB92" s="345"/>
      <c r="BD92" s="333" t="str">
        <f>IF(AND(ISNUMBER($S92),$S92&lt;&gt;0),EXTRA!BC92,'Lo-Z'!BV92)</f>
        <v/>
      </c>
      <c r="BE92" s="334" t="str">
        <f t="shared" si="26"/>
        <v/>
      </c>
      <c r="BG92" s="332" t="str">
        <f>IF(AND(ISNUMBER($S92),$S92&lt;&gt;0),EXTRA!AT92,'Lo-Z'!BM92)</f>
        <v/>
      </c>
      <c r="BH92" s="65" t="str">
        <f t="shared" si="27"/>
        <v/>
      </c>
      <c r="BJ92" s="348" t="str">
        <f t="shared" si="28"/>
        <v/>
      </c>
      <c r="BK92" s="349" t="str">
        <f t="shared" si="29"/>
        <v/>
      </c>
      <c r="BN92" s="480" t="str">
        <f t="shared" si="30"/>
        <v/>
      </c>
      <c r="BO92" s="481" t="str">
        <f t="shared" si="31"/>
        <v/>
      </c>
    </row>
    <row r="93" spans="1:67">
      <c r="A93" s="45" t="str">
        <f>MATRIX!A93</f>
        <v>CROWN</v>
      </c>
      <c r="B93" s="500" t="str">
        <f>IF(MATRIX!B93&lt;&gt;0,MATRIX!B93,"-")</f>
        <v>I-T5000HD</v>
      </c>
      <c r="D93" s="131"/>
      <c r="E93" s="294" t="str">
        <f t="shared" si="22"/>
        <v/>
      </c>
      <c r="F93" s="379"/>
      <c r="G93" s="306" t="str">
        <f>'Lo-Z'!AE93</f>
        <v/>
      </c>
      <c r="H93" s="380" t="str">
        <f>'Lo-Z'!AF93</f>
        <v/>
      </c>
      <c r="J93" s="382"/>
      <c r="K93" s="471"/>
      <c r="L93" s="469"/>
      <c r="M93" s="382"/>
      <c r="N93" s="470"/>
      <c r="O93" s="382"/>
      <c r="P93" s="470"/>
      <c r="Q93" s="382"/>
      <c r="S93" s="460" t="str">
        <f t="shared" si="23"/>
        <v/>
      </c>
      <c r="T93" s="381"/>
      <c r="U93" s="459" t="str" cm="1">
        <f t="array" ref="U93">IF(ISNUMBER(O93), O93, IF(ISNUMBER(G93), 'Lo-Z-INPUT'!$K$19:$L$19, ""))</f>
        <v/>
      </c>
      <c r="V93" s="381"/>
      <c r="W93" s="458" t="str">
        <f t="shared" si="24"/>
        <v/>
      </c>
      <c r="X93" s="144"/>
      <c r="Y93" s="462"/>
      <c r="Z93" s="70" t="str">
        <f>IF(AND(ISNUMBER($S93),$S93&lt;&gt;0),EXTRA!K93,'Lo-Z'!AH93)</f>
        <v>-</v>
      </c>
      <c r="AB93" s="327" t="str">
        <f>IF(AND(ISNUMBER($S93),$S93&lt;&gt;0),EXTRA!M93,'Lo-Z'!AJ93)</f>
        <v>-</v>
      </c>
      <c r="AC93" s="328" t="str">
        <f t="shared" si="25"/>
        <v/>
      </c>
      <c r="AE93" s="66" t="str">
        <f>IF(AND(ISNUMBER($S93),$S93&lt;&gt;0),EXTRA!P93,'Lo-Z'!AM93)</f>
        <v/>
      </c>
      <c r="AF93" s="65" t="str">
        <f t="shared" si="32"/>
        <v/>
      </c>
      <c r="AG93" s="329" t="str">
        <f>IF(AND(ISNUMBER($S93),$S93&lt;&gt;0),EXTRA!R93,'Lo-Z'!AO93)</f>
        <v/>
      </c>
      <c r="AH93" s="124" t="str">
        <f t="shared" si="33"/>
        <v/>
      </c>
      <c r="AJ93" s="104" t="str">
        <f>IF(AND(ISNUMBER($S93),$S93&lt;&gt;0),EXTRA!T93,'Lo-Z'!AQ93)</f>
        <v/>
      </c>
      <c r="AK93" s="44" t="str">
        <f t="shared" si="34"/>
        <v/>
      </c>
      <c r="AM93" s="85" t="str">
        <f>IF(AND(ISNUMBER($S93),$S93&lt;&gt;0),IF(MV&lt;200,EXTRA!V93,EXTRA!Z93),IF(MV&lt;200,'Lo-Z'!AS93,'Lo-Z'!AW93))</f>
        <v/>
      </c>
      <c r="AN93" s="84" t="str">
        <f t="shared" si="35"/>
        <v/>
      </c>
      <c r="AO93" s="322" t="str">
        <f>IF(AND(ISNUMBER($S93),$S93&lt;&gt;0),IF(MV&lt;200,EXTRA!X93,EXTRA!AB93),IF(MV&lt;200,'Lo-Z'!AU93,'Lo-Z'!AY93))</f>
        <v/>
      </c>
      <c r="AP93" s="106" t="str">
        <f t="shared" si="36"/>
        <v/>
      </c>
      <c r="AR93" s="289" t="str">
        <f>IF(AND(ISNUMBER($S93),$S93&lt;&gt;0),EXTRA!AW93,'Lo-Z'!BP93)</f>
        <v/>
      </c>
      <c r="AS93" s="290" t="str">
        <f t="shared" si="37"/>
        <v/>
      </c>
      <c r="AT93" s="291" t="str">
        <f>IF(AND(ISNUMBER($S93),$S93&lt;&gt;0),EXTRA!AY93,'Lo-Z'!BR93)</f>
        <v/>
      </c>
      <c r="AU93" s="292" t="str">
        <f t="shared" si="38"/>
        <v/>
      </c>
      <c r="AW93" s="330" t="str">
        <f>IF(AND(ISNUMBER($S93),$S93&lt;&gt;0),EXTRA!AH93,'Lo-Z'!BA93)</f>
        <v/>
      </c>
      <c r="AY93" s="335" t="str">
        <f>IF(AND(ISNUMBER(BA93),BA93&lt;&gt;0),"",IF(AND(ISNUMBER($S93),$S93&lt;&gt;0),'Lo-Z-INPUT'!$K$15*'Lo-Z-INPUT'!$K$7,'Lo-Z'!BC93))</f>
        <v/>
      </c>
      <c r="AZ93" s="170"/>
      <c r="BA93" s="160"/>
      <c r="BB93" s="345"/>
      <c r="BD93" s="333" t="str">
        <f>IF(AND(ISNUMBER($S93),$S93&lt;&gt;0),EXTRA!BC93,'Lo-Z'!BV93)</f>
        <v/>
      </c>
      <c r="BE93" s="334" t="str">
        <f t="shared" si="26"/>
        <v/>
      </c>
      <c r="BG93" s="332" t="str">
        <f>IF(AND(ISNUMBER($S93),$S93&lt;&gt;0),EXTRA!AT93,'Lo-Z'!BM93)</f>
        <v/>
      </c>
      <c r="BH93" s="65" t="str">
        <f t="shared" si="27"/>
        <v/>
      </c>
      <c r="BJ93" s="348" t="str">
        <f t="shared" si="28"/>
        <v/>
      </c>
      <c r="BK93" s="349" t="str">
        <f t="shared" si="29"/>
        <v/>
      </c>
      <c r="BN93" s="480" t="str">
        <f t="shared" si="30"/>
        <v/>
      </c>
      <c r="BO93" s="481" t="str">
        <f t="shared" si="31"/>
        <v/>
      </c>
    </row>
    <row r="94" spans="1:67">
      <c r="A94" s="45" t="str">
        <f>MATRIX!A94</f>
        <v>CROWN</v>
      </c>
      <c r="B94" s="500" t="str">
        <f>IF(MATRIX!B94&lt;&gt;0,MATRIX!B94,"-")</f>
        <v>I-T9000HD</v>
      </c>
      <c r="D94" s="131"/>
      <c r="E94" s="294" t="str">
        <f t="shared" si="22"/>
        <v/>
      </c>
      <c r="F94" s="379"/>
      <c r="G94" s="306" t="str">
        <f>'Lo-Z'!AE94</f>
        <v/>
      </c>
      <c r="H94" s="380" t="str">
        <f>'Lo-Z'!AF94</f>
        <v/>
      </c>
      <c r="J94" s="382"/>
      <c r="K94" s="471"/>
      <c r="L94" s="469"/>
      <c r="M94" s="382"/>
      <c r="N94" s="470"/>
      <c r="O94" s="382"/>
      <c r="P94" s="470"/>
      <c r="Q94" s="382"/>
      <c r="S94" s="460" t="str">
        <f t="shared" si="23"/>
        <v/>
      </c>
      <c r="T94" s="381"/>
      <c r="U94" s="459" t="str" cm="1">
        <f t="array" ref="U94">IF(ISNUMBER(O94), O94, IF(ISNUMBER(G94), 'Lo-Z-INPUT'!$K$19:$L$19, ""))</f>
        <v/>
      </c>
      <c r="V94" s="381"/>
      <c r="W94" s="458" t="str">
        <f t="shared" si="24"/>
        <v/>
      </c>
      <c r="X94" s="144"/>
      <c r="Y94" s="462"/>
      <c r="Z94" s="70" t="str">
        <f>IF(AND(ISNUMBER($S94),$S94&lt;&gt;0),EXTRA!K94,'Lo-Z'!AH94)</f>
        <v>-</v>
      </c>
      <c r="AB94" s="327" t="str">
        <f>IF(AND(ISNUMBER($S94),$S94&lt;&gt;0),EXTRA!M94,'Lo-Z'!AJ94)</f>
        <v>-</v>
      </c>
      <c r="AC94" s="328" t="str">
        <f t="shared" si="25"/>
        <v/>
      </c>
      <c r="AE94" s="66" t="str">
        <f>IF(AND(ISNUMBER($S94),$S94&lt;&gt;0),EXTRA!P94,'Lo-Z'!AM94)</f>
        <v/>
      </c>
      <c r="AF94" s="65" t="str">
        <f t="shared" si="32"/>
        <v/>
      </c>
      <c r="AG94" s="329" t="str">
        <f>IF(AND(ISNUMBER($S94),$S94&lt;&gt;0),EXTRA!R94,'Lo-Z'!AO94)</f>
        <v/>
      </c>
      <c r="AH94" s="124" t="str">
        <f t="shared" si="33"/>
        <v/>
      </c>
      <c r="AJ94" s="104" t="str">
        <f>IF(AND(ISNUMBER($S94),$S94&lt;&gt;0),EXTRA!T94,'Lo-Z'!AQ94)</f>
        <v/>
      </c>
      <c r="AK94" s="44" t="str">
        <f t="shared" si="34"/>
        <v/>
      </c>
      <c r="AM94" s="85" t="str">
        <f>IF(AND(ISNUMBER($S94),$S94&lt;&gt;0),IF(MV&lt;200,EXTRA!V94,EXTRA!Z94),IF(MV&lt;200,'Lo-Z'!AS94,'Lo-Z'!AW94))</f>
        <v/>
      </c>
      <c r="AN94" s="84" t="str">
        <f t="shared" si="35"/>
        <v/>
      </c>
      <c r="AO94" s="322" t="str">
        <f>IF(AND(ISNUMBER($S94),$S94&lt;&gt;0),IF(MV&lt;200,EXTRA!X94,EXTRA!AB94),IF(MV&lt;200,'Lo-Z'!AU94,'Lo-Z'!AY94))</f>
        <v/>
      </c>
      <c r="AP94" s="106" t="str">
        <f t="shared" si="36"/>
        <v/>
      </c>
      <c r="AR94" s="289" t="str">
        <f>IF(AND(ISNUMBER($S94),$S94&lt;&gt;0),EXTRA!AW94,'Lo-Z'!BP94)</f>
        <v/>
      </c>
      <c r="AS94" s="290" t="str">
        <f t="shared" si="37"/>
        <v/>
      </c>
      <c r="AT94" s="291" t="str">
        <f>IF(AND(ISNUMBER($S94),$S94&lt;&gt;0),EXTRA!AY94,'Lo-Z'!BR94)</f>
        <v/>
      </c>
      <c r="AU94" s="292" t="str">
        <f t="shared" si="38"/>
        <v/>
      </c>
      <c r="AW94" s="330" t="str">
        <f>IF(AND(ISNUMBER($S94),$S94&lt;&gt;0),EXTRA!AH94,'Lo-Z'!BA94)</f>
        <v/>
      </c>
      <c r="AY94" s="335" t="str">
        <f>IF(AND(ISNUMBER(BA94),BA94&lt;&gt;0),"",IF(AND(ISNUMBER($S94),$S94&lt;&gt;0),'Lo-Z-INPUT'!$K$15*'Lo-Z-INPUT'!$K$7,'Lo-Z'!BC94))</f>
        <v/>
      </c>
      <c r="AZ94" s="170"/>
      <c r="BA94" s="160"/>
      <c r="BB94" s="345"/>
      <c r="BD94" s="333" t="str">
        <f>IF(AND(ISNUMBER($S94),$S94&lt;&gt;0),EXTRA!BC94,'Lo-Z'!BV94)</f>
        <v/>
      </c>
      <c r="BE94" s="334" t="str">
        <f t="shared" si="26"/>
        <v/>
      </c>
      <c r="BG94" s="332" t="str">
        <f>IF(AND(ISNUMBER($S94),$S94&lt;&gt;0),EXTRA!AT94,'Lo-Z'!BM94)</f>
        <v/>
      </c>
      <c r="BH94" s="65" t="str">
        <f t="shared" si="27"/>
        <v/>
      </c>
      <c r="BJ94" s="348" t="str">
        <f t="shared" si="28"/>
        <v/>
      </c>
      <c r="BK94" s="349" t="str">
        <f t="shared" si="29"/>
        <v/>
      </c>
      <c r="BN94" s="480" t="str">
        <f t="shared" si="30"/>
        <v/>
      </c>
      <c r="BO94" s="481" t="str">
        <f t="shared" si="31"/>
        <v/>
      </c>
    </row>
    <row r="95" spans="1:67">
      <c r="A95" s="45" t="str">
        <f>MATRIX!A95</f>
        <v>CROWN</v>
      </c>
      <c r="B95" s="500" t="str">
        <f>IF(MATRIX!B95&lt;&gt;0,MATRIX!B95,"-")</f>
        <v>I-T12000HD</v>
      </c>
      <c r="D95" s="131"/>
      <c r="E95" s="294" t="str">
        <f t="shared" si="22"/>
        <v/>
      </c>
      <c r="F95" s="379"/>
      <c r="G95" s="306" t="str">
        <f>'Lo-Z'!AE95</f>
        <v/>
      </c>
      <c r="H95" s="380" t="str">
        <f>'Lo-Z'!AF95</f>
        <v/>
      </c>
      <c r="J95" s="382"/>
      <c r="K95" s="471"/>
      <c r="L95" s="469"/>
      <c r="M95" s="382"/>
      <c r="N95" s="470"/>
      <c r="O95" s="382"/>
      <c r="P95" s="470"/>
      <c r="Q95" s="382"/>
      <c r="S95" s="460" t="str">
        <f t="shared" si="23"/>
        <v/>
      </c>
      <c r="T95" s="381"/>
      <c r="U95" s="459" t="str" cm="1">
        <f t="array" ref="U95">IF(ISNUMBER(O95), O95, IF(ISNUMBER(G95), 'Lo-Z-INPUT'!$K$19:$L$19, ""))</f>
        <v/>
      </c>
      <c r="V95" s="381"/>
      <c r="W95" s="458" t="str">
        <f t="shared" si="24"/>
        <v/>
      </c>
      <c r="X95" s="144"/>
      <c r="Y95" s="462"/>
      <c r="Z95" s="70" t="str">
        <f>IF(AND(ISNUMBER($S95),$S95&lt;&gt;0),EXTRA!K95,'Lo-Z'!AH95)</f>
        <v>-</v>
      </c>
      <c r="AB95" s="327" t="str">
        <f>IF(AND(ISNUMBER($S95),$S95&lt;&gt;0),EXTRA!M95,'Lo-Z'!AJ95)</f>
        <v>-</v>
      </c>
      <c r="AC95" s="328" t="str">
        <f t="shared" si="25"/>
        <v/>
      </c>
      <c r="AE95" s="66" t="str">
        <f>IF(AND(ISNUMBER($S95),$S95&lt;&gt;0),EXTRA!P95,'Lo-Z'!AM95)</f>
        <v/>
      </c>
      <c r="AF95" s="65" t="str">
        <f t="shared" si="32"/>
        <v/>
      </c>
      <c r="AG95" s="329" t="str">
        <f>IF(AND(ISNUMBER($S95),$S95&lt;&gt;0),EXTRA!R95,'Lo-Z'!AO95)</f>
        <v/>
      </c>
      <c r="AH95" s="124" t="str">
        <f t="shared" si="33"/>
        <v/>
      </c>
      <c r="AJ95" s="104" t="str">
        <f>IF(AND(ISNUMBER($S95),$S95&lt;&gt;0),EXTRA!T95,'Lo-Z'!AQ95)</f>
        <v/>
      </c>
      <c r="AK95" s="44" t="str">
        <f t="shared" si="34"/>
        <v/>
      </c>
      <c r="AM95" s="85" t="str">
        <f>IF(AND(ISNUMBER($S95),$S95&lt;&gt;0),IF(MV&lt;200,EXTRA!V95,EXTRA!Z95),IF(MV&lt;200,'Lo-Z'!AS95,'Lo-Z'!AW95))</f>
        <v/>
      </c>
      <c r="AN95" s="84" t="str">
        <f t="shared" si="35"/>
        <v/>
      </c>
      <c r="AO95" s="322" t="str">
        <f>IF(AND(ISNUMBER($S95),$S95&lt;&gt;0),IF(MV&lt;200,EXTRA!X95,EXTRA!AB95),IF(MV&lt;200,'Lo-Z'!AU95,'Lo-Z'!AY95))</f>
        <v/>
      </c>
      <c r="AP95" s="106" t="str">
        <f t="shared" si="36"/>
        <v/>
      </c>
      <c r="AR95" s="289" t="str">
        <f>IF(AND(ISNUMBER($S95),$S95&lt;&gt;0),EXTRA!AW95,'Lo-Z'!BP95)</f>
        <v/>
      </c>
      <c r="AS95" s="290" t="str">
        <f t="shared" si="37"/>
        <v/>
      </c>
      <c r="AT95" s="291" t="str">
        <f>IF(AND(ISNUMBER($S95),$S95&lt;&gt;0),EXTRA!AY95,'Lo-Z'!BR95)</f>
        <v/>
      </c>
      <c r="AU95" s="292" t="str">
        <f t="shared" si="38"/>
        <v/>
      </c>
      <c r="AW95" s="330" t="str">
        <f>IF(AND(ISNUMBER($S95),$S95&lt;&gt;0),EXTRA!AH95,'Lo-Z'!BA95)</f>
        <v/>
      </c>
      <c r="AY95" s="335" t="str">
        <f>IF(AND(ISNUMBER(BA95),BA95&lt;&gt;0),"",IF(AND(ISNUMBER($S95),$S95&lt;&gt;0),'Lo-Z-INPUT'!$K$15*'Lo-Z-INPUT'!$K$7,'Lo-Z'!BC95))</f>
        <v/>
      </c>
      <c r="AZ95" s="170"/>
      <c r="BA95" s="160"/>
      <c r="BB95" s="345"/>
      <c r="BD95" s="333" t="str">
        <f>IF(AND(ISNUMBER($S95),$S95&lt;&gt;0),EXTRA!BC95,'Lo-Z'!BV95)</f>
        <v/>
      </c>
      <c r="BE95" s="334" t="str">
        <f t="shared" si="26"/>
        <v/>
      </c>
      <c r="BG95" s="332" t="str">
        <f>IF(AND(ISNUMBER($S95),$S95&lt;&gt;0),EXTRA!AT95,'Lo-Z'!BM95)</f>
        <v/>
      </c>
      <c r="BH95" s="65" t="str">
        <f t="shared" si="27"/>
        <v/>
      </c>
      <c r="BJ95" s="348" t="str">
        <f t="shared" si="28"/>
        <v/>
      </c>
      <c r="BK95" s="349" t="str">
        <f t="shared" si="29"/>
        <v/>
      </c>
      <c r="BN95" s="480" t="str">
        <f t="shared" si="30"/>
        <v/>
      </c>
      <c r="BO95" s="481" t="str">
        <f t="shared" si="31"/>
        <v/>
      </c>
    </row>
    <row r="96" spans="1:67">
      <c r="A96" s="45" t="str">
        <f>MATRIX!A96</f>
        <v>CROWN</v>
      </c>
      <c r="B96" s="500" t="str">
        <f>IF(MATRIX!B96&lt;&gt;0,MATRIX!B96,"-")</f>
        <v>Xti 6002</v>
      </c>
      <c r="D96" s="131"/>
      <c r="E96" s="294" t="str">
        <f t="shared" si="22"/>
        <v/>
      </c>
      <c r="F96" s="379"/>
      <c r="G96" s="306" t="str">
        <f>'Lo-Z'!AE96</f>
        <v/>
      </c>
      <c r="H96" s="380" t="str">
        <f>'Lo-Z'!AF96</f>
        <v/>
      </c>
      <c r="J96" s="382"/>
      <c r="K96" s="471"/>
      <c r="L96" s="469"/>
      <c r="M96" s="382"/>
      <c r="N96" s="470"/>
      <c r="O96" s="382"/>
      <c r="P96" s="470"/>
      <c r="Q96" s="382"/>
      <c r="S96" s="460" t="str">
        <f t="shared" si="23"/>
        <v/>
      </c>
      <c r="T96" s="381"/>
      <c r="U96" s="459" t="str" cm="1">
        <f t="array" ref="U96">IF(ISNUMBER(O96), O96, IF(ISNUMBER(G96), 'Lo-Z-INPUT'!$K$19:$L$19, ""))</f>
        <v/>
      </c>
      <c r="V96" s="381"/>
      <c r="W96" s="458" t="str">
        <f t="shared" si="24"/>
        <v/>
      </c>
      <c r="X96" s="144"/>
      <c r="Y96" s="462"/>
      <c r="Z96" s="70" t="str">
        <f>IF(AND(ISNUMBER($S96),$S96&lt;&gt;0),EXTRA!K96,'Lo-Z'!AH96)</f>
        <v>-</v>
      </c>
      <c r="AB96" s="327" t="str">
        <f>IF(AND(ISNUMBER($S96),$S96&lt;&gt;0),EXTRA!M96,'Lo-Z'!AJ96)</f>
        <v>-</v>
      </c>
      <c r="AC96" s="328" t="str">
        <f t="shared" si="25"/>
        <v/>
      </c>
      <c r="AE96" s="66" t="str">
        <f>IF(AND(ISNUMBER($S96),$S96&lt;&gt;0),EXTRA!P96,'Lo-Z'!AM96)</f>
        <v/>
      </c>
      <c r="AF96" s="65" t="str">
        <f t="shared" si="32"/>
        <v/>
      </c>
      <c r="AG96" s="329" t="str">
        <f>IF(AND(ISNUMBER($S96),$S96&lt;&gt;0),EXTRA!R96,'Lo-Z'!AO96)</f>
        <v/>
      </c>
      <c r="AH96" s="124" t="str">
        <f t="shared" si="33"/>
        <v/>
      </c>
      <c r="AJ96" s="104" t="str">
        <f>IF(AND(ISNUMBER($S96),$S96&lt;&gt;0),EXTRA!T96,'Lo-Z'!AQ96)</f>
        <v/>
      </c>
      <c r="AK96" s="44" t="str">
        <f t="shared" si="34"/>
        <v/>
      </c>
      <c r="AM96" s="85" t="str">
        <f>IF(AND(ISNUMBER($S96),$S96&lt;&gt;0),IF(MV&lt;200,EXTRA!V96,EXTRA!Z96),IF(MV&lt;200,'Lo-Z'!AS96,'Lo-Z'!AW96))</f>
        <v/>
      </c>
      <c r="AN96" s="84" t="str">
        <f t="shared" si="35"/>
        <v/>
      </c>
      <c r="AO96" s="322" t="str">
        <f>IF(AND(ISNUMBER($S96),$S96&lt;&gt;0),IF(MV&lt;200,EXTRA!X96,EXTRA!AB96),IF(MV&lt;200,'Lo-Z'!AU96,'Lo-Z'!AY96))</f>
        <v/>
      </c>
      <c r="AP96" s="106" t="str">
        <f t="shared" si="36"/>
        <v/>
      </c>
      <c r="AR96" s="289" t="str">
        <f>IF(AND(ISNUMBER($S96),$S96&lt;&gt;0),EXTRA!AW96,'Lo-Z'!BP96)</f>
        <v/>
      </c>
      <c r="AS96" s="290" t="str">
        <f t="shared" si="37"/>
        <v/>
      </c>
      <c r="AT96" s="291" t="str">
        <f>IF(AND(ISNUMBER($S96),$S96&lt;&gt;0),EXTRA!AY96,'Lo-Z'!BR96)</f>
        <v/>
      </c>
      <c r="AU96" s="292" t="str">
        <f t="shared" si="38"/>
        <v/>
      </c>
      <c r="AW96" s="330" t="str">
        <f>IF(AND(ISNUMBER($S96),$S96&lt;&gt;0),EXTRA!AH96,'Lo-Z'!BA96)</f>
        <v/>
      </c>
      <c r="AY96" s="335" t="str">
        <f>IF(AND(ISNUMBER(BA96),BA96&lt;&gt;0),"",IF(AND(ISNUMBER($S96),$S96&lt;&gt;0),'Lo-Z-INPUT'!$K$15*'Lo-Z-INPUT'!$K$7,'Lo-Z'!BC96))</f>
        <v/>
      </c>
      <c r="AZ96" s="170"/>
      <c r="BA96" s="160"/>
      <c r="BB96" s="345"/>
      <c r="BD96" s="333" t="str">
        <f>IF(AND(ISNUMBER($S96),$S96&lt;&gt;0),EXTRA!BC96,'Lo-Z'!BV96)</f>
        <v/>
      </c>
      <c r="BE96" s="334" t="str">
        <f t="shared" si="26"/>
        <v/>
      </c>
      <c r="BG96" s="332" t="str">
        <f>IF(AND(ISNUMBER($S96),$S96&lt;&gt;0),EXTRA!AT96,'Lo-Z'!BM96)</f>
        <v/>
      </c>
      <c r="BH96" s="65" t="str">
        <f t="shared" si="27"/>
        <v/>
      </c>
      <c r="BJ96" s="348" t="str">
        <f t="shared" si="28"/>
        <v/>
      </c>
      <c r="BK96" s="349" t="str">
        <f t="shared" si="29"/>
        <v/>
      </c>
      <c r="BN96" s="480" t="str">
        <f t="shared" si="30"/>
        <v/>
      </c>
      <c r="BO96" s="481" t="str">
        <f t="shared" si="31"/>
        <v/>
      </c>
    </row>
    <row r="97" spans="1:67">
      <c r="A97" s="45" t="str">
        <f>MATRIX!A97</f>
        <v>CROWN</v>
      </c>
      <c r="B97" s="500" t="str">
        <f>IF(MATRIX!B97&lt;&gt;0,MATRIX!B97,"-")</f>
        <v>Dci 2|300N</v>
      </c>
      <c r="D97" s="131"/>
      <c r="E97" s="294" t="str">
        <f t="shared" si="22"/>
        <v/>
      </c>
      <c r="F97" s="379"/>
      <c r="G97" s="306" t="str">
        <f>'Lo-Z'!AE97</f>
        <v/>
      </c>
      <c r="H97" s="380" t="str">
        <f>'Lo-Z'!AF97</f>
        <v/>
      </c>
      <c r="J97" s="382"/>
      <c r="K97" s="471"/>
      <c r="L97" s="469"/>
      <c r="M97" s="382"/>
      <c r="N97" s="470"/>
      <c r="O97" s="382"/>
      <c r="P97" s="470"/>
      <c r="Q97" s="382"/>
      <c r="S97" s="460" t="str">
        <f t="shared" si="23"/>
        <v/>
      </c>
      <c r="T97" s="381"/>
      <c r="U97" s="459" t="str" cm="1">
        <f t="array" ref="U97">IF(ISNUMBER(O97), O97, IF(ISNUMBER(G97), 'Lo-Z-INPUT'!$K$19:$L$19, ""))</f>
        <v/>
      </c>
      <c r="V97" s="381"/>
      <c r="W97" s="458" t="str">
        <f t="shared" si="24"/>
        <v/>
      </c>
      <c r="X97" s="144"/>
      <c r="Y97" s="462"/>
      <c r="Z97" s="70" t="str">
        <f>IF(AND(ISNUMBER($S97),$S97&lt;&gt;0),EXTRA!K97,'Lo-Z'!AH97)</f>
        <v>-</v>
      </c>
      <c r="AB97" s="327" t="str">
        <f>IF(AND(ISNUMBER($S97),$S97&lt;&gt;0),EXTRA!M97,'Lo-Z'!AJ97)</f>
        <v>-</v>
      </c>
      <c r="AC97" s="328" t="str">
        <f t="shared" si="25"/>
        <v/>
      </c>
      <c r="AE97" s="66" t="str">
        <f>IF(AND(ISNUMBER($S97),$S97&lt;&gt;0),EXTRA!P97,'Lo-Z'!AM97)</f>
        <v/>
      </c>
      <c r="AF97" s="65" t="str">
        <f t="shared" si="32"/>
        <v/>
      </c>
      <c r="AG97" s="329" t="str">
        <f>IF(AND(ISNUMBER($S97),$S97&lt;&gt;0),EXTRA!R97,'Lo-Z'!AO97)</f>
        <v/>
      </c>
      <c r="AH97" s="124" t="str">
        <f t="shared" si="33"/>
        <v/>
      </c>
      <c r="AJ97" s="104" t="str">
        <f>IF(AND(ISNUMBER($S97),$S97&lt;&gt;0),EXTRA!T97,'Lo-Z'!AQ97)</f>
        <v/>
      </c>
      <c r="AK97" s="44" t="str">
        <f t="shared" si="34"/>
        <v/>
      </c>
      <c r="AM97" s="85" t="str">
        <f>IF(AND(ISNUMBER($S97),$S97&lt;&gt;0),IF(MV&lt;200,EXTRA!V97,EXTRA!Z97),IF(MV&lt;200,'Lo-Z'!AS97,'Lo-Z'!AW97))</f>
        <v/>
      </c>
      <c r="AN97" s="84" t="str">
        <f t="shared" si="35"/>
        <v/>
      </c>
      <c r="AO97" s="322" t="str">
        <f>IF(AND(ISNUMBER($S97),$S97&lt;&gt;0),IF(MV&lt;200,EXTRA!X97,EXTRA!AB97),IF(MV&lt;200,'Lo-Z'!AU97,'Lo-Z'!AY97))</f>
        <v/>
      </c>
      <c r="AP97" s="106" t="str">
        <f t="shared" si="36"/>
        <v/>
      </c>
      <c r="AR97" s="289" t="str">
        <f>IF(AND(ISNUMBER($S97),$S97&lt;&gt;0),EXTRA!AW97,'Lo-Z'!BP97)</f>
        <v/>
      </c>
      <c r="AS97" s="290" t="str">
        <f t="shared" si="37"/>
        <v/>
      </c>
      <c r="AT97" s="291" t="str">
        <f>IF(AND(ISNUMBER($S97),$S97&lt;&gt;0),EXTRA!AY97,'Lo-Z'!BR97)</f>
        <v/>
      </c>
      <c r="AU97" s="292" t="str">
        <f t="shared" si="38"/>
        <v/>
      </c>
      <c r="AW97" s="330" t="str">
        <f>IF(AND(ISNUMBER($S97),$S97&lt;&gt;0),EXTRA!AH97,'Lo-Z'!BA97)</f>
        <v/>
      </c>
      <c r="AY97" s="335" t="str">
        <f>IF(AND(ISNUMBER(BA97),BA97&lt;&gt;0),"",IF(AND(ISNUMBER($S97),$S97&lt;&gt;0),'Lo-Z-INPUT'!$K$15*'Lo-Z-INPUT'!$K$7,'Lo-Z'!BC97))</f>
        <v/>
      </c>
      <c r="AZ97" s="170"/>
      <c r="BA97" s="160"/>
      <c r="BB97" s="345"/>
      <c r="BD97" s="333" t="str">
        <f>IF(AND(ISNUMBER($S97),$S97&lt;&gt;0),EXTRA!BC97,'Lo-Z'!BV97)</f>
        <v/>
      </c>
      <c r="BE97" s="334" t="str">
        <f t="shared" si="26"/>
        <v/>
      </c>
      <c r="BG97" s="332" t="str">
        <f>IF(AND(ISNUMBER($S97),$S97&lt;&gt;0),EXTRA!AT97,'Lo-Z'!BM97)</f>
        <v/>
      </c>
      <c r="BH97" s="65" t="str">
        <f t="shared" si="27"/>
        <v/>
      </c>
      <c r="BJ97" s="348" t="str">
        <f t="shared" si="28"/>
        <v/>
      </c>
      <c r="BK97" s="349" t="str">
        <f t="shared" si="29"/>
        <v/>
      </c>
      <c r="BN97" s="480" t="str">
        <f t="shared" si="30"/>
        <v/>
      </c>
      <c r="BO97" s="481" t="str">
        <f t="shared" si="31"/>
        <v/>
      </c>
    </row>
    <row r="98" spans="1:67">
      <c r="A98" s="45" t="str">
        <f>MATRIX!A98</f>
        <v>CROWN</v>
      </c>
      <c r="B98" s="500" t="str">
        <f>IF(MATRIX!B98&lt;&gt;0,MATRIX!B98,"-")</f>
        <v>Dci 2|600N</v>
      </c>
      <c r="D98" s="131"/>
      <c r="E98" s="294" t="str">
        <f t="shared" si="22"/>
        <v/>
      </c>
      <c r="F98" s="379"/>
      <c r="G98" s="306" t="str">
        <f>'Lo-Z'!AE98</f>
        <v/>
      </c>
      <c r="H98" s="380" t="str">
        <f>'Lo-Z'!AF98</f>
        <v/>
      </c>
      <c r="J98" s="382"/>
      <c r="K98" s="471"/>
      <c r="L98" s="469"/>
      <c r="M98" s="382"/>
      <c r="N98" s="470"/>
      <c r="O98" s="382"/>
      <c r="P98" s="470"/>
      <c r="Q98" s="382"/>
      <c r="S98" s="460" t="str">
        <f t="shared" si="23"/>
        <v/>
      </c>
      <c r="T98" s="381"/>
      <c r="U98" s="459" t="str" cm="1">
        <f t="array" ref="U98">IF(ISNUMBER(O98), O98, IF(ISNUMBER(G98), 'Lo-Z-INPUT'!$K$19:$L$19, ""))</f>
        <v/>
      </c>
      <c r="V98" s="381"/>
      <c r="W98" s="458" t="str">
        <f t="shared" si="24"/>
        <v/>
      </c>
      <c r="X98" s="144"/>
      <c r="Y98" s="462"/>
      <c r="Z98" s="70" t="str">
        <f>IF(AND(ISNUMBER($S98),$S98&lt;&gt;0),EXTRA!K98,'Lo-Z'!AH98)</f>
        <v>-</v>
      </c>
      <c r="AB98" s="327" t="str">
        <f>IF(AND(ISNUMBER($S98),$S98&lt;&gt;0),EXTRA!M98,'Lo-Z'!AJ98)</f>
        <v>-</v>
      </c>
      <c r="AC98" s="328" t="str">
        <f t="shared" si="25"/>
        <v/>
      </c>
      <c r="AE98" s="66" t="str">
        <f>IF(AND(ISNUMBER($S98),$S98&lt;&gt;0),EXTRA!P98,'Lo-Z'!AM98)</f>
        <v/>
      </c>
      <c r="AF98" s="65" t="str">
        <f t="shared" si="32"/>
        <v/>
      </c>
      <c r="AG98" s="329" t="str">
        <f>IF(AND(ISNUMBER($S98),$S98&lt;&gt;0),EXTRA!R98,'Lo-Z'!AO98)</f>
        <v/>
      </c>
      <c r="AH98" s="124" t="str">
        <f t="shared" si="33"/>
        <v/>
      </c>
      <c r="AJ98" s="104" t="str">
        <f>IF(AND(ISNUMBER($S98),$S98&lt;&gt;0),EXTRA!T98,'Lo-Z'!AQ98)</f>
        <v/>
      </c>
      <c r="AK98" s="44" t="str">
        <f t="shared" si="34"/>
        <v/>
      </c>
      <c r="AM98" s="85" t="str">
        <f>IF(AND(ISNUMBER($S98),$S98&lt;&gt;0),IF(MV&lt;200,EXTRA!V98,EXTRA!Z98),IF(MV&lt;200,'Lo-Z'!AS98,'Lo-Z'!AW98))</f>
        <v/>
      </c>
      <c r="AN98" s="84" t="str">
        <f t="shared" si="35"/>
        <v/>
      </c>
      <c r="AO98" s="322" t="str">
        <f>IF(AND(ISNUMBER($S98),$S98&lt;&gt;0),IF(MV&lt;200,EXTRA!X98,EXTRA!AB98),IF(MV&lt;200,'Lo-Z'!AU98,'Lo-Z'!AY98))</f>
        <v/>
      </c>
      <c r="AP98" s="106" t="str">
        <f t="shared" si="36"/>
        <v/>
      </c>
      <c r="AR98" s="289" t="str">
        <f>IF(AND(ISNUMBER($S98),$S98&lt;&gt;0),EXTRA!AW98,'Lo-Z'!BP98)</f>
        <v/>
      </c>
      <c r="AS98" s="290" t="str">
        <f t="shared" si="37"/>
        <v/>
      </c>
      <c r="AT98" s="291" t="str">
        <f>IF(AND(ISNUMBER($S98),$S98&lt;&gt;0),EXTRA!AY98,'Lo-Z'!BR98)</f>
        <v/>
      </c>
      <c r="AU98" s="292" t="str">
        <f t="shared" si="38"/>
        <v/>
      </c>
      <c r="AW98" s="330" t="str">
        <f>IF(AND(ISNUMBER($S98),$S98&lt;&gt;0),EXTRA!AH98,'Lo-Z'!BA98)</f>
        <v/>
      </c>
      <c r="AY98" s="335" t="str">
        <f>IF(AND(ISNUMBER(BA98),BA98&lt;&gt;0),"",IF(AND(ISNUMBER($S98),$S98&lt;&gt;0),'Lo-Z-INPUT'!$K$15*'Lo-Z-INPUT'!$K$7,'Lo-Z'!BC98))</f>
        <v/>
      </c>
      <c r="AZ98" s="170"/>
      <c r="BA98" s="160"/>
      <c r="BB98" s="345"/>
      <c r="BD98" s="333" t="str">
        <f>IF(AND(ISNUMBER($S98),$S98&lt;&gt;0),EXTRA!BC98,'Lo-Z'!BV98)</f>
        <v/>
      </c>
      <c r="BE98" s="334" t="str">
        <f t="shared" si="26"/>
        <v/>
      </c>
      <c r="BG98" s="332" t="str">
        <f>IF(AND(ISNUMBER($S98),$S98&lt;&gt;0),EXTRA!AT98,'Lo-Z'!BM98)</f>
        <v/>
      </c>
      <c r="BH98" s="65" t="str">
        <f t="shared" si="27"/>
        <v/>
      </c>
      <c r="BJ98" s="348" t="str">
        <f t="shared" si="28"/>
        <v/>
      </c>
      <c r="BK98" s="349" t="str">
        <f t="shared" si="29"/>
        <v/>
      </c>
      <c r="BN98" s="480" t="str">
        <f t="shared" si="30"/>
        <v/>
      </c>
      <c r="BO98" s="481" t="str">
        <f t="shared" si="31"/>
        <v/>
      </c>
    </row>
    <row r="99" spans="1:67">
      <c r="A99" s="45" t="str">
        <f>MATRIX!A99</f>
        <v>CROWN</v>
      </c>
      <c r="B99" s="500" t="str">
        <f>IF(MATRIX!B99&lt;&gt;0,MATRIX!B99,"-")</f>
        <v>Dci 4|300N</v>
      </c>
      <c r="D99" s="131"/>
      <c r="E99" s="294" t="str">
        <f t="shared" si="22"/>
        <v/>
      </c>
      <c r="F99" s="379"/>
      <c r="G99" s="306" t="str">
        <f>'Lo-Z'!AE99</f>
        <v/>
      </c>
      <c r="H99" s="380" t="str">
        <f>'Lo-Z'!AF99</f>
        <v/>
      </c>
      <c r="J99" s="382"/>
      <c r="K99" s="471"/>
      <c r="L99" s="469"/>
      <c r="M99" s="382"/>
      <c r="N99" s="470"/>
      <c r="O99" s="382"/>
      <c r="P99" s="470"/>
      <c r="Q99" s="382"/>
      <c r="S99" s="460" t="str">
        <f t="shared" si="23"/>
        <v/>
      </c>
      <c r="T99" s="381"/>
      <c r="U99" s="459" t="str" cm="1">
        <f t="array" ref="U99">IF(ISNUMBER(O99), O99, IF(ISNUMBER(G99), 'Lo-Z-INPUT'!$K$19:$L$19, ""))</f>
        <v/>
      </c>
      <c r="V99" s="381"/>
      <c r="W99" s="458" t="str">
        <f t="shared" si="24"/>
        <v/>
      </c>
      <c r="X99" s="144"/>
      <c r="Y99" s="462"/>
      <c r="Z99" s="70" t="str">
        <f>IF(AND(ISNUMBER($S99),$S99&lt;&gt;0),EXTRA!K99,'Lo-Z'!AH99)</f>
        <v>-</v>
      </c>
      <c r="AB99" s="327" t="str">
        <f>IF(AND(ISNUMBER($S99),$S99&lt;&gt;0),EXTRA!M99,'Lo-Z'!AJ99)</f>
        <v>-</v>
      </c>
      <c r="AC99" s="328" t="str">
        <f t="shared" si="25"/>
        <v/>
      </c>
      <c r="AE99" s="66" t="str">
        <f>IF(AND(ISNUMBER($S99),$S99&lt;&gt;0),EXTRA!P99,'Lo-Z'!AM99)</f>
        <v/>
      </c>
      <c r="AF99" s="65" t="str">
        <f t="shared" si="32"/>
        <v/>
      </c>
      <c r="AG99" s="329" t="str">
        <f>IF(AND(ISNUMBER($S99),$S99&lt;&gt;0),EXTRA!R99,'Lo-Z'!AO99)</f>
        <v/>
      </c>
      <c r="AH99" s="124" t="str">
        <f t="shared" si="33"/>
        <v/>
      </c>
      <c r="AJ99" s="104" t="str">
        <f>IF(AND(ISNUMBER($S99),$S99&lt;&gt;0),EXTRA!T99,'Lo-Z'!AQ99)</f>
        <v/>
      </c>
      <c r="AK99" s="44" t="str">
        <f t="shared" si="34"/>
        <v/>
      </c>
      <c r="AM99" s="85" t="str">
        <f>IF(AND(ISNUMBER($S99),$S99&lt;&gt;0),IF(MV&lt;200,EXTRA!V99,EXTRA!Z99),IF(MV&lt;200,'Lo-Z'!AS99,'Lo-Z'!AW99))</f>
        <v/>
      </c>
      <c r="AN99" s="84" t="str">
        <f t="shared" si="35"/>
        <v/>
      </c>
      <c r="AO99" s="322" t="str">
        <f>IF(AND(ISNUMBER($S99),$S99&lt;&gt;0),IF(MV&lt;200,EXTRA!X99,EXTRA!AB99),IF(MV&lt;200,'Lo-Z'!AU99,'Lo-Z'!AY99))</f>
        <v/>
      </c>
      <c r="AP99" s="106" t="str">
        <f t="shared" si="36"/>
        <v/>
      </c>
      <c r="AR99" s="289" t="str">
        <f>IF(AND(ISNUMBER($S99),$S99&lt;&gt;0),EXTRA!AW99,'Lo-Z'!BP99)</f>
        <v/>
      </c>
      <c r="AS99" s="290" t="str">
        <f t="shared" si="37"/>
        <v/>
      </c>
      <c r="AT99" s="291" t="str">
        <f>IF(AND(ISNUMBER($S99),$S99&lt;&gt;0),EXTRA!AY99,'Lo-Z'!BR99)</f>
        <v/>
      </c>
      <c r="AU99" s="292" t="str">
        <f t="shared" si="38"/>
        <v/>
      </c>
      <c r="AW99" s="330" t="str">
        <f>IF(AND(ISNUMBER($S99),$S99&lt;&gt;0),EXTRA!AH99,'Lo-Z'!BA99)</f>
        <v/>
      </c>
      <c r="AY99" s="335" t="str">
        <f>IF(AND(ISNUMBER(BA99),BA99&lt;&gt;0),"",IF(AND(ISNUMBER($S99),$S99&lt;&gt;0),'Lo-Z-INPUT'!$K$15*'Lo-Z-INPUT'!$K$7,'Lo-Z'!BC99))</f>
        <v/>
      </c>
      <c r="AZ99" s="170"/>
      <c r="BA99" s="160"/>
      <c r="BB99" s="345"/>
      <c r="BD99" s="333" t="str">
        <f>IF(AND(ISNUMBER($S99),$S99&lt;&gt;0),EXTRA!BC99,'Lo-Z'!BV99)</f>
        <v/>
      </c>
      <c r="BE99" s="334" t="str">
        <f t="shared" si="26"/>
        <v/>
      </c>
      <c r="BG99" s="332" t="str">
        <f>IF(AND(ISNUMBER($S99),$S99&lt;&gt;0),EXTRA!AT99,'Lo-Z'!BM99)</f>
        <v/>
      </c>
      <c r="BH99" s="65" t="str">
        <f t="shared" si="27"/>
        <v/>
      </c>
      <c r="BJ99" s="348" t="str">
        <f t="shared" si="28"/>
        <v/>
      </c>
      <c r="BK99" s="349" t="str">
        <f t="shared" si="29"/>
        <v/>
      </c>
      <c r="BN99" s="480" t="str">
        <f t="shared" si="30"/>
        <v/>
      </c>
      <c r="BO99" s="481" t="str">
        <f t="shared" si="31"/>
        <v/>
      </c>
    </row>
    <row r="100" spans="1:67">
      <c r="A100" s="45" t="str">
        <f>MATRIX!A100</f>
        <v>CROWN</v>
      </c>
      <c r="B100" s="500" t="str">
        <f>IF(MATRIX!B100&lt;&gt;0,MATRIX!B100,"-")</f>
        <v>Dci 4|600N</v>
      </c>
      <c r="D100" s="131"/>
      <c r="E100" s="294" t="str">
        <f t="shared" si="22"/>
        <v/>
      </c>
      <c r="F100" s="379"/>
      <c r="G100" s="306" t="str">
        <f>'Lo-Z'!AE100</f>
        <v/>
      </c>
      <c r="H100" s="380" t="str">
        <f>'Lo-Z'!AF100</f>
        <v/>
      </c>
      <c r="J100" s="382"/>
      <c r="K100" s="471"/>
      <c r="L100" s="469"/>
      <c r="M100" s="382"/>
      <c r="N100" s="470"/>
      <c r="O100" s="382"/>
      <c r="P100" s="470"/>
      <c r="Q100" s="382"/>
      <c r="S100" s="460" t="str">
        <f t="shared" si="23"/>
        <v/>
      </c>
      <c r="T100" s="381"/>
      <c r="U100" s="459" t="str" cm="1">
        <f t="array" ref="U100">IF(ISNUMBER(O100), O100, IF(ISNUMBER(G100), 'Lo-Z-INPUT'!$K$19:$L$19, ""))</f>
        <v/>
      </c>
      <c r="V100" s="381"/>
      <c r="W100" s="458" t="str">
        <f t="shared" si="24"/>
        <v/>
      </c>
      <c r="X100" s="144"/>
      <c r="Y100" s="462"/>
      <c r="Z100" s="70" t="str">
        <f>IF(AND(ISNUMBER($S100),$S100&lt;&gt;0),EXTRA!K100,'Lo-Z'!AH100)</f>
        <v>-</v>
      </c>
      <c r="AB100" s="327" t="str">
        <f>IF(AND(ISNUMBER($S100),$S100&lt;&gt;0),EXTRA!M100,'Lo-Z'!AJ100)</f>
        <v>-</v>
      </c>
      <c r="AC100" s="328" t="str">
        <f t="shared" si="25"/>
        <v/>
      </c>
      <c r="AE100" s="66" t="str">
        <f>IF(AND(ISNUMBER($S100),$S100&lt;&gt;0),EXTRA!P100,'Lo-Z'!AM100)</f>
        <v/>
      </c>
      <c r="AF100" s="65" t="str">
        <f t="shared" si="32"/>
        <v/>
      </c>
      <c r="AG100" s="329" t="str">
        <f>IF(AND(ISNUMBER($S100),$S100&lt;&gt;0),EXTRA!R100,'Lo-Z'!AO100)</f>
        <v/>
      </c>
      <c r="AH100" s="124" t="str">
        <f t="shared" si="33"/>
        <v/>
      </c>
      <c r="AJ100" s="104" t="str">
        <f>IF(AND(ISNUMBER($S100),$S100&lt;&gt;0),EXTRA!T100,'Lo-Z'!AQ100)</f>
        <v/>
      </c>
      <c r="AK100" s="44" t="str">
        <f t="shared" si="34"/>
        <v/>
      </c>
      <c r="AM100" s="85" t="str">
        <f>IF(AND(ISNUMBER($S100),$S100&lt;&gt;0),IF(MV&lt;200,EXTRA!V100,EXTRA!Z100),IF(MV&lt;200,'Lo-Z'!AS100,'Lo-Z'!AW100))</f>
        <v/>
      </c>
      <c r="AN100" s="84" t="str">
        <f t="shared" si="35"/>
        <v/>
      </c>
      <c r="AO100" s="322" t="str">
        <f>IF(AND(ISNUMBER($S100),$S100&lt;&gt;0),IF(MV&lt;200,EXTRA!X100,EXTRA!AB100),IF(MV&lt;200,'Lo-Z'!AU100,'Lo-Z'!AY100))</f>
        <v/>
      </c>
      <c r="AP100" s="106" t="str">
        <f t="shared" si="36"/>
        <v/>
      </c>
      <c r="AR100" s="289" t="str">
        <f>IF(AND(ISNUMBER($S100),$S100&lt;&gt;0),EXTRA!AW100,'Lo-Z'!BP100)</f>
        <v/>
      </c>
      <c r="AS100" s="290" t="str">
        <f t="shared" si="37"/>
        <v/>
      </c>
      <c r="AT100" s="291" t="str">
        <f>IF(AND(ISNUMBER($S100),$S100&lt;&gt;0),EXTRA!AY100,'Lo-Z'!BR100)</f>
        <v/>
      </c>
      <c r="AU100" s="292" t="str">
        <f t="shared" si="38"/>
        <v/>
      </c>
      <c r="AW100" s="330" t="str">
        <f>IF(AND(ISNUMBER($S100),$S100&lt;&gt;0),EXTRA!AH100,'Lo-Z'!BA100)</f>
        <v/>
      </c>
      <c r="AY100" s="335" t="str">
        <f>IF(AND(ISNUMBER(BA100),BA100&lt;&gt;0),"",IF(AND(ISNUMBER($S100),$S100&lt;&gt;0),'Lo-Z-INPUT'!$K$15*'Lo-Z-INPUT'!$K$7,'Lo-Z'!BC100))</f>
        <v/>
      </c>
      <c r="AZ100" s="170"/>
      <c r="BA100" s="160"/>
      <c r="BB100" s="345"/>
      <c r="BD100" s="333" t="str">
        <f>IF(AND(ISNUMBER($S100),$S100&lt;&gt;0),EXTRA!BC100,'Lo-Z'!BV100)</f>
        <v/>
      </c>
      <c r="BE100" s="334" t="str">
        <f t="shared" si="26"/>
        <v/>
      </c>
      <c r="BG100" s="332" t="str">
        <f>IF(AND(ISNUMBER($S100),$S100&lt;&gt;0),EXTRA!AT100,'Lo-Z'!BM100)</f>
        <v/>
      </c>
      <c r="BH100" s="65" t="str">
        <f t="shared" si="27"/>
        <v/>
      </c>
      <c r="BJ100" s="348" t="str">
        <f t="shared" si="28"/>
        <v/>
      </c>
      <c r="BK100" s="349" t="str">
        <f t="shared" si="29"/>
        <v/>
      </c>
      <c r="BN100" s="480" t="str">
        <f t="shared" si="30"/>
        <v/>
      </c>
      <c r="BO100" s="481" t="str">
        <f t="shared" si="31"/>
        <v/>
      </c>
    </row>
    <row r="101" spans="1:67">
      <c r="A101" s="45" t="str">
        <f>MATRIX!A101</f>
        <v>CROWN</v>
      </c>
      <c r="B101" s="500" t="str">
        <f>IF(MATRIX!B101&lt;&gt;0,MATRIX!B101,"-")</f>
        <v>Dci 8|300N</v>
      </c>
      <c r="D101" s="131"/>
      <c r="E101" s="294" t="str">
        <f t="shared" si="22"/>
        <v/>
      </c>
      <c r="F101" s="379"/>
      <c r="G101" s="306" t="str">
        <f>'Lo-Z'!AE101</f>
        <v/>
      </c>
      <c r="H101" s="380" t="str">
        <f>'Lo-Z'!AF101</f>
        <v/>
      </c>
      <c r="J101" s="382"/>
      <c r="K101" s="471"/>
      <c r="L101" s="469"/>
      <c r="M101" s="382"/>
      <c r="N101" s="470"/>
      <c r="O101" s="382"/>
      <c r="P101" s="470"/>
      <c r="Q101" s="382"/>
      <c r="S101" s="460" t="str">
        <f t="shared" si="23"/>
        <v/>
      </c>
      <c r="T101" s="381"/>
      <c r="U101" s="459" t="str" cm="1">
        <f t="array" ref="U101">IF(ISNUMBER(O101), O101, IF(ISNUMBER(G101), 'Lo-Z-INPUT'!$K$19:$L$19, ""))</f>
        <v/>
      </c>
      <c r="V101" s="381"/>
      <c r="W101" s="458" t="str">
        <f t="shared" si="24"/>
        <v/>
      </c>
      <c r="X101" s="144"/>
      <c r="Y101" s="462"/>
      <c r="Z101" s="70" t="str">
        <f>IF(AND(ISNUMBER($S101),$S101&lt;&gt;0),EXTRA!K101,'Lo-Z'!AH101)</f>
        <v>-</v>
      </c>
      <c r="AB101" s="327" t="str">
        <f>IF(AND(ISNUMBER($S101),$S101&lt;&gt;0),EXTRA!M101,'Lo-Z'!AJ101)</f>
        <v>-</v>
      </c>
      <c r="AC101" s="328" t="str">
        <f t="shared" si="25"/>
        <v/>
      </c>
      <c r="AE101" s="66" t="str">
        <f>IF(AND(ISNUMBER($S101),$S101&lt;&gt;0),EXTRA!P101,'Lo-Z'!AM101)</f>
        <v/>
      </c>
      <c r="AF101" s="65" t="str">
        <f t="shared" si="32"/>
        <v/>
      </c>
      <c r="AG101" s="329" t="str">
        <f>IF(AND(ISNUMBER($S101),$S101&lt;&gt;0),EXTRA!R101,'Lo-Z'!AO101)</f>
        <v/>
      </c>
      <c r="AH101" s="124" t="str">
        <f t="shared" si="33"/>
        <v/>
      </c>
      <c r="AJ101" s="104" t="str">
        <f>IF(AND(ISNUMBER($S101),$S101&lt;&gt;0),EXTRA!T101,'Lo-Z'!AQ101)</f>
        <v/>
      </c>
      <c r="AK101" s="44" t="str">
        <f t="shared" si="34"/>
        <v/>
      </c>
      <c r="AM101" s="85" t="str">
        <f>IF(AND(ISNUMBER($S101),$S101&lt;&gt;0),IF(MV&lt;200,EXTRA!V101,EXTRA!Z101),IF(MV&lt;200,'Lo-Z'!AS101,'Lo-Z'!AW101))</f>
        <v/>
      </c>
      <c r="AN101" s="84" t="str">
        <f t="shared" si="35"/>
        <v/>
      </c>
      <c r="AO101" s="322" t="str">
        <f>IF(AND(ISNUMBER($S101),$S101&lt;&gt;0),IF(MV&lt;200,EXTRA!X101,EXTRA!AB101),IF(MV&lt;200,'Lo-Z'!AU101,'Lo-Z'!AY101))</f>
        <v/>
      </c>
      <c r="AP101" s="106" t="str">
        <f t="shared" si="36"/>
        <v/>
      </c>
      <c r="AR101" s="289" t="str">
        <f>IF(AND(ISNUMBER($S101),$S101&lt;&gt;0),EXTRA!AW101,'Lo-Z'!BP101)</f>
        <v/>
      </c>
      <c r="AS101" s="290" t="str">
        <f t="shared" si="37"/>
        <v/>
      </c>
      <c r="AT101" s="291" t="str">
        <f>IF(AND(ISNUMBER($S101),$S101&lt;&gt;0),EXTRA!AY101,'Lo-Z'!BR101)</f>
        <v/>
      </c>
      <c r="AU101" s="292" t="str">
        <f t="shared" si="38"/>
        <v/>
      </c>
      <c r="AW101" s="330" t="str">
        <f>IF(AND(ISNUMBER($S101),$S101&lt;&gt;0),EXTRA!AH101,'Lo-Z'!BA101)</f>
        <v/>
      </c>
      <c r="AY101" s="335" t="str">
        <f>IF(AND(ISNUMBER(BA101),BA101&lt;&gt;0),"",IF(AND(ISNUMBER($S101),$S101&lt;&gt;0),'Lo-Z-INPUT'!$K$15*'Lo-Z-INPUT'!$K$7,'Lo-Z'!BC101))</f>
        <v/>
      </c>
      <c r="AZ101" s="170"/>
      <c r="BA101" s="160"/>
      <c r="BB101" s="345"/>
      <c r="BD101" s="333" t="str">
        <f>IF(AND(ISNUMBER($S101),$S101&lt;&gt;0),EXTRA!BC101,'Lo-Z'!BV101)</f>
        <v/>
      </c>
      <c r="BE101" s="334" t="str">
        <f t="shared" si="26"/>
        <v/>
      </c>
      <c r="BG101" s="332" t="str">
        <f>IF(AND(ISNUMBER($S101),$S101&lt;&gt;0),EXTRA!AT101,'Lo-Z'!BM101)</f>
        <v/>
      </c>
      <c r="BH101" s="65" t="str">
        <f t="shared" si="27"/>
        <v/>
      </c>
      <c r="BJ101" s="348" t="str">
        <f t="shared" si="28"/>
        <v/>
      </c>
      <c r="BK101" s="349" t="str">
        <f t="shared" si="29"/>
        <v/>
      </c>
      <c r="BN101" s="480" t="str">
        <f t="shared" si="30"/>
        <v/>
      </c>
      <c r="BO101" s="481" t="str">
        <f t="shared" si="31"/>
        <v/>
      </c>
    </row>
    <row r="102" spans="1:67">
      <c r="A102" s="45" t="str">
        <f>MATRIX!A102</f>
        <v>CROWN</v>
      </c>
      <c r="B102" s="500" t="str">
        <f>IF(MATRIX!B102&lt;&gt;0,MATRIX!B102,"-")</f>
        <v>Dci 8|600N</v>
      </c>
      <c r="D102" s="131"/>
      <c r="E102" s="294" t="str">
        <f t="shared" si="22"/>
        <v/>
      </c>
      <c r="F102" s="379"/>
      <c r="G102" s="306" t="str">
        <f>'Lo-Z'!AE102</f>
        <v/>
      </c>
      <c r="H102" s="380" t="str">
        <f>'Lo-Z'!AF102</f>
        <v/>
      </c>
      <c r="J102" s="382"/>
      <c r="K102" s="471"/>
      <c r="L102" s="469"/>
      <c r="M102" s="382"/>
      <c r="N102" s="470"/>
      <c r="O102" s="382"/>
      <c r="P102" s="470"/>
      <c r="Q102" s="382"/>
      <c r="S102" s="460" t="str">
        <f t="shared" si="23"/>
        <v/>
      </c>
      <c r="T102" s="381"/>
      <c r="U102" s="459" t="str" cm="1">
        <f t="array" ref="U102">IF(ISNUMBER(O102), O102, IF(ISNUMBER(G102), 'Lo-Z-INPUT'!$K$19:$L$19, ""))</f>
        <v/>
      </c>
      <c r="V102" s="381"/>
      <c r="W102" s="458" t="str">
        <f t="shared" si="24"/>
        <v/>
      </c>
      <c r="X102" s="144"/>
      <c r="Y102" s="462"/>
      <c r="Z102" s="70" t="str">
        <f>IF(AND(ISNUMBER($S102),$S102&lt;&gt;0),EXTRA!K102,'Lo-Z'!AH102)</f>
        <v>-</v>
      </c>
      <c r="AB102" s="327" t="str">
        <f>IF(AND(ISNUMBER($S102),$S102&lt;&gt;0),EXTRA!M102,'Lo-Z'!AJ102)</f>
        <v>-</v>
      </c>
      <c r="AC102" s="328" t="str">
        <f t="shared" si="25"/>
        <v/>
      </c>
      <c r="AE102" s="66" t="str">
        <f>IF(AND(ISNUMBER($S102),$S102&lt;&gt;0),EXTRA!P102,'Lo-Z'!AM102)</f>
        <v/>
      </c>
      <c r="AF102" s="65" t="str">
        <f t="shared" si="32"/>
        <v/>
      </c>
      <c r="AG102" s="329" t="str">
        <f>IF(AND(ISNUMBER($S102),$S102&lt;&gt;0),EXTRA!R102,'Lo-Z'!AO102)</f>
        <v/>
      </c>
      <c r="AH102" s="124" t="str">
        <f t="shared" si="33"/>
        <v/>
      </c>
      <c r="AJ102" s="104" t="str">
        <f>IF(AND(ISNUMBER($S102),$S102&lt;&gt;0),EXTRA!T102,'Lo-Z'!AQ102)</f>
        <v/>
      </c>
      <c r="AK102" s="44" t="str">
        <f t="shared" si="34"/>
        <v/>
      </c>
      <c r="AM102" s="85" t="str">
        <f>IF(AND(ISNUMBER($S102),$S102&lt;&gt;0),IF(MV&lt;200,EXTRA!V102,EXTRA!Z102),IF(MV&lt;200,'Lo-Z'!AS102,'Lo-Z'!AW102))</f>
        <v/>
      </c>
      <c r="AN102" s="84" t="str">
        <f t="shared" si="35"/>
        <v/>
      </c>
      <c r="AO102" s="322" t="str">
        <f>IF(AND(ISNUMBER($S102),$S102&lt;&gt;0),IF(MV&lt;200,EXTRA!X102,EXTRA!AB102),IF(MV&lt;200,'Lo-Z'!AU102,'Lo-Z'!AY102))</f>
        <v/>
      </c>
      <c r="AP102" s="106" t="str">
        <f t="shared" si="36"/>
        <v/>
      </c>
      <c r="AR102" s="289" t="str">
        <f>IF(AND(ISNUMBER($S102),$S102&lt;&gt;0),EXTRA!AW102,'Lo-Z'!BP102)</f>
        <v/>
      </c>
      <c r="AS102" s="290" t="str">
        <f t="shared" si="37"/>
        <v/>
      </c>
      <c r="AT102" s="291" t="str">
        <f>IF(AND(ISNUMBER($S102),$S102&lt;&gt;0),EXTRA!AY102,'Lo-Z'!BR102)</f>
        <v/>
      </c>
      <c r="AU102" s="292" t="str">
        <f t="shared" si="38"/>
        <v/>
      </c>
      <c r="AW102" s="330" t="str">
        <f>IF(AND(ISNUMBER($S102),$S102&lt;&gt;0),EXTRA!AH102,'Lo-Z'!BA102)</f>
        <v/>
      </c>
      <c r="AY102" s="335" t="str">
        <f>IF(AND(ISNUMBER(BA102),BA102&lt;&gt;0),"",IF(AND(ISNUMBER($S102),$S102&lt;&gt;0),'Lo-Z-INPUT'!$K$15*'Lo-Z-INPUT'!$K$7,'Lo-Z'!BC102))</f>
        <v/>
      </c>
      <c r="AZ102" s="170"/>
      <c r="BA102" s="160"/>
      <c r="BB102" s="345"/>
      <c r="BD102" s="333" t="str">
        <f>IF(AND(ISNUMBER($S102),$S102&lt;&gt;0),EXTRA!BC102,'Lo-Z'!BV102)</f>
        <v/>
      </c>
      <c r="BE102" s="334" t="str">
        <f t="shared" si="26"/>
        <v/>
      </c>
      <c r="BG102" s="332" t="str">
        <f>IF(AND(ISNUMBER($S102),$S102&lt;&gt;0),EXTRA!AT102,'Lo-Z'!BM102)</f>
        <v/>
      </c>
      <c r="BH102" s="65" t="str">
        <f t="shared" si="27"/>
        <v/>
      </c>
      <c r="BJ102" s="348" t="str">
        <f t="shared" si="28"/>
        <v/>
      </c>
      <c r="BK102" s="349" t="str">
        <f t="shared" si="29"/>
        <v/>
      </c>
      <c r="BN102" s="480" t="str">
        <f t="shared" si="30"/>
        <v/>
      </c>
      <c r="BO102" s="481" t="str">
        <f t="shared" si="31"/>
        <v/>
      </c>
    </row>
    <row r="103" spans="1:67">
      <c r="A103" s="45" t="str">
        <f>MATRIX!A103</f>
        <v>CROWN</v>
      </c>
      <c r="B103" s="500" t="str">
        <f>IF(MATRIX!B103&lt;&gt;0,MATRIX!B103,"-")</f>
        <v>Dci 2|1250N</v>
      </c>
      <c r="D103" s="131"/>
      <c r="E103" s="294" t="str">
        <f t="shared" si="22"/>
        <v/>
      </c>
      <c r="F103" s="379"/>
      <c r="G103" s="306" t="str">
        <f>'Lo-Z'!AE103</f>
        <v/>
      </c>
      <c r="H103" s="380" t="str">
        <f>'Lo-Z'!AF103</f>
        <v/>
      </c>
      <c r="J103" s="382"/>
      <c r="K103" s="471"/>
      <c r="L103" s="469"/>
      <c r="M103" s="382"/>
      <c r="N103" s="470"/>
      <c r="O103" s="382"/>
      <c r="P103" s="470"/>
      <c r="Q103" s="382"/>
      <c r="S103" s="460" t="str">
        <f t="shared" si="23"/>
        <v/>
      </c>
      <c r="T103" s="381"/>
      <c r="U103" s="459" t="str" cm="1">
        <f t="array" ref="U103">IF(ISNUMBER(O103), O103, IF(ISNUMBER(G103), 'Lo-Z-INPUT'!$K$19:$L$19, ""))</f>
        <v/>
      </c>
      <c r="V103" s="381"/>
      <c r="W103" s="458" t="str">
        <f t="shared" si="24"/>
        <v/>
      </c>
      <c r="X103" s="144"/>
      <c r="Y103" s="462"/>
      <c r="Z103" s="70" t="str">
        <f>IF(AND(ISNUMBER($S103),$S103&lt;&gt;0),EXTRA!K103,'Lo-Z'!AH103)</f>
        <v>-</v>
      </c>
      <c r="AB103" s="327" t="str">
        <f>IF(AND(ISNUMBER($S103),$S103&lt;&gt;0),EXTRA!M103,'Lo-Z'!AJ103)</f>
        <v>-</v>
      </c>
      <c r="AC103" s="328" t="str">
        <f t="shared" si="25"/>
        <v/>
      </c>
      <c r="AE103" s="66" t="str">
        <f>IF(AND(ISNUMBER($S103),$S103&lt;&gt;0),EXTRA!P103,'Lo-Z'!AM103)</f>
        <v/>
      </c>
      <c r="AF103" s="65" t="str">
        <f t="shared" si="32"/>
        <v/>
      </c>
      <c r="AG103" s="329" t="str">
        <f>IF(AND(ISNUMBER($S103),$S103&lt;&gt;0),EXTRA!R103,'Lo-Z'!AO103)</f>
        <v/>
      </c>
      <c r="AH103" s="124" t="str">
        <f t="shared" si="33"/>
        <v/>
      </c>
      <c r="AJ103" s="104" t="str">
        <f>IF(AND(ISNUMBER($S103),$S103&lt;&gt;0),EXTRA!T103,'Lo-Z'!AQ103)</f>
        <v/>
      </c>
      <c r="AK103" s="44" t="str">
        <f t="shared" si="34"/>
        <v/>
      </c>
      <c r="AM103" s="85" t="str">
        <f>IF(AND(ISNUMBER($S103),$S103&lt;&gt;0),IF(MV&lt;200,EXTRA!V103,EXTRA!Z103),IF(MV&lt;200,'Lo-Z'!AS103,'Lo-Z'!AW103))</f>
        <v/>
      </c>
      <c r="AN103" s="84" t="str">
        <f t="shared" si="35"/>
        <v/>
      </c>
      <c r="AO103" s="322" t="str">
        <f>IF(AND(ISNUMBER($S103),$S103&lt;&gt;0),IF(MV&lt;200,EXTRA!X103,EXTRA!AB103),IF(MV&lt;200,'Lo-Z'!AU103,'Lo-Z'!AY103))</f>
        <v/>
      </c>
      <c r="AP103" s="106" t="str">
        <f t="shared" si="36"/>
        <v/>
      </c>
      <c r="AR103" s="289" t="str">
        <f>IF(AND(ISNUMBER($S103),$S103&lt;&gt;0),EXTRA!AW103,'Lo-Z'!BP103)</f>
        <v/>
      </c>
      <c r="AS103" s="290" t="str">
        <f t="shared" si="37"/>
        <v/>
      </c>
      <c r="AT103" s="291" t="str">
        <f>IF(AND(ISNUMBER($S103),$S103&lt;&gt;0),EXTRA!AY103,'Lo-Z'!BR103)</f>
        <v/>
      </c>
      <c r="AU103" s="292" t="str">
        <f t="shared" si="38"/>
        <v/>
      </c>
      <c r="AW103" s="330" t="str">
        <f>IF(AND(ISNUMBER($S103),$S103&lt;&gt;0),EXTRA!AH103,'Lo-Z'!BA103)</f>
        <v/>
      </c>
      <c r="AY103" s="335" t="str">
        <f>IF(AND(ISNUMBER(BA103),BA103&lt;&gt;0),"",IF(AND(ISNUMBER($S103),$S103&lt;&gt;0),'Lo-Z-INPUT'!$K$15*'Lo-Z-INPUT'!$K$7,'Lo-Z'!BC103))</f>
        <v/>
      </c>
      <c r="AZ103" s="170"/>
      <c r="BA103" s="160"/>
      <c r="BB103" s="345"/>
      <c r="BD103" s="333" t="str">
        <f>IF(AND(ISNUMBER($S103),$S103&lt;&gt;0),EXTRA!BC103,'Lo-Z'!BV103)</f>
        <v/>
      </c>
      <c r="BE103" s="334" t="str">
        <f t="shared" si="26"/>
        <v/>
      </c>
      <c r="BG103" s="332" t="str">
        <f>IF(AND(ISNUMBER($S103),$S103&lt;&gt;0),EXTRA!AT103,'Lo-Z'!BM103)</f>
        <v/>
      </c>
      <c r="BH103" s="65" t="str">
        <f t="shared" si="27"/>
        <v/>
      </c>
      <c r="BJ103" s="348" t="str">
        <f t="shared" si="28"/>
        <v/>
      </c>
      <c r="BK103" s="349" t="str">
        <f t="shared" si="29"/>
        <v/>
      </c>
      <c r="BN103" s="480" t="str">
        <f t="shared" si="30"/>
        <v/>
      </c>
      <c r="BO103" s="481" t="str">
        <f t="shared" si="31"/>
        <v/>
      </c>
    </row>
    <row r="104" spans="1:67">
      <c r="A104" s="45" t="str">
        <f>MATRIX!A104</f>
        <v>CROWN</v>
      </c>
      <c r="B104" s="500" t="str">
        <f>IF(MATRIX!B104&lt;&gt;0,MATRIX!B104,"-")</f>
        <v>Dci 4|1250N</v>
      </c>
      <c r="D104" s="131"/>
      <c r="E104" s="294" t="str">
        <f t="shared" ref="E104:E132" si="39">IF(OR(ISBLANK(D104),NOT(ISNUMBER(D104))),"",ES)</f>
        <v/>
      </c>
      <c r="F104" s="379"/>
      <c r="G104" s="306" t="str">
        <f>'Lo-Z'!AE104</f>
        <v/>
      </c>
      <c r="H104" s="380" t="str">
        <f>'Lo-Z'!AF104</f>
        <v/>
      </c>
      <c r="J104" s="382"/>
      <c r="K104" s="471"/>
      <c r="L104" s="469"/>
      <c r="M104" s="382"/>
      <c r="N104" s="470"/>
      <c r="O104" s="382"/>
      <c r="P104" s="470"/>
      <c r="Q104" s="382"/>
      <c r="S104" s="460" t="str">
        <f t="shared" si="23"/>
        <v/>
      </c>
      <c r="T104" s="381"/>
      <c r="U104" s="459" t="str" cm="1">
        <f t="array" ref="U104">IF(ISNUMBER(O104), O104, IF(ISNUMBER(G104), 'Lo-Z-INPUT'!$K$19:$L$19, ""))</f>
        <v/>
      </c>
      <c r="V104" s="381"/>
      <c r="W104" s="458" t="str">
        <f t="shared" si="24"/>
        <v/>
      </c>
      <c r="X104" s="144"/>
      <c r="Y104" s="462"/>
      <c r="Z104" s="70" t="str">
        <f>IF(AND(ISNUMBER($S104),$S104&lt;&gt;0),EXTRA!K104,'Lo-Z'!AH104)</f>
        <v>-</v>
      </c>
      <c r="AB104" s="327" t="str">
        <f>IF(AND(ISNUMBER($S104),$S104&lt;&gt;0),EXTRA!M104,'Lo-Z'!AJ104)</f>
        <v>-</v>
      </c>
      <c r="AC104" s="328" t="str">
        <f t="shared" ref="AC104:AC132" si="40">IF(ISNUMBER(AB104),KP,"")</f>
        <v/>
      </c>
      <c r="AE104" s="66" t="str">
        <f>IF(AND(ISNUMBER($S104),$S104&lt;&gt;0),EXTRA!P104,'Lo-Z'!AM104)</f>
        <v/>
      </c>
      <c r="AF104" s="65" t="str">
        <f t="shared" si="32"/>
        <v/>
      </c>
      <c r="AG104" s="329" t="str">
        <f>IF(AND(ISNUMBER($S104),$S104&lt;&gt;0),EXTRA!R104,'Lo-Z'!AO104)</f>
        <v/>
      </c>
      <c r="AH104" s="124" t="str">
        <f t="shared" si="33"/>
        <v/>
      </c>
      <c r="AJ104" s="104" t="str">
        <f>IF(AND(ISNUMBER($S104),$S104&lt;&gt;0),EXTRA!T104,'Lo-Z'!AQ104)</f>
        <v/>
      </c>
      <c r="AK104" s="44" t="str">
        <f t="shared" si="34"/>
        <v/>
      </c>
      <c r="AM104" s="85" t="str">
        <f>IF(AND(ISNUMBER($S104),$S104&lt;&gt;0),IF(MV&lt;200,EXTRA!V104,EXTRA!Z104),IF(MV&lt;200,'Lo-Z'!AS104,'Lo-Z'!AW104))</f>
        <v/>
      </c>
      <c r="AN104" s="84" t="str">
        <f t="shared" si="35"/>
        <v/>
      </c>
      <c r="AO104" s="322" t="str">
        <f>IF(AND(ISNUMBER($S104),$S104&lt;&gt;0),IF(MV&lt;200,EXTRA!X104,EXTRA!AB104),IF(MV&lt;200,'Lo-Z'!AU104,'Lo-Z'!AY104))</f>
        <v/>
      </c>
      <c r="AP104" s="106" t="str">
        <f t="shared" si="36"/>
        <v/>
      </c>
      <c r="AR104" s="289" t="str">
        <f>IF(AND(ISNUMBER($S104),$S104&lt;&gt;0),EXTRA!AW104,'Lo-Z'!BP104)</f>
        <v/>
      </c>
      <c r="AS104" s="290" t="str">
        <f t="shared" si="37"/>
        <v/>
      </c>
      <c r="AT104" s="291" t="str">
        <f>IF(AND(ISNUMBER($S104),$S104&lt;&gt;0),EXTRA!AY104,'Lo-Z'!BR104)</f>
        <v/>
      </c>
      <c r="AU104" s="292" t="str">
        <f t="shared" si="38"/>
        <v/>
      </c>
      <c r="AW104" s="330" t="str">
        <f>IF(AND(ISNUMBER($S104),$S104&lt;&gt;0),EXTRA!AH104,'Lo-Z'!BA104)</f>
        <v/>
      </c>
      <c r="AY104" s="335" t="str">
        <f>IF(AND(ISNUMBER(BA104),BA104&lt;&gt;0),"",IF(AND(ISNUMBER($S104),$S104&lt;&gt;0),'Lo-Z-INPUT'!$K$15*'Lo-Z-INPUT'!$K$7,'Lo-Z'!BC104))</f>
        <v/>
      </c>
      <c r="AZ104" s="170"/>
      <c r="BA104" s="160"/>
      <c r="BB104" s="345"/>
      <c r="BD104" s="333" t="str">
        <f>IF(AND(ISNUMBER($S104),$S104&lt;&gt;0),EXTRA!BC104,'Lo-Z'!BV104)</f>
        <v/>
      </c>
      <c r="BE104" s="334" t="str">
        <f t="shared" ref="BE104:BE132" si="41">IF(ISNUMBER(BD104),ES,"")</f>
        <v/>
      </c>
      <c r="BG104" s="332" t="str">
        <f>IF(AND(ISNUMBER($S104),$S104&lt;&gt;0),EXTRA!AT104,'Lo-Z'!BM104)</f>
        <v/>
      </c>
      <c r="BH104" s="65" t="str">
        <f t="shared" ref="BH104:BH132" si="42">IF(ISNUMBER(BG104),ES,"")</f>
        <v/>
      </c>
      <c r="BJ104" s="348" t="str">
        <f t="shared" si="28"/>
        <v/>
      </c>
      <c r="BK104" s="349" t="str">
        <f t="shared" ref="BK104:BK132" si="43">IF(ISNUMBER(BJ104),ES,"")</f>
        <v/>
      </c>
      <c r="BN104" s="480" t="str">
        <f t="shared" si="30"/>
        <v/>
      </c>
      <c r="BO104" s="481" t="str">
        <f t="shared" si="31"/>
        <v/>
      </c>
    </row>
    <row r="105" spans="1:67">
      <c r="A105" s="45" t="str">
        <f>MATRIX!A105</f>
        <v>CROWN</v>
      </c>
      <c r="B105" s="500" t="str">
        <f>IF(MATRIX!B105&lt;&gt;0,MATRIX!B105,"-")</f>
        <v>CDi 2|300</v>
      </c>
      <c r="D105" s="131"/>
      <c r="E105" s="294" t="str">
        <f t="shared" si="39"/>
        <v/>
      </c>
      <c r="F105" s="379"/>
      <c r="G105" s="306" t="str">
        <f>'Lo-Z'!AE105</f>
        <v/>
      </c>
      <c r="H105" s="380" t="str">
        <f>'Lo-Z'!AF105</f>
        <v/>
      </c>
      <c r="J105" s="382"/>
      <c r="K105" s="471"/>
      <c r="L105" s="469"/>
      <c r="M105" s="382"/>
      <c r="N105" s="470"/>
      <c r="O105" s="382"/>
      <c r="P105" s="470"/>
      <c r="Q105" s="382"/>
      <c r="S105" s="460" t="str">
        <f t="shared" si="23"/>
        <v/>
      </c>
      <c r="T105" s="381"/>
      <c r="U105" s="459" t="str" cm="1">
        <f t="array" ref="U105">IF(ISNUMBER(O105), O105, IF(ISNUMBER(G105), 'Lo-Z-INPUT'!$K$19:$L$19, ""))</f>
        <v/>
      </c>
      <c r="V105" s="381"/>
      <c r="W105" s="458" t="str">
        <f t="shared" si="24"/>
        <v/>
      </c>
      <c r="X105" s="144"/>
      <c r="Y105" s="462"/>
      <c r="Z105" s="70" t="str">
        <f>IF(AND(ISNUMBER($S105),$S105&lt;&gt;0),EXTRA!K105,'Lo-Z'!AH105)</f>
        <v>-</v>
      </c>
      <c r="AB105" s="327" t="str">
        <f>IF(AND(ISNUMBER($S105),$S105&lt;&gt;0),EXTRA!M105,'Lo-Z'!AJ105)</f>
        <v>-</v>
      </c>
      <c r="AC105" s="328" t="str">
        <f t="shared" si="40"/>
        <v/>
      </c>
      <c r="AE105" s="66" t="str">
        <f>IF(AND(ISNUMBER($S105),$S105&lt;&gt;0),EXTRA!P105,'Lo-Z'!AM105)</f>
        <v/>
      </c>
      <c r="AF105" s="65" t="str">
        <f t="shared" si="32"/>
        <v/>
      </c>
      <c r="AG105" s="329" t="str">
        <f>IF(AND(ISNUMBER($S105),$S105&lt;&gt;0),EXTRA!R105,'Lo-Z'!AO105)</f>
        <v/>
      </c>
      <c r="AH105" s="124" t="str">
        <f t="shared" si="33"/>
        <v/>
      </c>
      <c r="AJ105" s="104" t="str">
        <f>IF(AND(ISNUMBER($S105),$S105&lt;&gt;0),EXTRA!T105,'Lo-Z'!AQ105)</f>
        <v/>
      </c>
      <c r="AK105" s="44" t="str">
        <f t="shared" si="34"/>
        <v/>
      </c>
      <c r="AM105" s="85" t="str">
        <f>IF(AND(ISNUMBER($S105),$S105&lt;&gt;0),IF(MV&lt;200,EXTRA!V105,EXTRA!Z105),IF(MV&lt;200,'Lo-Z'!AS105,'Lo-Z'!AW105))</f>
        <v/>
      </c>
      <c r="AN105" s="84" t="str">
        <f t="shared" si="35"/>
        <v/>
      </c>
      <c r="AO105" s="322" t="str">
        <f>IF(AND(ISNUMBER($S105),$S105&lt;&gt;0),IF(MV&lt;200,EXTRA!X105,EXTRA!AB105),IF(MV&lt;200,'Lo-Z'!AU105,'Lo-Z'!AY105))</f>
        <v/>
      </c>
      <c r="AP105" s="106" t="str">
        <f t="shared" si="36"/>
        <v/>
      </c>
      <c r="AR105" s="289" t="str">
        <f>IF(AND(ISNUMBER($S105),$S105&lt;&gt;0),EXTRA!AW105,'Lo-Z'!BP105)</f>
        <v/>
      </c>
      <c r="AS105" s="290" t="str">
        <f t="shared" si="37"/>
        <v/>
      </c>
      <c r="AT105" s="291" t="str">
        <f>IF(AND(ISNUMBER($S105),$S105&lt;&gt;0),EXTRA!AY105,'Lo-Z'!BR105)</f>
        <v/>
      </c>
      <c r="AU105" s="292" t="str">
        <f t="shared" si="38"/>
        <v/>
      </c>
      <c r="AW105" s="330" t="str">
        <f>IF(AND(ISNUMBER($S105),$S105&lt;&gt;0),EXTRA!AH105,'Lo-Z'!BA105)</f>
        <v/>
      </c>
      <c r="AY105" s="335" t="str">
        <f>IF(AND(ISNUMBER(BA105),BA105&lt;&gt;0),"",IF(AND(ISNUMBER($S105),$S105&lt;&gt;0),'Lo-Z-INPUT'!$K$15*'Lo-Z-INPUT'!$K$7,'Lo-Z'!BC105))</f>
        <v/>
      </c>
      <c r="AZ105" s="170"/>
      <c r="BA105" s="160"/>
      <c r="BB105" s="345"/>
      <c r="BD105" s="333" t="str">
        <f>IF(AND(ISNUMBER($S105),$S105&lt;&gt;0),EXTRA!BC105,'Lo-Z'!BV105)</f>
        <v/>
      </c>
      <c r="BE105" s="334" t="str">
        <f t="shared" si="41"/>
        <v/>
      </c>
      <c r="BG105" s="332" t="str">
        <f>IF(AND(ISNUMBER($S105),$S105&lt;&gt;0),EXTRA!AT105,'Lo-Z'!BM105)</f>
        <v/>
      </c>
      <c r="BH105" s="65" t="str">
        <f t="shared" si="42"/>
        <v/>
      </c>
      <c r="BJ105" s="348" t="str">
        <f t="shared" si="28"/>
        <v/>
      </c>
      <c r="BK105" s="349" t="str">
        <f t="shared" si="43"/>
        <v/>
      </c>
      <c r="BN105" s="480" t="str">
        <f t="shared" si="30"/>
        <v/>
      </c>
      <c r="BO105" s="481" t="str">
        <f t="shared" si="31"/>
        <v/>
      </c>
    </row>
    <row r="106" spans="1:67">
      <c r="A106" s="45" t="str">
        <f>MATRIX!A106</f>
        <v>CROWN</v>
      </c>
      <c r="B106" s="500" t="str">
        <f>IF(MATRIX!B106&lt;&gt;0,MATRIX!B106,"-")</f>
        <v>CDi 4|300</v>
      </c>
      <c r="D106" s="131"/>
      <c r="E106" s="294" t="str">
        <f t="shared" si="39"/>
        <v/>
      </c>
      <c r="F106" s="379"/>
      <c r="G106" s="306" t="str">
        <f>'Lo-Z'!AE106</f>
        <v/>
      </c>
      <c r="H106" s="380" t="str">
        <f>'Lo-Z'!AF106</f>
        <v/>
      </c>
      <c r="J106" s="382"/>
      <c r="K106" s="471"/>
      <c r="L106" s="469"/>
      <c r="M106" s="382"/>
      <c r="N106" s="470"/>
      <c r="O106" s="382"/>
      <c r="P106" s="470"/>
      <c r="Q106" s="382"/>
      <c r="S106" s="460" t="str">
        <f t="shared" si="23"/>
        <v/>
      </c>
      <c r="T106" s="381"/>
      <c r="U106" s="459" t="str" cm="1">
        <f t="array" ref="U106">IF(ISNUMBER(O106), O106, IF(ISNUMBER(G106), 'Lo-Z-INPUT'!$K$19:$L$19, ""))</f>
        <v/>
      </c>
      <c r="V106" s="381"/>
      <c r="W106" s="458" t="str">
        <f t="shared" si="24"/>
        <v/>
      </c>
      <c r="X106" s="144"/>
      <c r="Y106" s="462"/>
      <c r="Z106" s="70" t="str">
        <f>IF(AND(ISNUMBER($S106),$S106&lt;&gt;0),EXTRA!K106,'Lo-Z'!AH106)</f>
        <v>-</v>
      </c>
      <c r="AB106" s="327" t="str">
        <f>IF(AND(ISNUMBER($S106),$S106&lt;&gt;0),EXTRA!M106,'Lo-Z'!AJ106)</f>
        <v>-</v>
      </c>
      <c r="AC106" s="328" t="str">
        <f t="shared" si="40"/>
        <v/>
      </c>
      <c r="AE106" s="66" t="str">
        <f>IF(AND(ISNUMBER($S106),$S106&lt;&gt;0),EXTRA!P106,'Lo-Z'!AM106)</f>
        <v/>
      </c>
      <c r="AF106" s="65" t="str">
        <f t="shared" si="32"/>
        <v/>
      </c>
      <c r="AG106" s="329" t="str">
        <f>IF(AND(ISNUMBER($S106),$S106&lt;&gt;0),EXTRA!R106,'Lo-Z'!AO106)</f>
        <v/>
      </c>
      <c r="AH106" s="124" t="str">
        <f t="shared" si="33"/>
        <v/>
      </c>
      <c r="AJ106" s="104" t="str">
        <f>IF(AND(ISNUMBER($S106),$S106&lt;&gt;0),EXTRA!T106,'Lo-Z'!AQ106)</f>
        <v/>
      </c>
      <c r="AK106" s="44" t="str">
        <f t="shared" si="34"/>
        <v/>
      </c>
      <c r="AM106" s="85" t="str">
        <f>IF(AND(ISNUMBER($S106),$S106&lt;&gt;0),IF(MV&lt;200,EXTRA!V106,EXTRA!Z106),IF(MV&lt;200,'Lo-Z'!AS106,'Lo-Z'!AW106))</f>
        <v/>
      </c>
      <c r="AN106" s="84" t="str">
        <f t="shared" si="35"/>
        <v/>
      </c>
      <c r="AO106" s="322" t="str">
        <f>IF(AND(ISNUMBER($S106),$S106&lt;&gt;0),IF(MV&lt;200,EXTRA!X106,EXTRA!AB106),IF(MV&lt;200,'Lo-Z'!AU106,'Lo-Z'!AY106))</f>
        <v/>
      </c>
      <c r="AP106" s="106" t="str">
        <f t="shared" si="36"/>
        <v/>
      </c>
      <c r="AR106" s="289" t="str">
        <f>IF(AND(ISNUMBER($S106),$S106&lt;&gt;0),EXTRA!AW106,'Lo-Z'!BP106)</f>
        <v/>
      </c>
      <c r="AS106" s="290" t="str">
        <f t="shared" si="37"/>
        <v/>
      </c>
      <c r="AT106" s="291" t="str">
        <f>IF(AND(ISNUMBER($S106),$S106&lt;&gt;0),EXTRA!AY106,'Lo-Z'!BR106)</f>
        <v/>
      </c>
      <c r="AU106" s="292" t="str">
        <f t="shared" si="38"/>
        <v/>
      </c>
      <c r="AW106" s="330" t="str">
        <f>IF(AND(ISNUMBER($S106),$S106&lt;&gt;0),EXTRA!AH106,'Lo-Z'!BA106)</f>
        <v/>
      </c>
      <c r="AY106" s="335" t="str">
        <f>IF(AND(ISNUMBER(BA106),BA106&lt;&gt;0),"",IF(AND(ISNUMBER($S106),$S106&lt;&gt;0),'Lo-Z-INPUT'!$K$15*'Lo-Z-INPUT'!$K$7,'Lo-Z'!BC106))</f>
        <v/>
      </c>
      <c r="AZ106" s="170"/>
      <c r="BA106" s="160"/>
      <c r="BB106" s="345"/>
      <c r="BD106" s="333" t="str">
        <f>IF(AND(ISNUMBER($S106),$S106&lt;&gt;0),EXTRA!BC106,'Lo-Z'!BV106)</f>
        <v/>
      </c>
      <c r="BE106" s="334" t="str">
        <f t="shared" si="41"/>
        <v/>
      </c>
      <c r="BG106" s="332" t="str">
        <f>IF(AND(ISNUMBER($S106),$S106&lt;&gt;0),EXTRA!AT106,'Lo-Z'!BM106)</f>
        <v/>
      </c>
      <c r="BH106" s="65" t="str">
        <f t="shared" si="42"/>
        <v/>
      </c>
      <c r="BJ106" s="348" t="str">
        <f t="shared" si="28"/>
        <v/>
      </c>
      <c r="BK106" s="349" t="str">
        <f t="shared" si="43"/>
        <v/>
      </c>
      <c r="BN106" s="480" t="str">
        <f t="shared" si="30"/>
        <v/>
      </c>
      <c r="BO106" s="481" t="str">
        <f t="shared" si="31"/>
        <v/>
      </c>
    </row>
    <row r="107" spans="1:67">
      <c r="A107" s="45" t="str">
        <f>MATRIX!A107</f>
        <v>CROWN</v>
      </c>
      <c r="B107" s="500" t="str">
        <f>IF(MATRIX!B107&lt;&gt;0,MATRIX!B107,"-")</f>
        <v>CDi 2|600</v>
      </c>
      <c r="D107" s="131"/>
      <c r="E107" s="294" t="str">
        <f t="shared" si="39"/>
        <v/>
      </c>
      <c r="F107" s="379"/>
      <c r="G107" s="306" t="str">
        <f>'Lo-Z'!AE107</f>
        <v/>
      </c>
      <c r="H107" s="380" t="str">
        <f>'Lo-Z'!AF107</f>
        <v/>
      </c>
      <c r="J107" s="382"/>
      <c r="K107" s="471"/>
      <c r="L107" s="469"/>
      <c r="M107" s="382"/>
      <c r="N107" s="470"/>
      <c r="O107" s="382"/>
      <c r="P107" s="470"/>
      <c r="Q107" s="382"/>
      <c r="S107" s="460" t="str">
        <f t="shared" si="23"/>
        <v/>
      </c>
      <c r="T107" s="381"/>
      <c r="U107" s="459" t="str" cm="1">
        <f t="array" ref="U107">IF(ISNUMBER(O107), O107, IF(ISNUMBER(G107), 'Lo-Z-INPUT'!$K$19:$L$19, ""))</f>
        <v/>
      </c>
      <c r="V107" s="381"/>
      <c r="W107" s="458" t="str">
        <f t="shared" si="24"/>
        <v/>
      </c>
      <c r="X107" s="144"/>
      <c r="Y107" s="462"/>
      <c r="Z107" s="70" t="str">
        <f>IF(AND(ISNUMBER($S107),$S107&lt;&gt;0),EXTRA!K107,'Lo-Z'!AH107)</f>
        <v>-</v>
      </c>
      <c r="AB107" s="327" t="str">
        <f>IF(AND(ISNUMBER($S107),$S107&lt;&gt;0),EXTRA!M107,'Lo-Z'!AJ107)</f>
        <v>-</v>
      </c>
      <c r="AC107" s="328" t="str">
        <f t="shared" si="40"/>
        <v/>
      </c>
      <c r="AE107" s="66" t="str">
        <f>IF(AND(ISNUMBER($S107),$S107&lt;&gt;0),EXTRA!P107,'Lo-Z'!AM107)</f>
        <v/>
      </c>
      <c r="AF107" s="65" t="str">
        <f t="shared" si="32"/>
        <v/>
      </c>
      <c r="AG107" s="329" t="str">
        <f>IF(AND(ISNUMBER($S107),$S107&lt;&gt;0),EXTRA!R107,'Lo-Z'!AO107)</f>
        <v/>
      </c>
      <c r="AH107" s="124" t="str">
        <f t="shared" si="33"/>
        <v/>
      </c>
      <c r="AJ107" s="104" t="str">
        <f>IF(AND(ISNUMBER($S107),$S107&lt;&gt;0),EXTRA!T107,'Lo-Z'!AQ107)</f>
        <v/>
      </c>
      <c r="AK107" s="44" t="str">
        <f t="shared" si="34"/>
        <v/>
      </c>
      <c r="AM107" s="85" t="str">
        <f>IF(AND(ISNUMBER($S107),$S107&lt;&gt;0),IF(MV&lt;200,EXTRA!V107,EXTRA!Z107),IF(MV&lt;200,'Lo-Z'!AS107,'Lo-Z'!AW107))</f>
        <v/>
      </c>
      <c r="AN107" s="84" t="str">
        <f t="shared" si="35"/>
        <v/>
      </c>
      <c r="AO107" s="322" t="str">
        <f>IF(AND(ISNUMBER($S107),$S107&lt;&gt;0),IF(MV&lt;200,EXTRA!X107,EXTRA!AB107),IF(MV&lt;200,'Lo-Z'!AU107,'Lo-Z'!AY107))</f>
        <v/>
      </c>
      <c r="AP107" s="106" t="str">
        <f t="shared" si="36"/>
        <v/>
      </c>
      <c r="AR107" s="289" t="str">
        <f>IF(AND(ISNUMBER($S107),$S107&lt;&gt;0),EXTRA!AW107,'Lo-Z'!BP107)</f>
        <v/>
      </c>
      <c r="AS107" s="290" t="str">
        <f t="shared" si="37"/>
        <v/>
      </c>
      <c r="AT107" s="291" t="str">
        <f>IF(AND(ISNUMBER($S107),$S107&lt;&gt;0),EXTRA!AY107,'Lo-Z'!BR107)</f>
        <v/>
      </c>
      <c r="AU107" s="292" t="str">
        <f t="shared" si="38"/>
        <v/>
      </c>
      <c r="AW107" s="330" t="str">
        <f>IF(AND(ISNUMBER($S107),$S107&lt;&gt;0),EXTRA!AH107,'Lo-Z'!BA107)</f>
        <v/>
      </c>
      <c r="AY107" s="335" t="str">
        <f>IF(AND(ISNUMBER(BA107),BA107&lt;&gt;0),"",IF(AND(ISNUMBER($S107),$S107&lt;&gt;0),'Lo-Z-INPUT'!$K$15*'Lo-Z-INPUT'!$K$7,'Lo-Z'!BC107))</f>
        <v/>
      </c>
      <c r="AZ107" s="170"/>
      <c r="BA107" s="160"/>
      <c r="BB107" s="345"/>
      <c r="BD107" s="333" t="str">
        <f>IF(AND(ISNUMBER($S107),$S107&lt;&gt;0),EXTRA!BC107,'Lo-Z'!BV107)</f>
        <v/>
      </c>
      <c r="BE107" s="334" t="str">
        <f t="shared" si="41"/>
        <v/>
      </c>
      <c r="BG107" s="332" t="str">
        <f>IF(AND(ISNUMBER($S107),$S107&lt;&gt;0),EXTRA!AT107,'Lo-Z'!BM107)</f>
        <v/>
      </c>
      <c r="BH107" s="65" t="str">
        <f t="shared" si="42"/>
        <v/>
      </c>
      <c r="BJ107" s="348" t="str">
        <f t="shared" si="28"/>
        <v/>
      </c>
      <c r="BK107" s="349" t="str">
        <f t="shared" si="43"/>
        <v/>
      </c>
      <c r="BN107" s="480" t="str">
        <f t="shared" si="30"/>
        <v/>
      </c>
      <c r="BO107" s="481" t="str">
        <f t="shared" si="31"/>
        <v/>
      </c>
    </row>
    <row r="108" spans="1:67">
      <c r="A108" s="45" t="str">
        <f>MATRIX!A108</f>
        <v>CROWN</v>
      </c>
      <c r="B108" s="500" t="str">
        <f>IF(MATRIX!B108&lt;&gt;0,MATRIX!B108,"-")</f>
        <v>CDi 4|600</v>
      </c>
      <c r="D108" s="131"/>
      <c r="E108" s="294" t="str">
        <f t="shared" si="39"/>
        <v/>
      </c>
      <c r="F108" s="379"/>
      <c r="G108" s="306" t="str">
        <f>'Lo-Z'!AE108</f>
        <v/>
      </c>
      <c r="H108" s="380" t="str">
        <f>'Lo-Z'!AF108</f>
        <v/>
      </c>
      <c r="J108" s="382"/>
      <c r="K108" s="471"/>
      <c r="L108" s="469"/>
      <c r="M108" s="382"/>
      <c r="N108" s="470"/>
      <c r="O108" s="382"/>
      <c r="P108" s="470"/>
      <c r="Q108" s="382"/>
      <c r="S108" s="460" t="str">
        <f t="shared" si="23"/>
        <v/>
      </c>
      <c r="T108" s="381"/>
      <c r="U108" s="459" t="str" cm="1">
        <f t="array" ref="U108">IF(ISNUMBER(O108), O108, IF(ISNUMBER(G108), 'Lo-Z-INPUT'!$K$19:$L$19, ""))</f>
        <v/>
      </c>
      <c r="V108" s="381"/>
      <c r="W108" s="458" t="str">
        <f t="shared" si="24"/>
        <v/>
      </c>
      <c r="X108" s="144"/>
      <c r="Y108" s="462"/>
      <c r="Z108" s="70" t="str">
        <f>IF(AND(ISNUMBER($S108),$S108&lt;&gt;0),EXTRA!K108,'Lo-Z'!AH108)</f>
        <v>-</v>
      </c>
      <c r="AB108" s="327" t="str">
        <f>IF(AND(ISNUMBER($S108),$S108&lt;&gt;0),EXTRA!M108,'Lo-Z'!AJ108)</f>
        <v>-</v>
      </c>
      <c r="AC108" s="328" t="str">
        <f t="shared" si="40"/>
        <v/>
      </c>
      <c r="AE108" s="66" t="str">
        <f>IF(AND(ISNUMBER($S108),$S108&lt;&gt;0),EXTRA!P108,'Lo-Z'!AM108)</f>
        <v/>
      </c>
      <c r="AF108" s="65" t="str">
        <f t="shared" si="32"/>
        <v/>
      </c>
      <c r="AG108" s="329" t="str">
        <f>IF(AND(ISNUMBER($S108),$S108&lt;&gt;0),EXTRA!R108,'Lo-Z'!AO108)</f>
        <v/>
      </c>
      <c r="AH108" s="124" t="str">
        <f t="shared" si="33"/>
        <v/>
      </c>
      <c r="AJ108" s="104" t="str">
        <f>IF(AND(ISNUMBER($S108),$S108&lt;&gt;0),EXTRA!T108,'Lo-Z'!AQ108)</f>
        <v/>
      </c>
      <c r="AK108" s="44" t="str">
        <f t="shared" si="34"/>
        <v/>
      </c>
      <c r="AM108" s="85" t="str">
        <f>IF(AND(ISNUMBER($S108),$S108&lt;&gt;0),IF(MV&lt;200,EXTRA!V108,EXTRA!Z108),IF(MV&lt;200,'Lo-Z'!AS108,'Lo-Z'!AW108))</f>
        <v/>
      </c>
      <c r="AN108" s="84" t="str">
        <f t="shared" si="35"/>
        <v/>
      </c>
      <c r="AO108" s="322" t="str">
        <f>IF(AND(ISNUMBER($S108),$S108&lt;&gt;0),IF(MV&lt;200,EXTRA!X108,EXTRA!AB108),IF(MV&lt;200,'Lo-Z'!AU108,'Lo-Z'!AY108))</f>
        <v/>
      </c>
      <c r="AP108" s="106" t="str">
        <f t="shared" si="36"/>
        <v/>
      </c>
      <c r="AR108" s="289" t="str">
        <f>IF(AND(ISNUMBER($S108),$S108&lt;&gt;0),EXTRA!AW108,'Lo-Z'!BP108)</f>
        <v/>
      </c>
      <c r="AS108" s="290" t="str">
        <f t="shared" si="37"/>
        <v/>
      </c>
      <c r="AT108" s="291" t="str">
        <f>IF(AND(ISNUMBER($S108),$S108&lt;&gt;0),EXTRA!AY108,'Lo-Z'!BR108)</f>
        <v/>
      </c>
      <c r="AU108" s="292" t="str">
        <f t="shared" si="38"/>
        <v/>
      </c>
      <c r="AW108" s="330" t="str">
        <f>IF(AND(ISNUMBER($S108),$S108&lt;&gt;0),EXTRA!AH108,'Lo-Z'!BA108)</f>
        <v/>
      </c>
      <c r="AY108" s="335" t="str">
        <f>IF(AND(ISNUMBER(BA108),BA108&lt;&gt;0),"",IF(AND(ISNUMBER($S108),$S108&lt;&gt;0),'Lo-Z-INPUT'!$K$15*'Lo-Z-INPUT'!$K$7,'Lo-Z'!BC108))</f>
        <v/>
      </c>
      <c r="AZ108" s="170"/>
      <c r="BA108" s="160"/>
      <c r="BB108" s="345"/>
      <c r="BD108" s="333" t="str">
        <f>IF(AND(ISNUMBER($S108),$S108&lt;&gt;0),EXTRA!BC108,'Lo-Z'!BV108)</f>
        <v/>
      </c>
      <c r="BE108" s="334" t="str">
        <f t="shared" si="41"/>
        <v/>
      </c>
      <c r="BG108" s="332" t="str">
        <f>IF(AND(ISNUMBER($S108),$S108&lt;&gt;0),EXTRA!AT108,'Lo-Z'!BM108)</f>
        <v/>
      </c>
      <c r="BH108" s="65" t="str">
        <f t="shared" si="42"/>
        <v/>
      </c>
      <c r="BJ108" s="348" t="str">
        <f t="shared" si="28"/>
        <v/>
      </c>
      <c r="BK108" s="349" t="str">
        <f t="shared" si="43"/>
        <v/>
      </c>
      <c r="BN108" s="480" t="str">
        <f t="shared" si="30"/>
        <v/>
      </c>
      <c r="BO108" s="481" t="str">
        <f t="shared" si="31"/>
        <v/>
      </c>
    </row>
    <row r="109" spans="1:67">
      <c r="A109" s="45" t="str">
        <f>MATRIX!A109</f>
        <v>CROWN</v>
      </c>
      <c r="B109" s="500" t="str">
        <f>IF(MATRIX!B109&lt;&gt;0,MATRIX!B109,"-")</f>
        <v>CDi 2|1200</v>
      </c>
      <c r="D109" s="131"/>
      <c r="E109" s="294" t="str">
        <f t="shared" si="39"/>
        <v/>
      </c>
      <c r="F109" s="379"/>
      <c r="G109" s="306" t="str">
        <f>'Lo-Z'!AE109</f>
        <v/>
      </c>
      <c r="H109" s="380" t="str">
        <f>'Lo-Z'!AF109</f>
        <v/>
      </c>
      <c r="J109" s="382"/>
      <c r="K109" s="471"/>
      <c r="L109" s="469"/>
      <c r="M109" s="382"/>
      <c r="N109" s="470"/>
      <c r="O109" s="382"/>
      <c r="P109" s="470"/>
      <c r="Q109" s="382"/>
      <c r="S109" s="460" t="str">
        <f t="shared" si="23"/>
        <v/>
      </c>
      <c r="T109" s="381"/>
      <c r="U109" s="459" t="str" cm="1">
        <f t="array" ref="U109">IF(ISNUMBER(O109), O109, IF(ISNUMBER(G109), 'Lo-Z-INPUT'!$K$19:$L$19, ""))</f>
        <v/>
      </c>
      <c r="V109" s="381"/>
      <c r="W109" s="458" t="str">
        <f t="shared" si="24"/>
        <v/>
      </c>
      <c r="X109" s="144"/>
      <c r="Y109" s="462"/>
      <c r="Z109" s="70" t="str">
        <f>IF(AND(ISNUMBER($S109),$S109&lt;&gt;0),EXTRA!K109,'Lo-Z'!AH109)</f>
        <v>-</v>
      </c>
      <c r="AB109" s="327" t="str">
        <f>IF(AND(ISNUMBER($S109),$S109&lt;&gt;0),EXTRA!M109,'Lo-Z'!AJ109)</f>
        <v>-</v>
      </c>
      <c r="AC109" s="328" t="str">
        <f t="shared" si="40"/>
        <v/>
      </c>
      <c r="AE109" s="66" t="str">
        <f>IF(AND(ISNUMBER($S109),$S109&lt;&gt;0),EXTRA!P109,'Lo-Z'!AM109)</f>
        <v/>
      </c>
      <c r="AF109" s="65" t="str">
        <f t="shared" si="32"/>
        <v/>
      </c>
      <c r="AG109" s="329" t="str">
        <f>IF(AND(ISNUMBER($S109),$S109&lt;&gt;0),EXTRA!R109,'Lo-Z'!AO109)</f>
        <v/>
      </c>
      <c r="AH109" s="124" t="str">
        <f t="shared" si="33"/>
        <v/>
      </c>
      <c r="AJ109" s="104" t="str">
        <f>IF(AND(ISNUMBER($S109),$S109&lt;&gt;0),EXTRA!T109,'Lo-Z'!AQ109)</f>
        <v/>
      </c>
      <c r="AK109" s="44" t="str">
        <f t="shared" si="34"/>
        <v/>
      </c>
      <c r="AM109" s="85" t="str">
        <f>IF(AND(ISNUMBER($S109),$S109&lt;&gt;0),IF(MV&lt;200,EXTRA!V109,EXTRA!Z109),IF(MV&lt;200,'Lo-Z'!AS109,'Lo-Z'!AW109))</f>
        <v/>
      </c>
      <c r="AN109" s="84" t="str">
        <f t="shared" si="35"/>
        <v/>
      </c>
      <c r="AO109" s="322" t="str">
        <f>IF(AND(ISNUMBER($S109),$S109&lt;&gt;0),IF(MV&lt;200,EXTRA!X109,EXTRA!AB109),IF(MV&lt;200,'Lo-Z'!AU109,'Lo-Z'!AY109))</f>
        <v/>
      </c>
      <c r="AP109" s="106" t="str">
        <f t="shared" si="36"/>
        <v/>
      </c>
      <c r="AR109" s="289" t="str">
        <f>IF(AND(ISNUMBER($S109),$S109&lt;&gt;0),EXTRA!AW109,'Lo-Z'!BP109)</f>
        <v/>
      </c>
      <c r="AS109" s="290" t="str">
        <f t="shared" si="37"/>
        <v/>
      </c>
      <c r="AT109" s="291" t="str">
        <f>IF(AND(ISNUMBER($S109),$S109&lt;&gt;0),EXTRA!AY109,'Lo-Z'!BR109)</f>
        <v/>
      </c>
      <c r="AU109" s="292" t="str">
        <f t="shared" si="38"/>
        <v/>
      </c>
      <c r="AW109" s="330" t="str">
        <f>IF(AND(ISNUMBER($S109),$S109&lt;&gt;0),EXTRA!AH109,'Lo-Z'!BA109)</f>
        <v/>
      </c>
      <c r="AY109" s="335" t="str">
        <f>IF(AND(ISNUMBER(BA109),BA109&lt;&gt;0),"",IF(AND(ISNUMBER($S109),$S109&lt;&gt;0),'Lo-Z-INPUT'!$K$15*'Lo-Z-INPUT'!$K$7,'Lo-Z'!BC109))</f>
        <v/>
      </c>
      <c r="AZ109" s="170"/>
      <c r="BA109" s="160"/>
      <c r="BB109" s="345"/>
      <c r="BD109" s="333" t="str">
        <f>IF(AND(ISNUMBER($S109),$S109&lt;&gt;0),EXTRA!BC109,'Lo-Z'!BV109)</f>
        <v/>
      </c>
      <c r="BE109" s="334" t="str">
        <f t="shared" si="41"/>
        <v/>
      </c>
      <c r="BG109" s="332" t="str">
        <f>IF(AND(ISNUMBER($S109),$S109&lt;&gt;0),EXTRA!AT109,'Lo-Z'!BM109)</f>
        <v/>
      </c>
      <c r="BH109" s="65" t="str">
        <f t="shared" si="42"/>
        <v/>
      </c>
      <c r="BJ109" s="348" t="str">
        <f t="shared" si="28"/>
        <v/>
      </c>
      <c r="BK109" s="349" t="str">
        <f t="shared" si="43"/>
        <v/>
      </c>
      <c r="BN109" s="480" t="str">
        <f t="shared" si="30"/>
        <v/>
      </c>
      <c r="BO109" s="481" t="str">
        <f t="shared" si="31"/>
        <v/>
      </c>
    </row>
    <row r="110" spans="1:67">
      <c r="A110" s="45" t="str">
        <f>MATRIX!A110</f>
        <v>CROWN</v>
      </c>
      <c r="B110" s="500" t="str">
        <f>IF(MATRIX!B110&lt;&gt;0,MATRIX!B110,"-")</f>
        <v>CDi 4|1200</v>
      </c>
      <c r="D110" s="131"/>
      <c r="E110" s="294" t="str">
        <f t="shared" si="39"/>
        <v/>
      </c>
      <c r="F110" s="379"/>
      <c r="G110" s="306" t="str">
        <f>'Lo-Z'!AE110</f>
        <v/>
      </c>
      <c r="H110" s="380" t="str">
        <f>'Lo-Z'!AF110</f>
        <v/>
      </c>
      <c r="J110" s="382"/>
      <c r="K110" s="471"/>
      <c r="L110" s="469"/>
      <c r="M110" s="382"/>
      <c r="N110" s="470"/>
      <c r="O110" s="382"/>
      <c r="P110" s="470"/>
      <c r="Q110" s="382"/>
      <c r="S110" s="460" t="str">
        <f t="shared" si="23"/>
        <v/>
      </c>
      <c r="T110" s="381"/>
      <c r="U110" s="459" t="str" cm="1">
        <f t="array" ref="U110">IF(ISNUMBER(O110), O110, IF(ISNUMBER(G110), 'Lo-Z-INPUT'!$K$19:$L$19, ""))</f>
        <v/>
      </c>
      <c r="V110" s="381"/>
      <c r="W110" s="458" t="str">
        <f t="shared" si="24"/>
        <v/>
      </c>
      <c r="X110" s="144"/>
      <c r="Y110" s="462"/>
      <c r="Z110" s="70" t="str">
        <f>IF(AND(ISNUMBER($S110),$S110&lt;&gt;0),EXTRA!K110,'Lo-Z'!AH110)</f>
        <v>-</v>
      </c>
      <c r="AB110" s="327" t="str">
        <f>IF(AND(ISNUMBER($S110),$S110&lt;&gt;0),EXTRA!M110,'Lo-Z'!AJ110)</f>
        <v>-</v>
      </c>
      <c r="AC110" s="328" t="str">
        <f t="shared" si="40"/>
        <v/>
      </c>
      <c r="AE110" s="66" t="str">
        <f>IF(AND(ISNUMBER($S110),$S110&lt;&gt;0),EXTRA!P110,'Lo-Z'!AM110)</f>
        <v/>
      </c>
      <c r="AF110" s="65" t="str">
        <f t="shared" si="32"/>
        <v/>
      </c>
      <c r="AG110" s="329" t="str">
        <f>IF(AND(ISNUMBER($S110),$S110&lt;&gt;0),EXTRA!R110,'Lo-Z'!AO110)</f>
        <v/>
      </c>
      <c r="AH110" s="124" t="str">
        <f t="shared" si="33"/>
        <v/>
      </c>
      <c r="AJ110" s="104" t="str">
        <f>IF(AND(ISNUMBER($S110),$S110&lt;&gt;0),EXTRA!T110,'Lo-Z'!AQ110)</f>
        <v/>
      </c>
      <c r="AK110" s="44" t="str">
        <f t="shared" si="34"/>
        <v/>
      </c>
      <c r="AM110" s="85" t="str">
        <f>IF(AND(ISNUMBER($S110),$S110&lt;&gt;0),IF(MV&lt;200,EXTRA!V110,EXTRA!Z110),IF(MV&lt;200,'Lo-Z'!AS110,'Lo-Z'!AW110))</f>
        <v/>
      </c>
      <c r="AN110" s="84" t="str">
        <f t="shared" si="35"/>
        <v/>
      </c>
      <c r="AO110" s="322" t="str">
        <f>IF(AND(ISNUMBER($S110),$S110&lt;&gt;0),IF(MV&lt;200,EXTRA!X110,EXTRA!AB110),IF(MV&lt;200,'Lo-Z'!AU110,'Lo-Z'!AY110))</f>
        <v/>
      </c>
      <c r="AP110" s="106" t="str">
        <f t="shared" si="36"/>
        <v/>
      </c>
      <c r="AR110" s="289" t="str">
        <f>IF(AND(ISNUMBER($S110),$S110&lt;&gt;0),EXTRA!AW110,'Lo-Z'!BP110)</f>
        <v/>
      </c>
      <c r="AS110" s="290" t="str">
        <f t="shared" si="37"/>
        <v/>
      </c>
      <c r="AT110" s="291" t="str">
        <f>IF(AND(ISNUMBER($S110),$S110&lt;&gt;0),EXTRA!AY110,'Lo-Z'!BR110)</f>
        <v/>
      </c>
      <c r="AU110" s="292" t="str">
        <f t="shared" si="38"/>
        <v/>
      </c>
      <c r="AW110" s="330" t="str">
        <f>IF(AND(ISNUMBER($S110),$S110&lt;&gt;0),EXTRA!AH110,'Lo-Z'!BA110)</f>
        <v/>
      </c>
      <c r="AY110" s="335" t="str">
        <f>IF(AND(ISNUMBER(BA110),BA110&lt;&gt;0),"",IF(AND(ISNUMBER($S110),$S110&lt;&gt;0),'Lo-Z-INPUT'!$K$15*'Lo-Z-INPUT'!$K$7,'Lo-Z'!BC110))</f>
        <v/>
      </c>
      <c r="AZ110" s="170"/>
      <c r="BA110" s="160"/>
      <c r="BB110" s="345"/>
      <c r="BD110" s="333" t="str">
        <f>IF(AND(ISNUMBER($S110),$S110&lt;&gt;0),EXTRA!BC110,'Lo-Z'!BV110)</f>
        <v/>
      </c>
      <c r="BE110" s="334" t="str">
        <f t="shared" si="41"/>
        <v/>
      </c>
      <c r="BG110" s="332" t="str">
        <f>IF(AND(ISNUMBER($S110),$S110&lt;&gt;0),EXTRA!AT110,'Lo-Z'!BM110)</f>
        <v/>
      </c>
      <c r="BH110" s="65" t="str">
        <f t="shared" si="42"/>
        <v/>
      </c>
      <c r="BJ110" s="348" t="str">
        <f t="shared" si="28"/>
        <v/>
      </c>
      <c r="BK110" s="349" t="str">
        <f t="shared" si="43"/>
        <v/>
      </c>
      <c r="BN110" s="480" t="str">
        <f t="shared" si="30"/>
        <v/>
      </c>
      <c r="BO110" s="481" t="str">
        <f t="shared" si="31"/>
        <v/>
      </c>
    </row>
    <row r="111" spans="1:67">
      <c r="A111" s="45" t="str">
        <f>MATRIX!A111</f>
        <v>CROWN</v>
      </c>
      <c r="B111" s="500" t="str">
        <f>IF(MATRIX!B111&lt;&gt;0,MATRIX!B111,"-")</f>
        <v>XLC 2500</v>
      </c>
      <c r="D111" s="131"/>
      <c r="E111" s="294" t="str">
        <f t="shared" si="39"/>
        <v/>
      </c>
      <c r="F111" s="379"/>
      <c r="G111" s="306" t="str">
        <f>'Lo-Z'!AE111</f>
        <v/>
      </c>
      <c r="H111" s="380" t="str">
        <f>'Lo-Z'!AF111</f>
        <v/>
      </c>
      <c r="J111" s="382"/>
      <c r="K111" s="471"/>
      <c r="L111" s="469"/>
      <c r="M111" s="382"/>
      <c r="N111" s="470"/>
      <c r="O111" s="382"/>
      <c r="P111" s="470"/>
      <c r="Q111" s="382"/>
      <c r="S111" s="460" t="str">
        <f t="shared" si="23"/>
        <v/>
      </c>
      <c r="T111" s="381"/>
      <c r="U111" s="459" t="str" cm="1">
        <f t="array" ref="U111">IF(ISNUMBER(O111), O111, IF(ISNUMBER(G111), 'Lo-Z-INPUT'!$K$19:$L$19, ""))</f>
        <v/>
      </c>
      <c r="V111" s="381"/>
      <c r="W111" s="458" t="str">
        <f t="shared" si="24"/>
        <v/>
      </c>
      <c r="X111" s="144"/>
      <c r="Y111" s="462"/>
      <c r="Z111" s="70" t="str">
        <f>IF(AND(ISNUMBER($S111),$S111&lt;&gt;0),EXTRA!K111,'Lo-Z'!AH111)</f>
        <v>-</v>
      </c>
      <c r="AB111" s="327" t="str">
        <f>IF(AND(ISNUMBER($S111),$S111&lt;&gt;0),EXTRA!M111,'Lo-Z'!AJ111)</f>
        <v>-</v>
      </c>
      <c r="AC111" s="328" t="str">
        <f t="shared" si="40"/>
        <v/>
      </c>
      <c r="AE111" s="66" t="str">
        <f>IF(AND(ISNUMBER($S111),$S111&lt;&gt;0),EXTRA!P111,'Lo-Z'!AM111)</f>
        <v/>
      </c>
      <c r="AF111" s="65" t="str">
        <f t="shared" ref="AF111:AF122" si="44">IF(ISNUMBER(AE111),"W","")</f>
        <v/>
      </c>
      <c r="AG111" s="329" t="str">
        <f>IF(AND(ISNUMBER($S111),$S111&lt;&gt;0),EXTRA!R111,'Lo-Z'!AO111)</f>
        <v/>
      </c>
      <c r="AH111" s="124" t="str">
        <f t="shared" ref="AH111:AH122" si="45">IF(ISNUMBER(AG111),"W","")</f>
        <v/>
      </c>
      <c r="AJ111" s="104" t="str">
        <f>IF(AND(ISNUMBER($S111),$S111&lt;&gt;0),EXTRA!T111,'Lo-Z'!AQ111)</f>
        <v/>
      </c>
      <c r="AK111" s="44" t="str">
        <f t="shared" si="34"/>
        <v/>
      </c>
      <c r="AM111" s="85" t="str">
        <f>IF(AND(ISNUMBER($S111),$S111&lt;&gt;0),IF(MV&lt;200,EXTRA!V111,EXTRA!Z111),IF(MV&lt;200,'Lo-Z'!AS111,'Lo-Z'!AW111))</f>
        <v/>
      </c>
      <c r="AN111" s="84" t="str">
        <f t="shared" ref="AN111:AN122" si="46">IF(ISNUMBER(AM111),"A","")</f>
        <v/>
      </c>
      <c r="AO111" s="322" t="str">
        <f>IF(AND(ISNUMBER($S111),$S111&lt;&gt;0),IF(MV&lt;200,EXTRA!X111,EXTRA!AB111),IF(MV&lt;200,'Lo-Z'!AU111,'Lo-Z'!AY111))</f>
        <v/>
      </c>
      <c r="AP111" s="106" t="str">
        <f t="shared" ref="AP111:AP122" si="47">IF(ISNUMBER(AO111),"A","")</f>
        <v/>
      </c>
      <c r="AR111" s="289" t="str">
        <f>IF(AND(ISNUMBER($S111),$S111&lt;&gt;0),EXTRA!AW111,'Lo-Z'!BP111)</f>
        <v/>
      </c>
      <c r="AS111" s="290" t="str">
        <f t="shared" ref="AS111:AS122" si="48">IF(ISNUMBER(AR111),"BTU","")</f>
        <v/>
      </c>
      <c r="AT111" s="291" t="str">
        <f>IF(AND(ISNUMBER($S111),$S111&lt;&gt;0),EXTRA!AY111,'Lo-Z'!BR111)</f>
        <v/>
      </c>
      <c r="AU111" s="292" t="str">
        <f t="shared" ref="AU111:AU122" si="49">IF(ISNUMBER(AT111),"BTU","")</f>
        <v/>
      </c>
      <c r="AW111" s="330" t="str">
        <f>IF(AND(ISNUMBER($S111),$S111&lt;&gt;0),EXTRA!AH111,'Lo-Z'!BA111)</f>
        <v/>
      </c>
      <c r="AY111" s="335" t="str">
        <f>IF(AND(ISNUMBER(BA111),BA111&lt;&gt;0),"",IF(AND(ISNUMBER($S111),$S111&lt;&gt;0),'Lo-Z-INPUT'!$K$15*'Lo-Z-INPUT'!$K$7,'Lo-Z'!BC111))</f>
        <v/>
      </c>
      <c r="AZ111" s="170"/>
      <c r="BA111" s="160"/>
      <c r="BB111" s="345"/>
      <c r="BD111" s="333" t="str">
        <f>IF(AND(ISNUMBER($S111),$S111&lt;&gt;0),EXTRA!BC111,'Lo-Z'!BV111)</f>
        <v/>
      </c>
      <c r="BE111" s="334" t="str">
        <f t="shared" si="41"/>
        <v/>
      </c>
      <c r="BG111" s="332" t="str">
        <f>IF(AND(ISNUMBER($S111),$S111&lt;&gt;0),EXTRA!AT111,'Lo-Z'!BM111)</f>
        <v/>
      </c>
      <c r="BH111" s="65" t="str">
        <f t="shared" si="42"/>
        <v/>
      </c>
      <c r="BJ111" s="348" t="str">
        <f t="shared" si="28"/>
        <v/>
      </c>
      <c r="BK111" s="349" t="str">
        <f t="shared" si="43"/>
        <v/>
      </c>
      <c r="BN111" s="480" t="str">
        <f t="shared" si="30"/>
        <v/>
      </c>
      <c r="BO111" s="481" t="str">
        <f t="shared" si="31"/>
        <v/>
      </c>
    </row>
    <row r="112" spans="1:67">
      <c r="A112" s="45" t="str">
        <f>MATRIX!A112</f>
        <v>CROWN</v>
      </c>
      <c r="B112" s="500" t="str">
        <f>IF(MATRIX!B112&lt;&gt;0,MATRIX!B112,"-")</f>
        <v>XLC 2800</v>
      </c>
      <c r="D112" s="131"/>
      <c r="E112" s="294" t="str">
        <f t="shared" si="39"/>
        <v/>
      </c>
      <c r="F112" s="379"/>
      <c r="G112" s="306" t="str">
        <f>'Lo-Z'!AE112</f>
        <v/>
      </c>
      <c r="H112" s="380" t="str">
        <f>'Lo-Z'!AF112</f>
        <v/>
      </c>
      <c r="J112" s="382"/>
      <c r="K112" s="471"/>
      <c r="L112" s="469"/>
      <c r="M112" s="382"/>
      <c r="N112" s="470"/>
      <c r="O112" s="382"/>
      <c r="P112" s="470"/>
      <c r="Q112" s="382"/>
      <c r="S112" s="460" t="str">
        <f t="shared" si="23"/>
        <v/>
      </c>
      <c r="T112" s="381"/>
      <c r="U112" s="459" t="str" cm="1">
        <f t="array" ref="U112">IF(ISNUMBER(O112), O112, IF(ISNUMBER(G112), 'Lo-Z-INPUT'!$K$19:$L$19, ""))</f>
        <v/>
      </c>
      <c r="V112" s="381"/>
      <c r="W112" s="458" t="str">
        <f t="shared" si="24"/>
        <v/>
      </c>
      <c r="X112" s="144"/>
      <c r="Y112" s="462"/>
      <c r="Z112" s="70" t="str">
        <f>IF(AND(ISNUMBER($S112),$S112&lt;&gt;0),EXTRA!K112,'Lo-Z'!AH112)</f>
        <v>-</v>
      </c>
      <c r="AB112" s="327" t="str">
        <f>IF(AND(ISNUMBER($S112),$S112&lt;&gt;0),EXTRA!M112,'Lo-Z'!AJ112)</f>
        <v>-</v>
      </c>
      <c r="AC112" s="328" t="str">
        <f t="shared" si="40"/>
        <v/>
      </c>
      <c r="AE112" s="66" t="str">
        <f>IF(AND(ISNUMBER($S112),$S112&lt;&gt;0),EXTRA!P112,'Lo-Z'!AM112)</f>
        <v/>
      </c>
      <c r="AF112" s="65" t="str">
        <f t="shared" si="44"/>
        <v/>
      </c>
      <c r="AG112" s="329" t="str">
        <f>IF(AND(ISNUMBER($S112),$S112&lt;&gt;0),EXTRA!R112,'Lo-Z'!AO112)</f>
        <v/>
      </c>
      <c r="AH112" s="124" t="str">
        <f t="shared" si="45"/>
        <v/>
      </c>
      <c r="AJ112" s="104" t="str">
        <f>IF(AND(ISNUMBER($S112),$S112&lt;&gt;0),EXTRA!T112,'Lo-Z'!AQ112)</f>
        <v/>
      </c>
      <c r="AK112" s="44" t="str">
        <f t="shared" si="34"/>
        <v/>
      </c>
      <c r="AM112" s="85" t="str">
        <f>IF(AND(ISNUMBER($S112),$S112&lt;&gt;0),IF(MV&lt;200,EXTRA!V112,EXTRA!Z112),IF(MV&lt;200,'Lo-Z'!AS112,'Lo-Z'!AW112))</f>
        <v/>
      </c>
      <c r="AN112" s="84" t="str">
        <f t="shared" si="46"/>
        <v/>
      </c>
      <c r="AO112" s="322" t="str">
        <f>IF(AND(ISNUMBER($S112),$S112&lt;&gt;0),IF(MV&lt;200,EXTRA!X112,EXTRA!AB112),IF(MV&lt;200,'Lo-Z'!AU112,'Lo-Z'!AY112))</f>
        <v/>
      </c>
      <c r="AP112" s="106" t="str">
        <f t="shared" si="47"/>
        <v/>
      </c>
      <c r="AR112" s="289" t="str">
        <f>IF(AND(ISNUMBER($S112),$S112&lt;&gt;0),EXTRA!AW112,'Lo-Z'!BP112)</f>
        <v/>
      </c>
      <c r="AS112" s="290" t="str">
        <f t="shared" si="48"/>
        <v/>
      </c>
      <c r="AT112" s="291" t="str">
        <f>IF(AND(ISNUMBER($S112),$S112&lt;&gt;0),EXTRA!AY112,'Lo-Z'!BR112)</f>
        <v/>
      </c>
      <c r="AU112" s="292" t="str">
        <f t="shared" si="49"/>
        <v/>
      </c>
      <c r="AW112" s="330" t="str">
        <f>IF(AND(ISNUMBER($S112),$S112&lt;&gt;0),EXTRA!AH112,'Lo-Z'!BA112)</f>
        <v/>
      </c>
      <c r="AY112" s="335" t="str">
        <f>IF(AND(ISNUMBER(BA112),BA112&lt;&gt;0),"",IF(AND(ISNUMBER($S112),$S112&lt;&gt;0),'Lo-Z-INPUT'!$K$15*'Lo-Z-INPUT'!$K$7,'Lo-Z'!BC112))</f>
        <v/>
      </c>
      <c r="AZ112" s="170"/>
      <c r="BA112" s="160"/>
      <c r="BB112" s="345"/>
      <c r="BD112" s="333" t="str">
        <f>IF(AND(ISNUMBER($S112),$S112&lt;&gt;0),EXTRA!BC112,'Lo-Z'!BV112)</f>
        <v/>
      </c>
      <c r="BE112" s="334" t="str">
        <f t="shared" si="41"/>
        <v/>
      </c>
      <c r="BG112" s="332" t="str">
        <f>IF(AND(ISNUMBER($S112),$S112&lt;&gt;0),EXTRA!AT112,'Lo-Z'!BM112)</f>
        <v/>
      </c>
      <c r="BH112" s="65" t="str">
        <f t="shared" si="42"/>
        <v/>
      </c>
      <c r="BJ112" s="348" t="str">
        <f t="shared" si="28"/>
        <v/>
      </c>
      <c r="BK112" s="349" t="str">
        <f t="shared" si="43"/>
        <v/>
      </c>
      <c r="BN112" s="480" t="str">
        <f t="shared" si="30"/>
        <v/>
      </c>
      <c r="BO112" s="481" t="str">
        <f t="shared" si="31"/>
        <v/>
      </c>
    </row>
    <row r="113" spans="1:67">
      <c r="A113" s="994" t="str">
        <f>MATRIX!A113</f>
        <v>QSC</v>
      </c>
      <c r="B113" s="994" t="str">
        <f>IF(MATRIX!B113&lt;&gt;0,MATRIX!B113,"-")</f>
        <v>GX3</v>
      </c>
      <c r="D113" s="131"/>
      <c r="E113" s="294" t="str">
        <f t="shared" si="39"/>
        <v/>
      </c>
      <c r="F113" s="379"/>
      <c r="G113" s="306" t="str">
        <f>'Lo-Z'!AE113</f>
        <v/>
      </c>
      <c r="H113" s="380" t="str">
        <f>'Lo-Z'!AF113</f>
        <v/>
      </c>
      <c r="J113" s="382"/>
      <c r="K113" s="471"/>
      <c r="L113" s="469"/>
      <c r="M113" s="382"/>
      <c r="N113" s="470"/>
      <c r="O113" s="382"/>
      <c r="P113" s="470"/>
      <c r="Q113" s="382"/>
      <c r="S113" s="460" t="str">
        <f t="shared" si="23"/>
        <v/>
      </c>
      <c r="T113" s="381"/>
      <c r="U113" s="459" t="str" cm="1">
        <f t="array" ref="U113">IF(ISNUMBER(O113), O113, IF(ISNUMBER(G113), 'Lo-Z-INPUT'!$K$19:$L$19, ""))</f>
        <v/>
      </c>
      <c r="V113" s="381"/>
      <c r="W113" s="458" t="str">
        <f t="shared" si="24"/>
        <v/>
      </c>
      <c r="X113" s="144"/>
      <c r="Y113" s="462"/>
      <c r="Z113" s="70" t="str">
        <f>IF(AND(ISNUMBER($S113),$S113&lt;&gt;0),EXTRA!K113,'Lo-Z'!AH113)</f>
        <v>-</v>
      </c>
      <c r="AB113" s="327" t="str">
        <f>IF(AND(ISNUMBER($S113),$S113&lt;&gt;0),EXTRA!M113,'Lo-Z'!AJ113)</f>
        <v>-</v>
      </c>
      <c r="AC113" s="328" t="str">
        <f t="shared" si="40"/>
        <v/>
      </c>
      <c r="AE113" s="66" t="str">
        <f>IF(AND(ISNUMBER($S113),$S113&lt;&gt;0),EXTRA!P113,'Lo-Z'!AM113)</f>
        <v/>
      </c>
      <c r="AF113" s="65" t="str">
        <f t="shared" si="44"/>
        <v/>
      </c>
      <c r="AG113" s="329" t="str">
        <f>IF(AND(ISNUMBER($S113),$S113&lt;&gt;0),EXTRA!R113,'Lo-Z'!AO113)</f>
        <v/>
      </c>
      <c r="AH113" s="124" t="str">
        <f t="shared" si="45"/>
        <v/>
      </c>
      <c r="AJ113" s="104" t="str">
        <f>IF(AND(ISNUMBER($S113),$S113&lt;&gt;0),EXTRA!T113,'Lo-Z'!AQ113)</f>
        <v/>
      </c>
      <c r="AK113" s="44" t="str">
        <f t="shared" si="34"/>
        <v/>
      </c>
      <c r="AM113" s="85" t="str">
        <f>IF(AND(ISNUMBER($S113),$S113&lt;&gt;0),IF(MV&lt;200,EXTRA!V113,EXTRA!Z113),IF(MV&lt;200,'Lo-Z'!AS113,'Lo-Z'!AW113))</f>
        <v/>
      </c>
      <c r="AN113" s="84" t="str">
        <f t="shared" si="46"/>
        <v/>
      </c>
      <c r="AO113" s="322" t="str">
        <f>IF(AND(ISNUMBER($S113),$S113&lt;&gt;0),IF(MV&lt;200,EXTRA!X113,EXTRA!AB113),IF(MV&lt;200,'Lo-Z'!AU113,'Lo-Z'!AY113))</f>
        <v/>
      </c>
      <c r="AP113" s="106" t="str">
        <f t="shared" si="47"/>
        <v/>
      </c>
      <c r="AR113" s="289" t="str">
        <f>IF(AND(ISNUMBER($S113),$S113&lt;&gt;0),EXTRA!AW113,'Lo-Z'!BP113)</f>
        <v/>
      </c>
      <c r="AS113" s="290" t="str">
        <f t="shared" si="48"/>
        <v/>
      </c>
      <c r="AT113" s="291" t="str">
        <f>IF(AND(ISNUMBER($S113),$S113&lt;&gt;0),EXTRA!AY113,'Lo-Z'!BR113)</f>
        <v/>
      </c>
      <c r="AU113" s="292" t="str">
        <f t="shared" si="49"/>
        <v/>
      </c>
      <c r="AW113" s="330" t="str">
        <f>IF(AND(ISNUMBER($S113),$S113&lt;&gt;0),EXTRA!AH113,'Lo-Z'!BA113)</f>
        <v/>
      </c>
      <c r="AY113" s="335" t="str">
        <f>IF(AND(ISNUMBER(BA113),BA113&lt;&gt;0),"",IF(AND(ISNUMBER($S113),$S113&lt;&gt;0),'Lo-Z-INPUT'!$K$15*'Lo-Z-INPUT'!$K$7,'Lo-Z'!BC113))</f>
        <v/>
      </c>
      <c r="AZ113" s="170"/>
      <c r="BA113" s="160"/>
      <c r="BB113" s="345"/>
      <c r="BD113" s="333" t="str">
        <f>IF(AND(ISNUMBER($S113),$S113&lt;&gt;0),EXTRA!BC113,'Lo-Z'!BV113)</f>
        <v/>
      </c>
      <c r="BE113" s="334" t="str">
        <f t="shared" si="41"/>
        <v/>
      </c>
      <c r="BG113" s="332" t="str">
        <f>IF(AND(ISNUMBER($S113),$S113&lt;&gt;0),EXTRA!AT113,'Lo-Z'!BM113)</f>
        <v/>
      </c>
      <c r="BH113" s="65" t="str">
        <f t="shared" si="42"/>
        <v/>
      </c>
      <c r="BJ113" s="348" t="str">
        <f t="shared" si="28"/>
        <v/>
      </c>
      <c r="BK113" s="349" t="str">
        <f t="shared" si="43"/>
        <v/>
      </c>
      <c r="BN113" s="480" t="str">
        <f t="shared" si="30"/>
        <v/>
      </c>
      <c r="BO113" s="481" t="str">
        <f t="shared" si="31"/>
        <v/>
      </c>
    </row>
    <row r="114" spans="1:67">
      <c r="A114" s="994" t="str">
        <f>MATRIX!A114</f>
        <v>QSC</v>
      </c>
      <c r="B114" s="994" t="str">
        <f>IF(MATRIX!B114&lt;&gt;0,MATRIX!B114,"-")</f>
        <v>GX5</v>
      </c>
      <c r="D114" s="131"/>
      <c r="E114" s="294" t="str">
        <f t="shared" si="39"/>
        <v/>
      </c>
      <c r="F114" s="379"/>
      <c r="G114" s="306" t="str">
        <f>'Lo-Z'!AE114</f>
        <v/>
      </c>
      <c r="H114" s="380" t="str">
        <f>'Lo-Z'!AF114</f>
        <v/>
      </c>
      <c r="J114" s="382"/>
      <c r="K114" s="471"/>
      <c r="L114" s="469"/>
      <c r="M114" s="382"/>
      <c r="N114" s="470"/>
      <c r="O114" s="382"/>
      <c r="P114" s="470"/>
      <c r="Q114" s="382"/>
      <c r="S114" s="460" t="str">
        <f t="shared" si="23"/>
        <v/>
      </c>
      <c r="T114" s="381"/>
      <c r="U114" s="459" t="str" cm="1">
        <f t="array" ref="U114">IF(ISNUMBER(O114), O114, IF(ISNUMBER(G114), 'Lo-Z-INPUT'!$K$19:$L$19, ""))</f>
        <v/>
      </c>
      <c r="V114" s="381"/>
      <c r="W114" s="458" t="str">
        <f t="shared" si="24"/>
        <v/>
      </c>
      <c r="X114" s="144"/>
      <c r="Y114" s="462"/>
      <c r="Z114" s="70" t="str">
        <f>IF(AND(ISNUMBER($S114),$S114&lt;&gt;0),EXTRA!K114,'Lo-Z'!AH114)</f>
        <v>-</v>
      </c>
      <c r="AB114" s="327" t="str">
        <f>IF(AND(ISNUMBER($S114),$S114&lt;&gt;0),EXTRA!M114,'Lo-Z'!AJ114)</f>
        <v>-</v>
      </c>
      <c r="AC114" s="328" t="str">
        <f t="shared" si="40"/>
        <v/>
      </c>
      <c r="AE114" s="66" t="str">
        <f>IF(AND(ISNUMBER($S114),$S114&lt;&gt;0),EXTRA!P114,'Lo-Z'!AM114)</f>
        <v/>
      </c>
      <c r="AF114" s="65" t="str">
        <f t="shared" si="44"/>
        <v/>
      </c>
      <c r="AG114" s="329" t="str">
        <f>IF(AND(ISNUMBER($S114),$S114&lt;&gt;0),EXTRA!R114,'Lo-Z'!AO114)</f>
        <v/>
      </c>
      <c r="AH114" s="124" t="str">
        <f t="shared" si="45"/>
        <v/>
      </c>
      <c r="AJ114" s="104" t="str">
        <f>IF(AND(ISNUMBER($S114),$S114&lt;&gt;0),EXTRA!T114,'Lo-Z'!AQ114)</f>
        <v/>
      </c>
      <c r="AK114" s="44" t="str">
        <f t="shared" si="34"/>
        <v/>
      </c>
      <c r="AM114" s="85" t="str">
        <f>IF(AND(ISNUMBER($S114),$S114&lt;&gt;0),IF(MV&lt;200,EXTRA!V114,EXTRA!Z114),IF(MV&lt;200,'Lo-Z'!AS114,'Lo-Z'!AW114))</f>
        <v/>
      </c>
      <c r="AN114" s="84" t="str">
        <f t="shared" si="46"/>
        <v/>
      </c>
      <c r="AO114" s="322" t="str">
        <f>IF(AND(ISNUMBER($S114),$S114&lt;&gt;0),IF(MV&lt;200,EXTRA!X114,EXTRA!AB114),IF(MV&lt;200,'Lo-Z'!AU114,'Lo-Z'!AY114))</f>
        <v/>
      </c>
      <c r="AP114" s="106" t="str">
        <f t="shared" si="47"/>
        <v/>
      </c>
      <c r="AR114" s="289" t="str">
        <f>IF(AND(ISNUMBER($S114),$S114&lt;&gt;0),EXTRA!AW114,'Lo-Z'!BP114)</f>
        <v/>
      </c>
      <c r="AS114" s="290" t="str">
        <f t="shared" si="48"/>
        <v/>
      </c>
      <c r="AT114" s="291" t="str">
        <f>IF(AND(ISNUMBER($S114),$S114&lt;&gt;0),EXTRA!AY114,'Lo-Z'!BR114)</f>
        <v/>
      </c>
      <c r="AU114" s="292" t="str">
        <f t="shared" si="49"/>
        <v/>
      </c>
      <c r="AW114" s="330" t="str">
        <f>IF(AND(ISNUMBER($S114),$S114&lt;&gt;0),EXTRA!AH114,'Lo-Z'!BA114)</f>
        <v/>
      </c>
      <c r="AY114" s="335" t="str">
        <f>IF(AND(ISNUMBER(BA114),BA114&lt;&gt;0),"",IF(AND(ISNUMBER($S114),$S114&lt;&gt;0),'Lo-Z-INPUT'!$K$15*'Lo-Z-INPUT'!$K$7,'Lo-Z'!BC114))</f>
        <v/>
      </c>
      <c r="AZ114" s="170"/>
      <c r="BA114" s="160"/>
      <c r="BB114" s="345"/>
      <c r="BD114" s="333" t="str">
        <f>IF(AND(ISNUMBER($S114),$S114&lt;&gt;0),EXTRA!BC114,'Lo-Z'!BV114)</f>
        <v/>
      </c>
      <c r="BE114" s="334" t="str">
        <f t="shared" si="41"/>
        <v/>
      </c>
      <c r="BG114" s="332" t="str">
        <f>IF(AND(ISNUMBER($S114),$S114&lt;&gt;0),EXTRA!AT114,'Lo-Z'!BM114)</f>
        <v/>
      </c>
      <c r="BH114" s="65" t="str">
        <f t="shared" si="42"/>
        <v/>
      </c>
      <c r="BJ114" s="348" t="str">
        <f t="shared" si="28"/>
        <v/>
      </c>
      <c r="BK114" s="349" t="str">
        <f t="shared" si="43"/>
        <v/>
      </c>
      <c r="BN114" s="480" t="str">
        <f t="shared" si="30"/>
        <v/>
      </c>
      <c r="BO114" s="481" t="str">
        <f t="shared" si="31"/>
        <v/>
      </c>
    </row>
    <row r="115" spans="1:67">
      <c r="A115" s="994" t="str">
        <f>MATRIX!A115</f>
        <v>QSC</v>
      </c>
      <c r="B115" s="994" t="str">
        <f>IF(MATRIX!B115&lt;&gt;0,MATRIX!B115,"-")</f>
        <v>SPA-Qf 60x2</v>
      </c>
      <c r="D115" s="131"/>
      <c r="E115" s="294" t="str">
        <f t="shared" si="39"/>
        <v/>
      </c>
      <c r="F115" s="379"/>
      <c r="G115" s="306" t="str">
        <f>'Lo-Z'!AE115</f>
        <v/>
      </c>
      <c r="H115" s="380" t="str">
        <f>'Lo-Z'!AF115</f>
        <v/>
      </c>
      <c r="J115" s="382"/>
      <c r="K115" s="471"/>
      <c r="L115" s="469"/>
      <c r="M115" s="382"/>
      <c r="N115" s="470"/>
      <c r="O115" s="382"/>
      <c r="P115" s="470"/>
      <c r="Q115" s="382"/>
      <c r="S115" s="460" t="str">
        <f t="shared" si="23"/>
        <v/>
      </c>
      <c r="T115" s="381"/>
      <c r="U115" s="459" t="str" cm="1">
        <f t="array" ref="U115">IF(ISNUMBER(O115), O115, IF(ISNUMBER(G115), 'Lo-Z-INPUT'!$K$19:$L$19, ""))</f>
        <v/>
      </c>
      <c r="V115" s="381"/>
      <c r="W115" s="458" t="str">
        <f t="shared" si="24"/>
        <v/>
      </c>
      <c r="X115" s="144"/>
      <c r="Y115" s="462"/>
      <c r="Z115" s="70" t="str">
        <f>IF(AND(ISNUMBER($S115),$S115&lt;&gt;0),EXTRA!K115,'Lo-Z'!AH115)</f>
        <v>-</v>
      </c>
      <c r="AB115" s="327" t="str">
        <f>IF(AND(ISNUMBER($S115),$S115&lt;&gt;0),EXTRA!M115,'Lo-Z'!AJ115)</f>
        <v>-</v>
      </c>
      <c r="AC115" s="328" t="str">
        <f t="shared" si="40"/>
        <v/>
      </c>
      <c r="AE115" s="66" t="str">
        <f>IF(AND(ISNUMBER($S115),$S115&lt;&gt;0),EXTRA!P115,'Lo-Z'!AM115)</f>
        <v/>
      </c>
      <c r="AF115" s="65" t="str">
        <f t="shared" si="44"/>
        <v/>
      </c>
      <c r="AG115" s="329" t="str">
        <f>IF(AND(ISNUMBER($S115),$S115&lt;&gt;0),EXTRA!R115,'Lo-Z'!AO115)</f>
        <v/>
      </c>
      <c r="AH115" s="124" t="str">
        <f t="shared" si="45"/>
        <v/>
      </c>
      <c r="AJ115" s="104" t="str">
        <f>IF(AND(ISNUMBER($S115),$S115&lt;&gt;0),EXTRA!T115,'Lo-Z'!AQ115)</f>
        <v/>
      </c>
      <c r="AK115" s="44" t="str">
        <f t="shared" si="34"/>
        <v/>
      </c>
      <c r="AM115" s="85" t="str">
        <f>IF(AND(ISNUMBER($S115),$S115&lt;&gt;0),IF(MV&lt;200,EXTRA!V115,EXTRA!Z115),IF(MV&lt;200,'Lo-Z'!AS115,'Lo-Z'!AW115))</f>
        <v/>
      </c>
      <c r="AN115" s="84" t="str">
        <f t="shared" si="46"/>
        <v/>
      </c>
      <c r="AO115" s="322" t="str">
        <f>IF(AND(ISNUMBER($S115),$S115&lt;&gt;0),IF(MV&lt;200,EXTRA!X115,EXTRA!AB115),IF(MV&lt;200,'Lo-Z'!AU115,'Lo-Z'!AY115))</f>
        <v/>
      </c>
      <c r="AP115" s="106" t="str">
        <f t="shared" si="47"/>
        <v/>
      </c>
      <c r="AR115" s="289" t="str">
        <f>IF(AND(ISNUMBER($S115),$S115&lt;&gt;0),EXTRA!AW115,'Lo-Z'!BP115)</f>
        <v/>
      </c>
      <c r="AS115" s="290" t="str">
        <f t="shared" si="48"/>
        <v/>
      </c>
      <c r="AT115" s="291" t="str">
        <f>IF(AND(ISNUMBER($S115),$S115&lt;&gt;0),EXTRA!AY115,'Lo-Z'!BR115)</f>
        <v/>
      </c>
      <c r="AU115" s="292" t="str">
        <f t="shared" si="49"/>
        <v/>
      </c>
      <c r="AW115" s="330" t="str">
        <f>IF(AND(ISNUMBER($S115),$S115&lt;&gt;0),EXTRA!AH115,'Lo-Z'!BA115)</f>
        <v/>
      </c>
      <c r="AY115" s="335" t="str">
        <f>IF(AND(ISNUMBER(BA115),BA115&lt;&gt;0),"",IF(AND(ISNUMBER($S115),$S115&lt;&gt;0),'Lo-Z-INPUT'!$K$15*'Lo-Z-INPUT'!$K$7,'Lo-Z'!BC115))</f>
        <v/>
      </c>
      <c r="AZ115" s="170"/>
      <c r="BA115" s="160"/>
      <c r="BB115" s="345"/>
      <c r="BD115" s="333" t="str">
        <f>IF(AND(ISNUMBER($S115),$S115&lt;&gt;0),EXTRA!BC115,'Lo-Z'!BV115)</f>
        <v/>
      </c>
      <c r="BE115" s="334" t="str">
        <f t="shared" si="41"/>
        <v/>
      </c>
      <c r="BG115" s="332" t="str">
        <f>IF(AND(ISNUMBER($S115),$S115&lt;&gt;0),EXTRA!AT115,'Lo-Z'!BM115)</f>
        <v/>
      </c>
      <c r="BH115" s="65" t="str">
        <f t="shared" si="42"/>
        <v/>
      </c>
      <c r="BJ115" s="348" t="str">
        <f t="shared" si="28"/>
        <v/>
      </c>
      <c r="BK115" s="349" t="str">
        <f t="shared" si="43"/>
        <v/>
      </c>
      <c r="BN115" s="480" t="str">
        <f t="shared" si="30"/>
        <v/>
      </c>
      <c r="BO115" s="481" t="str">
        <f t="shared" si="31"/>
        <v/>
      </c>
    </row>
    <row r="116" spans="1:67">
      <c r="A116" s="994" t="str">
        <f>MATRIX!A116</f>
        <v>QSC</v>
      </c>
      <c r="B116" s="994" t="str">
        <f>IF(MATRIX!B116&lt;&gt;0,MATRIX!B116,"-")</f>
        <v>SPA-Qf 60x4</v>
      </c>
      <c r="D116" s="131"/>
      <c r="E116" s="294" t="str">
        <f t="shared" si="39"/>
        <v/>
      </c>
      <c r="F116" s="379"/>
      <c r="G116" s="306" t="str">
        <f>'Lo-Z'!AE116</f>
        <v/>
      </c>
      <c r="H116" s="380" t="str">
        <f>'Lo-Z'!AF116</f>
        <v/>
      </c>
      <c r="J116" s="382"/>
      <c r="K116" s="471"/>
      <c r="L116" s="469"/>
      <c r="M116" s="382"/>
      <c r="N116" s="470"/>
      <c r="O116" s="382"/>
      <c r="P116" s="470"/>
      <c r="Q116" s="382"/>
      <c r="S116" s="460" t="str">
        <f t="shared" si="23"/>
        <v/>
      </c>
      <c r="T116" s="381"/>
      <c r="U116" s="459" t="str" cm="1">
        <f t="array" ref="U116">IF(ISNUMBER(O116), O116, IF(ISNUMBER(G116), 'Lo-Z-INPUT'!$K$19:$L$19, ""))</f>
        <v/>
      </c>
      <c r="V116" s="381"/>
      <c r="W116" s="458" t="str">
        <f t="shared" si="24"/>
        <v/>
      </c>
      <c r="X116" s="144"/>
      <c r="Y116" s="462"/>
      <c r="Z116" s="70" t="str">
        <f>IF(AND(ISNUMBER($S116),$S116&lt;&gt;0),EXTRA!K116,'Lo-Z'!AH116)</f>
        <v>-</v>
      </c>
      <c r="AB116" s="327" t="str">
        <f>IF(AND(ISNUMBER($S116),$S116&lt;&gt;0),EXTRA!M116,'Lo-Z'!AJ116)</f>
        <v>-</v>
      </c>
      <c r="AC116" s="328" t="str">
        <f t="shared" si="40"/>
        <v/>
      </c>
      <c r="AE116" s="66" t="str">
        <f>IF(AND(ISNUMBER($S116),$S116&lt;&gt;0),EXTRA!P116,'Lo-Z'!AM116)</f>
        <v/>
      </c>
      <c r="AF116" s="65" t="str">
        <f t="shared" si="44"/>
        <v/>
      </c>
      <c r="AG116" s="329" t="str">
        <f>IF(AND(ISNUMBER($S116),$S116&lt;&gt;0),EXTRA!R116,'Lo-Z'!AO116)</f>
        <v/>
      </c>
      <c r="AH116" s="124" t="str">
        <f t="shared" si="45"/>
        <v/>
      </c>
      <c r="AJ116" s="104" t="str">
        <f>IF(AND(ISNUMBER($S116),$S116&lt;&gt;0),EXTRA!T116,'Lo-Z'!AQ116)</f>
        <v/>
      </c>
      <c r="AK116" s="44" t="str">
        <f t="shared" si="34"/>
        <v/>
      </c>
      <c r="AM116" s="85" t="str">
        <f>IF(AND(ISNUMBER($S116),$S116&lt;&gt;0),IF(MV&lt;200,EXTRA!V116,EXTRA!Z116),IF(MV&lt;200,'Lo-Z'!AS116,'Lo-Z'!AW116))</f>
        <v/>
      </c>
      <c r="AN116" s="84" t="str">
        <f t="shared" si="46"/>
        <v/>
      </c>
      <c r="AO116" s="322" t="str">
        <f>IF(AND(ISNUMBER($S116),$S116&lt;&gt;0),IF(MV&lt;200,EXTRA!X116,EXTRA!AB116),IF(MV&lt;200,'Lo-Z'!AU116,'Lo-Z'!AY116))</f>
        <v/>
      </c>
      <c r="AP116" s="106" t="str">
        <f t="shared" si="47"/>
        <v/>
      </c>
      <c r="AR116" s="289" t="str">
        <f>IF(AND(ISNUMBER($S116),$S116&lt;&gt;0),EXTRA!AW116,'Lo-Z'!BP116)</f>
        <v/>
      </c>
      <c r="AS116" s="290" t="str">
        <f t="shared" si="48"/>
        <v/>
      </c>
      <c r="AT116" s="291" t="str">
        <f>IF(AND(ISNUMBER($S116),$S116&lt;&gt;0),EXTRA!AY116,'Lo-Z'!BR116)</f>
        <v/>
      </c>
      <c r="AU116" s="292" t="str">
        <f t="shared" si="49"/>
        <v/>
      </c>
      <c r="AW116" s="330" t="str">
        <f>IF(AND(ISNUMBER($S116),$S116&lt;&gt;0),EXTRA!AH116,'Lo-Z'!BA116)</f>
        <v/>
      </c>
      <c r="AY116" s="335" t="str">
        <f>IF(AND(ISNUMBER(BA116),BA116&lt;&gt;0),"",IF(AND(ISNUMBER($S116),$S116&lt;&gt;0),'Lo-Z-INPUT'!$K$15*'Lo-Z-INPUT'!$K$7,'Lo-Z'!BC116))</f>
        <v/>
      </c>
      <c r="AZ116" s="170"/>
      <c r="BA116" s="160"/>
      <c r="BB116" s="345"/>
      <c r="BD116" s="333" t="str">
        <f>IF(AND(ISNUMBER($S116),$S116&lt;&gt;0),EXTRA!BC116,'Lo-Z'!BV116)</f>
        <v/>
      </c>
      <c r="BE116" s="334" t="str">
        <f t="shared" si="41"/>
        <v/>
      </c>
      <c r="BG116" s="332" t="str">
        <f>IF(AND(ISNUMBER($S116),$S116&lt;&gt;0),EXTRA!AT116,'Lo-Z'!BM116)</f>
        <v/>
      </c>
      <c r="BH116" s="65" t="str">
        <f t="shared" si="42"/>
        <v/>
      </c>
      <c r="BJ116" s="348" t="str">
        <f t="shared" si="28"/>
        <v/>
      </c>
      <c r="BK116" s="349" t="str">
        <f t="shared" si="43"/>
        <v/>
      </c>
      <c r="BN116" s="480" t="str">
        <f t="shared" si="30"/>
        <v/>
      </c>
      <c r="BO116" s="481" t="str">
        <f t="shared" si="31"/>
        <v/>
      </c>
    </row>
    <row r="117" spans="1:67">
      <c r="A117" s="994" t="str">
        <f>MATRIX!A117</f>
        <v>QSC</v>
      </c>
      <c r="B117" s="994" t="str">
        <f>IF(MATRIX!B117&lt;&gt;0,MATRIX!B117,"-")</f>
        <v>PL380</v>
      </c>
      <c r="D117" s="131"/>
      <c r="E117" s="294" t="str">
        <f t="shared" si="39"/>
        <v/>
      </c>
      <c r="F117" s="379"/>
      <c r="G117" s="306" t="str">
        <f>'Lo-Z'!AE117</f>
        <v/>
      </c>
      <c r="H117" s="380" t="str">
        <f>'Lo-Z'!AF117</f>
        <v/>
      </c>
      <c r="J117" s="382"/>
      <c r="K117" s="471"/>
      <c r="L117" s="469"/>
      <c r="M117" s="382"/>
      <c r="N117" s="470"/>
      <c r="O117" s="382"/>
      <c r="P117" s="470"/>
      <c r="Q117" s="382"/>
      <c r="S117" s="460" t="str">
        <f t="shared" si="23"/>
        <v/>
      </c>
      <c r="T117" s="381"/>
      <c r="U117" s="459" t="str" cm="1">
        <f t="array" ref="U117">IF(ISNUMBER(O117), O117, IF(ISNUMBER(G117), 'Lo-Z-INPUT'!$K$19:$L$19, ""))</f>
        <v/>
      </c>
      <c r="V117" s="381"/>
      <c r="W117" s="458" t="str">
        <f t="shared" si="24"/>
        <v/>
      </c>
      <c r="X117" s="144"/>
      <c r="Y117" s="462"/>
      <c r="Z117" s="70" t="str">
        <f>IF(AND(ISNUMBER($S117),$S117&lt;&gt;0),EXTRA!K117,'Lo-Z'!AH117)</f>
        <v>-</v>
      </c>
      <c r="AB117" s="327" t="str">
        <f>IF(AND(ISNUMBER($S117),$S117&lt;&gt;0),EXTRA!M117,'Lo-Z'!AJ117)</f>
        <v>-</v>
      </c>
      <c r="AC117" s="328" t="str">
        <f t="shared" si="40"/>
        <v/>
      </c>
      <c r="AE117" s="66" t="str">
        <f>IF(AND(ISNUMBER($S117),$S117&lt;&gt;0),EXTRA!P117,'Lo-Z'!AM117)</f>
        <v/>
      </c>
      <c r="AF117" s="65" t="str">
        <f t="shared" si="44"/>
        <v/>
      </c>
      <c r="AG117" s="329" t="str">
        <f>IF(AND(ISNUMBER($S117),$S117&lt;&gt;0),EXTRA!R117,'Lo-Z'!AO117)</f>
        <v/>
      </c>
      <c r="AH117" s="124" t="str">
        <f t="shared" si="45"/>
        <v/>
      </c>
      <c r="AJ117" s="104" t="str">
        <f>IF(AND(ISNUMBER($S117),$S117&lt;&gt;0),EXTRA!T117,'Lo-Z'!AQ117)</f>
        <v/>
      </c>
      <c r="AK117" s="44" t="str">
        <f t="shared" si="34"/>
        <v/>
      </c>
      <c r="AM117" s="85" t="str">
        <f>IF(AND(ISNUMBER($S117),$S117&lt;&gt;0),IF(MV&lt;200,EXTRA!V117,EXTRA!Z117),IF(MV&lt;200,'Lo-Z'!AS117,'Lo-Z'!AW117))</f>
        <v/>
      </c>
      <c r="AN117" s="84" t="str">
        <f t="shared" si="46"/>
        <v/>
      </c>
      <c r="AO117" s="322" t="str">
        <f>IF(AND(ISNUMBER($S117),$S117&lt;&gt;0),IF(MV&lt;200,EXTRA!X117,EXTRA!AB117),IF(MV&lt;200,'Lo-Z'!AU117,'Lo-Z'!AY117))</f>
        <v/>
      </c>
      <c r="AP117" s="106" t="str">
        <f t="shared" si="47"/>
        <v/>
      </c>
      <c r="AR117" s="289" t="str">
        <f>IF(AND(ISNUMBER($S117),$S117&lt;&gt;0),EXTRA!AW117,'Lo-Z'!BP117)</f>
        <v/>
      </c>
      <c r="AS117" s="290" t="str">
        <f t="shared" si="48"/>
        <v/>
      </c>
      <c r="AT117" s="291" t="str">
        <f>IF(AND(ISNUMBER($S117),$S117&lt;&gt;0),EXTRA!AY117,'Lo-Z'!BR117)</f>
        <v/>
      </c>
      <c r="AU117" s="292" t="str">
        <f t="shared" si="49"/>
        <v/>
      </c>
      <c r="AW117" s="330" t="str">
        <f>IF(AND(ISNUMBER($S117),$S117&lt;&gt;0),EXTRA!AH117,'Lo-Z'!BA117)</f>
        <v/>
      </c>
      <c r="AY117" s="335" t="str">
        <f>IF(AND(ISNUMBER(BA117),BA117&lt;&gt;0),"",IF(AND(ISNUMBER($S117),$S117&lt;&gt;0),'Lo-Z-INPUT'!$K$15*'Lo-Z-INPUT'!$K$7,'Lo-Z'!BC117))</f>
        <v/>
      </c>
      <c r="AZ117" s="170"/>
      <c r="BA117" s="160"/>
      <c r="BB117" s="345"/>
      <c r="BD117" s="333" t="str">
        <f>IF(AND(ISNUMBER($S117),$S117&lt;&gt;0),EXTRA!BC117,'Lo-Z'!BV117)</f>
        <v/>
      </c>
      <c r="BE117" s="334" t="str">
        <f t="shared" si="41"/>
        <v/>
      </c>
      <c r="BG117" s="332" t="str">
        <f>IF(AND(ISNUMBER($S117),$S117&lt;&gt;0),EXTRA!AT117,'Lo-Z'!BM117)</f>
        <v/>
      </c>
      <c r="BH117" s="65" t="str">
        <f t="shared" si="42"/>
        <v/>
      </c>
      <c r="BJ117" s="348" t="str">
        <f t="shared" si="28"/>
        <v/>
      </c>
      <c r="BK117" s="349" t="str">
        <f t="shared" si="43"/>
        <v/>
      </c>
      <c r="BN117" s="480" t="str">
        <f t="shared" si="30"/>
        <v/>
      </c>
      <c r="BO117" s="481" t="str">
        <f t="shared" si="31"/>
        <v/>
      </c>
    </row>
    <row r="118" spans="1:67">
      <c r="A118" s="994" t="str">
        <f>MATRIX!A118</f>
        <v>QSC</v>
      </c>
      <c r="B118" s="994" t="str">
        <f>IF(MATRIX!B118&lt;&gt;0,MATRIX!B118,"-")</f>
        <v>CX-Q 2K4</v>
      </c>
      <c r="D118" s="131"/>
      <c r="E118" s="294" t="str">
        <f t="shared" si="39"/>
        <v/>
      </c>
      <c r="F118" s="379"/>
      <c r="G118" s="306" t="str">
        <f>'Lo-Z'!AE118</f>
        <v/>
      </c>
      <c r="H118" s="380" t="str">
        <f>'Lo-Z'!AF118</f>
        <v/>
      </c>
      <c r="J118" s="382"/>
      <c r="K118" s="471"/>
      <c r="L118" s="469"/>
      <c r="M118" s="382"/>
      <c r="N118" s="470"/>
      <c r="O118" s="382"/>
      <c r="P118" s="470"/>
      <c r="Q118" s="382"/>
      <c r="S118" s="460" t="str">
        <f t="shared" si="23"/>
        <v/>
      </c>
      <c r="T118" s="381"/>
      <c r="U118" s="459" t="str" cm="1">
        <f t="array" ref="U118">IF(ISNUMBER(O118), O118, IF(ISNUMBER(G118), 'Lo-Z-INPUT'!$K$19:$L$19, ""))</f>
        <v/>
      </c>
      <c r="V118" s="381"/>
      <c r="W118" s="458" t="str">
        <f t="shared" si="24"/>
        <v/>
      </c>
      <c r="X118" s="144"/>
      <c r="Y118" s="462"/>
      <c r="Z118" s="70" t="str">
        <f>IF(AND(ISNUMBER($S118),$S118&lt;&gt;0),EXTRA!K118,'Lo-Z'!AH118)</f>
        <v>-</v>
      </c>
      <c r="AB118" s="327" t="str">
        <f>IF(AND(ISNUMBER($S118),$S118&lt;&gt;0),EXTRA!M118,'Lo-Z'!AJ118)</f>
        <v>-</v>
      </c>
      <c r="AC118" s="328" t="str">
        <f t="shared" si="40"/>
        <v/>
      </c>
      <c r="AE118" s="66" t="str">
        <f>IF(AND(ISNUMBER($S118),$S118&lt;&gt;0),EXTRA!P118,'Lo-Z'!AM118)</f>
        <v/>
      </c>
      <c r="AF118" s="65" t="str">
        <f t="shared" si="44"/>
        <v/>
      </c>
      <c r="AG118" s="329" t="str">
        <f>IF(AND(ISNUMBER($S118),$S118&lt;&gt;0),EXTRA!R118,'Lo-Z'!AO118)</f>
        <v/>
      </c>
      <c r="AH118" s="124" t="str">
        <f t="shared" si="45"/>
        <v/>
      </c>
      <c r="AJ118" s="104" t="str">
        <f>IF(AND(ISNUMBER($S118),$S118&lt;&gt;0),EXTRA!T118,'Lo-Z'!AQ118)</f>
        <v/>
      </c>
      <c r="AK118" s="44" t="str">
        <f t="shared" si="34"/>
        <v/>
      </c>
      <c r="AM118" s="85" t="str">
        <f>IF(AND(ISNUMBER($S118),$S118&lt;&gt;0),IF(MV&lt;200,EXTRA!V118,EXTRA!Z118),IF(MV&lt;200,'Lo-Z'!AS118,'Lo-Z'!AW118))</f>
        <v/>
      </c>
      <c r="AN118" s="84" t="str">
        <f t="shared" si="46"/>
        <v/>
      </c>
      <c r="AO118" s="322" t="str">
        <f>IF(AND(ISNUMBER($S118),$S118&lt;&gt;0),IF(MV&lt;200,EXTRA!X118,EXTRA!AB118),IF(MV&lt;200,'Lo-Z'!AU118,'Lo-Z'!AY118))</f>
        <v/>
      </c>
      <c r="AP118" s="106" t="str">
        <f t="shared" si="47"/>
        <v/>
      </c>
      <c r="AR118" s="289" t="str">
        <f>IF(AND(ISNUMBER($S118),$S118&lt;&gt;0),EXTRA!AW118,'Lo-Z'!BP118)</f>
        <v/>
      </c>
      <c r="AS118" s="290" t="str">
        <f t="shared" si="48"/>
        <v/>
      </c>
      <c r="AT118" s="291" t="str">
        <f>IF(AND(ISNUMBER($S118),$S118&lt;&gt;0),EXTRA!AY118,'Lo-Z'!BR118)</f>
        <v/>
      </c>
      <c r="AU118" s="292" t="str">
        <f t="shared" si="49"/>
        <v/>
      </c>
      <c r="AW118" s="330" t="str">
        <f>IF(AND(ISNUMBER($S118),$S118&lt;&gt;0),EXTRA!AH118,'Lo-Z'!BA118)</f>
        <v/>
      </c>
      <c r="AY118" s="335" t="str">
        <f>IF(AND(ISNUMBER(BA118),BA118&lt;&gt;0),"",IF(AND(ISNUMBER($S118),$S118&lt;&gt;0),'Lo-Z-INPUT'!$K$15*'Lo-Z-INPUT'!$K$7,'Lo-Z'!BC118))</f>
        <v/>
      </c>
      <c r="AZ118" s="170"/>
      <c r="BA118" s="296"/>
      <c r="BB118" s="345"/>
      <c r="BD118" s="333" t="str">
        <f>IF(AND(ISNUMBER($S118),$S118&lt;&gt;0),EXTRA!BC118,'Lo-Z'!BV118)</f>
        <v/>
      </c>
      <c r="BE118" s="334" t="str">
        <f t="shared" si="41"/>
        <v/>
      </c>
      <c r="BG118" s="332" t="str">
        <f>IF(AND(ISNUMBER($S118),$S118&lt;&gt;0),EXTRA!AT118,'Lo-Z'!BM118)</f>
        <v/>
      </c>
      <c r="BH118" s="65" t="str">
        <f t="shared" si="42"/>
        <v/>
      </c>
      <c r="BJ118" s="348" t="str">
        <f t="shared" si="28"/>
        <v/>
      </c>
      <c r="BK118" s="349" t="str">
        <f t="shared" si="43"/>
        <v/>
      </c>
      <c r="BN118" s="480" t="str">
        <f t="shared" si="30"/>
        <v/>
      </c>
      <c r="BO118" s="481" t="str">
        <f t="shared" si="31"/>
        <v/>
      </c>
    </row>
    <row r="119" spans="1:67">
      <c r="A119" s="994" t="str">
        <f>MATRIX!A119</f>
        <v>QSC</v>
      </c>
      <c r="B119" s="995" t="str">
        <f>IF(MATRIX!B119&lt;&gt;0,MATRIX!B119,"-")</f>
        <v>CX-Q 4K4</v>
      </c>
      <c r="D119" s="131"/>
      <c r="E119" s="294" t="str">
        <f t="shared" si="39"/>
        <v/>
      </c>
      <c r="F119" s="379"/>
      <c r="G119" s="306" t="str">
        <f>'Lo-Z'!AE119</f>
        <v/>
      </c>
      <c r="H119" s="380" t="str">
        <f>'Lo-Z'!AF119</f>
        <v/>
      </c>
      <c r="J119" s="382"/>
      <c r="K119" s="471"/>
      <c r="L119" s="469"/>
      <c r="M119" s="382"/>
      <c r="N119" s="470"/>
      <c r="O119" s="382"/>
      <c r="P119" s="470"/>
      <c r="Q119" s="382"/>
      <c r="S119" s="460" t="str">
        <f t="shared" si="23"/>
        <v/>
      </c>
      <c r="T119" s="381"/>
      <c r="U119" s="459" t="str" cm="1">
        <f t="array" ref="U119">IF(ISNUMBER(O119), O119, IF(ISNUMBER(G119), 'Lo-Z-INPUT'!$K$19:$L$19, ""))</f>
        <v/>
      </c>
      <c r="V119" s="381"/>
      <c r="W119" s="458" t="str">
        <f t="shared" si="24"/>
        <v/>
      </c>
      <c r="X119" s="144"/>
      <c r="Y119" s="462"/>
      <c r="Z119" s="70" t="str">
        <f>IF(AND(ISNUMBER($S119),$S119&lt;&gt;0),EXTRA!K119,'Lo-Z'!AH119)</f>
        <v>-</v>
      </c>
      <c r="AB119" s="327" t="str">
        <f>IF(AND(ISNUMBER($S119),$S119&lt;&gt;0),EXTRA!M119,'Lo-Z'!AJ119)</f>
        <v>-</v>
      </c>
      <c r="AC119" s="328" t="str">
        <f t="shared" si="40"/>
        <v/>
      </c>
      <c r="AE119" s="66" t="str">
        <f>IF(AND(ISNUMBER($S119),$S119&lt;&gt;0),EXTRA!P119,'Lo-Z'!AM119)</f>
        <v/>
      </c>
      <c r="AF119" s="65" t="str">
        <f t="shared" si="44"/>
        <v/>
      </c>
      <c r="AG119" s="329" t="str">
        <f>IF(AND(ISNUMBER($S119),$S119&lt;&gt;0),EXTRA!R119,'Lo-Z'!AO119)</f>
        <v/>
      </c>
      <c r="AH119" s="124" t="str">
        <f t="shared" si="45"/>
        <v/>
      </c>
      <c r="AJ119" s="104" t="str">
        <f>IF(AND(ISNUMBER($S119),$S119&lt;&gt;0),EXTRA!T119,'Lo-Z'!AQ119)</f>
        <v/>
      </c>
      <c r="AK119" s="44" t="str">
        <f t="shared" si="34"/>
        <v/>
      </c>
      <c r="AM119" s="85" t="str">
        <f>IF(AND(ISNUMBER($S119),$S119&lt;&gt;0),IF(MV&lt;200,EXTRA!V119,EXTRA!Z119),IF(MV&lt;200,'Lo-Z'!AS119,'Lo-Z'!AW119))</f>
        <v/>
      </c>
      <c r="AN119" s="84" t="str">
        <f t="shared" si="46"/>
        <v/>
      </c>
      <c r="AO119" s="322" t="str">
        <f>IF(AND(ISNUMBER($S119),$S119&lt;&gt;0),IF(MV&lt;200,EXTRA!X119,EXTRA!AB119),IF(MV&lt;200,'Lo-Z'!AU119,'Lo-Z'!AY119))</f>
        <v/>
      </c>
      <c r="AP119" s="106" t="str">
        <f t="shared" si="47"/>
        <v/>
      </c>
      <c r="AR119" s="289" t="str">
        <f>IF(AND(ISNUMBER($S119),$S119&lt;&gt;0),EXTRA!AW119,'Lo-Z'!BP119)</f>
        <v/>
      </c>
      <c r="AS119" s="290" t="str">
        <f t="shared" si="48"/>
        <v/>
      </c>
      <c r="AT119" s="291" t="str">
        <f>IF(AND(ISNUMBER($S119),$S119&lt;&gt;0),EXTRA!AY119,'Lo-Z'!BR119)</f>
        <v/>
      </c>
      <c r="AU119" s="292" t="str">
        <f t="shared" si="49"/>
        <v/>
      </c>
      <c r="AW119" s="330" t="str">
        <f>IF(AND(ISNUMBER($S119),$S119&lt;&gt;0),EXTRA!AH119,'Lo-Z'!BA119)</f>
        <v/>
      </c>
      <c r="AY119" s="335" t="str">
        <f>IF(AND(ISNUMBER(BA119),BA119&lt;&gt;0),"",IF(AND(ISNUMBER($S119),$S119&lt;&gt;0),'Lo-Z-INPUT'!$K$15*'Lo-Z-INPUT'!$K$7,'Lo-Z'!BC119))</f>
        <v/>
      </c>
      <c r="AZ119" s="170"/>
      <c r="BA119" s="165"/>
      <c r="BB119" s="345"/>
      <c r="BD119" s="333" t="str">
        <f>IF(AND(ISNUMBER($S119),$S119&lt;&gt;0),EXTRA!BC119,'Lo-Z'!BV119)</f>
        <v/>
      </c>
      <c r="BE119" s="334" t="str">
        <f t="shared" si="41"/>
        <v/>
      </c>
      <c r="BG119" s="332" t="str">
        <f>IF(AND(ISNUMBER($S119),$S119&lt;&gt;0),EXTRA!AT119,'Lo-Z'!BM119)</f>
        <v/>
      </c>
      <c r="BH119" s="65" t="str">
        <f t="shared" si="42"/>
        <v/>
      </c>
      <c r="BJ119" s="348" t="str">
        <f t="shared" si="28"/>
        <v/>
      </c>
      <c r="BK119" s="349" t="str">
        <f t="shared" si="43"/>
        <v/>
      </c>
      <c r="BN119" s="480" t="str">
        <f t="shared" si="30"/>
        <v/>
      </c>
      <c r="BO119" s="481" t="str">
        <f t="shared" si="31"/>
        <v/>
      </c>
    </row>
    <row r="120" spans="1:67">
      <c r="A120" s="994" t="str">
        <f>MATRIX!A120</f>
        <v>QSC</v>
      </c>
      <c r="B120" s="995" t="str">
        <f>IF(MATRIX!B120&lt;&gt;0,MATRIX!B120,"-")</f>
        <v>CX-Q 8K4</v>
      </c>
      <c r="D120" s="131"/>
      <c r="E120" s="294" t="str">
        <f t="shared" si="39"/>
        <v/>
      </c>
      <c r="F120" s="379"/>
      <c r="G120" s="306" t="str">
        <f>'Lo-Z'!AE120</f>
        <v/>
      </c>
      <c r="H120" s="380" t="str">
        <f>'Lo-Z'!AF120</f>
        <v/>
      </c>
      <c r="J120" s="382"/>
      <c r="K120" s="471"/>
      <c r="L120" s="469"/>
      <c r="M120" s="382"/>
      <c r="N120" s="470"/>
      <c r="O120" s="382"/>
      <c r="P120" s="470"/>
      <c r="Q120" s="382"/>
      <c r="S120" s="460" t="str">
        <f t="shared" si="23"/>
        <v/>
      </c>
      <c r="T120" s="381"/>
      <c r="U120" s="459" t="str" cm="1">
        <f t="array" ref="U120">IF(ISNUMBER(O120), O120, IF(ISNUMBER(G120), 'Lo-Z-INPUT'!$K$19:$L$19, ""))</f>
        <v/>
      </c>
      <c r="V120" s="381"/>
      <c r="W120" s="458" t="str">
        <f t="shared" si="24"/>
        <v/>
      </c>
      <c r="X120" s="144"/>
      <c r="Y120" s="462"/>
      <c r="Z120" s="70" t="str">
        <f>IF(AND(ISNUMBER($S120),$S120&lt;&gt;0),EXTRA!K120,'Lo-Z'!AH120)</f>
        <v>-</v>
      </c>
      <c r="AB120" s="327" t="str">
        <f>IF(AND(ISNUMBER($S120),$S120&lt;&gt;0),EXTRA!M120,'Lo-Z'!AJ120)</f>
        <v>-</v>
      </c>
      <c r="AC120" s="328" t="str">
        <f t="shared" si="40"/>
        <v/>
      </c>
      <c r="AE120" s="66" t="str">
        <f>IF(AND(ISNUMBER($S120),$S120&lt;&gt;0),EXTRA!P120,'Lo-Z'!AM120)</f>
        <v/>
      </c>
      <c r="AF120" s="65" t="str">
        <f t="shared" si="44"/>
        <v/>
      </c>
      <c r="AG120" s="329" t="str">
        <f>IF(AND(ISNUMBER($S120),$S120&lt;&gt;0),EXTRA!R120,'Lo-Z'!AO120)</f>
        <v/>
      </c>
      <c r="AH120" s="124" t="str">
        <f t="shared" si="45"/>
        <v/>
      </c>
      <c r="AJ120" s="104" t="str">
        <f>IF(AND(ISNUMBER($S120),$S120&lt;&gt;0),EXTRA!T120,'Lo-Z'!AQ120)</f>
        <v/>
      </c>
      <c r="AK120" s="44" t="str">
        <f t="shared" si="34"/>
        <v/>
      </c>
      <c r="AM120" s="85" t="str">
        <f>IF(AND(ISNUMBER($S120),$S120&lt;&gt;0),IF(MV&lt;200,EXTRA!V120,EXTRA!Z120),IF(MV&lt;200,'Lo-Z'!AS120,'Lo-Z'!AW120))</f>
        <v/>
      </c>
      <c r="AN120" s="84" t="str">
        <f t="shared" si="46"/>
        <v/>
      </c>
      <c r="AO120" s="322" t="str">
        <f>IF(AND(ISNUMBER($S120),$S120&lt;&gt;0),IF(MV&lt;200,EXTRA!X120,EXTRA!AB120),IF(MV&lt;200,'Lo-Z'!AU120,'Lo-Z'!AY120))</f>
        <v/>
      </c>
      <c r="AP120" s="106" t="str">
        <f t="shared" si="47"/>
        <v/>
      </c>
      <c r="AR120" s="289" t="str">
        <f>IF(AND(ISNUMBER($S120),$S120&lt;&gt;0),EXTRA!AW120,'Lo-Z'!BP120)</f>
        <v/>
      </c>
      <c r="AS120" s="290" t="str">
        <f t="shared" si="48"/>
        <v/>
      </c>
      <c r="AT120" s="291" t="str">
        <f>IF(AND(ISNUMBER($S120),$S120&lt;&gt;0),EXTRA!AY120,'Lo-Z'!BR120)</f>
        <v/>
      </c>
      <c r="AU120" s="292" t="str">
        <f t="shared" si="49"/>
        <v/>
      </c>
      <c r="AW120" s="330" t="str">
        <f>IF(AND(ISNUMBER($S120),$S120&lt;&gt;0),EXTRA!AH120,'Lo-Z'!BA120)</f>
        <v/>
      </c>
      <c r="AY120" s="335" t="str">
        <f>IF(AND(ISNUMBER(BA120),BA120&lt;&gt;0),"",IF(AND(ISNUMBER($S120),$S120&lt;&gt;0),'Lo-Z-INPUT'!$K$15*'Lo-Z-INPUT'!$K$7,'Lo-Z'!BC120))</f>
        <v/>
      </c>
      <c r="AZ120" s="170"/>
      <c r="BA120" s="160"/>
      <c r="BB120" s="345"/>
      <c r="BD120" s="333" t="str">
        <f>IF(AND(ISNUMBER($S120),$S120&lt;&gt;0),EXTRA!BC120,'Lo-Z'!BV120)</f>
        <v/>
      </c>
      <c r="BE120" s="334" t="str">
        <f t="shared" si="41"/>
        <v/>
      </c>
      <c r="BG120" s="332" t="str">
        <f>IF(AND(ISNUMBER($S120),$S120&lt;&gt;0),EXTRA!AT120,'Lo-Z'!BM120)</f>
        <v/>
      </c>
      <c r="BH120" s="65" t="str">
        <f t="shared" si="42"/>
        <v/>
      </c>
      <c r="BJ120" s="348" t="str">
        <f t="shared" si="28"/>
        <v/>
      </c>
      <c r="BK120" s="349" t="str">
        <f t="shared" si="43"/>
        <v/>
      </c>
      <c r="BN120" s="480" t="str">
        <f t="shared" si="30"/>
        <v/>
      </c>
      <c r="BO120" s="481" t="str">
        <f t="shared" si="31"/>
        <v/>
      </c>
    </row>
    <row r="121" spans="1:67">
      <c r="A121" s="994" t="str">
        <f>MATRIX!A121</f>
        <v>QSC</v>
      </c>
      <c r="B121" s="995" t="str">
        <f>IF(MATRIX!B121&lt;&gt;0,MATRIX!B121,"-")</f>
        <v>CX-Q 4K8</v>
      </c>
      <c r="D121" s="131"/>
      <c r="E121" s="294" t="str">
        <f t="shared" si="39"/>
        <v/>
      </c>
      <c r="F121" s="379"/>
      <c r="G121" s="306" t="str">
        <f>'Lo-Z'!AE121</f>
        <v/>
      </c>
      <c r="H121" s="380" t="str">
        <f>'Lo-Z'!AF121</f>
        <v/>
      </c>
      <c r="J121" s="382"/>
      <c r="K121" s="471"/>
      <c r="L121" s="469"/>
      <c r="M121" s="382"/>
      <c r="N121" s="470"/>
      <c r="O121" s="382"/>
      <c r="P121" s="470"/>
      <c r="Q121" s="382"/>
      <c r="S121" s="460" t="str">
        <f t="shared" si="23"/>
        <v/>
      </c>
      <c r="T121" s="381"/>
      <c r="U121" s="459" t="str" cm="1">
        <f t="array" ref="U121">IF(ISNUMBER(O121), O121, IF(ISNUMBER(G121), 'Lo-Z-INPUT'!$K$19:$L$19, ""))</f>
        <v/>
      </c>
      <c r="V121" s="381"/>
      <c r="W121" s="458" t="str">
        <f t="shared" si="24"/>
        <v/>
      </c>
      <c r="X121" s="144"/>
      <c r="Y121" s="462"/>
      <c r="Z121" s="70" t="str">
        <f>IF(AND(ISNUMBER($S121),$S121&lt;&gt;0),EXTRA!K121,'Lo-Z'!AH121)</f>
        <v>-</v>
      </c>
      <c r="AB121" s="327" t="str">
        <f>IF(AND(ISNUMBER($S121),$S121&lt;&gt;0),EXTRA!M121,'Lo-Z'!AJ121)</f>
        <v>-</v>
      </c>
      <c r="AC121" s="328" t="str">
        <f t="shared" si="40"/>
        <v/>
      </c>
      <c r="AE121" s="66" t="str">
        <f>IF(AND(ISNUMBER($S121),$S121&lt;&gt;0),EXTRA!P121,'Lo-Z'!AM121)</f>
        <v/>
      </c>
      <c r="AF121" s="65" t="str">
        <f t="shared" si="44"/>
        <v/>
      </c>
      <c r="AG121" s="329" t="str">
        <f>IF(AND(ISNUMBER($S121),$S121&lt;&gt;0),EXTRA!R121,'Lo-Z'!AO121)</f>
        <v/>
      </c>
      <c r="AH121" s="124" t="str">
        <f t="shared" si="45"/>
        <v/>
      </c>
      <c r="AJ121" s="104" t="str">
        <f>IF(AND(ISNUMBER($S121),$S121&lt;&gt;0),EXTRA!T121,'Lo-Z'!AQ121)</f>
        <v/>
      </c>
      <c r="AK121" s="44" t="str">
        <f t="shared" si="34"/>
        <v/>
      </c>
      <c r="AM121" s="85" t="str">
        <f>IF(AND(ISNUMBER($S121),$S121&lt;&gt;0),IF(MV&lt;200,EXTRA!V121,EXTRA!Z121),IF(MV&lt;200,'Lo-Z'!AS121,'Lo-Z'!AW121))</f>
        <v/>
      </c>
      <c r="AN121" s="84" t="str">
        <f t="shared" si="46"/>
        <v/>
      </c>
      <c r="AO121" s="322" t="str">
        <f>IF(AND(ISNUMBER($S121),$S121&lt;&gt;0),IF(MV&lt;200,EXTRA!X121,EXTRA!AB121),IF(MV&lt;200,'Lo-Z'!AU121,'Lo-Z'!AY121))</f>
        <v/>
      </c>
      <c r="AP121" s="106" t="str">
        <f t="shared" si="47"/>
        <v/>
      </c>
      <c r="AR121" s="289" t="str">
        <f>IF(AND(ISNUMBER($S121),$S121&lt;&gt;0),EXTRA!AW121,'Lo-Z'!BP121)</f>
        <v/>
      </c>
      <c r="AS121" s="290" t="str">
        <f t="shared" si="48"/>
        <v/>
      </c>
      <c r="AT121" s="291" t="str">
        <f>IF(AND(ISNUMBER($S121),$S121&lt;&gt;0),EXTRA!AY121,'Lo-Z'!BR121)</f>
        <v/>
      </c>
      <c r="AU121" s="292" t="str">
        <f t="shared" si="49"/>
        <v/>
      </c>
      <c r="AW121" s="330" t="str">
        <f>IF(AND(ISNUMBER($S121),$S121&lt;&gt;0),EXTRA!AH121,'Lo-Z'!BA121)</f>
        <v/>
      </c>
      <c r="AY121" s="335" t="str">
        <f>IF(AND(ISNUMBER(BA121),BA121&lt;&gt;0),"",IF(AND(ISNUMBER($S121),$S121&lt;&gt;0),'Lo-Z-INPUT'!$K$15*'Lo-Z-INPUT'!$K$7,'Lo-Z'!BC121))</f>
        <v/>
      </c>
      <c r="AZ121" s="170"/>
      <c r="BA121" s="160"/>
      <c r="BB121" s="345"/>
      <c r="BD121" s="333" t="str">
        <f>IF(AND(ISNUMBER($S121),$S121&lt;&gt;0),EXTRA!BC121,'Lo-Z'!BV121)</f>
        <v/>
      </c>
      <c r="BE121" s="334" t="str">
        <f t="shared" si="41"/>
        <v/>
      </c>
      <c r="BG121" s="332" t="str">
        <f>IF(AND(ISNUMBER($S121),$S121&lt;&gt;0),EXTRA!AT121,'Lo-Z'!BM121)</f>
        <v/>
      </c>
      <c r="BH121" s="65" t="str">
        <f t="shared" si="42"/>
        <v/>
      </c>
      <c r="BJ121" s="348" t="str">
        <f t="shared" si="28"/>
        <v/>
      </c>
      <c r="BK121" s="349" t="str">
        <f t="shared" si="43"/>
        <v/>
      </c>
      <c r="BN121" s="480" t="str">
        <f t="shared" si="30"/>
        <v/>
      </c>
      <c r="BO121" s="481" t="str">
        <f t="shared" si="31"/>
        <v/>
      </c>
    </row>
    <row r="122" spans="1:67">
      <c r="A122" s="994" t="str">
        <f>MATRIX!A122</f>
        <v>QSC</v>
      </c>
      <c r="B122" s="995" t="str">
        <f>IF(MATRIX!B122&lt;&gt;0,MATRIX!B122,"-")</f>
        <v>CX-Q 8K8</v>
      </c>
      <c r="D122" s="131"/>
      <c r="E122" s="294" t="str">
        <f t="shared" si="39"/>
        <v/>
      </c>
      <c r="F122" s="379"/>
      <c r="G122" s="306" t="str">
        <f>'Lo-Z'!AE122</f>
        <v/>
      </c>
      <c r="H122" s="380" t="str">
        <f>'Lo-Z'!AF122</f>
        <v/>
      </c>
      <c r="J122" s="382"/>
      <c r="K122" s="471"/>
      <c r="L122" s="469"/>
      <c r="M122" s="382"/>
      <c r="N122" s="470"/>
      <c r="O122" s="382"/>
      <c r="P122" s="470"/>
      <c r="Q122" s="382"/>
      <c r="S122" s="460" t="str">
        <f t="shared" si="23"/>
        <v/>
      </c>
      <c r="T122" s="381"/>
      <c r="U122" s="459" t="str" cm="1">
        <f t="array" ref="U122">IF(ISNUMBER(O122), O122, IF(ISNUMBER(G122), 'Lo-Z-INPUT'!$K$19:$L$19, ""))</f>
        <v/>
      </c>
      <c r="V122" s="381"/>
      <c r="W122" s="458" t="str">
        <f t="shared" si="24"/>
        <v/>
      </c>
      <c r="X122" s="144"/>
      <c r="Y122" s="462"/>
      <c r="Z122" s="70" t="str">
        <f>IF(AND(ISNUMBER($S122),$S122&lt;&gt;0),EXTRA!K122,'Lo-Z'!AH122)</f>
        <v>-</v>
      </c>
      <c r="AB122" s="327" t="str">
        <f>IF(AND(ISNUMBER($S122),$S122&lt;&gt;0),EXTRA!M122,'Lo-Z'!AJ122)</f>
        <v>-</v>
      </c>
      <c r="AC122" s="328" t="str">
        <f t="shared" si="40"/>
        <v/>
      </c>
      <c r="AE122" s="66" t="str">
        <f>IF(AND(ISNUMBER($S122),$S122&lt;&gt;0),EXTRA!P122,'Lo-Z'!AM122)</f>
        <v/>
      </c>
      <c r="AF122" s="65" t="str">
        <f t="shared" si="44"/>
        <v/>
      </c>
      <c r="AG122" s="329" t="str">
        <f>IF(AND(ISNUMBER($S122),$S122&lt;&gt;0),EXTRA!R122,'Lo-Z'!AO122)</f>
        <v/>
      </c>
      <c r="AH122" s="124" t="str">
        <f t="shared" si="45"/>
        <v/>
      </c>
      <c r="AJ122" s="104" t="str">
        <f>IF(AND(ISNUMBER($S122),$S122&lt;&gt;0),EXTRA!T122,'Lo-Z'!AQ122)</f>
        <v/>
      </c>
      <c r="AK122" s="44" t="str">
        <f t="shared" si="34"/>
        <v/>
      </c>
      <c r="AM122" s="85" t="str">
        <f>IF(AND(ISNUMBER($S122),$S122&lt;&gt;0),IF(MV&lt;200,EXTRA!V122,EXTRA!Z122),IF(MV&lt;200,'Lo-Z'!AS122,'Lo-Z'!AW122))</f>
        <v/>
      </c>
      <c r="AN122" s="84" t="str">
        <f t="shared" si="46"/>
        <v/>
      </c>
      <c r="AO122" s="322" t="str">
        <f>IF(AND(ISNUMBER($S122),$S122&lt;&gt;0),IF(MV&lt;200,EXTRA!X122,EXTRA!AB122),IF(MV&lt;200,'Lo-Z'!AU122,'Lo-Z'!AY122))</f>
        <v/>
      </c>
      <c r="AP122" s="106" t="str">
        <f t="shared" si="47"/>
        <v/>
      </c>
      <c r="AR122" s="289" t="str">
        <f>IF(AND(ISNUMBER($S122),$S122&lt;&gt;0),EXTRA!AW122,'Lo-Z'!BP122)</f>
        <v/>
      </c>
      <c r="AS122" s="290" t="str">
        <f t="shared" si="48"/>
        <v/>
      </c>
      <c r="AT122" s="291" t="str">
        <f>IF(AND(ISNUMBER($S122),$S122&lt;&gt;0),EXTRA!AY122,'Lo-Z'!BR122)</f>
        <v/>
      </c>
      <c r="AU122" s="292" t="str">
        <f t="shared" si="49"/>
        <v/>
      </c>
      <c r="AW122" s="330" t="str">
        <f>IF(AND(ISNUMBER($S122),$S122&lt;&gt;0),EXTRA!AH122,'Lo-Z'!BA122)</f>
        <v/>
      </c>
      <c r="AY122" s="335" t="str">
        <f>IF(AND(ISNUMBER(BA122),BA122&lt;&gt;0),"",IF(AND(ISNUMBER($S122),$S122&lt;&gt;0),'Lo-Z-INPUT'!$K$15*'Lo-Z-INPUT'!$K$7,'Lo-Z'!BC122))</f>
        <v/>
      </c>
      <c r="AZ122" s="170"/>
      <c r="BA122" s="160"/>
      <c r="BB122" s="345"/>
      <c r="BD122" s="333" t="str">
        <f>IF(AND(ISNUMBER($S122),$S122&lt;&gt;0),EXTRA!BC122,'Lo-Z'!BV122)</f>
        <v/>
      </c>
      <c r="BE122" s="334" t="str">
        <f t="shared" si="41"/>
        <v/>
      </c>
      <c r="BG122" s="332" t="str">
        <f>IF(AND(ISNUMBER($S122),$S122&lt;&gt;0),EXTRA!AT122,'Lo-Z'!BM122)</f>
        <v/>
      </c>
      <c r="BH122" s="65" t="str">
        <f t="shared" si="42"/>
        <v/>
      </c>
      <c r="BJ122" s="348" t="str">
        <f t="shared" si="28"/>
        <v/>
      </c>
      <c r="BK122" s="349" t="str">
        <f t="shared" si="43"/>
        <v/>
      </c>
      <c r="BN122" s="480" t="str">
        <f t="shared" si="30"/>
        <v/>
      </c>
      <c r="BO122" s="481" t="str">
        <f t="shared" si="31"/>
        <v/>
      </c>
    </row>
    <row r="123" spans="1:67">
      <c r="A123" s="491" t="str">
        <f>MATRIX!A123</f>
        <v>YAMAHA</v>
      </c>
      <c r="B123" s="491" t="str">
        <f>IF(MATRIX!B123&lt;&gt;0,MATRIX!B123,"-")</f>
        <v>XP 5000</v>
      </c>
      <c r="D123" s="131"/>
      <c r="E123" s="294" t="str">
        <f t="shared" si="39"/>
        <v/>
      </c>
      <c r="F123" s="379"/>
      <c r="G123" s="306" t="str">
        <f>'Lo-Z'!AE123</f>
        <v/>
      </c>
      <c r="H123" s="380" t="str">
        <f>'Lo-Z'!AF123</f>
        <v/>
      </c>
      <c r="J123" s="382"/>
      <c r="K123" s="471"/>
      <c r="L123" s="469"/>
      <c r="M123" s="382"/>
      <c r="N123" s="470"/>
      <c r="O123" s="382"/>
      <c r="P123" s="470"/>
      <c r="Q123" s="382"/>
      <c r="S123" s="460" t="str">
        <f t="shared" si="23"/>
        <v/>
      </c>
      <c r="T123" s="381"/>
      <c r="U123" s="459" t="str" cm="1">
        <f t="array" ref="U123">IF(ISNUMBER(O123), O123, IF(ISNUMBER(G123), 'Lo-Z-INPUT'!$K$19:$L$19, ""))</f>
        <v/>
      </c>
      <c r="V123" s="381"/>
      <c r="W123" s="458" t="str">
        <f t="shared" si="24"/>
        <v/>
      </c>
      <c r="X123" s="144"/>
      <c r="Y123" s="462"/>
      <c r="Z123" s="70" t="str">
        <f>IF(AND(ISNUMBER($S123),$S123&lt;&gt;0),EXTRA!K123,'Lo-Z'!AH123)</f>
        <v>-</v>
      </c>
      <c r="AB123" s="327" t="str">
        <f>IF(AND(ISNUMBER($S123),$S123&lt;&gt;0),EXTRA!M123,'Lo-Z'!AJ123)</f>
        <v>-</v>
      </c>
      <c r="AC123" s="328" t="str">
        <f t="shared" si="40"/>
        <v/>
      </c>
      <c r="AE123" s="66" t="str">
        <f>IF(AND(ISNUMBER($S123),$S123&lt;&gt;0),EXTRA!P123,'Lo-Z'!AM123)</f>
        <v/>
      </c>
      <c r="AF123" s="65" t="str">
        <f t="shared" ref="AF123:AF132" si="50">IF(ISNUMBER(AE123),"W","")</f>
        <v/>
      </c>
      <c r="AG123" s="329" t="str">
        <f>IF(AND(ISNUMBER($S123),$S123&lt;&gt;0),EXTRA!R123,'Lo-Z'!AO123)</f>
        <v/>
      </c>
      <c r="AH123" s="124" t="str">
        <f t="shared" ref="AH123:AH132" si="51">IF(ISNUMBER(AG123),"W","")</f>
        <v/>
      </c>
      <c r="AJ123" s="104" t="str">
        <f>IF(AND(ISNUMBER($S123),$S123&lt;&gt;0),EXTRA!T123,'Lo-Z'!AQ123)</f>
        <v/>
      </c>
      <c r="AK123" s="44" t="str">
        <f t="shared" si="34"/>
        <v/>
      </c>
      <c r="AM123" s="85" t="str">
        <f>IF(AND(ISNUMBER($S123),$S123&lt;&gt;0),IF(MV&lt;200,EXTRA!V123,EXTRA!Z123),IF(MV&lt;200,'Lo-Z'!AS123,'Lo-Z'!AW123))</f>
        <v/>
      </c>
      <c r="AN123" s="84" t="str">
        <f t="shared" ref="AN123:AN132" si="52">IF(ISNUMBER(AM123),"A","")</f>
        <v/>
      </c>
      <c r="AO123" s="322" t="str">
        <f>IF(AND(ISNUMBER($S123),$S123&lt;&gt;0),IF(MV&lt;200,EXTRA!X123,EXTRA!AB123),IF(MV&lt;200,'Lo-Z'!AU123,'Lo-Z'!AY123))</f>
        <v/>
      </c>
      <c r="AP123" s="106" t="str">
        <f t="shared" ref="AP123:AP132" si="53">IF(ISNUMBER(AO123),"A","")</f>
        <v/>
      </c>
      <c r="AR123" s="289" t="str">
        <f>IF(AND(ISNUMBER($S123),$S123&lt;&gt;0),EXTRA!AW123,'Lo-Z'!BP123)</f>
        <v/>
      </c>
      <c r="AS123" s="290" t="str">
        <f t="shared" ref="AS123:AS132" si="54">IF(ISNUMBER(AR123),"BTU","")</f>
        <v/>
      </c>
      <c r="AT123" s="291" t="str">
        <f>IF(AND(ISNUMBER($S123),$S123&lt;&gt;0),EXTRA!AY123,'Lo-Z'!BR123)</f>
        <v/>
      </c>
      <c r="AU123" s="292" t="str">
        <f t="shared" ref="AU123:AU132" si="55">IF(ISNUMBER(AT123),"BTU","")</f>
        <v/>
      </c>
      <c r="AW123" s="330" t="str">
        <f>IF(AND(ISNUMBER($S123),$S123&lt;&gt;0),EXTRA!AH123,'Lo-Z'!BA123)</f>
        <v/>
      </c>
      <c r="AY123" s="335" t="str">
        <f>IF(AND(ISNUMBER(BA123),BA123&lt;&gt;0),"",IF(AND(ISNUMBER($S123),$S123&lt;&gt;0),'Lo-Z-INPUT'!$K$15*'Lo-Z-INPUT'!$K$7,'Lo-Z'!BC123))</f>
        <v/>
      </c>
      <c r="AZ123" s="170"/>
      <c r="BA123" s="160"/>
      <c r="BB123" s="345"/>
      <c r="BD123" s="333" t="str">
        <f>IF(AND(ISNUMBER($S123),$S123&lt;&gt;0),EXTRA!BC123,'Lo-Z'!BV123)</f>
        <v/>
      </c>
      <c r="BE123" s="334" t="str">
        <f t="shared" si="41"/>
        <v/>
      </c>
      <c r="BG123" s="332" t="str">
        <f>IF(AND(ISNUMBER($S123),$S123&lt;&gt;0),EXTRA!AT123,'Lo-Z'!BM123)</f>
        <v/>
      </c>
      <c r="BH123" s="65" t="str">
        <f t="shared" si="42"/>
        <v/>
      </c>
      <c r="BJ123" s="348" t="str">
        <f t="shared" si="28"/>
        <v/>
      </c>
      <c r="BK123" s="349" t="str">
        <f t="shared" si="43"/>
        <v/>
      </c>
      <c r="BN123" s="480" t="str">
        <f t="shared" si="30"/>
        <v/>
      </c>
      <c r="BO123" s="481" t="str">
        <f t="shared" si="31"/>
        <v/>
      </c>
    </row>
    <row r="124" spans="1:67">
      <c r="A124" s="491" t="str">
        <f>MATRIX!A124</f>
        <v>YAMAHA</v>
      </c>
      <c r="B124" s="491" t="str">
        <f>IF(MATRIX!B124&lt;&gt;0,MATRIX!B124,"-")</f>
        <v>XP 7000</v>
      </c>
      <c r="D124" s="131"/>
      <c r="E124" s="294" t="str">
        <f t="shared" si="39"/>
        <v/>
      </c>
      <c r="F124" s="379"/>
      <c r="G124" s="306" t="str">
        <f>'Lo-Z'!AE124</f>
        <v/>
      </c>
      <c r="H124" s="380" t="str">
        <f>'Lo-Z'!AF124</f>
        <v/>
      </c>
      <c r="J124" s="382"/>
      <c r="K124" s="471"/>
      <c r="L124" s="469"/>
      <c r="M124" s="382"/>
      <c r="N124" s="470"/>
      <c r="O124" s="382"/>
      <c r="P124" s="470"/>
      <c r="Q124" s="382"/>
      <c r="S124" s="460" t="str">
        <f t="shared" si="23"/>
        <v/>
      </c>
      <c r="T124" s="381"/>
      <c r="U124" s="459" t="str" cm="1">
        <f t="array" ref="U124">IF(ISNUMBER(O124), O124, IF(ISNUMBER(G124), 'Lo-Z-INPUT'!$K$19:$L$19, ""))</f>
        <v/>
      </c>
      <c r="V124" s="381"/>
      <c r="W124" s="458" t="str">
        <f t="shared" si="24"/>
        <v/>
      </c>
      <c r="X124" s="144"/>
      <c r="Y124" s="462"/>
      <c r="Z124" s="70" t="str">
        <f>IF(AND(ISNUMBER($S124),$S124&lt;&gt;0),EXTRA!K124,'Lo-Z'!AH124)</f>
        <v>-</v>
      </c>
      <c r="AB124" s="327" t="str">
        <f>IF(AND(ISNUMBER($S124),$S124&lt;&gt;0),EXTRA!M124,'Lo-Z'!AJ124)</f>
        <v>-</v>
      </c>
      <c r="AC124" s="328" t="str">
        <f t="shared" si="40"/>
        <v/>
      </c>
      <c r="AE124" s="66" t="str">
        <f>IF(AND(ISNUMBER($S124),$S124&lt;&gt;0),EXTRA!P124,'Lo-Z'!AM124)</f>
        <v/>
      </c>
      <c r="AF124" s="65" t="str">
        <f t="shared" si="50"/>
        <v/>
      </c>
      <c r="AG124" s="329" t="str">
        <f>IF(AND(ISNUMBER($S124),$S124&lt;&gt;0),EXTRA!R124,'Lo-Z'!AO124)</f>
        <v/>
      </c>
      <c r="AH124" s="124" t="str">
        <f t="shared" si="51"/>
        <v/>
      </c>
      <c r="AJ124" s="104" t="str">
        <f>IF(AND(ISNUMBER($S124),$S124&lt;&gt;0),EXTRA!T124,'Lo-Z'!AQ124)</f>
        <v/>
      </c>
      <c r="AK124" s="44" t="str">
        <f t="shared" si="34"/>
        <v/>
      </c>
      <c r="AM124" s="85" t="str">
        <f>IF(AND(ISNUMBER($S124),$S124&lt;&gt;0),IF(MV&lt;200,EXTRA!V124,EXTRA!Z124),IF(MV&lt;200,'Lo-Z'!AS124,'Lo-Z'!AW124))</f>
        <v/>
      </c>
      <c r="AN124" s="84" t="str">
        <f t="shared" si="52"/>
        <v/>
      </c>
      <c r="AO124" s="322" t="str">
        <f>IF(AND(ISNUMBER($S124),$S124&lt;&gt;0),IF(MV&lt;200,EXTRA!X124,EXTRA!AB124),IF(MV&lt;200,'Lo-Z'!AU124,'Lo-Z'!AY124))</f>
        <v/>
      </c>
      <c r="AP124" s="106" t="str">
        <f t="shared" si="53"/>
        <v/>
      </c>
      <c r="AR124" s="289" t="str">
        <f>IF(AND(ISNUMBER($S124),$S124&lt;&gt;0),EXTRA!AW124,'Lo-Z'!BP124)</f>
        <v/>
      </c>
      <c r="AS124" s="290" t="str">
        <f t="shared" si="54"/>
        <v/>
      </c>
      <c r="AT124" s="291" t="str">
        <f>IF(AND(ISNUMBER($S124),$S124&lt;&gt;0),EXTRA!AY124,'Lo-Z'!BR124)</f>
        <v/>
      </c>
      <c r="AU124" s="292" t="str">
        <f t="shared" si="55"/>
        <v/>
      </c>
      <c r="AW124" s="330" t="str">
        <f>IF(AND(ISNUMBER($S124),$S124&lt;&gt;0),EXTRA!AH124,'Lo-Z'!BA124)</f>
        <v/>
      </c>
      <c r="AY124" s="335" t="str">
        <f>IF(AND(ISNUMBER(BA124),BA124&lt;&gt;0),"",IF(AND(ISNUMBER($S124),$S124&lt;&gt;0),'Lo-Z-INPUT'!$K$15*'Lo-Z-INPUT'!$K$7,'Lo-Z'!BC124))</f>
        <v/>
      </c>
      <c r="AZ124" s="170"/>
      <c r="BA124" s="160"/>
      <c r="BB124" s="345"/>
      <c r="BD124" s="333" t="str">
        <f>IF(AND(ISNUMBER($S124),$S124&lt;&gt;0),EXTRA!BC124,'Lo-Z'!BV124)</f>
        <v/>
      </c>
      <c r="BE124" s="334" t="str">
        <f t="shared" si="41"/>
        <v/>
      </c>
      <c r="BG124" s="332" t="str">
        <f>IF(AND(ISNUMBER($S124),$S124&lt;&gt;0),EXTRA!AT124,'Lo-Z'!BM124)</f>
        <v/>
      </c>
      <c r="BH124" s="65" t="str">
        <f t="shared" si="42"/>
        <v/>
      </c>
      <c r="BJ124" s="348" t="str">
        <f t="shared" si="28"/>
        <v/>
      </c>
      <c r="BK124" s="349" t="str">
        <f t="shared" si="43"/>
        <v/>
      </c>
      <c r="BN124" s="480" t="str">
        <f t="shared" si="30"/>
        <v/>
      </c>
      <c r="BO124" s="481" t="str">
        <f t="shared" si="31"/>
        <v/>
      </c>
    </row>
    <row r="125" spans="1:67">
      <c r="A125" s="491" t="str">
        <f>MATRIX!A125</f>
        <v>YAMAHA</v>
      </c>
      <c r="B125" s="491" t="str">
        <f>IF(MATRIX!B125&lt;&gt;0,MATRIX!B125,"-")</f>
        <v>TX4n</v>
      </c>
      <c r="D125" s="131"/>
      <c r="E125" s="294" t="str">
        <f t="shared" si="39"/>
        <v/>
      </c>
      <c r="F125" s="379"/>
      <c r="G125" s="306" t="str">
        <f>'Lo-Z'!AE125</f>
        <v/>
      </c>
      <c r="H125" s="380" t="str">
        <f>'Lo-Z'!AF125</f>
        <v/>
      </c>
      <c r="J125" s="382"/>
      <c r="K125" s="471"/>
      <c r="L125" s="469"/>
      <c r="M125" s="382"/>
      <c r="N125" s="470"/>
      <c r="O125" s="382"/>
      <c r="P125" s="470"/>
      <c r="Q125" s="382"/>
      <c r="S125" s="460" t="str">
        <f t="shared" si="23"/>
        <v/>
      </c>
      <c r="T125" s="381"/>
      <c r="U125" s="459" t="str" cm="1">
        <f t="array" ref="U125">IF(ISNUMBER(O125), O125, IF(ISNUMBER(G125), 'Lo-Z-INPUT'!$K$19:$L$19, ""))</f>
        <v/>
      </c>
      <c r="V125" s="381"/>
      <c r="W125" s="458" t="str">
        <f t="shared" si="24"/>
        <v/>
      </c>
      <c r="X125" s="144"/>
      <c r="Y125" s="462"/>
      <c r="Z125" s="70" t="str">
        <f>IF(AND(ISNUMBER($S125),$S125&lt;&gt;0),EXTRA!K125,'Lo-Z'!AH125)</f>
        <v>-</v>
      </c>
      <c r="AB125" s="327" t="str">
        <f>IF(AND(ISNUMBER($S125),$S125&lt;&gt;0),EXTRA!M125,'Lo-Z'!AJ125)</f>
        <v>-</v>
      </c>
      <c r="AC125" s="328" t="str">
        <f t="shared" si="40"/>
        <v/>
      </c>
      <c r="AE125" s="66" t="str">
        <f>IF(AND(ISNUMBER($S125),$S125&lt;&gt;0),EXTRA!P125,'Lo-Z'!AM125)</f>
        <v/>
      </c>
      <c r="AF125" s="65" t="str">
        <f t="shared" si="50"/>
        <v/>
      </c>
      <c r="AG125" s="329" t="str">
        <f>IF(AND(ISNUMBER($S125),$S125&lt;&gt;0),EXTRA!R125,'Lo-Z'!AO125)</f>
        <v/>
      </c>
      <c r="AH125" s="124" t="str">
        <f t="shared" si="51"/>
        <v/>
      </c>
      <c r="AJ125" s="104" t="str">
        <f>IF(AND(ISNUMBER($S125),$S125&lt;&gt;0),EXTRA!T125,'Lo-Z'!AQ125)</f>
        <v/>
      </c>
      <c r="AK125" s="44" t="str">
        <f t="shared" si="34"/>
        <v/>
      </c>
      <c r="AM125" s="85" t="str">
        <f>IF(AND(ISNUMBER($S125),$S125&lt;&gt;0),IF(MV&lt;200,EXTRA!V125,EXTRA!Z125),IF(MV&lt;200,'Lo-Z'!AS125,'Lo-Z'!AW125))</f>
        <v/>
      </c>
      <c r="AN125" s="84" t="str">
        <f t="shared" si="52"/>
        <v/>
      </c>
      <c r="AO125" s="322" t="str">
        <f>IF(AND(ISNUMBER($S125),$S125&lt;&gt;0),IF(MV&lt;200,EXTRA!X125,EXTRA!AB125),IF(MV&lt;200,'Lo-Z'!AU125,'Lo-Z'!AY125))</f>
        <v/>
      </c>
      <c r="AP125" s="106" t="str">
        <f t="shared" si="53"/>
        <v/>
      </c>
      <c r="AR125" s="289" t="str">
        <f>IF(AND(ISNUMBER($S125),$S125&lt;&gt;0),EXTRA!AW125,'Lo-Z'!BP125)</f>
        <v/>
      </c>
      <c r="AS125" s="290" t="str">
        <f t="shared" si="54"/>
        <v/>
      </c>
      <c r="AT125" s="291" t="str">
        <f>IF(AND(ISNUMBER($S125),$S125&lt;&gt;0),EXTRA!AY125,'Lo-Z'!BR125)</f>
        <v/>
      </c>
      <c r="AU125" s="292" t="str">
        <f t="shared" si="55"/>
        <v/>
      </c>
      <c r="AW125" s="330" t="str">
        <f>IF(AND(ISNUMBER($S125),$S125&lt;&gt;0),EXTRA!AH125,'Lo-Z'!BA125)</f>
        <v/>
      </c>
      <c r="AY125" s="335" t="str">
        <f>IF(AND(ISNUMBER(BA125),BA125&lt;&gt;0),"",IF(AND(ISNUMBER($S125),$S125&lt;&gt;0),'Lo-Z-INPUT'!$K$15*'Lo-Z-INPUT'!$K$7,'Lo-Z'!BC125))</f>
        <v/>
      </c>
      <c r="AZ125" s="170"/>
      <c r="BA125" s="160"/>
      <c r="BB125" s="345"/>
      <c r="BD125" s="333" t="str">
        <f>IF(AND(ISNUMBER($S125),$S125&lt;&gt;0),EXTRA!BC125,'Lo-Z'!BV125)</f>
        <v/>
      </c>
      <c r="BE125" s="334" t="str">
        <f t="shared" si="41"/>
        <v/>
      </c>
      <c r="BG125" s="332" t="str">
        <f>IF(AND(ISNUMBER($S125),$S125&lt;&gt;0),EXTRA!AT125,'Lo-Z'!BM125)</f>
        <v/>
      </c>
      <c r="BH125" s="65" t="str">
        <f t="shared" si="42"/>
        <v/>
      </c>
      <c r="BJ125" s="348" t="str">
        <f t="shared" si="28"/>
        <v/>
      </c>
      <c r="BK125" s="349" t="str">
        <f t="shared" si="43"/>
        <v/>
      </c>
      <c r="BN125" s="480" t="str">
        <f t="shared" si="30"/>
        <v/>
      </c>
      <c r="BO125" s="481" t="str">
        <f t="shared" si="31"/>
        <v/>
      </c>
    </row>
    <row r="126" spans="1:67">
      <c r="A126" s="491" t="str">
        <f>MATRIX!A126</f>
        <v>YAMAHA</v>
      </c>
      <c r="B126" s="491" t="str">
        <f>IF(MATRIX!B126&lt;&gt;0,MATRIX!B126,"-")</f>
        <v>TX6n</v>
      </c>
      <c r="D126" s="131"/>
      <c r="E126" s="294" t="str">
        <f t="shared" si="39"/>
        <v/>
      </c>
      <c r="F126" s="379"/>
      <c r="G126" s="306" t="str">
        <f>'Lo-Z'!AE126</f>
        <v/>
      </c>
      <c r="H126" s="380" t="str">
        <f>'Lo-Z'!AF126</f>
        <v/>
      </c>
      <c r="J126" s="382"/>
      <c r="K126" s="471"/>
      <c r="L126" s="469"/>
      <c r="M126" s="382"/>
      <c r="N126" s="470"/>
      <c r="O126" s="382"/>
      <c r="P126" s="470"/>
      <c r="Q126" s="382"/>
      <c r="S126" s="460" t="str">
        <f t="shared" si="23"/>
        <v/>
      </c>
      <c r="T126" s="381"/>
      <c r="U126" s="459" t="str" cm="1">
        <f t="array" ref="U126">IF(ISNUMBER(O126), O126, IF(ISNUMBER(G126), 'Lo-Z-INPUT'!$K$19:$L$19, ""))</f>
        <v/>
      </c>
      <c r="V126" s="381"/>
      <c r="W126" s="458" t="str">
        <f t="shared" si="24"/>
        <v/>
      </c>
      <c r="X126" s="144"/>
      <c r="Y126" s="462"/>
      <c r="Z126" s="70" t="str">
        <f>IF(AND(ISNUMBER($S126),$S126&lt;&gt;0),EXTRA!K126,'Lo-Z'!AH126)</f>
        <v>-</v>
      </c>
      <c r="AB126" s="327" t="str">
        <f>IF(AND(ISNUMBER($S126),$S126&lt;&gt;0),EXTRA!M126,'Lo-Z'!AJ126)</f>
        <v>-</v>
      </c>
      <c r="AC126" s="328" t="str">
        <f t="shared" si="40"/>
        <v/>
      </c>
      <c r="AE126" s="66" t="str">
        <f>IF(AND(ISNUMBER($S126),$S126&lt;&gt;0),EXTRA!P126,'Lo-Z'!AM126)</f>
        <v/>
      </c>
      <c r="AF126" s="65" t="str">
        <f t="shared" si="50"/>
        <v/>
      </c>
      <c r="AG126" s="329" t="str">
        <f>IF(AND(ISNUMBER($S126),$S126&lt;&gt;0),EXTRA!R126,'Lo-Z'!AO126)</f>
        <v/>
      </c>
      <c r="AH126" s="124" t="str">
        <f t="shared" si="51"/>
        <v/>
      </c>
      <c r="AJ126" s="104" t="str">
        <f>IF(AND(ISNUMBER($S126),$S126&lt;&gt;0),EXTRA!T126,'Lo-Z'!AQ126)</f>
        <v/>
      </c>
      <c r="AK126" s="44" t="str">
        <f t="shared" si="34"/>
        <v/>
      </c>
      <c r="AM126" s="85" t="str">
        <f>IF(AND(ISNUMBER($S126),$S126&lt;&gt;0),IF(MV&lt;200,EXTRA!V126,EXTRA!Z126),IF(MV&lt;200,'Lo-Z'!AS126,'Lo-Z'!AW126))</f>
        <v/>
      </c>
      <c r="AN126" s="84" t="str">
        <f t="shared" si="52"/>
        <v/>
      </c>
      <c r="AO126" s="322" t="str">
        <f>IF(AND(ISNUMBER($S126),$S126&lt;&gt;0),IF(MV&lt;200,EXTRA!X126,EXTRA!AB126),IF(MV&lt;200,'Lo-Z'!AU126,'Lo-Z'!AY126))</f>
        <v/>
      </c>
      <c r="AP126" s="106" t="str">
        <f t="shared" si="53"/>
        <v/>
      </c>
      <c r="AR126" s="289" t="str">
        <f>IF(AND(ISNUMBER($S126),$S126&lt;&gt;0),EXTRA!AW126,'Lo-Z'!BP126)</f>
        <v/>
      </c>
      <c r="AS126" s="290" t="str">
        <f t="shared" si="54"/>
        <v/>
      </c>
      <c r="AT126" s="291" t="str">
        <f>IF(AND(ISNUMBER($S126),$S126&lt;&gt;0),EXTRA!AY126,'Lo-Z'!BR126)</f>
        <v/>
      </c>
      <c r="AU126" s="292" t="str">
        <f t="shared" si="55"/>
        <v/>
      </c>
      <c r="AW126" s="330" t="str">
        <f>IF(AND(ISNUMBER($S126),$S126&lt;&gt;0),EXTRA!AH126,'Lo-Z'!BA126)</f>
        <v/>
      </c>
      <c r="AY126" s="335" t="str">
        <f>IF(AND(ISNUMBER(BA126),BA126&lt;&gt;0),"",IF(AND(ISNUMBER($S126),$S126&lt;&gt;0),'Lo-Z-INPUT'!$K$15*'Lo-Z-INPUT'!$K$7,'Lo-Z'!BC126))</f>
        <v/>
      </c>
      <c r="AZ126" s="170"/>
      <c r="BA126" s="160"/>
      <c r="BB126" s="345"/>
      <c r="BD126" s="333" t="str">
        <f>IF(AND(ISNUMBER($S126),$S126&lt;&gt;0),EXTRA!BC126,'Lo-Z'!BV126)</f>
        <v/>
      </c>
      <c r="BE126" s="334" t="str">
        <f t="shared" si="41"/>
        <v/>
      </c>
      <c r="BG126" s="332" t="str">
        <f>IF(AND(ISNUMBER($S126),$S126&lt;&gt;0),EXTRA!AT126,'Lo-Z'!BM126)</f>
        <v/>
      </c>
      <c r="BH126" s="65" t="str">
        <f t="shared" si="42"/>
        <v/>
      </c>
      <c r="BJ126" s="348" t="str">
        <f t="shared" si="28"/>
        <v/>
      </c>
      <c r="BK126" s="349" t="str">
        <f t="shared" si="43"/>
        <v/>
      </c>
      <c r="BN126" s="480" t="str">
        <f t="shared" si="30"/>
        <v/>
      </c>
      <c r="BO126" s="481" t="str">
        <f t="shared" si="31"/>
        <v/>
      </c>
    </row>
    <row r="127" spans="1:67">
      <c r="A127" s="491" t="str">
        <f>MATRIX!A127</f>
        <v>YAMAHA</v>
      </c>
      <c r="B127" s="491" t="str">
        <f>IF(MATRIX!B127&lt;&gt;0,MATRIX!B127,"-")</f>
        <v>XMV4280</v>
      </c>
      <c r="D127" s="131"/>
      <c r="E127" s="294" t="str">
        <f t="shared" si="39"/>
        <v/>
      </c>
      <c r="F127" s="379"/>
      <c r="G127" s="306" t="str">
        <f>'Lo-Z'!AE127</f>
        <v/>
      </c>
      <c r="H127" s="380" t="str">
        <f>'Lo-Z'!AF127</f>
        <v/>
      </c>
      <c r="J127" s="382"/>
      <c r="K127" s="471"/>
      <c r="L127" s="469"/>
      <c r="M127" s="382"/>
      <c r="N127" s="470"/>
      <c r="O127" s="382"/>
      <c r="P127" s="470"/>
      <c r="Q127" s="382"/>
      <c r="S127" s="460" t="str">
        <f t="shared" si="23"/>
        <v/>
      </c>
      <c r="T127" s="381"/>
      <c r="U127" s="459" t="str" cm="1">
        <f t="array" ref="U127">IF(ISNUMBER(O127), O127, IF(ISNUMBER(G127), 'Lo-Z-INPUT'!$K$19:$L$19, ""))</f>
        <v/>
      </c>
      <c r="V127" s="381"/>
      <c r="W127" s="458" t="str">
        <f t="shared" si="24"/>
        <v/>
      </c>
      <c r="X127" s="144"/>
      <c r="Y127" s="462"/>
      <c r="Z127" s="70" t="str">
        <f>IF(AND(ISNUMBER($S127),$S127&lt;&gt;0),EXTRA!K127,'Lo-Z'!AH127)</f>
        <v>-</v>
      </c>
      <c r="AB127" s="327" t="str">
        <f>IF(AND(ISNUMBER($S127),$S127&lt;&gt;0),EXTRA!M127,'Lo-Z'!AJ127)</f>
        <v>-</v>
      </c>
      <c r="AC127" s="328" t="str">
        <f t="shared" si="40"/>
        <v/>
      </c>
      <c r="AE127" s="66" t="str">
        <f>IF(AND(ISNUMBER($S127),$S127&lt;&gt;0),EXTRA!P127,'Lo-Z'!AM127)</f>
        <v/>
      </c>
      <c r="AF127" s="65" t="str">
        <f t="shared" si="50"/>
        <v/>
      </c>
      <c r="AG127" s="329" t="str">
        <f>IF(AND(ISNUMBER($S127),$S127&lt;&gt;0),EXTRA!R127,'Lo-Z'!AO127)</f>
        <v/>
      </c>
      <c r="AH127" s="124" t="str">
        <f t="shared" si="51"/>
        <v/>
      </c>
      <c r="AJ127" s="104" t="str">
        <f>IF(AND(ISNUMBER($S127),$S127&lt;&gt;0),EXTRA!T127,'Lo-Z'!AQ127)</f>
        <v/>
      </c>
      <c r="AK127" s="44" t="str">
        <f t="shared" si="34"/>
        <v/>
      </c>
      <c r="AM127" s="85" t="str">
        <f>IF(AND(ISNUMBER($S127),$S127&lt;&gt;0),IF(MV&lt;200,EXTRA!V127,EXTRA!Z127),IF(MV&lt;200,'Lo-Z'!AS127,'Lo-Z'!AW127))</f>
        <v/>
      </c>
      <c r="AN127" s="84" t="str">
        <f t="shared" si="52"/>
        <v/>
      </c>
      <c r="AO127" s="322" t="str">
        <f>IF(AND(ISNUMBER($S127),$S127&lt;&gt;0),IF(MV&lt;200,EXTRA!X127,EXTRA!AB127),IF(MV&lt;200,'Lo-Z'!AU127,'Lo-Z'!AY127))</f>
        <v/>
      </c>
      <c r="AP127" s="106" t="str">
        <f t="shared" si="53"/>
        <v/>
      </c>
      <c r="AR127" s="289" t="str">
        <f>IF(AND(ISNUMBER($S127),$S127&lt;&gt;0),EXTRA!AW127,'Lo-Z'!BP127)</f>
        <v/>
      </c>
      <c r="AS127" s="290" t="str">
        <f t="shared" si="54"/>
        <v/>
      </c>
      <c r="AT127" s="291" t="str">
        <f>IF(AND(ISNUMBER($S127),$S127&lt;&gt;0),EXTRA!AY127,'Lo-Z'!BR127)</f>
        <v/>
      </c>
      <c r="AU127" s="292" t="str">
        <f t="shared" si="55"/>
        <v/>
      </c>
      <c r="AW127" s="330" t="str">
        <f>IF(AND(ISNUMBER($S127),$S127&lt;&gt;0),EXTRA!AH127,'Lo-Z'!BA127)</f>
        <v/>
      </c>
      <c r="AY127" s="335" t="str">
        <f>IF(AND(ISNUMBER(BA127),BA127&lt;&gt;0),"",IF(AND(ISNUMBER($S127),$S127&lt;&gt;0),'Lo-Z-INPUT'!$K$15*'Lo-Z-INPUT'!$K$7,'Lo-Z'!BC127))</f>
        <v/>
      </c>
      <c r="AZ127" s="170"/>
      <c r="BA127" s="160"/>
      <c r="BB127" s="345"/>
      <c r="BD127" s="333" t="str">
        <f>IF(AND(ISNUMBER($S127),$S127&lt;&gt;0),EXTRA!BC127,'Lo-Z'!BV127)</f>
        <v/>
      </c>
      <c r="BE127" s="334" t="str">
        <f t="shared" si="41"/>
        <v/>
      </c>
      <c r="BG127" s="332" t="str">
        <f>IF(AND(ISNUMBER($S127),$S127&lt;&gt;0),EXTRA!AT127,'Lo-Z'!BM127)</f>
        <v/>
      </c>
      <c r="BH127" s="65" t="str">
        <f t="shared" si="42"/>
        <v/>
      </c>
      <c r="BJ127" s="348" t="str">
        <f t="shared" si="28"/>
        <v/>
      </c>
      <c r="BK127" s="349" t="str">
        <f t="shared" si="43"/>
        <v/>
      </c>
      <c r="BN127" s="480" t="str">
        <f t="shared" si="30"/>
        <v/>
      </c>
      <c r="BO127" s="481" t="str">
        <f t="shared" si="31"/>
        <v/>
      </c>
    </row>
    <row r="128" spans="1:67">
      <c r="A128" s="491" t="str">
        <f>MATRIX!A128</f>
        <v>YAMAHA</v>
      </c>
      <c r="B128" s="491" t="str">
        <f>IF(MATRIX!B128&lt;&gt;0,MATRIX!B128,"-")</f>
        <v>XMV4140</v>
      </c>
      <c r="D128" s="131"/>
      <c r="E128" s="294" t="str">
        <f t="shared" si="39"/>
        <v/>
      </c>
      <c r="F128" s="379"/>
      <c r="G128" s="306" t="str">
        <f>'Lo-Z'!AE128</f>
        <v/>
      </c>
      <c r="H128" s="380" t="str">
        <f>'Lo-Z'!AF128</f>
        <v/>
      </c>
      <c r="J128" s="382"/>
      <c r="K128" s="471"/>
      <c r="L128" s="469"/>
      <c r="M128" s="382"/>
      <c r="N128" s="470"/>
      <c r="O128" s="382"/>
      <c r="P128" s="470"/>
      <c r="Q128" s="382"/>
      <c r="S128" s="460" t="str">
        <f t="shared" si="23"/>
        <v/>
      </c>
      <c r="T128" s="381"/>
      <c r="U128" s="459" t="str" cm="1">
        <f t="array" ref="U128">IF(ISNUMBER(O128), O128, IF(ISNUMBER(G128), 'Lo-Z-INPUT'!$K$19:$L$19, ""))</f>
        <v/>
      </c>
      <c r="V128" s="381"/>
      <c r="W128" s="458" t="str">
        <f t="shared" si="24"/>
        <v/>
      </c>
      <c r="X128" s="144"/>
      <c r="Y128" s="462"/>
      <c r="Z128" s="70" t="str">
        <f>IF(AND(ISNUMBER($S128),$S128&lt;&gt;0),EXTRA!K128,'Lo-Z'!AH128)</f>
        <v>-</v>
      </c>
      <c r="AB128" s="327" t="str">
        <f>IF(AND(ISNUMBER($S128),$S128&lt;&gt;0),EXTRA!M128,'Lo-Z'!AJ128)</f>
        <v>-</v>
      </c>
      <c r="AC128" s="328" t="str">
        <f t="shared" si="40"/>
        <v/>
      </c>
      <c r="AE128" s="66" t="str">
        <f>IF(AND(ISNUMBER($S128),$S128&lt;&gt;0),EXTRA!P128,'Lo-Z'!AM128)</f>
        <v/>
      </c>
      <c r="AF128" s="65" t="str">
        <f t="shared" si="50"/>
        <v/>
      </c>
      <c r="AG128" s="329" t="str">
        <f>IF(AND(ISNUMBER($S128),$S128&lt;&gt;0),EXTRA!R128,'Lo-Z'!AO128)</f>
        <v/>
      </c>
      <c r="AH128" s="124" t="str">
        <f t="shared" si="51"/>
        <v/>
      </c>
      <c r="AJ128" s="104" t="str">
        <f>IF(AND(ISNUMBER($S128),$S128&lt;&gt;0),EXTRA!T128,'Lo-Z'!AQ128)</f>
        <v/>
      </c>
      <c r="AK128" s="44" t="str">
        <f t="shared" si="34"/>
        <v/>
      </c>
      <c r="AM128" s="85" t="str">
        <f>IF(AND(ISNUMBER($S128),$S128&lt;&gt;0),IF(MV&lt;200,EXTRA!V128,EXTRA!Z128),IF(MV&lt;200,'Lo-Z'!AS128,'Lo-Z'!AW128))</f>
        <v/>
      </c>
      <c r="AN128" s="84" t="str">
        <f t="shared" si="52"/>
        <v/>
      </c>
      <c r="AO128" s="322" t="str">
        <f>IF(AND(ISNUMBER($S128),$S128&lt;&gt;0),IF(MV&lt;200,EXTRA!X128,EXTRA!AB128),IF(MV&lt;200,'Lo-Z'!AU128,'Lo-Z'!AY128))</f>
        <v/>
      </c>
      <c r="AP128" s="106" t="str">
        <f t="shared" si="53"/>
        <v/>
      </c>
      <c r="AR128" s="289" t="str">
        <f>IF(AND(ISNUMBER($S128),$S128&lt;&gt;0),EXTRA!AW128,'Lo-Z'!BP128)</f>
        <v/>
      </c>
      <c r="AS128" s="290" t="str">
        <f t="shared" si="54"/>
        <v/>
      </c>
      <c r="AT128" s="291" t="str">
        <f>IF(AND(ISNUMBER($S128),$S128&lt;&gt;0),EXTRA!AY128,'Lo-Z'!BR128)</f>
        <v/>
      </c>
      <c r="AU128" s="292" t="str">
        <f t="shared" si="55"/>
        <v/>
      </c>
      <c r="AW128" s="330" t="str">
        <f>IF(AND(ISNUMBER($S128),$S128&lt;&gt;0),EXTRA!AH128,'Lo-Z'!BA128)</f>
        <v/>
      </c>
      <c r="AY128" s="335" t="str">
        <f>IF(AND(ISNUMBER(BA128),BA128&lt;&gt;0),"",IF(AND(ISNUMBER($S128),$S128&lt;&gt;0),'Lo-Z-INPUT'!$K$15*'Lo-Z-INPUT'!$K$7,'Lo-Z'!BC128))</f>
        <v/>
      </c>
      <c r="AZ128" s="170"/>
      <c r="BA128" s="160"/>
      <c r="BB128" s="345"/>
      <c r="BD128" s="333" t="str">
        <f>IF(AND(ISNUMBER($S128),$S128&lt;&gt;0),EXTRA!BC128,'Lo-Z'!BV128)</f>
        <v/>
      </c>
      <c r="BE128" s="334" t="str">
        <f t="shared" si="41"/>
        <v/>
      </c>
      <c r="BG128" s="332" t="str">
        <f>IF(AND(ISNUMBER($S128),$S128&lt;&gt;0),EXTRA!AT128,'Lo-Z'!BM128)</f>
        <v/>
      </c>
      <c r="BH128" s="65" t="str">
        <f t="shared" si="42"/>
        <v/>
      </c>
      <c r="BJ128" s="348" t="str">
        <f t="shared" si="28"/>
        <v/>
      </c>
      <c r="BK128" s="349" t="str">
        <f t="shared" si="43"/>
        <v/>
      </c>
      <c r="BN128" s="480" t="str">
        <f t="shared" si="30"/>
        <v/>
      </c>
      <c r="BO128" s="481" t="str">
        <f t="shared" si="31"/>
        <v/>
      </c>
    </row>
    <row r="129" spans="1:67">
      <c r="A129" s="491" t="str">
        <f>MATRIX!A129</f>
        <v>YAMAHA</v>
      </c>
      <c r="B129" s="993" t="str">
        <f>IF(MATRIX!B129&lt;&gt;0,MATRIX!B129,"-")</f>
        <v>IPA 8200</v>
      </c>
      <c r="D129" s="131"/>
      <c r="E129" s="294" t="str">
        <f t="shared" si="39"/>
        <v/>
      </c>
      <c r="F129" s="379"/>
      <c r="G129" s="306" t="str">
        <f>'Lo-Z'!AE129</f>
        <v/>
      </c>
      <c r="H129" s="380" t="str">
        <f>'Lo-Z'!AF129</f>
        <v/>
      </c>
      <c r="J129" s="382"/>
      <c r="K129" s="471"/>
      <c r="L129" s="469"/>
      <c r="M129" s="382"/>
      <c r="N129" s="470"/>
      <c r="O129" s="382"/>
      <c r="P129" s="470"/>
      <c r="Q129" s="382"/>
      <c r="S129" s="460" t="str">
        <f t="shared" si="23"/>
        <v/>
      </c>
      <c r="T129" s="381"/>
      <c r="U129" s="459" t="str" cm="1">
        <f t="array" ref="U129">IF(ISNUMBER(O129), O129, IF(ISNUMBER(G129), 'Lo-Z-INPUT'!$K$19:$L$19, ""))</f>
        <v/>
      </c>
      <c r="V129" s="381"/>
      <c r="W129" s="458" t="str">
        <f t="shared" si="24"/>
        <v/>
      </c>
      <c r="X129" s="144"/>
      <c r="Y129" s="462"/>
      <c r="Z129" s="70" t="str">
        <f>IF(AND(ISNUMBER($S129),$S129&lt;&gt;0),EXTRA!K129,'Lo-Z'!AH129)</f>
        <v>-</v>
      </c>
      <c r="AB129" s="327" t="str">
        <f>IF(AND(ISNUMBER($S129),$S129&lt;&gt;0),EXTRA!M129,'Lo-Z'!AJ129)</f>
        <v>-</v>
      </c>
      <c r="AC129" s="328" t="str">
        <f t="shared" si="40"/>
        <v/>
      </c>
      <c r="AE129" s="66" t="str">
        <f>IF(AND(ISNUMBER($S129),$S129&lt;&gt;0),EXTRA!P129,'Lo-Z'!AM129)</f>
        <v/>
      </c>
      <c r="AF129" s="65" t="str">
        <f t="shared" si="50"/>
        <v/>
      </c>
      <c r="AG129" s="329" t="str">
        <f>IF(AND(ISNUMBER($S129),$S129&lt;&gt;0),EXTRA!R129,'Lo-Z'!AO129)</f>
        <v/>
      </c>
      <c r="AH129" s="124" t="str">
        <f t="shared" si="51"/>
        <v/>
      </c>
      <c r="AJ129" s="104" t="str">
        <f>IF(AND(ISNUMBER($S129),$S129&lt;&gt;0),EXTRA!T129,'Lo-Z'!AQ129)</f>
        <v/>
      </c>
      <c r="AK129" s="44" t="str">
        <f t="shared" si="34"/>
        <v/>
      </c>
      <c r="AM129" s="85" t="str">
        <f>IF(AND(ISNUMBER($S129),$S129&lt;&gt;0),IF(MV&lt;200,EXTRA!V129,EXTRA!Z129),IF(MV&lt;200,'Lo-Z'!AS129,'Lo-Z'!AW129))</f>
        <v/>
      </c>
      <c r="AN129" s="84" t="str">
        <f t="shared" si="52"/>
        <v/>
      </c>
      <c r="AO129" s="322" t="str">
        <f>IF(AND(ISNUMBER($S129),$S129&lt;&gt;0),IF(MV&lt;200,EXTRA!X129,EXTRA!AB129),IF(MV&lt;200,'Lo-Z'!AU129,'Lo-Z'!AY129))</f>
        <v/>
      </c>
      <c r="AP129" s="106" t="str">
        <f t="shared" si="53"/>
        <v/>
      </c>
      <c r="AR129" s="289" t="str">
        <f>IF(AND(ISNUMBER($S129),$S129&lt;&gt;0),EXTRA!AW129,'Lo-Z'!BP129)</f>
        <v/>
      </c>
      <c r="AS129" s="290" t="str">
        <f t="shared" si="54"/>
        <v/>
      </c>
      <c r="AT129" s="291" t="str">
        <f>IF(AND(ISNUMBER($S129),$S129&lt;&gt;0),EXTRA!AY129,'Lo-Z'!BR129)</f>
        <v/>
      </c>
      <c r="AU129" s="292" t="str">
        <f t="shared" si="55"/>
        <v/>
      </c>
      <c r="AW129" s="330" t="str">
        <f>IF(AND(ISNUMBER($S129),$S129&lt;&gt;0),EXTRA!AH129,'Lo-Z'!BA129)</f>
        <v/>
      </c>
      <c r="AY129" s="335" t="str">
        <f>IF(AND(ISNUMBER(BA129),BA129&lt;&gt;0),"",IF(AND(ISNUMBER($S129),$S129&lt;&gt;0),'Lo-Z-INPUT'!$K$15*'Lo-Z-INPUT'!$K$7,'Lo-Z'!BC129))</f>
        <v/>
      </c>
      <c r="AZ129" s="170"/>
      <c r="BA129" s="160"/>
      <c r="BB129" s="345"/>
      <c r="BD129" s="333" t="str">
        <f>IF(AND(ISNUMBER($S129),$S129&lt;&gt;0),EXTRA!BC129,'Lo-Z'!BV129)</f>
        <v/>
      </c>
      <c r="BE129" s="334" t="str">
        <f t="shared" si="41"/>
        <v/>
      </c>
      <c r="BG129" s="332" t="str">
        <f>IF(AND(ISNUMBER($S129),$S129&lt;&gt;0),EXTRA!AT129,'Lo-Z'!BM129)</f>
        <v/>
      </c>
      <c r="BH129" s="65" t="str">
        <f t="shared" si="42"/>
        <v/>
      </c>
      <c r="BJ129" s="348" t="str">
        <f t="shared" si="28"/>
        <v/>
      </c>
      <c r="BK129" s="349" t="str">
        <f t="shared" si="43"/>
        <v/>
      </c>
      <c r="BN129" s="480" t="str">
        <f t="shared" si="30"/>
        <v/>
      </c>
      <c r="BO129" s="481" t="str">
        <f t="shared" si="31"/>
        <v/>
      </c>
    </row>
    <row r="130" spans="1:67">
      <c r="A130" s="349" t="str">
        <f>MATRIX!A130</f>
        <v>L-Acoustics</v>
      </c>
      <c r="B130" s="349" t="str">
        <f>IF(MATRIX!B130&lt;&gt;0,MATRIX!B130,"-")</f>
        <v>LA 4x</v>
      </c>
      <c r="D130" s="131"/>
      <c r="E130" s="294" t="str">
        <f t="shared" si="39"/>
        <v/>
      </c>
      <c r="F130" s="379"/>
      <c r="G130" s="306" t="str">
        <f>'Lo-Z'!AE130</f>
        <v/>
      </c>
      <c r="H130" s="380" t="str">
        <f>'Lo-Z'!AF130</f>
        <v/>
      </c>
      <c r="J130" s="382"/>
      <c r="K130" s="471"/>
      <c r="L130" s="469"/>
      <c r="M130" s="382"/>
      <c r="N130" s="470"/>
      <c r="O130" s="382"/>
      <c r="P130" s="470"/>
      <c r="Q130" s="382"/>
      <c r="S130" s="460" t="str">
        <f t="shared" si="23"/>
        <v/>
      </c>
      <c r="T130" s="381"/>
      <c r="U130" s="459" t="str" cm="1">
        <f t="array" ref="U130">IF(ISNUMBER(O130), O130, IF(ISNUMBER(G130), 'Lo-Z-INPUT'!$K$19:$L$19, ""))</f>
        <v/>
      </c>
      <c r="V130" s="381"/>
      <c r="W130" s="458" t="str">
        <f t="shared" si="24"/>
        <v/>
      </c>
      <c r="X130" s="144"/>
      <c r="Y130" s="462"/>
      <c r="Z130" s="70" t="str">
        <f>IF(AND(ISNUMBER($S130),$S130&lt;&gt;0),EXTRA!K130,'Lo-Z'!AH130)</f>
        <v>-</v>
      </c>
      <c r="AB130" s="327" t="str">
        <f>IF(AND(ISNUMBER($S130),$S130&lt;&gt;0),EXTRA!M130,'Lo-Z'!AJ130)</f>
        <v>-</v>
      </c>
      <c r="AC130" s="328" t="str">
        <f t="shared" si="40"/>
        <v/>
      </c>
      <c r="AE130" s="66" t="str">
        <f>IF(AND(ISNUMBER($S130),$S130&lt;&gt;0),EXTRA!P130,'Lo-Z'!AM130)</f>
        <v/>
      </c>
      <c r="AF130" s="65" t="str">
        <f t="shared" si="50"/>
        <v/>
      </c>
      <c r="AG130" s="329" t="str">
        <f>IF(AND(ISNUMBER($S130),$S130&lt;&gt;0),EXTRA!R130,'Lo-Z'!AO130)</f>
        <v/>
      </c>
      <c r="AH130" s="124" t="str">
        <f t="shared" si="51"/>
        <v/>
      </c>
      <c r="AJ130" s="104" t="str">
        <f>IF(AND(ISNUMBER($S130),$S130&lt;&gt;0),EXTRA!T130,'Lo-Z'!AQ130)</f>
        <v/>
      </c>
      <c r="AK130" s="44" t="str">
        <f t="shared" si="34"/>
        <v/>
      </c>
      <c r="AM130" s="85" t="str">
        <f>IF(AND(ISNUMBER($S130),$S130&lt;&gt;0),IF(MV&lt;200,EXTRA!V130,EXTRA!Z130),IF(MV&lt;200,'Lo-Z'!AS130,'Lo-Z'!AW130))</f>
        <v/>
      </c>
      <c r="AN130" s="84" t="str">
        <f t="shared" si="52"/>
        <v/>
      </c>
      <c r="AO130" s="322" t="str">
        <f>IF(AND(ISNUMBER($S130),$S130&lt;&gt;0),IF(MV&lt;200,EXTRA!X130,EXTRA!AB130),IF(MV&lt;200,'Lo-Z'!AU130,'Lo-Z'!AY130))</f>
        <v/>
      </c>
      <c r="AP130" s="106" t="str">
        <f t="shared" si="53"/>
        <v/>
      </c>
      <c r="AR130" s="289" t="str">
        <f>IF(AND(ISNUMBER($S130),$S130&lt;&gt;0),EXTRA!AW130,'Lo-Z'!BP130)</f>
        <v/>
      </c>
      <c r="AS130" s="290" t="str">
        <f t="shared" si="54"/>
        <v/>
      </c>
      <c r="AT130" s="291" t="str">
        <f>IF(AND(ISNUMBER($S130),$S130&lt;&gt;0),EXTRA!AY130,'Lo-Z'!BR130)</f>
        <v/>
      </c>
      <c r="AU130" s="292" t="str">
        <f t="shared" si="55"/>
        <v/>
      </c>
      <c r="AW130" s="330" t="str">
        <f>IF(AND(ISNUMBER($S130),$S130&lt;&gt;0),EXTRA!AH130,'Lo-Z'!BA130)</f>
        <v/>
      </c>
      <c r="AY130" s="335" t="str">
        <f>IF(AND(ISNUMBER(BA130),BA130&lt;&gt;0),"",IF(AND(ISNUMBER($S130),$S130&lt;&gt;0),'Lo-Z-INPUT'!$K$15*'Lo-Z-INPUT'!$K$7,'Lo-Z'!BC130))</f>
        <v/>
      </c>
      <c r="AZ130" s="170"/>
      <c r="BA130" s="160"/>
      <c r="BB130" s="345"/>
      <c r="BD130" s="333" t="str">
        <f>IF(AND(ISNUMBER($S130),$S130&lt;&gt;0),EXTRA!BC130,'Lo-Z'!BV130)</f>
        <v/>
      </c>
      <c r="BE130" s="334" t="str">
        <f t="shared" si="41"/>
        <v/>
      </c>
      <c r="BG130" s="332" t="str">
        <f>IF(AND(ISNUMBER($S130),$S130&lt;&gt;0),EXTRA!AT130,'Lo-Z'!BM130)</f>
        <v/>
      </c>
      <c r="BH130" s="65" t="str">
        <f t="shared" si="42"/>
        <v/>
      </c>
      <c r="BJ130" s="348" t="str">
        <f t="shared" si="28"/>
        <v/>
      </c>
      <c r="BK130" s="349" t="str">
        <f t="shared" si="43"/>
        <v/>
      </c>
      <c r="BN130" s="480" t="str">
        <f t="shared" si="30"/>
        <v/>
      </c>
      <c r="BO130" s="481" t="str">
        <f t="shared" si="31"/>
        <v/>
      </c>
    </row>
    <row r="131" spans="1:67">
      <c r="A131" s="349" t="str">
        <f>MATRIX!A131</f>
        <v>L-Acoustics</v>
      </c>
      <c r="B131" s="349" t="str">
        <f>IF(MATRIX!B131&lt;&gt;0,MATRIX!B131,"-")</f>
        <v>LA 8</v>
      </c>
      <c r="D131" s="131"/>
      <c r="E131" s="294" t="str">
        <f t="shared" si="39"/>
        <v/>
      </c>
      <c r="F131" s="379"/>
      <c r="G131" s="306" t="str">
        <f>'Lo-Z'!AE131</f>
        <v/>
      </c>
      <c r="H131" s="380" t="str">
        <f>'Lo-Z'!AF131</f>
        <v/>
      </c>
      <c r="J131" s="382"/>
      <c r="K131" s="471"/>
      <c r="L131" s="469"/>
      <c r="M131" s="382"/>
      <c r="N131" s="470"/>
      <c r="O131" s="382"/>
      <c r="P131" s="470"/>
      <c r="Q131" s="382"/>
      <c r="S131" s="460" t="str">
        <f t="shared" si="23"/>
        <v/>
      </c>
      <c r="T131" s="381"/>
      <c r="U131" s="459" t="str" cm="1">
        <f t="array" ref="U131">IF(ISNUMBER(O131), O131, IF(ISNUMBER(G131), 'Lo-Z-INPUT'!$K$19:$L$19, ""))</f>
        <v/>
      </c>
      <c r="V131" s="381"/>
      <c r="W131" s="458" t="str">
        <f t="shared" si="24"/>
        <v/>
      </c>
      <c r="X131" s="144"/>
      <c r="Y131" s="462"/>
      <c r="Z131" s="70" t="str">
        <f>IF(AND(ISNUMBER($S131),$S131&lt;&gt;0),EXTRA!K131,'Lo-Z'!AH131)</f>
        <v>-</v>
      </c>
      <c r="AB131" s="327" t="str">
        <f>IF(AND(ISNUMBER($S131),$S131&lt;&gt;0),EXTRA!M131,'Lo-Z'!AJ131)</f>
        <v>-</v>
      </c>
      <c r="AC131" s="328" t="str">
        <f t="shared" si="40"/>
        <v/>
      </c>
      <c r="AE131" s="66" t="str">
        <f>IF(AND(ISNUMBER($S131),$S131&lt;&gt;0),EXTRA!P131,'Lo-Z'!AM131)</f>
        <v/>
      </c>
      <c r="AF131" s="65" t="str">
        <f t="shared" si="50"/>
        <v/>
      </c>
      <c r="AG131" s="329" t="str">
        <f>IF(AND(ISNUMBER($S131),$S131&lt;&gt;0),EXTRA!R131,'Lo-Z'!AO131)</f>
        <v/>
      </c>
      <c r="AH131" s="124" t="str">
        <f t="shared" si="51"/>
        <v/>
      </c>
      <c r="AJ131" s="104" t="str">
        <f>IF(AND(ISNUMBER($S131),$S131&lt;&gt;0),EXTRA!T131,'Lo-Z'!AQ131)</f>
        <v/>
      </c>
      <c r="AK131" s="44" t="str">
        <f t="shared" si="34"/>
        <v/>
      </c>
      <c r="AM131" s="85" t="str">
        <f>IF(AND(ISNUMBER($S131),$S131&lt;&gt;0),IF(MV&lt;200,EXTRA!V131,EXTRA!Z131),IF(MV&lt;200,'Lo-Z'!AS131,'Lo-Z'!AW131))</f>
        <v/>
      </c>
      <c r="AN131" s="84" t="str">
        <f t="shared" si="52"/>
        <v/>
      </c>
      <c r="AO131" s="322" t="str">
        <f>IF(AND(ISNUMBER($S131),$S131&lt;&gt;0),IF(MV&lt;200,EXTRA!X131,EXTRA!AB131),IF(MV&lt;200,'Lo-Z'!AU131,'Lo-Z'!AY131))</f>
        <v/>
      </c>
      <c r="AP131" s="106" t="str">
        <f t="shared" si="53"/>
        <v/>
      </c>
      <c r="AR131" s="289" t="str">
        <f>IF(AND(ISNUMBER($S131),$S131&lt;&gt;0),EXTRA!AW131,'Lo-Z'!BP131)</f>
        <v/>
      </c>
      <c r="AS131" s="290" t="str">
        <f t="shared" si="54"/>
        <v/>
      </c>
      <c r="AT131" s="291" t="str">
        <f>IF(AND(ISNUMBER($S131),$S131&lt;&gt;0),EXTRA!AY131,'Lo-Z'!BR131)</f>
        <v/>
      </c>
      <c r="AU131" s="292" t="str">
        <f t="shared" si="55"/>
        <v/>
      </c>
      <c r="AW131" s="330" t="str">
        <f>IF(AND(ISNUMBER($S131),$S131&lt;&gt;0),EXTRA!AH131,'Lo-Z'!BA131)</f>
        <v/>
      </c>
      <c r="AY131" s="335" t="str">
        <f>IF(AND(ISNUMBER(BA131),BA131&lt;&gt;0),"",IF(AND(ISNUMBER($S131),$S131&lt;&gt;0),'Lo-Z-INPUT'!$K$15*'Lo-Z-INPUT'!$K$7,'Lo-Z'!BC131))</f>
        <v/>
      </c>
      <c r="AZ131" s="170"/>
      <c r="BA131" s="160"/>
      <c r="BB131" s="345"/>
      <c r="BD131" s="333" t="str">
        <f>IF(AND(ISNUMBER($S131),$S131&lt;&gt;0),EXTRA!BC131,'Lo-Z'!BV131)</f>
        <v/>
      </c>
      <c r="BE131" s="334" t="str">
        <f t="shared" si="41"/>
        <v/>
      </c>
      <c r="BG131" s="332" t="str">
        <f>IF(AND(ISNUMBER($S131),$S131&lt;&gt;0),EXTRA!AT131,'Lo-Z'!BM131)</f>
        <v/>
      </c>
      <c r="BH131" s="65" t="str">
        <f t="shared" si="42"/>
        <v/>
      </c>
      <c r="BJ131" s="348" t="str">
        <f t="shared" si="28"/>
        <v/>
      </c>
      <c r="BK131" s="349" t="str">
        <f t="shared" si="43"/>
        <v/>
      </c>
      <c r="BN131" s="480" t="str">
        <f t="shared" si="30"/>
        <v/>
      </c>
      <c r="BO131" s="481" t="str">
        <f t="shared" si="31"/>
        <v/>
      </c>
    </row>
    <row r="132" spans="1:67">
      <c r="A132" s="349" t="str">
        <f>MATRIX!A132</f>
        <v>L-Acoustics</v>
      </c>
      <c r="B132" s="349" t="str">
        <f>IF(MATRIX!B132&lt;&gt;0,MATRIX!B132,"-")</f>
        <v>LA 12</v>
      </c>
      <c r="D132" s="131"/>
      <c r="E132" s="294" t="str">
        <f t="shared" si="39"/>
        <v/>
      </c>
      <c r="F132" s="379"/>
      <c r="G132" s="306" t="str">
        <f>'Lo-Z'!AE132</f>
        <v/>
      </c>
      <c r="H132" s="380" t="str">
        <f>'Lo-Z'!AF132</f>
        <v/>
      </c>
      <c r="J132" s="382"/>
      <c r="K132" s="471"/>
      <c r="L132" s="469"/>
      <c r="M132" s="382"/>
      <c r="N132" s="470"/>
      <c r="O132" s="382"/>
      <c r="P132" s="470"/>
      <c r="Q132" s="382"/>
      <c r="S132" s="460" t="str">
        <f t="shared" si="23"/>
        <v/>
      </c>
      <c r="T132" s="381"/>
      <c r="U132" s="459" t="str" cm="1">
        <f t="array" ref="U132">IF(ISNUMBER(O132), O132, IF(ISNUMBER(G132), 'Lo-Z-INPUT'!$K$19:$L$19, ""))</f>
        <v/>
      </c>
      <c r="V132" s="381"/>
      <c r="W132" s="458" t="str">
        <f t="shared" si="24"/>
        <v/>
      </c>
      <c r="X132" s="144"/>
      <c r="Y132" s="462"/>
      <c r="Z132" s="70" t="str">
        <f>IF(AND(ISNUMBER($S132),$S132&lt;&gt;0),EXTRA!K132,'Lo-Z'!AH132)</f>
        <v>-</v>
      </c>
      <c r="AB132" s="327" t="str">
        <f>IF(AND(ISNUMBER($S132),$S132&lt;&gt;0),EXTRA!M132,'Lo-Z'!AJ132)</f>
        <v>-</v>
      </c>
      <c r="AC132" s="328" t="str">
        <f t="shared" si="40"/>
        <v/>
      </c>
      <c r="AE132" s="66" t="str">
        <f>IF(AND(ISNUMBER($S132),$S132&lt;&gt;0),EXTRA!P132,'Lo-Z'!AM132)</f>
        <v/>
      </c>
      <c r="AF132" s="65" t="str">
        <f t="shared" si="50"/>
        <v/>
      </c>
      <c r="AG132" s="329" t="str">
        <f>IF(AND(ISNUMBER($S132),$S132&lt;&gt;0),EXTRA!R132,'Lo-Z'!AO132)</f>
        <v/>
      </c>
      <c r="AH132" s="124" t="str">
        <f t="shared" si="51"/>
        <v/>
      </c>
      <c r="AJ132" s="104" t="str">
        <f>IF(AND(ISNUMBER($S132),$S132&lt;&gt;0),EXTRA!T132,'Lo-Z'!AQ132)</f>
        <v/>
      </c>
      <c r="AK132" s="44" t="str">
        <f t="shared" si="34"/>
        <v/>
      </c>
      <c r="AM132" s="85" t="str">
        <f>IF(AND(ISNUMBER($S132),$S132&lt;&gt;0),IF(MV&lt;200,EXTRA!V132,EXTRA!Z132),IF(MV&lt;200,'Lo-Z'!AS132,'Lo-Z'!AW132))</f>
        <v/>
      </c>
      <c r="AN132" s="84" t="str">
        <f t="shared" si="52"/>
        <v/>
      </c>
      <c r="AO132" s="322" t="str">
        <f>IF(AND(ISNUMBER($S132),$S132&lt;&gt;0),IF(MV&lt;200,EXTRA!X132,EXTRA!AB132),IF(MV&lt;200,'Lo-Z'!AU132,'Lo-Z'!AY132))</f>
        <v/>
      </c>
      <c r="AP132" s="106" t="str">
        <f t="shared" si="53"/>
        <v/>
      </c>
      <c r="AR132" s="289" t="str">
        <f>IF(AND(ISNUMBER($S132),$S132&lt;&gt;0),EXTRA!AW132,'Lo-Z'!BP132)</f>
        <v/>
      </c>
      <c r="AS132" s="290" t="str">
        <f t="shared" si="54"/>
        <v/>
      </c>
      <c r="AT132" s="291" t="str">
        <f>IF(AND(ISNUMBER($S132),$S132&lt;&gt;0),EXTRA!AY132,'Lo-Z'!BR132)</f>
        <v/>
      </c>
      <c r="AU132" s="292" t="str">
        <f t="shared" si="55"/>
        <v/>
      </c>
      <c r="AW132" s="330" t="str">
        <f>IF(AND(ISNUMBER($S132),$S132&lt;&gt;0),EXTRA!AH132,'Lo-Z'!BA132)</f>
        <v/>
      </c>
      <c r="AY132" s="335" t="str">
        <f>IF(AND(ISNUMBER(BA132),BA132&lt;&gt;0),"",IF(AND(ISNUMBER($S132),$S132&lt;&gt;0),'Lo-Z-INPUT'!$K$15*'Lo-Z-INPUT'!$K$7,'Lo-Z'!BC132))</f>
        <v/>
      </c>
      <c r="AZ132" s="170"/>
      <c r="BA132" s="296"/>
      <c r="BB132" s="345"/>
      <c r="BD132" s="333" t="str">
        <f>IF(AND(ISNUMBER($S132),$S132&lt;&gt;0),EXTRA!BC132,'Lo-Z'!BV132)</f>
        <v/>
      </c>
      <c r="BE132" s="334" t="str">
        <f t="shared" si="41"/>
        <v/>
      </c>
      <c r="BG132" s="332" t="str">
        <f>IF(AND(ISNUMBER($S132),$S132&lt;&gt;0),EXTRA!AT132,'Lo-Z'!BM132)</f>
        <v/>
      </c>
      <c r="BH132" s="65" t="str">
        <f t="shared" si="42"/>
        <v/>
      </c>
      <c r="BJ132" s="348" t="str">
        <f t="shared" si="28"/>
        <v/>
      </c>
      <c r="BK132" s="349" t="str">
        <f t="shared" si="43"/>
        <v/>
      </c>
      <c r="BN132" s="480" t="str">
        <f t="shared" si="30"/>
        <v/>
      </c>
      <c r="BO132" s="481" t="str">
        <f t="shared" si="31"/>
        <v/>
      </c>
    </row>
    <row r="133" spans="1:67">
      <c r="A133" s="992" t="str">
        <f>MATRIX!A133</f>
        <v>D&amp;B</v>
      </c>
      <c r="B133" s="992" t="str">
        <f>IF(MATRIX!B133&lt;&gt;0,MATRIX!B133,"-")</f>
        <v>D 20</v>
      </c>
      <c r="D133" s="131"/>
      <c r="E133" s="294" t="str">
        <f t="shared" ref="E133:E169" si="56">IF(OR(ISBLANK(D133),NOT(ISNUMBER(D133))),"",ES)</f>
        <v/>
      </c>
      <c r="F133" s="379"/>
      <c r="G133" s="306" t="str">
        <f>'Lo-Z'!AE133</f>
        <v/>
      </c>
      <c r="H133" s="380" t="str">
        <f>'Lo-Z'!AF133</f>
        <v/>
      </c>
      <c r="J133" s="382"/>
      <c r="K133" s="471"/>
      <c r="L133" s="469"/>
      <c r="M133" s="382"/>
      <c r="N133" s="470"/>
      <c r="O133" s="382"/>
      <c r="P133" s="470"/>
      <c r="Q133" s="382"/>
      <c r="S133" s="460" t="str">
        <f t="shared" si="23"/>
        <v/>
      </c>
      <c r="T133" s="381"/>
      <c r="U133" s="459" t="str" cm="1">
        <f t="array" ref="U133">IF(ISNUMBER(O133), O133, IF(ISNUMBER(G133), 'Lo-Z-INPUT'!$K$19:$L$19, ""))</f>
        <v/>
      </c>
      <c r="V133" s="381"/>
      <c r="W133" s="458" t="str">
        <f t="shared" si="24"/>
        <v/>
      </c>
      <c r="X133" s="144"/>
      <c r="Y133" s="462"/>
      <c r="Z133" s="70" t="str">
        <f>IF(AND(ISNUMBER($S133),$S133&lt;&gt;0),EXTRA!K133,'Lo-Z'!AH133)</f>
        <v>-</v>
      </c>
      <c r="AB133" s="327" t="str">
        <f>IF(AND(ISNUMBER($S133),$S133&lt;&gt;0),EXTRA!M133,'Lo-Z'!AJ133)</f>
        <v>-</v>
      </c>
      <c r="AC133" s="328" t="str">
        <f t="shared" ref="AC133:AC169" si="57">IF(ISNUMBER(AB133),KP,"")</f>
        <v/>
      </c>
      <c r="AE133" s="66" t="str">
        <f>IF(AND(ISNUMBER($S133),$S133&lt;&gt;0),EXTRA!P133,'Lo-Z'!AM133)</f>
        <v/>
      </c>
      <c r="AF133" s="65" t="str">
        <f t="shared" ref="AF133:AF169" si="58">IF(ISNUMBER(AE133),"W","")</f>
        <v/>
      </c>
      <c r="AG133" s="329" t="str">
        <f>IF(AND(ISNUMBER($S133),$S133&lt;&gt;0),EXTRA!R133,'Lo-Z'!AO133)</f>
        <v/>
      </c>
      <c r="AH133" s="124" t="str">
        <f t="shared" ref="AH133:AH169" si="59">IF(ISNUMBER(AG133),"W","")</f>
        <v/>
      </c>
      <c r="AJ133" s="104" t="str">
        <f>IF(AND(ISNUMBER($S133),$S133&lt;&gt;0),EXTRA!T133,'Lo-Z'!AQ133)</f>
        <v/>
      </c>
      <c r="AK133" s="44" t="str">
        <f t="shared" ref="AK133:AK169" si="60">IF(AJ133="","","V")</f>
        <v/>
      </c>
      <c r="AM133" s="85" t="str">
        <f>IF(AND(ISNUMBER($S133),$S133&lt;&gt;0),IF(MV&lt;200,EXTRA!V133,EXTRA!Z133),IF(MV&lt;200,'Lo-Z'!AS133,'Lo-Z'!AW133))</f>
        <v/>
      </c>
      <c r="AN133" s="84" t="str">
        <f t="shared" ref="AN133:AN169" si="61">IF(ISNUMBER(AM133),"A","")</f>
        <v/>
      </c>
      <c r="AO133" s="322" t="str">
        <f>IF(AND(ISNUMBER($S133),$S133&lt;&gt;0),IF(MV&lt;200,EXTRA!X133,EXTRA!AB133),IF(MV&lt;200,'Lo-Z'!AU133,'Lo-Z'!AY133))</f>
        <v/>
      </c>
      <c r="AP133" s="106" t="str">
        <f t="shared" ref="AP133:AP169" si="62">IF(ISNUMBER(AO133),"A","")</f>
        <v/>
      </c>
      <c r="AR133" s="289" t="str">
        <f>IF(AND(ISNUMBER($S133),$S133&lt;&gt;0),EXTRA!AW133,'Lo-Z'!BP133)</f>
        <v/>
      </c>
      <c r="AS133" s="290" t="str">
        <f t="shared" ref="AS133:AS169" si="63">IF(ISNUMBER(AR133),"BTU","")</f>
        <v/>
      </c>
      <c r="AT133" s="291" t="str">
        <f>IF(AND(ISNUMBER($S133),$S133&lt;&gt;0),EXTRA!AY133,'Lo-Z'!BR133)</f>
        <v/>
      </c>
      <c r="AU133" s="292" t="str">
        <f t="shared" ref="AU133:AU169" si="64">IF(ISNUMBER(AT133),"BTU","")</f>
        <v/>
      </c>
      <c r="AW133" s="330" t="str">
        <f>IF(AND(ISNUMBER($S133),$S133&lt;&gt;0),EXTRA!AH133,'Lo-Z'!BA133)</f>
        <v/>
      </c>
      <c r="AY133" s="335" t="str">
        <f>IF(AND(ISNUMBER(BA133),BA133&lt;&gt;0),"",IF(AND(ISNUMBER($S133),$S133&lt;&gt;0),'Lo-Z-INPUT'!$K$15*'Lo-Z-INPUT'!$K$7,'Lo-Z'!BC133))</f>
        <v/>
      </c>
      <c r="AZ133" s="170"/>
      <c r="BA133" s="296"/>
      <c r="BB133" s="345"/>
      <c r="BD133" s="333" t="str">
        <f>IF(AND(ISNUMBER($S133),$S133&lt;&gt;0),EXTRA!BC133,'Lo-Z'!BV133)</f>
        <v/>
      </c>
      <c r="BE133" s="334" t="str">
        <f t="shared" ref="BE133:BE169" si="65">IF(ISNUMBER(BD133),ES,"")</f>
        <v/>
      </c>
      <c r="BG133" s="332" t="str">
        <f>IF(AND(ISNUMBER($S133),$S133&lt;&gt;0),EXTRA!AT133,'Lo-Z'!BM133)</f>
        <v/>
      </c>
      <c r="BH133" s="65" t="str">
        <f t="shared" ref="BH133:BH169" si="66">IF(ISNUMBER(BG133),ES,"")</f>
        <v/>
      </c>
      <c r="BJ133" s="348" t="str">
        <f t="shared" si="28"/>
        <v/>
      </c>
      <c r="BK133" s="349" t="str">
        <f t="shared" ref="BK133:BK169" si="67">IF(ISNUMBER(BJ133),ES,"")</f>
        <v/>
      </c>
      <c r="BN133" s="480" t="str">
        <f t="shared" si="30"/>
        <v/>
      </c>
      <c r="BO133" s="481" t="str">
        <f t="shared" si="31"/>
        <v/>
      </c>
    </row>
    <row r="134" spans="1:67">
      <c r="A134" s="992" t="str">
        <f>MATRIX!A134</f>
        <v>D&amp;B</v>
      </c>
      <c r="B134" s="992" t="str">
        <f>IF(MATRIX!B134&lt;&gt;0,MATRIX!B134,"-")</f>
        <v>D 80</v>
      </c>
      <c r="D134" s="131"/>
      <c r="E134" s="294" t="str">
        <f t="shared" si="56"/>
        <v/>
      </c>
      <c r="F134" s="379"/>
      <c r="G134" s="306" t="str">
        <f>'Lo-Z'!AE134</f>
        <v/>
      </c>
      <c r="H134" s="380" t="str">
        <f>'Lo-Z'!AF134</f>
        <v/>
      </c>
      <c r="J134" s="382"/>
      <c r="K134" s="471"/>
      <c r="L134" s="469"/>
      <c r="M134" s="382"/>
      <c r="N134" s="470"/>
      <c r="O134" s="382"/>
      <c r="P134" s="470"/>
      <c r="Q134" s="382"/>
      <c r="S134" s="460" t="str">
        <f t="shared" si="23"/>
        <v/>
      </c>
      <c r="T134" s="381"/>
      <c r="U134" s="459" t="str" cm="1">
        <f t="array" ref="U134">IF(ISNUMBER(O134), O134, IF(ISNUMBER(G134), 'Lo-Z-INPUT'!$K$19:$L$19, ""))</f>
        <v/>
      </c>
      <c r="V134" s="381"/>
      <c r="W134" s="458" t="str">
        <f t="shared" si="24"/>
        <v/>
      </c>
      <c r="X134" s="144"/>
      <c r="Y134" s="462"/>
      <c r="Z134" s="70" t="str">
        <f>IF(AND(ISNUMBER($S134),$S134&lt;&gt;0),EXTRA!K134,'Lo-Z'!AH134)</f>
        <v>-</v>
      </c>
      <c r="AB134" s="327" t="str">
        <f>IF(AND(ISNUMBER($S134),$S134&lt;&gt;0),EXTRA!M134,'Lo-Z'!AJ134)</f>
        <v>-</v>
      </c>
      <c r="AC134" s="328" t="str">
        <f t="shared" si="57"/>
        <v/>
      </c>
      <c r="AE134" s="66" t="str">
        <f>IF(AND(ISNUMBER($S134),$S134&lt;&gt;0),EXTRA!P134,'Lo-Z'!AM134)</f>
        <v/>
      </c>
      <c r="AF134" s="65" t="str">
        <f t="shared" si="58"/>
        <v/>
      </c>
      <c r="AG134" s="329" t="str">
        <f>IF(AND(ISNUMBER($S134),$S134&lt;&gt;0),EXTRA!R134,'Lo-Z'!AO134)</f>
        <v/>
      </c>
      <c r="AH134" s="124" t="str">
        <f t="shared" si="59"/>
        <v/>
      </c>
      <c r="AJ134" s="104" t="str">
        <f>IF(AND(ISNUMBER($S134),$S134&lt;&gt;0),EXTRA!T134,'Lo-Z'!AQ134)</f>
        <v/>
      </c>
      <c r="AK134" s="44" t="str">
        <f t="shared" si="60"/>
        <v/>
      </c>
      <c r="AM134" s="85" t="str">
        <f>IF(AND(ISNUMBER($S134),$S134&lt;&gt;0),IF(MV&lt;200,EXTRA!V134,EXTRA!Z134),IF(MV&lt;200,'Lo-Z'!AS134,'Lo-Z'!AW134))</f>
        <v/>
      </c>
      <c r="AN134" s="84" t="str">
        <f t="shared" si="61"/>
        <v/>
      </c>
      <c r="AO134" s="322" t="str">
        <f>IF(AND(ISNUMBER($S134),$S134&lt;&gt;0),IF(MV&lt;200,EXTRA!X134,EXTRA!AB134),IF(MV&lt;200,'Lo-Z'!AU134,'Lo-Z'!AY134))</f>
        <v/>
      </c>
      <c r="AP134" s="106" t="str">
        <f t="shared" si="62"/>
        <v/>
      </c>
      <c r="AR134" s="289" t="str">
        <f>IF(AND(ISNUMBER($S134),$S134&lt;&gt;0),EXTRA!AW134,'Lo-Z'!BP134)</f>
        <v/>
      </c>
      <c r="AS134" s="290" t="str">
        <f t="shared" si="63"/>
        <v/>
      </c>
      <c r="AT134" s="291" t="str">
        <f>IF(AND(ISNUMBER($S134),$S134&lt;&gt;0),EXTRA!AY134,'Lo-Z'!BR134)</f>
        <v/>
      </c>
      <c r="AU134" s="292" t="str">
        <f t="shared" si="64"/>
        <v/>
      </c>
      <c r="AW134" s="330" t="str">
        <f>IF(AND(ISNUMBER($S134),$S134&lt;&gt;0),EXTRA!AH134,'Lo-Z'!BA134)</f>
        <v/>
      </c>
      <c r="AY134" s="335" t="str">
        <f>IF(AND(ISNUMBER(BA134),BA134&lt;&gt;0),"",IF(AND(ISNUMBER($S134),$S134&lt;&gt;0),'Lo-Z-INPUT'!$K$15*'Lo-Z-INPUT'!$K$7,'Lo-Z'!BC134))</f>
        <v/>
      </c>
      <c r="AZ134" s="170"/>
      <c r="BA134" s="296"/>
      <c r="BB134" s="345"/>
      <c r="BD134" s="333" t="str">
        <f>IF(AND(ISNUMBER($S134),$S134&lt;&gt;0),EXTRA!BC134,'Lo-Z'!BV134)</f>
        <v/>
      </c>
      <c r="BE134" s="334" t="str">
        <f t="shared" si="65"/>
        <v/>
      </c>
      <c r="BG134" s="332" t="str">
        <f>IF(AND(ISNUMBER($S134),$S134&lt;&gt;0),EXTRA!AT134,'Lo-Z'!BM134)</f>
        <v/>
      </c>
      <c r="BH134" s="65" t="str">
        <f t="shared" si="66"/>
        <v/>
      </c>
      <c r="BJ134" s="348" t="str">
        <f t="shared" si="28"/>
        <v/>
      </c>
      <c r="BK134" s="349" t="str">
        <f t="shared" si="67"/>
        <v/>
      </c>
      <c r="BN134" s="480" t="str">
        <f t="shared" si="30"/>
        <v/>
      </c>
      <c r="BO134" s="481" t="str">
        <f t="shared" si="31"/>
        <v/>
      </c>
    </row>
    <row r="135" spans="1:67">
      <c r="A135" s="992" t="str">
        <f>MATRIX!A135</f>
        <v>D&amp;B</v>
      </c>
      <c r="B135" s="992" t="str">
        <f>IF(MATRIX!B135&lt;&gt;0,MATRIX!B135,"-")</f>
        <v>10 D</v>
      </c>
      <c r="D135" s="131"/>
      <c r="E135" s="294" t="str">
        <f t="shared" si="56"/>
        <v/>
      </c>
      <c r="F135" s="379"/>
      <c r="G135" s="306" t="str">
        <f>'Lo-Z'!AE135</f>
        <v/>
      </c>
      <c r="H135" s="380" t="str">
        <f>'Lo-Z'!AF135</f>
        <v/>
      </c>
      <c r="J135" s="382"/>
      <c r="K135" s="471"/>
      <c r="L135" s="469"/>
      <c r="M135" s="382"/>
      <c r="N135" s="470"/>
      <c r="O135" s="382"/>
      <c r="P135" s="470"/>
      <c r="Q135" s="382"/>
      <c r="S135" s="460" t="str">
        <f t="shared" si="23"/>
        <v/>
      </c>
      <c r="T135" s="381"/>
      <c r="U135" s="459" t="str" cm="1">
        <f t="array" ref="U135">IF(ISNUMBER(O135), O135, IF(ISNUMBER(G135), 'Lo-Z-INPUT'!$K$19:$L$19, ""))</f>
        <v/>
      </c>
      <c r="V135" s="381"/>
      <c r="W135" s="458" t="str">
        <f t="shared" si="24"/>
        <v/>
      </c>
      <c r="X135" s="144"/>
      <c r="Y135" s="462"/>
      <c r="Z135" s="70" t="str">
        <f>IF(AND(ISNUMBER($S135),$S135&lt;&gt;0),EXTRA!K135,'Lo-Z'!AH135)</f>
        <v>-</v>
      </c>
      <c r="AB135" s="327" t="str">
        <f>IF(AND(ISNUMBER($S135),$S135&lt;&gt;0),EXTRA!M135,'Lo-Z'!AJ135)</f>
        <v>-</v>
      </c>
      <c r="AC135" s="328" t="str">
        <f t="shared" si="57"/>
        <v/>
      </c>
      <c r="AE135" s="66" t="str">
        <f>IF(AND(ISNUMBER($S135),$S135&lt;&gt;0),EXTRA!P135,'Lo-Z'!AM135)</f>
        <v/>
      </c>
      <c r="AF135" s="65" t="str">
        <f t="shared" si="58"/>
        <v/>
      </c>
      <c r="AG135" s="329" t="str">
        <f>IF(AND(ISNUMBER($S135),$S135&lt;&gt;0),EXTRA!R135,'Lo-Z'!AO135)</f>
        <v/>
      </c>
      <c r="AH135" s="124" t="str">
        <f t="shared" si="59"/>
        <v/>
      </c>
      <c r="AJ135" s="104" t="str">
        <f>IF(AND(ISNUMBER($S135),$S135&lt;&gt;0),EXTRA!T135,'Lo-Z'!AQ135)</f>
        <v/>
      </c>
      <c r="AK135" s="44" t="str">
        <f t="shared" si="60"/>
        <v/>
      </c>
      <c r="AM135" s="85" t="str">
        <f>IF(AND(ISNUMBER($S135),$S135&lt;&gt;0),IF(MV&lt;200,EXTRA!V135,EXTRA!Z135),IF(MV&lt;200,'Lo-Z'!AS135,'Lo-Z'!AW135))</f>
        <v/>
      </c>
      <c r="AN135" s="84" t="str">
        <f t="shared" si="61"/>
        <v/>
      </c>
      <c r="AO135" s="322" t="str">
        <f>IF(AND(ISNUMBER($S135),$S135&lt;&gt;0),IF(MV&lt;200,EXTRA!X135,EXTRA!AB135),IF(MV&lt;200,'Lo-Z'!AU135,'Lo-Z'!AY135))</f>
        <v/>
      </c>
      <c r="AP135" s="106" t="str">
        <f t="shared" si="62"/>
        <v/>
      </c>
      <c r="AR135" s="289" t="str">
        <f>IF(AND(ISNUMBER($S135),$S135&lt;&gt;0),EXTRA!AW135,'Lo-Z'!BP135)</f>
        <v/>
      </c>
      <c r="AS135" s="290" t="str">
        <f t="shared" si="63"/>
        <v/>
      </c>
      <c r="AT135" s="291" t="str">
        <f>IF(AND(ISNUMBER($S135),$S135&lt;&gt;0),EXTRA!AY135,'Lo-Z'!BR135)</f>
        <v/>
      </c>
      <c r="AU135" s="292" t="str">
        <f t="shared" si="64"/>
        <v/>
      </c>
      <c r="AW135" s="330" t="str">
        <f>IF(AND(ISNUMBER($S135),$S135&lt;&gt;0),EXTRA!AH135,'Lo-Z'!BA135)</f>
        <v/>
      </c>
      <c r="AY135" s="335" t="str">
        <f>IF(AND(ISNUMBER(BA135),BA135&lt;&gt;0),"",IF(AND(ISNUMBER($S135),$S135&lt;&gt;0),'Lo-Z-INPUT'!$K$15*'Lo-Z-INPUT'!$K$7,'Lo-Z'!BC135))</f>
        <v/>
      </c>
      <c r="AZ135" s="170"/>
      <c r="BA135" s="296"/>
      <c r="BB135" s="345"/>
      <c r="BD135" s="333" t="str">
        <f>IF(AND(ISNUMBER($S135),$S135&lt;&gt;0),EXTRA!BC135,'Lo-Z'!BV135)</f>
        <v/>
      </c>
      <c r="BE135" s="334" t="str">
        <f t="shared" si="65"/>
        <v/>
      </c>
      <c r="BG135" s="332" t="str">
        <f>IF(AND(ISNUMBER($S135),$S135&lt;&gt;0),EXTRA!AT135,'Lo-Z'!BM135)</f>
        <v/>
      </c>
      <c r="BH135" s="65" t="str">
        <f t="shared" si="66"/>
        <v/>
      </c>
      <c r="BJ135" s="348" t="str">
        <f t="shared" si="28"/>
        <v/>
      </c>
      <c r="BK135" s="349" t="str">
        <f t="shared" si="67"/>
        <v/>
      </c>
      <c r="BN135" s="480" t="str">
        <f t="shared" si="30"/>
        <v/>
      </c>
      <c r="BO135" s="481" t="str">
        <f t="shared" si="31"/>
        <v/>
      </c>
    </row>
    <row r="136" spans="1:67">
      <c r="A136" s="992" t="str">
        <f>MATRIX!A136</f>
        <v>D&amp;B</v>
      </c>
      <c r="B136" s="992" t="str">
        <f>IF(MATRIX!B136&lt;&gt;0,MATRIX!B136,"-")</f>
        <v>30 D</v>
      </c>
      <c r="D136" s="131"/>
      <c r="E136" s="294" t="str">
        <f t="shared" si="56"/>
        <v/>
      </c>
      <c r="F136" s="379"/>
      <c r="G136" s="306" t="str">
        <f>'Lo-Z'!AE136</f>
        <v/>
      </c>
      <c r="H136" s="380" t="str">
        <f>'Lo-Z'!AF136</f>
        <v/>
      </c>
      <c r="J136" s="382"/>
      <c r="K136" s="471"/>
      <c r="L136" s="469"/>
      <c r="M136" s="382"/>
      <c r="N136" s="470"/>
      <c r="O136" s="382"/>
      <c r="P136" s="470"/>
      <c r="Q136" s="382"/>
      <c r="S136" s="460" t="str">
        <f t="shared" ref="S136:S199" si="68">IF(ISNUMBER(M136), M136, IF(AND(J136="Y",ISNUMBER(G136)),IF(ISNUMBER(M136),M136,G136),""))</f>
        <v/>
      </c>
      <c r="T136" s="381"/>
      <c r="U136" s="459" t="str" cm="1">
        <f t="array" ref="U136">IF(ISNUMBER(O136), O136, IF(ISNUMBER(G136), 'Lo-Z-INPUT'!$K$19:$L$19, ""))</f>
        <v/>
      </c>
      <c r="V136" s="381"/>
      <c r="W136" s="458" t="str">
        <f t="shared" ref="W136:W199" si="69">IF(Q136="B", "B", IF(H136="B", "B", ""))</f>
        <v/>
      </c>
      <c r="X136" s="144"/>
      <c r="Y136" s="462"/>
      <c r="Z136" s="70" t="str">
        <f>IF(AND(ISNUMBER($S136),$S136&lt;&gt;0),EXTRA!K136,'Lo-Z'!AH136)</f>
        <v>-</v>
      </c>
      <c r="AB136" s="327" t="str">
        <f>IF(AND(ISNUMBER($S136),$S136&lt;&gt;0),EXTRA!M136,'Lo-Z'!AJ136)</f>
        <v>-</v>
      </c>
      <c r="AC136" s="328" t="str">
        <f t="shared" si="57"/>
        <v/>
      </c>
      <c r="AE136" s="66" t="str">
        <f>IF(AND(ISNUMBER($S136),$S136&lt;&gt;0),EXTRA!P136,'Lo-Z'!AM136)</f>
        <v/>
      </c>
      <c r="AF136" s="65" t="str">
        <f t="shared" si="58"/>
        <v/>
      </c>
      <c r="AG136" s="329" t="str">
        <f>IF(AND(ISNUMBER($S136),$S136&lt;&gt;0),EXTRA!R136,'Lo-Z'!AO136)</f>
        <v/>
      </c>
      <c r="AH136" s="124" t="str">
        <f t="shared" si="59"/>
        <v/>
      </c>
      <c r="AJ136" s="104" t="str">
        <f>IF(AND(ISNUMBER($S136),$S136&lt;&gt;0),EXTRA!T136,'Lo-Z'!AQ136)</f>
        <v/>
      </c>
      <c r="AK136" s="44" t="str">
        <f t="shared" si="60"/>
        <v/>
      </c>
      <c r="AM136" s="85" t="str">
        <f>IF(AND(ISNUMBER($S136),$S136&lt;&gt;0),IF(MV&lt;200,EXTRA!V136,EXTRA!Z136),IF(MV&lt;200,'Lo-Z'!AS136,'Lo-Z'!AW136))</f>
        <v/>
      </c>
      <c r="AN136" s="84" t="str">
        <f t="shared" si="61"/>
        <v/>
      </c>
      <c r="AO136" s="322" t="str">
        <f>IF(AND(ISNUMBER($S136),$S136&lt;&gt;0),IF(MV&lt;200,EXTRA!X136,EXTRA!AB136),IF(MV&lt;200,'Lo-Z'!AU136,'Lo-Z'!AY136))</f>
        <v/>
      </c>
      <c r="AP136" s="106" t="str">
        <f t="shared" si="62"/>
        <v/>
      </c>
      <c r="AR136" s="289" t="str">
        <f>IF(AND(ISNUMBER($S136),$S136&lt;&gt;0),EXTRA!AW136,'Lo-Z'!BP136)</f>
        <v/>
      </c>
      <c r="AS136" s="290" t="str">
        <f t="shared" si="63"/>
        <v/>
      </c>
      <c r="AT136" s="291" t="str">
        <f>IF(AND(ISNUMBER($S136),$S136&lt;&gt;0),EXTRA!AY136,'Lo-Z'!BR136)</f>
        <v/>
      </c>
      <c r="AU136" s="292" t="str">
        <f t="shared" si="64"/>
        <v/>
      </c>
      <c r="AW136" s="330" t="str">
        <f>IF(AND(ISNUMBER($S136),$S136&lt;&gt;0),EXTRA!AH136,'Lo-Z'!BA136)</f>
        <v/>
      </c>
      <c r="AY136" s="335" t="str">
        <f>IF(AND(ISNUMBER(BA136),BA136&lt;&gt;0),"",IF(AND(ISNUMBER($S136),$S136&lt;&gt;0),'Lo-Z-INPUT'!$K$15*'Lo-Z-INPUT'!$K$7,'Lo-Z'!BC136))</f>
        <v/>
      </c>
      <c r="AZ136" s="170"/>
      <c r="BA136" s="296"/>
      <c r="BB136" s="345"/>
      <c r="BD136" s="333" t="str">
        <f>IF(AND(ISNUMBER($S136),$S136&lt;&gt;0),EXTRA!BC136,'Lo-Z'!BV136)</f>
        <v/>
      </c>
      <c r="BE136" s="334" t="str">
        <f t="shared" si="65"/>
        <v/>
      </c>
      <c r="BG136" s="332" t="str">
        <f>IF(AND(ISNUMBER($S136),$S136&lt;&gt;0),EXTRA!AT136,'Lo-Z'!BM136)</f>
        <v/>
      </c>
      <c r="BH136" s="65" t="str">
        <f t="shared" si="66"/>
        <v/>
      </c>
      <c r="BJ136" s="348" t="str">
        <f t="shared" ref="BJ136:BJ199" si="70">IF(OR(ISNUMBER(G136),AND(ISNUMBER(S136),S136&lt;&gt;0)),IF(ISNUMBER(BG136+BD136),BG136+BD136,"n/a"),"")</f>
        <v/>
      </c>
      <c r="BK136" s="349" t="str">
        <f t="shared" si="67"/>
        <v/>
      </c>
      <c r="BN136" s="480" t="str">
        <f t="shared" ref="BN136:BN199" si="71">IF(AND(ISNUMBER($D136),$D136&lt;&gt;0),IF(AND(ISNUMBER($S136),$S136&lt;&gt;0),$D136*$S136,IF(AND(ISNUMBER($G136),$G136&lt;&gt;0),$D136*$G136,"")),"")</f>
        <v/>
      </c>
      <c r="BO136" s="481" t="str">
        <f t="shared" ref="BO136:BO199" si="72">IF(ISNUMBER(BN136),ES,"")</f>
        <v/>
      </c>
    </row>
    <row r="137" spans="1:67">
      <c r="A137" s="992" t="str">
        <f>MATRIX!A137</f>
        <v>D&amp;B</v>
      </c>
      <c r="B137" s="992" t="str">
        <f>IF(MATRIX!B137&lt;&gt;0,MATRIX!B137,"-")</f>
        <v>D 6</v>
      </c>
      <c r="D137" s="131"/>
      <c r="E137" s="294" t="str">
        <f t="shared" si="56"/>
        <v/>
      </c>
      <c r="F137" s="379"/>
      <c r="G137" s="306" t="str">
        <f>'Lo-Z'!AE137</f>
        <v/>
      </c>
      <c r="H137" s="380" t="str">
        <f>'Lo-Z'!AF137</f>
        <v/>
      </c>
      <c r="J137" s="382"/>
      <c r="K137" s="471"/>
      <c r="L137" s="469"/>
      <c r="M137" s="382"/>
      <c r="N137" s="470"/>
      <c r="O137" s="382"/>
      <c r="P137" s="470"/>
      <c r="Q137" s="382"/>
      <c r="S137" s="460" t="str">
        <f t="shared" si="68"/>
        <v/>
      </c>
      <c r="T137" s="381"/>
      <c r="U137" s="459" t="str" cm="1">
        <f t="array" ref="U137">IF(ISNUMBER(O137), O137, IF(ISNUMBER(G137), 'Lo-Z-INPUT'!$K$19:$L$19, ""))</f>
        <v/>
      </c>
      <c r="V137" s="381"/>
      <c r="W137" s="458" t="str">
        <f t="shared" si="69"/>
        <v/>
      </c>
      <c r="X137" s="144"/>
      <c r="Y137" s="462"/>
      <c r="Z137" s="70" t="str">
        <f>IF(AND(ISNUMBER($S137),$S137&lt;&gt;0),EXTRA!K137,'Lo-Z'!AH137)</f>
        <v>-</v>
      </c>
      <c r="AB137" s="327" t="str">
        <f>IF(AND(ISNUMBER($S137),$S137&lt;&gt;0),EXTRA!M137,'Lo-Z'!AJ137)</f>
        <v>-</v>
      </c>
      <c r="AC137" s="328" t="str">
        <f t="shared" si="57"/>
        <v/>
      </c>
      <c r="AE137" s="66" t="str">
        <f>IF(AND(ISNUMBER($S137),$S137&lt;&gt;0),EXTRA!P137,'Lo-Z'!AM137)</f>
        <v/>
      </c>
      <c r="AF137" s="65" t="str">
        <f t="shared" si="58"/>
        <v/>
      </c>
      <c r="AG137" s="329" t="str">
        <f>IF(AND(ISNUMBER($S137),$S137&lt;&gt;0),EXTRA!R137,'Lo-Z'!AO137)</f>
        <v/>
      </c>
      <c r="AH137" s="124" t="str">
        <f t="shared" si="59"/>
        <v/>
      </c>
      <c r="AJ137" s="104" t="str">
        <f>IF(AND(ISNUMBER($S137),$S137&lt;&gt;0),EXTRA!T137,'Lo-Z'!AQ137)</f>
        <v/>
      </c>
      <c r="AK137" s="44" t="str">
        <f t="shared" si="60"/>
        <v/>
      </c>
      <c r="AM137" s="85" t="str">
        <f>IF(AND(ISNUMBER($S137),$S137&lt;&gt;0),IF(MV&lt;200,EXTRA!V137,EXTRA!Z137),IF(MV&lt;200,'Lo-Z'!AS137,'Lo-Z'!AW137))</f>
        <v/>
      </c>
      <c r="AN137" s="84" t="str">
        <f t="shared" si="61"/>
        <v/>
      </c>
      <c r="AO137" s="322" t="str">
        <f>IF(AND(ISNUMBER($S137),$S137&lt;&gt;0),IF(MV&lt;200,EXTRA!X137,EXTRA!AB137),IF(MV&lt;200,'Lo-Z'!AU137,'Lo-Z'!AY137))</f>
        <v/>
      </c>
      <c r="AP137" s="106" t="str">
        <f t="shared" si="62"/>
        <v/>
      </c>
      <c r="AR137" s="289" t="str">
        <f>IF(AND(ISNUMBER($S137),$S137&lt;&gt;0),EXTRA!AW137,'Lo-Z'!BP137)</f>
        <v/>
      </c>
      <c r="AS137" s="290" t="str">
        <f t="shared" si="63"/>
        <v/>
      </c>
      <c r="AT137" s="291" t="str">
        <f>IF(AND(ISNUMBER($S137),$S137&lt;&gt;0),EXTRA!AY137,'Lo-Z'!BR137)</f>
        <v/>
      </c>
      <c r="AU137" s="292" t="str">
        <f t="shared" si="64"/>
        <v/>
      </c>
      <c r="AW137" s="330" t="str">
        <f>IF(AND(ISNUMBER($S137),$S137&lt;&gt;0),EXTRA!AH137,'Lo-Z'!BA137)</f>
        <v/>
      </c>
      <c r="AY137" s="335" t="str">
        <f>IF(AND(ISNUMBER(BA137),BA137&lt;&gt;0),"",IF(AND(ISNUMBER($S137),$S137&lt;&gt;0),'Lo-Z-INPUT'!$K$15*'Lo-Z-INPUT'!$K$7,'Lo-Z'!BC137))</f>
        <v/>
      </c>
      <c r="AZ137" s="170"/>
      <c r="BA137" s="296"/>
      <c r="BB137" s="345"/>
      <c r="BD137" s="333" t="str">
        <f>IF(AND(ISNUMBER($S137),$S137&lt;&gt;0),EXTRA!BC137,'Lo-Z'!BV137)</f>
        <v/>
      </c>
      <c r="BE137" s="334" t="str">
        <f t="shared" si="65"/>
        <v/>
      </c>
      <c r="BG137" s="332" t="str">
        <f>IF(AND(ISNUMBER($S137),$S137&lt;&gt;0),EXTRA!AT137,'Lo-Z'!BM137)</f>
        <v/>
      </c>
      <c r="BH137" s="65" t="str">
        <f t="shared" si="66"/>
        <v/>
      </c>
      <c r="BJ137" s="348" t="str">
        <f t="shared" si="70"/>
        <v/>
      </c>
      <c r="BK137" s="349" t="str">
        <f t="shared" si="67"/>
        <v/>
      </c>
      <c r="BN137" s="480" t="str">
        <f t="shared" si="71"/>
        <v/>
      </c>
      <c r="BO137" s="481" t="str">
        <f t="shared" si="72"/>
        <v/>
      </c>
    </row>
    <row r="138" spans="1:67">
      <c r="A138" s="992" t="str">
        <f>MATRIX!A138</f>
        <v>D&amp;B</v>
      </c>
      <c r="B138" s="992" t="str">
        <f>IF(MATRIX!B138&lt;&gt;0,MATRIX!B138,"-")</f>
        <v>5D</v>
      </c>
      <c r="D138" s="131"/>
      <c r="E138" s="294" t="str">
        <f t="shared" si="56"/>
        <v/>
      </c>
      <c r="F138" s="379"/>
      <c r="G138" s="306" t="str">
        <f>'Lo-Z'!AE138</f>
        <v/>
      </c>
      <c r="H138" s="380" t="str">
        <f>'Lo-Z'!AF138</f>
        <v/>
      </c>
      <c r="J138" s="382"/>
      <c r="K138" s="471"/>
      <c r="L138" s="469"/>
      <c r="M138" s="382"/>
      <c r="N138" s="470"/>
      <c r="O138" s="382"/>
      <c r="P138" s="470"/>
      <c r="Q138" s="382"/>
      <c r="S138" s="460" t="str">
        <f t="shared" si="68"/>
        <v/>
      </c>
      <c r="T138" s="381"/>
      <c r="U138" s="459" t="str" cm="1">
        <f t="array" ref="U138">IF(ISNUMBER(O138), O138, IF(ISNUMBER(G138), 'Lo-Z-INPUT'!$K$19:$L$19, ""))</f>
        <v/>
      </c>
      <c r="V138" s="381"/>
      <c r="W138" s="458" t="str">
        <f t="shared" si="69"/>
        <v/>
      </c>
      <c r="X138" s="144"/>
      <c r="Y138" s="462"/>
      <c r="Z138" s="70" t="str">
        <f>IF(AND(ISNUMBER($S138),$S138&lt;&gt;0),EXTRA!K138,'Lo-Z'!AH138)</f>
        <v>-</v>
      </c>
      <c r="AB138" s="327" t="str">
        <f>IF(AND(ISNUMBER($S138),$S138&lt;&gt;0),EXTRA!M138,'Lo-Z'!AJ138)</f>
        <v>-</v>
      </c>
      <c r="AC138" s="328" t="str">
        <f t="shared" si="57"/>
        <v/>
      </c>
      <c r="AE138" s="66" t="str">
        <f>IF(AND(ISNUMBER($S138),$S138&lt;&gt;0),EXTRA!P138,'Lo-Z'!AM138)</f>
        <v/>
      </c>
      <c r="AF138" s="65" t="str">
        <f t="shared" si="58"/>
        <v/>
      </c>
      <c r="AG138" s="329" t="str">
        <f>IF(AND(ISNUMBER($S138),$S138&lt;&gt;0),EXTRA!R138,'Lo-Z'!AO138)</f>
        <v/>
      </c>
      <c r="AH138" s="124" t="str">
        <f t="shared" si="59"/>
        <v/>
      </c>
      <c r="AJ138" s="104" t="str">
        <f>IF(AND(ISNUMBER($S138),$S138&lt;&gt;0),EXTRA!T138,'Lo-Z'!AQ138)</f>
        <v/>
      </c>
      <c r="AK138" s="44" t="str">
        <f t="shared" si="60"/>
        <v/>
      </c>
      <c r="AM138" s="85" t="str">
        <f>IF(AND(ISNUMBER($S138),$S138&lt;&gt;0),IF(MV&lt;200,EXTRA!V138,EXTRA!Z138),IF(MV&lt;200,'Lo-Z'!AS138,'Lo-Z'!AW138))</f>
        <v/>
      </c>
      <c r="AN138" s="84" t="str">
        <f t="shared" si="61"/>
        <v/>
      </c>
      <c r="AO138" s="322" t="str">
        <f>IF(AND(ISNUMBER($S138),$S138&lt;&gt;0),IF(MV&lt;200,EXTRA!X138,EXTRA!AB138),IF(MV&lt;200,'Lo-Z'!AU138,'Lo-Z'!AY138))</f>
        <v/>
      </c>
      <c r="AP138" s="106" t="str">
        <f t="shared" si="62"/>
        <v/>
      </c>
      <c r="AR138" s="289" t="str">
        <f>IF(AND(ISNUMBER($S138),$S138&lt;&gt;0),EXTRA!AW138,'Lo-Z'!BP138)</f>
        <v/>
      </c>
      <c r="AS138" s="290" t="str">
        <f t="shared" si="63"/>
        <v/>
      </c>
      <c r="AT138" s="291" t="str">
        <f>IF(AND(ISNUMBER($S138),$S138&lt;&gt;0),EXTRA!AY138,'Lo-Z'!BR138)</f>
        <v/>
      </c>
      <c r="AU138" s="292" t="str">
        <f t="shared" si="64"/>
        <v/>
      </c>
      <c r="AW138" s="330" t="str">
        <f>IF(AND(ISNUMBER($S138),$S138&lt;&gt;0),EXTRA!AH138,'Lo-Z'!BA138)</f>
        <v/>
      </c>
      <c r="AY138" s="335" t="str">
        <f>IF(AND(ISNUMBER(BA138),BA138&lt;&gt;0),"",IF(AND(ISNUMBER($S138),$S138&lt;&gt;0),'Lo-Z-INPUT'!$K$15*'Lo-Z-INPUT'!$K$7,'Lo-Z'!BC138))</f>
        <v/>
      </c>
      <c r="AZ138" s="170"/>
      <c r="BA138" s="296"/>
      <c r="BB138" s="345"/>
      <c r="BD138" s="333" t="str">
        <f>IF(AND(ISNUMBER($S138),$S138&lt;&gt;0),EXTRA!BC138,'Lo-Z'!BV138)</f>
        <v/>
      </c>
      <c r="BE138" s="334" t="str">
        <f t="shared" si="65"/>
        <v/>
      </c>
      <c r="BG138" s="332" t="str">
        <f>IF(AND(ISNUMBER($S138),$S138&lt;&gt;0),EXTRA!AT138,'Lo-Z'!BM138)</f>
        <v/>
      </c>
      <c r="BH138" s="65" t="str">
        <f t="shared" si="66"/>
        <v/>
      </c>
      <c r="BJ138" s="348" t="str">
        <f t="shared" si="70"/>
        <v/>
      </c>
      <c r="BK138" s="349" t="str">
        <f t="shared" si="67"/>
        <v/>
      </c>
      <c r="BN138" s="480" t="str">
        <f t="shared" si="71"/>
        <v/>
      </c>
      <c r="BO138" s="481" t="str">
        <f t="shared" si="72"/>
        <v/>
      </c>
    </row>
    <row r="139" spans="1:67">
      <c r="A139" s="293" t="str">
        <f>MATRIX!A139</f>
        <v>Ashly</v>
      </c>
      <c r="B139" s="293" t="str">
        <f>IF(MATRIX!B139&lt;&gt;0,MATRIX!B139,"-")</f>
        <v>NXP 4004</v>
      </c>
      <c r="D139" s="131"/>
      <c r="E139" s="294" t="str">
        <f t="shared" si="56"/>
        <v/>
      </c>
      <c r="F139" s="379"/>
      <c r="G139" s="306" t="str">
        <f>'Lo-Z'!AE139</f>
        <v/>
      </c>
      <c r="H139" s="380" t="str">
        <f>'Lo-Z'!AF139</f>
        <v/>
      </c>
      <c r="J139" s="382"/>
      <c r="K139" s="471"/>
      <c r="L139" s="469"/>
      <c r="M139" s="382"/>
      <c r="N139" s="470"/>
      <c r="O139" s="382"/>
      <c r="P139" s="470"/>
      <c r="Q139" s="382"/>
      <c r="S139" s="460" t="str">
        <f t="shared" si="68"/>
        <v/>
      </c>
      <c r="T139" s="381"/>
      <c r="U139" s="459" t="str" cm="1">
        <f t="array" ref="U139">IF(ISNUMBER(O139), O139, IF(ISNUMBER(G139), 'Lo-Z-INPUT'!$K$19:$L$19, ""))</f>
        <v/>
      </c>
      <c r="V139" s="381"/>
      <c r="W139" s="458" t="str">
        <f t="shared" si="69"/>
        <v/>
      </c>
      <c r="X139" s="144"/>
      <c r="Y139" s="462"/>
      <c r="Z139" s="70" t="str">
        <f>IF(AND(ISNUMBER($S139),$S139&lt;&gt;0),EXTRA!K139,'Lo-Z'!AH139)</f>
        <v>-</v>
      </c>
      <c r="AB139" s="327" t="str">
        <f>IF(AND(ISNUMBER($S139),$S139&lt;&gt;0),EXTRA!M139,'Lo-Z'!AJ139)</f>
        <v>-</v>
      </c>
      <c r="AC139" s="328" t="str">
        <f t="shared" si="57"/>
        <v/>
      </c>
      <c r="AE139" s="66" t="str">
        <f>IF(AND(ISNUMBER($S139),$S139&lt;&gt;0),EXTRA!P139,'Lo-Z'!AM139)</f>
        <v/>
      </c>
      <c r="AF139" s="65" t="str">
        <f t="shared" si="58"/>
        <v/>
      </c>
      <c r="AG139" s="329" t="str">
        <f>IF(AND(ISNUMBER($S139),$S139&lt;&gt;0),EXTRA!R139,'Lo-Z'!AO139)</f>
        <v/>
      </c>
      <c r="AH139" s="124" t="str">
        <f t="shared" si="59"/>
        <v/>
      </c>
      <c r="AJ139" s="104" t="str">
        <f>IF(AND(ISNUMBER($S139),$S139&lt;&gt;0),EXTRA!T139,'Lo-Z'!AQ139)</f>
        <v/>
      </c>
      <c r="AK139" s="44" t="str">
        <f t="shared" si="60"/>
        <v/>
      </c>
      <c r="AM139" s="85" t="str">
        <f>IF(AND(ISNUMBER($S139),$S139&lt;&gt;0),IF(MV&lt;200,EXTRA!V139,EXTRA!Z139),IF(MV&lt;200,'Lo-Z'!AS139,'Lo-Z'!AW139))</f>
        <v/>
      </c>
      <c r="AN139" s="84" t="str">
        <f t="shared" si="61"/>
        <v/>
      </c>
      <c r="AO139" s="322" t="str">
        <f>IF(AND(ISNUMBER($S139),$S139&lt;&gt;0),IF(MV&lt;200,EXTRA!X139,EXTRA!AB139),IF(MV&lt;200,'Lo-Z'!AU139,'Lo-Z'!AY139))</f>
        <v/>
      </c>
      <c r="AP139" s="106" t="str">
        <f t="shared" si="62"/>
        <v/>
      </c>
      <c r="AR139" s="289" t="str">
        <f>IF(AND(ISNUMBER($S139),$S139&lt;&gt;0),EXTRA!AW139,'Lo-Z'!BP139)</f>
        <v/>
      </c>
      <c r="AS139" s="290" t="str">
        <f t="shared" si="63"/>
        <v/>
      </c>
      <c r="AT139" s="291" t="str">
        <f>IF(AND(ISNUMBER($S139),$S139&lt;&gt;0),EXTRA!AY139,'Lo-Z'!BR139)</f>
        <v/>
      </c>
      <c r="AU139" s="292" t="str">
        <f t="shared" si="64"/>
        <v/>
      </c>
      <c r="AW139" s="330" t="str">
        <f>IF(AND(ISNUMBER($S139),$S139&lt;&gt;0),EXTRA!AH139,'Lo-Z'!BA139)</f>
        <v/>
      </c>
      <c r="AY139" s="335" t="str">
        <f>IF(AND(ISNUMBER(BA139),BA139&lt;&gt;0),"",IF(AND(ISNUMBER($S139),$S139&lt;&gt;0),'Lo-Z-INPUT'!$K$15*'Lo-Z-INPUT'!$K$7,'Lo-Z'!BC139))</f>
        <v/>
      </c>
      <c r="AZ139" s="170"/>
      <c r="BA139" s="296"/>
      <c r="BB139" s="345"/>
      <c r="BD139" s="333" t="str">
        <f>IF(AND(ISNUMBER($S139),$S139&lt;&gt;0),EXTRA!BC139,'Lo-Z'!BV139)</f>
        <v/>
      </c>
      <c r="BE139" s="334" t="str">
        <f t="shared" si="65"/>
        <v/>
      </c>
      <c r="BG139" s="332" t="str">
        <f>IF(AND(ISNUMBER($S139),$S139&lt;&gt;0),EXTRA!AT139,'Lo-Z'!BM139)</f>
        <v/>
      </c>
      <c r="BH139" s="65" t="str">
        <f t="shared" si="66"/>
        <v/>
      </c>
      <c r="BJ139" s="348" t="str">
        <f t="shared" si="70"/>
        <v/>
      </c>
      <c r="BK139" s="349" t="str">
        <f t="shared" si="67"/>
        <v/>
      </c>
      <c r="BN139" s="480" t="str">
        <f t="shared" si="71"/>
        <v/>
      </c>
      <c r="BO139" s="481" t="str">
        <f t="shared" si="72"/>
        <v/>
      </c>
    </row>
    <row r="140" spans="1:67">
      <c r="A140" s="293" t="str">
        <f>MATRIX!A140</f>
        <v>Ashly</v>
      </c>
      <c r="B140" s="293" t="str">
        <f>IF(MATRIX!B140&lt;&gt;0,MATRIX!B140,"-")</f>
        <v>NXP 8004</v>
      </c>
      <c r="D140" s="131"/>
      <c r="E140" s="294" t="str">
        <f t="shared" si="56"/>
        <v/>
      </c>
      <c r="F140" s="379"/>
      <c r="G140" s="306" t="str">
        <f>'Lo-Z'!AE140</f>
        <v/>
      </c>
      <c r="H140" s="380" t="str">
        <f>'Lo-Z'!AF140</f>
        <v/>
      </c>
      <c r="J140" s="382"/>
      <c r="K140" s="471"/>
      <c r="L140" s="469"/>
      <c r="M140" s="382"/>
      <c r="N140" s="470"/>
      <c r="O140" s="382"/>
      <c r="P140" s="470"/>
      <c r="Q140" s="382"/>
      <c r="S140" s="460" t="str">
        <f t="shared" si="68"/>
        <v/>
      </c>
      <c r="T140" s="381"/>
      <c r="U140" s="459" t="str" cm="1">
        <f t="array" ref="U140">IF(ISNUMBER(O140), O140, IF(ISNUMBER(G140), 'Lo-Z-INPUT'!$K$19:$L$19, ""))</f>
        <v/>
      </c>
      <c r="V140" s="381"/>
      <c r="W140" s="458" t="str">
        <f t="shared" si="69"/>
        <v/>
      </c>
      <c r="X140" s="144"/>
      <c r="Y140" s="462"/>
      <c r="Z140" s="70" t="str">
        <f>IF(AND(ISNUMBER($S140),$S140&lt;&gt;0),EXTRA!K140,'Lo-Z'!AH140)</f>
        <v>-</v>
      </c>
      <c r="AB140" s="327" t="str">
        <f>IF(AND(ISNUMBER($S140),$S140&lt;&gt;0),EXTRA!M140,'Lo-Z'!AJ140)</f>
        <v>-</v>
      </c>
      <c r="AC140" s="328" t="str">
        <f t="shared" si="57"/>
        <v/>
      </c>
      <c r="AE140" s="66" t="str">
        <f>IF(AND(ISNUMBER($S140),$S140&lt;&gt;0),EXTRA!P140,'Lo-Z'!AM140)</f>
        <v/>
      </c>
      <c r="AF140" s="65" t="str">
        <f t="shared" si="58"/>
        <v/>
      </c>
      <c r="AG140" s="329" t="str">
        <f>IF(AND(ISNUMBER($S140),$S140&lt;&gt;0),EXTRA!R140,'Lo-Z'!AO140)</f>
        <v/>
      </c>
      <c r="AH140" s="124" t="str">
        <f t="shared" si="59"/>
        <v/>
      </c>
      <c r="AJ140" s="104" t="str">
        <f>IF(AND(ISNUMBER($S140),$S140&lt;&gt;0),EXTRA!T140,'Lo-Z'!AQ140)</f>
        <v/>
      </c>
      <c r="AK140" s="44" t="str">
        <f t="shared" si="60"/>
        <v/>
      </c>
      <c r="AM140" s="85" t="str">
        <f>IF(AND(ISNUMBER($S140),$S140&lt;&gt;0),IF(MV&lt;200,EXTRA!V140,EXTRA!Z140),IF(MV&lt;200,'Lo-Z'!AS140,'Lo-Z'!AW140))</f>
        <v/>
      </c>
      <c r="AN140" s="84" t="str">
        <f t="shared" si="61"/>
        <v/>
      </c>
      <c r="AO140" s="322" t="str">
        <f>IF(AND(ISNUMBER($S140),$S140&lt;&gt;0),IF(MV&lt;200,EXTRA!X140,EXTRA!AB140),IF(MV&lt;200,'Lo-Z'!AU140,'Lo-Z'!AY140))</f>
        <v/>
      </c>
      <c r="AP140" s="106" t="str">
        <f t="shared" si="62"/>
        <v/>
      </c>
      <c r="AR140" s="289" t="str">
        <f>IF(AND(ISNUMBER($S140),$S140&lt;&gt;0),EXTRA!AW140,'Lo-Z'!BP140)</f>
        <v/>
      </c>
      <c r="AS140" s="290" t="str">
        <f t="shared" si="63"/>
        <v/>
      </c>
      <c r="AT140" s="291" t="str">
        <f>IF(AND(ISNUMBER($S140),$S140&lt;&gt;0),EXTRA!AY140,'Lo-Z'!BR140)</f>
        <v/>
      </c>
      <c r="AU140" s="292" t="str">
        <f t="shared" si="64"/>
        <v/>
      </c>
      <c r="AW140" s="330" t="str">
        <f>IF(AND(ISNUMBER($S140),$S140&lt;&gt;0),EXTRA!AH140,'Lo-Z'!BA140)</f>
        <v/>
      </c>
      <c r="AY140" s="335" t="str">
        <f>IF(AND(ISNUMBER(BA140),BA140&lt;&gt;0),"",IF(AND(ISNUMBER($S140),$S140&lt;&gt;0),'Lo-Z-INPUT'!$K$15*'Lo-Z-INPUT'!$K$7,'Lo-Z'!BC140))</f>
        <v/>
      </c>
      <c r="AZ140" s="170"/>
      <c r="BA140" s="296"/>
      <c r="BB140" s="345"/>
      <c r="BD140" s="333" t="str">
        <f>IF(AND(ISNUMBER($S140),$S140&lt;&gt;0),EXTRA!BC140,'Lo-Z'!BV140)</f>
        <v/>
      </c>
      <c r="BE140" s="334" t="str">
        <f t="shared" si="65"/>
        <v/>
      </c>
      <c r="BG140" s="332" t="str">
        <f>IF(AND(ISNUMBER($S140),$S140&lt;&gt;0),EXTRA!AT140,'Lo-Z'!BM140)</f>
        <v/>
      </c>
      <c r="BH140" s="65" t="str">
        <f t="shared" si="66"/>
        <v/>
      </c>
      <c r="BJ140" s="348" t="str">
        <f t="shared" si="70"/>
        <v/>
      </c>
      <c r="BK140" s="349" t="str">
        <f t="shared" si="67"/>
        <v/>
      </c>
      <c r="BN140" s="480" t="str">
        <f t="shared" si="71"/>
        <v/>
      </c>
      <c r="BO140" s="481" t="str">
        <f t="shared" si="72"/>
        <v/>
      </c>
    </row>
    <row r="141" spans="1:67">
      <c r="A141" s="293" t="str">
        <f>MATRIX!A141</f>
        <v>Ashly</v>
      </c>
      <c r="B141" s="293" t="str">
        <f>IF(MATRIX!B141&lt;&gt;0,MATRIX!B141,"-")</f>
        <v>NXP 1.54</v>
      </c>
      <c r="D141" s="131"/>
      <c r="E141" s="294" t="str">
        <f t="shared" si="56"/>
        <v/>
      </c>
      <c r="F141" s="379"/>
      <c r="G141" s="306" t="str">
        <f>'Lo-Z'!AE141</f>
        <v/>
      </c>
      <c r="H141" s="380" t="str">
        <f>'Lo-Z'!AF141</f>
        <v/>
      </c>
      <c r="J141" s="382"/>
      <c r="K141" s="471"/>
      <c r="L141" s="469"/>
      <c r="M141" s="382"/>
      <c r="N141" s="470"/>
      <c r="O141" s="382"/>
      <c r="P141" s="470"/>
      <c r="Q141" s="382"/>
      <c r="S141" s="460" t="str">
        <f t="shared" si="68"/>
        <v/>
      </c>
      <c r="T141" s="381"/>
      <c r="U141" s="459" t="str" cm="1">
        <f t="array" ref="U141">IF(ISNUMBER(O141), O141, IF(ISNUMBER(G141), 'Lo-Z-INPUT'!$K$19:$L$19, ""))</f>
        <v/>
      </c>
      <c r="V141" s="381"/>
      <c r="W141" s="458" t="str">
        <f t="shared" si="69"/>
        <v/>
      </c>
      <c r="X141" s="144"/>
      <c r="Y141" s="462"/>
      <c r="Z141" s="70" t="str">
        <f>IF(AND(ISNUMBER($S141),$S141&lt;&gt;0),EXTRA!K141,'Lo-Z'!AH141)</f>
        <v>-</v>
      </c>
      <c r="AB141" s="327" t="str">
        <f>IF(AND(ISNUMBER($S141),$S141&lt;&gt;0),EXTRA!M141,'Lo-Z'!AJ141)</f>
        <v>-</v>
      </c>
      <c r="AC141" s="328" t="str">
        <f t="shared" si="57"/>
        <v/>
      </c>
      <c r="AE141" s="66" t="str">
        <f>IF(AND(ISNUMBER($S141),$S141&lt;&gt;0),EXTRA!P141,'Lo-Z'!AM141)</f>
        <v/>
      </c>
      <c r="AF141" s="65" t="str">
        <f t="shared" si="58"/>
        <v/>
      </c>
      <c r="AG141" s="329" t="str">
        <f>IF(AND(ISNUMBER($S141),$S141&lt;&gt;0),EXTRA!R141,'Lo-Z'!AO141)</f>
        <v/>
      </c>
      <c r="AH141" s="124" t="str">
        <f t="shared" si="59"/>
        <v/>
      </c>
      <c r="AJ141" s="104" t="str">
        <f>IF(AND(ISNUMBER($S141),$S141&lt;&gt;0),EXTRA!T141,'Lo-Z'!AQ141)</f>
        <v/>
      </c>
      <c r="AK141" s="44" t="str">
        <f t="shared" si="60"/>
        <v/>
      </c>
      <c r="AM141" s="85" t="str">
        <f>IF(AND(ISNUMBER($S141),$S141&lt;&gt;0),IF(MV&lt;200,EXTRA!V141,EXTRA!Z141),IF(MV&lt;200,'Lo-Z'!AS141,'Lo-Z'!AW141))</f>
        <v/>
      </c>
      <c r="AN141" s="84" t="str">
        <f t="shared" si="61"/>
        <v/>
      </c>
      <c r="AO141" s="322" t="str">
        <f>IF(AND(ISNUMBER($S141),$S141&lt;&gt;0),IF(MV&lt;200,EXTRA!X141,EXTRA!AB141),IF(MV&lt;200,'Lo-Z'!AU141,'Lo-Z'!AY141))</f>
        <v/>
      </c>
      <c r="AP141" s="106" t="str">
        <f t="shared" si="62"/>
        <v/>
      </c>
      <c r="AR141" s="289" t="str">
        <f>IF(AND(ISNUMBER($S141),$S141&lt;&gt;0),EXTRA!AW141,'Lo-Z'!BP141)</f>
        <v/>
      </c>
      <c r="AS141" s="290" t="str">
        <f t="shared" si="63"/>
        <v/>
      </c>
      <c r="AT141" s="291" t="str">
        <f>IF(AND(ISNUMBER($S141),$S141&lt;&gt;0),EXTRA!AY141,'Lo-Z'!BR141)</f>
        <v/>
      </c>
      <c r="AU141" s="292" t="str">
        <f t="shared" si="64"/>
        <v/>
      </c>
      <c r="AW141" s="330" t="str">
        <f>IF(AND(ISNUMBER($S141),$S141&lt;&gt;0),EXTRA!AH141,'Lo-Z'!BA141)</f>
        <v/>
      </c>
      <c r="AY141" s="335" t="str">
        <f>IF(AND(ISNUMBER(BA141),BA141&lt;&gt;0),"",IF(AND(ISNUMBER($S141),$S141&lt;&gt;0),'Lo-Z-INPUT'!$K$15*'Lo-Z-INPUT'!$K$7,'Lo-Z'!BC141))</f>
        <v/>
      </c>
      <c r="AZ141" s="170"/>
      <c r="BA141" s="296"/>
      <c r="BB141" s="345"/>
      <c r="BD141" s="333" t="str">
        <f>IF(AND(ISNUMBER($S141),$S141&lt;&gt;0),EXTRA!BC141,'Lo-Z'!BV141)</f>
        <v/>
      </c>
      <c r="BE141" s="334" t="str">
        <f t="shared" si="65"/>
        <v/>
      </c>
      <c r="BG141" s="332" t="str">
        <f>IF(AND(ISNUMBER($S141),$S141&lt;&gt;0),EXTRA!AT141,'Lo-Z'!BM141)</f>
        <v/>
      </c>
      <c r="BH141" s="65" t="str">
        <f t="shared" si="66"/>
        <v/>
      </c>
      <c r="BJ141" s="348" t="str">
        <f t="shared" si="70"/>
        <v/>
      </c>
      <c r="BK141" s="349" t="str">
        <f t="shared" si="67"/>
        <v/>
      </c>
      <c r="BN141" s="480" t="str">
        <f t="shared" si="71"/>
        <v/>
      </c>
      <c r="BO141" s="481" t="str">
        <f t="shared" si="72"/>
        <v/>
      </c>
    </row>
    <row r="142" spans="1:67">
      <c r="A142" s="293" t="str">
        <f>MATRIX!A142</f>
        <v>Ashly</v>
      </c>
      <c r="B142" s="293" t="str">
        <f>IF(MATRIX!B142&lt;&gt;0,MATRIX!B142,"-")</f>
        <v>CA 1.54</v>
      </c>
      <c r="D142" s="131"/>
      <c r="E142" s="294" t="str">
        <f t="shared" si="56"/>
        <v/>
      </c>
      <c r="F142" s="379"/>
      <c r="G142" s="306" t="str">
        <f>'Lo-Z'!AE142</f>
        <v/>
      </c>
      <c r="H142" s="380" t="str">
        <f>'Lo-Z'!AF142</f>
        <v/>
      </c>
      <c r="J142" s="382"/>
      <c r="K142" s="471"/>
      <c r="L142" s="469"/>
      <c r="M142" s="382"/>
      <c r="N142" s="470"/>
      <c r="O142" s="382"/>
      <c r="P142" s="470"/>
      <c r="Q142" s="382"/>
      <c r="S142" s="460" t="str">
        <f t="shared" si="68"/>
        <v/>
      </c>
      <c r="T142" s="381"/>
      <c r="U142" s="459" t="str" cm="1">
        <f t="array" ref="U142">IF(ISNUMBER(O142), O142, IF(ISNUMBER(G142), 'Lo-Z-INPUT'!$K$19:$L$19, ""))</f>
        <v/>
      </c>
      <c r="V142" s="381"/>
      <c r="W142" s="458" t="str">
        <f t="shared" si="69"/>
        <v/>
      </c>
      <c r="X142" s="144"/>
      <c r="Y142" s="462"/>
      <c r="Z142" s="70" t="str">
        <f>IF(AND(ISNUMBER($S142),$S142&lt;&gt;0),EXTRA!K142,'Lo-Z'!AH142)</f>
        <v>-</v>
      </c>
      <c r="AB142" s="327" t="str">
        <f>IF(AND(ISNUMBER($S142),$S142&lt;&gt;0),EXTRA!M142,'Lo-Z'!AJ142)</f>
        <v>-</v>
      </c>
      <c r="AC142" s="328" t="str">
        <f t="shared" si="57"/>
        <v/>
      </c>
      <c r="AE142" s="66" t="str">
        <f>IF(AND(ISNUMBER($S142),$S142&lt;&gt;0),EXTRA!P142,'Lo-Z'!AM142)</f>
        <v/>
      </c>
      <c r="AF142" s="65" t="str">
        <f t="shared" si="58"/>
        <v/>
      </c>
      <c r="AG142" s="329" t="str">
        <f>IF(AND(ISNUMBER($S142),$S142&lt;&gt;0),EXTRA!R142,'Lo-Z'!AO142)</f>
        <v/>
      </c>
      <c r="AH142" s="124" t="str">
        <f t="shared" si="59"/>
        <v/>
      </c>
      <c r="AJ142" s="104" t="str">
        <f>IF(AND(ISNUMBER($S142),$S142&lt;&gt;0),EXTRA!T142,'Lo-Z'!AQ142)</f>
        <v/>
      </c>
      <c r="AK142" s="44" t="str">
        <f t="shared" si="60"/>
        <v/>
      </c>
      <c r="AM142" s="85" t="str">
        <f>IF(AND(ISNUMBER($S142),$S142&lt;&gt;0),IF(MV&lt;200,EXTRA!V142,EXTRA!Z142),IF(MV&lt;200,'Lo-Z'!AS142,'Lo-Z'!AW142))</f>
        <v/>
      </c>
      <c r="AN142" s="84" t="str">
        <f t="shared" si="61"/>
        <v/>
      </c>
      <c r="AO142" s="322" t="str">
        <f>IF(AND(ISNUMBER($S142),$S142&lt;&gt;0),IF(MV&lt;200,EXTRA!X142,EXTRA!AB142),IF(MV&lt;200,'Lo-Z'!AU142,'Lo-Z'!AY142))</f>
        <v/>
      </c>
      <c r="AP142" s="106" t="str">
        <f t="shared" si="62"/>
        <v/>
      </c>
      <c r="AR142" s="289" t="str">
        <f>IF(AND(ISNUMBER($S142),$S142&lt;&gt;0),EXTRA!AW142,'Lo-Z'!BP142)</f>
        <v/>
      </c>
      <c r="AS142" s="290" t="str">
        <f t="shared" si="63"/>
        <v/>
      </c>
      <c r="AT142" s="291" t="str">
        <f>IF(AND(ISNUMBER($S142),$S142&lt;&gt;0),EXTRA!AY142,'Lo-Z'!BR142)</f>
        <v/>
      </c>
      <c r="AU142" s="292" t="str">
        <f t="shared" si="64"/>
        <v/>
      </c>
      <c r="AW142" s="330" t="str">
        <f>IF(AND(ISNUMBER($S142),$S142&lt;&gt;0),EXTRA!AH142,'Lo-Z'!BA142)</f>
        <v/>
      </c>
      <c r="AY142" s="335" t="str">
        <f>IF(AND(ISNUMBER(BA142),BA142&lt;&gt;0),"",IF(AND(ISNUMBER($S142),$S142&lt;&gt;0),'Lo-Z-INPUT'!$K$15*'Lo-Z-INPUT'!$K$7,'Lo-Z'!BC142))</f>
        <v/>
      </c>
      <c r="AZ142" s="170"/>
      <c r="BA142" s="296"/>
      <c r="BB142" s="345"/>
      <c r="BD142" s="333" t="str">
        <f>IF(AND(ISNUMBER($S142),$S142&lt;&gt;0),EXTRA!BC142,'Lo-Z'!BV142)</f>
        <v/>
      </c>
      <c r="BE142" s="334" t="str">
        <f t="shared" si="65"/>
        <v/>
      </c>
      <c r="BG142" s="332" t="str">
        <f>IF(AND(ISNUMBER($S142),$S142&lt;&gt;0),EXTRA!AT142,'Lo-Z'!BM142)</f>
        <v/>
      </c>
      <c r="BH142" s="65" t="str">
        <f t="shared" si="66"/>
        <v/>
      </c>
      <c r="BJ142" s="348" t="str">
        <f t="shared" si="70"/>
        <v/>
      </c>
      <c r="BK142" s="349" t="str">
        <f t="shared" si="67"/>
        <v/>
      </c>
      <c r="BN142" s="480" t="str">
        <f t="shared" si="71"/>
        <v/>
      </c>
      <c r="BO142" s="481" t="str">
        <f t="shared" si="72"/>
        <v/>
      </c>
    </row>
    <row r="143" spans="1:67">
      <c r="A143" s="293" t="str">
        <f>MATRIX!A143</f>
        <v>Ashly</v>
      </c>
      <c r="B143" s="293" t="str">
        <f>IF(MATRIX!B143&lt;&gt;0,MATRIX!B143,"-")</f>
        <v>CA 1.52</v>
      </c>
      <c r="D143" s="131"/>
      <c r="E143" s="294" t="str">
        <f t="shared" si="56"/>
        <v/>
      </c>
      <c r="F143" s="379"/>
      <c r="G143" s="306" t="str">
        <f>'Lo-Z'!AE143</f>
        <v/>
      </c>
      <c r="H143" s="380" t="str">
        <f>'Lo-Z'!AF143</f>
        <v/>
      </c>
      <c r="J143" s="382"/>
      <c r="K143" s="471"/>
      <c r="L143" s="469"/>
      <c r="M143" s="382"/>
      <c r="N143" s="470"/>
      <c r="O143" s="382"/>
      <c r="P143" s="470"/>
      <c r="Q143" s="382"/>
      <c r="S143" s="460" t="str">
        <f t="shared" si="68"/>
        <v/>
      </c>
      <c r="T143" s="381"/>
      <c r="U143" s="459" t="str" cm="1">
        <f t="array" ref="U143">IF(ISNUMBER(O143), O143, IF(ISNUMBER(G143), 'Lo-Z-INPUT'!$K$19:$L$19, ""))</f>
        <v/>
      </c>
      <c r="V143" s="381"/>
      <c r="W143" s="458" t="str">
        <f t="shared" si="69"/>
        <v/>
      </c>
      <c r="X143" s="144"/>
      <c r="Y143" s="462"/>
      <c r="Z143" s="70" t="str">
        <f>IF(AND(ISNUMBER($S143),$S143&lt;&gt;0),EXTRA!K143,'Lo-Z'!AH143)</f>
        <v>-</v>
      </c>
      <c r="AB143" s="327" t="str">
        <f>IF(AND(ISNUMBER($S143),$S143&lt;&gt;0),EXTRA!M143,'Lo-Z'!AJ143)</f>
        <v>-</v>
      </c>
      <c r="AC143" s="328" t="str">
        <f t="shared" si="57"/>
        <v/>
      </c>
      <c r="AE143" s="66" t="str">
        <f>IF(AND(ISNUMBER($S143),$S143&lt;&gt;0),EXTRA!P143,'Lo-Z'!AM143)</f>
        <v/>
      </c>
      <c r="AF143" s="65" t="str">
        <f t="shared" si="58"/>
        <v/>
      </c>
      <c r="AG143" s="329" t="str">
        <f>IF(AND(ISNUMBER($S143),$S143&lt;&gt;0),EXTRA!R143,'Lo-Z'!AO143)</f>
        <v/>
      </c>
      <c r="AH143" s="124" t="str">
        <f t="shared" si="59"/>
        <v/>
      </c>
      <c r="AJ143" s="104" t="str">
        <f>IF(AND(ISNUMBER($S143),$S143&lt;&gt;0),EXTRA!T143,'Lo-Z'!AQ143)</f>
        <v/>
      </c>
      <c r="AK143" s="44" t="str">
        <f t="shared" si="60"/>
        <v/>
      </c>
      <c r="AM143" s="85" t="str">
        <f>IF(AND(ISNUMBER($S143),$S143&lt;&gt;0),IF(MV&lt;200,EXTRA!V143,EXTRA!Z143),IF(MV&lt;200,'Lo-Z'!AS143,'Lo-Z'!AW143))</f>
        <v/>
      </c>
      <c r="AN143" s="84" t="str">
        <f t="shared" si="61"/>
        <v/>
      </c>
      <c r="AO143" s="322" t="str">
        <f>IF(AND(ISNUMBER($S143),$S143&lt;&gt;0),IF(MV&lt;200,EXTRA!X143,EXTRA!AB143),IF(MV&lt;200,'Lo-Z'!AU143,'Lo-Z'!AY143))</f>
        <v/>
      </c>
      <c r="AP143" s="106" t="str">
        <f t="shared" si="62"/>
        <v/>
      </c>
      <c r="AR143" s="289" t="str">
        <f>IF(AND(ISNUMBER($S143),$S143&lt;&gt;0),EXTRA!AW143,'Lo-Z'!BP143)</f>
        <v/>
      </c>
      <c r="AS143" s="290" t="str">
        <f t="shared" si="63"/>
        <v/>
      </c>
      <c r="AT143" s="291" t="str">
        <f>IF(AND(ISNUMBER($S143),$S143&lt;&gt;0),EXTRA!AY143,'Lo-Z'!BR143)</f>
        <v/>
      </c>
      <c r="AU143" s="292" t="str">
        <f t="shared" si="64"/>
        <v/>
      </c>
      <c r="AW143" s="330" t="str">
        <f>IF(AND(ISNUMBER($S143),$S143&lt;&gt;0),EXTRA!AH143,'Lo-Z'!BA143)</f>
        <v/>
      </c>
      <c r="AY143" s="335" t="str">
        <f>IF(AND(ISNUMBER(BA143),BA143&lt;&gt;0),"",IF(AND(ISNUMBER($S143),$S143&lt;&gt;0),'Lo-Z-INPUT'!$K$15*'Lo-Z-INPUT'!$K$7,'Lo-Z'!BC143))</f>
        <v/>
      </c>
      <c r="AZ143" s="170"/>
      <c r="BA143" s="296"/>
      <c r="BB143" s="345"/>
      <c r="BD143" s="333" t="str">
        <f>IF(AND(ISNUMBER($S143),$S143&lt;&gt;0),EXTRA!BC143,'Lo-Z'!BV143)</f>
        <v/>
      </c>
      <c r="BE143" s="334" t="str">
        <f t="shared" si="65"/>
        <v/>
      </c>
      <c r="BG143" s="332" t="str">
        <f>IF(AND(ISNUMBER($S143),$S143&lt;&gt;0),EXTRA!AT143,'Lo-Z'!BM143)</f>
        <v/>
      </c>
      <c r="BH143" s="65" t="str">
        <f t="shared" si="66"/>
        <v/>
      </c>
      <c r="BJ143" s="348" t="str">
        <f t="shared" si="70"/>
        <v/>
      </c>
      <c r="BK143" s="349" t="str">
        <f t="shared" si="67"/>
        <v/>
      </c>
      <c r="BN143" s="480" t="str">
        <f t="shared" si="71"/>
        <v/>
      </c>
      <c r="BO143" s="481" t="str">
        <f t="shared" si="72"/>
        <v/>
      </c>
    </row>
    <row r="144" spans="1:67">
      <c r="A144" s="293" t="str">
        <f>MATRIX!A144</f>
        <v>Ashly</v>
      </c>
      <c r="B144" s="293" t="str">
        <f>IF(MATRIX!B144&lt;&gt;0,MATRIX!B144,"-")</f>
        <v>CA 1.04</v>
      </c>
      <c r="D144" s="131"/>
      <c r="E144" s="294" t="str">
        <f t="shared" si="56"/>
        <v/>
      </c>
      <c r="F144" s="379"/>
      <c r="G144" s="306" t="str">
        <f>'Lo-Z'!AE144</f>
        <v/>
      </c>
      <c r="H144" s="380" t="str">
        <f>'Lo-Z'!AF144</f>
        <v/>
      </c>
      <c r="J144" s="382"/>
      <c r="K144" s="471"/>
      <c r="L144" s="469"/>
      <c r="M144" s="382"/>
      <c r="N144" s="470"/>
      <c r="O144" s="382"/>
      <c r="P144" s="470"/>
      <c r="Q144" s="382"/>
      <c r="S144" s="460" t="str">
        <f t="shared" si="68"/>
        <v/>
      </c>
      <c r="T144" s="381"/>
      <c r="U144" s="459" t="str" cm="1">
        <f t="array" ref="U144">IF(ISNUMBER(O144), O144, IF(ISNUMBER(G144), 'Lo-Z-INPUT'!$K$19:$L$19, ""))</f>
        <v/>
      </c>
      <c r="V144" s="381"/>
      <c r="W144" s="458" t="str">
        <f t="shared" si="69"/>
        <v/>
      </c>
      <c r="X144" s="144"/>
      <c r="Y144" s="462"/>
      <c r="Z144" s="70" t="str">
        <f>IF(AND(ISNUMBER($S144),$S144&lt;&gt;0),EXTRA!K144,'Lo-Z'!AH144)</f>
        <v>-</v>
      </c>
      <c r="AB144" s="327" t="str">
        <f>IF(AND(ISNUMBER($S144),$S144&lt;&gt;0),EXTRA!M144,'Lo-Z'!AJ144)</f>
        <v>-</v>
      </c>
      <c r="AC144" s="328" t="str">
        <f t="shared" si="57"/>
        <v/>
      </c>
      <c r="AE144" s="66" t="str">
        <f>IF(AND(ISNUMBER($S144),$S144&lt;&gt;0),EXTRA!P144,'Lo-Z'!AM144)</f>
        <v/>
      </c>
      <c r="AF144" s="65" t="str">
        <f t="shared" si="58"/>
        <v/>
      </c>
      <c r="AG144" s="329" t="str">
        <f>IF(AND(ISNUMBER($S144),$S144&lt;&gt;0),EXTRA!R144,'Lo-Z'!AO144)</f>
        <v/>
      </c>
      <c r="AH144" s="124" t="str">
        <f t="shared" si="59"/>
        <v/>
      </c>
      <c r="AJ144" s="104" t="str">
        <f>IF(AND(ISNUMBER($S144),$S144&lt;&gt;0),EXTRA!T144,'Lo-Z'!AQ144)</f>
        <v/>
      </c>
      <c r="AK144" s="44" t="str">
        <f t="shared" si="60"/>
        <v/>
      </c>
      <c r="AM144" s="85" t="str">
        <f>IF(AND(ISNUMBER($S144),$S144&lt;&gt;0),IF(MV&lt;200,EXTRA!V144,EXTRA!Z144),IF(MV&lt;200,'Lo-Z'!AS144,'Lo-Z'!AW144))</f>
        <v/>
      </c>
      <c r="AN144" s="84" t="str">
        <f t="shared" si="61"/>
        <v/>
      </c>
      <c r="AO144" s="322" t="str">
        <f>IF(AND(ISNUMBER($S144),$S144&lt;&gt;0),IF(MV&lt;200,EXTRA!X144,EXTRA!AB144),IF(MV&lt;200,'Lo-Z'!AU144,'Lo-Z'!AY144))</f>
        <v/>
      </c>
      <c r="AP144" s="106" t="str">
        <f t="shared" si="62"/>
        <v/>
      </c>
      <c r="AR144" s="289" t="str">
        <f>IF(AND(ISNUMBER($S144),$S144&lt;&gt;0),EXTRA!AW144,'Lo-Z'!BP144)</f>
        <v/>
      </c>
      <c r="AS144" s="290" t="str">
        <f t="shared" si="63"/>
        <v/>
      </c>
      <c r="AT144" s="291" t="str">
        <f>IF(AND(ISNUMBER($S144),$S144&lt;&gt;0),EXTRA!AY144,'Lo-Z'!BR144)</f>
        <v/>
      </c>
      <c r="AU144" s="292" t="str">
        <f t="shared" si="64"/>
        <v/>
      </c>
      <c r="AW144" s="330" t="str">
        <f>IF(AND(ISNUMBER($S144),$S144&lt;&gt;0),EXTRA!AH144,'Lo-Z'!BA144)</f>
        <v/>
      </c>
      <c r="AY144" s="335" t="str">
        <f>IF(AND(ISNUMBER(BA144),BA144&lt;&gt;0),"",IF(AND(ISNUMBER($S144),$S144&lt;&gt;0),'Lo-Z-INPUT'!$K$15*'Lo-Z-INPUT'!$K$7,'Lo-Z'!BC144))</f>
        <v/>
      </c>
      <c r="AZ144" s="170"/>
      <c r="BA144" s="296"/>
      <c r="BB144" s="345"/>
      <c r="BD144" s="333" t="str">
        <f>IF(AND(ISNUMBER($S144),$S144&lt;&gt;0),EXTRA!BC144,'Lo-Z'!BV144)</f>
        <v/>
      </c>
      <c r="BE144" s="334" t="str">
        <f t="shared" si="65"/>
        <v/>
      </c>
      <c r="BG144" s="332" t="str">
        <f>IF(AND(ISNUMBER($S144),$S144&lt;&gt;0),EXTRA!AT144,'Lo-Z'!BM144)</f>
        <v/>
      </c>
      <c r="BH144" s="65" t="str">
        <f t="shared" si="66"/>
        <v/>
      </c>
      <c r="BJ144" s="348" t="str">
        <f t="shared" si="70"/>
        <v/>
      </c>
      <c r="BK144" s="349" t="str">
        <f t="shared" si="67"/>
        <v/>
      </c>
      <c r="BN144" s="480" t="str">
        <f t="shared" si="71"/>
        <v/>
      </c>
      <c r="BO144" s="481" t="str">
        <f t="shared" si="72"/>
        <v/>
      </c>
    </row>
    <row r="145" spans="1:67">
      <c r="A145" s="293" t="str">
        <f>MATRIX!A145</f>
        <v>Ashly</v>
      </c>
      <c r="B145" s="293" t="str">
        <f>IF(MATRIX!B145&lt;&gt;0,MATRIX!B145,"-")</f>
        <v>CA 1.02</v>
      </c>
      <c r="D145" s="131"/>
      <c r="E145" s="294" t="str">
        <f t="shared" si="56"/>
        <v/>
      </c>
      <c r="F145" s="379"/>
      <c r="G145" s="306" t="str">
        <f>'Lo-Z'!AE145</f>
        <v/>
      </c>
      <c r="H145" s="380" t="str">
        <f>'Lo-Z'!AF145</f>
        <v/>
      </c>
      <c r="J145" s="382"/>
      <c r="K145" s="471"/>
      <c r="L145" s="469"/>
      <c r="M145" s="382"/>
      <c r="N145" s="470"/>
      <c r="O145" s="382"/>
      <c r="P145" s="470"/>
      <c r="Q145" s="382"/>
      <c r="S145" s="460" t="str">
        <f t="shared" si="68"/>
        <v/>
      </c>
      <c r="T145" s="381"/>
      <c r="U145" s="459" t="str" cm="1">
        <f t="array" ref="U145">IF(ISNUMBER(O145), O145, IF(ISNUMBER(G145), 'Lo-Z-INPUT'!$K$19:$L$19, ""))</f>
        <v/>
      </c>
      <c r="V145" s="381"/>
      <c r="W145" s="458" t="str">
        <f t="shared" si="69"/>
        <v/>
      </c>
      <c r="X145" s="144"/>
      <c r="Y145" s="462"/>
      <c r="Z145" s="70" t="str">
        <f>IF(AND(ISNUMBER($S145),$S145&lt;&gt;0),EXTRA!K145,'Lo-Z'!AH145)</f>
        <v>-</v>
      </c>
      <c r="AB145" s="327" t="str">
        <f>IF(AND(ISNUMBER($S145),$S145&lt;&gt;0),EXTRA!M145,'Lo-Z'!AJ145)</f>
        <v>-</v>
      </c>
      <c r="AC145" s="328" t="str">
        <f t="shared" si="57"/>
        <v/>
      </c>
      <c r="AE145" s="66" t="str">
        <f>IF(AND(ISNUMBER($S145),$S145&lt;&gt;0),EXTRA!P145,'Lo-Z'!AM145)</f>
        <v/>
      </c>
      <c r="AF145" s="65" t="str">
        <f t="shared" si="58"/>
        <v/>
      </c>
      <c r="AG145" s="329" t="str">
        <f>IF(AND(ISNUMBER($S145),$S145&lt;&gt;0),EXTRA!R145,'Lo-Z'!AO145)</f>
        <v/>
      </c>
      <c r="AH145" s="124" t="str">
        <f t="shared" si="59"/>
        <v/>
      </c>
      <c r="AJ145" s="104" t="str">
        <f>IF(AND(ISNUMBER($S145),$S145&lt;&gt;0),EXTRA!T145,'Lo-Z'!AQ145)</f>
        <v/>
      </c>
      <c r="AK145" s="44" t="str">
        <f t="shared" si="60"/>
        <v/>
      </c>
      <c r="AM145" s="85" t="str">
        <f>IF(AND(ISNUMBER($S145),$S145&lt;&gt;0),IF(MV&lt;200,EXTRA!V145,EXTRA!Z145),IF(MV&lt;200,'Lo-Z'!AS145,'Lo-Z'!AW145))</f>
        <v/>
      </c>
      <c r="AN145" s="84" t="str">
        <f t="shared" si="61"/>
        <v/>
      </c>
      <c r="AO145" s="322" t="str">
        <f>IF(AND(ISNUMBER($S145),$S145&lt;&gt;0),IF(MV&lt;200,EXTRA!X145,EXTRA!AB145),IF(MV&lt;200,'Lo-Z'!AU145,'Lo-Z'!AY145))</f>
        <v/>
      </c>
      <c r="AP145" s="106" t="str">
        <f t="shared" si="62"/>
        <v/>
      </c>
      <c r="AR145" s="289" t="str">
        <f>IF(AND(ISNUMBER($S145),$S145&lt;&gt;0),EXTRA!AW145,'Lo-Z'!BP145)</f>
        <v/>
      </c>
      <c r="AS145" s="290" t="str">
        <f t="shared" si="63"/>
        <v/>
      </c>
      <c r="AT145" s="291" t="str">
        <f>IF(AND(ISNUMBER($S145),$S145&lt;&gt;0),EXTRA!AY145,'Lo-Z'!BR145)</f>
        <v/>
      </c>
      <c r="AU145" s="292" t="str">
        <f t="shared" si="64"/>
        <v/>
      </c>
      <c r="AW145" s="330" t="str">
        <f>IF(AND(ISNUMBER($S145),$S145&lt;&gt;0),EXTRA!AH145,'Lo-Z'!BA145)</f>
        <v/>
      </c>
      <c r="AY145" s="335" t="str">
        <f>IF(AND(ISNUMBER(BA145),BA145&lt;&gt;0),"",IF(AND(ISNUMBER($S145),$S145&lt;&gt;0),'Lo-Z-INPUT'!$K$15*'Lo-Z-INPUT'!$K$7,'Lo-Z'!BC145))</f>
        <v/>
      </c>
      <c r="AZ145" s="170"/>
      <c r="BA145" s="296"/>
      <c r="BB145" s="345"/>
      <c r="BD145" s="333" t="str">
        <f>IF(AND(ISNUMBER($S145),$S145&lt;&gt;0),EXTRA!BC145,'Lo-Z'!BV145)</f>
        <v/>
      </c>
      <c r="BE145" s="334" t="str">
        <f t="shared" si="65"/>
        <v/>
      </c>
      <c r="BG145" s="332" t="str">
        <f>IF(AND(ISNUMBER($S145),$S145&lt;&gt;0),EXTRA!AT145,'Lo-Z'!BM145)</f>
        <v/>
      </c>
      <c r="BH145" s="65" t="str">
        <f t="shared" si="66"/>
        <v/>
      </c>
      <c r="BJ145" s="348" t="str">
        <f t="shared" si="70"/>
        <v/>
      </c>
      <c r="BK145" s="349" t="str">
        <f t="shared" si="67"/>
        <v/>
      </c>
      <c r="BN145" s="480" t="str">
        <f t="shared" si="71"/>
        <v/>
      </c>
      <c r="BO145" s="481" t="str">
        <f t="shared" si="72"/>
        <v/>
      </c>
    </row>
    <row r="146" spans="1:67">
      <c r="A146" s="293" t="str">
        <f>MATRIX!A146</f>
        <v>Ashly</v>
      </c>
      <c r="B146" s="293" t="str">
        <f>IF(MATRIX!B146&lt;&gt;0,MATRIX!B146,"-")</f>
        <v>CA 504</v>
      </c>
      <c r="D146" s="131"/>
      <c r="E146" s="294" t="str">
        <f t="shared" si="56"/>
        <v/>
      </c>
      <c r="F146" s="379"/>
      <c r="G146" s="306" t="str">
        <f>'Lo-Z'!AE146</f>
        <v/>
      </c>
      <c r="H146" s="380" t="str">
        <f>'Lo-Z'!AF146</f>
        <v/>
      </c>
      <c r="J146" s="382"/>
      <c r="K146" s="471"/>
      <c r="L146" s="469"/>
      <c r="M146" s="382"/>
      <c r="N146" s="470"/>
      <c r="O146" s="382"/>
      <c r="P146" s="470"/>
      <c r="Q146" s="382"/>
      <c r="S146" s="460" t="str">
        <f t="shared" si="68"/>
        <v/>
      </c>
      <c r="T146" s="381"/>
      <c r="U146" s="459" t="str" cm="1">
        <f t="array" ref="U146">IF(ISNUMBER(O146), O146, IF(ISNUMBER(G146), 'Lo-Z-INPUT'!$K$19:$L$19, ""))</f>
        <v/>
      </c>
      <c r="V146" s="381"/>
      <c r="W146" s="458" t="str">
        <f t="shared" si="69"/>
        <v/>
      </c>
      <c r="X146" s="144"/>
      <c r="Y146" s="462"/>
      <c r="Z146" s="70" t="str">
        <f>IF(AND(ISNUMBER($S146),$S146&lt;&gt;0),EXTRA!K146,'Lo-Z'!AH146)</f>
        <v>-</v>
      </c>
      <c r="AB146" s="327" t="str">
        <f>IF(AND(ISNUMBER($S146),$S146&lt;&gt;0),EXTRA!M146,'Lo-Z'!AJ146)</f>
        <v>-</v>
      </c>
      <c r="AC146" s="328" t="str">
        <f t="shared" si="57"/>
        <v/>
      </c>
      <c r="AE146" s="66" t="str">
        <f>IF(AND(ISNUMBER($S146),$S146&lt;&gt;0),EXTRA!P146,'Lo-Z'!AM146)</f>
        <v/>
      </c>
      <c r="AF146" s="65" t="str">
        <f t="shared" si="58"/>
        <v/>
      </c>
      <c r="AG146" s="329" t="str">
        <f>IF(AND(ISNUMBER($S146),$S146&lt;&gt;0),EXTRA!R146,'Lo-Z'!AO146)</f>
        <v/>
      </c>
      <c r="AH146" s="124" t="str">
        <f t="shared" si="59"/>
        <v/>
      </c>
      <c r="AJ146" s="104" t="str">
        <f>IF(AND(ISNUMBER($S146),$S146&lt;&gt;0),EXTRA!T146,'Lo-Z'!AQ146)</f>
        <v/>
      </c>
      <c r="AK146" s="44" t="str">
        <f t="shared" si="60"/>
        <v/>
      </c>
      <c r="AM146" s="85" t="str">
        <f>IF(AND(ISNUMBER($S146),$S146&lt;&gt;0),IF(MV&lt;200,EXTRA!V146,EXTRA!Z146),IF(MV&lt;200,'Lo-Z'!AS146,'Lo-Z'!AW146))</f>
        <v/>
      </c>
      <c r="AN146" s="84" t="str">
        <f t="shared" si="61"/>
        <v/>
      </c>
      <c r="AO146" s="322" t="str">
        <f>IF(AND(ISNUMBER($S146),$S146&lt;&gt;0),IF(MV&lt;200,EXTRA!X146,EXTRA!AB146),IF(MV&lt;200,'Lo-Z'!AU146,'Lo-Z'!AY146))</f>
        <v/>
      </c>
      <c r="AP146" s="106" t="str">
        <f t="shared" si="62"/>
        <v/>
      </c>
      <c r="AR146" s="289" t="str">
        <f>IF(AND(ISNUMBER($S146),$S146&lt;&gt;0),EXTRA!AW146,'Lo-Z'!BP146)</f>
        <v/>
      </c>
      <c r="AS146" s="290" t="str">
        <f t="shared" si="63"/>
        <v/>
      </c>
      <c r="AT146" s="291" t="str">
        <f>IF(AND(ISNUMBER($S146),$S146&lt;&gt;0),EXTRA!AY146,'Lo-Z'!BR146)</f>
        <v/>
      </c>
      <c r="AU146" s="292" t="str">
        <f t="shared" si="64"/>
        <v/>
      </c>
      <c r="AW146" s="330" t="str">
        <f>IF(AND(ISNUMBER($S146),$S146&lt;&gt;0),EXTRA!AH146,'Lo-Z'!BA146)</f>
        <v/>
      </c>
      <c r="AY146" s="335" t="str">
        <f>IF(AND(ISNUMBER(BA146),BA146&lt;&gt;0),"",IF(AND(ISNUMBER($S146),$S146&lt;&gt;0),'Lo-Z-INPUT'!$K$15*'Lo-Z-INPUT'!$K$7,'Lo-Z'!BC146))</f>
        <v/>
      </c>
      <c r="AZ146" s="170"/>
      <c r="BA146" s="296"/>
      <c r="BB146" s="345"/>
      <c r="BD146" s="333" t="str">
        <f>IF(AND(ISNUMBER($S146),$S146&lt;&gt;0),EXTRA!BC146,'Lo-Z'!BV146)</f>
        <v/>
      </c>
      <c r="BE146" s="334" t="str">
        <f t="shared" si="65"/>
        <v/>
      </c>
      <c r="BG146" s="332" t="str">
        <f>IF(AND(ISNUMBER($S146),$S146&lt;&gt;0),EXTRA!AT146,'Lo-Z'!BM146)</f>
        <v/>
      </c>
      <c r="BH146" s="65" t="str">
        <f t="shared" si="66"/>
        <v/>
      </c>
      <c r="BJ146" s="348" t="str">
        <f t="shared" si="70"/>
        <v/>
      </c>
      <c r="BK146" s="349" t="str">
        <f t="shared" si="67"/>
        <v/>
      </c>
      <c r="BN146" s="480" t="str">
        <f t="shared" si="71"/>
        <v/>
      </c>
      <c r="BO146" s="481" t="str">
        <f t="shared" si="72"/>
        <v/>
      </c>
    </row>
    <row r="147" spans="1:67">
      <c r="A147" s="293" t="str">
        <f>MATRIX!A147</f>
        <v>Ashly</v>
      </c>
      <c r="B147" s="293" t="str">
        <f>IF(MATRIX!B147&lt;&gt;0,MATRIX!B147,"-")</f>
        <v>CA 502</v>
      </c>
      <c r="D147" s="131"/>
      <c r="E147" s="294" t="str">
        <f t="shared" si="56"/>
        <v/>
      </c>
      <c r="F147" s="379"/>
      <c r="G147" s="306" t="str">
        <f>'Lo-Z'!AE147</f>
        <v/>
      </c>
      <c r="H147" s="380" t="str">
        <f>'Lo-Z'!AF147</f>
        <v/>
      </c>
      <c r="J147" s="382"/>
      <c r="K147" s="471"/>
      <c r="L147" s="469"/>
      <c r="M147" s="382"/>
      <c r="N147" s="470"/>
      <c r="O147" s="382"/>
      <c r="P147" s="470"/>
      <c r="Q147" s="382"/>
      <c r="S147" s="460" t="str">
        <f t="shared" si="68"/>
        <v/>
      </c>
      <c r="T147" s="381"/>
      <c r="U147" s="459" t="str" cm="1">
        <f t="array" ref="U147">IF(ISNUMBER(O147), O147, IF(ISNUMBER(G147), 'Lo-Z-INPUT'!$K$19:$L$19, ""))</f>
        <v/>
      </c>
      <c r="V147" s="381"/>
      <c r="W147" s="458" t="str">
        <f t="shared" si="69"/>
        <v/>
      </c>
      <c r="X147" s="144"/>
      <c r="Y147" s="462"/>
      <c r="Z147" s="70" t="str">
        <f>IF(AND(ISNUMBER($S147),$S147&lt;&gt;0),EXTRA!K147,'Lo-Z'!AH147)</f>
        <v>-</v>
      </c>
      <c r="AB147" s="327" t="str">
        <f>IF(AND(ISNUMBER($S147),$S147&lt;&gt;0),EXTRA!M147,'Lo-Z'!AJ147)</f>
        <v>-</v>
      </c>
      <c r="AC147" s="328" t="str">
        <f t="shared" si="57"/>
        <v/>
      </c>
      <c r="AE147" s="66" t="str">
        <f>IF(AND(ISNUMBER($S147),$S147&lt;&gt;0),EXTRA!P147,'Lo-Z'!AM147)</f>
        <v/>
      </c>
      <c r="AF147" s="65" t="str">
        <f t="shared" si="58"/>
        <v/>
      </c>
      <c r="AG147" s="329" t="str">
        <f>IF(AND(ISNUMBER($S147),$S147&lt;&gt;0),EXTRA!R147,'Lo-Z'!AO147)</f>
        <v/>
      </c>
      <c r="AH147" s="124" t="str">
        <f t="shared" si="59"/>
        <v/>
      </c>
      <c r="AJ147" s="104" t="str">
        <f>IF(AND(ISNUMBER($S147),$S147&lt;&gt;0),EXTRA!T147,'Lo-Z'!AQ147)</f>
        <v/>
      </c>
      <c r="AK147" s="44" t="str">
        <f t="shared" si="60"/>
        <v/>
      </c>
      <c r="AM147" s="85" t="str">
        <f>IF(AND(ISNUMBER($S147),$S147&lt;&gt;0),IF(MV&lt;200,EXTRA!V147,EXTRA!Z147),IF(MV&lt;200,'Lo-Z'!AS147,'Lo-Z'!AW147))</f>
        <v/>
      </c>
      <c r="AN147" s="84" t="str">
        <f t="shared" si="61"/>
        <v/>
      </c>
      <c r="AO147" s="322" t="str">
        <f>IF(AND(ISNUMBER($S147),$S147&lt;&gt;0),IF(MV&lt;200,EXTRA!X147,EXTRA!AB147),IF(MV&lt;200,'Lo-Z'!AU147,'Lo-Z'!AY147))</f>
        <v/>
      </c>
      <c r="AP147" s="106" t="str">
        <f t="shared" si="62"/>
        <v/>
      </c>
      <c r="AR147" s="289" t="str">
        <f>IF(AND(ISNUMBER($S147),$S147&lt;&gt;0),EXTRA!AW147,'Lo-Z'!BP147)</f>
        <v/>
      </c>
      <c r="AS147" s="290" t="str">
        <f t="shared" si="63"/>
        <v/>
      </c>
      <c r="AT147" s="291" t="str">
        <f>IF(AND(ISNUMBER($S147),$S147&lt;&gt;0),EXTRA!AY147,'Lo-Z'!BR147)</f>
        <v/>
      </c>
      <c r="AU147" s="292" t="str">
        <f t="shared" si="64"/>
        <v/>
      </c>
      <c r="AW147" s="330" t="str">
        <f>IF(AND(ISNUMBER($S147),$S147&lt;&gt;0),EXTRA!AH147,'Lo-Z'!BA147)</f>
        <v/>
      </c>
      <c r="AY147" s="335" t="str">
        <f>IF(AND(ISNUMBER(BA147),BA147&lt;&gt;0),"",IF(AND(ISNUMBER($S147),$S147&lt;&gt;0),'Lo-Z-INPUT'!$K$15*'Lo-Z-INPUT'!$K$7,'Lo-Z'!BC147))</f>
        <v/>
      </c>
      <c r="AZ147" s="170"/>
      <c r="BA147" s="296"/>
      <c r="BB147" s="345"/>
      <c r="BD147" s="333" t="str">
        <f>IF(AND(ISNUMBER($S147),$S147&lt;&gt;0),EXTRA!BC147,'Lo-Z'!BV147)</f>
        <v/>
      </c>
      <c r="BE147" s="334" t="str">
        <f t="shared" si="65"/>
        <v/>
      </c>
      <c r="BG147" s="332" t="str">
        <f>IF(AND(ISNUMBER($S147),$S147&lt;&gt;0),EXTRA!AT147,'Lo-Z'!BM147)</f>
        <v/>
      </c>
      <c r="BH147" s="65" t="str">
        <f t="shared" si="66"/>
        <v/>
      </c>
      <c r="BJ147" s="348" t="str">
        <f t="shared" si="70"/>
        <v/>
      </c>
      <c r="BK147" s="349" t="str">
        <f t="shared" si="67"/>
        <v/>
      </c>
      <c r="BN147" s="480" t="str">
        <f t="shared" si="71"/>
        <v/>
      </c>
      <c r="BO147" s="481" t="str">
        <f t="shared" si="72"/>
        <v/>
      </c>
    </row>
    <row r="148" spans="1:67">
      <c r="A148" s="489" t="str">
        <f>MATRIX!A148</f>
        <v>Linea Research</v>
      </c>
      <c r="B148" s="489" t="str">
        <f>IF(MATRIX!B148&lt;&gt;0,MATRIX!B148,"-")</f>
        <v>88C03</v>
      </c>
      <c r="D148" s="131"/>
      <c r="E148" s="294" t="str">
        <f t="shared" si="56"/>
        <v/>
      </c>
      <c r="F148" s="379"/>
      <c r="G148" s="306" t="str">
        <f>'Lo-Z'!AE148</f>
        <v/>
      </c>
      <c r="H148" s="380" t="str">
        <f>'Lo-Z'!AF148</f>
        <v/>
      </c>
      <c r="J148" s="382"/>
      <c r="K148" s="471"/>
      <c r="L148" s="469"/>
      <c r="M148" s="382"/>
      <c r="N148" s="470"/>
      <c r="O148" s="382"/>
      <c r="P148" s="470"/>
      <c r="Q148" s="382"/>
      <c r="S148" s="460" t="str">
        <f t="shared" si="68"/>
        <v/>
      </c>
      <c r="T148" s="381"/>
      <c r="U148" s="459" t="str" cm="1">
        <f t="array" ref="U148">IF(ISNUMBER(O148), O148, IF(ISNUMBER(G148), 'Lo-Z-INPUT'!$K$19:$L$19, ""))</f>
        <v/>
      </c>
      <c r="V148" s="381"/>
      <c r="W148" s="458" t="str">
        <f t="shared" si="69"/>
        <v/>
      </c>
      <c r="X148" s="144"/>
      <c r="Y148" s="462"/>
      <c r="Z148" s="70" t="str">
        <f>IF(AND(ISNUMBER($S148),$S148&lt;&gt;0),EXTRA!K148,'Lo-Z'!AH148)</f>
        <v>-</v>
      </c>
      <c r="AB148" s="327" t="str">
        <f>IF(AND(ISNUMBER($S148),$S148&lt;&gt;0),EXTRA!M148,'Lo-Z'!AJ148)</f>
        <v>-</v>
      </c>
      <c r="AC148" s="328" t="str">
        <f t="shared" si="57"/>
        <v/>
      </c>
      <c r="AE148" s="66" t="str">
        <f>IF(AND(ISNUMBER($S148),$S148&lt;&gt;0),EXTRA!P148,'Lo-Z'!AM148)</f>
        <v/>
      </c>
      <c r="AF148" s="65" t="str">
        <f t="shared" si="58"/>
        <v/>
      </c>
      <c r="AG148" s="329" t="str">
        <f>IF(AND(ISNUMBER($S148),$S148&lt;&gt;0),EXTRA!R148,'Lo-Z'!AO148)</f>
        <v/>
      </c>
      <c r="AH148" s="124" t="str">
        <f t="shared" si="59"/>
        <v/>
      </c>
      <c r="AJ148" s="104" t="str">
        <f>IF(AND(ISNUMBER($S148),$S148&lt;&gt;0),EXTRA!T148,'Lo-Z'!AQ148)</f>
        <v/>
      </c>
      <c r="AK148" s="44" t="str">
        <f t="shared" si="60"/>
        <v/>
      </c>
      <c r="AM148" s="85" t="str">
        <f>IF(AND(ISNUMBER($S148),$S148&lt;&gt;0),IF(MV&lt;200,EXTRA!V148,EXTRA!Z148),IF(MV&lt;200,'Lo-Z'!AS148,'Lo-Z'!AW148))</f>
        <v/>
      </c>
      <c r="AN148" s="84" t="str">
        <f t="shared" si="61"/>
        <v/>
      </c>
      <c r="AO148" s="322" t="str">
        <f>IF(AND(ISNUMBER($S148),$S148&lt;&gt;0),IF(MV&lt;200,EXTRA!X148,EXTRA!AB148),IF(MV&lt;200,'Lo-Z'!AU148,'Lo-Z'!AY148))</f>
        <v/>
      </c>
      <c r="AP148" s="106" t="str">
        <f t="shared" si="62"/>
        <v/>
      </c>
      <c r="AR148" s="289" t="str">
        <f>IF(AND(ISNUMBER($S148),$S148&lt;&gt;0),EXTRA!AW148,'Lo-Z'!BP148)</f>
        <v/>
      </c>
      <c r="AS148" s="290" t="str">
        <f t="shared" si="63"/>
        <v/>
      </c>
      <c r="AT148" s="291" t="str">
        <f>IF(AND(ISNUMBER($S148),$S148&lt;&gt;0),EXTRA!AY148,'Lo-Z'!BR148)</f>
        <v/>
      </c>
      <c r="AU148" s="292" t="str">
        <f t="shared" si="64"/>
        <v/>
      </c>
      <c r="AW148" s="330" t="str">
        <f>IF(AND(ISNUMBER($S148),$S148&lt;&gt;0),EXTRA!AH148,'Lo-Z'!BA148)</f>
        <v/>
      </c>
      <c r="AY148" s="335" t="str">
        <f>IF(AND(ISNUMBER(BA148),BA148&lt;&gt;0),"",IF(AND(ISNUMBER($S148),$S148&lt;&gt;0),'Lo-Z-INPUT'!$K$15*'Lo-Z-INPUT'!$K$7,'Lo-Z'!BC148))</f>
        <v/>
      </c>
      <c r="AZ148" s="170"/>
      <c r="BA148" s="296"/>
      <c r="BB148" s="345"/>
      <c r="BD148" s="333" t="str">
        <f>IF(AND(ISNUMBER($S148),$S148&lt;&gt;0),EXTRA!BC148,'Lo-Z'!BV148)</f>
        <v/>
      </c>
      <c r="BE148" s="334" t="str">
        <f t="shared" si="65"/>
        <v/>
      </c>
      <c r="BG148" s="332" t="str">
        <f>IF(AND(ISNUMBER($S148),$S148&lt;&gt;0),EXTRA!AT148,'Lo-Z'!BM148)</f>
        <v/>
      </c>
      <c r="BH148" s="65" t="str">
        <f t="shared" si="66"/>
        <v/>
      </c>
      <c r="BJ148" s="348" t="str">
        <f t="shared" si="70"/>
        <v/>
      </c>
      <c r="BK148" s="349" t="str">
        <f t="shared" si="67"/>
        <v/>
      </c>
      <c r="BN148" s="480" t="str">
        <f t="shared" si="71"/>
        <v/>
      </c>
      <c r="BO148" s="481" t="str">
        <f t="shared" si="72"/>
        <v/>
      </c>
    </row>
    <row r="149" spans="1:67">
      <c r="A149" s="489" t="str">
        <f>MATRIX!A149</f>
        <v>Linea Research</v>
      </c>
      <c r="B149" s="489" t="str">
        <f>IF(MATRIX!B149&lt;&gt;0,MATRIX!B149,"-")</f>
        <v>88C06</v>
      </c>
      <c r="D149" s="131"/>
      <c r="E149" s="294" t="str">
        <f t="shared" si="56"/>
        <v/>
      </c>
      <c r="F149" s="379"/>
      <c r="G149" s="306" t="str">
        <f>'Lo-Z'!AE149</f>
        <v/>
      </c>
      <c r="H149" s="380" t="str">
        <f>'Lo-Z'!AF149</f>
        <v/>
      </c>
      <c r="J149" s="382"/>
      <c r="K149" s="471"/>
      <c r="L149" s="469"/>
      <c r="M149" s="382"/>
      <c r="N149" s="470"/>
      <c r="O149" s="382"/>
      <c r="P149" s="470"/>
      <c r="Q149" s="382"/>
      <c r="S149" s="460" t="str">
        <f t="shared" si="68"/>
        <v/>
      </c>
      <c r="T149" s="381"/>
      <c r="U149" s="459" t="str" cm="1">
        <f t="array" ref="U149">IF(ISNUMBER(O149), O149, IF(ISNUMBER(G149), 'Lo-Z-INPUT'!$K$19:$L$19, ""))</f>
        <v/>
      </c>
      <c r="V149" s="381"/>
      <c r="W149" s="458" t="str">
        <f t="shared" si="69"/>
        <v/>
      </c>
      <c r="X149" s="144"/>
      <c r="Y149" s="462"/>
      <c r="Z149" s="70" t="str">
        <f>IF(AND(ISNUMBER($S149),$S149&lt;&gt;0),EXTRA!K149,'Lo-Z'!AH149)</f>
        <v>-</v>
      </c>
      <c r="AB149" s="327" t="str">
        <f>IF(AND(ISNUMBER($S149),$S149&lt;&gt;0),EXTRA!M149,'Lo-Z'!AJ149)</f>
        <v>-</v>
      </c>
      <c r="AC149" s="328" t="str">
        <f t="shared" si="57"/>
        <v/>
      </c>
      <c r="AE149" s="66" t="str">
        <f>IF(AND(ISNUMBER($S149),$S149&lt;&gt;0),EXTRA!P149,'Lo-Z'!AM149)</f>
        <v/>
      </c>
      <c r="AF149" s="65" t="str">
        <f t="shared" si="58"/>
        <v/>
      </c>
      <c r="AG149" s="329" t="str">
        <f>IF(AND(ISNUMBER($S149),$S149&lt;&gt;0),EXTRA!R149,'Lo-Z'!AO149)</f>
        <v/>
      </c>
      <c r="AH149" s="124" t="str">
        <f t="shared" si="59"/>
        <v/>
      </c>
      <c r="AJ149" s="104" t="str">
        <f>IF(AND(ISNUMBER($S149),$S149&lt;&gt;0),EXTRA!T149,'Lo-Z'!AQ149)</f>
        <v/>
      </c>
      <c r="AK149" s="44" t="str">
        <f t="shared" si="60"/>
        <v/>
      </c>
      <c r="AM149" s="85" t="str">
        <f>IF(AND(ISNUMBER($S149),$S149&lt;&gt;0),IF(MV&lt;200,EXTRA!V149,EXTRA!Z149),IF(MV&lt;200,'Lo-Z'!AS149,'Lo-Z'!AW149))</f>
        <v/>
      </c>
      <c r="AN149" s="84" t="str">
        <f t="shared" si="61"/>
        <v/>
      </c>
      <c r="AO149" s="322" t="str">
        <f>IF(AND(ISNUMBER($S149),$S149&lt;&gt;0),IF(MV&lt;200,EXTRA!X149,EXTRA!AB149),IF(MV&lt;200,'Lo-Z'!AU149,'Lo-Z'!AY149))</f>
        <v/>
      </c>
      <c r="AP149" s="106" t="str">
        <f t="shared" si="62"/>
        <v/>
      </c>
      <c r="AR149" s="289" t="str">
        <f>IF(AND(ISNUMBER($S149),$S149&lt;&gt;0),EXTRA!AW149,'Lo-Z'!BP149)</f>
        <v/>
      </c>
      <c r="AS149" s="290" t="str">
        <f t="shared" si="63"/>
        <v/>
      </c>
      <c r="AT149" s="291" t="str">
        <f>IF(AND(ISNUMBER($S149),$S149&lt;&gt;0),EXTRA!AY149,'Lo-Z'!BR149)</f>
        <v/>
      </c>
      <c r="AU149" s="292" t="str">
        <f t="shared" si="64"/>
        <v/>
      </c>
      <c r="AW149" s="330" t="str">
        <f>IF(AND(ISNUMBER($S149),$S149&lt;&gt;0),EXTRA!AH149,'Lo-Z'!BA149)</f>
        <v/>
      </c>
      <c r="AY149" s="335" t="str">
        <f>IF(AND(ISNUMBER(BA149),BA149&lt;&gt;0),"",IF(AND(ISNUMBER($S149),$S149&lt;&gt;0),'Lo-Z-INPUT'!$K$15*'Lo-Z-INPUT'!$K$7,'Lo-Z'!BC149))</f>
        <v/>
      </c>
      <c r="AZ149" s="170"/>
      <c r="BA149" s="296"/>
      <c r="BB149" s="345"/>
      <c r="BD149" s="333" t="str">
        <f>IF(AND(ISNUMBER($S149),$S149&lt;&gt;0),EXTRA!BC149,'Lo-Z'!BV149)</f>
        <v/>
      </c>
      <c r="BE149" s="334" t="str">
        <f t="shared" si="65"/>
        <v/>
      </c>
      <c r="BG149" s="332" t="str">
        <f>IF(AND(ISNUMBER($S149),$S149&lt;&gt;0),EXTRA!AT149,'Lo-Z'!BM149)</f>
        <v/>
      </c>
      <c r="BH149" s="65" t="str">
        <f t="shared" si="66"/>
        <v/>
      </c>
      <c r="BJ149" s="348" t="str">
        <f t="shared" si="70"/>
        <v/>
      </c>
      <c r="BK149" s="349" t="str">
        <f t="shared" si="67"/>
        <v/>
      </c>
      <c r="BN149" s="480" t="str">
        <f t="shared" si="71"/>
        <v/>
      </c>
      <c r="BO149" s="481" t="str">
        <f t="shared" si="72"/>
        <v/>
      </c>
    </row>
    <row r="150" spans="1:67">
      <c r="A150" s="489" t="str">
        <f>MATRIX!A150</f>
        <v>Linea Research</v>
      </c>
      <c r="B150" s="489" t="str">
        <f>IF(MATRIX!B150&lt;&gt;0,MATRIX!B150,"-")</f>
        <v>88C10</v>
      </c>
      <c r="D150" s="131"/>
      <c r="E150" s="294" t="str">
        <f t="shared" si="56"/>
        <v/>
      </c>
      <c r="F150" s="379"/>
      <c r="G150" s="306" t="str">
        <f>'Lo-Z'!AE150</f>
        <v/>
      </c>
      <c r="H150" s="380" t="str">
        <f>'Lo-Z'!AF150</f>
        <v/>
      </c>
      <c r="J150" s="382"/>
      <c r="K150" s="471"/>
      <c r="L150" s="469"/>
      <c r="M150" s="382"/>
      <c r="N150" s="470"/>
      <c r="O150" s="382"/>
      <c r="P150" s="470"/>
      <c r="Q150" s="382"/>
      <c r="S150" s="460" t="str">
        <f t="shared" si="68"/>
        <v/>
      </c>
      <c r="T150" s="381"/>
      <c r="U150" s="459" t="str" cm="1">
        <f t="array" ref="U150">IF(ISNUMBER(O150), O150, IF(ISNUMBER(G150), 'Lo-Z-INPUT'!$K$19:$L$19, ""))</f>
        <v/>
      </c>
      <c r="V150" s="381"/>
      <c r="W150" s="458" t="str">
        <f t="shared" si="69"/>
        <v/>
      </c>
      <c r="X150" s="144"/>
      <c r="Y150" s="462"/>
      <c r="Z150" s="70" t="str">
        <f>IF(AND(ISNUMBER($S150),$S150&lt;&gt;0),EXTRA!K150,'Lo-Z'!AH150)</f>
        <v>-</v>
      </c>
      <c r="AB150" s="327" t="str">
        <f>IF(AND(ISNUMBER($S150),$S150&lt;&gt;0),EXTRA!M150,'Lo-Z'!AJ150)</f>
        <v>-</v>
      </c>
      <c r="AC150" s="328" t="str">
        <f t="shared" si="57"/>
        <v/>
      </c>
      <c r="AE150" s="66" t="str">
        <f>IF(AND(ISNUMBER($S150),$S150&lt;&gt;0),EXTRA!P150,'Lo-Z'!AM150)</f>
        <v/>
      </c>
      <c r="AF150" s="65" t="str">
        <f t="shared" si="58"/>
        <v/>
      </c>
      <c r="AG150" s="329" t="str">
        <f>IF(AND(ISNUMBER($S150),$S150&lt;&gt;0),EXTRA!R150,'Lo-Z'!AO150)</f>
        <v/>
      </c>
      <c r="AH150" s="124" t="str">
        <f t="shared" si="59"/>
        <v/>
      </c>
      <c r="AJ150" s="104" t="str">
        <f>IF(AND(ISNUMBER($S150),$S150&lt;&gt;0),EXTRA!T150,'Lo-Z'!AQ150)</f>
        <v/>
      </c>
      <c r="AK150" s="44" t="str">
        <f t="shared" si="60"/>
        <v/>
      </c>
      <c r="AM150" s="85" t="str">
        <f>IF(AND(ISNUMBER($S150),$S150&lt;&gt;0),IF(MV&lt;200,EXTRA!V150,EXTRA!Z150),IF(MV&lt;200,'Lo-Z'!AS150,'Lo-Z'!AW150))</f>
        <v/>
      </c>
      <c r="AN150" s="84" t="str">
        <f t="shared" si="61"/>
        <v/>
      </c>
      <c r="AO150" s="322" t="str">
        <f>IF(AND(ISNUMBER($S150),$S150&lt;&gt;0),IF(MV&lt;200,EXTRA!X150,EXTRA!AB150),IF(MV&lt;200,'Lo-Z'!AU150,'Lo-Z'!AY150))</f>
        <v/>
      </c>
      <c r="AP150" s="106" t="str">
        <f t="shared" si="62"/>
        <v/>
      </c>
      <c r="AR150" s="289" t="str">
        <f>IF(AND(ISNUMBER($S150),$S150&lt;&gt;0),EXTRA!AW150,'Lo-Z'!BP150)</f>
        <v/>
      </c>
      <c r="AS150" s="290" t="str">
        <f t="shared" si="63"/>
        <v/>
      </c>
      <c r="AT150" s="291" t="str">
        <f>IF(AND(ISNUMBER($S150),$S150&lt;&gt;0),EXTRA!AY150,'Lo-Z'!BR150)</f>
        <v/>
      </c>
      <c r="AU150" s="292" t="str">
        <f t="shared" si="64"/>
        <v/>
      </c>
      <c r="AW150" s="330" t="str">
        <f>IF(AND(ISNUMBER($S150),$S150&lt;&gt;0),EXTRA!AH150,'Lo-Z'!BA150)</f>
        <v/>
      </c>
      <c r="AY150" s="335" t="str">
        <f>IF(AND(ISNUMBER(BA150),BA150&lt;&gt;0),"",IF(AND(ISNUMBER($S150),$S150&lt;&gt;0),'Lo-Z-INPUT'!$K$15*'Lo-Z-INPUT'!$K$7,'Lo-Z'!BC150))</f>
        <v/>
      </c>
      <c r="AZ150" s="170"/>
      <c r="BA150" s="296"/>
      <c r="BB150" s="345"/>
      <c r="BD150" s="333" t="str">
        <f>IF(AND(ISNUMBER($S150),$S150&lt;&gt;0),EXTRA!BC150,'Lo-Z'!BV150)</f>
        <v/>
      </c>
      <c r="BE150" s="334" t="str">
        <f t="shared" si="65"/>
        <v/>
      </c>
      <c r="BG150" s="332" t="str">
        <f>IF(AND(ISNUMBER($S150),$S150&lt;&gt;0),EXTRA!AT150,'Lo-Z'!BM150)</f>
        <v/>
      </c>
      <c r="BH150" s="65" t="str">
        <f t="shared" si="66"/>
        <v/>
      </c>
      <c r="BJ150" s="348" t="str">
        <f t="shared" si="70"/>
        <v/>
      </c>
      <c r="BK150" s="349" t="str">
        <f t="shared" si="67"/>
        <v/>
      </c>
      <c r="BN150" s="480" t="str">
        <f t="shared" si="71"/>
        <v/>
      </c>
      <c r="BO150" s="481" t="str">
        <f t="shared" si="72"/>
        <v/>
      </c>
    </row>
    <row r="151" spans="1:67">
      <c r="A151" s="489" t="str">
        <f>MATRIX!A151</f>
        <v>Linea Research</v>
      </c>
      <c r="B151" s="489" t="str">
        <f>IF(MATRIX!B151&lt;&gt;0,MATRIX!B151,"-")</f>
        <v>88C20</v>
      </c>
      <c r="D151" s="131"/>
      <c r="E151" s="294" t="str">
        <f t="shared" si="56"/>
        <v/>
      </c>
      <c r="F151" s="379"/>
      <c r="G151" s="306" t="str">
        <f>'Lo-Z'!AE151</f>
        <v/>
      </c>
      <c r="H151" s="380" t="str">
        <f>'Lo-Z'!AF151</f>
        <v/>
      </c>
      <c r="J151" s="382"/>
      <c r="K151" s="471"/>
      <c r="L151" s="469"/>
      <c r="M151" s="382"/>
      <c r="N151" s="470"/>
      <c r="O151" s="382"/>
      <c r="P151" s="470"/>
      <c r="Q151" s="382"/>
      <c r="S151" s="460" t="str">
        <f t="shared" si="68"/>
        <v/>
      </c>
      <c r="T151" s="381"/>
      <c r="U151" s="459" t="str" cm="1">
        <f t="array" ref="U151">IF(ISNUMBER(O151), O151, IF(ISNUMBER(G151), 'Lo-Z-INPUT'!$K$19:$L$19, ""))</f>
        <v/>
      </c>
      <c r="V151" s="381"/>
      <c r="W151" s="458" t="str">
        <f t="shared" si="69"/>
        <v/>
      </c>
      <c r="X151" s="144"/>
      <c r="Y151" s="462"/>
      <c r="Z151" s="70" t="str">
        <f>IF(AND(ISNUMBER($S151),$S151&lt;&gt;0),EXTRA!K151,'Lo-Z'!AH151)</f>
        <v>-</v>
      </c>
      <c r="AB151" s="327" t="str">
        <f>IF(AND(ISNUMBER($S151),$S151&lt;&gt;0),EXTRA!M151,'Lo-Z'!AJ151)</f>
        <v>-</v>
      </c>
      <c r="AC151" s="328" t="str">
        <f t="shared" si="57"/>
        <v/>
      </c>
      <c r="AE151" s="66" t="str">
        <f>IF(AND(ISNUMBER($S151),$S151&lt;&gt;0),EXTRA!P151,'Lo-Z'!AM151)</f>
        <v/>
      </c>
      <c r="AF151" s="65" t="str">
        <f t="shared" si="58"/>
        <v/>
      </c>
      <c r="AG151" s="329" t="str">
        <f>IF(AND(ISNUMBER($S151),$S151&lt;&gt;0),EXTRA!R151,'Lo-Z'!AO151)</f>
        <v/>
      </c>
      <c r="AH151" s="124" t="str">
        <f t="shared" si="59"/>
        <v/>
      </c>
      <c r="AJ151" s="104" t="str">
        <f>IF(AND(ISNUMBER($S151),$S151&lt;&gt;0),EXTRA!T151,'Lo-Z'!AQ151)</f>
        <v/>
      </c>
      <c r="AK151" s="44" t="str">
        <f t="shared" si="60"/>
        <v/>
      </c>
      <c r="AM151" s="85" t="str">
        <f>IF(AND(ISNUMBER($S151),$S151&lt;&gt;0),IF(MV&lt;200,EXTRA!V151,EXTRA!Z151),IF(MV&lt;200,'Lo-Z'!AS151,'Lo-Z'!AW151))</f>
        <v/>
      </c>
      <c r="AN151" s="84" t="str">
        <f t="shared" si="61"/>
        <v/>
      </c>
      <c r="AO151" s="322" t="str">
        <f>IF(AND(ISNUMBER($S151),$S151&lt;&gt;0),IF(MV&lt;200,EXTRA!X151,EXTRA!AB151),IF(MV&lt;200,'Lo-Z'!AU151,'Lo-Z'!AY151))</f>
        <v/>
      </c>
      <c r="AP151" s="106" t="str">
        <f t="shared" si="62"/>
        <v/>
      </c>
      <c r="AR151" s="289" t="str">
        <f>IF(AND(ISNUMBER($S151),$S151&lt;&gt;0),EXTRA!AW151,'Lo-Z'!BP151)</f>
        <v/>
      </c>
      <c r="AS151" s="290" t="str">
        <f t="shared" si="63"/>
        <v/>
      </c>
      <c r="AT151" s="291" t="str">
        <f>IF(AND(ISNUMBER($S151),$S151&lt;&gt;0),EXTRA!AY151,'Lo-Z'!BR151)</f>
        <v/>
      </c>
      <c r="AU151" s="292" t="str">
        <f t="shared" si="64"/>
        <v/>
      </c>
      <c r="AW151" s="330" t="str">
        <f>IF(AND(ISNUMBER($S151),$S151&lt;&gt;0),EXTRA!AH151,'Lo-Z'!BA151)</f>
        <v/>
      </c>
      <c r="AY151" s="335" t="str">
        <f>IF(AND(ISNUMBER(BA151),BA151&lt;&gt;0),"",IF(AND(ISNUMBER($S151),$S151&lt;&gt;0),'Lo-Z-INPUT'!$K$15*'Lo-Z-INPUT'!$K$7,'Lo-Z'!BC151))</f>
        <v/>
      </c>
      <c r="AZ151" s="170"/>
      <c r="BA151" s="296"/>
      <c r="BB151" s="345"/>
      <c r="BD151" s="333" t="str">
        <f>IF(AND(ISNUMBER($S151),$S151&lt;&gt;0),EXTRA!BC151,'Lo-Z'!BV151)</f>
        <v/>
      </c>
      <c r="BE151" s="334" t="str">
        <f t="shared" si="65"/>
        <v/>
      </c>
      <c r="BG151" s="332" t="str">
        <f>IF(AND(ISNUMBER($S151),$S151&lt;&gt;0),EXTRA!AT151,'Lo-Z'!BM151)</f>
        <v/>
      </c>
      <c r="BH151" s="65" t="str">
        <f t="shared" si="66"/>
        <v/>
      </c>
      <c r="BJ151" s="348" t="str">
        <f t="shared" si="70"/>
        <v/>
      </c>
      <c r="BK151" s="349" t="str">
        <f t="shared" si="67"/>
        <v/>
      </c>
      <c r="BN151" s="480" t="str">
        <f t="shared" si="71"/>
        <v/>
      </c>
      <c r="BO151" s="481" t="str">
        <f t="shared" si="72"/>
        <v/>
      </c>
    </row>
    <row r="152" spans="1:67">
      <c r="A152" s="489" t="str">
        <f>MATRIX!A152</f>
        <v>Linea Research</v>
      </c>
      <c r="B152" s="489" t="str">
        <f>IF(MATRIX!B152&lt;&gt;0,MATRIX!B152,"-")</f>
        <v>48M03</v>
      </c>
      <c r="D152" s="131"/>
      <c r="E152" s="294" t="str">
        <f t="shared" si="56"/>
        <v/>
      </c>
      <c r="F152" s="379"/>
      <c r="G152" s="306" t="str">
        <f>'Lo-Z'!AE152</f>
        <v/>
      </c>
      <c r="H152" s="380" t="str">
        <f>'Lo-Z'!AF152</f>
        <v/>
      </c>
      <c r="J152" s="382"/>
      <c r="K152" s="471"/>
      <c r="L152" s="469"/>
      <c r="M152" s="382"/>
      <c r="N152" s="470"/>
      <c r="O152" s="382"/>
      <c r="P152" s="470"/>
      <c r="Q152" s="382"/>
      <c r="S152" s="460" t="str">
        <f t="shared" si="68"/>
        <v/>
      </c>
      <c r="T152" s="381"/>
      <c r="U152" s="459" t="str" cm="1">
        <f t="array" ref="U152">IF(ISNUMBER(O152), O152, IF(ISNUMBER(G152), 'Lo-Z-INPUT'!$K$19:$L$19, ""))</f>
        <v/>
      </c>
      <c r="V152" s="381"/>
      <c r="W152" s="458" t="str">
        <f t="shared" si="69"/>
        <v/>
      </c>
      <c r="X152" s="144"/>
      <c r="Y152" s="462"/>
      <c r="Z152" s="70" t="str">
        <f>IF(AND(ISNUMBER($S152),$S152&lt;&gt;0),EXTRA!K152,'Lo-Z'!AH152)</f>
        <v>-</v>
      </c>
      <c r="AB152" s="327" t="str">
        <f>IF(AND(ISNUMBER($S152),$S152&lt;&gt;0),EXTRA!M152,'Lo-Z'!AJ152)</f>
        <v>-</v>
      </c>
      <c r="AC152" s="328" t="str">
        <f t="shared" si="57"/>
        <v/>
      </c>
      <c r="AE152" s="66" t="str">
        <f>IF(AND(ISNUMBER($S152),$S152&lt;&gt;0),EXTRA!P152,'Lo-Z'!AM152)</f>
        <v/>
      </c>
      <c r="AF152" s="65" t="str">
        <f t="shared" si="58"/>
        <v/>
      </c>
      <c r="AG152" s="329" t="str">
        <f>IF(AND(ISNUMBER($S152),$S152&lt;&gt;0),EXTRA!R152,'Lo-Z'!AO152)</f>
        <v/>
      </c>
      <c r="AH152" s="124" t="str">
        <f t="shared" si="59"/>
        <v/>
      </c>
      <c r="AJ152" s="104" t="str">
        <f>IF(AND(ISNUMBER($S152),$S152&lt;&gt;0),EXTRA!T152,'Lo-Z'!AQ152)</f>
        <v/>
      </c>
      <c r="AK152" s="44" t="str">
        <f t="shared" si="60"/>
        <v/>
      </c>
      <c r="AM152" s="85" t="str">
        <f>IF(AND(ISNUMBER($S152),$S152&lt;&gt;0),IF(MV&lt;200,EXTRA!V152,EXTRA!Z152),IF(MV&lt;200,'Lo-Z'!AS152,'Lo-Z'!AW152))</f>
        <v/>
      </c>
      <c r="AN152" s="84" t="str">
        <f t="shared" si="61"/>
        <v/>
      </c>
      <c r="AO152" s="322" t="str">
        <f>IF(AND(ISNUMBER($S152),$S152&lt;&gt;0),IF(MV&lt;200,EXTRA!X152,EXTRA!AB152),IF(MV&lt;200,'Lo-Z'!AU152,'Lo-Z'!AY152))</f>
        <v/>
      </c>
      <c r="AP152" s="106" t="str">
        <f t="shared" si="62"/>
        <v/>
      </c>
      <c r="AR152" s="289" t="str">
        <f>IF(AND(ISNUMBER($S152),$S152&lt;&gt;0),EXTRA!AW152,'Lo-Z'!BP152)</f>
        <v/>
      </c>
      <c r="AS152" s="290" t="str">
        <f t="shared" si="63"/>
        <v/>
      </c>
      <c r="AT152" s="291" t="str">
        <f>IF(AND(ISNUMBER($S152),$S152&lt;&gt;0),EXTRA!AY152,'Lo-Z'!BR152)</f>
        <v/>
      </c>
      <c r="AU152" s="292" t="str">
        <f t="shared" si="64"/>
        <v/>
      </c>
      <c r="AW152" s="330" t="str">
        <f>IF(AND(ISNUMBER($S152),$S152&lt;&gt;0),EXTRA!AH152,'Lo-Z'!BA152)</f>
        <v/>
      </c>
      <c r="AY152" s="335" t="str">
        <f>IF(AND(ISNUMBER(BA152),BA152&lt;&gt;0),"",IF(AND(ISNUMBER($S152),$S152&lt;&gt;0),'Lo-Z-INPUT'!$K$15*'Lo-Z-INPUT'!$K$7,'Lo-Z'!BC152))</f>
        <v/>
      </c>
      <c r="AZ152" s="170"/>
      <c r="BA152" s="296"/>
      <c r="BB152" s="345"/>
      <c r="BD152" s="333" t="str">
        <f>IF(AND(ISNUMBER($S152),$S152&lt;&gt;0),EXTRA!BC152,'Lo-Z'!BV152)</f>
        <v/>
      </c>
      <c r="BE152" s="334" t="str">
        <f t="shared" si="65"/>
        <v/>
      </c>
      <c r="BG152" s="332" t="str">
        <f>IF(AND(ISNUMBER($S152),$S152&lt;&gt;0),EXTRA!AT152,'Lo-Z'!BM152)</f>
        <v/>
      </c>
      <c r="BH152" s="65" t="str">
        <f t="shared" si="66"/>
        <v/>
      </c>
      <c r="BJ152" s="348" t="str">
        <f t="shared" si="70"/>
        <v/>
      </c>
      <c r="BK152" s="349" t="str">
        <f t="shared" si="67"/>
        <v/>
      </c>
      <c r="BN152" s="480" t="str">
        <f t="shared" si="71"/>
        <v/>
      </c>
      <c r="BO152" s="481" t="str">
        <f t="shared" si="72"/>
        <v/>
      </c>
    </row>
    <row r="153" spans="1:67">
      <c r="A153" s="489" t="str">
        <f>MATRIX!A153</f>
        <v>Linea Research</v>
      </c>
      <c r="B153" s="489" t="str">
        <f>IF(MATRIX!B153&lt;&gt;0,MATRIX!B153,"-")</f>
        <v>48M06</v>
      </c>
      <c r="D153" s="131"/>
      <c r="E153" s="294" t="str">
        <f t="shared" si="56"/>
        <v/>
      </c>
      <c r="F153" s="379"/>
      <c r="G153" s="306" t="str">
        <f>'Lo-Z'!AE153</f>
        <v/>
      </c>
      <c r="H153" s="380" t="str">
        <f>'Lo-Z'!AF153</f>
        <v/>
      </c>
      <c r="J153" s="382"/>
      <c r="K153" s="471"/>
      <c r="L153" s="469"/>
      <c r="M153" s="382"/>
      <c r="N153" s="470"/>
      <c r="O153" s="382"/>
      <c r="P153" s="470"/>
      <c r="Q153" s="382"/>
      <c r="S153" s="460" t="str">
        <f t="shared" si="68"/>
        <v/>
      </c>
      <c r="T153" s="381"/>
      <c r="U153" s="459" t="str" cm="1">
        <f t="array" ref="U153">IF(ISNUMBER(O153), O153, IF(ISNUMBER(G153), 'Lo-Z-INPUT'!$K$19:$L$19, ""))</f>
        <v/>
      </c>
      <c r="V153" s="381"/>
      <c r="W153" s="458" t="str">
        <f t="shared" si="69"/>
        <v/>
      </c>
      <c r="X153" s="144"/>
      <c r="Y153" s="462"/>
      <c r="Z153" s="70" t="str">
        <f>IF(AND(ISNUMBER($S153),$S153&lt;&gt;0),EXTRA!K153,'Lo-Z'!AH153)</f>
        <v>-</v>
      </c>
      <c r="AB153" s="327" t="str">
        <f>IF(AND(ISNUMBER($S153),$S153&lt;&gt;0),EXTRA!M153,'Lo-Z'!AJ153)</f>
        <v>-</v>
      </c>
      <c r="AC153" s="328" t="str">
        <f t="shared" si="57"/>
        <v/>
      </c>
      <c r="AE153" s="66" t="str">
        <f>IF(AND(ISNUMBER($S153),$S153&lt;&gt;0),EXTRA!P153,'Lo-Z'!AM153)</f>
        <v/>
      </c>
      <c r="AF153" s="65" t="str">
        <f t="shared" si="58"/>
        <v/>
      </c>
      <c r="AG153" s="329" t="str">
        <f>IF(AND(ISNUMBER($S153),$S153&lt;&gt;0),EXTRA!R153,'Lo-Z'!AO153)</f>
        <v/>
      </c>
      <c r="AH153" s="124" t="str">
        <f t="shared" si="59"/>
        <v/>
      </c>
      <c r="AJ153" s="104" t="str">
        <f>IF(AND(ISNUMBER($S153),$S153&lt;&gt;0),EXTRA!T153,'Lo-Z'!AQ153)</f>
        <v/>
      </c>
      <c r="AK153" s="44" t="str">
        <f t="shared" si="60"/>
        <v/>
      </c>
      <c r="AM153" s="85" t="str">
        <f>IF(AND(ISNUMBER($S153),$S153&lt;&gt;0),IF(MV&lt;200,EXTRA!V153,EXTRA!Z153),IF(MV&lt;200,'Lo-Z'!AS153,'Lo-Z'!AW153))</f>
        <v/>
      </c>
      <c r="AN153" s="84" t="str">
        <f t="shared" si="61"/>
        <v/>
      </c>
      <c r="AO153" s="322" t="str">
        <f>IF(AND(ISNUMBER($S153),$S153&lt;&gt;0),IF(MV&lt;200,EXTRA!X153,EXTRA!AB153),IF(MV&lt;200,'Lo-Z'!AU153,'Lo-Z'!AY153))</f>
        <v/>
      </c>
      <c r="AP153" s="106" t="str">
        <f t="shared" si="62"/>
        <v/>
      </c>
      <c r="AR153" s="289" t="str">
        <f>IF(AND(ISNUMBER($S153),$S153&lt;&gt;0),EXTRA!AW153,'Lo-Z'!BP153)</f>
        <v/>
      </c>
      <c r="AS153" s="290" t="str">
        <f t="shared" si="63"/>
        <v/>
      </c>
      <c r="AT153" s="291" t="str">
        <f>IF(AND(ISNUMBER($S153),$S153&lt;&gt;0),EXTRA!AY153,'Lo-Z'!BR153)</f>
        <v/>
      </c>
      <c r="AU153" s="292" t="str">
        <f t="shared" si="64"/>
        <v/>
      </c>
      <c r="AW153" s="330" t="str">
        <f>IF(AND(ISNUMBER($S153),$S153&lt;&gt;0),EXTRA!AH153,'Lo-Z'!BA153)</f>
        <v/>
      </c>
      <c r="AY153" s="335" t="str">
        <f>IF(AND(ISNUMBER(BA153),BA153&lt;&gt;0),"",IF(AND(ISNUMBER($S153),$S153&lt;&gt;0),'Lo-Z-INPUT'!$K$15*'Lo-Z-INPUT'!$K$7,'Lo-Z'!BC153))</f>
        <v/>
      </c>
      <c r="AZ153" s="170"/>
      <c r="BA153" s="296"/>
      <c r="BB153" s="345"/>
      <c r="BD153" s="333" t="str">
        <f>IF(AND(ISNUMBER($S153),$S153&lt;&gt;0),EXTRA!BC153,'Lo-Z'!BV153)</f>
        <v/>
      </c>
      <c r="BE153" s="334" t="str">
        <f t="shared" si="65"/>
        <v/>
      </c>
      <c r="BG153" s="332" t="str">
        <f>IF(AND(ISNUMBER($S153),$S153&lt;&gt;0),EXTRA!AT153,'Lo-Z'!BM153)</f>
        <v/>
      </c>
      <c r="BH153" s="65" t="str">
        <f t="shared" si="66"/>
        <v/>
      </c>
      <c r="BJ153" s="348" t="str">
        <f t="shared" si="70"/>
        <v/>
      </c>
      <c r="BK153" s="349" t="str">
        <f t="shared" si="67"/>
        <v/>
      </c>
      <c r="BN153" s="480" t="str">
        <f t="shared" si="71"/>
        <v/>
      </c>
      <c r="BO153" s="481" t="str">
        <f t="shared" si="72"/>
        <v/>
      </c>
    </row>
    <row r="154" spans="1:67">
      <c r="A154" s="489" t="str">
        <f>MATRIX!A154</f>
        <v>Linea Research</v>
      </c>
      <c r="B154" s="489" t="str">
        <f>IF(MATRIX!B154&lt;&gt;0,MATRIX!B154,"-")</f>
        <v>48M10</v>
      </c>
      <c r="D154" s="131"/>
      <c r="E154" s="294" t="str">
        <f t="shared" si="56"/>
        <v/>
      </c>
      <c r="F154" s="379"/>
      <c r="G154" s="306" t="str">
        <f>'Lo-Z'!AE154</f>
        <v/>
      </c>
      <c r="H154" s="380" t="str">
        <f>'Lo-Z'!AF154</f>
        <v/>
      </c>
      <c r="J154" s="382"/>
      <c r="K154" s="471"/>
      <c r="L154" s="469"/>
      <c r="M154" s="382"/>
      <c r="N154" s="470"/>
      <c r="O154" s="382"/>
      <c r="P154" s="470"/>
      <c r="Q154" s="382"/>
      <c r="S154" s="460" t="str">
        <f t="shared" si="68"/>
        <v/>
      </c>
      <c r="T154" s="381"/>
      <c r="U154" s="459" t="str" cm="1">
        <f t="array" ref="U154">IF(ISNUMBER(O154), O154, IF(ISNUMBER(G154), 'Lo-Z-INPUT'!$K$19:$L$19, ""))</f>
        <v/>
      </c>
      <c r="V154" s="381"/>
      <c r="W154" s="458" t="str">
        <f t="shared" si="69"/>
        <v/>
      </c>
      <c r="X154" s="144"/>
      <c r="Y154" s="462"/>
      <c r="Z154" s="70" t="str">
        <f>IF(AND(ISNUMBER($S154),$S154&lt;&gt;0),EXTRA!K154,'Lo-Z'!AH154)</f>
        <v>-</v>
      </c>
      <c r="AB154" s="327" t="str">
        <f>IF(AND(ISNUMBER($S154),$S154&lt;&gt;0),EXTRA!M154,'Lo-Z'!AJ154)</f>
        <v>-</v>
      </c>
      <c r="AC154" s="328" t="str">
        <f t="shared" si="57"/>
        <v/>
      </c>
      <c r="AE154" s="66" t="str">
        <f>IF(AND(ISNUMBER($S154),$S154&lt;&gt;0),EXTRA!P154,'Lo-Z'!AM154)</f>
        <v/>
      </c>
      <c r="AF154" s="65" t="str">
        <f t="shared" si="58"/>
        <v/>
      </c>
      <c r="AG154" s="329" t="str">
        <f>IF(AND(ISNUMBER($S154),$S154&lt;&gt;0),EXTRA!R154,'Lo-Z'!AO154)</f>
        <v/>
      </c>
      <c r="AH154" s="124" t="str">
        <f t="shared" si="59"/>
        <v/>
      </c>
      <c r="AJ154" s="104" t="str">
        <f>IF(AND(ISNUMBER($S154),$S154&lt;&gt;0),EXTRA!T154,'Lo-Z'!AQ154)</f>
        <v/>
      </c>
      <c r="AK154" s="44" t="str">
        <f t="shared" si="60"/>
        <v/>
      </c>
      <c r="AM154" s="85" t="str">
        <f>IF(AND(ISNUMBER($S154),$S154&lt;&gt;0),IF(MV&lt;200,EXTRA!V154,EXTRA!Z154),IF(MV&lt;200,'Lo-Z'!AS154,'Lo-Z'!AW154))</f>
        <v/>
      </c>
      <c r="AN154" s="84" t="str">
        <f t="shared" si="61"/>
        <v/>
      </c>
      <c r="AO154" s="322" t="str">
        <f>IF(AND(ISNUMBER($S154),$S154&lt;&gt;0),IF(MV&lt;200,EXTRA!X154,EXTRA!AB154),IF(MV&lt;200,'Lo-Z'!AU154,'Lo-Z'!AY154))</f>
        <v/>
      </c>
      <c r="AP154" s="106" t="str">
        <f t="shared" si="62"/>
        <v/>
      </c>
      <c r="AR154" s="289" t="str">
        <f>IF(AND(ISNUMBER($S154),$S154&lt;&gt;0),EXTRA!AW154,'Lo-Z'!BP154)</f>
        <v/>
      </c>
      <c r="AS154" s="290" t="str">
        <f t="shared" si="63"/>
        <v/>
      </c>
      <c r="AT154" s="291" t="str">
        <f>IF(AND(ISNUMBER($S154),$S154&lt;&gt;0),EXTRA!AY154,'Lo-Z'!BR154)</f>
        <v/>
      </c>
      <c r="AU154" s="292" t="str">
        <f t="shared" si="64"/>
        <v/>
      </c>
      <c r="AW154" s="330" t="str">
        <f>IF(AND(ISNUMBER($S154),$S154&lt;&gt;0),EXTRA!AH154,'Lo-Z'!BA154)</f>
        <v/>
      </c>
      <c r="AY154" s="335" t="str">
        <f>IF(AND(ISNUMBER(BA154),BA154&lt;&gt;0),"",IF(AND(ISNUMBER($S154),$S154&lt;&gt;0),'Lo-Z-INPUT'!$K$15*'Lo-Z-INPUT'!$K$7,'Lo-Z'!BC154))</f>
        <v/>
      </c>
      <c r="AZ154" s="170"/>
      <c r="BA154" s="296"/>
      <c r="BB154" s="345"/>
      <c r="BD154" s="333" t="str">
        <f>IF(AND(ISNUMBER($S154),$S154&lt;&gt;0),EXTRA!BC154,'Lo-Z'!BV154)</f>
        <v/>
      </c>
      <c r="BE154" s="334" t="str">
        <f t="shared" si="65"/>
        <v/>
      </c>
      <c r="BG154" s="332" t="str">
        <f>IF(AND(ISNUMBER($S154),$S154&lt;&gt;0),EXTRA!AT154,'Lo-Z'!BM154)</f>
        <v/>
      </c>
      <c r="BH154" s="65" t="str">
        <f t="shared" si="66"/>
        <v/>
      </c>
      <c r="BJ154" s="348" t="str">
        <f t="shared" si="70"/>
        <v/>
      </c>
      <c r="BK154" s="349" t="str">
        <f t="shared" si="67"/>
        <v/>
      </c>
      <c r="BN154" s="480" t="str">
        <f t="shared" si="71"/>
        <v/>
      </c>
      <c r="BO154" s="481" t="str">
        <f t="shared" si="72"/>
        <v/>
      </c>
    </row>
    <row r="155" spans="1:67">
      <c r="A155" s="489" t="str">
        <f>MATRIX!A155</f>
        <v>Linea Research</v>
      </c>
      <c r="B155" s="489" t="str">
        <f>IF(MATRIX!B155&lt;&gt;0,MATRIX!B155,"-")</f>
        <v>48M20</v>
      </c>
      <c r="D155" s="131"/>
      <c r="E155" s="294" t="str">
        <f t="shared" si="56"/>
        <v/>
      </c>
      <c r="F155" s="379"/>
      <c r="G155" s="306" t="str">
        <f>'Lo-Z'!AE155</f>
        <v/>
      </c>
      <c r="H155" s="380" t="str">
        <f>'Lo-Z'!AF155</f>
        <v/>
      </c>
      <c r="J155" s="382"/>
      <c r="K155" s="471"/>
      <c r="L155" s="469"/>
      <c r="M155" s="382"/>
      <c r="N155" s="470"/>
      <c r="O155" s="382"/>
      <c r="P155" s="470"/>
      <c r="Q155" s="382"/>
      <c r="S155" s="460" t="str">
        <f t="shared" si="68"/>
        <v/>
      </c>
      <c r="T155" s="381"/>
      <c r="U155" s="459" t="str" cm="1">
        <f t="array" ref="U155">IF(ISNUMBER(O155), O155, IF(ISNUMBER(G155), 'Lo-Z-INPUT'!$K$19:$L$19, ""))</f>
        <v/>
      </c>
      <c r="V155" s="381"/>
      <c r="W155" s="458" t="str">
        <f t="shared" si="69"/>
        <v/>
      </c>
      <c r="X155" s="144"/>
      <c r="Y155" s="462"/>
      <c r="Z155" s="70" t="str">
        <f>IF(AND(ISNUMBER($S155),$S155&lt;&gt;0),EXTRA!K155,'Lo-Z'!AH155)</f>
        <v>-</v>
      </c>
      <c r="AB155" s="327" t="str">
        <f>IF(AND(ISNUMBER($S155),$S155&lt;&gt;0),EXTRA!M155,'Lo-Z'!AJ155)</f>
        <v>-</v>
      </c>
      <c r="AC155" s="328" t="str">
        <f t="shared" si="57"/>
        <v/>
      </c>
      <c r="AE155" s="66" t="str">
        <f>IF(AND(ISNUMBER($S155),$S155&lt;&gt;0),EXTRA!P155,'Lo-Z'!AM155)</f>
        <v/>
      </c>
      <c r="AF155" s="65" t="str">
        <f t="shared" si="58"/>
        <v/>
      </c>
      <c r="AG155" s="329" t="str">
        <f>IF(AND(ISNUMBER($S155),$S155&lt;&gt;0),EXTRA!R155,'Lo-Z'!AO155)</f>
        <v/>
      </c>
      <c r="AH155" s="124" t="str">
        <f t="shared" si="59"/>
        <v/>
      </c>
      <c r="AJ155" s="104" t="str">
        <f>IF(AND(ISNUMBER($S155),$S155&lt;&gt;0),EXTRA!T155,'Lo-Z'!AQ155)</f>
        <v/>
      </c>
      <c r="AK155" s="44" t="str">
        <f t="shared" si="60"/>
        <v/>
      </c>
      <c r="AM155" s="85" t="str">
        <f>IF(AND(ISNUMBER($S155),$S155&lt;&gt;0),IF(MV&lt;200,EXTRA!V155,EXTRA!Z155),IF(MV&lt;200,'Lo-Z'!AS155,'Lo-Z'!AW155))</f>
        <v/>
      </c>
      <c r="AN155" s="84" t="str">
        <f t="shared" si="61"/>
        <v/>
      </c>
      <c r="AO155" s="322" t="str">
        <f>IF(AND(ISNUMBER($S155),$S155&lt;&gt;0),IF(MV&lt;200,EXTRA!X155,EXTRA!AB155),IF(MV&lt;200,'Lo-Z'!AU155,'Lo-Z'!AY155))</f>
        <v/>
      </c>
      <c r="AP155" s="106" t="str">
        <f t="shared" si="62"/>
        <v/>
      </c>
      <c r="AR155" s="289" t="str">
        <f>IF(AND(ISNUMBER($S155),$S155&lt;&gt;0),EXTRA!AW155,'Lo-Z'!BP155)</f>
        <v/>
      </c>
      <c r="AS155" s="290" t="str">
        <f t="shared" si="63"/>
        <v/>
      </c>
      <c r="AT155" s="291" t="str">
        <f>IF(AND(ISNUMBER($S155),$S155&lt;&gt;0),EXTRA!AY155,'Lo-Z'!BR155)</f>
        <v/>
      </c>
      <c r="AU155" s="292" t="str">
        <f t="shared" si="64"/>
        <v/>
      </c>
      <c r="AW155" s="330" t="str">
        <f>IF(AND(ISNUMBER($S155),$S155&lt;&gt;0),EXTRA!AH155,'Lo-Z'!BA155)</f>
        <v/>
      </c>
      <c r="AY155" s="335" t="str">
        <f>IF(AND(ISNUMBER(BA155),BA155&lt;&gt;0),"",IF(AND(ISNUMBER($S155),$S155&lt;&gt;0),'Lo-Z-INPUT'!$K$15*'Lo-Z-INPUT'!$K$7,'Lo-Z'!BC155))</f>
        <v/>
      </c>
      <c r="AZ155" s="170"/>
      <c r="BA155" s="296"/>
      <c r="BB155" s="345"/>
      <c r="BD155" s="333" t="str">
        <f>IF(AND(ISNUMBER($S155),$S155&lt;&gt;0),EXTRA!BC155,'Lo-Z'!BV155)</f>
        <v/>
      </c>
      <c r="BE155" s="334" t="str">
        <f t="shared" si="65"/>
        <v/>
      </c>
      <c r="BG155" s="332" t="str">
        <f>IF(AND(ISNUMBER($S155),$S155&lt;&gt;0),EXTRA!AT155,'Lo-Z'!BM155)</f>
        <v/>
      </c>
      <c r="BH155" s="65" t="str">
        <f t="shared" si="66"/>
        <v/>
      </c>
      <c r="BJ155" s="348" t="str">
        <f t="shared" si="70"/>
        <v/>
      </c>
      <c r="BK155" s="349" t="str">
        <f t="shared" si="67"/>
        <v/>
      </c>
      <c r="BN155" s="480" t="str">
        <f t="shared" si="71"/>
        <v/>
      </c>
      <c r="BO155" s="481" t="str">
        <f t="shared" si="72"/>
        <v/>
      </c>
    </row>
    <row r="156" spans="1:67">
      <c r="A156" s="489" t="str">
        <f>MATRIX!A156</f>
        <v>Linea Research</v>
      </c>
      <c r="B156" s="489" t="str">
        <f>IF(MATRIX!B156&lt;&gt;0,MATRIX!B156,"-")</f>
        <v>44C20</v>
      </c>
      <c r="D156" s="131"/>
      <c r="E156" s="294" t="str">
        <f t="shared" si="56"/>
        <v/>
      </c>
      <c r="F156" s="379"/>
      <c r="G156" s="306" t="str">
        <f>'Lo-Z'!AE156</f>
        <v/>
      </c>
      <c r="H156" s="380" t="str">
        <f>'Lo-Z'!AF156</f>
        <v/>
      </c>
      <c r="J156" s="382"/>
      <c r="K156" s="471"/>
      <c r="L156" s="469"/>
      <c r="M156" s="382"/>
      <c r="N156" s="470"/>
      <c r="O156" s="382"/>
      <c r="P156" s="470"/>
      <c r="Q156" s="382"/>
      <c r="S156" s="460" t="str">
        <f t="shared" si="68"/>
        <v/>
      </c>
      <c r="T156" s="381"/>
      <c r="U156" s="459" t="str" cm="1">
        <f t="array" ref="U156">IF(ISNUMBER(O156), O156, IF(ISNUMBER(G156), 'Lo-Z-INPUT'!$K$19:$L$19, ""))</f>
        <v/>
      </c>
      <c r="V156" s="381"/>
      <c r="W156" s="458" t="str">
        <f t="shared" si="69"/>
        <v/>
      </c>
      <c r="X156" s="144"/>
      <c r="Y156" s="462"/>
      <c r="Z156" s="70" t="str">
        <f>IF(AND(ISNUMBER($S156),$S156&lt;&gt;0),EXTRA!K156,'Lo-Z'!AH156)</f>
        <v>-</v>
      </c>
      <c r="AB156" s="327" t="str">
        <f>IF(AND(ISNUMBER($S156),$S156&lt;&gt;0),EXTRA!M156,'Lo-Z'!AJ156)</f>
        <v>-</v>
      </c>
      <c r="AC156" s="328" t="str">
        <f t="shared" si="57"/>
        <v/>
      </c>
      <c r="AE156" s="66" t="str">
        <f>IF(AND(ISNUMBER($S156),$S156&lt;&gt;0),EXTRA!P156,'Lo-Z'!AM156)</f>
        <v/>
      </c>
      <c r="AF156" s="65" t="str">
        <f t="shared" si="58"/>
        <v/>
      </c>
      <c r="AG156" s="329" t="str">
        <f>IF(AND(ISNUMBER($S156),$S156&lt;&gt;0),EXTRA!R156,'Lo-Z'!AO156)</f>
        <v/>
      </c>
      <c r="AH156" s="124" t="str">
        <f t="shared" si="59"/>
        <v/>
      </c>
      <c r="AJ156" s="104" t="str">
        <f>IF(AND(ISNUMBER($S156),$S156&lt;&gt;0),EXTRA!T156,'Lo-Z'!AQ156)</f>
        <v/>
      </c>
      <c r="AK156" s="44" t="str">
        <f t="shared" si="60"/>
        <v/>
      </c>
      <c r="AM156" s="85" t="str">
        <f>IF(AND(ISNUMBER($S156),$S156&lt;&gt;0),IF(MV&lt;200,EXTRA!V156,EXTRA!Z156),IF(MV&lt;200,'Lo-Z'!AS156,'Lo-Z'!AW156))</f>
        <v/>
      </c>
      <c r="AN156" s="84" t="str">
        <f t="shared" si="61"/>
        <v/>
      </c>
      <c r="AO156" s="322" t="str">
        <f>IF(AND(ISNUMBER($S156),$S156&lt;&gt;0),IF(MV&lt;200,EXTRA!X156,EXTRA!AB156),IF(MV&lt;200,'Lo-Z'!AU156,'Lo-Z'!AY156))</f>
        <v/>
      </c>
      <c r="AP156" s="106" t="str">
        <f t="shared" si="62"/>
        <v/>
      </c>
      <c r="AR156" s="289" t="str">
        <f>IF(AND(ISNUMBER($S156),$S156&lt;&gt;0),EXTRA!AW156,'Lo-Z'!BP156)</f>
        <v/>
      </c>
      <c r="AS156" s="290" t="str">
        <f t="shared" si="63"/>
        <v/>
      </c>
      <c r="AT156" s="291" t="str">
        <f>IF(AND(ISNUMBER($S156),$S156&lt;&gt;0),EXTRA!AY156,'Lo-Z'!BR156)</f>
        <v/>
      </c>
      <c r="AU156" s="292" t="str">
        <f t="shared" si="64"/>
        <v/>
      </c>
      <c r="AW156" s="330" t="str">
        <f>IF(AND(ISNUMBER($S156),$S156&lt;&gt;0),EXTRA!AH156,'Lo-Z'!BA156)</f>
        <v/>
      </c>
      <c r="AY156" s="335" t="str">
        <f>IF(AND(ISNUMBER(BA156),BA156&lt;&gt;0),"",IF(AND(ISNUMBER($S156),$S156&lt;&gt;0),'Lo-Z-INPUT'!$K$15*'Lo-Z-INPUT'!$K$7,'Lo-Z'!BC156))</f>
        <v/>
      </c>
      <c r="AZ156" s="170"/>
      <c r="BA156" s="296"/>
      <c r="BB156" s="345"/>
      <c r="BD156" s="333" t="str">
        <f>IF(AND(ISNUMBER($S156),$S156&lt;&gt;0),EXTRA!BC156,'Lo-Z'!BV156)</f>
        <v/>
      </c>
      <c r="BE156" s="334" t="str">
        <f t="shared" si="65"/>
        <v/>
      </c>
      <c r="BG156" s="332" t="str">
        <f>IF(AND(ISNUMBER($S156),$S156&lt;&gt;0),EXTRA!AT156,'Lo-Z'!BM156)</f>
        <v/>
      </c>
      <c r="BH156" s="65" t="str">
        <f t="shared" si="66"/>
        <v/>
      </c>
      <c r="BJ156" s="348" t="str">
        <f t="shared" si="70"/>
        <v/>
      </c>
      <c r="BK156" s="349" t="str">
        <f t="shared" si="67"/>
        <v/>
      </c>
      <c r="BN156" s="480" t="str">
        <f t="shared" si="71"/>
        <v/>
      </c>
      <c r="BO156" s="481" t="str">
        <f t="shared" si="72"/>
        <v/>
      </c>
    </row>
    <row r="157" spans="1:67">
      <c r="A157" s="489" t="str">
        <f>MATRIX!A157</f>
        <v>Linea Research</v>
      </c>
      <c r="B157" s="489" t="str">
        <f>IF(MATRIX!B157&lt;&gt;0,MATRIX!B157,"-")</f>
        <v>44C10</v>
      </c>
      <c r="D157" s="131"/>
      <c r="E157" s="294" t="str">
        <f t="shared" si="56"/>
        <v/>
      </c>
      <c r="F157" s="379"/>
      <c r="G157" s="306" t="str">
        <f>'Lo-Z'!AE157</f>
        <v/>
      </c>
      <c r="H157" s="380" t="str">
        <f>'Lo-Z'!AF157</f>
        <v/>
      </c>
      <c r="J157" s="382"/>
      <c r="K157" s="471"/>
      <c r="L157" s="469"/>
      <c r="M157" s="382"/>
      <c r="N157" s="470"/>
      <c r="O157" s="382"/>
      <c r="P157" s="470"/>
      <c r="Q157" s="382"/>
      <c r="S157" s="460" t="str">
        <f t="shared" si="68"/>
        <v/>
      </c>
      <c r="T157" s="381"/>
      <c r="U157" s="459" t="str" cm="1">
        <f t="array" ref="U157">IF(ISNUMBER(O157), O157, IF(ISNUMBER(G157), 'Lo-Z-INPUT'!$K$19:$L$19, ""))</f>
        <v/>
      </c>
      <c r="V157" s="381"/>
      <c r="W157" s="458" t="str">
        <f t="shared" si="69"/>
        <v/>
      </c>
      <c r="X157" s="144"/>
      <c r="Y157" s="462"/>
      <c r="Z157" s="70" t="str">
        <f>IF(AND(ISNUMBER($S157),$S157&lt;&gt;0),EXTRA!K157,'Lo-Z'!AH157)</f>
        <v>-</v>
      </c>
      <c r="AB157" s="327" t="str">
        <f>IF(AND(ISNUMBER($S157),$S157&lt;&gt;0),EXTRA!M157,'Lo-Z'!AJ157)</f>
        <v>-</v>
      </c>
      <c r="AC157" s="328" t="str">
        <f t="shared" si="57"/>
        <v/>
      </c>
      <c r="AE157" s="66" t="str">
        <f>IF(AND(ISNUMBER($S157),$S157&lt;&gt;0),EXTRA!P157,'Lo-Z'!AM157)</f>
        <v/>
      </c>
      <c r="AF157" s="65" t="str">
        <f t="shared" si="58"/>
        <v/>
      </c>
      <c r="AG157" s="329" t="str">
        <f>IF(AND(ISNUMBER($S157),$S157&lt;&gt;0),EXTRA!R157,'Lo-Z'!AO157)</f>
        <v/>
      </c>
      <c r="AH157" s="124" t="str">
        <f t="shared" si="59"/>
        <v/>
      </c>
      <c r="AJ157" s="104" t="str">
        <f>IF(AND(ISNUMBER($S157),$S157&lt;&gt;0),EXTRA!T157,'Lo-Z'!AQ157)</f>
        <v/>
      </c>
      <c r="AK157" s="44" t="str">
        <f t="shared" si="60"/>
        <v/>
      </c>
      <c r="AM157" s="85" t="str">
        <f>IF(AND(ISNUMBER($S157),$S157&lt;&gt;0),IF(MV&lt;200,EXTRA!V157,EXTRA!Z157),IF(MV&lt;200,'Lo-Z'!AS157,'Lo-Z'!AW157))</f>
        <v/>
      </c>
      <c r="AN157" s="84" t="str">
        <f t="shared" si="61"/>
        <v/>
      </c>
      <c r="AO157" s="322" t="str">
        <f>IF(AND(ISNUMBER($S157),$S157&lt;&gt;0),IF(MV&lt;200,EXTRA!X157,EXTRA!AB157),IF(MV&lt;200,'Lo-Z'!AU157,'Lo-Z'!AY157))</f>
        <v/>
      </c>
      <c r="AP157" s="106" t="str">
        <f t="shared" si="62"/>
        <v/>
      </c>
      <c r="AR157" s="289" t="str">
        <f>IF(AND(ISNUMBER($S157),$S157&lt;&gt;0),EXTRA!AW157,'Lo-Z'!BP157)</f>
        <v/>
      </c>
      <c r="AS157" s="290" t="str">
        <f t="shared" si="63"/>
        <v/>
      </c>
      <c r="AT157" s="291" t="str">
        <f>IF(AND(ISNUMBER($S157),$S157&lt;&gt;0),EXTRA!AY157,'Lo-Z'!BR157)</f>
        <v/>
      </c>
      <c r="AU157" s="292" t="str">
        <f t="shared" si="64"/>
        <v/>
      </c>
      <c r="AW157" s="330" t="str">
        <f>IF(AND(ISNUMBER($S157),$S157&lt;&gt;0),EXTRA!AH157,'Lo-Z'!BA157)</f>
        <v/>
      </c>
      <c r="AY157" s="335" t="str">
        <f>IF(AND(ISNUMBER(BA157),BA157&lt;&gt;0),"",IF(AND(ISNUMBER($S157),$S157&lt;&gt;0),'Lo-Z-INPUT'!$K$15*'Lo-Z-INPUT'!$K$7,'Lo-Z'!BC157))</f>
        <v/>
      </c>
      <c r="AZ157" s="170"/>
      <c r="BA157" s="296"/>
      <c r="BB157" s="345"/>
      <c r="BD157" s="333" t="str">
        <f>IF(AND(ISNUMBER($S157),$S157&lt;&gt;0),EXTRA!BC157,'Lo-Z'!BV157)</f>
        <v/>
      </c>
      <c r="BE157" s="334" t="str">
        <f t="shared" si="65"/>
        <v/>
      </c>
      <c r="BG157" s="332" t="str">
        <f>IF(AND(ISNUMBER($S157),$S157&lt;&gt;0),EXTRA!AT157,'Lo-Z'!BM157)</f>
        <v/>
      </c>
      <c r="BH157" s="65" t="str">
        <f t="shared" si="66"/>
        <v/>
      </c>
      <c r="BJ157" s="348" t="str">
        <f t="shared" si="70"/>
        <v/>
      </c>
      <c r="BK157" s="349" t="str">
        <f t="shared" si="67"/>
        <v/>
      </c>
      <c r="BN157" s="480" t="str">
        <f t="shared" si="71"/>
        <v/>
      </c>
      <c r="BO157" s="481" t="str">
        <f t="shared" si="72"/>
        <v/>
      </c>
    </row>
    <row r="158" spans="1:67">
      <c r="A158" s="489" t="str">
        <f>MATRIX!A158</f>
        <v>Linea Research</v>
      </c>
      <c r="B158" s="489" t="str">
        <f>IF(MATRIX!B158&lt;&gt;0,MATRIX!B158,"-")</f>
        <v>44C06</v>
      </c>
      <c r="D158" s="131"/>
      <c r="E158" s="294" t="str">
        <f t="shared" si="56"/>
        <v/>
      </c>
      <c r="F158" s="379"/>
      <c r="G158" s="306" t="str">
        <f>'Lo-Z'!AE158</f>
        <v/>
      </c>
      <c r="H158" s="380" t="str">
        <f>'Lo-Z'!AF158</f>
        <v/>
      </c>
      <c r="J158" s="382"/>
      <c r="K158" s="471"/>
      <c r="L158" s="469"/>
      <c r="M158" s="382"/>
      <c r="N158" s="470"/>
      <c r="O158" s="382"/>
      <c r="P158" s="470"/>
      <c r="Q158" s="382"/>
      <c r="S158" s="460" t="str">
        <f t="shared" si="68"/>
        <v/>
      </c>
      <c r="T158" s="381"/>
      <c r="U158" s="459" t="str" cm="1">
        <f t="array" ref="U158">IF(ISNUMBER(O158), O158, IF(ISNUMBER(G158), 'Lo-Z-INPUT'!$K$19:$L$19, ""))</f>
        <v/>
      </c>
      <c r="V158" s="381"/>
      <c r="W158" s="458" t="str">
        <f t="shared" si="69"/>
        <v/>
      </c>
      <c r="X158" s="144"/>
      <c r="Y158" s="462"/>
      <c r="Z158" s="70" t="str">
        <f>IF(AND(ISNUMBER($S158),$S158&lt;&gt;0),EXTRA!K158,'Lo-Z'!AH158)</f>
        <v>-</v>
      </c>
      <c r="AB158" s="327" t="str">
        <f>IF(AND(ISNUMBER($S158),$S158&lt;&gt;0),EXTRA!M158,'Lo-Z'!AJ158)</f>
        <v>-</v>
      </c>
      <c r="AC158" s="328" t="str">
        <f t="shared" si="57"/>
        <v/>
      </c>
      <c r="AE158" s="66" t="str">
        <f>IF(AND(ISNUMBER($S158),$S158&lt;&gt;0),EXTRA!P158,'Lo-Z'!AM158)</f>
        <v/>
      </c>
      <c r="AF158" s="65" t="str">
        <f t="shared" si="58"/>
        <v/>
      </c>
      <c r="AG158" s="329" t="str">
        <f>IF(AND(ISNUMBER($S158),$S158&lt;&gt;0),EXTRA!R158,'Lo-Z'!AO158)</f>
        <v/>
      </c>
      <c r="AH158" s="124" t="str">
        <f t="shared" si="59"/>
        <v/>
      </c>
      <c r="AJ158" s="104" t="str">
        <f>IF(AND(ISNUMBER($S158),$S158&lt;&gt;0),EXTRA!T158,'Lo-Z'!AQ158)</f>
        <v/>
      </c>
      <c r="AK158" s="44" t="str">
        <f t="shared" si="60"/>
        <v/>
      </c>
      <c r="AM158" s="85" t="str">
        <f>IF(AND(ISNUMBER($S158),$S158&lt;&gt;0),IF(MV&lt;200,EXTRA!V158,EXTRA!Z158),IF(MV&lt;200,'Lo-Z'!AS158,'Lo-Z'!AW158))</f>
        <v/>
      </c>
      <c r="AN158" s="84" t="str">
        <f t="shared" si="61"/>
        <v/>
      </c>
      <c r="AO158" s="322" t="str">
        <f>IF(AND(ISNUMBER($S158),$S158&lt;&gt;0),IF(MV&lt;200,EXTRA!X158,EXTRA!AB158),IF(MV&lt;200,'Lo-Z'!AU158,'Lo-Z'!AY158))</f>
        <v/>
      </c>
      <c r="AP158" s="106" t="str">
        <f t="shared" si="62"/>
        <v/>
      </c>
      <c r="AR158" s="289" t="str">
        <f>IF(AND(ISNUMBER($S158),$S158&lt;&gt;0),EXTRA!AW158,'Lo-Z'!BP158)</f>
        <v/>
      </c>
      <c r="AS158" s="290" t="str">
        <f t="shared" si="63"/>
        <v/>
      </c>
      <c r="AT158" s="291" t="str">
        <f>IF(AND(ISNUMBER($S158),$S158&lt;&gt;0),EXTRA!AY158,'Lo-Z'!BR158)</f>
        <v/>
      </c>
      <c r="AU158" s="292" t="str">
        <f t="shared" si="64"/>
        <v/>
      </c>
      <c r="AW158" s="330" t="str">
        <f>IF(AND(ISNUMBER($S158),$S158&lt;&gt;0),EXTRA!AH158,'Lo-Z'!BA158)</f>
        <v/>
      </c>
      <c r="AY158" s="335" t="str">
        <f>IF(AND(ISNUMBER(BA158),BA158&lt;&gt;0),"",IF(AND(ISNUMBER($S158),$S158&lt;&gt;0),'Lo-Z-INPUT'!$K$15*'Lo-Z-INPUT'!$K$7,'Lo-Z'!BC158))</f>
        <v/>
      </c>
      <c r="AZ158" s="170"/>
      <c r="BA158" s="296"/>
      <c r="BB158" s="345"/>
      <c r="BD158" s="333" t="str">
        <f>IF(AND(ISNUMBER($S158),$S158&lt;&gt;0),EXTRA!BC158,'Lo-Z'!BV158)</f>
        <v/>
      </c>
      <c r="BE158" s="334" t="str">
        <f t="shared" si="65"/>
        <v/>
      </c>
      <c r="BG158" s="332" t="str">
        <f>IF(AND(ISNUMBER($S158),$S158&lt;&gt;0),EXTRA!AT158,'Lo-Z'!BM158)</f>
        <v/>
      </c>
      <c r="BH158" s="65" t="str">
        <f t="shared" si="66"/>
        <v/>
      </c>
      <c r="BJ158" s="348" t="str">
        <f t="shared" si="70"/>
        <v/>
      </c>
      <c r="BK158" s="349" t="str">
        <f t="shared" si="67"/>
        <v/>
      </c>
      <c r="BN158" s="480" t="str">
        <f t="shared" si="71"/>
        <v/>
      </c>
      <c r="BO158" s="481" t="str">
        <f t="shared" si="72"/>
        <v/>
      </c>
    </row>
    <row r="159" spans="1:67">
      <c r="A159" s="489" t="str">
        <f>MATRIX!A159</f>
        <v>Linea Research</v>
      </c>
      <c r="B159" s="489" t="str">
        <f>IF(MATRIX!B159&lt;&gt;0,MATRIX!B159,"-")</f>
        <v>44M20</v>
      </c>
      <c r="D159" s="131"/>
      <c r="E159" s="294" t="str">
        <f t="shared" si="56"/>
        <v/>
      </c>
      <c r="F159" s="379"/>
      <c r="G159" s="306" t="str">
        <f>'Lo-Z'!AE159</f>
        <v/>
      </c>
      <c r="H159" s="380" t="str">
        <f>'Lo-Z'!AF159</f>
        <v/>
      </c>
      <c r="J159" s="382"/>
      <c r="K159" s="471"/>
      <c r="L159" s="469"/>
      <c r="M159" s="382"/>
      <c r="N159" s="470"/>
      <c r="O159" s="382"/>
      <c r="P159" s="470"/>
      <c r="Q159" s="382"/>
      <c r="S159" s="460" t="str">
        <f t="shared" si="68"/>
        <v/>
      </c>
      <c r="T159" s="381"/>
      <c r="U159" s="459" t="str" cm="1">
        <f t="array" ref="U159">IF(ISNUMBER(O159), O159, IF(ISNUMBER(G159), 'Lo-Z-INPUT'!$K$19:$L$19, ""))</f>
        <v/>
      </c>
      <c r="V159" s="381"/>
      <c r="W159" s="458" t="str">
        <f t="shared" si="69"/>
        <v/>
      </c>
      <c r="X159" s="144"/>
      <c r="Y159" s="462"/>
      <c r="Z159" s="70" t="str">
        <f>IF(AND(ISNUMBER($S159),$S159&lt;&gt;0),EXTRA!K159,'Lo-Z'!AH159)</f>
        <v>-</v>
      </c>
      <c r="AB159" s="327" t="str">
        <f>IF(AND(ISNUMBER($S159),$S159&lt;&gt;0),EXTRA!M159,'Lo-Z'!AJ159)</f>
        <v>-</v>
      </c>
      <c r="AC159" s="328" t="str">
        <f t="shared" si="57"/>
        <v/>
      </c>
      <c r="AE159" s="66" t="str">
        <f>IF(AND(ISNUMBER($S159),$S159&lt;&gt;0),EXTRA!P159,'Lo-Z'!AM159)</f>
        <v/>
      </c>
      <c r="AF159" s="65" t="str">
        <f t="shared" si="58"/>
        <v/>
      </c>
      <c r="AG159" s="329" t="str">
        <f>IF(AND(ISNUMBER($S159),$S159&lt;&gt;0),EXTRA!R159,'Lo-Z'!AO159)</f>
        <v/>
      </c>
      <c r="AH159" s="124" t="str">
        <f t="shared" si="59"/>
        <v/>
      </c>
      <c r="AJ159" s="104" t="str">
        <f>IF(AND(ISNUMBER($S159),$S159&lt;&gt;0),EXTRA!T159,'Lo-Z'!AQ159)</f>
        <v/>
      </c>
      <c r="AK159" s="44" t="str">
        <f t="shared" si="60"/>
        <v/>
      </c>
      <c r="AM159" s="85" t="str">
        <f>IF(AND(ISNUMBER($S159),$S159&lt;&gt;0),IF(MV&lt;200,EXTRA!V159,EXTRA!Z159),IF(MV&lt;200,'Lo-Z'!AS159,'Lo-Z'!AW159))</f>
        <v/>
      </c>
      <c r="AN159" s="84" t="str">
        <f t="shared" si="61"/>
        <v/>
      </c>
      <c r="AO159" s="322" t="str">
        <f>IF(AND(ISNUMBER($S159),$S159&lt;&gt;0),IF(MV&lt;200,EXTRA!X159,EXTRA!AB159),IF(MV&lt;200,'Lo-Z'!AU159,'Lo-Z'!AY159))</f>
        <v/>
      </c>
      <c r="AP159" s="106" t="str">
        <f t="shared" si="62"/>
        <v/>
      </c>
      <c r="AR159" s="289" t="str">
        <f>IF(AND(ISNUMBER($S159),$S159&lt;&gt;0),EXTRA!AW159,'Lo-Z'!BP159)</f>
        <v/>
      </c>
      <c r="AS159" s="290" t="str">
        <f t="shared" si="63"/>
        <v/>
      </c>
      <c r="AT159" s="291" t="str">
        <f>IF(AND(ISNUMBER($S159),$S159&lt;&gt;0),EXTRA!AY159,'Lo-Z'!BR159)</f>
        <v/>
      </c>
      <c r="AU159" s="292" t="str">
        <f t="shared" si="64"/>
        <v/>
      </c>
      <c r="AW159" s="330" t="str">
        <f>IF(AND(ISNUMBER($S159),$S159&lt;&gt;0),EXTRA!AH159,'Lo-Z'!BA159)</f>
        <v/>
      </c>
      <c r="AY159" s="335" t="str">
        <f>IF(AND(ISNUMBER(BA159),BA159&lt;&gt;0),"",IF(AND(ISNUMBER($S159),$S159&lt;&gt;0),'Lo-Z-INPUT'!$K$15*'Lo-Z-INPUT'!$K$7,'Lo-Z'!BC159))</f>
        <v/>
      </c>
      <c r="AZ159" s="170"/>
      <c r="BA159" s="296"/>
      <c r="BB159" s="345"/>
      <c r="BD159" s="333" t="str">
        <f>IF(AND(ISNUMBER($S159),$S159&lt;&gt;0),EXTRA!BC159,'Lo-Z'!BV159)</f>
        <v/>
      </c>
      <c r="BE159" s="334" t="str">
        <f t="shared" si="65"/>
        <v/>
      </c>
      <c r="BG159" s="332" t="str">
        <f>IF(AND(ISNUMBER($S159),$S159&lt;&gt;0),EXTRA!AT159,'Lo-Z'!BM159)</f>
        <v/>
      </c>
      <c r="BH159" s="65" t="str">
        <f t="shared" si="66"/>
        <v/>
      </c>
      <c r="BJ159" s="348" t="str">
        <f t="shared" si="70"/>
        <v/>
      </c>
      <c r="BK159" s="349" t="str">
        <f t="shared" si="67"/>
        <v/>
      </c>
      <c r="BN159" s="480" t="str">
        <f t="shared" si="71"/>
        <v/>
      </c>
      <c r="BO159" s="481" t="str">
        <f t="shared" si="72"/>
        <v/>
      </c>
    </row>
    <row r="160" spans="1:67">
      <c r="A160" s="489" t="str">
        <f>MATRIX!A160</f>
        <v>Linea Research</v>
      </c>
      <c r="B160" s="489" t="str">
        <f>IF(MATRIX!B160&lt;&gt;0,MATRIX!B160,"-")</f>
        <v>44M10</v>
      </c>
      <c r="D160" s="131"/>
      <c r="E160" s="294" t="str">
        <f t="shared" si="56"/>
        <v/>
      </c>
      <c r="F160" s="379"/>
      <c r="G160" s="306" t="str">
        <f>'Lo-Z'!AE160</f>
        <v/>
      </c>
      <c r="H160" s="380" t="str">
        <f>'Lo-Z'!AF160</f>
        <v/>
      </c>
      <c r="J160" s="382"/>
      <c r="K160" s="471"/>
      <c r="L160" s="469"/>
      <c r="M160" s="382"/>
      <c r="N160" s="470"/>
      <c r="O160" s="382"/>
      <c r="P160" s="470"/>
      <c r="Q160" s="382"/>
      <c r="S160" s="460" t="str">
        <f t="shared" si="68"/>
        <v/>
      </c>
      <c r="T160" s="381"/>
      <c r="U160" s="459" t="str" cm="1">
        <f t="array" ref="U160">IF(ISNUMBER(O160), O160, IF(ISNUMBER(G160), 'Lo-Z-INPUT'!$K$19:$L$19, ""))</f>
        <v/>
      </c>
      <c r="V160" s="381"/>
      <c r="W160" s="458" t="str">
        <f t="shared" si="69"/>
        <v/>
      </c>
      <c r="X160" s="144"/>
      <c r="Y160" s="462"/>
      <c r="Z160" s="70" t="str">
        <f>IF(AND(ISNUMBER($S160),$S160&lt;&gt;0),EXTRA!K160,'Lo-Z'!AH160)</f>
        <v>-</v>
      </c>
      <c r="AB160" s="327" t="str">
        <f>IF(AND(ISNUMBER($S160),$S160&lt;&gt;0),EXTRA!M160,'Lo-Z'!AJ160)</f>
        <v>-</v>
      </c>
      <c r="AC160" s="328" t="str">
        <f t="shared" si="57"/>
        <v/>
      </c>
      <c r="AE160" s="66" t="str">
        <f>IF(AND(ISNUMBER($S160),$S160&lt;&gt;0),EXTRA!P160,'Lo-Z'!AM160)</f>
        <v/>
      </c>
      <c r="AF160" s="65" t="str">
        <f t="shared" si="58"/>
        <v/>
      </c>
      <c r="AG160" s="329" t="str">
        <f>IF(AND(ISNUMBER($S160),$S160&lt;&gt;0),EXTRA!R160,'Lo-Z'!AO160)</f>
        <v/>
      </c>
      <c r="AH160" s="124" t="str">
        <f t="shared" si="59"/>
        <v/>
      </c>
      <c r="AJ160" s="104" t="str">
        <f>IF(AND(ISNUMBER($S160),$S160&lt;&gt;0),EXTRA!T160,'Lo-Z'!AQ160)</f>
        <v/>
      </c>
      <c r="AK160" s="44" t="str">
        <f t="shared" si="60"/>
        <v/>
      </c>
      <c r="AM160" s="85" t="str">
        <f>IF(AND(ISNUMBER($S160),$S160&lt;&gt;0),IF(MV&lt;200,EXTRA!V160,EXTRA!Z160),IF(MV&lt;200,'Lo-Z'!AS160,'Lo-Z'!AW160))</f>
        <v/>
      </c>
      <c r="AN160" s="84" t="str">
        <f t="shared" si="61"/>
        <v/>
      </c>
      <c r="AO160" s="322" t="str">
        <f>IF(AND(ISNUMBER($S160),$S160&lt;&gt;0),IF(MV&lt;200,EXTRA!X160,EXTRA!AB160),IF(MV&lt;200,'Lo-Z'!AU160,'Lo-Z'!AY160))</f>
        <v/>
      </c>
      <c r="AP160" s="106" t="str">
        <f t="shared" si="62"/>
        <v/>
      </c>
      <c r="AR160" s="289" t="str">
        <f>IF(AND(ISNUMBER($S160),$S160&lt;&gt;0),EXTRA!AW160,'Lo-Z'!BP160)</f>
        <v/>
      </c>
      <c r="AS160" s="290" t="str">
        <f t="shared" si="63"/>
        <v/>
      </c>
      <c r="AT160" s="291" t="str">
        <f>IF(AND(ISNUMBER($S160),$S160&lt;&gt;0),EXTRA!AY160,'Lo-Z'!BR160)</f>
        <v/>
      </c>
      <c r="AU160" s="292" t="str">
        <f t="shared" si="64"/>
        <v/>
      </c>
      <c r="AW160" s="330" t="str">
        <f>IF(AND(ISNUMBER($S160),$S160&lt;&gt;0),EXTRA!AH160,'Lo-Z'!BA160)</f>
        <v/>
      </c>
      <c r="AY160" s="335" t="str">
        <f>IF(AND(ISNUMBER(BA160),BA160&lt;&gt;0),"",IF(AND(ISNUMBER($S160),$S160&lt;&gt;0),'Lo-Z-INPUT'!$K$15*'Lo-Z-INPUT'!$K$7,'Lo-Z'!BC160))</f>
        <v/>
      </c>
      <c r="AZ160" s="170"/>
      <c r="BA160" s="296"/>
      <c r="BB160" s="345"/>
      <c r="BD160" s="333" t="str">
        <f>IF(AND(ISNUMBER($S160),$S160&lt;&gt;0),EXTRA!BC160,'Lo-Z'!BV160)</f>
        <v/>
      </c>
      <c r="BE160" s="334" t="str">
        <f t="shared" si="65"/>
        <v/>
      </c>
      <c r="BG160" s="332" t="str">
        <f>IF(AND(ISNUMBER($S160),$S160&lt;&gt;0),EXTRA!AT160,'Lo-Z'!BM160)</f>
        <v/>
      </c>
      <c r="BH160" s="65" t="str">
        <f t="shared" si="66"/>
        <v/>
      </c>
      <c r="BJ160" s="348" t="str">
        <f t="shared" si="70"/>
        <v/>
      </c>
      <c r="BK160" s="349" t="str">
        <f t="shared" si="67"/>
        <v/>
      </c>
      <c r="BN160" s="480" t="str">
        <f t="shared" si="71"/>
        <v/>
      </c>
      <c r="BO160" s="481" t="str">
        <f t="shared" si="72"/>
        <v/>
      </c>
    </row>
    <row r="161" spans="1:67">
      <c r="A161" s="489" t="str">
        <f>MATRIX!A161</f>
        <v>Linea Research</v>
      </c>
      <c r="B161" s="489" t="str">
        <f>IF(MATRIX!B161&lt;&gt;0,MATRIX!B161,"-")</f>
        <v>44M06</v>
      </c>
      <c r="D161" s="131"/>
      <c r="E161" s="294" t="str">
        <f t="shared" si="56"/>
        <v/>
      </c>
      <c r="F161" s="379"/>
      <c r="G161" s="306" t="str">
        <f>'Lo-Z'!AE161</f>
        <v/>
      </c>
      <c r="H161" s="380" t="str">
        <f>'Lo-Z'!AF161</f>
        <v/>
      </c>
      <c r="J161" s="382"/>
      <c r="K161" s="471"/>
      <c r="L161" s="469"/>
      <c r="M161" s="382"/>
      <c r="N161" s="470"/>
      <c r="O161" s="382"/>
      <c r="P161" s="470"/>
      <c r="Q161" s="382"/>
      <c r="S161" s="460" t="str">
        <f t="shared" si="68"/>
        <v/>
      </c>
      <c r="T161" s="381"/>
      <c r="U161" s="459" t="str" cm="1">
        <f t="array" ref="U161">IF(ISNUMBER(O161), O161, IF(ISNUMBER(G161), 'Lo-Z-INPUT'!$K$19:$L$19, ""))</f>
        <v/>
      </c>
      <c r="V161" s="381"/>
      <c r="W161" s="458" t="str">
        <f t="shared" si="69"/>
        <v/>
      </c>
      <c r="X161" s="144"/>
      <c r="Y161" s="462"/>
      <c r="Z161" s="70" t="str">
        <f>IF(AND(ISNUMBER($S161),$S161&lt;&gt;0),EXTRA!K161,'Lo-Z'!AH161)</f>
        <v>-</v>
      </c>
      <c r="AB161" s="327" t="str">
        <f>IF(AND(ISNUMBER($S161),$S161&lt;&gt;0),EXTRA!M161,'Lo-Z'!AJ161)</f>
        <v>-</v>
      </c>
      <c r="AC161" s="328" t="str">
        <f t="shared" si="57"/>
        <v/>
      </c>
      <c r="AE161" s="66" t="str">
        <f>IF(AND(ISNUMBER($S161),$S161&lt;&gt;0),EXTRA!P161,'Lo-Z'!AM161)</f>
        <v/>
      </c>
      <c r="AF161" s="65" t="str">
        <f t="shared" si="58"/>
        <v/>
      </c>
      <c r="AG161" s="329" t="str">
        <f>IF(AND(ISNUMBER($S161),$S161&lt;&gt;0),EXTRA!R161,'Lo-Z'!AO161)</f>
        <v/>
      </c>
      <c r="AH161" s="124" t="str">
        <f t="shared" si="59"/>
        <v/>
      </c>
      <c r="AJ161" s="104" t="str">
        <f>IF(AND(ISNUMBER($S161),$S161&lt;&gt;0),EXTRA!T161,'Lo-Z'!AQ161)</f>
        <v/>
      </c>
      <c r="AK161" s="44" t="str">
        <f t="shared" si="60"/>
        <v/>
      </c>
      <c r="AM161" s="85" t="str">
        <f>IF(AND(ISNUMBER($S161),$S161&lt;&gt;0),IF(MV&lt;200,EXTRA!V161,EXTRA!Z161),IF(MV&lt;200,'Lo-Z'!AS161,'Lo-Z'!AW161))</f>
        <v/>
      </c>
      <c r="AN161" s="84" t="str">
        <f t="shared" si="61"/>
        <v/>
      </c>
      <c r="AO161" s="322" t="str">
        <f>IF(AND(ISNUMBER($S161),$S161&lt;&gt;0),IF(MV&lt;200,EXTRA!X161,EXTRA!AB161),IF(MV&lt;200,'Lo-Z'!AU161,'Lo-Z'!AY161))</f>
        <v/>
      </c>
      <c r="AP161" s="106" t="str">
        <f t="shared" si="62"/>
        <v/>
      </c>
      <c r="AR161" s="289" t="str">
        <f>IF(AND(ISNUMBER($S161),$S161&lt;&gt;0),EXTRA!AW161,'Lo-Z'!BP161)</f>
        <v/>
      </c>
      <c r="AS161" s="290" t="str">
        <f t="shared" si="63"/>
        <v/>
      </c>
      <c r="AT161" s="291" t="str">
        <f>IF(AND(ISNUMBER($S161),$S161&lt;&gt;0),EXTRA!AY161,'Lo-Z'!BR161)</f>
        <v/>
      </c>
      <c r="AU161" s="292" t="str">
        <f t="shared" si="64"/>
        <v/>
      </c>
      <c r="AW161" s="330" t="str">
        <f>IF(AND(ISNUMBER($S161),$S161&lt;&gt;0),EXTRA!AH161,'Lo-Z'!BA161)</f>
        <v/>
      </c>
      <c r="AY161" s="335" t="str">
        <f>IF(AND(ISNUMBER(BA161),BA161&lt;&gt;0),"",IF(AND(ISNUMBER($S161),$S161&lt;&gt;0),'Lo-Z-INPUT'!$K$15*'Lo-Z-INPUT'!$K$7,'Lo-Z'!BC161))</f>
        <v/>
      </c>
      <c r="AZ161" s="170"/>
      <c r="BA161" s="296"/>
      <c r="BB161" s="345"/>
      <c r="BD161" s="333" t="str">
        <f>IF(AND(ISNUMBER($S161),$S161&lt;&gt;0),EXTRA!BC161,'Lo-Z'!BV161)</f>
        <v/>
      </c>
      <c r="BE161" s="334" t="str">
        <f t="shared" si="65"/>
        <v/>
      </c>
      <c r="BG161" s="332" t="str">
        <f>IF(AND(ISNUMBER($S161),$S161&lt;&gt;0),EXTRA!AT161,'Lo-Z'!BM161)</f>
        <v/>
      </c>
      <c r="BH161" s="65" t="str">
        <f t="shared" si="66"/>
        <v/>
      </c>
      <c r="BJ161" s="348" t="str">
        <f t="shared" si="70"/>
        <v/>
      </c>
      <c r="BK161" s="349" t="str">
        <f t="shared" si="67"/>
        <v/>
      </c>
      <c r="BN161" s="480" t="str">
        <f t="shared" si="71"/>
        <v/>
      </c>
      <c r="BO161" s="481" t="str">
        <f t="shared" si="72"/>
        <v/>
      </c>
    </row>
    <row r="162" spans="1:67">
      <c r="A162" s="175" t="str">
        <f>MATRIX!A162</f>
        <v>Dynacord</v>
      </c>
      <c r="B162" s="175" t="str">
        <f>IF(MATRIX!B162&lt;&gt;0,MATRIX!B162,"-")</f>
        <v>IPX5:4</v>
      </c>
      <c r="D162" s="131"/>
      <c r="E162" s="294" t="str">
        <f t="shared" si="56"/>
        <v/>
      </c>
      <c r="F162" s="379"/>
      <c r="G162" s="306" t="str">
        <f>'Lo-Z'!AE162</f>
        <v/>
      </c>
      <c r="H162" s="380" t="str">
        <f>'Lo-Z'!AF162</f>
        <v/>
      </c>
      <c r="J162" s="382"/>
      <c r="K162" s="471"/>
      <c r="L162" s="469"/>
      <c r="M162" s="382"/>
      <c r="N162" s="470"/>
      <c r="O162" s="382"/>
      <c r="P162" s="470"/>
      <c r="Q162" s="382"/>
      <c r="S162" s="460" t="str">
        <f t="shared" si="68"/>
        <v/>
      </c>
      <c r="T162" s="381"/>
      <c r="U162" s="459" t="str" cm="1">
        <f t="array" ref="U162">IF(ISNUMBER(O162), O162, IF(ISNUMBER(G162), 'Lo-Z-INPUT'!$K$19:$L$19, ""))</f>
        <v/>
      </c>
      <c r="V162" s="381"/>
      <c r="W162" s="458" t="str">
        <f t="shared" si="69"/>
        <v/>
      </c>
      <c r="X162" s="144"/>
      <c r="Y162" s="462"/>
      <c r="Z162" s="70" t="str">
        <f>IF(AND(ISNUMBER($S162),$S162&lt;&gt;0),EXTRA!K162,'Lo-Z'!AH162)</f>
        <v>-</v>
      </c>
      <c r="AB162" s="327" t="str">
        <f>IF(AND(ISNUMBER($S162),$S162&lt;&gt;0),EXTRA!M162,'Lo-Z'!AJ162)</f>
        <v>-</v>
      </c>
      <c r="AC162" s="328" t="str">
        <f t="shared" si="57"/>
        <v/>
      </c>
      <c r="AE162" s="66" t="str">
        <f>IF(AND(ISNUMBER($S162),$S162&lt;&gt;0),EXTRA!P162,'Lo-Z'!AM162)</f>
        <v/>
      </c>
      <c r="AF162" s="65" t="str">
        <f t="shared" si="58"/>
        <v/>
      </c>
      <c r="AG162" s="329" t="str">
        <f>IF(AND(ISNUMBER($S162),$S162&lt;&gt;0),EXTRA!R162,'Lo-Z'!AO162)</f>
        <v/>
      </c>
      <c r="AH162" s="124" t="str">
        <f t="shared" si="59"/>
        <v/>
      </c>
      <c r="AJ162" s="104" t="str">
        <f>IF(AND(ISNUMBER($S162),$S162&lt;&gt;0),EXTRA!T162,'Lo-Z'!AQ162)</f>
        <v/>
      </c>
      <c r="AK162" s="44" t="str">
        <f t="shared" si="60"/>
        <v/>
      </c>
      <c r="AM162" s="85" t="str">
        <f>IF(AND(ISNUMBER($S162),$S162&lt;&gt;0),IF(MV&lt;200,EXTRA!V162,EXTRA!Z162),IF(MV&lt;200,'Lo-Z'!AS162,'Lo-Z'!AW162))</f>
        <v/>
      </c>
      <c r="AN162" s="84" t="str">
        <f t="shared" si="61"/>
        <v/>
      </c>
      <c r="AO162" s="322" t="str">
        <f>IF(AND(ISNUMBER($S162),$S162&lt;&gt;0),IF(MV&lt;200,EXTRA!X162,EXTRA!AB162),IF(MV&lt;200,'Lo-Z'!AU162,'Lo-Z'!AY162))</f>
        <v/>
      </c>
      <c r="AP162" s="106" t="str">
        <f t="shared" si="62"/>
        <v/>
      </c>
      <c r="AR162" s="289" t="str">
        <f>IF(AND(ISNUMBER($S162),$S162&lt;&gt;0),EXTRA!AW162,'Lo-Z'!BP162)</f>
        <v/>
      </c>
      <c r="AS162" s="290" t="str">
        <f t="shared" si="63"/>
        <v/>
      </c>
      <c r="AT162" s="291" t="str">
        <f>IF(AND(ISNUMBER($S162),$S162&lt;&gt;0),EXTRA!AY162,'Lo-Z'!BR162)</f>
        <v/>
      </c>
      <c r="AU162" s="292" t="str">
        <f t="shared" si="64"/>
        <v/>
      </c>
      <c r="AW162" s="330" t="str">
        <f>IF(AND(ISNUMBER($S162),$S162&lt;&gt;0),EXTRA!AH162,'Lo-Z'!BA162)</f>
        <v/>
      </c>
      <c r="AY162" s="335" t="str">
        <f>IF(AND(ISNUMBER(BA162),BA162&lt;&gt;0),"",IF(AND(ISNUMBER($S162),$S162&lt;&gt;0),'Lo-Z-INPUT'!$K$15*'Lo-Z-INPUT'!$K$7,'Lo-Z'!BC162))</f>
        <v/>
      </c>
      <c r="AZ162" s="170"/>
      <c r="BA162" s="296"/>
      <c r="BB162" s="345"/>
      <c r="BD162" s="333" t="str">
        <f>IF(AND(ISNUMBER($S162),$S162&lt;&gt;0),EXTRA!BC162,'Lo-Z'!BV162)</f>
        <v/>
      </c>
      <c r="BE162" s="334" t="str">
        <f t="shared" si="65"/>
        <v/>
      </c>
      <c r="BG162" s="332" t="str">
        <f>IF(AND(ISNUMBER($S162),$S162&lt;&gt;0),EXTRA!AT162,'Lo-Z'!BM162)</f>
        <v/>
      </c>
      <c r="BH162" s="65" t="str">
        <f t="shared" si="66"/>
        <v/>
      </c>
      <c r="BJ162" s="348" t="str">
        <f t="shared" si="70"/>
        <v/>
      </c>
      <c r="BK162" s="349" t="str">
        <f t="shared" si="67"/>
        <v/>
      </c>
      <c r="BN162" s="480" t="str">
        <f t="shared" si="71"/>
        <v/>
      </c>
      <c r="BO162" s="481" t="str">
        <f t="shared" si="72"/>
        <v/>
      </c>
    </row>
    <row r="163" spans="1:67">
      <c r="A163" s="175" t="str">
        <f>MATRIX!A163</f>
        <v>Dynacord</v>
      </c>
      <c r="B163" s="175" t="str">
        <f>IF(MATRIX!B163&lt;&gt;0,MATRIX!B163,"-")</f>
        <v>IPX10:4</v>
      </c>
      <c r="D163" s="131"/>
      <c r="E163" s="294" t="str">
        <f t="shared" si="56"/>
        <v/>
      </c>
      <c r="F163" s="379"/>
      <c r="G163" s="306" t="str">
        <f>'Lo-Z'!AE163</f>
        <v/>
      </c>
      <c r="H163" s="380" t="str">
        <f>'Lo-Z'!AF163</f>
        <v/>
      </c>
      <c r="J163" s="382"/>
      <c r="K163" s="471"/>
      <c r="L163" s="469"/>
      <c r="M163" s="382"/>
      <c r="N163" s="470"/>
      <c r="O163" s="382"/>
      <c r="P163" s="470"/>
      <c r="Q163" s="382"/>
      <c r="S163" s="460" t="str">
        <f t="shared" si="68"/>
        <v/>
      </c>
      <c r="T163" s="381"/>
      <c r="U163" s="459" t="str" cm="1">
        <f t="array" ref="U163">IF(ISNUMBER(O163), O163, IF(ISNUMBER(G163), 'Lo-Z-INPUT'!$K$19:$L$19, ""))</f>
        <v/>
      </c>
      <c r="V163" s="381"/>
      <c r="W163" s="458" t="str">
        <f t="shared" si="69"/>
        <v/>
      </c>
      <c r="X163" s="144"/>
      <c r="Y163" s="462"/>
      <c r="Z163" s="70" t="str">
        <f>IF(AND(ISNUMBER($S163),$S163&lt;&gt;0),EXTRA!K163,'Lo-Z'!AH163)</f>
        <v>-</v>
      </c>
      <c r="AB163" s="327" t="str">
        <f>IF(AND(ISNUMBER($S163),$S163&lt;&gt;0),EXTRA!M163,'Lo-Z'!AJ163)</f>
        <v>-</v>
      </c>
      <c r="AC163" s="328" t="str">
        <f t="shared" si="57"/>
        <v/>
      </c>
      <c r="AE163" s="66" t="str">
        <f>IF(AND(ISNUMBER($S163),$S163&lt;&gt;0),EXTRA!P163,'Lo-Z'!AM163)</f>
        <v/>
      </c>
      <c r="AF163" s="65" t="str">
        <f t="shared" si="58"/>
        <v/>
      </c>
      <c r="AG163" s="329" t="str">
        <f>IF(AND(ISNUMBER($S163),$S163&lt;&gt;0),EXTRA!R163,'Lo-Z'!AO163)</f>
        <v/>
      </c>
      <c r="AH163" s="124" t="str">
        <f t="shared" si="59"/>
        <v/>
      </c>
      <c r="AJ163" s="104" t="str">
        <f>IF(AND(ISNUMBER($S163),$S163&lt;&gt;0),EXTRA!T163,'Lo-Z'!AQ163)</f>
        <v/>
      </c>
      <c r="AK163" s="44" t="str">
        <f t="shared" si="60"/>
        <v/>
      </c>
      <c r="AM163" s="85" t="str">
        <f>IF(AND(ISNUMBER($S163),$S163&lt;&gt;0),IF(MV&lt;200,EXTRA!V163,EXTRA!Z163),IF(MV&lt;200,'Lo-Z'!AS163,'Lo-Z'!AW163))</f>
        <v/>
      </c>
      <c r="AN163" s="84" t="str">
        <f t="shared" si="61"/>
        <v/>
      </c>
      <c r="AO163" s="322" t="str">
        <f>IF(AND(ISNUMBER($S163),$S163&lt;&gt;0),IF(MV&lt;200,EXTRA!X163,EXTRA!AB163),IF(MV&lt;200,'Lo-Z'!AU163,'Lo-Z'!AY163))</f>
        <v/>
      </c>
      <c r="AP163" s="106" t="str">
        <f t="shared" si="62"/>
        <v/>
      </c>
      <c r="AR163" s="289" t="str">
        <f>IF(AND(ISNUMBER($S163),$S163&lt;&gt;0),EXTRA!AW163,'Lo-Z'!BP163)</f>
        <v/>
      </c>
      <c r="AS163" s="290" t="str">
        <f t="shared" si="63"/>
        <v/>
      </c>
      <c r="AT163" s="291" t="str">
        <f>IF(AND(ISNUMBER($S163),$S163&lt;&gt;0),EXTRA!AY163,'Lo-Z'!BR163)</f>
        <v/>
      </c>
      <c r="AU163" s="292" t="str">
        <f t="shared" si="64"/>
        <v/>
      </c>
      <c r="AW163" s="330" t="str">
        <f>IF(AND(ISNUMBER($S163),$S163&lt;&gt;0),EXTRA!AH163,'Lo-Z'!BA163)</f>
        <v/>
      </c>
      <c r="AY163" s="335" t="str">
        <f>IF(AND(ISNUMBER(BA163),BA163&lt;&gt;0),"",IF(AND(ISNUMBER($S163),$S163&lt;&gt;0),'Lo-Z-INPUT'!$K$15*'Lo-Z-INPUT'!$K$7,'Lo-Z'!BC163))</f>
        <v/>
      </c>
      <c r="AZ163" s="170"/>
      <c r="BA163" s="296"/>
      <c r="BB163" s="345"/>
      <c r="BD163" s="333" t="str">
        <f>IF(AND(ISNUMBER($S163),$S163&lt;&gt;0),EXTRA!BC163,'Lo-Z'!BV163)</f>
        <v/>
      </c>
      <c r="BE163" s="334" t="str">
        <f t="shared" si="65"/>
        <v/>
      </c>
      <c r="BG163" s="332" t="str">
        <f>IF(AND(ISNUMBER($S163),$S163&lt;&gt;0),EXTRA!AT163,'Lo-Z'!BM163)</f>
        <v/>
      </c>
      <c r="BH163" s="65" t="str">
        <f t="shared" si="66"/>
        <v/>
      </c>
      <c r="BJ163" s="348" t="str">
        <f t="shared" si="70"/>
        <v/>
      </c>
      <c r="BK163" s="349" t="str">
        <f t="shared" si="67"/>
        <v/>
      </c>
      <c r="BN163" s="480" t="str">
        <f t="shared" si="71"/>
        <v/>
      </c>
      <c r="BO163" s="481" t="str">
        <f t="shared" si="72"/>
        <v/>
      </c>
    </row>
    <row r="164" spans="1:67">
      <c r="A164" s="175" t="str">
        <f>MATRIX!A164</f>
        <v>Dynacord</v>
      </c>
      <c r="B164" s="175" t="str">
        <f>IF(MATRIX!B164&lt;&gt;0,MATRIX!B164,"-")</f>
        <v>IPX10:8</v>
      </c>
      <c r="D164" s="131"/>
      <c r="E164" s="294" t="str">
        <f t="shared" si="56"/>
        <v/>
      </c>
      <c r="F164" s="379"/>
      <c r="G164" s="306" t="str">
        <f>'Lo-Z'!AE164</f>
        <v/>
      </c>
      <c r="H164" s="380" t="str">
        <f>'Lo-Z'!AF164</f>
        <v/>
      </c>
      <c r="J164" s="382"/>
      <c r="K164" s="471"/>
      <c r="L164" s="469"/>
      <c r="M164" s="382"/>
      <c r="N164" s="470"/>
      <c r="O164" s="382"/>
      <c r="P164" s="470"/>
      <c r="Q164" s="382"/>
      <c r="S164" s="460" t="str">
        <f t="shared" si="68"/>
        <v/>
      </c>
      <c r="T164" s="381"/>
      <c r="U164" s="459" t="str" cm="1">
        <f t="array" ref="U164">IF(ISNUMBER(O164), O164, IF(ISNUMBER(G164), 'Lo-Z-INPUT'!$K$19:$L$19, ""))</f>
        <v/>
      </c>
      <c r="V164" s="381"/>
      <c r="W164" s="458" t="str">
        <f t="shared" si="69"/>
        <v/>
      </c>
      <c r="X164" s="144"/>
      <c r="Y164" s="462"/>
      <c r="Z164" s="70" t="str">
        <f>IF(AND(ISNUMBER($S164),$S164&lt;&gt;0),EXTRA!K164,'Lo-Z'!AH164)</f>
        <v>-</v>
      </c>
      <c r="AB164" s="327" t="str">
        <f>IF(AND(ISNUMBER($S164),$S164&lt;&gt;0),EXTRA!M164,'Lo-Z'!AJ164)</f>
        <v>-</v>
      </c>
      <c r="AC164" s="328" t="str">
        <f t="shared" si="57"/>
        <v/>
      </c>
      <c r="AE164" s="66" t="str">
        <f>IF(AND(ISNUMBER($S164),$S164&lt;&gt;0),EXTRA!P164,'Lo-Z'!AM164)</f>
        <v/>
      </c>
      <c r="AF164" s="65" t="str">
        <f t="shared" si="58"/>
        <v/>
      </c>
      <c r="AG164" s="329" t="str">
        <f>IF(AND(ISNUMBER($S164),$S164&lt;&gt;0),EXTRA!R164,'Lo-Z'!AO164)</f>
        <v/>
      </c>
      <c r="AH164" s="124" t="str">
        <f t="shared" si="59"/>
        <v/>
      </c>
      <c r="AJ164" s="104" t="str">
        <f>IF(AND(ISNUMBER($S164),$S164&lt;&gt;0),EXTRA!T164,'Lo-Z'!AQ164)</f>
        <v/>
      </c>
      <c r="AK164" s="44" t="str">
        <f t="shared" si="60"/>
        <v/>
      </c>
      <c r="AM164" s="85" t="str">
        <f>IF(AND(ISNUMBER($S164),$S164&lt;&gt;0),IF(MV&lt;200,EXTRA!V164,EXTRA!Z164),IF(MV&lt;200,'Lo-Z'!AS164,'Lo-Z'!AW164))</f>
        <v/>
      </c>
      <c r="AN164" s="84" t="str">
        <f t="shared" si="61"/>
        <v/>
      </c>
      <c r="AO164" s="322" t="str">
        <f>IF(AND(ISNUMBER($S164),$S164&lt;&gt;0),IF(MV&lt;200,EXTRA!X164,EXTRA!AB164),IF(MV&lt;200,'Lo-Z'!AU164,'Lo-Z'!AY164))</f>
        <v/>
      </c>
      <c r="AP164" s="106" t="str">
        <f t="shared" si="62"/>
        <v/>
      </c>
      <c r="AR164" s="289" t="str">
        <f>IF(AND(ISNUMBER($S164),$S164&lt;&gt;0),EXTRA!AW164,'Lo-Z'!BP164)</f>
        <v/>
      </c>
      <c r="AS164" s="290" t="str">
        <f t="shared" si="63"/>
        <v/>
      </c>
      <c r="AT164" s="291" t="str">
        <f>IF(AND(ISNUMBER($S164),$S164&lt;&gt;0),EXTRA!AY164,'Lo-Z'!BR164)</f>
        <v/>
      </c>
      <c r="AU164" s="292" t="str">
        <f t="shared" si="64"/>
        <v/>
      </c>
      <c r="AW164" s="330" t="str">
        <f>IF(AND(ISNUMBER($S164),$S164&lt;&gt;0),EXTRA!AH164,'Lo-Z'!BA164)</f>
        <v/>
      </c>
      <c r="AY164" s="335" t="str">
        <f>IF(AND(ISNUMBER(BA164),BA164&lt;&gt;0),"",IF(AND(ISNUMBER($S164),$S164&lt;&gt;0),'Lo-Z-INPUT'!$K$15*'Lo-Z-INPUT'!$K$7,'Lo-Z'!BC164))</f>
        <v/>
      </c>
      <c r="AZ164" s="170"/>
      <c r="BA164" s="296"/>
      <c r="BB164" s="345"/>
      <c r="BD164" s="333" t="str">
        <f>IF(AND(ISNUMBER($S164),$S164&lt;&gt;0),EXTRA!BC164,'Lo-Z'!BV164)</f>
        <v/>
      </c>
      <c r="BE164" s="334" t="str">
        <f t="shared" si="65"/>
        <v/>
      </c>
      <c r="BG164" s="332" t="str">
        <f>IF(AND(ISNUMBER($S164),$S164&lt;&gt;0),EXTRA!AT164,'Lo-Z'!BM164)</f>
        <v/>
      </c>
      <c r="BH164" s="65" t="str">
        <f t="shared" si="66"/>
        <v/>
      </c>
      <c r="BJ164" s="348" t="str">
        <f t="shared" si="70"/>
        <v/>
      </c>
      <c r="BK164" s="349" t="str">
        <f t="shared" si="67"/>
        <v/>
      </c>
      <c r="BN164" s="480" t="str">
        <f t="shared" si="71"/>
        <v/>
      </c>
      <c r="BO164" s="481" t="str">
        <f t="shared" si="72"/>
        <v/>
      </c>
    </row>
    <row r="165" spans="1:67">
      <c r="A165" s="175" t="str">
        <f>MATRIX!A165</f>
        <v>Dynacord</v>
      </c>
      <c r="B165" s="175" t="str">
        <f>IF(MATRIX!B165&lt;&gt;0,MATRIX!B165,"-")</f>
        <v>IPX20:4</v>
      </c>
      <c r="D165" s="131"/>
      <c r="E165" s="294" t="str">
        <f t="shared" si="56"/>
        <v/>
      </c>
      <c r="F165" s="379"/>
      <c r="G165" s="306" t="str">
        <f>'Lo-Z'!AE165</f>
        <v/>
      </c>
      <c r="H165" s="380" t="str">
        <f>'Lo-Z'!AF165</f>
        <v/>
      </c>
      <c r="J165" s="382"/>
      <c r="K165" s="471"/>
      <c r="L165" s="469"/>
      <c r="M165" s="382"/>
      <c r="N165" s="470"/>
      <c r="O165" s="382"/>
      <c r="P165" s="470"/>
      <c r="Q165" s="382"/>
      <c r="S165" s="460" t="str">
        <f t="shared" si="68"/>
        <v/>
      </c>
      <c r="T165" s="381"/>
      <c r="U165" s="459" t="str" cm="1">
        <f t="array" ref="U165">IF(ISNUMBER(O165), O165, IF(ISNUMBER(G165), 'Lo-Z-INPUT'!$K$19:$L$19, ""))</f>
        <v/>
      </c>
      <c r="V165" s="381"/>
      <c r="W165" s="458" t="str">
        <f t="shared" si="69"/>
        <v/>
      </c>
      <c r="X165" s="144"/>
      <c r="Y165" s="462"/>
      <c r="Z165" s="70" t="str">
        <f>IF(AND(ISNUMBER($S165),$S165&lt;&gt;0),EXTRA!K165,'Lo-Z'!AH165)</f>
        <v>-</v>
      </c>
      <c r="AB165" s="327" t="str">
        <f>IF(AND(ISNUMBER($S165),$S165&lt;&gt;0),EXTRA!M165,'Lo-Z'!AJ165)</f>
        <v>-</v>
      </c>
      <c r="AC165" s="328" t="str">
        <f t="shared" si="57"/>
        <v/>
      </c>
      <c r="AE165" s="66" t="str">
        <f>IF(AND(ISNUMBER($S165),$S165&lt;&gt;0),EXTRA!P165,'Lo-Z'!AM165)</f>
        <v/>
      </c>
      <c r="AF165" s="65" t="str">
        <f t="shared" si="58"/>
        <v/>
      </c>
      <c r="AG165" s="329" t="str">
        <f>IF(AND(ISNUMBER($S165),$S165&lt;&gt;0),EXTRA!R165,'Lo-Z'!AO165)</f>
        <v/>
      </c>
      <c r="AH165" s="124" t="str">
        <f t="shared" si="59"/>
        <v/>
      </c>
      <c r="AJ165" s="104" t="str">
        <f>IF(AND(ISNUMBER($S165),$S165&lt;&gt;0),EXTRA!T165,'Lo-Z'!AQ165)</f>
        <v/>
      </c>
      <c r="AK165" s="44" t="str">
        <f t="shared" si="60"/>
        <v/>
      </c>
      <c r="AM165" s="85" t="str">
        <f>IF(AND(ISNUMBER($S165),$S165&lt;&gt;0),IF(MV&lt;200,EXTRA!V165,EXTRA!Z165),IF(MV&lt;200,'Lo-Z'!AS165,'Lo-Z'!AW165))</f>
        <v/>
      </c>
      <c r="AN165" s="84" t="str">
        <f t="shared" si="61"/>
        <v/>
      </c>
      <c r="AO165" s="322" t="str">
        <f>IF(AND(ISNUMBER($S165),$S165&lt;&gt;0),IF(MV&lt;200,EXTRA!X165,EXTRA!AB165),IF(MV&lt;200,'Lo-Z'!AU165,'Lo-Z'!AY165))</f>
        <v/>
      </c>
      <c r="AP165" s="106" t="str">
        <f t="shared" si="62"/>
        <v/>
      </c>
      <c r="AR165" s="289" t="str">
        <f>IF(AND(ISNUMBER($S165),$S165&lt;&gt;0),EXTRA!AW165,'Lo-Z'!BP165)</f>
        <v/>
      </c>
      <c r="AS165" s="290" t="str">
        <f t="shared" si="63"/>
        <v/>
      </c>
      <c r="AT165" s="291" t="str">
        <f>IF(AND(ISNUMBER($S165),$S165&lt;&gt;0),EXTRA!AY165,'Lo-Z'!BR165)</f>
        <v/>
      </c>
      <c r="AU165" s="292" t="str">
        <f t="shared" si="64"/>
        <v/>
      </c>
      <c r="AW165" s="330" t="str">
        <f>IF(AND(ISNUMBER($S165),$S165&lt;&gt;0),EXTRA!AH165,'Lo-Z'!BA165)</f>
        <v/>
      </c>
      <c r="AY165" s="335" t="str">
        <f>IF(AND(ISNUMBER(BA165),BA165&lt;&gt;0),"",IF(AND(ISNUMBER($S165),$S165&lt;&gt;0),'Lo-Z-INPUT'!$K$15*'Lo-Z-INPUT'!$K$7,'Lo-Z'!BC165))</f>
        <v/>
      </c>
      <c r="AZ165" s="170"/>
      <c r="BA165" s="296"/>
      <c r="BB165" s="345"/>
      <c r="BD165" s="333" t="str">
        <f>IF(AND(ISNUMBER($S165),$S165&lt;&gt;0),EXTRA!BC165,'Lo-Z'!BV165)</f>
        <v/>
      </c>
      <c r="BE165" s="334" t="str">
        <f t="shared" si="65"/>
        <v/>
      </c>
      <c r="BG165" s="332" t="str">
        <f>IF(AND(ISNUMBER($S165),$S165&lt;&gt;0),EXTRA!AT165,'Lo-Z'!BM165)</f>
        <v/>
      </c>
      <c r="BH165" s="65" t="str">
        <f t="shared" si="66"/>
        <v/>
      </c>
      <c r="BJ165" s="348" t="str">
        <f t="shared" si="70"/>
        <v/>
      </c>
      <c r="BK165" s="349" t="str">
        <f t="shared" si="67"/>
        <v/>
      </c>
      <c r="BN165" s="480" t="str">
        <f t="shared" si="71"/>
        <v/>
      </c>
      <c r="BO165" s="481" t="str">
        <f t="shared" si="72"/>
        <v/>
      </c>
    </row>
    <row r="166" spans="1:67">
      <c r="A166" s="175" t="str">
        <f>MATRIX!A166</f>
        <v>Dynacord</v>
      </c>
      <c r="B166" s="175" t="str">
        <f>IF(MATRIX!B166&lt;&gt;0,MATRIX!B166,"-")</f>
        <v>V600:2</v>
      </c>
      <c r="D166" s="131"/>
      <c r="E166" s="294" t="str">
        <f t="shared" si="56"/>
        <v/>
      </c>
      <c r="F166" s="379"/>
      <c r="G166" s="306" t="str">
        <f>'Lo-Z'!AE166</f>
        <v/>
      </c>
      <c r="H166" s="380" t="str">
        <f>'Lo-Z'!AF166</f>
        <v/>
      </c>
      <c r="J166" s="382"/>
      <c r="K166" s="471"/>
      <c r="L166" s="469"/>
      <c r="M166" s="382"/>
      <c r="N166" s="470"/>
      <c r="O166" s="382"/>
      <c r="P166" s="470"/>
      <c r="Q166" s="382"/>
      <c r="S166" s="460" t="str">
        <f t="shared" si="68"/>
        <v/>
      </c>
      <c r="T166" s="381"/>
      <c r="U166" s="459" t="str" cm="1">
        <f t="array" ref="U166">IF(ISNUMBER(O166), O166, IF(ISNUMBER(G166), 'Lo-Z-INPUT'!$K$19:$L$19, ""))</f>
        <v/>
      </c>
      <c r="V166" s="381"/>
      <c r="W166" s="458" t="str">
        <f t="shared" si="69"/>
        <v/>
      </c>
      <c r="X166" s="144"/>
      <c r="Y166" s="462"/>
      <c r="Z166" s="70" t="str">
        <f>IF(AND(ISNUMBER($S166),$S166&lt;&gt;0),EXTRA!K166,'Lo-Z'!AH166)</f>
        <v>-</v>
      </c>
      <c r="AB166" s="327" t="str">
        <f>IF(AND(ISNUMBER($S166),$S166&lt;&gt;0),EXTRA!M166,'Lo-Z'!AJ166)</f>
        <v>-</v>
      </c>
      <c r="AC166" s="328" t="str">
        <f t="shared" si="57"/>
        <v/>
      </c>
      <c r="AE166" s="66" t="str">
        <f>IF(AND(ISNUMBER($S166),$S166&lt;&gt;0),EXTRA!P166,'Lo-Z'!AM166)</f>
        <v/>
      </c>
      <c r="AF166" s="65" t="str">
        <f t="shared" si="58"/>
        <v/>
      </c>
      <c r="AG166" s="329" t="str">
        <f>IF(AND(ISNUMBER($S166),$S166&lt;&gt;0),EXTRA!R166,'Lo-Z'!AO166)</f>
        <v/>
      </c>
      <c r="AH166" s="124" t="str">
        <f t="shared" si="59"/>
        <v/>
      </c>
      <c r="AJ166" s="104" t="str">
        <f>IF(AND(ISNUMBER($S166),$S166&lt;&gt;0),EXTRA!T166,'Lo-Z'!AQ166)</f>
        <v/>
      </c>
      <c r="AK166" s="44" t="str">
        <f t="shared" si="60"/>
        <v/>
      </c>
      <c r="AM166" s="85" t="str">
        <f>IF(AND(ISNUMBER($S166),$S166&lt;&gt;0),IF(MV&lt;200,EXTRA!V166,EXTRA!Z166),IF(MV&lt;200,'Lo-Z'!AS166,'Lo-Z'!AW166))</f>
        <v/>
      </c>
      <c r="AN166" s="84" t="str">
        <f t="shared" si="61"/>
        <v/>
      </c>
      <c r="AO166" s="322" t="str">
        <f>IF(AND(ISNUMBER($S166),$S166&lt;&gt;0),IF(MV&lt;200,EXTRA!X166,EXTRA!AB166),IF(MV&lt;200,'Lo-Z'!AU166,'Lo-Z'!AY166))</f>
        <v/>
      </c>
      <c r="AP166" s="106" t="str">
        <f t="shared" si="62"/>
        <v/>
      </c>
      <c r="AR166" s="289" t="str">
        <f>IF(AND(ISNUMBER($S166),$S166&lt;&gt;0),EXTRA!AW166,'Lo-Z'!BP166)</f>
        <v/>
      </c>
      <c r="AS166" s="290" t="str">
        <f t="shared" si="63"/>
        <v/>
      </c>
      <c r="AT166" s="291" t="str">
        <f>IF(AND(ISNUMBER($S166),$S166&lt;&gt;0),EXTRA!AY166,'Lo-Z'!BR166)</f>
        <v/>
      </c>
      <c r="AU166" s="292" t="str">
        <f t="shared" si="64"/>
        <v/>
      </c>
      <c r="AW166" s="330" t="str">
        <f>IF(AND(ISNUMBER($S166),$S166&lt;&gt;0),EXTRA!AH166,'Lo-Z'!BA166)</f>
        <v/>
      </c>
      <c r="AY166" s="335" t="str">
        <f>IF(AND(ISNUMBER(BA166),BA166&lt;&gt;0),"",IF(AND(ISNUMBER($S166),$S166&lt;&gt;0),'Lo-Z-INPUT'!$K$15*'Lo-Z-INPUT'!$K$7,'Lo-Z'!BC166))</f>
        <v/>
      </c>
      <c r="AZ166" s="170"/>
      <c r="BA166" s="296"/>
      <c r="BB166" s="345"/>
      <c r="BD166" s="333" t="str">
        <f>IF(AND(ISNUMBER($S166),$S166&lt;&gt;0),EXTRA!BC166,'Lo-Z'!BV166)</f>
        <v/>
      </c>
      <c r="BE166" s="334" t="str">
        <f t="shared" si="65"/>
        <v/>
      </c>
      <c r="BG166" s="332" t="str">
        <f>IF(AND(ISNUMBER($S166),$S166&lt;&gt;0),EXTRA!AT166,'Lo-Z'!BM166)</f>
        <v/>
      </c>
      <c r="BH166" s="65" t="str">
        <f t="shared" si="66"/>
        <v/>
      </c>
      <c r="BJ166" s="348" t="str">
        <f t="shared" si="70"/>
        <v/>
      </c>
      <c r="BK166" s="349" t="str">
        <f t="shared" si="67"/>
        <v/>
      </c>
      <c r="BN166" s="480" t="str">
        <f t="shared" si="71"/>
        <v/>
      </c>
      <c r="BO166" s="481" t="str">
        <f t="shared" si="72"/>
        <v/>
      </c>
    </row>
    <row r="167" spans="1:67">
      <c r="A167" s="175" t="str">
        <f>MATRIX!A167</f>
        <v>Dynacord</v>
      </c>
      <c r="B167" s="175" t="str">
        <f>IF(MATRIX!B167&lt;&gt;0,MATRIX!B167,"-")</f>
        <v>V600:4</v>
      </c>
      <c r="D167" s="131"/>
      <c r="E167" s="294" t="str">
        <f t="shared" si="56"/>
        <v/>
      </c>
      <c r="F167" s="379"/>
      <c r="G167" s="306" t="str">
        <f>'Lo-Z'!AE167</f>
        <v/>
      </c>
      <c r="H167" s="380" t="str">
        <f>'Lo-Z'!AF167</f>
        <v/>
      </c>
      <c r="J167" s="382"/>
      <c r="K167" s="471"/>
      <c r="L167" s="469"/>
      <c r="M167" s="382"/>
      <c r="N167" s="470"/>
      <c r="O167" s="382"/>
      <c r="P167" s="470"/>
      <c r="Q167" s="382"/>
      <c r="S167" s="460" t="str">
        <f t="shared" si="68"/>
        <v/>
      </c>
      <c r="T167" s="381"/>
      <c r="U167" s="459" t="str" cm="1">
        <f t="array" ref="U167">IF(ISNUMBER(O167), O167, IF(ISNUMBER(G167), 'Lo-Z-INPUT'!$K$19:$L$19, ""))</f>
        <v/>
      </c>
      <c r="V167" s="381"/>
      <c r="W167" s="458" t="str">
        <f t="shared" si="69"/>
        <v/>
      </c>
      <c r="X167" s="144"/>
      <c r="Y167" s="462"/>
      <c r="Z167" s="70" t="str">
        <f>IF(AND(ISNUMBER($S167),$S167&lt;&gt;0),EXTRA!K167,'Lo-Z'!AH167)</f>
        <v>-</v>
      </c>
      <c r="AB167" s="327" t="str">
        <f>IF(AND(ISNUMBER($S167),$S167&lt;&gt;0),EXTRA!M167,'Lo-Z'!AJ167)</f>
        <v>-</v>
      </c>
      <c r="AC167" s="328" t="str">
        <f t="shared" si="57"/>
        <v/>
      </c>
      <c r="AE167" s="66" t="str">
        <f>IF(AND(ISNUMBER($S167),$S167&lt;&gt;0),EXTRA!P167,'Lo-Z'!AM167)</f>
        <v/>
      </c>
      <c r="AF167" s="65" t="str">
        <f t="shared" si="58"/>
        <v/>
      </c>
      <c r="AG167" s="329" t="str">
        <f>IF(AND(ISNUMBER($S167),$S167&lt;&gt;0),EXTRA!R167,'Lo-Z'!AO167)</f>
        <v/>
      </c>
      <c r="AH167" s="124" t="str">
        <f t="shared" si="59"/>
        <v/>
      </c>
      <c r="AJ167" s="104" t="str">
        <f>IF(AND(ISNUMBER($S167),$S167&lt;&gt;0),EXTRA!T167,'Lo-Z'!AQ167)</f>
        <v/>
      </c>
      <c r="AK167" s="44" t="str">
        <f t="shared" si="60"/>
        <v/>
      </c>
      <c r="AM167" s="85" t="str">
        <f>IF(AND(ISNUMBER($S167),$S167&lt;&gt;0),IF(MV&lt;200,EXTRA!V167,EXTRA!Z167),IF(MV&lt;200,'Lo-Z'!AS167,'Lo-Z'!AW167))</f>
        <v/>
      </c>
      <c r="AN167" s="84" t="str">
        <f t="shared" si="61"/>
        <v/>
      </c>
      <c r="AO167" s="322" t="str">
        <f>IF(AND(ISNUMBER($S167),$S167&lt;&gt;0),IF(MV&lt;200,EXTRA!X167,EXTRA!AB167),IF(MV&lt;200,'Lo-Z'!AU167,'Lo-Z'!AY167))</f>
        <v/>
      </c>
      <c r="AP167" s="106" t="str">
        <f t="shared" si="62"/>
        <v/>
      </c>
      <c r="AR167" s="289" t="str">
        <f>IF(AND(ISNUMBER($S167),$S167&lt;&gt;0),EXTRA!AW167,'Lo-Z'!BP167)</f>
        <v/>
      </c>
      <c r="AS167" s="290" t="str">
        <f t="shared" si="63"/>
        <v/>
      </c>
      <c r="AT167" s="291" t="str">
        <f>IF(AND(ISNUMBER($S167),$S167&lt;&gt;0),EXTRA!AY167,'Lo-Z'!BR167)</f>
        <v/>
      </c>
      <c r="AU167" s="292" t="str">
        <f t="shared" si="64"/>
        <v/>
      </c>
      <c r="AW167" s="330" t="str">
        <f>IF(AND(ISNUMBER($S167),$S167&lt;&gt;0),EXTRA!AH167,'Lo-Z'!BA167)</f>
        <v/>
      </c>
      <c r="AY167" s="335" t="str">
        <f>IF(AND(ISNUMBER(BA167),BA167&lt;&gt;0),"",IF(AND(ISNUMBER($S167),$S167&lt;&gt;0),'Lo-Z-INPUT'!$K$15*'Lo-Z-INPUT'!$K$7,'Lo-Z'!BC167))</f>
        <v/>
      </c>
      <c r="AZ167" s="170"/>
      <c r="BA167" s="296"/>
      <c r="BB167" s="345"/>
      <c r="BD167" s="333" t="str">
        <f>IF(AND(ISNUMBER($S167),$S167&lt;&gt;0),EXTRA!BC167,'Lo-Z'!BV167)</f>
        <v/>
      </c>
      <c r="BE167" s="334" t="str">
        <f t="shared" si="65"/>
        <v/>
      </c>
      <c r="BG167" s="332" t="str">
        <f>IF(AND(ISNUMBER($S167),$S167&lt;&gt;0),EXTRA!AT167,'Lo-Z'!BM167)</f>
        <v/>
      </c>
      <c r="BH167" s="65" t="str">
        <f t="shared" si="66"/>
        <v/>
      </c>
      <c r="BJ167" s="348" t="str">
        <f t="shared" si="70"/>
        <v/>
      </c>
      <c r="BK167" s="349" t="str">
        <f t="shared" si="67"/>
        <v/>
      </c>
      <c r="BN167" s="480" t="str">
        <f t="shared" si="71"/>
        <v/>
      </c>
      <c r="BO167" s="481" t="str">
        <f t="shared" si="72"/>
        <v/>
      </c>
    </row>
    <row r="168" spans="1:67">
      <c r="A168" s="175" t="str">
        <f>MATRIX!A168</f>
        <v>Dynacord</v>
      </c>
      <c r="B168" s="175" t="str">
        <f>IF(MATRIX!B168&lt;&gt;0,MATRIX!B168,"-")</f>
        <v>DSA 8405</v>
      </c>
      <c r="D168" s="131"/>
      <c r="E168" s="294" t="str">
        <f t="shared" si="56"/>
        <v/>
      </c>
      <c r="F168" s="379"/>
      <c r="G168" s="306" t="str">
        <f>'Lo-Z'!AE168</f>
        <v/>
      </c>
      <c r="H168" s="380" t="str">
        <f>'Lo-Z'!AF168</f>
        <v/>
      </c>
      <c r="J168" s="382"/>
      <c r="K168" s="471"/>
      <c r="L168" s="469"/>
      <c r="M168" s="382"/>
      <c r="N168" s="470"/>
      <c r="O168" s="382"/>
      <c r="P168" s="470"/>
      <c r="Q168" s="382"/>
      <c r="S168" s="460" t="str">
        <f t="shared" si="68"/>
        <v/>
      </c>
      <c r="T168" s="381"/>
      <c r="U168" s="459" t="str" cm="1">
        <f t="array" ref="U168">IF(ISNUMBER(O168), O168, IF(ISNUMBER(G168), 'Lo-Z-INPUT'!$K$19:$L$19, ""))</f>
        <v/>
      </c>
      <c r="V168" s="381"/>
      <c r="W168" s="458" t="str">
        <f t="shared" si="69"/>
        <v/>
      </c>
      <c r="X168" s="144"/>
      <c r="Y168" s="462"/>
      <c r="Z168" s="70" t="str">
        <f>IF(AND(ISNUMBER($S168),$S168&lt;&gt;0),EXTRA!K168,'Lo-Z'!AH168)</f>
        <v>-</v>
      </c>
      <c r="AB168" s="327" t="str">
        <f>IF(AND(ISNUMBER($S168),$S168&lt;&gt;0),EXTRA!M168,'Lo-Z'!AJ168)</f>
        <v>-</v>
      </c>
      <c r="AC168" s="328" t="str">
        <f t="shared" si="57"/>
        <v/>
      </c>
      <c r="AE168" s="66" t="str">
        <f>IF(AND(ISNUMBER($S168),$S168&lt;&gt;0),EXTRA!P168,'Lo-Z'!AM168)</f>
        <v/>
      </c>
      <c r="AF168" s="65" t="str">
        <f t="shared" si="58"/>
        <v/>
      </c>
      <c r="AG168" s="329" t="str">
        <f>IF(AND(ISNUMBER($S168),$S168&lt;&gt;0),EXTRA!R168,'Lo-Z'!AO168)</f>
        <v/>
      </c>
      <c r="AH168" s="124" t="str">
        <f t="shared" si="59"/>
        <v/>
      </c>
      <c r="AJ168" s="104" t="str">
        <f>IF(AND(ISNUMBER($S168),$S168&lt;&gt;0),EXTRA!T168,'Lo-Z'!AQ168)</f>
        <v/>
      </c>
      <c r="AK168" s="44" t="str">
        <f t="shared" si="60"/>
        <v/>
      </c>
      <c r="AM168" s="85" t="str">
        <f>IF(AND(ISNUMBER($S168),$S168&lt;&gt;0),IF(MV&lt;200,EXTRA!V168,EXTRA!Z168),IF(MV&lt;200,'Lo-Z'!AS168,'Lo-Z'!AW168))</f>
        <v/>
      </c>
      <c r="AN168" s="84" t="str">
        <f t="shared" si="61"/>
        <v/>
      </c>
      <c r="AO168" s="322" t="str">
        <f>IF(AND(ISNUMBER($S168),$S168&lt;&gt;0),IF(MV&lt;200,EXTRA!X168,EXTRA!AB168),IF(MV&lt;200,'Lo-Z'!AU168,'Lo-Z'!AY168))</f>
        <v/>
      </c>
      <c r="AP168" s="106" t="str">
        <f t="shared" si="62"/>
        <v/>
      </c>
      <c r="AR168" s="289" t="str">
        <f>IF(AND(ISNUMBER($S168),$S168&lt;&gt;0),EXTRA!AW168,'Lo-Z'!BP168)</f>
        <v/>
      </c>
      <c r="AS168" s="290" t="str">
        <f t="shared" si="63"/>
        <v/>
      </c>
      <c r="AT168" s="291" t="str">
        <f>IF(AND(ISNUMBER($S168),$S168&lt;&gt;0),EXTRA!AY168,'Lo-Z'!BR168)</f>
        <v/>
      </c>
      <c r="AU168" s="292" t="str">
        <f t="shared" si="64"/>
        <v/>
      </c>
      <c r="AW168" s="330" t="str">
        <f>IF(AND(ISNUMBER($S168),$S168&lt;&gt;0),EXTRA!AH168,'Lo-Z'!BA168)</f>
        <v/>
      </c>
      <c r="AY168" s="335" t="str">
        <f>IF(AND(ISNUMBER(BA168),BA168&lt;&gt;0),"",IF(AND(ISNUMBER($S168),$S168&lt;&gt;0),'Lo-Z-INPUT'!$K$15*'Lo-Z-INPUT'!$K$7,'Lo-Z'!BC168))</f>
        <v/>
      </c>
      <c r="AZ168" s="170"/>
      <c r="BA168" s="296"/>
      <c r="BB168" s="345"/>
      <c r="BD168" s="333" t="str">
        <f>IF(AND(ISNUMBER($S168),$S168&lt;&gt;0),EXTRA!BC168,'Lo-Z'!BV168)</f>
        <v/>
      </c>
      <c r="BE168" s="334" t="str">
        <f t="shared" si="65"/>
        <v/>
      </c>
      <c r="BG168" s="332" t="str">
        <f>IF(AND(ISNUMBER($S168),$S168&lt;&gt;0),EXTRA!AT168,'Lo-Z'!BM168)</f>
        <v/>
      </c>
      <c r="BH168" s="65" t="str">
        <f t="shared" si="66"/>
        <v/>
      </c>
      <c r="BJ168" s="348" t="str">
        <f t="shared" si="70"/>
        <v/>
      </c>
      <c r="BK168" s="349" t="str">
        <f t="shared" si="67"/>
        <v/>
      </c>
      <c r="BN168" s="480" t="str">
        <f t="shared" si="71"/>
        <v/>
      </c>
      <c r="BO168" s="481" t="str">
        <f t="shared" si="72"/>
        <v/>
      </c>
    </row>
    <row r="169" spans="1:67">
      <c r="A169" s="175" t="str">
        <f>MATRIX!A169</f>
        <v>Dynacord</v>
      </c>
      <c r="B169" s="175" t="str">
        <f>IF(MATRIX!B169&lt;&gt;0,MATRIX!B169,"-")</f>
        <v>DSA 8410</v>
      </c>
      <c r="D169" s="131"/>
      <c r="E169" s="294" t="str">
        <f t="shared" si="56"/>
        <v/>
      </c>
      <c r="F169" s="379"/>
      <c r="G169" s="306" t="str">
        <f>'Lo-Z'!AE169</f>
        <v/>
      </c>
      <c r="H169" s="380" t="str">
        <f>'Lo-Z'!AF169</f>
        <v/>
      </c>
      <c r="J169" s="382"/>
      <c r="K169" s="471"/>
      <c r="L169" s="469"/>
      <c r="M169" s="382"/>
      <c r="N169" s="470"/>
      <c r="O169" s="382"/>
      <c r="P169" s="470"/>
      <c r="Q169" s="382"/>
      <c r="S169" s="460" t="str">
        <f t="shared" si="68"/>
        <v/>
      </c>
      <c r="T169" s="381"/>
      <c r="U169" s="459" t="str" cm="1">
        <f t="array" ref="U169">IF(ISNUMBER(O169), O169, IF(ISNUMBER(G169), 'Lo-Z-INPUT'!$K$19:$L$19, ""))</f>
        <v/>
      </c>
      <c r="V169" s="381"/>
      <c r="W169" s="458" t="str">
        <f t="shared" si="69"/>
        <v/>
      </c>
      <c r="X169" s="144"/>
      <c r="Y169" s="462"/>
      <c r="Z169" s="70" t="str">
        <f>IF(AND(ISNUMBER($S169),$S169&lt;&gt;0),EXTRA!K169,'Lo-Z'!AH169)</f>
        <v>-</v>
      </c>
      <c r="AB169" s="327" t="str">
        <f>IF(AND(ISNUMBER($S169),$S169&lt;&gt;0),EXTRA!M169,'Lo-Z'!AJ169)</f>
        <v>-</v>
      </c>
      <c r="AC169" s="328" t="str">
        <f t="shared" si="57"/>
        <v/>
      </c>
      <c r="AE169" s="66" t="str">
        <f>IF(AND(ISNUMBER($S169),$S169&lt;&gt;0),EXTRA!P169,'Lo-Z'!AM169)</f>
        <v/>
      </c>
      <c r="AF169" s="65" t="str">
        <f t="shared" si="58"/>
        <v/>
      </c>
      <c r="AG169" s="329" t="str">
        <f>IF(AND(ISNUMBER($S169),$S169&lt;&gt;0),EXTRA!R169,'Lo-Z'!AO169)</f>
        <v/>
      </c>
      <c r="AH169" s="124" t="str">
        <f t="shared" si="59"/>
        <v/>
      </c>
      <c r="AJ169" s="104" t="str">
        <f>IF(AND(ISNUMBER($S169),$S169&lt;&gt;0),EXTRA!T169,'Lo-Z'!AQ169)</f>
        <v/>
      </c>
      <c r="AK169" s="44" t="str">
        <f t="shared" si="60"/>
        <v/>
      </c>
      <c r="AM169" s="85" t="str">
        <f>IF(AND(ISNUMBER($S169),$S169&lt;&gt;0),IF(MV&lt;200,EXTRA!V169,EXTRA!Z169),IF(MV&lt;200,'Lo-Z'!AS169,'Lo-Z'!AW169))</f>
        <v/>
      </c>
      <c r="AN169" s="84" t="str">
        <f t="shared" si="61"/>
        <v/>
      </c>
      <c r="AO169" s="322" t="str">
        <f>IF(AND(ISNUMBER($S169),$S169&lt;&gt;0),IF(MV&lt;200,EXTRA!X169,EXTRA!AB169),IF(MV&lt;200,'Lo-Z'!AU169,'Lo-Z'!AY169))</f>
        <v/>
      </c>
      <c r="AP169" s="106" t="str">
        <f t="shared" si="62"/>
        <v/>
      </c>
      <c r="AR169" s="289" t="str">
        <f>IF(AND(ISNUMBER($S169),$S169&lt;&gt;0),EXTRA!AW169,'Lo-Z'!BP169)</f>
        <v/>
      </c>
      <c r="AS169" s="290" t="str">
        <f t="shared" si="63"/>
        <v/>
      </c>
      <c r="AT169" s="291" t="str">
        <f>IF(AND(ISNUMBER($S169),$S169&lt;&gt;0),EXTRA!AY169,'Lo-Z'!BR169)</f>
        <v/>
      </c>
      <c r="AU169" s="292" t="str">
        <f t="shared" si="64"/>
        <v/>
      </c>
      <c r="AW169" s="330" t="str">
        <f>IF(AND(ISNUMBER($S169),$S169&lt;&gt;0),EXTRA!AH169,'Lo-Z'!BA169)</f>
        <v/>
      </c>
      <c r="AY169" s="335" t="str">
        <f>IF(AND(ISNUMBER(BA169),BA169&lt;&gt;0),"",IF(AND(ISNUMBER($S169),$S169&lt;&gt;0),'Lo-Z-INPUT'!$K$15*'Lo-Z-INPUT'!$K$7,'Lo-Z'!BC169))</f>
        <v/>
      </c>
      <c r="AZ169" s="170"/>
      <c r="BA169" s="296"/>
      <c r="BB169" s="345"/>
      <c r="BD169" s="333" t="str">
        <f>IF(AND(ISNUMBER($S169),$S169&lt;&gt;0),EXTRA!BC169,'Lo-Z'!BV169)</f>
        <v/>
      </c>
      <c r="BE169" s="334" t="str">
        <f t="shared" si="65"/>
        <v/>
      </c>
      <c r="BG169" s="332" t="str">
        <f>IF(AND(ISNUMBER($S169),$S169&lt;&gt;0),EXTRA!AT169,'Lo-Z'!BM169)</f>
        <v/>
      </c>
      <c r="BH169" s="65" t="str">
        <f t="shared" si="66"/>
        <v/>
      </c>
      <c r="BJ169" s="348" t="str">
        <f t="shared" si="70"/>
        <v/>
      </c>
      <c r="BK169" s="349" t="str">
        <f t="shared" si="67"/>
        <v/>
      </c>
      <c r="BN169" s="480" t="str">
        <f t="shared" si="71"/>
        <v/>
      </c>
      <c r="BO169" s="481" t="str">
        <f t="shared" si="72"/>
        <v/>
      </c>
    </row>
    <row r="170" spans="1:67">
      <c r="A170" s="175" t="str">
        <f>MATRIX!A170</f>
        <v>Dynacord</v>
      </c>
      <c r="B170" s="175" t="str">
        <f>IF(MATRIX!B170&lt;&gt;0,MATRIX!B170,"-")</f>
        <v>DSA 8805</v>
      </c>
      <c r="D170" s="131"/>
      <c r="E170" s="294" t="str">
        <f t="shared" ref="E170:E189" si="73">IF(OR(ISBLANK(D170),NOT(ISNUMBER(D170))),"",ES)</f>
        <v/>
      </c>
      <c r="F170" s="379"/>
      <c r="G170" s="306" t="str">
        <f>'Lo-Z'!AE170</f>
        <v/>
      </c>
      <c r="H170" s="380" t="str">
        <f>'Lo-Z'!AF170</f>
        <v/>
      </c>
      <c r="J170" s="382"/>
      <c r="K170" s="471"/>
      <c r="L170" s="469"/>
      <c r="M170" s="382"/>
      <c r="N170" s="470"/>
      <c r="O170" s="382"/>
      <c r="P170" s="470"/>
      <c r="Q170" s="382"/>
      <c r="S170" s="460" t="str">
        <f t="shared" si="68"/>
        <v/>
      </c>
      <c r="T170" s="381"/>
      <c r="U170" s="459" t="str" cm="1">
        <f t="array" ref="U170">IF(ISNUMBER(O170), O170, IF(ISNUMBER(G170), 'Lo-Z-INPUT'!$K$19:$L$19, ""))</f>
        <v/>
      </c>
      <c r="V170" s="381"/>
      <c r="W170" s="458" t="str">
        <f t="shared" si="69"/>
        <v/>
      </c>
      <c r="X170" s="144"/>
      <c r="Y170" s="462"/>
      <c r="Z170" s="70" t="str">
        <f>IF(AND(ISNUMBER($S170),$S170&lt;&gt;0),EXTRA!K170,'Lo-Z'!AH170)</f>
        <v>-</v>
      </c>
      <c r="AB170" s="327" t="str">
        <f>IF(AND(ISNUMBER($S170),$S170&lt;&gt;0),EXTRA!M170,'Lo-Z'!AJ170)</f>
        <v>-</v>
      </c>
      <c r="AC170" s="328" t="str">
        <f t="shared" ref="AC170:AC189" si="74">IF(ISNUMBER(AB170),KP,"")</f>
        <v/>
      </c>
      <c r="AE170" s="66" t="str">
        <f>IF(AND(ISNUMBER($S170),$S170&lt;&gt;0),EXTRA!P170,'Lo-Z'!AM170)</f>
        <v/>
      </c>
      <c r="AF170" s="65" t="str">
        <f t="shared" ref="AF170:AF189" si="75">IF(ISNUMBER(AE170),"W","")</f>
        <v/>
      </c>
      <c r="AG170" s="329" t="str">
        <f>IF(AND(ISNUMBER($S170),$S170&lt;&gt;0),EXTRA!R170,'Lo-Z'!AO170)</f>
        <v/>
      </c>
      <c r="AH170" s="124" t="str">
        <f t="shared" ref="AH170:AH189" si="76">IF(ISNUMBER(AG170),"W","")</f>
        <v/>
      </c>
      <c r="AJ170" s="104" t="str">
        <f>IF(AND(ISNUMBER($S170),$S170&lt;&gt;0),EXTRA!T170,'Lo-Z'!AQ170)</f>
        <v/>
      </c>
      <c r="AK170" s="44" t="str">
        <f t="shared" ref="AK170:AK189" si="77">IF(AJ170="","","V")</f>
        <v/>
      </c>
      <c r="AM170" s="85" t="str">
        <f>IF(AND(ISNUMBER($S170),$S170&lt;&gt;0),IF(MV&lt;200,EXTRA!V170,EXTRA!Z170),IF(MV&lt;200,'Lo-Z'!AS170,'Lo-Z'!AW170))</f>
        <v/>
      </c>
      <c r="AN170" s="84" t="str">
        <f t="shared" ref="AN170:AN189" si="78">IF(ISNUMBER(AM170),"A","")</f>
        <v/>
      </c>
      <c r="AO170" s="322" t="str">
        <f>IF(AND(ISNUMBER($S170),$S170&lt;&gt;0),IF(MV&lt;200,EXTRA!X170,EXTRA!AB170),IF(MV&lt;200,'Lo-Z'!AU170,'Lo-Z'!AY170))</f>
        <v/>
      </c>
      <c r="AP170" s="106" t="str">
        <f t="shared" ref="AP170:AP189" si="79">IF(ISNUMBER(AO170),"A","")</f>
        <v/>
      </c>
      <c r="AR170" s="289" t="str">
        <f>IF(AND(ISNUMBER($S170),$S170&lt;&gt;0),EXTRA!AW170,'Lo-Z'!BP170)</f>
        <v/>
      </c>
      <c r="AS170" s="290" t="str">
        <f t="shared" ref="AS170:AS189" si="80">IF(ISNUMBER(AR170),"BTU","")</f>
        <v/>
      </c>
      <c r="AT170" s="291" t="str">
        <f>IF(AND(ISNUMBER($S170),$S170&lt;&gt;0),EXTRA!AY170,'Lo-Z'!BR170)</f>
        <v/>
      </c>
      <c r="AU170" s="292" t="str">
        <f t="shared" ref="AU170:AU189" si="81">IF(ISNUMBER(AT170),"BTU","")</f>
        <v/>
      </c>
      <c r="AW170" s="330" t="str">
        <f>IF(AND(ISNUMBER($S170),$S170&lt;&gt;0),EXTRA!AH170,'Lo-Z'!BA170)</f>
        <v/>
      </c>
      <c r="AY170" s="335" t="str">
        <f>IF(AND(ISNUMBER(BA170),BA170&lt;&gt;0),"",IF(AND(ISNUMBER($S170),$S170&lt;&gt;0),'Lo-Z-INPUT'!$K$15*'Lo-Z-INPUT'!$K$7,'Lo-Z'!BC170))</f>
        <v/>
      </c>
      <c r="AZ170" s="170"/>
      <c r="BA170" s="296"/>
      <c r="BB170" s="345"/>
      <c r="BD170" s="333" t="str">
        <f>IF(AND(ISNUMBER($S170),$S170&lt;&gt;0),EXTRA!BC170,'Lo-Z'!BV170)</f>
        <v/>
      </c>
      <c r="BE170" s="334" t="str">
        <f t="shared" ref="BE170:BE189" si="82">IF(ISNUMBER(BD170),ES,"")</f>
        <v/>
      </c>
      <c r="BG170" s="332" t="str">
        <f>IF(AND(ISNUMBER($S170),$S170&lt;&gt;0),EXTRA!AT170,'Lo-Z'!BM170)</f>
        <v/>
      </c>
      <c r="BH170" s="65" t="str">
        <f t="shared" ref="BH170:BH189" si="83">IF(ISNUMBER(BG170),ES,"")</f>
        <v/>
      </c>
      <c r="BJ170" s="348" t="str">
        <f t="shared" si="70"/>
        <v/>
      </c>
      <c r="BK170" s="349" t="str">
        <f t="shared" ref="BK170:BK189" si="84">IF(ISNUMBER(BJ170),ES,"")</f>
        <v/>
      </c>
      <c r="BN170" s="480" t="str">
        <f t="shared" si="71"/>
        <v/>
      </c>
      <c r="BO170" s="481" t="str">
        <f t="shared" si="72"/>
        <v/>
      </c>
    </row>
    <row r="171" spans="1:67">
      <c r="A171" s="493" t="str">
        <f>MATRIX!A171</f>
        <v>APEX</v>
      </c>
      <c r="B171" s="493" t="str">
        <f>IF(MATRIX!B171&lt;&gt;0,MATRIX!B171,"-")</f>
        <v>CP354</v>
      </c>
      <c r="D171" s="131"/>
      <c r="E171" s="294" t="str">
        <f t="shared" si="73"/>
        <v/>
      </c>
      <c r="F171" s="379"/>
      <c r="G171" s="306" t="str">
        <f>'Lo-Z'!AE171</f>
        <v/>
      </c>
      <c r="H171" s="380" t="str">
        <f>'Lo-Z'!AF171</f>
        <v/>
      </c>
      <c r="J171" s="382"/>
      <c r="K171" s="471"/>
      <c r="L171" s="469"/>
      <c r="M171" s="382"/>
      <c r="N171" s="470"/>
      <c r="O171" s="382"/>
      <c r="P171" s="470"/>
      <c r="Q171" s="382"/>
      <c r="S171" s="460" t="str">
        <f t="shared" si="68"/>
        <v/>
      </c>
      <c r="T171" s="381"/>
      <c r="U171" s="459" t="str" cm="1">
        <f t="array" ref="U171">IF(ISNUMBER(O171), O171, IF(ISNUMBER(G171), 'Lo-Z-INPUT'!$K$19:$L$19, ""))</f>
        <v/>
      </c>
      <c r="V171" s="381"/>
      <c r="W171" s="458" t="str">
        <f t="shared" si="69"/>
        <v/>
      </c>
      <c r="X171" s="144"/>
      <c r="Y171" s="462"/>
      <c r="Z171" s="70" t="str">
        <f>IF(AND(ISNUMBER($S171),$S171&lt;&gt;0),EXTRA!K171,'Lo-Z'!AH171)</f>
        <v>-</v>
      </c>
      <c r="AB171" s="327" t="str">
        <f>IF(AND(ISNUMBER($S171),$S171&lt;&gt;0),EXTRA!M171,'Lo-Z'!AJ171)</f>
        <v>-</v>
      </c>
      <c r="AC171" s="328" t="str">
        <f t="shared" si="74"/>
        <v/>
      </c>
      <c r="AE171" s="66" t="str">
        <f>IF(AND(ISNUMBER($S171),$S171&lt;&gt;0),EXTRA!P171,'Lo-Z'!AM171)</f>
        <v/>
      </c>
      <c r="AF171" s="65" t="str">
        <f t="shared" si="75"/>
        <v/>
      </c>
      <c r="AG171" s="329" t="str">
        <f>IF(AND(ISNUMBER($S171),$S171&lt;&gt;0),EXTRA!R171,'Lo-Z'!AO171)</f>
        <v/>
      </c>
      <c r="AH171" s="124" t="str">
        <f t="shared" si="76"/>
        <v/>
      </c>
      <c r="AJ171" s="104" t="str">
        <f>IF(AND(ISNUMBER($S171),$S171&lt;&gt;0),EXTRA!T171,'Lo-Z'!AQ171)</f>
        <v/>
      </c>
      <c r="AK171" s="44" t="str">
        <f t="shared" si="77"/>
        <v/>
      </c>
      <c r="AM171" s="85" t="str">
        <f>IF(AND(ISNUMBER($S171),$S171&lt;&gt;0),IF(MV&lt;200,EXTRA!V171,EXTRA!Z171),IF(MV&lt;200,'Lo-Z'!AS171,'Lo-Z'!AW171))</f>
        <v/>
      </c>
      <c r="AN171" s="84" t="str">
        <f t="shared" si="78"/>
        <v/>
      </c>
      <c r="AO171" s="322" t="str">
        <f>IF(AND(ISNUMBER($S171),$S171&lt;&gt;0),IF(MV&lt;200,EXTRA!X171,EXTRA!AB171),IF(MV&lt;200,'Lo-Z'!AU171,'Lo-Z'!AY171))</f>
        <v/>
      </c>
      <c r="AP171" s="106" t="str">
        <f t="shared" si="79"/>
        <v/>
      </c>
      <c r="AR171" s="289" t="str">
        <f>IF(AND(ISNUMBER($S171),$S171&lt;&gt;0),EXTRA!AW171,'Lo-Z'!BP171)</f>
        <v/>
      </c>
      <c r="AS171" s="290" t="str">
        <f t="shared" si="80"/>
        <v/>
      </c>
      <c r="AT171" s="291" t="str">
        <f>IF(AND(ISNUMBER($S171),$S171&lt;&gt;0),EXTRA!AY171,'Lo-Z'!BR171)</f>
        <v/>
      </c>
      <c r="AU171" s="292" t="str">
        <f t="shared" si="81"/>
        <v/>
      </c>
      <c r="AW171" s="330" t="str">
        <f>IF(AND(ISNUMBER($S171),$S171&lt;&gt;0),EXTRA!AH171,'Lo-Z'!BA171)</f>
        <v/>
      </c>
      <c r="AY171" s="335" t="str">
        <f>IF(AND(ISNUMBER(BA171),BA171&lt;&gt;0),"",IF(AND(ISNUMBER($S171),$S171&lt;&gt;0),'Lo-Z-INPUT'!$K$15*'Lo-Z-INPUT'!$K$7,'Lo-Z'!BC171))</f>
        <v/>
      </c>
      <c r="AZ171" s="170"/>
      <c r="BA171" s="296"/>
      <c r="BB171" s="345"/>
      <c r="BD171" s="333" t="str">
        <f>IF(AND(ISNUMBER($S171),$S171&lt;&gt;0),EXTRA!BC171,'Lo-Z'!BV171)</f>
        <v/>
      </c>
      <c r="BE171" s="334" t="str">
        <f t="shared" si="82"/>
        <v/>
      </c>
      <c r="BG171" s="332" t="str">
        <f>IF(AND(ISNUMBER($S171),$S171&lt;&gt;0),EXTRA!AT171,'Lo-Z'!BM171)</f>
        <v/>
      </c>
      <c r="BH171" s="65" t="str">
        <f t="shared" si="83"/>
        <v/>
      </c>
      <c r="BJ171" s="348" t="str">
        <f t="shared" si="70"/>
        <v/>
      </c>
      <c r="BK171" s="349" t="str">
        <f t="shared" si="84"/>
        <v/>
      </c>
      <c r="BN171" s="480" t="str">
        <f t="shared" si="71"/>
        <v/>
      </c>
      <c r="BO171" s="481" t="str">
        <f t="shared" si="72"/>
        <v/>
      </c>
    </row>
    <row r="172" spans="1:67">
      <c r="A172" s="493" t="str">
        <f>MATRIX!A172</f>
        <v>APEX</v>
      </c>
      <c r="B172" s="493" t="str">
        <f>IF(MATRIX!B172&lt;&gt;0,MATRIX!B172,"-")</f>
        <v>CP704</v>
      </c>
      <c r="D172" s="131"/>
      <c r="E172" s="294" t="str">
        <f t="shared" si="73"/>
        <v/>
      </c>
      <c r="F172" s="379"/>
      <c r="G172" s="306" t="str">
        <f>'Lo-Z'!AE172</f>
        <v/>
      </c>
      <c r="H172" s="380" t="str">
        <f>'Lo-Z'!AF172</f>
        <v/>
      </c>
      <c r="J172" s="382"/>
      <c r="K172" s="471"/>
      <c r="L172" s="469"/>
      <c r="M172" s="382"/>
      <c r="N172" s="470"/>
      <c r="O172" s="382"/>
      <c r="P172" s="470"/>
      <c r="Q172" s="382"/>
      <c r="S172" s="460" t="str">
        <f t="shared" si="68"/>
        <v/>
      </c>
      <c r="T172" s="381"/>
      <c r="U172" s="459" t="str" cm="1">
        <f t="array" ref="U172">IF(ISNUMBER(O172), O172, IF(ISNUMBER(G172), 'Lo-Z-INPUT'!$K$19:$L$19, ""))</f>
        <v/>
      </c>
      <c r="V172" s="381"/>
      <c r="W172" s="458" t="str">
        <f t="shared" si="69"/>
        <v/>
      </c>
      <c r="X172" s="144"/>
      <c r="Y172" s="462"/>
      <c r="Z172" s="70" t="str">
        <f>IF(AND(ISNUMBER($S172),$S172&lt;&gt;0),EXTRA!K172,'Lo-Z'!AH172)</f>
        <v>-</v>
      </c>
      <c r="AB172" s="327" t="str">
        <f>IF(AND(ISNUMBER($S172),$S172&lt;&gt;0),EXTRA!M172,'Lo-Z'!AJ172)</f>
        <v>-</v>
      </c>
      <c r="AC172" s="328" t="str">
        <f t="shared" si="74"/>
        <v/>
      </c>
      <c r="AE172" s="66" t="str">
        <f>IF(AND(ISNUMBER($S172),$S172&lt;&gt;0),EXTRA!P172,'Lo-Z'!AM172)</f>
        <v/>
      </c>
      <c r="AF172" s="65" t="str">
        <f t="shared" si="75"/>
        <v/>
      </c>
      <c r="AG172" s="329" t="str">
        <f>IF(AND(ISNUMBER($S172),$S172&lt;&gt;0),EXTRA!R172,'Lo-Z'!AO172)</f>
        <v/>
      </c>
      <c r="AH172" s="124" t="str">
        <f t="shared" si="76"/>
        <v/>
      </c>
      <c r="AJ172" s="104" t="str">
        <f>IF(AND(ISNUMBER($S172),$S172&lt;&gt;0),EXTRA!T172,'Lo-Z'!AQ172)</f>
        <v/>
      </c>
      <c r="AK172" s="44" t="str">
        <f t="shared" si="77"/>
        <v/>
      </c>
      <c r="AM172" s="85" t="str">
        <f>IF(AND(ISNUMBER($S172),$S172&lt;&gt;0),IF(MV&lt;200,EXTRA!V172,EXTRA!Z172),IF(MV&lt;200,'Lo-Z'!AS172,'Lo-Z'!AW172))</f>
        <v/>
      </c>
      <c r="AN172" s="84" t="str">
        <f t="shared" si="78"/>
        <v/>
      </c>
      <c r="AO172" s="322" t="str">
        <f>IF(AND(ISNUMBER($S172),$S172&lt;&gt;0),IF(MV&lt;200,EXTRA!X172,EXTRA!AB172),IF(MV&lt;200,'Lo-Z'!AU172,'Lo-Z'!AY172))</f>
        <v/>
      </c>
      <c r="AP172" s="106" t="str">
        <f t="shared" si="79"/>
        <v/>
      </c>
      <c r="AR172" s="289" t="str">
        <f>IF(AND(ISNUMBER($S172),$S172&lt;&gt;0),EXTRA!AW172,'Lo-Z'!BP172)</f>
        <v/>
      </c>
      <c r="AS172" s="290" t="str">
        <f t="shared" si="80"/>
        <v/>
      </c>
      <c r="AT172" s="291" t="str">
        <f>IF(AND(ISNUMBER($S172),$S172&lt;&gt;0),EXTRA!AY172,'Lo-Z'!BR172)</f>
        <v/>
      </c>
      <c r="AU172" s="292" t="str">
        <f t="shared" si="81"/>
        <v/>
      </c>
      <c r="AW172" s="330" t="str">
        <f>IF(AND(ISNUMBER($S172),$S172&lt;&gt;0),EXTRA!AH172,'Lo-Z'!BA172)</f>
        <v/>
      </c>
      <c r="AY172" s="335" t="str">
        <f>IF(AND(ISNUMBER(BA172),BA172&lt;&gt;0),"",IF(AND(ISNUMBER($S172),$S172&lt;&gt;0),'Lo-Z-INPUT'!$K$15*'Lo-Z-INPUT'!$K$7,'Lo-Z'!BC172))</f>
        <v/>
      </c>
      <c r="AZ172" s="170"/>
      <c r="BA172" s="296"/>
      <c r="BB172" s="345"/>
      <c r="BD172" s="333" t="str">
        <f>IF(AND(ISNUMBER($S172),$S172&lt;&gt;0),EXTRA!BC172,'Lo-Z'!BV172)</f>
        <v/>
      </c>
      <c r="BE172" s="334" t="str">
        <f t="shared" si="82"/>
        <v/>
      </c>
      <c r="BG172" s="332" t="str">
        <f>IF(AND(ISNUMBER($S172),$S172&lt;&gt;0),EXTRA!AT172,'Lo-Z'!BM172)</f>
        <v/>
      </c>
      <c r="BH172" s="65" t="str">
        <f t="shared" si="83"/>
        <v/>
      </c>
      <c r="BJ172" s="348" t="str">
        <f t="shared" si="70"/>
        <v/>
      </c>
      <c r="BK172" s="349" t="str">
        <f t="shared" si="84"/>
        <v/>
      </c>
      <c r="BN172" s="480" t="str">
        <f t="shared" si="71"/>
        <v/>
      </c>
      <c r="BO172" s="481" t="str">
        <f t="shared" si="72"/>
        <v/>
      </c>
    </row>
    <row r="173" spans="1:67">
      <c r="A173" s="493" t="str">
        <f>MATRIX!A173</f>
        <v>APEX</v>
      </c>
      <c r="B173" s="493" t="str">
        <f>IF(MATRIX!B173&lt;&gt;0,MATRIX!B173,"-")</f>
        <v>CP1504</v>
      </c>
      <c r="D173" s="131"/>
      <c r="E173" s="294" t="str">
        <f t="shared" si="73"/>
        <v/>
      </c>
      <c r="F173" s="379"/>
      <c r="G173" s="306" t="str">
        <f>'Lo-Z'!AE173</f>
        <v/>
      </c>
      <c r="H173" s="380" t="str">
        <f>'Lo-Z'!AF173</f>
        <v/>
      </c>
      <c r="J173" s="382"/>
      <c r="K173" s="471"/>
      <c r="L173" s="469"/>
      <c r="M173" s="382"/>
      <c r="N173" s="470"/>
      <c r="O173" s="382"/>
      <c r="P173" s="470"/>
      <c r="Q173" s="382"/>
      <c r="S173" s="460" t="str">
        <f t="shared" si="68"/>
        <v/>
      </c>
      <c r="T173" s="381"/>
      <c r="U173" s="459" t="str" cm="1">
        <f t="array" ref="U173">IF(ISNUMBER(O173), O173, IF(ISNUMBER(G173), 'Lo-Z-INPUT'!$K$19:$L$19, ""))</f>
        <v/>
      </c>
      <c r="V173" s="381"/>
      <c r="W173" s="458" t="str">
        <f t="shared" si="69"/>
        <v/>
      </c>
      <c r="X173" s="144"/>
      <c r="Y173" s="462"/>
      <c r="Z173" s="70" t="str">
        <f>IF(AND(ISNUMBER($S173),$S173&lt;&gt;0),EXTRA!K173,'Lo-Z'!AH173)</f>
        <v>-</v>
      </c>
      <c r="AB173" s="327" t="str">
        <f>IF(AND(ISNUMBER($S173),$S173&lt;&gt;0),EXTRA!M173,'Lo-Z'!AJ173)</f>
        <v>-</v>
      </c>
      <c r="AC173" s="328" t="str">
        <f t="shared" si="74"/>
        <v/>
      </c>
      <c r="AE173" s="66" t="str">
        <f>IF(AND(ISNUMBER($S173),$S173&lt;&gt;0),EXTRA!P173,'Lo-Z'!AM173)</f>
        <v/>
      </c>
      <c r="AF173" s="65" t="str">
        <f t="shared" si="75"/>
        <v/>
      </c>
      <c r="AG173" s="329" t="str">
        <f>IF(AND(ISNUMBER($S173),$S173&lt;&gt;0),EXTRA!R173,'Lo-Z'!AO173)</f>
        <v/>
      </c>
      <c r="AH173" s="124" t="str">
        <f t="shared" si="76"/>
        <v/>
      </c>
      <c r="AJ173" s="104" t="str">
        <f>IF(AND(ISNUMBER($S173),$S173&lt;&gt;0),EXTRA!T173,'Lo-Z'!AQ173)</f>
        <v/>
      </c>
      <c r="AK173" s="44" t="str">
        <f t="shared" si="77"/>
        <v/>
      </c>
      <c r="AM173" s="85" t="str">
        <f>IF(AND(ISNUMBER($S173),$S173&lt;&gt;0),IF(MV&lt;200,EXTRA!V173,EXTRA!Z173),IF(MV&lt;200,'Lo-Z'!AS173,'Lo-Z'!AW173))</f>
        <v/>
      </c>
      <c r="AN173" s="84" t="str">
        <f t="shared" si="78"/>
        <v/>
      </c>
      <c r="AO173" s="322" t="str">
        <f>IF(AND(ISNUMBER($S173),$S173&lt;&gt;0),IF(MV&lt;200,EXTRA!X173,EXTRA!AB173),IF(MV&lt;200,'Lo-Z'!AU173,'Lo-Z'!AY173))</f>
        <v/>
      </c>
      <c r="AP173" s="106" t="str">
        <f t="shared" si="79"/>
        <v/>
      </c>
      <c r="AR173" s="289" t="str">
        <f>IF(AND(ISNUMBER($S173),$S173&lt;&gt;0),EXTRA!AW173,'Lo-Z'!BP173)</f>
        <v/>
      </c>
      <c r="AS173" s="290" t="str">
        <f t="shared" si="80"/>
        <v/>
      </c>
      <c r="AT173" s="291" t="str">
        <f>IF(AND(ISNUMBER($S173),$S173&lt;&gt;0),EXTRA!AY173,'Lo-Z'!BR173)</f>
        <v/>
      </c>
      <c r="AU173" s="292" t="str">
        <f t="shared" si="81"/>
        <v/>
      </c>
      <c r="AW173" s="330" t="str">
        <f>IF(AND(ISNUMBER($S173),$S173&lt;&gt;0),EXTRA!AH173,'Lo-Z'!BA173)</f>
        <v/>
      </c>
      <c r="AY173" s="335" t="str">
        <f>IF(AND(ISNUMBER(BA173),BA173&lt;&gt;0),"",IF(AND(ISNUMBER($S173),$S173&lt;&gt;0),'Lo-Z-INPUT'!$K$15*'Lo-Z-INPUT'!$K$7,'Lo-Z'!BC173))</f>
        <v/>
      </c>
      <c r="AZ173" s="170"/>
      <c r="BA173" s="296"/>
      <c r="BB173" s="345"/>
      <c r="BD173" s="333" t="str">
        <f>IF(AND(ISNUMBER($S173),$S173&lt;&gt;0),EXTRA!BC173,'Lo-Z'!BV173)</f>
        <v/>
      </c>
      <c r="BE173" s="334" t="str">
        <f t="shared" si="82"/>
        <v/>
      </c>
      <c r="BG173" s="332" t="str">
        <f>IF(AND(ISNUMBER($S173),$S173&lt;&gt;0),EXTRA!AT173,'Lo-Z'!BM173)</f>
        <v/>
      </c>
      <c r="BH173" s="65" t="str">
        <f t="shared" si="83"/>
        <v/>
      </c>
      <c r="BJ173" s="348" t="str">
        <f t="shared" si="70"/>
        <v/>
      </c>
      <c r="BK173" s="349" t="str">
        <f t="shared" si="84"/>
        <v/>
      </c>
      <c r="BN173" s="480" t="str">
        <f t="shared" si="71"/>
        <v/>
      </c>
      <c r="BO173" s="481" t="str">
        <f t="shared" si="72"/>
        <v/>
      </c>
    </row>
    <row r="174" spans="1:67">
      <c r="A174" s="493" t="str">
        <f>MATRIX!A174</f>
        <v>APEX</v>
      </c>
      <c r="B174" s="493" t="str">
        <f>IF(MATRIX!B174&lt;&gt;0,MATRIX!B174,"-")</f>
        <v>CP3004</v>
      </c>
      <c r="D174" s="131"/>
      <c r="E174" s="294" t="str">
        <f t="shared" si="73"/>
        <v/>
      </c>
      <c r="F174" s="379"/>
      <c r="G174" s="306" t="str">
        <f>'Lo-Z'!AE174</f>
        <v/>
      </c>
      <c r="H174" s="380" t="str">
        <f>'Lo-Z'!AF174</f>
        <v/>
      </c>
      <c r="J174" s="382"/>
      <c r="K174" s="471"/>
      <c r="L174" s="469"/>
      <c r="M174" s="382"/>
      <c r="N174" s="470"/>
      <c r="O174" s="382"/>
      <c r="P174" s="470"/>
      <c r="Q174" s="382"/>
      <c r="S174" s="460" t="str">
        <f t="shared" si="68"/>
        <v/>
      </c>
      <c r="T174" s="381"/>
      <c r="U174" s="459" t="str" cm="1">
        <f t="array" ref="U174">IF(ISNUMBER(O174), O174, IF(ISNUMBER(G174), 'Lo-Z-INPUT'!$K$19:$L$19, ""))</f>
        <v/>
      </c>
      <c r="V174" s="381"/>
      <c r="W174" s="458" t="str">
        <f t="shared" si="69"/>
        <v/>
      </c>
      <c r="X174" s="144"/>
      <c r="Y174" s="462"/>
      <c r="Z174" s="70" t="str">
        <f>IF(AND(ISNUMBER($S174),$S174&lt;&gt;0),EXTRA!K174,'Lo-Z'!AH174)</f>
        <v>-</v>
      </c>
      <c r="AB174" s="327" t="str">
        <f>IF(AND(ISNUMBER($S174),$S174&lt;&gt;0),EXTRA!M174,'Lo-Z'!AJ174)</f>
        <v>-</v>
      </c>
      <c r="AC174" s="328" t="str">
        <f t="shared" si="74"/>
        <v/>
      </c>
      <c r="AE174" s="66" t="str">
        <f>IF(AND(ISNUMBER($S174),$S174&lt;&gt;0),EXTRA!P174,'Lo-Z'!AM174)</f>
        <v/>
      </c>
      <c r="AF174" s="65" t="str">
        <f t="shared" si="75"/>
        <v/>
      </c>
      <c r="AG174" s="329" t="str">
        <f>IF(AND(ISNUMBER($S174),$S174&lt;&gt;0),EXTRA!R174,'Lo-Z'!AO174)</f>
        <v/>
      </c>
      <c r="AH174" s="124" t="str">
        <f t="shared" si="76"/>
        <v/>
      </c>
      <c r="AJ174" s="104" t="str">
        <f>IF(AND(ISNUMBER($S174),$S174&lt;&gt;0),EXTRA!T174,'Lo-Z'!AQ174)</f>
        <v/>
      </c>
      <c r="AK174" s="44" t="str">
        <f t="shared" si="77"/>
        <v/>
      </c>
      <c r="AM174" s="85" t="str">
        <f>IF(AND(ISNUMBER($S174),$S174&lt;&gt;0),IF(MV&lt;200,EXTRA!V174,EXTRA!Z174),IF(MV&lt;200,'Lo-Z'!AS174,'Lo-Z'!AW174))</f>
        <v/>
      </c>
      <c r="AN174" s="84" t="str">
        <f t="shared" si="78"/>
        <v/>
      </c>
      <c r="AO174" s="322" t="str">
        <f>IF(AND(ISNUMBER($S174),$S174&lt;&gt;0),IF(MV&lt;200,EXTRA!X174,EXTRA!AB174),IF(MV&lt;200,'Lo-Z'!AU174,'Lo-Z'!AY174))</f>
        <v/>
      </c>
      <c r="AP174" s="106" t="str">
        <f t="shared" si="79"/>
        <v/>
      </c>
      <c r="AR174" s="289" t="str">
        <f>IF(AND(ISNUMBER($S174),$S174&lt;&gt;0),EXTRA!AW174,'Lo-Z'!BP174)</f>
        <v/>
      </c>
      <c r="AS174" s="290" t="str">
        <f t="shared" si="80"/>
        <v/>
      </c>
      <c r="AT174" s="291" t="str">
        <f>IF(AND(ISNUMBER($S174),$S174&lt;&gt;0),EXTRA!AY174,'Lo-Z'!BR174)</f>
        <v/>
      </c>
      <c r="AU174" s="292" t="str">
        <f t="shared" si="81"/>
        <v/>
      </c>
      <c r="AW174" s="330" t="str">
        <f>IF(AND(ISNUMBER($S174),$S174&lt;&gt;0),EXTRA!AH174,'Lo-Z'!BA174)</f>
        <v/>
      </c>
      <c r="AY174" s="335" t="str">
        <f>IF(AND(ISNUMBER(BA174),BA174&lt;&gt;0),"",IF(AND(ISNUMBER($S174),$S174&lt;&gt;0),'Lo-Z-INPUT'!$K$15*'Lo-Z-INPUT'!$K$7,'Lo-Z'!BC174))</f>
        <v/>
      </c>
      <c r="AZ174" s="170"/>
      <c r="BA174" s="296"/>
      <c r="BB174" s="345"/>
      <c r="BD174" s="333" t="str">
        <f>IF(AND(ISNUMBER($S174),$S174&lt;&gt;0),EXTRA!BC174,'Lo-Z'!BV174)</f>
        <v/>
      </c>
      <c r="BE174" s="334" t="str">
        <f t="shared" si="82"/>
        <v/>
      </c>
      <c r="BG174" s="332" t="str">
        <f>IF(AND(ISNUMBER($S174),$S174&lt;&gt;0),EXTRA!AT174,'Lo-Z'!BM174)</f>
        <v/>
      </c>
      <c r="BH174" s="65" t="str">
        <f t="shared" si="83"/>
        <v/>
      </c>
      <c r="BJ174" s="348" t="str">
        <f t="shared" si="70"/>
        <v/>
      </c>
      <c r="BK174" s="349" t="str">
        <f t="shared" si="84"/>
        <v/>
      </c>
      <c r="BN174" s="480" t="str">
        <f t="shared" si="71"/>
        <v/>
      </c>
      <c r="BO174" s="481" t="str">
        <f t="shared" si="72"/>
        <v/>
      </c>
    </row>
    <row r="175" spans="1:67">
      <c r="A175" s="493" t="str">
        <f>MATRIX!A175</f>
        <v>APEX</v>
      </c>
      <c r="B175" s="493" t="str">
        <f>IF(MATRIX!B175&lt;&gt;0,MATRIX!B175,"-")</f>
        <v>CP716D</v>
      </c>
      <c r="D175" s="131"/>
      <c r="E175" s="294" t="str">
        <f t="shared" si="73"/>
        <v/>
      </c>
      <c r="F175" s="379"/>
      <c r="G175" s="306" t="str">
        <f>'Lo-Z'!AE175</f>
        <v/>
      </c>
      <c r="H175" s="380" t="str">
        <f>'Lo-Z'!AF175</f>
        <v/>
      </c>
      <c r="J175" s="382"/>
      <c r="K175" s="471"/>
      <c r="L175" s="469"/>
      <c r="M175" s="382"/>
      <c r="N175" s="470"/>
      <c r="O175" s="382"/>
      <c r="P175" s="470"/>
      <c r="Q175" s="382"/>
      <c r="S175" s="460" t="str">
        <f t="shared" si="68"/>
        <v/>
      </c>
      <c r="T175" s="381"/>
      <c r="U175" s="459" t="str" cm="1">
        <f t="array" ref="U175">IF(ISNUMBER(O175), O175, IF(ISNUMBER(G175), 'Lo-Z-INPUT'!$K$19:$L$19, ""))</f>
        <v/>
      </c>
      <c r="V175" s="381"/>
      <c r="W175" s="458" t="str">
        <f t="shared" si="69"/>
        <v/>
      </c>
      <c r="X175" s="144"/>
      <c r="Y175" s="462"/>
      <c r="Z175" s="70" t="str">
        <f>IF(AND(ISNUMBER($S175),$S175&lt;&gt;0),EXTRA!K175,'Lo-Z'!AH175)</f>
        <v>-</v>
      </c>
      <c r="AB175" s="327" t="str">
        <f>IF(AND(ISNUMBER($S175),$S175&lt;&gt;0),EXTRA!M175,'Lo-Z'!AJ175)</f>
        <v>-</v>
      </c>
      <c r="AC175" s="328" t="str">
        <f t="shared" si="74"/>
        <v/>
      </c>
      <c r="AE175" s="66" t="str">
        <f>IF(AND(ISNUMBER($S175),$S175&lt;&gt;0),EXTRA!P175,'Lo-Z'!AM175)</f>
        <v/>
      </c>
      <c r="AF175" s="65" t="str">
        <f t="shared" si="75"/>
        <v/>
      </c>
      <c r="AG175" s="329" t="str">
        <f>IF(AND(ISNUMBER($S175),$S175&lt;&gt;0),EXTRA!R175,'Lo-Z'!AO175)</f>
        <v/>
      </c>
      <c r="AH175" s="124" t="str">
        <f t="shared" si="76"/>
        <v/>
      </c>
      <c r="AJ175" s="104" t="str">
        <f>IF(AND(ISNUMBER($S175),$S175&lt;&gt;0),EXTRA!T175,'Lo-Z'!AQ175)</f>
        <v/>
      </c>
      <c r="AK175" s="44" t="str">
        <f t="shared" si="77"/>
        <v/>
      </c>
      <c r="AM175" s="85" t="str">
        <f>IF(AND(ISNUMBER($S175),$S175&lt;&gt;0),IF(MV&lt;200,EXTRA!V175,EXTRA!Z175),IF(MV&lt;200,'Lo-Z'!AS175,'Lo-Z'!AW175))</f>
        <v/>
      </c>
      <c r="AN175" s="84" t="str">
        <f t="shared" si="78"/>
        <v/>
      </c>
      <c r="AO175" s="322" t="str">
        <f>IF(AND(ISNUMBER($S175),$S175&lt;&gt;0),IF(MV&lt;200,EXTRA!X175,EXTRA!AB175),IF(MV&lt;200,'Lo-Z'!AU175,'Lo-Z'!AY175))</f>
        <v/>
      </c>
      <c r="AP175" s="106" t="str">
        <f t="shared" si="79"/>
        <v/>
      </c>
      <c r="AR175" s="289" t="str">
        <f>IF(AND(ISNUMBER($S175),$S175&lt;&gt;0),EXTRA!AW175,'Lo-Z'!BP175)</f>
        <v/>
      </c>
      <c r="AS175" s="290" t="str">
        <f t="shared" si="80"/>
        <v/>
      </c>
      <c r="AT175" s="291" t="str">
        <f>IF(AND(ISNUMBER($S175),$S175&lt;&gt;0),EXTRA!AY175,'Lo-Z'!BR175)</f>
        <v/>
      </c>
      <c r="AU175" s="292" t="str">
        <f t="shared" si="81"/>
        <v/>
      </c>
      <c r="AW175" s="330" t="str">
        <f>IF(AND(ISNUMBER($S175),$S175&lt;&gt;0),EXTRA!AH175,'Lo-Z'!BA175)</f>
        <v/>
      </c>
      <c r="AY175" s="335" t="str">
        <f>IF(AND(ISNUMBER(BA175),BA175&lt;&gt;0),"",IF(AND(ISNUMBER($S175),$S175&lt;&gt;0),'Lo-Z-INPUT'!$K$15*'Lo-Z-INPUT'!$K$7,'Lo-Z'!BC175))</f>
        <v/>
      </c>
      <c r="AZ175" s="170"/>
      <c r="BA175" s="296"/>
      <c r="BB175" s="345"/>
      <c r="BD175" s="333" t="str">
        <f>IF(AND(ISNUMBER($S175),$S175&lt;&gt;0),EXTRA!BC175,'Lo-Z'!BV175)</f>
        <v/>
      </c>
      <c r="BE175" s="334" t="str">
        <f t="shared" si="82"/>
        <v/>
      </c>
      <c r="BG175" s="332" t="str">
        <f>IF(AND(ISNUMBER($S175),$S175&lt;&gt;0),EXTRA!AT175,'Lo-Z'!BM175)</f>
        <v/>
      </c>
      <c r="BH175" s="65" t="str">
        <f t="shared" si="83"/>
        <v/>
      </c>
      <c r="BJ175" s="348" t="str">
        <f t="shared" si="70"/>
        <v/>
      </c>
      <c r="BK175" s="349" t="str">
        <f t="shared" si="84"/>
        <v/>
      </c>
      <c r="BN175" s="480" t="str">
        <f t="shared" si="71"/>
        <v/>
      </c>
      <c r="BO175" s="481" t="str">
        <f t="shared" si="72"/>
        <v/>
      </c>
    </row>
    <row r="176" spans="1:67">
      <c r="A176" s="789" t="str">
        <f>MATRIX!A176</f>
        <v>LEA</v>
      </c>
      <c r="B176" s="789" t="str">
        <f>IF(MATRIX!B176&lt;&gt;0,MATRIX!B176,"-")</f>
        <v>702/702D</v>
      </c>
      <c r="D176" s="131"/>
      <c r="E176" s="294" t="str">
        <f t="shared" si="73"/>
        <v/>
      </c>
      <c r="F176" s="379"/>
      <c r="G176" s="306" t="str">
        <f>'Lo-Z'!AE176</f>
        <v/>
      </c>
      <c r="H176" s="380" t="str">
        <f>'Lo-Z'!AF176</f>
        <v/>
      </c>
      <c r="J176" s="382"/>
      <c r="K176" s="471"/>
      <c r="L176" s="469"/>
      <c r="M176" s="382"/>
      <c r="N176" s="470"/>
      <c r="O176" s="382"/>
      <c r="P176" s="470"/>
      <c r="Q176" s="382"/>
      <c r="S176" s="460" t="str">
        <f t="shared" si="68"/>
        <v/>
      </c>
      <c r="T176" s="381"/>
      <c r="U176" s="459" t="str" cm="1">
        <f t="array" ref="U176">IF(ISNUMBER(O176), O176, IF(ISNUMBER(G176), 'Lo-Z-INPUT'!$K$19:$L$19, ""))</f>
        <v/>
      </c>
      <c r="V176" s="381"/>
      <c r="W176" s="458" t="str">
        <f t="shared" si="69"/>
        <v/>
      </c>
      <c r="X176" s="144"/>
      <c r="Y176" s="462"/>
      <c r="Z176" s="70" t="str">
        <f>IF(AND(ISNUMBER($S176),$S176&lt;&gt;0),EXTRA!K176,'Lo-Z'!AH176)</f>
        <v>-</v>
      </c>
      <c r="AB176" s="327" t="str">
        <f>IF(AND(ISNUMBER($S176),$S176&lt;&gt;0),EXTRA!M176,'Lo-Z'!AJ176)</f>
        <v>-</v>
      </c>
      <c r="AC176" s="328" t="str">
        <f t="shared" si="74"/>
        <v/>
      </c>
      <c r="AE176" s="66" t="str">
        <f>IF(AND(ISNUMBER($S176),$S176&lt;&gt;0),EXTRA!P176,'Lo-Z'!AM176)</f>
        <v/>
      </c>
      <c r="AF176" s="65" t="str">
        <f t="shared" si="75"/>
        <v/>
      </c>
      <c r="AG176" s="329" t="str">
        <f>IF(AND(ISNUMBER($S176),$S176&lt;&gt;0),EXTRA!R176,'Lo-Z'!AO176)</f>
        <v/>
      </c>
      <c r="AH176" s="124" t="str">
        <f t="shared" si="76"/>
        <v/>
      </c>
      <c r="AJ176" s="104" t="str">
        <f>IF(AND(ISNUMBER($S176),$S176&lt;&gt;0),EXTRA!T176,'Lo-Z'!AQ176)</f>
        <v/>
      </c>
      <c r="AK176" s="44" t="str">
        <f t="shared" si="77"/>
        <v/>
      </c>
      <c r="AM176" s="85" t="str">
        <f>IF(AND(ISNUMBER($S176),$S176&lt;&gt;0),IF(MV&lt;200,EXTRA!V176,EXTRA!Z176),IF(MV&lt;200,'Lo-Z'!AS176,'Lo-Z'!AW176))</f>
        <v/>
      </c>
      <c r="AN176" s="84" t="str">
        <f t="shared" si="78"/>
        <v/>
      </c>
      <c r="AO176" s="322" t="str">
        <f>IF(AND(ISNUMBER($S176),$S176&lt;&gt;0),IF(MV&lt;200,EXTRA!X176,EXTRA!AB176),IF(MV&lt;200,'Lo-Z'!AU176,'Lo-Z'!AY176))</f>
        <v/>
      </c>
      <c r="AP176" s="106" t="str">
        <f t="shared" si="79"/>
        <v/>
      </c>
      <c r="AR176" s="289" t="str">
        <f>IF(AND(ISNUMBER($S176),$S176&lt;&gt;0),EXTRA!AW176,'Lo-Z'!BP176)</f>
        <v/>
      </c>
      <c r="AS176" s="290" t="str">
        <f t="shared" si="80"/>
        <v/>
      </c>
      <c r="AT176" s="291" t="str">
        <f>IF(AND(ISNUMBER($S176),$S176&lt;&gt;0),EXTRA!AY176,'Lo-Z'!BR176)</f>
        <v/>
      </c>
      <c r="AU176" s="292" t="str">
        <f t="shared" si="81"/>
        <v/>
      </c>
      <c r="AW176" s="330" t="str">
        <f>IF(AND(ISNUMBER($S176),$S176&lt;&gt;0),EXTRA!AH176,'Lo-Z'!BA176)</f>
        <v/>
      </c>
      <c r="AY176" s="335" t="str">
        <f>IF(AND(ISNUMBER(BA176),BA176&lt;&gt;0),"",IF(AND(ISNUMBER($S176),$S176&lt;&gt;0),'Lo-Z-INPUT'!$K$15*'Lo-Z-INPUT'!$K$7,'Lo-Z'!BC176))</f>
        <v/>
      </c>
      <c r="AZ176" s="170"/>
      <c r="BA176" s="296"/>
      <c r="BB176" s="345"/>
      <c r="BD176" s="333" t="str">
        <f>IF(AND(ISNUMBER($S176),$S176&lt;&gt;0),EXTRA!BC176,'Lo-Z'!BV176)</f>
        <v/>
      </c>
      <c r="BE176" s="334" t="str">
        <f t="shared" si="82"/>
        <v/>
      </c>
      <c r="BG176" s="332" t="str">
        <f>IF(AND(ISNUMBER($S176),$S176&lt;&gt;0),EXTRA!AT176,'Lo-Z'!BM176)</f>
        <v/>
      </c>
      <c r="BH176" s="65" t="str">
        <f t="shared" si="83"/>
        <v/>
      </c>
      <c r="BJ176" s="348" t="str">
        <f t="shared" si="70"/>
        <v/>
      </c>
      <c r="BK176" s="349" t="str">
        <f t="shared" si="84"/>
        <v/>
      </c>
      <c r="BN176" s="480" t="str">
        <f t="shared" si="71"/>
        <v/>
      </c>
      <c r="BO176" s="481" t="str">
        <f t="shared" si="72"/>
        <v/>
      </c>
    </row>
    <row r="177" spans="1:67">
      <c r="A177" s="789" t="str">
        <f>MATRIX!A177</f>
        <v>LEA</v>
      </c>
      <c r="B177" s="789" t="str">
        <f>IF(MATRIX!B177&lt;&gt;0,MATRIX!B177,"-")</f>
        <v>704/704D</v>
      </c>
      <c r="D177" s="131"/>
      <c r="E177" s="294" t="str">
        <f t="shared" si="73"/>
        <v/>
      </c>
      <c r="F177" s="379"/>
      <c r="G177" s="306" t="str">
        <f>'Lo-Z'!AE177</f>
        <v/>
      </c>
      <c r="H177" s="380" t="str">
        <f>'Lo-Z'!AF177</f>
        <v/>
      </c>
      <c r="J177" s="382"/>
      <c r="K177" s="471"/>
      <c r="L177" s="469"/>
      <c r="M177" s="382"/>
      <c r="N177" s="470"/>
      <c r="O177" s="382"/>
      <c r="P177" s="470"/>
      <c r="Q177" s="382"/>
      <c r="S177" s="460" t="str">
        <f t="shared" si="68"/>
        <v/>
      </c>
      <c r="T177" s="381"/>
      <c r="U177" s="459" t="str" cm="1">
        <f t="array" ref="U177">IF(ISNUMBER(O177), O177, IF(ISNUMBER(G177), 'Lo-Z-INPUT'!$K$19:$L$19, ""))</f>
        <v/>
      </c>
      <c r="V177" s="381"/>
      <c r="W177" s="458" t="str">
        <f t="shared" si="69"/>
        <v/>
      </c>
      <c r="X177" s="144"/>
      <c r="Y177" s="462"/>
      <c r="Z177" s="70" t="str">
        <f>IF(AND(ISNUMBER($S177),$S177&lt;&gt;0),EXTRA!K177,'Lo-Z'!AH177)</f>
        <v>-</v>
      </c>
      <c r="AB177" s="327" t="str">
        <f>IF(AND(ISNUMBER($S177),$S177&lt;&gt;0),EXTRA!M177,'Lo-Z'!AJ177)</f>
        <v>-</v>
      </c>
      <c r="AC177" s="328" t="str">
        <f t="shared" si="74"/>
        <v/>
      </c>
      <c r="AE177" s="66" t="str">
        <f>IF(AND(ISNUMBER($S177),$S177&lt;&gt;0),EXTRA!P177,'Lo-Z'!AM177)</f>
        <v/>
      </c>
      <c r="AF177" s="65" t="str">
        <f t="shared" si="75"/>
        <v/>
      </c>
      <c r="AG177" s="329" t="str">
        <f>IF(AND(ISNUMBER($S177),$S177&lt;&gt;0),EXTRA!R177,'Lo-Z'!AO177)</f>
        <v/>
      </c>
      <c r="AH177" s="124" t="str">
        <f t="shared" si="76"/>
        <v/>
      </c>
      <c r="AJ177" s="104" t="str">
        <f>IF(AND(ISNUMBER($S177),$S177&lt;&gt;0),EXTRA!T177,'Lo-Z'!AQ177)</f>
        <v/>
      </c>
      <c r="AK177" s="44" t="str">
        <f t="shared" si="77"/>
        <v/>
      </c>
      <c r="AM177" s="85" t="str">
        <f>IF(AND(ISNUMBER($S177),$S177&lt;&gt;0),IF(MV&lt;200,EXTRA!V177,EXTRA!Z177),IF(MV&lt;200,'Lo-Z'!AS177,'Lo-Z'!AW177))</f>
        <v/>
      </c>
      <c r="AN177" s="84" t="str">
        <f t="shared" si="78"/>
        <v/>
      </c>
      <c r="AO177" s="322" t="str">
        <f>IF(AND(ISNUMBER($S177),$S177&lt;&gt;0),IF(MV&lt;200,EXTRA!X177,EXTRA!AB177),IF(MV&lt;200,'Lo-Z'!AU177,'Lo-Z'!AY177))</f>
        <v/>
      </c>
      <c r="AP177" s="106" t="str">
        <f t="shared" si="79"/>
        <v/>
      </c>
      <c r="AR177" s="289" t="str">
        <f>IF(AND(ISNUMBER($S177),$S177&lt;&gt;0),EXTRA!AW177,'Lo-Z'!BP177)</f>
        <v/>
      </c>
      <c r="AS177" s="290" t="str">
        <f t="shared" si="80"/>
        <v/>
      </c>
      <c r="AT177" s="291" t="str">
        <f>IF(AND(ISNUMBER($S177),$S177&lt;&gt;0),EXTRA!AY177,'Lo-Z'!BR177)</f>
        <v/>
      </c>
      <c r="AU177" s="292" t="str">
        <f t="shared" si="81"/>
        <v/>
      </c>
      <c r="AW177" s="330" t="str">
        <f>IF(AND(ISNUMBER($S177),$S177&lt;&gt;0),EXTRA!AH177,'Lo-Z'!BA177)</f>
        <v/>
      </c>
      <c r="AY177" s="335" t="str">
        <f>IF(AND(ISNUMBER(BA177),BA177&lt;&gt;0),"",IF(AND(ISNUMBER($S177),$S177&lt;&gt;0),'Lo-Z-INPUT'!$K$15*'Lo-Z-INPUT'!$K$7,'Lo-Z'!BC177))</f>
        <v/>
      </c>
      <c r="AZ177" s="170"/>
      <c r="BA177" s="296"/>
      <c r="BB177" s="345"/>
      <c r="BD177" s="333" t="str">
        <f>IF(AND(ISNUMBER($S177),$S177&lt;&gt;0),EXTRA!BC177,'Lo-Z'!BV177)</f>
        <v/>
      </c>
      <c r="BE177" s="334" t="str">
        <f t="shared" si="82"/>
        <v/>
      </c>
      <c r="BG177" s="332" t="str">
        <f>IF(AND(ISNUMBER($S177),$S177&lt;&gt;0),EXTRA!AT177,'Lo-Z'!BM177)</f>
        <v/>
      </c>
      <c r="BH177" s="65" t="str">
        <f t="shared" si="83"/>
        <v/>
      </c>
      <c r="BJ177" s="348" t="str">
        <f t="shared" si="70"/>
        <v/>
      </c>
      <c r="BK177" s="349" t="str">
        <f t="shared" si="84"/>
        <v/>
      </c>
      <c r="BN177" s="480" t="str">
        <f t="shared" si="71"/>
        <v/>
      </c>
      <c r="BO177" s="481" t="str">
        <f t="shared" si="72"/>
        <v/>
      </c>
    </row>
    <row r="178" spans="1:67">
      <c r="A178" s="789" t="str">
        <f>MATRIX!A178</f>
        <v>LEA</v>
      </c>
      <c r="B178" s="789" t="str">
        <f>IF(MATRIX!B178&lt;&gt;0,MATRIX!B178,"-")</f>
        <v>352/352D</v>
      </c>
      <c r="D178" s="131"/>
      <c r="E178" s="294" t="str">
        <f t="shared" si="73"/>
        <v/>
      </c>
      <c r="F178" s="379"/>
      <c r="G178" s="306" t="str">
        <f>'Lo-Z'!AE178</f>
        <v/>
      </c>
      <c r="H178" s="380" t="str">
        <f>'Lo-Z'!AF178</f>
        <v/>
      </c>
      <c r="J178" s="382"/>
      <c r="K178" s="471"/>
      <c r="L178" s="469"/>
      <c r="M178" s="382"/>
      <c r="N178" s="470"/>
      <c r="O178" s="382"/>
      <c r="P178" s="470"/>
      <c r="Q178" s="382"/>
      <c r="S178" s="460" t="str">
        <f t="shared" si="68"/>
        <v/>
      </c>
      <c r="T178" s="381"/>
      <c r="U178" s="459" t="str" cm="1">
        <f t="array" ref="U178">IF(ISNUMBER(O178), O178, IF(ISNUMBER(G178), 'Lo-Z-INPUT'!$K$19:$L$19, ""))</f>
        <v/>
      </c>
      <c r="V178" s="381"/>
      <c r="W178" s="458" t="str">
        <f t="shared" si="69"/>
        <v/>
      </c>
      <c r="X178" s="144"/>
      <c r="Y178" s="462"/>
      <c r="Z178" s="70" t="str">
        <f>IF(AND(ISNUMBER($S178),$S178&lt;&gt;0),EXTRA!K178,'Lo-Z'!AH178)</f>
        <v>-</v>
      </c>
      <c r="AB178" s="327" t="str">
        <f>IF(AND(ISNUMBER($S178),$S178&lt;&gt;0),EXTRA!M178,'Lo-Z'!AJ178)</f>
        <v>-</v>
      </c>
      <c r="AC178" s="328" t="str">
        <f t="shared" si="74"/>
        <v/>
      </c>
      <c r="AE178" s="66" t="str">
        <f>IF(AND(ISNUMBER($S178),$S178&lt;&gt;0),EXTRA!P178,'Lo-Z'!AM178)</f>
        <v/>
      </c>
      <c r="AF178" s="65" t="str">
        <f t="shared" si="75"/>
        <v/>
      </c>
      <c r="AG178" s="329" t="str">
        <f>IF(AND(ISNUMBER($S178),$S178&lt;&gt;0),EXTRA!R178,'Lo-Z'!AO178)</f>
        <v/>
      </c>
      <c r="AH178" s="124" t="str">
        <f t="shared" si="76"/>
        <v/>
      </c>
      <c r="AJ178" s="104" t="str">
        <f>IF(AND(ISNUMBER($S178),$S178&lt;&gt;0),EXTRA!T178,'Lo-Z'!AQ178)</f>
        <v/>
      </c>
      <c r="AK178" s="44" t="str">
        <f t="shared" si="77"/>
        <v/>
      </c>
      <c r="AM178" s="85" t="str">
        <f>IF(AND(ISNUMBER($S178),$S178&lt;&gt;0),IF(MV&lt;200,EXTRA!V178,EXTRA!Z178),IF(MV&lt;200,'Lo-Z'!AS178,'Lo-Z'!AW178))</f>
        <v/>
      </c>
      <c r="AN178" s="84" t="str">
        <f t="shared" si="78"/>
        <v/>
      </c>
      <c r="AO178" s="322" t="str">
        <f>IF(AND(ISNUMBER($S178),$S178&lt;&gt;0),IF(MV&lt;200,EXTRA!X178,EXTRA!AB178),IF(MV&lt;200,'Lo-Z'!AU178,'Lo-Z'!AY178))</f>
        <v/>
      </c>
      <c r="AP178" s="106" t="str">
        <f t="shared" si="79"/>
        <v/>
      </c>
      <c r="AR178" s="289" t="str">
        <f>IF(AND(ISNUMBER($S178),$S178&lt;&gt;0),EXTRA!AW178,'Lo-Z'!BP178)</f>
        <v/>
      </c>
      <c r="AS178" s="290" t="str">
        <f t="shared" si="80"/>
        <v/>
      </c>
      <c r="AT178" s="291" t="str">
        <f>IF(AND(ISNUMBER($S178),$S178&lt;&gt;0),EXTRA!AY178,'Lo-Z'!BR178)</f>
        <v/>
      </c>
      <c r="AU178" s="292" t="str">
        <f t="shared" si="81"/>
        <v/>
      </c>
      <c r="AW178" s="330" t="str">
        <f>IF(AND(ISNUMBER($S178),$S178&lt;&gt;0),EXTRA!AH178,'Lo-Z'!BA178)</f>
        <v/>
      </c>
      <c r="AY178" s="335" t="str">
        <f>IF(AND(ISNUMBER(BA178),BA178&lt;&gt;0),"",IF(AND(ISNUMBER($S178),$S178&lt;&gt;0),'Lo-Z-INPUT'!$K$15*'Lo-Z-INPUT'!$K$7,'Lo-Z'!BC178))</f>
        <v/>
      </c>
      <c r="AZ178" s="170"/>
      <c r="BA178" s="296"/>
      <c r="BB178" s="345"/>
      <c r="BD178" s="333" t="str">
        <f>IF(AND(ISNUMBER($S178),$S178&lt;&gt;0),EXTRA!BC178,'Lo-Z'!BV178)</f>
        <v/>
      </c>
      <c r="BE178" s="334" t="str">
        <f t="shared" si="82"/>
        <v/>
      </c>
      <c r="BG178" s="332" t="str">
        <f>IF(AND(ISNUMBER($S178),$S178&lt;&gt;0),EXTRA!AT178,'Lo-Z'!BM178)</f>
        <v/>
      </c>
      <c r="BH178" s="65" t="str">
        <f t="shared" si="83"/>
        <v/>
      </c>
      <c r="BJ178" s="348" t="str">
        <f t="shared" si="70"/>
        <v/>
      </c>
      <c r="BK178" s="349" t="str">
        <f t="shared" si="84"/>
        <v/>
      </c>
      <c r="BN178" s="480" t="str">
        <f t="shared" si="71"/>
        <v/>
      </c>
      <c r="BO178" s="481" t="str">
        <f t="shared" si="72"/>
        <v/>
      </c>
    </row>
    <row r="179" spans="1:67">
      <c r="A179" s="789" t="str">
        <f>MATRIX!A179</f>
        <v>LEA</v>
      </c>
      <c r="B179" s="789" t="str">
        <f>IF(MATRIX!B179&lt;&gt;0,MATRIX!B179,"-")</f>
        <v>354/354D</v>
      </c>
      <c r="D179" s="131"/>
      <c r="E179" s="294" t="str">
        <f t="shared" si="73"/>
        <v/>
      </c>
      <c r="F179" s="379"/>
      <c r="G179" s="306" t="str">
        <f>'Lo-Z'!AE179</f>
        <v/>
      </c>
      <c r="H179" s="380" t="str">
        <f>'Lo-Z'!AF179</f>
        <v/>
      </c>
      <c r="J179" s="382"/>
      <c r="K179" s="471"/>
      <c r="L179" s="469"/>
      <c r="M179" s="382"/>
      <c r="N179" s="470"/>
      <c r="O179" s="382"/>
      <c r="P179" s="470"/>
      <c r="Q179" s="382"/>
      <c r="S179" s="460" t="str">
        <f t="shared" si="68"/>
        <v/>
      </c>
      <c r="T179" s="381"/>
      <c r="U179" s="459" t="str" cm="1">
        <f t="array" ref="U179">IF(ISNUMBER(O179), O179, IF(ISNUMBER(G179), 'Lo-Z-INPUT'!$K$19:$L$19, ""))</f>
        <v/>
      </c>
      <c r="V179" s="381"/>
      <c r="W179" s="458" t="str">
        <f t="shared" si="69"/>
        <v/>
      </c>
      <c r="X179" s="144"/>
      <c r="Y179" s="462"/>
      <c r="Z179" s="70" t="str">
        <f>IF(AND(ISNUMBER($S179),$S179&lt;&gt;0),EXTRA!K179,'Lo-Z'!AH179)</f>
        <v>-</v>
      </c>
      <c r="AB179" s="327" t="str">
        <f>IF(AND(ISNUMBER($S179),$S179&lt;&gt;0),EXTRA!M179,'Lo-Z'!AJ179)</f>
        <v>-</v>
      </c>
      <c r="AC179" s="328" t="str">
        <f t="shared" si="74"/>
        <v/>
      </c>
      <c r="AE179" s="66" t="str">
        <f>IF(AND(ISNUMBER($S179),$S179&lt;&gt;0),EXTRA!P179,'Lo-Z'!AM179)</f>
        <v/>
      </c>
      <c r="AF179" s="65" t="str">
        <f t="shared" si="75"/>
        <v/>
      </c>
      <c r="AG179" s="329" t="str">
        <f>IF(AND(ISNUMBER($S179),$S179&lt;&gt;0),EXTRA!R179,'Lo-Z'!AO179)</f>
        <v/>
      </c>
      <c r="AH179" s="124" t="str">
        <f t="shared" si="76"/>
        <v/>
      </c>
      <c r="AJ179" s="104" t="str">
        <f>IF(AND(ISNUMBER($S179),$S179&lt;&gt;0),EXTRA!T179,'Lo-Z'!AQ179)</f>
        <v/>
      </c>
      <c r="AK179" s="44" t="str">
        <f t="shared" si="77"/>
        <v/>
      </c>
      <c r="AM179" s="85" t="str">
        <f>IF(AND(ISNUMBER($S179),$S179&lt;&gt;0),IF(MV&lt;200,EXTRA!V179,EXTRA!Z179),IF(MV&lt;200,'Lo-Z'!AS179,'Lo-Z'!AW179))</f>
        <v/>
      </c>
      <c r="AN179" s="84" t="str">
        <f t="shared" si="78"/>
        <v/>
      </c>
      <c r="AO179" s="322" t="str">
        <f>IF(AND(ISNUMBER($S179),$S179&lt;&gt;0),IF(MV&lt;200,EXTRA!X179,EXTRA!AB179),IF(MV&lt;200,'Lo-Z'!AU179,'Lo-Z'!AY179))</f>
        <v/>
      </c>
      <c r="AP179" s="106" t="str">
        <f t="shared" si="79"/>
        <v/>
      </c>
      <c r="AR179" s="289" t="str">
        <f>IF(AND(ISNUMBER($S179),$S179&lt;&gt;0),EXTRA!AW179,'Lo-Z'!BP179)</f>
        <v/>
      </c>
      <c r="AS179" s="290" t="str">
        <f t="shared" si="80"/>
        <v/>
      </c>
      <c r="AT179" s="291" t="str">
        <f>IF(AND(ISNUMBER($S179),$S179&lt;&gt;0),EXTRA!AY179,'Lo-Z'!BR179)</f>
        <v/>
      </c>
      <c r="AU179" s="292" t="str">
        <f t="shared" si="81"/>
        <v/>
      </c>
      <c r="AW179" s="330" t="str">
        <f>IF(AND(ISNUMBER($S179),$S179&lt;&gt;0),EXTRA!AH179,'Lo-Z'!BA179)</f>
        <v/>
      </c>
      <c r="AY179" s="335" t="str">
        <f>IF(AND(ISNUMBER(BA179),BA179&lt;&gt;0),"",IF(AND(ISNUMBER($S179),$S179&lt;&gt;0),'Lo-Z-INPUT'!$K$15*'Lo-Z-INPUT'!$K$7,'Lo-Z'!BC179))</f>
        <v/>
      </c>
      <c r="AZ179" s="170"/>
      <c r="BA179" s="296"/>
      <c r="BB179" s="345"/>
      <c r="BD179" s="333" t="str">
        <f>IF(AND(ISNUMBER($S179),$S179&lt;&gt;0),EXTRA!BC179,'Lo-Z'!BV179)</f>
        <v/>
      </c>
      <c r="BE179" s="334" t="str">
        <f t="shared" si="82"/>
        <v/>
      </c>
      <c r="BG179" s="332" t="str">
        <f>IF(AND(ISNUMBER($S179),$S179&lt;&gt;0),EXTRA!AT179,'Lo-Z'!BM179)</f>
        <v/>
      </c>
      <c r="BH179" s="65" t="str">
        <f t="shared" si="83"/>
        <v/>
      </c>
      <c r="BJ179" s="348" t="str">
        <f t="shared" si="70"/>
        <v/>
      </c>
      <c r="BK179" s="349" t="str">
        <f t="shared" si="84"/>
        <v/>
      </c>
      <c r="BN179" s="480" t="str">
        <f t="shared" si="71"/>
        <v/>
      </c>
      <c r="BO179" s="481" t="str">
        <f t="shared" si="72"/>
        <v/>
      </c>
    </row>
    <row r="180" spans="1:67">
      <c r="A180" s="789" t="str">
        <f>MATRIX!A180</f>
        <v>LEA</v>
      </c>
      <c r="B180" s="789" t="str">
        <f>IF(MATRIX!B180&lt;&gt;0,MATRIX!B180,"-")</f>
        <v>164/164D</v>
      </c>
      <c r="D180" s="131"/>
      <c r="E180" s="294" t="str">
        <f t="shared" si="73"/>
        <v/>
      </c>
      <c r="F180" s="379"/>
      <c r="G180" s="306" t="str">
        <f>'Lo-Z'!AE180</f>
        <v/>
      </c>
      <c r="H180" s="380" t="str">
        <f>'Lo-Z'!AF180</f>
        <v/>
      </c>
      <c r="J180" s="382"/>
      <c r="K180" s="471"/>
      <c r="L180" s="469"/>
      <c r="M180" s="382"/>
      <c r="N180" s="470"/>
      <c r="O180" s="382"/>
      <c r="P180" s="470"/>
      <c r="Q180" s="382"/>
      <c r="S180" s="460" t="str">
        <f t="shared" si="68"/>
        <v/>
      </c>
      <c r="T180" s="381"/>
      <c r="U180" s="459" t="str" cm="1">
        <f t="array" ref="U180">IF(ISNUMBER(O180), O180, IF(ISNUMBER(G180), 'Lo-Z-INPUT'!$K$19:$L$19, ""))</f>
        <v/>
      </c>
      <c r="V180" s="381"/>
      <c r="W180" s="458" t="str">
        <f t="shared" si="69"/>
        <v/>
      </c>
      <c r="X180" s="144"/>
      <c r="Y180" s="462"/>
      <c r="Z180" s="70" t="str">
        <f>IF(AND(ISNUMBER($S180),$S180&lt;&gt;0),EXTRA!K180,'Lo-Z'!AH180)</f>
        <v>-</v>
      </c>
      <c r="AB180" s="327" t="str">
        <f>IF(AND(ISNUMBER($S180),$S180&lt;&gt;0),EXTRA!M180,'Lo-Z'!AJ180)</f>
        <v>-</v>
      </c>
      <c r="AC180" s="328" t="str">
        <f t="shared" si="74"/>
        <v/>
      </c>
      <c r="AE180" s="66" t="str">
        <f>IF(AND(ISNUMBER($S180),$S180&lt;&gt;0),EXTRA!P180,'Lo-Z'!AM180)</f>
        <v/>
      </c>
      <c r="AF180" s="65" t="str">
        <f t="shared" si="75"/>
        <v/>
      </c>
      <c r="AG180" s="329" t="str">
        <f>IF(AND(ISNUMBER($S180),$S180&lt;&gt;0),EXTRA!R180,'Lo-Z'!AO180)</f>
        <v/>
      </c>
      <c r="AH180" s="124" t="str">
        <f t="shared" si="76"/>
        <v/>
      </c>
      <c r="AJ180" s="104" t="str">
        <f>IF(AND(ISNUMBER($S180),$S180&lt;&gt;0),EXTRA!T180,'Lo-Z'!AQ180)</f>
        <v/>
      </c>
      <c r="AK180" s="44" t="str">
        <f t="shared" si="77"/>
        <v/>
      </c>
      <c r="AM180" s="85" t="str">
        <f>IF(AND(ISNUMBER($S180),$S180&lt;&gt;0),IF(MV&lt;200,EXTRA!V180,EXTRA!Z180),IF(MV&lt;200,'Lo-Z'!AS180,'Lo-Z'!AW180))</f>
        <v/>
      </c>
      <c r="AN180" s="84" t="str">
        <f t="shared" si="78"/>
        <v/>
      </c>
      <c r="AO180" s="322" t="str">
        <f>IF(AND(ISNUMBER($S180),$S180&lt;&gt;0),IF(MV&lt;200,EXTRA!X180,EXTRA!AB180),IF(MV&lt;200,'Lo-Z'!AU180,'Lo-Z'!AY180))</f>
        <v/>
      </c>
      <c r="AP180" s="106" t="str">
        <f t="shared" si="79"/>
        <v/>
      </c>
      <c r="AR180" s="289" t="str">
        <f>IF(AND(ISNUMBER($S180),$S180&lt;&gt;0),EXTRA!AW180,'Lo-Z'!BP180)</f>
        <v/>
      </c>
      <c r="AS180" s="290" t="str">
        <f t="shared" si="80"/>
        <v/>
      </c>
      <c r="AT180" s="291" t="str">
        <f>IF(AND(ISNUMBER($S180),$S180&lt;&gt;0),EXTRA!AY180,'Lo-Z'!BR180)</f>
        <v/>
      </c>
      <c r="AU180" s="292" t="str">
        <f t="shared" si="81"/>
        <v/>
      </c>
      <c r="AW180" s="330" t="str">
        <f>IF(AND(ISNUMBER($S180),$S180&lt;&gt;0),EXTRA!AH180,'Lo-Z'!BA180)</f>
        <v/>
      </c>
      <c r="AY180" s="335" t="str">
        <f>IF(AND(ISNUMBER(BA180),BA180&lt;&gt;0),"",IF(AND(ISNUMBER($S180),$S180&lt;&gt;0),'Lo-Z-INPUT'!$K$15*'Lo-Z-INPUT'!$K$7,'Lo-Z'!BC180))</f>
        <v/>
      </c>
      <c r="AZ180" s="170"/>
      <c r="BA180" s="296"/>
      <c r="BB180" s="345"/>
      <c r="BD180" s="333" t="str">
        <f>IF(AND(ISNUMBER($S180),$S180&lt;&gt;0),EXTRA!BC180,'Lo-Z'!BV180)</f>
        <v/>
      </c>
      <c r="BE180" s="334" t="str">
        <f t="shared" si="82"/>
        <v/>
      </c>
      <c r="BG180" s="332" t="str">
        <f>IF(AND(ISNUMBER($S180),$S180&lt;&gt;0),EXTRA!AT180,'Lo-Z'!BM180)</f>
        <v/>
      </c>
      <c r="BH180" s="65" t="str">
        <f t="shared" si="83"/>
        <v/>
      </c>
      <c r="BJ180" s="348" t="str">
        <f t="shared" si="70"/>
        <v/>
      </c>
      <c r="BK180" s="349" t="str">
        <f t="shared" si="84"/>
        <v/>
      </c>
      <c r="BN180" s="480" t="str">
        <f t="shared" si="71"/>
        <v/>
      </c>
      <c r="BO180" s="481" t="str">
        <f t="shared" si="72"/>
        <v/>
      </c>
    </row>
    <row r="181" spans="1:67">
      <c r="A181" s="789" t="str">
        <f>MATRIX!A181</f>
        <v>LEA</v>
      </c>
      <c r="B181" s="789" t="str">
        <f>IF(MATRIX!B181&lt;&gt;0,MATRIX!B181,"-")</f>
        <v>168/168D</v>
      </c>
      <c r="D181" s="131"/>
      <c r="E181" s="294" t="str">
        <f t="shared" si="73"/>
        <v/>
      </c>
      <c r="F181" s="379"/>
      <c r="G181" s="306" t="str">
        <f>'Lo-Z'!AE181</f>
        <v/>
      </c>
      <c r="H181" s="380" t="str">
        <f>'Lo-Z'!AF181</f>
        <v/>
      </c>
      <c r="J181" s="382"/>
      <c r="K181" s="471"/>
      <c r="L181" s="469"/>
      <c r="M181" s="382"/>
      <c r="N181" s="470"/>
      <c r="O181" s="382"/>
      <c r="P181" s="470"/>
      <c r="Q181" s="382"/>
      <c r="S181" s="460" t="str">
        <f t="shared" si="68"/>
        <v/>
      </c>
      <c r="T181" s="381"/>
      <c r="U181" s="459" t="str" cm="1">
        <f t="array" ref="U181">IF(ISNUMBER(O181), O181, IF(ISNUMBER(G181), 'Lo-Z-INPUT'!$K$19:$L$19, ""))</f>
        <v/>
      </c>
      <c r="V181" s="381"/>
      <c r="W181" s="458" t="str">
        <f t="shared" si="69"/>
        <v/>
      </c>
      <c r="X181" s="144"/>
      <c r="Y181" s="462"/>
      <c r="Z181" s="70" t="str">
        <f>IF(AND(ISNUMBER($S181),$S181&lt;&gt;0),EXTRA!K181,'Lo-Z'!AH181)</f>
        <v>-</v>
      </c>
      <c r="AB181" s="327" t="str">
        <f>IF(AND(ISNUMBER($S181),$S181&lt;&gt;0),EXTRA!M181,'Lo-Z'!AJ181)</f>
        <v>-</v>
      </c>
      <c r="AC181" s="328" t="str">
        <f t="shared" si="74"/>
        <v/>
      </c>
      <c r="AE181" s="66" t="str">
        <f>IF(AND(ISNUMBER($S181),$S181&lt;&gt;0),EXTRA!P181,'Lo-Z'!AM181)</f>
        <v/>
      </c>
      <c r="AF181" s="65" t="str">
        <f t="shared" si="75"/>
        <v/>
      </c>
      <c r="AG181" s="329" t="str">
        <f>IF(AND(ISNUMBER($S181),$S181&lt;&gt;0),EXTRA!R181,'Lo-Z'!AO181)</f>
        <v/>
      </c>
      <c r="AH181" s="124" t="str">
        <f t="shared" si="76"/>
        <v/>
      </c>
      <c r="AJ181" s="104" t="str">
        <f>IF(AND(ISNUMBER($S181),$S181&lt;&gt;0),EXTRA!T181,'Lo-Z'!AQ181)</f>
        <v/>
      </c>
      <c r="AK181" s="44" t="str">
        <f t="shared" si="77"/>
        <v/>
      </c>
      <c r="AM181" s="85" t="str">
        <f>IF(AND(ISNUMBER($S181),$S181&lt;&gt;0),IF(MV&lt;200,EXTRA!V181,EXTRA!Z181),IF(MV&lt;200,'Lo-Z'!AS181,'Lo-Z'!AW181))</f>
        <v/>
      </c>
      <c r="AN181" s="84" t="str">
        <f t="shared" si="78"/>
        <v/>
      </c>
      <c r="AO181" s="322" t="str">
        <f>IF(AND(ISNUMBER($S181),$S181&lt;&gt;0),IF(MV&lt;200,EXTRA!X181,EXTRA!AB181),IF(MV&lt;200,'Lo-Z'!AU181,'Lo-Z'!AY181))</f>
        <v/>
      </c>
      <c r="AP181" s="106" t="str">
        <f t="shared" si="79"/>
        <v/>
      </c>
      <c r="AR181" s="289" t="str">
        <f>IF(AND(ISNUMBER($S181),$S181&lt;&gt;0),EXTRA!AW181,'Lo-Z'!BP181)</f>
        <v/>
      </c>
      <c r="AS181" s="290" t="str">
        <f t="shared" si="80"/>
        <v/>
      </c>
      <c r="AT181" s="291" t="str">
        <f>IF(AND(ISNUMBER($S181),$S181&lt;&gt;0),EXTRA!AY181,'Lo-Z'!BR181)</f>
        <v/>
      </c>
      <c r="AU181" s="292" t="str">
        <f t="shared" si="81"/>
        <v/>
      </c>
      <c r="AW181" s="330" t="str">
        <f>IF(AND(ISNUMBER($S181),$S181&lt;&gt;0),EXTRA!AH181,'Lo-Z'!BA181)</f>
        <v/>
      </c>
      <c r="AY181" s="335" t="str">
        <f>IF(AND(ISNUMBER(BA181),BA181&lt;&gt;0),"",IF(AND(ISNUMBER($S181),$S181&lt;&gt;0),'Lo-Z-INPUT'!$K$15*'Lo-Z-INPUT'!$K$7,'Lo-Z'!BC181))</f>
        <v/>
      </c>
      <c r="AZ181" s="170"/>
      <c r="BA181" s="296"/>
      <c r="BB181" s="345"/>
      <c r="BD181" s="333" t="str">
        <f>IF(AND(ISNUMBER($S181),$S181&lt;&gt;0),EXTRA!BC181,'Lo-Z'!BV181)</f>
        <v/>
      </c>
      <c r="BE181" s="334" t="str">
        <f t="shared" si="82"/>
        <v/>
      </c>
      <c r="BG181" s="332" t="str">
        <f>IF(AND(ISNUMBER($S181),$S181&lt;&gt;0),EXTRA!AT181,'Lo-Z'!BM181)</f>
        <v/>
      </c>
      <c r="BH181" s="65" t="str">
        <f t="shared" si="83"/>
        <v/>
      </c>
      <c r="BJ181" s="348" t="str">
        <f t="shared" si="70"/>
        <v/>
      </c>
      <c r="BK181" s="349" t="str">
        <f t="shared" si="84"/>
        <v/>
      </c>
      <c r="BN181" s="480" t="str">
        <f t="shared" si="71"/>
        <v/>
      </c>
      <c r="BO181" s="481" t="str">
        <f t="shared" si="72"/>
        <v/>
      </c>
    </row>
    <row r="182" spans="1:67">
      <c r="A182" s="789" t="str">
        <f>MATRIX!A182</f>
        <v>LEA</v>
      </c>
      <c r="B182" s="789" t="str">
        <f>IF(MATRIX!B182&lt;&gt;0,MATRIX!B182,"-")</f>
        <v>84/84D</v>
      </c>
      <c r="D182" s="131"/>
      <c r="E182" s="294" t="str">
        <f t="shared" si="73"/>
        <v/>
      </c>
      <c r="F182" s="379"/>
      <c r="G182" s="306" t="str">
        <f>'Lo-Z'!AE182</f>
        <v/>
      </c>
      <c r="H182" s="380" t="str">
        <f>'Lo-Z'!AF182</f>
        <v/>
      </c>
      <c r="J182" s="382"/>
      <c r="K182" s="471"/>
      <c r="L182" s="469"/>
      <c r="M182" s="382"/>
      <c r="N182" s="470"/>
      <c r="O182" s="382"/>
      <c r="P182" s="470"/>
      <c r="Q182" s="382"/>
      <c r="S182" s="460" t="str">
        <f t="shared" si="68"/>
        <v/>
      </c>
      <c r="T182" s="381"/>
      <c r="U182" s="459" t="str" cm="1">
        <f t="array" ref="U182">IF(ISNUMBER(O182), O182, IF(ISNUMBER(G182), 'Lo-Z-INPUT'!$K$19:$L$19, ""))</f>
        <v/>
      </c>
      <c r="V182" s="381"/>
      <c r="W182" s="458" t="str">
        <f t="shared" si="69"/>
        <v/>
      </c>
      <c r="X182" s="144"/>
      <c r="Y182" s="462"/>
      <c r="Z182" s="70" t="str">
        <f>IF(AND(ISNUMBER($S182),$S182&lt;&gt;0),EXTRA!K182,'Lo-Z'!AH182)</f>
        <v>-</v>
      </c>
      <c r="AB182" s="327" t="str">
        <f>IF(AND(ISNUMBER($S182),$S182&lt;&gt;0),EXTRA!M182,'Lo-Z'!AJ182)</f>
        <v>-</v>
      </c>
      <c r="AC182" s="328" t="str">
        <f t="shared" si="74"/>
        <v/>
      </c>
      <c r="AE182" s="66" t="str">
        <f>IF(AND(ISNUMBER($S182),$S182&lt;&gt;0),EXTRA!P182,'Lo-Z'!AM182)</f>
        <v/>
      </c>
      <c r="AF182" s="65" t="str">
        <f t="shared" si="75"/>
        <v/>
      </c>
      <c r="AG182" s="329" t="str">
        <f>IF(AND(ISNUMBER($S182),$S182&lt;&gt;0),EXTRA!R182,'Lo-Z'!AO182)</f>
        <v/>
      </c>
      <c r="AH182" s="124" t="str">
        <f t="shared" si="76"/>
        <v/>
      </c>
      <c r="AJ182" s="104" t="str">
        <f>IF(AND(ISNUMBER($S182),$S182&lt;&gt;0),EXTRA!T182,'Lo-Z'!AQ182)</f>
        <v/>
      </c>
      <c r="AK182" s="44" t="str">
        <f t="shared" si="77"/>
        <v/>
      </c>
      <c r="AM182" s="85" t="str">
        <f>IF(AND(ISNUMBER($S182),$S182&lt;&gt;0),IF(MV&lt;200,EXTRA!V182,EXTRA!Z182),IF(MV&lt;200,'Lo-Z'!AS182,'Lo-Z'!AW182))</f>
        <v/>
      </c>
      <c r="AN182" s="84" t="str">
        <f t="shared" si="78"/>
        <v/>
      </c>
      <c r="AO182" s="322" t="str">
        <f>IF(AND(ISNUMBER($S182),$S182&lt;&gt;0),IF(MV&lt;200,EXTRA!X182,EXTRA!AB182),IF(MV&lt;200,'Lo-Z'!AU182,'Lo-Z'!AY182))</f>
        <v/>
      </c>
      <c r="AP182" s="106" t="str">
        <f t="shared" si="79"/>
        <v/>
      </c>
      <c r="AR182" s="289" t="str">
        <f>IF(AND(ISNUMBER($S182),$S182&lt;&gt;0),EXTRA!AW182,'Lo-Z'!BP182)</f>
        <v/>
      </c>
      <c r="AS182" s="290" t="str">
        <f t="shared" si="80"/>
        <v/>
      </c>
      <c r="AT182" s="291" t="str">
        <f>IF(AND(ISNUMBER($S182),$S182&lt;&gt;0),EXTRA!AY182,'Lo-Z'!BR182)</f>
        <v/>
      </c>
      <c r="AU182" s="292" t="str">
        <f t="shared" si="81"/>
        <v/>
      </c>
      <c r="AW182" s="330" t="str">
        <f>IF(AND(ISNUMBER($S182),$S182&lt;&gt;0),EXTRA!AH182,'Lo-Z'!BA182)</f>
        <v/>
      </c>
      <c r="AY182" s="335" t="str">
        <f>IF(AND(ISNUMBER(BA182),BA182&lt;&gt;0),"",IF(AND(ISNUMBER($S182),$S182&lt;&gt;0),'Lo-Z-INPUT'!$K$15*'Lo-Z-INPUT'!$K$7,'Lo-Z'!BC182))</f>
        <v/>
      </c>
      <c r="AZ182" s="170"/>
      <c r="BA182" s="296"/>
      <c r="BB182" s="345"/>
      <c r="BD182" s="333" t="str">
        <f>IF(AND(ISNUMBER($S182),$S182&lt;&gt;0),EXTRA!BC182,'Lo-Z'!BV182)</f>
        <v/>
      </c>
      <c r="BE182" s="334" t="str">
        <f t="shared" si="82"/>
        <v/>
      </c>
      <c r="BG182" s="332" t="str">
        <f>IF(AND(ISNUMBER($S182),$S182&lt;&gt;0),EXTRA!AT182,'Lo-Z'!BM182)</f>
        <v/>
      </c>
      <c r="BH182" s="65" t="str">
        <f t="shared" si="83"/>
        <v/>
      </c>
      <c r="BJ182" s="348" t="str">
        <f t="shared" si="70"/>
        <v/>
      </c>
      <c r="BK182" s="349" t="str">
        <f t="shared" si="84"/>
        <v/>
      </c>
      <c r="BN182" s="480" t="str">
        <f t="shared" si="71"/>
        <v/>
      </c>
      <c r="BO182" s="481" t="str">
        <f t="shared" si="72"/>
        <v/>
      </c>
    </row>
    <row r="183" spans="1:67">
      <c r="A183" s="789" t="str">
        <f>MATRIX!A183</f>
        <v>LEA</v>
      </c>
      <c r="B183" s="789" t="str">
        <f>IF(MATRIX!B183&lt;&gt;0,MATRIX!B183,"-")</f>
        <v>88/88D</v>
      </c>
      <c r="D183" s="131"/>
      <c r="E183" s="294" t="str">
        <f t="shared" si="73"/>
        <v/>
      </c>
      <c r="F183" s="379"/>
      <c r="G183" s="306" t="str">
        <f>'Lo-Z'!AE183</f>
        <v/>
      </c>
      <c r="H183" s="380" t="str">
        <f>'Lo-Z'!AF183</f>
        <v/>
      </c>
      <c r="J183" s="382"/>
      <c r="K183" s="471"/>
      <c r="L183" s="469"/>
      <c r="M183" s="382"/>
      <c r="N183" s="470"/>
      <c r="O183" s="382"/>
      <c r="P183" s="470"/>
      <c r="Q183" s="382"/>
      <c r="S183" s="460" t="str">
        <f t="shared" si="68"/>
        <v/>
      </c>
      <c r="T183" s="381"/>
      <c r="U183" s="459" t="str" cm="1">
        <f t="array" ref="U183">IF(ISNUMBER(O183), O183, IF(ISNUMBER(G183), 'Lo-Z-INPUT'!$K$19:$L$19, ""))</f>
        <v/>
      </c>
      <c r="V183" s="381"/>
      <c r="W183" s="458" t="str">
        <f t="shared" si="69"/>
        <v/>
      </c>
      <c r="X183" s="144"/>
      <c r="Y183" s="462"/>
      <c r="Z183" s="70" t="str">
        <f>IF(AND(ISNUMBER($S183),$S183&lt;&gt;0),EXTRA!K183,'Lo-Z'!AH183)</f>
        <v>-</v>
      </c>
      <c r="AB183" s="327" t="str">
        <f>IF(AND(ISNUMBER($S183),$S183&lt;&gt;0),EXTRA!M183,'Lo-Z'!AJ183)</f>
        <v>-</v>
      </c>
      <c r="AC183" s="328" t="str">
        <f t="shared" si="74"/>
        <v/>
      </c>
      <c r="AE183" s="66" t="str">
        <f>IF(AND(ISNUMBER($S183),$S183&lt;&gt;0),EXTRA!P183,'Lo-Z'!AM183)</f>
        <v/>
      </c>
      <c r="AF183" s="65" t="str">
        <f t="shared" si="75"/>
        <v/>
      </c>
      <c r="AG183" s="329" t="str">
        <f>IF(AND(ISNUMBER($S183),$S183&lt;&gt;0),EXTRA!R183,'Lo-Z'!AO183)</f>
        <v/>
      </c>
      <c r="AH183" s="124" t="str">
        <f t="shared" si="76"/>
        <v/>
      </c>
      <c r="AJ183" s="104" t="str">
        <f>IF(AND(ISNUMBER($S183),$S183&lt;&gt;0),EXTRA!T183,'Lo-Z'!AQ183)</f>
        <v/>
      </c>
      <c r="AK183" s="44" t="str">
        <f t="shared" si="77"/>
        <v/>
      </c>
      <c r="AM183" s="85" t="str">
        <f>IF(AND(ISNUMBER($S183),$S183&lt;&gt;0),IF(MV&lt;200,EXTRA!V183,EXTRA!Z183),IF(MV&lt;200,'Lo-Z'!AS183,'Lo-Z'!AW183))</f>
        <v/>
      </c>
      <c r="AN183" s="84" t="str">
        <f t="shared" si="78"/>
        <v/>
      </c>
      <c r="AO183" s="322" t="str">
        <f>IF(AND(ISNUMBER($S183),$S183&lt;&gt;0),IF(MV&lt;200,EXTRA!X183,EXTRA!AB183),IF(MV&lt;200,'Lo-Z'!AU183,'Lo-Z'!AY183))</f>
        <v/>
      </c>
      <c r="AP183" s="106" t="str">
        <f t="shared" si="79"/>
        <v/>
      </c>
      <c r="AR183" s="289" t="str">
        <f>IF(AND(ISNUMBER($S183),$S183&lt;&gt;0),EXTRA!AW183,'Lo-Z'!BP183)</f>
        <v/>
      </c>
      <c r="AS183" s="290" t="str">
        <f t="shared" si="80"/>
        <v/>
      </c>
      <c r="AT183" s="291" t="str">
        <f>IF(AND(ISNUMBER($S183),$S183&lt;&gt;0),EXTRA!AY183,'Lo-Z'!BR183)</f>
        <v/>
      </c>
      <c r="AU183" s="292" t="str">
        <f t="shared" si="81"/>
        <v/>
      </c>
      <c r="AW183" s="330" t="str">
        <f>IF(AND(ISNUMBER($S183),$S183&lt;&gt;0),EXTRA!AH183,'Lo-Z'!BA183)</f>
        <v/>
      </c>
      <c r="AY183" s="335" t="str">
        <f>IF(AND(ISNUMBER(BA183),BA183&lt;&gt;0),"",IF(AND(ISNUMBER($S183),$S183&lt;&gt;0),'Lo-Z-INPUT'!$K$15*'Lo-Z-INPUT'!$K$7,'Lo-Z'!BC183))</f>
        <v/>
      </c>
      <c r="AZ183" s="170"/>
      <c r="BA183" s="296"/>
      <c r="BB183" s="345"/>
      <c r="BD183" s="333" t="str">
        <f>IF(AND(ISNUMBER($S183),$S183&lt;&gt;0),EXTRA!BC183,'Lo-Z'!BV183)</f>
        <v/>
      </c>
      <c r="BE183" s="334" t="str">
        <f t="shared" si="82"/>
        <v/>
      </c>
      <c r="BG183" s="332" t="str">
        <f>IF(AND(ISNUMBER($S183),$S183&lt;&gt;0),EXTRA!AT183,'Lo-Z'!BM183)</f>
        <v/>
      </c>
      <c r="BH183" s="65" t="str">
        <f t="shared" si="83"/>
        <v/>
      </c>
      <c r="BJ183" s="348" t="str">
        <f t="shared" si="70"/>
        <v/>
      </c>
      <c r="BK183" s="349" t="str">
        <f t="shared" si="84"/>
        <v/>
      </c>
      <c r="BN183" s="480" t="str">
        <f t="shared" si="71"/>
        <v/>
      </c>
      <c r="BO183" s="481" t="str">
        <f t="shared" si="72"/>
        <v/>
      </c>
    </row>
    <row r="184" spans="1:67">
      <c r="A184" s="789" t="str">
        <f>MATRIX!A184</f>
        <v>LEA</v>
      </c>
      <c r="B184" s="789" t="str">
        <f>IF(MATRIX!B184&lt;&gt;0,MATRIX!B184,"-")</f>
        <v>1504/1504D</v>
      </c>
      <c r="D184" s="131"/>
      <c r="E184" s="294" t="str">
        <f t="shared" si="73"/>
        <v/>
      </c>
      <c r="F184" s="379"/>
      <c r="G184" s="306" t="str">
        <f>'Lo-Z'!AE184</f>
        <v/>
      </c>
      <c r="H184" s="380" t="str">
        <f>'Lo-Z'!AF184</f>
        <v/>
      </c>
      <c r="J184" s="382"/>
      <c r="K184" s="471"/>
      <c r="L184" s="469"/>
      <c r="M184" s="382"/>
      <c r="N184" s="470"/>
      <c r="O184" s="382"/>
      <c r="P184" s="470"/>
      <c r="Q184" s="382"/>
      <c r="S184" s="460" t="str">
        <f t="shared" si="68"/>
        <v/>
      </c>
      <c r="T184" s="381"/>
      <c r="U184" s="459" t="str" cm="1">
        <f t="array" ref="U184">IF(ISNUMBER(O184), O184, IF(ISNUMBER(G184), 'Lo-Z-INPUT'!$K$19:$L$19, ""))</f>
        <v/>
      </c>
      <c r="V184" s="381"/>
      <c r="W184" s="458" t="str">
        <f t="shared" si="69"/>
        <v/>
      </c>
      <c r="X184" s="144"/>
      <c r="Y184" s="462"/>
      <c r="Z184" s="70" t="str">
        <f>IF(AND(ISNUMBER($S184),$S184&lt;&gt;0),EXTRA!K184,'Lo-Z'!AH184)</f>
        <v>-</v>
      </c>
      <c r="AB184" s="327" t="str">
        <f>IF(AND(ISNUMBER($S184),$S184&lt;&gt;0),EXTRA!M184,'Lo-Z'!AJ184)</f>
        <v>-</v>
      </c>
      <c r="AC184" s="328" t="str">
        <f t="shared" si="74"/>
        <v/>
      </c>
      <c r="AE184" s="66" t="str">
        <f>IF(AND(ISNUMBER($S184),$S184&lt;&gt;0),EXTRA!P184,'Lo-Z'!AM184)</f>
        <v/>
      </c>
      <c r="AF184" s="65" t="str">
        <f t="shared" si="75"/>
        <v/>
      </c>
      <c r="AG184" s="329" t="str">
        <f>IF(AND(ISNUMBER($S184),$S184&lt;&gt;0),EXTRA!R184,'Lo-Z'!AO184)</f>
        <v/>
      </c>
      <c r="AH184" s="124" t="str">
        <f t="shared" si="76"/>
        <v/>
      </c>
      <c r="AJ184" s="104" t="str">
        <f>IF(AND(ISNUMBER($S184),$S184&lt;&gt;0),EXTRA!T184,'Lo-Z'!AQ184)</f>
        <v/>
      </c>
      <c r="AK184" s="44" t="str">
        <f t="shared" si="77"/>
        <v/>
      </c>
      <c r="AM184" s="85" t="str">
        <f>IF(AND(ISNUMBER($S184),$S184&lt;&gt;0),IF(MV&lt;200,EXTRA!V184,EXTRA!Z184),IF(MV&lt;200,'Lo-Z'!AS184,'Lo-Z'!AW184))</f>
        <v/>
      </c>
      <c r="AN184" s="84" t="str">
        <f t="shared" si="78"/>
        <v/>
      </c>
      <c r="AO184" s="322" t="str">
        <f>IF(AND(ISNUMBER($S184),$S184&lt;&gt;0),IF(MV&lt;200,EXTRA!X184,EXTRA!AB184),IF(MV&lt;200,'Lo-Z'!AU184,'Lo-Z'!AY184))</f>
        <v/>
      </c>
      <c r="AP184" s="106" t="str">
        <f t="shared" si="79"/>
        <v/>
      </c>
      <c r="AR184" s="289" t="str">
        <f>IF(AND(ISNUMBER($S184),$S184&lt;&gt;0),EXTRA!AW184,'Lo-Z'!BP184)</f>
        <v/>
      </c>
      <c r="AS184" s="290" t="str">
        <f t="shared" si="80"/>
        <v/>
      </c>
      <c r="AT184" s="291" t="str">
        <f>IF(AND(ISNUMBER($S184),$S184&lt;&gt;0),EXTRA!AY184,'Lo-Z'!BR184)</f>
        <v/>
      </c>
      <c r="AU184" s="292" t="str">
        <f t="shared" si="81"/>
        <v/>
      </c>
      <c r="AW184" s="330" t="str">
        <f>IF(AND(ISNUMBER($S184),$S184&lt;&gt;0),EXTRA!AH184,'Lo-Z'!BA184)</f>
        <v/>
      </c>
      <c r="AY184" s="335" t="str">
        <f>IF(AND(ISNUMBER(BA184),BA184&lt;&gt;0),"",IF(AND(ISNUMBER($S184),$S184&lt;&gt;0),'Lo-Z-INPUT'!$K$15*'Lo-Z-INPUT'!$K$7,'Lo-Z'!BC184))</f>
        <v/>
      </c>
      <c r="AZ184" s="170"/>
      <c r="BA184" s="296"/>
      <c r="BB184" s="345"/>
      <c r="BD184" s="333" t="str">
        <f>IF(AND(ISNUMBER($S184),$S184&lt;&gt;0),EXTRA!BC184,'Lo-Z'!BV184)</f>
        <v/>
      </c>
      <c r="BE184" s="334" t="str">
        <f t="shared" si="82"/>
        <v/>
      </c>
      <c r="BG184" s="332" t="str">
        <f>IF(AND(ISNUMBER($S184),$S184&lt;&gt;0),EXTRA!AT184,'Lo-Z'!BM184)</f>
        <v/>
      </c>
      <c r="BH184" s="65" t="str">
        <f t="shared" si="83"/>
        <v/>
      </c>
      <c r="BJ184" s="348" t="str">
        <f t="shared" si="70"/>
        <v/>
      </c>
      <c r="BK184" s="349" t="str">
        <f t="shared" si="84"/>
        <v/>
      </c>
      <c r="BN184" s="480" t="str">
        <f t="shared" si="71"/>
        <v/>
      </c>
      <c r="BO184" s="481" t="str">
        <f t="shared" si="72"/>
        <v/>
      </c>
    </row>
    <row r="185" spans="1:67">
      <c r="A185" s="788" t="str">
        <f>MATRIX!A185</f>
        <v>BLAZE</v>
      </c>
      <c r="B185" s="788" t="str">
        <f>IF(MATRIX!B185&lt;&gt;0,MATRIX!B185,"-")</f>
        <v>Connect 1002</v>
      </c>
      <c r="D185" s="131"/>
      <c r="E185" s="294" t="str">
        <f t="shared" si="73"/>
        <v/>
      </c>
      <c r="F185" s="379"/>
      <c r="G185" s="306" t="str">
        <f>'Lo-Z'!AE185</f>
        <v/>
      </c>
      <c r="H185" s="380" t="str">
        <f>'Lo-Z'!AF185</f>
        <v/>
      </c>
      <c r="J185" s="382"/>
      <c r="K185" s="471"/>
      <c r="L185" s="469"/>
      <c r="M185" s="382"/>
      <c r="N185" s="470"/>
      <c r="O185" s="382"/>
      <c r="P185" s="470"/>
      <c r="Q185" s="382"/>
      <c r="S185" s="460" t="str">
        <f t="shared" si="68"/>
        <v/>
      </c>
      <c r="T185" s="381"/>
      <c r="U185" s="459" t="str" cm="1">
        <f t="array" ref="U185">IF(ISNUMBER(O185), O185, IF(ISNUMBER(G185), 'Lo-Z-INPUT'!$K$19:$L$19, ""))</f>
        <v/>
      </c>
      <c r="V185" s="381"/>
      <c r="W185" s="458" t="str">
        <f t="shared" si="69"/>
        <v/>
      </c>
      <c r="X185" s="144"/>
      <c r="Y185" s="462"/>
      <c r="Z185" s="70" t="str">
        <f>IF(AND(ISNUMBER($S185),$S185&lt;&gt;0),EXTRA!K185,'Lo-Z'!AH185)</f>
        <v>-</v>
      </c>
      <c r="AB185" s="327" t="str">
        <f>IF(AND(ISNUMBER($S185),$S185&lt;&gt;0),EXTRA!M185,'Lo-Z'!AJ185)</f>
        <v>-</v>
      </c>
      <c r="AC185" s="328" t="str">
        <f t="shared" si="74"/>
        <v/>
      </c>
      <c r="AE185" s="66" t="str">
        <f>IF(AND(ISNUMBER($S185),$S185&lt;&gt;0),EXTRA!P185,'Lo-Z'!AM185)</f>
        <v/>
      </c>
      <c r="AF185" s="65" t="str">
        <f t="shared" si="75"/>
        <v/>
      </c>
      <c r="AG185" s="329" t="str">
        <f>IF(AND(ISNUMBER($S185),$S185&lt;&gt;0),EXTRA!R185,'Lo-Z'!AO185)</f>
        <v/>
      </c>
      <c r="AH185" s="124" t="str">
        <f t="shared" si="76"/>
        <v/>
      </c>
      <c r="AJ185" s="104" t="str">
        <f>IF(AND(ISNUMBER($S185),$S185&lt;&gt;0),EXTRA!T185,'Lo-Z'!AQ185)</f>
        <v/>
      </c>
      <c r="AK185" s="44" t="str">
        <f t="shared" si="77"/>
        <v/>
      </c>
      <c r="AM185" s="85" t="str">
        <f>IF(AND(ISNUMBER($S185),$S185&lt;&gt;0),IF(MV&lt;200,EXTRA!V185,EXTRA!Z185),IF(MV&lt;200,'Lo-Z'!AS185,'Lo-Z'!AW185))</f>
        <v/>
      </c>
      <c r="AN185" s="84" t="str">
        <f t="shared" si="78"/>
        <v/>
      </c>
      <c r="AO185" s="322" t="str">
        <f>IF(AND(ISNUMBER($S185),$S185&lt;&gt;0),IF(MV&lt;200,EXTRA!X185,EXTRA!AB185),IF(MV&lt;200,'Lo-Z'!AU185,'Lo-Z'!AY185))</f>
        <v/>
      </c>
      <c r="AP185" s="106" t="str">
        <f t="shared" si="79"/>
        <v/>
      </c>
      <c r="AR185" s="289" t="str">
        <f>IF(AND(ISNUMBER($S185),$S185&lt;&gt;0),EXTRA!AW185,'Lo-Z'!BP185)</f>
        <v/>
      </c>
      <c r="AS185" s="290" t="str">
        <f t="shared" si="80"/>
        <v/>
      </c>
      <c r="AT185" s="291" t="str">
        <f>IF(AND(ISNUMBER($S185),$S185&lt;&gt;0),EXTRA!AY185,'Lo-Z'!BR185)</f>
        <v/>
      </c>
      <c r="AU185" s="292" t="str">
        <f t="shared" si="81"/>
        <v/>
      </c>
      <c r="AW185" s="330" t="str">
        <f>IF(AND(ISNUMBER($S185),$S185&lt;&gt;0),EXTRA!AH185,'Lo-Z'!BA185)</f>
        <v/>
      </c>
      <c r="AY185" s="335" t="str">
        <f>IF(AND(ISNUMBER(BA185),BA185&lt;&gt;0),"",IF(AND(ISNUMBER($S185),$S185&lt;&gt;0),'Lo-Z-INPUT'!$K$15*'Lo-Z-INPUT'!$K$7,'Lo-Z'!BC185))</f>
        <v/>
      </c>
      <c r="AZ185" s="170"/>
      <c r="BA185" s="296"/>
      <c r="BB185" s="345"/>
      <c r="BD185" s="333" t="str">
        <f>IF(AND(ISNUMBER($S185),$S185&lt;&gt;0),EXTRA!BC185,'Lo-Z'!BV185)</f>
        <v/>
      </c>
      <c r="BE185" s="334" t="str">
        <f t="shared" si="82"/>
        <v/>
      </c>
      <c r="BG185" s="332" t="str">
        <f>IF(AND(ISNUMBER($S185),$S185&lt;&gt;0),EXTRA!AT185,'Lo-Z'!BM185)</f>
        <v/>
      </c>
      <c r="BH185" s="65" t="str">
        <f t="shared" si="83"/>
        <v/>
      </c>
      <c r="BJ185" s="348" t="str">
        <f t="shared" si="70"/>
        <v/>
      </c>
      <c r="BK185" s="349" t="str">
        <f t="shared" si="84"/>
        <v/>
      </c>
      <c r="BN185" s="480" t="str">
        <f t="shared" si="71"/>
        <v/>
      </c>
      <c r="BO185" s="481" t="str">
        <f t="shared" si="72"/>
        <v/>
      </c>
    </row>
    <row r="186" spans="1:67">
      <c r="A186" s="788" t="str">
        <f>MATRIX!A186</f>
        <v>BLAZE</v>
      </c>
      <c r="B186" s="788" t="str">
        <f>IF(MATRIX!B186&lt;&gt;0,MATRIX!B186,"-")</f>
        <v>Connect 1502</v>
      </c>
      <c r="D186" s="131"/>
      <c r="E186" s="294" t="str">
        <f t="shared" si="73"/>
        <v/>
      </c>
      <c r="F186" s="379"/>
      <c r="G186" s="306" t="str">
        <f>'Lo-Z'!AE186</f>
        <v/>
      </c>
      <c r="H186" s="380" t="str">
        <f>'Lo-Z'!AF186</f>
        <v/>
      </c>
      <c r="J186" s="382"/>
      <c r="K186" s="471"/>
      <c r="L186" s="469"/>
      <c r="M186" s="382"/>
      <c r="N186" s="470"/>
      <c r="O186" s="382"/>
      <c r="P186" s="470"/>
      <c r="Q186" s="382"/>
      <c r="S186" s="460" t="str">
        <f t="shared" si="68"/>
        <v/>
      </c>
      <c r="T186" s="381"/>
      <c r="U186" s="459" t="str" cm="1">
        <f t="array" ref="U186">IF(ISNUMBER(O186), O186, IF(ISNUMBER(G186), 'Lo-Z-INPUT'!$K$19:$L$19, ""))</f>
        <v/>
      </c>
      <c r="V186" s="381"/>
      <c r="W186" s="458" t="str">
        <f t="shared" si="69"/>
        <v/>
      </c>
      <c r="X186" s="144"/>
      <c r="Y186" s="462"/>
      <c r="Z186" s="70" t="str">
        <f>IF(AND(ISNUMBER($S186),$S186&lt;&gt;0),EXTRA!K186,'Lo-Z'!AH186)</f>
        <v>-</v>
      </c>
      <c r="AB186" s="327" t="str">
        <f>IF(AND(ISNUMBER($S186),$S186&lt;&gt;0),EXTRA!M186,'Lo-Z'!AJ186)</f>
        <v>-</v>
      </c>
      <c r="AC186" s="328" t="str">
        <f t="shared" si="74"/>
        <v/>
      </c>
      <c r="AE186" s="66" t="str">
        <f>IF(AND(ISNUMBER($S186),$S186&lt;&gt;0),EXTRA!P186,'Lo-Z'!AM186)</f>
        <v/>
      </c>
      <c r="AF186" s="65" t="str">
        <f t="shared" si="75"/>
        <v/>
      </c>
      <c r="AG186" s="329" t="str">
        <f>IF(AND(ISNUMBER($S186),$S186&lt;&gt;0),EXTRA!R186,'Lo-Z'!AO186)</f>
        <v/>
      </c>
      <c r="AH186" s="124" t="str">
        <f t="shared" si="76"/>
        <v/>
      </c>
      <c r="AJ186" s="104" t="str">
        <f>IF(AND(ISNUMBER($S186),$S186&lt;&gt;0),EXTRA!T186,'Lo-Z'!AQ186)</f>
        <v/>
      </c>
      <c r="AK186" s="44" t="str">
        <f t="shared" si="77"/>
        <v/>
      </c>
      <c r="AM186" s="85" t="str">
        <f>IF(AND(ISNUMBER($S186),$S186&lt;&gt;0),IF(MV&lt;200,EXTRA!V186,EXTRA!Z186),IF(MV&lt;200,'Lo-Z'!AS186,'Lo-Z'!AW186))</f>
        <v/>
      </c>
      <c r="AN186" s="84" t="str">
        <f t="shared" si="78"/>
        <v/>
      </c>
      <c r="AO186" s="322" t="str">
        <f>IF(AND(ISNUMBER($S186),$S186&lt;&gt;0),IF(MV&lt;200,EXTRA!X186,EXTRA!AB186),IF(MV&lt;200,'Lo-Z'!AU186,'Lo-Z'!AY186))</f>
        <v/>
      </c>
      <c r="AP186" s="106" t="str">
        <f t="shared" si="79"/>
        <v/>
      </c>
      <c r="AR186" s="289" t="str">
        <f>IF(AND(ISNUMBER($S186),$S186&lt;&gt;0),EXTRA!AW186,'Lo-Z'!BP186)</f>
        <v/>
      </c>
      <c r="AS186" s="290" t="str">
        <f t="shared" si="80"/>
        <v/>
      </c>
      <c r="AT186" s="291" t="str">
        <f>IF(AND(ISNUMBER($S186),$S186&lt;&gt;0),EXTRA!AY186,'Lo-Z'!BR186)</f>
        <v/>
      </c>
      <c r="AU186" s="292" t="str">
        <f t="shared" si="81"/>
        <v/>
      </c>
      <c r="AW186" s="330" t="str">
        <f>IF(AND(ISNUMBER($S186),$S186&lt;&gt;0),EXTRA!AH186,'Lo-Z'!BA186)</f>
        <v/>
      </c>
      <c r="AY186" s="335" t="str">
        <f>IF(AND(ISNUMBER(BA186),BA186&lt;&gt;0),"",IF(AND(ISNUMBER($S186),$S186&lt;&gt;0),'Lo-Z-INPUT'!$K$15*'Lo-Z-INPUT'!$K$7,'Lo-Z'!BC186))</f>
        <v/>
      </c>
      <c r="AZ186" s="170"/>
      <c r="BA186" s="296"/>
      <c r="BB186" s="345"/>
      <c r="BD186" s="333" t="str">
        <f>IF(AND(ISNUMBER($S186),$S186&lt;&gt;0),EXTRA!BC186,'Lo-Z'!BV186)</f>
        <v/>
      </c>
      <c r="BE186" s="334" t="str">
        <f t="shared" si="82"/>
        <v/>
      </c>
      <c r="BG186" s="332" t="str">
        <f>IF(AND(ISNUMBER($S186),$S186&lt;&gt;0),EXTRA!AT186,'Lo-Z'!BM186)</f>
        <v/>
      </c>
      <c r="BH186" s="65" t="str">
        <f t="shared" si="83"/>
        <v/>
      </c>
      <c r="BJ186" s="348" t="str">
        <f t="shared" si="70"/>
        <v/>
      </c>
      <c r="BK186" s="349" t="str">
        <f t="shared" si="84"/>
        <v/>
      </c>
      <c r="BN186" s="480" t="str">
        <f t="shared" si="71"/>
        <v/>
      </c>
      <c r="BO186" s="481" t="str">
        <f t="shared" si="72"/>
        <v/>
      </c>
    </row>
    <row r="187" spans="1:67">
      <c r="A187" s="788" t="str">
        <f>MATRIX!A187</f>
        <v>BLAZE</v>
      </c>
      <c r="B187" s="788" t="str">
        <f>IF(MATRIX!B187&lt;&gt;0,MATRIX!B187,"-")</f>
        <v>Connect 2004</v>
      </c>
      <c r="D187" s="131"/>
      <c r="E187" s="294" t="str">
        <f t="shared" si="73"/>
        <v/>
      </c>
      <c r="F187" s="379"/>
      <c r="G187" s="306" t="str">
        <f>'Lo-Z'!AE187</f>
        <v/>
      </c>
      <c r="H187" s="380" t="str">
        <f>'Lo-Z'!AF187</f>
        <v/>
      </c>
      <c r="J187" s="382"/>
      <c r="K187" s="471"/>
      <c r="L187" s="469"/>
      <c r="M187" s="382"/>
      <c r="N187" s="470"/>
      <c r="O187" s="382"/>
      <c r="P187" s="470"/>
      <c r="Q187" s="382"/>
      <c r="S187" s="460" t="str">
        <f t="shared" si="68"/>
        <v/>
      </c>
      <c r="T187" s="381"/>
      <c r="U187" s="459" t="str" cm="1">
        <f t="array" ref="U187">IF(ISNUMBER(O187), O187, IF(ISNUMBER(G187), 'Lo-Z-INPUT'!$K$19:$L$19, ""))</f>
        <v/>
      </c>
      <c r="V187" s="381"/>
      <c r="W187" s="458" t="str">
        <f t="shared" si="69"/>
        <v/>
      </c>
      <c r="X187" s="144"/>
      <c r="Y187" s="462"/>
      <c r="Z187" s="70" t="str">
        <f>IF(AND(ISNUMBER($S187),$S187&lt;&gt;0),EXTRA!K187,'Lo-Z'!AH187)</f>
        <v>-</v>
      </c>
      <c r="AB187" s="327" t="str">
        <f>IF(AND(ISNUMBER($S187),$S187&lt;&gt;0),EXTRA!M187,'Lo-Z'!AJ187)</f>
        <v>-</v>
      </c>
      <c r="AC187" s="328" t="str">
        <f t="shared" si="74"/>
        <v/>
      </c>
      <c r="AE187" s="66" t="str">
        <f>IF(AND(ISNUMBER($S187),$S187&lt;&gt;0),EXTRA!P187,'Lo-Z'!AM187)</f>
        <v/>
      </c>
      <c r="AF187" s="65" t="str">
        <f t="shared" si="75"/>
        <v/>
      </c>
      <c r="AG187" s="329" t="str">
        <f>IF(AND(ISNUMBER($S187),$S187&lt;&gt;0),EXTRA!R187,'Lo-Z'!AO187)</f>
        <v/>
      </c>
      <c r="AH187" s="124" t="str">
        <f t="shared" si="76"/>
        <v/>
      </c>
      <c r="AJ187" s="104" t="str">
        <f>IF(AND(ISNUMBER($S187),$S187&lt;&gt;0),EXTRA!T187,'Lo-Z'!AQ187)</f>
        <v/>
      </c>
      <c r="AK187" s="44" t="str">
        <f t="shared" si="77"/>
        <v/>
      </c>
      <c r="AM187" s="85" t="str">
        <f>IF(AND(ISNUMBER($S187),$S187&lt;&gt;0),IF(MV&lt;200,EXTRA!V187,EXTRA!Z187),IF(MV&lt;200,'Lo-Z'!AS187,'Lo-Z'!AW187))</f>
        <v/>
      </c>
      <c r="AN187" s="84" t="str">
        <f t="shared" si="78"/>
        <v/>
      </c>
      <c r="AO187" s="322" t="str">
        <f>IF(AND(ISNUMBER($S187),$S187&lt;&gt;0),IF(MV&lt;200,EXTRA!X187,EXTRA!AB187),IF(MV&lt;200,'Lo-Z'!AU187,'Lo-Z'!AY187))</f>
        <v/>
      </c>
      <c r="AP187" s="106" t="str">
        <f t="shared" si="79"/>
        <v/>
      </c>
      <c r="AR187" s="289" t="str">
        <f>IF(AND(ISNUMBER($S187),$S187&lt;&gt;0),EXTRA!AW187,'Lo-Z'!BP187)</f>
        <v/>
      </c>
      <c r="AS187" s="290" t="str">
        <f t="shared" si="80"/>
        <v/>
      </c>
      <c r="AT187" s="291" t="str">
        <f>IF(AND(ISNUMBER($S187),$S187&lt;&gt;0),EXTRA!AY187,'Lo-Z'!BR187)</f>
        <v/>
      </c>
      <c r="AU187" s="292" t="str">
        <f t="shared" si="81"/>
        <v/>
      </c>
      <c r="AW187" s="330" t="str">
        <f>IF(AND(ISNUMBER($S187),$S187&lt;&gt;0),EXTRA!AH187,'Lo-Z'!BA187)</f>
        <v/>
      </c>
      <c r="AY187" s="335" t="str">
        <f>IF(AND(ISNUMBER(BA187),BA187&lt;&gt;0),"",IF(AND(ISNUMBER($S187),$S187&lt;&gt;0),'Lo-Z-INPUT'!$K$15*'Lo-Z-INPUT'!$K$7,'Lo-Z'!BC187))</f>
        <v/>
      </c>
      <c r="AZ187" s="170"/>
      <c r="BA187" s="296"/>
      <c r="BB187" s="345"/>
      <c r="BD187" s="333" t="str">
        <f>IF(AND(ISNUMBER($S187),$S187&lt;&gt;0),EXTRA!BC187,'Lo-Z'!BV187)</f>
        <v/>
      </c>
      <c r="BE187" s="334" t="str">
        <f t="shared" si="82"/>
        <v/>
      </c>
      <c r="BG187" s="332" t="str">
        <f>IF(AND(ISNUMBER($S187),$S187&lt;&gt;0),EXTRA!AT187,'Lo-Z'!BM187)</f>
        <v/>
      </c>
      <c r="BH187" s="65" t="str">
        <f t="shared" si="83"/>
        <v/>
      </c>
      <c r="BJ187" s="348" t="str">
        <f t="shared" si="70"/>
        <v/>
      </c>
      <c r="BK187" s="349" t="str">
        <f t="shared" si="84"/>
        <v/>
      </c>
      <c r="BN187" s="480" t="str">
        <f t="shared" si="71"/>
        <v/>
      </c>
      <c r="BO187" s="481" t="str">
        <f t="shared" si="72"/>
        <v/>
      </c>
    </row>
    <row r="188" spans="1:67">
      <c r="A188" s="788" t="str">
        <f>MATRIX!A188</f>
        <v>BLAZE</v>
      </c>
      <c r="B188" s="788" t="str">
        <f>IF(MATRIX!B188&lt;&gt;0,MATRIX!B188,"-")</f>
        <v>Connect 3004</v>
      </c>
      <c r="D188" s="131"/>
      <c r="E188" s="294" t="str">
        <f t="shared" si="73"/>
        <v/>
      </c>
      <c r="F188" s="379"/>
      <c r="G188" s="306" t="str">
        <f>'Lo-Z'!AE188</f>
        <v/>
      </c>
      <c r="H188" s="380" t="str">
        <f>'Lo-Z'!AF188</f>
        <v/>
      </c>
      <c r="J188" s="382"/>
      <c r="K188" s="471"/>
      <c r="L188" s="469"/>
      <c r="M188" s="382"/>
      <c r="N188" s="470"/>
      <c r="O188" s="382"/>
      <c r="P188" s="470"/>
      <c r="Q188" s="382"/>
      <c r="S188" s="460" t="str">
        <f t="shared" si="68"/>
        <v/>
      </c>
      <c r="T188" s="381"/>
      <c r="U188" s="459" t="str" cm="1">
        <f t="array" ref="U188">IF(ISNUMBER(O188), O188, IF(ISNUMBER(G188), 'Lo-Z-INPUT'!$K$19:$L$19, ""))</f>
        <v/>
      </c>
      <c r="V188" s="381"/>
      <c r="W188" s="458" t="str">
        <f t="shared" si="69"/>
        <v/>
      </c>
      <c r="X188" s="144"/>
      <c r="Y188" s="462"/>
      <c r="Z188" s="70" t="str">
        <f>IF(AND(ISNUMBER($S188),$S188&lt;&gt;0),EXTRA!K188,'Lo-Z'!AH188)</f>
        <v>-</v>
      </c>
      <c r="AB188" s="327" t="str">
        <f>IF(AND(ISNUMBER($S188),$S188&lt;&gt;0),EXTRA!M188,'Lo-Z'!AJ188)</f>
        <v>-</v>
      </c>
      <c r="AC188" s="328" t="str">
        <f t="shared" si="74"/>
        <v/>
      </c>
      <c r="AE188" s="66" t="str">
        <f>IF(AND(ISNUMBER($S188),$S188&lt;&gt;0),EXTRA!P188,'Lo-Z'!AM188)</f>
        <v/>
      </c>
      <c r="AF188" s="65" t="str">
        <f t="shared" si="75"/>
        <v/>
      </c>
      <c r="AG188" s="329" t="str">
        <f>IF(AND(ISNUMBER($S188),$S188&lt;&gt;0),EXTRA!R188,'Lo-Z'!AO188)</f>
        <v/>
      </c>
      <c r="AH188" s="124" t="str">
        <f t="shared" si="76"/>
        <v/>
      </c>
      <c r="AJ188" s="104" t="str">
        <f>IF(AND(ISNUMBER($S188),$S188&lt;&gt;0),EXTRA!T188,'Lo-Z'!AQ188)</f>
        <v/>
      </c>
      <c r="AK188" s="44" t="str">
        <f t="shared" si="77"/>
        <v/>
      </c>
      <c r="AM188" s="85" t="str">
        <f>IF(AND(ISNUMBER($S188),$S188&lt;&gt;0),IF(MV&lt;200,EXTRA!V188,EXTRA!Z188),IF(MV&lt;200,'Lo-Z'!AS188,'Lo-Z'!AW188))</f>
        <v/>
      </c>
      <c r="AN188" s="84" t="str">
        <f t="shared" si="78"/>
        <v/>
      </c>
      <c r="AO188" s="322" t="str">
        <f>IF(AND(ISNUMBER($S188),$S188&lt;&gt;0),IF(MV&lt;200,EXTRA!X188,EXTRA!AB188),IF(MV&lt;200,'Lo-Z'!AU188,'Lo-Z'!AY188))</f>
        <v/>
      </c>
      <c r="AP188" s="106" t="str">
        <f t="shared" si="79"/>
        <v/>
      </c>
      <c r="AR188" s="289" t="str">
        <f>IF(AND(ISNUMBER($S188),$S188&lt;&gt;0),EXTRA!AW188,'Lo-Z'!BP188)</f>
        <v/>
      </c>
      <c r="AS188" s="290" t="str">
        <f t="shared" si="80"/>
        <v/>
      </c>
      <c r="AT188" s="291" t="str">
        <f>IF(AND(ISNUMBER($S188),$S188&lt;&gt;0),EXTRA!AY188,'Lo-Z'!BR188)</f>
        <v/>
      </c>
      <c r="AU188" s="292" t="str">
        <f t="shared" si="81"/>
        <v/>
      </c>
      <c r="AW188" s="330" t="str">
        <f>IF(AND(ISNUMBER($S188),$S188&lt;&gt;0),EXTRA!AH188,'Lo-Z'!BA188)</f>
        <v/>
      </c>
      <c r="AY188" s="335" t="str">
        <f>IF(AND(ISNUMBER(BA188),BA188&lt;&gt;0),"",IF(AND(ISNUMBER($S188),$S188&lt;&gt;0),'Lo-Z-INPUT'!$K$15*'Lo-Z-INPUT'!$K$7,'Lo-Z'!BC188))</f>
        <v/>
      </c>
      <c r="AZ188" s="170"/>
      <c r="BA188" s="296"/>
      <c r="BB188" s="345"/>
      <c r="BD188" s="333" t="str">
        <f>IF(AND(ISNUMBER($S188),$S188&lt;&gt;0),EXTRA!BC188,'Lo-Z'!BV188)</f>
        <v/>
      </c>
      <c r="BE188" s="334" t="str">
        <f t="shared" si="82"/>
        <v/>
      </c>
      <c r="BG188" s="332" t="str">
        <f>IF(AND(ISNUMBER($S188),$S188&lt;&gt;0),EXTRA!AT188,'Lo-Z'!BM188)</f>
        <v/>
      </c>
      <c r="BH188" s="65" t="str">
        <f t="shared" si="83"/>
        <v/>
      </c>
      <c r="BJ188" s="348" t="str">
        <f t="shared" si="70"/>
        <v/>
      </c>
      <c r="BK188" s="349" t="str">
        <f t="shared" si="84"/>
        <v/>
      </c>
      <c r="BN188" s="480" t="str">
        <f t="shared" si="71"/>
        <v/>
      </c>
      <c r="BO188" s="481" t="str">
        <f t="shared" si="72"/>
        <v/>
      </c>
    </row>
    <row r="189" spans="1:67">
      <c r="A189" s="788" t="str">
        <f>MATRIX!A189</f>
        <v>BLAZE</v>
      </c>
      <c r="B189" s="788" t="str">
        <f>IF(MATRIX!B189&lt;&gt;0,MATRIX!B189,"-")</f>
        <v>Connect 122</v>
      </c>
      <c r="D189" s="131"/>
      <c r="E189" s="294" t="str">
        <f t="shared" si="73"/>
        <v/>
      </c>
      <c r="F189" s="379"/>
      <c r="G189" s="306" t="str">
        <f>'Lo-Z'!AE189</f>
        <v/>
      </c>
      <c r="H189" s="380" t="str">
        <f>'Lo-Z'!AF189</f>
        <v/>
      </c>
      <c r="J189" s="382"/>
      <c r="K189" s="471"/>
      <c r="L189" s="469"/>
      <c r="M189" s="382"/>
      <c r="N189" s="470"/>
      <c r="O189" s="382"/>
      <c r="P189" s="470"/>
      <c r="Q189" s="382"/>
      <c r="S189" s="460" t="str">
        <f t="shared" si="68"/>
        <v/>
      </c>
      <c r="T189" s="381"/>
      <c r="U189" s="459" t="str" cm="1">
        <f t="array" ref="U189">IF(ISNUMBER(O189), O189, IF(ISNUMBER(G189), 'Lo-Z-INPUT'!$K$19:$L$19, ""))</f>
        <v/>
      </c>
      <c r="V189" s="381"/>
      <c r="W189" s="458" t="str">
        <f t="shared" si="69"/>
        <v/>
      </c>
      <c r="X189" s="144"/>
      <c r="Y189" s="462"/>
      <c r="Z189" s="70" t="str">
        <f>IF(AND(ISNUMBER($S189),$S189&lt;&gt;0),EXTRA!K189,'Lo-Z'!AH189)</f>
        <v>-</v>
      </c>
      <c r="AB189" s="327" t="str">
        <f>IF(AND(ISNUMBER($S189),$S189&lt;&gt;0),EXTRA!M189,'Lo-Z'!AJ189)</f>
        <v>-</v>
      </c>
      <c r="AC189" s="328" t="str">
        <f t="shared" si="74"/>
        <v/>
      </c>
      <c r="AE189" s="66" t="str">
        <f>IF(AND(ISNUMBER($S189),$S189&lt;&gt;0),EXTRA!P189,'Lo-Z'!AM189)</f>
        <v/>
      </c>
      <c r="AF189" s="65" t="str">
        <f t="shared" si="75"/>
        <v/>
      </c>
      <c r="AG189" s="329" t="str">
        <f>IF(AND(ISNUMBER($S189),$S189&lt;&gt;0),EXTRA!R189,'Lo-Z'!AO189)</f>
        <v/>
      </c>
      <c r="AH189" s="124" t="str">
        <f t="shared" si="76"/>
        <v/>
      </c>
      <c r="AJ189" s="104" t="str">
        <f>IF(AND(ISNUMBER($S189),$S189&lt;&gt;0),EXTRA!T189,'Lo-Z'!AQ189)</f>
        <v/>
      </c>
      <c r="AK189" s="44" t="str">
        <f t="shared" si="77"/>
        <v/>
      </c>
      <c r="AM189" s="85" t="str">
        <f>IF(AND(ISNUMBER($S189),$S189&lt;&gt;0),IF(MV&lt;200,EXTRA!V189,EXTRA!Z189),IF(MV&lt;200,'Lo-Z'!AS189,'Lo-Z'!AW189))</f>
        <v/>
      </c>
      <c r="AN189" s="84" t="str">
        <f t="shared" si="78"/>
        <v/>
      </c>
      <c r="AO189" s="322" t="str">
        <f>IF(AND(ISNUMBER($S189),$S189&lt;&gt;0),IF(MV&lt;200,EXTRA!X189,EXTRA!AB189),IF(MV&lt;200,'Lo-Z'!AU189,'Lo-Z'!AY189))</f>
        <v/>
      </c>
      <c r="AP189" s="106" t="str">
        <f t="shared" si="79"/>
        <v/>
      </c>
      <c r="AR189" s="289" t="str">
        <f>IF(AND(ISNUMBER($S189),$S189&lt;&gt;0),EXTRA!AW189,'Lo-Z'!BP189)</f>
        <v/>
      </c>
      <c r="AS189" s="290" t="str">
        <f t="shared" si="80"/>
        <v/>
      </c>
      <c r="AT189" s="291" t="str">
        <f>IF(AND(ISNUMBER($S189),$S189&lt;&gt;0),EXTRA!AY189,'Lo-Z'!BR189)</f>
        <v/>
      </c>
      <c r="AU189" s="292" t="str">
        <f t="shared" si="81"/>
        <v/>
      </c>
      <c r="AW189" s="330" t="str">
        <f>IF(AND(ISNUMBER($S189),$S189&lt;&gt;0),EXTRA!AH189,'Lo-Z'!BA189)</f>
        <v/>
      </c>
      <c r="AY189" s="335" t="str">
        <f>IF(AND(ISNUMBER(BA189),BA189&lt;&gt;0),"",IF(AND(ISNUMBER($S189),$S189&lt;&gt;0),'Lo-Z-INPUT'!$K$15*'Lo-Z-INPUT'!$K$7,'Lo-Z'!BC189))</f>
        <v/>
      </c>
      <c r="AZ189" s="170"/>
      <c r="BA189" s="296"/>
      <c r="BB189" s="345"/>
      <c r="BD189" s="333" t="str">
        <f>IF(AND(ISNUMBER($S189),$S189&lt;&gt;0),EXTRA!BC189,'Lo-Z'!BV189)</f>
        <v/>
      </c>
      <c r="BE189" s="334" t="str">
        <f t="shared" si="82"/>
        <v/>
      </c>
      <c r="BG189" s="332" t="str">
        <f>IF(AND(ISNUMBER($S189),$S189&lt;&gt;0),EXTRA!AT189,'Lo-Z'!BM189)</f>
        <v/>
      </c>
      <c r="BH189" s="65" t="str">
        <f t="shared" si="83"/>
        <v/>
      </c>
      <c r="BJ189" s="348" t="str">
        <f t="shared" si="70"/>
        <v/>
      </c>
      <c r="BK189" s="349" t="str">
        <f t="shared" si="84"/>
        <v/>
      </c>
      <c r="BN189" s="480" t="str">
        <f t="shared" si="71"/>
        <v/>
      </c>
      <c r="BO189" s="481" t="str">
        <f t="shared" si="72"/>
        <v/>
      </c>
    </row>
    <row r="190" spans="1:67">
      <c r="A190" s="788" t="str">
        <f>MATRIX!A190</f>
        <v>BLAZE</v>
      </c>
      <c r="B190" s="788" t="str">
        <f>IF(MATRIX!B190&lt;&gt;0,MATRIX!B190,"-")</f>
        <v>Connect 252</v>
      </c>
      <c r="D190" s="131"/>
      <c r="E190" s="294" t="str">
        <f t="shared" ref="E190:E224" si="85">IF(OR(ISBLANK(D190),NOT(ISNUMBER(D190))),"",ES)</f>
        <v/>
      </c>
      <c r="F190" s="379"/>
      <c r="G190" s="306" t="str">
        <f>'Lo-Z'!AE190</f>
        <v/>
      </c>
      <c r="H190" s="380" t="str">
        <f>'Lo-Z'!AF190</f>
        <v/>
      </c>
      <c r="J190" s="382"/>
      <c r="K190" s="471"/>
      <c r="L190" s="469"/>
      <c r="M190" s="382"/>
      <c r="N190" s="470"/>
      <c r="O190" s="382"/>
      <c r="P190" s="470"/>
      <c r="Q190" s="382"/>
      <c r="S190" s="460" t="str">
        <f t="shared" si="68"/>
        <v/>
      </c>
      <c r="T190" s="381"/>
      <c r="U190" s="459" t="str" cm="1">
        <f t="array" ref="U190">IF(ISNUMBER(O190), O190, IF(ISNUMBER(G190), 'Lo-Z-INPUT'!$K$19:$L$19, ""))</f>
        <v/>
      </c>
      <c r="V190" s="381"/>
      <c r="W190" s="458" t="str">
        <f t="shared" si="69"/>
        <v/>
      </c>
      <c r="X190" s="144"/>
      <c r="Y190" s="462"/>
      <c r="Z190" s="70" t="str">
        <f>IF(AND(ISNUMBER($S190),$S190&lt;&gt;0),EXTRA!K190,'Lo-Z'!AH190)</f>
        <v>-</v>
      </c>
      <c r="AB190" s="327" t="str">
        <f>IF(AND(ISNUMBER($S190),$S190&lt;&gt;0),EXTRA!M190,'Lo-Z'!AJ190)</f>
        <v>-</v>
      </c>
      <c r="AC190" s="328" t="str">
        <f t="shared" ref="AC190:AC224" si="86">IF(ISNUMBER(AB190),KP,"")</f>
        <v/>
      </c>
      <c r="AE190" s="66" t="str">
        <f>IF(AND(ISNUMBER($S190),$S190&lt;&gt;0),EXTRA!P190,'Lo-Z'!AM190)</f>
        <v/>
      </c>
      <c r="AF190" s="65" t="str">
        <f t="shared" ref="AF190:AF224" si="87">IF(ISNUMBER(AE190),"W","")</f>
        <v/>
      </c>
      <c r="AG190" s="329" t="str">
        <f>IF(AND(ISNUMBER($S190),$S190&lt;&gt;0),EXTRA!R190,'Lo-Z'!AO190)</f>
        <v/>
      </c>
      <c r="AH190" s="124" t="str">
        <f t="shared" ref="AH190:AH224" si="88">IF(ISNUMBER(AG190),"W","")</f>
        <v/>
      </c>
      <c r="AJ190" s="104" t="str">
        <f>IF(AND(ISNUMBER($S190),$S190&lt;&gt;0),EXTRA!T190,'Lo-Z'!AQ190)</f>
        <v/>
      </c>
      <c r="AK190" s="44" t="str">
        <f t="shared" ref="AK190:AK224" si="89">IF(AJ190="","","V")</f>
        <v/>
      </c>
      <c r="AM190" s="85" t="str">
        <f>IF(AND(ISNUMBER($S190),$S190&lt;&gt;0),IF(MV&lt;200,EXTRA!V190,EXTRA!Z190),IF(MV&lt;200,'Lo-Z'!AS190,'Lo-Z'!AW190))</f>
        <v/>
      </c>
      <c r="AN190" s="84" t="str">
        <f t="shared" ref="AN190:AN224" si="90">IF(ISNUMBER(AM190),"A","")</f>
        <v/>
      </c>
      <c r="AO190" s="322" t="str">
        <f>IF(AND(ISNUMBER($S190),$S190&lt;&gt;0),IF(MV&lt;200,EXTRA!X190,EXTRA!AB190),IF(MV&lt;200,'Lo-Z'!AU190,'Lo-Z'!AY190))</f>
        <v/>
      </c>
      <c r="AP190" s="106" t="str">
        <f t="shared" ref="AP190:AP224" si="91">IF(ISNUMBER(AO190),"A","")</f>
        <v/>
      </c>
      <c r="AR190" s="289" t="str">
        <f>IF(AND(ISNUMBER($S190),$S190&lt;&gt;0),EXTRA!AW190,'Lo-Z'!BP190)</f>
        <v/>
      </c>
      <c r="AS190" s="290" t="str">
        <f t="shared" ref="AS190:AS224" si="92">IF(ISNUMBER(AR190),"BTU","")</f>
        <v/>
      </c>
      <c r="AT190" s="291" t="str">
        <f>IF(AND(ISNUMBER($S190),$S190&lt;&gt;0),EXTRA!AY190,'Lo-Z'!BR190)</f>
        <v/>
      </c>
      <c r="AU190" s="292" t="str">
        <f t="shared" ref="AU190:AU224" si="93">IF(ISNUMBER(AT190),"BTU","")</f>
        <v/>
      </c>
      <c r="AW190" s="330" t="str">
        <f>IF(AND(ISNUMBER($S190),$S190&lt;&gt;0),EXTRA!AH190,'Lo-Z'!BA190)</f>
        <v/>
      </c>
      <c r="AY190" s="335" t="str">
        <f>IF(AND(ISNUMBER(BA190),BA190&lt;&gt;0),"",IF(AND(ISNUMBER($S190),$S190&lt;&gt;0),'Lo-Z-INPUT'!$K$15*'Lo-Z-INPUT'!$K$7,'Lo-Z'!BC190))</f>
        <v/>
      </c>
      <c r="AZ190" s="170"/>
      <c r="BA190" s="296"/>
      <c r="BB190" s="345"/>
      <c r="BD190" s="333" t="str">
        <f>IF(AND(ISNUMBER($S190),$S190&lt;&gt;0),EXTRA!BC190,'Lo-Z'!BV190)</f>
        <v/>
      </c>
      <c r="BE190" s="334" t="str">
        <f t="shared" ref="BE190:BE224" si="94">IF(ISNUMBER(BD190),ES,"")</f>
        <v/>
      </c>
      <c r="BG190" s="332" t="str">
        <f>IF(AND(ISNUMBER($S190),$S190&lt;&gt;0),EXTRA!AT190,'Lo-Z'!BM190)</f>
        <v/>
      </c>
      <c r="BH190" s="65" t="str">
        <f t="shared" ref="BH190:BH224" si="95">IF(ISNUMBER(BG190),ES,"")</f>
        <v/>
      </c>
      <c r="BJ190" s="348" t="str">
        <f t="shared" si="70"/>
        <v/>
      </c>
      <c r="BK190" s="349" t="str">
        <f t="shared" ref="BK190:BK224" si="96">IF(ISNUMBER(BJ190),ES,"")</f>
        <v/>
      </c>
      <c r="BN190" s="480" t="str">
        <f t="shared" si="71"/>
        <v/>
      </c>
      <c r="BO190" s="481" t="str">
        <f t="shared" si="72"/>
        <v/>
      </c>
    </row>
    <row r="191" spans="1:67">
      <c r="A191" s="788" t="str">
        <f>MATRIX!A191</f>
        <v>BLAZE</v>
      </c>
      <c r="B191" s="788" t="str">
        <f>IF(MATRIX!B191&lt;&gt;0,MATRIX!B191,"-")</f>
        <v>Connect 254</v>
      </c>
      <c r="D191" s="131"/>
      <c r="E191" s="294" t="str">
        <f t="shared" si="85"/>
        <v/>
      </c>
      <c r="F191" s="379"/>
      <c r="G191" s="306" t="str">
        <f>'Lo-Z'!AE191</f>
        <v/>
      </c>
      <c r="H191" s="380" t="str">
        <f>'Lo-Z'!AF191</f>
        <v/>
      </c>
      <c r="J191" s="382"/>
      <c r="K191" s="471"/>
      <c r="L191" s="469"/>
      <c r="M191" s="382"/>
      <c r="N191" s="470"/>
      <c r="O191" s="382"/>
      <c r="P191" s="470"/>
      <c r="Q191" s="382"/>
      <c r="S191" s="460" t="str">
        <f t="shared" si="68"/>
        <v/>
      </c>
      <c r="T191" s="381"/>
      <c r="U191" s="459" t="str" cm="1">
        <f t="array" ref="U191">IF(ISNUMBER(O191), O191, IF(ISNUMBER(G191), 'Lo-Z-INPUT'!$K$19:$L$19, ""))</f>
        <v/>
      </c>
      <c r="V191" s="381"/>
      <c r="W191" s="458" t="str">
        <f t="shared" si="69"/>
        <v/>
      </c>
      <c r="X191" s="144"/>
      <c r="Y191" s="462"/>
      <c r="Z191" s="70" t="str">
        <f>IF(AND(ISNUMBER($S191),$S191&lt;&gt;0),EXTRA!K191,'Lo-Z'!AH191)</f>
        <v>-</v>
      </c>
      <c r="AB191" s="327" t="str">
        <f>IF(AND(ISNUMBER($S191),$S191&lt;&gt;0),EXTRA!M191,'Lo-Z'!AJ191)</f>
        <v>-</v>
      </c>
      <c r="AC191" s="328" t="str">
        <f t="shared" si="86"/>
        <v/>
      </c>
      <c r="AE191" s="66" t="str">
        <f>IF(AND(ISNUMBER($S191),$S191&lt;&gt;0),EXTRA!P191,'Lo-Z'!AM191)</f>
        <v/>
      </c>
      <c r="AF191" s="65" t="str">
        <f t="shared" si="87"/>
        <v/>
      </c>
      <c r="AG191" s="329" t="str">
        <f>IF(AND(ISNUMBER($S191),$S191&lt;&gt;0),EXTRA!R191,'Lo-Z'!AO191)</f>
        <v/>
      </c>
      <c r="AH191" s="124" t="str">
        <f t="shared" si="88"/>
        <v/>
      </c>
      <c r="AJ191" s="104" t="str">
        <f>IF(AND(ISNUMBER($S191),$S191&lt;&gt;0),EXTRA!T191,'Lo-Z'!AQ191)</f>
        <v/>
      </c>
      <c r="AK191" s="44" t="str">
        <f t="shared" si="89"/>
        <v/>
      </c>
      <c r="AM191" s="85" t="str">
        <f>IF(AND(ISNUMBER($S191),$S191&lt;&gt;0),IF(MV&lt;200,EXTRA!V191,EXTRA!Z191),IF(MV&lt;200,'Lo-Z'!AS191,'Lo-Z'!AW191))</f>
        <v/>
      </c>
      <c r="AN191" s="84" t="str">
        <f t="shared" si="90"/>
        <v/>
      </c>
      <c r="AO191" s="322" t="str">
        <f>IF(AND(ISNUMBER($S191),$S191&lt;&gt;0),IF(MV&lt;200,EXTRA!X191,EXTRA!AB191),IF(MV&lt;200,'Lo-Z'!AU191,'Lo-Z'!AY191))</f>
        <v/>
      </c>
      <c r="AP191" s="106" t="str">
        <f t="shared" si="91"/>
        <v/>
      </c>
      <c r="AR191" s="289" t="str">
        <f>IF(AND(ISNUMBER($S191),$S191&lt;&gt;0),EXTRA!AW191,'Lo-Z'!BP191)</f>
        <v/>
      </c>
      <c r="AS191" s="290" t="str">
        <f t="shared" si="92"/>
        <v/>
      </c>
      <c r="AT191" s="291" t="str">
        <f>IF(AND(ISNUMBER($S191),$S191&lt;&gt;0),EXTRA!AY191,'Lo-Z'!BR191)</f>
        <v/>
      </c>
      <c r="AU191" s="292" t="str">
        <f t="shared" si="93"/>
        <v/>
      </c>
      <c r="AW191" s="330" t="str">
        <f>IF(AND(ISNUMBER($S191),$S191&lt;&gt;0),EXTRA!AH191,'Lo-Z'!BA191)</f>
        <v/>
      </c>
      <c r="AY191" s="335" t="str">
        <f>IF(AND(ISNUMBER(BA191),BA191&lt;&gt;0),"",IF(AND(ISNUMBER($S191),$S191&lt;&gt;0),'Lo-Z-INPUT'!$K$15*'Lo-Z-INPUT'!$K$7,'Lo-Z'!BC191))</f>
        <v/>
      </c>
      <c r="AZ191" s="170"/>
      <c r="BA191" s="296"/>
      <c r="BB191" s="345"/>
      <c r="BD191" s="333" t="str">
        <f>IF(AND(ISNUMBER($S191),$S191&lt;&gt;0),EXTRA!BC191,'Lo-Z'!BV191)</f>
        <v/>
      </c>
      <c r="BE191" s="334" t="str">
        <f t="shared" si="94"/>
        <v/>
      </c>
      <c r="BG191" s="332" t="str">
        <f>IF(AND(ISNUMBER($S191),$S191&lt;&gt;0),EXTRA!AT191,'Lo-Z'!BM191)</f>
        <v/>
      </c>
      <c r="BH191" s="65" t="str">
        <f t="shared" si="95"/>
        <v/>
      </c>
      <c r="BJ191" s="348" t="str">
        <f t="shared" si="70"/>
        <v/>
      </c>
      <c r="BK191" s="349" t="str">
        <f t="shared" si="96"/>
        <v/>
      </c>
      <c r="BN191" s="480" t="str">
        <f t="shared" si="71"/>
        <v/>
      </c>
      <c r="BO191" s="481" t="str">
        <f t="shared" si="72"/>
        <v/>
      </c>
    </row>
    <row r="192" spans="1:67">
      <c r="A192" s="788" t="str">
        <f>MATRIX!A192</f>
        <v>BLAZE</v>
      </c>
      <c r="B192" s="788" t="str">
        <f>IF(MATRIX!B192&lt;&gt;0,MATRIX!B192,"-")</f>
        <v>Connect 504</v>
      </c>
      <c r="D192" s="131"/>
      <c r="E192" s="294" t="str">
        <f t="shared" si="85"/>
        <v/>
      </c>
      <c r="F192" s="379"/>
      <c r="G192" s="306" t="str">
        <f>'Lo-Z'!AE192</f>
        <v/>
      </c>
      <c r="H192" s="380" t="str">
        <f>'Lo-Z'!AF192</f>
        <v/>
      </c>
      <c r="J192" s="382"/>
      <c r="K192" s="471"/>
      <c r="L192" s="469"/>
      <c r="M192" s="382"/>
      <c r="N192" s="470"/>
      <c r="O192" s="382"/>
      <c r="P192" s="470"/>
      <c r="Q192" s="382"/>
      <c r="S192" s="460" t="str">
        <f t="shared" si="68"/>
        <v/>
      </c>
      <c r="T192" s="381"/>
      <c r="U192" s="459" t="str" cm="1">
        <f t="array" ref="U192">IF(ISNUMBER(O192), O192, IF(ISNUMBER(G192), 'Lo-Z-INPUT'!$K$19:$L$19, ""))</f>
        <v/>
      </c>
      <c r="V192" s="381"/>
      <c r="W192" s="458" t="str">
        <f t="shared" si="69"/>
        <v/>
      </c>
      <c r="X192" s="144"/>
      <c r="Y192" s="462"/>
      <c r="Z192" s="70" t="str">
        <f>IF(AND(ISNUMBER($S192),$S192&lt;&gt;0),EXTRA!K192,'Lo-Z'!AH192)</f>
        <v>-</v>
      </c>
      <c r="AB192" s="327" t="str">
        <f>IF(AND(ISNUMBER($S192),$S192&lt;&gt;0),EXTRA!M192,'Lo-Z'!AJ192)</f>
        <v>-</v>
      </c>
      <c r="AC192" s="328" t="str">
        <f t="shared" si="86"/>
        <v/>
      </c>
      <c r="AE192" s="66" t="str">
        <f>IF(AND(ISNUMBER($S192),$S192&lt;&gt;0),EXTRA!P192,'Lo-Z'!AM192)</f>
        <v/>
      </c>
      <c r="AF192" s="65" t="str">
        <f t="shared" si="87"/>
        <v/>
      </c>
      <c r="AG192" s="329" t="str">
        <f>IF(AND(ISNUMBER($S192),$S192&lt;&gt;0),EXTRA!R192,'Lo-Z'!AO192)</f>
        <v/>
      </c>
      <c r="AH192" s="124" t="str">
        <f t="shared" si="88"/>
        <v/>
      </c>
      <c r="AJ192" s="104" t="str">
        <f>IF(AND(ISNUMBER($S192),$S192&lt;&gt;0),EXTRA!T192,'Lo-Z'!AQ192)</f>
        <v/>
      </c>
      <c r="AK192" s="44" t="str">
        <f t="shared" si="89"/>
        <v/>
      </c>
      <c r="AM192" s="85" t="str">
        <f>IF(AND(ISNUMBER($S192),$S192&lt;&gt;0),IF(MV&lt;200,EXTRA!V192,EXTRA!Z192),IF(MV&lt;200,'Lo-Z'!AS192,'Lo-Z'!AW192))</f>
        <v/>
      </c>
      <c r="AN192" s="84" t="str">
        <f t="shared" si="90"/>
        <v/>
      </c>
      <c r="AO192" s="322" t="str">
        <f>IF(AND(ISNUMBER($S192),$S192&lt;&gt;0),IF(MV&lt;200,EXTRA!X192,EXTRA!AB192),IF(MV&lt;200,'Lo-Z'!AU192,'Lo-Z'!AY192))</f>
        <v/>
      </c>
      <c r="AP192" s="106" t="str">
        <f t="shared" si="91"/>
        <v/>
      </c>
      <c r="AR192" s="289" t="str">
        <f>IF(AND(ISNUMBER($S192),$S192&lt;&gt;0),EXTRA!AW192,'Lo-Z'!BP192)</f>
        <v/>
      </c>
      <c r="AS192" s="290" t="str">
        <f t="shared" si="92"/>
        <v/>
      </c>
      <c r="AT192" s="291" t="str">
        <f>IF(AND(ISNUMBER($S192),$S192&lt;&gt;0),EXTRA!AY192,'Lo-Z'!BR192)</f>
        <v/>
      </c>
      <c r="AU192" s="292" t="str">
        <f t="shared" si="93"/>
        <v/>
      </c>
      <c r="AW192" s="330" t="str">
        <f>IF(AND(ISNUMBER($S192),$S192&lt;&gt;0),EXTRA!AH192,'Lo-Z'!BA192)</f>
        <v/>
      </c>
      <c r="AY192" s="335" t="str">
        <f>IF(AND(ISNUMBER(BA192),BA192&lt;&gt;0),"",IF(AND(ISNUMBER($S192),$S192&lt;&gt;0),'Lo-Z-INPUT'!$K$15*'Lo-Z-INPUT'!$K$7,'Lo-Z'!BC192))</f>
        <v/>
      </c>
      <c r="AZ192" s="170"/>
      <c r="BA192" s="296"/>
      <c r="BB192" s="345"/>
      <c r="BD192" s="333" t="str">
        <f>IF(AND(ISNUMBER($S192),$S192&lt;&gt;0),EXTRA!BC192,'Lo-Z'!BV192)</f>
        <v/>
      </c>
      <c r="BE192" s="334" t="str">
        <f t="shared" si="94"/>
        <v/>
      </c>
      <c r="BG192" s="332" t="str">
        <f>IF(AND(ISNUMBER($S192),$S192&lt;&gt;0),EXTRA!AT192,'Lo-Z'!BM192)</f>
        <v/>
      </c>
      <c r="BH192" s="65" t="str">
        <f t="shared" si="95"/>
        <v/>
      </c>
      <c r="BJ192" s="348" t="str">
        <f t="shared" si="70"/>
        <v/>
      </c>
      <c r="BK192" s="349" t="str">
        <f t="shared" si="96"/>
        <v/>
      </c>
      <c r="BN192" s="480" t="str">
        <f t="shared" si="71"/>
        <v/>
      </c>
      <c r="BO192" s="481" t="str">
        <f t="shared" si="72"/>
        <v/>
      </c>
    </row>
    <row r="193" spans="1:67">
      <c r="A193" s="788" t="str">
        <f>MATRIX!A193</f>
        <v>BLAZE</v>
      </c>
      <c r="B193" s="788" t="str">
        <f>IF(MATRIX!B193&lt;&gt;0,MATRIX!B193,"-")</f>
        <v>Connect 508</v>
      </c>
      <c r="D193" s="131"/>
      <c r="E193" s="294" t="str">
        <f t="shared" si="85"/>
        <v/>
      </c>
      <c r="F193" s="379"/>
      <c r="G193" s="306" t="str">
        <f>'Lo-Z'!AE193</f>
        <v/>
      </c>
      <c r="H193" s="380" t="str">
        <f>'Lo-Z'!AF193</f>
        <v/>
      </c>
      <c r="J193" s="382"/>
      <c r="K193" s="471"/>
      <c r="L193" s="469"/>
      <c r="M193" s="382"/>
      <c r="N193" s="470"/>
      <c r="O193" s="382"/>
      <c r="P193" s="470"/>
      <c r="Q193" s="382"/>
      <c r="S193" s="460" t="str">
        <f t="shared" si="68"/>
        <v/>
      </c>
      <c r="T193" s="381"/>
      <c r="U193" s="459" t="str" cm="1">
        <f t="array" ref="U193">IF(ISNUMBER(O193), O193, IF(ISNUMBER(G193), 'Lo-Z-INPUT'!$K$19:$L$19, ""))</f>
        <v/>
      </c>
      <c r="V193" s="381"/>
      <c r="W193" s="458" t="str">
        <f t="shared" si="69"/>
        <v/>
      </c>
      <c r="X193" s="144"/>
      <c r="Y193" s="462"/>
      <c r="Z193" s="70" t="str">
        <f>IF(AND(ISNUMBER($S193),$S193&lt;&gt;0),EXTRA!K193,'Lo-Z'!AH193)</f>
        <v>-</v>
      </c>
      <c r="AB193" s="327" t="str">
        <f>IF(AND(ISNUMBER($S193),$S193&lt;&gt;0),EXTRA!M193,'Lo-Z'!AJ193)</f>
        <v>-</v>
      </c>
      <c r="AC193" s="328" t="str">
        <f t="shared" si="86"/>
        <v/>
      </c>
      <c r="AE193" s="66" t="str">
        <f>IF(AND(ISNUMBER($S193),$S193&lt;&gt;0),EXTRA!P193,'Lo-Z'!AM193)</f>
        <v/>
      </c>
      <c r="AF193" s="65" t="str">
        <f t="shared" si="87"/>
        <v/>
      </c>
      <c r="AG193" s="329" t="str">
        <f>IF(AND(ISNUMBER($S193),$S193&lt;&gt;0),EXTRA!R193,'Lo-Z'!AO193)</f>
        <v/>
      </c>
      <c r="AH193" s="124" t="str">
        <f t="shared" si="88"/>
        <v/>
      </c>
      <c r="AJ193" s="104" t="str">
        <f>IF(AND(ISNUMBER($S193),$S193&lt;&gt;0),EXTRA!T193,'Lo-Z'!AQ193)</f>
        <v/>
      </c>
      <c r="AK193" s="44" t="str">
        <f t="shared" si="89"/>
        <v/>
      </c>
      <c r="AM193" s="85" t="str">
        <f>IF(AND(ISNUMBER($S193),$S193&lt;&gt;0),IF(MV&lt;200,EXTRA!V193,EXTRA!Z193),IF(MV&lt;200,'Lo-Z'!AS193,'Lo-Z'!AW193))</f>
        <v/>
      </c>
      <c r="AN193" s="84" t="str">
        <f t="shared" si="90"/>
        <v/>
      </c>
      <c r="AO193" s="322" t="str">
        <f>IF(AND(ISNUMBER($S193),$S193&lt;&gt;0),IF(MV&lt;200,EXTRA!X193,EXTRA!AB193),IF(MV&lt;200,'Lo-Z'!AU193,'Lo-Z'!AY193))</f>
        <v/>
      </c>
      <c r="AP193" s="106" t="str">
        <f t="shared" si="91"/>
        <v/>
      </c>
      <c r="AR193" s="289" t="str">
        <f>IF(AND(ISNUMBER($S193),$S193&lt;&gt;0),EXTRA!AW193,'Lo-Z'!BP193)</f>
        <v/>
      </c>
      <c r="AS193" s="290" t="str">
        <f t="shared" si="92"/>
        <v/>
      </c>
      <c r="AT193" s="291" t="str">
        <f>IF(AND(ISNUMBER($S193),$S193&lt;&gt;0),EXTRA!AY193,'Lo-Z'!BR193)</f>
        <v/>
      </c>
      <c r="AU193" s="292" t="str">
        <f t="shared" si="93"/>
        <v/>
      </c>
      <c r="AW193" s="330" t="str">
        <f>IF(AND(ISNUMBER($S193),$S193&lt;&gt;0),EXTRA!AH193,'Lo-Z'!BA193)</f>
        <v/>
      </c>
      <c r="AY193" s="335" t="str">
        <f>IF(AND(ISNUMBER(BA193),BA193&lt;&gt;0),"",IF(AND(ISNUMBER($S193),$S193&lt;&gt;0),'Lo-Z-INPUT'!$K$15*'Lo-Z-INPUT'!$K$7,'Lo-Z'!BC193))</f>
        <v/>
      </c>
      <c r="AZ193" s="170"/>
      <c r="BA193" s="296"/>
      <c r="BB193" s="345"/>
      <c r="BD193" s="333" t="str">
        <f>IF(AND(ISNUMBER($S193),$S193&lt;&gt;0),EXTRA!BC193,'Lo-Z'!BV193)</f>
        <v/>
      </c>
      <c r="BE193" s="334" t="str">
        <f t="shared" si="94"/>
        <v/>
      </c>
      <c r="BG193" s="332" t="str">
        <f>IF(AND(ISNUMBER($S193),$S193&lt;&gt;0),EXTRA!AT193,'Lo-Z'!BM193)</f>
        <v/>
      </c>
      <c r="BH193" s="65" t="str">
        <f t="shared" si="95"/>
        <v/>
      </c>
      <c r="BJ193" s="348" t="str">
        <f t="shared" si="70"/>
        <v/>
      </c>
      <c r="BK193" s="349" t="str">
        <f t="shared" si="96"/>
        <v/>
      </c>
      <c r="BN193" s="480" t="str">
        <f t="shared" si="71"/>
        <v/>
      </c>
      <c r="BO193" s="481" t="str">
        <f t="shared" si="72"/>
        <v/>
      </c>
    </row>
    <row r="194" spans="1:67">
      <c r="A194" s="788" t="str">
        <f>MATRIX!A194</f>
        <v>BLAZE</v>
      </c>
      <c r="B194" s="788" t="str">
        <f>IF(MATRIX!B194&lt;&gt;0,MATRIX!B194,"-")</f>
        <v>Connect 1008</v>
      </c>
      <c r="D194" s="131"/>
      <c r="E194" s="294" t="str">
        <f t="shared" si="85"/>
        <v/>
      </c>
      <c r="F194" s="379"/>
      <c r="G194" s="306" t="str">
        <f>'Lo-Z'!AE194</f>
        <v/>
      </c>
      <c r="H194" s="380" t="str">
        <f>'Lo-Z'!AF194</f>
        <v/>
      </c>
      <c r="J194" s="382"/>
      <c r="K194" s="471"/>
      <c r="L194" s="469"/>
      <c r="M194" s="382"/>
      <c r="N194" s="470"/>
      <c r="O194" s="382"/>
      <c r="P194" s="470"/>
      <c r="Q194" s="382"/>
      <c r="S194" s="460" t="str">
        <f t="shared" si="68"/>
        <v/>
      </c>
      <c r="T194" s="381"/>
      <c r="U194" s="459" t="str" cm="1">
        <f t="array" ref="U194">IF(ISNUMBER(O194), O194, IF(ISNUMBER(G194), 'Lo-Z-INPUT'!$K$19:$L$19, ""))</f>
        <v/>
      </c>
      <c r="V194" s="381"/>
      <c r="W194" s="458" t="str">
        <f t="shared" si="69"/>
        <v/>
      </c>
      <c r="X194" s="144"/>
      <c r="Y194" s="462"/>
      <c r="Z194" s="70" t="str">
        <f>IF(AND(ISNUMBER($S194),$S194&lt;&gt;0),EXTRA!K194,'Lo-Z'!AH194)</f>
        <v>-</v>
      </c>
      <c r="AB194" s="327" t="str">
        <f>IF(AND(ISNUMBER($S194),$S194&lt;&gt;0),EXTRA!M194,'Lo-Z'!AJ194)</f>
        <v>-</v>
      </c>
      <c r="AC194" s="328" t="str">
        <f t="shared" si="86"/>
        <v/>
      </c>
      <c r="AE194" s="66" t="str">
        <f>IF(AND(ISNUMBER($S194),$S194&lt;&gt;0),EXTRA!P194,'Lo-Z'!AM194)</f>
        <v/>
      </c>
      <c r="AF194" s="65" t="str">
        <f t="shared" si="87"/>
        <v/>
      </c>
      <c r="AG194" s="329" t="str">
        <f>IF(AND(ISNUMBER($S194),$S194&lt;&gt;0),EXTRA!R194,'Lo-Z'!AO194)</f>
        <v/>
      </c>
      <c r="AH194" s="124" t="str">
        <f t="shared" si="88"/>
        <v/>
      </c>
      <c r="AJ194" s="104" t="str">
        <f>IF(AND(ISNUMBER($S194),$S194&lt;&gt;0),EXTRA!T194,'Lo-Z'!AQ194)</f>
        <v/>
      </c>
      <c r="AK194" s="44" t="str">
        <f t="shared" si="89"/>
        <v/>
      </c>
      <c r="AM194" s="85" t="str">
        <f>IF(AND(ISNUMBER($S194),$S194&lt;&gt;0),IF(MV&lt;200,EXTRA!V194,EXTRA!Z194),IF(MV&lt;200,'Lo-Z'!AS194,'Lo-Z'!AW194))</f>
        <v/>
      </c>
      <c r="AN194" s="84" t="str">
        <f t="shared" si="90"/>
        <v/>
      </c>
      <c r="AO194" s="322" t="str">
        <f>IF(AND(ISNUMBER($S194),$S194&lt;&gt;0),IF(MV&lt;200,EXTRA!X194,EXTRA!AB194),IF(MV&lt;200,'Lo-Z'!AU194,'Lo-Z'!AY194))</f>
        <v/>
      </c>
      <c r="AP194" s="106" t="str">
        <f t="shared" si="91"/>
        <v/>
      </c>
      <c r="AR194" s="289" t="str">
        <f>IF(AND(ISNUMBER($S194),$S194&lt;&gt;0),EXTRA!AW194,'Lo-Z'!BP194)</f>
        <v/>
      </c>
      <c r="AS194" s="290" t="str">
        <f t="shared" si="92"/>
        <v/>
      </c>
      <c r="AT194" s="291" t="str">
        <f>IF(AND(ISNUMBER($S194),$S194&lt;&gt;0),EXTRA!AY194,'Lo-Z'!BR194)</f>
        <v/>
      </c>
      <c r="AU194" s="292" t="str">
        <f t="shared" si="93"/>
        <v/>
      </c>
      <c r="AW194" s="330" t="str">
        <f>IF(AND(ISNUMBER($S194),$S194&lt;&gt;0),EXTRA!AH194,'Lo-Z'!BA194)</f>
        <v/>
      </c>
      <c r="AY194" s="335" t="str">
        <f>IF(AND(ISNUMBER(BA194),BA194&lt;&gt;0),"",IF(AND(ISNUMBER($S194),$S194&lt;&gt;0),'Lo-Z-INPUT'!$K$15*'Lo-Z-INPUT'!$K$7,'Lo-Z'!BC194))</f>
        <v/>
      </c>
      <c r="AZ194" s="170"/>
      <c r="BA194" s="296"/>
      <c r="BB194" s="345"/>
      <c r="BD194" s="333" t="str">
        <f>IF(AND(ISNUMBER($S194),$S194&lt;&gt;0),EXTRA!BC194,'Lo-Z'!BV194)</f>
        <v/>
      </c>
      <c r="BE194" s="334" t="str">
        <f t="shared" si="94"/>
        <v/>
      </c>
      <c r="BG194" s="332" t="str">
        <f>IF(AND(ISNUMBER($S194),$S194&lt;&gt;0),EXTRA!AT194,'Lo-Z'!BM194)</f>
        <v/>
      </c>
      <c r="BH194" s="65" t="str">
        <f t="shared" si="95"/>
        <v/>
      </c>
      <c r="BJ194" s="348" t="str">
        <f t="shared" si="70"/>
        <v/>
      </c>
      <c r="BK194" s="349" t="str">
        <f t="shared" si="96"/>
        <v/>
      </c>
      <c r="BN194" s="480" t="str">
        <f t="shared" si="71"/>
        <v/>
      </c>
      <c r="BO194" s="481" t="str">
        <f t="shared" si="72"/>
        <v/>
      </c>
    </row>
    <row r="195" spans="1:67">
      <c r="A195" s="788" t="str">
        <f>MATRIX!A195</f>
        <v>BLAZE</v>
      </c>
      <c r="B195" s="788" t="str">
        <f>IF(MATRIX!B195&lt;&gt;0,MATRIX!B195,"-")</f>
        <v>PowerZone 252</v>
      </c>
      <c r="D195" s="131"/>
      <c r="E195" s="294" t="str">
        <f t="shared" si="85"/>
        <v/>
      </c>
      <c r="F195" s="379"/>
      <c r="G195" s="306" t="str">
        <f>'Lo-Z'!AE195</f>
        <v/>
      </c>
      <c r="H195" s="380" t="str">
        <f>'Lo-Z'!AF195</f>
        <v/>
      </c>
      <c r="J195" s="382"/>
      <c r="K195" s="471"/>
      <c r="L195" s="469"/>
      <c r="M195" s="382"/>
      <c r="N195" s="470"/>
      <c r="O195" s="382"/>
      <c r="P195" s="470"/>
      <c r="Q195" s="382"/>
      <c r="S195" s="460" t="str">
        <f t="shared" si="68"/>
        <v/>
      </c>
      <c r="T195" s="381"/>
      <c r="U195" s="459" t="str" cm="1">
        <f t="array" ref="U195">IF(ISNUMBER(O195), O195, IF(ISNUMBER(G195), 'Lo-Z-INPUT'!$K$19:$L$19, ""))</f>
        <v/>
      </c>
      <c r="V195" s="381"/>
      <c r="W195" s="458" t="str">
        <f t="shared" si="69"/>
        <v/>
      </c>
      <c r="X195" s="144"/>
      <c r="Y195" s="462"/>
      <c r="Z195" s="70" t="str">
        <f>IF(AND(ISNUMBER($S195),$S195&lt;&gt;0),EXTRA!K195,'Lo-Z'!AH195)</f>
        <v>-</v>
      </c>
      <c r="AB195" s="327" t="str">
        <f>IF(AND(ISNUMBER($S195),$S195&lt;&gt;0),EXTRA!M195,'Lo-Z'!AJ195)</f>
        <v>-</v>
      </c>
      <c r="AC195" s="328" t="str">
        <f t="shared" si="86"/>
        <v/>
      </c>
      <c r="AE195" s="66" t="str">
        <f>IF(AND(ISNUMBER($S195),$S195&lt;&gt;0),EXTRA!P195,'Lo-Z'!AM195)</f>
        <v/>
      </c>
      <c r="AF195" s="65" t="str">
        <f t="shared" si="87"/>
        <v/>
      </c>
      <c r="AG195" s="329" t="str">
        <f>IF(AND(ISNUMBER($S195),$S195&lt;&gt;0),EXTRA!R195,'Lo-Z'!AO195)</f>
        <v/>
      </c>
      <c r="AH195" s="124" t="str">
        <f t="shared" si="88"/>
        <v/>
      </c>
      <c r="AJ195" s="104" t="str">
        <f>IF(AND(ISNUMBER($S195),$S195&lt;&gt;0),EXTRA!T195,'Lo-Z'!AQ195)</f>
        <v/>
      </c>
      <c r="AK195" s="44" t="str">
        <f t="shared" si="89"/>
        <v/>
      </c>
      <c r="AM195" s="85" t="str">
        <f>IF(AND(ISNUMBER($S195),$S195&lt;&gt;0),IF(MV&lt;200,EXTRA!V195,EXTRA!Z195),IF(MV&lt;200,'Lo-Z'!AS195,'Lo-Z'!AW195))</f>
        <v/>
      </c>
      <c r="AN195" s="84" t="str">
        <f t="shared" si="90"/>
        <v/>
      </c>
      <c r="AO195" s="322" t="str">
        <f>IF(AND(ISNUMBER($S195),$S195&lt;&gt;0),IF(MV&lt;200,EXTRA!X195,EXTRA!AB195),IF(MV&lt;200,'Lo-Z'!AU195,'Lo-Z'!AY195))</f>
        <v/>
      </c>
      <c r="AP195" s="106" t="str">
        <f t="shared" si="91"/>
        <v/>
      </c>
      <c r="AR195" s="289" t="str">
        <f>IF(AND(ISNUMBER($S195),$S195&lt;&gt;0),EXTRA!AW195,'Lo-Z'!BP195)</f>
        <v/>
      </c>
      <c r="AS195" s="290" t="str">
        <f t="shared" si="92"/>
        <v/>
      </c>
      <c r="AT195" s="291" t="str">
        <f>IF(AND(ISNUMBER($S195),$S195&lt;&gt;0),EXTRA!AY195,'Lo-Z'!BR195)</f>
        <v/>
      </c>
      <c r="AU195" s="292" t="str">
        <f t="shared" si="93"/>
        <v/>
      </c>
      <c r="AW195" s="330" t="str">
        <f>IF(AND(ISNUMBER($S195),$S195&lt;&gt;0),EXTRA!AH195,'Lo-Z'!BA195)</f>
        <v/>
      </c>
      <c r="AY195" s="335" t="str">
        <f>IF(AND(ISNUMBER(BA195),BA195&lt;&gt;0),"",IF(AND(ISNUMBER($S195),$S195&lt;&gt;0),'Lo-Z-INPUT'!$K$15*'Lo-Z-INPUT'!$K$7,'Lo-Z'!BC195))</f>
        <v/>
      </c>
      <c r="AZ195" s="170"/>
      <c r="BA195" s="296"/>
      <c r="BB195" s="345"/>
      <c r="BD195" s="333" t="str">
        <f>IF(AND(ISNUMBER($S195),$S195&lt;&gt;0),EXTRA!BC195,'Lo-Z'!BV195)</f>
        <v/>
      </c>
      <c r="BE195" s="334" t="str">
        <f t="shared" si="94"/>
        <v/>
      </c>
      <c r="BG195" s="332" t="str">
        <f>IF(AND(ISNUMBER($S195),$S195&lt;&gt;0),EXTRA!AT195,'Lo-Z'!BM195)</f>
        <v/>
      </c>
      <c r="BH195" s="65" t="str">
        <f t="shared" si="95"/>
        <v/>
      </c>
      <c r="BJ195" s="348" t="str">
        <f t="shared" si="70"/>
        <v/>
      </c>
      <c r="BK195" s="349" t="str">
        <f t="shared" si="96"/>
        <v/>
      </c>
      <c r="BN195" s="480" t="str">
        <f t="shared" si="71"/>
        <v/>
      </c>
      <c r="BO195" s="481" t="str">
        <f t="shared" si="72"/>
        <v/>
      </c>
    </row>
    <row r="196" spans="1:67">
      <c r="A196" s="788" t="str">
        <f>MATRIX!A196</f>
        <v>BLAZE</v>
      </c>
      <c r="B196" s="788" t="str">
        <f>IF(MATRIX!B196&lt;&gt;0,MATRIX!B196,"-")</f>
        <v>PowerZone 504</v>
      </c>
      <c r="D196" s="131"/>
      <c r="E196" s="294" t="str">
        <f t="shared" si="85"/>
        <v/>
      </c>
      <c r="F196" s="379"/>
      <c r="G196" s="306" t="str">
        <f>'Lo-Z'!AE196</f>
        <v/>
      </c>
      <c r="H196" s="380" t="str">
        <f>'Lo-Z'!AF196</f>
        <v/>
      </c>
      <c r="J196" s="382"/>
      <c r="K196" s="471"/>
      <c r="L196" s="469"/>
      <c r="M196" s="382"/>
      <c r="N196" s="470"/>
      <c r="O196" s="382"/>
      <c r="P196" s="470"/>
      <c r="Q196" s="382"/>
      <c r="S196" s="460" t="str">
        <f t="shared" si="68"/>
        <v/>
      </c>
      <c r="T196" s="381"/>
      <c r="U196" s="459" t="str" cm="1">
        <f t="array" ref="U196">IF(ISNUMBER(O196), O196, IF(ISNUMBER(G196), 'Lo-Z-INPUT'!$K$19:$L$19, ""))</f>
        <v/>
      </c>
      <c r="V196" s="381"/>
      <c r="W196" s="458" t="str">
        <f t="shared" si="69"/>
        <v/>
      </c>
      <c r="X196" s="144"/>
      <c r="Y196" s="462"/>
      <c r="Z196" s="70" t="str">
        <f>IF(AND(ISNUMBER($S196),$S196&lt;&gt;0),EXTRA!K196,'Lo-Z'!AH196)</f>
        <v>-</v>
      </c>
      <c r="AB196" s="327" t="str">
        <f>IF(AND(ISNUMBER($S196),$S196&lt;&gt;0),EXTRA!M196,'Lo-Z'!AJ196)</f>
        <v>-</v>
      </c>
      <c r="AC196" s="328" t="str">
        <f t="shared" si="86"/>
        <v/>
      </c>
      <c r="AE196" s="66" t="str">
        <f>IF(AND(ISNUMBER($S196),$S196&lt;&gt;0),EXTRA!P196,'Lo-Z'!AM196)</f>
        <v/>
      </c>
      <c r="AF196" s="65" t="str">
        <f t="shared" si="87"/>
        <v/>
      </c>
      <c r="AG196" s="329" t="str">
        <f>IF(AND(ISNUMBER($S196),$S196&lt;&gt;0),EXTRA!R196,'Lo-Z'!AO196)</f>
        <v/>
      </c>
      <c r="AH196" s="124" t="str">
        <f t="shared" si="88"/>
        <v/>
      </c>
      <c r="AJ196" s="104" t="str">
        <f>IF(AND(ISNUMBER($S196),$S196&lt;&gt;0),EXTRA!T196,'Lo-Z'!AQ196)</f>
        <v/>
      </c>
      <c r="AK196" s="44" t="str">
        <f t="shared" si="89"/>
        <v/>
      </c>
      <c r="AM196" s="85" t="str">
        <f>IF(AND(ISNUMBER($S196),$S196&lt;&gt;0),IF(MV&lt;200,EXTRA!V196,EXTRA!Z196),IF(MV&lt;200,'Lo-Z'!AS196,'Lo-Z'!AW196))</f>
        <v/>
      </c>
      <c r="AN196" s="84" t="str">
        <f t="shared" si="90"/>
        <v/>
      </c>
      <c r="AO196" s="322" t="str">
        <f>IF(AND(ISNUMBER($S196),$S196&lt;&gt;0),IF(MV&lt;200,EXTRA!X196,EXTRA!AB196),IF(MV&lt;200,'Lo-Z'!AU196,'Lo-Z'!AY196))</f>
        <v/>
      </c>
      <c r="AP196" s="106" t="str">
        <f t="shared" si="91"/>
        <v/>
      </c>
      <c r="AR196" s="289" t="str">
        <f>IF(AND(ISNUMBER($S196),$S196&lt;&gt;0),EXTRA!AW196,'Lo-Z'!BP196)</f>
        <v/>
      </c>
      <c r="AS196" s="290" t="str">
        <f t="shared" si="92"/>
        <v/>
      </c>
      <c r="AT196" s="291" t="str">
        <f>IF(AND(ISNUMBER($S196),$S196&lt;&gt;0),EXTRA!AY196,'Lo-Z'!BR196)</f>
        <v/>
      </c>
      <c r="AU196" s="292" t="str">
        <f t="shared" si="93"/>
        <v/>
      </c>
      <c r="AW196" s="330" t="str">
        <f>IF(AND(ISNUMBER($S196),$S196&lt;&gt;0),EXTRA!AH196,'Lo-Z'!BA196)</f>
        <v/>
      </c>
      <c r="AY196" s="335" t="str">
        <f>IF(AND(ISNUMBER(BA196),BA196&lt;&gt;0),"",IF(AND(ISNUMBER($S196),$S196&lt;&gt;0),'Lo-Z-INPUT'!$K$15*'Lo-Z-INPUT'!$K$7,'Lo-Z'!BC196))</f>
        <v/>
      </c>
      <c r="AZ196" s="170"/>
      <c r="BA196" s="296"/>
      <c r="BB196" s="345"/>
      <c r="BD196" s="333" t="str">
        <f>IF(AND(ISNUMBER($S196),$S196&lt;&gt;0),EXTRA!BC196,'Lo-Z'!BV196)</f>
        <v/>
      </c>
      <c r="BE196" s="334" t="str">
        <f t="shared" si="94"/>
        <v/>
      </c>
      <c r="BG196" s="332" t="str">
        <f>IF(AND(ISNUMBER($S196),$S196&lt;&gt;0),EXTRA!AT196,'Lo-Z'!BM196)</f>
        <v/>
      </c>
      <c r="BH196" s="65" t="str">
        <f t="shared" si="95"/>
        <v/>
      </c>
      <c r="BJ196" s="348" t="str">
        <f t="shared" si="70"/>
        <v/>
      </c>
      <c r="BK196" s="349" t="str">
        <f t="shared" si="96"/>
        <v/>
      </c>
      <c r="BN196" s="480" t="str">
        <f t="shared" si="71"/>
        <v/>
      </c>
      <c r="BO196" s="481" t="str">
        <f t="shared" si="72"/>
        <v/>
      </c>
    </row>
    <row r="197" spans="1:67">
      <c r="A197" s="788" t="str">
        <f>MATRIX!A197</f>
        <v>BLAZE</v>
      </c>
      <c r="B197" s="788" t="str">
        <f>IF(MATRIX!B197&lt;&gt;0,MATRIX!B197,"-")</f>
        <v>PowerZone 1004</v>
      </c>
      <c r="D197" s="131"/>
      <c r="E197" s="294" t="str">
        <f t="shared" si="85"/>
        <v/>
      </c>
      <c r="F197" s="379"/>
      <c r="G197" s="306" t="str">
        <f>'Lo-Z'!AE197</f>
        <v/>
      </c>
      <c r="H197" s="380" t="str">
        <f>'Lo-Z'!AF197</f>
        <v/>
      </c>
      <c r="J197" s="382"/>
      <c r="K197" s="471"/>
      <c r="L197" s="469"/>
      <c r="M197" s="382"/>
      <c r="N197" s="470"/>
      <c r="O197" s="382"/>
      <c r="P197" s="470"/>
      <c r="Q197" s="382"/>
      <c r="S197" s="460" t="str">
        <f t="shared" si="68"/>
        <v/>
      </c>
      <c r="T197" s="381"/>
      <c r="U197" s="459" t="str" cm="1">
        <f t="array" ref="U197">IF(ISNUMBER(O197), O197, IF(ISNUMBER(G197), 'Lo-Z-INPUT'!$K$19:$L$19, ""))</f>
        <v/>
      </c>
      <c r="V197" s="381"/>
      <c r="W197" s="458" t="str">
        <f t="shared" si="69"/>
        <v/>
      </c>
      <c r="X197" s="144"/>
      <c r="Y197" s="462"/>
      <c r="Z197" s="70" t="str">
        <f>IF(AND(ISNUMBER($S197),$S197&lt;&gt;0),EXTRA!K197,'Lo-Z'!AH197)</f>
        <v>-</v>
      </c>
      <c r="AB197" s="327" t="str">
        <f>IF(AND(ISNUMBER($S197),$S197&lt;&gt;0),EXTRA!M197,'Lo-Z'!AJ197)</f>
        <v>-</v>
      </c>
      <c r="AC197" s="328" t="str">
        <f t="shared" si="86"/>
        <v/>
      </c>
      <c r="AE197" s="66" t="str">
        <f>IF(AND(ISNUMBER($S197),$S197&lt;&gt;0),EXTRA!P197,'Lo-Z'!AM197)</f>
        <v/>
      </c>
      <c r="AF197" s="65" t="str">
        <f t="shared" si="87"/>
        <v/>
      </c>
      <c r="AG197" s="329" t="str">
        <f>IF(AND(ISNUMBER($S197),$S197&lt;&gt;0),EXTRA!R197,'Lo-Z'!AO197)</f>
        <v/>
      </c>
      <c r="AH197" s="124" t="str">
        <f t="shared" si="88"/>
        <v/>
      </c>
      <c r="AJ197" s="104" t="str">
        <f>IF(AND(ISNUMBER($S197),$S197&lt;&gt;0),EXTRA!T197,'Lo-Z'!AQ197)</f>
        <v/>
      </c>
      <c r="AK197" s="44" t="str">
        <f t="shared" si="89"/>
        <v/>
      </c>
      <c r="AM197" s="85" t="str">
        <f>IF(AND(ISNUMBER($S197),$S197&lt;&gt;0),IF(MV&lt;200,EXTRA!V197,EXTRA!Z197),IF(MV&lt;200,'Lo-Z'!AS197,'Lo-Z'!AW197))</f>
        <v/>
      </c>
      <c r="AN197" s="84" t="str">
        <f t="shared" si="90"/>
        <v/>
      </c>
      <c r="AO197" s="322" t="str">
        <f>IF(AND(ISNUMBER($S197),$S197&lt;&gt;0),IF(MV&lt;200,EXTRA!X197,EXTRA!AB197),IF(MV&lt;200,'Lo-Z'!AU197,'Lo-Z'!AY197))</f>
        <v/>
      </c>
      <c r="AP197" s="106" t="str">
        <f t="shared" si="91"/>
        <v/>
      </c>
      <c r="AR197" s="289" t="str">
        <f>IF(AND(ISNUMBER($S197),$S197&lt;&gt;0),EXTRA!AW197,'Lo-Z'!BP197)</f>
        <v/>
      </c>
      <c r="AS197" s="290" t="str">
        <f t="shared" si="92"/>
        <v/>
      </c>
      <c r="AT197" s="291" t="str">
        <f>IF(AND(ISNUMBER($S197),$S197&lt;&gt;0),EXTRA!AY197,'Lo-Z'!BR197)</f>
        <v/>
      </c>
      <c r="AU197" s="292" t="str">
        <f t="shared" si="93"/>
        <v/>
      </c>
      <c r="AW197" s="330" t="str">
        <f>IF(AND(ISNUMBER($S197),$S197&lt;&gt;0),EXTRA!AH197,'Lo-Z'!BA197)</f>
        <v/>
      </c>
      <c r="AY197" s="335" t="str">
        <f>IF(AND(ISNUMBER(BA197),BA197&lt;&gt;0),"",IF(AND(ISNUMBER($S197),$S197&lt;&gt;0),'Lo-Z-INPUT'!$K$15*'Lo-Z-INPUT'!$K$7,'Lo-Z'!BC197))</f>
        <v/>
      </c>
      <c r="AZ197" s="170"/>
      <c r="BA197" s="296"/>
      <c r="BB197" s="345"/>
      <c r="BD197" s="333" t="str">
        <f>IF(AND(ISNUMBER($S197),$S197&lt;&gt;0),EXTRA!BC197,'Lo-Z'!BV197)</f>
        <v/>
      </c>
      <c r="BE197" s="334" t="str">
        <f t="shared" si="94"/>
        <v/>
      </c>
      <c r="BG197" s="332" t="str">
        <f>IF(AND(ISNUMBER($S197),$S197&lt;&gt;0),EXTRA!AT197,'Lo-Z'!BM197)</f>
        <v/>
      </c>
      <c r="BH197" s="65" t="str">
        <f t="shared" si="95"/>
        <v/>
      </c>
      <c r="BJ197" s="348" t="str">
        <f t="shared" si="70"/>
        <v/>
      </c>
      <c r="BK197" s="349" t="str">
        <f t="shared" si="96"/>
        <v/>
      </c>
      <c r="BN197" s="480" t="str">
        <f t="shared" si="71"/>
        <v/>
      </c>
      <c r="BO197" s="481" t="str">
        <f t="shared" si="72"/>
        <v/>
      </c>
    </row>
    <row r="198" spans="1:67">
      <c r="A198" s="786" t="str">
        <f>MATRIX!A198</f>
        <v>CUSTOM</v>
      </c>
      <c r="B198" s="786" t="str">
        <f>IF(MATRIX!B198&lt;&gt;0,MATRIX!B198,"-")</f>
        <v>-</v>
      </c>
      <c r="D198" s="131"/>
      <c r="E198" s="294" t="str">
        <f t="shared" si="85"/>
        <v/>
      </c>
      <c r="F198" s="379"/>
      <c r="G198" s="306" t="str">
        <f>'Lo-Z'!AE198</f>
        <v>-</v>
      </c>
      <c r="H198" s="380" t="str">
        <f>'Lo-Z'!AF198</f>
        <v/>
      </c>
      <c r="J198" s="382"/>
      <c r="K198" s="471"/>
      <c r="L198" s="469"/>
      <c r="M198" s="382"/>
      <c r="N198" s="470"/>
      <c r="O198" s="382"/>
      <c r="P198" s="470"/>
      <c r="Q198" s="382"/>
      <c r="S198" s="460" t="str">
        <f t="shared" si="68"/>
        <v/>
      </c>
      <c r="T198" s="381"/>
      <c r="U198" s="459" t="str" cm="1">
        <f t="array" ref="U198">IF(ISNUMBER(O198), O198, IF(ISNUMBER(G198), 'Lo-Z-INPUT'!$K$19:$L$19, ""))</f>
        <v/>
      </c>
      <c r="V198" s="381"/>
      <c r="W198" s="458" t="str">
        <f t="shared" si="69"/>
        <v/>
      </c>
      <c r="X198" s="144"/>
      <c r="Y198" s="462"/>
      <c r="Z198" s="70" t="str">
        <f>IF(AND(ISNUMBER($S198),$S198&lt;&gt;0),EXTRA!K198,'Lo-Z'!AH198)</f>
        <v>-</v>
      </c>
      <c r="AB198" s="327" t="str">
        <f>IF(AND(ISNUMBER($S198),$S198&lt;&gt;0),EXTRA!M198,'Lo-Z'!AJ198)</f>
        <v>-</v>
      </c>
      <c r="AC198" s="328" t="str">
        <f t="shared" si="86"/>
        <v/>
      </c>
      <c r="AE198" s="66" t="str">
        <f>IF(AND(ISNUMBER($S198),$S198&lt;&gt;0),EXTRA!P198,'Lo-Z'!AM198)</f>
        <v>---</v>
      </c>
      <c r="AF198" s="65" t="str">
        <f t="shared" si="87"/>
        <v/>
      </c>
      <c r="AG198" s="329" t="str">
        <f>IF(AND(ISNUMBER($S198),$S198&lt;&gt;0),EXTRA!R198,'Lo-Z'!AO198)</f>
        <v/>
      </c>
      <c r="AH198" s="124" t="str">
        <f t="shared" si="88"/>
        <v/>
      </c>
      <c r="AJ198" s="104" t="str">
        <f>IF(AND(ISNUMBER($S198),$S198&lt;&gt;0),EXTRA!T198,'Lo-Z'!AQ198)</f>
        <v/>
      </c>
      <c r="AK198" s="44" t="str">
        <f t="shared" si="89"/>
        <v/>
      </c>
      <c r="AM198" s="85" t="str">
        <f>IF(AND(ISNUMBER($S198),$S198&lt;&gt;0),IF(MV&lt;200,EXTRA!V198,EXTRA!Z198),IF(MV&lt;200,'Lo-Z'!AS198,'Lo-Z'!AW198))</f>
        <v/>
      </c>
      <c r="AN198" s="84" t="str">
        <f t="shared" si="90"/>
        <v/>
      </c>
      <c r="AO198" s="322" t="str">
        <f>IF(AND(ISNUMBER($S198),$S198&lt;&gt;0),IF(MV&lt;200,EXTRA!X198,EXTRA!AB198),IF(MV&lt;200,'Lo-Z'!AU198,'Lo-Z'!AY198))</f>
        <v/>
      </c>
      <c r="AP198" s="106" t="str">
        <f t="shared" si="91"/>
        <v/>
      </c>
      <c r="AR198" s="289" t="str">
        <f>IF(AND(ISNUMBER($S198),$S198&lt;&gt;0),EXTRA!AW198,'Lo-Z'!BP198)</f>
        <v/>
      </c>
      <c r="AS198" s="290" t="str">
        <f t="shared" si="92"/>
        <v/>
      </c>
      <c r="AT198" s="291" t="str">
        <f>IF(AND(ISNUMBER($S198),$S198&lt;&gt;0),EXTRA!AY198,'Lo-Z'!BR198)</f>
        <v/>
      </c>
      <c r="AU198" s="292" t="str">
        <f t="shared" si="93"/>
        <v/>
      </c>
      <c r="AW198" s="330" t="str">
        <f>IF(AND(ISNUMBER($S198),$S198&lt;&gt;0),EXTRA!AH198,'Lo-Z'!BA198)</f>
        <v/>
      </c>
      <c r="AY198" s="335" t="str">
        <f>IF(AND(ISNUMBER(BA198),BA198&lt;&gt;0),"",IF(AND(ISNUMBER($S198),$S198&lt;&gt;0),'Lo-Z-INPUT'!$K$15*'Lo-Z-INPUT'!$K$7,'Lo-Z'!BC198))</f>
        <v/>
      </c>
      <c r="AZ198" s="170"/>
      <c r="BA198" s="296"/>
      <c r="BB198" s="345"/>
      <c r="BD198" s="333" t="str">
        <f>IF(AND(ISNUMBER($S198),$S198&lt;&gt;0),EXTRA!BC198,'Lo-Z'!BV198)</f>
        <v/>
      </c>
      <c r="BE198" s="334" t="str">
        <f t="shared" si="94"/>
        <v/>
      </c>
      <c r="BG198" s="332" t="str">
        <f>IF(AND(ISNUMBER($S198),$S198&lt;&gt;0),EXTRA!AT198,'Lo-Z'!BM198)</f>
        <v/>
      </c>
      <c r="BH198" s="65" t="str">
        <f t="shared" si="95"/>
        <v/>
      </c>
      <c r="BJ198" s="348" t="str">
        <f t="shared" si="70"/>
        <v/>
      </c>
      <c r="BK198" s="349" t="str">
        <f t="shared" si="96"/>
        <v/>
      </c>
      <c r="BN198" s="480" t="str">
        <f t="shared" si="71"/>
        <v/>
      </c>
      <c r="BO198" s="481" t="str">
        <f t="shared" si="72"/>
        <v/>
      </c>
    </row>
    <row r="199" spans="1:67">
      <c r="A199" s="786" t="str">
        <f>MATRIX!A199</f>
        <v>CUSTOM</v>
      </c>
      <c r="B199" s="786" t="str">
        <f>IF(MATRIX!B199&lt;&gt;0,MATRIX!B199,"-")</f>
        <v>-</v>
      </c>
      <c r="D199" s="131"/>
      <c r="E199" s="294" t="str">
        <f t="shared" si="85"/>
        <v/>
      </c>
      <c r="F199" s="379"/>
      <c r="G199" s="306" t="str">
        <f>'Lo-Z'!AE199</f>
        <v>-</v>
      </c>
      <c r="H199" s="380" t="str">
        <f>'Lo-Z'!AF199</f>
        <v/>
      </c>
      <c r="J199" s="382"/>
      <c r="K199" s="471"/>
      <c r="L199" s="469"/>
      <c r="M199" s="382"/>
      <c r="N199" s="470"/>
      <c r="O199" s="382"/>
      <c r="P199" s="470"/>
      <c r="Q199" s="382"/>
      <c r="S199" s="460" t="str">
        <f t="shared" si="68"/>
        <v/>
      </c>
      <c r="T199" s="381"/>
      <c r="U199" s="459" t="str" cm="1">
        <f t="array" ref="U199">IF(ISNUMBER(O199), O199, IF(ISNUMBER(G199), 'Lo-Z-INPUT'!$K$19:$L$19, ""))</f>
        <v/>
      </c>
      <c r="V199" s="381"/>
      <c r="W199" s="458" t="str">
        <f t="shared" si="69"/>
        <v/>
      </c>
      <c r="X199" s="144"/>
      <c r="Y199" s="462"/>
      <c r="Z199" s="70" t="str">
        <f>IF(AND(ISNUMBER($S199),$S199&lt;&gt;0),EXTRA!K199,'Lo-Z'!AH199)</f>
        <v>-</v>
      </c>
      <c r="AB199" s="327" t="str">
        <f>IF(AND(ISNUMBER($S199),$S199&lt;&gt;0),EXTRA!M199,'Lo-Z'!AJ199)</f>
        <v>-</v>
      </c>
      <c r="AC199" s="328" t="str">
        <f t="shared" si="86"/>
        <v/>
      </c>
      <c r="AE199" s="66" t="str">
        <f>IF(AND(ISNUMBER($S199),$S199&lt;&gt;0),EXTRA!P199,'Lo-Z'!AM199)</f>
        <v>---</v>
      </c>
      <c r="AF199" s="65" t="str">
        <f t="shared" si="87"/>
        <v/>
      </c>
      <c r="AG199" s="329" t="str">
        <f>IF(AND(ISNUMBER($S199),$S199&lt;&gt;0),EXTRA!R199,'Lo-Z'!AO199)</f>
        <v/>
      </c>
      <c r="AH199" s="124" t="str">
        <f t="shared" si="88"/>
        <v/>
      </c>
      <c r="AJ199" s="104" t="str">
        <f>IF(AND(ISNUMBER($S199),$S199&lt;&gt;0),EXTRA!T199,'Lo-Z'!AQ199)</f>
        <v/>
      </c>
      <c r="AK199" s="44" t="str">
        <f t="shared" si="89"/>
        <v/>
      </c>
      <c r="AM199" s="85" t="str">
        <f>IF(AND(ISNUMBER($S199),$S199&lt;&gt;0),IF(MV&lt;200,EXTRA!V199,EXTRA!Z199),IF(MV&lt;200,'Lo-Z'!AS199,'Lo-Z'!AW199))</f>
        <v/>
      </c>
      <c r="AN199" s="84" t="str">
        <f t="shared" si="90"/>
        <v/>
      </c>
      <c r="AO199" s="322" t="str">
        <f>IF(AND(ISNUMBER($S199),$S199&lt;&gt;0),IF(MV&lt;200,EXTRA!X199,EXTRA!AB199),IF(MV&lt;200,'Lo-Z'!AU199,'Lo-Z'!AY199))</f>
        <v/>
      </c>
      <c r="AP199" s="106" t="str">
        <f t="shared" si="91"/>
        <v/>
      </c>
      <c r="AR199" s="289" t="str">
        <f>IF(AND(ISNUMBER($S199),$S199&lt;&gt;0),EXTRA!AW199,'Lo-Z'!BP199)</f>
        <v/>
      </c>
      <c r="AS199" s="290" t="str">
        <f t="shared" si="92"/>
        <v/>
      </c>
      <c r="AT199" s="291" t="str">
        <f>IF(AND(ISNUMBER($S199),$S199&lt;&gt;0),EXTRA!AY199,'Lo-Z'!BR199)</f>
        <v/>
      </c>
      <c r="AU199" s="292" t="str">
        <f t="shared" si="93"/>
        <v/>
      </c>
      <c r="AW199" s="330" t="str">
        <f>IF(AND(ISNUMBER($S199),$S199&lt;&gt;0),EXTRA!AH199,'Lo-Z'!BA199)</f>
        <v/>
      </c>
      <c r="AY199" s="335" t="str">
        <f>IF(AND(ISNUMBER(BA199),BA199&lt;&gt;0),"",IF(AND(ISNUMBER($S199),$S199&lt;&gt;0),'Lo-Z-INPUT'!$K$15*'Lo-Z-INPUT'!$K$7,'Lo-Z'!BC199))</f>
        <v/>
      </c>
      <c r="AZ199" s="170"/>
      <c r="BA199" s="296"/>
      <c r="BB199" s="345"/>
      <c r="BD199" s="333" t="str">
        <f>IF(AND(ISNUMBER($S199),$S199&lt;&gt;0),EXTRA!BC199,'Lo-Z'!BV199)</f>
        <v/>
      </c>
      <c r="BE199" s="334" t="str">
        <f t="shared" si="94"/>
        <v/>
      </c>
      <c r="BG199" s="332" t="str">
        <f>IF(AND(ISNUMBER($S199),$S199&lt;&gt;0),EXTRA!AT199,'Lo-Z'!BM199)</f>
        <v/>
      </c>
      <c r="BH199" s="65" t="str">
        <f t="shared" si="95"/>
        <v/>
      </c>
      <c r="BJ199" s="348" t="str">
        <f t="shared" si="70"/>
        <v/>
      </c>
      <c r="BK199" s="349" t="str">
        <f t="shared" si="96"/>
        <v/>
      </c>
      <c r="BN199" s="480" t="str">
        <f t="shared" si="71"/>
        <v/>
      </c>
      <c r="BO199" s="481" t="str">
        <f t="shared" si="72"/>
        <v/>
      </c>
    </row>
    <row r="200" spans="1:67">
      <c r="A200" s="786" t="str">
        <f>MATRIX!A200</f>
        <v>CUSTOM</v>
      </c>
      <c r="B200" s="786" t="str">
        <f>IF(MATRIX!B200&lt;&gt;0,MATRIX!B200,"-")</f>
        <v>-</v>
      </c>
      <c r="D200" s="131"/>
      <c r="E200" s="294" t="str">
        <f t="shared" si="85"/>
        <v/>
      </c>
      <c r="F200" s="379"/>
      <c r="G200" s="306" t="str">
        <f>'Lo-Z'!AE200</f>
        <v>-</v>
      </c>
      <c r="H200" s="380" t="str">
        <f>'Lo-Z'!AF200</f>
        <v/>
      </c>
      <c r="J200" s="382"/>
      <c r="K200" s="471"/>
      <c r="L200" s="469"/>
      <c r="M200" s="382"/>
      <c r="N200" s="470"/>
      <c r="O200" s="382"/>
      <c r="P200" s="470"/>
      <c r="Q200" s="382"/>
      <c r="S200" s="460" t="str">
        <f t="shared" ref="S200:S244" si="97">IF(ISNUMBER(M200), M200, IF(AND(J200="Y",ISNUMBER(G200)),IF(ISNUMBER(M200),M200,G200),""))</f>
        <v/>
      </c>
      <c r="T200" s="381"/>
      <c r="U200" s="459" t="str" cm="1">
        <f t="array" ref="U200">IF(ISNUMBER(O200), O200, IF(ISNUMBER(G200), 'Lo-Z-INPUT'!$K$19:$L$19, ""))</f>
        <v/>
      </c>
      <c r="V200" s="381"/>
      <c r="W200" s="458" t="str">
        <f t="shared" ref="W200:W244" si="98">IF(Q200="B", "B", IF(H200="B", "B", ""))</f>
        <v/>
      </c>
      <c r="X200" s="144"/>
      <c r="Y200" s="462"/>
      <c r="Z200" s="70" t="str">
        <f>IF(AND(ISNUMBER($S200),$S200&lt;&gt;0),EXTRA!K200,'Lo-Z'!AH200)</f>
        <v>-</v>
      </c>
      <c r="AB200" s="327" t="str">
        <f>IF(AND(ISNUMBER($S200),$S200&lt;&gt;0),EXTRA!M200,'Lo-Z'!AJ200)</f>
        <v>-</v>
      </c>
      <c r="AC200" s="328" t="str">
        <f t="shared" si="86"/>
        <v/>
      </c>
      <c r="AE200" s="66" t="str">
        <f>IF(AND(ISNUMBER($S200),$S200&lt;&gt;0),EXTRA!P200,'Lo-Z'!AM200)</f>
        <v>---</v>
      </c>
      <c r="AF200" s="65" t="str">
        <f t="shared" si="87"/>
        <v/>
      </c>
      <c r="AG200" s="329" t="str">
        <f>IF(AND(ISNUMBER($S200),$S200&lt;&gt;0),EXTRA!R200,'Lo-Z'!AO200)</f>
        <v/>
      </c>
      <c r="AH200" s="124" t="str">
        <f t="shared" si="88"/>
        <v/>
      </c>
      <c r="AJ200" s="104" t="str">
        <f>IF(AND(ISNUMBER($S200),$S200&lt;&gt;0),EXTRA!T200,'Lo-Z'!AQ200)</f>
        <v/>
      </c>
      <c r="AK200" s="44" t="str">
        <f t="shared" si="89"/>
        <v/>
      </c>
      <c r="AM200" s="85" t="str">
        <f>IF(AND(ISNUMBER($S200),$S200&lt;&gt;0),IF(MV&lt;200,EXTRA!V200,EXTRA!Z200),IF(MV&lt;200,'Lo-Z'!AS200,'Lo-Z'!AW200))</f>
        <v/>
      </c>
      <c r="AN200" s="84" t="str">
        <f t="shared" si="90"/>
        <v/>
      </c>
      <c r="AO200" s="322" t="str">
        <f>IF(AND(ISNUMBER($S200),$S200&lt;&gt;0),IF(MV&lt;200,EXTRA!X200,EXTRA!AB200),IF(MV&lt;200,'Lo-Z'!AU200,'Lo-Z'!AY200))</f>
        <v/>
      </c>
      <c r="AP200" s="106" t="str">
        <f t="shared" si="91"/>
        <v/>
      </c>
      <c r="AR200" s="289" t="str">
        <f>IF(AND(ISNUMBER($S200),$S200&lt;&gt;0),EXTRA!AW200,'Lo-Z'!BP200)</f>
        <v/>
      </c>
      <c r="AS200" s="290" t="str">
        <f t="shared" si="92"/>
        <v/>
      </c>
      <c r="AT200" s="291" t="str">
        <f>IF(AND(ISNUMBER($S200),$S200&lt;&gt;0),EXTRA!AY200,'Lo-Z'!BR200)</f>
        <v/>
      </c>
      <c r="AU200" s="292" t="str">
        <f t="shared" si="93"/>
        <v/>
      </c>
      <c r="AW200" s="330" t="str">
        <f>IF(AND(ISNUMBER($S200),$S200&lt;&gt;0),EXTRA!AH200,'Lo-Z'!BA200)</f>
        <v/>
      </c>
      <c r="AY200" s="335" t="str">
        <f>IF(AND(ISNUMBER(BA200),BA200&lt;&gt;0),"",IF(AND(ISNUMBER($S200),$S200&lt;&gt;0),'Lo-Z-INPUT'!$K$15*'Lo-Z-INPUT'!$K$7,'Lo-Z'!BC200))</f>
        <v/>
      </c>
      <c r="AZ200" s="170"/>
      <c r="BA200" s="296"/>
      <c r="BB200" s="345"/>
      <c r="BD200" s="333" t="str">
        <f>IF(AND(ISNUMBER($S200),$S200&lt;&gt;0),EXTRA!BC200,'Lo-Z'!BV200)</f>
        <v/>
      </c>
      <c r="BE200" s="334" t="str">
        <f t="shared" si="94"/>
        <v/>
      </c>
      <c r="BG200" s="332" t="str">
        <f>IF(AND(ISNUMBER($S200),$S200&lt;&gt;0),EXTRA!AT200,'Lo-Z'!BM200)</f>
        <v/>
      </c>
      <c r="BH200" s="65" t="str">
        <f t="shared" si="95"/>
        <v/>
      </c>
      <c r="BJ200" s="348" t="str">
        <f t="shared" ref="BJ200:BJ244" si="99">IF(OR(ISNUMBER(G200),AND(ISNUMBER(S200),S200&lt;&gt;0)),IF(ISNUMBER(BG200+BD200),BG200+BD200,"n/a"),"")</f>
        <v/>
      </c>
      <c r="BK200" s="349" t="str">
        <f t="shared" si="96"/>
        <v/>
      </c>
      <c r="BN200" s="480" t="str">
        <f t="shared" ref="BN200:BN315" si="100">IF(AND(ISNUMBER($D200),$D200&lt;&gt;0),IF(AND(ISNUMBER($S200),$S200&lt;&gt;0),$D200*$S200,IF(AND(ISNUMBER($G200),$G200&lt;&gt;0),$D200*$G200,"")),"")</f>
        <v/>
      </c>
      <c r="BO200" s="481" t="str">
        <f t="shared" ref="BO200:BO244" si="101">IF(ISNUMBER(BN200),ES,"")</f>
        <v/>
      </c>
    </row>
    <row r="201" spans="1:67">
      <c r="A201" s="786" t="str">
        <f>MATRIX!A201</f>
        <v>CUSTOM</v>
      </c>
      <c r="B201" s="786" t="str">
        <f>IF(MATRIX!B201&lt;&gt;0,MATRIX!B201,"-")</f>
        <v>-</v>
      </c>
      <c r="D201" s="131"/>
      <c r="E201" s="294" t="str">
        <f t="shared" si="85"/>
        <v/>
      </c>
      <c r="F201" s="379"/>
      <c r="G201" s="306" t="str">
        <f>'Lo-Z'!AE201</f>
        <v>-</v>
      </c>
      <c r="H201" s="380" t="str">
        <f>'Lo-Z'!AF201</f>
        <v/>
      </c>
      <c r="J201" s="382"/>
      <c r="K201" s="471"/>
      <c r="L201" s="469"/>
      <c r="M201" s="382"/>
      <c r="N201" s="470"/>
      <c r="O201" s="382"/>
      <c r="P201" s="470"/>
      <c r="Q201" s="382"/>
      <c r="S201" s="460" t="str">
        <f t="shared" si="97"/>
        <v/>
      </c>
      <c r="T201" s="381"/>
      <c r="U201" s="459" t="str" cm="1">
        <f t="array" ref="U201">IF(ISNUMBER(O201), O201, IF(ISNUMBER(G201), 'Lo-Z-INPUT'!$K$19:$L$19, ""))</f>
        <v/>
      </c>
      <c r="V201" s="381"/>
      <c r="W201" s="458" t="str">
        <f t="shared" si="98"/>
        <v/>
      </c>
      <c r="X201" s="144"/>
      <c r="Y201" s="462"/>
      <c r="Z201" s="70" t="str">
        <f>IF(AND(ISNUMBER($S201),$S201&lt;&gt;0),EXTRA!K201,'Lo-Z'!AH201)</f>
        <v>-</v>
      </c>
      <c r="AB201" s="327" t="str">
        <f>IF(AND(ISNUMBER($S201),$S201&lt;&gt;0),EXTRA!M201,'Lo-Z'!AJ201)</f>
        <v>-</v>
      </c>
      <c r="AC201" s="328" t="str">
        <f t="shared" si="86"/>
        <v/>
      </c>
      <c r="AE201" s="66" t="str">
        <f>IF(AND(ISNUMBER($S201),$S201&lt;&gt;0),EXTRA!P201,'Lo-Z'!AM201)</f>
        <v>---</v>
      </c>
      <c r="AF201" s="65" t="str">
        <f t="shared" si="87"/>
        <v/>
      </c>
      <c r="AG201" s="329" t="str">
        <f>IF(AND(ISNUMBER($S201),$S201&lt;&gt;0),EXTRA!R201,'Lo-Z'!AO201)</f>
        <v/>
      </c>
      <c r="AH201" s="124" t="str">
        <f t="shared" si="88"/>
        <v/>
      </c>
      <c r="AJ201" s="104" t="str">
        <f>IF(AND(ISNUMBER($S201),$S201&lt;&gt;0),EXTRA!T201,'Lo-Z'!AQ201)</f>
        <v/>
      </c>
      <c r="AK201" s="44" t="str">
        <f t="shared" si="89"/>
        <v/>
      </c>
      <c r="AM201" s="85" t="str">
        <f>IF(AND(ISNUMBER($S201),$S201&lt;&gt;0),IF(MV&lt;200,EXTRA!V201,EXTRA!Z201),IF(MV&lt;200,'Lo-Z'!AS201,'Lo-Z'!AW201))</f>
        <v/>
      </c>
      <c r="AN201" s="84" t="str">
        <f t="shared" si="90"/>
        <v/>
      </c>
      <c r="AO201" s="322" t="str">
        <f>IF(AND(ISNUMBER($S201),$S201&lt;&gt;0),IF(MV&lt;200,EXTRA!X201,EXTRA!AB201),IF(MV&lt;200,'Lo-Z'!AU201,'Lo-Z'!AY201))</f>
        <v/>
      </c>
      <c r="AP201" s="106" t="str">
        <f t="shared" si="91"/>
        <v/>
      </c>
      <c r="AR201" s="289" t="str">
        <f>IF(AND(ISNUMBER($S201),$S201&lt;&gt;0),EXTRA!AW201,'Lo-Z'!BP201)</f>
        <v/>
      </c>
      <c r="AS201" s="290" t="str">
        <f t="shared" si="92"/>
        <v/>
      </c>
      <c r="AT201" s="291" t="str">
        <f>IF(AND(ISNUMBER($S201),$S201&lt;&gt;0),EXTRA!AY201,'Lo-Z'!BR201)</f>
        <v/>
      </c>
      <c r="AU201" s="292" t="str">
        <f t="shared" si="93"/>
        <v/>
      </c>
      <c r="AW201" s="330" t="str">
        <f>IF(AND(ISNUMBER($S201),$S201&lt;&gt;0),EXTRA!AH201,'Lo-Z'!BA201)</f>
        <v/>
      </c>
      <c r="AY201" s="335" t="str">
        <f>IF(AND(ISNUMBER(BA201),BA201&lt;&gt;0),"",IF(AND(ISNUMBER($S201),$S201&lt;&gt;0),'Lo-Z-INPUT'!$K$15*'Lo-Z-INPUT'!$K$7,'Lo-Z'!BC201))</f>
        <v/>
      </c>
      <c r="AZ201" s="170"/>
      <c r="BA201" s="296"/>
      <c r="BB201" s="345"/>
      <c r="BD201" s="333" t="str">
        <f>IF(AND(ISNUMBER($S201),$S201&lt;&gt;0),EXTRA!BC201,'Lo-Z'!BV201)</f>
        <v/>
      </c>
      <c r="BE201" s="334" t="str">
        <f t="shared" si="94"/>
        <v/>
      </c>
      <c r="BG201" s="332" t="str">
        <f>IF(AND(ISNUMBER($S201),$S201&lt;&gt;0),EXTRA!AT201,'Lo-Z'!BM201)</f>
        <v/>
      </c>
      <c r="BH201" s="65" t="str">
        <f t="shared" si="95"/>
        <v/>
      </c>
      <c r="BJ201" s="348" t="str">
        <f t="shared" si="99"/>
        <v/>
      </c>
      <c r="BK201" s="349" t="str">
        <f t="shared" si="96"/>
        <v/>
      </c>
      <c r="BN201" s="480" t="str">
        <f t="shared" si="100"/>
        <v/>
      </c>
      <c r="BO201" s="481" t="str">
        <f t="shared" si="101"/>
        <v/>
      </c>
    </row>
    <row r="202" spans="1:67">
      <c r="A202" s="786" t="str">
        <f>MATRIX!A202</f>
        <v>CUSTOM</v>
      </c>
      <c r="B202" s="786" t="str">
        <f>IF(MATRIX!B202&lt;&gt;0,MATRIX!B202,"-")</f>
        <v>-</v>
      </c>
      <c r="D202" s="131"/>
      <c r="E202" s="294" t="str">
        <f t="shared" si="85"/>
        <v/>
      </c>
      <c r="F202" s="379"/>
      <c r="G202" s="306" t="str">
        <f>'Lo-Z'!AE202</f>
        <v>-</v>
      </c>
      <c r="H202" s="380" t="str">
        <f>'Lo-Z'!AF202</f>
        <v/>
      </c>
      <c r="J202" s="382"/>
      <c r="K202" s="471"/>
      <c r="L202" s="469"/>
      <c r="M202" s="382"/>
      <c r="N202" s="470"/>
      <c r="O202" s="382"/>
      <c r="P202" s="470"/>
      <c r="Q202" s="382"/>
      <c r="S202" s="460" t="str">
        <f t="shared" si="97"/>
        <v/>
      </c>
      <c r="T202" s="381"/>
      <c r="U202" s="459" t="str" cm="1">
        <f t="array" ref="U202">IF(ISNUMBER(O202), O202, IF(ISNUMBER(G202), 'Lo-Z-INPUT'!$K$19:$L$19, ""))</f>
        <v/>
      </c>
      <c r="V202" s="381"/>
      <c r="W202" s="458" t="str">
        <f t="shared" si="98"/>
        <v/>
      </c>
      <c r="X202" s="144"/>
      <c r="Y202" s="462"/>
      <c r="Z202" s="70" t="str">
        <f>IF(AND(ISNUMBER($S202),$S202&lt;&gt;0),EXTRA!K202,'Lo-Z'!AH202)</f>
        <v>-</v>
      </c>
      <c r="AB202" s="327" t="str">
        <f>IF(AND(ISNUMBER($S202),$S202&lt;&gt;0),EXTRA!M202,'Lo-Z'!AJ202)</f>
        <v>-</v>
      </c>
      <c r="AC202" s="328" t="str">
        <f t="shared" si="86"/>
        <v/>
      </c>
      <c r="AE202" s="66" t="str">
        <f>IF(AND(ISNUMBER($S202),$S202&lt;&gt;0),EXTRA!P202,'Lo-Z'!AM202)</f>
        <v>---</v>
      </c>
      <c r="AF202" s="65" t="str">
        <f t="shared" si="87"/>
        <v/>
      </c>
      <c r="AG202" s="329" t="str">
        <f>IF(AND(ISNUMBER($S202),$S202&lt;&gt;0),EXTRA!R202,'Lo-Z'!AO202)</f>
        <v/>
      </c>
      <c r="AH202" s="124" t="str">
        <f t="shared" si="88"/>
        <v/>
      </c>
      <c r="AJ202" s="104" t="str">
        <f>IF(AND(ISNUMBER($S202),$S202&lt;&gt;0),EXTRA!T202,'Lo-Z'!AQ202)</f>
        <v/>
      </c>
      <c r="AK202" s="44" t="str">
        <f t="shared" si="89"/>
        <v/>
      </c>
      <c r="AM202" s="85" t="str">
        <f>IF(AND(ISNUMBER($S202),$S202&lt;&gt;0),IF(MV&lt;200,EXTRA!V202,EXTRA!Z202),IF(MV&lt;200,'Lo-Z'!AS202,'Lo-Z'!AW202))</f>
        <v/>
      </c>
      <c r="AN202" s="84" t="str">
        <f t="shared" si="90"/>
        <v/>
      </c>
      <c r="AO202" s="322" t="str">
        <f>IF(AND(ISNUMBER($S202),$S202&lt;&gt;0),IF(MV&lt;200,EXTRA!X202,EXTRA!AB202),IF(MV&lt;200,'Lo-Z'!AU202,'Lo-Z'!AY202))</f>
        <v/>
      </c>
      <c r="AP202" s="106" t="str">
        <f t="shared" si="91"/>
        <v/>
      </c>
      <c r="AR202" s="289" t="str">
        <f>IF(AND(ISNUMBER($S202),$S202&lt;&gt;0),EXTRA!AW202,'Lo-Z'!BP202)</f>
        <v/>
      </c>
      <c r="AS202" s="290" t="str">
        <f t="shared" si="92"/>
        <v/>
      </c>
      <c r="AT202" s="291" t="str">
        <f>IF(AND(ISNUMBER($S202),$S202&lt;&gt;0),EXTRA!AY202,'Lo-Z'!BR202)</f>
        <v/>
      </c>
      <c r="AU202" s="292" t="str">
        <f t="shared" si="93"/>
        <v/>
      </c>
      <c r="AW202" s="330" t="str">
        <f>IF(AND(ISNUMBER($S202),$S202&lt;&gt;0),EXTRA!AH202,'Lo-Z'!BA202)</f>
        <v/>
      </c>
      <c r="AY202" s="335" t="str">
        <f>IF(AND(ISNUMBER(BA202),BA202&lt;&gt;0),"",IF(AND(ISNUMBER($S202),$S202&lt;&gt;0),'Lo-Z-INPUT'!$K$15*'Lo-Z-INPUT'!$K$7,'Lo-Z'!BC202))</f>
        <v/>
      </c>
      <c r="AZ202" s="170"/>
      <c r="BA202" s="296"/>
      <c r="BB202" s="345"/>
      <c r="BD202" s="333" t="str">
        <f>IF(AND(ISNUMBER($S202),$S202&lt;&gt;0),EXTRA!BC202,'Lo-Z'!BV202)</f>
        <v/>
      </c>
      <c r="BE202" s="334" t="str">
        <f t="shared" si="94"/>
        <v/>
      </c>
      <c r="BG202" s="332" t="str">
        <f>IF(AND(ISNUMBER($S202),$S202&lt;&gt;0),EXTRA!AT202,'Lo-Z'!BM202)</f>
        <v/>
      </c>
      <c r="BH202" s="65" t="str">
        <f t="shared" si="95"/>
        <v/>
      </c>
      <c r="BJ202" s="348" t="str">
        <f t="shared" si="99"/>
        <v/>
      </c>
      <c r="BK202" s="349" t="str">
        <f t="shared" si="96"/>
        <v/>
      </c>
      <c r="BN202" s="480" t="str">
        <f t="shared" si="100"/>
        <v/>
      </c>
      <c r="BO202" s="481" t="str">
        <f t="shared" si="101"/>
        <v/>
      </c>
    </row>
    <row r="203" spans="1:67">
      <c r="A203" s="786" t="str">
        <f>MATRIX!A203</f>
        <v>CUSTOM</v>
      </c>
      <c r="B203" s="786" t="str">
        <f>IF(MATRIX!B203&lt;&gt;0,MATRIX!B203,"-")</f>
        <v>-</v>
      </c>
      <c r="D203" s="131"/>
      <c r="E203" s="294" t="str">
        <f t="shared" si="85"/>
        <v/>
      </c>
      <c r="F203" s="379"/>
      <c r="G203" s="306" t="str">
        <f>'Lo-Z'!AE203</f>
        <v>-</v>
      </c>
      <c r="H203" s="380" t="str">
        <f>'Lo-Z'!AF203</f>
        <v/>
      </c>
      <c r="J203" s="382"/>
      <c r="K203" s="471"/>
      <c r="L203" s="469"/>
      <c r="M203" s="382"/>
      <c r="N203" s="470"/>
      <c r="O203" s="382"/>
      <c r="P203" s="470"/>
      <c r="Q203" s="382"/>
      <c r="S203" s="460" t="str">
        <f t="shared" si="97"/>
        <v/>
      </c>
      <c r="T203" s="381"/>
      <c r="U203" s="459" t="str" cm="1">
        <f t="array" ref="U203">IF(ISNUMBER(O203), O203, IF(ISNUMBER(G203), 'Lo-Z-INPUT'!$K$19:$L$19, ""))</f>
        <v/>
      </c>
      <c r="V203" s="381"/>
      <c r="W203" s="458" t="str">
        <f t="shared" si="98"/>
        <v/>
      </c>
      <c r="X203" s="144"/>
      <c r="Y203" s="462"/>
      <c r="Z203" s="70" t="str">
        <f>IF(AND(ISNUMBER($S203),$S203&lt;&gt;0),EXTRA!K203,'Lo-Z'!AH203)</f>
        <v>-</v>
      </c>
      <c r="AB203" s="327" t="str">
        <f>IF(AND(ISNUMBER($S203),$S203&lt;&gt;0),EXTRA!M203,'Lo-Z'!AJ203)</f>
        <v>-</v>
      </c>
      <c r="AC203" s="328" t="str">
        <f t="shared" si="86"/>
        <v/>
      </c>
      <c r="AE203" s="66" t="str">
        <f>IF(AND(ISNUMBER($S203),$S203&lt;&gt;0),EXTRA!P203,'Lo-Z'!AM203)</f>
        <v>---</v>
      </c>
      <c r="AF203" s="65" t="str">
        <f t="shared" si="87"/>
        <v/>
      </c>
      <c r="AG203" s="329" t="str">
        <f>IF(AND(ISNUMBER($S203),$S203&lt;&gt;0),EXTRA!R203,'Lo-Z'!AO203)</f>
        <v/>
      </c>
      <c r="AH203" s="124" t="str">
        <f t="shared" si="88"/>
        <v/>
      </c>
      <c r="AJ203" s="104" t="str">
        <f>IF(AND(ISNUMBER($S203),$S203&lt;&gt;0),EXTRA!T203,'Lo-Z'!AQ203)</f>
        <v/>
      </c>
      <c r="AK203" s="44" t="str">
        <f t="shared" si="89"/>
        <v/>
      </c>
      <c r="AM203" s="85" t="str">
        <f>IF(AND(ISNUMBER($S203),$S203&lt;&gt;0),IF(MV&lt;200,EXTRA!V203,EXTRA!Z203),IF(MV&lt;200,'Lo-Z'!AS203,'Lo-Z'!AW203))</f>
        <v/>
      </c>
      <c r="AN203" s="84" t="str">
        <f t="shared" si="90"/>
        <v/>
      </c>
      <c r="AO203" s="322" t="str">
        <f>IF(AND(ISNUMBER($S203),$S203&lt;&gt;0),IF(MV&lt;200,EXTRA!X203,EXTRA!AB203),IF(MV&lt;200,'Lo-Z'!AU203,'Lo-Z'!AY203))</f>
        <v/>
      </c>
      <c r="AP203" s="106" t="str">
        <f t="shared" si="91"/>
        <v/>
      </c>
      <c r="AR203" s="289" t="str">
        <f>IF(AND(ISNUMBER($S203),$S203&lt;&gt;0),EXTRA!AW203,'Lo-Z'!BP203)</f>
        <v/>
      </c>
      <c r="AS203" s="290" t="str">
        <f t="shared" si="92"/>
        <v/>
      </c>
      <c r="AT203" s="291" t="str">
        <f>IF(AND(ISNUMBER($S203),$S203&lt;&gt;0),EXTRA!AY203,'Lo-Z'!BR203)</f>
        <v/>
      </c>
      <c r="AU203" s="292" t="str">
        <f t="shared" si="93"/>
        <v/>
      </c>
      <c r="AW203" s="330" t="str">
        <f>IF(AND(ISNUMBER($S203),$S203&lt;&gt;0),EXTRA!AH203,'Lo-Z'!BA203)</f>
        <v/>
      </c>
      <c r="AY203" s="335" t="str">
        <f>IF(AND(ISNUMBER(BA203),BA203&lt;&gt;0),"",IF(AND(ISNUMBER($S203),$S203&lt;&gt;0),'Lo-Z-INPUT'!$K$15*'Lo-Z-INPUT'!$K$7,'Lo-Z'!BC203))</f>
        <v/>
      </c>
      <c r="AZ203" s="170"/>
      <c r="BA203" s="296"/>
      <c r="BB203" s="345"/>
      <c r="BD203" s="333" t="str">
        <f>IF(AND(ISNUMBER($S203),$S203&lt;&gt;0),EXTRA!BC203,'Lo-Z'!BV203)</f>
        <v/>
      </c>
      <c r="BE203" s="334" t="str">
        <f t="shared" si="94"/>
        <v/>
      </c>
      <c r="BG203" s="332" t="str">
        <f>IF(AND(ISNUMBER($S203),$S203&lt;&gt;0),EXTRA!AT203,'Lo-Z'!BM203)</f>
        <v/>
      </c>
      <c r="BH203" s="65" t="str">
        <f t="shared" si="95"/>
        <v/>
      </c>
      <c r="BJ203" s="348" t="str">
        <f t="shared" si="99"/>
        <v/>
      </c>
      <c r="BK203" s="349" t="str">
        <f t="shared" si="96"/>
        <v/>
      </c>
      <c r="BN203" s="480" t="str">
        <f t="shared" si="100"/>
        <v/>
      </c>
      <c r="BO203" s="481" t="str">
        <f t="shared" si="101"/>
        <v/>
      </c>
    </row>
    <row r="204" spans="1:67">
      <c r="A204" s="786" t="str">
        <f>MATRIX!A204</f>
        <v>CUSTOM</v>
      </c>
      <c r="B204" s="786" t="str">
        <f>IF(MATRIX!B204&lt;&gt;0,MATRIX!B204,"-")</f>
        <v>-</v>
      </c>
      <c r="D204" s="131"/>
      <c r="E204" s="294" t="str">
        <f t="shared" si="85"/>
        <v/>
      </c>
      <c r="F204" s="379"/>
      <c r="G204" s="306" t="str">
        <f>'Lo-Z'!AE204</f>
        <v>-</v>
      </c>
      <c r="H204" s="380" t="str">
        <f>'Lo-Z'!AF204</f>
        <v/>
      </c>
      <c r="J204" s="382"/>
      <c r="K204" s="471"/>
      <c r="L204" s="469"/>
      <c r="M204" s="382"/>
      <c r="N204" s="470"/>
      <c r="O204" s="382"/>
      <c r="P204" s="470"/>
      <c r="Q204" s="382"/>
      <c r="S204" s="460" t="str">
        <f t="shared" si="97"/>
        <v/>
      </c>
      <c r="T204" s="381"/>
      <c r="U204" s="459" t="str" cm="1">
        <f t="array" ref="U204">IF(ISNUMBER(O204), O204, IF(ISNUMBER(G204), 'Lo-Z-INPUT'!$K$19:$L$19, ""))</f>
        <v/>
      </c>
      <c r="V204" s="381"/>
      <c r="W204" s="458" t="str">
        <f t="shared" si="98"/>
        <v/>
      </c>
      <c r="X204" s="144"/>
      <c r="Y204" s="462"/>
      <c r="Z204" s="70" t="str">
        <f>IF(AND(ISNUMBER($S204),$S204&lt;&gt;0),EXTRA!K204,'Lo-Z'!AH204)</f>
        <v>-</v>
      </c>
      <c r="AB204" s="327" t="str">
        <f>IF(AND(ISNUMBER($S204),$S204&lt;&gt;0),EXTRA!M204,'Lo-Z'!AJ204)</f>
        <v>-</v>
      </c>
      <c r="AC204" s="328" t="str">
        <f t="shared" si="86"/>
        <v/>
      </c>
      <c r="AE204" s="66" t="str">
        <f>IF(AND(ISNUMBER($S204),$S204&lt;&gt;0),EXTRA!P204,'Lo-Z'!AM204)</f>
        <v>---</v>
      </c>
      <c r="AF204" s="65" t="str">
        <f t="shared" si="87"/>
        <v/>
      </c>
      <c r="AG204" s="329" t="str">
        <f>IF(AND(ISNUMBER($S204),$S204&lt;&gt;0),EXTRA!R204,'Lo-Z'!AO204)</f>
        <v/>
      </c>
      <c r="AH204" s="124" t="str">
        <f t="shared" si="88"/>
        <v/>
      </c>
      <c r="AJ204" s="104" t="str">
        <f>IF(AND(ISNUMBER($S204),$S204&lt;&gt;0),EXTRA!T204,'Lo-Z'!AQ204)</f>
        <v/>
      </c>
      <c r="AK204" s="44" t="str">
        <f t="shared" si="89"/>
        <v/>
      </c>
      <c r="AM204" s="85" t="str">
        <f>IF(AND(ISNUMBER($S204),$S204&lt;&gt;0),IF(MV&lt;200,EXTRA!V204,EXTRA!Z204),IF(MV&lt;200,'Lo-Z'!AS204,'Lo-Z'!AW204))</f>
        <v/>
      </c>
      <c r="AN204" s="84" t="str">
        <f t="shared" si="90"/>
        <v/>
      </c>
      <c r="AO204" s="322" t="str">
        <f>IF(AND(ISNUMBER($S204),$S204&lt;&gt;0),IF(MV&lt;200,EXTRA!X204,EXTRA!AB204),IF(MV&lt;200,'Lo-Z'!AU204,'Lo-Z'!AY204))</f>
        <v/>
      </c>
      <c r="AP204" s="106" t="str">
        <f t="shared" si="91"/>
        <v/>
      </c>
      <c r="AR204" s="289" t="str">
        <f>IF(AND(ISNUMBER($S204),$S204&lt;&gt;0),EXTRA!AW204,'Lo-Z'!BP204)</f>
        <v/>
      </c>
      <c r="AS204" s="290" t="str">
        <f t="shared" si="92"/>
        <v/>
      </c>
      <c r="AT204" s="291" t="str">
        <f>IF(AND(ISNUMBER($S204),$S204&lt;&gt;0),EXTRA!AY204,'Lo-Z'!BR204)</f>
        <v/>
      </c>
      <c r="AU204" s="292" t="str">
        <f t="shared" si="93"/>
        <v/>
      </c>
      <c r="AW204" s="330" t="str">
        <f>IF(AND(ISNUMBER($S204),$S204&lt;&gt;0),EXTRA!AH204,'Lo-Z'!BA204)</f>
        <v/>
      </c>
      <c r="AY204" s="335" t="str">
        <f>IF(AND(ISNUMBER(BA204),BA204&lt;&gt;0),"",IF(AND(ISNUMBER($S204),$S204&lt;&gt;0),'Lo-Z-INPUT'!$K$15*'Lo-Z-INPUT'!$K$7,'Lo-Z'!BC204))</f>
        <v/>
      </c>
      <c r="AZ204" s="170"/>
      <c r="BA204" s="296"/>
      <c r="BB204" s="345"/>
      <c r="BD204" s="333" t="str">
        <f>IF(AND(ISNUMBER($S204),$S204&lt;&gt;0),EXTRA!BC204,'Lo-Z'!BV204)</f>
        <v/>
      </c>
      <c r="BE204" s="334" t="str">
        <f t="shared" si="94"/>
        <v/>
      </c>
      <c r="BG204" s="332" t="str">
        <f>IF(AND(ISNUMBER($S204),$S204&lt;&gt;0),EXTRA!AT204,'Lo-Z'!BM204)</f>
        <v/>
      </c>
      <c r="BH204" s="65" t="str">
        <f t="shared" si="95"/>
        <v/>
      </c>
      <c r="BJ204" s="348" t="str">
        <f t="shared" si="99"/>
        <v/>
      </c>
      <c r="BK204" s="349" t="str">
        <f t="shared" si="96"/>
        <v/>
      </c>
      <c r="BN204" s="480" t="str">
        <f t="shared" si="100"/>
        <v/>
      </c>
      <c r="BO204" s="481" t="str">
        <f t="shared" si="101"/>
        <v/>
      </c>
    </row>
    <row r="205" spans="1:67" hidden="1">
      <c r="A205" s="786" t="e">
        <f>MATRIX!A205</f>
        <v>#N/A</v>
      </c>
      <c r="B205" s="787" t="e">
        <f>IF(MATRIX!B205&lt;&gt;0,MATRIX!B205,"-")</f>
        <v>#N/A</v>
      </c>
      <c r="D205" s="131"/>
      <c r="E205" s="294" t="str">
        <f t="shared" si="85"/>
        <v/>
      </c>
      <c r="F205" s="379"/>
      <c r="G205" s="306" t="e">
        <f>'Lo-Z'!AE205</f>
        <v>#N/A</v>
      </c>
      <c r="H205" s="380" t="str">
        <f>'Lo-Z'!AF205</f>
        <v/>
      </c>
      <c r="J205" s="382"/>
      <c r="K205" s="471"/>
      <c r="L205" s="469"/>
      <c r="M205" s="382"/>
      <c r="N205" s="470"/>
      <c r="O205" s="382"/>
      <c r="P205" s="470"/>
      <c r="Q205" s="382"/>
      <c r="S205" s="460" t="str">
        <f t="shared" si="97"/>
        <v/>
      </c>
      <c r="T205" s="381"/>
      <c r="U205" s="459" t="str" cm="1">
        <f t="array" ref="U205">IF(ISNUMBER(O205), O205, IF(ISNUMBER(G205), 'Lo-Z-INPUT'!$K$19:$L$19, ""))</f>
        <v/>
      </c>
      <c r="V205" s="381"/>
      <c r="W205" s="458" t="str">
        <f t="shared" si="98"/>
        <v/>
      </c>
      <c r="X205" s="144"/>
      <c r="Y205" s="462"/>
      <c r="Z205" s="70" t="str">
        <f>IF(AND(ISNUMBER($S205),$S205&lt;&gt;0),EXTRA!K205,'Lo-Z'!AH205)</f>
        <v>-</v>
      </c>
      <c r="AB205" s="327" t="str">
        <f>IF(AND(ISNUMBER($S205),$S205&lt;&gt;0),EXTRA!M205,'Lo-Z'!AJ205)</f>
        <v>-</v>
      </c>
      <c r="AC205" s="328" t="str">
        <f t="shared" si="86"/>
        <v/>
      </c>
      <c r="AE205" s="66" t="e">
        <f>IF(AND(ISNUMBER($S205),$S205&lt;&gt;0),EXTRA!P205,'Lo-Z'!AM205)</f>
        <v>#N/A</v>
      </c>
      <c r="AF205" s="65" t="str">
        <f t="shared" si="87"/>
        <v/>
      </c>
      <c r="AG205" s="329" t="e">
        <f>IF(AND(ISNUMBER($S205),$S205&lt;&gt;0),EXTRA!R205,'Lo-Z'!AO205)</f>
        <v>#N/A</v>
      </c>
      <c r="AH205" s="124" t="str">
        <f t="shared" si="88"/>
        <v/>
      </c>
      <c r="AJ205" s="104" t="str">
        <f>IF(AND(ISNUMBER($S205),$S205&lt;&gt;0),EXTRA!T205,'Lo-Z'!AQ205)</f>
        <v/>
      </c>
      <c r="AK205" s="44" t="str">
        <f t="shared" si="89"/>
        <v/>
      </c>
      <c r="AM205" s="85" t="str">
        <f>IF(AND(ISNUMBER($S205),$S205&lt;&gt;0),IF(MV&lt;200,EXTRA!V205,EXTRA!Z205),IF(MV&lt;200,'Lo-Z'!AS205,'Lo-Z'!AW205))</f>
        <v/>
      </c>
      <c r="AN205" s="84" t="str">
        <f t="shared" si="90"/>
        <v/>
      </c>
      <c r="AO205" s="322" t="str">
        <f>IF(AND(ISNUMBER($S205),$S205&lt;&gt;0),IF(MV&lt;200,EXTRA!X205,EXTRA!AB205),IF(MV&lt;200,'Lo-Z'!AU205,'Lo-Z'!AY205))</f>
        <v/>
      </c>
      <c r="AP205" s="106" t="str">
        <f t="shared" si="91"/>
        <v/>
      </c>
      <c r="AR205" s="289" t="str">
        <f>IF(AND(ISNUMBER($S205),$S205&lt;&gt;0),EXTRA!AW205,'Lo-Z'!BP205)</f>
        <v/>
      </c>
      <c r="AS205" s="290" t="str">
        <f t="shared" si="92"/>
        <v/>
      </c>
      <c r="AT205" s="291" t="str">
        <f>IF(AND(ISNUMBER($S205),$S205&lt;&gt;0),EXTRA!AY205,'Lo-Z'!BR205)</f>
        <v/>
      </c>
      <c r="AU205" s="292" t="str">
        <f t="shared" si="93"/>
        <v/>
      </c>
      <c r="AW205" s="330" t="str">
        <f>IF(AND(ISNUMBER($S205),$S205&lt;&gt;0),EXTRA!AH205,'Lo-Z'!BA205)</f>
        <v/>
      </c>
      <c r="AY205" s="335" t="str">
        <f>IF(AND(ISNUMBER(BA205),BA205&lt;&gt;0),"",IF(AND(ISNUMBER($S205),$S205&lt;&gt;0),'Lo-Z-INPUT'!$K$15*'Lo-Z-INPUT'!$K$7,'Lo-Z'!BC205))</f>
        <v/>
      </c>
      <c r="AZ205" s="170"/>
      <c r="BA205" s="296"/>
      <c r="BB205" s="345"/>
      <c r="BD205" s="333" t="str">
        <f>IF(AND(ISNUMBER($S205),$S205&lt;&gt;0),EXTRA!BC205,'Lo-Z'!BV205)</f>
        <v/>
      </c>
      <c r="BE205" s="334" t="str">
        <f t="shared" si="94"/>
        <v/>
      </c>
      <c r="BG205" s="332" t="str">
        <f>IF(AND(ISNUMBER($S205),$S205&lt;&gt;0),EXTRA!AT205,'Lo-Z'!BM205)</f>
        <v/>
      </c>
      <c r="BH205" s="65" t="str">
        <f t="shared" si="95"/>
        <v/>
      </c>
      <c r="BJ205" s="348" t="str">
        <f t="shared" si="99"/>
        <v/>
      </c>
      <c r="BK205" s="349" t="str">
        <f t="shared" si="96"/>
        <v/>
      </c>
      <c r="BN205" s="480" t="str">
        <f t="shared" si="100"/>
        <v/>
      </c>
      <c r="BO205" s="481" t="str">
        <f t="shared" si="101"/>
        <v/>
      </c>
    </row>
    <row r="206" spans="1:67" hidden="1">
      <c r="A206" s="786" t="e">
        <f>MATRIX!A206</f>
        <v>#N/A</v>
      </c>
      <c r="B206" s="787" t="e">
        <f>IF(MATRIX!B206&lt;&gt;0,MATRIX!B206,"-")</f>
        <v>#N/A</v>
      </c>
      <c r="D206" s="131"/>
      <c r="E206" s="294" t="str">
        <f t="shared" si="85"/>
        <v/>
      </c>
      <c r="F206" s="379"/>
      <c r="G206" s="306" t="e">
        <f>'Lo-Z'!AE206</f>
        <v>#N/A</v>
      </c>
      <c r="H206" s="380" t="str">
        <f>'Lo-Z'!AF206</f>
        <v/>
      </c>
      <c r="J206" s="382"/>
      <c r="K206" s="471"/>
      <c r="L206" s="469"/>
      <c r="M206" s="382"/>
      <c r="N206" s="470"/>
      <c r="O206" s="382"/>
      <c r="P206" s="470"/>
      <c r="Q206" s="382"/>
      <c r="S206" s="460" t="str">
        <f t="shared" si="97"/>
        <v/>
      </c>
      <c r="T206" s="381"/>
      <c r="U206" s="459" t="str" cm="1">
        <f t="array" ref="U206">IF(ISNUMBER(O206), O206, IF(ISNUMBER(G206), 'Lo-Z-INPUT'!$K$19:$L$19, ""))</f>
        <v/>
      </c>
      <c r="V206" s="381"/>
      <c r="W206" s="458" t="str">
        <f t="shared" si="98"/>
        <v/>
      </c>
      <c r="X206" s="144"/>
      <c r="Y206" s="462"/>
      <c r="Z206" s="70" t="str">
        <f>IF(AND(ISNUMBER($S206),$S206&lt;&gt;0),EXTRA!K206,'Lo-Z'!AH206)</f>
        <v>-</v>
      </c>
      <c r="AB206" s="327" t="str">
        <f>IF(AND(ISNUMBER($S206),$S206&lt;&gt;0),EXTRA!M206,'Lo-Z'!AJ206)</f>
        <v>-</v>
      </c>
      <c r="AC206" s="328" t="str">
        <f t="shared" si="86"/>
        <v/>
      </c>
      <c r="AE206" s="66" t="e">
        <f>IF(AND(ISNUMBER($S206),$S206&lt;&gt;0),EXTRA!P206,'Lo-Z'!AM206)</f>
        <v>#N/A</v>
      </c>
      <c r="AF206" s="65" t="str">
        <f t="shared" si="87"/>
        <v/>
      </c>
      <c r="AG206" s="329" t="e">
        <f>IF(AND(ISNUMBER($S206),$S206&lt;&gt;0),EXTRA!R206,'Lo-Z'!AO206)</f>
        <v>#N/A</v>
      </c>
      <c r="AH206" s="124" t="str">
        <f t="shared" si="88"/>
        <v/>
      </c>
      <c r="AJ206" s="104" t="str">
        <f>IF(AND(ISNUMBER($S206),$S206&lt;&gt;0),EXTRA!T206,'Lo-Z'!AQ206)</f>
        <v/>
      </c>
      <c r="AK206" s="44" t="str">
        <f t="shared" si="89"/>
        <v/>
      </c>
      <c r="AM206" s="85" t="str">
        <f>IF(AND(ISNUMBER($S206),$S206&lt;&gt;0),IF(MV&lt;200,EXTRA!V206,EXTRA!Z206),IF(MV&lt;200,'Lo-Z'!AS206,'Lo-Z'!AW206))</f>
        <v/>
      </c>
      <c r="AN206" s="84" t="str">
        <f t="shared" si="90"/>
        <v/>
      </c>
      <c r="AO206" s="322" t="str">
        <f>IF(AND(ISNUMBER($S206),$S206&lt;&gt;0),IF(MV&lt;200,EXTRA!X206,EXTRA!AB206),IF(MV&lt;200,'Lo-Z'!AU206,'Lo-Z'!AY206))</f>
        <v/>
      </c>
      <c r="AP206" s="106" t="str">
        <f t="shared" si="91"/>
        <v/>
      </c>
      <c r="AR206" s="289" t="str">
        <f>IF(AND(ISNUMBER($S206),$S206&lt;&gt;0),EXTRA!AW206,'Lo-Z'!BP206)</f>
        <v/>
      </c>
      <c r="AS206" s="290" t="str">
        <f t="shared" si="92"/>
        <v/>
      </c>
      <c r="AT206" s="291" t="str">
        <f>IF(AND(ISNUMBER($S206),$S206&lt;&gt;0),EXTRA!AY206,'Lo-Z'!BR206)</f>
        <v/>
      </c>
      <c r="AU206" s="292" t="str">
        <f t="shared" si="93"/>
        <v/>
      </c>
      <c r="AW206" s="330" t="str">
        <f>IF(AND(ISNUMBER($S206),$S206&lt;&gt;0),EXTRA!AH206,'Lo-Z'!BA206)</f>
        <v/>
      </c>
      <c r="AY206" s="335" t="str">
        <f>IF(AND(ISNUMBER(BA206),BA206&lt;&gt;0),"",IF(AND(ISNUMBER($S206),$S206&lt;&gt;0),'Lo-Z-INPUT'!$K$15*'Lo-Z-INPUT'!$K$7,'Lo-Z'!BC206))</f>
        <v/>
      </c>
      <c r="AZ206" s="170"/>
      <c r="BA206" s="296"/>
      <c r="BB206" s="345"/>
      <c r="BD206" s="333" t="str">
        <f>IF(AND(ISNUMBER($S206),$S206&lt;&gt;0),EXTRA!BC206,'Lo-Z'!BV206)</f>
        <v/>
      </c>
      <c r="BE206" s="334" t="str">
        <f t="shared" si="94"/>
        <v/>
      </c>
      <c r="BG206" s="332" t="str">
        <f>IF(AND(ISNUMBER($S206),$S206&lt;&gt;0),EXTRA!AT206,'Lo-Z'!BM206)</f>
        <v/>
      </c>
      <c r="BH206" s="65" t="str">
        <f t="shared" si="95"/>
        <v/>
      </c>
      <c r="BJ206" s="348" t="str">
        <f t="shared" si="99"/>
        <v/>
      </c>
      <c r="BK206" s="349" t="str">
        <f t="shared" si="96"/>
        <v/>
      </c>
      <c r="BN206" s="480" t="str">
        <f t="shared" si="100"/>
        <v/>
      </c>
      <c r="BO206" s="481" t="str">
        <f t="shared" si="101"/>
        <v/>
      </c>
    </row>
    <row r="207" spans="1:67" hidden="1">
      <c r="A207" s="786" t="e">
        <f>MATRIX!A207</f>
        <v>#N/A</v>
      </c>
      <c r="B207" s="786" t="e">
        <f>IF(MATRIX!B207&lt;&gt;0,MATRIX!B207,"-")</f>
        <v>#N/A</v>
      </c>
      <c r="D207" s="131"/>
      <c r="E207" s="294" t="str">
        <f t="shared" si="85"/>
        <v/>
      </c>
      <c r="F207" s="379"/>
      <c r="G207" s="306" t="e">
        <f>'Lo-Z'!AE207</f>
        <v>#N/A</v>
      </c>
      <c r="H207" s="380" t="str">
        <f>'Lo-Z'!AF207</f>
        <v/>
      </c>
      <c r="J207" s="382"/>
      <c r="K207" s="471"/>
      <c r="L207" s="469"/>
      <c r="M207" s="382"/>
      <c r="N207" s="470"/>
      <c r="O207" s="382"/>
      <c r="P207" s="470"/>
      <c r="Q207" s="382"/>
      <c r="S207" s="460" t="str">
        <f t="shared" si="97"/>
        <v/>
      </c>
      <c r="T207" s="381"/>
      <c r="U207" s="459" t="str" cm="1">
        <f t="array" ref="U207">IF(ISNUMBER(O207), O207, IF(ISNUMBER(G207), 'Lo-Z-INPUT'!$K$19:$L$19, ""))</f>
        <v/>
      </c>
      <c r="V207" s="381"/>
      <c r="W207" s="458" t="str">
        <f t="shared" si="98"/>
        <v/>
      </c>
      <c r="X207" s="144"/>
      <c r="Y207" s="462"/>
      <c r="Z207" s="70" t="str">
        <f>IF(AND(ISNUMBER($S207),$S207&lt;&gt;0),EXTRA!K207,'Lo-Z'!AH207)</f>
        <v>-</v>
      </c>
      <c r="AB207" s="327" t="str">
        <f>IF(AND(ISNUMBER($S207),$S207&lt;&gt;0),EXTRA!M207,'Lo-Z'!AJ207)</f>
        <v>-</v>
      </c>
      <c r="AC207" s="328" t="str">
        <f t="shared" si="86"/>
        <v/>
      </c>
      <c r="AE207" s="66" t="e">
        <f>IF(AND(ISNUMBER($S207),$S207&lt;&gt;0),EXTRA!P207,'Lo-Z'!AM207)</f>
        <v>#N/A</v>
      </c>
      <c r="AF207" s="65" t="str">
        <f t="shared" si="87"/>
        <v/>
      </c>
      <c r="AG207" s="329" t="e">
        <f>IF(AND(ISNUMBER($S207),$S207&lt;&gt;0),EXTRA!R207,'Lo-Z'!AO207)</f>
        <v>#N/A</v>
      </c>
      <c r="AH207" s="124" t="str">
        <f t="shared" si="88"/>
        <v/>
      </c>
      <c r="AJ207" s="104" t="str">
        <f>IF(AND(ISNUMBER($S207),$S207&lt;&gt;0),EXTRA!T207,'Lo-Z'!AQ207)</f>
        <v/>
      </c>
      <c r="AK207" s="44" t="str">
        <f t="shared" si="89"/>
        <v/>
      </c>
      <c r="AM207" s="85" t="str">
        <f>IF(AND(ISNUMBER($S207),$S207&lt;&gt;0),IF(MV&lt;200,EXTRA!V207,EXTRA!Z207),IF(MV&lt;200,'Lo-Z'!AS207,'Lo-Z'!AW207))</f>
        <v/>
      </c>
      <c r="AN207" s="84" t="str">
        <f t="shared" si="90"/>
        <v/>
      </c>
      <c r="AO207" s="322" t="str">
        <f>IF(AND(ISNUMBER($S207),$S207&lt;&gt;0),IF(MV&lt;200,EXTRA!X207,EXTRA!AB207),IF(MV&lt;200,'Lo-Z'!AU207,'Lo-Z'!AY207))</f>
        <v/>
      </c>
      <c r="AP207" s="106" t="str">
        <f t="shared" si="91"/>
        <v/>
      </c>
      <c r="AR207" s="289" t="str">
        <f>IF(AND(ISNUMBER($S207),$S207&lt;&gt;0),EXTRA!AW207,'Lo-Z'!BP207)</f>
        <v/>
      </c>
      <c r="AS207" s="290" t="str">
        <f t="shared" si="92"/>
        <v/>
      </c>
      <c r="AT207" s="291" t="str">
        <f>IF(AND(ISNUMBER($S207),$S207&lt;&gt;0),EXTRA!AY207,'Lo-Z'!BR207)</f>
        <v/>
      </c>
      <c r="AU207" s="292" t="str">
        <f t="shared" si="93"/>
        <v/>
      </c>
      <c r="AW207" s="330" t="str">
        <f>IF(AND(ISNUMBER($S207),$S207&lt;&gt;0),EXTRA!AH207,'Lo-Z'!BA207)</f>
        <v/>
      </c>
      <c r="AY207" s="335" t="str">
        <f>IF(AND(ISNUMBER(BA207),BA207&lt;&gt;0),"",IF(AND(ISNUMBER($S207),$S207&lt;&gt;0),'Lo-Z-INPUT'!$K$15*'Lo-Z-INPUT'!$K$7,'Lo-Z'!BC207))</f>
        <v/>
      </c>
      <c r="AZ207" s="170"/>
      <c r="BA207" s="296"/>
      <c r="BB207" s="345"/>
      <c r="BD207" s="333" t="str">
        <f>IF(AND(ISNUMBER($S207),$S207&lt;&gt;0),EXTRA!BC207,'Lo-Z'!BV207)</f>
        <v/>
      </c>
      <c r="BE207" s="334" t="str">
        <f t="shared" si="94"/>
        <v/>
      </c>
      <c r="BG207" s="332" t="str">
        <f>IF(AND(ISNUMBER($S207),$S207&lt;&gt;0),EXTRA!AT207,'Lo-Z'!BM207)</f>
        <v/>
      </c>
      <c r="BH207" s="65" t="str">
        <f t="shared" si="95"/>
        <v/>
      </c>
      <c r="BJ207" s="348" t="str">
        <f t="shared" si="99"/>
        <v/>
      </c>
      <c r="BK207" s="349" t="str">
        <f t="shared" si="96"/>
        <v/>
      </c>
      <c r="BN207" s="480" t="str">
        <f t="shared" si="100"/>
        <v/>
      </c>
      <c r="BO207" s="481" t="str">
        <f t="shared" si="101"/>
        <v/>
      </c>
    </row>
    <row r="208" spans="1:67" hidden="1">
      <c r="A208" s="786" t="e">
        <f>MATRIX!A208</f>
        <v>#N/A</v>
      </c>
      <c r="B208" s="786" t="e">
        <f>IF(MATRIX!B208&lt;&gt;0,MATRIX!B208,"-")</f>
        <v>#N/A</v>
      </c>
      <c r="D208" s="131"/>
      <c r="E208" s="294" t="str">
        <f t="shared" si="85"/>
        <v/>
      </c>
      <c r="F208" s="379"/>
      <c r="G208" s="306" t="e">
        <f>'Lo-Z'!AE208</f>
        <v>#N/A</v>
      </c>
      <c r="H208" s="380" t="str">
        <f>'Lo-Z'!AF208</f>
        <v/>
      </c>
      <c r="J208" s="382"/>
      <c r="K208" s="471"/>
      <c r="L208" s="469"/>
      <c r="M208" s="382"/>
      <c r="N208" s="470"/>
      <c r="O208" s="382"/>
      <c r="P208" s="470"/>
      <c r="Q208" s="382"/>
      <c r="S208" s="460" t="str">
        <f t="shared" si="97"/>
        <v/>
      </c>
      <c r="T208" s="381"/>
      <c r="U208" s="459" t="str" cm="1">
        <f t="array" ref="U208">IF(ISNUMBER(O208), O208, IF(ISNUMBER(G208), 'Lo-Z-INPUT'!$K$19:$L$19, ""))</f>
        <v/>
      </c>
      <c r="V208" s="381"/>
      <c r="W208" s="458" t="str">
        <f t="shared" si="98"/>
        <v/>
      </c>
      <c r="X208" s="144"/>
      <c r="Y208" s="462"/>
      <c r="Z208" s="70" t="str">
        <f>IF(AND(ISNUMBER($S208),$S208&lt;&gt;0),EXTRA!K208,'Lo-Z'!AH208)</f>
        <v>-</v>
      </c>
      <c r="AB208" s="327" t="str">
        <f>IF(AND(ISNUMBER($S208),$S208&lt;&gt;0),EXTRA!M208,'Lo-Z'!AJ208)</f>
        <v>-</v>
      </c>
      <c r="AC208" s="328" t="str">
        <f t="shared" si="86"/>
        <v/>
      </c>
      <c r="AE208" s="66" t="e">
        <f>IF(AND(ISNUMBER($S208),$S208&lt;&gt;0),EXTRA!P208,'Lo-Z'!AM208)</f>
        <v>#N/A</v>
      </c>
      <c r="AF208" s="65" t="str">
        <f t="shared" si="87"/>
        <v/>
      </c>
      <c r="AG208" s="329" t="e">
        <f>IF(AND(ISNUMBER($S208),$S208&lt;&gt;0),EXTRA!R208,'Lo-Z'!AO208)</f>
        <v>#N/A</v>
      </c>
      <c r="AH208" s="124" t="str">
        <f t="shared" si="88"/>
        <v/>
      </c>
      <c r="AJ208" s="104" t="str">
        <f>IF(AND(ISNUMBER($S208),$S208&lt;&gt;0),EXTRA!T208,'Lo-Z'!AQ208)</f>
        <v/>
      </c>
      <c r="AK208" s="44" t="str">
        <f t="shared" si="89"/>
        <v/>
      </c>
      <c r="AM208" s="85" t="str">
        <f>IF(AND(ISNUMBER($S208),$S208&lt;&gt;0),IF(MV&lt;200,EXTRA!V208,EXTRA!Z208),IF(MV&lt;200,'Lo-Z'!AS208,'Lo-Z'!AW208))</f>
        <v/>
      </c>
      <c r="AN208" s="84" t="str">
        <f t="shared" si="90"/>
        <v/>
      </c>
      <c r="AO208" s="322" t="str">
        <f>IF(AND(ISNUMBER($S208),$S208&lt;&gt;0),IF(MV&lt;200,EXTRA!X208,EXTRA!AB208),IF(MV&lt;200,'Lo-Z'!AU208,'Lo-Z'!AY208))</f>
        <v/>
      </c>
      <c r="AP208" s="106" t="str">
        <f t="shared" si="91"/>
        <v/>
      </c>
      <c r="AR208" s="289" t="str">
        <f>IF(AND(ISNUMBER($S208),$S208&lt;&gt;0),EXTRA!AW208,'Lo-Z'!BP208)</f>
        <v/>
      </c>
      <c r="AS208" s="290" t="str">
        <f t="shared" si="92"/>
        <v/>
      </c>
      <c r="AT208" s="291" t="str">
        <f>IF(AND(ISNUMBER($S208),$S208&lt;&gt;0),EXTRA!AY208,'Lo-Z'!BR208)</f>
        <v/>
      </c>
      <c r="AU208" s="292" t="str">
        <f t="shared" si="93"/>
        <v/>
      </c>
      <c r="AW208" s="330" t="str">
        <f>IF(AND(ISNUMBER($S208),$S208&lt;&gt;0),EXTRA!AH208,'Lo-Z'!BA208)</f>
        <v/>
      </c>
      <c r="AY208" s="335" t="str">
        <f>IF(AND(ISNUMBER(BA208),BA208&lt;&gt;0),"",IF(AND(ISNUMBER($S208),$S208&lt;&gt;0),'Lo-Z-INPUT'!$K$15*'Lo-Z-INPUT'!$K$7,'Lo-Z'!BC208))</f>
        <v/>
      </c>
      <c r="AZ208" s="170"/>
      <c r="BA208" s="296"/>
      <c r="BB208" s="345"/>
      <c r="BD208" s="333" t="str">
        <f>IF(AND(ISNUMBER($S208),$S208&lt;&gt;0),EXTRA!BC208,'Lo-Z'!BV208)</f>
        <v/>
      </c>
      <c r="BE208" s="334" t="str">
        <f t="shared" si="94"/>
        <v/>
      </c>
      <c r="BG208" s="332" t="str">
        <f>IF(AND(ISNUMBER($S208),$S208&lt;&gt;0),EXTRA!AT208,'Lo-Z'!BM208)</f>
        <v/>
      </c>
      <c r="BH208" s="65" t="str">
        <f t="shared" si="95"/>
        <v/>
      </c>
      <c r="BJ208" s="348" t="str">
        <f t="shared" si="99"/>
        <v/>
      </c>
      <c r="BK208" s="349" t="str">
        <f t="shared" si="96"/>
        <v/>
      </c>
      <c r="BN208" s="480" t="str">
        <f t="shared" si="100"/>
        <v/>
      </c>
      <c r="BO208" s="481" t="str">
        <f t="shared" si="101"/>
        <v/>
      </c>
    </row>
    <row r="209" spans="1:67" hidden="1">
      <c r="A209" s="786" t="e">
        <f>MATRIX!A209</f>
        <v>#N/A</v>
      </c>
      <c r="B209" s="787" t="e">
        <f>IF(MATRIX!B209&lt;&gt;0,MATRIX!B209,"-")</f>
        <v>#N/A</v>
      </c>
      <c r="D209" s="131"/>
      <c r="E209" s="294" t="str">
        <f t="shared" si="85"/>
        <v/>
      </c>
      <c r="F209" s="379"/>
      <c r="G209" s="306" t="e">
        <f>'Lo-Z'!AE209</f>
        <v>#N/A</v>
      </c>
      <c r="H209" s="380" t="str">
        <f>'Lo-Z'!AF209</f>
        <v/>
      </c>
      <c r="J209" s="382"/>
      <c r="K209" s="471"/>
      <c r="L209" s="469"/>
      <c r="M209" s="382"/>
      <c r="N209" s="470"/>
      <c r="O209" s="382"/>
      <c r="P209" s="470"/>
      <c r="Q209" s="382"/>
      <c r="S209" s="460" t="str">
        <f t="shared" si="97"/>
        <v/>
      </c>
      <c r="T209" s="381"/>
      <c r="U209" s="459" t="str" cm="1">
        <f t="array" ref="U209">IF(ISNUMBER(O209), O209, IF(ISNUMBER(G209), 'Lo-Z-INPUT'!$K$19:$L$19, ""))</f>
        <v/>
      </c>
      <c r="V209" s="381"/>
      <c r="W209" s="458" t="str">
        <f t="shared" si="98"/>
        <v/>
      </c>
      <c r="X209" s="144"/>
      <c r="Y209" s="462"/>
      <c r="Z209" s="70" t="str">
        <f>IF(AND(ISNUMBER($S209),$S209&lt;&gt;0),EXTRA!K209,'Lo-Z'!AH209)</f>
        <v>-</v>
      </c>
      <c r="AB209" s="327" t="str">
        <f>IF(AND(ISNUMBER($S209),$S209&lt;&gt;0),EXTRA!M209,'Lo-Z'!AJ209)</f>
        <v>-</v>
      </c>
      <c r="AC209" s="328" t="str">
        <f t="shared" si="86"/>
        <v/>
      </c>
      <c r="AE209" s="66" t="e">
        <f>IF(AND(ISNUMBER($S209),$S209&lt;&gt;0),EXTRA!P209,'Lo-Z'!AM209)</f>
        <v>#N/A</v>
      </c>
      <c r="AF209" s="65" t="str">
        <f t="shared" si="87"/>
        <v/>
      </c>
      <c r="AG209" s="329" t="e">
        <f>IF(AND(ISNUMBER($S209),$S209&lt;&gt;0),EXTRA!R209,'Lo-Z'!AO209)</f>
        <v>#N/A</v>
      </c>
      <c r="AH209" s="124" t="str">
        <f t="shared" si="88"/>
        <v/>
      </c>
      <c r="AJ209" s="104" t="str">
        <f>IF(AND(ISNUMBER($S209),$S209&lt;&gt;0),EXTRA!T209,'Lo-Z'!AQ209)</f>
        <v/>
      </c>
      <c r="AK209" s="44" t="str">
        <f t="shared" si="89"/>
        <v/>
      </c>
      <c r="AM209" s="85" t="str">
        <f>IF(AND(ISNUMBER($S209),$S209&lt;&gt;0),IF(MV&lt;200,EXTRA!V209,EXTRA!Z209),IF(MV&lt;200,'Lo-Z'!AS209,'Lo-Z'!AW209))</f>
        <v/>
      </c>
      <c r="AN209" s="84" t="str">
        <f t="shared" si="90"/>
        <v/>
      </c>
      <c r="AO209" s="322" t="str">
        <f>IF(AND(ISNUMBER($S209),$S209&lt;&gt;0),IF(MV&lt;200,EXTRA!X209,EXTRA!AB209),IF(MV&lt;200,'Lo-Z'!AU209,'Lo-Z'!AY209))</f>
        <v/>
      </c>
      <c r="AP209" s="106" t="str">
        <f t="shared" si="91"/>
        <v/>
      </c>
      <c r="AR209" s="289" t="str">
        <f>IF(AND(ISNUMBER($S209),$S209&lt;&gt;0),EXTRA!AW209,'Lo-Z'!BP209)</f>
        <v/>
      </c>
      <c r="AS209" s="290" t="str">
        <f t="shared" si="92"/>
        <v/>
      </c>
      <c r="AT209" s="291" t="str">
        <f>IF(AND(ISNUMBER($S209),$S209&lt;&gt;0),EXTRA!AY209,'Lo-Z'!BR209)</f>
        <v/>
      </c>
      <c r="AU209" s="292" t="str">
        <f t="shared" si="93"/>
        <v/>
      </c>
      <c r="AW209" s="330" t="str">
        <f>IF(AND(ISNUMBER($S209),$S209&lt;&gt;0),EXTRA!AH209,'Lo-Z'!BA209)</f>
        <v/>
      </c>
      <c r="AY209" s="335" t="str">
        <f>IF(AND(ISNUMBER(BA209),BA209&lt;&gt;0),"",IF(AND(ISNUMBER($S209),$S209&lt;&gt;0),'Lo-Z-INPUT'!$K$15*'Lo-Z-INPUT'!$K$7,'Lo-Z'!BC209))</f>
        <v/>
      </c>
      <c r="AZ209" s="170"/>
      <c r="BA209" s="296"/>
      <c r="BB209" s="345"/>
      <c r="BD209" s="333" t="str">
        <f>IF(AND(ISNUMBER($S209),$S209&lt;&gt;0),EXTRA!BC209,'Lo-Z'!BV209)</f>
        <v/>
      </c>
      <c r="BE209" s="334" t="str">
        <f t="shared" si="94"/>
        <v/>
      </c>
      <c r="BG209" s="332" t="str">
        <f>IF(AND(ISNUMBER($S209),$S209&lt;&gt;0),EXTRA!AT209,'Lo-Z'!BM209)</f>
        <v/>
      </c>
      <c r="BH209" s="65" t="str">
        <f t="shared" si="95"/>
        <v/>
      </c>
      <c r="BJ209" s="348" t="str">
        <f t="shared" si="99"/>
        <v/>
      </c>
      <c r="BK209" s="349" t="str">
        <f t="shared" si="96"/>
        <v/>
      </c>
      <c r="BN209" s="480" t="str">
        <f t="shared" si="100"/>
        <v/>
      </c>
      <c r="BO209" s="481" t="str">
        <f t="shared" si="101"/>
        <v/>
      </c>
    </row>
    <row r="210" spans="1:67" hidden="1">
      <c r="A210" s="786" t="e">
        <f>MATRIX!A210</f>
        <v>#N/A</v>
      </c>
      <c r="B210" s="787" t="e">
        <f>IF(MATRIX!B210&lt;&gt;0,MATRIX!B210,"-")</f>
        <v>#N/A</v>
      </c>
      <c r="D210" s="131"/>
      <c r="E210" s="294" t="str">
        <f t="shared" si="85"/>
        <v/>
      </c>
      <c r="F210" s="379"/>
      <c r="G210" s="306" t="e">
        <f>'Lo-Z'!AE210</f>
        <v>#N/A</v>
      </c>
      <c r="H210" s="380" t="str">
        <f>'Lo-Z'!AF210</f>
        <v/>
      </c>
      <c r="J210" s="382"/>
      <c r="K210" s="471"/>
      <c r="L210" s="469"/>
      <c r="M210" s="382"/>
      <c r="N210" s="470"/>
      <c r="O210" s="382"/>
      <c r="P210" s="470"/>
      <c r="Q210" s="382"/>
      <c r="S210" s="460" t="str">
        <f t="shared" si="97"/>
        <v/>
      </c>
      <c r="T210" s="381"/>
      <c r="U210" s="459" t="str" cm="1">
        <f t="array" ref="U210">IF(ISNUMBER(O210), O210, IF(ISNUMBER(G210), 'Lo-Z-INPUT'!$K$19:$L$19, ""))</f>
        <v/>
      </c>
      <c r="V210" s="381"/>
      <c r="W210" s="458" t="str">
        <f t="shared" si="98"/>
        <v/>
      </c>
      <c r="X210" s="144"/>
      <c r="Y210" s="462"/>
      <c r="Z210" s="70" t="str">
        <f>IF(AND(ISNUMBER($S210),$S210&lt;&gt;0),EXTRA!K210,'Lo-Z'!AH210)</f>
        <v>-</v>
      </c>
      <c r="AB210" s="327" t="str">
        <f>IF(AND(ISNUMBER($S210),$S210&lt;&gt;0),EXTRA!M210,'Lo-Z'!AJ210)</f>
        <v>-</v>
      </c>
      <c r="AC210" s="328" t="str">
        <f t="shared" si="86"/>
        <v/>
      </c>
      <c r="AE210" s="66" t="e">
        <f>IF(AND(ISNUMBER($S210),$S210&lt;&gt;0),EXTRA!P210,'Lo-Z'!AM210)</f>
        <v>#N/A</v>
      </c>
      <c r="AF210" s="65" t="str">
        <f t="shared" si="87"/>
        <v/>
      </c>
      <c r="AG210" s="329" t="e">
        <f>IF(AND(ISNUMBER($S210),$S210&lt;&gt;0),EXTRA!R210,'Lo-Z'!AO210)</f>
        <v>#N/A</v>
      </c>
      <c r="AH210" s="124" t="str">
        <f t="shared" si="88"/>
        <v/>
      </c>
      <c r="AJ210" s="104" t="str">
        <f>IF(AND(ISNUMBER($S210),$S210&lt;&gt;0),EXTRA!T210,'Lo-Z'!AQ210)</f>
        <v/>
      </c>
      <c r="AK210" s="44" t="str">
        <f t="shared" si="89"/>
        <v/>
      </c>
      <c r="AM210" s="85" t="str">
        <f>IF(AND(ISNUMBER($S210),$S210&lt;&gt;0),IF(MV&lt;200,EXTRA!V210,EXTRA!Z210),IF(MV&lt;200,'Lo-Z'!AS210,'Lo-Z'!AW210))</f>
        <v/>
      </c>
      <c r="AN210" s="84" t="str">
        <f t="shared" si="90"/>
        <v/>
      </c>
      <c r="AO210" s="322" t="str">
        <f>IF(AND(ISNUMBER($S210),$S210&lt;&gt;0),IF(MV&lt;200,EXTRA!X210,EXTRA!AB210),IF(MV&lt;200,'Lo-Z'!AU210,'Lo-Z'!AY210))</f>
        <v/>
      </c>
      <c r="AP210" s="106" t="str">
        <f t="shared" si="91"/>
        <v/>
      </c>
      <c r="AR210" s="289" t="str">
        <f>IF(AND(ISNUMBER($S210),$S210&lt;&gt;0),EXTRA!AW210,'Lo-Z'!BP210)</f>
        <v/>
      </c>
      <c r="AS210" s="290" t="str">
        <f t="shared" si="92"/>
        <v/>
      </c>
      <c r="AT210" s="291" t="str">
        <f>IF(AND(ISNUMBER($S210),$S210&lt;&gt;0),EXTRA!AY210,'Lo-Z'!BR210)</f>
        <v/>
      </c>
      <c r="AU210" s="292" t="str">
        <f t="shared" si="93"/>
        <v/>
      </c>
      <c r="AW210" s="330" t="str">
        <f>IF(AND(ISNUMBER($S210),$S210&lt;&gt;0),EXTRA!AH210,'Lo-Z'!BA210)</f>
        <v/>
      </c>
      <c r="AY210" s="335" t="str">
        <f>IF(AND(ISNUMBER(BA210),BA210&lt;&gt;0),"",IF(AND(ISNUMBER($S210),$S210&lt;&gt;0),'Lo-Z-INPUT'!$K$15*'Lo-Z-INPUT'!$K$7,'Lo-Z'!BC210))</f>
        <v/>
      </c>
      <c r="AZ210" s="170"/>
      <c r="BA210" s="296"/>
      <c r="BB210" s="345"/>
      <c r="BD210" s="333" t="str">
        <f>IF(AND(ISNUMBER($S210),$S210&lt;&gt;0),EXTRA!BC210,'Lo-Z'!BV210)</f>
        <v/>
      </c>
      <c r="BE210" s="334" t="str">
        <f t="shared" si="94"/>
        <v/>
      </c>
      <c r="BG210" s="332" t="str">
        <f>IF(AND(ISNUMBER($S210),$S210&lt;&gt;0),EXTRA!AT210,'Lo-Z'!BM210)</f>
        <v/>
      </c>
      <c r="BH210" s="65" t="str">
        <f t="shared" si="95"/>
        <v/>
      </c>
      <c r="BJ210" s="348" t="str">
        <f t="shared" si="99"/>
        <v/>
      </c>
      <c r="BK210" s="349" t="str">
        <f t="shared" si="96"/>
        <v/>
      </c>
      <c r="BN210" s="480" t="str">
        <f t="shared" si="100"/>
        <v/>
      </c>
      <c r="BO210" s="481" t="str">
        <f t="shared" si="101"/>
        <v/>
      </c>
    </row>
    <row r="211" spans="1:67" hidden="1">
      <c r="A211" s="175" t="e">
        <f>MATRIX!A211</f>
        <v>#N/A</v>
      </c>
      <c r="B211" s="501" t="e">
        <f>IF(MATRIX!B211&lt;&gt;0,MATRIX!B211,"-")</f>
        <v>#N/A</v>
      </c>
      <c r="D211" s="131"/>
      <c r="E211" s="294" t="str">
        <f t="shared" si="85"/>
        <v/>
      </c>
      <c r="F211" s="379"/>
      <c r="G211" s="306" t="e">
        <f>'Lo-Z'!AE211</f>
        <v>#N/A</v>
      </c>
      <c r="H211" s="380" t="str">
        <f>'Lo-Z'!AF211</f>
        <v/>
      </c>
      <c r="J211" s="382"/>
      <c r="K211" s="471"/>
      <c r="L211" s="469"/>
      <c r="M211" s="382"/>
      <c r="N211" s="470"/>
      <c r="O211" s="382"/>
      <c r="P211" s="470"/>
      <c r="Q211" s="382"/>
      <c r="S211" s="460" t="str">
        <f t="shared" si="97"/>
        <v/>
      </c>
      <c r="T211" s="381"/>
      <c r="U211" s="459" t="str" cm="1">
        <f t="array" ref="U211">IF(ISNUMBER(O211), O211, IF(ISNUMBER(G211), 'Lo-Z-INPUT'!$K$19:$L$19, ""))</f>
        <v/>
      </c>
      <c r="V211" s="381"/>
      <c r="W211" s="458" t="str">
        <f t="shared" si="98"/>
        <v/>
      </c>
      <c r="X211" s="144"/>
      <c r="Y211" s="462"/>
      <c r="Z211" s="70" t="str">
        <f>IF(AND(ISNUMBER($S211),$S211&lt;&gt;0),EXTRA!K211,'Lo-Z'!AH211)</f>
        <v>-</v>
      </c>
      <c r="AB211" s="327" t="str">
        <f>IF(AND(ISNUMBER($S211),$S211&lt;&gt;0),EXTRA!M211,'Lo-Z'!AJ211)</f>
        <v>-</v>
      </c>
      <c r="AC211" s="328" t="str">
        <f t="shared" si="86"/>
        <v/>
      </c>
      <c r="AE211" s="66" t="e">
        <f>IF(AND(ISNUMBER($S211),$S211&lt;&gt;0),EXTRA!P211,'Lo-Z'!AM211)</f>
        <v>#N/A</v>
      </c>
      <c r="AF211" s="65" t="str">
        <f t="shared" si="87"/>
        <v/>
      </c>
      <c r="AG211" s="329" t="e">
        <f>IF(AND(ISNUMBER($S211),$S211&lt;&gt;0),EXTRA!R211,'Lo-Z'!AO211)</f>
        <v>#N/A</v>
      </c>
      <c r="AH211" s="124" t="str">
        <f t="shared" si="88"/>
        <v/>
      </c>
      <c r="AJ211" s="104" t="str">
        <f>IF(AND(ISNUMBER($S211),$S211&lt;&gt;0),EXTRA!T211,'Lo-Z'!AQ211)</f>
        <v/>
      </c>
      <c r="AK211" s="44" t="str">
        <f t="shared" si="89"/>
        <v/>
      </c>
      <c r="AM211" s="85" t="str">
        <f>IF(AND(ISNUMBER($S211),$S211&lt;&gt;0),IF(MV&lt;200,EXTRA!V211,EXTRA!Z211),IF(MV&lt;200,'Lo-Z'!AS211,'Lo-Z'!AW211))</f>
        <v/>
      </c>
      <c r="AN211" s="84" t="str">
        <f t="shared" si="90"/>
        <v/>
      </c>
      <c r="AO211" s="322" t="str">
        <f>IF(AND(ISNUMBER($S211),$S211&lt;&gt;0),IF(MV&lt;200,EXTRA!X211,EXTRA!AB211),IF(MV&lt;200,'Lo-Z'!AU211,'Lo-Z'!AY211))</f>
        <v/>
      </c>
      <c r="AP211" s="106" t="str">
        <f t="shared" si="91"/>
        <v/>
      </c>
      <c r="AR211" s="289" t="str">
        <f>IF(AND(ISNUMBER($S211),$S211&lt;&gt;0),EXTRA!AW211,'Lo-Z'!BP211)</f>
        <v/>
      </c>
      <c r="AS211" s="290" t="str">
        <f t="shared" si="92"/>
        <v/>
      </c>
      <c r="AT211" s="291" t="str">
        <f>IF(AND(ISNUMBER($S211),$S211&lt;&gt;0),EXTRA!AY211,'Lo-Z'!BR211)</f>
        <v/>
      </c>
      <c r="AU211" s="292" t="str">
        <f t="shared" si="93"/>
        <v/>
      </c>
      <c r="AW211" s="330" t="str">
        <f>IF(AND(ISNUMBER($S211),$S211&lt;&gt;0),EXTRA!AH211,'Lo-Z'!BA211)</f>
        <v/>
      </c>
      <c r="AY211" s="335" t="str">
        <f>IF(AND(ISNUMBER(BA211),BA211&lt;&gt;0),"",IF(AND(ISNUMBER($S211),$S211&lt;&gt;0),'Lo-Z-INPUT'!$K$15*'Lo-Z-INPUT'!$K$7,'Lo-Z'!BC211))</f>
        <v/>
      </c>
      <c r="AZ211" s="170"/>
      <c r="BA211" s="296"/>
      <c r="BB211" s="345"/>
      <c r="BD211" s="333" t="str">
        <f>IF(AND(ISNUMBER($S211),$S211&lt;&gt;0),EXTRA!BC211,'Lo-Z'!BV211)</f>
        <v/>
      </c>
      <c r="BE211" s="334" t="str">
        <f t="shared" si="94"/>
        <v/>
      </c>
      <c r="BG211" s="332" t="str">
        <f>IF(AND(ISNUMBER($S211),$S211&lt;&gt;0),EXTRA!AT211,'Lo-Z'!BM211)</f>
        <v/>
      </c>
      <c r="BH211" s="65" t="str">
        <f t="shared" si="95"/>
        <v/>
      </c>
      <c r="BJ211" s="348" t="str">
        <f t="shared" si="99"/>
        <v/>
      </c>
      <c r="BK211" s="349" t="str">
        <f t="shared" si="96"/>
        <v/>
      </c>
      <c r="BN211" s="480" t="str">
        <f t="shared" si="100"/>
        <v/>
      </c>
      <c r="BO211" s="481" t="str">
        <f t="shared" si="101"/>
        <v/>
      </c>
    </row>
    <row r="212" spans="1:67" hidden="1">
      <c r="A212" s="495" t="e">
        <f>MATRIX!A212</f>
        <v>#N/A</v>
      </c>
      <c r="B212" s="502" t="e">
        <f>IF(MATRIX!B212&lt;&gt;0,MATRIX!B212,"-")</f>
        <v>#N/A</v>
      </c>
      <c r="D212" s="131"/>
      <c r="E212" s="294" t="str">
        <f t="shared" si="85"/>
        <v/>
      </c>
      <c r="F212" s="379"/>
      <c r="G212" s="306" t="e">
        <f>'Lo-Z'!AE212</f>
        <v>#N/A</v>
      </c>
      <c r="H212" s="380" t="str">
        <f>'Lo-Z'!AF212</f>
        <v/>
      </c>
      <c r="J212" s="382"/>
      <c r="K212" s="471"/>
      <c r="L212" s="469"/>
      <c r="M212" s="382"/>
      <c r="N212" s="470"/>
      <c r="O212" s="382"/>
      <c r="P212" s="470"/>
      <c r="Q212" s="382"/>
      <c r="S212" s="460" t="str">
        <f t="shared" si="97"/>
        <v/>
      </c>
      <c r="T212" s="381"/>
      <c r="U212" s="459" t="str" cm="1">
        <f t="array" ref="U212">IF(ISNUMBER(O212), O212, IF(ISNUMBER(G212), 'Lo-Z-INPUT'!$K$19:$L$19, ""))</f>
        <v/>
      </c>
      <c r="V212" s="381"/>
      <c r="W212" s="458" t="str">
        <f t="shared" si="98"/>
        <v/>
      </c>
      <c r="X212" s="144"/>
      <c r="Y212" s="462"/>
      <c r="Z212" s="70" t="str">
        <f>IF(AND(ISNUMBER($S212),$S212&lt;&gt;0),EXTRA!K212,'Lo-Z'!AH212)</f>
        <v>-</v>
      </c>
      <c r="AB212" s="327" t="str">
        <f>IF(AND(ISNUMBER($S212),$S212&lt;&gt;0),EXTRA!M212,'Lo-Z'!AJ212)</f>
        <v>-</v>
      </c>
      <c r="AC212" s="328" t="str">
        <f t="shared" si="86"/>
        <v/>
      </c>
      <c r="AE212" s="66" t="e">
        <f>IF(AND(ISNUMBER($S212),$S212&lt;&gt;0),EXTRA!P212,'Lo-Z'!AM212)</f>
        <v>#N/A</v>
      </c>
      <c r="AF212" s="65" t="str">
        <f t="shared" si="87"/>
        <v/>
      </c>
      <c r="AG212" s="329" t="e">
        <f>IF(AND(ISNUMBER($S212),$S212&lt;&gt;0),EXTRA!R212,'Lo-Z'!AO212)</f>
        <v>#N/A</v>
      </c>
      <c r="AH212" s="124" t="str">
        <f t="shared" si="88"/>
        <v/>
      </c>
      <c r="AJ212" s="104" t="str">
        <f>IF(AND(ISNUMBER($S212),$S212&lt;&gt;0),EXTRA!T212,'Lo-Z'!AQ212)</f>
        <v/>
      </c>
      <c r="AK212" s="44" t="str">
        <f t="shared" si="89"/>
        <v/>
      </c>
      <c r="AM212" s="85" t="str">
        <f>IF(AND(ISNUMBER($S212),$S212&lt;&gt;0),IF(MV&lt;200,EXTRA!V212,EXTRA!Z212),IF(MV&lt;200,'Lo-Z'!AS212,'Lo-Z'!AW212))</f>
        <v/>
      </c>
      <c r="AN212" s="84" t="str">
        <f t="shared" si="90"/>
        <v/>
      </c>
      <c r="AO212" s="322" t="str">
        <f>IF(AND(ISNUMBER($S212),$S212&lt;&gt;0),IF(MV&lt;200,EXTRA!X212,EXTRA!AB212),IF(MV&lt;200,'Lo-Z'!AU212,'Lo-Z'!AY212))</f>
        <v/>
      </c>
      <c r="AP212" s="106" t="str">
        <f t="shared" si="91"/>
        <v/>
      </c>
      <c r="AR212" s="289" t="str">
        <f>IF(AND(ISNUMBER($S212),$S212&lt;&gt;0),EXTRA!AW212,'Lo-Z'!BP212)</f>
        <v/>
      </c>
      <c r="AS212" s="290" t="str">
        <f t="shared" si="92"/>
        <v/>
      </c>
      <c r="AT212" s="291" t="str">
        <f>IF(AND(ISNUMBER($S212),$S212&lt;&gt;0),EXTRA!AY212,'Lo-Z'!BR212)</f>
        <v/>
      </c>
      <c r="AU212" s="292" t="str">
        <f t="shared" si="93"/>
        <v/>
      </c>
      <c r="AW212" s="330" t="str">
        <f>IF(AND(ISNUMBER($S212),$S212&lt;&gt;0),EXTRA!AH212,'Lo-Z'!BA212)</f>
        <v/>
      </c>
      <c r="AY212" s="335" t="str">
        <f>IF(AND(ISNUMBER(BA212),BA212&lt;&gt;0),"",IF(AND(ISNUMBER($S212),$S212&lt;&gt;0),'Lo-Z-INPUT'!$K$15*'Lo-Z-INPUT'!$K$7,'Lo-Z'!BC212))</f>
        <v/>
      </c>
      <c r="AZ212" s="170"/>
      <c r="BA212" s="296"/>
      <c r="BB212" s="345"/>
      <c r="BD212" s="333" t="str">
        <f>IF(AND(ISNUMBER($S212),$S212&lt;&gt;0),EXTRA!BC212,'Lo-Z'!BV212)</f>
        <v/>
      </c>
      <c r="BE212" s="334" t="str">
        <f t="shared" si="94"/>
        <v/>
      </c>
      <c r="BG212" s="332" t="str">
        <f>IF(AND(ISNUMBER($S212),$S212&lt;&gt;0),EXTRA!AT212,'Lo-Z'!BM212)</f>
        <v/>
      </c>
      <c r="BH212" s="65" t="str">
        <f t="shared" si="95"/>
        <v/>
      </c>
      <c r="BJ212" s="348" t="str">
        <f t="shared" si="99"/>
        <v/>
      </c>
      <c r="BK212" s="349" t="str">
        <f t="shared" si="96"/>
        <v/>
      </c>
      <c r="BN212" s="480" t="str">
        <f t="shared" si="100"/>
        <v/>
      </c>
      <c r="BO212" s="481" t="str">
        <f t="shared" si="101"/>
        <v/>
      </c>
    </row>
    <row r="213" spans="1:67" hidden="1">
      <c r="A213" s="495" t="e">
        <f>MATRIX!A213</f>
        <v>#N/A</v>
      </c>
      <c r="B213" s="502" t="e">
        <f>IF(MATRIX!B213&lt;&gt;0,MATRIX!B213,"-")</f>
        <v>#N/A</v>
      </c>
      <c r="D213" s="131"/>
      <c r="E213" s="294" t="str">
        <f t="shared" si="85"/>
        <v/>
      </c>
      <c r="F213" s="379"/>
      <c r="G213" s="306" t="e">
        <f>'Lo-Z'!AE213</f>
        <v>#N/A</v>
      </c>
      <c r="H213" s="380" t="str">
        <f>'Lo-Z'!AF213</f>
        <v/>
      </c>
      <c r="J213" s="382"/>
      <c r="K213" s="471"/>
      <c r="L213" s="469"/>
      <c r="M213" s="382"/>
      <c r="N213" s="470"/>
      <c r="O213" s="382"/>
      <c r="P213" s="470"/>
      <c r="Q213" s="382"/>
      <c r="S213" s="460" t="str">
        <f t="shared" si="97"/>
        <v/>
      </c>
      <c r="T213" s="381"/>
      <c r="U213" s="459" t="str" cm="1">
        <f t="array" ref="U213">IF(ISNUMBER(O213), O213, IF(ISNUMBER(G213), 'Lo-Z-INPUT'!$K$19:$L$19, ""))</f>
        <v/>
      </c>
      <c r="V213" s="381"/>
      <c r="W213" s="458" t="str">
        <f t="shared" si="98"/>
        <v/>
      </c>
      <c r="X213" s="144"/>
      <c r="Y213" s="462"/>
      <c r="Z213" s="70" t="str">
        <f>IF(AND(ISNUMBER($S213),$S213&lt;&gt;0),EXTRA!K213,'Lo-Z'!AH213)</f>
        <v>-</v>
      </c>
      <c r="AB213" s="327" t="str">
        <f>IF(AND(ISNUMBER($S213),$S213&lt;&gt;0),EXTRA!M213,'Lo-Z'!AJ213)</f>
        <v>-</v>
      </c>
      <c r="AC213" s="328" t="str">
        <f t="shared" si="86"/>
        <v/>
      </c>
      <c r="AE213" s="66" t="e">
        <f>IF(AND(ISNUMBER($S213),$S213&lt;&gt;0),EXTRA!P213,'Lo-Z'!AM213)</f>
        <v>#N/A</v>
      </c>
      <c r="AF213" s="65" t="str">
        <f t="shared" si="87"/>
        <v/>
      </c>
      <c r="AG213" s="329" t="e">
        <f>IF(AND(ISNUMBER($S213),$S213&lt;&gt;0),EXTRA!R213,'Lo-Z'!AO213)</f>
        <v>#N/A</v>
      </c>
      <c r="AH213" s="124" t="str">
        <f t="shared" si="88"/>
        <v/>
      </c>
      <c r="AJ213" s="104" t="str">
        <f>IF(AND(ISNUMBER($S213),$S213&lt;&gt;0),EXTRA!T213,'Lo-Z'!AQ213)</f>
        <v/>
      </c>
      <c r="AK213" s="44" t="str">
        <f t="shared" si="89"/>
        <v/>
      </c>
      <c r="AM213" s="85" t="str">
        <f>IF(AND(ISNUMBER($S213),$S213&lt;&gt;0),IF(MV&lt;200,EXTRA!V213,EXTRA!Z213),IF(MV&lt;200,'Lo-Z'!AS213,'Lo-Z'!AW213))</f>
        <v/>
      </c>
      <c r="AN213" s="84" t="str">
        <f t="shared" si="90"/>
        <v/>
      </c>
      <c r="AO213" s="322" t="str">
        <f>IF(AND(ISNUMBER($S213),$S213&lt;&gt;0),IF(MV&lt;200,EXTRA!X213,EXTRA!AB213),IF(MV&lt;200,'Lo-Z'!AU213,'Lo-Z'!AY213))</f>
        <v/>
      </c>
      <c r="AP213" s="106" t="str">
        <f t="shared" si="91"/>
        <v/>
      </c>
      <c r="AR213" s="289" t="str">
        <f>IF(AND(ISNUMBER($S213),$S213&lt;&gt;0),EXTRA!AW213,'Lo-Z'!BP213)</f>
        <v/>
      </c>
      <c r="AS213" s="290" t="str">
        <f t="shared" si="92"/>
        <v/>
      </c>
      <c r="AT213" s="291" t="str">
        <f>IF(AND(ISNUMBER($S213),$S213&lt;&gt;0),EXTRA!AY213,'Lo-Z'!BR213)</f>
        <v/>
      </c>
      <c r="AU213" s="292" t="str">
        <f t="shared" si="93"/>
        <v/>
      </c>
      <c r="AW213" s="330" t="str">
        <f>IF(AND(ISNUMBER($S213),$S213&lt;&gt;0),EXTRA!AH213,'Lo-Z'!BA213)</f>
        <v/>
      </c>
      <c r="AY213" s="335" t="str">
        <f>IF(AND(ISNUMBER(BA213),BA213&lt;&gt;0),"",IF(AND(ISNUMBER($S213),$S213&lt;&gt;0),'Lo-Z-INPUT'!$K$15*'Lo-Z-INPUT'!$K$7,'Lo-Z'!BC213))</f>
        <v/>
      </c>
      <c r="AZ213" s="170"/>
      <c r="BA213" s="296"/>
      <c r="BB213" s="345"/>
      <c r="BD213" s="333" t="str">
        <f>IF(AND(ISNUMBER($S213),$S213&lt;&gt;0),EXTRA!BC213,'Lo-Z'!BV213)</f>
        <v/>
      </c>
      <c r="BE213" s="334" t="str">
        <f t="shared" si="94"/>
        <v/>
      </c>
      <c r="BG213" s="332" t="str">
        <f>IF(AND(ISNUMBER($S213),$S213&lt;&gt;0),EXTRA!AT213,'Lo-Z'!BM213)</f>
        <v/>
      </c>
      <c r="BH213" s="65" t="str">
        <f t="shared" si="95"/>
        <v/>
      </c>
      <c r="BJ213" s="348" t="str">
        <f t="shared" si="99"/>
        <v/>
      </c>
      <c r="BK213" s="349" t="str">
        <f t="shared" si="96"/>
        <v/>
      </c>
      <c r="BN213" s="480" t="str">
        <f t="shared" si="100"/>
        <v/>
      </c>
      <c r="BO213" s="481" t="str">
        <f t="shared" si="101"/>
        <v/>
      </c>
    </row>
    <row r="214" spans="1:67" hidden="1">
      <c r="A214" s="175" t="e">
        <f>MATRIX!A214</f>
        <v>#N/A</v>
      </c>
      <c r="B214" s="175" t="e">
        <f>IF(MATRIX!B214&lt;&gt;0,MATRIX!B214,"-")</f>
        <v>#N/A</v>
      </c>
      <c r="D214" s="131"/>
      <c r="E214" s="294" t="str">
        <f t="shared" si="85"/>
        <v/>
      </c>
      <c r="F214" s="379"/>
      <c r="G214" s="306" t="e">
        <f>'Lo-Z'!AE214</f>
        <v>#N/A</v>
      </c>
      <c r="H214" s="380" t="str">
        <f>'Lo-Z'!AF214</f>
        <v/>
      </c>
      <c r="J214" s="382"/>
      <c r="K214" s="471"/>
      <c r="L214" s="469"/>
      <c r="M214" s="382"/>
      <c r="N214" s="470"/>
      <c r="O214" s="382"/>
      <c r="P214" s="470"/>
      <c r="Q214" s="382"/>
      <c r="S214" s="460" t="str">
        <f t="shared" si="97"/>
        <v/>
      </c>
      <c r="T214" s="381"/>
      <c r="U214" s="459" t="str" cm="1">
        <f t="array" ref="U214">IF(ISNUMBER(O214), O214, IF(ISNUMBER(G214), 'Lo-Z-INPUT'!$K$19:$L$19, ""))</f>
        <v/>
      </c>
      <c r="V214" s="381"/>
      <c r="W214" s="458" t="str">
        <f t="shared" si="98"/>
        <v/>
      </c>
      <c r="X214" s="144"/>
      <c r="Y214" s="462"/>
      <c r="Z214" s="70" t="str">
        <f>IF(AND(ISNUMBER($S214),$S214&lt;&gt;0),EXTRA!K214,'Lo-Z'!AH214)</f>
        <v>-</v>
      </c>
      <c r="AB214" s="327" t="str">
        <f>IF(AND(ISNUMBER($S214),$S214&lt;&gt;0),EXTRA!M214,'Lo-Z'!AJ214)</f>
        <v>-</v>
      </c>
      <c r="AC214" s="328" t="str">
        <f t="shared" si="86"/>
        <v/>
      </c>
      <c r="AE214" s="66" t="e">
        <f>IF(AND(ISNUMBER($S214),$S214&lt;&gt;0),EXTRA!P214,'Lo-Z'!AM214)</f>
        <v>#N/A</v>
      </c>
      <c r="AF214" s="65" t="str">
        <f t="shared" si="87"/>
        <v/>
      </c>
      <c r="AG214" s="329" t="e">
        <f>IF(AND(ISNUMBER($S214),$S214&lt;&gt;0),EXTRA!R214,'Lo-Z'!AO214)</f>
        <v>#N/A</v>
      </c>
      <c r="AH214" s="124" t="str">
        <f t="shared" si="88"/>
        <v/>
      </c>
      <c r="AJ214" s="104" t="str">
        <f>IF(AND(ISNUMBER($S214),$S214&lt;&gt;0),EXTRA!T214,'Lo-Z'!AQ214)</f>
        <v/>
      </c>
      <c r="AK214" s="44" t="str">
        <f t="shared" si="89"/>
        <v/>
      </c>
      <c r="AM214" s="85" t="str">
        <f>IF(AND(ISNUMBER($S214),$S214&lt;&gt;0),IF(MV&lt;200,EXTRA!V214,EXTRA!Z214),IF(MV&lt;200,'Lo-Z'!AS214,'Lo-Z'!AW214))</f>
        <v/>
      </c>
      <c r="AN214" s="84" t="str">
        <f t="shared" si="90"/>
        <v/>
      </c>
      <c r="AO214" s="322" t="str">
        <f>IF(AND(ISNUMBER($S214),$S214&lt;&gt;0),IF(MV&lt;200,EXTRA!X214,EXTRA!AB214),IF(MV&lt;200,'Lo-Z'!AU214,'Lo-Z'!AY214))</f>
        <v/>
      </c>
      <c r="AP214" s="106" t="str">
        <f t="shared" si="91"/>
        <v/>
      </c>
      <c r="AR214" s="289" t="str">
        <f>IF(AND(ISNUMBER($S214),$S214&lt;&gt;0),EXTRA!AW214,'Lo-Z'!BP214)</f>
        <v/>
      </c>
      <c r="AS214" s="290" t="str">
        <f t="shared" si="92"/>
        <v/>
      </c>
      <c r="AT214" s="291" t="str">
        <f>IF(AND(ISNUMBER($S214),$S214&lt;&gt;0),EXTRA!AY214,'Lo-Z'!BR214)</f>
        <v/>
      </c>
      <c r="AU214" s="292" t="str">
        <f t="shared" si="93"/>
        <v/>
      </c>
      <c r="AW214" s="330" t="str">
        <f>IF(AND(ISNUMBER($S214),$S214&lt;&gt;0),EXTRA!AH214,'Lo-Z'!BA214)</f>
        <v/>
      </c>
      <c r="AY214" s="335" t="str">
        <f>IF(AND(ISNUMBER(BA214),BA214&lt;&gt;0),"",IF(AND(ISNUMBER($S214),$S214&lt;&gt;0),'Lo-Z-INPUT'!$K$15*'Lo-Z-INPUT'!$K$7,'Lo-Z'!BC214))</f>
        <v/>
      </c>
      <c r="AZ214" s="170"/>
      <c r="BA214" s="296"/>
      <c r="BB214" s="345"/>
      <c r="BD214" s="333" t="str">
        <f>IF(AND(ISNUMBER($S214),$S214&lt;&gt;0),EXTRA!BC214,'Lo-Z'!BV214)</f>
        <v/>
      </c>
      <c r="BE214" s="334" t="str">
        <f t="shared" si="94"/>
        <v/>
      </c>
      <c r="BG214" s="332" t="str">
        <f>IF(AND(ISNUMBER($S214),$S214&lt;&gt;0),EXTRA!AT214,'Lo-Z'!BM214)</f>
        <v/>
      </c>
      <c r="BH214" s="65" t="str">
        <f t="shared" si="95"/>
        <v/>
      </c>
      <c r="BJ214" s="348" t="str">
        <f t="shared" si="99"/>
        <v/>
      </c>
      <c r="BK214" s="349" t="str">
        <f t="shared" si="96"/>
        <v/>
      </c>
      <c r="BN214" s="480" t="str">
        <f t="shared" si="100"/>
        <v/>
      </c>
      <c r="BO214" s="481" t="str">
        <f t="shared" si="101"/>
        <v/>
      </c>
    </row>
    <row r="215" spans="1:67" hidden="1">
      <c r="A215" s="175" t="e">
        <f>MATRIX!A215</f>
        <v>#N/A</v>
      </c>
      <c r="B215" s="175" t="e">
        <f>IF(MATRIX!B215&lt;&gt;0,MATRIX!B215,"-")</f>
        <v>#N/A</v>
      </c>
      <c r="D215" s="131"/>
      <c r="E215" s="294" t="str">
        <f t="shared" si="85"/>
        <v/>
      </c>
      <c r="F215" s="379"/>
      <c r="G215" s="306" t="e">
        <f>'Lo-Z'!AE215</f>
        <v>#N/A</v>
      </c>
      <c r="H215" s="380" t="str">
        <f>'Lo-Z'!AF215</f>
        <v/>
      </c>
      <c r="J215" s="382"/>
      <c r="K215" s="471"/>
      <c r="L215" s="469"/>
      <c r="M215" s="382"/>
      <c r="N215" s="470"/>
      <c r="O215" s="382"/>
      <c r="P215" s="470"/>
      <c r="Q215" s="382"/>
      <c r="S215" s="460" t="str">
        <f t="shared" si="97"/>
        <v/>
      </c>
      <c r="T215" s="381"/>
      <c r="U215" s="459" t="str" cm="1">
        <f t="array" ref="U215">IF(ISNUMBER(O215), O215, IF(ISNUMBER(G215), 'Lo-Z-INPUT'!$K$19:$L$19, ""))</f>
        <v/>
      </c>
      <c r="V215" s="381"/>
      <c r="W215" s="458" t="str">
        <f t="shared" si="98"/>
        <v/>
      </c>
      <c r="X215" s="144"/>
      <c r="Y215" s="462"/>
      <c r="Z215" s="70" t="str">
        <f>IF(AND(ISNUMBER($S215),$S215&lt;&gt;0),EXTRA!K215,'Lo-Z'!AH215)</f>
        <v>-</v>
      </c>
      <c r="AB215" s="327" t="str">
        <f>IF(AND(ISNUMBER($S215),$S215&lt;&gt;0),EXTRA!M215,'Lo-Z'!AJ215)</f>
        <v>-</v>
      </c>
      <c r="AC215" s="328" t="str">
        <f t="shared" si="86"/>
        <v/>
      </c>
      <c r="AE215" s="66" t="e">
        <f>IF(AND(ISNUMBER($S215),$S215&lt;&gt;0),EXTRA!P215,'Lo-Z'!AM215)</f>
        <v>#N/A</v>
      </c>
      <c r="AF215" s="65" t="str">
        <f t="shared" si="87"/>
        <v/>
      </c>
      <c r="AG215" s="329" t="e">
        <f>IF(AND(ISNUMBER($S215),$S215&lt;&gt;0),EXTRA!R215,'Lo-Z'!AO215)</f>
        <v>#N/A</v>
      </c>
      <c r="AH215" s="124" t="str">
        <f t="shared" si="88"/>
        <v/>
      </c>
      <c r="AJ215" s="104" t="str">
        <f>IF(AND(ISNUMBER($S215),$S215&lt;&gt;0),EXTRA!T215,'Lo-Z'!AQ215)</f>
        <v/>
      </c>
      <c r="AK215" s="44" t="str">
        <f t="shared" si="89"/>
        <v/>
      </c>
      <c r="AM215" s="85" t="str">
        <f>IF(AND(ISNUMBER($S215),$S215&lt;&gt;0),IF(MV&lt;200,EXTRA!V215,EXTRA!Z215),IF(MV&lt;200,'Lo-Z'!AS215,'Lo-Z'!AW215))</f>
        <v/>
      </c>
      <c r="AN215" s="84" t="str">
        <f t="shared" si="90"/>
        <v/>
      </c>
      <c r="AO215" s="322" t="str">
        <f>IF(AND(ISNUMBER($S215),$S215&lt;&gt;0),IF(MV&lt;200,EXTRA!X215,EXTRA!AB215),IF(MV&lt;200,'Lo-Z'!AU215,'Lo-Z'!AY215))</f>
        <v/>
      </c>
      <c r="AP215" s="106" t="str">
        <f t="shared" si="91"/>
        <v/>
      </c>
      <c r="AR215" s="289" t="str">
        <f>IF(AND(ISNUMBER($S215),$S215&lt;&gt;0),EXTRA!AW215,'Lo-Z'!BP215)</f>
        <v/>
      </c>
      <c r="AS215" s="290" t="str">
        <f t="shared" si="92"/>
        <v/>
      </c>
      <c r="AT215" s="291" t="str">
        <f>IF(AND(ISNUMBER($S215),$S215&lt;&gt;0),EXTRA!AY215,'Lo-Z'!BR215)</f>
        <v/>
      </c>
      <c r="AU215" s="292" t="str">
        <f t="shared" si="93"/>
        <v/>
      </c>
      <c r="AW215" s="330" t="str">
        <f>IF(AND(ISNUMBER($S215),$S215&lt;&gt;0),EXTRA!AH215,'Lo-Z'!BA215)</f>
        <v/>
      </c>
      <c r="AY215" s="335" t="str">
        <f>IF(AND(ISNUMBER(BA215),BA215&lt;&gt;0),"",IF(AND(ISNUMBER($S215),$S215&lt;&gt;0),'Lo-Z-INPUT'!$K$15*'Lo-Z-INPUT'!$K$7,'Lo-Z'!BC215))</f>
        <v/>
      </c>
      <c r="AZ215" s="170"/>
      <c r="BA215" s="296"/>
      <c r="BB215" s="345"/>
      <c r="BD215" s="333" t="str">
        <f>IF(AND(ISNUMBER($S215),$S215&lt;&gt;0),EXTRA!BC215,'Lo-Z'!BV215)</f>
        <v/>
      </c>
      <c r="BE215" s="334" t="str">
        <f t="shared" si="94"/>
        <v/>
      </c>
      <c r="BG215" s="332" t="str">
        <f>IF(AND(ISNUMBER($S215),$S215&lt;&gt;0),EXTRA!AT215,'Lo-Z'!BM215)</f>
        <v/>
      </c>
      <c r="BH215" s="65" t="str">
        <f t="shared" si="95"/>
        <v/>
      </c>
      <c r="BJ215" s="348" t="str">
        <f t="shared" si="99"/>
        <v/>
      </c>
      <c r="BK215" s="349" t="str">
        <f t="shared" si="96"/>
        <v/>
      </c>
      <c r="BN215" s="480" t="str">
        <f t="shared" si="100"/>
        <v/>
      </c>
      <c r="BO215" s="481" t="str">
        <f t="shared" si="101"/>
        <v/>
      </c>
    </row>
    <row r="216" spans="1:67" hidden="1">
      <c r="A216" s="175" t="e">
        <f>MATRIX!A216</f>
        <v>#N/A</v>
      </c>
      <c r="B216" s="175" t="e">
        <f>IF(MATRIX!B216&lt;&gt;0,MATRIX!B216,"-")</f>
        <v>#N/A</v>
      </c>
      <c r="D216" s="131"/>
      <c r="E216" s="294" t="str">
        <f t="shared" si="85"/>
        <v/>
      </c>
      <c r="F216" s="379"/>
      <c r="G216" s="306" t="e">
        <f>'Lo-Z'!AE216</f>
        <v>#N/A</v>
      </c>
      <c r="H216" s="380" t="str">
        <f>'Lo-Z'!AF216</f>
        <v/>
      </c>
      <c r="J216" s="382"/>
      <c r="K216" s="471"/>
      <c r="L216" s="469"/>
      <c r="M216" s="382"/>
      <c r="N216" s="470"/>
      <c r="O216" s="382"/>
      <c r="P216" s="470"/>
      <c r="Q216" s="382"/>
      <c r="S216" s="460" t="str">
        <f t="shared" si="97"/>
        <v/>
      </c>
      <c r="T216" s="381"/>
      <c r="U216" s="459" t="str" cm="1">
        <f t="array" ref="U216">IF(ISNUMBER(O216), O216, IF(ISNUMBER(G216), 'Lo-Z-INPUT'!$K$19:$L$19, ""))</f>
        <v/>
      </c>
      <c r="V216" s="381"/>
      <c r="W216" s="458" t="str">
        <f t="shared" si="98"/>
        <v/>
      </c>
      <c r="X216" s="144"/>
      <c r="Y216" s="462"/>
      <c r="Z216" s="70" t="str">
        <f>IF(AND(ISNUMBER($S216),$S216&lt;&gt;0),EXTRA!K216,'Lo-Z'!AH216)</f>
        <v>-</v>
      </c>
      <c r="AB216" s="327" t="str">
        <f>IF(AND(ISNUMBER($S216),$S216&lt;&gt;0),EXTRA!M216,'Lo-Z'!AJ216)</f>
        <v>-</v>
      </c>
      <c r="AC216" s="328" t="str">
        <f t="shared" si="86"/>
        <v/>
      </c>
      <c r="AE216" s="66" t="e">
        <f>IF(AND(ISNUMBER($S216),$S216&lt;&gt;0),EXTRA!P216,'Lo-Z'!AM216)</f>
        <v>#N/A</v>
      </c>
      <c r="AF216" s="65" t="str">
        <f t="shared" si="87"/>
        <v/>
      </c>
      <c r="AG216" s="329" t="e">
        <f>IF(AND(ISNUMBER($S216),$S216&lt;&gt;0),EXTRA!R216,'Lo-Z'!AO216)</f>
        <v>#N/A</v>
      </c>
      <c r="AH216" s="124" t="str">
        <f t="shared" si="88"/>
        <v/>
      </c>
      <c r="AJ216" s="104" t="str">
        <f>IF(AND(ISNUMBER($S216),$S216&lt;&gt;0),EXTRA!T216,'Lo-Z'!AQ216)</f>
        <v/>
      </c>
      <c r="AK216" s="44" t="str">
        <f t="shared" si="89"/>
        <v/>
      </c>
      <c r="AM216" s="85" t="str">
        <f>IF(AND(ISNUMBER($S216),$S216&lt;&gt;0),IF(MV&lt;200,EXTRA!V216,EXTRA!Z216),IF(MV&lt;200,'Lo-Z'!AS216,'Lo-Z'!AW216))</f>
        <v/>
      </c>
      <c r="AN216" s="84" t="str">
        <f t="shared" si="90"/>
        <v/>
      </c>
      <c r="AO216" s="322" t="str">
        <f>IF(AND(ISNUMBER($S216),$S216&lt;&gt;0),IF(MV&lt;200,EXTRA!X216,EXTRA!AB216),IF(MV&lt;200,'Lo-Z'!AU216,'Lo-Z'!AY216))</f>
        <v/>
      </c>
      <c r="AP216" s="106" t="str">
        <f t="shared" si="91"/>
        <v/>
      </c>
      <c r="AR216" s="289" t="str">
        <f>IF(AND(ISNUMBER($S216),$S216&lt;&gt;0),EXTRA!AW216,'Lo-Z'!BP216)</f>
        <v/>
      </c>
      <c r="AS216" s="290" t="str">
        <f t="shared" si="92"/>
        <v/>
      </c>
      <c r="AT216" s="291" t="str">
        <f>IF(AND(ISNUMBER($S216),$S216&lt;&gt;0),EXTRA!AY216,'Lo-Z'!BR216)</f>
        <v/>
      </c>
      <c r="AU216" s="292" t="str">
        <f t="shared" si="93"/>
        <v/>
      </c>
      <c r="AW216" s="330" t="str">
        <f>IF(AND(ISNUMBER($S216),$S216&lt;&gt;0),EXTRA!AH216,'Lo-Z'!BA216)</f>
        <v/>
      </c>
      <c r="AY216" s="335" t="str">
        <f>IF(AND(ISNUMBER(BA216),BA216&lt;&gt;0),"",IF(AND(ISNUMBER($S216),$S216&lt;&gt;0),'Lo-Z-INPUT'!$K$15*'Lo-Z-INPUT'!$K$7,'Lo-Z'!BC216))</f>
        <v/>
      </c>
      <c r="AZ216" s="170"/>
      <c r="BA216" s="296"/>
      <c r="BB216" s="345"/>
      <c r="BD216" s="333" t="str">
        <f>IF(AND(ISNUMBER($S216),$S216&lt;&gt;0),EXTRA!BC216,'Lo-Z'!BV216)</f>
        <v/>
      </c>
      <c r="BE216" s="334" t="str">
        <f t="shared" si="94"/>
        <v/>
      </c>
      <c r="BG216" s="332" t="str">
        <f>IF(AND(ISNUMBER($S216),$S216&lt;&gt;0),EXTRA!AT216,'Lo-Z'!BM216)</f>
        <v/>
      </c>
      <c r="BH216" s="65" t="str">
        <f t="shared" si="95"/>
        <v/>
      </c>
      <c r="BJ216" s="348" t="str">
        <f t="shared" si="99"/>
        <v/>
      </c>
      <c r="BK216" s="349" t="str">
        <f t="shared" si="96"/>
        <v/>
      </c>
      <c r="BN216" s="480" t="str">
        <f t="shared" si="100"/>
        <v/>
      </c>
      <c r="BO216" s="481" t="str">
        <f t="shared" si="101"/>
        <v/>
      </c>
    </row>
    <row r="217" spans="1:67" hidden="1">
      <c r="A217" s="175" t="e">
        <f>MATRIX!A217</f>
        <v>#N/A</v>
      </c>
      <c r="B217" s="175" t="e">
        <f>IF(MATRIX!B217&lt;&gt;0,MATRIX!B217,"-")</f>
        <v>#N/A</v>
      </c>
      <c r="D217" s="131"/>
      <c r="E217" s="294" t="str">
        <f t="shared" si="85"/>
        <v/>
      </c>
      <c r="F217" s="379"/>
      <c r="G217" s="306" t="e">
        <f>'Lo-Z'!AE217</f>
        <v>#N/A</v>
      </c>
      <c r="H217" s="380" t="str">
        <f>'Lo-Z'!AF217</f>
        <v/>
      </c>
      <c r="J217" s="382"/>
      <c r="K217" s="471"/>
      <c r="L217" s="469"/>
      <c r="M217" s="382"/>
      <c r="N217" s="470"/>
      <c r="O217" s="382"/>
      <c r="P217" s="470"/>
      <c r="Q217" s="382"/>
      <c r="S217" s="460" t="str">
        <f t="shared" si="97"/>
        <v/>
      </c>
      <c r="T217" s="381"/>
      <c r="U217" s="459" t="str" cm="1">
        <f t="array" ref="U217">IF(ISNUMBER(O217), O217, IF(ISNUMBER(G217), 'Lo-Z-INPUT'!$K$19:$L$19, ""))</f>
        <v/>
      </c>
      <c r="V217" s="381"/>
      <c r="W217" s="458" t="str">
        <f t="shared" si="98"/>
        <v/>
      </c>
      <c r="X217" s="144"/>
      <c r="Y217" s="462"/>
      <c r="Z217" s="70" t="str">
        <f>IF(AND(ISNUMBER($S217),$S217&lt;&gt;0),EXTRA!K217,'Lo-Z'!AH217)</f>
        <v>-</v>
      </c>
      <c r="AB217" s="327" t="str">
        <f>IF(AND(ISNUMBER($S217),$S217&lt;&gt;0),EXTRA!M217,'Lo-Z'!AJ217)</f>
        <v>-</v>
      </c>
      <c r="AC217" s="328" t="str">
        <f t="shared" si="86"/>
        <v/>
      </c>
      <c r="AE217" s="66" t="e">
        <f>IF(AND(ISNUMBER($S217),$S217&lt;&gt;0),EXTRA!P217,'Lo-Z'!AM217)</f>
        <v>#N/A</v>
      </c>
      <c r="AF217" s="65" t="str">
        <f t="shared" si="87"/>
        <v/>
      </c>
      <c r="AG217" s="329" t="e">
        <f>IF(AND(ISNUMBER($S217),$S217&lt;&gt;0),EXTRA!R217,'Lo-Z'!AO217)</f>
        <v>#N/A</v>
      </c>
      <c r="AH217" s="124" t="str">
        <f t="shared" si="88"/>
        <v/>
      </c>
      <c r="AJ217" s="104" t="str">
        <f>IF(AND(ISNUMBER($S217),$S217&lt;&gt;0),EXTRA!T217,'Lo-Z'!AQ217)</f>
        <v/>
      </c>
      <c r="AK217" s="44" t="str">
        <f t="shared" si="89"/>
        <v/>
      </c>
      <c r="AM217" s="85" t="str">
        <f>IF(AND(ISNUMBER($S217),$S217&lt;&gt;0),IF(MV&lt;200,EXTRA!V217,EXTRA!Z217),IF(MV&lt;200,'Lo-Z'!AS217,'Lo-Z'!AW217))</f>
        <v/>
      </c>
      <c r="AN217" s="84" t="str">
        <f t="shared" si="90"/>
        <v/>
      </c>
      <c r="AO217" s="322" t="str">
        <f>IF(AND(ISNUMBER($S217),$S217&lt;&gt;0),IF(MV&lt;200,EXTRA!X217,EXTRA!AB217),IF(MV&lt;200,'Lo-Z'!AU217,'Lo-Z'!AY217))</f>
        <v/>
      </c>
      <c r="AP217" s="106" t="str">
        <f t="shared" si="91"/>
        <v/>
      </c>
      <c r="AR217" s="289" t="str">
        <f>IF(AND(ISNUMBER($S217),$S217&lt;&gt;0),EXTRA!AW217,'Lo-Z'!BP217)</f>
        <v/>
      </c>
      <c r="AS217" s="290" t="str">
        <f t="shared" si="92"/>
        <v/>
      </c>
      <c r="AT217" s="291" t="str">
        <f>IF(AND(ISNUMBER($S217),$S217&lt;&gt;0),EXTRA!AY217,'Lo-Z'!BR217)</f>
        <v/>
      </c>
      <c r="AU217" s="292" t="str">
        <f t="shared" si="93"/>
        <v/>
      </c>
      <c r="AW217" s="330" t="str">
        <f>IF(AND(ISNUMBER($S217),$S217&lt;&gt;0),EXTRA!AH217,'Lo-Z'!BA217)</f>
        <v/>
      </c>
      <c r="AY217" s="335" t="str">
        <f>IF(AND(ISNUMBER(BA217),BA217&lt;&gt;0),"",IF(AND(ISNUMBER($S217),$S217&lt;&gt;0),'Lo-Z-INPUT'!$K$15*'Lo-Z-INPUT'!$K$7,'Lo-Z'!BC217))</f>
        <v/>
      </c>
      <c r="AZ217" s="170"/>
      <c r="BA217" s="296"/>
      <c r="BB217" s="345"/>
      <c r="BD217" s="333" t="str">
        <f>IF(AND(ISNUMBER($S217),$S217&lt;&gt;0),EXTRA!BC217,'Lo-Z'!BV217)</f>
        <v/>
      </c>
      <c r="BE217" s="334" t="str">
        <f t="shared" si="94"/>
        <v/>
      </c>
      <c r="BG217" s="332" t="str">
        <f>IF(AND(ISNUMBER($S217),$S217&lt;&gt;0),EXTRA!AT217,'Lo-Z'!BM217)</f>
        <v/>
      </c>
      <c r="BH217" s="65" t="str">
        <f t="shared" si="95"/>
        <v/>
      </c>
      <c r="BJ217" s="348" t="str">
        <f t="shared" si="99"/>
        <v/>
      </c>
      <c r="BK217" s="349" t="str">
        <f t="shared" si="96"/>
        <v/>
      </c>
      <c r="BN217" s="480" t="str">
        <f t="shared" si="100"/>
        <v/>
      </c>
      <c r="BO217" s="481" t="str">
        <f t="shared" si="101"/>
        <v/>
      </c>
    </row>
    <row r="218" spans="1:67" hidden="1">
      <c r="A218" s="491" t="e">
        <f>MATRIX!A218</f>
        <v>#N/A</v>
      </c>
      <c r="B218" s="503" t="e">
        <f>IF(MATRIX!B218&lt;&gt;0,MATRIX!B218,"-")</f>
        <v>#N/A</v>
      </c>
      <c r="D218" s="131"/>
      <c r="E218" s="294" t="str">
        <f t="shared" si="85"/>
        <v/>
      </c>
      <c r="F218" s="379"/>
      <c r="G218" s="306" t="e">
        <f>'Lo-Z'!AE218</f>
        <v>#N/A</v>
      </c>
      <c r="H218" s="380" t="str">
        <f>'Lo-Z'!AF218</f>
        <v/>
      </c>
      <c r="J218" s="382"/>
      <c r="K218" s="471"/>
      <c r="L218" s="469"/>
      <c r="M218" s="382"/>
      <c r="N218" s="470"/>
      <c r="O218" s="382"/>
      <c r="P218" s="470"/>
      <c r="Q218" s="382"/>
      <c r="S218" s="460" t="str">
        <f t="shared" si="97"/>
        <v/>
      </c>
      <c r="T218" s="381"/>
      <c r="U218" s="459" t="str" cm="1">
        <f t="array" ref="U218">IF(ISNUMBER(O218), O218, IF(ISNUMBER(G218), 'Lo-Z-INPUT'!$K$19:$L$19, ""))</f>
        <v/>
      </c>
      <c r="V218" s="381"/>
      <c r="W218" s="458" t="str">
        <f t="shared" si="98"/>
        <v/>
      </c>
      <c r="X218" s="144"/>
      <c r="Y218" s="462"/>
      <c r="Z218" s="70" t="str">
        <f>IF(AND(ISNUMBER($S218),$S218&lt;&gt;0),EXTRA!K218,'Lo-Z'!AH218)</f>
        <v>-</v>
      </c>
      <c r="AB218" s="327" t="str">
        <f>IF(AND(ISNUMBER($S218),$S218&lt;&gt;0),EXTRA!M218,'Lo-Z'!AJ218)</f>
        <v>-</v>
      </c>
      <c r="AC218" s="328" t="str">
        <f t="shared" si="86"/>
        <v/>
      </c>
      <c r="AE218" s="66" t="e">
        <f>IF(AND(ISNUMBER($S218),$S218&lt;&gt;0),EXTRA!P218,'Lo-Z'!AM218)</f>
        <v>#N/A</v>
      </c>
      <c r="AF218" s="65" t="str">
        <f t="shared" si="87"/>
        <v/>
      </c>
      <c r="AG218" s="329" t="e">
        <f>IF(AND(ISNUMBER($S218),$S218&lt;&gt;0),EXTRA!R218,'Lo-Z'!AO218)</f>
        <v>#N/A</v>
      </c>
      <c r="AH218" s="124" t="str">
        <f t="shared" si="88"/>
        <v/>
      </c>
      <c r="AJ218" s="104" t="str">
        <f>IF(AND(ISNUMBER($S218),$S218&lt;&gt;0),EXTRA!T218,'Lo-Z'!AQ218)</f>
        <v/>
      </c>
      <c r="AK218" s="44" t="str">
        <f t="shared" si="89"/>
        <v/>
      </c>
      <c r="AM218" s="85" t="str">
        <f>IF(AND(ISNUMBER($S218),$S218&lt;&gt;0),IF(MV&lt;200,EXTRA!V218,EXTRA!Z218),IF(MV&lt;200,'Lo-Z'!AS218,'Lo-Z'!AW218))</f>
        <v/>
      </c>
      <c r="AN218" s="84" t="str">
        <f t="shared" si="90"/>
        <v/>
      </c>
      <c r="AO218" s="322" t="str">
        <f>IF(AND(ISNUMBER($S218),$S218&lt;&gt;0),IF(MV&lt;200,EXTRA!X218,EXTRA!AB218),IF(MV&lt;200,'Lo-Z'!AU218,'Lo-Z'!AY218))</f>
        <v/>
      </c>
      <c r="AP218" s="106" t="str">
        <f t="shared" si="91"/>
        <v/>
      </c>
      <c r="AR218" s="289" t="str">
        <f>IF(AND(ISNUMBER($S218),$S218&lt;&gt;0),EXTRA!AW218,'Lo-Z'!BP218)</f>
        <v/>
      </c>
      <c r="AS218" s="290" t="str">
        <f t="shared" si="92"/>
        <v/>
      </c>
      <c r="AT218" s="291" t="str">
        <f>IF(AND(ISNUMBER($S218),$S218&lt;&gt;0),EXTRA!AY218,'Lo-Z'!BR218)</f>
        <v/>
      </c>
      <c r="AU218" s="292" t="str">
        <f t="shared" si="93"/>
        <v/>
      </c>
      <c r="AW218" s="330" t="str">
        <f>IF(AND(ISNUMBER($S218),$S218&lt;&gt;0),EXTRA!AH218,'Lo-Z'!BA218)</f>
        <v/>
      </c>
      <c r="AY218" s="335" t="str">
        <f>IF(AND(ISNUMBER(BA218),BA218&lt;&gt;0),"",IF(AND(ISNUMBER($S218),$S218&lt;&gt;0),'Lo-Z-INPUT'!$K$15*'Lo-Z-INPUT'!$K$7,'Lo-Z'!BC218))</f>
        <v/>
      </c>
      <c r="AZ218" s="170"/>
      <c r="BA218" s="296"/>
      <c r="BB218" s="345"/>
      <c r="BD218" s="333" t="str">
        <f>IF(AND(ISNUMBER($S218),$S218&lt;&gt;0),EXTRA!BC218,'Lo-Z'!BV218)</f>
        <v/>
      </c>
      <c r="BE218" s="334" t="str">
        <f t="shared" si="94"/>
        <v/>
      </c>
      <c r="BG218" s="332" t="str">
        <f>IF(AND(ISNUMBER($S218),$S218&lt;&gt;0),EXTRA!AT218,'Lo-Z'!BM218)</f>
        <v/>
      </c>
      <c r="BH218" s="65" t="str">
        <f t="shared" si="95"/>
        <v/>
      </c>
      <c r="BJ218" s="348" t="str">
        <f t="shared" si="99"/>
        <v/>
      </c>
      <c r="BK218" s="349" t="str">
        <f t="shared" si="96"/>
        <v/>
      </c>
      <c r="BN218" s="480" t="str">
        <f t="shared" si="100"/>
        <v/>
      </c>
      <c r="BO218" s="481" t="str">
        <f t="shared" si="101"/>
        <v/>
      </c>
    </row>
    <row r="219" spans="1:67" hidden="1">
      <c r="A219" s="491" t="e">
        <f>MATRIX!A219</f>
        <v>#N/A</v>
      </c>
      <c r="B219" s="491" t="e">
        <f>IF(MATRIX!B219&lt;&gt;0,MATRIX!B219,"-")</f>
        <v>#N/A</v>
      </c>
      <c r="D219" s="131"/>
      <c r="E219" s="294" t="str">
        <f t="shared" si="85"/>
        <v/>
      </c>
      <c r="F219" s="379"/>
      <c r="G219" s="306" t="e">
        <f>'Lo-Z'!AE219</f>
        <v>#N/A</v>
      </c>
      <c r="H219" s="380" t="str">
        <f>'Lo-Z'!AF219</f>
        <v/>
      </c>
      <c r="J219" s="382"/>
      <c r="K219" s="471"/>
      <c r="L219" s="469"/>
      <c r="M219" s="382"/>
      <c r="N219" s="470"/>
      <c r="O219" s="382"/>
      <c r="P219" s="470"/>
      <c r="Q219" s="382"/>
      <c r="S219" s="460" t="str">
        <f t="shared" si="97"/>
        <v/>
      </c>
      <c r="T219" s="381"/>
      <c r="U219" s="459" t="str" cm="1">
        <f t="array" ref="U219">IF(ISNUMBER(O219), O219, IF(ISNUMBER(G219), 'Lo-Z-INPUT'!$K$19:$L$19, ""))</f>
        <v/>
      </c>
      <c r="V219" s="381"/>
      <c r="W219" s="458" t="str">
        <f t="shared" si="98"/>
        <v/>
      </c>
      <c r="X219" s="144"/>
      <c r="Y219" s="462"/>
      <c r="Z219" s="70" t="str">
        <f>IF(AND(ISNUMBER($S219),$S219&lt;&gt;0),EXTRA!K219,'Lo-Z'!AH219)</f>
        <v>-</v>
      </c>
      <c r="AB219" s="327" t="str">
        <f>IF(AND(ISNUMBER($S219),$S219&lt;&gt;0),EXTRA!M219,'Lo-Z'!AJ219)</f>
        <v>-</v>
      </c>
      <c r="AC219" s="328" t="str">
        <f t="shared" si="86"/>
        <v/>
      </c>
      <c r="AE219" s="66" t="e">
        <f>IF(AND(ISNUMBER($S219),$S219&lt;&gt;0),EXTRA!P219,'Lo-Z'!AM219)</f>
        <v>#N/A</v>
      </c>
      <c r="AF219" s="65" t="str">
        <f t="shared" si="87"/>
        <v/>
      </c>
      <c r="AG219" s="329" t="e">
        <f>IF(AND(ISNUMBER($S219),$S219&lt;&gt;0),EXTRA!R219,'Lo-Z'!AO219)</f>
        <v>#N/A</v>
      </c>
      <c r="AH219" s="124" t="str">
        <f t="shared" si="88"/>
        <v/>
      </c>
      <c r="AJ219" s="104" t="str">
        <f>IF(AND(ISNUMBER($S219),$S219&lt;&gt;0),EXTRA!T219,'Lo-Z'!AQ219)</f>
        <v/>
      </c>
      <c r="AK219" s="44" t="str">
        <f t="shared" si="89"/>
        <v/>
      </c>
      <c r="AM219" s="85" t="str">
        <f>IF(AND(ISNUMBER($S219),$S219&lt;&gt;0),IF(MV&lt;200,EXTRA!V219,EXTRA!Z219),IF(MV&lt;200,'Lo-Z'!AS219,'Lo-Z'!AW219))</f>
        <v/>
      </c>
      <c r="AN219" s="84" t="str">
        <f t="shared" si="90"/>
        <v/>
      </c>
      <c r="AO219" s="322" t="str">
        <f>IF(AND(ISNUMBER($S219),$S219&lt;&gt;0),IF(MV&lt;200,EXTRA!X219,EXTRA!AB219),IF(MV&lt;200,'Lo-Z'!AU219,'Lo-Z'!AY219))</f>
        <v/>
      </c>
      <c r="AP219" s="106" t="str">
        <f t="shared" si="91"/>
        <v/>
      </c>
      <c r="AR219" s="289" t="str">
        <f>IF(AND(ISNUMBER($S219),$S219&lt;&gt;0),EXTRA!AW219,'Lo-Z'!BP219)</f>
        <v/>
      </c>
      <c r="AS219" s="290" t="str">
        <f t="shared" si="92"/>
        <v/>
      </c>
      <c r="AT219" s="291" t="str">
        <f>IF(AND(ISNUMBER($S219),$S219&lt;&gt;0),EXTRA!AY219,'Lo-Z'!BR219)</f>
        <v/>
      </c>
      <c r="AU219" s="292" t="str">
        <f t="shared" si="93"/>
        <v/>
      </c>
      <c r="AW219" s="330" t="str">
        <f>IF(AND(ISNUMBER($S219),$S219&lt;&gt;0),EXTRA!AH219,'Lo-Z'!BA219)</f>
        <v/>
      </c>
      <c r="AY219" s="335" t="str">
        <f>IF(AND(ISNUMBER(BA219),BA219&lt;&gt;0),"",IF(AND(ISNUMBER($S219),$S219&lt;&gt;0),'Lo-Z-INPUT'!$K$15*'Lo-Z-INPUT'!$K$7,'Lo-Z'!BC219))</f>
        <v/>
      </c>
      <c r="AZ219" s="170"/>
      <c r="BA219" s="296"/>
      <c r="BB219" s="345"/>
      <c r="BD219" s="333" t="str">
        <f>IF(AND(ISNUMBER($S219),$S219&lt;&gt;0),EXTRA!BC219,'Lo-Z'!BV219)</f>
        <v/>
      </c>
      <c r="BE219" s="334" t="str">
        <f t="shared" si="94"/>
        <v/>
      </c>
      <c r="BG219" s="332" t="str">
        <f>IF(AND(ISNUMBER($S219),$S219&lt;&gt;0),EXTRA!AT219,'Lo-Z'!BM219)</f>
        <v/>
      </c>
      <c r="BH219" s="65" t="str">
        <f t="shared" si="95"/>
        <v/>
      </c>
      <c r="BJ219" s="348" t="str">
        <f t="shared" si="99"/>
        <v/>
      </c>
      <c r="BK219" s="349" t="str">
        <f t="shared" si="96"/>
        <v/>
      </c>
      <c r="BN219" s="480" t="str">
        <f t="shared" si="100"/>
        <v/>
      </c>
      <c r="BO219" s="481" t="str">
        <f t="shared" si="101"/>
        <v/>
      </c>
    </row>
    <row r="220" spans="1:67" hidden="1">
      <c r="A220" s="491" t="e">
        <f>MATRIX!A220</f>
        <v>#N/A</v>
      </c>
      <c r="B220" s="491" t="e">
        <f>IF(MATRIX!B220&lt;&gt;0,MATRIX!B220,"-")</f>
        <v>#N/A</v>
      </c>
      <c r="D220" s="131"/>
      <c r="E220" s="294" t="str">
        <f t="shared" si="85"/>
        <v/>
      </c>
      <c r="F220" s="379"/>
      <c r="G220" s="306" t="e">
        <f>'Lo-Z'!AE220</f>
        <v>#N/A</v>
      </c>
      <c r="H220" s="380" t="str">
        <f>'Lo-Z'!AF220</f>
        <v/>
      </c>
      <c r="J220" s="382"/>
      <c r="K220" s="471"/>
      <c r="L220" s="469"/>
      <c r="M220" s="382"/>
      <c r="N220" s="470"/>
      <c r="O220" s="382"/>
      <c r="P220" s="470"/>
      <c r="Q220" s="382"/>
      <c r="S220" s="460" t="str">
        <f t="shared" si="97"/>
        <v/>
      </c>
      <c r="T220" s="381"/>
      <c r="U220" s="459" t="str" cm="1">
        <f t="array" ref="U220">IF(ISNUMBER(O220), O220, IF(ISNUMBER(G220), 'Lo-Z-INPUT'!$K$19:$L$19, ""))</f>
        <v/>
      </c>
      <c r="V220" s="381"/>
      <c r="W220" s="458" t="str">
        <f t="shared" si="98"/>
        <v/>
      </c>
      <c r="X220" s="144"/>
      <c r="Y220" s="462"/>
      <c r="Z220" s="70" t="str">
        <f>IF(AND(ISNUMBER($S220),$S220&lt;&gt;0),EXTRA!K220,'Lo-Z'!AH220)</f>
        <v>-</v>
      </c>
      <c r="AB220" s="327" t="str">
        <f>IF(AND(ISNUMBER($S220),$S220&lt;&gt;0),EXTRA!M220,'Lo-Z'!AJ220)</f>
        <v>-</v>
      </c>
      <c r="AC220" s="328" t="str">
        <f t="shared" si="86"/>
        <v/>
      </c>
      <c r="AE220" s="66" t="e">
        <f>IF(AND(ISNUMBER($S220),$S220&lt;&gt;0),EXTRA!P220,'Lo-Z'!AM220)</f>
        <v>#N/A</v>
      </c>
      <c r="AF220" s="65" t="str">
        <f t="shared" si="87"/>
        <v/>
      </c>
      <c r="AG220" s="329" t="e">
        <f>IF(AND(ISNUMBER($S220),$S220&lt;&gt;0),EXTRA!R220,'Lo-Z'!AO220)</f>
        <v>#N/A</v>
      </c>
      <c r="AH220" s="124" t="str">
        <f t="shared" si="88"/>
        <v/>
      </c>
      <c r="AJ220" s="104" t="str">
        <f>IF(AND(ISNUMBER($S220),$S220&lt;&gt;0),EXTRA!T220,'Lo-Z'!AQ220)</f>
        <v/>
      </c>
      <c r="AK220" s="44" t="str">
        <f t="shared" si="89"/>
        <v/>
      </c>
      <c r="AM220" s="85" t="str">
        <f>IF(AND(ISNUMBER($S220),$S220&lt;&gt;0),IF(MV&lt;200,EXTRA!V220,EXTRA!Z220),IF(MV&lt;200,'Lo-Z'!AS220,'Lo-Z'!AW220))</f>
        <v/>
      </c>
      <c r="AN220" s="84" t="str">
        <f t="shared" si="90"/>
        <v/>
      </c>
      <c r="AO220" s="322" t="str">
        <f>IF(AND(ISNUMBER($S220),$S220&lt;&gt;0),IF(MV&lt;200,EXTRA!X220,EXTRA!AB220),IF(MV&lt;200,'Lo-Z'!AU220,'Lo-Z'!AY220))</f>
        <v/>
      </c>
      <c r="AP220" s="106" t="str">
        <f t="shared" si="91"/>
        <v/>
      </c>
      <c r="AR220" s="289" t="str">
        <f>IF(AND(ISNUMBER($S220),$S220&lt;&gt;0),EXTRA!AW220,'Lo-Z'!BP220)</f>
        <v/>
      </c>
      <c r="AS220" s="290" t="str">
        <f t="shared" si="92"/>
        <v/>
      </c>
      <c r="AT220" s="291" t="str">
        <f>IF(AND(ISNUMBER($S220),$S220&lt;&gt;0),EXTRA!AY220,'Lo-Z'!BR220)</f>
        <v/>
      </c>
      <c r="AU220" s="292" t="str">
        <f t="shared" si="93"/>
        <v/>
      </c>
      <c r="AW220" s="330" t="str">
        <f>IF(AND(ISNUMBER($S220),$S220&lt;&gt;0),EXTRA!AH220,'Lo-Z'!BA220)</f>
        <v/>
      </c>
      <c r="AY220" s="335" t="str">
        <f>IF(AND(ISNUMBER(BA220),BA220&lt;&gt;0),"",IF(AND(ISNUMBER($S220),$S220&lt;&gt;0),'Lo-Z-INPUT'!$K$15*'Lo-Z-INPUT'!$K$7,'Lo-Z'!BC220))</f>
        <v/>
      </c>
      <c r="AZ220" s="170"/>
      <c r="BA220" s="296"/>
      <c r="BB220" s="345"/>
      <c r="BD220" s="333" t="str">
        <f>IF(AND(ISNUMBER($S220),$S220&lt;&gt;0),EXTRA!BC220,'Lo-Z'!BV220)</f>
        <v/>
      </c>
      <c r="BE220" s="334" t="str">
        <f t="shared" si="94"/>
        <v/>
      </c>
      <c r="BG220" s="332" t="str">
        <f>IF(AND(ISNUMBER($S220),$S220&lt;&gt;0),EXTRA!AT220,'Lo-Z'!BM220)</f>
        <v/>
      </c>
      <c r="BH220" s="65" t="str">
        <f t="shared" si="95"/>
        <v/>
      </c>
      <c r="BJ220" s="348" t="str">
        <f t="shared" si="99"/>
        <v/>
      </c>
      <c r="BK220" s="349" t="str">
        <f t="shared" si="96"/>
        <v/>
      </c>
      <c r="BN220" s="480" t="str">
        <f t="shared" si="100"/>
        <v/>
      </c>
      <c r="BO220" s="481" t="str">
        <f t="shared" si="101"/>
        <v/>
      </c>
    </row>
    <row r="221" spans="1:67" hidden="1">
      <c r="A221" s="491" t="e">
        <f>MATRIX!A221</f>
        <v>#N/A</v>
      </c>
      <c r="B221" s="491" t="e">
        <f>IF(MATRIX!B221&lt;&gt;0,MATRIX!B221,"-")</f>
        <v>#N/A</v>
      </c>
      <c r="D221" s="131"/>
      <c r="E221" s="294" t="str">
        <f t="shared" si="85"/>
        <v/>
      </c>
      <c r="F221" s="379"/>
      <c r="G221" s="306" t="e">
        <f>'Lo-Z'!AE221</f>
        <v>#N/A</v>
      </c>
      <c r="H221" s="380" t="str">
        <f>'Lo-Z'!AF221</f>
        <v/>
      </c>
      <c r="J221" s="382"/>
      <c r="K221" s="471"/>
      <c r="L221" s="469"/>
      <c r="M221" s="382"/>
      <c r="N221" s="470"/>
      <c r="O221" s="382"/>
      <c r="P221" s="470"/>
      <c r="Q221" s="382"/>
      <c r="S221" s="460" t="str">
        <f t="shared" si="97"/>
        <v/>
      </c>
      <c r="T221" s="381"/>
      <c r="U221" s="459" t="str" cm="1">
        <f t="array" ref="U221">IF(ISNUMBER(O221), O221, IF(ISNUMBER(G221), 'Lo-Z-INPUT'!$K$19:$L$19, ""))</f>
        <v/>
      </c>
      <c r="V221" s="381"/>
      <c r="W221" s="458" t="str">
        <f t="shared" si="98"/>
        <v/>
      </c>
      <c r="X221" s="144"/>
      <c r="Y221" s="462"/>
      <c r="Z221" s="70" t="str">
        <f>IF(AND(ISNUMBER($S221),$S221&lt;&gt;0),EXTRA!K221,'Lo-Z'!AH221)</f>
        <v>-</v>
      </c>
      <c r="AB221" s="327" t="str">
        <f>IF(AND(ISNUMBER($S221),$S221&lt;&gt;0),EXTRA!M221,'Lo-Z'!AJ221)</f>
        <v>-</v>
      </c>
      <c r="AC221" s="328" t="str">
        <f t="shared" si="86"/>
        <v/>
      </c>
      <c r="AE221" s="66" t="e">
        <f>IF(AND(ISNUMBER($S221),$S221&lt;&gt;0),EXTRA!P221,'Lo-Z'!AM221)</f>
        <v>#N/A</v>
      </c>
      <c r="AF221" s="65" t="str">
        <f t="shared" si="87"/>
        <v/>
      </c>
      <c r="AG221" s="329" t="e">
        <f>IF(AND(ISNUMBER($S221),$S221&lt;&gt;0),EXTRA!R221,'Lo-Z'!AO221)</f>
        <v>#N/A</v>
      </c>
      <c r="AH221" s="124" t="str">
        <f t="shared" si="88"/>
        <v/>
      </c>
      <c r="AJ221" s="104" t="str">
        <f>IF(AND(ISNUMBER($S221),$S221&lt;&gt;0),EXTRA!T221,'Lo-Z'!AQ221)</f>
        <v/>
      </c>
      <c r="AK221" s="44" t="str">
        <f t="shared" si="89"/>
        <v/>
      </c>
      <c r="AM221" s="85" t="str">
        <f>IF(AND(ISNUMBER($S221),$S221&lt;&gt;0),IF(MV&lt;200,EXTRA!V221,EXTRA!Z221),IF(MV&lt;200,'Lo-Z'!AS221,'Lo-Z'!AW221))</f>
        <v/>
      </c>
      <c r="AN221" s="84" t="str">
        <f t="shared" si="90"/>
        <v/>
      </c>
      <c r="AO221" s="322" t="str">
        <f>IF(AND(ISNUMBER($S221),$S221&lt;&gt;0),IF(MV&lt;200,EXTRA!X221,EXTRA!AB221),IF(MV&lt;200,'Lo-Z'!AU221,'Lo-Z'!AY221))</f>
        <v/>
      </c>
      <c r="AP221" s="106" t="str">
        <f t="shared" si="91"/>
        <v/>
      </c>
      <c r="AR221" s="289" t="str">
        <f>IF(AND(ISNUMBER($S221),$S221&lt;&gt;0),EXTRA!AW221,'Lo-Z'!BP221)</f>
        <v/>
      </c>
      <c r="AS221" s="290" t="str">
        <f t="shared" si="92"/>
        <v/>
      </c>
      <c r="AT221" s="291" t="str">
        <f>IF(AND(ISNUMBER($S221),$S221&lt;&gt;0),EXTRA!AY221,'Lo-Z'!BR221)</f>
        <v/>
      </c>
      <c r="AU221" s="292" t="str">
        <f t="shared" si="93"/>
        <v/>
      </c>
      <c r="AW221" s="330" t="str">
        <f>IF(AND(ISNUMBER($S221),$S221&lt;&gt;0),EXTRA!AH221,'Lo-Z'!BA221)</f>
        <v/>
      </c>
      <c r="AY221" s="335" t="str">
        <f>IF(AND(ISNUMBER(BA221),BA221&lt;&gt;0),"",IF(AND(ISNUMBER($S221),$S221&lt;&gt;0),'Lo-Z-INPUT'!$K$15*'Lo-Z-INPUT'!$K$7,'Lo-Z'!BC221))</f>
        <v/>
      </c>
      <c r="AZ221" s="170"/>
      <c r="BA221" s="296"/>
      <c r="BB221" s="345"/>
      <c r="BD221" s="333" t="str">
        <f>IF(AND(ISNUMBER($S221),$S221&lt;&gt;0),EXTRA!BC221,'Lo-Z'!BV221)</f>
        <v/>
      </c>
      <c r="BE221" s="334" t="str">
        <f t="shared" si="94"/>
        <v/>
      </c>
      <c r="BG221" s="332" t="str">
        <f>IF(AND(ISNUMBER($S221),$S221&lt;&gt;0),EXTRA!AT221,'Lo-Z'!BM221)</f>
        <v/>
      </c>
      <c r="BH221" s="65" t="str">
        <f t="shared" si="95"/>
        <v/>
      </c>
      <c r="BJ221" s="348" t="str">
        <f t="shared" si="99"/>
        <v/>
      </c>
      <c r="BK221" s="349" t="str">
        <f t="shared" si="96"/>
        <v/>
      </c>
      <c r="BN221" s="480" t="str">
        <f t="shared" si="100"/>
        <v/>
      </c>
      <c r="BO221" s="481" t="str">
        <f t="shared" si="101"/>
        <v/>
      </c>
    </row>
    <row r="222" spans="1:67" hidden="1">
      <c r="A222" s="491" t="e">
        <f>MATRIX!A222</f>
        <v>#N/A</v>
      </c>
      <c r="B222" s="491" t="e">
        <f>IF(MATRIX!B222&lt;&gt;0,MATRIX!B222,"-")</f>
        <v>#N/A</v>
      </c>
      <c r="D222" s="131"/>
      <c r="E222" s="294" t="str">
        <f t="shared" si="85"/>
        <v/>
      </c>
      <c r="F222" s="379"/>
      <c r="G222" s="306" t="e">
        <f>'Lo-Z'!AE222</f>
        <v>#N/A</v>
      </c>
      <c r="H222" s="380" t="str">
        <f>'Lo-Z'!AF222</f>
        <v/>
      </c>
      <c r="J222" s="382"/>
      <c r="K222" s="471"/>
      <c r="L222" s="469"/>
      <c r="M222" s="382"/>
      <c r="N222" s="470"/>
      <c r="O222" s="382"/>
      <c r="P222" s="470"/>
      <c r="Q222" s="382"/>
      <c r="S222" s="460" t="str">
        <f t="shared" si="97"/>
        <v/>
      </c>
      <c r="T222" s="381"/>
      <c r="U222" s="459" t="str" cm="1">
        <f t="array" ref="U222">IF(ISNUMBER(O222), O222, IF(ISNUMBER(G222), 'Lo-Z-INPUT'!$K$19:$L$19, ""))</f>
        <v/>
      </c>
      <c r="V222" s="381"/>
      <c r="W222" s="458" t="str">
        <f t="shared" si="98"/>
        <v/>
      </c>
      <c r="X222" s="144"/>
      <c r="Y222" s="462"/>
      <c r="Z222" s="70" t="str">
        <f>IF(AND(ISNUMBER($S222),$S222&lt;&gt;0),EXTRA!K222,'Lo-Z'!AH222)</f>
        <v>-</v>
      </c>
      <c r="AB222" s="327" t="str">
        <f>IF(AND(ISNUMBER($S222),$S222&lt;&gt;0),EXTRA!M222,'Lo-Z'!AJ222)</f>
        <v>-</v>
      </c>
      <c r="AC222" s="328" t="str">
        <f t="shared" si="86"/>
        <v/>
      </c>
      <c r="AE222" s="66" t="e">
        <f>IF(AND(ISNUMBER($S222),$S222&lt;&gt;0),EXTRA!P222,'Lo-Z'!AM222)</f>
        <v>#N/A</v>
      </c>
      <c r="AF222" s="65" t="str">
        <f t="shared" si="87"/>
        <v/>
      </c>
      <c r="AG222" s="329" t="e">
        <f>IF(AND(ISNUMBER($S222),$S222&lt;&gt;0),EXTRA!R222,'Lo-Z'!AO222)</f>
        <v>#N/A</v>
      </c>
      <c r="AH222" s="124" t="str">
        <f t="shared" si="88"/>
        <v/>
      </c>
      <c r="AJ222" s="104" t="str">
        <f>IF(AND(ISNUMBER($S222),$S222&lt;&gt;0),EXTRA!T222,'Lo-Z'!AQ222)</f>
        <v/>
      </c>
      <c r="AK222" s="44" t="str">
        <f t="shared" si="89"/>
        <v/>
      </c>
      <c r="AM222" s="85" t="str">
        <f>IF(AND(ISNUMBER($S222),$S222&lt;&gt;0),IF(MV&lt;200,EXTRA!V222,EXTRA!Z222),IF(MV&lt;200,'Lo-Z'!AS222,'Lo-Z'!AW222))</f>
        <v/>
      </c>
      <c r="AN222" s="84" t="str">
        <f t="shared" si="90"/>
        <v/>
      </c>
      <c r="AO222" s="322" t="str">
        <f>IF(AND(ISNUMBER($S222),$S222&lt;&gt;0),IF(MV&lt;200,EXTRA!X222,EXTRA!AB222),IF(MV&lt;200,'Lo-Z'!AU222,'Lo-Z'!AY222))</f>
        <v/>
      </c>
      <c r="AP222" s="106" t="str">
        <f t="shared" si="91"/>
        <v/>
      </c>
      <c r="AR222" s="289" t="str">
        <f>IF(AND(ISNUMBER($S222),$S222&lt;&gt;0),EXTRA!AW222,'Lo-Z'!BP222)</f>
        <v/>
      </c>
      <c r="AS222" s="290" t="str">
        <f t="shared" si="92"/>
        <v/>
      </c>
      <c r="AT222" s="291" t="str">
        <f>IF(AND(ISNUMBER($S222),$S222&lt;&gt;0),EXTRA!AY222,'Lo-Z'!BR222)</f>
        <v/>
      </c>
      <c r="AU222" s="292" t="str">
        <f t="shared" si="93"/>
        <v/>
      </c>
      <c r="AW222" s="330" t="str">
        <f>IF(AND(ISNUMBER($S222),$S222&lt;&gt;0),EXTRA!AH222,'Lo-Z'!BA222)</f>
        <v/>
      </c>
      <c r="AY222" s="335" t="str">
        <f>IF(AND(ISNUMBER(BA222),BA222&lt;&gt;0),"",IF(AND(ISNUMBER($S222),$S222&lt;&gt;0),'Lo-Z-INPUT'!$K$15*'Lo-Z-INPUT'!$K$7,'Lo-Z'!BC222))</f>
        <v/>
      </c>
      <c r="AZ222" s="170"/>
      <c r="BA222" s="296"/>
      <c r="BB222" s="345"/>
      <c r="BD222" s="333" t="str">
        <f>IF(AND(ISNUMBER($S222),$S222&lt;&gt;0),EXTRA!BC222,'Lo-Z'!BV222)</f>
        <v/>
      </c>
      <c r="BE222" s="334" t="str">
        <f t="shared" si="94"/>
        <v/>
      </c>
      <c r="BG222" s="332" t="str">
        <f>IF(AND(ISNUMBER($S222),$S222&lt;&gt;0),EXTRA!AT222,'Lo-Z'!BM222)</f>
        <v/>
      </c>
      <c r="BH222" s="65" t="str">
        <f t="shared" si="95"/>
        <v/>
      </c>
      <c r="BJ222" s="348" t="str">
        <f t="shared" si="99"/>
        <v/>
      </c>
      <c r="BK222" s="349" t="str">
        <f t="shared" si="96"/>
        <v/>
      </c>
      <c r="BN222" s="480" t="str">
        <f t="shared" si="100"/>
        <v/>
      </c>
      <c r="BO222" s="481" t="str">
        <f t="shared" si="101"/>
        <v/>
      </c>
    </row>
    <row r="223" spans="1:67" hidden="1">
      <c r="A223" s="492" t="e">
        <f>MATRIX!A223</f>
        <v>#N/A</v>
      </c>
      <c r="B223" s="504" t="e">
        <f>IF(MATRIX!B223&lt;&gt;0,MATRIX!B223,"-")</f>
        <v>#N/A</v>
      </c>
      <c r="D223" s="131"/>
      <c r="E223" s="294" t="str">
        <f t="shared" si="85"/>
        <v/>
      </c>
      <c r="F223" s="379"/>
      <c r="G223" s="306" t="e">
        <f>'Lo-Z'!AE223</f>
        <v>#N/A</v>
      </c>
      <c r="H223" s="380" t="str">
        <f>'Lo-Z'!AF223</f>
        <v/>
      </c>
      <c r="J223" s="382"/>
      <c r="K223" s="471"/>
      <c r="L223" s="469"/>
      <c r="M223" s="382"/>
      <c r="N223" s="470"/>
      <c r="O223" s="382"/>
      <c r="P223" s="470"/>
      <c r="Q223" s="382"/>
      <c r="S223" s="460" t="str">
        <f t="shared" si="97"/>
        <v/>
      </c>
      <c r="T223" s="381"/>
      <c r="U223" s="459" t="str" cm="1">
        <f t="array" ref="U223">IF(ISNUMBER(O223), O223, IF(ISNUMBER(G223), 'Lo-Z-INPUT'!$K$19:$L$19, ""))</f>
        <v/>
      </c>
      <c r="V223" s="381"/>
      <c r="W223" s="458" t="str">
        <f t="shared" si="98"/>
        <v/>
      </c>
      <c r="X223" s="144"/>
      <c r="Y223" s="462"/>
      <c r="Z223" s="70" t="str">
        <f>IF(AND(ISNUMBER($S223),$S223&lt;&gt;0),EXTRA!K223,'Lo-Z'!AH223)</f>
        <v>-</v>
      </c>
      <c r="AB223" s="327" t="str">
        <f>IF(AND(ISNUMBER($S223),$S223&lt;&gt;0),EXTRA!M223,'Lo-Z'!AJ223)</f>
        <v>-</v>
      </c>
      <c r="AC223" s="328" t="str">
        <f t="shared" si="86"/>
        <v/>
      </c>
      <c r="AE223" s="66" t="e">
        <f>IF(AND(ISNUMBER($S223),$S223&lt;&gt;0),EXTRA!P223,'Lo-Z'!AM223)</f>
        <v>#N/A</v>
      </c>
      <c r="AF223" s="65" t="str">
        <f t="shared" si="87"/>
        <v/>
      </c>
      <c r="AG223" s="329" t="e">
        <f>IF(AND(ISNUMBER($S223),$S223&lt;&gt;0),EXTRA!R223,'Lo-Z'!AO223)</f>
        <v>#N/A</v>
      </c>
      <c r="AH223" s="124" t="str">
        <f t="shared" si="88"/>
        <v/>
      </c>
      <c r="AJ223" s="104" t="str">
        <f>IF(AND(ISNUMBER($S223),$S223&lt;&gt;0),EXTRA!T223,'Lo-Z'!AQ223)</f>
        <v/>
      </c>
      <c r="AK223" s="44" t="str">
        <f t="shared" si="89"/>
        <v/>
      </c>
      <c r="AM223" s="85" t="str">
        <f>IF(AND(ISNUMBER($S223),$S223&lt;&gt;0),IF(MV&lt;200,EXTRA!V223,EXTRA!Z223),IF(MV&lt;200,'Lo-Z'!AS223,'Lo-Z'!AW223))</f>
        <v/>
      </c>
      <c r="AN223" s="84" t="str">
        <f t="shared" si="90"/>
        <v/>
      </c>
      <c r="AO223" s="322" t="str">
        <f>IF(AND(ISNUMBER($S223),$S223&lt;&gt;0),IF(MV&lt;200,EXTRA!X223,EXTRA!AB223),IF(MV&lt;200,'Lo-Z'!AU223,'Lo-Z'!AY223))</f>
        <v/>
      </c>
      <c r="AP223" s="106" t="str">
        <f t="shared" si="91"/>
        <v/>
      </c>
      <c r="AR223" s="289" t="str">
        <f>IF(AND(ISNUMBER($S223),$S223&lt;&gt;0),EXTRA!AW223,'Lo-Z'!BP223)</f>
        <v/>
      </c>
      <c r="AS223" s="290" t="str">
        <f t="shared" si="92"/>
        <v/>
      </c>
      <c r="AT223" s="291" t="str">
        <f>IF(AND(ISNUMBER($S223),$S223&lt;&gt;0),EXTRA!AY223,'Lo-Z'!BR223)</f>
        <v/>
      </c>
      <c r="AU223" s="292" t="str">
        <f t="shared" si="93"/>
        <v/>
      </c>
      <c r="AW223" s="330" t="str">
        <f>IF(AND(ISNUMBER($S223),$S223&lt;&gt;0),EXTRA!AH223,'Lo-Z'!BA223)</f>
        <v/>
      </c>
      <c r="AY223" s="335" t="str">
        <f>IF(AND(ISNUMBER(BA223),BA223&lt;&gt;0),"",IF(AND(ISNUMBER($S223),$S223&lt;&gt;0),'Lo-Z-INPUT'!$K$15*'Lo-Z-INPUT'!$K$7,'Lo-Z'!BC223))</f>
        <v/>
      </c>
      <c r="AZ223" s="170"/>
      <c r="BA223" s="296"/>
      <c r="BB223" s="345"/>
      <c r="BD223" s="333" t="str">
        <f>IF(AND(ISNUMBER($S223),$S223&lt;&gt;0),EXTRA!BC223,'Lo-Z'!BV223)</f>
        <v/>
      </c>
      <c r="BE223" s="334" t="str">
        <f t="shared" si="94"/>
        <v/>
      </c>
      <c r="BG223" s="332" t="str">
        <f>IF(AND(ISNUMBER($S223),$S223&lt;&gt;0),EXTRA!AT223,'Lo-Z'!BM223)</f>
        <v/>
      </c>
      <c r="BH223" s="65" t="str">
        <f t="shared" si="95"/>
        <v/>
      </c>
      <c r="BJ223" s="348" t="str">
        <f t="shared" si="99"/>
        <v/>
      </c>
      <c r="BK223" s="349" t="str">
        <f t="shared" si="96"/>
        <v/>
      </c>
      <c r="BN223" s="480" t="str">
        <f t="shared" si="100"/>
        <v/>
      </c>
      <c r="BO223" s="481" t="str">
        <f t="shared" si="101"/>
        <v/>
      </c>
    </row>
    <row r="224" spans="1:67" hidden="1">
      <c r="A224" s="492" t="e">
        <f>MATRIX!A224</f>
        <v>#N/A</v>
      </c>
      <c r="B224" s="504" t="e">
        <f>IF(MATRIX!B224&lt;&gt;0,MATRIX!B224,"-")</f>
        <v>#N/A</v>
      </c>
      <c r="D224" s="131"/>
      <c r="E224" s="294" t="str">
        <f t="shared" si="85"/>
        <v/>
      </c>
      <c r="F224" s="379"/>
      <c r="G224" s="306" t="e">
        <f>'Lo-Z'!AE224</f>
        <v>#N/A</v>
      </c>
      <c r="H224" s="380" t="str">
        <f>'Lo-Z'!AF224</f>
        <v/>
      </c>
      <c r="J224" s="382"/>
      <c r="K224" s="471"/>
      <c r="L224" s="469"/>
      <c r="M224" s="382"/>
      <c r="N224" s="470"/>
      <c r="O224" s="382"/>
      <c r="P224" s="470"/>
      <c r="Q224" s="382"/>
      <c r="S224" s="460" t="str">
        <f t="shared" si="97"/>
        <v/>
      </c>
      <c r="T224" s="381"/>
      <c r="U224" s="459" t="str" cm="1">
        <f t="array" ref="U224">IF(ISNUMBER(O224), O224, IF(ISNUMBER(G224), 'Lo-Z-INPUT'!$K$19:$L$19, ""))</f>
        <v/>
      </c>
      <c r="V224" s="381"/>
      <c r="W224" s="458" t="str">
        <f t="shared" si="98"/>
        <v/>
      </c>
      <c r="X224" s="144"/>
      <c r="Y224" s="462"/>
      <c r="Z224" s="70" t="str">
        <f>IF(AND(ISNUMBER($S224),$S224&lt;&gt;0),EXTRA!K224,'Lo-Z'!AH224)</f>
        <v>-</v>
      </c>
      <c r="AB224" s="327" t="str">
        <f>IF(AND(ISNUMBER($S224),$S224&lt;&gt;0),EXTRA!M224,'Lo-Z'!AJ224)</f>
        <v>-</v>
      </c>
      <c r="AC224" s="328" t="str">
        <f t="shared" si="86"/>
        <v/>
      </c>
      <c r="AE224" s="66" t="e">
        <f>IF(AND(ISNUMBER($S224),$S224&lt;&gt;0),EXTRA!P224,'Lo-Z'!AM224)</f>
        <v>#N/A</v>
      </c>
      <c r="AF224" s="65" t="str">
        <f t="shared" si="87"/>
        <v/>
      </c>
      <c r="AG224" s="329" t="e">
        <f>IF(AND(ISNUMBER($S224),$S224&lt;&gt;0),EXTRA!R224,'Lo-Z'!AO224)</f>
        <v>#N/A</v>
      </c>
      <c r="AH224" s="124" t="str">
        <f t="shared" si="88"/>
        <v/>
      </c>
      <c r="AJ224" s="104" t="str">
        <f>IF(AND(ISNUMBER($S224),$S224&lt;&gt;0),EXTRA!T224,'Lo-Z'!AQ224)</f>
        <v/>
      </c>
      <c r="AK224" s="44" t="str">
        <f t="shared" si="89"/>
        <v/>
      </c>
      <c r="AM224" s="85" t="str">
        <f>IF(AND(ISNUMBER($S224),$S224&lt;&gt;0),IF(MV&lt;200,EXTRA!V224,EXTRA!Z224),IF(MV&lt;200,'Lo-Z'!AS224,'Lo-Z'!AW224))</f>
        <v/>
      </c>
      <c r="AN224" s="84" t="str">
        <f t="shared" si="90"/>
        <v/>
      </c>
      <c r="AO224" s="322" t="str">
        <f>IF(AND(ISNUMBER($S224),$S224&lt;&gt;0),IF(MV&lt;200,EXTRA!X224,EXTRA!AB224),IF(MV&lt;200,'Lo-Z'!AU224,'Lo-Z'!AY224))</f>
        <v/>
      </c>
      <c r="AP224" s="106" t="str">
        <f t="shared" si="91"/>
        <v/>
      </c>
      <c r="AR224" s="289" t="str">
        <f>IF(AND(ISNUMBER($S224),$S224&lt;&gt;0),EXTRA!AW224,'Lo-Z'!BP224)</f>
        <v/>
      </c>
      <c r="AS224" s="290" t="str">
        <f t="shared" si="92"/>
        <v/>
      </c>
      <c r="AT224" s="291" t="str">
        <f>IF(AND(ISNUMBER($S224),$S224&lt;&gt;0),EXTRA!AY224,'Lo-Z'!BR224)</f>
        <v/>
      </c>
      <c r="AU224" s="292" t="str">
        <f t="shared" si="93"/>
        <v/>
      </c>
      <c r="AW224" s="330" t="str">
        <f>IF(AND(ISNUMBER($S224),$S224&lt;&gt;0),EXTRA!AH224,'Lo-Z'!BA224)</f>
        <v/>
      </c>
      <c r="AY224" s="335" t="str">
        <f>IF(AND(ISNUMBER(BA224),BA224&lt;&gt;0),"",IF(AND(ISNUMBER($S224),$S224&lt;&gt;0),'Lo-Z-INPUT'!$K$15*'Lo-Z-INPUT'!$K$7,'Lo-Z'!BC224))</f>
        <v/>
      </c>
      <c r="AZ224" s="170"/>
      <c r="BA224" s="296"/>
      <c r="BB224" s="345"/>
      <c r="BD224" s="333" t="str">
        <f>IF(AND(ISNUMBER($S224),$S224&lt;&gt;0),EXTRA!BC224,'Lo-Z'!BV224)</f>
        <v/>
      </c>
      <c r="BE224" s="334" t="str">
        <f t="shared" si="94"/>
        <v/>
      </c>
      <c r="BG224" s="332" t="str">
        <f>IF(AND(ISNUMBER($S224),$S224&lt;&gt;0),EXTRA!AT224,'Lo-Z'!BM224)</f>
        <v/>
      </c>
      <c r="BH224" s="65" t="str">
        <f t="shared" si="95"/>
        <v/>
      </c>
      <c r="BJ224" s="348" t="str">
        <f t="shared" si="99"/>
        <v/>
      </c>
      <c r="BK224" s="349" t="str">
        <f t="shared" si="96"/>
        <v/>
      </c>
      <c r="BN224" s="480" t="str">
        <f t="shared" si="100"/>
        <v/>
      </c>
      <c r="BO224" s="481" t="str">
        <f t="shared" si="101"/>
        <v/>
      </c>
    </row>
    <row r="225" spans="1:67" hidden="1">
      <c r="A225" s="492" t="e">
        <f>MATRIX!A225</f>
        <v>#N/A</v>
      </c>
      <c r="B225" s="504" t="e">
        <f>IF(MATRIX!B225&lt;&gt;0,MATRIX!B225,"-")</f>
        <v>#N/A</v>
      </c>
      <c r="D225" s="131"/>
      <c r="E225" s="294" t="str">
        <f t="shared" ref="E225:E244" si="102">IF(OR(ISBLANK(D225),NOT(ISNUMBER(D225))),"",ES)</f>
        <v/>
      </c>
      <c r="F225" s="379"/>
      <c r="G225" s="306" t="e">
        <f>'Lo-Z'!AE225</f>
        <v>#N/A</v>
      </c>
      <c r="H225" s="380" t="str">
        <f>'Lo-Z'!AF225</f>
        <v/>
      </c>
      <c r="J225" s="382"/>
      <c r="K225" s="471"/>
      <c r="L225" s="469"/>
      <c r="M225" s="382"/>
      <c r="N225" s="470"/>
      <c r="O225" s="382"/>
      <c r="P225" s="470"/>
      <c r="Q225" s="382"/>
      <c r="S225" s="460" t="str">
        <f t="shared" si="97"/>
        <v/>
      </c>
      <c r="T225" s="381"/>
      <c r="U225" s="459" t="str" cm="1">
        <f t="array" ref="U225">IF(ISNUMBER(O225), O225, IF(ISNUMBER(G225), 'Lo-Z-INPUT'!$K$19:$L$19, ""))</f>
        <v/>
      </c>
      <c r="V225" s="381"/>
      <c r="W225" s="458" t="str">
        <f t="shared" si="98"/>
        <v/>
      </c>
      <c r="X225" s="144"/>
      <c r="Y225" s="462"/>
      <c r="Z225" s="70" t="str">
        <f>IF(AND(ISNUMBER($S225),$S225&lt;&gt;0),EXTRA!K225,'Lo-Z'!AH225)</f>
        <v>-</v>
      </c>
      <c r="AB225" s="327" t="str">
        <f>IF(AND(ISNUMBER($S225),$S225&lt;&gt;0),EXTRA!M225,'Lo-Z'!AJ225)</f>
        <v>-</v>
      </c>
      <c r="AC225" s="328" t="str">
        <f t="shared" ref="AC225:AC244" si="103">IF(ISNUMBER(AB225),KP,"")</f>
        <v/>
      </c>
      <c r="AE225" s="66" t="e">
        <f>IF(AND(ISNUMBER($S225),$S225&lt;&gt;0),EXTRA!P225,'Lo-Z'!AM225)</f>
        <v>#N/A</v>
      </c>
      <c r="AF225" s="65" t="str">
        <f t="shared" ref="AF225:AF244" si="104">IF(ISNUMBER(AE225),"W","")</f>
        <v/>
      </c>
      <c r="AG225" s="329" t="e">
        <f>IF(AND(ISNUMBER($S225),$S225&lt;&gt;0),EXTRA!R225,'Lo-Z'!AO225)</f>
        <v>#N/A</v>
      </c>
      <c r="AH225" s="124" t="str">
        <f t="shared" ref="AH225:AH244" si="105">IF(ISNUMBER(AG225),"W","")</f>
        <v/>
      </c>
      <c r="AJ225" s="104" t="str">
        <f>IF(AND(ISNUMBER($S225),$S225&lt;&gt;0),EXTRA!T225,'Lo-Z'!AQ225)</f>
        <v/>
      </c>
      <c r="AK225" s="44" t="str">
        <f t="shared" ref="AK225:AK244" si="106">IF(AJ225="","","V")</f>
        <v/>
      </c>
      <c r="AM225" s="85" t="str">
        <f>IF(AND(ISNUMBER($S225),$S225&lt;&gt;0),IF(MV&lt;200,EXTRA!V225,EXTRA!Z225),IF(MV&lt;200,'Lo-Z'!AS225,'Lo-Z'!AW225))</f>
        <v/>
      </c>
      <c r="AN225" s="84" t="str">
        <f t="shared" ref="AN225:AN244" si="107">IF(ISNUMBER(AM225),"A","")</f>
        <v/>
      </c>
      <c r="AO225" s="322" t="str">
        <f>IF(AND(ISNUMBER($S225),$S225&lt;&gt;0),IF(MV&lt;200,EXTRA!X225,EXTRA!AB225),IF(MV&lt;200,'Lo-Z'!AU225,'Lo-Z'!AY225))</f>
        <v/>
      </c>
      <c r="AP225" s="106" t="str">
        <f t="shared" ref="AP225:AP244" si="108">IF(ISNUMBER(AO225),"A","")</f>
        <v/>
      </c>
      <c r="AR225" s="289" t="str">
        <f>IF(AND(ISNUMBER($S225),$S225&lt;&gt;0),EXTRA!AW225,'Lo-Z'!BP225)</f>
        <v/>
      </c>
      <c r="AS225" s="290" t="str">
        <f t="shared" ref="AS225:AS244" si="109">IF(ISNUMBER(AR225),"BTU","")</f>
        <v/>
      </c>
      <c r="AT225" s="291" t="str">
        <f>IF(AND(ISNUMBER($S225),$S225&lt;&gt;0),EXTRA!AY225,'Lo-Z'!BR225)</f>
        <v/>
      </c>
      <c r="AU225" s="292" t="str">
        <f t="shared" ref="AU225:AU244" si="110">IF(ISNUMBER(AT225),"BTU","")</f>
        <v/>
      </c>
      <c r="AW225" s="330" t="str">
        <f>IF(AND(ISNUMBER($S225),$S225&lt;&gt;0),EXTRA!AH225,'Lo-Z'!BA225)</f>
        <v/>
      </c>
      <c r="AY225" s="335" t="str">
        <f>IF(AND(ISNUMBER(BA225),BA225&lt;&gt;0),"",IF(AND(ISNUMBER($S225),$S225&lt;&gt;0),'Lo-Z-INPUT'!$K$15*'Lo-Z-INPUT'!$K$7,'Lo-Z'!BC225))</f>
        <v/>
      </c>
      <c r="AZ225" s="170"/>
      <c r="BA225" s="296"/>
      <c r="BB225" s="345"/>
      <c r="BD225" s="333" t="str">
        <f>IF(AND(ISNUMBER($S225),$S225&lt;&gt;0),EXTRA!BC225,'Lo-Z'!BV225)</f>
        <v/>
      </c>
      <c r="BE225" s="334" t="str">
        <f t="shared" ref="BE225:BE244" si="111">IF(ISNUMBER(BD225),ES,"")</f>
        <v/>
      </c>
      <c r="BG225" s="332" t="str">
        <f>IF(AND(ISNUMBER($S225),$S225&lt;&gt;0),EXTRA!AT225,'Lo-Z'!BM225)</f>
        <v/>
      </c>
      <c r="BH225" s="65" t="str">
        <f t="shared" ref="BH225:BH244" si="112">IF(ISNUMBER(BG225),ES,"")</f>
        <v/>
      </c>
      <c r="BJ225" s="348" t="str">
        <f t="shared" si="99"/>
        <v/>
      </c>
      <c r="BK225" s="349" t="str">
        <f t="shared" ref="BK225:BK244" si="113">IF(ISNUMBER(BJ225),ES,"")</f>
        <v/>
      </c>
      <c r="BN225" s="480" t="str">
        <f t="shared" si="100"/>
        <v/>
      </c>
      <c r="BO225" s="481" t="str">
        <f t="shared" si="101"/>
        <v/>
      </c>
    </row>
    <row r="226" spans="1:67" hidden="1">
      <c r="A226" s="492" t="e">
        <f>MATRIX!A226</f>
        <v>#N/A</v>
      </c>
      <c r="B226" s="504" t="e">
        <f>IF(MATRIX!B226&lt;&gt;0,MATRIX!B226,"-")</f>
        <v>#N/A</v>
      </c>
      <c r="D226" s="131"/>
      <c r="E226" s="294" t="str">
        <f t="shared" si="102"/>
        <v/>
      </c>
      <c r="F226" s="379"/>
      <c r="G226" s="306" t="e">
        <f>'Lo-Z'!AE226</f>
        <v>#N/A</v>
      </c>
      <c r="H226" s="380" t="str">
        <f>'Lo-Z'!AF226</f>
        <v/>
      </c>
      <c r="J226" s="382"/>
      <c r="K226" s="471"/>
      <c r="L226" s="469"/>
      <c r="M226" s="382"/>
      <c r="N226" s="470"/>
      <c r="O226" s="382"/>
      <c r="P226" s="470"/>
      <c r="Q226" s="382"/>
      <c r="S226" s="460" t="str">
        <f t="shared" si="97"/>
        <v/>
      </c>
      <c r="T226" s="381"/>
      <c r="U226" s="459" t="str" cm="1">
        <f t="array" ref="U226">IF(ISNUMBER(O226), O226, IF(ISNUMBER(G226), 'Lo-Z-INPUT'!$K$19:$L$19, ""))</f>
        <v/>
      </c>
      <c r="V226" s="381"/>
      <c r="W226" s="458" t="str">
        <f t="shared" si="98"/>
        <v/>
      </c>
      <c r="X226" s="144"/>
      <c r="Y226" s="462"/>
      <c r="Z226" s="70" t="str">
        <f>IF(AND(ISNUMBER($S226),$S226&lt;&gt;0),EXTRA!K226,'Lo-Z'!AH226)</f>
        <v>-</v>
      </c>
      <c r="AB226" s="327" t="str">
        <f>IF(AND(ISNUMBER($S226),$S226&lt;&gt;0),EXTRA!M226,'Lo-Z'!AJ226)</f>
        <v>-</v>
      </c>
      <c r="AC226" s="328" t="str">
        <f t="shared" si="103"/>
        <v/>
      </c>
      <c r="AE226" s="66" t="e">
        <f>IF(AND(ISNUMBER($S226),$S226&lt;&gt;0),EXTRA!P226,'Lo-Z'!AM226)</f>
        <v>#N/A</v>
      </c>
      <c r="AF226" s="65" t="str">
        <f t="shared" si="104"/>
        <v/>
      </c>
      <c r="AG226" s="329" t="e">
        <f>IF(AND(ISNUMBER($S226),$S226&lt;&gt;0),EXTRA!R226,'Lo-Z'!AO226)</f>
        <v>#N/A</v>
      </c>
      <c r="AH226" s="124" t="str">
        <f t="shared" si="105"/>
        <v/>
      </c>
      <c r="AJ226" s="104" t="str">
        <f>IF(AND(ISNUMBER($S226),$S226&lt;&gt;0),EXTRA!T226,'Lo-Z'!AQ226)</f>
        <v/>
      </c>
      <c r="AK226" s="44" t="str">
        <f t="shared" si="106"/>
        <v/>
      </c>
      <c r="AM226" s="85" t="str">
        <f>IF(AND(ISNUMBER($S226),$S226&lt;&gt;0),IF(MV&lt;200,EXTRA!V226,EXTRA!Z226),IF(MV&lt;200,'Lo-Z'!AS226,'Lo-Z'!AW226))</f>
        <v/>
      </c>
      <c r="AN226" s="84" t="str">
        <f t="shared" si="107"/>
        <v/>
      </c>
      <c r="AO226" s="322" t="str">
        <f>IF(AND(ISNUMBER($S226),$S226&lt;&gt;0),IF(MV&lt;200,EXTRA!X226,EXTRA!AB226),IF(MV&lt;200,'Lo-Z'!AU226,'Lo-Z'!AY226))</f>
        <v/>
      </c>
      <c r="AP226" s="106" t="str">
        <f t="shared" si="108"/>
        <v/>
      </c>
      <c r="AR226" s="289" t="str">
        <f>IF(AND(ISNUMBER($S226),$S226&lt;&gt;0),EXTRA!AW226,'Lo-Z'!BP226)</f>
        <v/>
      </c>
      <c r="AS226" s="290" t="str">
        <f t="shared" si="109"/>
        <v/>
      </c>
      <c r="AT226" s="291" t="str">
        <f>IF(AND(ISNUMBER($S226),$S226&lt;&gt;0),EXTRA!AY226,'Lo-Z'!BR226)</f>
        <v/>
      </c>
      <c r="AU226" s="292" t="str">
        <f t="shared" si="110"/>
        <v/>
      </c>
      <c r="AW226" s="330" t="str">
        <f>IF(AND(ISNUMBER($S226),$S226&lt;&gt;0),EXTRA!AH226,'Lo-Z'!BA226)</f>
        <v/>
      </c>
      <c r="AY226" s="335" t="str">
        <f>IF(AND(ISNUMBER(BA226),BA226&lt;&gt;0),"",IF(AND(ISNUMBER($S226),$S226&lt;&gt;0),'Lo-Z-INPUT'!$K$15*'Lo-Z-INPUT'!$K$7,'Lo-Z'!BC226))</f>
        <v/>
      </c>
      <c r="AZ226" s="170"/>
      <c r="BA226" s="296"/>
      <c r="BB226" s="345"/>
      <c r="BD226" s="333" t="str">
        <f>IF(AND(ISNUMBER($S226),$S226&lt;&gt;0),EXTRA!BC226,'Lo-Z'!BV226)</f>
        <v/>
      </c>
      <c r="BE226" s="334" t="str">
        <f t="shared" si="111"/>
        <v/>
      </c>
      <c r="BG226" s="332" t="str">
        <f>IF(AND(ISNUMBER($S226),$S226&lt;&gt;0),EXTRA!AT226,'Lo-Z'!BM226)</f>
        <v/>
      </c>
      <c r="BH226" s="65" t="str">
        <f t="shared" si="112"/>
        <v/>
      </c>
      <c r="BJ226" s="348" t="str">
        <f t="shared" si="99"/>
        <v/>
      </c>
      <c r="BK226" s="349" t="str">
        <f t="shared" si="113"/>
        <v/>
      </c>
      <c r="BN226" s="480" t="str">
        <f t="shared" si="100"/>
        <v/>
      </c>
      <c r="BO226" s="481" t="str">
        <f t="shared" si="101"/>
        <v/>
      </c>
    </row>
    <row r="227" spans="1:67" hidden="1">
      <c r="A227" s="492" t="e">
        <f>MATRIX!A227</f>
        <v>#N/A</v>
      </c>
      <c r="B227" s="492" t="e">
        <f>IF(MATRIX!B227&lt;&gt;0,MATRIX!B227,"-")</f>
        <v>#N/A</v>
      </c>
      <c r="D227" s="131"/>
      <c r="E227" s="294" t="str">
        <f t="shared" si="102"/>
        <v/>
      </c>
      <c r="F227" s="379"/>
      <c r="G227" s="306" t="e">
        <f>'Lo-Z'!AE227</f>
        <v>#N/A</v>
      </c>
      <c r="H227" s="380" t="str">
        <f>'Lo-Z'!AF227</f>
        <v/>
      </c>
      <c r="J227" s="382"/>
      <c r="K227" s="471"/>
      <c r="L227" s="469"/>
      <c r="M227" s="382"/>
      <c r="N227" s="470"/>
      <c r="O227" s="382"/>
      <c r="P227" s="470"/>
      <c r="Q227" s="382"/>
      <c r="S227" s="460" t="str">
        <f t="shared" si="97"/>
        <v/>
      </c>
      <c r="T227" s="381"/>
      <c r="U227" s="459" t="str" cm="1">
        <f t="array" ref="U227">IF(ISNUMBER(O227), O227, IF(ISNUMBER(G227), 'Lo-Z-INPUT'!$K$19:$L$19, ""))</f>
        <v/>
      </c>
      <c r="V227" s="381"/>
      <c r="W227" s="458" t="str">
        <f t="shared" si="98"/>
        <v/>
      </c>
      <c r="X227" s="144"/>
      <c r="Y227" s="462"/>
      <c r="Z227" s="70" t="str">
        <f>IF(AND(ISNUMBER($S227),$S227&lt;&gt;0),EXTRA!K227,'Lo-Z'!AH227)</f>
        <v>-</v>
      </c>
      <c r="AB227" s="327" t="str">
        <f>IF(AND(ISNUMBER($S227),$S227&lt;&gt;0),EXTRA!M227,'Lo-Z'!AJ227)</f>
        <v>-</v>
      </c>
      <c r="AC227" s="328" t="str">
        <f t="shared" si="103"/>
        <v/>
      </c>
      <c r="AE227" s="66" t="e">
        <f>IF(AND(ISNUMBER($S227),$S227&lt;&gt;0),EXTRA!P227,'Lo-Z'!AM227)</f>
        <v>#N/A</v>
      </c>
      <c r="AF227" s="65" t="str">
        <f t="shared" si="104"/>
        <v/>
      </c>
      <c r="AG227" s="329" t="e">
        <f>IF(AND(ISNUMBER($S227),$S227&lt;&gt;0),EXTRA!R227,'Lo-Z'!AO227)</f>
        <v>#N/A</v>
      </c>
      <c r="AH227" s="124" t="str">
        <f t="shared" si="105"/>
        <v/>
      </c>
      <c r="AJ227" s="104" t="str">
        <f>IF(AND(ISNUMBER($S227),$S227&lt;&gt;0),EXTRA!T227,'Lo-Z'!AQ227)</f>
        <v/>
      </c>
      <c r="AK227" s="44" t="str">
        <f t="shared" si="106"/>
        <v/>
      </c>
      <c r="AM227" s="85" t="str">
        <f>IF(AND(ISNUMBER($S227),$S227&lt;&gt;0),IF(MV&lt;200,EXTRA!V227,EXTRA!Z227),IF(MV&lt;200,'Lo-Z'!AS227,'Lo-Z'!AW227))</f>
        <v/>
      </c>
      <c r="AN227" s="84" t="str">
        <f t="shared" si="107"/>
        <v/>
      </c>
      <c r="AO227" s="322" t="str">
        <f>IF(AND(ISNUMBER($S227),$S227&lt;&gt;0),IF(MV&lt;200,EXTRA!X227,EXTRA!AB227),IF(MV&lt;200,'Lo-Z'!AU227,'Lo-Z'!AY227))</f>
        <v/>
      </c>
      <c r="AP227" s="106" t="str">
        <f t="shared" si="108"/>
        <v/>
      </c>
      <c r="AR227" s="289" t="str">
        <f>IF(AND(ISNUMBER($S227),$S227&lt;&gt;0),EXTRA!AW227,'Lo-Z'!BP227)</f>
        <v/>
      </c>
      <c r="AS227" s="290" t="str">
        <f t="shared" si="109"/>
        <v/>
      </c>
      <c r="AT227" s="291" t="str">
        <f>IF(AND(ISNUMBER($S227),$S227&lt;&gt;0),EXTRA!AY227,'Lo-Z'!BR227)</f>
        <v/>
      </c>
      <c r="AU227" s="292" t="str">
        <f t="shared" si="110"/>
        <v/>
      </c>
      <c r="AW227" s="330" t="str">
        <f>IF(AND(ISNUMBER($S227),$S227&lt;&gt;0),EXTRA!AH227,'Lo-Z'!BA227)</f>
        <v/>
      </c>
      <c r="AY227" s="335" t="str">
        <f>IF(AND(ISNUMBER(BA227),BA227&lt;&gt;0),"",IF(AND(ISNUMBER($S227),$S227&lt;&gt;0),'Lo-Z-INPUT'!$K$15*'Lo-Z-INPUT'!$K$7,'Lo-Z'!BC227))</f>
        <v/>
      </c>
      <c r="AZ227" s="170"/>
      <c r="BA227" s="296"/>
      <c r="BB227" s="345"/>
      <c r="BD227" s="333" t="str">
        <f>IF(AND(ISNUMBER($S227),$S227&lt;&gt;0),EXTRA!BC227,'Lo-Z'!BV227)</f>
        <v/>
      </c>
      <c r="BE227" s="334" t="str">
        <f t="shared" si="111"/>
        <v/>
      </c>
      <c r="BG227" s="332" t="str">
        <f>IF(AND(ISNUMBER($S227),$S227&lt;&gt;0),EXTRA!AT227,'Lo-Z'!BM227)</f>
        <v/>
      </c>
      <c r="BH227" s="65" t="str">
        <f t="shared" si="112"/>
        <v/>
      </c>
      <c r="BJ227" s="348" t="str">
        <f t="shared" si="99"/>
        <v/>
      </c>
      <c r="BK227" s="349" t="str">
        <f t="shared" si="113"/>
        <v/>
      </c>
      <c r="BN227" s="480" t="str">
        <f t="shared" si="100"/>
        <v/>
      </c>
      <c r="BO227" s="481" t="str">
        <f t="shared" si="101"/>
        <v/>
      </c>
    </row>
    <row r="228" spans="1:67" hidden="1">
      <c r="A228" s="492" t="e">
        <f>MATRIX!A228</f>
        <v>#N/A</v>
      </c>
      <c r="B228" s="492" t="e">
        <f>IF(MATRIX!B228&lt;&gt;0,MATRIX!B228,"-")</f>
        <v>#N/A</v>
      </c>
      <c r="D228" s="131"/>
      <c r="E228" s="294" t="str">
        <f t="shared" si="102"/>
        <v/>
      </c>
      <c r="F228" s="379"/>
      <c r="G228" s="306" t="e">
        <f>'Lo-Z'!AE228</f>
        <v>#N/A</v>
      </c>
      <c r="H228" s="380" t="str">
        <f>'Lo-Z'!AF228</f>
        <v/>
      </c>
      <c r="J228" s="382"/>
      <c r="K228" s="471"/>
      <c r="L228" s="469"/>
      <c r="M228" s="382"/>
      <c r="N228" s="470"/>
      <c r="O228" s="382"/>
      <c r="P228" s="470"/>
      <c r="Q228" s="382"/>
      <c r="S228" s="460" t="str">
        <f t="shared" si="97"/>
        <v/>
      </c>
      <c r="T228" s="381"/>
      <c r="U228" s="459" t="str" cm="1">
        <f t="array" ref="U228">IF(ISNUMBER(O228), O228, IF(ISNUMBER(G228), 'Lo-Z-INPUT'!$K$19:$L$19, ""))</f>
        <v/>
      </c>
      <c r="V228" s="381"/>
      <c r="W228" s="458" t="str">
        <f t="shared" si="98"/>
        <v/>
      </c>
      <c r="X228" s="144"/>
      <c r="Y228" s="462"/>
      <c r="Z228" s="70" t="str">
        <f>IF(AND(ISNUMBER($S228),$S228&lt;&gt;0),EXTRA!K228,'Lo-Z'!AH228)</f>
        <v>-</v>
      </c>
      <c r="AB228" s="327" t="str">
        <f>IF(AND(ISNUMBER($S228),$S228&lt;&gt;0),EXTRA!M228,'Lo-Z'!AJ228)</f>
        <v>-</v>
      </c>
      <c r="AC228" s="328" t="str">
        <f t="shared" si="103"/>
        <v/>
      </c>
      <c r="AE228" s="66" t="e">
        <f>IF(AND(ISNUMBER($S228),$S228&lt;&gt;0),EXTRA!P228,'Lo-Z'!AM228)</f>
        <v>#N/A</v>
      </c>
      <c r="AF228" s="65" t="str">
        <f t="shared" si="104"/>
        <v/>
      </c>
      <c r="AG228" s="329" t="e">
        <f>IF(AND(ISNUMBER($S228),$S228&lt;&gt;0),EXTRA!R228,'Lo-Z'!AO228)</f>
        <v>#N/A</v>
      </c>
      <c r="AH228" s="124" t="str">
        <f t="shared" si="105"/>
        <v/>
      </c>
      <c r="AJ228" s="104" t="str">
        <f>IF(AND(ISNUMBER($S228),$S228&lt;&gt;0),EXTRA!T228,'Lo-Z'!AQ228)</f>
        <v/>
      </c>
      <c r="AK228" s="44" t="str">
        <f t="shared" si="106"/>
        <v/>
      </c>
      <c r="AM228" s="85" t="str">
        <f>IF(AND(ISNUMBER($S228),$S228&lt;&gt;0),IF(MV&lt;200,EXTRA!V228,EXTRA!Z228),IF(MV&lt;200,'Lo-Z'!AS228,'Lo-Z'!AW228))</f>
        <v/>
      </c>
      <c r="AN228" s="84" t="str">
        <f t="shared" si="107"/>
        <v/>
      </c>
      <c r="AO228" s="322" t="str">
        <f>IF(AND(ISNUMBER($S228),$S228&lt;&gt;0),IF(MV&lt;200,EXTRA!X228,EXTRA!AB228),IF(MV&lt;200,'Lo-Z'!AU228,'Lo-Z'!AY228))</f>
        <v/>
      </c>
      <c r="AP228" s="106" t="str">
        <f t="shared" si="108"/>
        <v/>
      </c>
      <c r="AR228" s="289" t="str">
        <f>IF(AND(ISNUMBER($S228),$S228&lt;&gt;0),EXTRA!AW228,'Lo-Z'!BP228)</f>
        <v/>
      </c>
      <c r="AS228" s="290" t="str">
        <f t="shared" si="109"/>
        <v/>
      </c>
      <c r="AT228" s="291" t="str">
        <f>IF(AND(ISNUMBER($S228),$S228&lt;&gt;0),EXTRA!AY228,'Lo-Z'!BR228)</f>
        <v/>
      </c>
      <c r="AU228" s="292" t="str">
        <f t="shared" si="110"/>
        <v/>
      </c>
      <c r="AW228" s="330" t="str">
        <f>IF(AND(ISNUMBER($S228),$S228&lt;&gt;0),EXTRA!AH228,'Lo-Z'!BA228)</f>
        <v/>
      </c>
      <c r="AY228" s="335" t="str">
        <f>IF(AND(ISNUMBER(BA228),BA228&lt;&gt;0),"",IF(AND(ISNUMBER($S228),$S228&lt;&gt;0),'Lo-Z-INPUT'!$K$15*'Lo-Z-INPUT'!$K$7,'Lo-Z'!BC228))</f>
        <v/>
      </c>
      <c r="AZ228" s="170"/>
      <c r="BA228" s="296"/>
      <c r="BB228" s="345"/>
      <c r="BD228" s="333" t="str">
        <f>IF(AND(ISNUMBER($S228),$S228&lt;&gt;0),EXTRA!BC228,'Lo-Z'!BV228)</f>
        <v/>
      </c>
      <c r="BE228" s="334" t="str">
        <f t="shared" si="111"/>
        <v/>
      </c>
      <c r="BG228" s="332" t="str">
        <f>IF(AND(ISNUMBER($S228),$S228&lt;&gt;0),EXTRA!AT228,'Lo-Z'!BM228)</f>
        <v/>
      </c>
      <c r="BH228" s="65" t="str">
        <f t="shared" si="112"/>
        <v/>
      </c>
      <c r="BJ228" s="348" t="str">
        <f t="shared" si="99"/>
        <v/>
      </c>
      <c r="BK228" s="349" t="str">
        <f t="shared" si="113"/>
        <v/>
      </c>
      <c r="BN228" s="480" t="str">
        <f t="shared" si="100"/>
        <v/>
      </c>
      <c r="BO228" s="481" t="str">
        <f t="shared" si="101"/>
        <v/>
      </c>
    </row>
    <row r="229" spans="1:67" hidden="1">
      <c r="A229" s="492" t="e">
        <f>MATRIX!A229</f>
        <v>#N/A</v>
      </c>
      <c r="B229" s="492" t="e">
        <f>IF(MATRIX!B229&lt;&gt;0,MATRIX!B229,"-")</f>
        <v>#N/A</v>
      </c>
      <c r="D229" s="131"/>
      <c r="E229" s="294" t="str">
        <f t="shared" si="102"/>
        <v/>
      </c>
      <c r="F229" s="379"/>
      <c r="G229" s="306" t="e">
        <f>'Lo-Z'!AE229</f>
        <v>#N/A</v>
      </c>
      <c r="H229" s="380" t="str">
        <f>'Lo-Z'!AF229</f>
        <v/>
      </c>
      <c r="J229" s="382"/>
      <c r="K229" s="471"/>
      <c r="L229" s="469"/>
      <c r="M229" s="382"/>
      <c r="N229" s="470"/>
      <c r="O229" s="382"/>
      <c r="P229" s="470"/>
      <c r="Q229" s="382"/>
      <c r="S229" s="460" t="str">
        <f t="shared" si="97"/>
        <v/>
      </c>
      <c r="T229" s="381"/>
      <c r="U229" s="459" t="str" cm="1">
        <f t="array" ref="U229">IF(ISNUMBER(O229), O229, IF(ISNUMBER(G229), 'Lo-Z-INPUT'!$K$19:$L$19, ""))</f>
        <v/>
      </c>
      <c r="V229" s="381"/>
      <c r="W229" s="458" t="str">
        <f t="shared" si="98"/>
        <v/>
      </c>
      <c r="X229" s="144"/>
      <c r="Y229" s="462"/>
      <c r="Z229" s="70" t="str">
        <f>IF(AND(ISNUMBER($S229),$S229&lt;&gt;0),EXTRA!K229,'Lo-Z'!AH229)</f>
        <v>-</v>
      </c>
      <c r="AB229" s="327" t="str">
        <f>IF(AND(ISNUMBER($S229),$S229&lt;&gt;0),EXTRA!M229,'Lo-Z'!AJ229)</f>
        <v>-</v>
      </c>
      <c r="AC229" s="328" t="str">
        <f t="shared" si="103"/>
        <v/>
      </c>
      <c r="AE229" s="66" t="e">
        <f>IF(AND(ISNUMBER($S229),$S229&lt;&gt;0),EXTRA!P229,'Lo-Z'!AM229)</f>
        <v>#N/A</v>
      </c>
      <c r="AF229" s="65" t="str">
        <f t="shared" si="104"/>
        <v/>
      </c>
      <c r="AG229" s="329" t="e">
        <f>IF(AND(ISNUMBER($S229),$S229&lt;&gt;0),EXTRA!R229,'Lo-Z'!AO229)</f>
        <v>#N/A</v>
      </c>
      <c r="AH229" s="124" t="str">
        <f t="shared" si="105"/>
        <v/>
      </c>
      <c r="AJ229" s="104" t="str">
        <f>IF(AND(ISNUMBER($S229),$S229&lt;&gt;0),EXTRA!T229,'Lo-Z'!AQ229)</f>
        <v/>
      </c>
      <c r="AK229" s="44" t="str">
        <f t="shared" si="106"/>
        <v/>
      </c>
      <c r="AM229" s="85" t="str">
        <f>IF(AND(ISNUMBER($S229),$S229&lt;&gt;0),IF(MV&lt;200,EXTRA!V229,EXTRA!Z229),IF(MV&lt;200,'Lo-Z'!AS229,'Lo-Z'!AW229))</f>
        <v/>
      </c>
      <c r="AN229" s="84" t="str">
        <f t="shared" si="107"/>
        <v/>
      </c>
      <c r="AO229" s="322" t="str">
        <f>IF(AND(ISNUMBER($S229),$S229&lt;&gt;0),IF(MV&lt;200,EXTRA!X229,EXTRA!AB229),IF(MV&lt;200,'Lo-Z'!AU229,'Lo-Z'!AY229))</f>
        <v/>
      </c>
      <c r="AP229" s="106" t="str">
        <f t="shared" si="108"/>
        <v/>
      </c>
      <c r="AR229" s="289" t="str">
        <f>IF(AND(ISNUMBER($S229),$S229&lt;&gt;0),EXTRA!AW229,'Lo-Z'!BP229)</f>
        <v/>
      </c>
      <c r="AS229" s="290" t="str">
        <f t="shared" si="109"/>
        <v/>
      </c>
      <c r="AT229" s="291" t="str">
        <f>IF(AND(ISNUMBER($S229),$S229&lt;&gt;0),EXTRA!AY229,'Lo-Z'!BR229)</f>
        <v/>
      </c>
      <c r="AU229" s="292" t="str">
        <f t="shared" si="110"/>
        <v/>
      </c>
      <c r="AW229" s="330" t="str">
        <f>IF(AND(ISNUMBER($S229),$S229&lt;&gt;0),EXTRA!AH229,'Lo-Z'!BA229)</f>
        <v/>
      </c>
      <c r="AY229" s="335" t="str">
        <f>IF(AND(ISNUMBER(BA229),BA229&lt;&gt;0),"",IF(AND(ISNUMBER($S229),$S229&lt;&gt;0),'Lo-Z-INPUT'!$K$15*'Lo-Z-INPUT'!$K$7,'Lo-Z'!BC229))</f>
        <v/>
      </c>
      <c r="AZ229" s="170"/>
      <c r="BA229" s="296"/>
      <c r="BB229" s="345"/>
      <c r="BD229" s="333" t="str">
        <f>IF(AND(ISNUMBER($S229),$S229&lt;&gt;0),EXTRA!BC229,'Lo-Z'!BV229)</f>
        <v/>
      </c>
      <c r="BE229" s="334" t="str">
        <f t="shared" si="111"/>
        <v/>
      </c>
      <c r="BG229" s="332" t="str">
        <f>IF(AND(ISNUMBER($S229),$S229&lt;&gt;0),EXTRA!AT229,'Lo-Z'!BM229)</f>
        <v/>
      </c>
      <c r="BH229" s="65" t="str">
        <f t="shared" si="112"/>
        <v/>
      </c>
      <c r="BJ229" s="348" t="str">
        <f t="shared" si="99"/>
        <v/>
      </c>
      <c r="BK229" s="349" t="str">
        <f t="shared" si="113"/>
        <v/>
      </c>
      <c r="BN229" s="480" t="str">
        <f t="shared" si="100"/>
        <v/>
      </c>
      <c r="BO229" s="481" t="str">
        <f t="shared" si="101"/>
        <v/>
      </c>
    </row>
    <row r="230" spans="1:67" hidden="1">
      <c r="A230" s="492" t="e">
        <f>MATRIX!A230</f>
        <v>#N/A</v>
      </c>
      <c r="B230" s="492" t="e">
        <f>IF(MATRIX!B230&lt;&gt;0,MATRIX!B230,"-")</f>
        <v>#N/A</v>
      </c>
      <c r="D230" s="131"/>
      <c r="E230" s="294" t="str">
        <f t="shared" si="102"/>
        <v/>
      </c>
      <c r="F230" s="379"/>
      <c r="G230" s="306" t="e">
        <f>'Lo-Z'!AE230</f>
        <v>#N/A</v>
      </c>
      <c r="H230" s="380" t="str">
        <f>'Lo-Z'!AF230</f>
        <v/>
      </c>
      <c r="J230" s="382"/>
      <c r="K230" s="471"/>
      <c r="L230" s="469"/>
      <c r="M230" s="382"/>
      <c r="N230" s="470"/>
      <c r="O230" s="382"/>
      <c r="P230" s="470"/>
      <c r="Q230" s="382"/>
      <c r="S230" s="460" t="str">
        <f t="shared" si="97"/>
        <v/>
      </c>
      <c r="T230" s="381"/>
      <c r="U230" s="459" t="str" cm="1">
        <f t="array" ref="U230">IF(ISNUMBER(O230), O230, IF(ISNUMBER(G230), 'Lo-Z-INPUT'!$K$19:$L$19, ""))</f>
        <v/>
      </c>
      <c r="V230" s="381"/>
      <c r="W230" s="458" t="str">
        <f t="shared" si="98"/>
        <v/>
      </c>
      <c r="X230" s="144"/>
      <c r="Y230" s="462"/>
      <c r="Z230" s="70" t="str">
        <f>IF(AND(ISNUMBER($S230),$S230&lt;&gt;0),EXTRA!K230,'Lo-Z'!AH230)</f>
        <v>-</v>
      </c>
      <c r="AB230" s="327" t="str">
        <f>IF(AND(ISNUMBER($S230),$S230&lt;&gt;0),EXTRA!M230,'Lo-Z'!AJ230)</f>
        <v>-</v>
      </c>
      <c r="AC230" s="328" t="str">
        <f t="shared" si="103"/>
        <v/>
      </c>
      <c r="AE230" s="66" t="e">
        <f>IF(AND(ISNUMBER($S230),$S230&lt;&gt;0),EXTRA!P230,'Lo-Z'!AM230)</f>
        <v>#N/A</v>
      </c>
      <c r="AF230" s="65" t="str">
        <f t="shared" si="104"/>
        <v/>
      </c>
      <c r="AG230" s="329" t="e">
        <f>IF(AND(ISNUMBER($S230),$S230&lt;&gt;0),EXTRA!R230,'Lo-Z'!AO230)</f>
        <v>#N/A</v>
      </c>
      <c r="AH230" s="124" t="str">
        <f t="shared" si="105"/>
        <v/>
      </c>
      <c r="AJ230" s="104" t="str">
        <f>IF(AND(ISNUMBER($S230),$S230&lt;&gt;0),EXTRA!T230,'Lo-Z'!AQ230)</f>
        <v/>
      </c>
      <c r="AK230" s="44" t="str">
        <f t="shared" si="106"/>
        <v/>
      </c>
      <c r="AM230" s="85" t="str">
        <f>IF(AND(ISNUMBER($S230),$S230&lt;&gt;0),IF(MV&lt;200,EXTRA!V230,EXTRA!Z230),IF(MV&lt;200,'Lo-Z'!AS230,'Lo-Z'!AW230))</f>
        <v/>
      </c>
      <c r="AN230" s="84" t="str">
        <f t="shared" si="107"/>
        <v/>
      </c>
      <c r="AO230" s="322" t="str">
        <f>IF(AND(ISNUMBER($S230),$S230&lt;&gt;0),IF(MV&lt;200,EXTRA!X230,EXTRA!AB230),IF(MV&lt;200,'Lo-Z'!AU230,'Lo-Z'!AY230))</f>
        <v/>
      </c>
      <c r="AP230" s="106" t="str">
        <f t="shared" si="108"/>
        <v/>
      </c>
      <c r="AR230" s="289" t="str">
        <f>IF(AND(ISNUMBER($S230),$S230&lt;&gt;0),EXTRA!AW230,'Lo-Z'!BP230)</f>
        <v/>
      </c>
      <c r="AS230" s="290" t="str">
        <f t="shared" si="109"/>
        <v/>
      </c>
      <c r="AT230" s="291" t="str">
        <f>IF(AND(ISNUMBER($S230),$S230&lt;&gt;0),EXTRA!AY230,'Lo-Z'!BR230)</f>
        <v/>
      </c>
      <c r="AU230" s="292" t="str">
        <f t="shared" si="110"/>
        <v/>
      </c>
      <c r="AW230" s="330" t="str">
        <f>IF(AND(ISNUMBER($S230),$S230&lt;&gt;0),EXTRA!AH230,'Lo-Z'!BA230)</f>
        <v/>
      </c>
      <c r="AY230" s="335" t="str">
        <f>IF(AND(ISNUMBER(BA230),BA230&lt;&gt;0),"",IF(AND(ISNUMBER($S230),$S230&lt;&gt;0),'Lo-Z-INPUT'!$K$15*'Lo-Z-INPUT'!$K$7,'Lo-Z'!BC230))</f>
        <v/>
      </c>
      <c r="AZ230" s="170"/>
      <c r="BA230" s="296"/>
      <c r="BB230" s="345"/>
      <c r="BD230" s="333" t="str">
        <f>IF(AND(ISNUMBER($S230),$S230&lt;&gt;0),EXTRA!BC230,'Lo-Z'!BV230)</f>
        <v/>
      </c>
      <c r="BE230" s="334" t="str">
        <f t="shared" si="111"/>
        <v/>
      </c>
      <c r="BG230" s="332" t="str">
        <f>IF(AND(ISNUMBER($S230),$S230&lt;&gt;0),EXTRA!AT230,'Lo-Z'!BM230)</f>
        <v/>
      </c>
      <c r="BH230" s="65" t="str">
        <f t="shared" si="112"/>
        <v/>
      </c>
      <c r="BJ230" s="348" t="str">
        <f t="shared" si="99"/>
        <v/>
      </c>
      <c r="BK230" s="349" t="str">
        <f t="shared" si="113"/>
        <v/>
      </c>
      <c r="BN230" s="480" t="str">
        <f t="shared" si="100"/>
        <v/>
      </c>
      <c r="BO230" s="481" t="str">
        <f t="shared" si="101"/>
        <v/>
      </c>
    </row>
    <row r="231" spans="1:67" hidden="1">
      <c r="A231" s="492" t="e">
        <f>MATRIX!A231</f>
        <v>#N/A</v>
      </c>
      <c r="B231" s="492" t="e">
        <f>IF(MATRIX!B231&lt;&gt;0,MATRIX!B231,"-")</f>
        <v>#N/A</v>
      </c>
      <c r="D231" s="131"/>
      <c r="E231" s="294" t="str">
        <f t="shared" si="102"/>
        <v/>
      </c>
      <c r="F231" s="379"/>
      <c r="G231" s="306" t="e">
        <f>'Lo-Z'!AE231</f>
        <v>#N/A</v>
      </c>
      <c r="H231" s="380" t="str">
        <f>'Lo-Z'!AF231</f>
        <v/>
      </c>
      <c r="J231" s="382"/>
      <c r="K231" s="471"/>
      <c r="L231" s="469"/>
      <c r="M231" s="382"/>
      <c r="N231" s="470"/>
      <c r="O231" s="382"/>
      <c r="P231" s="470"/>
      <c r="Q231" s="382"/>
      <c r="S231" s="460" t="str">
        <f t="shared" si="97"/>
        <v/>
      </c>
      <c r="T231" s="381"/>
      <c r="U231" s="459" t="str" cm="1">
        <f t="array" ref="U231">IF(ISNUMBER(O231), O231, IF(ISNUMBER(G231), 'Lo-Z-INPUT'!$K$19:$L$19, ""))</f>
        <v/>
      </c>
      <c r="V231" s="381"/>
      <c r="W231" s="458" t="str">
        <f t="shared" si="98"/>
        <v/>
      </c>
      <c r="X231" s="144"/>
      <c r="Y231" s="462"/>
      <c r="Z231" s="70" t="str">
        <f>IF(AND(ISNUMBER($S231),$S231&lt;&gt;0),EXTRA!K231,'Lo-Z'!AH231)</f>
        <v>-</v>
      </c>
      <c r="AB231" s="327" t="str">
        <f>IF(AND(ISNUMBER($S231),$S231&lt;&gt;0),EXTRA!M231,'Lo-Z'!AJ231)</f>
        <v>-</v>
      </c>
      <c r="AC231" s="328" t="str">
        <f t="shared" si="103"/>
        <v/>
      </c>
      <c r="AE231" s="66" t="e">
        <f>IF(AND(ISNUMBER($S231),$S231&lt;&gt;0),EXTRA!P231,'Lo-Z'!AM231)</f>
        <v>#N/A</v>
      </c>
      <c r="AF231" s="65" t="str">
        <f t="shared" si="104"/>
        <v/>
      </c>
      <c r="AG231" s="329" t="e">
        <f>IF(AND(ISNUMBER($S231),$S231&lt;&gt;0),EXTRA!R231,'Lo-Z'!AO231)</f>
        <v>#N/A</v>
      </c>
      <c r="AH231" s="124" t="str">
        <f t="shared" si="105"/>
        <v/>
      </c>
      <c r="AJ231" s="104" t="str">
        <f>IF(AND(ISNUMBER($S231),$S231&lt;&gt;0),EXTRA!T231,'Lo-Z'!AQ231)</f>
        <v/>
      </c>
      <c r="AK231" s="44" t="str">
        <f t="shared" si="106"/>
        <v/>
      </c>
      <c r="AM231" s="85" t="str">
        <f>IF(AND(ISNUMBER($S231),$S231&lt;&gt;0),IF(MV&lt;200,EXTRA!V231,EXTRA!Z231),IF(MV&lt;200,'Lo-Z'!AS231,'Lo-Z'!AW231))</f>
        <v/>
      </c>
      <c r="AN231" s="84" t="str">
        <f t="shared" si="107"/>
        <v/>
      </c>
      <c r="AO231" s="322" t="str">
        <f>IF(AND(ISNUMBER($S231),$S231&lt;&gt;0),IF(MV&lt;200,EXTRA!X231,EXTRA!AB231),IF(MV&lt;200,'Lo-Z'!AU231,'Lo-Z'!AY231))</f>
        <v/>
      </c>
      <c r="AP231" s="106" t="str">
        <f t="shared" si="108"/>
        <v/>
      </c>
      <c r="AR231" s="289" t="str">
        <f>IF(AND(ISNUMBER($S231),$S231&lt;&gt;0),EXTRA!AW231,'Lo-Z'!BP231)</f>
        <v/>
      </c>
      <c r="AS231" s="290" t="str">
        <f t="shared" si="109"/>
        <v/>
      </c>
      <c r="AT231" s="291" t="str">
        <f>IF(AND(ISNUMBER($S231),$S231&lt;&gt;0),EXTRA!AY231,'Lo-Z'!BR231)</f>
        <v/>
      </c>
      <c r="AU231" s="292" t="str">
        <f t="shared" si="110"/>
        <v/>
      </c>
      <c r="AW231" s="330" t="str">
        <f>IF(AND(ISNUMBER($S231),$S231&lt;&gt;0),EXTRA!AH231,'Lo-Z'!BA231)</f>
        <v/>
      </c>
      <c r="AY231" s="335" t="str">
        <f>IF(AND(ISNUMBER(BA231),BA231&lt;&gt;0),"",IF(AND(ISNUMBER($S231),$S231&lt;&gt;0),'Lo-Z-INPUT'!$K$15*'Lo-Z-INPUT'!$K$7,'Lo-Z'!BC231))</f>
        <v/>
      </c>
      <c r="AZ231" s="170"/>
      <c r="BA231" s="296"/>
      <c r="BB231" s="345"/>
      <c r="BD231" s="333" t="str">
        <f>IF(AND(ISNUMBER($S231),$S231&lt;&gt;0),EXTRA!BC231,'Lo-Z'!BV231)</f>
        <v/>
      </c>
      <c r="BE231" s="334" t="str">
        <f t="shared" si="111"/>
        <v/>
      </c>
      <c r="BG231" s="332" t="str">
        <f>IF(AND(ISNUMBER($S231),$S231&lt;&gt;0),EXTRA!AT231,'Lo-Z'!BM231)</f>
        <v/>
      </c>
      <c r="BH231" s="65" t="str">
        <f t="shared" si="112"/>
        <v/>
      </c>
      <c r="BJ231" s="348" t="str">
        <f t="shared" si="99"/>
        <v/>
      </c>
      <c r="BK231" s="349" t="str">
        <f t="shared" si="113"/>
        <v/>
      </c>
      <c r="BN231" s="480" t="str">
        <f t="shared" si="100"/>
        <v/>
      </c>
      <c r="BO231" s="481" t="str">
        <f t="shared" si="101"/>
        <v/>
      </c>
    </row>
    <row r="232" spans="1:67" hidden="1">
      <c r="A232" s="292" t="e">
        <f>MATRIX!A232</f>
        <v>#N/A</v>
      </c>
      <c r="B232" s="505" t="e">
        <f>IF(MATRIX!B232&lt;&gt;0,MATRIX!B232,"-")</f>
        <v>#N/A</v>
      </c>
      <c r="D232" s="131"/>
      <c r="E232" s="294" t="str">
        <f t="shared" si="102"/>
        <v/>
      </c>
      <c r="F232" s="379"/>
      <c r="G232" s="306" t="e">
        <f>'Lo-Z'!AE232</f>
        <v>#N/A</v>
      </c>
      <c r="H232" s="380" t="str">
        <f>'Lo-Z'!AF232</f>
        <v/>
      </c>
      <c r="J232" s="382"/>
      <c r="K232" s="471"/>
      <c r="L232" s="469"/>
      <c r="M232" s="382"/>
      <c r="N232" s="470"/>
      <c r="O232" s="382"/>
      <c r="P232" s="470"/>
      <c r="Q232" s="382"/>
      <c r="S232" s="460" t="str">
        <f t="shared" si="97"/>
        <v/>
      </c>
      <c r="T232" s="381"/>
      <c r="U232" s="459" t="str" cm="1">
        <f t="array" ref="U232">IF(ISNUMBER(O232), O232, IF(ISNUMBER(G232), 'Lo-Z-INPUT'!$K$19:$L$19, ""))</f>
        <v/>
      </c>
      <c r="V232" s="381"/>
      <c r="W232" s="458" t="str">
        <f t="shared" si="98"/>
        <v/>
      </c>
      <c r="X232" s="144"/>
      <c r="Y232" s="462"/>
      <c r="Z232" s="70" t="str">
        <f>IF(AND(ISNUMBER($S232),$S232&lt;&gt;0),EXTRA!K232,'Lo-Z'!AH232)</f>
        <v>-</v>
      </c>
      <c r="AB232" s="327" t="str">
        <f>IF(AND(ISNUMBER($S232),$S232&lt;&gt;0),EXTRA!M232,'Lo-Z'!AJ232)</f>
        <v>-</v>
      </c>
      <c r="AC232" s="328" t="str">
        <f t="shared" si="103"/>
        <v/>
      </c>
      <c r="AE232" s="66" t="e">
        <f>IF(AND(ISNUMBER($S232),$S232&lt;&gt;0),EXTRA!P232,'Lo-Z'!AM232)</f>
        <v>#N/A</v>
      </c>
      <c r="AF232" s="65" t="str">
        <f t="shared" si="104"/>
        <v/>
      </c>
      <c r="AG232" s="329" t="e">
        <f>IF(AND(ISNUMBER($S232),$S232&lt;&gt;0),EXTRA!R232,'Lo-Z'!AO232)</f>
        <v>#N/A</v>
      </c>
      <c r="AH232" s="124" t="str">
        <f t="shared" si="105"/>
        <v/>
      </c>
      <c r="AJ232" s="104" t="str">
        <f>IF(AND(ISNUMBER($S232),$S232&lt;&gt;0),EXTRA!T232,'Lo-Z'!AQ232)</f>
        <v/>
      </c>
      <c r="AK232" s="44" t="str">
        <f t="shared" si="106"/>
        <v/>
      </c>
      <c r="AM232" s="85" t="str">
        <f>IF(AND(ISNUMBER($S232),$S232&lt;&gt;0),IF(MV&lt;200,EXTRA!V232,EXTRA!Z232),IF(MV&lt;200,'Lo-Z'!AS232,'Lo-Z'!AW232))</f>
        <v/>
      </c>
      <c r="AN232" s="84" t="str">
        <f t="shared" si="107"/>
        <v/>
      </c>
      <c r="AO232" s="322" t="str">
        <f>IF(AND(ISNUMBER($S232),$S232&lt;&gt;0),IF(MV&lt;200,EXTRA!X232,EXTRA!AB232),IF(MV&lt;200,'Lo-Z'!AU232,'Lo-Z'!AY232))</f>
        <v/>
      </c>
      <c r="AP232" s="106" t="str">
        <f t="shared" si="108"/>
        <v/>
      </c>
      <c r="AR232" s="289" t="str">
        <f>IF(AND(ISNUMBER($S232),$S232&lt;&gt;0),EXTRA!AW232,'Lo-Z'!BP232)</f>
        <v/>
      </c>
      <c r="AS232" s="290" t="str">
        <f t="shared" si="109"/>
        <v/>
      </c>
      <c r="AT232" s="291" t="str">
        <f>IF(AND(ISNUMBER($S232),$S232&lt;&gt;0),EXTRA!AY232,'Lo-Z'!BR232)</f>
        <v/>
      </c>
      <c r="AU232" s="292" t="str">
        <f t="shared" si="110"/>
        <v/>
      </c>
      <c r="AW232" s="330" t="str">
        <f>IF(AND(ISNUMBER($S232),$S232&lt;&gt;0),EXTRA!AH232,'Lo-Z'!BA232)</f>
        <v/>
      </c>
      <c r="AY232" s="335" t="str">
        <f>IF(AND(ISNUMBER(BA232),BA232&lt;&gt;0),"",IF(AND(ISNUMBER($S232),$S232&lt;&gt;0),'Lo-Z-INPUT'!$K$15*'Lo-Z-INPUT'!$K$7,'Lo-Z'!BC232))</f>
        <v/>
      </c>
      <c r="AZ232" s="170"/>
      <c r="BA232" s="296"/>
      <c r="BB232" s="345"/>
      <c r="BD232" s="333" t="str">
        <f>IF(AND(ISNUMBER($S232),$S232&lt;&gt;0),EXTRA!BC232,'Lo-Z'!BV232)</f>
        <v/>
      </c>
      <c r="BE232" s="334" t="str">
        <f t="shared" si="111"/>
        <v/>
      </c>
      <c r="BG232" s="332" t="str">
        <f>IF(AND(ISNUMBER($S232),$S232&lt;&gt;0),EXTRA!AT232,'Lo-Z'!BM232)</f>
        <v/>
      </c>
      <c r="BH232" s="65" t="str">
        <f t="shared" si="112"/>
        <v/>
      </c>
      <c r="BJ232" s="348" t="str">
        <f t="shared" si="99"/>
        <v/>
      </c>
      <c r="BK232" s="349" t="str">
        <f t="shared" si="113"/>
        <v/>
      </c>
      <c r="BN232" s="480" t="str">
        <f t="shared" si="100"/>
        <v/>
      </c>
      <c r="BO232" s="481" t="str">
        <f t="shared" si="101"/>
        <v/>
      </c>
    </row>
    <row r="233" spans="1:67" hidden="1">
      <c r="A233" s="292" t="e">
        <f>MATRIX!A233</f>
        <v>#N/A</v>
      </c>
      <c r="B233" s="505" t="e">
        <f>IF(MATRIX!B233&lt;&gt;0,MATRIX!B233,"-")</f>
        <v>#N/A</v>
      </c>
      <c r="D233" s="131"/>
      <c r="E233" s="294" t="str">
        <f t="shared" si="102"/>
        <v/>
      </c>
      <c r="F233" s="379"/>
      <c r="G233" s="306" t="e">
        <f>'Lo-Z'!AE233</f>
        <v>#N/A</v>
      </c>
      <c r="H233" s="380" t="str">
        <f>'Lo-Z'!AF233</f>
        <v/>
      </c>
      <c r="J233" s="382"/>
      <c r="K233" s="471"/>
      <c r="L233" s="469"/>
      <c r="M233" s="382"/>
      <c r="N233" s="470"/>
      <c r="O233" s="382"/>
      <c r="P233" s="470"/>
      <c r="Q233" s="382"/>
      <c r="S233" s="460" t="str">
        <f t="shared" si="97"/>
        <v/>
      </c>
      <c r="T233" s="381"/>
      <c r="U233" s="459" t="str" cm="1">
        <f t="array" ref="U233">IF(ISNUMBER(O233), O233, IF(ISNUMBER(G233), 'Lo-Z-INPUT'!$K$19:$L$19, ""))</f>
        <v/>
      </c>
      <c r="V233" s="381"/>
      <c r="W233" s="458" t="str">
        <f t="shared" si="98"/>
        <v/>
      </c>
      <c r="X233" s="144"/>
      <c r="Y233" s="462"/>
      <c r="Z233" s="70" t="str">
        <f>IF(AND(ISNUMBER($S233),$S233&lt;&gt;0),EXTRA!K233,'Lo-Z'!AH233)</f>
        <v>-</v>
      </c>
      <c r="AB233" s="327" t="str">
        <f>IF(AND(ISNUMBER($S233),$S233&lt;&gt;0),EXTRA!M233,'Lo-Z'!AJ233)</f>
        <v>-</v>
      </c>
      <c r="AC233" s="328" t="str">
        <f t="shared" si="103"/>
        <v/>
      </c>
      <c r="AE233" s="66" t="e">
        <f>IF(AND(ISNUMBER($S233),$S233&lt;&gt;0),EXTRA!P233,'Lo-Z'!AM233)</f>
        <v>#N/A</v>
      </c>
      <c r="AF233" s="65" t="str">
        <f t="shared" si="104"/>
        <v/>
      </c>
      <c r="AG233" s="329" t="e">
        <f>IF(AND(ISNUMBER($S233),$S233&lt;&gt;0),EXTRA!R233,'Lo-Z'!AO233)</f>
        <v>#N/A</v>
      </c>
      <c r="AH233" s="124" t="str">
        <f t="shared" si="105"/>
        <v/>
      </c>
      <c r="AJ233" s="104" t="str">
        <f>IF(AND(ISNUMBER($S233),$S233&lt;&gt;0),EXTRA!T233,'Lo-Z'!AQ233)</f>
        <v/>
      </c>
      <c r="AK233" s="44" t="str">
        <f t="shared" si="106"/>
        <v/>
      </c>
      <c r="AM233" s="85" t="str">
        <f>IF(AND(ISNUMBER($S233),$S233&lt;&gt;0),IF(MV&lt;200,EXTRA!V233,EXTRA!Z233),IF(MV&lt;200,'Lo-Z'!AS233,'Lo-Z'!AW233))</f>
        <v/>
      </c>
      <c r="AN233" s="84" t="str">
        <f t="shared" si="107"/>
        <v/>
      </c>
      <c r="AO233" s="322" t="str">
        <f>IF(AND(ISNUMBER($S233),$S233&lt;&gt;0),IF(MV&lt;200,EXTRA!X233,EXTRA!AB233),IF(MV&lt;200,'Lo-Z'!AU233,'Lo-Z'!AY233))</f>
        <v/>
      </c>
      <c r="AP233" s="106" t="str">
        <f t="shared" si="108"/>
        <v/>
      </c>
      <c r="AR233" s="289" t="str">
        <f>IF(AND(ISNUMBER($S233),$S233&lt;&gt;0),EXTRA!AW233,'Lo-Z'!BP233)</f>
        <v/>
      </c>
      <c r="AS233" s="290" t="str">
        <f t="shared" si="109"/>
        <v/>
      </c>
      <c r="AT233" s="291" t="str">
        <f>IF(AND(ISNUMBER($S233),$S233&lt;&gt;0),EXTRA!AY233,'Lo-Z'!BR233)</f>
        <v/>
      </c>
      <c r="AU233" s="292" t="str">
        <f t="shared" si="110"/>
        <v/>
      </c>
      <c r="AW233" s="330" t="str">
        <f>IF(AND(ISNUMBER($S233),$S233&lt;&gt;0),EXTRA!AH233,'Lo-Z'!BA233)</f>
        <v/>
      </c>
      <c r="AY233" s="335" t="str">
        <f>IF(AND(ISNUMBER(BA233),BA233&lt;&gt;0),"",IF(AND(ISNUMBER($S233),$S233&lt;&gt;0),'Lo-Z-INPUT'!$K$15*'Lo-Z-INPUT'!$K$7,'Lo-Z'!BC233))</f>
        <v/>
      </c>
      <c r="AZ233" s="170"/>
      <c r="BA233" s="296"/>
      <c r="BB233" s="345"/>
      <c r="BD233" s="333" t="str">
        <f>IF(AND(ISNUMBER($S233),$S233&lt;&gt;0),EXTRA!BC233,'Lo-Z'!BV233)</f>
        <v/>
      </c>
      <c r="BE233" s="334" t="str">
        <f t="shared" si="111"/>
        <v/>
      </c>
      <c r="BG233" s="332" t="str">
        <f>IF(AND(ISNUMBER($S233),$S233&lt;&gt;0),EXTRA!AT233,'Lo-Z'!BM233)</f>
        <v/>
      </c>
      <c r="BH233" s="65" t="str">
        <f t="shared" si="112"/>
        <v/>
      </c>
      <c r="BJ233" s="348" t="str">
        <f t="shared" si="99"/>
        <v/>
      </c>
      <c r="BK233" s="349" t="str">
        <f t="shared" si="113"/>
        <v/>
      </c>
      <c r="BN233" s="480" t="str">
        <f t="shared" si="100"/>
        <v/>
      </c>
      <c r="BO233" s="481" t="str">
        <f t="shared" si="101"/>
        <v/>
      </c>
    </row>
    <row r="234" spans="1:67" hidden="1">
      <c r="A234" s="292" t="e">
        <f>MATRIX!A234</f>
        <v>#N/A</v>
      </c>
      <c r="B234" s="505" t="e">
        <f>IF(MATRIX!B234&lt;&gt;0,MATRIX!B234,"-")</f>
        <v>#N/A</v>
      </c>
      <c r="D234" s="131"/>
      <c r="E234" s="294" t="str">
        <f t="shared" si="102"/>
        <v/>
      </c>
      <c r="F234" s="379"/>
      <c r="G234" s="306" t="e">
        <f>'Lo-Z'!AE234</f>
        <v>#N/A</v>
      </c>
      <c r="H234" s="380" t="str">
        <f>'Lo-Z'!AF234</f>
        <v/>
      </c>
      <c r="J234" s="382"/>
      <c r="K234" s="471"/>
      <c r="L234" s="469"/>
      <c r="M234" s="382"/>
      <c r="N234" s="470"/>
      <c r="O234" s="382"/>
      <c r="P234" s="470"/>
      <c r="Q234" s="382"/>
      <c r="S234" s="460" t="str">
        <f t="shared" si="97"/>
        <v/>
      </c>
      <c r="T234" s="381"/>
      <c r="U234" s="459" t="str" cm="1">
        <f t="array" ref="U234">IF(ISNUMBER(O234), O234, IF(ISNUMBER(G234), 'Lo-Z-INPUT'!$K$19:$L$19, ""))</f>
        <v/>
      </c>
      <c r="V234" s="381"/>
      <c r="W234" s="458" t="str">
        <f t="shared" si="98"/>
        <v/>
      </c>
      <c r="X234" s="144"/>
      <c r="Y234" s="462"/>
      <c r="Z234" s="70" t="str">
        <f>IF(AND(ISNUMBER($S234),$S234&lt;&gt;0),EXTRA!K234,'Lo-Z'!AH234)</f>
        <v>-</v>
      </c>
      <c r="AB234" s="327" t="str">
        <f>IF(AND(ISNUMBER($S234),$S234&lt;&gt;0),EXTRA!M234,'Lo-Z'!AJ234)</f>
        <v>-</v>
      </c>
      <c r="AC234" s="328" t="str">
        <f t="shared" si="103"/>
        <v/>
      </c>
      <c r="AE234" s="66" t="e">
        <f>IF(AND(ISNUMBER($S234),$S234&lt;&gt;0),EXTRA!P234,'Lo-Z'!AM234)</f>
        <v>#N/A</v>
      </c>
      <c r="AF234" s="65" t="str">
        <f t="shared" si="104"/>
        <v/>
      </c>
      <c r="AG234" s="329" t="e">
        <f>IF(AND(ISNUMBER($S234),$S234&lt;&gt;0),EXTRA!R234,'Lo-Z'!AO234)</f>
        <v>#N/A</v>
      </c>
      <c r="AH234" s="124" t="str">
        <f t="shared" si="105"/>
        <v/>
      </c>
      <c r="AJ234" s="104" t="str">
        <f>IF(AND(ISNUMBER($S234),$S234&lt;&gt;0),EXTRA!T234,'Lo-Z'!AQ234)</f>
        <v/>
      </c>
      <c r="AK234" s="44" t="str">
        <f t="shared" si="106"/>
        <v/>
      </c>
      <c r="AM234" s="85" t="str">
        <f>IF(AND(ISNUMBER($S234),$S234&lt;&gt;0),IF(MV&lt;200,EXTRA!V234,EXTRA!Z234),IF(MV&lt;200,'Lo-Z'!AS234,'Lo-Z'!AW234))</f>
        <v/>
      </c>
      <c r="AN234" s="84" t="str">
        <f t="shared" si="107"/>
        <v/>
      </c>
      <c r="AO234" s="322" t="str">
        <f>IF(AND(ISNUMBER($S234),$S234&lt;&gt;0),IF(MV&lt;200,EXTRA!X234,EXTRA!AB234),IF(MV&lt;200,'Lo-Z'!AU234,'Lo-Z'!AY234))</f>
        <v/>
      </c>
      <c r="AP234" s="106" t="str">
        <f t="shared" si="108"/>
        <v/>
      </c>
      <c r="AR234" s="289" t="str">
        <f>IF(AND(ISNUMBER($S234),$S234&lt;&gt;0),EXTRA!AW234,'Lo-Z'!BP234)</f>
        <v/>
      </c>
      <c r="AS234" s="290" t="str">
        <f t="shared" si="109"/>
        <v/>
      </c>
      <c r="AT234" s="291" t="str">
        <f>IF(AND(ISNUMBER($S234),$S234&lt;&gt;0),EXTRA!AY234,'Lo-Z'!BR234)</f>
        <v/>
      </c>
      <c r="AU234" s="292" t="str">
        <f t="shared" si="110"/>
        <v/>
      </c>
      <c r="AW234" s="330" t="str">
        <f>IF(AND(ISNUMBER($S234),$S234&lt;&gt;0),EXTRA!AH234,'Lo-Z'!BA234)</f>
        <v/>
      </c>
      <c r="AY234" s="335" t="str">
        <f>IF(AND(ISNUMBER(BA234),BA234&lt;&gt;0),"",IF(AND(ISNUMBER($S234),$S234&lt;&gt;0),'Lo-Z-INPUT'!$K$15*'Lo-Z-INPUT'!$K$7,'Lo-Z'!BC234))</f>
        <v/>
      </c>
      <c r="AZ234" s="170"/>
      <c r="BA234" s="296"/>
      <c r="BB234" s="345"/>
      <c r="BD234" s="333" t="str">
        <f>IF(AND(ISNUMBER($S234),$S234&lt;&gt;0),EXTRA!BC234,'Lo-Z'!BV234)</f>
        <v/>
      </c>
      <c r="BE234" s="334" t="str">
        <f t="shared" si="111"/>
        <v/>
      </c>
      <c r="BG234" s="332" t="str">
        <f>IF(AND(ISNUMBER($S234),$S234&lt;&gt;0),EXTRA!AT234,'Lo-Z'!BM234)</f>
        <v/>
      </c>
      <c r="BH234" s="65" t="str">
        <f t="shared" si="112"/>
        <v/>
      </c>
      <c r="BJ234" s="348" t="str">
        <f t="shared" si="99"/>
        <v/>
      </c>
      <c r="BK234" s="349" t="str">
        <f t="shared" si="113"/>
        <v/>
      </c>
      <c r="BN234" s="480" t="str">
        <f t="shared" si="100"/>
        <v/>
      </c>
      <c r="BO234" s="481" t="str">
        <f t="shared" si="101"/>
        <v/>
      </c>
    </row>
    <row r="235" spans="1:67" hidden="1">
      <c r="A235" s="292" t="e">
        <f>MATRIX!A235</f>
        <v>#N/A</v>
      </c>
      <c r="B235" s="505" t="e">
        <f>IF(MATRIX!B235&lt;&gt;0,MATRIX!B235,"-")</f>
        <v>#N/A</v>
      </c>
      <c r="D235" s="131"/>
      <c r="E235" s="294" t="str">
        <f t="shared" si="102"/>
        <v/>
      </c>
      <c r="F235" s="379"/>
      <c r="G235" s="306" t="e">
        <f>'Lo-Z'!AE235</f>
        <v>#N/A</v>
      </c>
      <c r="H235" s="380" t="str">
        <f>'Lo-Z'!AF235</f>
        <v/>
      </c>
      <c r="J235" s="382"/>
      <c r="K235" s="471"/>
      <c r="L235" s="469"/>
      <c r="M235" s="382"/>
      <c r="N235" s="470"/>
      <c r="O235" s="382"/>
      <c r="P235" s="470"/>
      <c r="Q235" s="382"/>
      <c r="S235" s="460" t="str">
        <f t="shared" si="97"/>
        <v/>
      </c>
      <c r="T235" s="381"/>
      <c r="U235" s="459" t="str" cm="1">
        <f t="array" ref="U235">IF(ISNUMBER(O235), O235, IF(ISNUMBER(G235), 'Lo-Z-INPUT'!$K$19:$L$19, ""))</f>
        <v/>
      </c>
      <c r="V235" s="381"/>
      <c r="W235" s="458" t="str">
        <f t="shared" si="98"/>
        <v/>
      </c>
      <c r="X235" s="144"/>
      <c r="Y235" s="462"/>
      <c r="Z235" s="70" t="str">
        <f>IF(AND(ISNUMBER($S235),$S235&lt;&gt;0),EXTRA!K235,'Lo-Z'!AH235)</f>
        <v>-</v>
      </c>
      <c r="AB235" s="327" t="str">
        <f>IF(AND(ISNUMBER($S235),$S235&lt;&gt;0),EXTRA!M235,'Lo-Z'!AJ235)</f>
        <v>-</v>
      </c>
      <c r="AC235" s="328" t="str">
        <f t="shared" si="103"/>
        <v/>
      </c>
      <c r="AE235" s="66" t="e">
        <f>IF(AND(ISNUMBER($S235),$S235&lt;&gt;0),EXTRA!P235,'Lo-Z'!AM235)</f>
        <v>#N/A</v>
      </c>
      <c r="AF235" s="65" t="str">
        <f t="shared" si="104"/>
        <v/>
      </c>
      <c r="AG235" s="329" t="e">
        <f>IF(AND(ISNUMBER($S235),$S235&lt;&gt;0),EXTRA!R235,'Lo-Z'!AO235)</f>
        <v>#N/A</v>
      </c>
      <c r="AH235" s="124" t="str">
        <f t="shared" si="105"/>
        <v/>
      </c>
      <c r="AJ235" s="104" t="str">
        <f>IF(AND(ISNUMBER($S235),$S235&lt;&gt;0),EXTRA!T235,'Lo-Z'!AQ235)</f>
        <v/>
      </c>
      <c r="AK235" s="44" t="str">
        <f t="shared" si="106"/>
        <v/>
      </c>
      <c r="AM235" s="85" t="str">
        <f>IF(AND(ISNUMBER($S235),$S235&lt;&gt;0),IF(MV&lt;200,EXTRA!V235,EXTRA!Z235),IF(MV&lt;200,'Lo-Z'!AS235,'Lo-Z'!AW235))</f>
        <v/>
      </c>
      <c r="AN235" s="84" t="str">
        <f t="shared" si="107"/>
        <v/>
      </c>
      <c r="AO235" s="322" t="str">
        <f>IF(AND(ISNUMBER($S235),$S235&lt;&gt;0),IF(MV&lt;200,EXTRA!X235,EXTRA!AB235),IF(MV&lt;200,'Lo-Z'!AU235,'Lo-Z'!AY235))</f>
        <v/>
      </c>
      <c r="AP235" s="106" t="str">
        <f t="shared" si="108"/>
        <v/>
      </c>
      <c r="AR235" s="289" t="str">
        <f>IF(AND(ISNUMBER($S235),$S235&lt;&gt;0),EXTRA!AW235,'Lo-Z'!BP235)</f>
        <v/>
      </c>
      <c r="AS235" s="290" t="str">
        <f t="shared" si="109"/>
        <v/>
      </c>
      <c r="AT235" s="291" t="str">
        <f>IF(AND(ISNUMBER($S235),$S235&lt;&gt;0),EXTRA!AY235,'Lo-Z'!BR235)</f>
        <v/>
      </c>
      <c r="AU235" s="292" t="str">
        <f t="shared" si="110"/>
        <v/>
      </c>
      <c r="AW235" s="330" t="str">
        <f>IF(AND(ISNUMBER($S235),$S235&lt;&gt;0),EXTRA!AH235,'Lo-Z'!BA235)</f>
        <v/>
      </c>
      <c r="AY235" s="335" t="str">
        <f>IF(AND(ISNUMBER(BA235),BA235&lt;&gt;0),"",IF(AND(ISNUMBER($S235),$S235&lt;&gt;0),'Lo-Z-INPUT'!$K$15*'Lo-Z-INPUT'!$K$7,'Lo-Z'!BC235))</f>
        <v/>
      </c>
      <c r="AZ235" s="170"/>
      <c r="BA235" s="296"/>
      <c r="BB235" s="345"/>
      <c r="BD235" s="333" t="str">
        <f>IF(AND(ISNUMBER($S235),$S235&lt;&gt;0),EXTRA!BC235,'Lo-Z'!BV235)</f>
        <v/>
      </c>
      <c r="BE235" s="334" t="str">
        <f t="shared" si="111"/>
        <v/>
      </c>
      <c r="BG235" s="332" t="str">
        <f>IF(AND(ISNUMBER($S235),$S235&lt;&gt;0),EXTRA!AT235,'Lo-Z'!BM235)</f>
        <v/>
      </c>
      <c r="BH235" s="65" t="str">
        <f t="shared" si="112"/>
        <v/>
      </c>
      <c r="BJ235" s="348" t="str">
        <f t="shared" si="99"/>
        <v/>
      </c>
      <c r="BK235" s="349" t="str">
        <f t="shared" si="113"/>
        <v/>
      </c>
      <c r="BN235" s="480" t="str">
        <f t="shared" si="100"/>
        <v/>
      </c>
      <c r="BO235" s="481" t="str">
        <f t="shared" si="101"/>
        <v/>
      </c>
    </row>
    <row r="236" spans="1:67" hidden="1">
      <c r="A236" s="292" t="e">
        <f>MATRIX!A236</f>
        <v>#N/A</v>
      </c>
      <c r="B236" s="505" t="e">
        <f>IF(MATRIX!B236&lt;&gt;0,MATRIX!B236,"-")</f>
        <v>#N/A</v>
      </c>
      <c r="D236" s="131"/>
      <c r="E236" s="294" t="str">
        <f t="shared" si="102"/>
        <v/>
      </c>
      <c r="F236" s="379"/>
      <c r="G236" s="306" t="e">
        <f>'Lo-Z'!AE236</f>
        <v>#N/A</v>
      </c>
      <c r="H236" s="380" t="str">
        <f>'Lo-Z'!AF236</f>
        <v/>
      </c>
      <c r="J236" s="382"/>
      <c r="K236" s="471"/>
      <c r="L236" s="469"/>
      <c r="M236" s="382"/>
      <c r="N236" s="470"/>
      <c r="O236" s="382"/>
      <c r="P236" s="470"/>
      <c r="Q236" s="382"/>
      <c r="S236" s="460" t="str">
        <f t="shared" si="97"/>
        <v/>
      </c>
      <c r="T236" s="381"/>
      <c r="U236" s="459" t="str" cm="1">
        <f t="array" ref="U236">IF(ISNUMBER(O236), O236, IF(ISNUMBER(G236), 'Lo-Z-INPUT'!$K$19:$L$19, ""))</f>
        <v/>
      </c>
      <c r="V236" s="381"/>
      <c r="W236" s="458" t="str">
        <f t="shared" si="98"/>
        <v/>
      </c>
      <c r="X236" s="144"/>
      <c r="Y236" s="462"/>
      <c r="Z236" s="70" t="str">
        <f>IF(AND(ISNUMBER($S236),$S236&lt;&gt;0),EXTRA!K236,'Lo-Z'!AH236)</f>
        <v>-</v>
      </c>
      <c r="AB236" s="327" t="str">
        <f>IF(AND(ISNUMBER($S236),$S236&lt;&gt;0),EXTRA!M236,'Lo-Z'!AJ236)</f>
        <v>-</v>
      </c>
      <c r="AC236" s="328" t="str">
        <f t="shared" si="103"/>
        <v/>
      </c>
      <c r="AE236" s="66" t="e">
        <f>IF(AND(ISNUMBER($S236),$S236&lt;&gt;0),EXTRA!P236,'Lo-Z'!AM236)</f>
        <v>#N/A</v>
      </c>
      <c r="AF236" s="65" t="str">
        <f t="shared" si="104"/>
        <v/>
      </c>
      <c r="AG236" s="329" t="e">
        <f>IF(AND(ISNUMBER($S236),$S236&lt;&gt;0),EXTRA!R236,'Lo-Z'!AO236)</f>
        <v>#N/A</v>
      </c>
      <c r="AH236" s="124" t="str">
        <f t="shared" si="105"/>
        <v/>
      </c>
      <c r="AJ236" s="104" t="str">
        <f>IF(AND(ISNUMBER($S236),$S236&lt;&gt;0),EXTRA!T236,'Lo-Z'!AQ236)</f>
        <v/>
      </c>
      <c r="AK236" s="44" t="str">
        <f t="shared" si="106"/>
        <v/>
      </c>
      <c r="AM236" s="85" t="str">
        <f>IF(AND(ISNUMBER($S236),$S236&lt;&gt;0),IF(MV&lt;200,EXTRA!V236,EXTRA!Z236),IF(MV&lt;200,'Lo-Z'!AS236,'Lo-Z'!AW236))</f>
        <v/>
      </c>
      <c r="AN236" s="84" t="str">
        <f t="shared" si="107"/>
        <v/>
      </c>
      <c r="AO236" s="322" t="str">
        <f>IF(AND(ISNUMBER($S236),$S236&lt;&gt;0),IF(MV&lt;200,EXTRA!X236,EXTRA!AB236),IF(MV&lt;200,'Lo-Z'!AU236,'Lo-Z'!AY236))</f>
        <v/>
      </c>
      <c r="AP236" s="106" t="str">
        <f t="shared" si="108"/>
        <v/>
      </c>
      <c r="AR236" s="289" t="str">
        <f>IF(AND(ISNUMBER($S236),$S236&lt;&gt;0),EXTRA!AW236,'Lo-Z'!BP236)</f>
        <v/>
      </c>
      <c r="AS236" s="290" t="str">
        <f t="shared" si="109"/>
        <v/>
      </c>
      <c r="AT236" s="291" t="str">
        <f>IF(AND(ISNUMBER($S236),$S236&lt;&gt;0),EXTRA!AY236,'Lo-Z'!BR236)</f>
        <v/>
      </c>
      <c r="AU236" s="292" t="str">
        <f t="shared" si="110"/>
        <v/>
      </c>
      <c r="AW236" s="330" t="str">
        <f>IF(AND(ISNUMBER($S236),$S236&lt;&gt;0),EXTRA!AH236,'Lo-Z'!BA236)</f>
        <v/>
      </c>
      <c r="AY236" s="335" t="str">
        <f>IF(AND(ISNUMBER(BA236),BA236&lt;&gt;0),"",IF(AND(ISNUMBER($S236),$S236&lt;&gt;0),'Lo-Z-INPUT'!$K$15*'Lo-Z-INPUT'!$K$7,'Lo-Z'!BC236))</f>
        <v/>
      </c>
      <c r="AZ236" s="170"/>
      <c r="BA236" s="296"/>
      <c r="BB236" s="345"/>
      <c r="BD236" s="333" t="str">
        <f>IF(AND(ISNUMBER($S236),$S236&lt;&gt;0),EXTRA!BC236,'Lo-Z'!BV236)</f>
        <v/>
      </c>
      <c r="BE236" s="334" t="str">
        <f t="shared" si="111"/>
        <v/>
      </c>
      <c r="BG236" s="332" t="str">
        <f>IF(AND(ISNUMBER($S236),$S236&lt;&gt;0),EXTRA!AT236,'Lo-Z'!BM236)</f>
        <v/>
      </c>
      <c r="BH236" s="65" t="str">
        <f t="shared" si="112"/>
        <v/>
      </c>
      <c r="BJ236" s="348" t="str">
        <f t="shared" si="99"/>
        <v/>
      </c>
      <c r="BK236" s="349" t="str">
        <f t="shared" si="113"/>
        <v/>
      </c>
      <c r="BN236" s="480" t="str">
        <f t="shared" si="100"/>
        <v/>
      </c>
      <c r="BO236" s="481" t="str">
        <f t="shared" si="101"/>
        <v/>
      </c>
    </row>
    <row r="237" spans="1:67" hidden="1">
      <c r="A237" s="292" t="e">
        <f>MATRIX!A237</f>
        <v>#N/A</v>
      </c>
      <c r="B237" s="505" t="e">
        <f>IF(MATRIX!B237&lt;&gt;0,MATRIX!B237,"-")</f>
        <v>#N/A</v>
      </c>
      <c r="D237" s="131"/>
      <c r="E237" s="294" t="str">
        <f t="shared" si="102"/>
        <v/>
      </c>
      <c r="F237" s="379"/>
      <c r="G237" s="306" t="e">
        <f>'Lo-Z'!AE237</f>
        <v>#N/A</v>
      </c>
      <c r="H237" s="380" t="str">
        <f>'Lo-Z'!AF237</f>
        <v/>
      </c>
      <c r="J237" s="382"/>
      <c r="K237" s="471"/>
      <c r="L237" s="469"/>
      <c r="M237" s="382"/>
      <c r="N237" s="470"/>
      <c r="O237" s="382"/>
      <c r="P237" s="470"/>
      <c r="Q237" s="382"/>
      <c r="S237" s="460" t="str">
        <f t="shared" si="97"/>
        <v/>
      </c>
      <c r="T237" s="381"/>
      <c r="U237" s="459" t="str" cm="1">
        <f t="array" ref="U237">IF(ISNUMBER(O237), O237, IF(ISNUMBER(G237), 'Lo-Z-INPUT'!$K$19:$L$19, ""))</f>
        <v/>
      </c>
      <c r="V237" s="381"/>
      <c r="W237" s="458" t="str">
        <f t="shared" si="98"/>
        <v/>
      </c>
      <c r="X237" s="144"/>
      <c r="Y237" s="462"/>
      <c r="Z237" s="70" t="str">
        <f>IF(AND(ISNUMBER($S237),$S237&lt;&gt;0),EXTRA!K237,'Lo-Z'!AH237)</f>
        <v>-</v>
      </c>
      <c r="AB237" s="327" t="str">
        <f>IF(AND(ISNUMBER($S237),$S237&lt;&gt;0),EXTRA!M237,'Lo-Z'!AJ237)</f>
        <v>-</v>
      </c>
      <c r="AC237" s="328" t="str">
        <f t="shared" si="103"/>
        <v/>
      </c>
      <c r="AE237" s="66" t="e">
        <f>IF(AND(ISNUMBER($S237),$S237&lt;&gt;0),EXTRA!P237,'Lo-Z'!AM237)</f>
        <v>#N/A</v>
      </c>
      <c r="AF237" s="65" t="str">
        <f t="shared" si="104"/>
        <v/>
      </c>
      <c r="AG237" s="329" t="e">
        <f>IF(AND(ISNUMBER($S237),$S237&lt;&gt;0),EXTRA!R237,'Lo-Z'!AO237)</f>
        <v>#N/A</v>
      </c>
      <c r="AH237" s="124" t="str">
        <f t="shared" si="105"/>
        <v/>
      </c>
      <c r="AJ237" s="104" t="str">
        <f>IF(AND(ISNUMBER($S237),$S237&lt;&gt;0),EXTRA!T237,'Lo-Z'!AQ237)</f>
        <v/>
      </c>
      <c r="AK237" s="44" t="str">
        <f t="shared" si="106"/>
        <v/>
      </c>
      <c r="AM237" s="85" t="str">
        <f>IF(AND(ISNUMBER($S237),$S237&lt;&gt;0),IF(MV&lt;200,EXTRA!V237,EXTRA!Z237),IF(MV&lt;200,'Lo-Z'!AS237,'Lo-Z'!AW237))</f>
        <v/>
      </c>
      <c r="AN237" s="84" t="str">
        <f t="shared" si="107"/>
        <v/>
      </c>
      <c r="AO237" s="322" t="str">
        <f>IF(AND(ISNUMBER($S237),$S237&lt;&gt;0),IF(MV&lt;200,EXTRA!X237,EXTRA!AB237),IF(MV&lt;200,'Lo-Z'!AU237,'Lo-Z'!AY237))</f>
        <v/>
      </c>
      <c r="AP237" s="106" t="str">
        <f t="shared" si="108"/>
        <v/>
      </c>
      <c r="AR237" s="289" t="str">
        <f>IF(AND(ISNUMBER($S237),$S237&lt;&gt;0),EXTRA!AW237,'Lo-Z'!BP237)</f>
        <v/>
      </c>
      <c r="AS237" s="290" t="str">
        <f t="shared" si="109"/>
        <v/>
      </c>
      <c r="AT237" s="291" t="str">
        <f>IF(AND(ISNUMBER($S237),$S237&lt;&gt;0),EXTRA!AY237,'Lo-Z'!BR237)</f>
        <v/>
      </c>
      <c r="AU237" s="292" t="str">
        <f t="shared" si="110"/>
        <v/>
      </c>
      <c r="AW237" s="330" t="str">
        <f>IF(AND(ISNUMBER($S237),$S237&lt;&gt;0),EXTRA!AH237,'Lo-Z'!BA237)</f>
        <v/>
      </c>
      <c r="AY237" s="335" t="str">
        <f>IF(AND(ISNUMBER(BA237),BA237&lt;&gt;0),"",IF(AND(ISNUMBER($S237),$S237&lt;&gt;0),'Lo-Z-INPUT'!$K$15*'Lo-Z-INPUT'!$K$7,'Lo-Z'!BC237))</f>
        <v/>
      </c>
      <c r="AZ237" s="170"/>
      <c r="BA237" s="296"/>
      <c r="BB237" s="345"/>
      <c r="BD237" s="333" t="str">
        <f>IF(AND(ISNUMBER($S237),$S237&lt;&gt;0),EXTRA!BC237,'Lo-Z'!BV237)</f>
        <v/>
      </c>
      <c r="BE237" s="334" t="str">
        <f t="shared" si="111"/>
        <v/>
      </c>
      <c r="BG237" s="332" t="str">
        <f>IF(AND(ISNUMBER($S237),$S237&lt;&gt;0),EXTRA!AT237,'Lo-Z'!BM237)</f>
        <v/>
      </c>
      <c r="BH237" s="65" t="str">
        <f t="shared" si="112"/>
        <v/>
      </c>
      <c r="BJ237" s="348" t="str">
        <f t="shared" si="99"/>
        <v/>
      </c>
      <c r="BK237" s="349" t="str">
        <f t="shared" si="113"/>
        <v/>
      </c>
      <c r="BN237" s="480" t="str">
        <f t="shared" si="100"/>
        <v/>
      </c>
      <c r="BO237" s="481" t="str">
        <f t="shared" si="101"/>
        <v/>
      </c>
    </row>
    <row r="238" spans="1:67" hidden="1">
      <c r="A238" s="292" t="e">
        <f>MATRIX!A238</f>
        <v>#N/A</v>
      </c>
      <c r="B238" s="292" t="e">
        <f>IF(MATRIX!B238&lt;&gt;0,MATRIX!B238,"-")</f>
        <v>#N/A</v>
      </c>
      <c r="D238" s="131"/>
      <c r="E238" s="294" t="str">
        <f t="shared" si="102"/>
        <v/>
      </c>
      <c r="F238" s="379"/>
      <c r="G238" s="306" t="e">
        <f>'Lo-Z'!AE238</f>
        <v>#N/A</v>
      </c>
      <c r="H238" s="380" t="str">
        <f>'Lo-Z'!AF238</f>
        <v/>
      </c>
      <c r="J238" s="382"/>
      <c r="K238" s="471"/>
      <c r="L238" s="469"/>
      <c r="M238" s="382"/>
      <c r="N238" s="470"/>
      <c r="O238" s="382"/>
      <c r="P238" s="470"/>
      <c r="Q238" s="382"/>
      <c r="S238" s="460" t="str">
        <f t="shared" si="97"/>
        <v/>
      </c>
      <c r="T238" s="381"/>
      <c r="U238" s="459" t="str" cm="1">
        <f t="array" ref="U238">IF(ISNUMBER(O238), O238, IF(ISNUMBER(G238), 'Lo-Z-INPUT'!$K$19:$L$19, ""))</f>
        <v/>
      </c>
      <c r="V238" s="381"/>
      <c r="W238" s="458" t="str">
        <f t="shared" si="98"/>
        <v/>
      </c>
      <c r="X238" s="144"/>
      <c r="Y238" s="462"/>
      <c r="Z238" s="70" t="str">
        <f>IF(AND(ISNUMBER($S238),$S238&lt;&gt;0),EXTRA!K238,'Lo-Z'!AH238)</f>
        <v>-</v>
      </c>
      <c r="AB238" s="327" t="str">
        <f>IF(AND(ISNUMBER($S238),$S238&lt;&gt;0),EXTRA!M238,'Lo-Z'!AJ238)</f>
        <v>-</v>
      </c>
      <c r="AC238" s="328" t="str">
        <f t="shared" si="103"/>
        <v/>
      </c>
      <c r="AE238" s="66" t="e">
        <f>IF(AND(ISNUMBER($S238),$S238&lt;&gt;0),EXTRA!P238,'Lo-Z'!AM238)</f>
        <v>#N/A</v>
      </c>
      <c r="AF238" s="65" t="str">
        <f t="shared" si="104"/>
        <v/>
      </c>
      <c r="AG238" s="329" t="e">
        <f>IF(AND(ISNUMBER($S238),$S238&lt;&gt;0),EXTRA!R238,'Lo-Z'!AO238)</f>
        <v>#N/A</v>
      </c>
      <c r="AH238" s="124" t="str">
        <f t="shared" si="105"/>
        <v/>
      </c>
      <c r="AJ238" s="104" t="str">
        <f>IF(AND(ISNUMBER($S238),$S238&lt;&gt;0),EXTRA!T238,'Lo-Z'!AQ238)</f>
        <v/>
      </c>
      <c r="AK238" s="44" t="str">
        <f t="shared" si="106"/>
        <v/>
      </c>
      <c r="AM238" s="85" t="str">
        <f>IF(AND(ISNUMBER($S238),$S238&lt;&gt;0),IF(MV&lt;200,EXTRA!V238,EXTRA!Z238),IF(MV&lt;200,'Lo-Z'!AS238,'Lo-Z'!AW238))</f>
        <v/>
      </c>
      <c r="AN238" s="84" t="str">
        <f t="shared" si="107"/>
        <v/>
      </c>
      <c r="AO238" s="322" t="str">
        <f>IF(AND(ISNUMBER($S238),$S238&lt;&gt;0),IF(MV&lt;200,EXTRA!X238,EXTRA!AB238),IF(MV&lt;200,'Lo-Z'!AU238,'Lo-Z'!AY238))</f>
        <v/>
      </c>
      <c r="AP238" s="106" t="str">
        <f t="shared" si="108"/>
        <v/>
      </c>
      <c r="AR238" s="289" t="str">
        <f>IF(AND(ISNUMBER($S238),$S238&lt;&gt;0),EXTRA!AW238,'Lo-Z'!BP238)</f>
        <v/>
      </c>
      <c r="AS238" s="290" t="str">
        <f t="shared" si="109"/>
        <v/>
      </c>
      <c r="AT238" s="291" t="str">
        <f>IF(AND(ISNUMBER($S238),$S238&lt;&gt;0),EXTRA!AY238,'Lo-Z'!BR238)</f>
        <v/>
      </c>
      <c r="AU238" s="292" t="str">
        <f t="shared" si="110"/>
        <v/>
      </c>
      <c r="AW238" s="330" t="str">
        <f>IF(AND(ISNUMBER($S238),$S238&lt;&gt;0),EXTRA!AH238,'Lo-Z'!BA238)</f>
        <v/>
      </c>
      <c r="AY238" s="335" t="str">
        <f>IF(AND(ISNUMBER(BA238),BA238&lt;&gt;0),"",IF(AND(ISNUMBER($S238),$S238&lt;&gt;0),'Lo-Z-INPUT'!$K$15*'Lo-Z-INPUT'!$K$7,'Lo-Z'!BC238))</f>
        <v/>
      </c>
      <c r="AZ238" s="170"/>
      <c r="BA238" s="296"/>
      <c r="BB238" s="345"/>
      <c r="BD238" s="333" t="str">
        <f>IF(AND(ISNUMBER($S238),$S238&lt;&gt;0),EXTRA!BC238,'Lo-Z'!BV238)</f>
        <v/>
      </c>
      <c r="BE238" s="334" t="str">
        <f t="shared" si="111"/>
        <v/>
      </c>
      <c r="BG238" s="332" t="str">
        <f>IF(AND(ISNUMBER($S238),$S238&lt;&gt;0),EXTRA!AT238,'Lo-Z'!BM238)</f>
        <v/>
      </c>
      <c r="BH238" s="65" t="str">
        <f t="shared" si="112"/>
        <v/>
      </c>
      <c r="BJ238" s="348" t="str">
        <f t="shared" si="99"/>
        <v/>
      </c>
      <c r="BK238" s="349" t="str">
        <f t="shared" si="113"/>
        <v/>
      </c>
      <c r="BN238" s="480" t="str">
        <f t="shared" si="100"/>
        <v/>
      </c>
      <c r="BO238" s="481" t="str">
        <f t="shared" si="101"/>
        <v/>
      </c>
    </row>
    <row r="239" spans="1:67" hidden="1">
      <c r="A239" s="292" t="e">
        <f>MATRIX!A239</f>
        <v>#N/A</v>
      </c>
      <c r="B239" s="292" t="e">
        <f>IF(MATRIX!B239&lt;&gt;0,MATRIX!B239,"-")</f>
        <v>#N/A</v>
      </c>
      <c r="D239" s="131"/>
      <c r="E239" s="294" t="str">
        <f t="shared" si="102"/>
        <v/>
      </c>
      <c r="F239" s="379"/>
      <c r="G239" s="306" t="e">
        <f>'Lo-Z'!AE239</f>
        <v>#N/A</v>
      </c>
      <c r="H239" s="380" t="str">
        <f>'Lo-Z'!AF239</f>
        <v/>
      </c>
      <c r="J239" s="382"/>
      <c r="K239" s="471"/>
      <c r="L239" s="469"/>
      <c r="M239" s="382"/>
      <c r="N239" s="470"/>
      <c r="O239" s="382"/>
      <c r="P239" s="470"/>
      <c r="Q239" s="382"/>
      <c r="S239" s="460" t="str">
        <f t="shared" si="97"/>
        <v/>
      </c>
      <c r="T239" s="381"/>
      <c r="U239" s="459" t="str" cm="1">
        <f t="array" ref="U239">IF(ISNUMBER(O239), O239, IF(ISNUMBER(G239), 'Lo-Z-INPUT'!$K$19:$L$19, ""))</f>
        <v/>
      </c>
      <c r="V239" s="381"/>
      <c r="W239" s="458" t="str">
        <f t="shared" si="98"/>
        <v/>
      </c>
      <c r="X239" s="144"/>
      <c r="Y239" s="462"/>
      <c r="Z239" s="70" t="str">
        <f>IF(AND(ISNUMBER($S239),$S239&lt;&gt;0),EXTRA!K239,'Lo-Z'!AH239)</f>
        <v>-</v>
      </c>
      <c r="AB239" s="327" t="str">
        <f>IF(AND(ISNUMBER($S239),$S239&lt;&gt;0),EXTRA!M239,'Lo-Z'!AJ239)</f>
        <v>-</v>
      </c>
      <c r="AC239" s="328" t="str">
        <f t="shared" si="103"/>
        <v/>
      </c>
      <c r="AE239" s="66" t="e">
        <f>IF(AND(ISNUMBER($S239),$S239&lt;&gt;0),EXTRA!P239,'Lo-Z'!AM239)</f>
        <v>#N/A</v>
      </c>
      <c r="AF239" s="65" t="str">
        <f t="shared" si="104"/>
        <v/>
      </c>
      <c r="AG239" s="329" t="e">
        <f>IF(AND(ISNUMBER($S239),$S239&lt;&gt;0),EXTRA!R239,'Lo-Z'!AO239)</f>
        <v>#N/A</v>
      </c>
      <c r="AH239" s="124" t="str">
        <f t="shared" si="105"/>
        <v/>
      </c>
      <c r="AJ239" s="104" t="str">
        <f>IF(AND(ISNUMBER($S239),$S239&lt;&gt;0),EXTRA!T239,'Lo-Z'!AQ239)</f>
        <v/>
      </c>
      <c r="AK239" s="44" t="str">
        <f t="shared" si="106"/>
        <v/>
      </c>
      <c r="AM239" s="85" t="str">
        <f>IF(AND(ISNUMBER($S239),$S239&lt;&gt;0),IF(MV&lt;200,EXTRA!V239,EXTRA!Z239),IF(MV&lt;200,'Lo-Z'!AS239,'Lo-Z'!AW239))</f>
        <v/>
      </c>
      <c r="AN239" s="84" t="str">
        <f t="shared" si="107"/>
        <v/>
      </c>
      <c r="AO239" s="322" t="str">
        <f>IF(AND(ISNUMBER($S239),$S239&lt;&gt;0),IF(MV&lt;200,EXTRA!X239,EXTRA!AB239),IF(MV&lt;200,'Lo-Z'!AU239,'Lo-Z'!AY239))</f>
        <v/>
      </c>
      <c r="AP239" s="106" t="str">
        <f t="shared" si="108"/>
        <v/>
      </c>
      <c r="AR239" s="289" t="str">
        <f>IF(AND(ISNUMBER($S239),$S239&lt;&gt;0),EXTRA!AW239,'Lo-Z'!BP239)</f>
        <v/>
      </c>
      <c r="AS239" s="290" t="str">
        <f t="shared" si="109"/>
        <v/>
      </c>
      <c r="AT239" s="291" t="str">
        <f>IF(AND(ISNUMBER($S239),$S239&lt;&gt;0),EXTRA!AY239,'Lo-Z'!BR239)</f>
        <v/>
      </c>
      <c r="AU239" s="292" t="str">
        <f t="shared" si="110"/>
        <v/>
      </c>
      <c r="AW239" s="330" t="str">
        <f>IF(AND(ISNUMBER($S239),$S239&lt;&gt;0),EXTRA!AH239,'Lo-Z'!BA239)</f>
        <v/>
      </c>
      <c r="AY239" s="335" t="str">
        <f>IF(AND(ISNUMBER(BA239),BA239&lt;&gt;0),"",IF(AND(ISNUMBER($S239),$S239&lt;&gt;0),'Lo-Z-INPUT'!$K$15*'Lo-Z-INPUT'!$K$7,'Lo-Z'!BC239))</f>
        <v/>
      </c>
      <c r="AZ239" s="170"/>
      <c r="BA239" s="296"/>
      <c r="BB239" s="345"/>
      <c r="BD239" s="333" t="str">
        <f>IF(AND(ISNUMBER($S239),$S239&lt;&gt;0),EXTRA!BC239,'Lo-Z'!BV239)</f>
        <v/>
      </c>
      <c r="BE239" s="334" t="str">
        <f t="shared" si="111"/>
        <v/>
      </c>
      <c r="BG239" s="332" t="str">
        <f>IF(AND(ISNUMBER($S239),$S239&lt;&gt;0),EXTRA!AT239,'Lo-Z'!BM239)</f>
        <v/>
      </c>
      <c r="BH239" s="65" t="str">
        <f t="shared" si="112"/>
        <v/>
      </c>
      <c r="BJ239" s="348" t="str">
        <f t="shared" si="99"/>
        <v/>
      </c>
      <c r="BK239" s="349" t="str">
        <f t="shared" si="113"/>
        <v/>
      </c>
      <c r="BN239" s="480" t="str">
        <f t="shared" si="100"/>
        <v/>
      </c>
      <c r="BO239" s="481" t="str">
        <f t="shared" si="101"/>
        <v/>
      </c>
    </row>
    <row r="240" spans="1:67" hidden="1">
      <c r="A240" s="292" t="e">
        <f>MATRIX!A240</f>
        <v>#N/A</v>
      </c>
      <c r="B240" s="292" t="e">
        <f>IF(MATRIX!B240&lt;&gt;0,MATRIX!B240,"-")</f>
        <v>#N/A</v>
      </c>
      <c r="D240" s="131"/>
      <c r="E240" s="294" t="str">
        <f t="shared" si="102"/>
        <v/>
      </c>
      <c r="F240" s="379"/>
      <c r="G240" s="306" t="e">
        <f>'Lo-Z'!AE240</f>
        <v>#N/A</v>
      </c>
      <c r="H240" s="380" t="str">
        <f>'Lo-Z'!AF240</f>
        <v/>
      </c>
      <c r="J240" s="382"/>
      <c r="K240" s="471"/>
      <c r="L240" s="469"/>
      <c r="M240" s="382"/>
      <c r="N240" s="470"/>
      <c r="O240" s="382"/>
      <c r="P240" s="470"/>
      <c r="Q240" s="382"/>
      <c r="S240" s="460" t="str">
        <f t="shared" si="97"/>
        <v/>
      </c>
      <c r="T240" s="381"/>
      <c r="U240" s="459" t="str" cm="1">
        <f t="array" ref="U240">IF(ISNUMBER(O240), O240, IF(ISNUMBER(G240), 'Lo-Z-INPUT'!$K$19:$L$19, ""))</f>
        <v/>
      </c>
      <c r="V240" s="381"/>
      <c r="W240" s="458" t="str">
        <f t="shared" si="98"/>
        <v/>
      </c>
      <c r="X240" s="144"/>
      <c r="Y240" s="462"/>
      <c r="Z240" s="70" t="str">
        <f>IF(AND(ISNUMBER($S240),$S240&lt;&gt;0),EXTRA!K240,'Lo-Z'!AH240)</f>
        <v>-</v>
      </c>
      <c r="AB240" s="327" t="str">
        <f>IF(AND(ISNUMBER($S240),$S240&lt;&gt;0),EXTRA!M240,'Lo-Z'!AJ240)</f>
        <v>-</v>
      </c>
      <c r="AC240" s="328" t="str">
        <f t="shared" si="103"/>
        <v/>
      </c>
      <c r="AE240" s="66" t="e">
        <f>IF(AND(ISNUMBER($S240),$S240&lt;&gt;0),EXTRA!P240,'Lo-Z'!AM240)</f>
        <v>#N/A</v>
      </c>
      <c r="AF240" s="65" t="str">
        <f t="shared" si="104"/>
        <v/>
      </c>
      <c r="AG240" s="329" t="e">
        <f>IF(AND(ISNUMBER($S240),$S240&lt;&gt;0),EXTRA!R240,'Lo-Z'!AO240)</f>
        <v>#N/A</v>
      </c>
      <c r="AH240" s="124" t="str">
        <f t="shared" si="105"/>
        <v/>
      </c>
      <c r="AJ240" s="104" t="str">
        <f>IF(AND(ISNUMBER($S240),$S240&lt;&gt;0),EXTRA!T240,'Lo-Z'!AQ240)</f>
        <v/>
      </c>
      <c r="AK240" s="44" t="str">
        <f t="shared" si="106"/>
        <v/>
      </c>
      <c r="AM240" s="85" t="str">
        <f>IF(AND(ISNUMBER($S240),$S240&lt;&gt;0),IF(MV&lt;200,EXTRA!V240,EXTRA!Z240),IF(MV&lt;200,'Lo-Z'!AS240,'Lo-Z'!AW240))</f>
        <v/>
      </c>
      <c r="AN240" s="84" t="str">
        <f t="shared" si="107"/>
        <v/>
      </c>
      <c r="AO240" s="322" t="str">
        <f>IF(AND(ISNUMBER($S240),$S240&lt;&gt;0),IF(MV&lt;200,EXTRA!X240,EXTRA!AB240),IF(MV&lt;200,'Lo-Z'!AU240,'Lo-Z'!AY240))</f>
        <v/>
      </c>
      <c r="AP240" s="106" t="str">
        <f t="shared" si="108"/>
        <v/>
      </c>
      <c r="AR240" s="289" t="str">
        <f>IF(AND(ISNUMBER($S240),$S240&lt;&gt;0),EXTRA!AW240,'Lo-Z'!BP240)</f>
        <v/>
      </c>
      <c r="AS240" s="290" t="str">
        <f t="shared" si="109"/>
        <v/>
      </c>
      <c r="AT240" s="291" t="str">
        <f>IF(AND(ISNUMBER($S240),$S240&lt;&gt;0),EXTRA!AY240,'Lo-Z'!BR240)</f>
        <v/>
      </c>
      <c r="AU240" s="292" t="str">
        <f t="shared" si="110"/>
        <v/>
      </c>
      <c r="AW240" s="330" t="str">
        <f>IF(AND(ISNUMBER($S240),$S240&lt;&gt;0),EXTRA!AH240,'Lo-Z'!BA240)</f>
        <v/>
      </c>
      <c r="AY240" s="335" t="str">
        <f>IF(AND(ISNUMBER(BA240),BA240&lt;&gt;0),"",IF(AND(ISNUMBER($S240),$S240&lt;&gt;0),'Lo-Z-INPUT'!$K$15*'Lo-Z-INPUT'!$K$7,'Lo-Z'!BC240))</f>
        <v/>
      </c>
      <c r="AZ240" s="170"/>
      <c r="BA240" s="296"/>
      <c r="BB240" s="345"/>
      <c r="BD240" s="333" t="str">
        <f>IF(AND(ISNUMBER($S240),$S240&lt;&gt;0),EXTRA!BC240,'Lo-Z'!BV240)</f>
        <v/>
      </c>
      <c r="BE240" s="334" t="str">
        <f t="shared" si="111"/>
        <v/>
      </c>
      <c r="BG240" s="332" t="str">
        <f>IF(AND(ISNUMBER($S240),$S240&lt;&gt;0),EXTRA!AT240,'Lo-Z'!BM240)</f>
        <v/>
      </c>
      <c r="BH240" s="65" t="str">
        <f t="shared" si="112"/>
        <v/>
      </c>
      <c r="BJ240" s="348" t="str">
        <f t="shared" si="99"/>
        <v/>
      </c>
      <c r="BK240" s="349" t="str">
        <f t="shared" si="113"/>
        <v/>
      </c>
      <c r="BN240" s="480" t="str">
        <f t="shared" si="100"/>
        <v/>
      </c>
      <c r="BO240" s="481" t="str">
        <f t="shared" si="101"/>
        <v/>
      </c>
    </row>
    <row r="241" spans="1:67" hidden="1">
      <c r="A241" s="292" t="e">
        <f>MATRIX!A241</f>
        <v>#N/A</v>
      </c>
      <c r="B241" s="292" t="e">
        <f>IF(MATRIX!B241&lt;&gt;0,MATRIX!B241,"-")</f>
        <v>#N/A</v>
      </c>
      <c r="D241" s="131"/>
      <c r="E241" s="294" t="str">
        <f t="shared" si="102"/>
        <v/>
      </c>
      <c r="F241" s="379"/>
      <c r="G241" s="306" t="e">
        <f>'Lo-Z'!AE241</f>
        <v>#N/A</v>
      </c>
      <c r="H241" s="380" t="str">
        <f>'Lo-Z'!AF241</f>
        <v/>
      </c>
      <c r="J241" s="382"/>
      <c r="K241" s="471"/>
      <c r="L241" s="469"/>
      <c r="M241" s="382"/>
      <c r="N241" s="470"/>
      <c r="O241" s="382"/>
      <c r="P241" s="470"/>
      <c r="Q241" s="382"/>
      <c r="S241" s="460" t="str">
        <f t="shared" si="97"/>
        <v/>
      </c>
      <c r="T241" s="381"/>
      <c r="U241" s="459" t="str" cm="1">
        <f t="array" ref="U241">IF(ISNUMBER(O241), O241, IF(ISNUMBER(G241), 'Lo-Z-INPUT'!$K$19:$L$19, ""))</f>
        <v/>
      </c>
      <c r="V241" s="381"/>
      <c r="W241" s="458" t="str">
        <f t="shared" si="98"/>
        <v/>
      </c>
      <c r="X241" s="144"/>
      <c r="Y241" s="462"/>
      <c r="Z241" s="70" t="str">
        <f>IF(AND(ISNUMBER($S241),$S241&lt;&gt;0),EXTRA!K241,'Lo-Z'!AH241)</f>
        <v>-</v>
      </c>
      <c r="AB241" s="327" t="str">
        <f>IF(AND(ISNUMBER($S241),$S241&lt;&gt;0),EXTRA!M241,'Lo-Z'!AJ241)</f>
        <v>-</v>
      </c>
      <c r="AC241" s="328" t="str">
        <f t="shared" si="103"/>
        <v/>
      </c>
      <c r="AE241" s="66" t="e">
        <f>IF(AND(ISNUMBER($S241),$S241&lt;&gt;0),EXTRA!P241,'Lo-Z'!AM241)</f>
        <v>#N/A</v>
      </c>
      <c r="AF241" s="65" t="str">
        <f t="shared" si="104"/>
        <v/>
      </c>
      <c r="AG241" s="329" t="e">
        <f>IF(AND(ISNUMBER($S241),$S241&lt;&gt;0),EXTRA!R241,'Lo-Z'!AO241)</f>
        <v>#N/A</v>
      </c>
      <c r="AH241" s="124" t="str">
        <f t="shared" si="105"/>
        <v/>
      </c>
      <c r="AJ241" s="104" t="str">
        <f>IF(AND(ISNUMBER($S241),$S241&lt;&gt;0),EXTRA!T241,'Lo-Z'!AQ241)</f>
        <v/>
      </c>
      <c r="AK241" s="44" t="str">
        <f t="shared" si="106"/>
        <v/>
      </c>
      <c r="AM241" s="85" t="str">
        <f>IF(AND(ISNUMBER($S241),$S241&lt;&gt;0),IF(MV&lt;200,EXTRA!V241,EXTRA!Z241),IF(MV&lt;200,'Lo-Z'!AS241,'Lo-Z'!AW241))</f>
        <v/>
      </c>
      <c r="AN241" s="84" t="str">
        <f t="shared" si="107"/>
        <v/>
      </c>
      <c r="AO241" s="322" t="str">
        <f>IF(AND(ISNUMBER($S241),$S241&lt;&gt;0),IF(MV&lt;200,EXTRA!X241,EXTRA!AB241),IF(MV&lt;200,'Lo-Z'!AU241,'Lo-Z'!AY241))</f>
        <v/>
      </c>
      <c r="AP241" s="106" t="str">
        <f t="shared" si="108"/>
        <v/>
      </c>
      <c r="AR241" s="289" t="str">
        <f>IF(AND(ISNUMBER($S241),$S241&lt;&gt;0),EXTRA!AW241,'Lo-Z'!BP241)</f>
        <v/>
      </c>
      <c r="AS241" s="290" t="str">
        <f t="shared" si="109"/>
        <v/>
      </c>
      <c r="AT241" s="291" t="str">
        <f>IF(AND(ISNUMBER($S241),$S241&lt;&gt;0),EXTRA!AY241,'Lo-Z'!BR241)</f>
        <v/>
      </c>
      <c r="AU241" s="292" t="str">
        <f t="shared" si="110"/>
        <v/>
      </c>
      <c r="AW241" s="330" t="str">
        <f>IF(AND(ISNUMBER($S241),$S241&lt;&gt;0),EXTRA!AH241,'Lo-Z'!BA241)</f>
        <v/>
      </c>
      <c r="AY241" s="335" t="str">
        <f>IF(AND(ISNUMBER(BA241),BA241&lt;&gt;0),"",IF(AND(ISNUMBER($S241),$S241&lt;&gt;0),'Lo-Z-INPUT'!$K$15*'Lo-Z-INPUT'!$K$7,'Lo-Z'!BC241))</f>
        <v/>
      </c>
      <c r="AZ241" s="170"/>
      <c r="BA241" s="296"/>
      <c r="BB241" s="345"/>
      <c r="BD241" s="333" t="str">
        <f>IF(AND(ISNUMBER($S241),$S241&lt;&gt;0),EXTRA!BC241,'Lo-Z'!BV241)</f>
        <v/>
      </c>
      <c r="BE241" s="334" t="str">
        <f t="shared" si="111"/>
        <v/>
      </c>
      <c r="BG241" s="332" t="str">
        <f>IF(AND(ISNUMBER($S241),$S241&lt;&gt;0),EXTRA!AT241,'Lo-Z'!BM241)</f>
        <v/>
      </c>
      <c r="BH241" s="65" t="str">
        <f t="shared" si="112"/>
        <v/>
      </c>
      <c r="BJ241" s="348" t="str">
        <f t="shared" si="99"/>
        <v/>
      </c>
      <c r="BK241" s="349" t="str">
        <f t="shared" si="113"/>
        <v/>
      </c>
      <c r="BN241" s="480" t="str">
        <f t="shared" si="100"/>
        <v/>
      </c>
      <c r="BO241" s="481" t="str">
        <f t="shared" si="101"/>
        <v/>
      </c>
    </row>
    <row r="242" spans="1:67" hidden="1">
      <c r="A242" s="292" t="e">
        <f>MATRIX!A242</f>
        <v>#N/A</v>
      </c>
      <c r="B242" s="292" t="e">
        <f>IF(MATRIX!B242&lt;&gt;0,MATRIX!B242,"-")</f>
        <v>#N/A</v>
      </c>
      <c r="D242" s="131"/>
      <c r="E242" s="294" t="str">
        <f t="shared" si="102"/>
        <v/>
      </c>
      <c r="F242" s="379"/>
      <c r="G242" s="306" t="e">
        <f>'Lo-Z'!AE242</f>
        <v>#N/A</v>
      </c>
      <c r="H242" s="380" t="str">
        <f>'Lo-Z'!AF242</f>
        <v/>
      </c>
      <c r="J242" s="382"/>
      <c r="K242" s="471"/>
      <c r="L242" s="469"/>
      <c r="M242" s="382"/>
      <c r="N242" s="470"/>
      <c r="O242" s="382"/>
      <c r="P242" s="470"/>
      <c r="Q242" s="382"/>
      <c r="S242" s="460" t="str">
        <f t="shared" si="97"/>
        <v/>
      </c>
      <c r="T242" s="381"/>
      <c r="U242" s="459" t="str" cm="1">
        <f t="array" ref="U242">IF(ISNUMBER(O242), O242, IF(ISNUMBER(G242), 'Lo-Z-INPUT'!$K$19:$L$19, ""))</f>
        <v/>
      </c>
      <c r="V242" s="381"/>
      <c r="W242" s="458" t="str">
        <f t="shared" si="98"/>
        <v/>
      </c>
      <c r="X242" s="144"/>
      <c r="Y242" s="462"/>
      <c r="Z242" s="70" t="str">
        <f>IF(AND(ISNUMBER($S242),$S242&lt;&gt;0),EXTRA!K242,'Lo-Z'!AH242)</f>
        <v>-</v>
      </c>
      <c r="AB242" s="327" t="str">
        <f>IF(AND(ISNUMBER($S242),$S242&lt;&gt;0),EXTRA!M242,'Lo-Z'!AJ242)</f>
        <v>-</v>
      </c>
      <c r="AC242" s="328" t="str">
        <f t="shared" si="103"/>
        <v/>
      </c>
      <c r="AE242" s="66" t="e">
        <f>IF(AND(ISNUMBER($S242),$S242&lt;&gt;0),EXTRA!P242,'Lo-Z'!AM242)</f>
        <v>#N/A</v>
      </c>
      <c r="AF242" s="65" t="str">
        <f t="shared" si="104"/>
        <v/>
      </c>
      <c r="AG242" s="329" t="e">
        <f>IF(AND(ISNUMBER($S242),$S242&lt;&gt;0),EXTRA!R242,'Lo-Z'!AO242)</f>
        <v>#N/A</v>
      </c>
      <c r="AH242" s="124" t="str">
        <f t="shared" si="105"/>
        <v/>
      </c>
      <c r="AJ242" s="104" t="str">
        <f>IF(AND(ISNUMBER($S242),$S242&lt;&gt;0),EXTRA!T242,'Lo-Z'!AQ242)</f>
        <v/>
      </c>
      <c r="AK242" s="44" t="str">
        <f t="shared" si="106"/>
        <v/>
      </c>
      <c r="AM242" s="85" t="str">
        <f>IF(AND(ISNUMBER($S242),$S242&lt;&gt;0),IF(MV&lt;200,EXTRA!V242,EXTRA!Z242),IF(MV&lt;200,'Lo-Z'!AS242,'Lo-Z'!AW242))</f>
        <v/>
      </c>
      <c r="AN242" s="84" t="str">
        <f t="shared" si="107"/>
        <v/>
      </c>
      <c r="AO242" s="322" t="str">
        <f>IF(AND(ISNUMBER($S242),$S242&lt;&gt;0),IF(MV&lt;200,EXTRA!X242,EXTRA!AB242),IF(MV&lt;200,'Lo-Z'!AU242,'Lo-Z'!AY242))</f>
        <v/>
      </c>
      <c r="AP242" s="106" t="str">
        <f t="shared" si="108"/>
        <v/>
      </c>
      <c r="AR242" s="289" t="str">
        <f>IF(AND(ISNUMBER($S242),$S242&lt;&gt;0),EXTRA!AW242,'Lo-Z'!BP242)</f>
        <v/>
      </c>
      <c r="AS242" s="290" t="str">
        <f t="shared" si="109"/>
        <v/>
      </c>
      <c r="AT242" s="291" t="str">
        <f>IF(AND(ISNUMBER($S242),$S242&lt;&gt;0),EXTRA!AY242,'Lo-Z'!BR242)</f>
        <v/>
      </c>
      <c r="AU242" s="292" t="str">
        <f t="shared" si="110"/>
        <v/>
      </c>
      <c r="AW242" s="330" t="str">
        <f>IF(AND(ISNUMBER($S242),$S242&lt;&gt;0),EXTRA!AH242,'Lo-Z'!BA242)</f>
        <v/>
      </c>
      <c r="AY242" s="335" t="str">
        <f>IF(AND(ISNUMBER(BA242),BA242&lt;&gt;0),"",IF(AND(ISNUMBER($S242),$S242&lt;&gt;0),'Lo-Z-INPUT'!$K$15*'Lo-Z-INPUT'!$K$7,'Lo-Z'!BC242))</f>
        <v/>
      </c>
      <c r="AZ242" s="170"/>
      <c r="BA242" s="296"/>
      <c r="BB242" s="345"/>
      <c r="BD242" s="333" t="str">
        <f>IF(AND(ISNUMBER($S242),$S242&lt;&gt;0),EXTRA!BC242,'Lo-Z'!BV242)</f>
        <v/>
      </c>
      <c r="BE242" s="334" t="str">
        <f t="shared" si="111"/>
        <v/>
      </c>
      <c r="BG242" s="332" t="str">
        <f>IF(AND(ISNUMBER($S242),$S242&lt;&gt;0),EXTRA!AT242,'Lo-Z'!BM242)</f>
        <v/>
      </c>
      <c r="BH242" s="65" t="str">
        <f t="shared" si="112"/>
        <v/>
      </c>
      <c r="BJ242" s="348" t="str">
        <f t="shared" si="99"/>
        <v/>
      </c>
      <c r="BK242" s="349" t="str">
        <f t="shared" si="113"/>
        <v/>
      </c>
      <c r="BN242" s="480" t="str">
        <f t="shared" si="100"/>
        <v/>
      </c>
      <c r="BO242" s="481" t="str">
        <f t="shared" si="101"/>
        <v/>
      </c>
    </row>
    <row r="243" spans="1:67" hidden="1">
      <c r="A243" s="292" t="e">
        <f>MATRIX!A243</f>
        <v>#N/A</v>
      </c>
      <c r="B243" s="292" t="e">
        <f>IF(MATRIX!B243&lt;&gt;0,MATRIX!B243,"-")</f>
        <v>#N/A</v>
      </c>
      <c r="D243" s="131"/>
      <c r="E243" s="294" t="str">
        <f t="shared" si="102"/>
        <v/>
      </c>
      <c r="F243" s="379"/>
      <c r="G243" s="306" t="e">
        <f>'Lo-Z'!AE243</f>
        <v>#N/A</v>
      </c>
      <c r="H243" s="380" t="str">
        <f>'Lo-Z'!AF243</f>
        <v/>
      </c>
      <c r="J243" s="382"/>
      <c r="K243" s="471"/>
      <c r="L243" s="469"/>
      <c r="M243" s="382"/>
      <c r="N243" s="470"/>
      <c r="O243" s="382"/>
      <c r="P243" s="470"/>
      <c r="Q243" s="382"/>
      <c r="S243" s="460" t="str">
        <f t="shared" si="97"/>
        <v/>
      </c>
      <c r="T243" s="381"/>
      <c r="U243" s="459" t="str" cm="1">
        <f t="array" ref="U243">IF(ISNUMBER(O243), O243, IF(ISNUMBER(G243), 'Lo-Z-INPUT'!$K$19:$L$19, ""))</f>
        <v/>
      </c>
      <c r="V243" s="381"/>
      <c r="W243" s="458" t="str">
        <f t="shared" si="98"/>
        <v/>
      </c>
      <c r="X243" s="144"/>
      <c r="Y243" s="462"/>
      <c r="Z243" s="70" t="str">
        <f>IF(AND(ISNUMBER($S243),$S243&lt;&gt;0),EXTRA!K243,'Lo-Z'!AH243)</f>
        <v>-</v>
      </c>
      <c r="AB243" s="327" t="str">
        <f>IF(AND(ISNUMBER($S243),$S243&lt;&gt;0),EXTRA!M243,'Lo-Z'!AJ243)</f>
        <v>-</v>
      </c>
      <c r="AC243" s="328" t="str">
        <f t="shared" si="103"/>
        <v/>
      </c>
      <c r="AE243" s="66" t="e">
        <f>IF(AND(ISNUMBER($S243),$S243&lt;&gt;0),EXTRA!P243,'Lo-Z'!AM243)</f>
        <v>#N/A</v>
      </c>
      <c r="AF243" s="65" t="str">
        <f t="shared" si="104"/>
        <v/>
      </c>
      <c r="AG243" s="329" t="e">
        <f>IF(AND(ISNUMBER($S243),$S243&lt;&gt;0),EXTRA!R243,'Lo-Z'!AO243)</f>
        <v>#N/A</v>
      </c>
      <c r="AH243" s="124" t="str">
        <f t="shared" si="105"/>
        <v/>
      </c>
      <c r="AJ243" s="104" t="str">
        <f>IF(AND(ISNUMBER($S243),$S243&lt;&gt;0),EXTRA!T243,'Lo-Z'!AQ243)</f>
        <v/>
      </c>
      <c r="AK243" s="44" t="str">
        <f t="shared" si="106"/>
        <v/>
      </c>
      <c r="AM243" s="85" t="str">
        <f>IF(AND(ISNUMBER($S243),$S243&lt;&gt;0),IF(MV&lt;200,EXTRA!V243,EXTRA!Z243),IF(MV&lt;200,'Lo-Z'!AS243,'Lo-Z'!AW243))</f>
        <v/>
      </c>
      <c r="AN243" s="84" t="str">
        <f t="shared" si="107"/>
        <v/>
      </c>
      <c r="AO243" s="322" t="str">
        <f>IF(AND(ISNUMBER($S243),$S243&lt;&gt;0),IF(MV&lt;200,EXTRA!X243,EXTRA!AB243),IF(MV&lt;200,'Lo-Z'!AU243,'Lo-Z'!AY243))</f>
        <v/>
      </c>
      <c r="AP243" s="106" t="str">
        <f t="shared" si="108"/>
        <v/>
      </c>
      <c r="AR243" s="289" t="str">
        <f>IF(AND(ISNUMBER($S243),$S243&lt;&gt;0),EXTRA!AW243,'Lo-Z'!BP243)</f>
        <v/>
      </c>
      <c r="AS243" s="290" t="str">
        <f t="shared" si="109"/>
        <v/>
      </c>
      <c r="AT243" s="291" t="str">
        <f>IF(AND(ISNUMBER($S243),$S243&lt;&gt;0),EXTRA!AY243,'Lo-Z'!BR243)</f>
        <v/>
      </c>
      <c r="AU243" s="292" t="str">
        <f t="shared" si="110"/>
        <v/>
      </c>
      <c r="AW243" s="330" t="str">
        <f>IF(AND(ISNUMBER($S243),$S243&lt;&gt;0),EXTRA!AH243,'Lo-Z'!BA243)</f>
        <v/>
      </c>
      <c r="AY243" s="335" t="str">
        <f>IF(AND(ISNUMBER(BA243),BA243&lt;&gt;0),"",IF(AND(ISNUMBER($S243),$S243&lt;&gt;0),'Lo-Z-INPUT'!$K$15*'Lo-Z-INPUT'!$K$7,'Lo-Z'!BC243))</f>
        <v/>
      </c>
      <c r="AZ243" s="170"/>
      <c r="BA243" s="296"/>
      <c r="BB243" s="345"/>
      <c r="BD243" s="333" t="str">
        <f>IF(AND(ISNUMBER($S243),$S243&lt;&gt;0),EXTRA!BC243,'Lo-Z'!BV243)</f>
        <v/>
      </c>
      <c r="BE243" s="334" t="str">
        <f t="shared" si="111"/>
        <v/>
      </c>
      <c r="BG243" s="332" t="str">
        <f>IF(AND(ISNUMBER($S243),$S243&lt;&gt;0),EXTRA!AT243,'Lo-Z'!BM243)</f>
        <v/>
      </c>
      <c r="BH243" s="65" t="str">
        <f t="shared" si="112"/>
        <v/>
      </c>
      <c r="BJ243" s="348" t="str">
        <f t="shared" si="99"/>
        <v/>
      </c>
      <c r="BK243" s="349" t="str">
        <f t="shared" si="113"/>
        <v/>
      </c>
      <c r="BN243" s="480" t="str">
        <f t="shared" si="100"/>
        <v/>
      </c>
      <c r="BO243" s="481" t="str">
        <f t="shared" si="101"/>
        <v/>
      </c>
    </row>
    <row r="244" spans="1:67" hidden="1">
      <c r="A244" s="292" t="e">
        <f>MATRIX!A244</f>
        <v>#N/A</v>
      </c>
      <c r="B244" s="292" t="e">
        <f>IF(MATRIX!B244&lt;&gt;0,MATRIX!B244,"-")</f>
        <v>#N/A</v>
      </c>
      <c r="D244" s="131"/>
      <c r="E244" s="294" t="str">
        <f t="shared" si="102"/>
        <v/>
      </c>
      <c r="F244" s="379"/>
      <c r="G244" s="306" t="e">
        <f>'Lo-Z'!AE244</f>
        <v>#N/A</v>
      </c>
      <c r="H244" s="380" t="str">
        <f>'Lo-Z'!AF244</f>
        <v/>
      </c>
      <c r="J244" s="382"/>
      <c r="K244" s="471"/>
      <c r="L244" s="469"/>
      <c r="M244" s="382"/>
      <c r="N244" s="470"/>
      <c r="O244" s="382"/>
      <c r="P244" s="470"/>
      <c r="Q244" s="382"/>
      <c r="S244" s="460" t="str">
        <f t="shared" si="97"/>
        <v/>
      </c>
      <c r="T244" s="381"/>
      <c r="U244" s="459" t="str" cm="1">
        <f t="array" ref="U244">IF(ISNUMBER(O244), O244, IF(ISNUMBER(G244), 'Lo-Z-INPUT'!$K$19:$L$19, ""))</f>
        <v/>
      </c>
      <c r="V244" s="381"/>
      <c r="W244" s="458" t="str">
        <f t="shared" si="98"/>
        <v/>
      </c>
      <c r="X244" s="144"/>
      <c r="Y244" s="462"/>
      <c r="Z244" s="70" t="str">
        <f>IF(AND(ISNUMBER($S244),$S244&lt;&gt;0),EXTRA!K244,'Lo-Z'!AH244)</f>
        <v>-</v>
      </c>
      <c r="AB244" s="327" t="str">
        <f>IF(AND(ISNUMBER($S244),$S244&lt;&gt;0),EXTRA!M244,'Lo-Z'!AJ244)</f>
        <v>-</v>
      </c>
      <c r="AC244" s="328" t="str">
        <f t="shared" si="103"/>
        <v/>
      </c>
      <c r="AE244" s="66" t="e">
        <f>IF(AND(ISNUMBER($S244),$S244&lt;&gt;0),EXTRA!P244,'Lo-Z'!AM244)</f>
        <v>#N/A</v>
      </c>
      <c r="AF244" s="65" t="str">
        <f t="shared" si="104"/>
        <v/>
      </c>
      <c r="AG244" s="329" t="e">
        <f>IF(AND(ISNUMBER($S244),$S244&lt;&gt;0),EXTRA!R244,'Lo-Z'!AO244)</f>
        <v>#N/A</v>
      </c>
      <c r="AH244" s="124" t="str">
        <f t="shared" si="105"/>
        <v/>
      </c>
      <c r="AJ244" s="104" t="str">
        <f>IF(AND(ISNUMBER($S244),$S244&lt;&gt;0),EXTRA!T244,'Lo-Z'!AQ244)</f>
        <v/>
      </c>
      <c r="AK244" s="44" t="str">
        <f t="shared" si="106"/>
        <v/>
      </c>
      <c r="AM244" s="85" t="str">
        <f>IF(AND(ISNUMBER($S244),$S244&lt;&gt;0),IF(MV&lt;200,EXTRA!V244,EXTRA!Z244),IF(MV&lt;200,'Lo-Z'!AS244,'Lo-Z'!AW244))</f>
        <v/>
      </c>
      <c r="AN244" s="84" t="str">
        <f t="shared" si="107"/>
        <v/>
      </c>
      <c r="AO244" s="322" t="str">
        <f>IF(AND(ISNUMBER($S244),$S244&lt;&gt;0),IF(MV&lt;200,EXTRA!X244,EXTRA!AB244),IF(MV&lt;200,'Lo-Z'!AU244,'Lo-Z'!AY244))</f>
        <v/>
      </c>
      <c r="AP244" s="106" t="str">
        <f t="shared" si="108"/>
        <v/>
      </c>
      <c r="AR244" s="289" t="str">
        <f>IF(AND(ISNUMBER($S244),$S244&lt;&gt;0),EXTRA!AW244,'Lo-Z'!BP244)</f>
        <v/>
      </c>
      <c r="AS244" s="290" t="str">
        <f t="shared" si="109"/>
        <v/>
      </c>
      <c r="AT244" s="291" t="str">
        <f>IF(AND(ISNUMBER($S244),$S244&lt;&gt;0),EXTRA!AY244,'Lo-Z'!BR244)</f>
        <v/>
      </c>
      <c r="AU244" s="292" t="str">
        <f t="shared" si="110"/>
        <v/>
      </c>
      <c r="AW244" s="330" t="str">
        <f>IF(AND(ISNUMBER($S244),$S244&lt;&gt;0),EXTRA!AH244,'Lo-Z'!BA244)</f>
        <v/>
      </c>
      <c r="AY244" s="335" t="str">
        <f>IF(AND(ISNUMBER(BA244),BA244&lt;&gt;0),"",IF(AND(ISNUMBER($S244),$S244&lt;&gt;0),'Lo-Z-INPUT'!$K$15*'Lo-Z-INPUT'!$K$7,'Lo-Z'!BC244))</f>
        <v/>
      </c>
      <c r="AZ244" s="170"/>
      <c r="BA244" s="296"/>
      <c r="BB244" s="345"/>
      <c r="BD244" s="333" t="str">
        <f>IF(AND(ISNUMBER($S244),$S244&lt;&gt;0),EXTRA!BC244,'Lo-Z'!BV244)</f>
        <v/>
      </c>
      <c r="BE244" s="334" t="str">
        <f t="shared" si="111"/>
        <v/>
      </c>
      <c r="BG244" s="332" t="str">
        <f>IF(AND(ISNUMBER($S244),$S244&lt;&gt;0),EXTRA!AT244,'Lo-Z'!BM244)</f>
        <v/>
      </c>
      <c r="BH244" s="65" t="str">
        <f t="shared" si="112"/>
        <v/>
      </c>
      <c r="BJ244" s="348" t="str">
        <f t="shared" si="99"/>
        <v/>
      </c>
      <c r="BK244" s="349" t="str">
        <f t="shared" si="113"/>
        <v/>
      </c>
      <c r="BN244" s="480" t="str">
        <f t="shared" si="100"/>
        <v/>
      </c>
      <c r="BO244" s="481" t="str">
        <f t="shared" si="101"/>
        <v/>
      </c>
    </row>
    <row r="245" spans="1:67" hidden="1">
      <c r="A245" s="106" t="e">
        <f>MATRIX!A245</f>
        <v>#N/A</v>
      </c>
      <c r="B245" s="506" t="e">
        <f>IF(MATRIX!B245&lt;&gt;0,MATRIX!B245,"-")</f>
        <v>#N/A</v>
      </c>
      <c r="D245" s="131"/>
      <c r="E245" s="294" t="str">
        <f t="shared" ref="E245:E308" si="114">IF(OR(ISBLANK(D245),NOT(ISNUMBER(D245))),"",ES)</f>
        <v/>
      </c>
      <c r="F245" s="379"/>
      <c r="G245" s="306" t="e">
        <f>'Lo-Z'!AE245</f>
        <v>#N/A</v>
      </c>
      <c r="H245" s="380" t="str">
        <f>'Lo-Z'!AF245</f>
        <v/>
      </c>
      <c r="J245" s="382"/>
      <c r="K245" s="471"/>
      <c r="L245" s="469"/>
      <c r="M245" s="382"/>
      <c r="N245" s="470"/>
      <c r="O245" s="382"/>
      <c r="P245" s="470"/>
      <c r="Q245" s="382"/>
      <c r="S245" s="460" t="str">
        <f t="shared" ref="S245:S308" si="115">IF(ISNUMBER(M245), M245, IF(AND(J245="Y",ISNUMBER(G245)),IF(ISNUMBER(M245),M245,G245),""))</f>
        <v/>
      </c>
      <c r="T245" s="381"/>
      <c r="U245" s="459" t="str" cm="1">
        <f t="array" ref="U245">IF(ISNUMBER(O245), O245, IF(ISNUMBER(G245), 'Lo-Z-INPUT'!$K$19:$L$19, ""))</f>
        <v/>
      </c>
      <c r="V245" s="381"/>
      <c r="W245" s="458" t="str">
        <f t="shared" ref="W245:W308" si="116">IF(Q245="B", "B", IF(H245="B", "B", ""))</f>
        <v/>
      </c>
      <c r="X245" s="144"/>
      <c r="Y245" s="462"/>
      <c r="Z245" s="70" t="str">
        <f>IF(AND(ISNUMBER($S245),$S245&lt;&gt;0),EXTRA!K245,'Lo-Z'!AH245)</f>
        <v>-</v>
      </c>
      <c r="AB245" s="327" t="str">
        <f>IF(AND(ISNUMBER($S245),$S245&lt;&gt;0),EXTRA!M245,'Lo-Z'!AJ245)</f>
        <v>-</v>
      </c>
      <c r="AC245" s="328" t="str">
        <f t="shared" ref="AC245:AC308" si="117">IF(ISNUMBER(AB245),KP,"")</f>
        <v/>
      </c>
      <c r="AE245" s="66" t="e">
        <f>IF(AND(ISNUMBER($S245),$S245&lt;&gt;0),EXTRA!P245,'Lo-Z'!AM245)</f>
        <v>#N/A</v>
      </c>
      <c r="AF245" s="65" t="str">
        <f t="shared" ref="AF245:AF308" si="118">IF(ISNUMBER(AE245),"W","")</f>
        <v/>
      </c>
      <c r="AG245" s="329" t="e">
        <f>IF(AND(ISNUMBER($S245),$S245&lt;&gt;0),EXTRA!R245,'Lo-Z'!AO245)</f>
        <v>#N/A</v>
      </c>
      <c r="AH245" s="124" t="str">
        <f t="shared" ref="AH245:AH308" si="119">IF(ISNUMBER(AG245),"W","")</f>
        <v/>
      </c>
      <c r="AJ245" s="104" t="str">
        <f>IF(AND(ISNUMBER($S245),$S245&lt;&gt;0),EXTRA!T245,'Lo-Z'!AQ245)</f>
        <v/>
      </c>
      <c r="AK245" s="44" t="str">
        <f t="shared" ref="AK245:AK308" si="120">IF(AJ245="","","V")</f>
        <v/>
      </c>
      <c r="AM245" s="85" t="str">
        <f>IF(AND(ISNUMBER($S245),$S245&lt;&gt;0),IF(MV&lt;200,EXTRA!V245,EXTRA!Z245),IF(MV&lt;200,'Lo-Z'!AS245,'Lo-Z'!AW245))</f>
        <v/>
      </c>
      <c r="AN245" s="84" t="str">
        <f t="shared" ref="AN245:AN308" si="121">IF(ISNUMBER(AM245),"A","")</f>
        <v/>
      </c>
      <c r="AO245" s="322" t="str">
        <f>IF(AND(ISNUMBER($S245),$S245&lt;&gt;0),IF(MV&lt;200,EXTRA!X245,EXTRA!AB245),IF(MV&lt;200,'Lo-Z'!AU245,'Lo-Z'!AY245))</f>
        <v/>
      </c>
      <c r="AP245" s="106" t="str">
        <f t="shared" ref="AP245:AP308" si="122">IF(ISNUMBER(AO245),"A","")</f>
        <v/>
      </c>
      <c r="AR245" s="289" t="str">
        <f>IF(AND(ISNUMBER($S245),$S245&lt;&gt;0),EXTRA!AW245,'Lo-Z'!BP245)</f>
        <v/>
      </c>
      <c r="AS245" s="290" t="str">
        <f t="shared" ref="AS245:AS308" si="123">IF(ISNUMBER(AR245),"BTU","")</f>
        <v/>
      </c>
      <c r="AT245" s="291" t="str">
        <f>IF(AND(ISNUMBER($S245),$S245&lt;&gt;0),EXTRA!AY245,'Lo-Z'!BR245)</f>
        <v/>
      </c>
      <c r="AU245" s="292" t="str">
        <f t="shared" ref="AU245:AU308" si="124">IF(ISNUMBER(AT245),"BTU","")</f>
        <v/>
      </c>
      <c r="AW245" s="330" t="str">
        <f>IF(AND(ISNUMBER($S245),$S245&lt;&gt;0),EXTRA!AH245,'Lo-Z'!BA245)</f>
        <v/>
      </c>
      <c r="AY245" s="335" t="str">
        <f>IF(AND(ISNUMBER(BA245),BA245&lt;&gt;0),"",IF(AND(ISNUMBER($S245),$S245&lt;&gt;0),'Lo-Z-INPUT'!$K$15*'Lo-Z-INPUT'!$K$7,'Lo-Z'!BC245))</f>
        <v/>
      </c>
      <c r="AZ245" s="170"/>
      <c r="BA245" s="296"/>
      <c r="BB245" s="345"/>
      <c r="BD245" s="333" t="str">
        <f>IF(AND(ISNUMBER($S245),$S245&lt;&gt;0),EXTRA!BC245,'Lo-Z'!BV245)</f>
        <v/>
      </c>
      <c r="BE245" s="334" t="str">
        <f t="shared" ref="BE245:BE308" si="125">IF(ISNUMBER(BD245),ES,"")</f>
        <v/>
      </c>
      <c r="BG245" s="332" t="str">
        <f>IF(AND(ISNUMBER($S245),$S245&lt;&gt;0),EXTRA!AT245,'Lo-Z'!BM245)</f>
        <v/>
      </c>
      <c r="BH245" s="65" t="str">
        <f t="shared" ref="BH245:BH308" si="126">IF(ISNUMBER(BG245),ES,"")</f>
        <v/>
      </c>
      <c r="BJ245" s="348" t="str">
        <f t="shared" ref="BJ245:BJ308" si="127">IF(OR(ISNUMBER(G245),AND(ISNUMBER(S245),S245&lt;&gt;0)),IF(ISNUMBER(BG245+BD245),BG245+BD245,"n/a"),"")</f>
        <v/>
      </c>
      <c r="BK245" s="349" t="str">
        <f t="shared" ref="BK245:BK308" si="128">IF(ISNUMBER(BJ245),ES,"")</f>
        <v/>
      </c>
      <c r="BN245" s="480" t="str">
        <f t="shared" si="100"/>
        <v/>
      </c>
      <c r="BO245" s="481" t="str">
        <f t="shared" ref="BO245:BO308" si="129">IF(ISNUMBER(BN245),ES,"")</f>
        <v/>
      </c>
    </row>
    <row r="246" spans="1:67" hidden="1">
      <c r="A246" s="106" t="e">
        <f>MATRIX!A246</f>
        <v>#N/A</v>
      </c>
      <c r="B246" s="506" t="e">
        <f>IF(MATRIX!B246&lt;&gt;0,MATRIX!B246,"-")</f>
        <v>#N/A</v>
      </c>
      <c r="D246" s="131"/>
      <c r="E246" s="294" t="str">
        <f t="shared" si="114"/>
        <v/>
      </c>
      <c r="F246" s="379"/>
      <c r="G246" s="306" t="e">
        <f>'Lo-Z'!AE246</f>
        <v>#N/A</v>
      </c>
      <c r="H246" s="380" t="str">
        <f>'Lo-Z'!AF246</f>
        <v/>
      </c>
      <c r="J246" s="382"/>
      <c r="K246" s="471"/>
      <c r="L246" s="469"/>
      <c r="M246" s="382"/>
      <c r="N246" s="470"/>
      <c r="O246" s="382"/>
      <c r="P246" s="470"/>
      <c r="Q246" s="382"/>
      <c r="S246" s="460" t="str">
        <f t="shared" si="115"/>
        <v/>
      </c>
      <c r="T246" s="381"/>
      <c r="U246" s="459" t="str" cm="1">
        <f t="array" ref="U246">IF(ISNUMBER(O246), O246, IF(ISNUMBER(G246), 'Lo-Z-INPUT'!$K$19:$L$19, ""))</f>
        <v/>
      </c>
      <c r="V246" s="381"/>
      <c r="W246" s="458" t="str">
        <f t="shared" si="116"/>
        <v/>
      </c>
      <c r="X246" s="144"/>
      <c r="Y246" s="462"/>
      <c r="Z246" s="70" t="str">
        <f>IF(AND(ISNUMBER($S246),$S246&lt;&gt;0),EXTRA!K246,'Lo-Z'!AH246)</f>
        <v>-</v>
      </c>
      <c r="AB246" s="327" t="str">
        <f>IF(AND(ISNUMBER($S246),$S246&lt;&gt;0),EXTRA!M246,'Lo-Z'!AJ246)</f>
        <v>-</v>
      </c>
      <c r="AC246" s="328" t="str">
        <f t="shared" si="117"/>
        <v/>
      </c>
      <c r="AE246" s="66" t="e">
        <f>IF(AND(ISNUMBER($S246),$S246&lt;&gt;0),EXTRA!P246,'Lo-Z'!AM246)</f>
        <v>#N/A</v>
      </c>
      <c r="AF246" s="65" t="str">
        <f t="shared" si="118"/>
        <v/>
      </c>
      <c r="AG246" s="329" t="e">
        <f>IF(AND(ISNUMBER($S246),$S246&lt;&gt;0),EXTRA!R246,'Lo-Z'!AO246)</f>
        <v>#N/A</v>
      </c>
      <c r="AH246" s="124" t="str">
        <f t="shared" si="119"/>
        <v/>
      </c>
      <c r="AJ246" s="104" t="str">
        <f>IF(AND(ISNUMBER($S246),$S246&lt;&gt;0),EXTRA!T246,'Lo-Z'!AQ246)</f>
        <v/>
      </c>
      <c r="AK246" s="44" t="str">
        <f t="shared" si="120"/>
        <v/>
      </c>
      <c r="AM246" s="85" t="str">
        <f>IF(AND(ISNUMBER($S246),$S246&lt;&gt;0),IF(MV&lt;200,EXTRA!V246,EXTRA!Z246),IF(MV&lt;200,'Lo-Z'!AS246,'Lo-Z'!AW246))</f>
        <v/>
      </c>
      <c r="AN246" s="84" t="str">
        <f t="shared" si="121"/>
        <v/>
      </c>
      <c r="AO246" s="322" t="str">
        <f>IF(AND(ISNUMBER($S246),$S246&lt;&gt;0),IF(MV&lt;200,EXTRA!X246,EXTRA!AB246),IF(MV&lt;200,'Lo-Z'!AU246,'Lo-Z'!AY246))</f>
        <v/>
      </c>
      <c r="AP246" s="106" t="str">
        <f t="shared" si="122"/>
        <v/>
      </c>
      <c r="AR246" s="289" t="str">
        <f>IF(AND(ISNUMBER($S246),$S246&lt;&gt;0),EXTRA!AW246,'Lo-Z'!BP246)</f>
        <v/>
      </c>
      <c r="AS246" s="290" t="str">
        <f t="shared" si="123"/>
        <v/>
      </c>
      <c r="AT246" s="291" t="str">
        <f>IF(AND(ISNUMBER($S246),$S246&lt;&gt;0),EXTRA!AY246,'Lo-Z'!BR246)</f>
        <v/>
      </c>
      <c r="AU246" s="292" t="str">
        <f t="shared" si="124"/>
        <v/>
      </c>
      <c r="AW246" s="330" t="str">
        <f>IF(AND(ISNUMBER($S246),$S246&lt;&gt;0),EXTRA!AH246,'Lo-Z'!BA246)</f>
        <v/>
      </c>
      <c r="AY246" s="335" t="str">
        <f>IF(AND(ISNUMBER(BA246),BA246&lt;&gt;0),"",IF(AND(ISNUMBER($S246),$S246&lt;&gt;0),'Lo-Z-INPUT'!$K$15*'Lo-Z-INPUT'!$K$7,'Lo-Z'!BC246))</f>
        <v/>
      </c>
      <c r="AZ246" s="170"/>
      <c r="BA246" s="296"/>
      <c r="BB246" s="345"/>
      <c r="BD246" s="333" t="str">
        <f>IF(AND(ISNUMBER($S246),$S246&lt;&gt;0),EXTRA!BC246,'Lo-Z'!BV246)</f>
        <v/>
      </c>
      <c r="BE246" s="334" t="str">
        <f t="shared" si="125"/>
        <v/>
      </c>
      <c r="BG246" s="332" t="str">
        <f>IF(AND(ISNUMBER($S246),$S246&lt;&gt;0),EXTRA!AT246,'Lo-Z'!BM246)</f>
        <v/>
      </c>
      <c r="BH246" s="65" t="str">
        <f t="shared" si="126"/>
        <v/>
      </c>
      <c r="BJ246" s="348" t="str">
        <f t="shared" si="127"/>
        <v/>
      </c>
      <c r="BK246" s="349" t="str">
        <f t="shared" si="128"/>
        <v/>
      </c>
      <c r="BN246" s="480" t="str">
        <f t="shared" si="100"/>
        <v/>
      </c>
      <c r="BO246" s="481" t="str">
        <f t="shared" si="129"/>
        <v/>
      </c>
    </row>
    <row r="247" spans="1:67" hidden="1">
      <c r="A247" s="106" t="e">
        <f>MATRIX!A247</f>
        <v>#N/A</v>
      </c>
      <c r="B247" s="506" t="e">
        <f>IF(MATRIX!B247&lt;&gt;0,MATRIX!B247,"-")</f>
        <v>#N/A</v>
      </c>
      <c r="D247" s="131"/>
      <c r="E247" s="294" t="str">
        <f t="shared" si="114"/>
        <v/>
      </c>
      <c r="F247" s="379"/>
      <c r="G247" s="306" t="e">
        <f>'Lo-Z'!AE247</f>
        <v>#N/A</v>
      </c>
      <c r="H247" s="380" t="str">
        <f>'Lo-Z'!AF247</f>
        <v/>
      </c>
      <c r="J247" s="382"/>
      <c r="K247" s="471"/>
      <c r="L247" s="469"/>
      <c r="M247" s="382"/>
      <c r="N247" s="470"/>
      <c r="O247" s="382"/>
      <c r="P247" s="470"/>
      <c r="Q247" s="382"/>
      <c r="S247" s="460" t="str">
        <f t="shared" si="115"/>
        <v/>
      </c>
      <c r="T247" s="381"/>
      <c r="U247" s="459" t="str" cm="1">
        <f t="array" ref="U247">IF(ISNUMBER(O247), O247, IF(ISNUMBER(G247), 'Lo-Z-INPUT'!$K$19:$L$19, ""))</f>
        <v/>
      </c>
      <c r="V247" s="381"/>
      <c r="W247" s="458" t="str">
        <f t="shared" si="116"/>
        <v/>
      </c>
      <c r="X247" s="144"/>
      <c r="Y247" s="462"/>
      <c r="Z247" s="70" t="str">
        <f>IF(AND(ISNUMBER($S247),$S247&lt;&gt;0),EXTRA!K247,'Lo-Z'!AH247)</f>
        <v>-</v>
      </c>
      <c r="AB247" s="327" t="str">
        <f>IF(AND(ISNUMBER($S247),$S247&lt;&gt;0),EXTRA!M247,'Lo-Z'!AJ247)</f>
        <v>-</v>
      </c>
      <c r="AC247" s="328" t="str">
        <f t="shared" si="117"/>
        <v/>
      </c>
      <c r="AE247" s="66" t="e">
        <f>IF(AND(ISNUMBER($S247),$S247&lt;&gt;0),EXTRA!P247,'Lo-Z'!AM247)</f>
        <v>#N/A</v>
      </c>
      <c r="AF247" s="65" t="str">
        <f t="shared" si="118"/>
        <v/>
      </c>
      <c r="AG247" s="329" t="e">
        <f>IF(AND(ISNUMBER($S247),$S247&lt;&gt;0),EXTRA!R247,'Lo-Z'!AO247)</f>
        <v>#N/A</v>
      </c>
      <c r="AH247" s="124" t="str">
        <f t="shared" si="119"/>
        <v/>
      </c>
      <c r="AJ247" s="104" t="str">
        <f>IF(AND(ISNUMBER($S247),$S247&lt;&gt;0),EXTRA!T247,'Lo-Z'!AQ247)</f>
        <v/>
      </c>
      <c r="AK247" s="44" t="str">
        <f t="shared" si="120"/>
        <v/>
      </c>
      <c r="AM247" s="85" t="str">
        <f>IF(AND(ISNUMBER($S247),$S247&lt;&gt;0),IF(MV&lt;200,EXTRA!V247,EXTRA!Z247),IF(MV&lt;200,'Lo-Z'!AS247,'Lo-Z'!AW247))</f>
        <v/>
      </c>
      <c r="AN247" s="84" t="str">
        <f t="shared" si="121"/>
        <v/>
      </c>
      <c r="AO247" s="322" t="str">
        <f>IF(AND(ISNUMBER($S247),$S247&lt;&gt;0),IF(MV&lt;200,EXTRA!X247,EXTRA!AB247),IF(MV&lt;200,'Lo-Z'!AU247,'Lo-Z'!AY247))</f>
        <v/>
      </c>
      <c r="AP247" s="106" t="str">
        <f t="shared" si="122"/>
        <v/>
      </c>
      <c r="AR247" s="289" t="str">
        <f>IF(AND(ISNUMBER($S247),$S247&lt;&gt;0),EXTRA!AW247,'Lo-Z'!BP247)</f>
        <v/>
      </c>
      <c r="AS247" s="290" t="str">
        <f t="shared" si="123"/>
        <v/>
      </c>
      <c r="AT247" s="291" t="str">
        <f>IF(AND(ISNUMBER($S247),$S247&lt;&gt;0),EXTRA!AY247,'Lo-Z'!BR247)</f>
        <v/>
      </c>
      <c r="AU247" s="292" t="str">
        <f t="shared" si="124"/>
        <v/>
      </c>
      <c r="AW247" s="330" t="str">
        <f>IF(AND(ISNUMBER($S247),$S247&lt;&gt;0),EXTRA!AH247,'Lo-Z'!BA247)</f>
        <v/>
      </c>
      <c r="AY247" s="335" t="str">
        <f>IF(AND(ISNUMBER(BA247),BA247&lt;&gt;0),"",IF(AND(ISNUMBER($S247),$S247&lt;&gt;0),'Lo-Z-INPUT'!$K$15*'Lo-Z-INPUT'!$K$7,'Lo-Z'!BC247))</f>
        <v/>
      </c>
      <c r="AZ247" s="170"/>
      <c r="BA247" s="296"/>
      <c r="BB247" s="345"/>
      <c r="BD247" s="333" t="str">
        <f>IF(AND(ISNUMBER($S247),$S247&lt;&gt;0),EXTRA!BC247,'Lo-Z'!BV247)</f>
        <v/>
      </c>
      <c r="BE247" s="334" t="str">
        <f t="shared" si="125"/>
        <v/>
      </c>
      <c r="BG247" s="332" t="str">
        <f>IF(AND(ISNUMBER($S247),$S247&lt;&gt;0),EXTRA!AT247,'Lo-Z'!BM247)</f>
        <v/>
      </c>
      <c r="BH247" s="65" t="str">
        <f t="shared" si="126"/>
        <v/>
      </c>
      <c r="BJ247" s="348" t="str">
        <f t="shared" si="127"/>
        <v/>
      </c>
      <c r="BK247" s="349" t="str">
        <f t="shared" si="128"/>
        <v/>
      </c>
      <c r="BN247" s="480" t="str">
        <f t="shared" si="100"/>
        <v/>
      </c>
      <c r="BO247" s="481" t="str">
        <f t="shared" si="129"/>
        <v/>
      </c>
    </row>
    <row r="248" spans="1:67" hidden="1">
      <c r="A248" s="106" t="e">
        <f>MATRIX!A248</f>
        <v>#N/A</v>
      </c>
      <c r="B248" s="506" t="e">
        <f>IF(MATRIX!B248&lt;&gt;0,MATRIX!B248,"-")</f>
        <v>#N/A</v>
      </c>
      <c r="D248" s="131"/>
      <c r="E248" s="294" t="str">
        <f t="shared" si="114"/>
        <v/>
      </c>
      <c r="F248" s="379"/>
      <c r="G248" s="306" t="e">
        <f>'Lo-Z'!AE248</f>
        <v>#N/A</v>
      </c>
      <c r="H248" s="380" t="str">
        <f>'Lo-Z'!AF248</f>
        <v/>
      </c>
      <c r="J248" s="382"/>
      <c r="K248" s="471"/>
      <c r="L248" s="469"/>
      <c r="M248" s="382"/>
      <c r="N248" s="470"/>
      <c r="O248" s="382"/>
      <c r="P248" s="470"/>
      <c r="Q248" s="382"/>
      <c r="S248" s="460" t="str">
        <f t="shared" si="115"/>
        <v/>
      </c>
      <c r="T248" s="381"/>
      <c r="U248" s="459" t="str" cm="1">
        <f t="array" ref="U248">IF(ISNUMBER(O248), O248, IF(ISNUMBER(G248), 'Lo-Z-INPUT'!$K$19:$L$19, ""))</f>
        <v/>
      </c>
      <c r="V248" s="381"/>
      <c r="W248" s="458" t="str">
        <f t="shared" si="116"/>
        <v/>
      </c>
      <c r="X248" s="144"/>
      <c r="Y248" s="462"/>
      <c r="Z248" s="70" t="str">
        <f>IF(AND(ISNUMBER($S248),$S248&lt;&gt;0),EXTRA!K248,'Lo-Z'!AH248)</f>
        <v>-</v>
      </c>
      <c r="AB248" s="327" t="str">
        <f>IF(AND(ISNUMBER($S248),$S248&lt;&gt;0),EXTRA!M248,'Lo-Z'!AJ248)</f>
        <v>-</v>
      </c>
      <c r="AC248" s="328" t="str">
        <f t="shared" si="117"/>
        <v/>
      </c>
      <c r="AE248" s="66" t="e">
        <f>IF(AND(ISNUMBER($S248),$S248&lt;&gt;0),EXTRA!P248,'Lo-Z'!AM248)</f>
        <v>#N/A</v>
      </c>
      <c r="AF248" s="65" t="str">
        <f t="shared" si="118"/>
        <v/>
      </c>
      <c r="AG248" s="329" t="e">
        <f>IF(AND(ISNUMBER($S248),$S248&lt;&gt;0),EXTRA!R248,'Lo-Z'!AO248)</f>
        <v>#N/A</v>
      </c>
      <c r="AH248" s="124" t="str">
        <f t="shared" si="119"/>
        <v/>
      </c>
      <c r="AJ248" s="104" t="str">
        <f>IF(AND(ISNUMBER($S248),$S248&lt;&gt;0),EXTRA!T248,'Lo-Z'!AQ248)</f>
        <v/>
      </c>
      <c r="AK248" s="44" t="str">
        <f t="shared" si="120"/>
        <v/>
      </c>
      <c r="AM248" s="85" t="str">
        <f>IF(AND(ISNUMBER($S248),$S248&lt;&gt;0),IF(MV&lt;200,EXTRA!V248,EXTRA!Z248),IF(MV&lt;200,'Lo-Z'!AS248,'Lo-Z'!AW248))</f>
        <v/>
      </c>
      <c r="AN248" s="84" t="str">
        <f t="shared" si="121"/>
        <v/>
      </c>
      <c r="AO248" s="322" t="str">
        <f>IF(AND(ISNUMBER($S248),$S248&lt;&gt;0),IF(MV&lt;200,EXTRA!X248,EXTRA!AB248),IF(MV&lt;200,'Lo-Z'!AU248,'Lo-Z'!AY248))</f>
        <v/>
      </c>
      <c r="AP248" s="106" t="str">
        <f t="shared" si="122"/>
        <v/>
      </c>
      <c r="AR248" s="289" t="str">
        <f>IF(AND(ISNUMBER($S248),$S248&lt;&gt;0),EXTRA!AW248,'Lo-Z'!BP248)</f>
        <v/>
      </c>
      <c r="AS248" s="290" t="str">
        <f t="shared" si="123"/>
        <v/>
      </c>
      <c r="AT248" s="291" t="str">
        <f>IF(AND(ISNUMBER($S248),$S248&lt;&gt;0),EXTRA!AY248,'Lo-Z'!BR248)</f>
        <v/>
      </c>
      <c r="AU248" s="292" t="str">
        <f t="shared" si="124"/>
        <v/>
      </c>
      <c r="AW248" s="330" t="str">
        <f>IF(AND(ISNUMBER($S248),$S248&lt;&gt;0),EXTRA!AH248,'Lo-Z'!BA248)</f>
        <v/>
      </c>
      <c r="AY248" s="335" t="str">
        <f>IF(AND(ISNUMBER(BA248),BA248&lt;&gt;0),"",IF(AND(ISNUMBER($S248),$S248&lt;&gt;0),'Lo-Z-INPUT'!$K$15*'Lo-Z-INPUT'!$K$7,'Lo-Z'!BC248))</f>
        <v/>
      </c>
      <c r="AZ248" s="170"/>
      <c r="BA248" s="296"/>
      <c r="BB248" s="345"/>
      <c r="BD248" s="333" t="str">
        <f>IF(AND(ISNUMBER($S248),$S248&lt;&gt;0),EXTRA!BC248,'Lo-Z'!BV248)</f>
        <v/>
      </c>
      <c r="BE248" s="334" t="str">
        <f t="shared" si="125"/>
        <v/>
      </c>
      <c r="BG248" s="332" t="str">
        <f>IF(AND(ISNUMBER($S248),$S248&lt;&gt;0),EXTRA!AT248,'Lo-Z'!BM248)</f>
        <v/>
      </c>
      <c r="BH248" s="65" t="str">
        <f t="shared" si="126"/>
        <v/>
      </c>
      <c r="BJ248" s="348" t="str">
        <f t="shared" si="127"/>
        <v/>
      </c>
      <c r="BK248" s="349" t="str">
        <f t="shared" si="128"/>
        <v/>
      </c>
      <c r="BN248" s="480" t="str">
        <f t="shared" si="100"/>
        <v/>
      </c>
      <c r="BO248" s="481" t="str">
        <f t="shared" si="129"/>
        <v/>
      </c>
    </row>
    <row r="249" spans="1:67" hidden="1">
      <c r="A249" s="106" t="e">
        <f>MATRIX!A249</f>
        <v>#N/A</v>
      </c>
      <c r="B249" s="506" t="e">
        <f>IF(MATRIX!B249&lt;&gt;0,MATRIX!B249,"-")</f>
        <v>#N/A</v>
      </c>
      <c r="D249" s="131"/>
      <c r="E249" s="294" t="str">
        <f t="shared" si="114"/>
        <v/>
      </c>
      <c r="F249" s="379"/>
      <c r="G249" s="306" t="e">
        <f>'Lo-Z'!AE249</f>
        <v>#N/A</v>
      </c>
      <c r="H249" s="380" t="str">
        <f>'Lo-Z'!AF249</f>
        <v/>
      </c>
      <c r="J249" s="382"/>
      <c r="K249" s="471"/>
      <c r="L249" s="469"/>
      <c r="M249" s="382"/>
      <c r="N249" s="470"/>
      <c r="O249" s="382"/>
      <c r="P249" s="470"/>
      <c r="Q249" s="382"/>
      <c r="S249" s="460" t="str">
        <f t="shared" si="115"/>
        <v/>
      </c>
      <c r="T249" s="381"/>
      <c r="U249" s="459" t="str" cm="1">
        <f t="array" ref="U249">IF(ISNUMBER(O249), O249, IF(ISNUMBER(G249), 'Lo-Z-INPUT'!$K$19:$L$19, ""))</f>
        <v/>
      </c>
      <c r="V249" s="381"/>
      <c r="W249" s="458" t="str">
        <f t="shared" si="116"/>
        <v/>
      </c>
      <c r="X249" s="144"/>
      <c r="Y249" s="462"/>
      <c r="Z249" s="70" t="str">
        <f>IF(AND(ISNUMBER($S249),$S249&lt;&gt;0),EXTRA!K249,'Lo-Z'!AH249)</f>
        <v>-</v>
      </c>
      <c r="AB249" s="327" t="str">
        <f>IF(AND(ISNUMBER($S249),$S249&lt;&gt;0),EXTRA!M249,'Lo-Z'!AJ249)</f>
        <v>-</v>
      </c>
      <c r="AC249" s="328" t="str">
        <f t="shared" si="117"/>
        <v/>
      </c>
      <c r="AE249" s="66" t="e">
        <f>IF(AND(ISNUMBER($S249),$S249&lt;&gt;0),EXTRA!P249,'Lo-Z'!AM249)</f>
        <v>#N/A</v>
      </c>
      <c r="AF249" s="65" t="str">
        <f t="shared" si="118"/>
        <v/>
      </c>
      <c r="AG249" s="329" t="e">
        <f>IF(AND(ISNUMBER($S249),$S249&lt;&gt;0),EXTRA!R249,'Lo-Z'!AO249)</f>
        <v>#N/A</v>
      </c>
      <c r="AH249" s="124" t="str">
        <f t="shared" si="119"/>
        <v/>
      </c>
      <c r="AJ249" s="104" t="str">
        <f>IF(AND(ISNUMBER($S249),$S249&lt;&gt;0),EXTRA!T249,'Lo-Z'!AQ249)</f>
        <v/>
      </c>
      <c r="AK249" s="44" t="str">
        <f t="shared" si="120"/>
        <v/>
      </c>
      <c r="AM249" s="85" t="str">
        <f>IF(AND(ISNUMBER($S249),$S249&lt;&gt;0),IF(MV&lt;200,EXTRA!V249,EXTRA!Z249),IF(MV&lt;200,'Lo-Z'!AS249,'Lo-Z'!AW249))</f>
        <v/>
      </c>
      <c r="AN249" s="84" t="str">
        <f t="shared" si="121"/>
        <v/>
      </c>
      <c r="AO249" s="322" t="str">
        <f>IF(AND(ISNUMBER($S249),$S249&lt;&gt;0),IF(MV&lt;200,EXTRA!X249,EXTRA!AB249),IF(MV&lt;200,'Lo-Z'!AU249,'Lo-Z'!AY249))</f>
        <v/>
      </c>
      <c r="AP249" s="106" t="str">
        <f t="shared" si="122"/>
        <v/>
      </c>
      <c r="AR249" s="289" t="str">
        <f>IF(AND(ISNUMBER($S249),$S249&lt;&gt;0),EXTRA!AW249,'Lo-Z'!BP249)</f>
        <v/>
      </c>
      <c r="AS249" s="290" t="str">
        <f t="shared" si="123"/>
        <v/>
      </c>
      <c r="AT249" s="291" t="str">
        <f>IF(AND(ISNUMBER($S249),$S249&lt;&gt;0),EXTRA!AY249,'Lo-Z'!BR249)</f>
        <v/>
      </c>
      <c r="AU249" s="292" t="str">
        <f t="shared" si="124"/>
        <v/>
      </c>
      <c r="AW249" s="330" t="str">
        <f>IF(AND(ISNUMBER($S249),$S249&lt;&gt;0),EXTRA!AH249,'Lo-Z'!BA249)</f>
        <v/>
      </c>
      <c r="AY249" s="335" t="str">
        <f>IF(AND(ISNUMBER(BA249),BA249&lt;&gt;0),"",IF(AND(ISNUMBER($S249),$S249&lt;&gt;0),'Lo-Z-INPUT'!$K$15*'Lo-Z-INPUT'!$K$7,'Lo-Z'!BC249))</f>
        <v/>
      </c>
      <c r="AZ249" s="170"/>
      <c r="BA249" s="296"/>
      <c r="BB249" s="345"/>
      <c r="BD249" s="333" t="str">
        <f>IF(AND(ISNUMBER($S249),$S249&lt;&gt;0),EXTRA!BC249,'Lo-Z'!BV249)</f>
        <v/>
      </c>
      <c r="BE249" s="334" t="str">
        <f t="shared" si="125"/>
        <v/>
      </c>
      <c r="BG249" s="332" t="str">
        <f>IF(AND(ISNUMBER($S249),$S249&lt;&gt;0),EXTRA!AT249,'Lo-Z'!BM249)</f>
        <v/>
      </c>
      <c r="BH249" s="65" t="str">
        <f t="shared" si="126"/>
        <v/>
      </c>
      <c r="BJ249" s="348" t="str">
        <f t="shared" si="127"/>
        <v/>
      </c>
      <c r="BK249" s="349" t="str">
        <f t="shared" si="128"/>
        <v/>
      </c>
      <c r="BN249" s="480" t="str">
        <f t="shared" si="100"/>
        <v/>
      </c>
      <c r="BO249" s="481" t="str">
        <f t="shared" si="129"/>
        <v/>
      </c>
    </row>
    <row r="250" spans="1:67" hidden="1">
      <c r="A250" s="106" t="e">
        <f>MATRIX!A250</f>
        <v>#N/A</v>
      </c>
      <c r="B250" s="506" t="e">
        <f>IF(MATRIX!B250&lt;&gt;0,MATRIX!B250,"-")</f>
        <v>#N/A</v>
      </c>
      <c r="D250" s="131"/>
      <c r="E250" s="294" t="str">
        <f t="shared" si="114"/>
        <v/>
      </c>
      <c r="F250" s="379"/>
      <c r="G250" s="306" t="e">
        <f>'Lo-Z'!AE250</f>
        <v>#N/A</v>
      </c>
      <c r="H250" s="380" t="str">
        <f>'Lo-Z'!AF250</f>
        <v/>
      </c>
      <c r="J250" s="382"/>
      <c r="K250" s="471"/>
      <c r="L250" s="469"/>
      <c r="M250" s="382"/>
      <c r="N250" s="470"/>
      <c r="O250" s="382"/>
      <c r="P250" s="470"/>
      <c r="Q250" s="382"/>
      <c r="S250" s="460" t="str">
        <f t="shared" si="115"/>
        <v/>
      </c>
      <c r="T250" s="381"/>
      <c r="U250" s="459" t="str" cm="1">
        <f t="array" ref="U250">IF(ISNUMBER(O250), O250, IF(ISNUMBER(G250), 'Lo-Z-INPUT'!$K$19:$L$19, ""))</f>
        <v/>
      </c>
      <c r="V250" s="381"/>
      <c r="W250" s="458" t="str">
        <f t="shared" si="116"/>
        <v/>
      </c>
      <c r="X250" s="144"/>
      <c r="Y250" s="462"/>
      <c r="Z250" s="70" t="str">
        <f>IF(AND(ISNUMBER($S250),$S250&lt;&gt;0),EXTRA!K250,'Lo-Z'!AH250)</f>
        <v>-</v>
      </c>
      <c r="AB250" s="327" t="str">
        <f>IF(AND(ISNUMBER($S250),$S250&lt;&gt;0),EXTRA!M250,'Lo-Z'!AJ250)</f>
        <v>-</v>
      </c>
      <c r="AC250" s="328" t="str">
        <f t="shared" si="117"/>
        <v/>
      </c>
      <c r="AE250" s="66" t="e">
        <f>IF(AND(ISNUMBER($S250),$S250&lt;&gt;0),EXTRA!P250,'Lo-Z'!AM250)</f>
        <v>#N/A</v>
      </c>
      <c r="AF250" s="65" t="str">
        <f t="shared" si="118"/>
        <v/>
      </c>
      <c r="AG250" s="329" t="e">
        <f>IF(AND(ISNUMBER($S250),$S250&lt;&gt;0),EXTRA!R250,'Lo-Z'!AO250)</f>
        <v>#N/A</v>
      </c>
      <c r="AH250" s="124" t="str">
        <f t="shared" si="119"/>
        <v/>
      </c>
      <c r="AJ250" s="104" t="str">
        <f>IF(AND(ISNUMBER($S250),$S250&lt;&gt;0),EXTRA!T250,'Lo-Z'!AQ250)</f>
        <v/>
      </c>
      <c r="AK250" s="44" t="str">
        <f t="shared" si="120"/>
        <v/>
      </c>
      <c r="AM250" s="85" t="str">
        <f>IF(AND(ISNUMBER($S250),$S250&lt;&gt;0),IF(MV&lt;200,EXTRA!V250,EXTRA!Z250),IF(MV&lt;200,'Lo-Z'!AS250,'Lo-Z'!AW250))</f>
        <v/>
      </c>
      <c r="AN250" s="84" t="str">
        <f t="shared" si="121"/>
        <v/>
      </c>
      <c r="AO250" s="322" t="str">
        <f>IF(AND(ISNUMBER($S250),$S250&lt;&gt;0),IF(MV&lt;200,EXTRA!X250,EXTRA!AB250),IF(MV&lt;200,'Lo-Z'!AU250,'Lo-Z'!AY250))</f>
        <v/>
      </c>
      <c r="AP250" s="106" t="str">
        <f t="shared" si="122"/>
        <v/>
      </c>
      <c r="AR250" s="289" t="str">
        <f>IF(AND(ISNUMBER($S250),$S250&lt;&gt;0),EXTRA!AW250,'Lo-Z'!BP250)</f>
        <v/>
      </c>
      <c r="AS250" s="290" t="str">
        <f t="shared" si="123"/>
        <v/>
      </c>
      <c r="AT250" s="291" t="str">
        <f>IF(AND(ISNUMBER($S250),$S250&lt;&gt;0),EXTRA!AY250,'Lo-Z'!BR250)</f>
        <v/>
      </c>
      <c r="AU250" s="292" t="str">
        <f t="shared" si="124"/>
        <v/>
      </c>
      <c r="AW250" s="330" t="str">
        <f>IF(AND(ISNUMBER($S250),$S250&lt;&gt;0),EXTRA!AH250,'Lo-Z'!BA250)</f>
        <v/>
      </c>
      <c r="AY250" s="335" t="str">
        <f>IF(AND(ISNUMBER(BA250),BA250&lt;&gt;0),"",IF(AND(ISNUMBER($S250),$S250&lt;&gt;0),'Lo-Z-INPUT'!$K$15*'Lo-Z-INPUT'!$K$7,'Lo-Z'!BC250))</f>
        <v/>
      </c>
      <c r="AZ250" s="170"/>
      <c r="BA250" s="296"/>
      <c r="BB250" s="345"/>
      <c r="BD250" s="333" t="str">
        <f>IF(AND(ISNUMBER($S250),$S250&lt;&gt;0),EXTRA!BC250,'Lo-Z'!BV250)</f>
        <v/>
      </c>
      <c r="BE250" s="334" t="str">
        <f t="shared" si="125"/>
        <v/>
      </c>
      <c r="BG250" s="332" t="str">
        <f>IF(AND(ISNUMBER($S250),$S250&lt;&gt;0),EXTRA!AT250,'Lo-Z'!BM250)</f>
        <v/>
      </c>
      <c r="BH250" s="65" t="str">
        <f t="shared" si="126"/>
        <v/>
      </c>
      <c r="BJ250" s="348" t="str">
        <f t="shared" si="127"/>
        <v/>
      </c>
      <c r="BK250" s="349" t="str">
        <f t="shared" si="128"/>
        <v/>
      </c>
      <c r="BN250" s="480" t="str">
        <f t="shared" si="100"/>
        <v/>
      </c>
      <c r="BO250" s="481" t="str">
        <f t="shared" si="129"/>
        <v/>
      </c>
    </row>
    <row r="251" spans="1:67" hidden="1">
      <c r="A251" s="106" t="e">
        <f>MATRIX!A251</f>
        <v>#N/A</v>
      </c>
      <c r="B251" s="506" t="e">
        <f>IF(MATRIX!B251&lt;&gt;0,MATRIX!B251,"-")</f>
        <v>#N/A</v>
      </c>
      <c r="D251" s="131"/>
      <c r="E251" s="294" t="str">
        <f t="shared" si="114"/>
        <v/>
      </c>
      <c r="F251" s="379"/>
      <c r="G251" s="306" t="e">
        <f>'Lo-Z'!AE251</f>
        <v>#N/A</v>
      </c>
      <c r="H251" s="380" t="str">
        <f>'Lo-Z'!AF251</f>
        <v/>
      </c>
      <c r="J251" s="382"/>
      <c r="K251" s="471"/>
      <c r="L251" s="469"/>
      <c r="M251" s="382"/>
      <c r="N251" s="470"/>
      <c r="O251" s="382"/>
      <c r="P251" s="470"/>
      <c r="Q251" s="382"/>
      <c r="S251" s="460" t="str">
        <f t="shared" si="115"/>
        <v/>
      </c>
      <c r="T251" s="381"/>
      <c r="U251" s="459" t="str" cm="1">
        <f t="array" ref="U251">IF(ISNUMBER(O251), O251, IF(ISNUMBER(G251), 'Lo-Z-INPUT'!$K$19:$L$19, ""))</f>
        <v/>
      </c>
      <c r="V251" s="381"/>
      <c r="W251" s="458" t="str">
        <f t="shared" si="116"/>
        <v/>
      </c>
      <c r="X251" s="144"/>
      <c r="Y251" s="462"/>
      <c r="Z251" s="70" t="str">
        <f>IF(AND(ISNUMBER($S251),$S251&lt;&gt;0),EXTRA!K251,'Lo-Z'!AH251)</f>
        <v>-</v>
      </c>
      <c r="AB251" s="327" t="str">
        <f>IF(AND(ISNUMBER($S251),$S251&lt;&gt;0),EXTRA!M251,'Lo-Z'!AJ251)</f>
        <v>-</v>
      </c>
      <c r="AC251" s="328" t="str">
        <f t="shared" si="117"/>
        <v/>
      </c>
      <c r="AE251" s="66" t="e">
        <f>IF(AND(ISNUMBER($S251),$S251&lt;&gt;0),EXTRA!P251,'Lo-Z'!AM251)</f>
        <v>#N/A</v>
      </c>
      <c r="AF251" s="65" t="str">
        <f t="shared" si="118"/>
        <v/>
      </c>
      <c r="AG251" s="329" t="e">
        <f>IF(AND(ISNUMBER($S251),$S251&lt;&gt;0),EXTRA!R251,'Lo-Z'!AO251)</f>
        <v>#N/A</v>
      </c>
      <c r="AH251" s="124" t="str">
        <f t="shared" si="119"/>
        <v/>
      </c>
      <c r="AJ251" s="104" t="str">
        <f>IF(AND(ISNUMBER($S251),$S251&lt;&gt;0),EXTRA!T251,'Lo-Z'!AQ251)</f>
        <v/>
      </c>
      <c r="AK251" s="44" t="str">
        <f t="shared" si="120"/>
        <v/>
      </c>
      <c r="AM251" s="85" t="str">
        <f>IF(AND(ISNUMBER($S251),$S251&lt;&gt;0),IF(MV&lt;200,EXTRA!V251,EXTRA!Z251),IF(MV&lt;200,'Lo-Z'!AS251,'Lo-Z'!AW251))</f>
        <v/>
      </c>
      <c r="AN251" s="84" t="str">
        <f t="shared" si="121"/>
        <v/>
      </c>
      <c r="AO251" s="322" t="str">
        <f>IF(AND(ISNUMBER($S251),$S251&lt;&gt;0),IF(MV&lt;200,EXTRA!X251,EXTRA!AB251),IF(MV&lt;200,'Lo-Z'!AU251,'Lo-Z'!AY251))</f>
        <v/>
      </c>
      <c r="AP251" s="106" t="str">
        <f t="shared" si="122"/>
        <v/>
      </c>
      <c r="AR251" s="289" t="str">
        <f>IF(AND(ISNUMBER($S251),$S251&lt;&gt;0),EXTRA!AW251,'Lo-Z'!BP251)</f>
        <v/>
      </c>
      <c r="AS251" s="290" t="str">
        <f t="shared" si="123"/>
        <v/>
      </c>
      <c r="AT251" s="291" t="str">
        <f>IF(AND(ISNUMBER($S251),$S251&lt;&gt;0),EXTRA!AY251,'Lo-Z'!BR251)</f>
        <v/>
      </c>
      <c r="AU251" s="292" t="str">
        <f t="shared" si="124"/>
        <v/>
      </c>
      <c r="AW251" s="330" t="str">
        <f>IF(AND(ISNUMBER($S251),$S251&lt;&gt;0),EXTRA!AH251,'Lo-Z'!BA251)</f>
        <v/>
      </c>
      <c r="AY251" s="335" t="str">
        <f>IF(AND(ISNUMBER(BA251),BA251&lt;&gt;0),"",IF(AND(ISNUMBER($S251),$S251&lt;&gt;0),'Lo-Z-INPUT'!$K$15*'Lo-Z-INPUT'!$K$7,'Lo-Z'!BC251))</f>
        <v/>
      </c>
      <c r="AZ251" s="170"/>
      <c r="BA251" s="296"/>
      <c r="BB251" s="345"/>
      <c r="BD251" s="333" t="str">
        <f>IF(AND(ISNUMBER($S251),$S251&lt;&gt;0),EXTRA!BC251,'Lo-Z'!BV251)</f>
        <v/>
      </c>
      <c r="BE251" s="334" t="str">
        <f t="shared" si="125"/>
        <v/>
      </c>
      <c r="BG251" s="332" t="str">
        <f>IF(AND(ISNUMBER($S251),$S251&lt;&gt;0),EXTRA!AT251,'Lo-Z'!BM251)</f>
        <v/>
      </c>
      <c r="BH251" s="65" t="str">
        <f t="shared" si="126"/>
        <v/>
      </c>
      <c r="BJ251" s="348" t="str">
        <f t="shared" si="127"/>
        <v/>
      </c>
      <c r="BK251" s="349" t="str">
        <f t="shared" si="128"/>
        <v/>
      </c>
      <c r="BN251" s="480" t="str">
        <f t="shared" si="100"/>
        <v/>
      </c>
      <c r="BO251" s="481" t="str">
        <f t="shared" si="129"/>
        <v/>
      </c>
    </row>
    <row r="252" spans="1:67" hidden="1">
      <c r="A252" s="106" t="e">
        <f>MATRIX!A252</f>
        <v>#N/A</v>
      </c>
      <c r="B252" s="506" t="e">
        <f>IF(MATRIX!B252&lt;&gt;0,MATRIX!B252,"-")</f>
        <v>#N/A</v>
      </c>
      <c r="D252" s="131"/>
      <c r="E252" s="294" t="str">
        <f t="shared" si="114"/>
        <v/>
      </c>
      <c r="F252" s="379"/>
      <c r="G252" s="306" t="e">
        <f>'Lo-Z'!AE252</f>
        <v>#N/A</v>
      </c>
      <c r="H252" s="380" t="str">
        <f>'Lo-Z'!AF252</f>
        <v/>
      </c>
      <c r="J252" s="382"/>
      <c r="K252" s="471"/>
      <c r="L252" s="469"/>
      <c r="M252" s="382"/>
      <c r="N252" s="470"/>
      <c r="O252" s="382"/>
      <c r="P252" s="470"/>
      <c r="Q252" s="382"/>
      <c r="S252" s="460" t="str">
        <f t="shared" si="115"/>
        <v/>
      </c>
      <c r="T252" s="381"/>
      <c r="U252" s="459" t="str" cm="1">
        <f t="array" ref="U252">IF(ISNUMBER(O252), O252, IF(ISNUMBER(G252), 'Lo-Z-INPUT'!$K$19:$L$19, ""))</f>
        <v/>
      </c>
      <c r="V252" s="381"/>
      <c r="W252" s="458" t="str">
        <f t="shared" si="116"/>
        <v/>
      </c>
      <c r="X252" s="144"/>
      <c r="Y252" s="462"/>
      <c r="Z252" s="70" t="str">
        <f>IF(AND(ISNUMBER($S252),$S252&lt;&gt;0),EXTRA!K252,'Lo-Z'!AH252)</f>
        <v>-</v>
      </c>
      <c r="AB252" s="327" t="str">
        <f>IF(AND(ISNUMBER($S252),$S252&lt;&gt;0),EXTRA!M252,'Lo-Z'!AJ252)</f>
        <v>-</v>
      </c>
      <c r="AC252" s="328" t="str">
        <f t="shared" si="117"/>
        <v/>
      </c>
      <c r="AE252" s="66" t="e">
        <f>IF(AND(ISNUMBER($S252),$S252&lt;&gt;0),EXTRA!P252,'Lo-Z'!AM252)</f>
        <v>#N/A</v>
      </c>
      <c r="AF252" s="65" t="str">
        <f t="shared" si="118"/>
        <v/>
      </c>
      <c r="AG252" s="329" t="e">
        <f>IF(AND(ISNUMBER($S252),$S252&lt;&gt;0),EXTRA!R252,'Lo-Z'!AO252)</f>
        <v>#N/A</v>
      </c>
      <c r="AH252" s="124" t="str">
        <f t="shared" si="119"/>
        <v/>
      </c>
      <c r="AJ252" s="104" t="str">
        <f>IF(AND(ISNUMBER($S252),$S252&lt;&gt;0),EXTRA!T252,'Lo-Z'!AQ252)</f>
        <v/>
      </c>
      <c r="AK252" s="44" t="str">
        <f t="shared" si="120"/>
        <v/>
      </c>
      <c r="AM252" s="85" t="str">
        <f>IF(AND(ISNUMBER($S252),$S252&lt;&gt;0),IF(MV&lt;200,EXTRA!V252,EXTRA!Z252),IF(MV&lt;200,'Lo-Z'!AS252,'Lo-Z'!AW252))</f>
        <v/>
      </c>
      <c r="AN252" s="84" t="str">
        <f t="shared" si="121"/>
        <v/>
      </c>
      <c r="AO252" s="322" t="str">
        <f>IF(AND(ISNUMBER($S252),$S252&lt;&gt;0),IF(MV&lt;200,EXTRA!X252,EXTRA!AB252),IF(MV&lt;200,'Lo-Z'!AU252,'Lo-Z'!AY252))</f>
        <v/>
      </c>
      <c r="AP252" s="106" t="str">
        <f t="shared" si="122"/>
        <v/>
      </c>
      <c r="AR252" s="289" t="str">
        <f>IF(AND(ISNUMBER($S252),$S252&lt;&gt;0),EXTRA!AW252,'Lo-Z'!BP252)</f>
        <v/>
      </c>
      <c r="AS252" s="290" t="str">
        <f t="shared" si="123"/>
        <v/>
      </c>
      <c r="AT252" s="291" t="str">
        <f>IF(AND(ISNUMBER($S252),$S252&lt;&gt;0),EXTRA!AY252,'Lo-Z'!BR252)</f>
        <v/>
      </c>
      <c r="AU252" s="292" t="str">
        <f t="shared" si="124"/>
        <v/>
      </c>
      <c r="AW252" s="330" t="str">
        <f>IF(AND(ISNUMBER($S252),$S252&lt;&gt;0),EXTRA!AH252,'Lo-Z'!BA252)</f>
        <v/>
      </c>
      <c r="AY252" s="335" t="str">
        <f>IF(AND(ISNUMBER(BA252),BA252&lt;&gt;0),"",IF(AND(ISNUMBER($S252),$S252&lt;&gt;0),'Lo-Z-INPUT'!$K$15*'Lo-Z-INPUT'!$K$7,'Lo-Z'!BC252))</f>
        <v/>
      </c>
      <c r="AZ252" s="170"/>
      <c r="BA252" s="296"/>
      <c r="BB252" s="345"/>
      <c r="BD252" s="333" t="str">
        <f>IF(AND(ISNUMBER($S252),$S252&lt;&gt;0),EXTRA!BC252,'Lo-Z'!BV252)</f>
        <v/>
      </c>
      <c r="BE252" s="334" t="str">
        <f t="shared" si="125"/>
        <v/>
      </c>
      <c r="BG252" s="332" t="str">
        <f>IF(AND(ISNUMBER($S252),$S252&lt;&gt;0),EXTRA!AT252,'Lo-Z'!BM252)</f>
        <v/>
      </c>
      <c r="BH252" s="65" t="str">
        <f t="shared" si="126"/>
        <v/>
      </c>
      <c r="BJ252" s="348" t="str">
        <f t="shared" si="127"/>
        <v/>
      </c>
      <c r="BK252" s="349" t="str">
        <f t="shared" si="128"/>
        <v/>
      </c>
      <c r="BN252" s="480" t="str">
        <f t="shared" si="100"/>
        <v/>
      </c>
      <c r="BO252" s="481" t="str">
        <f t="shared" si="129"/>
        <v/>
      </c>
    </row>
    <row r="253" spans="1:67" hidden="1">
      <c r="A253" s="106" t="e">
        <f>MATRIX!A253</f>
        <v>#N/A</v>
      </c>
      <c r="B253" s="506" t="e">
        <f>IF(MATRIX!B253&lt;&gt;0,MATRIX!B253,"-")</f>
        <v>#N/A</v>
      </c>
      <c r="D253" s="131"/>
      <c r="E253" s="294" t="str">
        <f t="shared" si="114"/>
        <v/>
      </c>
      <c r="F253" s="379"/>
      <c r="G253" s="306" t="e">
        <f>'Lo-Z'!AE253</f>
        <v>#N/A</v>
      </c>
      <c r="H253" s="380" t="str">
        <f>'Lo-Z'!AF253</f>
        <v/>
      </c>
      <c r="J253" s="382"/>
      <c r="K253" s="471"/>
      <c r="L253" s="469"/>
      <c r="M253" s="382"/>
      <c r="N253" s="470"/>
      <c r="O253" s="382"/>
      <c r="P253" s="470"/>
      <c r="Q253" s="382"/>
      <c r="S253" s="460" t="str">
        <f t="shared" si="115"/>
        <v/>
      </c>
      <c r="T253" s="381"/>
      <c r="U253" s="459" t="str" cm="1">
        <f t="array" ref="U253">IF(ISNUMBER(O253), O253, IF(ISNUMBER(G253), 'Lo-Z-INPUT'!$K$19:$L$19, ""))</f>
        <v/>
      </c>
      <c r="V253" s="381"/>
      <c r="W253" s="458" t="str">
        <f t="shared" si="116"/>
        <v/>
      </c>
      <c r="X253" s="144"/>
      <c r="Y253" s="462"/>
      <c r="Z253" s="70" t="str">
        <f>IF(AND(ISNUMBER($S253),$S253&lt;&gt;0),EXTRA!K253,'Lo-Z'!AH253)</f>
        <v>-</v>
      </c>
      <c r="AB253" s="327" t="str">
        <f>IF(AND(ISNUMBER($S253),$S253&lt;&gt;0),EXTRA!M253,'Lo-Z'!AJ253)</f>
        <v>-</v>
      </c>
      <c r="AC253" s="328" t="str">
        <f t="shared" si="117"/>
        <v/>
      </c>
      <c r="AE253" s="66" t="e">
        <f>IF(AND(ISNUMBER($S253),$S253&lt;&gt;0),EXTRA!P253,'Lo-Z'!AM253)</f>
        <v>#N/A</v>
      </c>
      <c r="AF253" s="65" t="str">
        <f t="shared" si="118"/>
        <v/>
      </c>
      <c r="AG253" s="329" t="e">
        <f>IF(AND(ISNUMBER($S253),$S253&lt;&gt;0),EXTRA!R253,'Lo-Z'!AO253)</f>
        <v>#N/A</v>
      </c>
      <c r="AH253" s="124" t="str">
        <f t="shared" si="119"/>
        <v/>
      </c>
      <c r="AJ253" s="104" t="str">
        <f>IF(AND(ISNUMBER($S253),$S253&lt;&gt;0),EXTRA!T253,'Lo-Z'!AQ253)</f>
        <v/>
      </c>
      <c r="AK253" s="44" t="str">
        <f t="shared" si="120"/>
        <v/>
      </c>
      <c r="AM253" s="85" t="str">
        <f>IF(AND(ISNUMBER($S253),$S253&lt;&gt;0),IF(MV&lt;200,EXTRA!V253,EXTRA!Z253),IF(MV&lt;200,'Lo-Z'!AS253,'Lo-Z'!AW253))</f>
        <v/>
      </c>
      <c r="AN253" s="84" t="str">
        <f t="shared" si="121"/>
        <v/>
      </c>
      <c r="AO253" s="322" t="str">
        <f>IF(AND(ISNUMBER($S253),$S253&lt;&gt;0),IF(MV&lt;200,EXTRA!X253,EXTRA!AB253),IF(MV&lt;200,'Lo-Z'!AU253,'Lo-Z'!AY253))</f>
        <v/>
      </c>
      <c r="AP253" s="106" t="str">
        <f t="shared" si="122"/>
        <v/>
      </c>
      <c r="AR253" s="289" t="str">
        <f>IF(AND(ISNUMBER($S253),$S253&lt;&gt;0),EXTRA!AW253,'Lo-Z'!BP253)</f>
        <v/>
      </c>
      <c r="AS253" s="290" t="str">
        <f t="shared" si="123"/>
        <v/>
      </c>
      <c r="AT253" s="291" t="str">
        <f>IF(AND(ISNUMBER($S253),$S253&lt;&gt;0),EXTRA!AY253,'Lo-Z'!BR253)</f>
        <v/>
      </c>
      <c r="AU253" s="292" t="str">
        <f t="shared" si="124"/>
        <v/>
      </c>
      <c r="AW253" s="330" t="str">
        <f>IF(AND(ISNUMBER($S253),$S253&lt;&gt;0),EXTRA!AH253,'Lo-Z'!BA253)</f>
        <v/>
      </c>
      <c r="AY253" s="335" t="str">
        <f>IF(AND(ISNUMBER(BA253),BA253&lt;&gt;0),"",IF(AND(ISNUMBER($S253),$S253&lt;&gt;0),'Lo-Z-INPUT'!$K$15*'Lo-Z-INPUT'!$K$7,'Lo-Z'!BC253))</f>
        <v/>
      </c>
      <c r="AZ253" s="170"/>
      <c r="BA253" s="296"/>
      <c r="BB253" s="345"/>
      <c r="BD253" s="333" t="str">
        <f>IF(AND(ISNUMBER($S253),$S253&lt;&gt;0),EXTRA!BC253,'Lo-Z'!BV253)</f>
        <v/>
      </c>
      <c r="BE253" s="334" t="str">
        <f t="shared" si="125"/>
        <v/>
      </c>
      <c r="BG253" s="332" t="str">
        <f>IF(AND(ISNUMBER($S253),$S253&lt;&gt;0),EXTRA!AT253,'Lo-Z'!BM253)</f>
        <v/>
      </c>
      <c r="BH253" s="65" t="str">
        <f t="shared" si="126"/>
        <v/>
      </c>
      <c r="BJ253" s="348" t="str">
        <f t="shared" si="127"/>
        <v/>
      </c>
      <c r="BK253" s="349" t="str">
        <f t="shared" si="128"/>
        <v/>
      </c>
      <c r="BN253" s="480" t="str">
        <f t="shared" si="100"/>
        <v/>
      </c>
      <c r="BO253" s="481" t="str">
        <f t="shared" si="129"/>
        <v/>
      </c>
    </row>
    <row r="254" spans="1:67" hidden="1">
      <c r="A254" s="106" t="e">
        <f>MATRIX!A254</f>
        <v>#N/A</v>
      </c>
      <c r="B254" s="506" t="e">
        <f>IF(MATRIX!B254&lt;&gt;0,MATRIX!B254,"-")</f>
        <v>#N/A</v>
      </c>
      <c r="D254" s="131"/>
      <c r="E254" s="294" t="str">
        <f t="shared" si="114"/>
        <v/>
      </c>
      <c r="F254" s="379"/>
      <c r="G254" s="306" t="e">
        <f>'Lo-Z'!AE254</f>
        <v>#N/A</v>
      </c>
      <c r="H254" s="380" t="str">
        <f>'Lo-Z'!AF254</f>
        <v/>
      </c>
      <c r="J254" s="382"/>
      <c r="K254" s="471"/>
      <c r="L254" s="469"/>
      <c r="M254" s="382"/>
      <c r="N254" s="470"/>
      <c r="O254" s="382"/>
      <c r="P254" s="470"/>
      <c r="Q254" s="382"/>
      <c r="S254" s="460" t="str">
        <f t="shared" si="115"/>
        <v/>
      </c>
      <c r="T254" s="381"/>
      <c r="U254" s="459" t="str" cm="1">
        <f t="array" ref="U254">IF(ISNUMBER(O254), O254, IF(ISNUMBER(G254), 'Lo-Z-INPUT'!$K$19:$L$19, ""))</f>
        <v/>
      </c>
      <c r="V254" s="381"/>
      <c r="W254" s="458" t="str">
        <f t="shared" si="116"/>
        <v/>
      </c>
      <c r="X254" s="144"/>
      <c r="Y254" s="462"/>
      <c r="Z254" s="70" t="str">
        <f>IF(AND(ISNUMBER($S254),$S254&lt;&gt;0),EXTRA!K254,'Lo-Z'!AH254)</f>
        <v>-</v>
      </c>
      <c r="AB254" s="327" t="str">
        <f>IF(AND(ISNUMBER($S254),$S254&lt;&gt;0),EXTRA!M254,'Lo-Z'!AJ254)</f>
        <v>-</v>
      </c>
      <c r="AC254" s="328" t="str">
        <f t="shared" si="117"/>
        <v/>
      </c>
      <c r="AE254" s="66" t="e">
        <f>IF(AND(ISNUMBER($S254),$S254&lt;&gt;0),EXTRA!P254,'Lo-Z'!AM254)</f>
        <v>#N/A</v>
      </c>
      <c r="AF254" s="65" t="str">
        <f t="shared" si="118"/>
        <v/>
      </c>
      <c r="AG254" s="329" t="e">
        <f>IF(AND(ISNUMBER($S254),$S254&lt;&gt;0),EXTRA!R254,'Lo-Z'!AO254)</f>
        <v>#N/A</v>
      </c>
      <c r="AH254" s="124" t="str">
        <f t="shared" si="119"/>
        <v/>
      </c>
      <c r="AJ254" s="104" t="str">
        <f>IF(AND(ISNUMBER($S254),$S254&lt;&gt;0),EXTRA!T254,'Lo-Z'!AQ254)</f>
        <v/>
      </c>
      <c r="AK254" s="44" t="str">
        <f t="shared" si="120"/>
        <v/>
      </c>
      <c r="AM254" s="85" t="str">
        <f>IF(AND(ISNUMBER($S254),$S254&lt;&gt;0),IF(MV&lt;200,EXTRA!V254,EXTRA!Z254),IF(MV&lt;200,'Lo-Z'!AS254,'Lo-Z'!AW254))</f>
        <v/>
      </c>
      <c r="AN254" s="84" t="str">
        <f t="shared" si="121"/>
        <v/>
      </c>
      <c r="AO254" s="322" t="str">
        <f>IF(AND(ISNUMBER($S254),$S254&lt;&gt;0),IF(MV&lt;200,EXTRA!X254,EXTRA!AB254),IF(MV&lt;200,'Lo-Z'!AU254,'Lo-Z'!AY254))</f>
        <v/>
      </c>
      <c r="AP254" s="106" t="str">
        <f t="shared" si="122"/>
        <v/>
      </c>
      <c r="AR254" s="289" t="str">
        <f>IF(AND(ISNUMBER($S254),$S254&lt;&gt;0),EXTRA!AW254,'Lo-Z'!BP254)</f>
        <v/>
      </c>
      <c r="AS254" s="290" t="str">
        <f t="shared" si="123"/>
        <v/>
      </c>
      <c r="AT254" s="291" t="str">
        <f>IF(AND(ISNUMBER($S254),$S254&lt;&gt;0),EXTRA!AY254,'Lo-Z'!BR254)</f>
        <v/>
      </c>
      <c r="AU254" s="292" t="str">
        <f t="shared" si="124"/>
        <v/>
      </c>
      <c r="AW254" s="330" t="str">
        <f>IF(AND(ISNUMBER($S254),$S254&lt;&gt;0),EXTRA!AH254,'Lo-Z'!BA254)</f>
        <v/>
      </c>
      <c r="AY254" s="335" t="str">
        <f>IF(AND(ISNUMBER(BA254),BA254&lt;&gt;0),"",IF(AND(ISNUMBER($S254),$S254&lt;&gt;0),'Lo-Z-INPUT'!$K$15*'Lo-Z-INPUT'!$K$7,'Lo-Z'!BC254))</f>
        <v/>
      </c>
      <c r="AZ254" s="170"/>
      <c r="BA254" s="296"/>
      <c r="BB254" s="345"/>
      <c r="BD254" s="333" t="str">
        <f>IF(AND(ISNUMBER($S254),$S254&lt;&gt;0),EXTRA!BC254,'Lo-Z'!BV254)</f>
        <v/>
      </c>
      <c r="BE254" s="334" t="str">
        <f t="shared" si="125"/>
        <v/>
      </c>
      <c r="BG254" s="332" t="str">
        <f>IF(AND(ISNUMBER($S254),$S254&lt;&gt;0),EXTRA!AT254,'Lo-Z'!BM254)</f>
        <v/>
      </c>
      <c r="BH254" s="65" t="str">
        <f t="shared" si="126"/>
        <v/>
      </c>
      <c r="BJ254" s="348" t="str">
        <f t="shared" si="127"/>
        <v/>
      </c>
      <c r="BK254" s="349" t="str">
        <f t="shared" si="128"/>
        <v/>
      </c>
      <c r="BN254" s="480" t="str">
        <f t="shared" si="100"/>
        <v/>
      </c>
      <c r="BO254" s="481" t="str">
        <f t="shared" si="129"/>
        <v/>
      </c>
    </row>
    <row r="255" spans="1:67" hidden="1">
      <c r="A255" s="106" t="e">
        <f>MATRIX!A255</f>
        <v>#N/A</v>
      </c>
      <c r="B255" s="506" t="e">
        <f>IF(MATRIX!B255&lt;&gt;0,MATRIX!B255,"-")</f>
        <v>#N/A</v>
      </c>
      <c r="D255" s="131"/>
      <c r="E255" s="294" t="str">
        <f t="shared" si="114"/>
        <v/>
      </c>
      <c r="F255" s="379"/>
      <c r="G255" s="306" t="e">
        <f>'Lo-Z'!AE255</f>
        <v>#N/A</v>
      </c>
      <c r="H255" s="380" t="str">
        <f>'Lo-Z'!AF255</f>
        <v/>
      </c>
      <c r="J255" s="382"/>
      <c r="K255" s="471"/>
      <c r="L255" s="469"/>
      <c r="M255" s="382"/>
      <c r="N255" s="470"/>
      <c r="O255" s="382"/>
      <c r="P255" s="470"/>
      <c r="Q255" s="382"/>
      <c r="S255" s="460" t="str">
        <f t="shared" si="115"/>
        <v/>
      </c>
      <c r="T255" s="381"/>
      <c r="U255" s="459" t="str" cm="1">
        <f t="array" ref="U255">IF(ISNUMBER(O255), O255, IF(ISNUMBER(G255), 'Lo-Z-INPUT'!$K$19:$L$19, ""))</f>
        <v/>
      </c>
      <c r="V255" s="381"/>
      <c r="W255" s="458" t="str">
        <f t="shared" si="116"/>
        <v/>
      </c>
      <c r="X255" s="144"/>
      <c r="Y255" s="462"/>
      <c r="Z255" s="70" t="str">
        <f>IF(AND(ISNUMBER($S255),$S255&lt;&gt;0),EXTRA!K255,'Lo-Z'!AH255)</f>
        <v>-</v>
      </c>
      <c r="AB255" s="327" t="str">
        <f>IF(AND(ISNUMBER($S255),$S255&lt;&gt;0),EXTRA!M255,'Lo-Z'!AJ255)</f>
        <v>-</v>
      </c>
      <c r="AC255" s="328" t="str">
        <f t="shared" si="117"/>
        <v/>
      </c>
      <c r="AE255" s="66" t="e">
        <f>IF(AND(ISNUMBER($S255),$S255&lt;&gt;0),EXTRA!P255,'Lo-Z'!AM255)</f>
        <v>#N/A</v>
      </c>
      <c r="AF255" s="65" t="str">
        <f t="shared" si="118"/>
        <v/>
      </c>
      <c r="AG255" s="329" t="e">
        <f>IF(AND(ISNUMBER($S255),$S255&lt;&gt;0),EXTRA!R255,'Lo-Z'!AO255)</f>
        <v>#N/A</v>
      </c>
      <c r="AH255" s="124" t="str">
        <f t="shared" si="119"/>
        <v/>
      </c>
      <c r="AJ255" s="104" t="str">
        <f>IF(AND(ISNUMBER($S255),$S255&lt;&gt;0),EXTRA!T255,'Lo-Z'!AQ255)</f>
        <v/>
      </c>
      <c r="AK255" s="44" t="str">
        <f t="shared" si="120"/>
        <v/>
      </c>
      <c r="AM255" s="85" t="str">
        <f>IF(AND(ISNUMBER($S255),$S255&lt;&gt;0),IF(MV&lt;200,EXTRA!V255,EXTRA!Z255),IF(MV&lt;200,'Lo-Z'!AS255,'Lo-Z'!AW255))</f>
        <v/>
      </c>
      <c r="AN255" s="84" t="str">
        <f t="shared" si="121"/>
        <v/>
      </c>
      <c r="AO255" s="322" t="str">
        <f>IF(AND(ISNUMBER($S255),$S255&lt;&gt;0),IF(MV&lt;200,EXTRA!X255,EXTRA!AB255),IF(MV&lt;200,'Lo-Z'!AU255,'Lo-Z'!AY255))</f>
        <v/>
      </c>
      <c r="AP255" s="106" t="str">
        <f t="shared" si="122"/>
        <v/>
      </c>
      <c r="AR255" s="289" t="str">
        <f>IF(AND(ISNUMBER($S255),$S255&lt;&gt;0),EXTRA!AW255,'Lo-Z'!BP255)</f>
        <v/>
      </c>
      <c r="AS255" s="290" t="str">
        <f t="shared" si="123"/>
        <v/>
      </c>
      <c r="AT255" s="291" t="str">
        <f>IF(AND(ISNUMBER($S255),$S255&lt;&gt;0),EXTRA!AY255,'Lo-Z'!BR255)</f>
        <v/>
      </c>
      <c r="AU255" s="292" t="str">
        <f t="shared" si="124"/>
        <v/>
      </c>
      <c r="AW255" s="330" t="str">
        <f>IF(AND(ISNUMBER($S255),$S255&lt;&gt;0),EXTRA!AH255,'Lo-Z'!BA255)</f>
        <v/>
      </c>
      <c r="AY255" s="335" t="str">
        <f>IF(AND(ISNUMBER(BA255),BA255&lt;&gt;0),"",IF(AND(ISNUMBER($S255),$S255&lt;&gt;0),'Lo-Z-INPUT'!$K$15*'Lo-Z-INPUT'!$K$7,'Lo-Z'!BC255))</f>
        <v/>
      </c>
      <c r="AZ255" s="170"/>
      <c r="BA255" s="296"/>
      <c r="BB255" s="345"/>
      <c r="BD255" s="333" t="str">
        <f>IF(AND(ISNUMBER($S255),$S255&lt;&gt;0),EXTRA!BC255,'Lo-Z'!BV255)</f>
        <v/>
      </c>
      <c r="BE255" s="334" t="str">
        <f t="shared" si="125"/>
        <v/>
      </c>
      <c r="BG255" s="332" t="str">
        <f>IF(AND(ISNUMBER($S255),$S255&lt;&gt;0),EXTRA!AT255,'Lo-Z'!BM255)</f>
        <v/>
      </c>
      <c r="BH255" s="65" t="str">
        <f t="shared" si="126"/>
        <v/>
      </c>
      <c r="BJ255" s="348" t="str">
        <f t="shared" si="127"/>
        <v/>
      </c>
      <c r="BK255" s="349" t="str">
        <f t="shared" si="128"/>
        <v/>
      </c>
      <c r="BN255" s="480" t="str">
        <f t="shared" si="100"/>
        <v/>
      </c>
      <c r="BO255" s="481" t="str">
        <f t="shared" si="129"/>
        <v/>
      </c>
    </row>
    <row r="256" spans="1:67" hidden="1">
      <c r="A256" s="106" t="e">
        <f>MATRIX!A256</f>
        <v>#N/A</v>
      </c>
      <c r="B256" s="506" t="e">
        <f>IF(MATRIX!B256&lt;&gt;0,MATRIX!B256,"-")</f>
        <v>#N/A</v>
      </c>
      <c r="D256" s="131"/>
      <c r="E256" s="294" t="str">
        <f t="shared" si="114"/>
        <v/>
      </c>
      <c r="F256" s="379"/>
      <c r="G256" s="306" t="e">
        <f>'Lo-Z'!AE256</f>
        <v>#N/A</v>
      </c>
      <c r="H256" s="380" t="str">
        <f>'Lo-Z'!AF256</f>
        <v/>
      </c>
      <c r="J256" s="382"/>
      <c r="K256" s="471"/>
      <c r="L256" s="469"/>
      <c r="M256" s="382"/>
      <c r="N256" s="470"/>
      <c r="O256" s="382"/>
      <c r="P256" s="470"/>
      <c r="Q256" s="382"/>
      <c r="S256" s="460" t="str">
        <f t="shared" si="115"/>
        <v/>
      </c>
      <c r="T256" s="381"/>
      <c r="U256" s="459" t="str" cm="1">
        <f t="array" ref="U256">IF(ISNUMBER(O256), O256, IF(ISNUMBER(G256), 'Lo-Z-INPUT'!$K$19:$L$19, ""))</f>
        <v/>
      </c>
      <c r="V256" s="381"/>
      <c r="W256" s="458" t="str">
        <f t="shared" si="116"/>
        <v/>
      </c>
      <c r="X256" s="144"/>
      <c r="Y256" s="462"/>
      <c r="Z256" s="70" t="str">
        <f>IF(AND(ISNUMBER($S256),$S256&lt;&gt;0),EXTRA!K256,'Lo-Z'!AH256)</f>
        <v>-</v>
      </c>
      <c r="AB256" s="327" t="str">
        <f>IF(AND(ISNUMBER($S256),$S256&lt;&gt;0),EXTRA!M256,'Lo-Z'!AJ256)</f>
        <v>-</v>
      </c>
      <c r="AC256" s="328" t="str">
        <f t="shared" si="117"/>
        <v/>
      </c>
      <c r="AE256" s="66" t="e">
        <f>IF(AND(ISNUMBER($S256),$S256&lt;&gt;0),EXTRA!P256,'Lo-Z'!AM256)</f>
        <v>#N/A</v>
      </c>
      <c r="AF256" s="65" t="str">
        <f t="shared" si="118"/>
        <v/>
      </c>
      <c r="AG256" s="329" t="e">
        <f>IF(AND(ISNUMBER($S256),$S256&lt;&gt;0),EXTRA!R256,'Lo-Z'!AO256)</f>
        <v>#N/A</v>
      </c>
      <c r="AH256" s="124" t="str">
        <f t="shared" si="119"/>
        <v/>
      </c>
      <c r="AJ256" s="104" t="str">
        <f>IF(AND(ISNUMBER($S256),$S256&lt;&gt;0),EXTRA!T256,'Lo-Z'!AQ256)</f>
        <v/>
      </c>
      <c r="AK256" s="44" t="str">
        <f t="shared" si="120"/>
        <v/>
      </c>
      <c r="AM256" s="85" t="str">
        <f>IF(AND(ISNUMBER($S256),$S256&lt;&gt;0),IF(MV&lt;200,EXTRA!V256,EXTRA!Z256),IF(MV&lt;200,'Lo-Z'!AS256,'Lo-Z'!AW256))</f>
        <v/>
      </c>
      <c r="AN256" s="84" t="str">
        <f t="shared" si="121"/>
        <v/>
      </c>
      <c r="AO256" s="322" t="str">
        <f>IF(AND(ISNUMBER($S256),$S256&lt;&gt;0),IF(MV&lt;200,EXTRA!X256,EXTRA!AB256),IF(MV&lt;200,'Lo-Z'!AU256,'Lo-Z'!AY256))</f>
        <v/>
      </c>
      <c r="AP256" s="106" t="str">
        <f t="shared" si="122"/>
        <v/>
      </c>
      <c r="AR256" s="289" t="str">
        <f>IF(AND(ISNUMBER($S256),$S256&lt;&gt;0),EXTRA!AW256,'Lo-Z'!BP256)</f>
        <v/>
      </c>
      <c r="AS256" s="290" t="str">
        <f t="shared" si="123"/>
        <v/>
      </c>
      <c r="AT256" s="291" t="str">
        <f>IF(AND(ISNUMBER($S256),$S256&lt;&gt;0),EXTRA!AY256,'Lo-Z'!BR256)</f>
        <v/>
      </c>
      <c r="AU256" s="292" t="str">
        <f t="shared" si="124"/>
        <v/>
      </c>
      <c r="AW256" s="330" t="str">
        <f>IF(AND(ISNUMBER($S256),$S256&lt;&gt;0),EXTRA!AH256,'Lo-Z'!BA256)</f>
        <v/>
      </c>
      <c r="AY256" s="335" t="str">
        <f>IF(AND(ISNUMBER(BA256),BA256&lt;&gt;0),"",IF(AND(ISNUMBER($S256),$S256&lt;&gt;0),'Lo-Z-INPUT'!$K$15*'Lo-Z-INPUT'!$K$7,'Lo-Z'!BC256))</f>
        <v/>
      </c>
      <c r="AZ256" s="170"/>
      <c r="BA256" s="296"/>
      <c r="BB256" s="345"/>
      <c r="BD256" s="333" t="str">
        <f>IF(AND(ISNUMBER($S256),$S256&lt;&gt;0),EXTRA!BC256,'Lo-Z'!BV256)</f>
        <v/>
      </c>
      <c r="BE256" s="334" t="str">
        <f t="shared" si="125"/>
        <v/>
      </c>
      <c r="BG256" s="332" t="str">
        <f>IF(AND(ISNUMBER($S256),$S256&lt;&gt;0),EXTRA!AT256,'Lo-Z'!BM256)</f>
        <v/>
      </c>
      <c r="BH256" s="65" t="str">
        <f t="shared" si="126"/>
        <v/>
      </c>
      <c r="BJ256" s="348" t="str">
        <f t="shared" si="127"/>
        <v/>
      </c>
      <c r="BK256" s="349" t="str">
        <f t="shared" si="128"/>
        <v/>
      </c>
      <c r="BN256" s="480" t="str">
        <f t="shared" si="100"/>
        <v/>
      </c>
      <c r="BO256" s="481" t="str">
        <f t="shared" si="129"/>
        <v/>
      </c>
    </row>
    <row r="257" spans="1:67" hidden="1">
      <c r="A257" s="106" t="e">
        <f>MATRIX!A257</f>
        <v>#N/A</v>
      </c>
      <c r="B257" s="506" t="e">
        <f>IF(MATRIX!B257&lt;&gt;0,MATRIX!B257,"-")</f>
        <v>#N/A</v>
      </c>
      <c r="D257" s="131"/>
      <c r="E257" s="294" t="str">
        <f t="shared" si="114"/>
        <v/>
      </c>
      <c r="F257" s="379"/>
      <c r="G257" s="306" t="e">
        <f>'Lo-Z'!AE257</f>
        <v>#N/A</v>
      </c>
      <c r="H257" s="380" t="str">
        <f>'Lo-Z'!AF257</f>
        <v/>
      </c>
      <c r="J257" s="382"/>
      <c r="K257" s="471"/>
      <c r="L257" s="469"/>
      <c r="M257" s="382"/>
      <c r="N257" s="470"/>
      <c r="O257" s="382"/>
      <c r="P257" s="470"/>
      <c r="Q257" s="382"/>
      <c r="S257" s="460" t="str">
        <f t="shared" si="115"/>
        <v/>
      </c>
      <c r="T257" s="381"/>
      <c r="U257" s="459" t="str" cm="1">
        <f t="array" ref="U257">IF(ISNUMBER(O257), O257, IF(ISNUMBER(G257), 'Lo-Z-INPUT'!$K$19:$L$19, ""))</f>
        <v/>
      </c>
      <c r="V257" s="381"/>
      <c r="W257" s="458" t="str">
        <f t="shared" si="116"/>
        <v/>
      </c>
      <c r="X257" s="144"/>
      <c r="Y257" s="462"/>
      <c r="Z257" s="70" t="str">
        <f>IF(AND(ISNUMBER($S257),$S257&lt;&gt;0),EXTRA!K257,'Lo-Z'!AH257)</f>
        <v>-</v>
      </c>
      <c r="AB257" s="327" t="str">
        <f>IF(AND(ISNUMBER($S257),$S257&lt;&gt;0),EXTRA!M257,'Lo-Z'!AJ257)</f>
        <v>-</v>
      </c>
      <c r="AC257" s="328" t="str">
        <f t="shared" si="117"/>
        <v/>
      </c>
      <c r="AE257" s="66" t="e">
        <f>IF(AND(ISNUMBER($S257),$S257&lt;&gt;0),EXTRA!P257,'Lo-Z'!AM257)</f>
        <v>#N/A</v>
      </c>
      <c r="AF257" s="65" t="str">
        <f t="shared" si="118"/>
        <v/>
      </c>
      <c r="AG257" s="329" t="e">
        <f>IF(AND(ISNUMBER($S257),$S257&lt;&gt;0),EXTRA!R257,'Lo-Z'!AO257)</f>
        <v>#N/A</v>
      </c>
      <c r="AH257" s="124" t="str">
        <f t="shared" si="119"/>
        <v/>
      </c>
      <c r="AJ257" s="104" t="str">
        <f>IF(AND(ISNUMBER($S257),$S257&lt;&gt;0),EXTRA!T257,'Lo-Z'!AQ257)</f>
        <v/>
      </c>
      <c r="AK257" s="44" t="str">
        <f t="shared" si="120"/>
        <v/>
      </c>
      <c r="AM257" s="85" t="str">
        <f>IF(AND(ISNUMBER($S257),$S257&lt;&gt;0),IF(MV&lt;200,EXTRA!V257,EXTRA!Z257),IF(MV&lt;200,'Lo-Z'!AS257,'Lo-Z'!AW257))</f>
        <v/>
      </c>
      <c r="AN257" s="84" t="str">
        <f t="shared" si="121"/>
        <v/>
      </c>
      <c r="AO257" s="322" t="str">
        <f>IF(AND(ISNUMBER($S257),$S257&lt;&gt;0),IF(MV&lt;200,EXTRA!X257,EXTRA!AB257),IF(MV&lt;200,'Lo-Z'!AU257,'Lo-Z'!AY257))</f>
        <v/>
      </c>
      <c r="AP257" s="106" t="str">
        <f t="shared" si="122"/>
        <v/>
      </c>
      <c r="AR257" s="289" t="str">
        <f>IF(AND(ISNUMBER($S257),$S257&lt;&gt;0),EXTRA!AW257,'Lo-Z'!BP257)</f>
        <v/>
      </c>
      <c r="AS257" s="290" t="str">
        <f t="shared" si="123"/>
        <v/>
      </c>
      <c r="AT257" s="291" t="str">
        <f>IF(AND(ISNUMBER($S257),$S257&lt;&gt;0),EXTRA!AY257,'Lo-Z'!BR257)</f>
        <v/>
      </c>
      <c r="AU257" s="292" t="str">
        <f t="shared" si="124"/>
        <v/>
      </c>
      <c r="AW257" s="330" t="str">
        <f>IF(AND(ISNUMBER($S257),$S257&lt;&gt;0),EXTRA!AH257,'Lo-Z'!BA257)</f>
        <v/>
      </c>
      <c r="AY257" s="335" t="str">
        <f>IF(AND(ISNUMBER(BA257),BA257&lt;&gt;0),"",IF(AND(ISNUMBER($S257),$S257&lt;&gt;0),'Lo-Z-INPUT'!$K$15*'Lo-Z-INPUT'!$K$7,'Lo-Z'!BC257))</f>
        <v/>
      </c>
      <c r="AZ257" s="170"/>
      <c r="BA257" s="296"/>
      <c r="BB257" s="345"/>
      <c r="BD257" s="333" t="str">
        <f>IF(AND(ISNUMBER($S257),$S257&lt;&gt;0),EXTRA!BC257,'Lo-Z'!BV257)</f>
        <v/>
      </c>
      <c r="BE257" s="334" t="str">
        <f t="shared" si="125"/>
        <v/>
      </c>
      <c r="BG257" s="332" t="str">
        <f>IF(AND(ISNUMBER($S257),$S257&lt;&gt;0),EXTRA!AT257,'Lo-Z'!BM257)</f>
        <v/>
      </c>
      <c r="BH257" s="65" t="str">
        <f t="shared" si="126"/>
        <v/>
      </c>
      <c r="BJ257" s="348" t="str">
        <f t="shared" si="127"/>
        <v/>
      </c>
      <c r="BK257" s="349" t="str">
        <f t="shared" si="128"/>
        <v/>
      </c>
      <c r="BN257" s="480" t="str">
        <f t="shared" si="100"/>
        <v/>
      </c>
      <c r="BO257" s="481" t="str">
        <f t="shared" si="129"/>
        <v/>
      </c>
    </row>
    <row r="258" spans="1:67" hidden="1">
      <c r="A258" s="106" t="e">
        <f>MATRIX!A258</f>
        <v>#N/A</v>
      </c>
      <c r="B258" s="506" t="e">
        <f>IF(MATRIX!B258&lt;&gt;0,MATRIX!B258,"-")</f>
        <v>#N/A</v>
      </c>
      <c r="D258" s="131"/>
      <c r="E258" s="294" t="str">
        <f t="shared" si="114"/>
        <v/>
      </c>
      <c r="F258" s="379"/>
      <c r="G258" s="306" t="e">
        <f>'Lo-Z'!AE258</f>
        <v>#N/A</v>
      </c>
      <c r="H258" s="380" t="str">
        <f>'Lo-Z'!AF258</f>
        <v/>
      </c>
      <c r="J258" s="382"/>
      <c r="K258" s="471"/>
      <c r="L258" s="469"/>
      <c r="M258" s="382"/>
      <c r="N258" s="470"/>
      <c r="O258" s="382"/>
      <c r="P258" s="470"/>
      <c r="Q258" s="382"/>
      <c r="S258" s="460" t="str">
        <f t="shared" si="115"/>
        <v/>
      </c>
      <c r="T258" s="381"/>
      <c r="U258" s="459" t="str" cm="1">
        <f t="array" ref="U258">IF(ISNUMBER(O258), O258, IF(ISNUMBER(G258), 'Lo-Z-INPUT'!$K$19:$L$19, ""))</f>
        <v/>
      </c>
      <c r="V258" s="381"/>
      <c r="W258" s="458" t="str">
        <f t="shared" si="116"/>
        <v/>
      </c>
      <c r="X258" s="144"/>
      <c r="Y258" s="462"/>
      <c r="Z258" s="70" t="str">
        <f>IF(AND(ISNUMBER($S258),$S258&lt;&gt;0),EXTRA!K258,'Lo-Z'!AH258)</f>
        <v>-</v>
      </c>
      <c r="AB258" s="327" t="str">
        <f>IF(AND(ISNUMBER($S258),$S258&lt;&gt;0),EXTRA!M258,'Lo-Z'!AJ258)</f>
        <v>-</v>
      </c>
      <c r="AC258" s="328" t="str">
        <f t="shared" si="117"/>
        <v/>
      </c>
      <c r="AE258" s="66" t="e">
        <f>IF(AND(ISNUMBER($S258),$S258&lt;&gt;0),EXTRA!P258,'Lo-Z'!AM258)</f>
        <v>#N/A</v>
      </c>
      <c r="AF258" s="65" t="str">
        <f t="shared" si="118"/>
        <v/>
      </c>
      <c r="AG258" s="329" t="e">
        <f>IF(AND(ISNUMBER($S258),$S258&lt;&gt;0),EXTRA!R258,'Lo-Z'!AO258)</f>
        <v>#N/A</v>
      </c>
      <c r="AH258" s="124" t="str">
        <f t="shared" si="119"/>
        <v/>
      </c>
      <c r="AJ258" s="104" t="str">
        <f>IF(AND(ISNUMBER($S258),$S258&lt;&gt;0),EXTRA!T258,'Lo-Z'!AQ258)</f>
        <v/>
      </c>
      <c r="AK258" s="44" t="str">
        <f t="shared" si="120"/>
        <v/>
      </c>
      <c r="AM258" s="85" t="str">
        <f>IF(AND(ISNUMBER($S258),$S258&lt;&gt;0),IF(MV&lt;200,EXTRA!V258,EXTRA!Z258),IF(MV&lt;200,'Lo-Z'!AS258,'Lo-Z'!AW258))</f>
        <v/>
      </c>
      <c r="AN258" s="84" t="str">
        <f t="shared" si="121"/>
        <v/>
      </c>
      <c r="AO258" s="322" t="str">
        <f>IF(AND(ISNUMBER($S258),$S258&lt;&gt;0),IF(MV&lt;200,EXTRA!X258,EXTRA!AB258),IF(MV&lt;200,'Lo-Z'!AU258,'Lo-Z'!AY258))</f>
        <v/>
      </c>
      <c r="AP258" s="106" t="str">
        <f t="shared" si="122"/>
        <v/>
      </c>
      <c r="AR258" s="289" t="str">
        <f>IF(AND(ISNUMBER($S258),$S258&lt;&gt;0),EXTRA!AW258,'Lo-Z'!BP258)</f>
        <v/>
      </c>
      <c r="AS258" s="290" t="str">
        <f t="shared" si="123"/>
        <v/>
      </c>
      <c r="AT258" s="291" t="str">
        <f>IF(AND(ISNUMBER($S258),$S258&lt;&gt;0),EXTRA!AY258,'Lo-Z'!BR258)</f>
        <v/>
      </c>
      <c r="AU258" s="292" t="str">
        <f t="shared" si="124"/>
        <v/>
      </c>
      <c r="AW258" s="330" t="str">
        <f>IF(AND(ISNUMBER($S258),$S258&lt;&gt;0),EXTRA!AH258,'Lo-Z'!BA258)</f>
        <v/>
      </c>
      <c r="AY258" s="335" t="str">
        <f>IF(AND(ISNUMBER(BA258),BA258&lt;&gt;0),"",IF(AND(ISNUMBER($S258),$S258&lt;&gt;0),'Lo-Z-INPUT'!$K$15*'Lo-Z-INPUT'!$K$7,'Lo-Z'!BC258))</f>
        <v/>
      </c>
      <c r="AZ258" s="170"/>
      <c r="BA258" s="296"/>
      <c r="BB258" s="345"/>
      <c r="BD258" s="333" t="str">
        <f>IF(AND(ISNUMBER($S258),$S258&lt;&gt;0),EXTRA!BC258,'Lo-Z'!BV258)</f>
        <v/>
      </c>
      <c r="BE258" s="334" t="str">
        <f t="shared" si="125"/>
        <v/>
      </c>
      <c r="BG258" s="332" t="str">
        <f>IF(AND(ISNUMBER($S258),$S258&lt;&gt;0),EXTRA!AT258,'Lo-Z'!BM258)</f>
        <v/>
      </c>
      <c r="BH258" s="65" t="str">
        <f t="shared" si="126"/>
        <v/>
      </c>
      <c r="BJ258" s="348" t="str">
        <f t="shared" si="127"/>
        <v/>
      </c>
      <c r="BK258" s="349" t="str">
        <f t="shared" si="128"/>
        <v/>
      </c>
      <c r="BN258" s="480" t="str">
        <f t="shared" si="100"/>
        <v/>
      </c>
      <c r="BO258" s="481" t="str">
        <f t="shared" si="129"/>
        <v/>
      </c>
    </row>
    <row r="259" spans="1:67" hidden="1">
      <c r="A259" s="106" t="e">
        <f>MATRIX!A259</f>
        <v>#N/A</v>
      </c>
      <c r="B259" s="506" t="e">
        <f>IF(MATRIX!B259&lt;&gt;0,MATRIX!B259,"-")</f>
        <v>#N/A</v>
      </c>
      <c r="D259" s="131"/>
      <c r="E259" s="294" t="str">
        <f t="shared" si="114"/>
        <v/>
      </c>
      <c r="F259" s="379"/>
      <c r="G259" s="306" t="e">
        <f>'Lo-Z'!AE259</f>
        <v>#N/A</v>
      </c>
      <c r="H259" s="380" t="str">
        <f>'Lo-Z'!AF259</f>
        <v/>
      </c>
      <c r="J259" s="382"/>
      <c r="K259" s="471"/>
      <c r="L259" s="469"/>
      <c r="M259" s="382"/>
      <c r="N259" s="470"/>
      <c r="O259" s="382"/>
      <c r="P259" s="470"/>
      <c r="Q259" s="382"/>
      <c r="S259" s="460" t="str">
        <f t="shared" si="115"/>
        <v/>
      </c>
      <c r="T259" s="381"/>
      <c r="U259" s="459" t="str" cm="1">
        <f t="array" ref="U259">IF(ISNUMBER(O259), O259, IF(ISNUMBER(G259), 'Lo-Z-INPUT'!$K$19:$L$19, ""))</f>
        <v/>
      </c>
      <c r="V259" s="381"/>
      <c r="W259" s="458" t="str">
        <f t="shared" si="116"/>
        <v/>
      </c>
      <c r="X259" s="144"/>
      <c r="Y259" s="462"/>
      <c r="Z259" s="70" t="str">
        <f>IF(AND(ISNUMBER($S259),$S259&lt;&gt;0),EXTRA!K259,'Lo-Z'!AH259)</f>
        <v>-</v>
      </c>
      <c r="AB259" s="327" t="str">
        <f>IF(AND(ISNUMBER($S259),$S259&lt;&gt;0),EXTRA!M259,'Lo-Z'!AJ259)</f>
        <v>-</v>
      </c>
      <c r="AC259" s="328" t="str">
        <f t="shared" si="117"/>
        <v/>
      </c>
      <c r="AE259" s="66" t="e">
        <f>IF(AND(ISNUMBER($S259),$S259&lt;&gt;0),EXTRA!P259,'Lo-Z'!AM259)</f>
        <v>#N/A</v>
      </c>
      <c r="AF259" s="65" t="str">
        <f t="shared" si="118"/>
        <v/>
      </c>
      <c r="AG259" s="329" t="e">
        <f>IF(AND(ISNUMBER($S259),$S259&lt;&gt;0),EXTRA!R259,'Lo-Z'!AO259)</f>
        <v>#N/A</v>
      </c>
      <c r="AH259" s="124" t="str">
        <f t="shared" si="119"/>
        <v/>
      </c>
      <c r="AJ259" s="104" t="str">
        <f>IF(AND(ISNUMBER($S259),$S259&lt;&gt;0),EXTRA!T259,'Lo-Z'!AQ259)</f>
        <v/>
      </c>
      <c r="AK259" s="44" t="str">
        <f t="shared" si="120"/>
        <v/>
      </c>
      <c r="AM259" s="85" t="str">
        <f>IF(AND(ISNUMBER($S259),$S259&lt;&gt;0),IF(MV&lt;200,EXTRA!V259,EXTRA!Z259),IF(MV&lt;200,'Lo-Z'!AS259,'Lo-Z'!AW259))</f>
        <v/>
      </c>
      <c r="AN259" s="84" t="str">
        <f t="shared" si="121"/>
        <v/>
      </c>
      <c r="AO259" s="322" t="str">
        <f>IF(AND(ISNUMBER($S259),$S259&lt;&gt;0),IF(MV&lt;200,EXTRA!X259,EXTRA!AB259),IF(MV&lt;200,'Lo-Z'!AU259,'Lo-Z'!AY259))</f>
        <v/>
      </c>
      <c r="AP259" s="106" t="str">
        <f t="shared" si="122"/>
        <v/>
      </c>
      <c r="AR259" s="289" t="str">
        <f>IF(AND(ISNUMBER($S259),$S259&lt;&gt;0),EXTRA!AW259,'Lo-Z'!BP259)</f>
        <v/>
      </c>
      <c r="AS259" s="290" t="str">
        <f t="shared" si="123"/>
        <v/>
      </c>
      <c r="AT259" s="291" t="str">
        <f>IF(AND(ISNUMBER($S259),$S259&lt;&gt;0),EXTRA!AY259,'Lo-Z'!BR259)</f>
        <v/>
      </c>
      <c r="AU259" s="292" t="str">
        <f t="shared" si="124"/>
        <v/>
      </c>
      <c r="AW259" s="330" t="str">
        <f>IF(AND(ISNUMBER($S259),$S259&lt;&gt;0),EXTRA!AH259,'Lo-Z'!BA259)</f>
        <v/>
      </c>
      <c r="AY259" s="335" t="str">
        <f>IF(AND(ISNUMBER(BA259),BA259&lt;&gt;0),"",IF(AND(ISNUMBER($S259),$S259&lt;&gt;0),'Lo-Z-INPUT'!$K$15*'Lo-Z-INPUT'!$K$7,'Lo-Z'!BC259))</f>
        <v/>
      </c>
      <c r="AZ259" s="170"/>
      <c r="BA259" s="296"/>
      <c r="BB259" s="345"/>
      <c r="BD259" s="333" t="str">
        <f>IF(AND(ISNUMBER($S259),$S259&lt;&gt;0),EXTRA!BC259,'Lo-Z'!BV259)</f>
        <v/>
      </c>
      <c r="BE259" s="334" t="str">
        <f t="shared" si="125"/>
        <v/>
      </c>
      <c r="BG259" s="332" t="str">
        <f>IF(AND(ISNUMBER($S259),$S259&lt;&gt;0),EXTRA!AT259,'Lo-Z'!BM259)</f>
        <v/>
      </c>
      <c r="BH259" s="65" t="str">
        <f t="shared" si="126"/>
        <v/>
      </c>
      <c r="BJ259" s="348" t="str">
        <f t="shared" si="127"/>
        <v/>
      </c>
      <c r="BK259" s="349" t="str">
        <f t="shared" si="128"/>
        <v/>
      </c>
      <c r="BN259" s="480" t="str">
        <f t="shared" si="100"/>
        <v/>
      </c>
      <c r="BO259" s="481" t="str">
        <f t="shared" si="129"/>
        <v/>
      </c>
    </row>
    <row r="260" spans="1:67" hidden="1">
      <c r="A260" s="106" t="e">
        <f>MATRIX!A260</f>
        <v>#N/A</v>
      </c>
      <c r="B260" s="506" t="e">
        <f>IF(MATRIX!B260&lt;&gt;0,MATRIX!B260,"-")</f>
        <v>#N/A</v>
      </c>
      <c r="D260" s="131"/>
      <c r="E260" s="294" t="str">
        <f t="shared" si="114"/>
        <v/>
      </c>
      <c r="F260" s="379"/>
      <c r="G260" s="306" t="e">
        <f>'Lo-Z'!AE260</f>
        <v>#N/A</v>
      </c>
      <c r="H260" s="380" t="str">
        <f>'Lo-Z'!AF260</f>
        <v/>
      </c>
      <c r="J260" s="382"/>
      <c r="K260" s="471"/>
      <c r="L260" s="469"/>
      <c r="M260" s="382"/>
      <c r="N260" s="470"/>
      <c r="O260" s="382"/>
      <c r="P260" s="470"/>
      <c r="Q260" s="382"/>
      <c r="S260" s="460" t="str">
        <f t="shared" si="115"/>
        <v/>
      </c>
      <c r="T260" s="381"/>
      <c r="U260" s="459" t="str" cm="1">
        <f t="array" ref="U260">IF(ISNUMBER(O260), O260, IF(ISNUMBER(G260), 'Lo-Z-INPUT'!$K$19:$L$19, ""))</f>
        <v/>
      </c>
      <c r="V260" s="381"/>
      <c r="W260" s="458" t="str">
        <f t="shared" si="116"/>
        <v/>
      </c>
      <c r="X260" s="144"/>
      <c r="Y260" s="462"/>
      <c r="Z260" s="70" t="str">
        <f>IF(AND(ISNUMBER($S260),$S260&lt;&gt;0),EXTRA!K260,'Lo-Z'!AH260)</f>
        <v>-</v>
      </c>
      <c r="AB260" s="327" t="str">
        <f>IF(AND(ISNUMBER($S260),$S260&lt;&gt;0),EXTRA!M260,'Lo-Z'!AJ260)</f>
        <v>-</v>
      </c>
      <c r="AC260" s="328" t="str">
        <f t="shared" si="117"/>
        <v/>
      </c>
      <c r="AE260" s="66" t="e">
        <f>IF(AND(ISNUMBER($S260),$S260&lt;&gt;0),EXTRA!P260,'Lo-Z'!AM260)</f>
        <v>#N/A</v>
      </c>
      <c r="AF260" s="65" t="str">
        <f t="shared" si="118"/>
        <v/>
      </c>
      <c r="AG260" s="329" t="e">
        <f>IF(AND(ISNUMBER($S260),$S260&lt;&gt;0),EXTRA!R260,'Lo-Z'!AO260)</f>
        <v>#N/A</v>
      </c>
      <c r="AH260" s="124" t="str">
        <f t="shared" si="119"/>
        <v/>
      </c>
      <c r="AJ260" s="104" t="str">
        <f>IF(AND(ISNUMBER($S260),$S260&lt;&gt;0),EXTRA!T260,'Lo-Z'!AQ260)</f>
        <v/>
      </c>
      <c r="AK260" s="44" t="str">
        <f t="shared" si="120"/>
        <v/>
      </c>
      <c r="AM260" s="85" t="str">
        <f>IF(AND(ISNUMBER($S260),$S260&lt;&gt;0),IF(MV&lt;200,EXTRA!V260,EXTRA!Z260),IF(MV&lt;200,'Lo-Z'!AS260,'Lo-Z'!AW260))</f>
        <v/>
      </c>
      <c r="AN260" s="84" t="str">
        <f t="shared" si="121"/>
        <v/>
      </c>
      <c r="AO260" s="322" t="str">
        <f>IF(AND(ISNUMBER($S260),$S260&lt;&gt;0),IF(MV&lt;200,EXTRA!X260,EXTRA!AB260),IF(MV&lt;200,'Lo-Z'!AU260,'Lo-Z'!AY260))</f>
        <v/>
      </c>
      <c r="AP260" s="106" t="str">
        <f t="shared" si="122"/>
        <v/>
      </c>
      <c r="AR260" s="289" t="str">
        <f>IF(AND(ISNUMBER($S260),$S260&lt;&gt;0),EXTRA!AW260,'Lo-Z'!BP260)</f>
        <v/>
      </c>
      <c r="AS260" s="290" t="str">
        <f t="shared" si="123"/>
        <v/>
      </c>
      <c r="AT260" s="291" t="str">
        <f>IF(AND(ISNUMBER($S260),$S260&lt;&gt;0),EXTRA!AY260,'Lo-Z'!BR260)</f>
        <v/>
      </c>
      <c r="AU260" s="292" t="str">
        <f t="shared" si="124"/>
        <v/>
      </c>
      <c r="AW260" s="330" t="str">
        <f>IF(AND(ISNUMBER($S260),$S260&lt;&gt;0),EXTRA!AH260,'Lo-Z'!BA260)</f>
        <v/>
      </c>
      <c r="AY260" s="335" t="str">
        <f>IF(AND(ISNUMBER(BA260),BA260&lt;&gt;0),"",IF(AND(ISNUMBER($S260),$S260&lt;&gt;0),'Lo-Z-INPUT'!$K$15*'Lo-Z-INPUT'!$K$7,'Lo-Z'!BC260))</f>
        <v/>
      </c>
      <c r="AZ260" s="170"/>
      <c r="BA260" s="296"/>
      <c r="BB260" s="345"/>
      <c r="BD260" s="333" t="str">
        <f>IF(AND(ISNUMBER($S260),$S260&lt;&gt;0),EXTRA!BC260,'Lo-Z'!BV260)</f>
        <v/>
      </c>
      <c r="BE260" s="334" t="str">
        <f t="shared" si="125"/>
        <v/>
      </c>
      <c r="BG260" s="332" t="str">
        <f>IF(AND(ISNUMBER($S260),$S260&lt;&gt;0),EXTRA!AT260,'Lo-Z'!BM260)</f>
        <v/>
      </c>
      <c r="BH260" s="65" t="str">
        <f t="shared" si="126"/>
        <v/>
      </c>
      <c r="BJ260" s="348" t="str">
        <f t="shared" si="127"/>
        <v/>
      </c>
      <c r="BK260" s="349" t="str">
        <f t="shared" si="128"/>
        <v/>
      </c>
      <c r="BN260" s="480" t="str">
        <f t="shared" si="100"/>
        <v/>
      </c>
      <c r="BO260" s="481" t="str">
        <f t="shared" si="129"/>
        <v/>
      </c>
    </row>
    <row r="261" spans="1:67" hidden="1">
      <c r="A261" s="106" t="e">
        <f>MATRIX!A261</f>
        <v>#N/A</v>
      </c>
      <c r="B261" s="506" t="e">
        <f>IF(MATRIX!B261&lt;&gt;0,MATRIX!B261,"-")</f>
        <v>#N/A</v>
      </c>
      <c r="D261" s="131"/>
      <c r="E261" s="294" t="str">
        <f t="shared" si="114"/>
        <v/>
      </c>
      <c r="F261" s="379"/>
      <c r="G261" s="306" t="e">
        <f>'Lo-Z'!AE261</f>
        <v>#N/A</v>
      </c>
      <c r="H261" s="380" t="str">
        <f>'Lo-Z'!AF261</f>
        <v/>
      </c>
      <c r="J261" s="382"/>
      <c r="K261" s="471"/>
      <c r="L261" s="469"/>
      <c r="M261" s="382"/>
      <c r="N261" s="470"/>
      <c r="O261" s="382"/>
      <c r="P261" s="470"/>
      <c r="Q261" s="382"/>
      <c r="S261" s="460" t="str">
        <f t="shared" si="115"/>
        <v/>
      </c>
      <c r="T261" s="381"/>
      <c r="U261" s="459" t="str" cm="1">
        <f t="array" ref="U261">IF(ISNUMBER(O261), O261, IF(ISNUMBER(G261), 'Lo-Z-INPUT'!$K$19:$L$19, ""))</f>
        <v/>
      </c>
      <c r="V261" s="381"/>
      <c r="W261" s="458" t="str">
        <f t="shared" si="116"/>
        <v/>
      </c>
      <c r="X261" s="144"/>
      <c r="Y261" s="462"/>
      <c r="Z261" s="70" t="str">
        <f>IF(AND(ISNUMBER($S261),$S261&lt;&gt;0),EXTRA!K261,'Lo-Z'!AH261)</f>
        <v>-</v>
      </c>
      <c r="AB261" s="327" t="str">
        <f>IF(AND(ISNUMBER($S261),$S261&lt;&gt;0),EXTRA!M261,'Lo-Z'!AJ261)</f>
        <v>-</v>
      </c>
      <c r="AC261" s="328" t="str">
        <f t="shared" si="117"/>
        <v/>
      </c>
      <c r="AE261" s="66" t="e">
        <f>IF(AND(ISNUMBER($S261),$S261&lt;&gt;0),EXTRA!P261,'Lo-Z'!AM261)</f>
        <v>#N/A</v>
      </c>
      <c r="AF261" s="65" t="str">
        <f t="shared" si="118"/>
        <v/>
      </c>
      <c r="AG261" s="329" t="e">
        <f>IF(AND(ISNUMBER($S261),$S261&lt;&gt;0),EXTRA!R261,'Lo-Z'!AO261)</f>
        <v>#N/A</v>
      </c>
      <c r="AH261" s="124" t="str">
        <f t="shared" si="119"/>
        <v/>
      </c>
      <c r="AJ261" s="104" t="str">
        <f>IF(AND(ISNUMBER($S261),$S261&lt;&gt;0),EXTRA!T261,'Lo-Z'!AQ261)</f>
        <v/>
      </c>
      <c r="AK261" s="44" t="str">
        <f t="shared" si="120"/>
        <v/>
      </c>
      <c r="AM261" s="85" t="str">
        <f>IF(AND(ISNUMBER($S261),$S261&lt;&gt;0),IF(MV&lt;200,EXTRA!V261,EXTRA!Z261),IF(MV&lt;200,'Lo-Z'!AS261,'Lo-Z'!AW261))</f>
        <v/>
      </c>
      <c r="AN261" s="84" t="str">
        <f t="shared" si="121"/>
        <v/>
      </c>
      <c r="AO261" s="322" t="str">
        <f>IF(AND(ISNUMBER($S261),$S261&lt;&gt;0),IF(MV&lt;200,EXTRA!X261,EXTRA!AB261),IF(MV&lt;200,'Lo-Z'!AU261,'Lo-Z'!AY261))</f>
        <v/>
      </c>
      <c r="AP261" s="106" t="str">
        <f t="shared" si="122"/>
        <v/>
      </c>
      <c r="AR261" s="289" t="str">
        <f>IF(AND(ISNUMBER($S261),$S261&lt;&gt;0),EXTRA!AW261,'Lo-Z'!BP261)</f>
        <v/>
      </c>
      <c r="AS261" s="290" t="str">
        <f t="shared" si="123"/>
        <v/>
      </c>
      <c r="AT261" s="291" t="str">
        <f>IF(AND(ISNUMBER($S261),$S261&lt;&gt;0),EXTRA!AY261,'Lo-Z'!BR261)</f>
        <v/>
      </c>
      <c r="AU261" s="292" t="str">
        <f t="shared" si="124"/>
        <v/>
      </c>
      <c r="AW261" s="330" t="str">
        <f>IF(AND(ISNUMBER($S261),$S261&lt;&gt;0),EXTRA!AH261,'Lo-Z'!BA261)</f>
        <v/>
      </c>
      <c r="AY261" s="335" t="str">
        <f>IF(AND(ISNUMBER(BA261),BA261&lt;&gt;0),"",IF(AND(ISNUMBER($S261),$S261&lt;&gt;0),'Lo-Z-INPUT'!$K$15*'Lo-Z-INPUT'!$K$7,'Lo-Z'!BC261))</f>
        <v/>
      </c>
      <c r="AZ261" s="170"/>
      <c r="BA261" s="296"/>
      <c r="BB261" s="345"/>
      <c r="BD261" s="333" t="str">
        <f>IF(AND(ISNUMBER($S261),$S261&lt;&gt;0),EXTRA!BC261,'Lo-Z'!BV261)</f>
        <v/>
      </c>
      <c r="BE261" s="334" t="str">
        <f t="shared" si="125"/>
        <v/>
      </c>
      <c r="BG261" s="332" t="str">
        <f>IF(AND(ISNUMBER($S261),$S261&lt;&gt;0),EXTRA!AT261,'Lo-Z'!BM261)</f>
        <v/>
      </c>
      <c r="BH261" s="65" t="str">
        <f t="shared" si="126"/>
        <v/>
      </c>
      <c r="BJ261" s="348" t="str">
        <f t="shared" si="127"/>
        <v/>
      </c>
      <c r="BK261" s="349" t="str">
        <f t="shared" si="128"/>
        <v/>
      </c>
      <c r="BN261" s="480" t="str">
        <f t="shared" si="100"/>
        <v/>
      </c>
      <c r="BO261" s="481" t="str">
        <f t="shared" si="129"/>
        <v/>
      </c>
    </row>
    <row r="262" spans="1:67" hidden="1">
      <c r="A262" s="106" t="e">
        <f>MATRIX!A262</f>
        <v>#N/A</v>
      </c>
      <c r="B262" s="506" t="e">
        <f>IF(MATRIX!B262&lt;&gt;0,MATRIX!B262,"-")</f>
        <v>#N/A</v>
      </c>
      <c r="D262" s="131"/>
      <c r="E262" s="294" t="str">
        <f t="shared" si="114"/>
        <v/>
      </c>
      <c r="F262" s="379"/>
      <c r="G262" s="306" t="e">
        <f>'Lo-Z'!AE262</f>
        <v>#N/A</v>
      </c>
      <c r="H262" s="380" t="str">
        <f>'Lo-Z'!AF262</f>
        <v/>
      </c>
      <c r="J262" s="382"/>
      <c r="K262" s="471"/>
      <c r="L262" s="469"/>
      <c r="M262" s="382"/>
      <c r="N262" s="470"/>
      <c r="O262" s="382"/>
      <c r="P262" s="470"/>
      <c r="Q262" s="382"/>
      <c r="S262" s="460" t="str">
        <f t="shared" si="115"/>
        <v/>
      </c>
      <c r="T262" s="381"/>
      <c r="U262" s="459" t="str" cm="1">
        <f t="array" ref="U262">IF(ISNUMBER(O262), O262, IF(ISNUMBER(G262), 'Lo-Z-INPUT'!$K$19:$L$19, ""))</f>
        <v/>
      </c>
      <c r="V262" s="381"/>
      <c r="W262" s="458" t="str">
        <f t="shared" si="116"/>
        <v/>
      </c>
      <c r="X262" s="144"/>
      <c r="Y262" s="462"/>
      <c r="Z262" s="70" t="str">
        <f>IF(AND(ISNUMBER($S262),$S262&lt;&gt;0),EXTRA!K262,'Lo-Z'!AH262)</f>
        <v>-</v>
      </c>
      <c r="AB262" s="327" t="str">
        <f>IF(AND(ISNUMBER($S262),$S262&lt;&gt;0),EXTRA!M262,'Lo-Z'!AJ262)</f>
        <v>-</v>
      </c>
      <c r="AC262" s="328" t="str">
        <f t="shared" si="117"/>
        <v/>
      </c>
      <c r="AE262" s="66" t="e">
        <f>IF(AND(ISNUMBER($S262),$S262&lt;&gt;0),EXTRA!P262,'Lo-Z'!AM262)</f>
        <v>#N/A</v>
      </c>
      <c r="AF262" s="65" t="str">
        <f t="shared" si="118"/>
        <v/>
      </c>
      <c r="AG262" s="329" t="e">
        <f>IF(AND(ISNUMBER($S262),$S262&lt;&gt;0),EXTRA!R262,'Lo-Z'!AO262)</f>
        <v>#N/A</v>
      </c>
      <c r="AH262" s="124" t="str">
        <f t="shared" si="119"/>
        <v/>
      </c>
      <c r="AJ262" s="104" t="str">
        <f>IF(AND(ISNUMBER($S262),$S262&lt;&gt;0),EXTRA!T262,'Lo-Z'!AQ262)</f>
        <v/>
      </c>
      <c r="AK262" s="44" t="str">
        <f t="shared" si="120"/>
        <v/>
      </c>
      <c r="AM262" s="85" t="str">
        <f>IF(AND(ISNUMBER($S262),$S262&lt;&gt;0),IF(MV&lt;200,EXTRA!V262,EXTRA!Z262),IF(MV&lt;200,'Lo-Z'!AS262,'Lo-Z'!AW262))</f>
        <v/>
      </c>
      <c r="AN262" s="84" t="str">
        <f t="shared" si="121"/>
        <v/>
      </c>
      <c r="AO262" s="322" t="str">
        <f>IF(AND(ISNUMBER($S262),$S262&lt;&gt;0),IF(MV&lt;200,EXTRA!X262,EXTRA!AB262),IF(MV&lt;200,'Lo-Z'!AU262,'Lo-Z'!AY262))</f>
        <v/>
      </c>
      <c r="AP262" s="106" t="str">
        <f t="shared" si="122"/>
        <v/>
      </c>
      <c r="AR262" s="289" t="str">
        <f>IF(AND(ISNUMBER($S262),$S262&lt;&gt;0),EXTRA!AW262,'Lo-Z'!BP262)</f>
        <v/>
      </c>
      <c r="AS262" s="290" t="str">
        <f t="shared" si="123"/>
        <v/>
      </c>
      <c r="AT262" s="291" t="str">
        <f>IF(AND(ISNUMBER($S262),$S262&lt;&gt;0),EXTRA!AY262,'Lo-Z'!BR262)</f>
        <v/>
      </c>
      <c r="AU262" s="292" t="str">
        <f t="shared" si="124"/>
        <v/>
      </c>
      <c r="AW262" s="330" t="str">
        <f>IF(AND(ISNUMBER($S262),$S262&lt;&gt;0),EXTRA!AH262,'Lo-Z'!BA262)</f>
        <v/>
      </c>
      <c r="AY262" s="335" t="str">
        <f>IF(AND(ISNUMBER(BA262),BA262&lt;&gt;0),"",IF(AND(ISNUMBER($S262),$S262&lt;&gt;0),'Lo-Z-INPUT'!$K$15*'Lo-Z-INPUT'!$K$7,'Lo-Z'!BC262))</f>
        <v/>
      </c>
      <c r="AZ262" s="170"/>
      <c r="BA262" s="296"/>
      <c r="BB262" s="345"/>
      <c r="BD262" s="333" t="str">
        <f>IF(AND(ISNUMBER($S262),$S262&lt;&gt;0),EXTRA!BC262,'Lo-Z'!BV262)</f>
        <v/>
      </c>
      <c r="BE262" s="334" t="str">
        <f t="shared" si="125"/>
        <v/>
      </c>
      <c r="BG262" s="332" t="str">
        <f>IF(AND(ISNUMBER($S262),$S262&lt;&gt;0),EXTRA!AT262,'Lo-Z'!BM262)</f>
        <v/>
      </c>
      <c r="BH262" s="65" t="str">
        <f t="shared" si="126"/>
        <v/>
      </c>
      <c r="BJ262" s="348" t="str">
        <f t="shared" si="127"/>
        <v/>
      </c>
      <c r="BK262" s="349" t="str">
        <f t="shared" si="128"/>
        <v/>
      </c>
      <c r="BN262" s="480" t="str">
        <f t="shared" si="100"/>
        <v/>
      </c>
      <c r="BO262" s="481" t="str">
        <f t="shared" si="129"/>
        <v/>
      </c>
    </row>
    <row r="263" spans="1:67" hidden="1">
      <c r="A263" s="106" t="e">
        <f>MATRIX!A263</f>
        <v>#N/A</v>
      </c>
      <c r="B263" s="506" t="e">
        <f>IF(MATRIX!B263&lt;&gt;0,MATRIX!B263,"-")</f>
        <v>#N/A</v>
      </c>
      <c r="D263" s="131"/>
      <c r="E263" s="294" t="str">
        <f t="shared" si="114"/>
        <v/>
      </c>
      <c r="F263" s="379"/>
      <c r="G263" s="306" t="e">
        <f>'Lo-Z'!AE263</f>
        <v>#N/A</v>
      </c>
      <c r="H263" s="380" t="str">
        <f>'Lo-Z'!AF263</f>
        <v/>
      </c>
      <c r="J263" s="382"/>
      <c r="K263" s="471"/>
      <c r="L263" s="469"/>
      <c r="M263" s="382"/>
      <c r="N263" s="470"/>
      <c r="O263" s="382"/>
      <c r="P263" s="470"/>
      <c r="Q263" s="382"/>
      <c r="S263" s="460" t="str">
        <f t="shared" si="115"/>
        <v/>
      </c>
      <c r="T263" s="381"/>
      <c r="U263" s="459" t="str" cm="1">
        <f t="array" ref="U263">IF(ISNUMBER(O263), O263, IF(ISNUMBER(G263), 'Lo-Z-INPUT'!$K$19:$L$19, ""))</f>
        <v/>
      </c>
      <c r="V263" s="381"/>
      <c r="W263" s="458" t="str">
        <f t="shared" si="116"/>
        <v/>
      </c>
      <c r="X263" s="144"/>
      <c r="Y263" s="462"/>
      <c r="Z263" s="70" t="str">
        <f>IF(AND(ISNUMBER($S263),$S263&lt;&gt;0),EXTRA!K263,'Lo-Z'!AH263)</f>
        <v>-</v>
      </c>
      <c r="AB263" s="327" t="str">
        <f>IF(AND(ISNUMBER($S263),$S263&lt;&gt;0),EXTRA!M263,'Lo-Z'!AJ263)</f>
        <v>-</v>
      </c>
      <c r="AC263" s="328" t="str">
        <f t="shared" si="117"/>
        <v/>
      </c>
      <c r="AE263" s="66" t="e">
        <f>IF(AND(ISNUMBER($S263),$S263&lt;&gt;0),EXTRA!P263,'Lo-Z'!AM263)</f>
        <v>#N/A</v>
      </c>
      <c r="AF263" s="65" t="str">
        <f t="shared" si="118"/>
        <v/>
      </c>
      <c r="AG263" s="329" t="e">
        <f>IF(AND(ISNUMBER($S263),$S263&lt;&gt;0),EXTRA!R263,'Lo-Z'!AO263)</f>
        <v>#N/A</v>
      </c>
      <c r="AH263" s="124" t="str">
        <f t="shared" si="119"/>
        <v/>
      </c>
      <c r="AJ263" s="104" t="str">
        <f>IF(AND(ISNUMBER($S263),$S263&lt;&gt;0),EXTRA!T263,'Lo-Z'!AQ263)</f>
        <v/>
      </c>
      <c r="AK263" s="44" t="str">
        <f t="shared" si="120"/>
        <v/>
      </c>
      <c r="AM263" s="85" t="str">
        <f>IF(AND(ISNUMBER($S263),$S263&lt;&gt;0),IF(MV&lt;200,EXTRA!V263,EXTRA!Z263),IF(MV&lt;200,'Lo-Z'!AS263,'Lo-Z'!AW263))</f>
        <v/>
      </c>
      <c r="AN263" s="84" t="str">
        <f t="shared" si="121"/>
        <v/>
      </c>
      <c r="AO263" s="322" t="str">
        <f>IF(AND(ISNUMBER($S263),$S263&lt;&gt;0),IF(MV&lt;200,EXTRA!X263,EXTRA!AB263),IF(MV&lt;200,'Lo-Z'!AU263,'Lo-Z'!AY263))</f>
        <v/>
      </c>
      <c r="AP263" s="106" t="str">
        <f t="shared" si="122"/>
        <v/>
      </c>
      <c r="AR263" s="289" t="str">
        <f>IF(AND(ISNUMBER($S263),$S263&lt;&gt;0),EXTRA!AW263,'Lo-Z'!BP263)</f>
        <v/>
      </c>
      <c r="AS263" s="290" t="str">
        <f t="shared" si="123"/>
        <v/>
      </c>
      <c r="AT263" s="291" t="str">
        <f>IF(AND(ISNUMBER($S263),$S263&lt;&gt;0),EXTRA!AY263,'Lo-Z'!BR263)</f>
        <v/>
      </c>
      <c r="AU263" s="292" t="str">
        <f t="shared" si="124"/>
        <v/>
      </c>
      <c r="AW263" s="330" t="str">
        <f>IF(AND(ISNUMBER($S263),$S263&lt;&gt;0),EXTRA!AH263,'Lo-Z'!BA263)</f>
        <v/>
      </c>
      <c r="AY263" s="335" t="str">
        <f>IF(AND(ISNUMBER(BA263),BA263&lt;&gt;0),"",IF(AND(ISNUMBER($S263),$S263&lt;&gt;0),'Lo-Z-INPUT'!$K$15*'Lo-Z-INPUT'!$K$7,'Lo-Z'!BC263))</f>
        <v/>
      </c>
      <c r="AZ263" s="170"/>
      <c r="BA263" s="296"/>
      <c r="BB263" s="345"/>
      <c r="BD263" s="333" t="str">
        <f>IF(AND(ISNUMBER($S263),$S263&lt;&gt;0),EXTRA!BC263,'Lo-Z'!BV263)</f>
        <v/>
      </c>
      <c r="BE263" s="334" t="str">
        <f t="shared" si="125"/>
        <v/>
      </c>
      <c r="BG263" s="332" t="str">
        <f>IF(AND(ISNUMBER($S263),$S263&lt;&gt;0),EXTRA!AT263,'Lo-Z'!BM263)</f>
        <v/>
      </c>
      <c r="BH263" s="65" t="str">
        <f t="shared" si="126"/>
        <v/>
      </c>
      <c r="BJ263" s="348" t="str">
        <f t="shared" si="127"/>
        <v/>
      </c>
      <c r="BK263" s="349" t="str">
        <f t="shared" si="128"/>
        <v/>
      </c>
      <c r="BN263" s="480" t="str">
        <f t="shared" si="100"/>
        <v/>
      </c>
      <c r="BO263" s="481" t="str">
        <f t="shared" si="129"/>
        <v/>
      </c>
    </row>
    <row r="264" spans="1:67" hidden="1">
      <c r="A264" s="106" t="e">
        <f>MATRIX!A264</f>
        <v>#N/A</v>
      </c>
      <c r="B264" s="506" t="e">
        <f>IF(MATRIX!B264&lt;&gt;0,MATRIX!B264,"-")</f>
        <v>#N/A</v>
      </c>
      <c r="D264" s="131"/>
      <c r="E264" s="294" t="str">
        <f t="shared" si="114"/>
        <v/>
      </c>
      <c r="F264" s="379"/>
      <c r="G264" s="306" t="e">
        <f>'Lo-Z'!AE264</f>
        <v>#N/A</v>
      </c>
      <c r="H264" s="380" t="str">
        <f>'Lo-Z'!AF264</f>
        <v/>
      </c>
      <c r="J264" s="382"/>
      <c r="K264" s="471"/>
      <c r="L264" s="469"/>
      <c r="M264" s="382"/>
      <c r="N264" s="470"/>
      <c r="O264" s="382"/>
      <c r="P264" s="470"/>
      <c r="Q264" s="382"/>
      <c r="S264" s="460" t="str">
        <f t="shared" si="115"/>
        <v/>
      </c>
      <c r="T264" s="381"/>
      <c r="U264" s="459" t="str" cm="1">
        <f t="array" ref="U264">IF(ISNUMBER(O264), O264, IF(ISNUMBER(G264), 'Lo-Z-INPUT'!$K$19:$L$19, ""))</f>
        <v/>
      </c>
      <c r="V264" s="381"/>
      <c r="W264" s="458" t="str">
        <f t="shared" si="116"/>
        <v/>
      </c>
      <c r="X264" s="144"/>
      <c r="Y264" s="462"/>
      <c r="Z264" s="70" t="str">
        <f>IF(AND(ISNUMBER($S264),$S264&lt;&gt;0),EXTRA!K264,'Lo-Z'!AH264)</f>
        <v>-</v>
      </c>
      <c r="AB264" s="327" t="str">
        <f>IF(AND(ISNUMBER($S264),$S264&lt;&gt;0),EXTRA!M264,'Lo-Z'!AJ264)</f>
        <v>-</v>
      </c>
      <c r="AC264" s="328" t="str">
        <f t="shared" si="117"/>
        <v/>
      </c>
      <c r="AE264" s="66" t="e">
        <f>IF(AND(ISNUMBER($S264),$S264&lt;&gt;0),EXTRA!P264,'Lo-Z'!AM264)</f>
        <v>#N/A</v>
      </c>
      <c r="AF264" s="65" t="str">
        <f t="shared" si="118"/>
        <v/>
      </c>
      <c r="AG264" s="329" t="e">
        <f>IF(AND(ISNUMBER($S264),$S264&lt;&gt;0),EXTRA!R264,'Lo-Z'!AO264)</f>
        <v>#N/A</v>
      </c>
      <c r="AH264" s="124" t="str">
        <f t="shared" si="119"/>
        <v/>
      </c>
      <c r="AJ264" s="104" t="str">
        <f>IF(AND(ISNUMBER($S264),$S264&lt;&gt;0),EXTRA!T264,'Lo-Z'!AQ264)</f>
        <v/>
      </c>
      <c r="AK264" s="44" t="str">
        <f t="shared" si="120"/>
        <v/>
      </c>
      <c r="AM264" s="85" t="str">
        <f>IF(AND(ISNUMBER($S264),$S264&lt;&gt;0),IF(MV&lt;200,EXTRA!V264,EXTRA!Z264),IF(MV&lt;200,'Lo-Z'!AS264,'Lo-Z'!AW264))</f>
        <v/>
      </c>
      <c r="AN264" s="84" t="str">
        <f t="shared" si="121"/>
        <v/>
      </c>
      <c r="AO264" s="322" t="str">
        <f>IF(AND(ISNUMBER($S264),$S264&lt;&gt;0),IF(MV&lt;200,EXTRA!X264,EXTRA!AB264),IF(MV&lt;200,'Lo-Z'!AU264,'Lo-Z'!AY264))</f>
        <v/>
      </c>
      <c r="AP264" s="106" t="str">
        <f t="shared" si="122"/>
        <v/>
      </c>
      <c r="AR264" s="289" t="str">
        <f>IF(AND(ISNUMBER($S264),$S264&lt;&gt;0),EXTRA!AW264,'Lo-Z'!BP264)</f>
        <v/>
      </c>
      <c r="AS264" s="290" t="str">
        <f t="shared" si="123"/>
        <v/>
      </c>
      <c r="AT264" s="291" t="str">
        <f>IF(AND(ISNUMBER($S264),$S264&lt;&gt;0),EXTRA!AY264,'Lo-Z'!BR264)</f>
        <v/>
      </c>
      <c r="AU264" s="292" t="str">
        <f t="shared" si="124"/>
        <v/>
      </c>
      <c r="AW264" s="330" t="str">
        <f>IF(AND(ISNUMBER($S264),$S264&lt;&gt;0),EXTRA!AH264,'Lo-Z'!BA264)</f>
        <v/>
      </c>
      <c r="AY264" s="335" t="str">
        <f>IF(AND(ISNUMBER(BA264),BA264&lt;&gt;0),"",IF(AND(ISNUMBER($S264),$S264&lt;&gt;0),'Lo-Z-INPUT'!$K$15*'Lo-Z-INPUT'!$K$7,'Lo-Z'!BC264))</f>
        <v/>
      </c>
      <c r="AZ264" s="170"/>
      <c r="BA264" s="296"/>
      <c r="BB264" s="345"/>
      <c r="BD264" s="333" t="str">
        <f>IF(AND(ISNUMBER($S264),$S264&lt;&gt;0),EXTRA!BC264,'Lo-Z'!BV264)</f>
        <v/>
      </c>
      <c r="BE264" s="334" t="str">
        <f t="shared" si="125"/>
        <v/>
      </c>
      <c r="BG264" s="332" t="str">
        <f>IF(AND(ISNUMBER($S264),$S264&lt;&gt;0),EXTRA!AT264,'Lo-Z'!BM264)</f>
        <v/>
      </c>
      <c r="BH264" s="65" t="str">
        <f t="shared" si="126"/>
        <v/>
      </c>
      <c r="BJ264" s="348" t="str">
        <f t="shared" si="127"/>
        <v/>
      </c>
      <c r="BK264" s="349" t="str">
        <f t="shared" si="128"/>
        <v/>
      </c>
      <c r="BN264" s="480" t="str">
        <f t="shared" si="100"/>
        <v/>
      </c>
      <c r="BO264" s="481" t="str">
        <f t="shared" si="129"/>
        <v/>
      </c>
    </row>
    <row r="265" spans="1:67" hidden="1">
      <c r="A265" s="106" t="e">
        <f>MATRIX!A265</f>
        <v>#N/A</v>
      </c>
      <c r="B265" s="506" t="e">
        <f>IF(MATRIX!B265&lt;&gt;0,MATRIX!B265,"-")</f>
        <v>#N/A</v>
      </c>
      <c r="D265" s="131"/>
      <c r="E265" s="294" t="str">
        <f t="shared" si="114"/>
        <v/>
      </c>
      <c r="F265" s="379"/>
      <c r="G265" s="306" t="e">
        <f>'Lo-Z'!AE265</f>
        <v>#N/A</v>
      </c>
      <c r="H265" s="380" t="str">
        <f>'Lo-Z'!AF265</f>
        <v/>
      </c>
      <c r="J265" s="382"/>
      <c r="K265" s="471"/>
      <c r="L265" s="469"/>
      <c r="M265" s="382"/>
      <c r="N265" s="470"/>
      <c r="O265" s="382"/>
      <c r="P265" s="470"/>
      <c r="Q265" s="382"/>
      <c r="S265" s="460" t="str">
        <f t="shared" si="115"/>
        <v/>
      </c>
      <c r="T265" s="381"/>
      <c r="U265" s="459" t="str" cm="1">
        <f t="array" ref="U265">IF(ISNUMBER(O265), O265, IF(ISNUMBER(G265), 'Lo-Z-INPUT'!$K$19:$L$19, ""))</f>
        <v/>
      </c>
      <c r="V265" s="381"/>
      <c r="W265" s="458" t="str">
        <f t="shared" si="116"/>
        <v/>
      </c>
      <c r="X265" s="144"/>
      <c r="Y265" s="462"/>
      <c r="Z265" s="70" t="str">
        <f>IF(AND(ISNUMBER($S265),$S265&lt;&gt;0),EXTRA!K265,'Lo-Z'!AH265)</f>
        <v>-</v>
      </c>
      <c r="AB265" s="327" t="str">
        <f>IF(AND(ISNUMBER($S265),$S265&lt;&gt;0),EXTRA!M265,'Lo-Z'!AJ265)</f>
        <v>-</v>
      </c>
      <c r="AC265" s="328" t="str">
        <f t="shared" si="117"/>
        <v/>
      </c>
      <c r="AE265" s="66" t="e">
        <f>IF(AND(ISNUMBER($S265),$S265&lt;&gt;0),EXTRA!P265,'Lo-Z'!AM265)</f>
        <v>#N/A</v>
      </c>
      <c r="AF265" s="65" t="str">
        <f t="shared" si="118"/>
        <v/>
      </c>
      <c r="AG265" s="329" t="e">
        <f>IF(AND(ISNUMBER($S265),$S265&lt;&gt;0),EXTRA!R265,'Lo-Z'!AO265)</f>
        <v>#N/A</v>
      </c>
      <c r="AH265" s="124" t="str">
        <f t="shared" si="119"/>
        <v/>
      </c>
      <c r="AJ265" s="104" t="str">
        <f>IF(AND(ISNUMBER($S265),$S265&lt;&gt;0),EXTRA!T265,'Lo-Z'!AQ265)</f>
        <v/>
      </c>
      <c r="AK265" s="44" t="str">
        <f t="shared" si="120"/>
        <v/>
      </c>
      <c r="AM265" s="85" t="str">
        <f>IF(AND(ISNUMBER($S265),$S265&lt;&gt;0),IF(MV&lt;200,EXTRA!V265,EXTRA!Z265),IF(MV&lt;200,'Lo-Z'!AS265,'Lo-Z'!AW265))</f>
        <v/>
      </c>
      <c r="AN265" s="84" t="str">
        <f t="shared" si="121"/>
        <v/>
      </c>
      <c r="AO265" s="322" t="str">
        <f>IF(AND(ISNUMBER($S265),$S265&lt;&gt;0),IF(MV&lt;200,EXTRA!X265,EXTRA!AB265),IF(MV&lt;200,'Lo-Z'!AU265,'Lo-Z'!AY265))</f>
        <v/>
      </c>
      <c r="AP265" s="106" t="str">
        <f t="shared" si="122"/>
        <v/>
      </c>
      <c r="AR265" s="289" t="str">
        <f>IF(AND(ISNUMBER($S265),$S265&lt;&gt;0),EXTRA!AW265,'Lo-Z'!BP265)</f>
        <v/>
      </c>
      <c r="AS265" s="290" t="str">
        <f t="shared" si="123"/>
        <v/>
      </c>
      <c r="AT265" s="291" t="str">
        <f>IF(AND(ISNUMBER($S265),$S265&lt;&gt;0),EXTRA!AY265,'Lo-Z'!BR265)</f>
        <v/>
      </c>
      <c r="AU265" s="292" t="str">
        <f t="shared" si="124"/>
        <v/>
      </c>
      <c r="AW265" s="330" t="str">
        <f>IF(AND(ISNUMBER($S265),$S265&lt;&gt;0),EXTRA!AH265,'Lo-Z'!BA265)</f>
        <v/>
      </c>
      <c r="AY265" s="335" t="str">
        <f>IF(AND(ISNUMBER(BA265),BA265&lt;&gt;0),"",IF(AND(ISNUMBER($S265),$S265&lt;&gt;0),'Lo-Z-INPUT'!$K$15*'Lo-Z-INPUT'!$K$7,'Lo-Z'!BC265))</f>
        <v/>
      </c>
      <c r="AZ265" s="170"/>
      <c r="BA265" s="296"/>
      <c r="BB265" s="345"/>
      <c r="BD265" s="333" t="str">
        <f>IF(AND(ISNUMBER($S265),$S265&lt;&gt;0),EXTRA!BC265,'Lo-Z'!BV265)</f>
        <v/>
      </c>
      <c r="BE265" s="334" t="str">
        <f t="shared" si="125"/>
        <v/>
      </c>
      <c r="BG265" s="332" t="str">
        <f>IF(AND(ISNUMBER($S265),$S265&lt;&gt;0),EXTRA!AT265,'Lo-Z'!BM265)</f>
        <v/>
      </c>
      <c r="BH265" s="65" t="str">
        <f t="shared" si="126"/>
        <v/>
      </c>
      <c r="BJ265" s="348" t="str">
        <f t="shared" si="127"/>
        <v/>
      </c>
      <c r="BK265" s="349" t="str">
        <f t="shared" si="128"/>
        <v/>
      </c>
      <c r="BN265" s="480" t="str">
        <f t="shared" si="100"/>
        <v/>
      </c>
      <c r="BO265" s="481" t="str">
        <f t="shared" si="129"/>
        <v/>
      </c>
    </row>
    <row r="266" spans="1:67" hidden="1">
      <c r="A266" s="106" t="e">
        <f>MATRIX!A266</f>
        <v>#N/A</v>
      </c>
      <c r="B266" s="506" t="e">
        <f>IF(MATRIX!B266&lt;&gt;0,MATRIX!B266,"-")</f>
        <v>#N/A</v>
      </c>
      <c r="D266" s="131"/>
      <c r="E266" s="294" t="str">
        <f t="shared" si="114"/>
        <v/>
      </c>
      <c r="F266" s="379"/>
      <c r="G266" s="306" t="e">
        <f>'Lo-Z'!AE266</f>
        <v>#N/A</v>
      </c>
      <c r="H266" s="380" t="str">
        <f>'Lo-Z'!AF266</f>
        <v/>
      </c>
      <c r="J266" s="382"/>
      <c r="K266" s="471"/>
      <c r="L266" s="469"/>
      <c r="M266" s="382"/>
      <c r="N266" s="470"/>
      <c r="O266" s="382"/>
      <c r="P266" s="470"/>
      <c r="Q266" s="382"/>
      <c r="S266" s="460" t="str">
        <f t="shared" si="115"/>
        <v/>
      </c>
      <c r="T266" s="381"/>
      <c r="U266" s="459" t="str" cm="1">
        <f t="array" ref="U266">IF(ISNUMBER(O266), O266, IF(ISNUMBER(G266), 'Lo-Z-INPUT'!$K$19:$L$19, ""))</f>
        <v/>
      </c>
      <c r="V266" s="381"/>
      <c r="W266" s="458" t="str">
        <f t="shared" si="116"/>
        <v/>
      </c>
      <c r="X266" s="144"/>
      <c r="Y266" s="462"/>
      <c r="Z266" s="70" t="str">
        <f>IF(AND(ISNUMBER($S266),$S266&lt;&gt;0),EXTRA!K266,'Lo-Z'!AH266)</f>
        <v>-</v>
      </c>
      <c r="AB266" s="327" t="str">
        <f>IF(AND(ISNUMBER($S266),$S266&lt;&gt;0),EXTRA!M266,'Lo-Z'!AJ266)</f>
        <v>-</v>
      </c>
      <c r="AC266" s="328" t="str">
        <f t="shared" si="117"/>
        <v/>
      </c>
      <c r="AE266" s="66" t="e">
        <f>IF(AND(ISNUMBER($S266),$S266&lt;&gt;0),EXTRA!P266,'Lo-Z'!AM266)</f>
        <v>#N/A</v>
      </c>
      <c r="AF266" s="65" t="str">
        <f t="shared" si="118"/>
        <v/>
      </c>
      <c r="AG266" s="329" t="e">
        <f>IF(AND(ISNUMBER($S266),$S266&lt;&gt;0),EXTRA!R266,'Lo-Z'!AO266)</f>
        <v>#N/A</v>
      </c>
      <c r="AH266" s="124" t="str">
        <f t="shared" si="119"/>
        <v/>
      </c>
      <c r="AJ266" s="104" t="str">
        <f>IF(AND(ISNUMBER($S266),$S266&lt;&gt;0),EXTRA!T266,'Lo-Z'!AQ266)</f>
        <v/>
      </c>
      <c r="AK266" s="44" t="str">
        <f t="shared" si="120"/>
        <v/>
      </c>
      <c r="AM266" s="85" t="str">
        <f>IF(AND(ISNUMBER($S266),$S266&lt;&gt;0),IF(MV&lt;200,EXTRA!V266,EXTRA!Z266),IF(MV&lt;200,'Lo-Z'!AS266,'Lo-Z'!AW266))</f>
        <v/>
      </c>
      <c r="AN266" s="84" t="str">
        <f t="shared" si="121"/>
        <v/>
      </c>
      <c r="AO266" s="322" t="str">
        <f>IF(AND(ISNUMBER($S266),$S266&lt;&gt;0),IF(MV&lt;200,EXTRA!X266,EXTRA!AB266),IF(MV&lt;200,'Lo-Z'!AU266,'Lo-Z'!AY266))</f>
        <v/>
      </c>
      <c r="AP266" s="106" t="str">
        <f t="shared" si="122"/>
        <v/>
      </c>
      <c r="AR266" s="289" t="str">
        <f>IF(AND(ISNUMBER($S266),$S266&lt;&gt;0),EXTRA!AW266,'Lo-Z'!BP266)</f>
        <v/>
      </c>
      <c r="AS266" s="290" t="str">
        <f t="shared" si="123"/>
        <v/>
      </c>
      <c r="AT266" s="291" t="str">
        <f>IF(AND(ISNUMBER($S266),$S266&lt;&gt;0),EXTRA!AY266,'Lo-Z'!BR266)</f>
        <v/>
      </c>
      <c r="AU266" s="292" t="str">
        <f t="shared" si="124"/>
        <v/>
      </c>
      <c r="AW266" s="330" t="str">
        <f>IF(AND(ISNUMBER($S266),$S266&lt;&gt;0),EXTRA!AH266,'Lo-Z'!BA266)</f>
        <v/>
      </c>
      <c r="AY266" s="335" t="str">
        <f>IF(AND(ISNUMBER(BA266),BA266&lt;&gt;0),"",IF(AND(ISNUMBER($S266),$S266&lt;&gt;0),'Lo-Z-INPUT'!$K$15*'Lo-Z-INPUT'!$K$7,'Lo-Z'!BC266))</f>
        <v/>
      </c>
      <c r="AZ266" s="170"/>
      <c r="BA266" s="296"/>
      <c r="BB266" s="345"/>
      <c r="BD266" s="333" t="str">
        <f>IF(AND(ISNUMBER($S266),$S266&lt;&gt;0),EXTRA!BC266,'Lo-Z'!BV266)</f>
        <v/>
      </c>
      <c r="BE266" s="334" t="str">
        <f t="shared" si="125"/>
        <v/>
      </c>
      <c r="BG266" s="332" t="str">
        <f>IF(AND(ISNUMBER($S266),$S266&lt;&gt;0),EXTRA!AT266,'Lo-Z'!BM266)</f>
        <v/>
      </c>
      <c r="BH266" s="65" t="str">
        <f t="shared" si="126"/>
        <v/>
      </c>
      <c r="BJ266" s="348" t="str">
        <f t="shared" si="127"/>
        <v/>
      </c>
      <c r="BK266" s="349" t="str">
        <f t="shared" si="128"/>
        <v/>
      </c>
      <c r="BN266" s="480" t="str">
        <f t="shared" si="100"/>
        <v/>
      </c>
      <c r="BO266" s="481" t="str">
        <f t="shared" si="129"/>
        <v/>
      </c>
    </row>
    <row r="267" spans="1:67" hidden="1">
      <c r="A267" s="106" t="e">
        <f>MATRIX!A267</f>
        <v>#N/A</v>
      </c>
      <c r="B267" s="506" t="e">
        <f>IF(MATRIX!B267&lt;&gt;0,MATRIX!B267,"-")</f>
        <v>#N/A</v>
      </c>
      <c r="D267" s="131"/>
      <c r="E267" s="294" t="str">
        <f t="shared" si="114"/>
        <v/>
      </c>
      <c r="F267" s="379"/>
      <c r="G267" s="306" t="e">
        <f>'Lo-Z'!AE267</f>
        <v>#N/A</v>
      </c>
      <c r="H267" s="380" t="str">
        <f>'Lo-Z'!AF267</f>
        <v/>
      </c>
      <c r="J267" s="382"/>
      <c r="K267" s="471"/>
      <c r="L267" s="469"/>
      <c r="M267" s="382"/>
      <c r="N267" s="470"/>
      <c r="O267" s="382"/>
      <c r="P267" s="470"/>
      <c r="Q267" s="382"/>
      <c r="S267" s="460" t="str">
        <f t="shared" si="115"/>
        <v/>
      </c>
      <c r="T267" s="381"/>
      <c r="U267" s="459" t="str" cm="1">
        <f t="array" ref="U267">IF(ISNUMBER(O267), O267, IF(ISNUMBER(G267), 'Lo-Z-INPUT'!$K$19:$L$19, ""))</f>
        <v/>
      </c>
      <c r="V267" s="381"/>
      <c r="W267" s="458" t="str">
        <f t="shared" si="116"/>
        <v/>
      </c>
      <c r="X267" s="144"/>
      <c r="Y267" s="462"/>
      <c r="Z267" s="70" t="str">
        <f>IF(AND(ISNUMBER($S267),$S267&lt;&gt;0),EXTRA!K267,'Lo-Z'!AH267)</f>
        <v>-</v>
      </c>
      <c r="AB267" s="327" t="str">
        <f>IF(AND(ISNUMBER($S267),$S267&lt;&gt;0),EXTRA!M267,'Lo-Z'!AJ267)</f>
        <v>-</v>
      </c>
      <c r="AC267" s="328" t="str">
        <f t="shared" si="117"/>
        <v/>
      </c>
      <c r="AE267" s="66" t="e">
        <f>IF(AND(ISNUMBER($S267),$S267&lt;&gt;0),EXTRA!P267,'Lo-Z'!AM267)</f>
        <v>#N/A</v>
      </c>
      <c r="AF267" s="65" t="str">
        <f t="shared" si="118"/>
        <v/>
      </c>
      <c r="AG267" s="329" t="e">
        <f>IF(AND(ISNUMBER($S267),$S267&lt;&gt;0),EXTRA!R267,'Lo-Z'!AO267)</f>
        <v>#N/A</v>
      </c>
      <c r="AH267" s="124" t="str">
        <f t="shared" si="119"/>
        <v/>
      </c>
      <c r="AJ267" s="104" t="str">
        <f>IF(AND(ISNUMBER($S267),$S267&lt;&gt;0),EXTRA!T267,'Lo-Z'!AQ267)</f>
        <v/>
      </c>
      <c r="AK267" s="44" t="str">
        <f t="shared" si="120"/>
        <v/>
      </c>
      <c r="AM267" s="85" t="str">
        <f>IF(AND(ISNUMBER($S267),$S267&lt;&gt;0),IF(MV&lt;200,EXTRA!V267,EXTRA!Z267),IF(MV&lt;200,'Lo-Z'!AS267,'Lo-Z'!AW267))</f>
        <v/>
      </c>
      <c r="AN267" s="84" t="str">
        <f t="shared" si="121"/>
        <v/>
      </c>
      <c r="AO267" s="322" t="str">
        <f>IF(AND(ISNUMBER($S267),$S267&lt;&gt;0),IF(MV&lt;200,EXTRA!X267,EXTRA!AB267),IF(MV&lt;200,'Lo-Z'!AU267,'Lo-Z'!AY267))</f>
        <v/>
      </c>
      <c r="AP267" s="106" t="str">
        <f t="shared" si="122"/>
        <v/>
      </c>
      <c r="AR267" s="289" t="str">
        <f>IF(AND(ISNUMBER($S267),$S267&lt;&gt;0),EXTRA!AW267,'Lo-Z'!BP267)</f>
        <v/>
      </c>
      <c r="AS267" s="290" t="str">
        <f t="shared" si="123"/>
        <v/>
      </c>
      <c r="AT267" s="291" t="str">
        <f>IF(AND(ISNUMBER($S267),$S267&lt;&gt;0),EXTRA!AY267,'Lo-Z'!BR267)</f>
        <v/>
      </c>
      <c r="AU267" s="292" t="str">
        <f t="shared" si="124"/>
        <v/>
      </c>
      <c r="AW267" s="330" t="str">
        <f>IF(AND(ISNUMBER($S267),$S267&lt;&gt;0),EXTRA!AH267,'Lo-Z'!BA267)</f>
        <v/>
      </c>
      <c r="AY267" s="335" t="str">
        <f>IF(AND(ISNUMBER(BA267),BA267&lt;&gt;0),"",IF(AND(ISNUMBER($S267),$S267&lt;&gt;0),'Lo-Z-INPUT'!$K$15*'Lo-Z-INPUT'!$K$7,'Lo-Z'!BC267))</f>
        <v/>
      </c>
      <c r="AZ267" s="170"/>
      <c r="BA267" s="296"/>
      <c r="BB267" s="345"/>
      <c r="BD267" s="333" t="str">
        <f>IF(AND(ISNUMBER($S267),$S267&lt;&gt;0),EXTRA!BC267,'Lo-Z'!BV267)</f>
        <v/>
      </c>
      <c r="BE267" s="334" t="str">
        <f t="shared" si="125"/>
        <v/>
      </c>
      <c r="BG267" s="332" t="str">
        <f>IF(AND(ISNUMBER($S267),$S267&lt;&gt;0),EXTRA!AT267,'Lo-Z'!BM267)</f>
        <v/>
      </c>
      <c r="BH267" s="65" t="str">
        <f t="shared" si="126"/>
        <v/>
      </c>
      <c r="BJ267" s="348" t="str">
        <f t="shared" si="127"/>
        <v/>
      </c>
      <c r="BK267" s="349" t="str">
        <f t="shared" si="128"/>
        <v/>
      </c>
      <c r="BN267" s="480" t="str">
        <f t="shared" si="100"/>
        <v/>
      </c>
      <c r="BO267" s="481" t="str">
        <f t="shared" si="129"/>
        <v/>
      </c>
    </row>
    <row r="268" spans="1:67" hidden="1">
      <c r="A268" s="106" t="e">
        <f>MATRIX!A268</f>
        <v>#N/A</v>
      </c>
      <c r="B268" s="506" t="e">
        <f>IF(MATRIX!B268&lt;&gt;0,MATRIX!B268,"-")</f>
        <v>#N/A</v>
      </c>
      <c r="D268" s="131"/>
      <c r="E268" s="294" t="str">
        <f t="shared" si="114"/>
        <v/>
      </c>
      <c r="F268" s="379"/>
      <c r="G268" s="306" t="e">
        <f>'Lo-Z'!AE268</f>
        <v>#N/A</v>
      </c>
      <c r="H268" s="380" t="str">
        <f>'Lo-Z'!AF268</f>
        <v/>
      </c>
      <c r="J268" s="382"/>
      <c r="K268" s="471"/>
      <c r="L268" s="469"/>
      <c r="M268" s="382"/>
      <c r="N268" s="470"/>
      <c r="O268" s="382"/>
      <c r="P268" s="470"/>
      <c r="Q268" s="382"/>
      <c r="S268" s="460" t="str">
        <f t="shared" si="115"/>
        <v/>
      </c>
      <c r="T268" s="381"/>
      <c r="U268" s="459" t="str" cm="1">
        <f t="array" ref="U268">IF(ISNUMBER(O268), O268, IF(ISNUMBER(G268), 'Lo-Z-INPUT'!$K$19:$L$19, ""))</f>
        <v/>
      </c>
      <c r="V268" s="381"/>
      <c r="W268" s="458" t="str">
        <f t="shared" si="116"/>
        <v/>
      </c>
      <c r="X268" s="144"/>
      <c r="Y268" s="462"/>
      <c r="Z268" s="70" t="str">
        <f>IF(AND(ISNUMBER($S268),$S268&lt;&gt;0),EXTRA!K268,'Lo-Z'!AH268)</f>
        <v>-</v>
      </c>
      <c r="AB268" s="327" t="str">
        <f>IF(AND(ISNUMBER($S268),$S268&lt;&gt;0),EXTRA!M268,'Lo-Z'!AJ268)</f>
        <v>-</v>
      </c>
      <c r="AC268" s="328" t="str">
        <f t="shared" si="117"/>
        <v/>
      </c>
      <c r="AE268" s="66" t="e">
        <f>IF(AND(ISNUMBER($S268),$S268&lt;&gt;0),EXTRA!P268,'Lo-Z'!AM268)</f>
        <v>#N/A</v>
      </c>
      <c r="AF268" s="65" t="str">
        <f t="shared" si="118"/>
        <v/>
      </c>
      <c r="AG268" s="329" t="e">
        <f>IF(AND(ISNUMBER($S268),$S268&lt;&gt;0),EXTRA!R268,'Lo-Z'!AO268)</f>
        <v>#N/A</v>
      </c>
      <c r="AH268" s="124" t="str">
        <f t="shared" si="119"/>
        <v/>
      </c>
      <c r="AJ268" s="104" t="str">
        <f>IF(AND(ISNUMBER($S268),$S268&lt;&gt;0),EXTRA!T268,'Lo-Z'!AQ268)</f>
        <v/>
      </c>
      <c r="AK268" s="44" t="str">
        <f t="shared" si="120"/>
        <v/>
      </c>
      <c r="AM268" s="85" t="str">
        <f>IF(AND(ISNUMBER($S268),$S268&lt;&gt;0),IF(MV&lt;200,EXTRA!V268,EXTRA!Z268),IF(MV&lt;200,'Lo-Z'!AS268,'Lo-Z'!AW268))</f>
        <v/>
      </c>
      <c r="AN268" s="84" t="str">
        <f t="shared" si="121"/>
        <v/>
      </c>
      <c r="AO268" s="322" t="str">
        <f>IF(AND(ISNUMBER($S268),$S268&lt;&gt;0),IF(MV&lt;200,EXTRA!X268,EXTRA!AB268),IF(MV&lt;200,'Lo-Z'!AU268,'Lo-Z'!AY268))</f>
        <v/>
      </c>
      <c r="AP268" s="106" t="str">
        <f t="shared" si="122"/>
        <v/>
      </c>
      <c r="AR268" s="289" t="str">
        <f>IF(AND(ISNUMBER($S268),$S268&lt;&gt;0),EXTRA!AW268,'Lo-Z'!BP268)</f>
        <v/>
      </c>
      <c r="AS268" s="290" t="str">
        <f t="shared" si="123"/>
        <v/>
      </c>
      <c r="AT268" s="291" t="str">
        <f>IF(AND(ISNUMBER($S268),$S268&lt;&gt;0),EXTRA!AY268,'Lo-Z'!BR268)</f>
        <v/>
      </c>
      <c r="AU268" s="292" t="str">
        <f t="shared" si="124"/>
        <v/>
      </c>
      <c r="AW268" s="330" t="str">
        <f>IF(AND(ISNUMBER($S268),$S268&lt;&gt;0),EXTRA!AH268,'Lo-Z'!BA268)</f>
        <v/>
      </c>
      <c r="AY268" s="335" t="str">
        <f>IF(AND(ISNUMBER(BA268),BA268&lt;&gt;0),"",IF(AND(ISNUMBER($S268),$S268&lt;&gt;0),'Lo-Z-INPUT'!$K$15*'Lo-Z-INPUT'!$K$7,'Lo-Z'!BC268))</f>
        <v/>
      </c>
      <c r="AZ268" s="170"/>
      <c r="BA268" s="296"/>
      <c r="BB268" s="345"/>
      <c r="BD268" s="333" t="str">
        <f>IF(AND(ISNUMBER($S268),$S268&lt;&gt;0),EXTRA!BC268,'Lo-Z'!BV268)</f>
        <v/>
      </c>
      <c r="BE268" s="334" t="str">
        <f t="shared" si="125"/>
        <v/>
      </c>
      <c r="BG268" s="332" t="str">
        <f>IF(AND(ISNUMBER($S268),$S268&lt;&gt;0),EXTRA!AT268,'Lo-Z'!BM268)</f>
        <v/>
      </c>
      <c r="BH268" s="65" t="str">
        <f t="shared" si="126"/>
        <v/>
      </c>
      <c r="BJ268" s="348" t="str">
        <f t="shared" si="127"/>
        <v/>
      </c>
      <c r="BK268" s="349" t="str">
        <f t="shared" si="128"/>
        <v/>
      </c>
      <c r="BN268" s="480" t="str">
        <f t="shared" si="100"/>
        <v/>
      </c>
      <c r="BO268" s="481" t="str">
        <f t="shared" si="129"/>
        <v/>
      </c>
    </row>
    <row r="269" spans="1:67" hidden="1">
      <c r="A269" s="106" t="e">
        <f>MATRIX!A269</f>
        <v>#N/A</v>
      </c>
      <c r="B269" s="506" t="e">
        <f>IF(MATRIX!B269&lt;&gt;0,MATRIX!B269,"-")</f>
        <v>#N/A</v>
      </c>
      <c r="D269" s="131"/>
      <c r="E269" s="294" t="str">
        <f t="shared" si="114"/>
        <v/>
      </c>
      <c r="F269" s="379"/>
      <c r="G269" s="306" t="e">
        <f>'Lo-Z'!AE269</f>
        <v>#N/A</v>
      </c>
      <c r="H269" s="380" t="str">
        <f>'Lo-Z'!AF269</f>
        <v/>
      </c>
      <c r="J269" s="382"/>
      <c r="K269" s="471"/>
      <c r="L269" s="469"/>
      <c r="M269" s="382"/>
      <c r="N269" s="470"/>
      <c r="O269" s="382"/>
      <c r="P269" s="470"/>
      <c r="Q269" s="382"/>
      <c r="S269" s="460" t="str">
        <f t="shared" si="115"/>
        <v/>
      </c>
      <c r="T269" s="381"/>
      <c r="U269" s="459" t="str" cm="1">
        <f t="array" ref="U269">IF(ISNUMBER(O269), O269, IF(ISNUMBER(G269), 'Lo-Z-INPUT'!$K$19:$L$19, ""))</f>
        <v/>
      </c>
      <c r="V269" s="381"/>
      <c r="W269" s="458" t="str">
        <f t="shared" si="116"/>
        <v/>
      </c>
      <c r="X269" s="144"/>
      <c r="Y269" s="462"/>
      <c r="Z269" s="70" t="str">
        <f>IF(AND(ISNUMBER($S269),$S269&lt;&gt;0),EXTRA!K269,'Lo-Z'!AH269)</f>
        <v>-</v>
      </c>
      <c r="AB269" s="327" t="str">
        <f>IF(AND(ISNUMBER($S269),$S269&lt;&gt;0),EXTRA!M269,'Lo-Z'!AJ269)</f>
        <v>-</v>
      </c>
      <c r="AC269" s="328" t="str">
        <f t="shared" si="117"/>
        <v/>
      </c>
      <c r="AE269" s="66" t="e">
        <f>IF(AND(ISNUMBER($S269),$S269&lt;&gt;0),EXTRA!P269,'Lo-Z'!AM269)</f>
        <v>#N/A</v>
      </c>
      <c r="AF269" s="65" t="str">
        <f t="shared" si="118"/>
        <v/>
      </c>
      <c r="AG269" s="329" t="e">
        <f>IF(AND(ISNUMBER($S269),$S269&lt;&gt;0),EXTRA!R269,'Lo-Z'!AO269)</f>
        <v>#N/A</v>
      </c>
      <c r="AH269" s="124" t="str">
        <f t="shared" si="119"/>
        <v/>
      </c>
      <c r="AJ269" s="104" t="str">
        <f>IF(AND(ISNUMBER($S269),$S269&lt;&gt;0),EXTRA!T269,'Lo-Z'!AQ269)</f>
        <v/>
      </c>
      <c r="AK269" s="44" t="str">
        <f t="shared" si="120"/>
        <v/>
      </c>
      <c r="AM269" s="85" t="str">
        <f>IF(AND(ISNUMBER($S269),$S269&lt;&gt;0),IF(MV&lt;200,EXTRA!V269,EXTRA!Z269),IF(MV&lt;200,'Lo-Z'!AS269,'Lo-Z'!AW269))</f>
        <v/>
      </c>
      <c r="AN269" s="84" t="str">
        <f t="shared" si="121"/>
        <v/>
      </c>
      <c r="AO269" s="322" t="str">
        <f>IF(AND(ISNUMBER($S269),$S269&lt;&gt;0),IF(MV&lt;200,EXTRA!X269,EXTRA!AB269),IF(MV&lt;200,'Lo-Z'!AU269,'Lo-Z'!AY269))</f>
        <v/>
      </c>
      <c r="AP269" s="106" t="str">
        <f t="shared" si="122"/>
        <v/>
      </c>
      <c r="AR269" s="289" t="str">
        <f>IF(AND(ISNUMBER($S269),$S269&lt;&gt;0),EXTRA!AW269,'Lo-Z'!BP269)</f>
        <v/>
      </c>
      <c r="AS269" s="290" t="str">
        <f t="shared" si="123"/>
        <v/>
      </c>
      <c r="AT269" s="291" t="str">
        <f>IF(AND(ISNUMBER($S269),$S269&lt;&gt;0),EXTRA!AY269,'Lo-Z'!BR269)</f>
        <v/>
      </c>
      <c r="AU269" s="292" t="str">
        <f t="shared" si="124"/>
        <v/>
      </c>
      <c r="AW269" s="330" t="str">
        <f>IF(AND(ISNUMBER($S269),$S269&lt;&gt;0),EXTRA!AH269,'Lo-Z'!BA269)</f>
        <v/>
      </c>
      <c r="AY269" s="335" t="str">
        <f>IF(AND(ISNUMBER(BA269),BA269&lt;&gt;0),"",IF(AND(ISNUMBER($S269),$S269&lt;&gt;0),'Lo-Z-INPUT'!$K$15*'Lo-Z-INPUT'!$K$7,'Lo-Z'!BC269))</f>
        <v/>
      </c>
      <c r="AZ269" s="170"/>
      <c r="BA269" s="296"/>
      <c r="BB269" s="345"/>
      <c r="BD269" s="333" t="str">
        <f>IF(AND(ISNUMBER($S269),$S269&lt;&gt;0),EXTRA!BC269,'Lo-Z'!BV269)</f>
        <v/>
      </c>
      <c r="BE269" s="334" t="str">
        <f t="shared" si="125"/>
        <v/>
      </c>
      <c r="BG269" s="332" t="str">
        <f>IF(AND(ISNUMBER($S269),$S269&lt;&gt;0),EXTRA!AT269,'Lo-Z'!BM269)</f>
        <v/>
      </c>
      <c r="BH269" s="65" t="str">
        <f t="shared" si="126"/>
        <v/>
      </c>
      <c r="BJ269" s="348" t="str">
        <f t="shared" si="127"/>
        <v/>
      </c>
      <c r="BK269" s="349" t="str">
        <f t="shared" si="128"/>
        <v/>
      </c>
      <c r="BN269" s="480" t="str">
        <f t="shared" si="100"/>
        <v/>
      </c>
      <c r="BO269" s="481" t="str">
        <f t="shared" si="129"/>
        <v/>
      </c>
    </row>
    <row r="270" spans="1:67" hidden="1">
      <c r="A270" s="106" t="e">
        <f>MATRIX!A270</f>
        <v>#N/A</v>
      </c>
      <c r="B270" s="506" t="e">
        <f>IF(MATRIX!B270&lt;&gt;0,MATRIX!B270,"-")</f>
        <v>#N/A</v>
      </c>
      <c r="D270" s="131"/>
      <c r="E270" s="294" t="str">
        <f t="shared" si="114"/>
        <v/>
      </c>
      <c r="F270" s="379"/>
      <c r="G270" s="306" t="e">
        <f>'Lo-Z'!AE270</f>
        <v>#N/A</v>
      </c>
      <c r="H270" s="380" t="str">
        <f>'Lo-Z'!AF270</f>
        <v/>
      </c>
      <c r="J270" s="382"/>
      <c r="K270" s="471"/>
      <c r="L270" s="469"/>
      <c r="M270" s="382"/>
      <c r="N270" s="470"/>
      <c r="O270" s="382"/>
      <c r="P270" s="470"/>
      <c r="Q270" s="382"/>
      <c r="S270" s="460" t="str">
        <f t="shared" si="115"/>
        <v/>
      </c>
      <c r="T270" s="381"/>
      <c r="U270" s="459" t="str" cm="1">
        <f t="array" ref="U270">IF(ISNUMBER(O270), O270, IF(ISNUMBER(G270), 'Lo-Z-INPUT'!$K$19:$L$19, ""))</f>
        <v/>
      </c>
      <c r="V270" s="381"/>
      <c r="W270" s="458" t="str">
        <f t="shared" si="116"/>
        <v/>
      </c>
      <c r="X270" s="144"/>
      <c r="Y270" s="462"/>
      <c r="Z270" s="70" t="str">
        <f>IF(AND(ISNUMBER($S270),$S270&lt;&gt;0),EXTRA!K270,'Lo-Z'!AH270)</f>
        <v>-</v>
      </c>
      <c r="AB270" s="327" t="str">
        <f>IF(AND(ISNUMBER($S270),$S270&lt;&gt;0),EXTRA!M270,'Lo-Z'!AJ270)</f>
        <v>-</v>
      </c>
      <c r="AC270" s="328" t="str">
        <f t="shared" si="117"/>
        <v/>
      </c>
      <c r="AE270" s="66" t="e">
        <f>IF(AND(ISNUMBER($S270),$S270&lt;&gt;0),EXTRA!P270,'Lo-Z'!AM270)</f>
        <v>#N/A</v>
      </c>
      <c r="AF270" s="65" t="str">
        <f t="shared" si="118"/>
        <v/>
      </c>
      <c r="AG270" s="329" t="e">
        <f>IF(AND(ISNUMBER($S270),$S270&lt;&gt;0),EXTRA!R270,'Lo-Z'!AO270)</f>
        <v>#N/A</v>
      </c>
      <c r="AH270" s="124" t="str">
        <f t="shared" si="119"/>
        <v/>
      </c>
      <c r="AJ270" s="104" t="str">
        <f>IF(AND(ISNUMBER($S270),$S270&lt;&gt;0),EXTRA!T270,'Lo-Z'!AQ270)</f>
        <v/>
      </c>
      <c r="AK270" s="44" t="str">
        <f t="shared" si="120"/>
        <v/>
      </c>
      <c r="AM270" s="85" t="str">
        <f>IF(AND(ISNUMBER($S270),$S270&lt;&gt;0),IF(MV&lt;200,EXTRA!V270,EXTRA!Z270),IF(MV&lt;200,'Lo-Z'!AS270,'Lo-Z'!AW270))</f>
        <v/>
      </c>
      <c r="AN270" s="84" t="str">
        <f t="shared" si="121"/>
        <v/>
      </c>
      <c r="AO270" s="322" t="str">
        <f>IF(AND(ISNUMBER($S270),$S270&lt;&gt;0),IF(MV&lt;200,EXTRA!X270,EXTRA!AB270),IF(MV&lt;200,'Lo-Z'!AU270,'Lo-Z'!AY270))</f>
        <v/>
      </c>
      <c r="AP270" s="106" t="str">
        <f t="shared" si="122"/>
        <v/>
      </c>
      <c r="AR270" s="289" t="str">
        <f>IF(AND(ISNUMBER($S270),$S270&lt;&gt;0),EXTRA!AW270,'Lo-Z'!BP270)</f>
        <v/>
      </c>
      <c r="AS270" s="290" t="str">
        <f t="shared" si="123"/>
        <v/>
      </c>
      <c r="AT270" s="291" t="str">
        <f>IF(AND(ISNUMBER($S270),$S270&lt;&gt;0),EXTRA!AY270,'Lo-Z'!BR270)</f>
        <v/>
      </c>
      <c r="AU270" s="292" t="str">
        <f t="shared" si="124"/>
        <v/>
      </c>
      <c r="AW270" s="330" t="str">
        <f>IF(AND(ISNUMBER($S270),$S270&lt;&gt;0),EXTRA!AH270,'Lo-Z'!BA270)</f>
        <v/>
      </c>
      <c r="AY270" s="335" t="str">
        <f>IF(AND(ISNUMBER(BA270),BA270&lt;&gt;0),"",IF(AND(ISNUMBER($S270),$S270&lt;&gt;0),'Lo-Z-INPUT'!$K$15*'Lo-Z-INPUT'!$K$7,'Lo-Z'!BC270))</f>
        <v/>
      </c>
      <c r="AZ270" s="170"/>
      <c r="BA270" s="296"/>
      <c r="BB270" s="345"/>
      <c r="BD270" s="333" t="str">
        <f>IF(AND(ISNUMBER($S270),$S270&lt;&gt;0),EXTRA!BC270,'Lo-Z'!BV270)</f>
        <v/>
      </c>
      <c r="BE270" s="334" t="str">
        <f t="shared" si="125"/>
        <v/>
      </c>
      <c r="BG270" s="332" t="str">
        <f>IF(AND(ISNUMBER($S270),$S270&lt;&gt;0),EXTRA!AT270,'Lo-Z'!BM270)</f>
        <v/>
      </c>
      <c r="BH270" s="65" t="str">
        <f t="shared" si="126"/>
        <v/>
      </c>
      <c r="BJ270" s="348" t="str">
        <f t="shared" si="127"/>
        <v/>
      </c>
      <c r="BK270" s="349" t="str">
        <f t="shared" si="128"/>
        <v/>
      </c>
      <c r="BN270" s="480" t="str">
        <f t="shared" si="100"/>
        <v/>
      </c>
      <c r="BO270" s="481" t="str">
        <f t="shared" si="129"/>
        <v/>
      </c>
    </row>
    <row r="271" spans="1:67" hidden="1">
      <c r="A271" s="106" t="e">
        <f>MATRIX!A271</f>
        <v>#N/A</v>
      </c>
      <c r="B271" s="506" t="e">
        <f>IF(MATRIX!B271&lt;&gt;0,MATRIX!B271,"-")</f>
        <v>#N/A</v>
      </c>
      <c r="D271" s="131"/>
      <c r="E271" s="294" t="str">
        <f t="shared" si="114"/>
        <v/>
      </c>
      <c r="F271" s="379"/>
      <c r="G271" s="306" t="e">
        <f>'Lo-Z'!AE271</f>
        <v>#N/A</v>
      </c>
      <c r="H271" s="380" t="str">
        <f>'Lo-Z'!AF271</f>
        <v/>
      </c>
      <c r="J271" s="382"/>
      <c r="K271" s="471"/>
      <c r="L271" s="469"/>
      <c r="M271" s="382"/>
      <c r="N271" s="470"/>
      <c r="O271" s="382"/>
      <c r="P271" s="470"/>
      <c r="Q271" s="382"/>
      <c r="S271" s="460" t="str">
        <f t="shared" si="115"/>
        <v/>
      </c>
      <c r="T271" s="381"/>
      <c r="U271" s="459" t="str" cm="1">
        <f t="array" ref="U271">IF(ISNUMBER(O271), O271, IF(ISNUMBER(G271), 'Lo-Z-INPUT'!$K$19:$L$19, ""))</f>
        <v/>
      </c>
      <c r="V271" s="381"/>
      <c r="W271" s="458" t="str">
        <f t="shared" si="116"/>
        <v/>
      </c>
      <c r="X271" s="144"/>
      <c r="Y271" s="462"/>
      <c r="Z271" s="70" t="str">
        <f>IF(AND(ISNUMBER($S271),$S271&lt;&gt;0),EXTRA!K271,'Lo-Z'!AH271)</f>
        <v>-</v>
      </c>
      <c r="AB271" s="327" t="str">
        <f>IF(AND(ISNUMBER($S271),$S271&lt;&gt;0),EXTRA!M271,'Lo-Z'!AJ271)</f>
        <v>-</v>
      </c>
      <c r="AC271" s="328" t="str">
        <f t="shared" si="117"/>
        <v/>
      </c>
      <c r="AE271" s="66" t="e">
        <f>IF(AND(ISNUMBER($S271),$S271&lt;&gt;0),EXTRA!P271,'Lo-Z'!AM271)</f>
        <v>#N/A</v>
      </c>
      <c r="AF271" s="65" t="str">
        <f t="shared" si="118"/>
        <v/>
      </c>
      <c r="AG271" s="329" t="e">
        <f>IF(AND(ISNUMBER($S271),$S271&lt;&gt;0),EXTRA!R271,'Lo-Z'!AO271)</f>
        <v>#N/A</v>
      </c>
      <c r="AH271" s="124" t="str">
        <f t="shared" si="119"/>
        <v/>
      </c>
      <c r="AJ271" s="104" t="str">
        <f>IF(AND(ISNUMBER($S271),$S271&lt;&gt;0),EXTRA!T271,'Lo-Z'!AQ271)</f>
        <v/>
      </c>
      <c r="AK271" s="44" t="str">
        <f t="shared" si="120"/>
        <v/>
      </c>
      <c r="AM271" s="85" t="str">
        <f>IF(AND(ISNUMBER($S271),$S271&lt;&gt;0),IF(MV&lt;200,EXTRA!V271,EXTRA!Z271),IF(MV&lt;200,'Lo-Z'!AS271,'Lo-Z'!AW271))</f>
        <v/>
      </c>
      <c r="AN271" s="84" t="str">
        <f t="shared" si="121"/>
        <v/>
      </c>
      <c r="AO271" s="322" t="str">
        <f>IF(AND(ISNUMBER($S271),$S271&lt;&gt;0),IF(MV&lt;200,EXTRA!X271,EXTRA!AB271),IF(MV&lt;200,'Lo-Z'!AU271,'Lo-Z'!AY271))</f>
        <v/>
      </c>
      <c r="AP271" s="106" t="str">
        <f t="shared" si="122"/>
        <v/>
      </c>
      <c r="AR271" s="289" t="str">
        <f>IF(AND(ISNUMBER($S271),$S271&lt;&gt;0),EXTRA!AW271,'Lo-Z'!BP271)</f>
        <v/>
      </c>
      <c r="AS271" s="290" t="str">
        <f t="shared" si="123"/>
        <v/>
      </c>
      <c r="AT271" s="291" t="str">
        <f>IF(AND(ISNUMBER($S271),$S271&lt;&gt;0),EXTRA!AY271,'Lo-Z'!BR271)</f>
        <v/>
      </c>
      <c r="AU271" s="292" t="str">
        <f t="shared" si="124"/>
        <v/>
      </c>
      <c r="AW271" s="330" t="str">
        <f>IF(AND(ISNUMBER($S271),$S271&lt;&gt;0),EXTRA!AH271,'Lo-Z'!BA271)</f>
        <v/>
      </c>
      <c r="AY271" s="335" t="str">
        <f>IF(AND(ISNUMBER(BA271),BA271&lt;&gt;0),"",IF(AND(ISNUMBER($S271),$S271&lt;&gt;0),'Lo-Z-INPUT'!$K$15*'Lo-Z-INPUT'!$K$7,'Lo-Z'!BC271))</f>
        <v/>
      </c>
      <c r="AZ271" s="170"/>
      <c r="BA271" s="296"/>
      <c r="BB271" s="345"/>
      <c r="BD271" s="333" t="str">
        <f>IF(AND(ISNUMBER($S271),$S271&lt;&gt;0),EXTRA!BC271,'Lo-Z'!BV271)</f>
        <v/>
      </c>
      <c r="BE271" s="334" t="str">
        <f t="shared" si="125"/>
        <v/>
      </c>
      <c r="BG271" s="332" t="str">
        <f>IF(AND(ISNUMBER($S271),$S271&lt;&gt;0),EXTRA!AT271,'Lo-Z'!BM271)</f>
        <v/>
      </c>
      <c r="BH271" s="65" t="str">
        <f t="shared" si="126"/>
        <v/>
      </c>
      <c r="BJ271" s="348" t="str">
        <f t="shared" si="127"/>
        <v/>
      </c>
      <c r="BK271" s="349" t="str">
        <f t="shared" si="128"/>
        <v/>
      </c>
      <c r="BN271" s="480" t="str">
        <f t="shared" si="100"/>
        <v/>
      </c>
      <c r="BO271" s="481" t="str">
        <f t="shared" si="129"/>
        <v/>
      </c>
    </row>
    <row r="272" spans="1:67" hidden="1">
      <c r="A272" s="106" t="e">
        <f>MATRIX!A272</f>
        <v>#N/A</v>
      </c>
      <c r="B272" s="506" t="e">
        <f>IF(MATRIX!B272&lt;&gt;0,MATRIX!B272,"-")</f>
        <v>#N/A</v>
      </c>
      <c r="D272" s="131"/>
      <c r="E272" s="294" t="str">
        <f t="shared" si="114"/>
        <v/>
      </c>
      <c r="F272" s="379"/>
      <c r="G272" s="306" t="e">
        <f>'Lo-Z'!AE272</f>
        <v>#N/A</v>
      </c>
      <c r="H272" s="380" t="str">
        <f>'Lo-Z'!AF272</f>
        <v/>
      </c>
      <c r="J272" s="382"/>
      <c r="K272" s="471"/>
      <c r="L272" s="469"/>
      <c r="M272" s="382"/>
      <c r="N272" s="470"/>
      <c r="O272" s="382"/>
      <c r="P272" s="470"/>
      <c r="Q272" s="382"/>
      <c r="S272" s="460" t="str">
        <f t="shared" si="115"/>
        <v/>
      </c>
      <c r="T272" s="381"/>
      <c r="U272" s="459" t="str" cm="1">
        <f t="array" ref="U272">IF(ISNUMBER(O272), O272, IF(ISNUMBER(G272), 'Lo-Z-INPUT'!$K$19:$L$19, ""))</f>
        <v/>
      </c>
      <c r="V272" s="381"/>
      <c r="W272" s="458" t="str">
        <f t="shared" si="116"/>
        <v/>
      </c>
      <c r="X272" s="144"/>
      <c r="Y272" s="462"/>
      <c r="Z272" s="70" t="str">
        <f>IF(AND(ISNUMBER($S272),$S272&lt;&gt;0),EXTRA!K272,'Lo-Z'!AH272)</f>
        <v>-</v>
      </c>
      <c r="AB272" s="327" t="str">
        <f>IF(AND(ISNUMBER($S272),$S272&lt;&gt;0),EXTRA!M272,'Lo-Z'!AJ272)</f>
        <v>-</v>
      </c>
      <c r="AC272" s="328" t="str">
        <f t="shared" si="117"/>
        <v/>
      </c>
      <c r="AE272" s="66" t="e">
        <f>IF(AND(ISNUMBER($S272),$S272&lt;&gt;0),EXTRA!P272,'Lo-Z'!AM272)</f>
        <v>#N/A</v>
      </c>
      <c r="AF272" s="65" t="str">
        <f t="shared" si="118"/>
        <v/>
      </c>
      <c r="AG272" s="329" t="e">
        <f>IF(AND(ISNUMBER($S272),$S272&lt;&gt;0),EXTRA!R272,'Lo-Z'!AO272)</f>
        <v>#N/A</v>
      </c>
      <c r="AH272" s="124" t="str">
        <f t="shared" si="119"/>
        <v/>
      </c>
      <c r="AJ272" s="104" t="str">
        <f>IF(AND(ISNUMBER($S272),$S272&lt;&gt;0),EXTRA!T272,'Lo-Z'!AQ272)</f>
        <v/>
      </c>
      <c r="AK272" s="44" t="str">
        <f t="shared" si="120"/>
        <v/>
      </c>
      <c r="AM272" s="85" t="str">
        <f>IF(AND(ISNUMBER($S272),$S272&lt;&gt;0),IF(MV&lt;200,EXTRA!V272,EXTRA!Z272),IF(MV&lt;200,'Lo-Z'!AS272,'Lo-Z'!AW272))</f>
        <v/>
      </c>
      <c r="AN272" s="84" t="str">
        <f t="shared" si="121"/>
        <v/>
      </c>
      <c r="AO272" s="322" t="str">
        <f>IF(AND(ISNUMBER($S272),$S272&lt;&gt;0),IF(MV&lt;200,EXTRA!X272,EXTRA!AB272),IF(MV&lt;200,'Lo-Z'!AU272,'Lo-Z'!AY272))</f>
        <v/>
      </c>
      <c r="AP272" s="106" t="str">
        <f t="shared" si="122"/>
        <v/>
      </c>
      <c r="AR272" s="289" t="str">
        <f>IF(AND(ISNUMBER($S272),$S272&lt;&gt;0),EXTRA!AW272,'Lo-Z'!BP272)</f>
        <v/>
      </c>
      <c r="AS272" s="290" t="str">
        <f t="shared" si="123"/>
        <v/>
      </c>
      <c r="AT272" s="291" t="str">
        <f>IF(AND(ISNUMBER($S272),$S272&lt;&gt;0),EXTRA!AY272,'Lo-Z'!BR272)</f>
        <v/>
      </c>
      <c r="AU272" s="292" t="str">
        <f t="shared" si="124"/>
        <v/>
      </c>
      <c r="AW272" s="330" t="str">
        <f>IF(AND(ISNUMBER($S272),$S272&lt;&gt;0),EXTRA!AH272,'Lo-Z'!BA272)</f>
        <v/>
      </c>
      <c r="AY272" s="335" t="str">
        <f>IF(AND(ISNUMBER(BA272),BA272&lt;&gt;0),"",IF(AND(ISNUMBER($S272),$S272&lt;&gt;0),'Lo-Z-INPUT'!$K$15*'Lo-Z-INPUT'!$K$7,'Lo-Z'!BC272))</f>
        <v/>
      </c>
      <c r="AZ272" s="170"/>
      <c r="BA272" s="296"/>
      <c r="BB272" s="345"/>
      <c r="BD272" s="333" t="str">
        <f>IF(AND(ISNUMBER($S272),$S272&lt;&gt;0),EXTRA!BC272,'Lo-Z'!BV272)</f>
        <v/>
      </c>
      <c r="BE272" s="334" t="str">
        <f t="shared" si="125"/>
        <v/>
      </c>
      <c r="BG272" s="332" t="str">
        <f>IF(AND(ISNUMBER($S272),$S272&lt;&gt;0),EXTRA!AT272,'Lo-Z'!BM272)</f>
        <v/>
      </c>
      <c r="BH272" s="65" t="str">
        <f t="shared" si="126"/>
        <v/>
      </c>
      <c r="BJ272" s="348" t="str">
        <f t="shared" si="127"/>
        <v/>
      </c>
      <c r="BK272" s="349" t="str">
        <f t="shared" si="128"/>
        <v/>
      </c>
      <c r="BN272" s="480" t="str">
        <f t="shared" si="100"/>
        <v/>
      </c>
      <c r="BO272" s="481" t="str">
        <f t="shared" si="129"/>
        <v/>
      </c>
    </row>
    <row r="273" spans="1:67" hidden="1">
      <c r="A273" s="106" t="e">
        <f>MATRIX!A273</f>
        <v>#N/A</v>
      </c>
      <c r="B273" s="506" t="e">
        <f>IF(MATRIX!B273&lt;&gt;0,MATRIX!B273,"-")</f>
        <v>#N/A</v>
      </c>
      <c r="D273" s="131"/>
      <c r="E273" s="294" t="str">
        <f t="shared" si="114"/>
        <v/>
      </c>
      <c r="F273" s="379"/>
      <c r="G273" s="306" t="e">
        <f>'Lo-Z'!AE273</f>
        <v>#N/A</v>
      </c>
      <c r="H273" s="380" t="str">
        <f>'Lo-Z'!AF273</f>
        <v/>
      </c>
      <c r="J273" s="382"/>
      <c r="K273" s="471"/>
      <c r="L273" s="469"/>
      <c r="M273" s="382"/>
      <c r="N273" s="470"/>
      <c r="O273" s="382"/>
      <c r="P273" s="470"/>
      <c r="Q273" s="382"/>
      <c r="S273" s="460" t="str">
        <f t="shared" si="115"/>
        <v/>
      </c>
      <c r="T273" s="381"/>
      <c r="U273" s="459" t="str" cm="1">
        <f t="array" ref="U273">IF(ISNUMBER(O273), O273, IF(ISNUMBER(G273), 'Lo-Z-INPUT'!$K$19:$L$19, ""))</f>
        <v/>
      </c>
      <c r="V273" s="381"/>
      <c r="W273" s="458" t="str">
        <f t="shared" si="116"/>
        <v/>
      </c>
      <c r="X273" s="144"/>
      <c r="Y273" s="462"/>
      <c r="Z273" s="70" t="str">
        <f>IF(AND(ISNUMBER($S273),$S273&lt;&gt;0),EXTRA!K273,'Lo-Z'!AH273)</f>
        <v>-</v>
      </c>
      <c r="AB273" s="327" t="str">
        <f>IF(AND(ISNUMBER($S273),$S273&lt;&gt;0),EXTRA!M273,'Lo-Z'!AJ273)</f>
        <v>-</v>
      </c>
      <c r="AC273" s="328" t="str">
        <f t="shared" si="117"/>
        <v/>
      </c>
      <c r="AE273" s="66" t="e">
        <f>IF(AND(ISNUMBER($S273),$S273&lt;&gt;0),EXTRA!P273,'Lo-Z'!AM273)</f>
        <v>#N/A</v>
      </c>
      <c r="AF273" s="65" t="str">
        <f t="shared" si="118"/>
        <v/>
      </c>
      <c r="AG273" s="329" t="e">
        <f>IF(AND(ISNUMBER($S273),$S273&lt;&gt;0),EXTRA!R273,'Lo-Z'!AO273)</f>
        <v>#N/A</v>
      </c>
      <c r="AH273" s="124" t="str">
        <f t="shared" si="119"/>
        <v/>
      </c>
      <c r="AJ273" s="104" t="str">
        <f>IF(AND(ISNUMBER($S273),$S273&lt;&gt;0),EXTRA!T273,'Lo-Z'!AQ273)</f>
        <v/>
      </c>
      <c r="AK273" s="44" t="str">
        <f t="shared" si="120"/>
        <v/>
      </c>
      <c r="AM273" s="85" t="str">
        <f>IF(AND(ISNUMBER($S273),$S273&lt;&gt;0),IF(MV&lt;200,EXTRA!V273,EXTRA!Z273),IF(MV&lt;200,'Lo-Z'!AS273,'Lo-Z'!AW273))</f>
        <v/>
      </c>
      <c r="AN273" s="84" t="str">
        <f t="shared" si="121"/>
        <v/>
      </c>
      <c r="AO273" s="322" t="str">
        <f>IF(AND(ISNUMBER($S273),$S273&lt;&gt;0),IF(MV&lt;200,EXTRA!X273,EXTRA!AB273),IF(MV&lt;200,'Lo-Z'!AU273,'Lo-Z'!AY273))</f>
        <v/>
      </c>
      <c r="AP273" s="106" t="str">
        <f t="shared" si="122"/>
        <v/>
      </c>
      <c r="AR273" s="289" t="str">
        <f>IF(AND(ISNUMBER($S273),$S273&lt;&gt;0),EXTRA!AW273,'Lo-Z'!BP273)</f>
        <v/>
      </c>
      <c r="AS273" s="290" t="str">
        <f t="shared" si="123"/>
        <v/>
      </c>
      <c r="AT273" s="291" t="str">
        <f>IF(AND(ISNUMBER($S273),$S273&lt;&gt;0),EXTRA!AY273,'Lo-Z'!BR273)</f>
        <v/>
      </c>
      <c r="AU273" s="292" t="str">
        <f t="shared" si="124"/>
        <v/>
      </c>
      <c r="AW273" s="330" t="str">
        <f>IF(AND(ISNUMBER($S273),$S273&lt;&gt;0),EXTRA!AH273,'Lo-Z'!BA273)</f>
        <v/>
      </c>
      <c r="AY273" s="335" t="str">
        <f>IF(AND(ISNUMBER(BA273),BA273&lt;&gt;0),"",IF(AND(ISNUMBER($S273),$S273&lt;&gt;0),'Lo-Z-INPUT'!$K$15*'Lo-Z-INPUT'!$K$7,'Lo-Z'!BC273))</f>
        <v/>
      </c>
      <c r="AZ273" s="170"/>
      <c r="BA273" s="296"/>
      <c r="BB273" s="345"/>
      <c r="BD273" s="333" t="str">
        <f>IF(AND(ISNUMBER($S273),$S273&lt;&gt;0),EXTRA!BC273,'Lo-Z'!BV273)</f>
        <v/>
      </c>
      <c r="BE273" s="334" t="str">
        <f t="shared" si="125"/>
        <v/>
      </c>
      <c r="BG273" s="332" t="str">
        <f>IF(AND(ISNUMBER($S273),$S273&lt;&gt;0),EXTRA!AT273,'Lo-Z'!BM273)</f>
        <v/>
      </c>
      <c r="BH273" s="65" t="str">
        <f t="shared" si="126"/>
        <v/>
      </c>
      <c r="BJ273" s="348" t="str">
        <f t="shared" si="127"/>
        <v/>
      </c>
      <c r="BK273" s="349" t="str">
        <f t="shared" si="128"/>
        <v/>
      </c>
      <c r="BN273" s="480" t="str">
        <f t="shared" si="100"/>
        <v/>
      </c>
      <c r="BO273" s="481" t="str">
        <f t="shared" si="129"/>
        <v/>
      </c>
    </row>
    <row r="274" spans="1:67" hidden="1">
      <c r="A274" s="106" t="e">
        <f>MATRIX!A274</f>
        <v>#N/A</v>
      </c>
      <c r="B274" s="506" t="e">
        <f>IF(MATRIX!B274&lt;&gt;0,MATRIX!B274,"-")</f>
        <v>#N/A</v>
      </c>
      <c r="D274" s="131"/>
      <c r="E274" s="294" t="str">
        <f t="shared" si="114"/>
        <v/>
      </c>
      <c r="F274" s="379"/>
      <c r="G274" s="306" t="e">
        <f>'Lo-Z'!AE274</f>
        <v>#N/A</v>
      </c>
      <c r="H274" s="380" t="str">
        <f>'Lo-Z'!AF274</f>
        <v/>
      </c>
      <c r="J274" s="382"/>
      <c r="K274" s="471"/>
      <c r="L274" s="469"/>
      <c r="M274" s="382"/>
      <c r="N274" s="470"/>
      <c r="O274" s="382"/>
      <c r="P274" s="470"/>
      <c r="Q274" s="382"/>
      <c r="S274" s="460" t="str">
        <f t="shared" si="115"/>
        <v/>
      </c>
      <c r="T274" s="381"/>
      <c r="U274" s="459" t="str" cm="1">
        <f t="array" ref="U274">IF(ISNUMBER(O274), O274, IF(ISNUMBER(G274), 'Lo-Z-INPUT'!$K$19:$L$19, ""))</f>
        <v/>
      </c>
      <c r="V274" s="381"/>
      <c r="W274" s="458" t="str">
        <f t="shared" si="116"/>
        <v/>
      </c>
      <c r="X274" s="144"/>
      <c r="Y274" s="462"/>
      <c r="Z274" s="70" t="str">
        <f>IF(AND(ISNUMBER($S274),$S274&lt;&gt;0),EXTRA!K274,'Lo-Z'!AH274)</f>
        <v>-</v>
      </c>
      <c r="AB274" s="327" t="str">
        <f>IF(AND(ISNUMBER($S274),$S274&lt;&gt;0),EXTRA!M274,'Lo-Z'!AJ274)</f>
        <v>-</v>
      </c>
      <c r="AC274" s="328" t="str">
        <f t="shared" si="117"/>
        <v/>
      </c>
      <c r="AE274" s="66" t="e">
        <f>IF(AND(ISNUMBER($S274),$S274&lt;&gt;0),EXTRA!P274,'Lo-Z'!AM274)</f>
        <v>#N/A</v>
      </c>
      <c r="AF274" s="65" t="str">
        <f t="shared" si="118"/>
        <v/>
      </c>
      <c r="AG274" s="329" t="e">
        <f>IF(AND(ISNUMBER($S274),$S274&lt;&gt;0),EXTRA!R274,'Lo-Z'!AO274)</f>
        <v>#N/A</v>
      </c>
      <c r="AH274" s="124" t="str">
        <f t="shared" si="119"/>
        <v/>
      </c>
      <c r="AJ274" s="104" t="str">
        <f>IF(AND(ISNUMBER($S274),$S274&lt;&gt;0),EXTRA!T274,'Lo-Z'!AQ274)</f>
        <v/>
      </c>
      <c r="AK274" s="44" t="str">
        <f t="shared" si="120"/>
        <v/>
      </c>
      <c r="AM274" s="85" t="str">
        <f>IF(AND(ISNUMBER($S274),$S274&lt;&gt;0),IF(MV&lt;200,EXTRA!V274,EXTRA!Z274),IF(MV&lt;200,'Lo-Z'!AS274,'Lo-Z'!AW274))</f>
        <v/>
      </c>
      <c r="AN274" s="84" t="str">
        <f t="shared" si="121"/>
        <v/>
      </c>
      <c r="AO274" s="322" t="str">
        <f>IF(AND(ISNUMBER($S274),$S274&lt;&gt;0),IF(MV&lt;200,EXTRA!X274,EXTRA!AB274),IF(MV&lt;200,'Lo-Z'!AU274,'Lo-Z'!AY274))</f>
        <v/>
      </c>
      <c r="AP274" s="106" t="str">
        <f t="shared" si="122"/>
        <v/>
      </c>
      <c r="AR274" s="289" t="str">
        <f>IF(AND(ISNUMBER($S274),$S274&lt;&gt;0),EXTRA!AW274,'Lo-Z'!BP274)</f>
        <v/>
      </c>
      <c r="AS274" s="290" t="str">
        <f t="shared" si="123"/>
        <v/>
      </c>
      <c r="AT274" s="291" t="str">
        <f>IF(AND(ISNUMBER($S274),$S274&lt;&gt;0),EXTRA!AY274,'Lo-Z'!BR274)</f>
        <v/>
      </c>
      <c r="AU274" s="292" t="str">
        <f t="shared" si="124"/>
        <v/>
      </c>
      <c r="AW274" s="330" t="str">
        <f>IF(AND(ISNUMBER($S274),$S274&lt;&gt;0),EXTRA!AH274,'Lo-Z'!BA274)</f>
        <v/>
      </c>
      <c r="AY274" s="335" t="str">
        <f>IF(AND(ISNUMBER(BA274),BA274&lt;&gt;0),"",IF(AND(ISNUMBER($S274),$S274&lt;&gt;0),'Lo-Z-INPUT'!$K$15*'Lo-Z-INPUT'!$K$7,'Lo-Z'!BC274))</f>
        <v/>
      </c>
      <c r="AZ274" s="170"/>
      <c r="BA274" s="296"/>
      <c r="BB274" s="345"/>
      <c r="BD274" s="333" t="str">
        <f>IF(AND(ISNUMBER($S274),$S274&lt;&gt;0),EXTRA!BC274,'Lo-Z'!BV274)</f>
        <v/>
      </c>
      <c r="BE274" s="334" t="str">
        <f t="shared" si="125"/>
        <v/>
      </c>
      <c r="BG274" s="332" t="str">
        <f>IF(AND(ISNUMBER($S274),$S274&lt;&gt;0),EXTRA!AT274,'Lo-Z'!BM274)</f>
        <v/>
      </c>
      <c r="BH274" s="65" t="str">
        <f t="shared" si="126"/>
        <v/>
      </c>
      <c r="BJ274" s="348" t="str">
        <f t="shared" si="127"/>
        <v/>
      </c>
      <c r="BK274" s="349" t="str">
        <f t="shared" si="128"/>
        <v/>
      </c>
      <c r="BN274" s="480" t="str">
        <f t="shared" si="100"/>
        <v/>
      </c>
      <c r="BO274" s="481" t="str">
        <f t="shared" si="129"/>
        <v/>
      </c>
    </row>
    <row r="275" spans="1:67" hidden="1">
      <c r="A275" s="106" t="e">
        <f>MATRIX!A275</f>
        <v>#N/A</v>
      </c>
      <c r="B275" s="506" t="e">
        <f>IF(MATRIX!B275&lt;&gt;0,MATRIX!B275,"-")</f>
        <v>#N/A</v>
      </c>
      <c r="D275" s="131"/>
      <c r="E275" s="294" t="str">
        <f t="shared" si="114"/>
        <v/>
      </c>
      <c r="F275" s="379"/>
      <c r="G275" s="306" t="e">
        <f>'Lo-Z'!AE275</f>
        <v>#N/A</v>
      </c>
      <c r="H275" s="380" t="str">
        <f>'Lo-Z'!AF275</f>
        <v/>
      </c>
      <c r="J275" s="382"/>
      <c r="K275" s="471"/>
      <c r="L275" s="469"/>
      <c r="M275" s="382"/>
      <c r="N275" s="470"/>
      <c r="O275" s="382"/>
      <c r="P275" s="470"/>
      <c r="Q275" s="382"/>
      <c r="S275" s="460" t="str">
        <f t="shared" si="115"/>
        <v/>
      </c>
      <c r="T275" s="381"/>
      <c r="U275" s="459" t="str" cm="1">
        <f t="array" ref="U275">IF(ISNUMBER(O275), O275, IF(ISNUMBER(G275), 'Lo-Z-INPUT'!$K$19:$L$19, ""))</f>
        <v/>
      </c>
      <c r="V275" s="381"/>
      <c r="W275" s="458" t="str">
        <f t="shared" si="116"/>
        <v/>
      </c>
      <c r="X275" s="144"/>
      <c r="Y275" s="462"/>
      <c r="Z275" s="70" t="str">
        <f>IF(AND(ISNUMBER($S275),$S275&lt;&gt;0),EXTRA!K275,'Lo-Z'!AH275)</f>
        <v>-</v>
      </c>
      <c r="AB275" s="327" t="str">
        <f>IF(AND(ISNUMBER($S275),$S275&lt;&gt;0),EXTRA!M275,'Lo-Z'!AJ275)</f>
        <v>-</v>
      </c>
      <c r="AC275" s="328" t="str">
        <f t="shared" si="117"/>
        <v/>
      </c>
      <c r="AE275" s="66" t="e">
        <f>IF(AND(ISNUMBER($S275),$S275&lt;&gt;0),EXTRA!P275,'Lo-Z'!AM275)</f>
        <v>#N/A</v>
      </c>
      <c r="AF275" s="65" t="str">
        <f t="shared" si="118"/>
        <v/>
      </c>
      <c r="AG275" s="329" t="e">
        <f>IF(AND(ISNUMBER($S275),$S275&lt;&gt;0),EXTRA!R275,'Lo-Z'!AO275)</f>
        <v>#N/A</v>
      </c>
      <c r="AH275" s="124" t="str">
        <f t="shared" si="119"/>
        <v/>
      </c>
      <c r="AJ275" s="104" t="str">
        <f>IF(AND(ISNUMBER($S275),$S275&lt;&gt;0),EXTRA!T275,'Lo-Z'!AQ275)</f>
        <v/>
      </c>
      <c r="AK275" s="44" t="str">
        <f t="shared" si="120"/>
        <v/>
      </c>
      <c r="AM275" s="85" t="str">
        <f>IF(AND(ISNUMBER($S275),$S275&lt;&gt;0),IF(MV&lt;200,EXTRA!V275,EXTRA!Z275),IF(MV&lt;200,'Lo-Z'!AS275,'Lo-Z'!AW275))</f>
        <v/>
      </c>
      <c r="AN275" s="84" t="str">
        <f t="shared" si="121"/>
        <v/>
      </c>
      <c r="AO275" s="322" t="str">
        <f>IF(AND(ISNUMBER($S275),$S275&lt;&gt;0),IF(MV&lt;200,EXTRA!X275,EXTRA!AB275),IF(MV&lt;200,'Lo-Z'!AU275,'Lo-Z'!AY275))</f>
        <v/>
      </c>
      <c r="AP275" s="106" t="str">
        <f t="shared" si="122"/>
        <v/>
      </c>
      <c r="AR275" s="289" t="str">
        <f>IF(AND(ISNUMBER($S275),$S275&lt;&gt;0),EXTRA!AW275,'Lo-Z'!BP275)</f>
        <v/>
      </c>
      <c r="AS275" s="290" t="str">
        <f t="shared" si="123"/>
        <v/>
      </c>
      <c r="AT275" s="291" t="str">
        <f>IF(AND(ISNUMBER($S275),$S275&lt;&gt;0),EXTRA!AY275,'Lo-Z'!BR275)</f>
        <v/>
      </c>
      <c r="AU275" s="292" t="str">
        <f t="shared" si="124"/>
        <v/>
      </c>
      <c r="AW275" s="330" t="str">
        <f>IF(AND(ISNUMBER($S275),$S275&lt;&gt;0),EXTRA!AH275,'Lo-Z'!BA275)</f>
        <v/>
      </c>
      <c r="AY275" s="335" t="str">
        <f>IF(AND(ISNUMBER(BA275),BA275&lt;&gt;0),"",IF(AND(ISNUMBER($S275),$S275&lt;&gt;0),'Lo-Z-INPUT'!$K$15*'Lo-Z-INPUT'!$K$7,'Lo-Z'!BC275))</f>
        <v/>
      </c>
      <c r="AZ275" s="170"/>
      <c r="BA275" s="296"/>
      <c r="BB275" s="345"/>
      <c r="BD275" s="333" t="str">
        <f>IF(AND(ISNUMBER($S275),$S275&lt;&gt;0),EXTRA!BC275,'Lo-Z'!BV275)</f>
        <v/>
      </c>
      <c r="BE275" s="334" t="str">
        <f t="shared" si="125"/>
        <v/>
      </c>
      <c r="BG275" s="332" t="str">
        <f>IF(AND(ISNUMBER($S275),$S275&lt;&gt;0),EXTRA!AT275,'Lo-Z'!BM275)</f>
        <v/>
      </c>
      <c r="BH275" s="65" t="str">
        <f t="shared" si="126"/>
        <v/>
      </c>
      <c r="BJ275" s="348" t="str">
        <f t="shared" si="127"/>
        <v/>
      </c>
      <c r="BK275" s="349" t="str">
        <f t="shared" si="128"/>
        <v/>
      </c>
      <c r="BN275" s="480" t="str">
        <f t="shared" si="100"/>
        <v/>
      </c>
      <c r="BO275" s="481" t="str">
        <f t="shared" si="129"/>
        <v/>
      </c>
    </row>
    <row r="276" spans="1:67" hidden="1">
      <c r="A276" s="106" t="e">
        <f>MATRIX!A276</f>
        <v>#N/A</v>
      </c>
      <c r="B276" s="506" t="e">
        <f>IF(MATRIX!B276&lt;&gt;0,MATRIX!B276,"-")</f>
        <v>#N/A</v>
      </c>
      <c r="D276" s="131"/>
      <c r="E276" s="294" t="str">
        <f t="shared" si="114"/>
        <v/>
      </c>
      <c r="F276" s="379"/>
      <c r="G276" s="306" t="e">
        <f>'Lo-Z'!AE276</f>
        <v>#N/A</v>
      </c>
      <c r="H276" s="380" t="str">
        <f>'Lo-Z'!AF276</f>
        <v/>
      </c>
      <c r="J276" s="382"/>
      <c r="K276" s="471"/>
      <c r="L276" s="469"/>
      <c r="M276" s="382"/>
      <c r="N276" s="470"/>
      <c r="O276" s="382"/>
      <c r="P276" s="470"/>
      <c r="Q276" s="382"/>
      <c r="S276" s="460" t="str">
        <f t="shared" si="115"/>
        <v/>
      </c>
      <c r="T276" s="381"/>
      <c r="U276" s="459" t="str" cm="1">
        <f t="array" ref="U276">IF(ISNUMBER(O276), O276, IF(ISNUMBER(G276), 'Lo-Z-INPUT'!$K$19:$L$19, ""))</f>
        <v/>
      </c>
      <c r="V276" s="381"/>
      <c r="W276" s="458" t="str">
        <f t="shared" si="116"/>
        <v/>
      </c>
      <c r="X276" s="144"/>
      <c r="Y276" s="462"/>
      <c r="Z276" s="70" t="str">
        <f>IF(AND(ISNUMBER($S276),$S276&lt;&gt;0),EXTRA!K276,'Lo-Z'!AH276)</f>
        <v>-</v>
      </c>
      <c r="AB276" s="327" t="str">
        <f>IF(AND(ISNUMBER($S276),$S276&lt;&gt;0),EXTRA!M276,'Lo-Z'!AJ276)</f>
        <v>-</v>
      </c>
      <c r="AC276" s="328" t="str">
        <f t="shared" si="117"/>
        <v/>
      </c>
      <c r="AE276" s="66" t="e">
        <f>IF(AND(ISNUMBER($S276),$S276&lt;&gt;0),EXTRA!P276,'Lo-Z'!AM276)</f>
        <v>#N/A</v>
      </c>
      <c r="AF276" s="65" t="str">
        <f t="shared" si="118"/>
        <v/>
      </c>
      <c r="AG276" s="329" t="e">
        <f>IF(AND(ISNUMBER($S276),$S276&lt;&gt;0),EXTRA!R276,'Lo-Z'!AO276)</f>
        <v>#N/A</v>
      </c>
      <c r="AH276" s="124" t="str">
        <f t="shared" si="119"/>
        <v/>
      </c>
      <c r="AJ276" s="104" t="str">
        <f>IF(AND(ISNUMBER($S276),$S276&lt;&gt;0),EXTRA!T276,'Lo-Z'!AQ276)</f>
        <v/>
      </c>
      <c r="AK276" s="44" t="str">
        <f t="shared" si="120"/>
        <v/>
      </c>
      <c r="AM276" s="85" t="str">
        <f>IF(AND(ISNUMBER($S276),$S276&lt;&gt;0),IF(MV&lt;200,EXTRA!V276,EXTRA!Z276),IF(MV&lt;200,'Lo-Z'!AS276,'Lo-Z'!AW276))</f>
        <v/>
      </c>
      <c r="AN276" s="84" t="str">
        <f t="shared" si="121"/>
        <v/>
      </c>
      <c r="AO276" s="322" t="str">
        <f>IF(AND(ISNUMBER($S276),$S276&lt;&gt;0),IF(MV&lt;200,EXTRA!X276,EXTRA!AB276),IF(MV&lt;200,'Lo-Z'!AU276,'Lo-Z'!AY276))</f>
        <v/>
      </c>
      <c r="AP276" s="106" t="str">
        <f t="shared" si="122"/>
        <v/>
      </c>
      <c r="AR276" s="289" t="str">
        <f>IF(AND(ISNUMBER($S276),$S276&lt;&gt;0),EXTRA!AW276,'Lo-Z'!BP276)</f>
        <v/>
      </c>
      <c r="AS276" s="290" t="str">
        <f t="shared" si="123"/>
        <v/>
      </c>
      <c r="AT276" s="291" t="str">
        <f>IF(AND(ISNUMBER($S276),$S276&lt;&gt;0),EXTRA!AY276,'Lo-Z'!BR276)</f>
        <v/>
      </c>
      <c r="AU276" s="292" t="str">
        <f t="shared" si="124"/>
        <v/>
      </c>
      <c r="AW276" s="330" t="str">
        <f>IF(AND(ISNUMBER($S276),$S276&lt;&gt;0),EXTRA!AH276,'Lo-Z'!BA276)</f>
        <v/>
      </c>
      <c r="AY276" s="335" t="str">
        <f>IF(AND(ISNUMBER(BA276),BA276&lt;&gt;0),"",IF(AND(ISNUMBER($S276),$S276&lt;&gt;0),'Lo-Z-INPUT'!$K$15*'Lo-Z-INPUT'!$K$7,'Lo-Z'!BC276))</f>
        <v/>
      </c>
      <c r="AZ276" s="170"/>
      <c r="BA276" s="296"/>
      <c r="BB276" s="345"/>
      <c r="BD276" s="333" t="str">
        <f>IF(AND(ISNUMBER($S276),$S276&lt;&gt;0),EXTRA!BC276,'Lo-Z'!BV276)</f>
        <v/>
      </c>
      <c r="BE276" s="334" t="str">
        <f t="shared" si="125"/>
        <v/>
      </c>
      <c r="BG276" s="332" t="str">
        <f>IF(AND(ISNUMBER($S276),$S276&lt;&gt;0),EXTRA!AT276,'Lo-Z'!BM276)</f>
        <v/>
      </c>
      <c r="BH276" s="65" t="str">
        <f t="shared" si="126"/>
        <v/>
      </c>
      <c r="BJ276" s="348" t="str">
        <f t="shared" si="127"/>
        <v/>
      </c>
      <c r="BK276" s="349" t="str">
        <f t="shared" si="128"/>
        <v/>
      </c>
      <c r="BN276" s="480" t="str">
        <f t="shared" si="100"/>
        <v/>
      </c>
      <c r="BO276" s="481" t="str">
        <f t="shared" si="129"/>
        <v/>
      </c>
    </row>
    <row r="277" spans="1:67" hidden="1">
      <c r="A277" s="106" t="e">
        <f>MATRIX!A277</f>
        <v>#N/A</v>
      </c>
      <c r="B277" s="506" t="e">
        <f>IF(MATRIX!B277&lt;&gt;0,MATRIX!B277,"-")</f>
        <v>#N/A</v>
      </c>
      <c r="D277" s="131"/>
      <c r="E277" s="294" t="str">
        <f t="shared" si="114"/>
        <v/>
      </c>
      <c r="F277" s="379"/>
      <c r="G277" s="306" t="e">
        <f>'Lo-Z'!AE277</f>
        <v>#N/A</v>
      </c>
      <c r="H277" s="380" t="str">
        <f>'Lo-Z'!AF277</f>
        <v/>
      </c>
      <c r="J277" s="382"/>
      <c r="K277" s="471"/>
      <c r="L277" s="469"/>
      <c r="M277" s="382"/>
      <c r="N277" s="470"/>
      <c r="O277" s="382"/>
      <c r="P277" s="470"/>
      <c r="Q277" s="382"/>
      <c r="S277" s="460" t="str">
        <f t="shared" si="115"/>
        <v/>
      </c>
      <c r="T277" s="381"/>
      <c r="U277" s="459" t="str" cm="1">
        <f t="array" ref="U277">IF(ISNUMBER(O277), O277, IF(ISNUMBER(G277), 'Lo-Z-INPUT'!$K$19:$L$19, ""))</f>
        <v/>
      </c>
      <c r="V277" s="381"/>
      <c r="W277" s="458" t="str">
        <f t="shared" si="116"/>
        <v/>
      </c>
      <c r="X277" s="144"/>
      <c r="Y277" s="462"/>
      <c r="Z277" s="70" t="str">
        <f>IF(AND(ISNUMBER($S277),$S277&lt;&gt;0),EXTRA!K277,'Lo-Z'!AH277)</f>
        <v>-</v>
      </c>
      <c r="AB277" s="327" t="str">
        <f>IF(AND(ISNUMBER($S277),$S277&lt;&gt;0),EXTRA!M277,'Lo-Z'!AJ277)</f>
        <v>-</v>
      </c>
      <c r="AC277" s="328" t="str">
        <f t="shared" si="117"/>
        <v/>
      </c>
      <c r="AE277" s="66" t="e">
        <f>IF(AND(ISNUMBER($S277),$S277&lt;&gt;0),EXTRA!P277,'Lo-Z'!AM277)</f>
        <v>#N/A</v>
      </c>
      <c r="AF277" s="65" t="str">
        <f t="shared" si="118"/>
        <v/>
      </c>
      <c r="AG277" s="329" t="e">
        <f>IF(AND(ISNUMBER($S277),$S277&lt;&gt;0),EXTRA!R277,'Lo-Z'!AO277)</f>
        <v>#N/A</v>
      </c>
      <c r="AH277" s="124" t="str">
        <f t="shared" si="119"/>
        <v/>
      </c>
      <c r="AJ277" s="104" t="str">
        <f>IF(AND(ISNUMBER($S277),$S277&lt;&gt;0),EXTRA!T277,'Lo-Z'!AQ277)</f>
        <v/>
      </c>
      <c r="AK277" s="44" t="str">
        <f t="shared" si="120"/>
        <v/>
      </c>
      <c r="AM277" s="85" t="str">
        <f>IF(AND(ISNUMBER($S277),$S277&lt;&gt;0),IF(MV&lt;200,EXTRA!V277,EXTRA!Z277),IF(MV&lt;200,'Lo-Z'!AS277,'Lo-Z'!AW277))</f>
        <v/>
      </c>
      <c r="AN277" s="84" t="str">
        <f t="shared" si="121"/>
        <v/>
      </c>
      <c r="AO277" s="322" t="str">
        <f>IF(AND(ISNUMBER($S277),$S277&lt;&gt;0),IF(MV&lt;200,EXTRA!X277,EXTRA!AB277),IF(MV&lt;200,'Lo-Z'!AU277,'Lo-Z'!AY277))</f>
        <v/>
      </c>
      <c r="AP277" s="106" t="str">
        <f t="shared" si="122"/>
        <v/>
      </c>
      <c r="AR277" s="289" t="str">
        <f>IF(AND(ISNUMBER($S277),$S277&lt;&gt;0),EXTRA!AW277,'Lo-Z'!BP277)</f>
        <v/>
      </c>
      <c r="AS277" s="290" t="str">
        <f t="shared" si="123"/>
        <v/>
      </c>
      <c r="AT277" s="291" t="str">
        <f>IF(AND(ISNUMBER($S277),$S277&lt;&gt;0),EXTRA!AY277,'Lo-Z'!BR277)</f>
        <v/>
      </c>
      <c r="AU277" s="292" t="str">
        <f t="shared" si="124"/>
        <v/>
      </c>
      <c r="AW277" s="330" t="str">
        <f>IF(AND(ISNUMBER($S277),$S277&lt;&gt;0),EXTRA!AH277,'Lo-Z'!BA277)</f>
        <v/>
      </c>
      <c r="AY277" s="335" t="str">
        <f>IF(AND(ISNUMBER(BA277),BA277&lt;&gt;0),"",IF(AND(ISNUMBER($S277),$S277&lt;&gt;0),'Lo-Z-INPUT'!$K$15*'Lo-Z-INPUT'!$K$7,'Lo-Z'!BC277))</f>
        <v/>
      </c>
      <c r="AZ277" s="170"/>
      <c r="BA277" s="296"/>
      <c r="BB277" s="345"/>
      <c r="BD277" s="333" t="str">
        <f>IF(AND(ISNUMBER($S277),$S277&lt;&gt;0),EXTRA!BC277,'Lo-Z'!BV277)</f>
        <v/>
      </c>
      <c r="BE277" s="334" t="str">
        <f t="shared" si="125"/>
        <v/>
      </c>
      <c r="BG277" s="332" t="str">
        <f>IF(AND(ISNUMBER($S277),$S277&lt;&gt;0),EXTRA!AT277,'Lo-Z'!BM277)</f>
        <v/>
      </c>
      <c r="BH277" s="65" t="str">
        <f t="shared" si="126"/>
        <v/>
      </c>
      <c r="BJ277" s="348" t="str">
        <f t="shared" si="127"/>
        <v/>
      </c>
      <c r="BK277" s="349" t="str">
        <f t="shared" si="128"/>
        <v/>
      </c>
      <c r="BN277" s="480" t="str">
        <f t="shared" si="100"/>
        <v/>
      </c>
      <c r="BO277" s="481" t="str">
        <f t="shared" si="129"/>
        <v/>
      </c>
    </row>
    <row r="278" spans="1:67" hidden="1">
      <c r="A278" s="106" t="e">
        <f>MATRIX!A278</f>
        <v>#N/A</v>
      </c>
      <c r="B278" s="506" t="e">
        <f>IF(MATRIX!B278&lt;&gt;0,MATRIX!B278,"-")</f>
        <v>#N/A</v>
      </c>
      <c r="D278" s="131"/>
      <c r="E278" s="294" t="str">
        <f t="shared" si="114"/>
        <v/>
      </c>
      <c r="F278" s="379"/>
      <c r="G278" s="306" t="e">
        <f>'Lo-Z'!AE278</f>
        <v>#N/A</v>
      </c>
      <c r="H278" s="380" t="str">
        <f>'Lo-Z'!AF278</f>
        <v/>
      </c>
      <c r="J278" s="382"/>
      <c r="K278" s="471"/>
      <c r="L278" s="469"/>
      <c r="M278" s="382"/>
      <c r="N278" s="470"/>
      <c r="O278" s="382"/>
      <c r="P278" s="470"/>
      <c r="Q278" s="382"/>
      <c r="S278" s="460" t="str">
        <f t="shared" si="115"/>
        <v/>
      </c>
      <c r="T278" s="381"/>
      <c r="U278" s="459" t="str" cm="1">
        <f t="array" ref="U278">IF(ISNUMBER(O278), O278, IF(ISNUMBER(G278), 'Lo-Z-INPUT'!$K$19:$L$19, ""))</f>
        <v/>
      </c>
      <c r="V278" s="381"/>
      <c r="W278" s="458" t="str">
        <f t="shared" si="116"/>
        <v/>
      </c>
      <c r="X278" s="144"/>
      <c r="Y278" s="462"/>
      <c r="Z278" s="70" t="str">
        <f>IF(AND(ISNUMBER($S278),$S278&lt;&gt;0),EXTRA!K278,'Lo-Z'!AH278)</f>
        <v>-</v>
      </c>
      <c r="AB278" s="327" t="str">
        <f>IF(AND(ISNUMBER($S278),$S278&lt;&gt;0),EXTRA!M278,'Lo-Z'!AJ278)</f>
        <v>-</v>
      </c>
      <c r="AC278" s="328" t="str">
        <f t="shared" si="117"/>
        <v/>
      </c>
      <c r="AE278" s="66" t="e">
        <f>IF(AND(ISNUMBER($S278),$S278&lt;&gt;0),EXTRA!P278,'Lo-Z'!AM278)</f>
        <v>#N/A</v>
      </c>
      <c r="AF278" s="65" t="str">
        <f t="shared" si="118"/>
        <v/>
      </c>
      <c r="AG278" s="329" t="e">
        <f>IF(AND(ISNUMBER($S278),$S278&lt;&gt;0),EXTRA!R278,'Lo-Z'!AO278)</f>
        <v>#N/A</v>
      </c>
      <c r="AH278" s="124" t="str">
        <f t="shared" si="119"/>
        <v/>
      </c>
      <c r="AJ278" s="104" t="str">
        <f>IF(AND(ISNUMBER($S278),$S278&lt;&gt;0),EXTRA!T278,'Lo-Z'!AQ278)</f>
        <v/>
      </c>
      <c r="AK278" s="44" t="str">
        <f t="shared" si="120"/>
        <v/>
      </c>
      <c r="AM278" s="85" t="str">
        <f>IF(AND(ISNUMBER($S278),$S278&lt;&gt;0),IF(MV&lt;200,EXTRA!V278,EXTRA!Z278),IF(MV&lt;200,'Lo-Z'!AS278,'Lo-Z'!AW278))</f>
        <v/>
      </c>
      <c r="AN278" s="84" t="str">
        <f t="shared" si="121"/>
        <v/>
      </c>
      <c r="AO278" s="322" t="str">
        <f>IF(AND(ISNUMBER($S278),$S278&lt;&gt;0),IF(MV&lt;200,EXTRA!X278,EXTRA!AB278),IF(MV&lt;200,'Lo-Z'!AU278,'Lo-Z'!AY278))</f>
        <v/>
      </c>
      <c r="AP278" s="106" t="str">
        <f t="shared" si="122"/>
        <v/>
      </c>
      <c r="AR278" s="289" t="str">
        <f>IF(AND(ISNUMBER($S278),$S278&lt;&gt;0),EXTRA!AW278,'Lo-Z'!BP278)</f>
        <v/>
      </c>
      <c r="AS278" s="290" t="str">
        <f t="shared" si="123"/>
        <v/>
      </c>
      <c r="AT278" s="291" t="str">
        <f>IF(AND(ISNUMBER($S278),$S278&lt;&gt;0),EXTRA!AY278,'Lo-Z'!BR278)</f>
        <v/>
      </c>
      <c r="AU278" s="292" t="str">
        <f t="shared" si="124"/>
        <v/>
      </c>
      <c r="AW278" s="330" t="str">
        <f>IF(AND(ISNUMBER($S278),$S278&lt;&gt;0),EXTRA!AH278,'Lo-Z'!BA278)</f>
        <v/>
      </c>
      <c r="AY278" s="335" t="str">
        <f>IF(AND(ISNUMBER(BA278),BA278&lt;&gt;0),"",IF(AND(ISNUMBER($S278),$S278&lt;&gt;0),'Lo-Z-INPUT'!$K$15*'Lo-Z-INPUT'!$K$7,'Lo-Z'!BC278))</f>
        <v/>
      </c>
      <c r="AZ278" s="170"/>
      <c r="BA278" s="296"/>
      <c r="BB278" s="345"/>
      <c r="BD278" s="333" t="str">
        <f>IF(AND(ISNUMBER($S278),$S278&lt;&gt;0),EXTRA!BC278,'Lo-Z'!BV278)</f>
        <v/>
      </c>
      <c r="BE278" s="334" t="str">
        <f t="shared" si="125"/>
        <v/>
      </c>
      <c r="BG278" s="332" t="str">
        <f>IF(AND(ISNUMBER($S278),$S278&lt;&gt;0),EXTRA!AT278,'Lo-Z'!BM278)</f>
        <v/>
      </c>
      <c r="BH278" s="65" t="str">
        <f t="shared" si="126"/>
        <v/>
      </c>
      <c r="BJ278" s="348" t="str">
        <f t="shared" si="127"/>
        <v/>
      </c>
      <c r="BK278" s="349" t="str">
        <f t="shared" si="128"/>
        <v/>
      </c>
      <c r="BN278" s="480" t="str">
        <f t="shared" si="100"/>
        <v/>
      </c>
      <c r="BO278" s="481" t="str">
        <f t="shared" si="129"/>
        <v/>
      </c>
    </row>
    <row r="279" spans="1:67" hidden="1">
      <c r="A279" s="106" t="e">
        <f>MATRIX!A279</f>
        <v>#N/A</v>
      </c>
      <c r="B279" s="506" t="e">
        <f>IF(MATRIX!B279&lt;&gt;0,MATRIX!B279,"-")</f>
        <v>#N/A</v>
      </c>
      <c r="D279" s="131"/>
      <c r="E279" s="294" t="str">
        <f t="shared" si="114"/>
        <v/>
      </c>
      <c r="F279" s="379"/>
      <c r="G279" s="306" t="e">
        <f>'Lo-Z'!AE279</f>
        <v>#N/A</v>
      </c>
      <c r="H279" s="380" t="str">
        <f>'Lo-Z'!AF279</f>
        <v/>
      </c>
      <c r="J279" s="382"/>
      <c r="K279" s="471"/>
      <c r="L279" s="469"/>
      <c r="M279" s="382"/>
      <c r="N279" s="470"/>
      <c r="O279" s="382"/>
      <c r="P279" s="470"/>
      <c r="Q279" s="382"/>
      <c r="S279" s="460" t="str">
        <f t="shared" si="115"/>
        <v/>
      </c>
      <c r="T279" s="381"/>
      <c r="U279" s="459" t="str" cm="1">
        <f t="array" ref="U279">IF(ISNUMBER(O279), O279, IF(ISNUMBER(G279), 'Lo-Z-INPUT'!$K$19:$L$19, ""))</f>
        <v/>
      </c>
      <c r="V279" s="381"/>
      <c r="W279" s="458" t="str">
        <f t="shared" si="116"/>
        <v/>
      </c>
      <c r="X279" s="144"/>
      <c r="Y279" s="462"/>
      <c r="Z279" s="70" t="str">
        <f>IF(AND(ISNUMBER($S279),$S279&lt;&gt;0),EXTRA!K279,'Lo-Z'!AH279)</f>
        <v>-</v>
      </c>
      <c r="AB279" s="327" t="str">
        <f>IF(AND(ISNUMBER($S279),$S279&lt;&gt;0),EXTRA!M279,'Lo-Z'!AJ279)</f>
        <v>-</v>
      </c>
      <c r="AC279" s="328" t="str">
        <f t="shared" si="117"/>
        <v/>
      </c>
      <c r="AE279" s="66" t="e">
        <f>IF(AND(ISNUMBER($S279),$S279&lt;&gt;0),EXTRA!P279,'Lo-Z'!AM279)</f>
        <v>#N/A</v>
      </c>
      <c r="AF279" s="65" t="str">
        <f t="shared" si="118"/>
        <v/>
      </c>
      <c r="AG279" s="329" t="e">
        <f>IF(AND(ISNUMBER($S279),$S279&lt;&gt;0),EXTRA!R279,'Lo-Z'!AO279)</f>
        <v>#N/A</v>
      </c>
      <c r="AH279" s="124" t="str">
        <f t="shared" si="119"/>
        <v/>
      </c>
      <c r="AJ279" s="104" t="str">
        <f>IF(AND(ISNUMBER($S279),$S279&lt;&gt;0),EXTRA!T279,'Lo-Z'!AQ279)</f>
        <v/>
      </c>
      <c r="AK279" s="44" t="str">
        <f t="shared" si="120"/>
        <v/>
      </c>
      <c r="AM279" s="85" t="str">
        <f>IF(AND(ISNUMBER($S279),$S279&lt;&gt;0),IF(MV&lt;200,EXTRA!V279,EXTRA!Z279),IF(MV&lt;200,'Lo-Z'!AS279,'Lo-Z'!AW279))</f>
        <v/>
      </c>
      <c r="AN279" s="84" t="str">
        <f t="shared" si="121"/>
        <v/>
      </c>
      <c r="AO279" s="322" t="str">
        <f>IF(AND(ISNUMBER($S279),$S279&lt;&gt;0),IF(MV&lt;200,EXTRA!X279,EXTRA!AB279),IF(MV&lt;200,'Lo-Z'!AU279,'Lo-Z'!AY279))</f>
        <v/>
      </c>
      <c r="AP279" s="106" t="str">
        <f t="shared" si="122"/>
        <v/>
      </c>
      <c r="AR279" s="289" t="str">
        <f>IF(AND(ISNUMBER($S279),$S279&lt;&gt;0),EXTRA!AW279,'Lo-Z'!BP279)</f>
        <v/>
      </c>
      <c r="AS279" s="290" t="str">
        <f t="shared" si="123"/>
        <v/>
      </c>
      <c r="AT279" s="291" t="str">
        <f>IF(AND(ISNUMBER($S279),$S279&lt;&gt;0),EXTRA!AY279,'Lo-Z'!BR279)</f>
        <v/>
      </c>
      <c r="AU279" s="292" t="str">
        <f t="shared" si="124"/>
        <v/>
      </c>
      <c r="AW279" s="330" t="str">
        <f>IF(AND(ISNUMBER($S279),$S279&lt;&gt;0),EXTRA!AH279,'Lo-Z'!BA279)</f>
        <v/>
      </c>
      <c r="AY279" s="335" t="str">
        <f>IF(AND(ISNUMBER(BA279),BA279&lt;&gt;0),"",IF(AND(ISNUMBER($S279),$S279&lt;&gt;0),'Lo-Z-INPUT'!$K$15*'Lo-Z-INPUT'!$K$7,'Lo-Z'!BC279))</f>
        <v/>
      </c>
      <c r="AZ279" s="170"/>
      <c r="BA279" s="296"/>
      <c r="BB279" s="345"/>
      <c r="BD279" s="333" t="str">
        <f>IF(AND(ISNUMBER($S279),$S279&lt;&gt;0),EXTRA!BC279,'Lo-Z'!BV279)</f>
        <v/>
      </c>
      <c r="BE279" s="334" t="str">
        <f t="shared" si="125"/>
        <v/>
      </c>
      <c r="BG279" s="332" t="str">
        <f>IF(AND(ISNUMBER($S279),$S279&lt;&gt;0),EXTRA!AT279,'Lo-Z'!BM279)</f>
        <v/>
      </c>
      <c r="BH279" s="65" t="str">
        <f t="shared" si="126"/>
        <v/>
      </c>
      <c r="BJ279" s="348" t="str">
        <f t="shared" si="127"/>
        <v/>
      </c>
      <c r="BK279" s="349" t="str">
        <f t="shared" si="128"/>
        <v/>
      </c>
      <c r="BN279" s="480" t="str">
        <f t="shared" si="100"/>
        <v/>
      </c>
      <c r="BO279" s="481" t="str">
        <f t="shared" si="129"/>
        <v/>
      </c>
    </row>
    <row r="280" spans="1:67" hidden="1">
      <c r="A280" s="106" t="e">
        <f>MATRIX!A280</f>
        <v>#N/A</v>
      </c>
      <c r="B280" s="506" t="e">
        <f>IF(MATRIX!B280&lt;&gt;0,MATRIX!B280,"-")</f>
        <v>#N/A</v>
      </c>
      <c r="D280" s="131"/>
      <c r="E280" s="294" t="str">
        <f t="shared" si="114"/>
        <v/>
      </c>
      <c r="F280" s="379"/>
      <c r="G280" s="306" t="e">
        <f>'Lo-Z'!AE280</f>
        <v>#N/A</v>
      </c>
      <c r="H280" s="380" t="str">
        <f>'Lo-Z'!AF280</f>
        <v/>
      </c>
      <c r="J280" s="382"/>
      <c r="K280" s="471"/>
      <c r="L280" s="469"/>
      <c r="M280" s="382"/>
      <c r="N280" s="470"/>
      <c r="O280" s="382"/>
      <c r="P280" s="470"/>
      <c r="Q280" s="382"/>
      <c r="S280" s="460" t="str">
        <f t="shared" si="115"/>
        <v/>
      </c>
      <c r="T280" s="381"/>
      <c r="U280" s="459" t="str" cm="1">
        <f t="array" ref="U280">IF(ISNUMBER(O280), O280, IF(ISNUMBER(G280), 'Lo-Z-INPUT'!$K$19:$L$19, ""))</f>
        <v/>
      </c>
      <c r="V280" s="381"/>
      <c r="W280" s="458" t="str">
        <f t="shared" si="116"/>
        <v/>
      </c>
      <c r="X280" s="144"/>
      <c r="Y280" s="462"/>
      <c r="Z280" s="70" t="str">
        <f>IF(AND(ISNUMBER($S280),$S280&lt;&gt;0),EXTRA!K280,'Lo-Z'!AH280)</f>
        <v>-</v>
      </c>
      <c r="AB280" s="327" t="str">
        <f>IF(AND(ISNUMBER($S280),$S280&lt;&gt;0),EXTRA!M280,'Lo-Z'!AJ280)</f>
        <v>-</v>
      </c>
      <c r="AC280" s="328" t="str">
        <f t="shared" si="117"/>
        <v/>
      </c>
      <c r="AE280" s="66" t="e">
        <f>IF(AND(ISNUMBER($S280),$S280&lt;&gt;0),EXTRA!P280,'Lo-Z'!AM280)</f>
        <v>#N/A</v>
      </c>
      <c r="AF280" s="65" t="str">
        <f t="shared" si="118"/>
        <v/>
      </c>
      <c r="AG280" s="329" t="e">
        <f>IF(AND(ISNUMBER($S280),$S280&lt;&gt;0),EXTRA!R280,'Lo-Z'!AO280)</f>
        <v>#N/A</v>
      </c>
      <c r="AH280" s="124" t="str">
        <f t="shared" si="119"/>
        <v/>
      </c>
      <c r="AJ280" s="104" t="str">
        <f>IF(AND(ISNUMBER($S280),$S280&lt;&gt;0),EXTRA!T280,'Lo-Z'!AQ280)</f>
        <v/>
      </c>
      <c r="AK280" s="44" t="str">
        <f t="shared" si="120"/>
        <v/>
      </c>
      <c r="AM280" s="85" t="str">
        <f>IF(AND(ISNUMBER($S280),$S280&lt;&gt;0),IF(MV&lt;200,EXTRA!V280,EXTRA!Z280),IF(MV&lt;200,'Lo-Z'!AS280,'Lo-Z'!AW280))</f>
        <v/>
      </c>
      <c r="AN280" s="84" t="str">
        <f t="shared" si="121"/>
        <v/>
      </c>
      <c r="AO280" s="322" t="str">
        <f>IF(AND(ISNUMBER($S280),$S280&lt;&gt;0),IF(MV&lt;200,EXTRA!X280,EXTRA!AB280),IF(MV&lt;200,'Lo-Z'!AU280,'Lo-Z'!AY280))</f>
        <v/>
      </c>
      <c r="AP280" s="106" t="str">
        <f t="shared" si="122"/>
        <v/>
      </c>
      <c r="AR280" s="289" t="str">
        <f>IF(AND(ISNUMBER($S280),$S280&lt;&gt;0),EXTRA!AW280,'Lo-Z'!BP280)</f>
        <v/>
      </c>
      <c r="AS280" s="290" t="str">
        <f t="shared" si="123"/>
        <v/>
      </c>
      <c r="AT280" s="291" t="str">
        <f>IF(AND(ISNUMBER($S280),$S280&lt;&gt;0),EXTRA!AY280,'Lo-Z'!BR280)</f>
        <v/>
      </c>
      <c r="AU280" s="292" t="str">
        <f t="shared" si="124"/>
        <v/>
      </c>
      <c r="AW280" s="330" t="str">
        <f>IF(AND(ISNUMBER($S280),$S280&lt;&gt;0),EXTRA!AH280,'Lo-Z'!BA280)</f>
        <v/>
      </c>
      <c r="AY280" s="335" t="str">
        <f>IF(AND(ISNUMBER(BA280),BA280&lt;&gt;0),"",IF(AND(ISNUMBER($S280),$S280&lt;&gt;0),'Lo-Z-INPUT'!$K$15*'Lo-Z-INPUT'!$K$7,'Lo-Z'!BC280))</f>
        <v/>
      </c>
      <c r="AZ280" s="170"/>
      <c r="BA280" s="296"/>
      <c r="BB280" s="345"/>
      <c r="BD280" s="333" t="str">
        <f>IF(AND(ISNUMBER($S280),$S280&lt;&gt;0),EXTRA!BC280,'Lo-Z'!BV280)</f>
        <v/>
      </c>
      <c r="BE280" s="334" t="str">
        <f t="shared" si="125"/>
        <v/>
      </c>
      <c r="BG280" s="332" t="str">
        <f>IF(AND(ISNUMBER($S280),$S280&lt;&gt;0),EXTRA!AT280,'Lo-Z'!BM280)</f>
        <v/>
      </c>
      <c r="BH280" s="65" t="str">
        <f t="shared" si="126"/>
        <v/>
      </c>
      <c r="BJ280" s="348" t="str">
        <f t="shared" si="127"/>
        <v/>
      </c>
      <c r="BK280" s="349" t="str">
        <f t="shared" si="128"/>
        <v/>
      </c>
      <c r="BN280" s="480" t="str">
        <f t="shared" si="100"/>
        <v/>
      </c>
      <c r="BO280" s="481" t="str">
        <f t="shared" si="129"/>
        <v/>
      </c>
    </row>
    <row r="281" spans="1:67" hidden="1">
      <c r="A281" s="106" t="e">
        <f>MATRIX!A281</f>
        <v>#N/A</v>
      </c>
      <c r="B281" s="506" t="e">
        <f>IF(MATRIX!B281&lt;&gt;0,MATRIX!B281,"-")</f>
        <v>#N/A</v>
      </c>
      <c r="D281" s="131"/>
      <c r="E281" s="294" t="str">
        <f t="shared" si="114"/>
        <v/>
      </c>
      <c r="F281" s="379"/>
      <c r="G281" s="306" t="e">
        <f>'Lo-Z'!AE281</f>
        <v>#N/A</v>
      </c>
      <c r="H281" s="380" t="str">
        <f>'Lo-Z'!AF281</f>
        <v/>
      </c>
      <c r="J281" s="382"/>
      <c r="K281" s="471"/>
      <c r="L281" s="469"/>
      <c r="M281" s="382"/>
      <c r="N281" s="470"/>
      <c r="O281" s="382"/>
      <c r="P281" s="470"/>
      <c r="Q281" s="382"/>
      <c r="S281" s="460" t="str">
        <f t="shared" si="115"/>
        <v/>
      </c>
      <c r="T281" s="381"/>
      <c r="U281" s="459" t="str" cm="1">
        <f t="array" ref="U281">IF(ISNUMBER(O281), O281, IF(ISNUMBER(G281), 'Lo-Z-INPUT'!$K$19:$L$19, ""))</f>
        <v/>
      </c>
      <c r="V281" s="381"/>
      <c r="W281" s="458" t="str">
        <f t="shared" si="116"/>
        <v/>
      </c>
      <c r="X281" s="144"/>
      <c r="Y281" s="462"/>
      <c r="Z281" s="70" t="str">
        <f>IF(AND(ISNUMBER($S281),$S281&lt;&gt;0),EXTRA!K281,'Lo-Z'!AH281)</f>
        <v>-</v>
      </c>
      <c r="AB281" s="327" t="str">
        <f>IF(AND(ISNUMBER($S281),$S281&lt;&gt;0),EXTRA!M281,'Lo-Z'!AJ281)</f>
        <v>-</v>
      </c>
      <c r="AC281" s="328" t="str">
        <f t="shared" si="117"/>
        <v/>
      </c>
      <c r="AE281" s="66" t="e">
        <f>IF(AND(ISNUMBER($S281),$S281&lt;&gt;0),EXTRA!P281,'Lo-Z'!AM281)</f>
        <v>#N/A</v>
      </c>
      <c r="AF281" s="65" t="str">
        <f t="shared" si="118"/>
        <v/>
      </c>
      <c r="AG281" s="329" t="e">
        <f>IF(AND(ISNUMBER($S281),$S281&lt;&gt;0),EXTRA!R281,'Lo-Z'!AO281)</f>
        <v>#N/A</v>
      </c>
      <c r="AH281" s="124" t="str">
        <f t="shared" si="119"/>
        <v/>
      </c>
      <c r="AJ281" s="104" t="str">
        <f>IF(AND(ISNUMBER($S281),$S281&lt;&gt;0),EXTRA!T281,'Lo-Z'!AQ281)</f>
        <v/>
      </c>
      <c r="AK281" s="44" t="str">
        <f t="shared" si="120"/>
        <v/>
      </c>
      <c r="AM281" s="85" t="str">
        <f>IF(AND(ISNUMBER($S281),$S281&lt;&gt;0),IF(MV&lt;200,EXTRA!V281,EXTRA!Z281),IF(MV&lt;200,'Lo-Z'!AS281,'Lo-Z'!AW281))</f>
        <v/>
      </c>
      <c r="AN281" s="84" t="str">
        <f t="shared" si="121"/>
        <v/>
      </c>
      <c r="AO281" s="322" t="str">
        <f>IF(AND(ISNUMBER($S281),$S281&lt;&gt;0),IF(MV&lt;200,EXTRA!X281,EXTRA!AB281),IF(MV&lt;200,'Lo-Z'!AU281,'Lo-Z'!AY281))</f>
        <v/>
      </c>
      <c r="AP281" s="106" t="str">
        <f t="shared" si="122"/>
        <v/>
      </c>
      <c r="AR281" s="289" t="str">
        <f>IF(AND(ISNUMBER($S281),$S281&lt;&gt;0),EXTRA!AW281,'Lo-Z'!BP281)</f>
        <v/>
      </c>
      <c r="AS281" s="290" t="str">
        <f t="shared" si="123"/>
        <v/>
      </c>
      <c r="AT281" s="291" t="str">
        <f>IF(AND(ISNUMBER($S281),$S281&lt;&gt;0),EXTRA!AY281,'Lo-Z'!BR281)</f>
        <v/>
      </c>
      <c r="AU281" s="292" t="str">
        <f t="shared" si="124"/>
        <v/>
      </c>
      <c r="AW281" s="330" t="str">
        <f>IF(AND(ISNUMBER($S281),$S281&lt;&gt;0),EXTRA!AH281,'Lo-Z'!BA281)</f>
        <v/>
      </c>
      <c r="AY281" s="335" t="str">
        <f>IF(AND(ISNUMBER(BA281),BA281&lt;&gt;0),"",IF(AND(ISNUMBER($S281),$S281&lt;&gt;0),'Lo-Z-INPUT'!$K$15*'Lo-Z-INPUT'!$K$7,'Lo-Z'!BC281))</f>
        <v/>
      </c>
      <c r="AZ281" s="170"/>
      <c r="BA281" s="296"/>
      <c r="BB281" s="345"/>
      <c r="BD281" s="333" t="str">
        <f>IF(AND(ISNUMBER($S281),$S281&lt;&gt;0),EXTRA!BC281,'Lo-Z'!BV281)</f>
        <v/>
      </c>
      <c r="BE281" s="334" t="str">
        <f t="shared" si="125"/>
        <v/>
      </c>
      <c r="BG281" s="332" t="str">
        <f>IF(AND(ISNUMBER($S281),$S281&lt;&gt;0),EXTRA!AT281,'Lo-Z'!BM281)</f>
        <v/>
      </c>
      <c r="BH281" s="65" t="str">
        <f t="shared" si="126"/>
        <v/>
      </c>
      <c r="BJ281" s="348" t="str">
        <f t="shared" si="127"/>
        <v/>
      </c>
      <c r="BK281" s="349" t="str">
        <f t="shared" si="128"/>
        <v/>
      </c>
      <c r="BN281" s="480" t="str">
        <f t="shared" si="100"/>
        <v/>
      </c>
      <c r="BO281" s="481" t="str">
        <f t="shared" si="129"/>
        <v/>
      </c>
    </row>
    <row r="282" spans="1:67" hidden="1">
      <c r="A282" s="106" t="e">
        <f>MATRIX!A282</f>
        <v>#N/A</v>
      </c>
      <c r="B282" s="506" t="e">
        <f>IF(MATRIX!B282&lt;&gt;0,MATRIX!B282,"-")</f>
        <v>#N/A</v>
      </c>
      <c r="D282" s="131"/>
      <c r="E282" s="294" t="str">
        <f t="shared" si="114"/>
        <v/>
      </c>
      <c r="F282" s="379"/>
      <c r="G282" s="306" t="e">
        <f>'Lo-Z'!AE282</f>
        <v>#N/A</v>
      </c>
      <c r="H282" s="380" t="str">
        <f>'Lo-Z'!AF282</f>
        <v/>
      </c>
      <c r="J282" s="382"/>
      <c r="K282" s="471"/>
      <c r="L282" s="469"/>
      <c r="M282" s="382"/>
      <c r="N282" s="470"/>
      <c r="O282" s="382"/>
      <c r="P282" s="470"/>
      <c r="Q282" s="382"/>
      <c r="S282" s="460" t="str">
        <f t="shared" si="115"/>
        <v/>
      </c>
      <c r="T282" s="381"/>
      <c r="U282" s="459" t="str" cm="1">
        <f t="array" ref="U282">IF(ISNUMBER(O282), O282, IF(ISNUMBER(G282), 'Lo-Z-INPUT'!$K$19:$L$19, ""))</f>
        <v/>
      </c>
      <c r="V282" s="381"/>
      <c r="W282" s="458" t="str">
        <f t="shared" si="116"/>
        <v/>
      </c>
      <c r="X282" s="144"/>
      <c r="Y282" s="462"/>
      <c r="Z282" s="70" t="str">
        <f>IF(AND(ISNUMBER($S282),$S282&lt;&gt;0),EXTRA!K282,'Lo-Z'!AH282)</f>
        <v>-</v>
      </c>
      <c r="AB282" s="327" t="str">
        <f>IF(AND(ISNUMBER($S282),$S282&lt;&gt;0),EXTRA!M282,'Lo-Z'!AJ282)</f>
        <v>-</v>
      </c>
      <c r="AC282" s="328" t="str">
        <f t="shared" si="117"/>
        <v/>
      </c>
      <c r="AE282" s="66" t="e">
        <f>IF(AND(ISNUMBER($S282),$S282&lt;&gt;0),EXTRA!P282,'Lo-Z'!AM282)</f>
        <v>#N/A</v>
      </c>
      <c r="AF282" s="65" t="str">
        <f t="shared" si="118"/>
        <v/>
      </c>
      <c r="AG282" s="329" t="e">
        <f>IF(AND(ISNUMBER($S282),$S282&lt;&gt;0),EXTRA!R282,'Lo-Z'!AO282)</f>
        <v>#N/A</v>
      </c>
      <c r="AH282" s="124" t="str">
        <f t="shared" si="119"/>
        <v/>
      </c>
      <c r="AJ282" s="104" t="str">
        <f>IF(AND(ISNUMBER($S282),$S282&lt;&gt;0),EXTRA!T282,'Lo-Z'!AQ282)</f>
        <v/>
      </c>
      <c r="AK282" s="44" t="str">
        <f t="shared" si="120"/>
        <v/>
      </c>
      <c r="AM282" s="85" t="str">
        <f>IF(AND(ISNUMBER($S282),$S282&lt;&gt;0),IF(MV&lt;200,EXTRA!V282,EXTRA!Z282),IF(MV&lt;200,'Lo-Z'!AS282,'Lo-Z'!AW282))</f>
        <v/>
      </c>
      <c r="AN282" s="84" t="str">
        <f t="shared" si="121"/>
        <v/>
      </c>
      <c r="AO282" s="322" t="str">
        <f>IF(AND(ISNUMBER($S282),$S282&lt;&gt;0),IF(MV&lt;200,EXTRA!X282,EXTRA!AB282),IF(MV&lt;200,'Lo-Z'!AU282,'Lo-Z'!AY282))</f>
        <v/>
      </c>
      <c r="AP282" s="106" t="str">
        <f t="shared" si="122"/>
        <v/>
      </c>
      <c r="AR282" s="289" t="str">
        <f>IF(AND(ISNUMBER($S282),$S282&lt;&gt;0),EXTRA!AW282,'Lo-Z'!BP282)</f>
        <v/>
      </c>
      <c r="AS282" s="290" t="str">
        <f t="shared" si="123"/>
        <v/>
      </c>
      <c r="AT282" s="291" t="str">
        <f>IF(AND(ISNUMBER($S282),$S282&lt;&gt;0),EXTRA!AY282,'Lo-Z'!BR282)</f>
        <v/>
      </c>
      <c r="AU282" s="292" t="str">
        <f t="shared" si="124"/>
        <v/>
      </c>
      <c r="AW282" s="330" t="str">
        <f>IF(AND(ISNUMBER($S282),$S282&lt;&gt;0),EXTRA!AH282,'Lo-Z'!BA282)</f>
        <v/>
      </c>
      <c r="AY282" s="335" t="str">
        <f>IF(AND(ISNUMBER(BA282),BA282&lt;&gt;0),"",IF(AND(ISNUMBER($S282),$S282&lt;&gt;0),'Lo-Z-INPUT'!$K$15*'Lo-Z-INPUT'!$K$7,'Lo-Z'!BC282))</f>
        <v/>
      </c>
      <c r="AZ282" s="170"/>
      <c r="BA282" s="296"/>
      <c r="BB282" s="345"/>
      <c r="BD282" s="333" t="str">
        <f>IF(AND(ISNUMBER($S282),$S282&lt;&gt;0),EXTRA!BC282,'Lo-Z'!BV282)</f>
        <v/>
      </c>
      <c r="BE282" s="334" t="str">
        <f t="shared" si="125"/>
        <v/>
      </c>
      <c r="BG282" s="332" t="str">
        <f>IF(AND(ISNUMBER($S282),$S282&lt;&gt;0),EXTRA!AT282,'Lo-Z'!BM282)</f>
        <v/>
      </c>
      <c r="BH282" s="65" t="str">
        <f t="shared" si="126"/>
        <v/>
      </c>
      <c r="BJ282" s="348" t="str">
        <f t="shared" si="127"/>
        <v/>
      </c>
      <c r="BK282" s="349" t="str">
        <f t="shared" si="128"/>
        <v/>
      </c>
      <c r="BN282" s="480" t="str">
        <f t="shared" si="100"/>
        <v/>
      </c>
      <c r="BO282" s="481" t="str">
        <f t="shared" si="129"/>
        <v/>
      </c>
    </row>
    <row r="283" spans="1:67" hidden="1">
      <c r="A283" s="106" t="e">
        <f>MATRIX!A283</f>
        <v>#N/A</v>
      </c>
      <c r="B283" s="506" t="e">
        <f>IF(MATRIX!B283&lt;&gt;0,MATRIX!B283,"-")</f>
        <v>#N/A</v>
      </c>
      <c r="D283" s="131"/>
      <c r="E283" s="294" t="str">
        <f t="shared" si="114"/>
        <v/>
      </c>
      <c r="F283" s="379"/>
      <c r="G283" s="306" t="e">
        <f>'Lo-Z'!AE283</f>
        <v>#N/A</v>
      </c>
      <c r="H283" s="380" t="str">
        <f>'Lo-Z'!AF283</f>
        <v/>
      </c>
      <c r="J283" s="382"/>
      <c r="K283" s="471"/>
      <c r="L283" s="469"/>
      <c r="M283" s="382"/>
      <c r="N283" s="470"/>
      <c r="O283" s="382"/>
      <c r="P283" s="470"/>
      <c r="Q283" s="382"/>
      <c r="S283" s="460" t="str">
        <f t="shared" si="115"/>
        <v/>
      </c>
      <c r="T283" s="381"/>
      <c r="U283" s="459" t="str" cm="1">
        <f t="array" ref="U283">IF(ISNUMBER(O283), O283, IF(ISNUMBER(G283), 'Lo-Z-INPUT'!$K$19:$L$19, ""))</f>
        <v/>
      </c>
      <c r="V283" s="381"/>
      <c r="W283" s="458" t="str">
        <f t="shared" si="116"/>
        <v/>
      </c>
      <c r="X283" s="144"/>
      <c r="Y283" s="462"/>
      <c r="Z283" s="70" t="str">
        <f>IF(AND(ISNUMBER($S283),$S283&lt;&gt;0),EXTRA!K283,'Lo-Z'!AH283)</f>
        <v>-</v>
      </c>
      <c r="AB283" s="327" t="str">
        <f>IF(AND(ISNUMBER($S283),$S283&lt;&gt;0),EXTRA!M283,'Lo-Z'!AJ283)</f>
        <v>-</v>
      </c>
      <c r="AC283" s="328" t="str">
        <f t="shared" si="117"/>
        <v/>
      </c>
      <c r="AE283" s="66" t="e">
        <f>IF(AND(ISNUMBER($S283),$S283&lt;&gt;0),EXTRA!P283,'Lo-Z'!AM283)</f>
        <v>#N/A</v>
      </c>
      <c r="AF283" s="65" t="str">
        <f t="shared" si="118"/>
        <v/>
      </c>
      <c r="AG283" s="329" t="e">
        <f>IF(AND(ISNUMBER($S283),$S283&lt;&gt;0),EXTRA!R283,'Lo-Z'!AO283)</f>
        <v>#N/A</v>
      </c>
      <c r="AH283" s="124" t="str">
        <f t="shared" si="119"/>
        <v/>
      </c>
      <c r="AJ283" s="104" t="str">
        <f>IF(AND(ISNUMBER($S283),$S283&lt;&gt;0),EXTRA!T283,'Lo-Z'!AQ283)</f>
        <v/>
      </c>
      <c r="AK283" s="44" t="str">
        <f t="shared" si="120"/>
        <v/>
      </c>
      <c r="AM283" s="85" t="str">
        <f>IF(AND(ISNUMBER($S283),$S283&lt;&gt;0),IF(MV&lt;200,EXTRA!V283,EXTRA!Z283),IF(MV&lt;200,'Lo-Z'!AS283,'Lo-Z'!AW283))</f>
        <v/>
      </c>
      <c r="AN283" s="84" t="str">
        <f t="shared" si="121"/>
        <v/>
      </c>
      <c r="AO283" s="322" t="str">
        <f>IF(AND(ISNUMBER($S283),$S283&lt;&gt;0),IF(MV&lt;200,EXTRA!X283,EXTRA!AB283),IF(MV&lt;200,'Lo-Z'!AU283,'Lo-Z'!AY283))</f>
        <v/>
      </c>
      <c r="AP283" s="106" t="str">
        <f t="shared" si="122"/>
        <v/>
      </c>
      <c r="AR283" s="289" t="str">
        <f>IF(AND(ISNUMBER($S283),$S283&lt;&gt;0),EXTRA!AW283,'Lo-Z'!BP283)</f>
        <v/>
      </c>
      <c r="AS283" s="290" t="str">
        <f t="shared" si="123"/>
        <v/>
      </c>
      <c r="AT283" s="291" t="str">
        <f>IF(AND(ISNUMBER($S283),$S283&lt;&gt;0),EXTRA!AY283,'Lo-Z'!BR283)</f>
        <v/>
      </c>
      <c r="AU283" s="292" t="str">
        <f t="shared" si="124"/>
        <v/>
      </c>
      <c r="AW283" s="330" t="str">
        <f>IF(AND(ISNUMBER($S283),$S283&lt;&gt;0),EXTRA!AH283,'Lo-Z'!BA283)</f>
        <v/>
      </c>
      <c r="AY283" s="335" t="str">
        <f>IF(AND(ISNUMBER(BA283),BA283&lt;&gt;0),"",IF(AND(ISNUMBER($S283),$S283&lt;&gt;0),'Lo-Z-INPUT'!$K$15*'Lo-Z-INPUT'!$K$7,'Lo-Z'!BC283))</f>
        <v/>
      </c>
      <c r="AZ283" s="170"/>
      <c r="BA283" s="296"/>
      <c r="BB283" s="345"/>
      <c r="BD283" s="333" t="str">
        <f>IF(AND(ISNUMBER($S283),$S283&lt;&gt;0),EXTRA!BC283,'Lo-Z'!BV283)</f>
        <v/>
      </c>
      <c r="BE283" s="334" t="str">
        <f t="shared" si="125"/>
        <v/>
      </c>
      <c r="BG283" s="332" t="str">
        <f>IF(AND(ISNUMBER($S283),$S283&lt;&gt;0),EXTRA!AT283,'Lo-Z'!BM283)</f>
        <v/>
      </c>
      <c r="BH283" s="65" t="str">
        <f t="shared" si="126"/>
        <v/>
      </c>
      <c r="BJ283" s="348" t="str">
        <f t="shared" si="127"/>
        <v/>
      </c>
      <c r="BK283" s="349" t="str">
        <f t="shared" si="128"/>
        <v/>
      </c>
      <c r="BN283" s="480" t="str">
        <f t="shared" si="100"/>
        <v/>
      </c>
      <c r="BO283" s="481" t="str">
        <f t="shared" si="129"/>
        <v/>
      </c>
    </row>
    <row r="284" spans="1:67" hidden="1">
      <c r="A284" s="106" t="e">
        <f>MATRIX!A284</f>
        <v>#N/A</v>
      </c>
      <c r="B284" s="506" t="e">
        <f>IF(MATRIX!B284&lt;&gt;0,MATRIX!B284,"-")</f>
        <v>#N/A</v>
      </c>
      <c r="D284" s="131"/>
      <c r="E284" s="294" t="str">
        <f t="shared" si="114"/>
        <v/>
      </c>
      <c r="F284" s="379"/>
      <c r="G284" s="306" t="e">
        <f>'Lo-Z'!AE284</f>
        <v>#N/A</v>
      </c>
      <c r="H284" s="380" t="str">
        <f>'Lo-Z'!AF284</f>
        <v/>
      </c>
      <c r="J284" s="382"/>
      <c r="K284" s="471"/>
      <c r="L284" s="469"/>
      <c r="M284" s="382"/>
      <c r="N284" s="470"/>
      <c r="O284" s="382"/>
      <c r="P284" s="470"/>
      <c r="Q284" s="382"/>
      <c r="S284" s="460" t="str">
        <f t="shared" si="115"/>
        <v/>
      </c>
      <c r="T284" s="381"/>
      <c r="U284" s="459" t="str" cm="1">
        <f t="array" ref="U284">IF(ISNUMBER(O284), O284, IF(ISNUMBER(G284), 'Lo-Z-INPUT'!$K$19:$L$19, ""))</f>
        <v/>
      </c>
      <c r="V284" s="381"/>
      <c r="W284" s="458" t="str">
        <f t="shared" si="116"/>
        <v/>
      </c>
      <c r="X284" s="144"/>
      <c r="Y284" s="462"/>
      <c r="Z284" s="70" t="str">
        <f>IF(AND(ISNUMBER($S284),$S284&lt;&gt;0),EXTRA!K284,'Lo-Z'!AH284)</f>
        <v>-</v>
      </c>
      <c r="AB284" s="327" t="str">
        <f>IF(AND(ISNUMBER($S284),$S284&lt;&gt;0),EXTRA!M284,'Lo-Z'!AJ284)</f>
        <v>-</v>
      </c>
      <c r="AC284" s="328" t="str">
        <f t="shared" si="117"/>
        <v/>
      </c>
      <c r="AE284" s="66" t="e">
        <f>IF(AND(ISNUMBER($S284),$S284&lt;&gt;0),EXTRA!P284,'Lo-Z'!AM284)</f>
        <v>#N/A</v>
      </c>
      <c r="AF284" s="65" t="str">
        <f t="shared" si="118"/>
        <v/>
      </c>
      <c r="AG284" s="329" t="e">
        <f>IF(AND(ISNUMBER($S284),$S284&lt;&gt;0),EXTRA!R284,'Lo-Z'!AO284)</f>
        <v>#N/A</v>
      </c>
      <c r="AH284" s="124" t="str">
        <f t="shared" si="119"/>
        <v/>
      </c>
      <c r="AJ284" s="104" t="str">
        <f>IF(AND(ISNUMBER($S284),$S284&lt;&gt;0),EXTRA!T284,'Lo-Z'!AQ284)</f>
        <v/>
      </c>
      <c r="AK284" s="44" t="str">
        <f t="shared" si="120"/>
        <v/>
      </c>
      <c r="AM284" s="85" t="str">
        <f>IF(AND(ISNUMBER($S284),$S284&lt;&gt;0),IF(MV&lt;200,EXTRA!V284,EXTRA!Z284),IF(MV&lt;200,'Lo-Z'!AS284,'Lo-Z'!AW284))</f>
        <v/>
      </c>
      <c r="AN284" s="84" t="str">
        <f t="shared" si="121"/>
        <v/>
      </c>
      <c r="AO284" s="322" t="str">
        <f>IF(AND(ISNUMBER($S284),$S284&lt;&gt;0),IF(MV&lt;200,EXTRA!X284,EXTRA!AB284),IF(MV&lt;200,'Lo-Z'!AU284,'Lo-Z'!AY284))</f>
        <v/>
      </c>
      <c r="AP284" s="106" t="str">
        <f t="shared" si="122"/>
        <v/>
      </c>
      <c r="AR284" s="289" t="str">
        <f>IF(AND(ISNUMBER($S284),$S284&lt;&gt;0),EXTRA!AW284,'Lo-Z'!BP284)</f>
        <v/>
      </c>
      <c r="AS284" s="290" t="str">
        <f t="shared" si="123"/>
        <v/>
      </c>
      <c r="AT284" s="291" t="str">
        <f>IF(AND(ISNUMBER($S284),$S284&lt;&gt;0),EXTRA!AY284,'Lo-Z'!BR284)</f>
        <v/>
      </c>
      <c r="AU284" s="292" t="str">
        <f t="shared" si="124"/>
        <v/>
      </c>
      <c r="AW284" s="330" t="str">
        <f>IF(AND(ISNUMBER($S284),$S284&lt;&gt;0),EXTRA!AH284,'Lo-Z'!BA284)</f>
        <v/>
      </c>
      <c r="AY284" s="335" t="str">
        <f>IF(AND(ISNUMBER(BA284),BA284&lt;&gt;0),"",IF(AND(ISNUMBER($S284),$S284&lt;&gt;0),'Lo-Z-INPUT'!$K$15*'Lo-Z-INPUT'!$K$7,'Lo-Z'!BC284))</f>
        <v/>
      </c>
      <c r="AZ284" s="170"/>
      <c r="BA284" s="296"/>
      <c r="BB284" s="345"/>
      <c r="BD284" s="333" t="str">
        <f>IF(AND(ISNUMBER($S284),$S284&lt;&gt;0),EXTRA!BC284,'Lo-Z'!BV284)</f>
        <v/>
      </c>
      <c r="BE284" s="334" t="str">
        <f t="shared" si="125"/>
        <v/>
      </c>
      <c r="BG284" s="332" t="str">
        <f>IF(AND(ISNUMBER($S284),$S284&lt;&gt;0),EXTRA!AT284,'Lo-Z'!BM284)</f>
        <v/>
      </c>
      <c r="BH284" s="65" t="str">
        <f t="shared" si="126"/>
        <v/>
      </c>
      <c r="BJ284" s="348" t="str">
        <f t="shared" si="127"/>
        <v/>
      </c>
      <c r="BK284" s="349" t="str">
        <f t="shared" si="128"/>
        <v/>
      </c>
      <c r="BN284" s="480" t="str">
        <f t="shared" si="100"/>
        <v/>
      </c>
      <c r="BO284" s="481" t="str">
        <f t="shared" si="129"/>
        <v/>
      </c>
    </row>
    <row r="285" spans="1:67" hidden="1">
      <c r="A285" s="106" t="e">
        <f>MATRIX!A285</f>
        <v>#N/A</v>
      </c>
      <c r="B285" s="506" t="e">
        <f>IF(MATRIX!B285&lt;&gt;0,MATRIX!B285,"-")</f>
        <v>#N/A</v>
      </c>
      <c r="D285" s="131"/>
      <c r="E285" s="294" t="str">
        <f t="shared" si="114"/>
        <v/>
      </c>
      <c r="F285" s="379"/>
      <c r="G285" s="306" t="e">
        <f>'Lo-Z'!AE285</f>
        <v>#N/A</v>
      </c>
      <c r="H285" s="380" t="str">
        <f>'Lo-Z'!AF285</f>
        <v/>
      </c>
      <c r="J285" s="382"/>
      <c r="K285" s="471"/>
      <c r="L285" s="469"/>
      <c r="M285" s="382"/>
      <c r="N285" s="470"/>
      <c r="O285" s="382"/>
      <c r="P285" s="470"/>
      <c r="Q285" s="382"/>
      <c r="S285" s="460" t="str">
        <f t="shared" si="115"/>
        <v/>
      </c>
      <c r="T285" s="381"/>
      <c r="U285" s="459" t="str" cm="1">
        <f t="array" ref="U285">IF(ISNUMBER(O285), O285, IF(ISNUMBER(G285), 'Lo-Z-INPUT'!$K$19:$L$19, ""))</f>
        <v/>
      </c>
      <c r="V285" s="381"/>
      <c r="W285" s="458" t="str">
        <f t="shared" si="116"/>
        <v/>
      </c>
      <c r="X285" s="144"/>
      <c r="Y285" s="462"/>
      <c r="Z285" s="70" t="str">
        <f>IF(AND(ISNUMBER($S285),$S285&lt;&gt;0),EXTRA!K285,'Lo-Z'!AH285)</f>
        <v>-</v>
      </c>
      <c r="AB285" s="327" t="str">
        <f>IF(AND(ISNUMBER($S285),$S285&lt;&gt;0),EXTRA!M285,'Lo-Z'!AJ285)</f>
        <v>-</v>
      </c>
      <c r="AC285" s="328" t="str">
        <f t="shared" si="117"/>
        <v/>
      </c>
      <c r="AE285" s="66" t="e">
        <f>IF(AND(ISNUMBER($S285),$S285&lt;&gt;0),EXTRA!P285,'Lo-Z'!AM285)</f>
        <v>#N/A</v>
      </c>
      <c r="AF285" s="65" t="str">
        <f t="shared" si="118"/>
        <v/>
      </c>
      <c r="AG285" s="329" t="e">
        <f>IF(AND(ISNUMBER($S285),$S285&lt;&gt;0),EXTRA!R285,'Lo-Z'!AO285)</f>
        <v>#N/A</v>
      </c>
      <c r="AH285" s="124" t="str">
        <f t="shared" si="119"/>
        <v/>
      </c>
      <c r="AJ285" s="104" t="str">
        <f>IF(AND(ISNUMBER($S285),$S285&lt;&gt;0),EXTRA!T285,'Lo-Z'!AQ285)</f>
        <v/>
      </c>
      <c r="AK285" s="44" t="str">
        <f t="shared" si="120"/>
        <v/>
      </c>
      <c r="AM285" s="85" t="str">
        <f>IF(AND(ISNUMBER($S285),$S285&lt;&gt;0),IF(MV&lt;200,EXTRA!V285,EXTRA!Z285),IF(MV&lt;200,'Lo-Z'!AS285,'Lo-Z'!AW285))</f>
        <v/>
      </c>
      <c r="AN285" s="84" t="str">
        <f t="shared" si="121"/>
        <v/>
      </c>
      <c r="AO285" s="322" t="str">
        <f>IF(AND(ISNUMBER($S285),$S285&lt;&gt;0),IF(MV&lt;200,EXTRA!X285,EXTRA!AB285),IF(MV&lt;200,'Lo-Z'!AU285,'Lo-Z'!AY285))</f>
        <v/>
      </c>
      <c r="AP285" s="106" t="str">
        <f t="shared" si="122"/>
        <v/>
      </c>
      <c r="AR285" s="289" t="str">
        <f>IF(AND(ISNUMBER($S285),$S285&lt;&gt;0),EXTRA!AW285,'Lo-Z'!BP285)</f>
        <v/>
      </c>
      <c r="AS285" s="290" t="str">
        <f t="shared" si="123"/>
        <v/>
      </c>
      <c r="AT285" s="291" t="str">
        <f>IF(AND(ISNUMBER($S285),$S285&lt;&gt;0),EXTRA!AY285,'Lo-Z'!BR285)</f>
        <v/>
      </c>
      <c r="AU285" s="292" t="str">
        <f t="shared" si="124"/>
        <v/>
      </c>
      <c r="AW285" s="330" t="str">
        <f>IF(AND(ISNUMBER($S285),$S285&lt;&gt;0),EXTRA!AH285,'Lo-Z'!BA285)</f>
        <v/>
      </c>
      <c r="AY285" s="335" t="str">
        <f>IF(AND(ISNUMBER(BA285),BA285&lt;&gt;0),"",IF(AND(ISNUMBER($S285),$S285&lt;&gt;0),'Lo-Z-INPUT'!$K$15*'Lo-Z-INPUT'!$K$7,'Lo-Z'!BC285))</f>
        <v/>
      </c>
      <c r="AZ285" s="170"/>
      <c r="BA285" s="296"/>
      <c r="BB285" s="345"/>
      <c r="BD285" s="333" t="str">
        <f>IF(AND(ISNUMBER($S285),$S285&lt;&gt;0),EXTRA!BC285,'Lo-Z'!BV285)</f>
        <v/>
      </c>
      <c r="BE285" s="334" t="str">
        <f t="shared" si="125"/>
        <v/>
      </c>
      <c r="BG285" s="332" t="str">
        <f>IF(AND(ISNUMBER($S285),$S285&lt;&gt;0),EXTRA!AT285,'Lo-Z'!BM285)</f>
        <v/>
      </c>
      <c r="BH285" s="65" t="str">
        <f t="shared" si="126"/>
        <v/>
      </c>
      <c r="BJ285" s="348" t="str">
        <f t="shared" si="127"/>
        <v/>
      </c>
      <c r="BK285" s="349" t="str">
        <f t="shared" si="128"/>
        <v/>
      </c>
      <c r="BN285" s="480" t="str">
        <f t="shared" si="100"/>
        <v/>
      </c>
      <c r="BO285" s="481" t="str">
        <f t="shared" si="129"/>
        <v/>
      </c>
    </row>
    <row r="286" spans="1:67" hidden="1">
      <c r="A286" s="106" t="e">
        <f>MATRIX!A286</f>
        <v>#N/A</v>
      </c>
      <c r="B286" s="506" t="e">
        <f>IF(MATRIX!B286&lt;&gt;0,MATRIX!B286,"-")</f>
        <v>#N/A</v>
      </c>
      <c r="D286" s="131"/>
      <c r="E286" s="294" t="str">
        <f t="shared" si="114"/>
        <v/>
      </c>
      <c r="F286" s="379"/>
      <c r="G286" s="306" t="e">
        <f>'Lo-Z'!AE286</f>
        <v>#N/A</v>
      </c>
      <c r="H286" s="380" t="str">
        <f>'Lo-Z'!AF286</f>
        <v/>
      </c>
      <c r="J286" s="382"/>
      <c r="K286" s="471"/>
      <c r="L286" s="469"/>
      <c r="M286" s="382"/>
      <c r="N286" s="470"/>
      <c r="O286" s="382"/>
      <c r="P286" s="470"/>
      <c r="Q286" s="382"/>
      <c r="S286" s="460" t="str">
        <f t="shared" si="115"/>
        <v/>
      </c>
      <c r="T286" s="381"/>
      <c r="U286" s="459" t="str" cm="1">
        <f t="array" ref="U286">IF(ISNUMBER(O286), O286, IF(ISNUMBER(G286), 'Lo-Z-INPUT'!$K$19:$L$19, ""))</f>
        <v/>
      </c>
      <c r="V286" s="381"/>
      <c r="W286" s="458" t="str">
        <f t="shared" si="116"/>
        <v/>
      </c>
      <c r="X286" s="144"/>
      <c r="Y286" s="462"/>
      <c r="Z286" s="70" t="str">
        <f>IF(AND(ISNUMBER($S286),$S286&lt;&gt;0),EXTRA!K286,'Lo-Z'!AH286)</f>
        <v>-</v>
      </c>
      <c r="AB286" s="327" t="str">
        <f>IF(AND(ISNUMBER($S286),$S286&lt;&gt;0),EXTRA!M286,'Lo-Z'!AJ286)</f>
        <v>-</v>
      </c>
      <c r="AC286" s="328" t="str">
        <f t="shared" si="117"/>
        <v/>
      </c>
      <c r="AE286" s="66" t="e">
        <f>IF(AND(ISNUMBER($S286),$S286&lt;&gt;0),EXTRA!P286,'Lo-Z'!AM286)</f>
        <v>#N/A</v>
      </c>
      <c r="AF286" s="65" t="str">
        <f t="shared" si="118"/>
        <v/>
      </c>
      <c r="AG286" s="329" t="e">
        <f>IF(AND(ISNUMBER($S286),$S286&lt;&gt;0),EXTRA!R286,'Lo-Z'!AO286)</f>
        <v>#N/A</v>
      </c>
      <c r="AH286" s="124" t="str">
        <f t="shared" si="119"/>
        <v/>
      </c>
      <c r="AJ286" s="104" t="str">
        <f>IF(AND(ISNUMBER($S286),$S286&lt;&gt;0),EXTRA!T286,'Lo-Z'!AQ286)</f>
        <v/>
      </c>
      <c r="AK286" s="44" t="str">
        <f t="shared" si="120"/>
        <v/>
      </c>
      <c r="AM286" s="85" t="str">
        <f>IF(AND(ISNUMBER($S286),$S286&lt;&gt;0),IF(MV&lt;200,EXTRA!V286,EXTRA!Z286),IF(MV&lt;200,'Lo-Z'!AS286,'Lo-Z'!AW286))</f>
        <v/>
      </c>
      <c r="AN286" s="84" t="str">
        <f t="shared" si="121"/>
        <v/>
      </c>
      <c r="AO286" s="322" t="str">
        <f>IF(AND(ISNUMBER($S286),$S286&lt;&gt;0),IF(MV&lt;200,EXTRA!X286,EXTRA!AB286),IF(MV&lt;200,'Lo-Z'!AU286,'Lo-Z'!AY286))</f>
        <v/>
      </c>
      <c r="AP286" s="106" t="str">
        <f t="shared" si="122"/>
        <v/>
      </c>
      <c r="AR286" s="289" t="str">
        <f>IF(AND(ISNUMBER($S286),$S286&lt;&gt;0),EXTRA!AW286,'Lo-Z'!BP286)</f>
        <v/>
      </c>
      <c r="AS286" s="290" t="str">
        <f t="shared" si="123"/>
        <v/>
      </c>
      <c r="AT286" s="291" t="str">
        <f>IF(AND(ISNUMBER($S286),$S286&lt;&gt;0),EXTRA!AY286,'Lo-Z'!BR286)</f>
        <v/>
      </c>
      <c r="AU286" s="292" t="str">
        <f t="shared" si="124"/>
        <v/>
      </c>
      <c r="AW286" s="330" t="str">
        <f>IF(AND(ISNUMBER($S286),$S286&lt;&gt;0),EXTRA!AH286,'Lo-Z'!BA286)</f>
        <v/>
      </c>
      <c r="AY286" s="335" t="str">
        <f>IF(AND(ISNUMBER(BA286),BA286&lt;&gt;0),"",IF(AND(ISNUMBER($S286),$S286&lt;&gt;0),'Lo-Z-INPUT'!$K$15*'Lo-Z-INPUT'!$K$7,'Lo-Z'!BC286))</f>
        <v/>
      </c>
      <c r="AZ286" s="170"/>
      <c r="BA286" s="296"/>
      <c r="BB286" s="345"/>
      <c r="BD286" s="333" t="str">
        <f>IF(AND(ISNUMBER($S286),$S286&lt;&gt;0),EXTRA!BC286,'Lo-Z'!BV286)</f>
        <v/>
      </c>
      <c r="BE286" s="334" t="str">
        <f t="shared" si="125"/>
        <v/>
      </c>
      <c r="BG286" s="332" t="str">
        <f>IF(AND(ISNUMBER($S286),$S286&lt;&gt;0),EXTRA!AT286,'Lo-Z'!BM286)</f>
        <v/>
      </c>
      <c r="BH286" s="65" t="str">
        <f t="shared" si="126"/>
        <v/>
      </c>
      <c r="BJ286" s="348" t="str">
        <f t="shared" si="127"/>
        <v/>
      </c>
      <c r="BK286" s="349" t="str">
        <f t="shared" si="128"/>
        <v/>
      </c>
      <c r="BN286" s="480" t="str">
        <f t="shared" si="100"/>
        <v/>
      </c>
      <c r="BO286" s="481" t="str">
        <f t="shared" si="129"/>
        <v/>
      </c>
    </row>
    <row r="287" spans="1:67" hidden="1">
      <c r="A287" s="106" t="e">
        <f>MATRIX!A287</f>
        <v>#N/A</v>
      </c>
      <c r="B287" s="506" t="e">
        <f>IF(MATRIX!B287&lt;&gt;0,MATRIX!B287,"-")</f>
        <v>#N/A</v>
      </c>
      <c r="D287" s="131"/>
      <c r="E287" s="294" t="str">
        <f t="shared" si="114"/>
        <v/>
      </c>
      <c r="F287" s="379"/>
      <c r="G287" s="306" t="e">
        <f>'Lo-Z'!AE287</f>
        <v>#N/A</v>
      </c>
      <c r="H287" s="380" t="str">
        <f>'Lo-Z'!AF287</f>
        <v/>
      </c>
      <c r="J287" s="382"/>
      <c r="K287" s="471"/>
      <c r="L287" s="469"/>
      <c r="M287" s="382"/>
      <c r="N287" s="470"/>
      <c r="O287" s="382"/>
      <c r="P287" s="470"/>
      <c r="Q287" s="382"/>
      <c r="S287" s="460" t="str">
        <f t="shared" si="115"/>
        <v/>
      </c>
      <c r="T287" s="381"/>
      <c r="U287" s="459" t="str" cm="1">
        <f t="array" ref="U287">IF(ISNUMBER(O287), O287, IF(ISNUMBER(G287), 'Lo-Z-INPUT'!$K$19:$L$19, ""))</f>
        <v/>
      </c>
      <c r="V287" s="381"/>
      <c r="W287" s="458" t="str">
        <f t="shared" si="116"/>
        <v/>
      </c>
      <c r="X287" s="144"/>
      <c r="Y287" s="462"/>
      <c r="Z287" s="70" t="str">
        <f>IF(AND(ISNUMBER($S287),$S287&lt;&gt;0),EXTRA!K287,'Lo-Z'!AH287)</f>
        <v>-</v>
      </c>
      <c r="AB287" s="327" t="str">
        <f>IF(AND(ISNUMBER($S287),$S287&lt;&gt;0),EXTRA!M287,'Lo-Z'!AJ287)</f>
        <v>-</v>
      </c>
      <c r="AC287" s="328" t="str">
        <f t="shared" si="117"/>
        <v/>
      </c>
      <c r="AE287" s="66" t="e">
        <f>IF(AND(ISNUMBER($S287),$S287&lt;&gt;0),EXTRA!P287,'Lo-Z'!AM287)</f>
        <v>#N/A</v>
      </c>
      <c r="AF287" s="65" t="str">
        <f t="shared" si="118"/>
        <v/>
      </c>
      <c r="AG287" s="329" t="e">
        <f>IF(AND(ISNUMBER($S287),$S287&lt;&gt;0),EXTRA!R287,'Lo-Z'!AO287)</f>
        <v>#N/A</v>
      </c>
      <c r="AH287" s="124" t="str">
        <f t="shared" si="119"/>
        <v/>
      </c>
      <c r="AJ287" s="104" t="str">
        <f>IF(AND(ISNUMBER($S287),$S287&lt;&gt;0),EXTRA!T287,'Lo-Z'!AQ287)</f>
        <v/>
      </c>
      <c r="AK287" s="44" t="str">
        <f t="shared" si="120"/>
        <v/>
      </c>
      <c r="AM287" s="85" t="str">
        <f>IF(AND(ISNUMBER($S287),$S287&lt;&gt;0),IF(MV&lt;200,EXTRA!V287,EXTRA!Z287),IF(MV&lt;200,'Lo-Z'!AS287,'Lo-Z'!AW287))</f>
        <v/>
      </c>
      <c r="AN287" s="84" t="str">
        <f t="shared" si="121"/>
        <v/>
      </c>
      <c r="AO287" s="322" t="str">
        <f>IF(AND(ISNUMBER($S287),$S287&lt;&gt;0),IF(MV&lt;200,EXTRA!X287,EXTRA!AB287),IF(MV&lt;200,'Lo-Z'!AU287,'Lo-Z'!AY287))</f>
        <v/>
      </c>
      <c r="AP287" s="106" t="str">
        <f t="shared" si="122"/>
        <v/>
      </c>
      <c r="AR287" s="289" t="str">
        <f>IF(AND(ISNUMBER($S287),$S287&lt;&gt;0),EXTRA!AW287,'Lo-Z'!BP287)</f>
        <v/>
      </c>
      <c r="AS287" s="290" t="str">
        <f t="shared" si="123"/>
        <v/>
      </c>
      <c r="AT287" s="291" t="str">
        <f>IF(AND(ISNUMBER($S287),$S287&lt;&gt;0),EXTRA!AY287,'Lo-Z'!BR287)</f>
        <v/>
      </c>
      <c r="AU287" s="292" t="str">
        <f t="shared" si="124"/>
        <v/>
      </c>
      <c r="AW287" s="330" t="str">
        <f>IF(AND(ISNUMBER($S287),$S287&lt;&gt;0),EXTRA!AH287,'Lo-Z'!BA287)</f>
        <v/>
      </c>
      <c r="AY287" s="335" t="str">
        <f>IF(AND(ISNUMBER(BA287),BA287&lt;&gt;0),"",IF(AND(ISNUMBER($S287),$S287&lt;&gt;0),'Lo-Z-INPUT'!$K$15*'Lo-Z-INPUT'!$K$7,'Lo-Z'!BC287))</f>
        <v/>
      </c>
      <c r="AZ287" s="170"/>
      <c r="BA287" s="296"/>
      <c r="BB287" s="345"/>
      <c r="BD287" s="333" t="str">
        <f>IF(AND(ISNUMBER($S287),$S287&lt;&gt;0),EXTRA!BC287,'Lo-Z'!BV287)</f>
        <v/>
      </c>
      <c r="BE287" s="334" t="str">
        <f t="shared" si="125"/>
        <v/>
      </c>
      <c r="BG287" s="332" t="str">
        <f>IF(AND(ISNUMBER($S287),$S287&lt;&gt;0),EXTRA!AT287,'Lo-Z'!BM287)</f>
        <v/>
      </c>
      <c r="BH287" s="65" t="str">
        <f t="shared" si="126"/>
        <v/>
      </c>
      <c r="BJ287" s="348" t="str">
        <f t="shared" si="127"/>
        <v/>
      </c>
      <c r="BK287" s="349" t="str">
        <f t="shared" si="128"/>
        <v/>
      </c>
      <c r="BN287" s="480" t="str">
        <f t="shared" si="100"/>
        <v/>
      </c>
      <c r="BO287" s="481" t="str">
        <f t="shared" si="129"/>
        <v/>
      </c>
    </row>
    <row r="288" spans="1:67" hidden="1">
      <c r="A288" s="106" t="e">
        <f>MATRIX!A288</f>
        <v>#N/A</v>
      </c>
      <c r="B288" s="506" t="e">
        <f>IF(MATRIX!B288&lt;&gt;0,MATRIX!B288,"-")</f>
        <v>#N/A</v>
      </c>
      <c r="D288" s="131"/>
      <c r="E288" s="294" t="str">
        <f t="shared" si="114"/>
        <v/>
      </c>
      <c r="F288" s="379"/>
      <c r="G288" s="306" t="e">
        <f>'Lo-Z'!AE288</f>
        <v>#N/A</v>
      </c>
      <c r="H288" s="380" t="str">
        <f>'Lo-Z'!AF288</f>
        <v/>
      </c>
      <c r="J288" s="382"/>
      <c r="K288" s="471"/>
      <c r="L288" s="469"/>
      <c r="M288" s="382"/>
      <c r="N288" s="470"/>
      <c r="O288" s="382"/>
      <c r="P288" s="470"/>
      <c r="Q288" s="382"/>
      <c r="S288" s="460" t="str">
        <f t="shared" si="115"/>
        <v/>
      </c>
      <c r="T288" s="381"/>
      <c r="U288" s="459" t="str" cm="1">
        <f t="array" ref="U288">IF(ISNUMBER(O288), O288, IF(ISNUMBER(G288), 'Lo-Z-INPUT'!$K$19:$L$19, ""))</f>
        <v/>
      </c>
      <c r="V288" s="381"/>
      <c r="W288" s="458" t="str">
        <f t="shared" si="116"/>
        <v/>
      </c>
      <c r="X288" s="144"/>
      <c r="Y288" s="462"/>
      <c r="Z288" s="70" t="str">
        <f>IF(AND(ISNUMBER($S288),$S288&lt;&gt;0),EXTRA!K288,'Lo-Z'!AH288)</f>
        <v>-</v>
      </c>
      <c r="AB288" s="327" t="str">
        <f>IF(AND(ISNUMBER($S288),$S288&lt;&gt;0),EXTRA!M288,'Lo-Z'!AJ288)</f>
        <v>-</v>
      </c>
      <c r="AC288" s="328" t="str">
        <f t="shared" si="117"/>
        <v/>
      </c>
      <c r="AE288" s="66" t="e">
        <f>IF(AND(ISNUMBER($S288),$S288&lt;&gt;0),EXTRA!P288,'Lo-Z'!AM288)</f>
        <v>#N/A</v>
      </c>
      <c r="AF288" s="65" t="str">
        <f t="shared" si="118"/>
        <v/>
      </c>
      <c r="AG288" s="329" t="e">
        <f>IF(AND(ISNUMBER($S288),$S288&lt;&gt;0),EXTRA!R288,'Lo-Z'!AO288)</f>
        <v>#N/A</v>
      </c>
      <c r="AH288" s="124" t="str">
        <f t="shared" si="119"/>
        <v/>
      </c>
      <c r="AJ288" s="104" t="str">
        <f>IF(AND(ISNUMBER($S288),$S288&lt;&gt;0),EXTRA!T288,'Lo-Z'!AQ288)</f>
        <v/>
      </c>
      <c r="AK288" s="44" t="str">
        <f t="shared" si="120"/>
        <v/>
      </c>
      <c r="AM288" s="85" t="str">
        <f>IF(AND(ISNUMBER($S288),$S288&lt;&gt;0),IF(MV&lt;200,EXTRA!V288,EXTRA!Z288),IF(MV&lt;200,'Lo-Z'!AS288,'Lo-Z'!AW288))</f>
        <v/>
      </c>
      <c r="AN288" s="84" t="str">
        <f t="shared" si="121"/>
        <v/>
      </c>
      <c r="AO288" s="322" t="str">
        <f>IF(AND(ISNUMBER($S288),$S288&lt;&gt;0),IF(MV&lt;200,EXTRA!X288,EXTRA!AB288),IF(MV&lt;200,'Lo-Z'!AU288,'Lo-Z'!AY288))</f>
        <v/>
      </c>
      <c r="AP288" s="106" t="str">
        <f t="shared" si="122"/>
        <v/>
      </c>
      <c r="AR288" s="289" t="str">
        <f>IF(AND(ISNUMBER($S288),$S288&lt;&gt;0),EXTRA!AW288,'Lo-Z'!BP288)</f>
        <v/>
      </c>
      <c r="AS288" s="290" t="str">
        <f t="shared" si="123"/>
        <v/>
      </c>
      <c r="AT288" s="291" t="str">
        <f>IF(AND(ISNUMBER($S288),$S288&lt;&gt;0),EXTRA!AY288,'Lo-Z'!BR288)</f>
        <v/>
      </c>
      <c r="AU288" s="292" t="str">
        <f t="shared" si="124"/>
        <v/>
      </c>
      <c r="AW288" s="330" t="str">
        <f>IF(AND(ISNUMBER($S288),$S288&lt;&gt;0),EXTRA!AH288,'Lo-Z'!BA288)</f>
        <v/>
      </c>
      <c r="AY288" s="335" t="str">
        <f>IF(AND(ISNUMBER(BA288),BA288&lt;&gt;0),"",IF(AND(ISNUMBER($S288),$S288&lt;&gt;0),'Lo-Z-INPUT'!$K$15*'Lo-Z-INPUT'!$K$7,'Lo-Z'!BC288))</f>
        <v/>
      </c>
      <c r="AZ288" s="170"/>
      <c r="BA288" s="296"/>
      <c r="BB288" s="345"/>
      <c r="BD288" s="333" t="str">
        <f>IF(AND(ISNUMBER($S288),$S288&lt;&gt;0),EXTRA!BC288,'Lo-Z'!BV288)</f>
        <v/>
      </c>
      <c r="BE288" s="334" t="str">
        <f t="shared" si="125"/>
        <v/>
      </c>
      <c r="BG288" s="332" t="str">
        <f>IF(AND(ISNUMBER($S288),$S288&lt;&gt;0),EXTRA!AT288,'Lo-Z'!BM288)</f>
        <v/>
      </c>
      <c r="BH288" s="65" t="str">
        <f t="shared" si="126"/>
        <v/>
      </c>
      <c r="BJ288" s="348" t="str">
        <f t="shared" si="127"/>
        <v/>
      </c>
      <c r="BK288" s="349" t="str">
        <f t="shared" si="128"/>
        <v/>
      </c>
      <c r="BN288" s="480" t="str">
        <f t="shared" si="100"/>
        <v/>
      </c>
      <c r="BO288" s="481" t="str">
        <f t="shared" si="129"/>
        <v/>
      </c>
    </row>
    <row r="289" spans="1:67" hidden="1">
      <c r="A289" s="106" t="e">
        <f>MATRIX!A289</f>
        <v>#N/A</v>
      </c>
      <c r="B289" s="506" t="e">
        <f>IF(MATRIX!B289&lt;&gt;0,MATRIX!B289,"-")</f>
        <v>#N/A</v>
      </c>
      <c r="D289" s="131"/>
      <c r="E289" s="294" t="str">
        <f t="shared" si="114"/>
        <v/>
      </c>
      <c r="F289" s="379"/>
      <c r="G289" s="306" t="e">
        <f>'Lo-Z'!AE289</f>
        <v>#N/A</v>
      </c>
      <c r="H289" s="380" t="str">
        <f>'Lo-Z'!AF289</f>
        <v/>
      </c>
      <c r="J289" s="382"/>
      <c r="K289" s="471"/>
      <c r="L289" s="469"/>
      <c r="M289" s="382"/>
      <c r="N289" s="470"/>
      <c r="O289" s="382"/>
      <c r="P289" s="470"/>
      <c r="Q289" s="382"/>
      <c r="S289" s="460" t="str">
        <f t="shared" si="115"/>
        <v/>
      </c>
      <c r="T289" s="381"/>
      <c r="U289" s="459" t="str" cm="1">
        <f t="array" ref="U289">IF(ISNUMBER(O289), O289, IF(ISNUMBER(G289), 'Lo-Z-INPUT'!$K$19:$L$19, ""))</f>
        <v/>
      </c>
      <c r="V289" s="381"/>
      <c r="W289" s="458" t="str">
        <f t="shared" si="116"/>
        <v/>
      </c>
      <c r="X289" s="144"/>
      <c r="Y289" s="462"/>
      <c r="Z289" s="70" t="str">
        <f>IF(AND(ISNUMBER($S289),$S289&lt;&gt;0),EXTRA!K289,'Lo-Z'!AH289)</f>
        <v>-</v>
      </c>
      <c r="AB289" s="327" t="str">
        <f>IF(AND(ISNUMBER($S289),$S289&lt;&gt;0),EXTRA!M289,'Lo-Z'!AJ289)</f>
        <v>-</v>
      </c>
      <c r="AC289" s="328" t="str">
        <f t="shared" si="117"/>
        <v/>
      </c>
      <c r="AE289" s="66" t="e">
        <f>IF(AND(ISNUMBER($S289),$S289&lt;&gt;0),EXTRA!P289,'Lo-Z'!AM289)</f>
        <v>#N/A</v>
      </c>
      <c r="AF289" s="65" t="str">
        <f t="shared" si="118"/>
        <v/>
      </c>
      <c r="AG289" s="329" t="e">
        <f>IF(AND(ISNUMBER($S289),$S289&lt;&gt;0),EXTRA!R289,'Lo-Z'!AO289)</f>
        <v>#N/A</v>
      </c>
      <c r="AH289" s="124" t="str">
        <f t="shared" si="119"/>
        <v/>
      </c>
      <c r="AJ289" s="104" t="str">
        <f>IF(AND(ISNUMBER($S289),$S289&lt;&gt;0),EXTRA!T289,'Lo-Z'!AQ289)</f>
        <v/>
      </c>
      <c r="AK289" s="44" t="str">
        <f t="shared" si="120"/>
        <v/>
      </c>
      <c r="AM289" s="85" t="str">
        <f>IF(AND(ISNUMBER($S289),$S289&lt;&gt;0),IF(MV&lt;200,EXTRA!V289,EXTRA!Z289),IF(MV&lt;200,'Lo-Z'!AS289,'Lo-Z'!AW289))</f>
        <v/>
      </c>
      <c r="AN289" s="84" t="str">
        <f t="shared" si="121"/>
        <v/>
      </c>
      <c r="AO289" s="322" t="str">
        <f>IF(AND(ISNUMBER($S289),$S289&lt;&gt;0),IF(MV&lt;200,EXTRA!X289,EXTRA!AB289),IF(MV&lt;200,'Lo-Z'!AU289,'Lo-Z'!AY289))</f>
        <v/>
      </c>
      <c r="AP289" s="106" t="str">
        <f t="shared" si="122"/>
        <v/>
      </c>
      <c r="AR289" s="289" t="str">
        <f>IF(AND(ISNUMBER($S289),$S289&lt;&gt;0),EXTRA!AW289,'Lo-Z'!BP289)</f>
        <v/>
      </c>
      <c r="AS289" s="290" t="str">
        <f t="shared" si="123"/>
        <v/>
      </c>
      <c r="AT289" s="291" t="str">
        <f>IF(AND(ISNUMBER($S289),$S289&lt;&gt;0),EXTRA!AY289,'Lo-Z'!BR289)</f>
        <v/>
      </c>
      <c r="AU289" s="292" t="str">
        <f t="shared" si="124"/>
        <v/>
      </c>
      <c r="AW289" s="330" t="str">
        <f>IF(AND(ISNUMBER($S289),$S289&lt;&gt;0),EXTRA!AH289,'Lo-Z'!BA289)</f>
        <v/>
      </c>
      <c r="AY289" s="335" t="str">
        <f>IF(AND(ISNUMBER(BA289),BA289&lt;&gt;0),"",IF(AND(ISNUMBER($S289),$S289&lt;&gt;0),'Lo-Z-INPUT'!$K$15*'Lo-Z-INPUT'!$K$7,'Lo-Z'!BC289))</f>
        <v/>
      </c>
      <c r="AZ289" s="170"/>
      <c r="BA289" s="296"/>
      <c r="BB289" s="345"/>
      <c r="BD289" s="333" t="str">
        <f>IF(AND(ISNUMBER($S289),$S289&lt;&gt;0),EXTRA!BC289,'Lo-Z'!BV289)</f>
        <v/>
      </c>
      <c r="BE289" s="334" t="str">
        <f t="shared" si="125"/>
        <v/>
      </c>
      <c r="BG289" s="332" t="str">
        <f>IF(AND(ISNUMBER($S289),$S289&lt;&gt;0),EXTRA!AT289,'Lo-Z'!BM289)</f>
        <v/>
      </c>
      <c r="BH289" s="65" t="str">
        <f t="shared" si="126"/>
        <v/>
      </c>
      <c r="BJ289" s="348" t="str">
        <f t="shared" si="127"/>
        <v/>
      </c>
      <c r="BK289" s="349" t="str">
        <f t="shared" si="128"/>
        <v/>
      </c>
      <c r="BN289" s="480" t="str">
        <f t="shared" si="100"/>
        <v/>
      </c>
      <c r="BO289" s="481" t="str">
        <f t="shared" si="129"/>
        <v/>
      </c>
    </row>
    <row r="290" spans="1:67" hidden="1">
      <c r="A290" s="106" t="e">
        <f>MATRIX!A290</f>
        <v>#N/A</v>
      </c>
      <c r="B290" s="506" t="e">
        <f>IF(MATRIX!B290&lt;&gt;0,MATRIX!B290,"-")</f>
        <v>#N/A</v>
      </c>
      <c r="D290" s="131"/>
      <c r="E290" s="294" t="str">
        <f t="shared" si="114"/>
        <v/>
      </c>
      <c r="F290" s="379"/>
      <c r="G290" s="306" t="e">
        <f>'Lo-Z'!AE290</f>
        <v>#N/A</v>
      </c>
      <c r="H290" s="380" t="str">
        <f>'Lo-Z'!AF290</f>
        <v/>
      </c>
      <c r="J290" s="382"/>
      <c r="K290" s="471"/>
      <c r="L290" s="469"/>
      <c r="M290" s="382"/>
      <c r="N290" s="470"/>
      <c r="O290" s="382"/>
      <c r="P290" s="470"/>
      <c r="Q290" s="382"/>
      <c r="S290" s="460" t="str">
        <f t="shared" si="115"/>
        <v/>
      </c>
      <c r="T290" s="381"/>
      <c r="U290" s="459" t="str" cm="1">
        <f t="array" ref="U290">IF(ISNUMBER(O290), O290, IF(ISNUMBER(G290), 'Lo-Z-INPUT'!$K$19:$L$19, ""))</f>
        <v/>
      </c>
      <c r="V290" s="381"/>
      <c r="W290" s="458" t="str">
        <f t="shared" si="116"/>
        <v/>
      </c>
      <c r="X290" s="144"/>
      <c r="Y290" s="462"/>
      <c r="Z290" s="70" t="str">
        <f>IF(AND(ISNUMBER($S290),$S290&lt;&gt;0),EXTRA!K290,'Lo-Z'!AH290)</f>
        <v>-</v>
      </c>
      <c r="AB290" s="327" t="str">
        <f>IF(AND(ISNUMBER($S290),$S290&lt;&gt;0),EXTRA!M290,'Lo-Z'!AJ290)</f>
        <v>-</v>
      </c>
      <c r="AC290" s="328" t="str">
        <f t="shared" si="117"/>
        <v/>
      </c>
      <c r="AE290" s="66" t="e">
        <f>IF(AND(ISNUMBER($S290),$S290&lt;&gt;0),EXTRA!P290,'Lo-Z'!AM290)</f>
        <v>#N/A</v>
      </c>
      <c r="AF290" s="65" t="str">
        <f t="shared" si="118"/>
        <v/>
      </c>
      <c r="AG290" s="329" t="e">
        <f>IF(AND(ISNUMBER($S290),$S290&lt;&gt;0),EXTRA!R290,'Lo-Z'!AO290)</f>
        <v>#N/A</v>
      </c>
      <c r="AH290" s="124" t="str">
        <f t="shared" si="119"/>
        <v/>
      </c>
      <c r="AJ290" s="104" t="str">
        <f>IF(AND(ISNUMBER($S290),$S290&lt;&gt;0),EXTRA!T290,'Lo-Z'!AQ290)</f>
        <v/>
      </c>
      <c r="AK290" s="44" t="str">
        <f t="shared" si="120"/>
        <v/>
      </c>
      <c r="AM290" s="85" t="str">
        <f>IF(AND(ISNUMBER($S290),$S290&lt;&gt;0),IF(MV&lt;200,EXTRA!V290,EXTRA!Z290),IF(MV&lt;200,'Lo-Z'!AS290,'Lo-Z'!AW290))</f>
        <v/>
      </c>
      <c r="AN290" s="84" t="str">
        <f t="shared" si="121"/>
        <v/>
      </c>
      <c r="AO290" s="322" t="str">
        <f>IF(AND(ISNUMBER($S290),$S290&lt;&gt;0),IF(MV&lt;200,EXTRA!X290,EXTRA!AB290),IF(MV&lt;200,'Lo-Z'!AU290,'Lo-Z'!AY290))</f>
        <v/>
      </c>
      <c r="AP290" s="106" t="str">
        <f t="shared" si="122"/>
        <v/>
      </c>
      <c r="AR290" s="289" t="str">
        <f>IF(AND(ISNUMBER($S290),$S290&lt;&gt;0),EXTRA!AW290,'Lo-Z'!BP290)</f>
        <v/>
      </c>
      <c r="AS290" s="290" t="str">
        <f t="shared" si="123"/>
        <v/>
      </c>
      <c r="AT290" s="291" t="str">
        <f>IF(AND(ISNUMBER($S290),$S290&lt;&gt;0),EXTRA!AY290,'Lo-Z'!BR290)</f>
        <v/>
      </c>
      <c r="AU290" s="292" t="str">
        <f t="shared" si="124"/>
        <v/>
      </c>
      <c r="AW290" s="330" t="str">
        <f>IF(AND(ISNUMBER($S290),$S290&lt;&gt;0),EXTRA!AH290,'Lo-Z'!BA290)</f>
        <v/>
      </c>
      <c r="AY290" s="335" t="str">
        <f>IF(AND(ISNUMBER(BA290),BA290&lt;&gt;0),"",IF(AND(ISNUMBER($S290),$S290&lt;&gt;0),'Lo-Z-INPUT'!$K$15*'Lo-Z-INPUT'!$K$7,'Lo-Z'!BC290))</f>
        <v/>
      </c>
      <c r="AZ290" s="170"/>
      <c r="BA290" s="296"/>
      <c r="BB290" s="345"/>
      <c r="BD290" s="333" t="str">
        <f>IF(AND(ISNUMBER($S290),$S290&lt;&gt;0),EXTRA!BC290,'Lo-Z'!BV290)</f>
        <v/>
      </c>
      <c r="BE290" s="334" t="str">
        <f t="shared" si="125"/>
        <v/>
      </c>
      <c r="BG290" s="332" t="str">
        <f>IF(AND(ISNUMBER($S290),$S290&lt;&gt;0),EXTRA!AT290,'Lo-Z'!BM290)</f>
        <v/>
      </c>
      <c r="BH290" s="65" t="str">
        <f t="shared" si="126"/>
        <v/>
      </c>
      <c r="BJ290" s="348" t="str">
        <f t="shared" si="127"/>
        <v/>
      </c>
      <c r="BK290" s="349" t="str">
        <f t="shared" si="128"/>
        <v/>
      </c>
      <c r="BN290" s="480" t="str">
        <f t="shared" si="100"/>
        <v/>
      </c>
      <c r="BO290" s="481" t="str">
        <f t="shared" si="129"/>
        <v/>
      </c>
    </row>
    <row r="291" spans="1:67" hidden="1">
      <c r="A291" s="106" t="e">
        <f>MATRIX!A291</f>
        <v>#N/A</v>
      </c>
      <c r="B291" s="506" t="e">
        <f>IF(MATRIX!B291&lt;&gt;0,MATRIX!B291,"-")</f>
        <v>#N/A</v>
      </c>
      <c r="D291" s="131"/>
      <c r="E291" s="294" t="str">
        <f t="shared" si="114"/>
        <v/>
      </c>
      <c r="F291" s="379"/>
      <c r="G291" s="306" t="e">
        <f>'Lo-Z'!AE291</f>
        <v>#N/A</v>
      </c>
      <c r="H291" s="380" t="str">
        <f>'Lo-Z'!AF291</f>
        <v/>
      </c>
      <c r="J291" s="382"/>
      <c r="K291" s="471"/>
      <c r="L291" s="469"/>
      <c r="M291" s="382"/>
      <c r="N291" s="470"/>
      <c r="O291" s="382"/>
      <c r="P291" s="470"/>
      <c r="Q291" s="382"/>
      <c r="S291" s="460" t="str">
        <f t="shared" si="115"/>
        <v/>
      </c>
      <c r="T291" s="381"/>
      <c r="U291" s="459" t="str" cm="1">
        <f t="array" ref="U291">IF(ISNUMBER(O291), O291, IF(ISNUMBER(G291), 'Lo-Z-INPUT'!$K$19:$L$19, ""))</f>
        <v/>
      </c>
      <c r="V291" s="381"/>
      <c r="W291" s="458" t="str">
        <f t="shared" si="116"/>
        <v/>
      </c>
      <c r="X291" s="144"/>
      <c r="Y291" s="462"/>
      <c r="Z291" s="70" t="str">
        <f>IF(AND(ISNUMBER($S291),$S291&lt;&gt;0),EXTRA!K291,'Lo-Z'!AH291)</f>
        <v>-</v>
      </c>
      <c r="AB291" s="327" t="str">
        <f>IF(AND(ISNUMBER($S291),$S291&lt;&gt;0),EXTRA!M291,'Lo-Z'!AJ291)</f>
        <v>-</v>
      </c>
      <c r="AC291" s="328" t="str">
        <f t="shared" si="117"/>
        <v/>
      </c>
      <c r="AE291" s="66" t="e">
        <f>IF(AND(ISNUMBER($S291),$S291&lt;&gt;0),EXTRA!P291,'Lo-Z'!AM291)</f>
        <v>#N/A</v>
      </c>
      <c r="AF291" s="65" t="str">
        <f t="shared" si="118"/>
        <v/>
      </c>
      <c r="AG291" s="329" t="e">
        <f>IF(AND(ISNUMBER($S291),$S291&lt;&gt;0),EXTRA!R291,'Lo-Z'!AO291)</f>
        <v>#N/A</v>
      </c>
      <c r="AH291" s="124" t="str">
        <f t="shared" si="119"/>
        <v/>
      </c>
      <c r="AJ291" s="104" t="str">
        <f>IF(AND(ISNUMBER($S291),$S291&lt;&gt;0),EXTRA!T291,'Lo-Z'!AQ291)</f>
        <v/>
      </c>
      <c r="AK291" s="44" t="str">
        <f t="shared" si="120"/>
        <v/>
      </c>
      <c r="AM291" s="85" t="str">
        <f>IF(AND(ISNUMBER($S291),$S291&lt;&gt;0),IF(MV&lt;200,EXTRA!V291,EXTRA!Z291),IF(MV&lt;200,'Lo-Z'!AS291,'Lo-Z'!AW291))</f>
        <v/>
      </c>
      <c r="AN291" s="84" t="str">
        <f t="shared" si="121"/>
        <v/>
      </c>
      <c r="AO291" s="322" t="str">
        <f>IF(AND(ISNUMBER($S291),$S291&lt;&gt;0),IF(MV&lt;200,EXTRA!X291,EXTRA!AB291),IF(MV&lt;200,'Lo-Z'!AU291,'Lo-Z'!AY291))</f>
        <v/>
      </c>
      <c r="AP291" s="106" t="str">
        <f t="shared" si="122"/>
        <v/>
      </c>
      <c r="AR291" s="289" t="str">
        <f>IF(AND(ISNUMBER($S291),$S291&lt;&gt;0),EXTRA!AW291,'Lo-Z'!BP291)</f>
        <v/>
      </c>
      <c r="AS291" s="290" t="str">
        <f t="shared" si="123"/>
        <v/>
      </c>
      <c r="AT291" s="291" t="str">
        <f>IF(AND(ISNUMBER($S291),$S291&lt;&gt;0),EXTRA!AY291,'Lo-Z'!BR291)</f>
        <v/>
      </c>
      <c r="AU291" s="292" t="str">
        <f t="shared" si="124"/>
        <v/>
      </c>
      <c r="AW291" s="330" t="str">
        <f>IF(AND(ISNUMBER($S291),$S291&lt;&gt;0),EXTRA!AH291,'Lo-Z'!BA291)</f>
        <v/>
      </c>
      <c r="AY291" s="335" t="str">
        <f>IF(AND(ISNUMBER(BA291),BA291&lt;&gt;0),"",IF(AND(ISNUMBER($S291),$S291&lt;&gt;0),'Lo-Z-INPUT'!$K$15*'Lo-Z-INPUT'!$K$7,'Lo-Z'!BC291))</f>
        <v/>
      </c>
      <c r="AZ291" s="170"/>
      <c r="BA291" s="296"/>
      <c r="BB291" s="345"/>
      <c r="BD291" s="333" t="str">
        <f>IF(AND(ISNUMBER($S291),$S291&lt;&gt;0),EXTRA!BC291,'Lo-Z'!BV291)</f>
        <v/>
      </c>
      <c r="BE291" s="334" t="str">
        <f t="shared" si="125"/>
        <v/>
      </c>
      <c r="BG291" s="332" t="str">
        <f>IF(AND(ISNUMBER($S291),$S291&lt;&gt;0),EXTRA!AT291,'Lo-Z'!BM291)</f>
        <v/>
      </c>
      <c r="BH291" s="65" t="str">
        <f t="shared" si="126"/>
        <v/>
      </c>
      <c r="BJ291" s="348" t="str">
        <f t="shared" si="127"/>
        <v/>
      </c>
      <c r="BK291" s="349" t="str">
        <f t="shared" si="128"/>
        <v/>
      </c>
      <c r="BN291" s="480" t="str">
        <f t="shared" si="100"/>
        <v/>
      </c>
      <c r="BO291" s="481" t="str">
        <f t="shared" si="129"/>
        <v/>
      </c>
    </row>
    <row r="292" spans="1:67" hidden="1">
      <c r="A292" s="106" t="e">
        <f>MATRIX!A292</f>
        <v>#N/A</v>
      </c>
      <c r="B292" s="506" t="e">
        <f>IF(MATRIX!B292&lt;&gt;0,MATRIX!B292,"-")</f>
        <v>#N/A</v>
      </c>
      <c r="D292" s="131"/>
      <c r="E292" s="294" t="str">
        <f t="shared" si="114"/>
        <v/>
      </c>
      <c r="F292" s="379"/>
      <c r="G292" s="306" t="e">
        <f>'Lo-Z'!AE292</f>
        <v>#N/A</v>
      </c>
      <c r="H292" s="380" t="str">
        <f>'Lo-Z'!AF292</f>
        <v/>
      </c>
      <c r="J292" s="382"/>
      <c r="K292" s="471"/>
      <c r="L292" s="469"/>
      <c r="M292" s="382"/>
      <c r="N292" s="470"/>
      <c r="O292" s="382"/>
      <c r="P292" s="470"/>
      <c r="Q292" s="382"/>
      <c r="S292" s="460" t="str">
        <f t="shared" si="115"/>
        <v/>
      </c>
      <c r="T292" s="381"/>
      <c r="U292" s="459" t="str" cm="1">
        <f t="array" ref="U292">IF(ISNUMBER(O292), O292, IF(ISNUMBER(G292), 'Lo-Z-INPUT'!$K$19:$L$19, ""))</f>
        <v/>
      </c>
      <c r="V292" s="381"/>
      <c r="W292" s="458" t="str">
        <f t="shared" si="116"/>
        <v/>
      </c>
      <c r="X292" s="144"/>
      <c r="Y292" s="462"/>
      <c r="Z292" s="70" t="str">
        <f>IF(AND(ISNUMBER($S292),$S292&lt;&gt;0),EXTRA!K292,'Lo-Z'!AH292)</f>
        <v>-</v>
      </c>
      <c r="AB292" s="327" t="str">
        <f>IF(AND(ISNUMBER($S292),$S292&lt;&gt;0),EXTRA!M292,'Lo-Z'!AJ292)</f>
        <v>-</v>
      </c>
      <c r="AC292" s="328" t="str">
        <f t="shared" si="117"/>
        <v/>
      </c>
      <c r="AE292" s="66" t="e">
        <f>IF(AND(ISNUMBER($S292),$S292&lt;&gt;0),EXTRA!P292,'Lo-Z'!AM292)</f>
        <v>#N/A</v>
      </c>
      <c r="AF292" s="65" t="str">
        <f t="shared" si="118"/>
        <v/>
      </c>
      <c r="AG292" s="329" t="e">
        <f>IF(AND(ISNUMBER($S292),$S292&lt;&gt;0),EXTRA!R292,'Lo-Z'!AO292)</f>
        <v>#N/A</v>
      </c>
      <c r="AH292" s="124" t="str">
        <f t="shared" si="119"/>
        <v/>
      </c>
      <c r="AJ292" s="104" t="str">
        <f>IF(AND(ISNUMBER($S292),$S292&lt;&gt;0),EXTRA!T292,'Lo-Z'!AQ292)</f>
        <v/>
      </c>
      <c r="AK292" s="44" t="str">
        <f t="shared" si="120"/>
        <v/>
      </c>
      <c r="AM292" s="85" t="str">
        <f>IF(AND(ISNUMBER($S292),$S292&lt;&gt;0),IF(MV&lt;200,EXTRA!V292,EXTRA!Z292),IF(MV&lt;200,'Lo-Z'!AS292,'Lo-Z'!AW292))</f>
        <v/>
      </c>
      <c r="AN292" s="84" t="str">
        <f t="shared" si="121"/>
        <v/>
      </c>
      <c r="AO292" s="322" t="str">
        <f>IF(AND(ISNUMBER($S292),$S292&lt;&gt;0),IF(MV&lt;200,EXTRA!X292,EXTRA!AB292),IF(MV&lt;200,'Lo-Z'!AU292,'Lo-Z'!AY292))</f>
        <v/>
      </c>
      <c r="AP292" s="106" t="str">
        <f t="shared" si="122"/>
        <v/>
      </c>
      <c r="AR292" s="289" t="str">
        <f>IF(AND(ISNUMBER($S292),$S292&lt;&gt;0),EXTRA!AW292,'Lo-Z'!BP292)</f>
        <v/>
      </c>
      <c r="AS292" s="290" t="str">
        <f t="shared" si="123"/>
        <v/>
      </c>
      <c r="AT292" s="291" t="str">
        <f>IF(AND(ISNUMBER($S292),$S292&lt;&gt;0),EXTRA!AY292,'Lo-Z'!BR292)</f>
        <v/>
      </c>
      <c r="AU292" s="292" t="str">
        <f t="shared" si="124"/>
        <v/>
      </c>
      <c r="AW292" s="330" t="str">
        <f>IF(AND(ISNUMBER($S292),$S292&lt;&gt;0),EXTRA!AH292,'Lo-Z'!BA292)</f>
        <v/>
      </c>
      <c r="AY292" s="335" t="str">
        <f>IF(AND(ISNUMBER(BA292),BA292&lt;&gt;0),"",IF(AND(ISNUMBER($S292),$S292&lt;&gt;0),'Lo-Z-INPUT'!$K$15*'Lo-Z-INPUT'!$K$7,'Lo-Z'!BC292))</f>
        <v/>
      </c>
      <c r="AZ292" s="170"/>
      <c r="BA292" s="296"/>
      <c r="BB292" s="345"/>
      <c r="BD292" s="333" t="str">
        <f>IF(AND(ISNUMBER($S292),$S292&lt;&gt;0),EXTRA!BC292,'Lo-Z'!BV292)</f>
        <v/>
      </c>
      <c r="BE292" s="334" t="str">
        <f t="shared" si="125"/>
        <v/>
      </c>
      <c r="BG292" s="332" t="str">
        <f>IF(AND(ISNUMBER($S292),$S292&lt;&gt;0),EXTRA!AT292,'Lo-Z'!BM292)</f>
        <v/>
      </c>
      <c r="BH292" s="65" t="str">
        <f t="shared" si="126"/>
        <v/>
      </c>
      <c r="BJ292" s="348" t="str">
        <f t="shared" si="127"/>
        <v/>
      </c>
      <c r="BK292" s="349" t="str">
        <f t="shared" si="128"/>
        <v/>
      </c>
      <c r="BN292" s="480" t="str">
        <f t="shared" si="100"/>
        <v/>
      </c>
      <c r="BO292" s="481" t="str">
        <f t="shared" si="129"/>
        <v/>
      </c>
    </row>
    <row r="293" spans="1:67" hidden="1">
      <c r="A293" s="106" t="e">
        <f>MATRIX!A293</f>
        <v>#N/A</v>
      </c>
      <c r="B293" s="506" t="e">
        <f>IF(MATRIX!B293&lt;&gt;0,MATRIX!B293,"-")</f>
        <v>#N/A</v>
      </c>
      <c r="D293" s="131"/>
      <c r="E293" s="294" t="str">
        <f t="shared" si="114"/>
        <v/>
      </c>
      <c r="F293" s="379"/>
      <c r="G293" s="306" t="e">
        <f>'Lo-Z'!AE293</f>
        <v>#N/A</v>
      </c>
      <c r="H293" s="380" t="str">
        <f>'Lo-Z'!AF293</f>
        <v/>
      </c>
      <c r="J293" s="382"/>
      <c r="K293" s="471"/>
      <c r="L293" s="469"/>
      <c r="M293" s="382"/>
      <c r="N293" s="470"/>
      <c r="O293" s="382"/>
      <c r="P293" s="470"/>
      <c r="Q293" s="382"/>
      <c r="S293" s="460" t="str">
        <f t="shared" si="115"/>
        <v/>
      </c>
      <c r="T293" s="381"/>
      <c r="U293" s="459" t="str" cm="1">
        <f t="array" ref="U293">IF(ISNUMBER(O293), O293, IF(ISNUMBER(G293), 'Lo-Z-INPUT'!$K$19:$L$19, ""))</f>
        <v/>
      </c>
      <c r="V293" s="381"/>
      <c r="W293" s="458" t="str">
        <f t="shared" si="116"/>
        <v/>
      </c>
      <c r="X293" s="144"/>
      <c r="Y293" s="462"/>
      <c r="Z293" s="70" t="str">
        <f>IF(AND(ISNUMBER($S293),$S293&lt;&gt;0),EXTRA!K293,'Lo-Z'!AH293)</f>
        <v>-</v>
      </c>
      <c r="AB293" s="327" t="str">
        <f>IF(AND(ISNUMBER($S293),$S293&lt;&gt;0),EXTRA!M293,'Lo-Z'!AJ293)</f>
        <v>-</v>
      </c>
      <c r="AC293" s="328" t="str">
        <f t="shared" si="117"/>
        <v/>
      </c>
      <c r="AE293" s="66" t="e">
        <f>IF(AND(ISNUMBER($S293),$S293&lt;&gt;0),EXTRA!P293,'Lo-Z'!AM293)</f>
        <v>#N/A</v>
      </c>
      <c r="AF293" s="65" t="str">
        <f t="shared" si="118"/>
        <v/>
      </c>
      <c r="AG293" s="329" t="e">
        <f>IF(AND(ISNUMBER($S293),$S293&lt;&gt;0),EXTRA!R293,'Lo-Z'!AO293)</f>
        <v>#N/A</v>
      </c>
      <c r="AH293" s="124" t="str">
        <f t="shared" si="119"/>
        <v/>
      </c>
      <c r="AJ293" s="104" t="str">
        <f>IF(AND(ISNUMBER($S293),$S293&lt;&gt;0),EXTRA!T293,'Lo-Z'!AQ293)</f>
        <v/>
      </c>
      <c r="AK293" s="44" t="str">
        <f t="shared" si="120"/>
        <v/>
      </c>
      <c r="AM293" s="85" t="str">
        <f>IF(AND(ISNUMBER($S293),$S293&lt;&gt;0),IF(MV&lt;200,EXTRA!V293,EXTRA!Z293),IF(MV&lt;200,'Lo-Z'!AS293,'Lo-Z'!AW293))</f>
        <v/>
      </c>
      <c r="AN293" s="84" t="str">
        <f t="shared" si="121"/>
        <v/>
      </c>
      <c r="AO293" s="322" t="str">
        <f>IF(AND(ISNUMBER($S293),$S293&lt;&gt;0),IF(MV&lt;200,EXTRA!X293,EXTRA!AB293),IF(MV&lt;200,'Lo-Z'!AU293,'Lo-Z'!AY293))</f>
        <v/>
      </c>
      <c r="AP293" s="106" t="str">
        <f t="shared" si="122"/>
        <v/>
      </c>
      <c r="AR293" s="289" t="str">
        <f>IF(AND(ISNUMBER($S293),$S293&lt;&gt;0),EXTRA!AW293,'Lo-Z'!BP293)</f>
        <v/>
      </c>
      <c r="AS293" s="290" t="str">
        <f t="shared" si="123"/>
        <v/>
      </c>
      <c r="AT293" s="291" t="str">
        <f>IF(AND(ISNUMBER($S293),$S293&lt;&gt;0),EXTRA!AY293,'Lo-Z'!BR293)</f>
        <v/>
      </c>
      <c r="AU293" s="292" t="str">
        <f t="shared" si="124"/>
        <v/>
      </c>
      <c r="AW293" s="330" t="str">
        <f>IF(AND(ISNUMBER($S293),$S293&lt;&gt;0),EXTRA!AH293,'Lo-Z'!BA293)</f>
        <v/>
      </c>
      <c r="AY293" s="335" t="str">
        <f>IF(AND(ISNUMBER(BA293),BA293&lt;&gt;0),"",IF(AND(ISNUMBER($S293),$S293&lt;&gt;0),'Lo-Z-INPUT'!$K$15*'Lo-Z-INPUT'!$K$7,'Lo-Z'!BC293))</f>
        <v/>
      </c>
      <c r="AZ293" s="170"/>
      <c r="BA293" s="296"/>
      <c r="BB293" s="345"/>
      <c r="BD293" s="333" t="str">
        <f>IF(AND(ISNUMBER($S293),$S293&lt;&gt;0),EXTRA!BC293,'Lo-Z'!BV293)</f>
        <v/>
      </c>
      <c r="BE293" s="334" t="str">
        <f t="shared" si="125"/>
        <v/>
      </c>
      <c r="BG293" s="332" t="str">
        <f>IF(AND(ISNUMBER($S293),$S293&lt;&gt;0),EXTRA!AT293,'Lo-Z'!BM293)</f>
        <v/>
      </c>
      <c r="BH293" s="65" t="str">
        <f t="shared" si="126"/>
        <v/>
      </c>
      <c r="BJ293" s="348" t="str">
        <f t="shared" si="127"/>
        <v/>
      </c>
      <c r="BK293" s="349" t="str">
        <f t="shared" si="128"/>
        <v/>
      </c>
      <c r="BN293" s="480" t="str">
        <f t="shared" si="100"/>
        <v/>
      </c>
      <c r="BO293" s="481" t="str">
        <f t="shared" si="129"/>
        <v/>
      </c>
    </row>
    <row r="294" spans="1:67" hidden="1">
      <c r="A294" s="106" t="e">
        <f>MATRIX!A294</f>
        <v>#N/A</v>
      </c>
      <c r="B294" s="506" t="e">
        <f>IF(MATRIX!B294&lt;&gt;0,MATRIX!B294,"-")</f>
        <v>#N/A</v>
      </c>
      <c r="D294" s="131"/>
      <c r="E294" s="294" t="str">
        <f t="shared" si="114"/>
        <v/>
      </c>
      <c r="F294" s="379"/>
      <c r="G294" s="306" t="e">
        <f>'Lo-Z'!AE294</f>
        <v>#N/A</v>
      </c>
      <c r="H294" s="380" t="str">
        <f>'Lo-Z'!AF294</f>
        <v/>
      </c>
      <c r="J294" s="382"/>
      <c r="K294" s="471"/>
      <c r="L294" s="469"/>
      <c r="M294" s="382"/>
      <c r="N294" s="470"/>
      <c r="O294" s="382"/>
      <c r="P294" s="470"/>
      <c r="Q294" s="382"/>
      <c r="S294" s="460" t="str">
        <f t="shared" si="115"/>
        <v/>
      </c>
      <c r="T294" s="381"/>
      <c r="U294" s="459" t="str" cm="1">
        <f t="array" ref="U294">IF(ISNUMBER(O294), O294, IF(ISNUMBER(G294), 'Lo-Z-INPUT'!$K$19:$L$19, ""))</f>
        <v/>
      </c>
      <c r="V294" s="381"/>
      <c r="W294" s="458" t="str">
        <f t="shared" si="116"/>
        <v/>
      </c>
      <c r="X294" s="144"/>
      <c r="Y294" s="462"/>
      <c r="Z294" s="70" t="str">
        <f>IF(AND(ISNUMBER($S294),$S294&lt;&gt;0),EXTRA!K294,'Lo-Z'!AH294)</f>
        <v>-</v>
      </c>
      <c r="AB294" s="327" t="str">
        <f>IF(AND(ISNUMBER($S294),$S294&lt;&gt;0),EXTRA!M294,'Lo-Z'!AJ294)</f>
        <v>-</v>
      </c>
      <c r="AC294" s="328" t="str">
        <f t="shared" si="117"/>
        <v/>
      </c>
      <c r="AE294" s="66" t="e">
        <f>IF(AND(ISNUMBER($S294),$S294&lt;&gt;0),EXTRA!P294,'Lo-Z'!AM294)</f>
        <v>#N/A</v>
      </c>
      <c r="AF294" s="65" t="str">
        <f t="shared" si="118"/>
        <v/>
      </c>
      <c r="AG294" s="329" t="e">
        <f>IF(AND(ISNUMBER($S294),$S294&lt;&gt;0),EXTRA!R294,'Lo-Z'!AO294)</f>
        <v>#N/A</v>
      </c>
      <c r="AH294" s="124" t="str">
        <f t="shared" si="119"/>
        <v/>
      </c>
      <c r="AJ294" s="104" t="str">
        <f>IF(AND(ISNUMBER($S294),$S294&lt;&gt;0),EXTRA!T294,'Lo-Z'!AQ294)</f>
        <v/>
      </c>
      <c r="AK294" s="44" t="str">
        <f t="shared" si="120"/>
        <v/>
      </c>
      <c r="AM294" s="85" t="str">
        <f>IF(AND(ISNUMBER($S294),$S294&lt;&gt;0),IF(MV&lt;200,EXTRA!V294,EXTRA!Z294),IF(MV&lt;200,'Lo-Z'!AS294,'Lo-Z'!AW294))</f>
        <v/>
      </c>
      <c r="AN294" s="84" t="str">
        <f t="shared" si="121"/>
        <v/>
      </c>
      <c r="AO294" s="322" t="str">
        <f>IF(AND(ISNUMBER($S294),$S294&lt;&gt;0),IF(MV&lt;200,EXTRA!X294,EXTRA!AB294),IF(MV&lt;200,'Lo-Z'!AU294,'Lo-Z'!AY294))</f>
        <v/>
      </c>
      <c r="AP294" s="106" t="str">
        <f t="shared" si="122"/>
        <v/>
      </c>
      <c r="AR294" s="289" t="str">
        <f>IF(AND(ISNUMBER($S294),$S294&lt;&gt;0),EXTRA!AW294,'Lo-Z'!BP294)</f>
        <v/>
      </c>
      <c r="AS294" s="290" t="str">
        <f t="shared" si="123"/>
        <v/>
      </c>
      <c r="AT294" s="291" t="str">
        <f>IF(AND(ISNUMBER($S294),$S294&lt;&gt;0),EXTRA!AY294,'Lo-Z'!BR294)</f>
        <v/>
      </c>
      <c r="AU294" s="292" t="str">
        <f t="shared" si="124"/>
        <v/>
      </c>
      <c r="AW294" s="330" t="str">
        <f>IF(AND(ISNUMBER($S294),$S294&lt;&gt;0),EXTRA!AH294,'Lo-Z'!BA294)</f>
        <v/>
      </c>
      <c r="AY294" s="335" t="str">
        <f>IF(AND(ISNUMBER(BA294),BA294&lt;&gt;0),"",IF(AND(ISNUMBER($S294),$S294&lt;&gt;0),'Lo-Z-INPUT'!$K$15*'Lo-Z-INPUT'!$K$7,'Lo-Z'!BC294))</f>
        <v/>
      </c>
      <c r="AZ294" s="170"/>
      <c r="BA294" s="296"/>
      <c r="BB294" s="345"/>
      <c r="BD294" s="333" t="str">
        <f>IF(AND(ISNUMBER($S294),$S294&lt;&gt;0),EXTRA!BC294,'Lo-Z'!BV294)</f>
        <v/>
      </c>
      <c r="BE294" s="334" t="str">
        <f t="shared" si="125"/>
        <v/>
      </c>
      <c r="BG294" s="332" t="str">
        <f>IF(AND(ISNUMBER($S294),$S294&lt;&gt;0),EXTRA!AT294,'Lo-Z'!BM294)</f>
        <v/>
      </c>
      <c r="BH294" s="65" t="str">
        <f t="shared" si="126"/>
        <v/>
      </c>
      <c r="BJ294" s="348" t="str">
        <f t="shared" si="127"/>
        <v/>
      </c>
      <c r="BK294" s="349" t="str">
        <f t="shared" si="128"/>
        <v/>
      </c>
      <c r="BN294" s="480" t="str">
        <f t="shared" si="100"/>
        <v/>
      </c>
      <c r="BO294" s="481" t="str">
        <f t="shared" si="129"/>
        <v/>
      </c>
    </row>
    <row r="295" spans="1:67" hidden="1">
      <c r="A295" s="106" t="e">
        <f>MATRIX!A295</f>
        <v>#N/A</v>
      </c>
      <c r="B295" s="506" t="e">
        <f>IF(MATRIX!B295&lt;&gt;0,MATRIX!B295,"-")</f>
        <v>#N/A</v>
      </c>
      <c r="D295" s="131"/>
      <c r="E295" s="294" t="str">
        <f t="shared" si="114"/>
        <v/>
      </c>
      <c r="F295" s="379"/>
      <c r="G295" s="306" t="e">
        <f>'Lo-Z'!AE295</f>
        <v>#N/A</v>
      </c>
      <c r="H295" s="380" t="str">
        <f>'Lo-Z'!AF295</f>
        <v/>
      </c>
      <c r="J295" s="382"/>
      <c r="K295" s="471"/>
      <c r="L295" s="469"/>
      <c r="M295" s="382"/>
      <c r="N295" s="470"/>
      <c r="O295" s="382"/>
      <c r="P295" s="470"/>
      <c r="Q295" s="382"/>
      <c r="S295" s="460" t="str">
        <f t="shared" si="115"/>
        <v/>
      </c>
      <c r="T295" s="381"/>
      <c r="U295" s="459" t="str" cm="1">
        <f t="array" ref="U295">IF(ISNUMBER(O295), O295, IF(ISNUMBER(G295), 'Lo-Z-INPUT'!$K$19:$L$19, ""))</f>
        <v/>
      </c>
      <c r="V295" s="381"/>
      <c r="W295" s="458" t="str">
        <f t="shared" si="116"/>
        <v/>
      </c>
      <c r="X295" s="144"/>
      <c r="Y295" s="462"/>
      <c r="Z295" s="70" t="str">
        <f>IF(AND(ISNUMBER($S295),$S295&lt;&gt;0),EXTRA!K295,'Lo-Z'!AH295)</f>
        <v>-</v>
      </c>
      <c r="AB295" s="327" t="str">
        <f>IF(AND(ISNUMBER($S295),$S295&lt;&gt;0),EXTRA!M295,'Lo-Z'!AJ295)</f>
        <v>-</v>
      </c>
      <c r="AC295" s="328" t="str">
        <f t="shared" si="117"/>
        <v/>
      </c>
      <c r="AE295" s="66" t="e">
        <f>IF(AND(ISNUMBER($S295),$S295&lt;&gt;0),EXTRA!P295,'Lo-Z'!AM295)</f>
        <v>#N/A</v>
      </c>
      <c r="AF295" s="65" t="str">
        <f t="shared" si="118"/>
        <v/>
      </c>
      <c r="AG295" s="329" t="e">
        <f>IF(AND(ISNUMBER($S295),$S295&lt;&gt;0),EXTRA!R295,'Lo-Z'!AO295)</f>
        <v>#N/A</v>
      </c>
      <c r="AH295" s="124" t="str">
        <f t="shared" si="119"/>
        <v/>
      </c>
      <c r="AJ295" s="104" t="str">
        <f>IF(AND(ISNUMBER($S295),$S295&lt;&gt;0),EXTRA!T295,'Lo-Z'!AQ295)</f>
        <v/>
      </c>
      <c r="AK295" s="44" t="str">
        <f t="shared" si="120"/>
        <v/>
      </c>
      <c r="AM295" s="85" t="str">
        <f>IF(AND(ISNUMBER($S295),$S295&lt;&gt;0),IF(MV&lt;200,EXTRA!V295,EXTRA!Z295),IF(MV&lt;200,'Lo-Z'!AS295,'Lo-Z'!AW295))</f>
        <v/>
      </c>
      <c r="AN295" s="84" t="str">
        <f t="shared" si="121"/>
        <v/>
      </c>
      <c r="AO295" s="322" t="str">
        <f>IF(AND(ISNUMBER($S295),$S295&lt;&gt;0),IF(MV&lt;200,EXTRA!X295,EXTRA!AB295),IF(MV&lt;200,'Lo-Z'!AU295,'Lo-Z'!AY295))</f>
        <v/>
      </c>
      <c r="AP295" s="106" t="str">
        <f t="shared" si="122"/>
        <v/>
      </c>
      <c r="AR295" s="289" t="str">
        <f>IF(AND(ISNUMBER($S295),$S295&lt;&gt;0),EXTRA!AW295,'Lo-Z'!BP295)</f>
        <v/>
      </c>
      <c r="AS295" s="290" t="str">
        <f t="shared" si="123"/>
        <v/>
      </c>
      <c r="AT295" s="291" t="str">
        <f>IF(AND(ISNUMBER($S295),$S295&lt;&gt;0),EXTRA!AY295,'Lo-Z'!BR295)</f>
        <v/>
      </c>
      <c r="AU295" s="292" t="str">
        <f t="shared" si="124"/>
        <v/>
      </c>
      <c r="AW295" s="330" t="str">
        <f>IF(AND(ISNUMBER($S295),$S295&lt;&gt;0),EXTRA!AH295,'Lo-Z'!BA295)</f>
        <v/>
      </c>
      <c r="AY295" s="335" t="str">
        <f>IF(AND(ISNUMBER(BA295),BA295&lt;&gt;0),"",IF(AND(ISNUMBER($S295),$S295&lt;&gt;0),'Lo-Z-INPUT'!$K$15*'Lo-Z-INPUT'!$K$7,'Lo-Z'!BC295))</f>
        <v/>
      </c>
      <c r="AZ295" s="170"/>
      <c r="BA295" s="296"/>
      <c r="BB295" s="345"/>
      <c r="BD295" s="333" t="str">
        <f>IF(AND(ISNUMBER($S295),$S295&lt;&gt;0),EXTRA!BC295,'Lo-Z'!BV295)</f>
        <v/>
      </c>
      <c r="BE295" s="334" t="str">
        <f t="shared" si="125"/>
        <v/>
      </c>
      <c r="BG295" s="332" t="str">
        <f>IF(AND(ISNUMBER($S295),$S295&lt;&gt;0),EXTRA!AT295,'Lo-Z'!BM295)</f>
        <v/>
      </c>
      <c r="BH295" s="65" t="str">
        <f t="shared" si="126"/>
        <v/>
      </c>
      <c r="BJ295" s="348" t="str">
        <f t="shared" si="127"/>
        <v/>
      </c>
      <c r="BK295" s="349" t="str">
        <f t="shared" si="128"/>
        <v/>
      </c>
      <c r="BN295" s="480" t="str">
        <f t="shared" si="100"/>
        <v/>
      </c>
      <c r="BO295" s="481" t="str">
        <f t="shared" si="129"/>
        <v/>
      </c>
    </row>
    <row r="296" spans="1:67" hidden="1">
      <c r="A296" s="106" t="e">
        <f>MATRIX!A296</f>
        <v>#N/A</v>
      </c>
      <c r="B296" s="506" t="e">
        <f>IF(MATRIX!B296&lt;&gt;0,MATRIX!B296,"-")</f>
        <v>#N/A</v>
      </c>
      <c r="D296" s="131"/>
      <c r="E296" s="294" t="str">
        <f t="shared" si="114"/>
        <v/>
      </c>
      <c r="F296" s="379"/>
      <c r="G296" s="306" t="e">
        <f>'Lo-Z'!AE296</f>
        <v>#N/A</v>
      </c>
      <c r="H296" s="380" t="str">
        <f>'Lo-Z'!AF296</f>
        <v/>
      </c>
      <c r="J296" s="382"/>
      <c r="K296" s="471"/>
      <c r="L296" s="469"/>
      <c r="M296" s="382"/>
      <c r="N296" s="470"/>
      <c r="O296" s="382"/>
      <c r="P296" s="470"/>
      <c r="Q296" s="382"/>
      <c r="S296" s="460" t="str">
        <f t="shared" si="115"/>
        <v/>
      </c>
      <c r="T296" s="381"/>
      <c r="U296" s="459" t="str" cm="1">
        <f t="array" ref="U296">IF(ISNUMBER(O296), O296, IF(ISNUMBER(G296), 'Lo-Z-INPUT'!$K$19:$L$19, ""))</f>
        <v/>
      </c>
      <c r="V296" s="381"/>
      <c r="W296" s="458" t="str">
        <f t="shared" si="116"/>
        <v/>
      </c>
      <c r="X296" s="144"/>
      <c r="Y296" s="462"/>
      <c r="Z296" s="70" t="str">
        <f>IF(AND(ISNUMBER($S296),$S296&lt;&gt;0),EXTRA!K296,'Lo-Z'!AH296)</f>
        <v>-</v>
      </c>
      <c r="AB296" s="327" t="str">
        <f>IF(AND(ISNUMBER($S296),$S296&lt;&gt;0),EXTRA!M296,'Lo-Z'!AJ296)</f>
        <v>-</v>
      </c>
      <c r="AC296" s="328" t="str">
        <f t="shared" si="117"/>
        <v/>
      </c>
      <c r="AE296" s="66" t="e">
        <f>IF(AND(ISNUMBER($S296),$S296&lt;&gt;0),EXTRA!P296,'Lo-Z'!AM296)</f>
        <v>#N/A</v>
      </c>
      <c r="AF296" s="65" t="str">
        <f t="shared" si="118"/>
        <v/>
      </c>
      <c r="AG296" s="329" t="e">
        <f>IF(AND(ISNUMBER($S296),$S296&lt;&gt;0),EXTRA!R296,'Lo-Z'!AO296)</f>
        <v>#N/A</v>
      </c>
      <c r="AH296" s="124" t="str">
        <f t="shared" si="119"/>
        <v/>
      </c>
      <c r="AJ296" s="104" t="str">
        <f>IF(AND(ISNUMBER($S296),$S296&lt;&gt;0),EXTRA!T296,'Lo-Z'!AQ296)</f>
        <v/>
      </c>
      <c r="AK296" s="44" t="str">
        <f t="shared" si="120"/>
        <v/>
      </c>
      <c r="AM296" s="85" t="str">
        <f>IF(AND(ISNUMBER($S296),$S296&lt;&gt;0),IF(MV&lt;200,EXTRA!V296,EXTRA!Z296),IF(MV&lt;200,'Lo-Z'!AS296,'Lo-Z'!AW296))</f>
        <v/>
      </c>
      <c r="AN296" s="84" t="str">
        <f t="shared" si="121"/>
        <v/>
      </c>
      <c r="AO296" s="322" t="str">
        <f>IF(AND(ISNUMBER($S296),$S296&lt;&gt;0),IF(MV&lt;200,EXTRA!X296,EXTRA!AB296),IF(MV&lt;200,'Lo-Z'!AU296,'Lo-Z'!AY296))</f>
        <v/>
      </c>
      <c r="AP296" s="106" t="str">
        <f t="shared" si="122"/>
        <v/>
      </c>
      <c r="AR296" s="289" t="str">
        <f>IF(AND(ISNUMBER($S296),$S296&lt;&gt;0),EXTRA!AW296,'Lo-Z'!BP296)</f>
        <v/>
      </c>
      <c r="AS296" s="290" t="str">
        <f t="shared" si="123"/>
        <v/>
      </c>
      <c r="AT296" s="291" t="str">
        <f>IF(AND(ISNUMBER($S296),$S296&lt;&gt;0),EXTRA!AY296,'Lo-Z'!BR296)</f>
        <v/>
      </c>
      <c r="AU296" s="292" t="str">
        <f t="shared" si="124"/>
        <v/>
      </c>
      <c r="AW296" s="330" t="str">
        <f>IF(AND(ISNUMBER($S296),$S296&lt;&gt;0),EXTRA!AH296,'Lo-Z'!BA296)</f>
        <v/>
      </c>
      <c r="AY296" s="335" t="str">
        <f>IF(AND(ISNUMBER(BA296),BA296&lt;&gt;0),"",IF(AND(ISNUMBER($S296),$S296&lt;&gt;0),'Lo-Z-INPUT'!$K$15*'Lo-Z-INPUT'!$K$7,'Lo-Z'!BC296))</f>
        <v/>
      </c>
      <c r="AZ296" s="170"/>
      <c r="BA296" s="296"/>
      <c r="BB296" s="345"/>
      <c r="BD296" s="333" t="str">
        <f>IF(AND(ISNUMBER($S296),$S296&lt;&gt;0),EXTRA!BC296,'Lo-Z'!BV296)</f>
        <v/>
      </c>
      <c r="BE296" s="334" t="str">
        <f t="shared" si="125"/>
        <v/>
      </c>
      <c r="BG296" s="332" t="str">
        <f>IF(AND(ISNUMBER($S296),$S296&lt;&gt;0),EXTRA!AT296,'Lo-Z'!BM296)</f>
        <v/>
      </c>
      <c r="BH296" s="65" t="str">
        <f t="shared" si="126"/>
        <v/>
      </c>
      <c r="BJ296" s="348" t="str">
        <f t="shared" si="127"/>
        <v/>
      </c>
      <c r="BK296" s="349" t="str">
        <f t="shared" si="128"/>
        <v/>
      </c>
      <c r="BN296" s="480" t="str">
        <f t="shared" si="100"/>
        <v/>
      </c>
      <c r="BO296" s="481" t="str">
        <f t="shared" si="129"/>
        <v/>
      </c>
    </row>
    <row r="297" spans="1:67" hidden="1">
      <c r="A297" s="106" t="e">
        <f>MATRIX!A297</f>
        <v>#N/A</v>
      </c>
      <c r="B297" s="506" t="e">
        <f>IF(MATRIX!B297&lt;&gt;0,MATRIX!B297,"-")</f>
        <v>#N/A</v>
      </c>
      <c r="D297" s="131"/>
      <c r="E297" s="294" t="str">
        <f t="shared" si="114"/>
        <v/>
      </c>
      <c r="F297" s="379"/>
      <c r="G297" s="306" t="e">
        <f>'Lo-Z'!AE297</f>
        <v>#N/A</v>
      </c>
      <c r="H297" s="380" t="str">
        <f>'Lo-Z'!AF297</f>
        <v/>
      </c>
      <c r="J297" s="382"/>
      <c r="K297" s="471"/>
      <c r="L297" s="469"/>
      <c r="M297" s="382"/>
      <c r="N297" s="470"/>
      <c r="O297" s="382"/>
      <c r="P297" s="470"/>
      <c r="Q297" s="382"/>
      <c r="S297" s="460" t="str">
        <f t="shared" si="115"/>
        <v/>
      </c>
      <c r="T297" s="381"/>
      <c r="U297" s="459" t="str" cm="1">
        <f t="array" ref="U297">IF(ISNUMBER(O297), O297, IF(ISNUMBER(G297), 'Lo-Z-INPUT'!$K$19:$L$19, ""))</f>
        <v/>
      </c>
      <c r="V297" s="381"/>
      <c r="W297" s="458" t="str">
        <f t="shared" si="116"/>
        <v/>
      </c>
      <c r="X297" s="144"/>
      <c r="Y297" s="462"/>
      <c r="Z297" s="70" t="str">
        <f>IF(AND(ISNUMBER($S297),$S297&lt;&gt;0),EXTRA!K297,'Lo-Z'!AH297)</f>
        <v>-</v>
      </c>
      <c r="AB297" s="327" t="str">
        <f>IF(AND(ISNUMBER($S297),$S297&lt;&gt;0),EXTRA!M297,'Lo-Z'!AJ297)</f>
        <v>-</v>
      </c>
      <c r="AC297" s="328" t="str">
        <f t="shared" si="117"/>
        <v/>
      </c>
      <c r="AE297" s="66" t="e">
        <f>IF(AND(ISNUMBER($S297),$S297&lt;&gt;0),EXTRA!P297,'Lo-Z'!AM297)</f>
        <v>#N/A</v>
      </c>
      <c r="AF297" s="65" t="str">
        <f t="shared" si="118"/>
        <v/>
      </c>
      <c r="AG297" s="329" t="e">
        <f>IF(AND(ISNUMBER($S297),$S297&lt;&gt;0),EXTRA!R297,'Lo-Z'!AO297)</f>
        <v>#N/A</v>
      </c>
      <c r="AH297" s="124" t="str">
        <f t="shared" si="119"/>
        <v/>
      </c>
      <c r="AJ297" s="104" t="str">
        <f>IF(AND(ISNUMBER($S297),$S297&lt;&gt;0),EXTRA!T297,'Lo-Z'!AQ297)</f>
        <v/>
      </c>
      <c r="AK297" s="44" t="str">
        <f t="shared" si="120"/>
        <v/>
      </c>
      <c r="AM297" s="85" t="str">
        <f>IF(AND(ISNUMBER($S297),$S297&lt;&gt;0),IF(MV&lt;200,EXTRA!V297,EXTRA!Z297),IF(MV&lt;200,'Lo-Z'!AS297,'Lo-Z'!AW297))</f>
        <v/>
      </c>
      <c r="AN297" s="84" t="str">
        <f t="shared" si="121"/>
        <v/>
      </c>
      <c r="AO297" s="322" t="str">
        <f>IF(AND(ISNUMBER($S297),$S297&lt;&gt;0),IF(MV&lt;200,EXTRA!X297,EXTRA!AB297),IF(MV&lt;200,'Lo-Z'!AU297,'Lo-Z'!AY297))</f>
        <v/>
      </c>
      <c r="AP297" s="106" t="str">
        <f t="shared" si="122"/>
        <v/>
      </c>
      <c r="AR297" s="289" t="str">
        <f>IF(AND(ISNUMBER($S297),$S297&lt;&gt;0),EXTRA!AW297,'Lo-Z'!BP297)</f>
        <v/>
      </c>
      <c r="AS297" s="290" t="str">
        <f t="shared" si="123"/>
        <v/>
      </c>
      <c r="AT297" s="291" t="str">
        <f>IF(AND(ISNUMBER($S297),$S297&lt;&gt;0),EXTRA!AY297,'Lo-Z'!BR297)</f>
        <v/>
      </c>
      <c r="AU297" s="292" t="str">
        <f t="shared" si="124"/>
        <v/>
      </c>
      <c r="AW297" s="330" t="str">
        <f>IF(AND(ISNUMBER($S297),$S297&lt;&gt;0),EXTRA!AH297,'Lo-Z'!BA297)</f>
        <v/>
      </c>
      <c r="AY297" s="335" t="str">
        <f>IF(AND(ISNUMBER(BA297),BA297&lt;&gt;0),"",IF(AND(ISNUMBER($S297),$S297&lt;&gt;0),'Lo-Z-INPUT'!$K$15*'Lo-Z-INPUT'!$K$7,'Lo-Z'!BC297))</f>
        <v/>
      </c>
      <c r="AZ297" s="170"/>
      <c r="BA297" s="296"/>
      <c r="BB297" s="345"/>
      <c r="BD297" s="333" t="str">
        <f>IF(AND(ISNUMBER($S297),$S297&lt;&gt;0),EXTRA!BC297,'Lo-Z'!BV297)</f>
        <v/>
      </c>
      <c r="BE297" s="334" t="str">
        <f t="shared" si="125"/>
        <v/>
      </c>
      <c r="BG297" s="332" t="str">
        <f>IF(AND(ISNUMBER($S297),$S297&lt;&gt;0),EXTRA!AT297,'Lo-Z'!BM297)</f>
        <v/>
      </c>
      <c r="BH297" s="65" t="str">
        <f t="shared" si="126"/>
        <v/>
      </c>
      <c r="BJ297" s="348" t="str">
        <f t="shared" si="127"/>
        <v/>
      </c>
      <c r="BK297" s="349" t="str">
        <f t="shared" si="128"/>
        <v/>
      </c>
      <c r="BN297" s="480" t="str">
        <f t="shared" si="100"/>
        <v/>
      </c>
      <c r="BO297" s="481" t="str">
        <f t="shared" si="129"/>
        <v/>
      </c>
    </row>
    <row r="298" spans="1:67" hidden="1">
      <c r="A298" s="106" t="e">
        <f>MATRIX!A298</f>
        <v>#N/A</v>
      </c>
      <c r="B298" s="506" t="e">
        <f>IF(MATRIX!B298&lt;&gt;0,MATRIX!B298,"-")</f>
        <v>#N/A</v>
      </c>
      <c r="D298" s="131"/>
      <c r="E298" s="294" t="str">
        <f t="shared" si="114"/>
        <v/>
      </c>
      <c r="F298" s="379"/>
      <c r="G298" s="306" t="e">
        <f>'Lo-Z'!AE298</f>
        <v>#N/A</v>
      </c>
      <c r="H298" s="380" t="str">
        <f>'Lo-Z'!AF298</f>
        <v/>
      </c>
      <c r="J298" s="382"/>
      <c r="K298" s="471"/>
      <c r="L298" s="469"/>
      <c r="M298" s="382"/>
      <c r="N298" s="470"/>
      <c r="O298" s="382"/>
      <c r="P298" s="470"/>
      <c r="Q298" s="382"/>
      <c r="S298" s="460" t="str">
        <f t="shared" si="115"/>
        <v/>
      </c>
      <c r="T298" s="381"/>
      <c r="U298" s="459" t="str" cm="1">
        <f t="array" ref="U298">IF(ISNUMBER(O298), O298, IF(ISNUMBER(G298), 'Lo-Z-INPUT'!$K$19:$L$19, ""))</f>
        <v/>
      </c>
      <c r="V298" s="381"/>
      <c r="W298" s="458" t="str">
        <f t="shared" si="116"/>
        <v/>
      </c>
      <c r="X298" s="144"/>
      <c r="Y298" s="462"/>
      <c r="Z298" s="70" t="str">
        <f>IF(AND(ISNUMBER($S298),$S298&lt;&gt;0),EXTRA!K298,'Lo-Z'!AH298)</f>
        <v>-</v>
      </c>
      <c r="AB298" s="327" t="str">
        <f>IF(AND(ISNUMBER($S298),$S298&lt;&gt;0),EXTRA!M298,'Lo-Z'!AJ298)</f>
        <v>-</v>
      </c>
      <c r="AC298" s="328" t="str">
        <f t="shared" si="117"/>
        <v/>
      </c>
      <c r="AE298" s="66" t="e">
        <f>IF(AND(ISNUMBER($S298),$S298&lt;&gt;0),EXTRA!P298,'Lo-Z'!AM298)</f>
        <v>#N/A</v>
      </c>
      <c r="AF298" s="65" t="str">
        <f t="shared" si="118"/>
        <v/>
      </c>
      <c r="AG298" s="329" t="e">
        <f>IF(AND(ISNUMBER($S298),$S298&lt;&gt;0),EXTRA!R298,'Lo-Z'!AO298)</f>
        <v>#N/A</v>
      </c>
      <c r="AH298" s="124" t="str">
        <f t="shared" si="119"/>
        <v/>
      </c>
      <c r="AJ298" s="104" t="str">
        <f>IF(AND(ISNUMBER($S298),$S298&lt;&gt;0),EXTRA!T298,'Lo-Z'!AQ298)</f>
        <v/>
      </c>
      <c r="AK298" s="44" t="str">
        <f t="shared" si="120"/>
        <v/>
      </c>
      <c r="AM298" s="85" t="str">
        <f>IF(AND(ISNUMBER($S298),$S298&lt;&gt;0),IF(MV&lt;200,EXTRA!V298,EXTRA!Z298),IF(MV&lt;200,'Lo-Z'!AS298,'Lo-Z'!AW298))</f>
        <v/>
      </c>
      <c r="AN298" s="84" t="str">
        <f t="shared" si="121"/>
        <v/>
      </c>
      <c r="AO298" s="322" t="str">
        <f>IF(AND(ISNUMBER($S298),$S298&lt;&gt;0),IF(MV&lt;200,EXTRA!X298,EXTRA!AB298),IF(MV&lt;200,'Lo-Z'!AU298,'Lo-Z'!AY298))</f>
        <v/>
      </c>
      <c r="AP298" s="106" t="str">
        <f t="shared" si="122"/>
        <v/>
      </c>
      <c r="AR298" s="289" t="str">
        <f>IF(AND(ISNUMBER($S298),$S298&lt;&gt;0),EXTRA!AW298,'Lo-Z'!BP298)</f>
        <v/>
      </c>
      <c r="AS298" s="290" t="str">
        <f t="shared" si="123"/>
        <v/>
      </c>
      <c r="AT298" s="291" t="str">
        <f>IF(AND(ISNUMBER($S298),$S298&lt;&gt;0),EXTRA!AY298,'Lo-Z'!BR298)</f>
        <v/>
      </c>
      <c r="AU298" s="292" t="str">
        <f t="shared" si="124"/>
        <v/>
      </c>
      <c r="AW298" s="330" t="str">
        <f>IF(AND(ISNUMBER($S298),$S298&lt;&gt;0),EXTRA!AH298,'Lo-Z'!BA298)</f>
        <v/>
      </c>
      <c r="AY298" s="335" t="str">
        <f>IF(AND(ISNUMBER(BA298),BA298&lt;&gt;0),"",IF(AND(ISNUMBER($S298),$S298&lt;&gt;0),'Lo-Z-INPUT'!$K$15*'Lo-Z-INPUT'!$K$7,'Lo-Z'!BC298))</f>
        <v/>
      </c>
      <c r="AZ298" s="170"/>
      <c r="BA298" s="296"/>
      <c r="BB298" s="345"/>
      <c r="BD298" s="333" t="str">
        <f>IF(AND(ISNUMBER($S298),$S298&lt;&gt;0),EXTRA!BC298,'Lo-Z'!BV298)</f>
        <v/>
      </c>
      <c r="BE298" s="334" t="str">
        <f t="shared" si="125"/>
        <v/>
      </c>
      <c r="BG298" s="332" t="str">
        <f>IF(AND(ISNUMBER($S298),$S298&lt;&gt;0),EXTRA!AT298,'Lo-Z'!BM298)</f>
        <v/>
      </c>
      <c r="BH298" s="65" t="str">
        <f t="shared" si="126"/>
        <v/>
      </c>
      <c r="BJ298" s="348" t="str">
        <f t="shared" si="127"/>
        <v/>
      </c>
      <c r="BK298" s="349" t="str">
        <f t="shared" si="128"/>
        <v/>
      </c>
      <c r="BN298" s="480" t="str">
        <f t="shared" si="100"/>
        <v/>
      </c>
      <c r="BO298" s="481" t="str">
        <f t="shared" si="129"/>
        <v/>
      </c>
    </row>
    <row r="299" spans="1:67" hidden="1">
      <c r="A299" s="106" t="e">
        <f>MATRIX!A299</f>
        <v>#N/A</v>
      </c>
      <c r="B299" s="506" t="e">
        <f>IF(MATRIX!B299&lt;&gt;0,MATRIX!B299,"-")</f>
        <v>#N/A</v>
      </c>
      <c r="D299" s="131"/>
      <c r="E299" s="294" t="str">
        <f t="shared" si="114"/>
        <v/>
      </c>
      <c r="F299" s="379"/>
      <c r="G299" s="306" t="e">
        <f>'Lo-Z'!AE299</f>
        <v>#N/A</v>
      </c>
      <c r="H299" s="380" t="str">
        <f>'Lo-Z'!AF299</f>
        <v/>
      </c>
      <c r="J299" s="382"/>
      <c r="K299" s="471"/>
      <c r="L299" s="469"/>
      <c r="M299" s="382"/>
      <c r="N299" s="470"/>
      <c r="O299" s="382"/>
      <c r="P299" s="470"/>
      <c r="Q299" s="382"/>
      <c r="S299" s="460" t="str">
        <f t="shared" si="115"/>
        <v/>
      </c>
      <c r="T299" s="381"/>
      <c r="U299" s="459" t="str" cm="1">
        <f t="array" ref="U299">IF(ISNUMBER(O299), O299, IF(ISNUMBER(G299), 'Lo-Z-INPUT'!$K$19:$L$19, ""))</f>
        <v/>
      </c>
      <c r="V299" s="381"/>
      <c r="W299" s="458" t="str">
        <f t="shared" si="116"/>
        <v/>
      </c>
      <c r="X299" s="144"/>
      <c r="Y299" s="462"/>
      <c r="Z299" s="70" t="str">
        <f>IF(AND(ISNUMBER($S299),$S299&lt;&gt;0),EXTRA!K299,'Lo-Z'!AH299)</f>
        <v>-</v>
      </c>
      <c r="AB299" s="327" t="str">
        <f>IF(AND(ISNUMBER($S299),$S299&lt;&gt;0),EXTRA!M299,'Lo-Z'!AJ299)</f>
        <v>-</v>
      </c>
      <c r="AC299" s="328" t="str">
        <f t="shared" si="117"/>
        <v/>
      </c>
      <c r="AE299" s="66" t="e">
        <f>IF(AND(ISNUMBER($S299),$S299&lt;&gt;0),EXTRA!P299,'Lo-Z'!AM299)</f>
        <v>#N/A</v>
      </c>
      <c r="AF299" s="65" t="str">
        <f t="shared" si="118"/>
        <v/>
      </c>
      <c r="AG299" s="329" t="e">
        <f>IF(AND(ISNUMBER($S299),$S299&lt;&gt;0),EXTRA!R299,'Lo-Z'!AO299)</f>
        <v>#N/A</v>
      </c>
      <c r="AH299" s="124" t="str">
        <f t="shared" si="119"/>
        <v/>
      </c>
      <c r="AJ299" s="104" t="str">
        <f>IF(AND(ISNUMBER($S299),$S299&lt;&gt;0),EXTRA!T299,'Lo-Z'!AQ299)</f>
        <v/>
      </c>
      <c r="AK299" s="44" t="str">
        <f t="shared" si="120"/>
        <v/>
      </c>
      <c r="AM299" s="85" t="str">
        <f>IF(AND(ISNUMBER($S299),$S299&lt;&gt;0),IF(MV&lt;200,EXTRA!V299,EXTRA!Z299),IF(MV&lt;200,'Lo-Z'!AS299,'Lo-Z'!AW299))</f>
        <v/>
      </c>
      <c r="AN299" s="84" t="str">
        <f t="shared" si="121"/>
        <v/>
      </c>
      <c r="AO299" s="322" t="str">
        <f>IF(AND(ISNUMBER($S299),$S299&lt;&gt;0),IF(MV&lt;200,EXTRA!X299,EXTRA!AB299),IF(MV&lt;200,'Lo-Z'!AU299,'Lo-Z'!AY299))</f>
        <v/>
      </c>
      <c r="AP299" s="106" t="str">
        <f t="shared" si="122"/>
        <v/>
      </c>
      <c r="AR299" s="289" t="str">
        <f>IF(AND(ISNUMBER($S299),$S299&lt;&gt;0),EXTRA!AW299,'Lo-Z'!BP299)</f>
        <v/>
      </c>
      <c r="AS299" s="290" t="str">
        <f t="shared" si="123"/>
        <v/>
      </c>
      <c r="AT299" s="291" t="str">
        <f>IF(AND(ISNUMBER($S299),$S299&lt;&gt;0),EXTRA!AY299,'Lo-Z'!BR299)</f>
        <v/>
      </c>
      <c r="AU299" s="292" t="str">
        <f t="shared" si="124"/>
        <v/>
      </c>
      <c r="AW299" s="330" t="str">
        <f>IF(AND(ISNUMBER($S299),$S299&lt;&gt;0),EXTRA!AH299,'Lo-Z'!BA299)</f>
        <v/>
      </c>
      <c r="AY299" s="335" t="str">
        <f>IF(AND(ISNUMBER(BA299),BA299&lt;&gt;0),"",IF(AND(ISNUMBER($S299),$S299&lt;&gt;0),'Lo-Z-INPUT'!$K$15*'Lo-Z-INPUT'!$K$7,'Lo-Z'!BC299))</f>
        <v/>
      </c>
      <c r="AZ299" s="170"/>
      <c r="BA299" s="296"/>
      <c r="BB299" s="345"/>
      <c r="BD299" s="333" t="str">
        <f>IF(AND(ISNUMBER($S299),$S299&lt;&gt;0),EXTRA!BC299,'Lo-Z'!BV299)</f>
        <v/>
      </c>
      <c r="BE299" s="334" t="str">
        <f t="shared" si="125"/>
        <v/>
      </c>
      <c r="BG299" s="332" t="str">
        <f>IF(AND(ISNUMBER($S299),$S299&lt;&gt;0),EXTRA!AT299,'Lo-Z'!BM299)</f>
        <v/>
      </c>
      <c r="BH299" s="65" t="str">
        <f t="shared" si="126"/>
        <v/>
      </c>
      <c r="BJ299" s="348" t="str">
        <f t="shared" si="127"/>
        <v/>
      </c>
      <c r="BK299" s="349" t="str">
        <f t="shared" si="128"/>
        <v/>
      </c>
      <c r="BN299" s="480" t="str">
        <f t="shared" si="100"/>
        <v/>
      </c>
      <c r="BO299" s="481" t="str">
        <f t="shared" si="129"/>
        <v/>
      </c>
    </row>
    <row r="300" spans="1:67" hidden="1">
      <c r="A300" s="106" t="e">
        <f>MATRIX!A300</f>
        <v>#N/A</v>
      </c>
      <c r="B300" s="506" t="e">
        <f>IF(MATRIX!B300&lt;&gt;0,MATRIX!B300,"-")</f>
        <v>#N/A</v>
      </c>
      <c r="D300" s="131"/>
      <c r="E300" s="294" t="str">
        <f t="shared" si="114"/>
        <v/>
      </c>
      <c r="F300" s="379"/>
      <c r="G300" s="306" t="e">
        <f>'Lo-Z'!AE300</f>
        <v>#N/A</v>
      </c>
      <c r="H300" s="380" t="str">
        <f>'Lo-Z'!AF300</f>
        <v/>
      </c>
      <c r="J300" s="382"/>
      <c r="K300" s="471"/>
      <c r="L300" s="469"/>
      <c r="M300" s="382"/>
      <c r="N300" s="470"/>
      <c r="O300" s="382"/>
      <c r="P300" s="470"/>
      <c r="Q300" s="382"/>
      <c r="S300" s="460" t="str">
        <f t="shared" si="115"/>
        <v/>
      </c>
      <c r="T300" s="381"/>
      <c r="U300" s="459" t="str" cm="1">
        <f t="array" ref="U300">IF(ISNUMBER(O300), O300, IF(ISNUMBER(G300), 'Lo-Z-INPUT'!$K$19:$L$19, ""))</f>
        <v/>
      </c>
      <c r="V300" s="381"/>
      <c r="W300" s="458" t="str">
        <f t="shared" si="116"/>
        <v/>
      </c>
      <c r="X300" s="144"/>
      <c r="Y300" s="462"/>
      <c r="Z300" s="70" t="str">
        <f>IF(AND(ISNUMBER($S300),$S300&lt;&gt;0),EXTRA!K300,'Lo-Z'!AH300)</f>
        <v>-</v>
      </c>
      <c r="AB300" s="327" t="str">
        <f>IF(AND(ISNUMBER($S300),$S300&lt;&gt;0),EXTRA!M300,'Lo-Z'!AJ300)</f>
        <v>-</v>
      </c>
      <c r="AC300" s="328" t="str">
        <f t="shared" si="117"/>
        <v/>
      </c>
      <c r="AE300" s="66" t="e">
        <f>IF(AND(ISNUMBER($S300),$S300&lt;&gt;0),EXTRA!P300,'Lo-Z'!AM300)</f>
        <v>#N/A</v>
      </c>
      <c r="AF300" s="65" t="str">
        <f t="shared" si="118"/>
        <v/>
      </c>
      <c r="AG300" s="329" t="e">
        <f>IF(AND(ISNUMBER($S300),$S300&lt;&gt;0),EXTRA!R300,'Lo-Z'!AO300)</f>
        <v>#N/A</v>
      </c>
      <c r="AH300" s="124" t="str">
        <f t="shared" si="119"/>
        <v/>
      </c>
      <c r="AJ300" s="104" t="str">
        <f>IF(AND(ISNUMBER($S300),$S300&lt;&gt;0),EXTRA!T300,'Lo-Z'!AQ300)</f>
        <v/>
      </c>
      <c r="AK300" s="44" t="str">
        <f t="shared" si="120"/>
        <v/>
      </c>
      <c r="AM300" s="85" t="str">
        <f>IF(AND(ISNUMBER($S300),$S300&lt;&gt;0),IF(MV&lt;200,EXTRA!V300,EXTRA!Z300),IF(MV&lt;200,'Lo-Z'!AS300,'Lo-Z'!AW300))</f>
        <v/>
      </c>
      <c r="AN300" s="84" t="str">
        <f t="shared" si="121"/>
        <v/>
      </c>
      <c r="AO300" s="322" t="str">
        <f>IF(AND(ISNUMBER($S300),$S300&lt;&gt;0),IF(MV&lt;200,EXTRA!X300,EXTRA!AB300),IF(MV&lt;200,'Lo-Z'!AU300,'Lo-Z'!AY300))</f>
        <v/>
      </c>
      <c r="AP300" s="106" t="str">
        <f t="shared" si="122"/>
        <v/>
      </c>
      <c r="AR300" s="289" t="str">
        <f>IF(AND(ISNUMBER($S300),$S300&lt;&gt;0),EXTRA!AW300,'Lo-Z'!BP300)</f>
        <v/>
      </c>
      <c r="AS300" s="290" t="str">
        <f t="shared" si="123"/>
        <v/>
      </c>
      <c r="AT300" s="291" t="str">
        <f>IF(AND(ISNUMBER($S300),$S300&lt;&gt;0),EXTRA!AY300,'Lo-Z'!BR300)</f>
        <v/>
      </c>
      <c r="AU300" s="292" t="str">
        <f t="shared" si="124"/>
        <v/>
      </c>
      <c r="AW300" s="330" t="str">
        <f>IF(AND(ISNUMBER($S300),$S300&lt;&gt;0),EXTRA!AH300,'Lo-Z'!BA300)</f>
        <v/>
      </c>
      <c r="AY300" s="335" t="str">
        <f>IF(AND(ISNUMBER(BA300),BA300&lt;&gt;0),"",IF(AND(ISNUMBER($S300),$S300&lt;&gt;0),'Lo-Z-INPUT'!$K$15*'Lo-Z-INPUT'!$K$7,'Lo-Z'!BC300))</f>
        <v/>
      </c>
      <c r="AZ300" s="170"/>
      <c r="BA300" s="296"/>
      <c r="BB300" s="345"/>
      <c r="BD300" s="333" t="str">
        <f>IF(AND(ISNUMBER($S300),$S300&lt;&gt;0),EXTRA!BC300,'Lo-Z'!BV300)</f>
        <v/>
      </c>
      <c r="BE300" s="334" t="str">
        <f t="shared" si="125"/>
        <v/>
      </c>
      <c r="BG300" s="332" t="str">
        <f>IF(AND(ISNUMBER($S300),$S300&lt;&gt;0),EXTRA!AT300,'Lo-Z'!BM300)</f>
        <v/>
      </c>
      <c r="BH300" s="65" t="str">
        <f t="shared" si="126"/>
        <v/>
      </c>
      <c r="BJ300" s="348" t="str">
        <f t="shared" si="127"/>
        <v/>
      </c>
      <c r="BK300" s="349" t="str">
        <f t="shared" si="128"/>
        <v/>
      </c>
      <c r="BN300" s="480" t="str">
        <f t="shared" si="100"/>
        <v/>
      </c>
      <c r="BO300" s="481" t="str">
        <f t="shared" si="129"/>
        <v/>
      </c>
    </row>
    <row r="301" spans="1:67" hidden="1">
      <c r="A301" s="106" t="e">
        <f>MATRIX!A301</f>
        <v>#N/A</v>
      </c>
      <c r="B301" s="506" t="e">
        <f>IF(MATRIX!B301&lt;&gt;0,MATRIX!B301,"-")</f>
        <v>#N/A</v>
      </c>
      <c r="D301" s="131"/>
      <c r="E301" s="294" t="str">
        <f t="shared" si="114"/>
        <v/>
      </c>
      <c r="F301" s="379"/>
      <c r="G301" s="306" t="e">
        <f>'Lo-Z'!AE301</f>
        <v>#N/A</v>
      </c>
      <c r="H301" s="380" t="str">
        <f>'Lo-Z'!AF301</f>
        <v/>
      </c>
      <c r="J301" s="382"/>
      <c r="K301" s="471"/>
      <c r="L301" s="469"/>
      <c r="M301" s="382"/>
      <c r="N301" s="470"/>
      <c r="O301" s="382"/>
      <c r="P301" s="470"/>
      <c r="Q301" s="382"/>
      <c r="S301" s="460" t="str">
        <f t="shared" si="115"/>
        <v/>
      </c>
      <c r="T301" s="381"/>
      <c r="U301" s="459" t="str" cm="1">
        <f t="array" ref="U301">IF(ISNUMBER(O301), O301, IF(ISNUMBER(G301), 'Lo-Z-INPUT'!$K$19:$L$19, ""))</f>
        <v/>
      </c>
      <c r="V301" s="381"/>
      <c r="W301" s="458" t="str">
        <f t="shared" si="116"/>
        <v/>
      </c>
      <c r="X301" s="144"/>
      <c r="Y301" s="462"/>
      <c r="Z301" s="70" t="str">
        <f>IF(AND(ISNUMBER($S301),$S301&lt;&gt;0),EXTRA!K301,'Lo-Z'!AH301)</f>
        <v>-</v>
      </c>
      <c r="AB301" s="327" t="str">
        <f>IF(AND(ISNUMBER($S301),$S301&lt;&gt;0),EXTRA!M301,'Lo-Z'!AJ301)</f>
        <v>-</v>
      </c>
      <c r="AC301" s="328" t="str">
        <f t="shared" si="117"/>
        <v/>
      </c>
      <c r="AE301" s="66" t="e">
        <f>IF(AND(ISNUMBER($S301),$S301&lt;&gt;0),EXTRA!P301,'Lo-Z'!AM301)</f>
        <v>#N/A</v>
      </c>
      <c r="AF301" s="65" t="str">
        <f t="shared" si="118"/>
        <v/>
      </c>
      <c r="AG301" s="329" t="e">
        <f>IF(AND(ISNUMBER($S301),$S301&lt;&gt;0),EXTRA!R301,'Lo-Z'!AO301)</f>
        <v>#N/A</v>
      </c>
      <c r="AH301" s="124" t="str">
        <f t="shared" si="119"/>
        <v/>
      </c>
      <c r="AJ301" s="104" t="str">
        <f>IF(AND(ISNUMBER($S301),$S301&lt;&gt;0),EXTRA!T301,'Lo-Z'!AQ301)</f>
        <v/>
      </c>
      <c r="AK301" s="44" t="str">
        <f t="shared" si="120"/>
        <v/>
      </c>
      <c r="AM301" s="85" t="str">
        <f>IF(AND(ISNUMBER($S301),$S301&lt;&gt;0),IF(MV&lt;200,EXTRA!V301,EXTRA!Z301),IF(MV&lt;200,'Lo-Z'!AS301,'Lo-Z'!AW301))</f>
        <v/>
      </c>
      <c r="AN301" s="84" t="str">
        <f t="shared" si="121"/>
        <v/>
      </c>
      <c r="AO301" s="322" t="str">
        <f>IF(AND(ISNUMBER($S301),$S301&lt;&gt;0),IF(MV&lt;200,EXTRA!X301,EXTRA!AB301),IF(MV&lt;200,'Lo-Z'!AU301,'Lo-Z'!AY301))</f>
        <v/>
      </c>
      <c r="AP301" s="106" t="str">
        <f t="shared" si="122"/>
        <v/>
      </c>
      <c r="AR301" s="289" t="str">
        <f>IF(AND(ISNUMBER($S301),$S301&lt;&gt;0),EXTRA!AW301,'Lo-Z'!BP301)</f>
        <v/>
      </c>
      <c r="AS301" s="290" t="str">
        <f t="shared" si="123"/>
        <v/>
      </c>
      <c r="AT301" s="291" t="str">
        <f>IF(AND(ISNUMBER($S301),$S301&lt;&gt;0),EXTRA!AY301,'Lo-Z'!BR301)</f>
        <v/>
      </c>
      <c r="AU301" s="292" t="str">
        <f t="shared" si="124"/>
        <v/>
      </c>
      <c r="AW301" s="330" t="str">
        <f>IF(AND(ISNUMBER($S301),$S301&lt;&gt;0),EXTRA!AH301,'Lo-Z'!BA301)</f>
        <v/>
      </c>
      <c r="AY301" s="335" t="str">
        <f>IF(AND(ISNUMBER(BA301),BA301&lt;&gt;0),"",IF(AND(ISNUMBER($S301),$S301&lt;&gt;0),'Lo-Z-INPUT'!$K$15*'Lo-Z-INPUT'!$K$7,'Lo-Z'!BC301))</f>
        <v/>
      </c>
      <c r="AZ301" s="170"/>
      <c r="BA301" s="296"/>
      <c r="BB301" s="345"/>
      <c r="BD301" s="333" t="str">
        <f>IF(AND(ISNUMBER($S301),$S301&lt;&gt;0),EXTRA!BC301,'Lo-Z'!BV301)</f>
        <v/>
      </c>
      <c r="BE301" s="334" t="str">
        <f t="shared" si="125"/>
        <v/>
      </c>
      <c r="BG301" s="332" t="str">
        <f>IF(AND(ISNUMBER($S301),$S301&lt;&gt;0),EXTRA!AT301,'Lo-Z'!BM301)</f>
        <v/>
      </c>
      <c r="BH301" s="65" t="str">
        <f t="shared" si="126"/>
        <v/>
      </c>
      <c r="BJ301" s="348" t="str">
        <f t="shared" si="127"/>
        <v/>
      </c>
      <c r="BK301" s="349" t="str">
        <f t="shared" si="128"/>
        <v/>
      </c>
      <c r="BN301" s="480" t="str">
        <f t="shared" si="100"/>
        <v/>
      </c>
      <c r="BO301" s="481" t="str">
        <f t="shared" si="129"/>
        <v/>
      </c>
    </row>
    <row r="302" spans="1:67" hidden="1">
      <c r="A302" s="106" t="e">
        <f>MATRIX!A302</f>
        <v>#N/A</v>
      </c>
      <c r="B302" s="506" t="e">
        <f>IF(MATRIX!B302&lt;&gt;0,MATRIX!B302,"-")</f>
        <v>#N/A</v>
      </c>
      <c r="D302" s="131"/>
      <c r="E302" s="294" t="str">
        <f t="shared" si="114"/>
        <v/>
      </c>
      <c r="F302" s="379"/>
      <c r="G302" s="306" t="e">
        <f>'Lo-Z'!AE302</f>
        <v>#N/A</v>
      </c>
      <c r="H302" s="380" t="str">
        <f>'Lo-Z'!AF302</f>
        <v/>
      </c>
      <c r="J302" s="382"/>
      <c r="K302" s="471"/>
      <c r="L302" s="469"/>
      <c r="M302" s="382"/>
      <c r="N302" s="470"/>
      <c r="O302" s="382"/>
      <c r="P302" s="470"/>
      <c r="Q302" s="382"/>
      <c r="S302" s="460" t="str">
        <f t="shared" si="115"/>
        <v/>
      </c>
      <c r="T302" s="381"/>
      <c r="U302" s="459" t="str" cm="1">
        <f t="array" ref="U302">IF(ISNUMBER(O302), O302, IF(ISNUMBER(G302), 'Lo-Z-INPUT'!$K$19:$L$19, ""))</f>
        <v/>
      </c>
      <c r="V302" s="381"/>
      <c r="W302" s="458" t="str">
        <f t="shared" si="116"/>
        <v/>
      </c>
      <c r="X302" s="144"/>
      <c r="Y302" s="462"/>
      <c r="Z302" s="70" t="str">
        <f>IF(AND(ISNUMBER($S302),$S302&lt;&gt;0),EXTRA!K302,'Lo-Z'!AH302)</f>
        <v>-</v>
      </c>
      <c r="AB302" s="327" t="str">
        <f>IF(AND(ISNUMBER($S302),$S302&lt;&gt;0),EXTRA!M302,'Lo-Z'!AJ302)</f>
        <v>-</v>
      </c>
      <c r="AC302" s="328" t="str">
        <f t="shared" si="117"/>
        <v/>
      </c>
      <c r="AE302" s="66" t="e">
        <f>IF(AND(ISNUMBER($S302),$S302&lt;&gt;0),EXTRA!P302,'Lo-Z'!AM302)</f>
        <v>#N/A</v>
      </c>
      <c r="AF302" s="65" t="str">
        <f t="shared" si="118"/>
        <v/>
      </c>
      <c r="AG302" s="329" t="e">
        <f>IF(AND(ISNUMBER($S302),$S302&lt;&gt;0),EXTRA!R302,'Lo-Z'!AO302)</f>
        <v>#N/A</v>
      </c>
      <c r="AH302" s="124" t="str">
        <f t="shared" si="119"/>
        <v/>
      </c>
      <c r="AJ302" s="104" t="str">
        <f>IF(AND(ISNUMBER($S302),$S302&lt;&gt;0),EXTRA!T302,'Lo-Z'!AQ302)</f>
        <v/>
      </c>
      <c r="AK302" s="44" t="str">
        <f t="shared" si="120"/>
        <v/>
      </c>
      <c r="AM302" s="85" t="str">
        <f>IF(AND(ISNUMBER($S302),$S302&lt;&gt;0),IF(MV&lt;200,EXTRA!V302,EXTRA!Z302),IF(MV&lt;200,'Lo-Z'!AS302,'Lo-Z'!AW302))</f>
        <v/>
      </c>
      <c r="AN302" s="84" t="str">
        <f t="shared" si="121"/>
        <v/>
      </c>
      <c r="AO302" s="322" t="str">
        <f>IF(AND(ISNUMBER($S302),$S302&lt;&gt;0),IF(MV&lt;200,EXTRA!X302,EXTRA!AB302),IF(MV&lt;200,'Lo-Z'!AU302,'Lo-Z'!AY302))</f>
        <v/>
      </c>
      <c r="AP302" s="106" t="str">
        <f t="shared" si="122"/>
        <v/>
      </c>
      <c r="AR302" s="289" t="str">
        <f>IF(AND(ISNUMBER($S302),$S302&lt;&gt;0),EXTRA!AW302,'Lo-Z'!BP302)</f>
        <v/>
      </c>
      <c r="AS302" s="290" t="str">
        <f t="shared" si="123"/>
        <v/>
      </c>
      <c r="AT302" s="291" t="str">
        <f>IF(AND(ISNUMBER($S302),$S302&lt;&gt;0),EXTRA!AY302,'Lo-Z'!BR302)</f>
        <v/>
      </c>
      <c r="AU302" s="292" t="str">
        <f t="shared" si="124"/>
        <v/>
      </c>
      <c r="AW302" s="330" t="str">
        <f>IF(AND(ISNUMBER($S302),$S302&lt;&gt;0),EXTRA!AH302,'Lo-Z'!BA302)</f>
        <v/>
      </c>
      <c r="AY302" s="335" t="str">
        <f>IF(AND(ISNUMBER(BA302),BA302&lt;&gt;0),"",IF(AND(ISNUMBER($S302),$S302&lt;&gt;0),'Lo-Z-INPUT'!$K$15*'Lo-Z-INPUT'!$K$7,'Lo-Z'!BC302))</f>
        <v/>
      </c>
      <c r="AZ302" s="170"/>
      <c r="BA302" s="296"/>
      <c r="BB302" s="345"/>
      <c r="BD302" s="333" t="str">
        <f>IF(AND(ISNUMBER($S302),$S302&lt;&gt;0),EXTRA!BC302,'Lo-Z'!BV302)</f>
        <v/>
      </c>
      <c r="BE302" s="334" t="str">
        <f t="shared" si="125"/>
        <v/>
      </c>
      <c r="BG302" s="332" t="str">
        <f>IF(AND(ISNUMBER($S302),$S302&lt;&gt;0),EXTRA!AT302,'Lo-Z'!BM302)</f>
        <v/>
      </c>
      <c r="BH302" s="65" t="str">
        <f t="shared" si="126"/>
        <v/>
      </c>
      <c r="BJ302" s="348" t="str">
        <f t="shared" si="127"/>
        <v/>
      </c>
      <c r="BK302" s="349" t="str">
        <f t="shared" si="128"/>
        <v/>
      </c>
      <c r="BN302" s="480" t="str">
        <f t="shared" si="100"/>
        <v/>
      </c>
      <c r="BO302" s="481" t="str">
        <f t="shared" si="129"/>
        <v/>
      </c>
    </row>
    <row r="303" spans="1:67" hidden="1">
      <c r="A303" s="106" t="e">
        <f>MATRIX!A303</f>
        <v>#N/A</v>
      </c>
      <c r="B303" s="506" t="e">
        <f>IF(MATRIX!B303&lt;&gt;0,MATRIX!B303,"-")</f>
        <v>#N/A</v>
      </c>
      <c r="D303" s="131"/>
      <c r="E303" s="294" t="str">
        <f t="shared" si="114"/>
        <v/>
      </c>
      <c r="F303" s="379"/>
      <c r="G303" s="306" t="e">
        <f>'Lo-Z'!AE303</f>
        <v>#N/A</v>
      </c>
      <c r="H303" s="380" t="str">
        <f>'Lo-Z'!AF303</f>
        <v/>
      </c>
      <c r="J303" s="382"/>
      <c r="K303" s="471"/>
      <c r="L303" s="469"/>
      <c r="M303" s="382"/>
      <c r="N303" s="470"/>
      <c r="O303" s="382"/>
      <c r="P303" s="470"/>
      <c r="Q303" s="382"/>
      <c r="S303" s="460" t="str">
        <f t="shared" si="115"/>
        <v/>
      </c>
      <c r="T303" s="381"/>
      <c r="U303" s="459" t="str" cm="1">
        <f t="array" ref="U303">IF(ISNUMBER(O303), O303, IF(ISNUMBER(G303), 'Lo-Z-INPUT'!$K$19:$L$19, ""))</f>
        <v/>
      </c>
      <c r="V303" s="381"/>
      <c r="W303" s="458" t="str">
        <f t="shared" si="116"/>
        <v/>
      </c>
      <c r="X303" s="144"/>
      <c r="Y303" s="462"/>
      <c r="Z303" s="70" t="str">
        <f>IF(AND(ISNUMBER($S303),$S303&lt;&gt;0),EXTRA!K303,'Lo-Z'!AH303)</f>
        <v>-</v>
      </c>
      <c r="AB303" s="327" t="str">
        <f>IF(AND(ISNUMBER($S303),$S303&lt;&gt;0),EXTRA!M303,'Lo-Z'!AJ303)</f>
        <v>-</v>
      </c>
      <c r="AC303" s="328" t="str">
        <f t="shared" si="117"/>
        <v/>
      </c>
      <c r="AE303" s="66" t="e">
        <f>IF(AND(ISNUMBER($S303),$S303&lt;&gt;0),EXTRA!P303,'Lo-Z'!AM303)</f>
        <v>#N/A</v>
      </c>
      <c r="AF303" s="65" t="str">
        <f t="shared" si="118"/>
        <v/>
      </c>
      <c r="AG303" s="329" t="e">
        <f>IF(AND(ISNUMBER($S303),$S303&lt;&gt;0),EXTRA!R303,'Lo-Z'!AO303)</f>
        <v>#N/A</v>
      </c>
      <c r="AH303" s="124" t="str">
        <f t="shared" si="119"/>
        <v/>
      </c>
      <c r="AJ303" s="104" t="str">
        <f>IF(AND(ISNUMBER($S303),$S303&lt;&gt;0),EXTRA!T303,'Lo-Z'!AQ303)</f>
        <v/>
      </c>
      <c r="AK303" s="44" t="str">
        <f t="shared" si="120"/>
        <v/>
      </c>
      <c r="AM303" s="85" t="str">
        <f>IF(AND(ISNUMBER($S303),$S303&lt;&gt;0),IF(MV&lt;200,EXTRA!V303,EXTRA!Z303),IF(MV&lt;200,'Lo-Z'!AS303,'Lo-Z'!AW303))</f>
        <v/>
      </c>
      <c r="AN303" s="84" t="str">
        <f t="shared" si="121"/>
        <v/>
      </c>
      <c r="AO303" s="322" t="str">
        <f>IF(AND(ISNUMBER($S303),$S303&lt;&gt;0),IF(MV&lt;200,EXTRA!X303,EXTRA!AB303),IF(MV&lt;200,'Lo-Z'!AU303,'Lo-Z'!AY303))</f>
        <v/>
      </c>
      <c r="AP303" s="106" t="str">
        <f t="shared" si="122"/>
        <v/>
      </c>
      <c r="AR303" s="289" t="str">
        <f>IF(AND(ISNUMBER($S303),$S303&lt;&gt;0),EXTRA!AW303,'Lo-Z'!BP303)</f>
        <v/>
      </c>
      <c r="AS303" s="290" t="str">
        <f t="shared" si="123"/>
        <v/>
      </c>
      <c r="AT303" s="291" t="str">
        <f>IF(AND(ISNUMBER($S303),$S303&lt;&gt;0),EXTRA!AY303,'Lo-Z'!BR303)</f>
        <v/>
      </c>
      <c r="AU303" s="292" t="str">
        <f t="shared" si="124"/>
        <v/>
      </c>
      <c r="AW303" s="330" t="str">
        <f>IF(AND(ISNUMBER($S303),$S303&lt;&gt;0),EXTRA!AH303,'Lo-Z'!BA303)</f>
        <v/>
      </c>
      <c r="AY303" s="335" t="str">
        <f>IF(AND(ISNUMBER(BA303),BA303&lt;&gt;0),"",IF(AND(ISNUMBER($S303),$S303&lt;&gt;0),'Lo-Z-INPUT'!$K$15*'Lo-Z-INPUT'!$K$7,'Lo-Z'!BC303))</f>
        <v/>
      </c>
      <c r="AZ303" s="170"/>
      <c r="BA303" s="296"/>
      <c r="BB303" s="345"/>
      <c r="BD303" s="333" t="str">
        <f>IF(AND(ISNUMBER($S303),$S303&lt;&gt;0),EXTRA!BC303,'Lo-Z'!BV303)</f>
        <v/>
      </c>
      <c r="BE303" s="334" t="str">
        <f t="shared" si="125"/>
        <v/>
      </c>
      <c r="BG303" s="332" t="str">
        <f>IF(AND(ISNUMBER($S303),$S303&lt;&gt;0),EXTRA!AT303,'Lo-Z'!BM303)</f>
        <v/>
      </c>
      <c r="BH303" s="65" t="str">
        <f t="shared" si="126"/>
        <v/>
      </c>
      <c r="BJ303" s="348" t="str">
        <f t="shared" si="127"/>
        <v/>
      </c>
      <c r="BK303" s="349" t="str">
        <f t="shared" si="128"/>
        <v/>
      </c>
      <c r="BN303" s="480" t="str">
        <f t="shared" si="100"/>
        <v/>
      </c>
      <c r="BO303" s="481" t="str">
        <f t="shared" si="129"/>
        <v/>
      </c>
    </row>
    <row r="304" spans="1:67" hidden="1">
      <c r="A304" s="106" t="e">
        <f>MATRIX!A304</f>
        <v>#N/A</v>
      </c>
      <c r="B304" s="506" t="e">
        <f>IF(MATRIX!B304&lt;&gt;0,MATRIX!B304,"-")</f>
        <v>#N/A</v>
      </c>
      <c r="D304" s="131"/>
      <c r="E304" s="294" t="str">
        <f t="shared" si="114"/>
        <v/>
      </c>
      <c r="F304" s="379"/>
      <c r="G304" s="306" t="e">
        <f>'Lo-Z'!AE304</f>
        <v>#N/A</v>
      </c>
      <c r="H304" s="380" t="str">
        <f>'Lo-Z'!AF304</f>
        <v/>
      </c>
      <c r="J304" s="382"/>
      <c r="K304" s="471"/>
      <c r="L304" s="469"/>
      <c r="M304" s="382"/>
      <c r="N304" s="470"/>
      <c r="O304" s="382"/>
      <c r="P304" s="470"/>
      <c r="Q304" s="382"/>
      <c r="S304" s="460" t="str">
        <f t="shared" si="115"/>
        <v/>
      </c>
      <c r="T304" s="381"/>
      <c r="U304" s="459" t="str" cm="1">
        <f t="array" ref="U304">IF(ISNUMBER(O304), O304, IF(ISNUMBER(G304), 'Lo-Z-INPUT'!$K$19:$L$19, ""))</f>
        <v/>
      </c>
      <c r="V304" s="381"/>
      <c r="W304" s="458" t="str">
        <f t="shared" si="116"/>
        <v/>
      </c>
      <c r="X304" s="144"/>
      <c r="Y304" s="462"/>
      <c r="Z304" s="70" t="str">
        <f>IF(AND(ISNUMBER($S304),$S304&lt;&gt;0),EXTRA!K304,'Lo-Z'!AH304)</f>
        <v>-</v>
      </c>
      <c r="AB304" s="327" t="str">
        <f>IF(AND(ISNUMBER($S304),$S304&lt;&gt;0),EXTRA!M304,'Lo-Z'!AJ304)</f>
        <v>-</v>
      </c>
      <c r="AC304" s="328" t="str">
        <f t="shared" si="117"/>
        <v/>
      </c>
      <c r="AE304" s="66" t="e">
        <f>IF(AND(ISNUMBER($S304),$S304&lt;&gt;0),EXTRA!P304,'Lo-Z'!AM304)</f>
        <v>#N/A</v>
      </c>
      <c r="AF304" s="65" t="str">
        <f t="shared" si="118"/>
        <v/>
      </c>
      <c r="AG304" s="329" t="e">
        <f>IF(AND(ISNUMBER($S304),$S304&lt;&gt;0),EXTRA!R304,'Lo-Z'!AO304)</f>
        <v>#N/A</v>
      </c>
      <c r="AH304" s="124" t="str">
        <f t="shared" si="119"/>
        <v/>
      </c>
      <c r="AJ304" s="104" t="str">
        <f>IF(AND(ISNUMBER($S304),$S304&lt;&gt;0),EXTRA!T304,'Lo-Z'!AQ304)</f>
        <v/>
      </c>
      <c r="AK304" s="44" t="str">
        <f t="shared" si="120"/>
        <v/>
      </c>
      <c r="AM304" s="85" t="str">
        <f>IF(AND(ISNUMBER($S304),$S304&lt;&gt;0),IF(MV&lt;200,EXTRA!V304,EXTRA!Z304),IF(MV&lt;200,'Lo-Z'!AS304,'Lo-Z'!AW304))</f>
        <v/>
      </c>
      <c r="AN304" s="84" t="str">
        <f t="shared" si="121"/>
        <v/>
      </c>
      <c r="AO304" s="322" t="str">
        <f>IF(AND(ISNUMBER($S304),$S304&lt;&gt;0),IF(MV&lt;200,EXTRA!X304,EXTRA!AB304),IF(MV&lt;200,'Lo-Z'!AU304,'Lo-Z'!AY304))</f>
        <v/>
      </c>
      <c r="AP304" s="106" t="str">
        <f t="shared" si="122"/>
        <v/>
      </c>
      <c r="AR304" s="289" t="str">
        <f>IF(AND(ISNUMBER($S304),$S304&lt;&gt;0),EXTRA!AW304,'Lo-Z'!BP304)</f>
        <v/>
      </c>
      <c r="AS304" s="290" t="str">
        <f t="shared" si="123"/>
        <v/>
      </c>
      <c r="AT304" s="291" t="str">
        <f>IF(AND(ISNUMBER($S304),$S304&lt;&gt;0),EXTRA!AY304,'Lo-Z'!BR304)</f>
        <v/>
      </c>
      <c r="AU304" s="292" t="str">
        <f t="shared" si="124"/>
        <v/>
      </c>
      <c r="AW304" s="330" t="str">
        <f>IF(AND(ISNUMBER($S304),$S304&lt;&gt;0),EXTRA!AH304,'Lo-Z'!BA304)</f>
        <v/>
      </c>
      <c r="AY304" s="335" t="str">
        <f>IF(AND(ISNUMBER(BA304),BA304&lt;&gt;0),"",IF(AND(ISNUMBER($S304),$S304&lt;&gt;0),'Lo-Z-INPUT'!$K$15*'Lo-Z-INPUT'!$K$7,'Lo-Z'!BC304))</f>
        <v/>
      </c>
      <c r="AZ304" s="170"/>
      <c r="BA304" s="296"/>
      <c r="BB304" s="345"/>
      <c r="BD304" s="333" t="str">
        <f>IF(AND(ISNUMBER($S304),$S304&lt;&gt;0),EXTRA!BC304,'Lo-Z'!BV304)</f>
        <v/>
      </c>
      <c r="BE304" s="334" t="str">
        <f t="shared" si="125"/>
        <v/>
      </c>
      <c r="BG304" s="332" t="str">
        <f>IF(AND(ISNUMBER($S304),$S304&lt;&gt;0),EXTRA!AT304,'Lo-Z'!BM304)</f>
        <v/>
      </c>
      <c r="BH304" s="65" t="str">
        <f t="shared" si="126"/>
        <v/>
      </c>
      <c r="BJ304" s="348" t="str">
        <f t="shared" si="127"/>
        <v/>
      </c>
      <c r="BK304" s="349" t="str">
        <f t="shared" si="128"/>
        <v/>
      </c>
      <c r="BN304" s="480" t="str">
        <f t="shared" si="100"/>
        <v/>
      </c>
      <c r="BO304" s="481" t="str">
        <f t="shared" si="129"/>
        <v/>
      </c>
    </row>
    <row r="305" spans="1:67" hidden="1">
      <c r="A305" s="106" t="e">
        <f>MATRIX!A305</f>
        <v>#N/A</v>
      </c>
      <c r="B305" s="506" t="e">
        <f>IF(MATRIX!B305&lt;&gt;0,MATRIX!B305,"-")</f>
        <v>#N/A</v>
      </c>
      <c r="D305" s="131"/>
      <c r="E305" s="294" t="str">
        <f t="shared" si="114"/>
        <v/>
      </c>
      <c r="F305" s="379"/>
      <c r="G305" s="306" t="e">
        <f>'Lo-Z'!AE305</f>
        <v>#N/A</v>
      </c>
      <c r="H305" s="380" t="str">
        <f>'Lo-Z'!AF305</f>
        <v/>
      </c>
      <c r="J305" s="382"/>
      <c r="K305" s="471"/>
      <c r="L305" s="469"/>
      <c r="M305" s="382"/>
      <c r="N305" s="470"/>
      <c r="O305" s="382"/>
      <c r="P305" s="470"/>
      <c r="Q305" s="382"/>
      <c r="S305" s="460" t="str">
        <f t="shared" si="115"/>
        <v/>
      </c>
      <c r="T305" s="381"/>
      <c r="U305" s="459" t="str" cm="1">
        <f t="array" ref="U305">IF(ISNUMBER(O305), O305, IF(ISNUMBER(G305), 'Lo-Z-INPUT'!$K$19:$L$19, ""))</f>
        <v/>
      </c>
      <c r="V305" s="381"/>
      <c r="W305" s="458" t="str">
        <f t="shared" si="116"/>
        <v/>
      </c>
      <c r="X305" s="144"/>
      <c r="Y305" s="462"/>
      <c r="Z305" s="70" t="str">
        <f>IF(AND(ISNUMBER($S305),$S305&lt;&gt;0),EXTRA!K305,'Lo-Z'!AH305)</f>
        <v>-</v>
      </c>
      <c r="AB305" s="327" t="str">
        <f>IF(AND(ISNUMBER($S305),$S305&lt;&gt;0),EXTRA!M305,'Lo-Z'!AJ305)</f>
        <v>-</v>
      </c>
      <c r="AC305" s="328" t="str">
        <f t="shared" si="117"/>
        <v/>
      </c>
      <c r="AE305" s="66" t="e">
        <f>IF(AND(ISNUMBER($S305),$S305&lt;&gt;0),EXTRA!P305,'Lo-Z'!AM305)</f>
        <v>#N/A</v>
      </c>
      <c r="AF305" s="65" t="str">
        <f t="shared" si="118"/>
        <v/>
      </c>
      <c r="AG305" s="329" t="e">
        <f>IF(AND(ISNUMBER($S305),$S305&lt;&gt;0),EXTRA!R305,'Lo-Z'!AO305)</f>
        <v>#N/A</v>
      </c>
      <c r="AH305" s="124" t="str">
        <f t="shared" si="119"/>
        <v/>
      </c>
      <c r="AJ305" s="104" t="str">
        <f>IF(AND(ISNUMBER($S305),$S305&lt;&gt;0),EXTRA!T305,'Lo-Z'!AQ305)</f>
        <v/>
      </c>
      <c r="AK305" s="44" t="str">
        <f t="shared" si="120"/>
        <v/>
      </c>
      <c r="AM305" s="85" t="str">
        <f>IF(AND(ISNUMBER($S305),$S305&lt;&gt;0),IF(MV&lt;200,EXTRA!V305,EXTRA!Z305),IF(MV&lt;200,'Lo-Z'!AS305,'Lo-Z'!AW305))</f>
        <v/>
      </c>
      <c r="AN305" s="84" t="str">
        <f t="shared" si="121"/>
        <v/>
      </c>
      <c r="AO305" s="322" t="str">
        <f>IF(AND(ISNUMBER($S305),$S305&lt;&gt;0),IF(MV&lt;200,EXTRA!X305,EXTRA!AB305),IF(MV&lt;200,'Lo-Z'!AU305,'Lo-Z'!AY305))</f>
        <v/>
      </c>
      <c r="AP305" s="106" t="str">
        <f t="shared" si="122"/>
        <v/>
      </c>
      <c r="AR305" s="289" t="str">
        <f>IF(AND(ISNUMBER($S305),$S305&lt;&gt;0),EXTRA!AW305,'Lo-Z'!BP305)</f>
        <v/>
      </c>
      <c r="AS305" s="290" t="str">
        <f t="shared" si="123"/>
        <v/>
      </c>
      <c r="AT305" s="291" t="str">
        <f>IF(AND(ISNUMBER($S305),$S305&lt;&gt;0),EXTRA!AY305,'Lo-Z'!BR305)</f>
        <v/>
      </c>
      <c r="AU305" s="292" t="str">
        <f t="shared" si="124"/>
        <v/>
      </c>
      <c r="AW305" s="330" t="str">
        <f>IF(AND(ISNUMBER($S305),$S305&lt;&gt;0),EXTRA!AH305,'Lo-Z'!BA305)</f>
        <v/>
      </c>
      <c r="AY305" s="335" t="str">
        <f>IF(AND(ISNUMBER(BA305),BA305&lt;&gt;0),"",IF(AND(ISNUMBER($S305),$S305&lt;&gt;0),'Lo-Z-INPUT'!$K$15*'Lo-Z-INPUT'!$K$7,'Lo-Z'!BC305))</f>
        <v/>
      </c>
      <c r="AZ305" s="170"/>
      <c r="BA305" s="296"/>
      <c r="BB305" s="345"/>
      <c r="BD305" s="333" t="str">
        <f>IF(AND(ISNUMBER($S305),$S305&lt;&gt;0),EXTRA!BC305,'Lo-Z'!BV305)</f>
        <v/>
      </c>
      <c r="BE305" s="334" t="str">
        <f t="shared" si="125"/>
        <v/>
      </c>
      <c r="BG305" s="332" t="str">
        <f>IF(AND(ISNUMBER($S305),$S305&lt;&gt;0),EXTRA!AT305,'Lo-Z'!BM305)</f>
        <v/>
      </c>
      <c r="BH305" s="65" t="str">
        <f t="shared" si="126"/>
        <v/>
      </c>
      <c r="BJ305" s="348" t="str">
        <f t="shared" si="127"/>
        <v/>
      </c>
      <c r="BK305" s="349" t="str">
        <f t="shared" si="128"/>
        <v/>
      </c>
      <c r="BN305" s="480" t="str">
        <f t="shared" si="100"/>
        <v/>
      </c>
      <c r="BO305" s="481" t="str">
        <f t="shared" si="129"/>
        <v/>
      </c>
    </row>
    <row r="306" spans="1:67" hidden="1">
      <c r="A306" s="106" t="e">
        <f>MATRIX!A306</f>
        <v>#N/A</v>
      </c>
      <c r="B306" s="506" t="e">
        <f>IF(MATRIX!B306&lt;&gt;0,MATRIX!B306,"-")</f>
        <v>#N/A</v>
      </c>
      <c r="D306" s="131"/>
      <c r="E306" s="294" t="str">
        <f t="shared" si="114"/>
        <v/>
      </c>
      <c r="F306" s="379"/>
      <c r="G306" s="306" t="e">
        <f>'Lo-Z'!AE306</f>
        <v>#N/A</v>
      </c>
      <c r="H306" s="380" t="str">
        <f>'Lo-Z'!AF306</f>
        <v/>
      </c>
      <c r="J306" s="382"/>
      <c r="K306" s="471"/>
      <c r="L306" s="469"/>
      <c r="M306" s="382"/>
      <c r="N306" s="470"/>
      <c r="O306" s="382"/>
      <c r="P306" s="470"/>
      <c r="Q306" s="382"/>
      <c r="S306" s="460" t="str">
        <f t="shared" si="115"/>
        <v/>
      </c>
      <c r="T306" s="381"/>
      <c r="U306" s="459" t="str" cm="1">
        <f t="array" ref="U306">IF(ISNUMBER(O306), O306, IF(ISNUMBER(G306), 'Lo-Z-INPUT'!$K$19:$L$19, ""))</f>
        <v/>
      </c>
      <c r="V306" s="381"/>
      <c r="W306" s="458" t="str">
        <f t="shared" si="116"/>
        <v/>
      </c>
      <c r="X306" s="144"/>
      <c r="Y306" s="462"/>
      <c r="Z306" s="70" t="str">
        <f>IF(AND(ISNUMBER($S306),$S306&lt;&gt;0),EXTRA!K306,'Lo-Z'!AH306)</f>
        <v>-</v>
      </c>
      <c r="AB306" s="327" t="str">
        <f>IF(AND(ISNUMBER($S306),$S306&lt;&gt;0),EXTRA!M306,'Lo-Z'!AJ306)</f>
        <v>-</v>
      </c>
      <c r="AC306" s="328" t="str">
        <f t="shared" si="117"/>
        <v/>
      </c>
      <c r="AE306" s="66" t="e">
        <f>IF(AND(ISNUMBER($S306),$S306&lt;&gt;0),EXTRA!P306,'Lo-Z'!AM306)</f>
        <v>#N/A</v>
      </c>
      <c r="AF306" s="65" t="str">
        <f t="shared" si="118"/>
        <v/>
      </c>
      <c r="AG306" s="329" t="e">
        <f>IF(AND(ISNUMBER($S306),$S306&lt;&gt;0),EXTRA!R306,'Lo-Z'!AO306)</f>
        <v>#N/A</v>
      </c>
      <c r="AH306" s="124" t="str">
        <f t="shared" si="119"/>
        <v/>
      </c>
      <c r="AJ306" s="104" t="str">
        <f>IF(AND(ISNUMBER($S306),$S306&lt;&gt;0),EXTRA!T306,'Lo-Z'!AQ306)</f>
        <v/>
      </c>
      <c r="AK306" s="44" t="str">
        <f t="shared" si="120"/>
        <v/>
      </c>
      <c r="AM306" s="85" t="str">
        <f>IF(AND(ISNUMBER($S306),$S306&lt;&gt;0),IF(MV&lt;200,EXTRA!V306,EXTRA!Z306),IF(MV&lt;200,'Lo-Z'!AS306,'Lo-Z'!AW306))</f>
        <v/>
      </c>
      <c r="AN306" s="84" t="str">
        <f t="shared" si="121"/>
        <v/>
      </c>
      <c r="AO306" s="322" t="str">
        <f>IF(AND(ISNUMBER($S306),$S306&lt;&gt;0),IF(MV&lt;200,EXTRA!X306,EXTRA!AB306),IF(MV&lt;200,'Lo-Z'!AU306,'Lo-Z'!AY306))</f>
        <v/>
      </c>
      <c r="AP306" s="106" t="str">
        <f t="shared" si="122"/>
        <v/>
      </c>
      <c r="AR306" s="289" t="str">
        <f>IF(AND(ISNUMBER($S306),$S306&lt;&gt;0),EXTRA!AW306,'Lo-Z'!BP306)</f>
        <v/>
      </c>
      <c r="AS306" s="290" t="str">
        <f t="shared" si="123"/>
        <v/>
      </c>
      <c r="AT306" s="291" t="str">
        <f>IF(AND(ISNUMBER($S306),$S306&lt;&gt;0),EXTRA!AY306,'Lo-Z'!BR306)</f>
        <v/>
      </c>
      <c r="AU306" s="292" t="str">
        <f t="shared" si="124"/>
        <v/>
      </c>
      <c r="AW306" s="330" t="str">
        <f>IF(AND(ISNUMBER($S306),$S306&lt;&gt;0),EXTRA!AH306,'Lo-Z'!BA306)</f>
        <v/>
      </c>
      <c r="AY306" s="335" t="str">
        <f>IF(AND(ISNUMBER(BA306),BA306&lt;&gt;0),"",IF(AND(ISNUMBER($S306),$S306&lt;&gt;0),'Lo-Z-INPUT'!$K$15*'Lo-Z-INPUT'!$K$7,'Lo-Z'!BC306))</f>
        <v/>
      </c>
      <c r="AZ306" s="170"/>
      <c r="BA306" s="296"/>
      <c r="BB306" s="345"/>
      <c r="BD306" s="333" t="str">
        <f>IF(AND(ISNUMBER($S306),$S306&lt;&gt;0),EXTRA!BC306,'Lo-Z'!BV306)</f>
        <v/>
      </c>
      <c r="BE306" s="334" t="str">
        <f t="shared" si="125"/>
        <v/>
      </c>
      <c r="BG306" s="332" t="str">
        <f>IF(AND(ISNUMBER($S306),$S306&lt;&gt;0),EXTRA!AT306,'Lo-Z'!BM306)</f>
        <v/>
      </c>
      <c r="BH306" s="65" t="str">
        <f t="shared" si="126"/>
        <v/>
      </c>
      <c r="BJ306" s="348" t="str">
        <f t="shared" si="127"/>
        <v/>
      </c>
      <c r="BK306" s="349" t="str">
        <f t="shared" si="128"/>
        <v/>
      </c>
      <c r="BN306" s="480" t="str">
        <f t="shared" si="100"/>
        <v/>
      </c>
      <c r="BO306" s="481" t="str">
        <f t="shared" si="129"/>
        <v/>
      </c>
    </row>
    <row r="307" spans="1:67" hidden="1">
      <c r="A307" s="106" t="e">
        <f>MATRIX!A307</f>
        <v>#N/A</v>
      </c>
      <c r="B307" s="506" t="e">
        <f>IF(MATRIX!B307&lt;&gt;0,MATRIX!B307,"-")</f>
        <v>#N/A</v>
      </c>
      <c r="D307" s="131"/>
      <c r="E307" s="294" t="str">
        <f t="shared" si="114"/>
        <v/>
      </c>
      <c r="F307" s="379"/>
      <c r="G307" s="306" t="e">
        <f>'Lo-Z'!AE307</f>
        <v>#N/A</v>
      </c>
      <c r="H307" s="380" t="str">
        <f>'Lo-Z'!AF307</f>
        <v/>
      </c>
      <c r="J307" s="382"/>
      <c r="K307" s="471"/>
      <c r="L307" s="469"/>
      <c r="M307" s="382"/>
      <c r="N307" s="470"/>
      <c r="O307" s="382"/>
      <c r="P307" s="470"/>
      <c r="Q307" s="382"/>
      <c r="S307" s="460" t="str">
        <f t="shared" si="115"/>
        <v/>
      </c>
      <c r="T307" s="381"/>
      <c r="U307" s="459" t="str" cm="1">
        <f t="array" ref="U307">IF(ISNUMBER(O307), O307, IF(ISNUMBER(G307), 'Lo-Z-INPUT'!$K$19:$L$19, ""))</f>
        <v/>
      </c>
      <c r="V307" s="381"/>
      <c r="W307" s="458" t="str">
        <f t="shared" si="116"/>
        <v/>
      </c>
      <c r="X307" s="144"/>
      <c r="Y307" s="462"/>
      <c r="Z307" s="70" t="str">
        <f>IF(AND(ISNUMBER($S307),$S307&lt;&gt;0),EXTRA!K307,'Lo-Z'!AH307)</f>
        <v>-</v>
      </c>
      <c r="AB307" s="327" t="str">
        <f>IF(AND(ISNUMBER($S307),$S307&lt;&gt;0),EXTRA!M307,'Lo-Z'!AJ307)</f>
        <v>-</v>
      </c>
      <c r="AC307" s="328" t="str">
        <f t="shared" si="117"/>
        <v/>
      </c>
      <c r="AE307" s="66" t="e">
        <f>IF(AND(ISNUMBER($S307),$S307&lt;&gt;0),EXTRA!P307,'Lo-Z'!AM307)</f>
        <v>#N/A</v>
      </c>
      <c r="AF307" s="65" t="str">
        <f t="shared" si="118"/>
        <v/>
      </c>
      <c r="AG307" s="329" t="e">
        <f>IF(AND(ISNUMBER($S307),$S307&lt;&gt;0),EXTRA!R307,'Lo-Z'!AO307)</f>
        <v>#N/A</v>
      </c>
      <c r="AH307" s="124" t="str">
        <f t="shared" si="119"/>
        <v/>
      </c>
      <c r="AJ307" s="104" t="str">
        <f>IF(AND(ISNUMBER($S307),$S307&lt;&gt;0),EXTRA!T307,'Lo-Z'!AQ307)</f>
        <v/>
      </c>
      <c r="AK307" s="44" t="str">
        <f t="shared" si="120"/>
        <v/>
      </c>
      <c r="AM307" s="85" t="str">
        <f>IF(AND(ISNUMBER($S307),$S307&lt;&gt;0),IF(MV&lt;200,EXTRA!V307,EXTRA!Z307),IF(MV&lt;200,'Lo-Z'!AS307,'Lo-Z'!AW307))</f>
        <v/>
      </c>
      <c r="AN307" s="84" t="str">
        <f t="shared" si="121"/>
        <v/>
      </c>
      <c r="AO307" s="322" t="str">
        <f>IF(AND(ISNUMBER($S307),$S307&lt;&gt;0),IF(MV&lt;200,EXTRA!X307,EXTRA!AB307),IF(MV&lt;200,'Lo-Z'!AU307,'Lo-Z'!AY307))</f>
        <v/>
      </c>
      <c r="AP307" s="106" t="str">
        <f t="shared" si="122"/>
        <v/>
      </c>
      <c r="AR307" s="289" t="str">
        <f>IF(AND(ISNUMBER($S307),$S307&lt;&gt;0),EXTRA!AW307,'Lo-Z'!BP307)</f>
        <v/>
      </c>
      <c r="AS307" s="290" t="str">
        <f t="shared" si="123"/>
        <v/>
      </c>
      <c r="AT307" s="291" t="str">
        <f>IF(AND(ISNUMBER($S307),$S307&lt;&gt;0),EXTRA!AY307,'Lo-Z'!BR307)</f>
        <v/>
      </c>
      <c r="AU307" s="292" t="str">
        <f t="shared" si="124"/>
        <v/>
      </c>
      <c r="AW307" s="330" t="str">
        <f>IF(AND(ISNUMBER($S307),$S307&lt;&gt;0),EXTRA!AH307,'Lo-Z'!BA307)</f>
        <v/>
      </c>
      <c r="AY307" s="335" t="str">
        <f>IF(AND(ISNUMBER(BA307),BA307&lt;&gt;0),"",IF(AND(ISNUMBER($S307),$S307&lt;&gt;0),'Lo-Z-INPUT'!$K$15*'Lo-Z-INPUT'!$K$7,'Lo-Z'!BC307))</f>
        <v/>
      </c>
      <c r="AZ307" s="170"/>
      <c r="BA307" s="296"/>
      <c r="BB307" s="345"/>
      <c r="BD307" s="333" t="str">
        <f>IF(AND(ISNUMBER($S307),$S307&lt;&gt;0),EXTRA!BC307,'Lo-Z'!BV307)</f>
        <v/>
      </c>
      <c r="BE307" s="334" t="str">
        <f t="shared" si="125"/>
        <v/>
      </c>
      <c r="BG307" s="332" t="str">
        <f>IF(AND(ISNUMBER($S307),$S307&lt;&gt;0),EXTRA!AT307,'Lo-Z'!BM307)</f>
        <v/>
      </c>
      <c r="BH307" s="65" t="str">
        <f t="shared" si="126"/>
        <v/>
      </c>
      <c r="BJ307" s="348" t="str">
        <f t="shared" si="127"/>
        <v/>
      </c>
      <c r="BK307" s="349" t="str">
        <f t="shared" si="128"/>
        <v/>
      </c>
      <c r="BN307" s="480" t="str">
        <f t="shared" si="100"/>
        <v/>
      </c>
      <c r="BO307" s="481" t="str">
        <f t="shared" si="129"/>
        <v/>
      </c>
    </row>
    <row r="308" spans="1:67" hidden="1">
      <c r="A308" s="106" t="e">
        <f>MATRIX!A308</f>
        <v>#N/A</v>
      </c>
      <c r="B308" s="506" t="e">
        <f>IF(MATRIX!B308&lt;&gt;0,MATRIX!B308,"-")</f>
        <v>#N/A</v>
      </c>
      <c r="D308" s="131"/>
      <c r="E308" s="294" t="str">
        <f t="shared" si="114"/>
        <v/>
      </c>
      <c r="F308" s="379"/>
      <c r="G308" s="306" t="e">
        <f>'Lo-Z'!AE308</f>
        <v>#N/A</v>
      </c>
      <c r="H308" s="380" t="str">
        <f>'Lo-Z'!AF308</f>
        <v/>
      </c>
      <c r="J308" s="382"/>
      <c r="K308" s="471"/>
      <c r="L308" s="469"/>
      <c r="M308" s="382"/>
      <c r="N308" s="470"/>
      <c r="O308" s="382"/>
      <c r="P308" s="470"/>
      <c r="Q308" s="382"/>
      <c r="S308" s="460" t="str">
        <f t="shared" si="115"/>
        <v/>
      </c>
      <c r="T308" s="381"/>
      <c r="U308" s="459" t="str" cm="1">
        <f t="array" ref="U308">IF(ISNUMBER(O308), O308, IF(ISNUMBER(G308), 'Lo-Z-INPUT'!$K$19:$L$19, ""))</f>
        <v/>
      </c>
      <c r="V308" s="381"/>
      <c r="W308" s="458" t="str">
        <f t="shared" si="116"/>
        <v/>
      </c>
      <c r="X308" s="144"/>
      <c r="Y308" s="462"/>
      <c r="Z308" s="70" t="str">
        <f>IF(AND(ISNUMBER($S308),$S308&lt;&gt;0),EXTRA!K308,'Lo-Z'!AH308)</f>
        <v>-</v>
      </c>
      <c r="AB308" s="327" t="str">
        <f>IF(AND(ISNUMBER($S308),$S308&lt;&gt;0),EXTRA!M308,'Lo-Z'!AJ308)</f>
        <v>-</v>
      </c>
      <c r="AC308" s="328" t="str">
        <f t="shared" si="117"/>
        <v/>
      </c>
      <c r="AE308" s="66" t="e">
        <f>IF(AND(ISNUMBER($S308),$S308&lt;&gt;0),EXTRA!P308,'Lo-Z'!AM308)</f>
        <v>#N/A</v>
      </c>
      <c r="AF308" s="65" t="str">
        <f t="shared" si="118"/>
        <v/>
      </c>
      <c r="AG308" s="329" t="e">
        <f>IF(AND(ISNUMBER($S308),$S308&lt;&gt;0),EXTRA!R308,'Lo-Z'!AO308)</f>
        <v>#N/A</v>
      </c>
      <c r="AH308" s="124" t="str">
        <f t="shared" si="119"/>
        <v/>
      </c>
      <c r="AJ308" s="104" t="str">
        <f>IF(AND(ISNUMBER($S308),$S308&lt;&gt;0),EXTRA!T308,'Lo-Z'!AQ308)</f>
        <v/>
      </c>
      <c r="AK308" s="44" t="str">
        <f t="shared" si="120"/>
        <v/>
      </c>
      <c r="AM308" s="85" t="str">
        <f>IF(AND(ISNUMBER($S308),$S308&lt;&gt;0),IF(MV&lt;200,EXTRA!V308,EXTRA!Z308),IF(MV&lt;200,'Lo-Z'!AS308,'Lo-Z'!AW308))</f>
        <v/>
      </c>
      <c r="AN308" s="84" t="str">
        <f t="shared" si="121"/>
        <v/>
      </c>
      <c r="AO308" s="322" t="str">
        <f>IF(AND(ISNUMBER($S308),$S308&lt;&gt;0),IF(MV&lt;200,EXTRA!X308,EXTRA!AB308),IF(MV&lt;200,'Lo-Z'!AU308,'Lo-Z'!AY308))</f>
        <v/>
      </c>
      <c r="AP308" s="106" t="str">
        <f t="shared" si="122"/>
        <v/>
      </c>
      <c r="AR308" s="289" t="str">
        <f>IF(AND(ISNUMBER($S308),$S308&lt;&gt;0),EXTRA!AW308,'Lo-Z'!BP308)</f>
        <v/>
      </c>
      <c r="AS308" s="290" t="str">
        <f t="shared" si="123"/>
        <v/>
      </c>
      <c r="AT308" s="291" t="str">
        <f>IF(AND(ISNUMBER($S308),$S308&lt;&gt;0),EXTRA!AY308,'Lo-Z'!BR308)</f>
        <v/>
      </c>
      <c r="AU308" s="292" t="str">
        <f t="shared" si="124"/>
        <v/>
      </c>
      <c r="AW308" s="330" t="str">
        <f>IF(AND(ISNUMBER($S308),$S308&lt;&gt;0),EXTRA!AH308,'Lo-Z'!BA308)</f>
        <v/>
      </c>
      <c r="AY308" s="335" t="str">
        <f>IF(AND(ISNUMBER(BA308),BA308&lt;&gt;0),"",IF(AND(ISNUMBER($S308),$S308&lt;&gt;0),'Lo-Z-INPUT'!$K$15*'Lo-Z-INPUT'!$K$7,'Lo-Z'!BC308))</f>
        <v/>
      </c>
      <c r="AZ308" s="170"/>
      <c r="BA308" s="296"/>
      <c r="BB308" s="345"/>
      <c r="BD308" s="333" t="str">
        <f>IF(AND(ISNUMBER($S308),$S308&lt;&gt;0),EXTRA!BC308,'Lo-Z'!BV308)</f>
        <v/>
      </c>
      <c r="BE308" s="334" t="str">
        <f t="shared" si="125"/>
        <v/>
      </c>
      <c r="BG308" s="332" t="str">
        <f>IF(AND(ISNUMBER($S308),$S308&lt;&gt;0),EXTRA!AT308,'Lo-Z'!BM308)</f>
        <v/>
      </c>
      <c r="BH308" s="65" t="str">
        <f t="shared" si="126"/>
        <v/>
      </c>
      <c r="BJ308" s="348" t="str">
        <f t="shared" si="127"/>
        <v/>
      </c>
      <c r="BK308" s="349" t="str">
        <f t="shared" si="128"/>
        <v/>
      </c>
      <c r="BN308" s="480" t="str">
        <f t="shared" si="100"/>
        <v/>
      </c>
      <c r="BO308" s="481" t="str">
        <f t="shared" si="129"/>
        <v/>
      </c>
    </row>
    <row r="309" spans="1:67" hidden="1">
      <c r="A309" s="106" t="e">
        <f>MATRIX!A309</f>
        <v>#N/A</v>
      </c>
      <c r="B309" s="506" t="e">
        <f>IF(MATRIX!B309&lt;&gt;0,MATRIX!B309,"-")</f>
        <v>#N/A</v>
      </c>
      <c r="D309" s="131"/>
      <c r="E309" s="294" t="str">
        <f t="shared" ref="E309:E315" si="130">IF(OR(ISBLANK(D309),NOT(ISNUMBER(D309))),"",ES)</f>
        <v/>
      </c>
      <c r="F309" s="379"/>
      <c r="G309" s="306" t="e">
        <f>'Lo-Z'!AE309</f>
        <v>#N/A</v>
      </c>
      <c r="H309" s="380" t="str">
        <f>'Lo-Z'!AF309</f>
        <v/>
      </c>
      <c r="J309" s="382"/>
      <c r="K309" s="471"/>
      <c r="L309" s="469"/>
      <c r="M309" s="382"/>
      <c r="N309" s="470"/>
      <c r="O309" s="382"/>
      <c r="P309" s="470"/>
      <c r="Q309" s="382"/>
      <c r="S309" s="460" t="str">
        <f t="shared" ref="S309:S315" si="131">IF(ISNUMBER(M309), M309, IF(AND(J309="Y",ISNUMBER(G309)),IF(ISNUMBER(M309),M309,G309),""))</f>
        <v/>
      </c>
      <c r="T309" s="381"/>
      <c r="U309" s="459" t="str" cm="1">
        <f t="array" ref="U309">IF(ISNUMBER(O309), O309, IF(ISNUMBER(G309), 'Lo-Z-INPUT'!$K$19:$L$19, ""))</f>
        <v/>
      </c>
      <c r="V309" s="381"/>
      <c r="W309" s="458" t="str">
        <f t="shared" ref="W309:W315" si="132">IF(Q309="B", "B", IF(H309="B", "B", ""))</f>
        <v/>
      </c>
      <c r="X309" s="144"/>
      <c r="Y309" s="462"/>
      <c r="Z309" s="70" t="str">
        <f>IF(AND(ISNUMBER($S309),$S309&lt;&gt;0),EXTRA!K309,'Lo-Z'!AH309)</f>
        <v>-</v>
      </c>
      <c r="AB309" s="327" t="str">
        <f>IF(AND(ISNUMBER($S309),$S309&lt;&gt;0),EXTRA!M309,'Lo-Z'!AJ309)</f>
        <v>-</v>
      </c>
      <c r="AC309" s="328" t="str">
        <f t="shared" ref="AC309:AC315" si="133">IF(ISNUMBER(AB309),KP,"")</f>
        <v/>
      </c>
      <c r="AE309" s="66" t="e">
        <f>IF(AND(ISNUMBER($S309),$S309&lt;&gt;0),EXTRA!P309,'Lo-Z'!AM309)</f>
        <v>#N/A</v>
      </c>
      <c r="AF309" s="65" t="str">
        <f t="shared" ref="AF309:AF315" si="134">IF(ISNUMBER(AE309),"W","")</f>
        <v/>
      </c>
      <c r="AG309" s="329" t="e">
        <f>IF(AND(ISNUMBER($S309),$S309&lt;&gt;0),EXTRA!R309,'Lo-Z'!AO309)</f>
        <v>#N/A</v>
      </c>
      <c r="AH309" s="124" t="str">
        <f t="shared" ref="AH309:AH315" si="135">IF(ISNUMBER(AG309),"W","")</f>
        <v/>
      </c>
      <c r="AJ309" s="104" t="str">
        <f>IF(AND(ISNUMBER($S309),$S309&lt;&gt;0),EXTRA!T309,'Lo-Z'!AQ309)</f>
        <v/>
      </c>
      <c r="AK309" s="44" t="str">
        <f t="shared" ref="AK309:AK315" si="136">IF(AJ309="","","V")</f>
        <v/>
      </c>
      <c r="AM309" s="85" t="str">
        <f>IF(AND(ISNUMBER($S309),$S309&lt;&gt;0),IF(MV&lt;200,EXTRA!V309,EXTRA!Z309),IF(MV&lt;200,'Lo-Z'!AS309,'Lo-Z'!AW309))</f>
        <v/>
      </c>
      <c r="AN309" s="84" t="str">
        <f t="shared" ref="AN309:AN315" si="137">IF(ISNUMBER(AM309),"A","")</f>
        <v/>
      </c>
      <c r="AO309" s="322" t="str">
        <f>IF(AND(ISNUMBER($S309),$S309&lt;&gt;0),IF(MV&lt;200,EXTRA!X309,EXTRA!AB309),IF(MV&lt;200,'Lo-Z'!AU309,'Lo-Z'!AY309))</f>
        <v/>
      </c>
      <c r="AP309" s="106" t="str">
        <f t="shared" ref="AP309:AP315" si="138">IF(ISNUMBER(AO309),"A","")</f>
        <v/>
      </c>
      <c r="AR309" s="289" t="str">
        <f>IF(AND(ISNUMBER($S309),$S309&lt;&gt;0),EXTRA!AW309,'Lo-Z'!BP309)</f>
        <v/>
      </c>
      <c r="AS309" s="290" t="str">
        <f t="shared" ref="AS309:AS315" si="139">IF(ISNUMBER(AR309),"BTU","")</f>
        <v/>
      </c>
      <c r="AT309" s="291" t="str">
        <f>IF(AND(ISNUMBER($S309),$S309&lt;&gt;0),EXTRA!AY309,'Lo-Z'!BR309)</f>
        <v/>
      </c>
      <c r="AU309" s="292" t="str">
        <f t="shared" ref="AU309:AU315" si="140">IF(ISNUMBER(AT309),"BTU","")</f>
        <v/>
      </c>
      <c r="AW309" s="330" t="str">
        <f>IF(AND(ISNUMBER($S309),$S309&lt;&gt;0),EXTRA!AH309,'Lo-Z'!BA309)</f>
        <v/>
      </c>
      <c r="AY309" s="335" t="str">
        <f>IF(AND(ISNUMBER(BA309),BA309&lt;&gt;0),"",IF(AND(ISNUMBER($S309),$S309&lt;&gt;0),'Lo-Z-INPUT'!$K$15*'Lo-Z-INPUT'!$K$7,'Lo-Z'!BC309))</f>
        <v/>
      </c>
      <c r="AZ309" s="170"/>
      <c r="BA309" s="296"/>
      <c r="BB309" s="345"/>
      <c r="BD309" s="333" t="str">
        <f>IF(AND(ISNUMBER($S309),$S309&lt;&gt;0),EXTRA!BC309,'Lo-Z'!BV309)</f>
        <v/>
      </c>
      <c r="BE309" s="334" t="str">
        <f t="shared" ref="BE309:BE315" si="141">IF(ISNUMBER(BD309),ES,"")</f>
        <v/>
      </c>
      <c r="BG309" s="332" t="str">
        <f>IF(AND(ISNUMBER($S309),$S309&lt;&gt;0),EXTRA!AT309,'Lo-Z'!BM309)</f>
        <v/>
      </c>
      <c r="BH309" s="65" t="str">
        <f t="shared" ref="BH309:BH315" si="142">IF(ISNUMBER(BG309),ES,"")</f>
        <v/>
      </c>
      <c r="BJ309" s="348" t="str">
        <f t="shared" ref="BJ309:BJ315" si="143">IF(OR(ISNUMBER(G309),AND(ISNUMBER(S309),S309&lt;&gt;0)),IF(ISNUMBER(BG309+BD309),BG309+BD309,"n/a"),"")</f>
        <v/>
      </c>
      <c r="BK309" s="349" t="str">
        <f t="shared" ref="BK309:BK315" si="144">IF(ISNUMBER(BJ309),ES,"")</f>
        <v/>
      </c>
      <c r="BN309" s="480" t="str">
        <f t="shared" si="100"/>
        <v/>
      </c>
      <c r="BO309" s="481" t="str">
        <f t="shared" ref="BO309:BO315" si="145">IF(ISNUMBER(BN309),ES,"")</f>
        <v/>
      </c>
    </row>
    <row r="310" spans="1:67" hidden="1">
      <c r="A310" s="106" t="e">
        <f>MATRIX!A310</f>
        <v>#N/A</v>
      </c>
      <c r="B310" s="506" t="e">
        <f>IF(MATRIX!B310&lt;&gt;0,MATRIX!B310,"-")</f>
        <v>#N/A</v>
      </c>
      <c r="D310" s="131"/>
      <c r="E310" s="294" t="str">
        <f t="shared" si="130"/>
        <v/>
      </c>
      <c r="F310" s="379"/>
      <c r="G310" s="306" t="e">
        <f>'Lo-Z'!AE310</f>
        <v>#N/A</v>
      </c>
      <c r="H310" s="380" t="str">
        <f>'Lo-Z'!AF310</f>
        <v/>
      </c>
      <c r="J310" s="382"/>
      <c r="K310" s="471"/>
      <c r="L310" s="469"/>
      <c r="M310" s="382"/>
      <c r="N310" s="470"/>
      <c r="O310" s="382"/>
      <c r="P310" s="470"/>
      <c r="Q310" s="382"/>
      <c r="S310" s="460" t="str">
        <f t="shared" si="131"/>
        <v/>
      </c>
      <c r="T310" s="381"/>
      <c r="U310" s="459" t="str" cm="1">
        <f t="array" ref="U310">IF(ISNUMBER(O310), O310, IF(ISNUMBER(G310), 'Lo-Z-INPUT'!$K$19:$L$19, ""))</f>
        <v/>
      </c>
      <c r="V310" s="381"/>
      <c r="W310" s="458" t="str">
        <f t="shared" si="132"/>
        <v/>
      </c>
      <c r="X310" s="144"/>
      <c r="Y310" s="462"/>
      <c r="Z310" s="70" t="str">
        <f>IF(AND(ISNUMBER($S310),$S310&lt;&gt;0),EXTRA!K310,'Lo-Z'!AH310)</f>
        <v>-</v>
      </c>
      <c r="AB310" s="327" t="str">
        <f>IF(AND(ISNUMBER($S310),$S310&lt;&gt;0),EXTRA!M310,'Lo-Z'!AJ310)</f>
        <v>-</v>
      </c>
      <c r="AC310" s="328" t="str">
        <f t="shared" si="133"/>
        <v/>
      </c>
      <c r="AE310" s="66" t="e">
        <f>IF(AND(ISNUMBER($S310),$S310&lt;&gt;0),EXTRA!P310,'Lo-Z'!AM310)</f>
        <v>#N/A</v>
      </c>
      <c r="AF310" s="65" t="str">
        <f t="shared" si="134"/>
        <v/>
      </c>
      <c r="AG310" s="329" t="e">
        <f>IF(AND(ISNUMBER($S310),$S310&lt;&gt;0),EXTRA!R310,'Lo-Z'!AO310)</f>
        <v>#N/A</v>
      </c>
      <c r="AH310" s="124" t="str">
        <f t="shared" si="135"/>
        <v/>
      </c>
      <c r="AJ310" s="104" t="str">
        <f>IF(AND(ISNUMBER($S310),$S310&lt;&gt;0),EXTRA!T310,'Lo-Z'!AQ310)</f>
        <v/>
      </c>
      <c r="AK310" s="44" t="str">
        <f t="shared" si="136"/>
        <v/>
      </c>
      <c r="AM310" s="85" t="str">
        <f>IF(AND(ISNUMBER($S310),$S310&lt;&gt;0),IF(MV&lt;200,EXTRA!V310,EXTRA!Z310),IF(MV&lt;200,'Lo-Z'!AS310,'Lo-Z'!AW310))</f>
        <v/>
      </c>
      <c r="AN310" s="84" t="str">
        <f t="shared" si="137"/>
        <v/>
      </c>
      <c r="AO310" s="322" t="str">
        <f>IF(AND(ISNUMBER($S310),$S310&lt;&gt;0),IF(MV&lt;200,EXTRA!X310,EXTRA!AB310),IF(MV&lt;200,'Lo-Z'!AU310,'Lo-Z'!AY310))</f>
        <v/>
      </c>
      <c r="AP310" s="106" t="str">
        <f t="shared" si="138"/>
        <v/>
      </c>
      <c r="AR310" s="289" t="str">
        <f>IF(AND(ISNUMBER($S310),$S310&lt;&gt;0),EXTRA!AW310,'Lo-Z'!BP310)</f>
        <v/>
      </c>
      <c r="AS310" s="290" t="str">
        <f t="shared" si="139"/>
        <v/>
      </c>
      <c r="AT310" s="291" t="str">
        <f>IF(AND(ISNUMBER($S310),$S310&lt;&gt;0),EXTRA!AY310,'Lo-Z'!BR310)</f>
        <v/>
      </c>
      <c r="AU310" s="292" t="str">
        <f t="shared" si="140"/>
        <v/>
      </c>
      <c r="AW310" s="330" t="str">
        <f>IF(AND(ISNUMBER($S310),$S310&lt;&gt;0),EXTRA!AH310,'Lo-Z'!BA310)</f>
        <v/>
      </c>
      <c r="AY310" s="335" t="str">
        <f>IF(AND(ISNUMBER(BA310),BA310&lt;&gt;0),"",IF(AND(ISNUMBER($S310),$S310&lt;&gt;0),'Lo-Z-INPUT'!$K$15*'Lo-Z-INPUT'!$K$7,'Lo-Z'!BC310))</f>
        <v/>
      </c>
      <c r="AZ310" s="170"/>
      <c r="BA310" s="296"/>
      <c r="BB310" s="345"/>
      <c r="BD310" s="333" t="str">
        <f>IF(AND(ISNUMBER($S310),$S310&lt;&gt;0),EXTRA!BC310,'Lo-Z'!BV310)</f>
        <v/>
      </c>
      <c r="BE310" s="334" t="str">
        <f t="shared" si="141"/>
        <v/>
      </c>
      <c r="BG310" s="332" t="str">
        <f>IF(AND(ISNUMBER($S310),$S310&lt;&gt;0),EXTRA!AT310,'Lo-Z'!BM310)</f>
        <v/>
      </c>
      <c r="BH310" s="65" t="str">
        <f t="shared" si="142"/>
        <v/>
      </c>
      <c r="BJ310" s="348" t="str">
        <f t="shared" si="143"/>
        <v/>
      </c>
      <c r="BK310" s="349" t="str">
        <f t="shared" si="144"/>
        <v/>
      </c>
      <c r="BN310" s="480" t="str">
        <f t="shared" si="100"/>
        <v/>
      </c>
      <c r="BO310" s="481" t="str">
        <f t="shared" si="145"/>
        <v/>
      </c>
    </row>
    <row r="311" spans="1:67" hidden="1">
      <c r="A311" s="106" t="e">
        <f>MATRIX!A311</f>
        <v>#N/A</v>
      </c>
      <c r="B311" s="506" t="e">
        <f>IF(MATRIX!B311&lt;&gt;0,MATRIX!B311,"-")</f>
        <v>#N/A</v>
      </c>
      <c r="D311" s="131"/>
      <c r="E311" s="294" t="str">
        <f t="shared" si="130"/>
        <v/>
      </c>
      <c r="F311" s="379"/>
      <c r="G311" s="306" t="e">
        <f>'Lo-Z'!AE311</f>
        <v>#N/A</v>
      </c>
      <c r="H311" s="380" t="str">
        <f>'Lo-Z'!AF311</f>
        <v/>
      </c>
      <c r="J311" s="382"/>
      <c r="K311" s="471"/>
      <c r="L311" s="469"/>
      <c r="M311" s="382"/>
      <c r="N311" s="470"/>
      <c r="O311" s="382"/>
      <c r="P311" s="470"/>
      <c r="Q311" s="382"/>
      <c r="S311" s="460" t="str">
        <f t="shared" si="131"/>
        <v/>
      </c>
      <c r="T311" s="381"/>
      <c r="U311" s="459" t="str" cm="1">
        <f t="array" ref="U311">IF(ISNUMBER(O311), O311, IF(ISNUMBER(G311), 'Lo-Z-INPUT'!$K$19:$L$19, ""))</f>
        <v/>
      </c>
      <c r="V311" s="381"/>
      <c r="W311" s="458" t="str">
        <f t="shared" si="132"/>
        <v/>
      </c>
      <c r="X311" s="144"/>
      <c r="Y311" s="462"/>
      <c r="Z311" s="70" t="str">
        <f>IF(AND(ISNUMBER($S311),$S311&lt;&gt;0),EXTRA!K311,'Lo-Z'!AH311)</f>
        <v>-</v>
      </c>
      <c r="AB311" s="327" t="str">
        <f>IF(AND(ISNUMBER($S311),$S311&lt;&gt;0),EXTRA!M311,'Lo-Z'!AJ311)</f>
        <v>-</v>
      </c>
      <c r="AC311" s="328" t="str">
        <f t="shared" si="133"/>
        <v/>
      </c>
      <c r="AE311" s="66" t="e">
        <f>IF(AND(ISNUMBER($S311),$S311&lt;&gt;0),EXTRA!P311,'Lo-Z'!AM311)</f>
        <v>#N/A</v>
      </c>
      <c r="AF311" s="65" t="str">
        <f t="shared" si="134"/>
        <v/>
      </c>
      <c r="AG311" s="329" t="e">
        <f>IF(AND(ISNUMBER($S311),$S311&lt;&gt;0),EXTRA!R311,'Lo-Z'!AO311)</f>
        <v>#N/A</v>
      </c>
      <c r="AH311" s="124" t="str">
        <f t="shared" si="135"/>
        <v/>
      </c>
      <c r="AJ311" s="104" t="str">
        <f>IF(AND(ISNUMBER($S311),$S311&lt;&gt;0),EXTRA!T311,'Lo-Z'!AQ311)</f>
        <v/>
      </c>
      <c r="AK311" s="44" t="str">
        <f t="shared" si="136"/>
        <v/>
      </c>
      <c r="AM311" s="85" t="str">
        <f>IF(AND(ISNUMBER($S311),$S311&lt;&gt;0),IF(MV&lt;200,EXTRA!V311,EXTRA!Z311),IF(MV&lt;200,'Lo-Z'!AS311,'Lo-Z'!AW311))</f>
        <v/>
      </c>
      <c r="AN311" s="84" t="str">
        <f t="shared" si="137"/>
        <v/>
      </c>
      <c r="AO311" s="322" t="str">
        <f>IF(AND(ISNUMBER($S311),$S311&lt;&gt;0),IF(MV&lt;200,EXTRA!X311,EXTRA!AB311),IF(MV&lt;200,'Lo-Z'!AU311,'Lo-Z'!AY311))</f>
        <v/>
      </c>
      <c r="AP311" s="106" t="str">
        <f t="shared" si="138"/>
        <v/>
      </c>
      <c r="AR311" s="289" t="str">
        <f>IF(AND(ISNUMBER($S311),$S311&lt;&gt;0),EXTRA!AW311,'Lo-Z'!BP311)</f>
        <v/>
      </c>
      <c r="AS311" s="290" t="str">
        <f t="shared" si="139"/>
        <v/>
      </c>
      <c r="AT311" s="291" t="str">
        <f>IF(AND(ISNUMBER($S311),$S311&lt;&gt;0),EXTRA!AY311,'Lo-Z'!BR311)</f>
        <v/>
      </c>
      <c r="AU311" s="292" t="str">
        <f t="shared" si="140"/>
        <v/>
      </c>
      <c r="AW311" s="330" t="str">
        <f>IF(AND(ISNUMBER($S311),$S311&lt;&gt;0),EXTRA!AH311,'Lo-Z'!BA311)</f>
        <v/>
      </c>
      <c r="AY311" s="335" t="str">
        <f>IF(AND(ISNUMBER(BA311),BA311&lt;&gt;0),"",IF(AND(ISNUMBER($S311),$S311&lt;&gt;0),'Lo-Z-INPUT'!$K$15*'Lo-Z-INPUT'!$K$7,'Lo-Z'!BC311))</f>
        <v/>
      </c>
      <c r="AZ311" s="170"/>
      <c r="BA311" s="296"/>
      <c r="BB311" s="345"/>
      <c r="BD311" s="333" t="str">
        <f>IF(AND(ISNUMBER($S311),$S311&lt;&gt;0),EXTRA!BC311,'Lo-Z'!BV311)</f>
        <v/>
      </c>
      <c r="BE311" s="334" t="str">
        <f t="shared" si="141"/>
        <v/>
      </c>
      <c r="BG311" s="332" t="str">
        <f>IF(AND(ISNUMBER($S311),$S311&lt;&gt;0),EXTRA!AT311,'Lo-Z'!BM311)</f>
        <v/>
      </c>
      <c r="BH311" s="65" t="str">
        <f t="shared" si="142"/>
        <v/>
      </c>
      <c r="BJ311" s="348" t="str">
        <f t="shared" si="143"/>
        <v/>
      </c>
      <c r="BK311" s="349" t="str">
        <f t="shared" si="144"/>
        <v/>
      </c>
      <c r="BN311" s="480" t="str">
        <f t="shared" si="100"/>
        <v/>
      </c>
      <c r="BO311" s="481" t="str">
        <f t="shared" si="145"/>
        <v/>
      </c>
    </row>
    <row r="312" spans="1:67" hidden="1">
      <c r="A312" s="106" t="e">
        <f>MATRIX!A312</f>
        <v>#N/A</v>
      </c>
      <c r="B312" s="506" t="e">
        <f>IF(MATRIX!B312&lt;&gt;0,MATRIX!B312,"-")</f>
        <v>#N/A</v>
      </c>
      <c r="D312" s="131"/>
      <c r="E312" s="294" t="str">
        <f t="shared" si="130"/>
        <v/>
      </c>
      <c r="F312" s="379"/>
      <c r="G312" s="306" t="e">
        <f>'Lo-Z'!AE312</f>
        <v>#N/A</v>
      </c>
      <c r="H312" s="380" t="str">
        <f>'Lo-Z'!AF312</f>
        <v/>
      </c>
      <c r="J312" s="382"/>
      <c r="K312" s="471"/>
      <c r="L312" s="469"/>
      <c r="M312" s="382"/>
      <c r="N312" s="470"/>
      <c r="O312" s="382"/>
      <c r="P312" s="470"/>
      <c r="Q312" s="382"/>
      <c r="S312" s="460" t="str">
        <f t="shared" si="131"/>
        <v/>
      </c>
      <c r="T312" s="381"/>
      <c r="U312" s="459" t="str" cm="1">
        <f t="array" ref="U312">IF(ISNUMBER(O312), O312, IF(ISNUMBER(G312), 'Lo-Z-INPUT'!$K$19:$L$19, ""))</f>
        <v/>
      </c>
      <c r="V312" s="381"/>
      <c r="W312" s="458" t="str">
        <f t="shared" si="132"/>
        <v/>
      </c>
      <c r="X312" s="144"/>
      <c r="Y312" s="462"/>
      <c r="Z312" s="70" t="str">
        <f>IF(AND(ISNUMBER($S312),$S312&lt;&gt;0),EXTRA!K312,'Lo-Z'!AH312)</f>
        <v>-</v>
      </c>
      <c r="AB312" s="327" t="str">
        <f>IF(AND(ISNUMBER($S312),$S312&lt;&gt;0),EXTRA!M312,'Lo-Z'!AJ312)</f>
        <v>-</v>
      </c>
      <c r="AC312" s="328" t="str">
        <f t="shared" si="133"/>
        <v/>
      </c>
      <c r="AE312" s="66" t="e">
        <f>IF(AND(ISNUMBER($S312),$S312&lt;&gt;0),EXTRA!P312,'Lo-Z'!AM312)</f>
        <v>#N/A</v>
      </c>
      <c r="AF312" s="65" t="str">
        <f t="shared" si="134"/>
        <v/>
      </c>
      <c r="AG312" s="329" t="e">
        <f>IF(AND(ISNUMBER($S312),$S312&lt;&gt;0),EXTRA!R312,'Lo-Z'!AO312)</f>
        <v>#N/A</v>
      </c>
      <c r="AH312" s="124" t="str">
        <f t="shared" si="135"/>
        <v/>
      </c>
      <c r="AJ312" s="104" t="str">
        <f>IF(AND(ISNUMBER($S312),$S312&lt;&gt;0),EXTRA!T312,'Lo-Z'!AQ312)</f>
        <v/>
      </c>
      <c r="AK312" s="44" t="str">
        <f t="shared" si="136"/>
        <v/>
      </c>
      <c r="AM312" s="85" t="str">
        <f>IF(AND(ISNUMBER($S312),$S312&lt;&gt;0),IF(MV&lt;200,EXTRA!V312,EXTRA!Z312),IF(MV&lt;200,'Lo-Z'!AS312,'Lo-Z'!AW312))</f>
        <v/>
      </c>
      <c r="AN312" s="84" t="str">
        <f t="shared" si="137"/>
        <v/>
      </c>
      <c r="AO312" s="322" t="str">
        <f>IF(AND(ISNUMBER($S312),$S312&lt;&gt;0),IF(MV&lt;200,EXTRA!X312,EXTRA!AB312),IF(MV&lt;200,'Lo-Z'!AU312,'Lo-Z'!AY312))</f>
        <v/>
      </c>
      <c r="AP312" s="106" t="str">
        <f t="shared" si="138"/>
        <v/>
      </c>
      <c r="AR312" s="289" t="str">
        <f>IF(AND(ISNUMBER($S312),$S312&lt;&gt;0),EXTRA!AW312,'Lo-Z'!BP312)</f>
        <v/>
      </c>
      <c r="AS312" s="290" t="str">
        <f t="shared" si="139"/>
        <v/>
      </c>
      <c r="AT312" s="291" t="str">
        <f>IF(AND(ISNUMBER($S312),$S312&lt;&gt;0),EXTRA!AY312,'Lo-Z'!BR312)</f>
        <v/>
      </c>
      <c r="AU312" s="292" t="str">
        <f t="shared" si="140"/>
        <v/>
      </c>
      <c r="AW312" s="330" t="str">
        <f>IF(AND(ISNUMBER($S312),$S312&lt;&gt;0),EXTRA!AH312,'Lo-Z'!BA312)</f>
        <v/>
      </c>
      <c r="AY312" s="335" t="str">
        <f>IF(AND(ISNUMBER(BA312),BA312&lt;&gt;0),"",IF(AND(ISNUMBER($S312),$S312&lt;&gt;0),'Lo-Z-INPUT'!$K$15*'Lo-Z-INPUT'!$K$7,'Lo-Z'!BC312))</f>
        <v/>
      </c>
      <c r="AZ312" s="170"/>
      <c r="BA312" s="296"/>
      <c r="BB312" s="345"/>
      <c r="BD312" s="333" t="str">
        <f>IF(AND(ISNUMBER($S312),$S312&lt;&gt;0),EXTRA!BC312,'Lo-Z'!BV312)</f>
        <v/>
      </c>
      <c r="BE312" s="334" t="str">
        <f t="shared" si="141"/>
        <v/>
      </c>
      <c r="BG312" s="332" t="str">
        <f>IF(AND(ISNUMBER($S312),$S312&lt;&gt;0),EXTRA!AT312,'Lo-Z'!BM312)</f>
        <v/>
      </c>
      <c r="BH312" s="65" t="str">
        <f t="shared" si="142"/>
        <v/>
      </c>
      <c r="BJ312" s="348" t="str">
        <f t="shared" si="143"/>
        <v/>
      </c>
      <c r="BK312" s="349" t="str">
        <f t="shared" si="144"/>
        <v/>
      </c>
      <c r="BN312" s="480" t="str">
        <f t="shared" si="100"/>
        <v/>
      </c>
      <c r="BO312" s="481" t="str">
        <f t="shared" si="145"/>
        <v/>
      </c>
    </row>
    <row r="313" spans="1:67" hidden="1">
      <c r="A313" s="106" t="e">
        <f>MATRIX!A313</f>
        <v>#N/A</v>
      </c>
      <c r="B313" s="506" t="e">
        <f>IF(MATRIX!B313&lt;&gt;0,MATRIX!B313,"-")</f>
        <v>#N/A</v>
      </c>
      <c r="D313" s="131"/>
      <c r="E313" s="294" t="str">
        <f t="shared" si="130"/>
        <v/>
      </c>
      <c r="F313" s="379"/>
      <c r="G313" s="306" t="e">
        <f>'Lo-Z'!AE313</f>
        <v>#N/A</v>
      </c>
      <c r="H313" s="380" t="str">
        <f>'Lo-Z'!AF313</f>
        <v/>
      </c>
      <c r="J313" s="382"/>
      <c r="K313" s="471"/>
      <c r="L313" s="469"/>
      <c r="M313" s="382"/>
      <c r="N313" s="470"/>
      <c r="O313" s="382"/>
      <c r="P313" s="470"/>
      <c r="Q313" s="382"/>
      <c r="S313" s="460" t="str">
        <f t="shared" si="131"/>
        <v/>
      </c>
      <c r="T313" s="381"/>
      <c r="U313" s="459" t="str" cm="1">
        <f t="array" ref="U313">IF(ISNUMBER(O313), O313, IF(ISNUMBER(G313), 'Lo-Z-INPUT'!$K$19:$L$19, ""))</f>
        <v/>
      </c>
      <c r="V313" s="381"/>
      <c r="W313" s="458" t="str">
        <f t="shared" si="132"/>
        <v/>
      </c>
      <c r="X313" s="144"/>
      <c r="Y313" s="462"/>
      <c r="Z313" s="70" t="str">
        <f>IF(AND(ISNUMBER($S313),$S313&lt;&gt;0),EXTRA!K313,'Lo-Z'!AH313)</f>
        <v>-</v>
      </c>
      <c r="AB313" s="327" t="str">
        <f>IF(AND(ISNUMBER($S313),$S313&lt;&gt;0),EXTRA!M313,'Lo-Z'!AJ313)</f>
        <v>-</v>
      </c>
      <c r="AC313" s="328" t="str">
        <f t="shared" si="133"/>
        <v/>
      </c>
      <c r="AE313" s="66" t="e">
        <f>IF(AND(ISNUMBER($S313),$S313&lt;&gt;0),EXTRA!P313,'Lo-Z'!AM313)</f>
        <v>#N/A</v>
      </c>
      <c r="AF313" s="65" t="str">
        <f t="shared" si="134"/>
        <v/>
      </c>
      <c r="AG313" s="329" t="e">
        <f>IF(AND(ISNUMBER($S313),$S313&lt;&gt;0),EXTRA!R313,'Lo-Z'!AO313)</f>
        <v>#N/A</v>
      </c>
      <c r="AH313" s="124" t="str">
        <f t="shared" si="135"/>
        <v/>
      </c>
      <c r="AJ313" s="104" t="str">
        <f>IF(AND(ISNUMBER($S313),$S313&lt;&gt;0),EXTRA!T313,'Lo-Z'!AQ313)</f>
        <v/>
      </c>
      <c r="AK313" s="44" t="str">
        <f t="shared" si="136"/>
        <v/>
      </c>
      <c r="AM313" s="85" t="str">
        <f>IF(AND(ISNUMBER($S313),$S313&lt;&gt;0),IF(MV&lt;200,EXTRA!V313,EXTRA!Z313),IF(MV&lt;200,'Lo-Z'!AS313,'Lo-Z'!AW313))</f>
        <v/>
      </c>
      <c r="AN313" s="84" t="str">
        <f t="shared" si="137"/>
        <v/>
      </c>
      <c r="AO313" s="322" t="str">
        <f>IF(AND(ISNUMBER($S313),$S313&lt;&gt;0),IF(MV&lt;200,EXTRA!X313,EXTRA!AB313),IF(MV&lt;200,'Lo-Z'!AU313,'Lo-Z'!AY313))</f>
        <v/>
      </c>
      <c r="AP313" s="106" t="str">
        <f t="shared" si="138"/>
        <v/>
      </c>
      <c r="AR313" s="289" t="str">
        <f>IF(AND(ISNUMBER($S313),$S313&lt;&gt;0),EXTRA!AW313,'Lo-Z'!BP313)</f>
        <v/>
      </c>
      <c r="AS313" s="290" t="str">
        <f t="shared" si="139"/>
        <v/>
      </c>
      <c r="AT313" s="291" t="str">
        <f>IF(AND(ISNUMBER($S313),$S313&lt;&gt;0),EXTRA!AY313,'Lo-Z'!BR313)</f>
        <v/>
      </c>
      <c r="AU313" s="292" t="str">
        <f t="shared" si="140"/>
        <v/>
      </c>
      <c r="AW313" s="330" t="str">
        <f>IF(AND(ISNUMBER($S313),$S313&lt;&gt;0),EXTRA!AH313,'Lo-Z'!BA313)</f>
        <v/>
      </c>
      <c r="AY313" s="335" t="str">
        <f>IF(AND(ISNUMBER(BA313),BA313&lt;&gt;0),"",IF(AND(ISNUMBER($S313),$S313&lt;&gt;0),'Lo-Z-INPUT'!$K$15*'Lo-Z-INPUT'!$K$7,'Lo-Z'!BC313))</f>
        <v/>
      </c>
      <c r="AZ313" s="170"/>
      <c r="BA313" s="296"/>
      <c r="BB313" s="345"/>
      <c r="BD313" s="333" t="str">
        <f>IF(AND(ISNUMBER($S313),$S313&lt;&gt;0),EXTRA!BC313,'Lo-Z'!BV313)</f>
        <v/>
      </c>
      <c r="BE313" s="334" t="str">
        <f t="shared" si="141"/>
        <v/>
      </c>
      <c r="BG313" s="332" t="str">
        <f>IF(AND(ISNUMBER($S313),$S313&lt;&gt;0),EXTRA!AT313,'Lo-Z'!BM313)</f>
        <v/>
      </c>
      <c r="BH313" s="65" t="str">
        <f t="shared" si="142"/>
        <v/>
      </c>
      <c r="BJ313" s="348" t="str">
        <f t="shared" si="143"/>
        <v/>
      </c>
      <c r="BK313" s="349" t="str">
        <f t="shared" si="144"/>
        <v/>
      </c>
      <c r="BN313" s="480" t="str">
        <f t="shared" si="100"/>
        <v/>
      </c>
      <c r="BO313" s="481" t="str">
        <f t="shared" si="145"/>
        <v/>
      </c>
    </row>
    <row r="314" spans="1:67" hidden="1">
      <c r="A314" s="106" t="e">
        <f>MATRIX!A314</f>
        <v>#N/A</v>
      </c>
      <c r="B314" s="506" t="e">
        <f>IF(MATRIX!B314&lt;&gt;0,MATRIX!B314,"-")</f>
        <v>#N/A</v>
      </c>
      <c r="D314" s="131"/>
      <c r="E314" s="294" t="str">
        <f t="shared" si="130"/>
        <v/>
      </c>
      <c r="F314" s="379"/>
      <c r="G314" s="306" t="e">
        <f>'Lo-Z'!AE314</f>
        <v>#N/A</v>
      </c>
      <c r="H314" s="380" t="str">
        <f>'Lo-Z'!AF314</f>
        <v/>
      </c>
      <c r="J314" s="382"/>
      <c r="K314" s="471"/>
      <c r="L314" s="469"/>
      <c r="M314" s="382"/>
      <c r="N314" s="470"/>
      <c r="O314" s="382"/>
      <c r="P314" s="470"/>
      <c r="Q314" s="382"/>
      <c r="S314" s="460" t="str">
        <f t="shared" si="131"/>
        <v/>
      </c>
      <c r="T314" s="381"/>
      <c r="U314" s="459" t="str" cm="1">
        <f t="array" ref="U314">IF(ISNUMBER(O314), O314, IF(ISNUMBER(G314), 'Lo-Z-INPUT'!$K$19:$L$19, ""))</f>
        <v/>
      </c>
      <c r="V314" s="381"/>
      <c r="W314" s="458" t="str">
        <f t="shared" si="132"/>
        <v/>
      </c>
      <c r="X314" s="144"/>
      <c r="Y314" s="462"/>
      <c r="Z314" s="70" t="str">
        <f>IF(AND(ISNUMBER($S314),$S314&lt;&gt;0),EXTRA!K314,'Lo-Z'!AH314)</f>
        <v>-</v>
      </c>
      <c r="AB314" s="327" t="str">
        <f>IF(AND(ISNUMBER($S314),$S314&lt;&gt;0),EXTRA!M314,'Lo-Z'!AJ314)</f>
        <v>-</v>
      </c>
      <c r="AC314" s="328" t="str">
        <f t="shared" si="133"/>
        <v/>
      </c>
      <c r="AE314" s="66" t="e">
        <f>IF(AND(ISNUMBER($S314),$S314&lt;&gt;0),EXTRA!P314,'Lo-Z'!AM314)</f>
        <v>#N/A</v>
      </c>
      <c r="AF314" s="65" t="str">
        <f t="shared" si="134"/>
        <v/>
      </c>
      <c r="AG314" s="329" t="e">
        <f>IF(AND(ISNUMBER($S314),$S314&lt;&gt;0),EXTRA!R314,'Lo-Z'!AO314)</f>
        <v>#N/A</v>
      </c>
      <c r="AH314" s="124" t="str">
        <f t="shared" si="135"/>
        <v/>
      </c>
      <c r="AJ314" s="104" t="str">
        <f>IF(AND(ISNUMBER($S314),$S314&lt;&gt;0),EXTRA!T314,'Lo-Z'!AQ314)</f>
        <v/>
      </c>
      <c r="AK314" s="44" t="str">
        <f t="shared" si="136"/>
        <v/>
      </c>
      <c r="AM314" s="85" t="str">
        <f>IF(AND(ISNUMBER($S314),$S314&lt;&gt;0),IF(MV&lt;200,EXTRA!V314,EXTRA!Z314),IF(MV&lt;200,'Lo-Z'!AS314,'Lo-Z'!AW314))</f>
        <v/>
      </c>
      <c r="AN314" s="84" t="str">
        <f t="shared" si="137"/>
        <v/>
      </c>
      <c r="AO314" s="322" t="str">
        <f>IF(AND(ISNUMBER($S314),$S314&lt;&gt;0),IF(MV&lt;200,EXTRA!X314,EXTRA!AB314),IF(MV&lt;200,'Lo-Z'!AU314,'Lo-Z'!AY314))</f>
        <v/>
      </c>
      <c r="AP314" s="106" t="str">
        <f t="shared" si="138"/>
        <v/>
      </c>
      <c r="AR314" s="289" t="str">
        <f>IF(AND(ISNUMBER($S314),$S314&lt;&gt;0),EXTRA!AW314,'Lo-Z'!BP314)</f>
        <v/>
      </c>
      <c r="AS314" s="290" t="str">
        <f t="shared" si="139"/>
        <v/>
      </c>
      <c r="AT314" s="291" t="str">
        <f>IF(AND(ISNUMBER($S314),$S314&lt;&gt;0),EXTRA!AY314,'Lo-Z'!BR314)</f>
        <v/>
      </c>
      <c r="AU314" s="292" t="str">
        <f t="shared" si="140"/>
        <v/>
      </c>
      <c r="AW314" s="330" t="str">
        <f>IF(AND(ISNUMBER($S314),$S314&lt;&gt;0),EXTRA!AH314,'Lo-Z'!BA314)</f>
        <v/>
      </c>
      <c r="AY314" s="335" t="str">
        <f>IF(AND(ISNUMBER(BA314),BA314&lt;&gt;0),"",IF(AND(ISNUMBER($S314),$S314&lt;&gt;0),'Lo-Z-INPUT'!$K$15*'Lo-Z-INPUT'!$K$7,'Lo-Z'!BC314))</f>
        <v/>
      </c>
      <c r="AZ314" s="170"/>
      <c r="BA314" s="296"/>
      <c r="BB314" s="345"/>
      <c r="BD314" s="333" t="str">
        <f>IF(AND(ISNUMBER($S314),$S314&lt;&gt;0),EXTRA!BC314,'Lo-Z'!BV314)</f>
        <v/>
      </c>
      <c r="BE314" s="334" t="str">
        <f t="shared" si="141"/>
        <v/>
      </c>
      <c r="BG314" s="332" t="str">
        <f>IF(AND(ISNUMBER($S314),$S314&lt;&gt;0),EXTRA!AT314,'Lo-Z'!BM314)</f>
        <v/>
      </c>
      <c r="BH314" s="65" t="str">
        <f t="shared" si="142"/>
        <v/>
      </c>
      <c r="BJ314" s="348" t="str">
        <f t="shared" si="143"/>
        <v/>
      </c>
      <c r="BK314" s="349" t="str">
        <f t="shared" si="144"/>
        <v/>
      </c>
      <c r="BN314" s="480" t="str">
        <f t="shared" si="100"/>
        <v/>
      </c>
      <c r="BO314" s="481" t="str">
        <f t="shared" si="145"/>
        <v/>
      </c>
    </row>
    <row r="315" spans="1:67" hidden="1">
      <c r="A315" s="106" t="e">
        <f>MATRIX!A315</f>
        <v>#N/A</v>
      </c>
      <c r="B315" s="506" t="e">
        <f>IF(MATRIX!B315&lt;&gt;0,MATRIX!B315,"-")</f>
        <v>#N/A</v>
      </c>
      <c r="D315" s="131"/>
      <c r="E315" s="294" t="str">
        <f t="shared" si="130"/>
        <v/>
      </c>
      <c r="F315" s="379"/>
      <c r="G315" s="306" t="e">
        <f>'Lo-Z'!AE315</f>
        <v>#N/A</v>
      </c>
      <c r="H315" s="380" t="str">
        <f>'Lo-Z'!AF315</f>
        <v/>
      </c>
      <c r="J315" s="382"/>
      <c r="K315" s="471"/>
      <c r="L315" s="469"/>
      <c r="M315" s="382"/>
      <c r="N315" s="470"/>
      <c r="O315" s="382"/>
      <c r="P315" s="470"/>
      <c r="Q315" s="382"/>
      <c r="S315" s="460" t="str">
        <f t="shared" si="131"/>
        <v/>
      </c>
      <c r="T315" s="381"/>
      <c r="U315" s="459" t="str" cm="1">
        <f t="array" ref="U315">IF(ISNUMBER(O315), O315, IF(ISNUMBER(G315), 'Lo-Z-INPUT'!$K$19:$L$19, ""))</f>
        <v/>
      </c>
      <c r="V315" s="381"/>
      <c r="W315" s="458" t="str">
        <f t="shared" si="132"/>
        <v/>
      </c>
      <c r="X315" s="144"/>
      <c r="Y315" s="462"/>
      <c r="Z315" s="70" t="str">
        <f>IF(AND(ISNUMBER($S315),$S315&lt;&gt;0),EXTRA!K315,'Lo-Z'!AH315)</f>
        <v>-</v>
      </c>
      <c r="AB315" s="327" t="str">
        <f>IF(AND(ISNUMBER($S315),$S315&lt;&gt;0),EXTRA!M315,'Lo-Z'!AJ315)</f>
        <v>-</v>
      </c>
      <c r="AC315" s="328" t="str">
        <f t="shared" si="133"/>
        <v/>
      </c>
      <c r="AE315" s="66" t="e">
        <f>IF(AND(ISNUMBER($S315),$S315&lt;&gt;0),EXTRA!P315,'Lo-Z'!AM315)</f>
        <v>#N/A</v>
      </c>
      <c r="AF315" s="65" t="str">
        <f t="shared" si="134"/>
        <v/>
      </c>
      <c r="AG315" s="329" t="e">
        <f>IF(AND(ISNUMBER($S315),$S315&lt;&gt;0),EXTRA!R315,'Lo-Z'!AO315)</f>
        <v>#N/A</v>
      </c>
      <c r="AH315" s="124" t="str">
        <f t="shared" si="135"/>
        <v/>
      </c>
      <c r="AJ315" s="104" t="str">
        <f>IF(AND(ISNUMBER($S315),$S315&lt;&gt;0),EXTRA!T315,'Lo-Z'!AQ315)</f>
        <v/>
      </c>
      <c r="AK315" s="44" t="str">
        <f t="shared" si="136"/>
        <v/>
      </c>
      <c r="AM315" s="85" t="str">
        <f>IF(AND(ISNUMBER($S315),$S315&lt;&gt;0),IF(MV&lt;200,EXTRA!V315,EXTRA!Z315),IF(MV&lt;200,'Lo-Z'!AS315,'Lo-Z'!AW315))</f>
        <v/>
      </c>
      <c r="AN315" s="84" t="str">
        <f t="shared" si="137"/>
        <v/>
      </c>
      <c r="AO315" s="322" t="str">
        <f>IF(AND(ISNUMBER($S315),$S315&lt;&gt;0),IF(MV&lt;200,EXTRA!X315,EXTRA!AB315),IF(MV&lt;200,'Lo-Z'!AU315,'Lo-Z'!AY315))</f>
        <v/>
      </c>
      <c r="AP315" s="106" t="str">
        <f t="shared" si="138"/>
        <v/>
      </c>
      <c r="AR315" s="289" t="str">
        <f>IF(AND(ISNUMBER($S315),$S315&lt;&gt;0),EXTRA!AW315,'Lo-Z'!BP315)</f>
        <v/>
      </c>
      <c r="AS315" s="290" t="str">
        <f t="shared" si="139"/>
        <v/>
      </c>
      <c r="AT315" s="291" t="str">
        <f>IF(AND(ISNUMBER($S315),$S315&lt;&gt;0),EXTRA!AY315,'Lo-Z'!BR315)</f>
        <v/>
      </c>
      <c r="AU315" s="292" t="str">
        <f t="shared" si="140"/>
        <v/>
      </c>
      <c r="AW315" s="330" t="str">
        <f>IF(AND(ISNUMBER($S315),$S315&lt;&gt;0),EXTRA!AH315,'Lo-Z'!BA315)</f>
        <v/>
      </c>
      <c r="AY315" s="335" t="str">
        <f>IF(AND(ISNUMBER(BA315),BA315&lt;&gt;0),"",IF(AND(ISNUMBER($S315),$S315&lt;&gt;0),'Lo-Z-INPUT'!$K$15*'Lo-Z-INPUT'!$K$7,'Lo-Z'!BC315))</f>
        <v/>
      </c>
      <c r="AZ315" s="170"/>
      <c r="BA315" s="296"/>
      <c r="BB315" s="345"/>
      <c r="BD315" s="333" t="str">
        <f>IF(AND(ISNUMBER($S315),$S315&lt;&gt;0),EXTRA!BC315,'Lo-Z'!BV315)</f>
        <v/>
      </c>
      <c r="BE315" s="334" t="str">
        <f t="shared" si="141"/>
        <v/>
      </c>
      <c r="BG315" s="332" t="str">
        <f>IF(AND(ISNUMBER($S315),$S315&lt;&gt;0),EXTRA!AT315,'Lo-Z'!BM315)</f>
        <v/>
      </c>
      <c r="BH315" s="65" t="str">
        <f t="shared" si="142"/>
        <v/>
      </c>
      <c r="BJ315" s="348" t="str">
        <f t="shared" si="143"/>
        <v/>
      </c>
      <c r="BK315" s="349" t="str">
        <f t="shared" si="144"/>
        <v/>
      </c>
      <c r="BN315" s="480" t="str">
        <f t="shared" si="100"/>
        <v/>
      </c>
      <c r="BO315" s="481" t="str">
        <f t="shared" si="145"/>
        <v/>
      </c>
    </row>
    <row r="316" spans="1:67" hidden="1">
      <c r="A316" s="106" t="e">
        <f>MATRIX!A245</f>
        <v>#N/A</v>
      </c>
      <c r="B316" s="506" t="e">
        <f>IF(MATRIX!B245&lt;&gt;0,MATRIX!B245,"-")</f>
        <v>#N/A</v>
      </c>
      <c r="D316" s="131"/>
      <c r="E316" s="294" t="str">
        <f t="shared" ref="E316:E322" si="146">IF(OR(ISBLANK(D245),NOT(ISNUMBER(D245))),"",ES)</f>
        <v/>
      </c>
      <c r="F316" s="379"/>
      <c r="G316" s="306" t="e">
        <f>'Lo-Z'!AE245</f>
        <v>#N/A</v>
      </c>
      <c r="H316" s="380" t="str">
        <f>'Lo-Z'!AF245</f>
        <v/>
      </c>
      <c r="J316" s="382"/>
      <c r="K316" s="471"/>
      <c r="L316" s="469"/>
      <c r="M316" s="382"/>
      <c r="N316" s="470"/>
      <c r="O316" s="382"/>
      <c r="P316" s="470"/>
      <c r="Q316" s="382"/>
      <c r="S316" s="460" t="str">
        <f>IF(ISNUMBER(M245), M245, IF(AND(J245="Y",ISNUMBER(G245)),IF(ISNUMBER(M245),M245,G245),""))</f>
        <v/>
      </c>
      <c r="T316" s="381"/>
      <c r="U316" s="459" t="str" cm="1">
        <f t="array" ref="U316">IF(ISNUMBER(O245), O245, IF(ISNUMBER(G245), 'Lo-Z-INPUT'!$K$19:$L$19, ""))</f>
        <v/>
      </c>
      <c r="V316" s="381"/>
      <c r="W316" s="458" t="str">
        <f>IF(Q245="B", "B", IF(H245="B", "B", ""))</f>
        <v/>
      </c>
      <c r="X316" s="144"/>
      <c r="Y316" s="462"/>
      <c r="Z316" s="70" t="str">
        <f>IF(AND(ISNUMBER($S245),$S245&lt;&gt;0),EXTRA!K245,'Lo-Z'!AH245)</f>
        <v>-</v>
      </c>
      <c r="AB316" s="327" t="str">
        <f>IF(AND(ISNUMBER($S245),$S245&lt;&gt;0),EXTRA!M245,'Lo-Z'!AJ245)</f>
        <v>-</v>
      </c>
      <c r="AC316" s="328" t="str">
        <f t="shared" ref="AC316:AC322" si="147">IF(ISNUMBER(AB245),KP,"")</f>
        <v/>
      </c>
      <c r="AE316" s="66" t="e">
        <f>IF(AND(ISNUMBER($S245),$S245&lt;&gt;0),EXTRA!P245,'Lo-Z'!AM245)</f>
        <v>#N/A</v>
      </c>
      <c r="AF316" s="65" t="str">
        <f>IF(ISNUMBER(AE245),"W","")</f>
        <v/>
      </c>
      <c r="AG316" s="329" t="e">
        <f>IF(AND(ISNUMBER($S245),$S245&lt;&gt;0),EXTRA!R245,'Lo-Z'!AO245)</f>
        <v>#N/A</v>
      </c>
      <c r="AH316" s="124" t="str">
        <f>IF(ISNUMBER(AG245),"W","")</f>
        <v/>
      </c>
      <c r="AJ316" s="104" t="str">
        <f>IF(AND(ISNUMBER($S245),$S245&lt;&gt;0),EXTRA!T245,'Lo-Z'!AQ245)</f>
        <v/>
      </c>
      <c r="AK316" s="44" t="str">
        <f>IF(AJ245="","","V")</f>
        <v/>
      </c>
      <c r="AM316" s="85" t="str">
        <f>IF(AND(ISNUMBER($S245),$S245&lt;&gt;0),IF(MV&lt;200,EXTRA!V245,EXTRA!Z245),IF(MV&lt;200,'Lo-Z'!AS245,'Lo-Z'!AW245))</f>
        <v/>
      </c>
      <c r="AN316" s="84" t="str">
        <f>IF(ISNUMBER(AM245),"A","")</f>
        <v/>
      </c>
      <c r="AO316" s="322" t="str">
        <f>IF(AND(ISNUMBER($S245),$S245&lt;&gt;0),IF(MV&lt;200,EXTRA!X245,EXTRA!AB245),IF(MV&lt;200,'Lo-Z'!AU245,'Lo-Z'!AY245))</f>
        <v/>
      </c>
      <c r="AP316" s="106" t="str">
        <f>IF(ISNUMBER(AO245),"A","")</f>
        <v/>
      </c>
      <c r="AR316" s="289" t="str">
        <f>IF(AND(ISNUMBER($S245),$S245&lt;&gt;0),EXTRA!AW245,'Lo-Z'!BP245)</f>
        <v/>
      </c>
      <c r="AS316" s="290" t="str">
        <f>IF(ISNUMBER(AR245),"BTU","")</f>
        <v/>
      </c>
      <c r="AT316" s="291" t="str">
        <f>IF(AND(ISNUMBER($S245),$S245&lt;&gt;0),EXTRA!AY245,'Lo-Z'!BR245)</f>
        <v/>
      </c>
      <c r="AU316" s="292" t="str">
        <f>IF(ISNUMBER(AT245),"BTU","")</f>
        <v/>
      </c>
      <c r="AW316" s="330" t="str">
        <f>IF(AND(ISNUMBER($S245),$S245&lt;&gt;0),EXTRA!AH245,'Lo-Z'!BA245)</f>
        <v/>
      </c>
      <c r="AY316" s="335" t="str">
        <f>IF(AND(ISNUMBER(BA245),BA245&lt;&gt;0),"",IF(AND(ISNUMBER($S245),$S245&lt;&gt;0),'Lo-Z-INPUT'!$K$15*'Lo-Z-INPUT'!$K$7,'Lo-Z'!BC245))</f>
        <v/>
      </c>
      <c r="AZ316" s="170"/>
      <c r="BA316" s="296"/>
      <c r="BB316" s="345"/>
      <c r="BD316" s="333" t="str">
        <f>IF(AND(ISNUMBER($S245),$S245&lt;&gt;0),EXTRA!BC245,'Lo-Z'!BV245)</f>
        <v/>
      </c>
      <c r="BE316" s="334" t="str">
        <f t="shared" ref="BE316:BE322" si="148">IF(ISNUMBER(BD245),ES,"")</f>
        <v/>
      </c>
      <c r="BG316" s="332" t="str">
        <f>IF(AND(ISNUMBER($S245),$S245&lt;&gt;0),EXTRA!AT245,'Lo-Z'!BM245)</f>
        <v/>
      </c>
      <c r="BH316" s="65" t="str">
        <f t="shared" ref="BH316:BH322" si="149">IF(ISNUMBER(BG245),ES,"")</f>
        <v/>
      </c>
      <c r="BJ316" s="348" t="str">
        <f>IF(OR(ISNUMBER(G245),AND(ISNUMBER(S245),S245&lt;&gt;0)),IF(ISNUMBER(BG245+BD245),BG245+BD245,"n/a"),"")</f>
        <v/>
      </c>
      <c r="BK316" s="349" t="str">
        <f t="shared" ref="BK316:BK322" si="150">IF(ISNUMBER(BJ245),ES,"")</f>
        <v/>
      </c>
      <c r="BN316" s="480" t="str">
        <f>IF(AND(ISNUMBER($D245),$D245&lt;&gt;0),IF(AND(ISNUMBER($S245),$S245&lt;&gt;0),$D245*$S245,IF(AND(ISNUMBER($G245),$G245&lt;&gt;0),$D245*$G245,"")),"")</f>
        <v/>
      </c>
      <c r="BO316" s="481" t="str">
        <f t="shared" ref="BO316:BO322" si="151">IF(ISNUMBER(BN245),ES,"")</f>
        <v/>
      </c>
    </row>
    <row r="317" spans="1:67" hidden="1">
      <c r="A317" s="106" t="e">
        <f>MATRIX!A246</f>
        <v>#N/A</v>
      </c>
      <c r="B317" s="506" t="e">
        <f>IF(MATRIX!B246&lt;&gt;0,MATRIX!B246,"-")</f>
        <v>#N/A</v>
      </c>
      <c r="D317" s="131"/>
      <c r="E317" s="294" t="str">
        <f t="shared" si="146"/>
        <v/>
      </c>
      <c r="F317" s="379"/>
      <c r="G317" s="306" t="e">
        <f>'Lo-Z'!AE246</f>
        <v>#N/A</v>
      </c>
      <c r="H317" s="380" t="str">
        <f>'Lo-Z'!AF246</f>
        <v/>
      </c>
      <c r="J317" s="382"/>
      <c r="K317" s="471"/>
      <c r="L317" s="469"/>
      <c r="M317" s="382"/>
      <c r="N317" s="470"/>
      <c r="O317" s="382"/>
      <c r="P317" s="470"/>
      <c r="Q317" s="382"/>
      <c r="S317" s="460" t="str">
        <f t="shared" ref="S317:S322" si="152">IF(ISNUMBER(M246), M246, IF(AND(J246="Y",ISNUMBER(G246)),IF(ISNUMBER(M246),M246,G246),""))</f>
        <v/>
      </c>
      <c r="T317" s="381"/>
      <c r="U317" s="459" t="str" cm="1">
        <f t="array" ref="U317">IF(ISNUMBER(O246), O246, IF(ISNUMBER(G246), 'Lo-Z-INPUT'!$K$19:$L$19, ""))</f>
        <v/>
      </c>
      <c r="V317" s="381"/>
      <c r="W317" s="458" t="str">
        <f t="shared" ref="W317:W322" si="153">IF(Q246="B", "B", IF(H246="B", "B", ""))</f>
        <v/>
      </c>
      <c r="X317" s="144"/>
      <c r="Y317" s="462"/>
      <c r="Z317" s="70" t="str">
        <f>IF(AND(ISNUMBER($S246),$S246&lt;&gt;0),EXTRA!K246,'Lo-Z'!AH246)</f>
        <v>-</v>
      </c>
      <c r="AB317" s="327" t="str">
        <f>IF(AND(ISNUMBER($S246),$S246&lt;&gt;0),EXTRA!M246,'Lo-Z'!AJ246)</f>
        <v>-</v>
      </c>
      <c r="AC317" s="328" t="str">
        <f t="shared" si="147"/>
        <v/>
      </c>
      <c r="AE317" s="66" t="e">
        <f>IF(AND(ISNUMBER($S246),$S246&lt;&gt;0),EXTRA!P246,'Lo-Z'!AM246)</f>
        <v>#N/A</v>
      </c>
      <c r="AF317" s="65" t="str">
        <f t="shared" ref="AF317:AF322" si="154">IF(ISNUMBER(AE246),"W","")</f>
        <v/>
      </c>
      <c r="AG317" s="329" t="e">
        <f>IF(AND(ISNUMBER($S246),$S246&lt;&gt;0),EXTRA!R246,'Lo-Z'!AO246)</f>
        <v>#N/A</v>
      </c>
      <c r="AH317" s="124" t="str">
        <f t="shared" ref="AH317:AH322" si="155">IF(ISNUMBER(AG246),"W","")</f>
        <v/>
      </c>
      <c r="AJ317" s="104" t="str">
        <f>IF(AND(ISNUMBER($S246),$S246&lt;&gt;0),EXTRA!T246,'Lo-Z'!AQ246)</f>
        <v/>
      </c>
      <c r="AK317" s="44" t="str">
        <f t="shared" ref="AK317:AK322" si="156">IF(AJ246="","","V")</f>
        <v/>
      </c>
      <c r="AM317" s="85" t="str">
        <f>IF(AND(ISNUMBER($S246),$S246&lt;&gt;0),IF(MV&lt;200,EXTRA!V246,EXTRA!Z246),IF(MV&lt;200,'Lo-Z'!AS246,'Lo-Z'!AW246))</f>
        <v/>
      </c>
      <c r="AN317" s="84" t="str">
        <f t="shared" ref="AN317:AN322" si="157">IF(ISNUMBER(AM246),"A","")</f>
        <v/>
      </c>
      <c r="AO317" s="322" t="str">
        <f>IF(AND(ISNUMBER($S246),$S246&lt;&gt;0),IF(MV&lt;200,EXTRA!X246,EXTRA!AB246),IF(MV&lt;200,'Lo-Z'!AU246,'Lo-Z'!AY246))</f>
        <v/>
      </c>
      <c r="AP317" s="106" t="str">
        <f t="shared" ref="AP317:AP322" si="158">IF(ISNUMBER(AO246),"A","")</f>
        <v/>
      </c>
      <c r="AR317" s="289" t="str">
        <f>IF(AND(ISNUMBER($S246),$S246&lt;&gt;0),EXTRA!AW246,'Lo-Z'!BP246)</f>
        <v/>
      </c>
      <c r="AS317" s="290" t="str">
        <f t="shared" ref="AS317:AS322" si="159">IF(ISNUMBER(AR246),"BTU","")</f>
        <v/>
      </c>
      <c r="AT317" s="291" t="str">
        <f>IF(AND(ISNUMBER($S246),$S246&lt;&gt;0),EXTRA!AY246,'Lo-Z'!BR246)</f>
        <v/>
      </c>
      <c r="AU317" s="292" t="str">
        <f t="shared" ref="AU317:AU322" si="160">IF(ISNUMBER(AT246),"BTU","")</f>
        <v/>
      </c>
      <c r="AW317" s="330" t="str">
        <f>IF(AND(ISNUMBER($S246),$S246&lt;&gt;0),EXTRA!AH246,'Lo-Z'!BA246)</f>
        <v/>
      </c>
      <c r="AY317" s="335" t="str">
        <f>IF(AND(ISNUMBER(BA246),BA246&lt;&gt;0),"",IF(AND(ISNUMBER($S246),$S246&lt;&gt;0),'Lo-Z-INPUT'!$K$15*'Lo-Z-INPUT'!$K$7,'Lo-Z'!BC246))</f>
        <v/>
      </c>
      <c r="AZ317" s="170"/>
      <c r="BA317" s="296"/>
      <c r="BB317" s="345"/>
      <c r="BD317" s="333" t="str">
        <f>IF(AND(ISNUMBER($S246),$S246&lt;&gt;0),EXTRA!BC246,'Lo-Z'!BV246)</f>
        <v/>
      </c>
      <c r="BE317" s="334" t="str">
        <f t="shared" si="148"/>
        <v/>
      </c>
      <c r="BG317" s="332" t="str">
        <f>IF(AND(ISNUMBER($S246),$S246&lt;&gt;0),EXTRA!AT246,'Lo-Z'!BM246)</f>
        <v/>
      </c>
      <c r="BH317" s="65" t="str">
        <f t="shared" si="149"/>
        <v/>
      </c>
      <c r="BJ317" s="348" t="str">
        <f t="shared" ref="BJ317:BJ322" si="161">IF(OR(ISNUMBER(G246),AND(ISNUMBER(S246),S246&lt;&gt;0)),IF(ISNUMBER(BG246+BD246),BG246+BD246,"n/a"),"")</f>
        <v/>
      </c>
      <c r="BK317" s="349" t="str">
        <f t="shared" si="150"/>
        <v/>
      </c>
      <c r="BN317" s="480" t="str">
        <f t="shared" ref="BN317:BN322" si="162">IF(AND(ISNUMBER($D246),$D246&lt;&gt;0),IF(AND(ISNUMBER($S246),$S246&lt;&gt;0),$D246*$S246,IF(AND(ISNUMBER($G246),$G246&lt;&gt;0),$D246*$G246,"")),"")</f>
        <v/>
      </c>
      <c r="BO317" s="481" t="str">
        <f t="shared" si="151"/>
        <v/>
      </c>
    </row>
    <row r="318" spans="1:67" hidden="1">
      <c r="A318" s="106" t="e">
        <f>MATRIX!A247</f>
        <v>#N/A</v>
      </c>
      <c r="B318" s="506" t="e">
        <f>IF(MATRIX!B247&lt;&gt;0,MATRIX!B247,"-")</f>
        <v>#N/A</v>
      </c>
      <c r="D318" s="131"/>
      <c r="E318" s="294" t="str">
        <f t="shared" si="146"/>
        <v/>
      </c>
      <c r="F318" s="379"/>
      <c r="G318" s="306" t="e">
        <f>'Lo-Z'!AE247</f>
        <v>#N/A</v>
      </c>
      <c r="H318" s="380" t="str">
        <f>'Lo-Z'!AF247</f>
        <v/>
      </c>
      <c r="J318" s="382"/>
      <c r="K318" s="471"/>
      <c r="L318" s="469"/>
      <c r="M318" s="382"/>
      <c r="N318" s="470"/>
      <c r="O318" s="382"/>
      <c r="P318" s="470"/>
      <c r="Q318" s="382"/>
      <c r="S318" s="460" t="str">
        <f t="shared" si="152"/>
        <v/>
      </c>
      <c r="T318" s="381"/>
      <c r="U318" s="459" t="str" cm="1">
        <f t="array" ref="U318">IF(ISNUMBER(O247), O247, IF(ISNUMBER(G247), 'Lo-Z-INPUT'!$K$19:$L$19, ""))</f>
        <v/>
      </c>
      <c r="V318" s="381"/>
      <c r="W318" s="458" t="str">
        <f t="shared" si="153"/>
        <v/>
      </c>
      <c r="X318" s="144"/>
      <c r="Y318" s="462"/>
      <c r="Z318" s="70" t="str">
        <f>IF(AND(ISNUMBER($S247),$S247&lt;&gt;0),EXTRA!K247,'Lo-Z'!AH247)</f>
        <v>-</v>
      </c>
      <c r="AB318" s="327" t="str">
        <f>IF(AND(ISNUMBER($S247),$S247&lt;&gt;0),EXTRA!M247,'Lo-Z'!AJ247)</f>
        <v>-</v>
      </c>
      <c r="AC318" s="328" t="str">
        <f t="shared" si="147"/>
        <v/>
      </c>
      <c r="AE318" s="66" t="e">
        <f>IF(AND(ISNUMBER($S247),$S247&lt;&gt;0),EXTRA!P247,'Lo-Z'!AM247)</f>
        <v>#N/A</v>
      </c>
      <c r="AF318" s="65" t="str">
        <f t="shared" si="154"/>
        <v/>
      </c>
      <c r="AG318" s="329" t="e">
        <f>IF(AND(ISNUMBER($S247),$S247&lt;&gt;0),EXTRA!R247,'Lo-Z'!AO247)</f>
        <v>#N/A</v>
      </c>
      <c r="AH318" s="124" t="str">
        <f t="shared" si="155"/>
        <v/>
      </c>
      <c r="AJ318" s="104" t="str">
        <f>IF(AND(ISNUMBER($S247),$S247&lt;&gt;0),EXTRA!T247,'Lo-Z'!AQ247)</f>
        <v/>
      </c>
      <c r="AK318" s="44" t="str">
        <f t="shared" si="156"/>
        <v/>
      </c>
      <c r="AM318" s="85" t="str">
        <f>IF(AND(ISNUMBER($S247),$S247&lt;&gt;0),IF(MV&lt;200,EXTRA!V247,EXTRA!Z247),IF(MV&lt;200,'Lo-Z'!AS247,'Lo-Z'!AW247))</f>
        <v/>
      </c>
      <c r="AN318" s="84" t="str">
        <f t="shared" si="157"/>
        <v/>
      </c>
      <c r="AO318" s="322" t="str">
        <f>IF(AND(ISNUMBER($S247),$S247&lt;&gt;0),IF(MV&lt;200,EXTRA!X247,EXTRA!AB247),IF(MV&lt;200,'Lo-Z'!AU247,'Lo-Z'!AY247))</f>
        <v/>
      </c>
      <c r="AP318" s="106" t="str">
        <f t="shared" si="158"/>
        <v/>
      </c>
      <c r="AR318" s="289" t="str">
        <f>IF(AND(ISNUMBER($S247),$S247&lt;&gt;0),EXTRA!AW247,'Lo-Z'!BP247)</f>
        <v/>
      </c>
      <c r="AS318" s="290" t="str">
        <f t="shared" si="159"/>
        <v/>
      </c>
      <c r="AT318" s="291" t="str">
        <f>IF(AND(ISNUMBER($S247),$S247&lt;&gt;0),EXTRA!AY247,'Lo-Z'!BR247)</f>
        <v/>
      </c>
      <c r="AU318" s="292" t="str">
        <f t="shared" si="160"/>
        <v/>
      </c>
      <c r="AW318" s="330" t="str">
        <f>IF(AND(ISNUMBER($S247),$S247&lt;&gt;0),EXTRA!AH247,'Lo-Z'!BA247)</f>
        <v/>
      </c>
      <c r="AY318" s="335" t="str">
        <f>IF(AND(ISNUMBER(BA247),BA247&lt;&gt;0),"",IF(AND(ISNUMBER($S247),$S247&lt;&gt;0),'Lo-Z-INPUT'!$K$15*'Lo-Z-INPUT'!$K$7,'Lo-Z'!BC247))</f>
        <v/>
      </c>
      <c r="AZ318" s="170"/>
      <c r="BA318" s="296"/>
      <c r="BB318" s="345"/>
      <c r="BD318" s="333" t="str">
        <f>IF(AND(ISNUMBER($S247),$S247&lt;&gt;0),EXTRA!BC247,'Lo-Z'!BV247)</f>
        <v/>
      </c>
      <c r="BE318" s="334" t="str">
        <f t="shared" si="148"/>
        <v/>
      </c>
      <c r="BG318" s="332" t="str">
        <f>IF(AND(ISNUMBER($S247),$S247&lt;&gt;0),EXTRA!AT247,'Lo-Z'!BM247)</f>
        <v/>
      </c>
      <c r="BH318" s="65" t="str">
        <f t="shared" si="149"/>
        <v/>
      </c>
      <c r="BJ318" s="348" t="str">
        <f t="shared" si="161"/>
        <v/>
      </c>
      <c r="BK318" s="349" t="str">
        <f t="shared" si="150"/>
        <v/>
      </c>
      <c r="BN318" s="480" t="str">
        <f t="shared" si="162"/>
        <v/>
      </c>
      <c r="BO318" s="481" t="str">
        <f t="shared" si="151"/>
        <v/>
      </c>
    </row>
    <row r="319" spans="1:67" hidden="1">
      <c r="A319" s="106" t="e">
        <f>MATRIX!A248</f>
        <v>#N/A</v>
      </c>
      <c r="B319" s="506" t="e">
        <f>IF(MATRIX!B248&lt;&gt;0,MATRIX!B248,"-")</f>
        <v>#N/A</v>
      </c>
      <c r="D319" s="131"/>
      <c r="E319" s="294" t="str">
        <f t="shared" si="146"/>
        <v/>
      </c>
      <c r="F319" s="379"/>
      <c r="G319" s="306" t="e">
        <f>'Lo-Z'!AE248</f>
        <v>#N/A</v>
      </c>
      <c r="H319" s="380" t="str">
        <f>'Lo-Z'!AF248</f>
        <v/>
      </c>
      <c r="J319" s="382"/>
      <c r="K319" s="471"/>
      <c r="L319" s="469"/>
      <c r="M319" s="382"/>
      <c r="N319" s="470"/>
      <c r="O319" s="382"/>
      <c r="P319" s="470"/>
      <c r="Q319" s="382"/>
      <c r="S319" s="460" t="str">
        <f t="shared" si="152"/>
        <v/>
      </c>
      <c r="T319" s="381"/>
      <c r="U319" s="459" t="str" cm="1">
        <f t="array" ref="U319">IF(ISNUMBER(O248), O248, IF(ISNUMBER(G248), 'Lo-Z-INPUT'!$K$19:$L$19, ""))</f>
        <v/>
      </c>
      <c r="V319" s="381"/>
      <c r="W319" s="458" t="str">
        <f t="shared" si="153"/>
        <v/>
      </c>
      <c r="X319" s="144"/>
      <c r="Y319" s="462"/>
      <c r="Z319" s="70" t="str">
        <f>IF(AND(ISNUMBER($S248),$S248&lt;&gt;0),EXTRA!K248,'Lo-Z'!AH248)</f>
        <v>-</v>
      </c>
      <c r="AB319" s="327" t="str">
        <f>IF(AND(ISNUMBER($S248),$S248&lt;&gt;0),EXTRA!M248,'Lo-Z'!AJ248)</f>
        <v>-</v>
      </c>
      <c r="AC319" s="328" t="str">
        <f t="shared" si="147"/>
        <v/>
      </c>
      <c r="AE319" s="66" t="e">
        <f>IF(AND(ISNUMBER($S248),$S248&lt;&gt;0),EXTRA!P248,'Lo-Z'!AM248)</f>
        <v>#N/A</v>
      </c>
      <c r="AF319" s="65" t="str">
        <f t="shared" si="154"/>
        <v/>
      </c>
      <c r="AG319" s="329" t="e">
        <f>IF(AND(ISNUMBER($S248),$S248&lt;&gt;0),EXTRA!R248,'Lo-Z'!AO248)</f>
        <v>#N/A</v>
      </c>
      <c r="AH319" s="124" t="str">
        <f t="shared" si="155"/>
        <v/>
      </c>
      <c r="AJ319" s="104" t="str">
        <f>IF(AND(ISNUMBER($S248),$S248&lt;&gt;0),EXTRA!T248,'Lo-Z'!AQ248)</f>
        <v/>
      </c>
      <c r="AK319" s="44" t="str">
        <f t="shared" si="156"/>
        <v/>
      </c>
      <c r="AM319" s="85" t="str">
        <f>IF(AND(ISNUMBER($S248),$S248&lt;&gt;0),IF(MV&lt;200,EXTRA!V248,EXTRA!Z248),IF(MV&lt;200,'Lo-Z'!AS248,'Lo-Z'!AW248))</f>
        <v/>
      </c>
      <c r="AN319" s="84" t="str">
        <f t="shared" si="157"/>
        <v/>
      </c>
      <c r="AO319" s="322" t="str">
        <f>IF(AND(ISNUMBER($S248),$S248&lt;&gt;0),IF(MV&lt;200,EXTRA!X248,EXTRA!AB248),IF(MV&lt;200,'Lo-Z'!AU248,'Lo-Z'!AY248))</f>
        <v/>
      </c>
      <c r="AP319" s="106" t="str">
        <f t="shared" si="158"/>
        <v/>
      </c>
      <c r="AR319" s="289" t="str">
        <f>IF(AND(ISNUMBER($S248),$S248&lt;&gt;0),EXTRA!AW248,'Lo-Z'!BP248)</f>
        <v/>
      </c>
      <c r="AS319" s="290" t="str">
        <f t="shared" si="159"/>
        <v/>
      </c>
      <c r="AT319" s="291" t="str">
        <f>IF(AND(ISNUMBER($S248),$S248&lt;&gt;0),EXTRA!AY248,'Lo-Z'!BR248)</f>
        <v/>
      </c>
      <c r="AU319" s="292" t="str">
        <f t="shared" si="160"/>
        <v/>
      </c>
      <c r="AW319" s="330" t="str">
        <f>IF(AND(ISNUMBER($S248),$S248&lt;&gt;0),EXTRA!AH248,'Lo-Z'!BA248)</f>
        <v/>
      </c>
      <c r="AY319" s="335" t="str">
        <f>IF(AND(ISNUMBER(BA248),BA248&lt;&gt;0),"",IF(AND(ISNUMBER($S248),$S248&lt;&gt;0),'Lo-Z-INPUT'!$K$15*'Lo-Z-INPUT'!$K$7,'Lo-Z'!BC248))</f>
        <v/>
      </c>
      <c r="AZ319" s="170"/>
      <c r="BA319" s="296"/>
      <c r="BB319" s="345"/>
      <c r="BD319" s="333" t="str">
        <f>IF(AND(ISNUMBER($S248),$S248&lt;&gt;0),EXTRA!BC248,'Lo-Z'!BV248)</f>
        <v/>
      </c>
      <c r="BE319" s="334" t="str">
        <f t="shared" si="148"/>
        <v/>
      </c>
      <c r="BG319" s="332" t="str">
        <f>IF(AND(ISNUMBER($S248),$S248&lt;&gt;0),EXTRA!AT248,'Lo-Z'!BM248)</f>
        <v/>
      </c>
      <c r="BH319" s="65" t="str">
        <f t="shared" si="149"/>
        <v/>
      </c>
      <c r="BJ319" s="348" t="str">
        <f t="shared" si="161"/>
        <v/>
      </c>
      <c r="BK319" s="349" t="str">
        <f t="shared" si="150"/>
        <v/>
      </c>
      <c r="BN319" s="480" t="str">
        <f t="shared" si="162"/>
        <v/>
      </c>
      <c r="BO319" s="481" t="str">
        <f t="shared" si="151"/>
        <v/>
      </c>
    </row>
    <row r="320" spans="1:67" hidden="1">
      <c r="A320" s="106" t="e">
        <f>MATRIX!A249</f>
        <v>#N/A</v>
      </c>
      <c r="B320" s="506" t="e">
        <f>IF(MATRIX!B249&lt;&gt;0,MATRIX!B249,"-")</f>
        <v>#N/A</v>
      </c>
      <c r="D320" s="131"/>
      <c r="E320" s="294" t="str">
        <f t="shared" si="146"/>
        <v/>
      </c>
      <c r="F320" s="379"/>
      <c r="G320" s="306" t="e">
        <f>'Lo-Z'!AE249</f>
        <v>#N/A</v>
      </c>
      <c r="H320" s="380" t="str">
        <f>'Lo-Z'!AF249</f>
        <v/>
      </c>
      <c r="J320" s="382"/>
      <c r="K320" s="471"/>
      <c r="L320" s="469"/>
      <c r="M320" s="382"/>
      <c r="N320" s="470"/>
      <c r="O320" s="382"/>
      <c r="P320" s="470"/>
      <c r="Q320" s="382"/>
      <c r="S320" s="460" t="str">
        <f t="shared" si="152"/>
        <v/>
      </c>
      <c r="T320" s="381"/>
      <c r="U320" s="459" t="str" cm="1">
        <f t="array" ref="U320">IF(ISNUMBER(O249), O249, IF(ISNUMBER(G249), 'Lo-Z-INPUT'!$K$19:$L$19, ""))</f>
        <v/>
      </c>
      <c r="V320" s="381"/>
      <c r="W320" s="458" t="str">
        <f t="shared" si="153"/>
        <v/>
      </c>
      <c r="X320" s="144"/>
      <c r="Y320" s="462"/>
      <c r="Z320" s="70" t="str">
        <f>IF(AND(ISNUMBER($S249),$S249&lt;&gt;0),EXTRA!K249,'Lo-Z'!AH249)</f>
        <v>-</v>
      </c>
      <c r="AB320" s="327" t="str">
        <f>IF(AND(ISNUMBER($S249),$S249&lt;&gt;0),EXTRA!M249,'Lo-Z'!AJ249)</f>
        <v>-</v>
      </c>
      <c r="AC320" s="328" t="str">
        <f t="shared" si="147"/>
        <v/>
      </c>
      <c r="AE320" s="66" t="e">
        <f>IF(AND(ISNUMBER($S249),$S249&lt;&gt;0),EXTRA!P249,'Lo-Z'!AM249)</f>
        <v>#N/A</v>
      </c>
      <c r="AF320" s="65" t="str">
        <f t="shared" si="154"/>
        <v/>
      </c>
      <c r="AG320" s="329" t="e">
        <f>IF(AND(ISNUMBER($S249),$S249&lt;&gt;0),EXTRA!R249,'Lo-Z'!AO249)</f>
        <v>#N/A</v>
      </c>
      <c r="AH320" s="124" t="str">
        <f t="shared" si="155"/>
        <v/>
      </c>
      <c r="AJ320" s="104" t="str">
        <f>IF(AND(ISNUMBER($S249),$S249&lt;&gt;0),EXTRA!T249,'Lo-Z'!AQ249)</f>
        <v/>
      </c>
      <c r="AK320" s="44" t="str">
        <f t="shared" si="156"/>
        <v/>
      </c>
      <c r="AM320" s="85" t="str">
        <f>IF(AND(ISNUMBER($S249),$S249&lt;&gt;0),IF(MV&lt;200,EXTRA!V249,EXTRA!Z249),IF(MV&lt;200,'Lo-Z'!AS249,'Lo-Z'!AW249))</f>
        <v/>
      </c>
      <c r="AN320" s="84" t="str">
        <f t="shared" si="157"/>
        <v/>
      </c>
      <c r="AO320" s="322" t="str">
        <f>IF(AND(ISNUMBER($S249),$S249&lt;&gt;0),IF(MV&lt;200,EXTRA!X249,EXTRA!AB249),IF(MV&lt;200,'Lo-Z'!AU249,'Lo-Z'!AY249))</f>
        <v/>
      </c>
      <c r="AP320" s="106" t="str">
        <f t="shared" si="158"/>
        <v/>
      </c>
      <c r="AR320" s="289" t="str">
        <f>IF(AND(ISNUMBER($S249),$S249&lt;&gt;0),EXTRA!AW249,'Lo-Z'!BP249)</f>
        <v/>
      </c>
      <c r="AS320" s="290" t="str">
        <f t="shared" si="159"/>
        <v/>
      </c>
      <c r="AT320" s="291" t="str">
        <f>IF(AND(ISNUMBER($S249),$S249&lt;&gt;0),EXTRA!AY249,'Lo-Z'!BR249)</f>
        <v/>
      </c>
      <c r="AU320" s="292" t="str">
        <f t="shared" si="160"/>
        <v/>
      </c>
      <c r="AW320" s="330" t="str">
        <f>IF(AND(ISNUMBER($S249),$S249&lt;&gt;0),EXTRA!AH249,'Lo-Z'!BA249)</f>
        <v/>
      </c>
      <c r="AY320" s="335" t="str">
        <f>IF(AND(ISNUMBER(BA249),BA249&lt;&gt;0),"",IF(AND(ISNUMBER($S249),$S249&lt;&gt;0),'Lo-Z-INPUT'!$K$15*'Lo-Z-INPUT'!$K$7,'Lo-Z'!BC249))</f>
        <v/>
      </c>
      <c r="AZ320" s="170"/>
      <c r="BA320" s="296"/>
      <c r="BB320" s="345"/>
      <c r="BD320" s="333" t="str">
        <f>IF(AND(ISNUMBER($S249),$S249&lt;&gt;0),EXTRA!BC249,'Lo-Z'!BV249)</f>
        <v/>
      </c>
      <c r="BE320" s="334" t="str">
        <f t="shared" si="148"/>
        <v/>
      </c>
      <c r="BG320" s="332" t="str">
        <f>IF(AND(ISNUMBER($S249),$S249&lt;&gt;0),EXTRA!AT249,'Lo-Z'!BM249)</f>
        <v/>
      </c>
      <c r="BH320" s="65" t="str">
        <f t="shared" si="149"/>
        <v/>
      </c>
      <c r="BJ320" s="348" t="str">
        <f t="shared" si="161"/>
        <v/>
      </c>
      <c r="BK320" s="349" t="str">
        <f t="shared" si="150"/>
        <v/>
      </c>
      <c r="BN320" s="480" t="str">
        <f t="shared" si="162"/>
        <v/>
      </c>
      <c r="BO320" s="481" t="str">
        <f t="shared" si="151"/>
        <v/>
      </c>
    </row>
    <row r="321" spans="1:67" hidden="1">
      <c r="A321" s="106" t="e">
        <f>MATRIX!A250</f>
        <v>#N/A</v>
      </c>
      <c r="B321" s="506" t="e">
        <f>IF(MATRIX!B250&lt;&gt;0,MATRIX!B250,"-")</f>
        <v>#N/A</v>
      </c>
      <c r="D321" s="131"/>
      <c r="E321" s="294" t="str">
        <f t="shared" si="146"/>
        <v/>
      </c>
      <c r="F321" s="379"/>
      <c r="G321" s="306" t="e">
        <f>'Lo-Z'!AE250</f>
        <v>#N/A</v>
      </c>
      <c r="H321" s="380" t="str">
        <f>'Lo-Z'!AF250</f>
        <v/>
      </c>
      <c r="J321" s="382"/>
      <c r="K321" s="471"/>
      <c r="L321" s="469"/>
      <c r="M321" s="382"/>
      <c r="N321" s="470"/>
      <c r="O321" s="382"/>
      <c r="P321" s="470"/>
      <c r="Q321" s="382"/>
      <c r="S321" s="460" t="str">
        <f t="shared" si="152"/>
        <v/>
      </c>
      <c r="T321" s="381"/>
      <c r="U321" s="459" t="str" cm="1">
        <f t="array" ref="U321">IF(ISNUMBER(O250), O250, IF(ISNUMBER(G250), 'Lo-Z-INPUT'!$K$19:$L$19, ""))</f>
        <v/>
      </c>
      <c r="V321" s="381"/>
      <c r="W321" s="458" t="str">
        <f t="shared" si="153"/>
        <v/>
      </c>
      <c r="X321" s="144"/>
      <c r="Y321" s="462"/>
      <c r="Z321" s="70" t="str">
        <f>IF(AND(ISNUMBER($S250),$S250&lt;&gt;0),EXTRA!K250,'Lo-Z'!AH250)</f>
        <v>-</v>
      </c>
      <c r="AB321" s="327" t="str">
        <f>IF(AND(ISNUMBER($S250),$S250&lt;&gt;0),EXTRA!M250,'Lo-Z'!AJ250)</f>
        <v>-</v>
      </c>
      <c r="AC321" s="328" t="str">
        <f t="shared" si="147"/>
        <v/>
      </c>
      <c r="AE321" s="66" t="e">
        <f>IF(AND(ISNUMBER($S250),$S250&lt;&gt;0),EXTRA!P250,'Lo-Z'!AM250)</f>
        <v>#N/A</v>
      </c>
      <c r="AF321" s="65" t="str">
        <f t="shared" si="154"/>
        <v/>
      </c>
      <c r="AG321" s="329" t="e">
        <f>IF(AND(ISNUMBER($S250),$S250&lt;&gt;0),EXTRA!R250,'Lo-Z'!AO250)</f>
        <v>#N/A</v>
      </c>
      <c r="AH321" s="124" t="str">
        <f t="shared" si="155"/>
        <v/>
      </c>
      <c r="AJ321" s="104" t="str">
        <f>IF(AND(ISNUMBER($S250),$S250&lt;&gt;0),EXTRA!T250,'Lo-Z'!AQ250)</f>
        <v/>
      </c>
      <c r="AK321" s="44" t="str">
        <f t="shared" si="156"/>
        <v/>
      </c>
      <c r="AM321" s="85" t="str">
        <f>IF(AND(ISNUMBER($S250),$S250&lt;&gt;0),IF(MV&lt;200,EXTRA!V250,EXTRA!Z250),IF(MV&lt;200,'Lo-Z'!AS250,'Lo-Z'!AW250))</f>
        <v/>
      </c>
      <c r="AN321" s="84" t="str">
        <f t="shared" si="157"/>
        <v/>
      </c>
      <c r="AO321" s="322" t="str">
        <f>IF(AND(ISNUMBER($S250),$S250&lt;&gt;0),IF(MV&lt;200,EXTRA!X250,EXTRA!AB250),IF(MV&lt;200,'Lo-Z'!AU250,'Lo-Z'!AY250))</f>
        <v/>
      </c>
      <c r="AP321" s="106" t="str">
        <f t="shared" si="158"/>
        <v/>
      </c>
      <c r="AR321" s="289" t="str">
        <f>IF(AND(ISNUMBER($S250),$S250&lt;&gt;0),EXTRA!AW250,'Lo-Z'!BP250)</f>
        <v/>
      </c>
      <c r="AS321" s="290" t="str">
        <f t="shared" si="159"/>
        <v/>
      </c>
      <c r="AT321" s="291" t="str">
        <f>IF(AND(ISNUMBER($S250),$S250&lt;&gt;0),EXTRA!AY250,'Lo-Z'!BR250)</f>
        <v/>
      </c>
      <c r="AU321" s="292" t="str">
        <f t="shared" si="160"/>
        <v/>
      </c>
      <c r="AW321" s="330" t="str">
        <f>IF(AND(ISNUMBER($S250),$S250&lt;&gt;0),EXTRA!AH250,'Lo-Z'!BA250)</f>
        <v/>
      </c>
      <c r="AY321" s="335" t="str">
        <f>IF(AND(ISNUMBER(BA250),BA250&lt;&gt;0),"",IF(AND(ISNUMBER($S250),$S250&lt;&gt;0),'Lo-Z-INPUT'!$K$15*'Lo-Z-INPUT'!$K$7,'Lo-Z'!BC250))</f>
        <v/>
      </c>
      <c r="AZ321" s="170"/>
      <c r="BA321" s="296"/>
      <c r="BB321" s="345"/>
      <c r="BD321" s="333" t="str">
        <f>IF(AND(ISNUMBER($S250),$S250&lt;&gt;0),EXTRA!BC250,'Lo-Z'!BV250)</f>
        <v/>
      </c>
      <c r="BE321" s="334" t="str">
        <f t="shared" si="148"/>
        <v/>
      </c>
      <c r="BG321" s="332" t="str">
        <f>IF(AND(ISNUMBER($S250),$S250&lt;&gt;0),EXTRA!AT250,'Lo-Z'!BM250)</f>
        <v/>
      </c>
      <c r="BH321" s="65" t="str">
        <f t="shared" si="149"/>
        <v/>
      </c>
      <c r="BJ321" s="348" t="str">
        <f t="shared" si="161"/>
        <v/>
      </c>
      <c r="BK321" s="349" t="str">
        <f t="shared" si="150"/>
        <v/>
      </c>
      <c r="BN321" s="480" t="str">
        <f t="shared" si="162"/>
        <v/>
      </c>
      <c r="BO321" s="481" t="str">
        <f t="shared" si="151"/>
        <v/>
      </c>
    </row>
    <row r="322" spans="1:67" hidden="1">
      <c r="A322" s="106" t="e">
        <f>MATRIX!A251</f>
        <v>#N/A</v>
      </c>
      <c r="B322" s="506" t="e">
        <f>IF(MATRIX!B251&lt;&gt;0,MATRIX!B251,"-")</f>
        <v>#N/A</v>
      </c>
      <c r="D322" s="131"/>
      <c r="E322" s="294" t="str">
        <f t="shared" si="146"/>
        <v/>
      </c>
      <c r="F322" s="379"/>
      <c r="G322" s="306" t="e">
        <f>'Lo-Z'!AE251</f>
        <v>#N/A</v>
      </c>
      <c r="H322" s="380" t="str">
        <f>'Lo-Z'!AF251</f>
        <v/>
      </c>
      <c r="J322" s="382"/>
      <c r="K322" s="471"/>
      <c r="L322" s="469"/>
      <c r="M322" s="382"/>
      <c r="N322" s="470"/>
      <c r="O322" s="382"/>
      <c r="P322" s="470"/>
      <c r="Q322" s="382"/>
      <c r="S322" s="460" t="str">
        <f t="shared" si="152"/>
        <v/>
      </c>
      <c r="T322" s="381"/>
      <c r="U322" s="459" t="str" cm="1">
        <f t="array" ref="U322">IF(ISNUMBER(O251), O251, IF(ISNUMBER(G251), 'Lo-Z-INPUT'!$K$19:$L$19, ""))</f>
        <v/>
      </c>
      <c r="V322" s="381"/>
      <c r="W322" s="458" t="str">
        <f t="shared" si="153"/>
        <v/>
      </c>
      <c r="X322" s="144"/>
      <c r="Y322" s="462"/>
      <c r="Z322" s="70" t="str">
        <f>IF(AND(ISNUMBER($S251),$S251&lt;&gt;0),EXTRA!K251,'Lo-Z'!AH251)</f>
        <v>-</v>
      </c>
      <c r="AB322" s="327" t="str">
        <f>IF(AND(ISNUMBER($S251),$S251&lt;&gt;0),EXTRA!M251,'Lo-Z'!AJ251)</f>
        <v>-</v>
      </c>
      <c r="AC322" s="328" t="str">
        <f t="shared" si="147"/>
        <v/>
      </c>
      <c r="AE322" s="66" t="e">
        <f>IF(AND(ISNUMBER($S251),$S251&lt;&gt;0),EXTRA!P251,'Lo-Z'!AM251)</f>
        <v>#N/A</v>
      </c>
      <c r="AF322" s="65" t="str">
        <f t="shared" si="154"/>
        <v/>
      </c>
      <c r="AG322" s="329" t="e">
        <f>IF(AND(ISNUMBER($S251),$S251&lt;&gt;0),EXTRA!R251,'Lo-Z'!AO251)</f>
        <v>#N/A</v>
      </c>
      <c r="AH322" s="124" t="str">
        <f t="shared" si="155"/>
        <v/>
      </c>
      <c r="AJ322" s="104" t="str">
        <f>IF(AND(ISNUMBER($S251),$S251&lt;&gt;0),EXTRA!T251,'Lo-Z'!AQ251)</f>
        <v/>
      </c>
      <c r="AK322" s="44" t="str">
        <f t="shared" si="156"/>
        <v/>
      </c>
      <c r="AM322" s="85" t="str">
        <f>IF(AND(ISNUMBER($S251),$S251&lt;&gt;0),IF(MV&lt;200,EXTRA!V251,EXTRA!Z251),IF(MV&lt;200,'Lo-Z'!AS251,'Lo-Z'!AW251))</f>
        <v/>
      </c>
      <c r="AN322" s="84" t="str">
        <f t="shared" si="157"/>
        <v/>
      </c>
      <c r="AO322" s="322" t="str">
        <f>IF(AND(ISNUMBER($S251),$S251&lt;&gt;0),IF(MV&lt;200,EXTRA!X251,EXTRA!AB251),IF(MV&lt;200,'Lo-Z'!AU251,'Lo-Z'!AY251))</f>
        <v/>
      </c>
      <c r="AP322" s="106" t="str">
        <f t="shared" si="158"/>
        <v/>
      </c>
      <c r="AR322" s="289" t="str">
        <f>IF(AND(ISNUMBER($S251),$S251&lt;&gt;0),EXTRA!AW251,'Lo-Z'!BP251)</f>
        <v/>
      </c>
      <c r="AS322" s="290" t="str">
        <f t="shared" si="159"/>
        <v/>
      </c>
      <c r="AT322" s="291" t="str">
        <f>IF(AND(ISNUMBER($S251),$S251&lt;&gt;0),EXTRA!AY251,'Lo-Z'!BR251)</f>
        <v/>
      </c>
      <c r="AU322" s="292" t="str">
        <f t="shared" si="160"/>
        <v/>
      </c>
      <c r="AW322" s="330" t="str">
        <f>IF(AND(ISNUMBER($S251),$S251&lt;&gt;0),EXTRA!AH251,'Lo-Z'!BA251)</f>
        <v/>
      </c>
      <c r="AY322" s="335" t="str">
        <f>IF(AND(ISNUMBER(BA251),BA251&lt;&gt;0),"",IF(AND(ISNUMBER($S251),$S251&lt;&gt;0),'Lo-Z-INPUT'!$K$15*'Lo-Z-INPUT'!$K$7,'Lo-Z'!BC251))</f>
        <v/>
      </c>
      <c r="AZ322" s="170"/>
      <c r="BA322" s="296"/>
      <c r="BB322" s="345"/>
      <c r="BD322" s="333" t="str">
        <f>IF(AND(ISNUMBER($S251),$S251&lt;&gt;0),EXTRA!BC251,'Lo-Z'!BV251)</f>
        <v/>
      </c>
      <c r="BE322" s="334" t="str">
        <f t="shared" si="148"/>
        <v/>
      </c>
      <c r="BG322" s="332" t="str">
        <f>IF(AND(ISNUMBER($S251),$S251&lt;&gt;0),EXTRA!AT251,'Lo-Z'!BM251)</f>
        <v/>
      </c>
      <c r="BH322" s="65" t="str">
        <f t="shared" si="149"/>
        <v/>
      </c>
      <c r="BJ322" s="348" t="str">
        <f t="shared" si="161"/>
        <v/>
      </c>
      <c r="BK322" s="349" t="str">
        <f t="shared" si="150"/>
        <v/>
      </c>
      <c r="BN322" s="480" t="str">
        <f t="shared" si="162"/>
        <v/>
      </c>
      <c r="BO322" s="481" t="str">
        <f t="shared" si="151"/>
        <v/>
      </c>
    </row>
  </sheetData>
  <sheetProtection algorithmName="SHA-512" hashValue="WOYO8Nl5IHkaaqdWEVr411kZWB5R/h3LKIDA9b2AQNYG1/vXpxwWwyWdT5SJRAaeMbc26Ibu3l61bMMyOBNKbw==" saltValue="NKYrIctEAj52yxAB5+Vnhw==" spinCount="100000" sheet="1" objects="1" scenarios="1" selectLockedCells="1"/>
  <mergeCells count="32">
    <mergeCell ref="AQ2:BH3"/>
    <mergeCell ref="AE6:AH6"/>
    <mergeCell ref="AW4:BB5"/>
    <mergeCell ref="AV4:AV5"/>
    <mergeCell ref="BC4:BC5"/>
    <mergeCell ref="AQ4:AQ5"/>
    <mergeCell ref="AR4:AU5"/>
    <mergeCell ref="AY6:BA6"/>
    <mergeCell ref="BD4:BI5"/>
    <mergeCell ref="AM6:AP6"/>
    <mergeCell ref="AR6:AU6"/>
    <mergeCell ref="BD7:BK7"/>
    <mergeCell ref="BN6:BO6"/>
    <mergeCell ref="BG6:BH6"/>
    <mergeCell ref="BJ6:BK6"/>
    <mergeCell ref="BD6:BE6"/>
    <mergeCell ref="AC4:AC5"/>
    <mergeCell ref="AH4:AH5"/>
    <mergeCell ref="D7:E7"/>
    <mergeCell ref="A6:B6"/>
    <mergeCell ref="L6:X6"/>
    <mergeCell ref="G6:K6"/>
    <mergeCell ref="L3:X4"/>
    <mergeCell ref="AM7:AN7"/>
    <mergeCell ref="AO7:AP7"/>
    <mergeCell ref="AR7:AS7"/>
    <mergeCell ref="AT7:AU7"/>
    <mergeCell ref="D6:E6"/>
    <mergeCell ref="AB6:AC6"/>
    <mergeCell ref="AJ6:AK6"/>
    <mergeCell ref="AE7:AF7"/>
    <mergeCell ref="AG7:AH7"/>
  </mergeCells>
  <conditionalFormatting sqref="G8:H322">
    <cfRule type="expression" dxfId="13" priority="22">
      <formula>AND(ISNUMBER($S8),$S8&lt;&gt;0)</formula>
    </cfRule>
  </conditionalFormatting>
  <conditionalFormatting sqref="J9:L322">
    <cfRule type="expression" dxfId="12" priority="1">
      <formula>AND(ISNUMBER($S9),$S9&lt;&gt;0)</formula>
    </cfRule>
  </conditionalFormatting>
  <conditionalFormatting sqref="M8:Q322 S8:W322 R76">
    <cfRule type="expression" dxfId="11" priority="103">
      <formula>AND(ISNUMBER($S8),$S8&lt;&gt;0)</formula>
    </cfRule>
  </conditionalFormatting>
  <conditionalFormatting sqref="Y8:BM132 Y133:BK322">
    <cfRule type="expression" dxfId="10" priority="101">
      <formula>AND(ISNUMBER($S8),$S8&lt;&gt;0)</formula>
    </cfRule>
  </conditionalFormatting>
  <conditionalFormatting sqref="AW8:AW322">
    <cfRule type="dataBar" priority="135">
      <dataBar showValue="0">
        <cfvo type="min"/>
        <cfvo type="max"/>
        <color theme="8" tint="-0.249977111117893"/>
      </dataBar>
      <extLst>
        <ext xmlns:x14="http://schemas.microsoft.com/office/spreadsheetml/2009/9/main" uri="{B025F937-C7B1-47D3-B67F-A62EFF666E3E}">
          <x14:id>{8808E379-22FF-4F10-B7E4-6F4AC6ED690D}</x14:id>
        </ext>
      </extLst>
    </cfRule>
  </conditionalFormatting>
  <conditionalFormatting sqref="BA9:BB9">
    <cfRule type="expression" dxfId="9" priority="4">
      <formula>AND(ISNUMBER($S9),$S9&lt;&gt;0)</formula>
    </cfRule>
  </conditionalFormatting>
  <conditionalFormatting sqref="BN8:BO322">
    <cfRule type="expression" dxfId="8" priority="2">
      <formula>AND(ISNUMBER($S8),$S8&lt;&gt;0)</formula>
    </cfRule>
  </conditionalFormatting>
  <dataValidations count="8">
    <dataValidation type="whole" operator="greaterThanOrEqual" allowBlank="1" showInputMessage="1" showErrorMessage="1" sqref="T8:T322" xr:uid="{00000000-0002-0000-0400-000000000000}">
      <formula1>0</formula1>
    </dataValidation>
    <dataValidation type="list" allowBlank="1" showInputMessage="1" showErrorMessage="1" sqref="Y8:Y322" xr:uid="{00000000-0002-0000-0400-000001000000}">
      <formula1>"B, Sc"</formula1>
    </dataValidation>
    <dataValidation type="decimal" allowBlank="1" showInputMessage="1" showErrorMessage="1" sqref="V8:V322" xr:uid="{00000000-0002-0000-0400-000002000000}">
      <formula1>0</formula1>
      <formula2>16</formula2>
    </dataValidation>
    <dataValidation showInputMessage="1" showErrorMessage="1" sqref="W8:W322" xr:uid="{31FD3873-2ED3-41F0-91BA-00CF1A4A3131}"/>
    <dataValidation type="list" operator="greaterThanOrEqual" allowBlank="1" showInputMessage="1" showErrorMessage="1" sqref="J9:L322" xr:uid="{1184D989-7A2E-4AE8-A128-B2C60BC4DB52}">
      <formula1>"Y, N"</formula1>
    </dataValidation>
    <dataValidation operator="greaterThanOrEqual" allowBlank="1" showInputMessage="1" showErrorMessage="1" sqref="S8:S75 S77:S322 R76:S76 M8:P322" xr:uid="{70144D2F-D44F-46FF-AC48-09C62F533777}"/>
    <dataValidation type="list" allowBlank="1" showInputMessage="1" showErrorMessage="1" sqref="J8:L8" xr:uid="{BBBAF658-0797-42B3-9362-32C46EB1645D}">
      <formula1>"Y, N"</formula1>
    </dataValidation>
    <dataValidation type="list" operator="greaterThanOrEqual" allowBlank="1" showInputMessage="1" showErrorMessage="1" sqref="Q8:Q322" xr:uid="{99596A85-0C64-4545-854B-4CEAC45DA9E4}">
      <formula1>"B"</formula1>
    </dataValidation>
  </dataValidations>
  <pageMargins left="0.7" right="0.7" top="0.75" bottom="0.75" header="0.3" footer="0.3"/>
  <pageSetup paperSize="9" orientation="portrait" verticalDpi="0" r:id="rId1"/>
  <colBreaks count="1" manualBreakCount="1">
    <brk id="32" max="109" man="1"/>
  </colBreaks>
  <ignoredErrors>
    <ignoredError sqref="AG8 AG9:AG110 AO8:AO110 AT8:AT110" formula="1"/>
  </ignoredErrors>
  <drawing r:id="rId2"/>
  <extLst>
    <ext xmlns:x14="http://schemas.microsoft.com/office/spreadsheetml/2009/9/main" uri="{78C0D931-6437-407d-A8EE-F0AAD7539E65}">
      <x14:conditionalFormattings>
        <x14:conditionalFormatting xmlns:xm="http://schemas.microsoft.com/office/excel/2006/main">
          <x14:cfRule type="dataBar" id="{8808E379-22FF-4F10-B7E4-6F4AC6ED690D}">
            <x14:dataBar minLength="0" maxLength="100">
              <x14:cfvo type="autoMin"/>
              <x14:cfvo type="autoMax"/>
              <x14:negativeFillColor rgb="FFFF0000"/>
              <x14:axisColor rgb="FF000000"/>
            </x14:dataBar>
          </x14:cfRule>
          <xm:sqref>AW8:AW322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1"/>
  <dimension ref="A2:BZ315"/>
  <sheetViews>
    <sheetView workbookViewId="0">
      <pane xSplit="2" ySplit="7" topLeftCell="C8" activePane="bottomRight" state="frozen"/>
      <selection pane="topRight" activeCell="B108" sqref="B108"/>
      <selection pane="bottomLeft" activeCell="B108" sqref="B108"/>
      <selection pane="bottomRight" activeCell="B242" sqref="B242"/>
    </sheetView>
  </sheetViews>
  <sheetFormatPr defaultColWidth="8.7109375" defaultRowHeight="15"/>
  <cols>
    <col min="1" max="1" width="17.7109375" customWidth="1"/>
    <col min="2" max="2" width="23.7109375" style="11" customWidth="1"/>
    <col min="7" max="7" width="2.7109375" customWidth="1"/>
    <col min="10" max="10" width="5.7109375" customWidth="1"/>
    <col min="14" max="14" width="2.7109375" customWidth="1"/>
    <col min="17" max="17" width="5.7109375" customWidth="1"/>
    <col min="21" max="21" width="2.7109375" customWidth="1"/>
    <col min="22" max="22" width="8.7109375" customWidth="1"/>
    <col min="23" max="23" width="2.7109375" customWidth="1"/>
    <col min="24" max="26" width="8.7109375" customWidth="1"/>
    <col min="27" max="27" width="2.7109375" customWidth="1"/>
    <col min="28" max="29" width="8.7109375" customWidth="1"/>
    <col min="30" max="30" width="5.7109375" customWidth="1"/>
    <col min="31" max="31" width="6.7109375" customWidth="1"/>
    <col min="32" max="32" width="3.7109375" style="1" customWidth="1"/>
    <col min="33" max="33" width="2.7109375" customWidth="1"/>
    <col min="34" max="34" width="8.7109375" customWidth="1"/>
    <col min="35" max="35" width="2.7109375" customWidth="1"/>
    <col min="36" max="36" width="8.7109375" style="20" customWidth="1"/>
    <col min="37" max="37" width="3" customWidth="1"/>
    <col min="38" max="38" width="5.7109375" customWidth="1"/>
    <col min="39" max="39" width="9" customWidth="1"/>
    <col min="40" max="40" width="2.7109375" customWidth="1"/>
    <col min="41" max="41" width="8.7109375" customWidth="1"/>
    <col min="42" max="42" width="2.7109375" customWidth="1"/>
    <col min="43" max="43" width="8.7109375" customWidth="1"/>
    <col min="44" max="44" width="5.7109375" style="74" customWidth="1"/>
    <col min="45" max="45" width="8.7109375" style="74" customWidth="1"/>
    <col min="46" max="46" width="2.7109375" style="74" customWidth="1"/>
    <col min="47" max="47" width="8.7109375" style="74" customWidth="1"/>
    <col min="48" max="48" width="5.7109375" style="74" customWidth="1"/>
    <col min="49" max="49" width="8.7109375" style="74" customWidth="1"/>
    <col min="50" max="50" width="2.7109375" style="74" customWidth="1"/>
    <col min="51" max="51" width="8.7109375" style="74" customWidth="1"/>
    <col min="52" max="52" width="5.7109375" customWidth="1"/>
    <col min="53" max="53" width="9.7109375" style="96" customWidth="1"/>
    <col min="54" max="54" width="2.7109375" customWidth="1"/>
    <col min="55" max="55" width="10.7109375" customWidth="1"/>
    <col min="56" max="56" width="2.7109375" customWidth="1"/>
    <col min="57" max="57" width="10.7109375" customWidth="1"/>
    <col min="58" max="58" width="2.7109375" customWidth="1"/>
    <col min="59" max="59" width="10.7109375" customWidth="1"/>
    <col min="60" max="61" width="2.7109375" customWidth="1"/>
    <col min="62" max="62" width="10.7109375" customWidth="1"/>
    <col min="63" max="64" width="2.7109375" customWidth="1"/>
    <col min="65" max="65" width="10.7109375" style="9" customWidth="1"/>
    <col min="66" max="66" width="2.7109375" customWidth="1"/>
    <col min="67" max="67" width="5.7109375" customWidth="1"/>
    <col min="68" max="68" width="8.7109375" customWidth="1"/>
    <col min="69" max="69" width="2.7109375" customWidth="1"/>
    <col min="70" max="70" width="8.7109375" customWidth="1"/>
    <col min="71" max="71" width="2.7109375" customWidth="1"/>
    <col min="72" max="72" width="10.7109375" customWidth="1"/>
    <col min="73" max="73" width="2.7109375" customWidth="1"/>
    <col min="74" max="74" width="10.7109375" style="9" customWidth="1"/>
    <col min="75" max="75" width="2.7109375" customWidth="1"/>
    <col min="76" max="76" width="5.7109375" customWidth="1"/>
    <col min="77" max="77" width="6.7109375" customWidth="1"/>
    <col min="78" max="78" width="3" customWidth="1"/>
  </cols>
  <sheetData>
    <row r="2" spans="1:78" ht="60" customHeight="1">
      <c r="A2" s="15" t="s">
        <v>386</v>
      </c>
    </row>
    <row r="3" spans="1:78" ht="18" customHeight="1" thickBot="1">
      <c r="A3" s="15"/>
    </row>
    <row r="4" spans="1:78" ht="18" customHeight="1" thickBot="1">
      <c r="A4" s="15"/>
      <c r="AS4" s="858" t="s">
        <v>372</v>
      </c>
      <c r="AT4" s="859"/>
      <c r="AU4" s="860"/>
      <c r="AW4" s="858" t="s">
        <v>379</v>
      </c>
      <c r="AX4" s="859"/>
      <c r="AY4" s="860"/>
      <c r="BA4" s="847" t="str">
        <f>"Operating costs in "&amp;DAYS&amp;" days"</f>
        <v>Operating costs in 365 days</v>
      </c>
      <c r="BB4" s="848"/>
      <c r="BC4" s="848"/>
      <c r="BD4" s="848"/>
      <c r="BE4" s="848"/>
      <c r="BF4" s="848"/>
      <c r="BG4" s="848"/>
      <c r="BH4" s="848"/>
      <c r="BI4" s="848"/>
      <c r="BJ4" s="848"/>
      <c r="BK4" s="848"/>
      <c r="BL4" s="848"/>
      <c r="BM4" s="848"/>
      <c r="BN4" s="849"/>
      <c r="BP4" s="847" t="str">
        <f>"HEAT dissipation in "&amp;DAYS&amp;" days"</f>
        <v>HEAT dissipation in 365 days</v>
      </c>
      <c r="BQ4" s="848"/>
      <c r="BR4" s="848"/>
      <c r="BS4" s="848"/>
      <c r="BT4" s="848"/>
      <c r="BU4" s="848"/>
      <c r="BV4" s="848"/>
      <c r="BW4" s="849"/>
    </row>
    <row r="5" spans="1:78" ht="30" customHeight="1">
      <c r="A5" s="15"/>
      <c r="D5" s="885" t="s">
        <v>387</v>
      </c>
      <c r="E5" s="886"/>
      <c r="F5" s="886"/>
      <c r="G5" s="886"/>
      <c r="H5" s="886"/>
      <c r="I5" s="887"/>
      <c r="K5" s="885" t="s">
        <v>388</v>
      </c>
      <c r="L5" s="886"/>
      <c r="M5" s="886"/>
      <c r="N5" s="886"/>
      <c r="O5" s="886"/>
      <c r="P5" s="887"/>
      <c r="R5" s="885" t="s">
        <v>389</v>
      </c>
      <c r="S5" s="886"/>
      <c r="T5" s="887"/>
      <c r="U5" s="67"/>
      <c r="V5" s="885" t="s">
        <v>390</v>
      </c>
      <c r="W5" s="886"/>
      <c r="X5" s="886"/>
      <c r="Y5" s="886"/>
      <c r="Z5" s="886"/>
      <c r="AA5" s="886"/>
      <c r="AB5" s="886"/>
      <c r="AC5" s="887"/>
      <c r="AE5" s="895" t="s">
        <v>391</v>
      </c>
      <c r="AF5" s="896"/>
      <c r="AH5" s="889" t="s">
        <v>392</v>
      </c>
      <c r="AJ5" s="891" t="s">
        <v>393</v>
      </c>
      <c r="AK5" s="892"/>
      <c r="AM5" s="852" t="s">
        <v>394</v>
      </c>
      <c r="AO5" s="901" t="s">
        <v>395</v>
      </c>
      <c r="AQ5" s="899" t="s">
        <v>396</v>
      </c>
      <c r="AR5" s="75"/>
      <c r="AS5" s="861" t="s">
        <v>397</v>
      </c>
      <c r="AT5" s="75"/>
      <c r="AU5" s="863" t="s">
        <v>398</v>
      </c>
      <c r="AV5" s="75"/>
      <c r="AW5" s="861" t="s">
        <v>397</v>
      </c>
      <c r="AX5" s="75"/>
      <c r="AY5" s="863" t="s">
        <v>399</v>
      </c>
      <c r="BA5" s="872" t="s">
        <v>400</v>
      </c>
      <c r="BB5" s="95"/>
      <c r="BC5" s="852" t="s">
        <v>44</v>
      </c>
      <c r="BD5" s="95"/>
      <c r="BE5" s="852" t="s">
        <v>401</v>
      </c>
      <c r="BF5" s="95"/>
      <c r="BG5" s="878" t="s">
        <v>402</v>
      </c>
      <c r="BH5" s="879"/>
      <c r="BJ5" s="842" t="s">
        <v>403</v>
      </c>
      <c r="BK5" s="843"/>
      <c r="BM5" s="874" t="s">
        <v>404</v>
      </c>
      <c r="BN5" s="875"/>
      <c r="BP5" s="865" t="s">
        <v>57</v>
      </c>
      <c r="BQ5" s="97"/>
      <c r="BR5" s="865" t="s">
        <v>405</v>
      </c>
      <c r="BS5" s="95"/>
      <c r="BT5" s="870" t="s">
        <v>406</v>
      </c>
      <c r="BU5" s="95"/>
      <c r="BV5" s="866" t="s">
        <v>45</v>
      </c>
      <c r="BW5" s="867"/>
      <c r="BY5" s="854" t="s">
        <v>407</v>
      </c>
      <c r="BZ5" s="855"/>
    </row>
    <row r="6" spans="1:78" s="14" customFormat="1" ht="30" customHeight="1" thickBot="1">
      <c r="A6" s="47"/>
      <c r="B6" s="35"/>
      <c r="D6" s="884" t="s">
        <v>408</v>
      </c>
      <c r="E6" s="882"/>
      <c r="F6" s="882"/>
      <c r="G6" s="56"/>
      <c r="H6" s="882" t="s">
        <v>409</v>
      </c>
      <c r="I6" s="883"/>
      <c r="K6" s="884" t="s">
        <v>408</v>
      </c>
      <c r="L6" s="882"/>
      <c r="M6" s="882"/>
      <c r="N6" s="56"/>
      <c r="O6" s="882" t="s">
        <v>409</v>
      </c>
      <c r="P6" s="883"/>
      <c r="Q6" s="48"/>
      <c r="R6" s="884" t="s">
        <v>410</v>
      </c>
      <c r="S6" s="882"/>
      <c r="T6" s="883"/>
      <c r="U6" s="67"/>
      <c r="V6" s="68" t="s">
        <v>391</v>
      </c>
      <c r="W6" s="56"/>
      <c r="X6" s="882" t="s">
        <v>408</v>
      </c>
      <c r="Y6" s="882"/>
      <c r="Z6" s="882"/>
      <c r="AA6" s="56"/>
      <c r="AB6" s="882" t="s">
        <v>409</v>
      </c>
      <c r="AC6" s="883"/>
      <c r="AE6" s="897"/>
      <c r="AF6" s="898"/>
      <c r="AH6" s="890"/>
      <c r="AJ6" s="893"/>
      <c r="AK6" s="894"/>
      <c r="AM6" s="853"/>
      <c r="AO6" s="902"/>
      <c r="AQ6" s="900"/>
      <c r="AR6" s="75"/>
      <c r="AS6" s="862"/>
      <c r="AT6" s="75"/>
      <c r="AU6" s="864"/>
      <c r="AV6" s="75"/>
      <c r="AW6" s="862"/>
      <c r="AX6" s="75"/>
      <c r="AY6" s="864"/>
      <c r="BA6" s="873"/>
      <c r="BB6" s="95"/>
      <c r="BC6" s="853"/>
      <c r="BD6" s="95"/>
      <c r="BE6" s="853"/>
      <c r="BF6" s="95"/>
      <c r="BG6" s="880"/>
      <c r="BH6" s="881"/>
      <c r="BJ6" s="844"/>
      <c r="BK6" s="845"/>
      <c r="BM6" s="876"/>
      <c r="BN6" s="877"/>
      <c r="BP6" s="853"/>
      <c r="BR6" s="853"/>
      <c r="BS6" s="95"/>
      <c r="BT6" s="871"/>
      <c r="BU6" s="95"/>
      <c r="BV6" s="868"/>
      <c r="BW6" s="869"/>
      <c r="BY6" s="856"/>
      <c r="BZ6" s="857"/>
    </row>
    <row r="7" spans="1:78">
      <c r="D7" s="13" t="s">
        <v>411</v>
      </c>
      <c r="E7" s="13" t="s">
        <v>412</v>
      </c>
      <c r="F7" s="13" t="s">
        <v>413</v>
      </c>
      <c r="G7" s="23"/>
      <c r="H7" s="13" t="s">
        <v>411</v>
      </c>
      <c r="I7" s="13" t="s">
        <v>412</v>
      </c>
      <c r="J7" s="23"/>
      <c r="K7" s="13" t="s">
        <v>411</v>
      </c>
      <c r="L7" s="13" t="s">
        <v>412</v>
      </c>
      <c r="M7" s="13" t="s">
        <v>413</v>
      </c>
      <c r="N7" s="23"/>
      <c r="O7" s="13" t="s">
        <v>411</v>
      </c>
      <c r="P7" s="13" t="s">
        <v>412</v>
      </c>
      <c r="R7" s="13" t="s">
        <v>411</v>
      </c>
      <c r="S7" s="13" t="s">
        <v>412</v>
      </c>
      <c r="T7" s="13" t="s">
        <v>413</v>
      </c>
      <c r="U7" s="13"/>
      <c r="V7" s="13"/>
      <c r="X7" s="13" t="s">
        <v>411</v>
      </c>
      <c r="Y7" s="13" t="s">
        <v>412</v>
      </c>
      <c r="Z7" s="13" t="s">
        <v>413</v>
      </c>
      <c r="AB7" s="13" t="s">
        <v>411</v>
      </c>
      <c r="AC7" s="13" t="s">
        <v>412</v>
      </c>
      <c r="AE7" s="63" t="s">
        <v>414</v>
      </c>
      <c r="AF7" s="63" t="s">
        <v>415</v>
      </c>
      <c r="AH7" s="79" t="s">
        <v>416</v>
      </c>
      <c r="AJ7" s="888" t="s">
        <v>20</v>
      </c>
      <c r="AK7" s="888"/>
      <c r="AM7" s="13" t="s">
        <v>417</v>
      </c>
      <c r="AN7" s="13"/>
      <c r="AO7" s="69" t="s">
        <v>418</v>
      </c>
      <c r="AQ7" s="71" t="s">
        <v>419</v>
      </c>
      <c r="AR7" s="76"/>
      <c r="AS7" s="80" t="s">
        <v>420</v>
      </c>
      <c r="AT7" s="76"/>
      <c r="AU7" s="82" t="s">
        <v>421</v>
      </c>
      <c r="AV7" s="76"/>
      <c r="AW7" s="80" t="s">
        <v>422</v>
      </c>
      <c r="AX7" s="76"/>
      <c r="AY7" s="82" t="s">
        <v>423</v>
      </c>
      <c r="BA7" s="216" t="s">
        <v>424</v>
      </c>
      <c r="BB7" s="13"/>
      <c r="BC7" s="13" t="s">
        <v>425</v>
      </c>
      <c r="BD7" s="13"/>
      <c r="BE7" s="13" t="s">
        <v>426</v>
      </c>
      <c r="BF7" s="13"/>
      <c r="BG7" s="841" t="s">
        <v>427</v>
      </c>
      <c r="BH7" s="841"/>
      <c r="BJ7" s="846" t="s">
        <v>428</v>
      </c>
      <c r="BK7" s="846"/>
      <c r="BM7" s="851" t="s">
        <v>429</v>
      </c>
      <c r="BN7" s="851"/>
      <c r="BP7" s="13" t="s">
        <v>430</v>
      </c>
      <c r="BR7" s="13" t="s">
        <v>431</v>
      </c>
      <c r="BS7" s="13"/>
      <c r="BT7" s="73" t="s">
        <v>432</v>
      </c>
      <c r="BU7" s="13"/>
      <c r="BV7" s="850" t="s">
        <v>433</v>
      </c>
      <c r="BW7" s="850"/>
      <c r="BY7" s="84"/>
      <c r="BZ7" s="84"/>
    </row>
    <row r="8" spans="1:78">
      <c r="A8" s="507" t="str">
        <f>MATRIX!A8</f>
        <v>Powersoft</v>
      </c>
      <c r="B8" s="507" t="str">
        <f>IF(MATRIX!B8&lt;&gt;0,MATRIX!B8,"-")</f>
        <v>T302</v>
      </c>
      <c r="D8" t="b">
        <f>ISNUMBER(MATRIX!K8)</f>
        <v>1</v>
      </c>
      <c r="E8" t="b">
        <f>ISNUMBER(MATRIX!L8)</f>
        <v>1</v>
      </c>
      <c r="F8" t="b">
        <f>ISNUMBER(MATRIX!M8)</f>
        <v>1</v>
      </c>
      <c r="H8" t="b">
        <f>ISNUMBER(MATRIX!Q8)</f>
        <v>1</v>
      </c>
      <c r="I8" t="b">
        <f>ISNUMBER(MATRIX!R8)</f>
        <v>1</v>
      </c>
      <c r="K8" t="b">
        <f>AND(WLT&lt;=MATRIX!K8,MATRIX!K8&lt;=PIU*WLT)</f>
        <v>0</v>
      </c>
      <c r="L8" t="b">
        <f>AND(WLT&lt;=MATRIX!L8,MATRIX!L8&lt;=PIU*WLT)</f>
        <v>0</v>
      </c>
      <c r="M8" t="b">
        <f>AND(WLT&lt;=MATRIX!M8,MATRIX!M8&lt;=PIU*WLT)</f>
        <v>0</v>
      </c>
      <c r="O8" t="b">
        <f>AND(WLT&lt;=MATRIX!Q8,MATRIX!Q8&lt;=PIU*WLT)</f>
        <v>0</v>
      </c>
      <c r="P8" t="b">
        <f>AND(WLT&lt;=MATRIX!R8,MATRIX!R8&lt;=PIU*WLT)</f>
        <v>0</v>
      </c>
      <c r="R8" t="b">
        <f t="shared" ref="R8:R39" si="0">AND(OHM8MENO&lt;=ZLT,ZLT&lt;=OHM8PIU)</f>
        <v>1</v>
      </c>
      <c r="S8" t="b">
        <f t="shared" ref="S8:S39" si="1">AND(OHM4MENO&lt;=ZLT,ZLT&lt;=OHM4PIU)</f>
        <v>0</v>
      </c>
      <c r="T8" t="b">
        <f t="shared" ref="T8:T39" si="2">AND(OHM2MENO&lt;=ZLT,ZLT&lt;=OHM2PIU)</f>
        <v>0</v>
      </c>
      <c r="V8" s="1">
        <f>IF(AND(ISNUMBER(MATRIX!$F8),MATRIX!$F8&lt;&gt;0),NLT/MATRIX!$F8,"ERROR")</f>
        <v>0</v>
      </c>
      <c r="X8" s="1" t="str">
        <f>IF(AND(K8,R8),CEILING(V8,1),"-")</f>
        <v>-</v>
      </c>
      <c r="Y8" s="1" t="str">
        <f>IF(AND(L8,S8),CEILING(V8,1),"-")</f>
        <v>-</v>
      </c>
      <c r="Z8" s="1" t="str">
        <f>IF(AND(M8,T8),CEILING(V8,1),"-")</f>
        <v>-</v>
      </c>
      <c r="AB8" s="1" t="str">
        <f>IF(AND(O8,R8),CEILING(V8*2,1),"-")</f>
        <v>-</v>
      </c>
      <c r="AC8" s="1" t="str">
        <f>IF(AND(P8,S8),CEILING(V8*2,1),"-")</f>
        <v>-</v>
      </c>
      <c r="AE8" s="64" t="str">
        <f>IF(V8&lt;&gt;0,IF(COUNT(X8:Z8),CEILING(V8,1),IF(COUNT(AB8:AC8),CEILING(V8*2,1),"-")),"")</f>
        <v/>
      </c>
      <c r="AF8" s="64" t="str">
        <f>IF(AND(COUNT(X8:Z8)=0,COUNT(AB8:AC8),ISNUMBER(AE8)),"B","")</f>
        <v/>
      </c>
      <c r="AH8" s="62" t="str">
        <f>IF(ISNUMBER(AE8),AE8*MATRIX!E8,"-")</f>
        <v>-</v>
      </c>
      <c r="AJ8" s="215" t="str">
        <f>IF(ISNUMBER($AE8),IF(KP="kg",AE8*MATRIX!CB8,AE8*MATRIX!CB8*2.2),"-")</f>
        <v>-</v>
      </c>
      <c r="AK8" s="65" t="str">
        <f t="shared" ref="AK8:AK39" si="3">IF(ISNUMBER(AE8),KP,"")</f>
        <v/>
      </c>
      <c r="AM8" s="1" t="str">
        <f>IF(V8&lt;&gt;0,IF(COUNT(X8:Z8),IF(R8,MATRIX!K8,IF(S8,MATRIX!L8,IF(T8,MATRIX!M8,S))),IF(COUNT(AB8:AC8),IF(R8,MATRIX!Q8,IF(S8,MATRIX!R8,"--")),"---")),"")</f>
        <v/>
      </c>
      <c r="AO8" s="70" t="str">
        <f>IF(V8&lt;&gt;0,IF(COUNT(X8:Z8),AM8*AE8*MATRIX!F8,IF(COUNT(AB8:AC8),AM8*AE8*MATRIX!F8/2,"")),"")</f>
        <v/>
      </c>
      <c r="AQ8" s="40" t="str">
        <f>IF(ISNUMBER($AE8),IF(ISNUMBER(MATRIX!U8),IF(MATRIX!U8-INT(MATRIX!U8)=0,MATRIX!U8,"("&amp;MATRIX!U8&amp;")"),"n/a"),"")</f>
        <v/>
      </c>
      <c r="AR8" s="77"/>
      <c r="AS8" s="81" t="str">
        <f>IF(ISNUMBER(AE8), IF(ISNUMBER(MATRIX!AD8),AE8*MATRIX!AD8,"n/a"),"")</f>
        <v/>
      </c>
      <c r="AT8" s="77"/>
      <c r="AU8" s="83" t="str">
        <f>IF(ISNUMBER($AE8), IF(ISNUMBER(MATRIX!AF8),$AE8*MATRIX!AF8,"n/a"),"")</f>
        <v/>
      </c>
      <c r="AV8" s="77"/>
      <c r="AW8" s="81" t="str">
        <f>IF(ISNUMBER($AE8), IF(ISNUMBER(MATRIX!AP8),$AE8*MATRIX!AP8,"n/a"),"")</f>
        <v/>
      </c>
      <c r="AX8" s="77" t="s">
        <v>434</v>
      </c>
      <c r="AY8" s="83" t="str">
        <f>IF(ISNUMBER($AE8), IF(ISNUMBER(MATRIX!AR8),$AE8*MATRIX!AR8,"n/a"),"")</f>
        <v/>
      </c>
      <c r="BA8" s="217" t="str">
        <f>IF(ISNUMBER($AE8), IF(MV&gt;200,IF(ISNUMBER(MATRIX!CL8),MATRIX!CL8,"n/a"),IF(ISNUMBER(MATRIX!CH8),MATRIX!CH8,"n/a")),"")</f>
        <v/>
      </c>
      <c r="BB8" s="1"/>
      <c r="BC8" s="1" t="str">
        <f>IF(ISNUMBER(AE8),IF(AND(ISNUMBER('Lo-Z-OUTPUT'!BA8),'Lo-Z-OUTPUT'!BA8&lt;&gt;0),'Lo-Z-OUTPUT'!BA8,'Lo-Z-INPUT'!$K$15*'Lo-Z-INPUT'!$K$7),"")</f>
        <v/>
      </c>
      <c r="BD8" s="1"/>
      <c r="BE8" s="161" t="str">
        <f>IF(ISNUMBER($AE8),IF(BC8/AO8&lt;1,BC8/AO8,1),"")</f>
        <v/>
      </c>
      <c r="BF8" s="1"/>
      <c r="BG8" s="124" t="str">
        <f>IF(ISNUMBER($AE8),IF(MV&lt;200,IF(ISNUMBER(MATRIX!AE8),ROUND((MATRIX!AE8*IDLE/1000)*CKWH,2),"-"),IF(ISNUMBER(MATRIX!AQ8),ROUND((MATRIX!AQ8*IDLE/1000)*CKWH,2),"-")),"")</f>
        <v/>
      </c>
      <c r="BH8" s="125" t="str">
        <f t="shared" ref="BH8" si="4">IF(ISNUMBER(BG8),ES,"")</f>
        <v/>
      </c>
      <c r="BJ8" s="105" t="str">
        <f>IF(ISNUMBER($AE8),IF(MV&lt;200,IF(ISNUMBER(MATRIX!AG8),ROUND((MATRIX!AG8/1000)*RUNNING*CKWH,2),"-"),IF(ISNUMBER(MATRIX!AS8),ROUND((MATRIX!AS8/1000)*RUNNING*CKWH,2),"-")),"")</f>
        <v/>
      </c>
      <c r="BK8" s="126" t="str">
        <f t="shared" ref="BK8" si="5">IF(ISNUMBER(BJ8),ES,"")</f>
        <v/>
      </c>
      <c r="BM8" s="129" t="str">
        <f t="shared" ref="BM8:BM39" si="6">IF(ISNUMBER($AE8),IF(ISNUMBER(BG8*BJ8),ROUND($AE8*DAYS*(BG8+BJ8*BE8),2),"n/a"),"")</f>
        <v/>
      </c>
      <c r="BN8" s="127" t="str">
        <f t="shared" ref="BN8" si="7">IF(ISNUMBER(BM8),ES,"")</f>
        <v/>
      </c>
      <c r="BP8" s="101" t="str">
        <f>IF(ISNUMBER(AE8),IF(ISNUMBER(MATRIX!BU8),AE8*MATRIX!BU8,"n/a"),"")</f>
        <v/>
      </c>
      <c r="BQ8" s="72"/>
      <c r="BR8" s="72" t="str">
        <f>IF(ISNUMBER(AE8),IF(ISNUMBER(MATRIX!BV8*BE8),AE8*MATRIX!BV8*BE8,"n/a"),"")</f>
        <v/>
      </c>
      <c r="BS8" s="72"/>
      <c r="BT8" s="100" t="str">
        <f t="shared" ref="BT8:BT39" si="8">IF(AND(ISNUMBER(BP8),ISNUMBER(BR8)),(BP8*IDLE+BR8*RUNNING)*DAYS/1000,"")</f>
        <v/>
      </c>
      <c r="BU8" s="96"/>
      <c r="BV8" s="157" t="str">
        <f t="shared" ref="BV8:BV39" si="9">IF(ISNUMBER(BT8),BT8*CBTU,"")</f>
        <v/>
      </c>
      <c r="BW8" s="158" t="str">
        <f t="shared" ref="BW8:BW39" si="10">IF(ISNUMBER(BV8),ES,"")</f>
        <v/>
      </c>
      <c r="BY8" s="85" t="str">
        <f>IF(ISNUMBER(AE8),IF(ISNUMBER(MATRIX!Y8),MATRIX!Y8,"n/a"),"")</f>
        <v/>
      </c>
      <c r="BZ8" s="86" t="str">
        <f>IF(ISNUMBER(BY8),"dB","")</f>
        <v/>
      </c>
    </row>
    <row r="9" spans="1:78">
      <c r="A9" s="507" t="str">
        <f>MATRIX!A9</f>
        <v>Powersoft</v>
      </c>
      <c r="B9" s="507" t="str">
        <f>IF(MATRIX!B9&lt;&gt;0,MATRIX!B9,"-")</f>
        <v>T602</v>
      </c>
      <c r="D9" t="b">
        <f>ISNUMBER(MATRIX!K9)</f>
        <v>1</v>
      </c>
      <c r="E9" t="b">
        <f>ISNUMBER(MATRIX!L9)</f>
        <v>1</v>
      </c>
      <c r="F9" t="b">
        <f>ISNUMBER(MATRIX!M9)</f>
        <v>1</v>
      </c>
      <c r="H9" t="b">
        <f>ISNUMBER(MATRIX!Q9)</f>
        <v>1</v>
      </c>
      <c r="I9" t="b">
        <f>ISNUMBER(MATRIX!R9)</f>
        <v>1</v>
      </c>
      <c r="K9" t="b">
        <f>AND(WLT&lt;=MATRIX!K9,MATRIX!K9&lt;=PIU*WLT)</f>
        <v>0</v>
      </c>
      <c r="L9" t="b">
        <f>AND(WLT&lt;=MATRIX!L9,MATRIX!L9&lt;=PIU*WLT)</f>
        <v>0</v>
      </c>
      <c r="M9" t="b">
        <f>AND(WLT&lt;=MATRIX!M9,MATRIX!M9&lt;=PIU*WLT)</f>
        <v>0</v>
      </c>
      <c r="O9" t="b">
        <f>AND(WLT&lt;=MATRIX!Q9,MATRIX!Q9&lt;=PIU*WLT)</f>
        <v>0</v>
      </c>
      <c r="P9" t="b">
        <f>AND(WLT&lt;=MATRIX!R9,MATRIX!R9&lt;=PIU*WLT)</f>
        <v>0</v>
      </c>
      <c r="R9" t="b">
        <f t="shared" si="0"/>
        <v>1</v>
      </c>
      <c r="S9" t="b">
        <f t="shared" si="1"/>
        <v>0</v>
      </c>
      <c r="T9" t="b">
        <f t="shared" si="2"/>
        <v>0</v>
      </c>
      <c r="V9" s="1">
        <f>IF(AND(ISNUMBER(MATRIX!$F9),MATRIX!$F9&lt;&gt;0),NLT/MATRIX!$F9,"ERROR")</f>
        <v>0</v>
      </c>
      <c r="X9" s="1" t="str">
        <f t="shared" ref="X9:X72" si="11">IF(AND(K9,R9),CEILING(V9,1),"-")</f>
        <v>-</v>
      </c>
      <c r="Y9" s="1" t="str">
        <f t="shared" ref="Y9:Y72" si="12">IF(AND(L9,S9),CEILING(V9,1),"-")</f>
        <v>-</v>
      </c>
      <c r="Z9" s="1" t="str">
        <f t="shared" ref="Z9:Z72" si="13">IF(AND(M9,T9),CEILING(V9,1),"-")</f>
        <v>-</v>
      </c>
      <c r="AB9" s="1" t="str">
        <f t="shared" ref="AB9:AB72" si="14">IF(AND(O9,R9),CEILING(V9*2,1),"-")</f>
        <v>-</v>
      </c>
      <c r="AC9" s="1" t="str">
        <f t="shared" ref="AC9:AC72" si="15">IF(AND(P9,S9),CEILING(V9*2,1),"-")</f>
        <v>-</v>
      </c>
      <c r="AE9" s="64" t="str">
        <f t="shared" ref="AE9:AE72" si="16">IF(V9&lt;&gt;0,IF(COUNT(X9:Z9),CEILING(V9,1),IF(COUNT(AB9:AC9),CEILING(V9*2,1),"-")),"")</f>
        <v/>
      </c>
      <c r="AF9" s="64" t="str">
        <f t="shared" ref="AF9:AF72" si="17">IF(AND(COUNT(X9:Z9)=0,COUNT(AB9:AC9),ISNUMBER(AE9)),"B","")</f>
        <v/>
      </c>
      <c r="AH9" s="62" t="str">
        <f>IF(ISNUMBER(AE9),AE9*MATRIX!E9,"-")</f>
        <v>-</v>
      </c>
      <c r="AJ9" s="215" t="str">
        <f>IF(ISNUMBER($AE9),IF(KP="kg",AE9*MATRIX!CB9,AE9*MATRIX!CB9*2.2),"-")</f>
        <v>-</v>
      </c>
      <c r="AK9" s="65" t="str">
        <f t="shared" si="3"/>
        <v/>
      </c>
      <c r="AM9" s="1" t="str">
        <f>IF(V9&lt;&gt;0,IF(COUNT(X9:Z9),IF(R9,MATRIX!K9,IF(S9,MATRIX!L9,IF(T9,MATRIX!M9,S))),IF(COUNT(AB9:AC9),IF(R9,MATRIX!Q9,IF(S9,MATRIX!R9,"--")),"---")),"")</f>
        <v/>
      </c>
      <c r="AO9" s="70" t="str">
        <f>IF(V9&lt;&gt;0,IF(COUNT(X9:Z9),AM9*AE9*MATRIX!F9,IF(COUNT(AB9:AC9),AM9*AE9*MATRIX!F9/2,"")),"")</f>
        <v/>
      </c>
      <c r="AQ9" s="40" t="str">
        <f>IF(ISNUMBER($AE9),IF(ISNUMBER(MATRIX!U9),IF(MATRIX!U9-INT(MATRIX!U9)=0,MATRIX!U9,"("&amp;MATRIX!U9&amp;")"),"n/a"),"")</f>
        <v/>
      </c>
      <c r="AR9" s="77"/>
      <c r="AS9" s="81" t="str">
        <f>IF(ISNUMBER(AE9), IF(ISNUMBER(MATRIX!AD9),AE9*MATRIX!AD9,"n/a"),"")</f>
        <v/>
      </c>
      <c r="AT9" s="77"/>
      <c r="AU9" s="83" t="str">
        <f>IF(ISNUMBER($AE9), IF(ISNUMBER(MATRIX!AF9),$AE9*MATRIX!AF9,"n/a"),"")</f>
        <v/>
      </c>
      <c r="AV9" s="77"/>
      <c r="AW9" s="81" t="str">
        <f>IF(ISNUMBER($AE9), IF(ISNUMBER(MATRIX!AP9),$AE9*MATRIX!AP9,"n/a"),"")</f>
        <v/>
      </c>
      <c r="AX9" s="77" t="s">
        <v>434</v>
      </c>
      <c r="AY9" s="83" t="str">
        <f>IF(ISNUMBER($AE9), IF(ISNUMBER(MATRIX!AR9),$AE9*MATRIX!AR9,"n/a"),"")</f>
        <v/>
      </c>
      <c r="BA9" s="217" t="str">
        <f>IF(ISNUMBER($AE9), IF(MV&gt;200,IF(ISNUMBER(MATRIX!CL9),MATRIX!CL9,"n/a"),IF(ISNUMBER(MATRIX!CH9),MATRIX!CH9,"n/a")),"")</f>
        <v/>
      </c>
      <c r="BB9" s="1"/>
      <c r="BC9" s="1" t="str">
        <f>IF(ISNUMBER(AE9),IF(AND(ISNUMBER('Lo-Z-OUTPUT'!BA9),'Lo-Z-OUTPUT'!BA9&lt;&gt;0),'Lo-Z-OUTPUT'!BA9,'Lo-Z-INPUT'!$K$15*'Lo-Z-INPUT'!$K$7),"")</f>
        <v/>
      </c>
      <c r="BD9" s="1"/>
      <c r="BE9" s="161" t="str">
        <f t="shared" ref="BE9:BE72" si="18">IF(ISNUMBER($AE9),IF(BC9/AO9&lt;1,BC9/AO9,1),"")</f>
        <v/>
      </c>
      <c r="BF9" s="1"/>
      <c r="BG9" s="124" t="str">
        <f>IF(ISNUMBER($AE9),IF(MV&lt;200,IF(ISNUMBER(MATRIX!AE9),ROUND((MATRIX!AE9*IDLE/1000)*CKWH,2),"-"),IF(ISNUMBER(MATRIX!AQ9),ROUND((MATRIX!AQ9*IDLE/1000)*CKWH,2),"-")),"")</f>
        <v/>
      </c>
      <c r="BH9" s="125" t="str">
        <f t="shared" ref="BH9:BH72" si="19">IF(ISNUMBER(BG9),ES,"")</f>
        <v/>
      </c>
      <c r="BJ9" s="105" t="str">
        <f>IF(ISNUMBER($AE9),IF(MV&lt;200,IF(ISNUMBER(MATRIX!AG9),ROUND((MATRIX!AG9/1000)*RUNNING*CKWH,2),"-"),IF(ISNUMBER(MATRIX!AS9),ROUND((MATRIX!AS9/1000)*RUNNING*CKWH,2),"-")),"")</f>
        <v/>
      </c>
      <c r="BK9" s="126" t="str">
        <f t="shared" ref="BK9:BK72" si="20">IF(ISNUMBER(BJ9),ES,"")</f>
        <v/>
      </c>
      <c r="BM9" s="129" t="str">
        <f t="shared" si="6"/>
        <v/>
      </c>
      <c r="BN9" s="127" t="str">
        <f t="shared" ref="BN9:BN72" si="21">IF(ISNUMBER(BM9),ES,"")</f>
        <v/>
      </c>
      <c r="BP9" s="101" t="str">
        <f>IF(ISNUMBER(AE9),IF(ISNUMBER(MATRIX!BU9),AE9*MATRIX!BU9,"n/a"),"")</f>
        <v/>
      </c>
      <c r="BQ9" s="72"/>
      <c r="BR9" s="72" t="str">
        <f>IF(ISNUMBER(AE9),IF(ISNUMBER(MATRIX!BV9*BE9),AE9*MATRIX!BV9*BE9,"n/a"),"")</f>
        <v/>
      </c>
      <c r="BS9" s="72"/>
      <c r="BT9" s="100" t="str">
        <f t="shared" si="8"/>
        <v/>
      </c>
      <c r="BU9" s="96"/>
      <c r="BV9" s="157" t="str">
        <f t="shared" si="9"/>
        <v/>
      </c>
      <c r="BW9" s="158" t="str">
        <f t="shared" si="10"/>
        <v/>
      </c>
      <c r="BY9" s="85" t="str">
        <f>IF(ISNUMBER(AE9),IF(ISNUMBER(MATRIX!Y9),MATRIX!Y9,"n/a"),"")</f>
        <v/>
      </c>
      <c r="BZ9" s="86" t="str">
        <f t="shared" ref="BZ9:BZ72" si="22">IF(ISNUMBER(BY9),"dB","")</f>
        <v/>
      </c>
    </row>
    <row r="10" spans="1:78">
      <c r="A10" s="507" t="str">
        <f>MATRIX!A10</f>
        <v>Powersoft</v>
      </c>
      <c r="B10" s="507" t="str">
        <f>IF(MATRIX!B10&lt;&gt;0,MATRIX!B10,"-")</f>
        <v>T304</v>
      </c>
      <c r="D10" t="b">
        <f>ISNUMBER(MATRIX!K10)</f>
        <v>1</v>
      </c>
      <c r="E10" t="b">
        <f>ISNUMBER(MATRIX!L10)</f>
        <v>1</v>
      </c>
      <c r="F10" t="b">
        <f>ISNUMBER(MATRIX!M10)</f>
        <v>1</v>
      </c>
      <c r="H10" t="b">
        <f>ISNUMBER(MATRIX!Q10)</f>
        <v>1</v>
      </c>
      <c r="I10" t="b">
        <f>ISNUMBER(MATRIX!R10)</f>
        <v>1</v>
      </c>
      <c r="K10" t="b">
        <f>AND(WLT&lt;=MATRIX!K10,MATRIX!K10&lt;=PIU*WLT)</f>
        <v>0</v>
      </c>
      <c r="L10" t="b">
        <f>AND(WLT&lt;=MATRIX!L10,MATRIX!L10&lt;=PIU*WLT)</f>
        <v>0</v>
      </c>
      <c r="M10" t="b">
        <f>AND(WLT&lt;=MATRIX!M10,MATRIX!M10&lt;=PIU*WLT)</f>
        <v>0</v>
      </c>
      <c r="O10" t="b">
        <f>AND(WLT&lt;=MATRIX!Q10,MATRIX!Q10&lt;=PIU*WLT)</f>
        <v>0</v>
      </c>
      <c r="P10" t="b">
        <f>AND(WLT&lt;=MATRIX!R10,MATRIX!R10&lt;=PIU*WLT)</f>
        <v>0</v>
      </c>
      <c r="R10" t="b">
        <f t="shared" si="0"/>
        <v>1</v>
      </c>
      <c r="S10" t="b">
        <f t="shared" si="1"/>
        <v>0</v>
      </c>
      <c r="T10" t="b">
        <f t="shared" si="2"/>
        <v>0</v>
      </c>
      <c r="V10" s="1">
        <f>IF(AND(ISNUMBER(MATRIX!$F10),MATRIX!$F10&lt;&gt;0),NLT/MATRIX!$F10,"ERROR")</f>
        <v>0</v>
      </c>
      <c r="X10" s="1" t="str">
        <f t="shared" si="11"/>
        <v>-</v>
      </c>
      <c r="Y10" s="1" t="str">
        <f t="shared" si="12"/>
        <v>-</v>
      </c>
      <c r="Z10" s="1" t="str">
        <f t="shared" si="13"/>
        <v>-</v>
      </c>
      <c r="AB10" s="1" t="str">
        <f t="shared" si="14"/>
        <v>-</v>
      </c>
      <c r="AC10" s="1" t="str">
        <f t="shared" si="15"/>
        <v>-</v>
      </c>
      <c r="AE10" s="64" t="str">
        <f t="shared" si="16"/>
        <v/>
      </c>
      <c r="AF10" s="64" t="str">
        <f t="shared" si="17"/>
        <v/>
      </c>
      <c r="AH10" s="62" t="str">
        <f>IF(ISNUMBER(AE10),AE10*MATRIX!E10,"-")</f>
        <v>-</v>
      </c>
      <c r="AJ10" s="215" t="str">
        <f>IF(ISNUMBER($AE10),IF(KP="kg",AE10*MATRIX!CB10,AE10*MATRIX!CB10*2.2),"-")</f>
        <v>-</v>
      </c>
      <c r="AK10" s="65" t="str">
        <f t="shared" si="3"/>
        <v/>
      </c>
      <c r="AM10" s="1" t="str">
        <f>IF(V10&lt;&gt;0,IF(COUNT(X10:Z10),IF(R10,MATRIX!K10,IF(S10,MATRIX!L10,IF(T10,MATRIX!M10,S))),IF(COUNT(AB10:AC10),IF(R10,MATRIX!Q10,IF(S10,MATRIX!R10,"--")),"---")),"")</f>
        <v/>
      </c>
      <c r="AO10" s="70" t="str">
        <f>IF(V10&lt;&gt;0,IF(COUNT(X10:Z10),AM10*AE10*MATRIX!F10,IF(COUNT(AB10:AC10),AM10*AE10*MATRIX!F10/2,"")),"")</f>
        <v/>
      </c>
      <c r="AQ10" s="40" t="str">
        <f>IF(ISNUMBER($AE10),IF(ISNUMBER(MATRIX!U10),IF(MATRIX!U10-INT(MATRIX!U10)=0,MATRIX!U10,"("&amp;MATRIX!U10&amp;")"),"n/a"),"")</f>
        <v/>
      </c>
      <c r="AR10" s="77"/>
      <c r="AS10" s="81" t="str">
        <f>IF(ISNUMBER(AE10), IF(ISNUMBER(MATRIX!AD10),AE10*MATRIX!AD10,"n/a"),"")</f>
        <v/>
      </c>
      <c r="AT10" s="77"/>
      <c r="AU10" s="83" t="str">
        <f>IF(ISNUMBER($AE10), IF(ISNUMBER(MATRIX!AF10),$AE10*MATRIX!AF10,"n/a"),"")</f>
        <v/>
      </c>
      <c r="AV10" s="77"/>
      <c r="AW10" s="81" t="str">
        <f>IF(ISNUMBER($AE10), IF(ISNUMBER(MATRIX!AP10),$AE10*MATRIX!AP10,"n/a"),"")</f>
        <v/>
      </c>
      <c r="AX10" s="77" t="s">
        <v>434</v>
      </c>
      <c r="AY10" s="83" t="str">
        <f>IF(ISNUMBER($AE10), IF(ISNUMBER(MATRIX!AR10),$AE10*MATRIX!AR10,"n/a"),"")</f>
        <v/>
      </c>
      <c r="BA10" s="217" t="str">
        <f>IF(ISNUMBER($AE10), IF(MV&gt;200,IF(ISNUMBER(MATRIX!CL10),MATRIX!CL10,"n/a"),IF(ISNUMBER(MATRIX!CH10),MATRIX!CH10,"n/a")),"")</f>
        <v/>
      </c>
      <c r="BB10" s="1"/>
      <c r="BC10" s="1" t="str">
        <f>IF(ISNUMBER(AE10),IF(AND(ISNUMBER('Lo-Z-OUTPUT'!BA10),'Lo-Z-OUTPUT'!BA10&lt;&gt;0),'Lo-Z-OUTPUT'!BA10,'Lo-Z-INPUT'!$K$15*'Lo-Z-INPUT'!$K$7),"")</f>
        <v/>
      </c>
      <c r="BD10" s="1"/>
      <c r="BE10" s="161" t="str">
        <f t="shared" si="18"/>
        <v/>
      </c>
      <c r="BF10" s="1"/>
      <c r="BG10" s="124" t="str">
        <f>IF(ISNUMBER($AE10),IF(MV&lt;200,IF(ISNUMBER(MATRIX!AE10),ROUND((MATRIX!AE10*IDLE/1000)*CKWH,2),"-"),IF(ISNUMBER(MATRIX!AQ10),ROUND((MATRIX!AQ10*IDLE/1000)*CKWH,2),"-")),"")</f>
        <v/>
      </c>
      <c r="BH10" s="125" t="str">
        <f t="shared" si="19"/>
        <v/>
      </c>
      <c r="BJ10" s="105" t="str">
        <f>IF(ISNUMBER($AE10),IF(MV&lt;200,IF(ISNUMBER(MATRIX!AG10),ROUND((MATRIX!AG10/1000)*RUNNING*CKWH,2),"-"),IF(ISNUMBER(MATRIX!AS10),ROUND((MATRIX!AS10/1000)*RUNNING*CKWH,2),"-")),"")</f>
        <v/>
      </c>
      <c r="BK10" s="126" t="str">
        <f t="shared" si="20"/>
        <v/>
      </c>
      <c r="BM10" s="129" t="str">
        <f t="shared" si="6"/>
        <v/>
      </c>
      <c r="BN10" s="127" t="str">
        <f t="shared" si="21"/>
        <v/>
      </c>
      <c r="BP10" s="101" t="str">
        <f>IF(ISNUMBER(AE10),IF(ISNUMBER(MATRIX!BU10),AE10*MATRIX!BU10,"n/a"),"")</f>
        <v/>
      </c>
      <c r="BQ10" s="72"/>
      <c r="BR10" s="72" t="str">
        <f>IF(ISNUMBER(AE10),IF(ISNUMBER(MATRIX!BV10*BE10),AE10*MATRIX!BV10*BE10,"n/a"),"")</f>
        <v/>
      </c>
      <c r="BS10" s="72"/>
      <c r="BT10" s="100" t="str">
        <f t="shared" si="8"/>
        <v/>
      </c>
      <c r="BU10" s="96"/>
      <c r="BV10" s="157" t="str">
        <f t="shared" si="9"/>
        <v/>
      </c>
      <c r="BW10" s="158" t="str">
        <f t="shared" si="10"/>
        <v/>
      </c>
      <c r="BY10" s="85" t="str">
        <f>IF(ISNUMBER(AE10),IF(ISNUMBER(MATRIX!Y10),MATRIX!Y10,"n/a"),"")</f>
        <v/>
      </c>
      <c r="BZ10" s="86" t="str">
        <f t="shared" si="22"/>
        <v/>
      </c>
    </row>
    <row r="11" spans="1:78">
      <c r="A11" s="507" t="str">
        <f>MATRIX!A11</f>
        <v>Powersoft</v>
      </c>
      <c r="B11" s="507" t="str">
        <f>IF(MATRIX!B11&lt;&gt;0,MATRIX!B11,"-")</f>
        <v>T604</v>
      </c>
      <c r="D11" t="b">
        <f>ISNUMBER(MATRIX!K11)</f>
        <v>1</v>
      </c>
      <c r="E11" t="b">
        <f>ISNUMBER(MATRIX!L11)</f>
        <v>1</v>
      </c>
      <c r="F11" t="b">
        <f>ISNUMBER(MATRIX!M11)</f>
        <v>1</v>
      </c>
      <c r="H11" t="b">
        <f>ISNUMBER(MATRIX!Q11)</f>
        <v>1</v>
      </c>
      <c r="I11" t="b">
        <f>ISNUMBER(MATRIX!R11)</f>
        <v>1</v>
      </c>
      <c r="K11" t="b">
        <f>AND(WLT&lt;=MATRIX!K11,MATRIX!K11&lt;=PIU*WLT)</f>
        <v>0</v>
      </c>
      <c r="L11" t="b">
        <f>AND(WLT&lt;=MATRIX!L11,MATRIX!L11&lt;=PIU*WLT)</f>
        <v>0</v>
      </c>
      <c r="M11" t="b">
        <f>AND(WLT&lt;=MATRIX!M11,MATRIX!M11&lt;=PIU*WLT)</f>
        <v>0</v>
      </c>
      <c r="O11" t="b">
        <f>AND(WLT&lt;=MATRIX!Q11,MATRIX!Q11&lt;=PIU*WLT)</f>
        <v>0</v>
      </c>
      <c r="P11" t="b">
        <f>AND(WLT&lt;=MATRIX!R11,MATRIX!R11&lt;=PIU*WLT)</f>
        <v>0</v>
      </c>
      <c r="R11" t="b">
        <f t="shared" si="0"/>
        <v>1</v>
      </c>
      <c r="S11" t="b">
        <f t="shared" si="1"/>
        <v>0</v>
      </c>
      <c r="T11" t="b">
        <f t="shared" si="2"/>
        <v>0</v>
      </c>
      <c r="V11" s="1">
        <f>IF(AND(ISNUMBER(MATRIX!$F11),MATRIX!$F11&lt;&gt;0),NLT/MATRIX!$F11,"ERROR")</f>
        <v>0</v>
      </c>
      <c r="X11" s="1" t="str">
        <f t="shared" si="11"/>
        <v>-</v>
      </c>
      <c r="Y11" s="1" t="str">
        <f t="shared" si="12"/>
        <v>-</v>
      </c>
      <c r="Z11" s="1" t="str">
        <f t="shared" si="13"/>
        <v>-</v>
      </c>
      <c r="AB11" s="1" t="str">
        <f t="shared" si="14"/>
        <v>-</v>
      </c>
      <c r="AC11" s="1" t="str">
        <f t="shared" si="15"/>
        <v>-</v>
      </c>
      <c r="AE11" s="64" t="str">
        <f t="shared" si="16"/>
        <v/>
      </c>
      <c r="AF11" s="64" t="str">
        <f t="shared" si="17"/>
        <v/>
      </c>
      <c r="AH11" s="62" t="str">
        <f>IF(ISNUMBER(AE11),AE11*MATRIX!E11,"-")</f>
        <v>-</v>
      </c>
      <c r="AJ11" s="215" t="str">
        <f>IF(ISNUMBER($AE11),IF(KP="kg",AE11*MATRIX!CB11,AE11*MATRIX!CB11*2.2),"-")</f>
        <v>-</v>
      </c>
      <c r="AK11" s="65" t="str">
        <f t="shared" si="3"/>
        <v/>
      </c>
      <c r="AM11" s="1" t="str">
        <f>IF(V11&lt;&gt;0,IF(COUNT(X11:Z11),IF(R11,MATRIX!K11,IF(S11,MATRIX!L11,IF(T11,MATRIX!M11,S))),IF(COUNT(AB11:AC11),IF(R11,MATRIX!Q11,IF(S11,MATRIX!R11,"--")),"---")),"")</f>
        <v/>
      </c>
      <c r="AO11" s="70" t="str">
        <f>IF(V11&lt;&gt;0,IF(COUNT(X11:Z11),AM11*AE11*MATRIX!F11,IF(COUNT(AB11:AC11),AM11*AE11*MATRIX!F11/2,"")),"")</f>
        <v/>
      </c>
      <c r="AQ11" s="40" t="str">
        <f>IF(ISNUMBER($AE11),IF(ISNUMBER(MATRIX!U11),IF(MATRIX!U11-INT(MATRIX!U11)=0,MATRIX!U11,"("&amp;MATRIX!U11&amp;")"),"n/a"),"")</f>
        <v/>
      </c>
      <c r="AR11" s="77"/>
      <c r="AS11" s="81" t="str">
        <f>IF(ISNUMBER(AE11), IF(ISNUMBER(MATRIX!AD11),AE11*MATRIX!AD11,"n/a"),"")</f>
        <v/>
      </c>
      <c r="AT11" s="77"/>
      <c r="AU11" s="83" t="str">
        <f>IF(ISNUMBER($AE11), IF(ISNUMBER(MATRIX!AF11),$AE11*MATRIX!AF11,"n/a"),"")</f>
        <v/>
      </c>
      <c r="AV11" s="77"/>
      <c r="AW11" s="81" t="str">
        <f>IF(ISNUMBER($AE11), IF(ISNUMBER(MATRIX!AP11),$AE11*MATRIX!AP11,"n/a"),"")</f>
        <v/>
      </c>
      <c r="AX11" s="77" t="s">
        <v>434</v>
      </c>
      <c r="AY11" s="83" t="str">
        <f>IF(ISNUMBER($AE11), IF(ISNUMBER(MATRIX!AR11),$AE11*MATRIX!AR11,"n/a"),"")</f>
        <v/>
      </c>
      <c r="BA11" s="217" t="str">
        <f>IF(ISNUMBER($AE11), IF(MV&gt;200,IF(ISNUMBER(MATRIX!CL11),MATRIX!CL11,"n/a"),IF(ISNUMBER(MATRIX!CH11),MATRIX!CH11,"n/a")),"")</f>
        <v/>
      </c>
      <c r="BB11" s="1"/>
      <c r="BC11" s="1" t="str">
        <f>IF(ISNUMBER(AE11),IF(AND(ISNUMBER('Lo-Z-OUTPUT'!BA11),'Lo-Z-OUTPUT'!BA11&lt;&gt;0),'Lo-Z-OUTPUT'!BA11,'Lo-Z-INPUT'!$K$15*'Lo-Z-INPUT'!$K$7),"")</f>
        <v/>
      </c>
      <c r="BD11" s="1"/>
      <c r="BE11" s="161" t="str">
        <f t="shared" si="18"/>
        <v/>
      </c>
      <c r="BF11" s="1"/>
      <c r="BG11" s="124" t="str">
        <f>IF(ISNUMBER($AE11),IF(MV&lt;200,IF(ISNUMBER(MATRIX!AE11),ROUND((MATRIX!AE11*IDLE/1000)*CKWH,2),"-"),IF(ISNUMBER(MATRIX!AQ11),ROUND((MATRIX!AQ11*IDLE/1000)*CKWH,2),"-")),"")</f>
        <v/>
      </c>
      <c r="BH11" s="125" t="str">
        <f t="shared" si="19"/>
        <v/>
      </c>
      <c r="BJ11" s="105" t="str">
        <f>IF(ISNUMBER($AE11),IF(MV&lt;200,IF(ISNUMBER(MATRIX!AG11),ROUND((MATRIX!AG11/1000)*RUNNING*CKWH,2),"-"),IF(ISNUMBER(MATRIX!AS11),ROUND((MATRIX!AS11/1000)*RUNNING*CKWH,2),"-")),"")</f>
        <v/>
      </c>
      <c r="BK11" s="126" t="str">
        <f t="shared" si="20"/>
        <v/>
      </c>
      <c r="BM11" s="129" t="str">
        <f t="shared" si="6"/>
        <v/>
      </c>
      <c r="BN11" s="127" t="str">
        <f t="shared" si="21"/>
        <v/>
      </c>
      <c r="BP11" s="101" t="str">
        <f>IF(ISNUMBER(AE11),IF(ISNUMBER(MATRIX!BU11),AE11*MATRIX!BU11,"n/a"),"")</f>
        <v/>
      </c>
      <c r="BQ11" s="72"/>
      <c r="BR11" s="72" t="str">
        <f>IF(ISNUMBER(AE11),IF(ISNUMBER(MATRIX!BV11*BE11),AE11*MATRIX!BV11*BE11,"n/a"),"")</f>
        <v/>
      </c>
      <c r="BS11" s="72"/>
      <c r="BT11" s="100" t="str">
        <f t="shared" si="8"/>
        <v/>
      </c>
      <c r="BU11" s="96"/>
      <c r="BV11" s="157" t="str">
        <f t="shared" si="9"/>
        <v/>
      </c>
      <c r="BW11" s="158" t="str">
        <f t="shared" si="10"/>
        <v/>
      </c>
      <c r="BY11" s="85" t="str">
        <f>IF(ISNUMBER(AE11),IF(ISNUMBER(MATRIX!Y11),MATRIX!Y11,"n/a"),"")</f>
        <v/>
      </c>
      <c r="BZ11" s="86" t="str">
        <f t="shared" si="22"/>
        <v/>
      </c>
    </row>
    <row r="12" spans="1:78">
      <c r="A12" s="507" t="str">
        <f>MATRIX!A12</f>
        <v>Powersoft</v>
      </c>
      <c r="B12" s="507" t="str">
        <f>IF(MATRIX!B12&lt;&gt;0,MATRIX!B12,"-")</f>
        <v>T902</v>
      </c>
      <c r="D12" t="b">
        <f>ISNUMBER(MATRIX!K12)</f>
        <v>1</v>
      </c>
      <c r="E12" t="b">
        <f>ISNUMBER(MATRIX!L12)</f>
        <v>1</v>
      </c>
      <c r="F12" t="b">
        <f>ISNUMBER(MATRIX!M12)</f>
        <v>1</v>
      </c>
      <c r="H12" t="b">
        <f>ISNUMBER(MATRIX!Q12)</f>
        <v>1</v>
      </c>
      <c r="I12" t="b">
        <f>ISNUMBER(MATRIX!R12)</f>
        <v>1</v>
      </c>
      <c r="K12" t="b">
        <f>AND(WLT&lt;=MATRIX!K12,MATRIX!K12&lt;=PIU*WLT)</f>
        <v>0</v>
      </c>
      <c r="L12" t="b">
        <f>AND(WLT&lt;=MATRIX!L12,MATRIX!L12&lt;=PIU*WLT)</f>
        <v>0</v>
      </c>
      <c r="M12" t="b">
        <f>AND(WLT&lt;=MATRIX!M12,MATRIX!M12&lt;=PIU*WLT)</f>
        <v>0</v>
      </c>
      <c r="O12" t="b">
        <f>AND(WLT&lt;=MATRIX!Q12,MATRIX!Q12&lt;=PIU*WLT)</f>
        <v>0</v>
      </c>
      <c r="P12" t="b">
        <f>AND(WLT&lt;=MATRIX!R12,MATRIX!R12&lt;=PIU*WLT)</f>
        <v>0</v>
      </c>
      <c r="R12" t="b">
        <f t="shared" si="0"/>
        <v>1</v>
      </c>
      <c r="S12" t="b">
        <f t="shared" si="1"/>
        <v>0</v>
      </c>
      <c r="T12" t="b">
        <f t="shared" si="2"/>
        <v>0</v>
      </c>
      <c r="V12" s="1">
        <f>IF(AND(ISNUMBER(MATRIX!$F12),MATRIX!$F12&lt;&gt;0),NLT/MATRIX!$F12,"ERROR")</f>
        <v>0</v>
      </c>
      <c r="X12" s="1" t="str">
        <f t="shared" si="11"/>
        <v>-</v>
      </c>
      <c r="Y12" s="1" t="str">
        <f t="shared" si="12"/>
        <v>-</v>
      </c>
      <c r="Z12" s="1" t="str">
        <f t="shared" si="13"/>
        <v>-</v>
      </c>
      <c r="AB12" s="1" t="str">
        <f t="shared" si="14"/>
        <v>-</v>
      </c>
      <c r="AC12" s="1" t="str">
        <f t="shared" si="15"/>
        <v>-</v>
      </c>
      <c r="AE12" s="64" t="str">
        <f t="shared" si="16"/>
        <v/>
      </c>
      <c r="AF12" s="64" t="str">
        <f t="shared" si="17"/>
        <v/>
      </c>
      <c r="AH12" s="62" t="str">
        <f>IF(ISNUMBER(AE12),AE12*MATRIX!E12,"-")</f>
        <v>-</v>
      </c>
      <c r="AJ12" s="215" t="str">
        <f>IF(ISNUMBER($AE12),IF(KP="kg",AE12*MATRIX!CB12,AE12*MATRIX!CB12*2.2),"-")</f>
        <v>-</v>
      </c>
      <c r="AK12" s="65" t="str">
        <f t="shared" si="3"/>
        <v/>
      </c>
      <c r="AM12" s="1" t="str">
        <f>IF(V12&lt;&gt;0,IF(COUNT(X12:Z12),IF(R12,MATRIX!K12,IF(S12,MATRIX!L12,IF(T12,MATRIX!M12,S))),IF(COUNT(AB12:AC12),IF(R12,MATRIX!Q12,IF(S12,MATRIX!R12,"--")),"---")),"")</f>
        <v/>
      </c>
      <c r="AO12" s="70" t="str">
        <f>IF(V12&lt;&gt;0,IF(COUNT(X12:Z12),AM12*AE12*MATRIX!F12,IF(COUNT(AB12:AC12),AM12*AE12*MATRIX!F12/2,"")),"")</f>
        <v/>
      </c>
      <c r="AQ12" s="40" t="str">
        <f>IF(ISNUMBER($AE12),IF(ISNUMBER(MATRIX!U12),IF(MATRIX!U12-INT(MATRIX!U12)=0,MATRIX!U12,"("&amp;MATRIX!U12&amp;")"),"n/a"),"")</f>
        <v/>
      </c>
      <c r="AR12" s="77"/>
      <c r="AS12" s="81" t="str">
        <f>IF(ISNUMBER(AE12), IF(ISNUMBER(MATRIX!AD12),AE12*MATRIX!AD12,"n/a"),"")</f>
        <v/>
      </c>
      <c r="AT12" s="77"/>
      <c r="AU12" s="83" t="str">
        <f>IF(ISNUMBER($AE12), IF(ISNUMBER(MATRIX!AF12),$AE12*MATRIX!AF12,"n/a"),"")</f>
        <v/>
      </c>
      <c r="AV12" s="77"/>
      <c r="AW12" s="81" t="str">
        <f>IF(ISNUMBER($AE12), IF(ISNUMBER(MATRIX!AP12),$AE12*MATRIX!AP12,"n/a"),"")</f>
        <v/>
      </c>
      <c r="AX12" s="77" t="s">
        <v>434</v>
      </c>
      <c r="AY12" s="83" t="str">
        <f>IF(ISNUMBER($AE12), IF(ISNUMBER(MATRIX!AR12),$AE12*MATRIX!AR12,"n/a"),"")</f>
        <v/>
      </c>
      <c r="BA12" s="217" t="str">
        <f>IF(ISNUMBER($AE12), IF(MV&gt;200,IF(ISNUMBER(MATRIX!CL12),MATRIX!CL12,"n/a"),IF(ISNUMBER(MATRIX!CH12),MATRIX!CH12,"n/a")),"")</f>
        <v/>
      </c>
      <c r="BB12" s="1"/>
      <c r="BC12" s="1" t="str">
        <f>IF(ISNUMBER(AE12),IF(AND(ISNUMBER('Lo-Z-OUTPUT'!BA12),'Lo-Z-OUTPUT'!BA12&lt;&gt;0),'Lo-Z-OUTPUT'!BA12,'Lo-Z-INPUT'!$K$15*'Lo-Z-INPUT'!$K$7),"")</f>
        <v/>
      </c>
      <c r="BD12" s="1"/>
      <c r="BE12" s="161" t="str">
        <f t="shared" si="18"/>
        <v/>
      </c>
      <c r="BF12" s="1"/>
      <c r="BG12" s="124" t="str">
        <f>IF(ISNUMBER($AE12),IF(MV&lt;200,IF(ISNUMBER(MATRIX!AE12),ROUND((MATRIX!AE12*IDLE/1000)*CKWH,2),"-"),IF(ISNUMBER(MATRIX!AQ12),ROUND((MATRIX!AQ12*IDLE/1000)*CKWH,2),"-")),"")</f>
        <v/>
      </c>
      <c r="BH12" s="125" t="str">
        <f t="shared" si="19"/>
        <v/>
      </c>
      <c r="BJ12" s="105" t="str">
        <f>IF(ISNUMBER($AE12),IF(MV&lt;200,IF(ISNUMBER(MATRIX!AG12),ROUND((MATRIX!AG12/1000)*RUNNING*CKWH,2),"-"),IF(ISNUMBER(MATRIX!AS12),ROUND((MATRIX!AS12/1000)*RUNNING*CKWH,2),"-")),"")</f>
        <v/>
      </c>
      <c r="BK12" s="126" t="str">
        <f t="shared" si="20"/>
        <v/>
      </c>
      <c r="BM12" s="129" t="str">
        <f t="shared" si="6"/>
        <v/>
      </c>
      <c r="BN12" s="127" t="str">
        <f t="shared" si="21"/>
        <v/>
      </c>
      <c r="BP12" s="101" t="str">
        <f>IF(ISNUMBER(AE12),IF(ISNUMBER(MATRIX!BU12),AE12*MATRIX!BU12,"n/a"),"")</f>
        <v/>
      </c>
      <c r="BQ12" s="72"/>
      <c r="BR12" s="72" t="str">
        <f>IF(ISNUMBER(AE12),IF(ISNUMBER(MATRIX!BV12*BE12),AE12*MATRIX!BV12*BE12,"n/a"),"")</f>
        <v/>
      </c>
      <c r="BS12" s="72"/>
      <c r="BT12" s="100" t="str">
        <f t="shared" si="8"/>
        <v/>
      </c>
      <c r="BU12" s="96"/>
      <c r="BV12" s="157" t="str">
        <f t="shared" si="9"/>
        <v/>
      </c>
      <c r="BW12" s="158" t="str">
        <f t="shared" si="10"/>
        <v/>
      </c>
      <c r="BY12" s="85" t="str">
        <f>IF(ISNUMBER(AE12),IF(ISNUMBER(MATRIX!Y12),MATRIX!Y12,"n/a"),"")</f>
        <v/>
      </c>
      <c r="BZ12" s="86" t="str">
        <f t="shared" si="22"/>
        <v/>
      </c>
    </row>
    <row r="13" spans="1:78">
      <c r="A13" s="507" t="str">
        <f>MATRIX!A13</f>
        <v>Powersoft</v>
      </c>
      <c r="B13" s="507" t="str">
        <f>IF(MATRIX!B13&lt;&gt;0,MATRIX!B13,"-")</f>
        <v>T904</v>
      </c>
      <c r="D13" t="b">
        <f>ISNUMBER(MATRIX!K13)</f>
        <v>1</v>
      </c>
      <c r="E13" t="b">
        <f>ISNUMBER(MATRIX!L13)</f>
        <v>1</v>
      </c>
      <c r="F13" t="b">
        <f>ISNUMBER(MATRIX!M13)</f>
        <v>1</v>
      </c>
      <c r="H13" t="b">
        <f>ISNUMBER(MATRIX!Q13)</f>
        <v>1</v>
      </c>
      <c r="I13" t="b">
        <f>ISNUMBER(MATRIX!R13)</f>
        <v>1</v>
      </c>
      <c r="K13" t="b">
        <f>AND(WLT&lt;=MATRIX!K13,MATRIX!K13&lt;=PIU*WLT)</f>
        <v>0</v>
      </c>
      <c r="L13" t="b">
        <f>AND(WLT&lt;=MATRIX!L13,MATRIX!L13&lt;=PIU*WLT)</f>
        <v>0</v>
      </c>
      <c r="M13" t="b">
        <f>AND(WLT&lt;=MATRIX!M13,MATRIX!M13&lt;=PIU*WLT)</f>
        <v>0</v>
      </c>
      <c r="O13" t="b">
        <f>AND(WLT&lt;=MATRIX!Q13,MATRIX!Q13&lt;=PIU*WLT)</f>
        <v>0</v>
      </c>
      <c r="P13" t="b">
        <f>AND(WLT&lt;=MATRIX!R13,MATRIX!R13&lt;=PIU*WLT)</f>
        <v>0</v>
      </c>
      <c r="R13" t="b">
        <f t="shared" si="0"/>
        <v>1</v>
      </c>
      <c r="S13" t="b">
        <f t="shared" si="1"/>
        <v>0</v>
      </c>
      <c r="T13" t="b">
        <f t="shared" si="2"/>
        <v>0</v>
      </c>
      <c r="V13" s="1">
        <f>IF(AND(ISNUMBER(MATRIX!$F13),MATRIX!$F13&lt;&gt;0),NLT/MATRIX!$F13,"ERROR")</f>
        <v>0</v>
      </c>
      <c r="X13" s="1" t="str">
        <f t="shared" si="11"/>
        <v>-</v>
      </c>
      <c r="Y13" s="1" t="str">
        <f t="shared" si="12"/>
        <v>-</v>
      </c>
      <c r="Z13" s="1" t="str">
        <f t="shared" si="13"/>
        <v>-</v>
      </c>
      <c r="AB13" s="1" t="str">
        <f t="shared" si="14"/>
        <v>-</v>
      </c>
      <c r="AC13" s="1" t="str">
        <f t="shared" si="15"/>
        <v>-</v>
      </c>
      <c r="AE13" s="64" t="str">
        <f t="shared" si="16"/>
        <v/>
      </c>
      <c r="AF13" s="64" t="str">
        <f t="shared" si="17"/>
        <v/>
      </c>
      <c r="AH13" s="62" t="str">
        <f>IF(ISNUMBER(AE13),AE13*MATRIX!E13,"-")</f>
        <v>-</v>
      </c>
      <c r="AJ13" s="215" t="str">
        <f>IF(ISNUMBER($AE13),IF(KP="kg",AE13*MATRIX!CB13,AE13*MATRIX!CB13*2.2),"-")</f>
        <v>-</v>
      </c>
      <c r="AK13" s="65" t="str">
        <f t="shared" si="3"/>
        <v/>
      </c>
      <c r="AM13" s="1" t="str">
        <f>IF(V13&lt;&gt;0,IF(COUNT(X13:Z13),IF(R13,MATRIX!K13,IF(S13,MATRIX!L13,IF(T13,MATRIX!M13,S))),IF(COUNT(AB13:AC13),IF(R13,MATRIX!Q13,IF(S13,MATRIX!R13,"--")),"---")),"")</f>
        <v/>
      </c>
      <c r="AO13" s="70" t="str">
        <f>IF(V13&lt;&gt;0,IF(COUNT(X13:Z13),AM13*AE13*MATRIX!F13,IF(COUNT(AB13:AC13),AM13*AE13*MATRIX!F13/2,"")),"")</f>
        <v/>
      </c>
      <c r="AQ13" s="40" t="str">
        <f>IF(ISNUMBER($AE13),IF(ISNUMBER(MATRIX!U13),IF(MATRIX!U13-INT(MATRIX!U13)=0,MATRIX!U13,"("&amp;MATRIX!U13&amp;")"),"n/a"),"")</f>
        <v/>
      </c>
      <c r="AR13" s="77"/>
      <c r="AS13" s="81" t="str">
        <f>IF(ISNUMBER(AE13), IF(ISNUMBER(MATRIX!AD13),AE13*MATRIX!AD13,"n/a"),"")</f>
        <v/>
      </c>
      <c r="AT13" s="77"/>
      <c r="AU13" s="83" t="str">
        <f>IF(ISNUMBER($AE13), IF(ISNUMBER(MATRIX!AF13),$AE13*MATRIX!AF13,"n/a"),"")</f>
        <v/>
      </c>
      <c r="AV13" s="77"/>
      <c r="AW13" s="81" t="str">
        <f>IF(ISNUMBER($AE13), IF(ISNUMBER(MATRIX!AP13),$AE13*MATRIX!AP13,"n/a"),"")</f>
        <v/>
      </c>
      <c r="AX13" s="77" t="s">
        <v>434</v>
      </c>
      <c r="AY13" s="83" t="str">
        <f>IF(ISNUMBER($AE13), IF(ISNUMBER(MATRIX!AR13),$AE13*MATRIX!AR13,"n/a"),"")</f>
        <v/>
      </c>
      <c r="BA13" s="217" t="str">
        <f>IF(ISNUMBER($AE13), IF(MV&gt;200,IF(ISNUMBER(MATRIX!CL13),MATRIX!CL13,"n/a"),IF(ISNUMBER(MATRIX!CH13),MATRIX!CH13,"n/a")),"")</f>
        <v/>
      </c>
      <c r="BB13" s="1"/>
      <c r="BC13" s="1" t="str">
        <f>IF(ISNUMBER(AE13),IF(AND(ISNUMBER('Lo-Z-OUTPUT'!BA13),'Lo-Z-OUTPUT'!BA13&lt;&gt;0),'Lo-Z-OUTPUT'!BA13,'Lo-Z-INPUT'!$K$15*'Lo-Z-INPUT'!$K$7),"")</f>
        <v/>
      </c>
      <c r="BD13" s="1"/>
      <c r="BE13" s="161" t="str">
        <f t="shared" si="18"/>
        <v/>
      </c>
      <c r="BF13" s="1"/>
      <c r="BG13" s="124" t="str">
        <f>IF(ISNUMBER($AE13),IF(MV&lt;200,IF(ISNUMBER(MATRIX!AE13),ROUND((MATRIX!AE13*IDLE/1000)*CKWH,2),"-"),IF(ISNUMBER(MATRIX!AQ13),ROUND((MATRIX!AQ13*IDLE/1000)*CKWH,2),"-")),"")</f>
        <v/>
      </c>
      <c r="BH13" s="125" t="str">
        <f t="shared" si="19"/>
        <v/>
      </c>
      <c r="BJ13" s="105" t="str">
        <f>IF(ISNUMBER($AE13),IF(MV&lt;200,IF(ISNUMBER(MATRIX!AG13),ROUND((MATRIX!AG13/1000)*RUNNING*CKWH,2),"-"),IF(ISNUMBER(MATRIX!AS13),ROUND((MATRIX!AS13/1000)*RUNNING*CKWH,2),"-")),"")</f>
        <v/>
      </c>
      <c r="BK13" s="126" t="str">
        <f t="shared" si="20"/>
        <v/>
      </c>
      <c r="BM13" s="129" t="str">
        <f t="shared" si="6"/>
        <v/>
      </c>
      <c r="BN13" s="127" t="str">
        <f t="shared" si="21"/>
        <v/>
      </c>
      <c r="BP13" s="101" t="str">
        <f>IF(ISNUMBER(AE13),IF(ISNUMBER(MATRIX!BU13),AE13*MATRIX!BU13,"n/a"),"")</f>
        <v/>
      </c>
      <c r="BQ13" s="72"/>
      <c r="BR13" s="72" t="str">
        <f>IF(ISNUMBER(AE13),IF(ISNUMBER(MATRIX!BV13*BE13),AE13*MATRIX!BV13*BE13,"n/a"),"")</f>
        <v/>
      </c>
      <c r="BS13" s="72"/>
      <c r="BT13" s="100" t="str">
        <f t="shared" si="8"/>
        <v/>
      </c>
      <c r="BU13" s="96"/>
      <c r="BV13" s="157" t="str">
        <f t="shared" si="9"/>
        <v/>
      </c>
      <c r="BW13" s="158" t="str">
        <f t="shared" si="10"/>
        <v/>
      </c>
      <c r="BY13" s="85" t="str">
        <f>IF(ISNUMBER(AE13),IF(ISNUMBER(MATRIX!Y13),MATRIX!Y13,"n/a"),"")</f>
        <v/>
      </c>
      <c r="BZ13" s="86" t="str">
        <f t="shared" si="22"/>
        <v/>
      </c>
    </row>
    <row r="14" spans="1:78">
      <c r="A14" s="507" t="str">
        <f>MATRIX!A14</f>
        <v>Powersoft</v>
      </c>
      <c r="B14" s="507" t="str">
        <f>IF(MATRIX!B14&lt;&gt;0,MATRIX!B14,"-")</f>
        <v>X4</v>
      </c>
      <c r="D14" t="b">
        <f>ISNUMBER(MATRIX!K14)</f>
        <v>1</v>
      </c>
      <c r="E14" t="b">
        <f>ISNUMBER(MATRIX!L14)</f>
        <v>1</v>
      </c>
      <c r="F14" t="b">
        <f>ISNUMBER(MATRIX!M14)</f>
        <v>1</v>
      </c>
      <c r="H14" t="b">
        <f>ISNUMBER(MATRIX!Q14)</f>
        <v>1</v>
      </c>
      <c r="I14" t="b">
        <f>ISNUMBER(MATRIX!R14)</f>
        <v>1</v>
      </c>
      <c r="K14" t="b">
        <f>AND(WLT&lt;=MATRIX!K14,MATRIX!K14&lt;=PIU*WLT)</f>
        <v>0</v>
      </c>
      <c r="L14" t="b">
        <f>AND(WLT&lt;=MATRIX!L14,MATRIX!L14&lt;=PIU*WLT)</f>
        <v>0</v>
      </c>
      <c r="M14" t="b">
        <f>AND(WLT&lt;=MATRIX!M14,MATRIX!M14&lt;=PIU*WLT)</f>
        <v>0</v>
      </c>
      <c r="O14" t="b">
        <f>AND(WLT&lt;=MATRIX!Q14,MATRIX!Q14&lt;=PIU*WLT)</f>
        <v>0</v>
      </c>
      <c r="P14" t="b">
        <f>AND(WLT&lt;=MATRIX!R14,MATRIX!R14&lt;=PIU*WLT)</f>
        <v>0</v>
      </c>
      <c r="R14" t="b">
        <f t="shared" si="0"/>
        <v>1</v>
      </c>
      <c r="S14" t="b">
        <f t="shared" si="1"/>
        <v>0</v>
      </c>
      <c r="T14" t="b">
        <f t="shared" si="2"/>
        <v>0</v>
      </c>
      <c r="V14" s="1">
        <f>IF(AND(ISNUMBER(MATRIX!$F14),MATRIX!$F14&lt;&gt;0),NLT/MATRIX!$F14,"ERROR")</f>
        <v>0</v>
      </c>
      <c r="X14" s="1" t="str">
        <f t="shared" si="11"/>
        <v>-</v>
      </c>
      <c r="Y14" s="1" t="str">
        <f t="shared" si="12"/>
        <v>-</v>
      </c>
      <c r="Z14" s="1" t="str">
        <f t="shared" si="13"/>
        <v>-</v>
      </c>
      <c r="AB14" s="1" t="str">
        <f t="shared" si="14"/>
        <v>-</v>
      </c>
      <c r="AC14" s="1" t="str">
        <f t="shared" si="15"/>
        <v>-</v>
      </c>
      <c r="AE14" s="64" t="str">
        <f t="shared" si="16"/>
        <v/>
      </c>
      <c r="AF14" s="64" t="str">
        <f t="shared" si="17"/>
        <v/>
      </c>
      <c r="AH14" s="62" t="str">
        <f>IF(ISNUMBER(AE14),AE14*MATRIX!E14,"-")</f>
        <v>-</v>
      </c>
      <c r="AJ14" s="215" t="str">
        <f>IF(ISNUMBER($AE14),IF(KP="kg",AE14*MATRIX!CB14,AE14*MATRIX!CB14*2.2),"-")</f>
        <v>-</v>
      </c>
      <c r="AK14" s="65" t="str">
        <f t="shared" si="3"/>
        <v/>
      </c>
      <c r="AM14" s="1" t="str">
        <f>IF(V14&lt;&gt;0,IF(COUNT(X14:Z14),IF(R14,MATRIX!K14,IF(S14,MATRIX!L14,IF(T14,MATRIX!M14,S))),IF(COUNT(AB14:AC14),IF(R14,MATRIX!Q14,IF(S14,MATRIX!R14,"--")),"---")),"")</f>
        <v/>
      </c>
      <c r="AO14" s="70" t="str">
        <f>IF(V14&lt;&gt;0,IF(COUNT(X14:Z14),AM14*AE14*MATRIX!F14,IF(COUNT(AB14:AC14),AM14*AE14*MATRIX!F14/2,"")),"")</f>
        <v/>
      </c>
      <c r="AQ14" s="40" t="str">
        <f>IF(ISNUMBER($AE14),IF(ISNUMBER(MATRIX!U14),IF(MATRIX!U14-INT(MATRIX!U14)=0,MATRIX!U14,"("&amp;MATRIX!U14&amp;")"),"n/a"),"")</f>
        <v/>
      </c>
      <c r="AR14" s="77"/>
      <c r="AS14" s="81" t="str">
        <f>IF(ISNUMBER(AE14), IF(ISNUMBER(MATRIX!AD14),AE14*MATRIX!AD14,"n/a"),"")</f>
        <v/>
      </c>
      <c r="AT14" s="77"/>
      <c r="AU14" s="83" t="str">
        <f>IF(ISNUMBER($AE14), IF(ISNUMBER(MATRIX!AF14),$AE14*MATRIX!AF14,"n/a"),"")</f>
        <v/>
      </c>
      <c r="AV14" s="77"/>
      <c r="AW14" s="81" t="str">
        <f>IF(ISNUMBER($AE14), IF(ISNUMBER(MATRIX!AP14),$AE14*MATRIX!AP14,"n/a"),"")</f>
        <v/>
      </c>
      <c r="AX14" s="77" t="s">
        <v>434</v>
      </c>
      <c r="AY14" s="83" t="str">
        <f>IF(ISNUMBER($AE14), IF(ISNUMBER(MATRIX!AR14),$AE14*MATRIX!AR14,"n/a"),"")</f>
        <v/>
      </c>
      <c r="BA14" s="217" t="str">
        <f>IF(ISNUMBER($AE14), IF(MV&gt;200,IF(ISNUMBER(MATRIX!CL14),MATRIX!CL14,"n/a"),IF(ISNUMBER(MATRIX!CH14),MATRIX!CH14,"n/a")),"")</f>
        <v/>
      </c>
      <c r="BB14" s="1"/>
      <c r="BC14" s="1" t="str">
        <f>IF(ISNUMBER(AE14),IF(AND(ISNUMBER('Lo-Z-OUTPUT'!BA14),'Lo-Z-OUTPUT'!BA14&lt;&gt;0),'Lo-Z-OUTPUT'!BA14,'Lo-Z-INPUT'!$K$15*'Lo-Z-INPUT'!$K$7),"")</f>
        <v/>
      </c>
      <c r="BD14" s="1"/>
      <c r="BE14" s="161" t="str">
        <f t="shared" si="18"/>
        <v/>
      </c>
      <c r="BF14" s="1"/>
      <c r="BG14" s="124" t="str">
        <f>IF(ISNUMBER($AE14),IF(MV&lt;200,IF(ISNUMBER(MATRIX!AE14),ROUND((MATRIX!AE14*IDLE/1000)*CKWH,2),"-"),IF(ISNUMBER(MATRIX!AQ14),ROUND((MATRIX!AQ14*IDLE/1000)*CKWH,2),"-")),"")</f>
        <v/>
      </c>
      <c r="BH14" s="125" t="str">
        <f t="shared" si="19"/>
        <v/>
      </c>
      <c r="BJ14" s="105" t="str">
        <f>IF(ISNUMBER($AE14),IF(MV&lt;200,IF(ISNUMBER(MATRIX!AG14),ROUND((MATRIX!AG14/1000)*RUNNING*CKWH,2),"-"),IF(ISNUMBER(MATRIX!AS14),ROUND((MATRIX!AS14/1000)*RUNNING*CKWH,2),"-")),"")</f>
        <v/>
      </c>
      <c r="BK14" s="126" t="str">
        <f t="shared" si="20"/>
        <v/>
      </c>
      <c r="BM14" s="129" t="str">
        <f t="shared" si="6"/>
        <v/>
      </c>
      <c r="BN14" s="127" t="str">
        <f t="shared" si="21"/>
        <v/>
      </c>
      <c r="BP14" s="101" t="str">
        <f>IF(ISNUMBER(AE14),IF(ISNUMBER(MATRIX!BU14),AE14*MATRIX!BU14,"n/a"),"")</f>
        <v/>
      </c>
      <c r="BQ14" s="72"/>
      <c r="BR14" s="72" t="str">
        <f>IF(ISNUMBER(AE14),IF(ISNUMBER(MATRIX!BV14*BE14),AE14*MATRIX!BV14*BE14,"n/a"),"")</f>
        <v/>
      </c>
      <c r="BS14" s="72"/>
      <c r="BT14" s="100" t="str">
        <f t="shared" si="8"/>
        <v/>
      </c>
      <c r="BU14" s="96"/>
      <c r="BV14" s="157" t="str">
        <f t="shared" si="9"/>
        <v/>
      </c>
      <c r="BW14" s="158" t="str">
        <f t="shared" si="10"/>
        <v/>
      </c>
      <c r="BY14" s="85" t="str">
        <f>IF(ISNUMBER(AE14),IF(ISNUMBER(MATRIX!Y14),MATRIX!Y14,"n/a"),"")</f>
        <v/>
      </c>
      <c r="BZ14" s="86" t="str">
        <f t="shared" si="22"/>
        <v/>
      </c>
    </row>
    <row r="15" spans="1:78">
      <c r="A15" s="507" t="str">
        <f>MATRIX!A15</f>
        <v>Powersoft</v>
      </c>
      <c r="B15" s="507" t="str">
        <f>IF(MATRIX!B15&lt;&gt;0,MATRIX!B15,"-")</f>
        <v>X4L</v>
      </c>
      <c r="D15" t="b">
        <f>ISNUMBER(MATRIX!K15)</f>
        <v>1</v>
      </c>
      <c r="E15" t="b">
        <f>ISNUMBER(MATRIX!L15)</f>
        <v>1</v>
      </c>
      <c r="F15" t="b">
        <f>ISNUMBER(MATRIX!M15)</f>
        <v>1</v>
      </c>
      <c r="H15" t="b">
        <f>ISNUMBER(MATRIX!Q15)</f>
        <v>0</v>
      </c>
      <c r="I15" t="b">
        <f>ISNUMBER(MATRIX!R15)</f>
        <v>0</v>
      </c>
      <c r="K15" t="b">
        <f>AND(WLT&lt;=MATRIX!K15,MATRIX!K15&lt;=PIU*WLT)</f>
        <v>0</v>
      </c>
      <c r="L15" t="b">
        <f>AND(WLT&lt;=MATRIX!L15,MATRIX!L15&lt;=PIU*WLT)</f>
        <v>0</v>
      </c>
      <c r="M15" t="b">
        <f>AND(WLT&lt;=MATRIX!M15,MATRIX!M15&lt;=PIU*WLT)</f>
        <v>0</v>
      </c>
      <c r="O15" t="b">
        <f>AND(WLT&lt;=MATRIX!Q15,MATRIX!Q15&lt;=PIU*WLT)</f>
        <v>0</v>
      </c>
      <c r="P15" t="b">
        <f>AND(WLT&lt;=MATRIX!R15,MATRIX!R15&lt;=PIU*WLT)</f>
        <v>0</v>
      </c>
      <c r="R15" t="b">
        <f t="shared" si="0"/>
        <v>1</v>
      </c>
      <c r="S15" t="b">
        <f t="shared" si="1"/>
        <v>0</v>
      </c>
      <c r="T15" t="b">
        <f t="shared" si="2"/>
        <v>0</v>
      </c>
      <c r="V15" s="1">
        <f>IF(AND(ISNUMBER(MATRIX!$F15),MATRIX!$F15&lt;&gt;0),NLT/MATRIX!$F15,"ERROR")</f>
        <v>0</v>
      </c>
      <c r="X15" s="1" t="str">
        <f t="shared" si="11"/>
        <v>-</v>
      </c>
      <c r="Y15" s="1" t="str">
        <f t="shared" si="12"/>
        <v>-</v>
      </c>
      <c r="Z15" s="1" t="str">
        <f t="shared" si="13"/>
        <v>-</v>
      </c>
      <c r="AB15" s="1" t="str">
        <f t="shared" si="14"/>
        <v>-</v>
      </c>
      <c r="AC15" s="1" t="str">
        <f t="shared" si="15"/>
        <v>-</v>
      </c>
      <c r="AE15" s="64" t="str">
        <f t="shared" si="16"/>
        <v/>
      </c>
      <c r="AF15" s="64" t="str">
        <f t="shared" si="17"/>
        <v/>
      </c>
      <c r="AH15" s="62" t="str">
        <f>IF(ISNUMBER(AE15),AE15*MATRIX!E15,"-")</f>
        <v>-</v>
      </c>
      <c r="AJ15" s="215" t="str">
        <f>IF(ISNUMBER($AE15),IF(KP="kg",AE15*MATRIX!CB15,AE15*MATRIX!CB15*2.2),"-")</f>
        <v>-</v>
      </c>
      <c r="AK15" s="65" t="str">
        <f t="shared" si="3"/>
        <v/>
      </c>
      <c r="AM15" s="1" t="str">
        <f>IF(V15&lt;&gt;0,IF(COUNT(X15:Z15),IF(R15,MATRIX!K15,IF(S15,MATRIX!L15,IF(T15,MATRIX!M15,S))),IF(COUNT(AB15:AC15),IF(R15,MATRIX!Q15,IF(S15,MATRIX!R15,"--")),"---")),"")</f>
        <v/>
      </c>
      <c r="AO15" s="70" t="str">
        <f>IF(V15&lt;&gt;0,IF(COUNT(X15:Z15),AM15*AE15*MATRIX!F15,IF(COUNT(AB15:AC15),AM15*AE15*MATRIX!F15/2,"")),"")</f>
        <v/>
      </c>
      <c r="AQ15" s="40" t="str">
        <f>IF(ISNUMBER($AE15),IF(ISNUMBER(MATRIX!U15),IF(MATRIX!U15-INT(MATRIX!U15)=0,MATRIX!U15,"("&amp;MATRIX!U15&amp;")"),"n/a"),"")</f>
        <v/>
      </c>
      <c r="AR15" s="77"/>
      <c r="AS15" s="81" t="str">
        <f>IF(ISNUMBER(AE15), IF(ISNUMBER(MATRIX!AD15),AE15*MATRIX!AD15,"n/a"),"")</f>
        <v/>
      </c>
      <c r="AT15" s="77"/>
      <c r="AU15" s="83" t="str">
        <f>IF(ISNUMBER($AE15), IF(ISNUMBER(MATRIX!AF15),$AE15*MATRIX!AF15,"n/a"),"")</f>
        <v/>
      </c>
      <c r="AV15" s="78"/>
      <c r="AW15" s="81" t="str">
        <f>IF(ISNUMBER($AE15), IF(ISNUMBER(MATRIX!AP15),$AE15*MATRIX!AP15,"n/a"),"")</f>
        <v/>
      </c>
      <c r="AX15" s="77" t="s">
        <v>434</v>
      </c>
      <c r="AY15" s="83" t="str">
        <f>IF(ISNUMBER($AE15), IF(ISNUMBER(MATRIX!AR15),$AE15*MATRIX!AR15,"n/a"),"")</f>
        <v/>
      </c>
      <c r="BA15" s="217" t="str">
        <f>IF(ISNUMBER($AE15), IF(MV&gt;200,IF(ISNUMBER(MATRIX!CL15),MATRIX!CL15,"n/a"),IF(ISNUMBER(MATRIX!CH15),MATRIX!CH15,"n/a")),"")</f>
        <v/>
      </c>
      <c r="BB15" s="1"/>
      <c r="BC15" s="1" t="str">
        <f>IF(ISNUMBER(AE15),IF(AND(ISNUMBER('Lo-Z-OUTPUT'!BA15),'Lo-Z-OUTPUT'!BA15&lt;&gt;0),'Lo-Z-OUTPUT'!BA15,'Lo-Z-INPUT'!$K$15*'Lo-Z-INPUT'!$K$7),"")</f>
        <v/>
      </c>
      <c r="BD15" s="1"/>
      <c r="BE15" s="161" t="str">
        <f t="shared" si="18"/>
        <v/>
      </c>
      <c r="BF15" s="1"/>
      <c r="BG15" s="124" t="str">
        <f>IF(ISNUMBER($AE15),IF(MV&lt;200,IF(ISNUMBER(MATRIX!AE15),ROUND((MATRIX!AE15*IDLE/1000)*CKWH,2),"-"),IF(ISNUMBER(MATRIX!AQ15),ROUND((MATRIX!AQ15*IDLE/1000)*CKWH,2),"-")),"")</f>
        <v/>
      </c>
      <c r="BH15" s="125" t="str">
        <f t="shared" si="19"/>
        <v/>
      </c>
      <c r="BJ15" s="105" t="str">
        <f>IF(ISNUMBER($AE15),IF(MV&lt;200,IF(ISNUMBER(MATRIX!AG15),ROUND((MATRIX!AG15/1000)*RUNNING*CKWH,2),"-"),IF(ISNUMBER(MATRIX!AS15),ROUND((MATRIX!AS15/1000)*RUNNING*CKWH,2),"-")),"")</f>
        <v/>
      </c>
      <c r="BK15" s="126" t="str">
        <f t="shared" si="20"/>
        <v/>
      </c>
      <c r="BM15" s="129" t="str">
        <f t="shared" si="6"/>
        <v/>
      </c>
      <c r="BN15" s="127" t="str">
        <f t="shared" si="21"/>
        <v/>
      </c>
      <c r="BP15" s="101" t="str">
        <f>IF(ISNUMBER(AE15),IF(ISNUMBER(MATRIX!BU15),AE15*MATRIX!BU15,"n/a"),"")</f>
        <v/>
      </c>
      <c r="BQ15" s="72"/>
      <c r="BR15" s="72" t="str">
        <f>IF(ISNUMBER(AE15),IF(ISNUMBER(MATRIX!BV15*BE15),AE15*MATRIX!BV15*BE15,"n/a"),"")</f>
        <v/>
      </c>
      <c r="BS15" s="72"/>
      <c r="BT15" s="100" t="str">
        <f t="shared" si="8"/>
        <v/>
      </c>
      <c r="BU15" s="96"/>
      <c r="BV15" s="157" t="str">
        <f t="shared" si="9"/>
        <v/>
      </c>
      <c r="BW15" s="158" t="str">
        <f t="shared" si="10"/>
        <v/>
      </c>
      <c r="BY15" s="85" t="str">
        <f>IF(ISNUMBER(AE15),IF(ISNUMBER(MATRIX!Y15),MATRIX!Y15,"n/a"),"")</f>
        <v/>
      </c>
      <c r="BZ15" s="86" t="str">
        <f t="shared" si="22"/>
        <v/>
      </c>
    </row>
    <row r="16" spans="1:78">
      <c r="A16" s="507" t="str">
        <f>MATRIX!A16</f>
        <v>Powersoft</v>
      </c>
      <c r="B16" s="507" t="str">
        <f>IF(MATRIX!B16&lt;&gt;0,MATRIX!B16,"-")</f>
        <v>X8</v>
      </c>
      <c r="D16" t="b">
        <f>ISNUMBER(MATRIX!K16)</f>
        <v>1</v>
      </c>
      <c r="E16" t="b">
        <f>ISNUMBER(MATRIX!L16)</f>
        <v>1</v>
      </c>
      <c r="F16" t="b">
        <f>ISNUMBER(MATRIX!M16)</f>
        <v>1</v>
      </c>
      <c r="H16" t="b">
        <f>ISNUMBER(MATRIX!Q16)</f>
        <v>1</v>
      </c>
      <c r="I16" t="b">
        <f>ISNUMBER(MATRIX!R16)</f>
        <v>1</v>
      </c>
      <c r="K16" t="b">
        <f>AND(WLT&lt;=MATRIX!K16,MATRIX!K16&lt;=PIU*WLT)</f>
        <v>0</v>
      </c>
      <c r="L16" t="b">
        <f>AND(WLT&lt;=MATRIX!L16,MATRIX!L16&lt;=PIU*WLT)</f>
        <v>0</v>
      </c>
      <c r="M16" t="b">
        <f>AND(WLT&lt;=MATRIX!M16,MATRIX!M16&lt;=PIU*WLT)</f>
        <v>0</v>
      </c>
      <c r="O16" t="b">
        <f>AND(WLT&lt;=MATRIX!Q16,MATRIX!Q16&lt;=PIU*WLT)</f>
        <v>0</v>
      </c>
      <c r="P16" t="b">
        <f>AND(WLT&lt;=MATRIX!R16,MATRIX!R16&lt;=PIU*WLT)</f>
        <v>0</v>
      </c>
      <c r="R16" t="b">
        <f t="shared" si="0"/>
        <v>1</v>
      </c>
      <c r="S16" t="b">
        <f t="shared" si="1"/>
        <v>0</v>
      </c>
      <c r="T16" t="b">
        <f t="shared" si="2"/>
        <v>0</v>
      </c>
      <c r="V16" s="1">
        <f>IF(AND(ISNUMBER(MATRIX!$F16),MATRIX!$F16&lt;&gt;0),NLT/MATRIX!$F16,"ERROR")</f>
        <v>0</v>
      </c>
      <c r="X16" s="1" t="str">
        <f t="shared" si="11"/>
        <v>-</v>
      </c>
      <c r="Y16" s="1" t="str">
        <f t="shared" si="12"/>
        <v>-</v>
      </c>
      <c r="Z16" s="1" t="str">
        <f t="shared" si="13"/>
        <v>-</v>
      </c>
      <c r="AB16" s="1" t="str">
        <f t="shared" si="14"/>
        <v>-</v>
      </c>
      <c r="AC16" s="1" t="str">
        <f t="shared" si="15"/>
        <v>-</v>
      </c>
      <c r="AE16" s="64" t="str">
        <f t="shared" si="16"/>
        <v/>
      </c>
      <c r="AF16" s="64" t="str">
        <f t="shared" si="17"/>
        <v/>
      </c>
      <c r="AH16" s="62" t="str">
        <f>IF(ISNUMBER(AE16),AE16*MATRIX!E16,"-")</f>
        <v>-</v>
      </c>
      <c r="AJ16" s="215" t="str">
        <f>IF(ISNUMBER($AE16),IF(KP="kg",AE16*MATRIX!CB16,AE16*MATRIX!CB16*2.2),"-")</f>
        <v>-</v>
      </c>
      <c r="AK16" s="65" t="str">
        <f t="shared" si="3"/>
        <v/>
      </c>
      <c r="AM16" s="1" t="str">
        <f>IF(V16&lt;&gt;0,IF(COUNT(X16:Z16),IF(R16,MATRIX!K16,IF(S16,MATRIX!L16,IF(T16,MATRIX!M16,S))),IF(COUNT(AB16:AC16),IF(R16,MATRIX!Q16,IF(S16,MATRIX!R16,"--")),"---")),"")</f>
        <v/>
      </c>
      <c r="AO16" s="70" t="str">
        <f>IF(V16&lt;&gt;0,IF(COUNT(X16:Z16),AM16*AE16*MATRIX!F16,IF(COUNT(AB16:AC16),AM16*AE16*MATRIX!F16/2,"")),"")</f>
        <v/>
      </c>
      <c r="AQ16" s="40" t="str">
        <f>IF(ISNUMBER($AE16),IF(ISNUMBER(MATRIX!U16),IF(MATRIX!U16-INT(MATRIX!U16)=0,MATRIX!U16,"("&amp;MATRIX!U16&amp;")"),"n/a"),"")</f>
        <v/>
      </c>
      <c r="AR16" s="77"/>
      <c r="AS16" s="81" t="str">
        <f>IF(ISNUMBER(AE16), IF(ISNUMBER(MATRIX!AD16),AE16*MATRIX!AD16,"n/a"),"")</f>
        <v/>
      </c>
      <c r="AT16" s="77"/>
      <c r="AU16" s="83" t="str">
        <f>IF(ISNUMBER($AE16), IF(ISNUMBER(MATRIX!AF16),$AE16*MATRIX!AF16,"n/a"),"")</f>
        <v/>
      </c>
      <c r="AV16" s="77"/>
      <c r="AW16" s="81" t="str">
        <f>IF(ISNUMBER($AE16), IF(ISNUMBER(MATRIX!AP16),$AE16*MATRIX!AP16,"n/a"),"")</f>
        <v/>
      </c>
      <c r="AX16" s="77" t="s">
        <v>434</v>
      </c>
      <c r="AY16" s="83" t="str">
        <f>IF(ISNUMBER($AE16), IF(ISNUMBER(MATRIX!AR16),$AE16*MATRIX!AR16,"n/a"),"")</f>
        <v/>
      </c>
      <c r="BA16" s="217" t="str">
        <f>IF(ISNUMBER($AE16), IF(MV&gt;200,IF(ISNUMBER(MATRIX!CL16),MATRIX!CL16,"n/a"),IF(ISNUMBER(MATRIX!CH16),MATRIX!CH16,"n/a")),"")</f>
        <v/>
      </c>
      <c r="BB16" s="1"/>
      <c r="BC16" s="1" t="str">
        <f>IF(ISNUMBER(AE16),IF(AND(ISNUMBER('Lo-Z-OUTPUT'!BA16),'Lo-Z-OUTPUT'!BA16&lt;&gt;0),'Lo-Z-OUTPUT'!BA16,'Lo-Z-INPUT'!$K$15*'Lo-Z-INPUT'!$K$7),"")</f>
        <v/>
      </c>
      <c r="BD16" s="1"/>
      <c r="BE16" s="161" t="str">
        <f t="shared" si="18"/>
        <v/>
      </c>
      <c r="BF16" s="1"/>
      <c r="BG16" s="124" t="str">
        <f>IF(ISNUMBER($AE16),IF(MV&lt;200,IF(ISNUMBER(MATRIX!AE16),ROUND((MATRIX!AE16*IDLE/1000)*CKWH,2),"-"),IF(ISNUMBER(MATRIX!AQ16),ROUND((MATRIX!AQ16*IDLE/1000)*CKWH,2),"-")),"")</f>
        <v/>
      </c>
      <c r="BH16" s="125" t="str">
        <f t="shared" si="19"/>
        <v/>
      </c>
      <c r="BJ16" s="105" t="str">
        <f>IF(ISNUMBER($AE16),IF(MV&lt;200,IF(ISNUMBER(MATRIX!AG16),ROUND((MATRIX!AG16/1000)*RUNNING*CKWH,2),"-"),IF(ISNUMBER(MATRIX!AS16),ROUND((MATRIX!AS16/1000)*RUNNING*CKWH,2),"-")),"")</f>
        <v/>
      </c>
      <c r="BK16" s="126" t="str">
        <f t="shared" si="20"/>
        <v/>
      </c>
      <c r="BM16" s="129" t="str">
        <f t="shared" si="6"/>
        <v/>
      </c>
      <c r="BN16" s="127" t="str">
        <f t="shared" si="21"/>
        <v/>
      </c>
      <c r="BP16" s="101" t="str">
        <f>IF(ISNUMBER(AE16),IF(ISNUMBER(MATRIX!BU16),AE16*MATRIX!BU16,"n/a"),"")</f>
        <v/>
      </c>
      <c r="BQ16" s="72"/>
      <c r="BR16" s="72" t="str">
        <f>IF(ISNUMBER(AE16),IF(ISNUMBER(MATRIX!BV16*BE16),AE16*MATRIX!BV16*BE16,"n/a"),"")</f>
        <v/>
      </c>
      <c r="BS16" s="72"/>
      <c r="BT16" s="100" t="str">
        <f t="shared" si="8"/>
        <v/>
      </c>
      <c r="BU16" s="96"/>
      <c r="BV16" s="157" t="str">
        <f t="shared" si="9"/>
        <v/>
      </c>
      <c r="BW16" s="158" t="str">
        <f t="shared" si="10"/>
        <v/>
      </c>
      <c r="BY16" s="85" t="str">
        <f>IF(ISNUMBER(AE16),IF(ISNUMBER(MATRIX!Y16),MATRIX!Y16,"n/a"),"")</f>
        <v/>
      </c>
      <c r="BZ16" s="86" t="str">
        <f t="shared" si="22"/>
        <v/>
      </c>
    </row>
    <row r="17" spans="1:78">
      <c r="A17" s="507" t="str">
        <f>MATRIX!A17</f>
        <v>Powersoft</v>
      </c>
      <c r="B17" s="507" t="str">
        <f>IF(MATRIX!B17&lt;&gt;0,MATRIX!B17,"-")</f>
        <v>Unica 4L 5K4</v>
      </c>
      <c r="D17" t="b">
        <f>ISNUMBER(MATRIX!K17)</f>
        <v>1</v>
      </c>
      <c r="E17" t="b">
        <f>ISNUMBER(MATRIX!L17)</f>
        <v>1</v>
      </c>
      <c r="F17" t="b">
        <f>ISNUMBER(MATRIX!M17)</f>
        <v>1</v>
      </c>
      <c r="H17" t="b">
        <f>ISNUMBER(MATRIX!Q17)</f>
        <v>1</v>
      </c>
      <c r="I17" t="b">
        <f>ISNUMBER(MATRIX!R17)</f>
        <v>1</v>
      </c>
      <c r="K17" t="b">
        <f>AND(WLT&lt;=MATRIX!K17,MATRIX!K17&lt;=PIU*WLT)</f>
        <v>0</v>
      </c>
      <c r="L17" t="b">
        <f>AND(WLT&lt;=MATRIX!L17,MATRIX!L17&lt;=PIU*WLT)</f>
        <v>0</v>
      </c>
      <c r="M17" t="b">
        <f>AND(WLT&lt;=MATRIX!M17,MATRIX!M17&lt;=PIU*WLT)</f>
        <v>0</v>
      </c>
      <c r="O17" t="b">
        <f>AND(WLT&lt;=MATRIX!Q17,MATRIX!Q17&lt;=PIU*WLT)</f>
        <v>0</v>
      </c>
      <c r="P17" t="b">
        <f>AND(WLT&lt;=MATRIX!R17,MATRIX!R17&lt;=PIU*WLT)</f>
        <v>0</v>
      </c>
      <c r="R17" t="b">
        <f t="shared" si="0"/>
        <v>1</v>
      </c>
      <c r="S17" t="b">
        <f t="shared" si="1"/>
        <v>0</v>
      </c>
      <c r="T17" t="b">
        <f t="shared" si="2"/>
        <v>0</v>
      </c>
      <c r="V17" s="1">
        <f>IF(AND(ISNUMBER(MATRIX!$F17),MATRIX!$F17&lt;&gt;0),NLT/MATRIX!$F17,"ERROR")</f>
        <v>0</v>
      </c>
      <c r="X17" s="1" t="str">
        <f t="shared" si="11"/>
        <v>-</v>
      </c>
      <c r="Y17" s="1" t="str">
        <f t="shared" si="12"/>
        <v>-</v>
      </c>
      <c r="Z17" s="1" t="str">
        <f t="shared" si="13"/>
        <v>-</v>
      </c>
      <c r="AB17" s="1" t="str">
        <f t="shared" si="14"/>
        <v>-</v>
      </c>
      <c r="AC17" s="1" t="str">
        <f t="shared" si="15"/>
        <v>-</v>
      </c>
      <c r="AE17" s="64" t="str">
        <f t="shared" si="16"/>
        <v/>
      </c>
      <c r="AF17" s="64" t="str">
        <f t="shared" si="17"/>
        <v/>
      </c>
      <c r="AH17" s="62" t="str">
        <f>IF(ISNUMBER(AE17),AE17*MATRIX!E17,"-")</f>
        <v>-</v>
      </c>
      <c r="AJ17" s="215" t="str">
        <f>IF(ISNUMBER($AE17),IF(KP="kg",AE17*MATRIX!CB17,AE17*MATRIX!CB17*2.2),"-")</f>
        <v>-</v>
      </c>
      <c r="AK17" s="65" t="str">
        <f t="shared" si="3"/>
        <v/>
      </c>
      <c r="AM17" s="1" t="str">
        <f>IF(V17&lt;&gt;0,IF(COUNT(X17:Z17),IF(R17,MATRIX!K17,IF(S17,MATRIX!L17,IF(T17,MATRIX!M17,S))),IF(COUNT(AB17:AC17),IF(R17,MATRIX!Q17,IF(S17,MATRIX!R17,"--")),"---")),"")</f>
        <v/>
      </c>
      <c r="AO17" s="70" t="str">
        <f>IF(V17&lt;&gt;0,IF(COUNT(X17:Z17),AM17*AE17*MATRIX!F17,IF(COUNT(AB17:AC17),AM17*AE17*MATRIX!F17/2,"")),"")</f>
        <v/>
      </c>
      <c r="AQ17" s="40" t="str">
        <f>IF(ISNUMBER($AE17),IF(ISNUMBER(MATRIX!U17),IF(MATRIX!U17-INT(MATRIX!U17)=0,MATRIX!U17,"("&amp;MATRIX!U17&amp;")"),"n/a"),"")</f>
        <v/>
      </c>
      <c r="AR17" s="77"/>
      <c r="AS17" s="81" t="str">
        <f>IF(ISNUMBER(AE17), IF(ISNUMBER(MATRIX!AD17),AE17*MATRIX!AD17,"n/a"),"")</f>
        <v/>
      </c>
      <c r="AT17" s="77"/>
      <c r="AU17" s="83" t="str">
        <f>IF(ISNUMBER($AE17), IF(ISNUMBER(MATRIX!AF17),$AE17*MATRIX!AF17,"n/a"),"")</f>
        <v/>
      </c>
      <c r="AV17" s="77"/>
      <c r="AW17" s="81" t="str">
        <f>IF(ISNUMBER($AE17), IF(ISNUMBER(MATRIX!AP17),$AE17*MATRIX!AP17,"n/a"),"")</f>
        <v/>
      </c>
      <c r="AX17" s="77" t="s">
        <v>434</v>
      </c>
      <c r="AY17" s="83" t="str">
        <f>IF(ISNUMBER($AE17), IF(ISNUMBER(MATRIX!AR17),$AE17*MATRIX!AR17,"n/a"),"")</f>
        <v/>
      </c>
      <c r="BA17" s="217" t="str">
        <f>IF(ISNUMBER($AE17), IF(MV&gt;200,IF(ISNUMBER(MATRIX!CL17),MATRIX!CL17,"n/a"),IF(ISNUMBER(MATRIX!CH17),MATRIX!CH17,"n/a")),"")</f>
        <v/>
      </c>
      <c r="BB17" s="1"/>
      <c r="BC17" s="1" t="str">
        <f>IF(ISNUMBER(AE17),IF(AND(ISNUMBER('Lo-Z-OUTPUT'!BA17),'Lo-Z-OUTPUT'!BA17&lt;&gt;0),'Lo-Z-OUTPUT'!BA17,'Lo-Z-INPUT'!$K$15*'Lo-Z-INPUT'!$K$7),"")</f>
        <v/>
      </c>
      <c r="BD17" s="1"/>
      <c r="BE17" s="161" t="str">
        <f t="shared" si="18"/>
        <v/>
      </c>
      <c r="BF17" s="1"/>
      <c r="BG17" s="124" t="str">
        <f>IF(ISNUMBER($AE17),IF(MV&lt;200,IF(ISNUMBER(MATRIX!AE17),ROUND((MATRIX!AE17*IDLE/1000)*CKWH,2),"-"),IF(ISNUMBER(MATRIX!AQ17),ROUND((MATRIX!AQ17*IDLE/1000)*CKWH,2),"-")),"")</f>
        <v/>
      </c>
      <c r="BH17" s="125" t="str">
        <f t="shared" si="19"/>
        <v/>
      </c>
      <c r="BJ17" s="105" t="str">
        <f>IF(ISNUMBER($AE17),IF(MV&lt;200,IF(ISNUMBER(MATRIX!AG17),ROUND((MATRIX!AG17/1000)*RUNNING*CKWH,2),"-"),IF(ISNUMBER(MATRIX!AS17),ROUND((MATRIX!AS17/1000)*RUNNING*CKWH,2),"-")),"")</f>
        <v/>
      </c>
      <c r="BK17" s="126" t="str">
        <f t="shared" si="20"/>
        <v/>
      </c>
      <c r="BM17" s="129" t="str">
        <f t="shared" si="6"/>
        <v/>
      </c>
      <c r="BN17" s="127" t="str">
        <f t="shared" si="21"/>
        <v/>
      </c>
      <c r="BP17" s="101" t="str">
        <f>IF(ISNUMBER(AE17),IF(ISNUMBER(MATRIX!BU17),AE17*MATRIX!BU17,"n/a"),"")</f>
        <v/>
      </c>
      <c r="BQ17" s="72"/>
      <c r="BR17" s="72" t="str">
        <f>IF(ISNUMBER(AE17),IF(ISNUMBER(MATRIX!BV17*BE17),AE17*MATRIX!BV17*BE17,"n/a"),"")</f>
        <v/>
      </c>
      <c r="BS17" s="72"/>
      <c r="BT17" s="100" t="str">
        <f t="shared" si="8"/>
        <v/>
      </c>
      <c r="BU17" s="96"/>
      <c r="BV17" s="157" t="str">
        <f t="shared" si="9"/>
        <v/>
      </c>
      <c r="BW17" s="158" t="str">
        <f t="shared" si="10"/>
        <v/>
      </c>
      <c r="BY17" s="85" t="str">
        <f>IF(ISNUMBER(AE17),IF(ISNUMBER(MATRIX!Y17),MATRIX!Y17,"n/a"),"")</f>
        <v/>
      </c>
      <c r="BZ17" s="86" t="str">
        <f t="shared" si="22"/>
        <v/>
      </c>
    </row>
    <row r="18" spans="1:78">
      <c r="A18" s="507" t="str">
        <f>MATRIX!A18</f>
        <v>Powersoft</v>
      </c>
      <c r="B18" s="507" t="str">
        <f>IF(MATRIX!B18&lt;&gt;0,MATRIX!B18,"-")</f>
        <v>Unica 4L 9K4</v>
      </c>
      <c r="D18" t="b">
        <f>ISNUMBER(MATRIX!K18)</f>
        <v>1</v>
      </c>
      <c r="E18" t="b">
        <f>ISNUMBER(MATRIX!L18)</f>
        <v>1</v>
      </c>
      <c r="F18" t="b">
        <f>ISNUMBER(MATRIX!M18)</f>
        <v>1</v>
      </c>
      <c r="H18" t="b">
        <f>ISNUMBER(MATRIX!Q18)</f>
        <v>1</v>
      </c>
      <c r="I18" t="b">
        <f>ISNUMBER(MATRIX!R18)</f>
        <v>1</v>
      </c>
      <c r="K18" t="b">
        <f>AND(WLT&lt;=MATRIX!K18,MATRIX!K18&lt;=PIU*WLT)</f>
        <v>0</v>
      </c>
      <c r="L18" t="b">
        <f>AND(WLT&lt;=MATRIX!L18,MATRIX!L18&lt;=PIU*WLT)</f>
        <v>0</v>
      </c>
      <c r="M18" t="b">
        <f>AND(WLT&lt;=MATRIX!M18,MATRIX!M18&lt;=PIU*WLT)</f>
        <v>0</v>
      </c>
      <c r="O18" t="b">
        <f>AND(WLT&lt;=MATRIX!Q18,MATRIX!Q18&lt;=PIU*WLT)</f>
        <v>0</v>
      </c>
      <c r="P18" t="b">
        <f>AND(WLT&lt;=MATRIX!R18,MATRIX!R18&lt;=PIU*WLT)</f>
        <v>0</v>
      </c>
      <c r="R18" t="b">
        <f t="shared" si="0"/>
        <v>1</v>
      </c>
      <c r="S18" t="b">
        <f t="shared" si="1"/>
        <v>0</v>
      </c>
      <c r="T18" t="b">
        <f t="shared" si="2"/>
        <v>0</v>
      </c>
      <c r="V18" s="1">
        <f>IF(AND(ISNUMBER(MATRIX!$F18),MATRIX!$F18&lt;&gt;0),NLT/MATRIX!$F18,"ERROR")</f>
        <v>0</v>
      </c>
      <c r="X18" s="1" t="str">
        <f t="shared" si="11"/>
        <v>-</v>
      </c>
      <c r="Y18" s="1" t="str">
        <f t="shared" si="12"/>
        <v>-</v>
      </c>
      <c r="Z18" s="1" t="str">
        <f t="shared" si="13"/>
        <v>-</v>
      </c>
      <c r="AB18" s="1" t="str">
        <f t="shared" si="14"/>
        <v>-</v>
      </c>
      <c r="AC18" s="1" t="str">
        <f t="shared" si="15"/>
        <v>-</v>
      </c>
      <c r="AE18" s="64" t="str">
        <f t="shared" si="16"/>
        <v/>
      </c>
      <c r="AF18" s="64" t="str">
        <f t="shared" si="17"/>
        <v/>
      </c>
      <c r="AH18" s="62" t="str">
        <f>IF(ISNUMBER(AE18),AE18*MATRIX!E18,"-")</f>
        <v>-</v>
      </c>
      <c r="AJ18" s="215" t="str">
        <f>IF(ISNUMBER($AE18),IF(KP="kg",AE18*MATRIX!CB18,AE18*MATRIX!CB18*2.2),"-")</f>
        <v>-</v>
      </c>
      <c r="AK18" s="65" t="str">
        <f t="shared" si="3"/>
        <v/>
      </c>
      <c r="AM18" s="1" t="str">
        <f>IF(V18&lt;&gt;0,IF(COUNT(X18:Z18),IF(R18,MATRIX!K18,IF(S18,MATRIX!L18,IF(T18,MATRIX!M18,S))),IF(COUNT(AB18:AC18),IF(R18,MATRIX!Q18,IF(S18,MATRIX!R18,"--")),"---")),"")</f>
        <v/>
      </c>
      <c r="AO18" s="70" t="str">
        <f>IF(V18&lt;&gt;0,IF(COUNT(X18:Z18),AM18*AE18*MATRIX!F18,IF(COUNT(AB18:AC18),AM18*AE18*MATRIX!F18/2,"")),"")</f>
        <v/>
      </c>
      <c r="AQ18" s="40" t="str">
        <f>IF(ISNUMBER($AE18),IF(ISNUMBER(MATRIX!U18),IF(MATRIX!U18-INT(MATRIX!U18)=0,MATRIX!U18,"("&amp;MATRIX!U18&amp;")"),"n/a"),"")</f>
        <v/>
      </c>
      <c r="AR18" s="77"/>
      <c r="AS18" s="81" t="str">
        <f>IF(ISNUMBER(AE18), IF(ISNUMBER(MATRIX!AD18),AE18*MATRIX!AD18,"n/a"),"")</f>
        <v/>
      </c>
      <c r="AT18" s="77"/>
      <c r="AU18" s="83" t="str">
        <f>IF(ISNUMBER($AE18), IF(ISNUMBER(MATRIX!AF18),$AE18*MATRIX!AF18,"n/a"),"")</f>
        <v/>
      </c>
      <c r="AV18" s="77"/>
      <c r="AW18" s="81" t="str">
        <f>IF(ISNUMBER($AE18), IF(ISNUMBER(MATRIX!AP18),$AE18*MATRIX!AP18,"n/a"),"")</f>
        <v/>
      </c>
      <c r="AX18" s="77" t="s">
        <v>434</v>
      </c>
      <c r="AY18" s="83" t="str">
        <f>IF(ISNUMBER($AE18), IF(ISNUMBER(MATRIX!AR18),$AE18*MATRIX!AR18,"n/a"),"")</f>
        <v/>
      </c>
      <c r="BA18" s="217" t="str">
        <f>IF(ISNUMBER($AE18), IF(MV&gt;200,IF(ISNUMBER(MATRIX!CL18),MATRIX!CL18,"n/a"),IF(ISNUMBER(MATRIX!CH18),MATRIX!CH18,"n/a")),"")</f>
        <v/>
      </c>
      <c r="BB18" s="1"/>
      <c r="BC18" s="1" t="str">
        <f>IF(ISNUMBER(AE18),IF(AND(ISNUMBER('Lo-Z-OUTPUT'!BA18),'Lo-Z-OUTPUT'!BA18&lt;&gt;0),'Lo-Z-OUTPUT'!BA18,'Lo-Z-INPUT'!$K$15*'Lo-Z-INPUT'!$K$7),"")</f>
        <v/>
      </c>
      <c r="BD18" s="1"/>
      <c r="BE18" s="161" t="str">
        <f t="shared" si="18"/>
        <v/>
      </c>
      <c r="BF18" s="1"/>
      <c r="BG18" s="124" t="str">
        <f>IF(ISNUMBER($AE18),IF(MV&lt;200,IF(ISNUMBER(MATRIX!AE18),ROUND((MATRIX!AE18*IDLE/1000)*CKWH,2),"-"),IF(ISNUMBER(MATRIX!AQ18),ROUND((MATRIX!AQ18*IDLE/1000)*CKWH,2),"-")),"")</f>
        <v/>
      </c>
      <c r="BH18" s="125" t="str">
        <f t="shared" si="19"/>
        <v/>
      </c>
      <c r="BJ18" s="105" t="str">
        <f>IF(ISNUMBER($AE18),IF(MV&lt;200,IF(ISNUMBER(MATRIX!AG18),ROUND((MATRIX!AG18/1000)*RUNNING*CKWH,2),"-"),IF(ISNUMBER(MATRIX!AS18),ROUND((MATRIX!AS18/1000)*RUNNING*CKWH,2),"-")),"")</f>
        <v/>
      </c>
      <c r="BK18" s="126" t="str">
        <f t="shared" si="20"/>
        <v/>
      </c>
      <c r="BM18" s="129" t="str">
        <f t="shared" si="6"/>
        <v/>
      </c>
      <c r="BN18" s="127" t="str">
        <f t="shared" si="21"/>
        <v/>
      </c>
      <c r="BP18" s="101" t="str">
        <f>IF(ISNUMBER(AE18),IF(ISNUMBER(MATRIX!BU18),AE18*MATRIX!BU18,"n/a"),"")</f>
        <v/>
      </c>
      <c r="BQ18" s="72"/>
      <c r="BR18" s="72" t="str">
        <f>IF(ISNUMBER(AE18),IF(ISNUMBER(MATRIX!BV18*BE18),AE18*MATRIX!BV18*BE18,"n/a"),"")</f>
        <v/>
      </c>
      <c r="BS18" s="72"/>
      <c r="BT18" s="100" t="str">
        <f t="shared" si="8"/>
        <v/>
      </c>
      <c r="BU18" s="96"/>
      <c r="BV18" s="157" t="str">
        <f t="shared" si="9"/>
        <v/>
      </c>
      <c r="BW18" s="158" t="str">
        <f t="shared" si="10"/>
        <v/>
      </c>
      <c r="BY18" s="85" t="str">
        <f>IF(ISNUMBER(AE18),IF(ISNUMBER(MATRIX!Y18),MATRIX!Y18,"n/a"),"")</f>
        <v/>
      </c>
      <c r="BZ18" s="86" t="str">
        <f t="shared" si="22"/>
        <v/>
      </c>
    </row>
    <row r="19" spans="1:78">
      <c r="A19" s="507" t="str">
        <f>MATRIX!A19</f>
        <v>Powersoft</v>
      </c>
      <c r="B19" s="507" t="str">
        <f>IF(MATRIX!B19&lt;&gt;0,MATRIX!B19,"-")</f>
        <v>Unica 4L 12K4</v>
      </c>
      <c r="D19" t="b">
        <f>ISNUMBER(MATRIX!K19)</f>
        <v>1</v>
      </c>
      <c r="E19" t="b">
        <f>ISNUMBER(MATRIX!L19)</f>
        <v>1</v>
      </c>
      <c r="F19" t="b">
        <f>ISNUMBER(MATRIX!M19)</f>
        <v>1</v>
      </c>
      <c r="H19" t="b">
        <f>ISNUMBER(MATRIX!Q19)</f>
        <v>1</v>
      </c>
      <c r="I19" t="b">
        <f>ISNUMBER(MATRIX!R19)</f>
        <v>1</v>
      </c>
      <c r="K19" t="b">
        <f>AND(WLT&lt;=MATRIX!K19,MATRIX!K19&lt;=PIU*WLT)</f>
        <v>0</v>
      </c>
      <c r="L19" t="b">
        <f>AND(WLT&lt;=MATRIX!L19,MATRIX!L19&lt;=PIU*WLT)</f>
        <v>0</v>
      </c>
      <c r="M19" t="b">
        <f>AND(WLT&lt;=MATRIX!M19,MATRIX!M19&lt;=PIU*WLT)</f>
        <v>0</v>
      </c>
      <c r="O19" t="b">
        <f>AND(WLT&lt;=MATRIX!Q19,MATRIX!Q19&lt;=PIU*WLT)</f>
        <v>0</v>
      </c>
      <c r="P19" t="b">
        <f>AND(WLT&lt;=MATRIX!R19,MATRIX!R19&lt;=PIU*WLT)</f>
        <v>0</v>
      </c>
      <c r="R19" t="b">
        <f t="shared" si="0"/>
        <v>1</v>
      </c>
      <c r="S19" t="b">
        <f t="shared" si="1"/>
        <v>0</v>
      </c>
      <c r="T19" t="b">
        <f t="shared" si="2"/>
        <v>0</v>
      </c>
      <c r="V19" s="1">
        <f>IF(AND(ISNUMBER(MATRIX!$F19),MATRIX!$F19&lt;&gt;0),NLT/MATRIX!$F19,"ERROR")</f>
        <v>0</v>
      </c>
      <c r="X19" s="1" t="str">
        <f t="shared" si="11"/>
        <v>-</v>
      </c>
      <c r="Y19" s="1" t="str">
        <f t="shared" si="12"/>
        <v>-</v>
      </c>
      <c r="Z19" s="1" t="str">
        <f t="shared" si="13"/>
        <v>-</v>
      </c>
      <c r="AB19" s="1" t="str">
        <f t="shared" si="14"/>
        <v>-</v>
      </c>
      <c r="AC19" s="1" t="str">
        <f t="shared" si="15"/>
        <v>-</v>
      </c>
      <c r="AE19" s="64" t="str">
        <f t="shared" si="16"/>
        <v/>
      </c>
      <c r="AF19" s="64" t="str">
        <f t="shared" si="17"/>
        <v/>
      </c>
      <c r="AH19" s="62" t="str">
        <f>IF(ISNUMBER(AE19),AE19*MATRIX!E19,"-")</f>
        <v>-</v>
      </c>
      <c r="AJ19" s="215" t="str">
        <f>IF(ISNUMBER($AE19),IF(KP="kg",AE19*MATRIX!CB19,AE19*MATRIX!CB19*2.2),"-")</f>
        <v>-</v>
      </c>
      <c r="AK19" s="65" t="str">
        <f t="shared" si="3"/>
        <v/>
      </c>
      <c r="AM19" s="1" t="str">
        <f>IF(V19&lt;&gt;0,IF(COUNT(X19:Z19),IF(R19,MATRIX!K19,IF(S19,MATRIX!L19,IF(T19,MATRIX!M19,S))),IF(COUNT(AB19:AC19),IF(R19,MATRIX!Q19,IF(S19,MATRIX!R19,"--")),"---")),"")</f>
        <v/>
      </c>
      <c r="AO19" s="70" t="str">
        <f>IF(V19&lt;&gt;0,IF(COUNT(X19:Z19),AM19*AE19*MATRIX!F19,IF(COUNT(AB19:AC19),AM19*AE19*MATRIX!F19/2,"")),"")</f>
        <v/>
      </c>
      <c r="AQ19" s="40" t="str">
        <f>IF(ISNUMBER($AE19),IF(ISNUMBER(MATRIX!U19),IF(MATRIX!U19-INT(MATRIX!U19)=0,MATRIX!U19,"("&amp;MATRIX!U19&amp;")"),"n/a"),"")</f>
        <v/>
      </c>
      <c r="AR19" s="77"/>
      <c r="AS19" s="81" t="str">
        <f>IF(ISNUMBER(AE19), IF(ISNUMBER(MATRIX!AD19),AE19*MATRIX!AD19,"n/a"),"")</f>
        <v/>
      </c>
      <c r="AT19" s="77"/>
      <c r="AU19" s="83" t="str">
        <f>IF(ISNUMBER($AE19), IF(ISNUMBER(MATRIX!AF19),$AE19*MATRIX!AF19,"n/a"),"")</f>
        <v/>
      </c>
      <c r="AV19" s="77"/>
      <c r="AW19" s="81" t="str">
        <f>IF(ISNUMBER($AE19), IF(ISNUMBER(MATRIX!AP19),$AE19*MATRIX!AP19,"n/a"),"")</f>
        <v/>
      </c>
      <c r="AX19" s="77" t="s">
        <v>434</v>
      </c>
      <c r="AY19" s="83" t="str">
        <f>IF(ISNUMBER($AE19), IF(ISNUMBER(MATRIX!AR19),$AE19*MATRIX!AR19,"n/a"),"")</f>
        <v/>
      </c>
      <c r="BA19" s="217" t="str">
        <f>IF(ISNUMBER($AE19), IF(MV&gt;200,IF(ISNUMBER(MATRIX!CL19),MATRIX!CL19,"n/a"),IF(ISNUMBER(MATRIX!CH19),MATRIX!CH19,"n/a")),"")</f>
        <v/>
      </c>
      <c r="BB19" s="1"/>
      <c r="BC19" s="1" t="str">
        <f>IF(ISNUMBER(AE19),IF(AND(ISNUMBER('Lo-Z-OUTPUT'!BA19),'Lo-Z-OUTPUT'!BA19&lt;&gt;0),'Lo-Z-OUTPUT'!BA19,'Lo-Z-INPUT'!$K$15*'Lo-Z-INPUT'!$K$7),"")</f>
        <v/>
      </c>
      <c r="BD19" s="1"/>
      <c r="BE19" s="161" t="str">
        <f t="shared" si="18"/>
        <v/>
      </c>
      <c r="BF19" s="1"/>
      <c r="BG19" s="124" t="str">
        <f>IF(ISNUMBER($AE19),IF(MV&lt;200,IF(ISNUMBER(MATRIX!AE19),ROUND((MATRIX!AE19*IDLE/1000)*CKWH,2),"-"),IF(ISNUMBER(MATRIX!AQ19),ROUND((MATRIX!AQ19*IDLE/1000)*CKWH,2),"-")),"")</f>
        <v/>
      </c>
      <c r="BH19" s="125" t="str">
        <f t="shared" si="19"/>
        <v/>
      </c>
      <c r="BJ19" s="105" t="str">
        <f>IF(ISNUMBER($AE19),IF(MV&lt;200,IF(ISNUMBER(MATRIX!AG19),ROUND((MATRIX!AG19/1000)*RUNNING*CKWH,2),"-"),IF(ISNUMBER(MATRIX!AS19),ROUND((MATRIX!AS19/1000)*RUNNING*CKWH,2),"-")),"")</f>
        <v/>
      </c>
      <c r="BK19" s="126" t="str">
        <f t="shared" si="20"/>
        <v/>
      </c>
      <c r="BM19" s="129" t="str">
        <f t="shared" si="6"/>
        <v/>
      </c>
      <c r="BN19" s="127" t="str">
        <f t="shared" si="21"/>
        <v/>
      </c>
      <c r="BP19" s="101" t="str">
        <f>IF(ISNUMBER(AE19),IF(ISNUMBER(MATRIX!BU19),AE19*MATRIX!BU19,"n/a"),"")</f>
        <v/>
      </c>
      <c r="BQ19" s="72"/>
      <c r="BR19" s="72" t="str">
        <f>IF(ISNUMBER(AE19),IF(ISNUMBER(MATRIX!BV19*BE19),AE19*MATRIX!BV19*BE19,"n/a"),"")</f>
        <v/>
      </c>
      <c r="BS19" s="72"/>
      <c r="BT19" s="100" t="str">
        <f t="shared" si="8"/>
        <v/>
      </c>
      <c r="BU19" s="96"/>
      <c r="BV19" s="157" t="str">
        <f t="shared" si="9"/>
        <v/>
      </c>
      <c r="BW19" s="158" t="str">
        <f t="shared" si="10"/>
        <v/>
      </c>
      <c r="BY19" s="85" t="str">
        <f>IF(ISNUMBER(AE19),IF(ISNUMBER(MATRIX!Y19),MATRIX!Y19,"n/a"),"")</f>
        <v/>
      </c>
      <c r="BZ19" s="86" t="str">
        <f t="shared" si="22"/>
        <v/>
      </c>
    </row>
    <row r="20" spans="1:78">
      <c r="A20" s="507" t="str">
        <f>MATRIX!A20</f>
        <v>Powersoft</v>
      </c>
      <c r="B20" s="507" t="str">
        <f>IF(MATRIX!B20&lt;&gt;0,MATRIX!B20,"-")</f>
        <v>Unica 4L 16K4</v>
      </c>
      <c r="D20" t="b">
        <f>ISNUMBER(MATRIX!K20)</f>
        <v>1</v>
      </c>
      <c r="E20" t="b">
        <f>ISNUMBER(MATRIX!L20)</f>
        <v>1</v>
      </c>
      <c r="F20" t="b">
        <f>ISNUMBER(MATRIX!M20)</f>
        <v>1</v>
      </c>
      <c r="H20" t="b">
        <f>ISNUMBER(MATRIX!Q20)</f>
        <v>1</v>
      </c>
      <c r="I20" t="b">
        <f>ISNUMBER(MATRIX!R20)</f>
        <v>1</v>
      </c>
      <c r="K20" t="b">
        <f>AND(WLT&lt;=MATRIX!K20,MATRIX!K20&lt;=PIU*WLT)</f>
        <v>0</v>
      </c>
      <c r="L20" t="b">
        <f>AND(WLT&lt;=MATRIX!L20,MATRIX!L20&lt;=PIU*WLT)</f>
        <v>0</v>
      </c>
      <c r="M20" t="b">
        <f>AND(WLT&lt;=MATRIX!M20,MATRIX!M20&lt;=PIU*WLT)</f>
        <v>0</v>
      </c>
      <c r="O20" t="b">
        <f>AND(WLT&lt;=MATRIX!Q20,MATRIX!Q20&lt;=PIU*WLT)</f>
        <v>0</v>
      </c>
      <c r="P20" t="b">
        <f>AND(WLT&lt;=MATRIX!R20,MATRIX!R20&lt;=PIU*WLT)</f>
        <v>0</v>
      </c>
      <c r="R20" t="b">
        <f t="shared" si="0"/>
        <v>1</v>
      </c>
      <c r="S20" t="b">
        <f t="shared" si="1"/>
        <v>0</v>
      </c>
      <c r="T20" t="b">
        <f t="shared" si="2"/>
        <v>0</v>
      </c>
      <c r="V20" s="1">
        <f>IF(AND(ISNUMBER(MATRIX!$F20),MATRIX!$F20&lt;&gt;0),NLT/MATRIX!$F20,"ERROR")</f>
        <v>0</v>
      </c>
      <c r="X20" s="1" t="str">
        <f t="shared" si="11"/>
        <v>-</v>
      </c>
      <c r="Y20" s="1" t="str">
        <f t="shared" si="12"/>
        <v>-</v>
      </c>
      <c r="Z20" s="1" t="str">
        <f t="shared" si="13"/>
        <v>-</v>
      </c>
      <c r="AB20" s="1" t="str">
        <f t="shared" si="14"/>
        <v>-</v>
      </c>
      <c r="AC20" s="1" t="str">
        <f t="shared" si="15"/>
        <v>-</v>
      </c>
      <c r="AE20" s="64" t="str">
        <f t="shared" si="16"/>
        <v/>
      </c>
      <c r="AF20" s="64" t="str">
        <f t="shared" si="17"/>
        <v/>
      </c>
      <c r="AH20" s="62" t="str">
        <f>IF(ISNUMBER(AE20),AE20*MATRIX!E20,"-")</f>
        <v>-</v>
      </c>
      <c r="AJ20" s="215" t="str">
        <f>IF(ISNUMBER($AE20),IF(KP="kg",AE20*MATRIX!CB20,AE20*MATRIX!CB20*2.2),"-")</f>
        <v>-</v>
      </c>
      <c r="AK20" s="65" t="str">
        <f t="shared" si="3"/>
        <v/>
      </c>
      <c r="AM20" s="1" t="str">
        <f>IF(V20&lt;&gt;0,IF(COUNT(X20:Z20),IF(R20,MATRIX!K20,IF(S20,MATRIX!L20,IF(T20,MATRIX!M20,S))),IF(COUNT(AB20:AC20),IF(R20,MATRIX!Q20,IF(S20,MATRIX!R20,"--")),"---")),"")</f>
        <v/>
      </c>
      <c r="AO20" s="70" t="str">
        <f>IF(V20&lt;&gt;0,IF(COUNT(X20:Z20),AM20*AE20*MATRIX!F20,IF(COUNT(AB20:AC20),AM20*AE20*MATRIX!F20/2,"")),"")</f>
        <v/>
      </c>
      <c r="AQ20" s="40" t="str">
        <f>IF(ISNUMBER($AE20),IF(ISNUMBER(MATRIX!U20),IF(MATRIX!U20-INT(MATRIX!U20)=0,MATRIX!U20,"("&amp;MATRIX!U20&amp;")"),"n/a"),"")</f>
        <v/>
      </c>
      <c r="AR20" s="77"/>
      <c r="AS20" s="81" t="str">
        <f>IF(ISNUMBER(AE20), IF(ISNUMBER(MATRIX!AD20),AE20*MATRIX!AD20,"n/a"),"")</f>
        <v/>
      </c>
      <c r="AT20" s="77"/>
      <c r="AU20" s="83" t="str">
        <f>IF(ISNUMBER($AE20), IF(ISNUMBER(MATRIX!AF20),$AE20*MATRIX!AF20,"n/a"),"")</f>
        <v/>
      </c>
      <c r="AV20" s="77"/>
      <c r="AW20" s="81" t="str">
        <f>IF(ISNUMBER($AE20), IF(ISNUMBER(MATRIX!AP20),$AE20*MATRIX!AP20,"n/a"),"")</f>
        <v/>
      </c>
      <c r="AX20" s="77" t="s">
        <v>434</v>
      </c>
      <c r="AY20" s="83" t="str">
        <f>IF(ISNUMBER($AE20), IF(ISNUMBER(MATRIX!AR20),$AE20*MATRIX!AR20,"n/a"),"")</f>
        <v/>
      </c>
      <c r="BA20" s="217" t="str">
        <f>IF(ISNUMBER($AE20), IF(MV&gt;200,IF(ISNUMBER(MATRIX!CL20),MATRIX!CL20,"n/a"),IF(ISNUMBER(MATRIX!CH20),MATRIX!CH20,"n/a")),"")</f>
        <v/>
      </c>
      <c r="BB20" s="1"/>
      <c r="BC20" s="1" t="str">
        <f>IF(ISNUMBER(AE20),IF(AND(ISNUMBER('Lo-Z-OUTPUT'!BA20),'Lo-Z-OUTPUT'!BA20&lt;&gt;0),'Lo-Z-OUTPUT'!BA20,'Lo-Z-INPUT'!$K$15*'Lo-Z-INPUT'!$K$7),"")</f>
        <v/>
      </c>
      <c r="BD20" s="1"/>
      <c r="BE20" s="161" t="str">
        <f t="shared" si="18"/>
        <v/>
      </c>
      <c r="BF20" s="1"/>
      <c r="BG20" s="124" t="str">
        <f>IF(ISNUMBER($AE20),IF(MV&lt;200,IF(ISNUMBER(MATRIX!AE20),ROUND((MATRIX!AE20*IDLE/1000)*CKWH,2),"-"),IF(ISNUMBER(MATRIX!AQ20),ROUND((MATRIX!AQ20*IDLE/1000)*CKWH,2),"-")),"")</f>
        <v/>
      </c>
      <c r="BH20" s="125" t="str">
        <f t="shared" si="19"/>
        <v/>
      </c>
      <c r="BJ20" s="105" t="str">
        <f>IF(ISNUMBER($AE20),IF(MV&lt;200,IF(ISNUMBER(MATRIX!AG20),ROUND((MATRIX!AG20/1000)*RUNNING*CKWH,2),"-"),IF(ISNUMBER(MATRIX!AS20),ROUND((MATRIX!AS20/1000)*RUNNING*CKWH,2),"-")),"")</f>
        <v/>
      </c>
      <c r="BK20" s="126" t="str">
        <f t="shared" si="20"/>
        <v/>
      </c>
      <c r="BM20" s="129" t="str">
        <f t="shared" si="6"/>
        <v/>
      </c>
      <c r="BN20" s="127" t="str">
        <f t="shared" si="21"/>
        <v/>
      </c>
      <c r="BP20" s="101" t="str">
        <f>IF(ISNUMBER(AE20),IF(ISNUMBER(MATRIX!BU20),AE20*MATRIX!BU20,"n/a"),"")</f>
        <v/>
      </c>
      <c r="BQ20" s="72"/>
      <c r="BR20" s="72" t="str">
        <f>IF(ISNUMBER(AE20),IF(ISNUMBER(MATRIX!BV20*BE20),AE20*MATRIX!BV20*BE20,"n/a"),"")</f>
        <v/>
      </c>
      <c r="BS20" s="72"/>
      <c r="BT20" s="100" t="str">
        <f t="shared" si="8"/>
        <v/>
      </c>
      <c r="BU20" s="96"/>
      <c r="BV20" s="157" t="str">
        <f t="shared" si="9"/>
        <v/>
      </c>
      <c r="BW20" s="158" t="str">
        <f t="shared" si="10"/>
        <v/>
      </c>
      <c r="BY20" s="85" t="str">
        <f>IF(ISNUMBER(AE20),IF(ISNUMBER(MATRIX!Y20),MATRIX!Y20,"n/a"),"")</f>
        <v/>
      </c>
      <c r="BZ20" s="86" t="str">
        <f t="shared" si="22"/>
        <v/>
      </c>
    </row>
    <row r="21" spans="1:78">
      <c r="A21" s="507" t="str">
        <f>MATRIX!A21</f>
        <v>Powersoft</v>
      </c>
      <c r="B21" s="507" t="str">
        <f>IF(MATRIX!B21&lt;&gt;0,MATRIX!B21,"-")</f>
        <v>Unica 8M 1K8</v>
      </c>
      <c r="D21" t="b">
        <f>ISNUMBER(MATRIX!K21)</f>
        <v>1</v>
      </c>
      <c r="E21" t="b">
        <f>ISNUMBER(MATRIX!L21)</f>
        <v>1</v>
      </c>
      <c r="F21" t="b">
        <f>ISNUMBER(MATRIX!M21)</f>
        <v>1</v>
      </c>
      <c r="H21" t="b">
        <f>ISNUMBER(MATRIX!Q21)</f>
        <v>1</v>
      </c>
      <c r="I21" t="b">
        <f>ISNUMBER(MATRIX!R21)</f>
        <v>1</v>
      </c>
      <c r="K21" t="b">
        <f>AND(WLT&lt;=MATRIX!K21,MATRIX!K21&lt;=PIU*WLT)</f>
        <v>0</v>
      </c>
      <c r="L21" t="b">
        <f>AND(WLT&lt;=MATRIX!L21,MATRIX!L21&lt;=PIU*WLT)</f>
        <v>0</v>
      </c>
      <c r="M21" t="b">
        <f>AND(WLT&lt;=MATRIX!M21,MATRIX!M21&lt;=PIU*WLT)</f>
        <v>0</v>
      </c>
      <c r="O21" t="b">
        <f>AND(WLT&lt;=MATRIX!Q21,MATRIX!Q21&lt;=PIU*WLT)</f>
        <v>0</v>
      </c>
      <c r="P21" t="b">
        <f>AND(WLT&lt;=MATRIX!R21,MATRIX!R21&lt;=PIU*WLT)</f>
        <v>0</v>
      </c>
      <c r="R21" t="b">
        <f t="shared" si="0"/>
        <v>1</v>
      </c>
      <c r="S21" t="b">
        <f t="shared" si="1"/>
        <v>0</v>
      </c>
      <c r="T21" t="b">
        <f t="shared" si="2"/>
        <v>0</v>
      </c>
      <c r="V21" s="1">
        <f>IF(AND(ISNUMBER(MATRIX!$F21),MATRIX!$F21&lt;&gt;0),NLT/MATRIX!$F21,"ERROR")</f>
        <v>0</v>
      </c>
      <c r="X21" s="1" t="str">
        <f t="shared" si="11"/>
        <v>-</v>
      </c>
      <c r="Y21" s="1" t="str">
        <f t="shared" si="12"/>
        <v>-</v>
      </c>
      <c r="Z21" s="1" t="str">
        <f t="shared" si="13"/>
        <v>-</v>
      </c>
      <c r="AB21" s="1" t="str">
        <f t="shared" si="14"/>
        <v>-</v>
      </c>
      <c r="AC21" s="1" t="str">
        <f t="shared" si="15"/>
        <v>-</v>
      </c>
      <c r="AE21" s="64" t="str">
        <f t="shared" si="16"/>
        <v/>
      </c>
      <c r="AF21" s="64" t="str">
        <f t="shared" si="17"/>
        <v/>
      </c>
      <c r="AH21" s="62" t="str">
        <f>IF(ISNUMBER(AE21),AE21*MATRIX!E21,"-")</f>
        <v>-</v>
      </c>
      <c r="AJ21" s="215" t="str">
        <f>IF(ISNUMBER($AE21),IF(KP="kg",AE21*MATRIX!CB21,AE21*MATRIX!CB21*2.2),"-")</f>
        <v>-</v>
      </c>
      <c r="AK21" s="65" t="str">
        <f t="shared" si="3"/>
        <v/>
      </c>
      <c r="AM21" s="1" t="str">
        <f>IF(V21&lt;&gt;0,IF(COUNT(X21:Z21),IF(R21,MATRIX!K21,IF(S21,MATRIX!L21,IF(T21,MATRIX!M21,S))),IF(COUNT(AB21:AC21),IF(R21,MATRIX!Q21,IF(S21,MATRIX!R21,"--")),"---")),"")</f>
        <v/>
      </c>
      <c r="AO21" s="70" t="str">
        <f>IF(V21&lt;&gt;0,IF(COUNT(X21:Z21),AM21*AE21*MATRIX!F21,IF(COUNT(AB21:AC21),AM21*AE21*MATRIX!F21/2,"")),"")</f>
        <v/>
      </c>
      <c r="AQ21" s="40" t="str">
        <f>IF(ISNUMBER($AE21),IF(ISNUMBER(MATRIX!U21),IF(MATRIX!U21-INT(MATRIX!U21)=0,MATRIX!U21,"("&amp;MATRIX!U21&amp;")"),"n/a"),"")</f>
        <v/>
      </c>
      <c r="AR21" s="77"/>
      <c r="AS21" s="81" t="str">
        <f>IF(ISNUMBER(AE21), IF(ISNUMBER(MATRIX!AD21),AE21*MATRIX!AD21,"n/a"),"")</f>
        <v/>
      </c>
      <c r="AT21" s="77"/>
      <c r="AU21" s="83" t="str">
        <f>IF(ISNUMBER($AE21), IF(ISNUMBER(MATRIX!AF21),$AE21*MATRIX!AF21,"n/a"),"")</f>
        <v/>
      </c>
      <c r="AV21" s="77"/>
      <c r="AW21" s="81" t="str">
        <f>IF(ISNUMBER($AE21), IF(ISNUMBER(MATRIX!AP21),$AE21*MATRIX!AP21,"n/a"),"")</f>
        <v/>
      </c>
      <c r="AX21" s="77" t="s">
        <v>434</v>
      </c>
      <c r="AY21" s="83" t="str">
        <f>IF(ISNUMBER($AE21), IF(ISNUMBER(MATRIX!AR21),$AE21*MATRIX!AR21,"n/a"),"")</f>
        <v/>
      </c>
      <c r="BA21" s="217" t="str">
        <f>IF(ISNUMBER($AE21), IF(MV&gt;200,IF(ISNUMBER(MATRIX!CL21),MATRIX!CL21,"n/a"),IF(ISNUMBER(MATRIX!CH21),MATRIX!CH21,"n/a")),"")</f>
        <v/>
      </c>
      <c r="BB21" s="1"/>
      <c r="BC21" s="1" t="str">
        <f>IF(ISNUMBER(AE21),IF(AND(ISNUMBER('Lo-Z-OUTPUT'!BA21),'Lo-Z-OUTPUT'!BA21&lt;&gt;0),'Lo-Z-OUTPUT'!BA21,'Lo-Z-INPUT'!$K$15*'Lo-Z-INPUT'!$K$7),"")</f>
        <v/>
      </c>
      <c r="BD21" s="1"/>
      <c r="BE21" s="161" t="str">
        <f t="shared" si="18"/>
        <v/>
      </c>
      <c r="BF21" s="1"/>
      <c r="BG21" s="124" t="str">
        <f>IF(ISNUMBER($AE21),IF(MV&lt;200,IF(ISNUMBER(MATRIX!AE21),ROUND((MATRIX!AE21*IDLE/1000)*CKWH,2),"-"),IF(ISNUMBER(MATRIX!AQ21),ROUND((MATRIX!AQ21*IDLE/1000)*CKWH,2),"-")),"")</f>
        <v/>
      </c>
      <c r="BH21" s="125" t="str">
        <f t="shared" si="19"/>
        <v/>
      </c>
      <c r="BJ21" s="105" t="str">
        <f>IF(ISNUMBER($AE21),IF(MV&lt;200,IF(ISNUMBER(MATRIX!AG21),ROUND((MATRIX!AG21/1000)*RUNNING*CKWH,2),"-"),IF(ISNUMBER(MATRIX!AS21),ROUND((MATRIX!AS21/1000)*RUNNING*CKWH,2),"-")),"")</f>
        <v/>
      </c>
      <c r="BK21" s="126" t="str">
        <f t="shared" si="20"/>
        <v/>
      </c>
      <c r="BM21" s="129" t="str">
        <f t="shared" si="6"/>
        <v/>
      </c>
      <c r="BN21" s="127" t="str">
        <f t="shared" si="21"/>
        <v/>
      </c>
      <c r="BP21" s="101" t="str">
        <f>IF(ISNUMBER(AE21),IF(ISNUMBER(MATRIX!BU21),AE21*MATRIX!BU21,"n/a"),"")</f>
        <v/>
      </c>
      <c r="BQ21" s="72"/>
      <c r="BR21" s="72" t="str">
        <f>IF(ISNUMBER(AE21),IF(ISNUMBER(MATRIX!BV21*BE21),AE21*MATRIX!BV21*BE21,"n/a"),"")</f>
        <v/>
      </c>
      <c r="BS21" s="72"/>
      <c r="BT21" s="100" t="str">
        <f t="shared" si="8"/>
        <v/>
      </c>
      <c r="BU21" s="96"/>
      <c r="BV21" s="157" t="str">
        <f t="shared" si="9"/>
        <v/>
      </c>
      <c r="BW21" s="158" t="str">
        <f t="shared" si="10"/>
        <v/>
      </c>
      <c r="BY21" s="85" t="str">
        <f>IF(ISNUMBER(AE21),IF(ISNUMBER(MATRIX!Y21),MATRIX!Y21,"n/a"),"")</f>
        <v/>
      </c>
      <c r="BZ21" s="86" t="str">
        <f t="shared" si="22"/>
        <v/>
      </c>
    </row>
    <row r="22" spans="1:78">
      <c r="A22" s="507" t="str">
        <f>MATRIX!A22</f>
        <v>Powersoft</v>
      </c>
      <c r="B22" s="507" t="str">
        <f>IF(MATRIX!B22&lt;&gt;0,MATRIX!B22,"-")</f>
        <v>Unica 8M 2K8</v>
      </c>
      <c r="D22" t="b">
        <f>ISNUMBER(MATRIX!K22)</f>
        <v>1</v>
      </c>
      <c r="E22" t="b">
        <f>ISNUMBER(MATRIX!L22)</f>
        <v>1</v>
      </c>
      <c r="F22" t="b">
        <f>ISNUMBER(MATRIX!M22)</f>
        <v>1</v>
      </c>
      <c r="H22" t="b">
        <f>ISNUMBER(MATRIX!Q22)</f>
        <v>1</v>
      </c>
      <c r="I22" t="b">
        <f>ISNUMBER(MATRIX!R22)</f>
        <v>1</v>
      </c>
      <c r="K22" t="b">
        <f>AND(WLT&lt;=MATRIX!K22,MATRIX!K22&lt;=PIU*WLT)</f>
        <v>0</v>
      </c>
      <c r="L22" t="b">
        <f>AND(WLT&lt;=MATRIX!L22,MATRIX!L22&lt;=PIU*WLT)</f>
        <v>0</v>
      </c>
      <c r="M22" t="b">
        <f>AND(WLT&lt;=MATRIX!M22,MATRIX!M22&lt;=PIU*WLT)</f>
        <v>0</v>
      </c>
      <c r="O22" t="b">
        <f>AND(WLT&lt;=MATRIX!Q22,MATRIX!Q22&lt;=PIU*WLT)</f>
        <v>0</v>
      </c>
      <c r="P22" t="b">
        <f>AND(WLT&lt;=MATRIX!R22,MATRIX!R22&lt;=PIU*WLT)</f>
        <v>0</v>
      </c>
      <c r="R22" t="b">
        <f t="shared" si="0"/>
        <v>1</v>
      </c>
      <c r="S22" t="b">
        <f t="shared" si="1"/>
        <v>0</v>
      </c>
      <c r="T22" t="b">
        <f t="shared" si="2"/>
        <v>0</v>
      </c>
      <c r="V22" s="1">
        <f>IF(AND(ISNUMBER(MATRIX!$F22),MATRIX!$F22&lt;&gt;0),NLT/MATRIX!$F22,"ERROR")</f>
        <v>0</v>
      </c>
      <c r="X22" s="1" t="str">
        <f t="shared" si="11"/>
        <v>-</v>
      </c>
      <c r="Y22" s="1" t="str">
        <f t="shared" si="12"/>
        <v>-</v>
      </c>
      <c r="Z22" s="1" t="str">
        <f t="shared" si="13"/>
        <v>-</v>
      </c>
      <c r="AB22" s="1" t="str">
        <f t="shared" si="14"/>
        <v>-</v>
      </c>
      <c r="AC22" s="1" t="str">
        <f t="shared" si="15"/>
        <v>-</v>
      </c>
      <c r="AE22" s="64" t="str">
        <f t="shared" si="16"/>
        <v/>
      </c>
      <c r="AF22" s="64" t="str">
        <f t="shared" si="17"/>
        <v/>
      </c>
      <c r="AH22" s="62" t="str">
        <f>IF(ISNUMBER(AE22),AE22*MATRIX!E22,"-")</f>
        <v>-</v>
      </c>
      <c r="AJ22" s="215" t="str">
        <f>IF(ISNUMBER($AE22),IF(KP="kg",AE22*MATRIX!CB22,AE22*MATRIX!CB22*2.2),"-")</f>
        <v>-</v>
      </c>
      <c r="AK22" s="65" t="str">
        <f t="shared" si="3"/>
        <v/>
      </c>
      <c r="AM22" s="1" t="str">
        <f>IF(V22&lt;&gt;0,IF(COUNT(X22:Z22),IF(R22,MATRIX!K22,IF(S22,MATRIX!L22,IF(T22,MATRIX!M22,S))),IF(COUNT(AB22:AC22),IF(R22,MATRIX!Q22,IF(S22,MATRIX!R22,"--")),"---")),"")</f>
        <v/>
      </c>
      <c r="AO22" s="70" t="str">
        <f>IF(V22&lt;&gt;0,IF(COUNT(X22:Z22),AM22*AE22*MATRIX!F22,IF(COUNT(AB22:AC22),AM22*AE22*MATRIX!F22/2,"")),"")</f>
        <v/>
      </c>
      <c r="AQ22" s="40" t="str">
        <f>IF(ISNUMBER($AE22),IF(ISNUMBER(MATRIX!U22),IF(MATRIX!U22-INT(MATRIX!U22)=0,MATRIX!U22,"("&amp;MATRIX!U22&amp;")"),"n/a"),"")</f>
        <v/>
      </c>
      <c r="AR22" s="77"/>
      <c r="AS22" s="81" t="str">
        <f>IF(ISNUMBER(AE22), IF(ISNUMBER(MATRIX!AD22),AE22*MATRIX!AD22,"n/a"),"")</f>
        <v/>
      </c>
      <c r="AT22" s="77"/>
      <c r="AU22" s="83" t="str">
        <f>IF(ISNUMBER($AE22), IF(ISNUMBER(MATRIX!AF22),$AE22*MATRIX!AF22,"n/a"),"")</f>
        <v/>
      </c>
      <c r="AV22" s="77"/>
      <c r="AW22" s="81" t="str">
        <f>IF(ISNUMBER($AE22), IF(ISNUMBER(MATRIX!AP22),$AE22*MATRIX!AP22,"n/a"),"")</f>
        <v/>
      </c>
      <c r="AX22" s="77" t="s">
        <v>434</v>
      </c>
      <c r="AY22" s="83" t="str">
        <f>IF(ISNUMBER($AE22), IF(ISNUMBER(MATRIX!AR22),$AE22*MATRIX!AR22,"n/a"),"")</f>
        <v/>
      </c>
      <c r="BA22" s="217" t="str">
        <f>IF(ISNUMBER($AE22), IF(MV&gt;200,IF(ISNUMBER(MATRIX!CL22),MATRIX!CL22,"n/a"),IF(ISNUMBER(MATRIX!CH22),MATRIX!CH22,"n/a")),"")</f>
        <v/>
      </c>
      <c r="BB22" s="1"/>
      <c r="BC22" s="1" t="str">
        <f>IF(ISNUMBER(AE22),IF(AND(ISNUMBER('Lo-Z-OUTPUT'!BA22),'Lo-Z-OUTPUT'!BA22&lt;&gt;0),'Lo-Z-OUTPUT'!BA22,'Lo-Z-INPUT'!$K$15*'Lo-Z-INPUT'!$K$7),"")</f>
        <v/>
      </c>
      <c r="BD22" s="1"/>
      <c r="BE22" s="161" t="str">
        <f t="shared" si="18"/>
        <v/>
      </c>
      <c r="BF22" s="1"/>
      <c r="BG22" s="124" t="str">
        <f>IF(ISNUMBER($AE22),IF(MV&lt;200,IF(ISNUMBER(MATRIX!AE22),ROUND((MATRIX!AE22*IDLE/1000)*CKWH,2),"-"),IF(ISNUMBER(MATRIX!AQ22),ROUND((MATRIX!AQ22*IDLE/1000)*CKWH,2),"-")),"")</f>
        <v/>
      </c>
      <c r="BH22" s="125" t="str">
        <f t="shared" si="19"/>
        <v/>
      </c>
      <c r="BJ22" s="105" t="str">
        <f>IF(ISNUMBER($AE22),IF(MV&lt;200,IF(ISNUMBER(MATRIX!AG22),ROUND((MATRIX!AG22/1000)*RUNNING*CKWH,2),"-"),IF(ISNUMBER(MATRIX!AS22),ROUND((MATRIX!AS22/1000)*RUNNING*CKWH,2),"-")),"")</f>
        <v/>
      </c>
      <c r="BK22" s="126" t="str">
        <f t="shared" si="20"/>
        <v/>
      </c>
      <c r="BM22" s="129" t="str">
        <f t="shared" si="6"/>
        <v/>
      </c>
      <c r="BN22" s="127" t="str">
        <f t="shared" si="21"/>
        <v/>
      </c>
      <c r="BP22" s="101" t="str">
        <f>IF(ISNUMBER(AE22),IF(ISNUMBER(MATRIX!BU22),AE22*MATRIX!BU22,"n/a"),"")</f>
        <v/>
      </c>
      <c r="BQ22" s="72"/>
      <c r="BR22" s="72" t="str">
        <f>IF(ISNUMBER(AE22),IF(ISNUMBER(MATRIX!BV22*BE22),AE22*MATRIX!BV22*BE22,"n/a"),"")</f>
        <v/>
      </c>
      <c r="BS22" s="72"/>
      <c r="BT22" s="100" t="str">
        <f t="shared" si="8"/>
        <v/>
      </c>
      <c r="BU22" s="96"/>
      <c r="BV22" s="157" t="str">
        <f t="shared" si="9"/>
        <v/>
      </c>
      <c r="BW22" s="158" t="str">
        <f t="shared" si="10"/>
        <v/>
      </c>
      <c r="BY22" s="85" t="str">
        <f>IF(ISNUMBER(AE22),IF(ISNUMBER(MATRIX!Y22),MATRIX!Y22,"n/a"),"")</f>
        <v/>
      </c>
      <c r="BZ22" s="86" t="str">
        <f t="shared" si="22"/>
        <v/>
      </c>
    </row>
    <row r="23" spans="1:78">
      <c r="A23" s="507" t="str">
        <f>MATRIX!A23</f>
        <v>Powersoft</v>
      </c>
      <c r="B23" s="507" t="str">
        <f>IF(MATRIX!B23&lt;&gt;0,MATRIX!B23,"-")</f>
        <v>Unica 8M 4K8</v>
      </c>
      <c r="D23" t="b">
        <f>ISNUMBER(MATRIX!K23)</f>
        <v>1</v>
      </c>
      <c r="E23" t="b">
        <f>ISNUMBER(MATRIX!L23)</f>
        <v>1</v>
      </c>
      <c r="F23" t="b">
        <f>ISNUMBER(MATRIX!M23)</f>
        <v>1</v>
      </c>
      <c r="H23" t="b">
        <f>ISNUMBER(MATRIX!Q23)</f>
        <v>1</v>
      </c>
      <c r="I23" t="b">
        <f>ISNUMBER(MATRIX!R23)</f>
        <v>1</v>
      </c>
      <c r="K23" t="b">
        <f>AND(WLT&lt;=MATRIX!K23,MATRIX!K23&lt;=PIU*WLT)</f>
        <v>0</v>
      </c>
      <c r="L23" t="b">
        <f>AND(WLT&lt;=MATRIX!L23,MATRIX!L23&lt;=PIU*WLT)</f>
        <v>0</v>
      </c>
      <c r="M23" t="b">
        <f>AND(WLT&lt;=MATRIX!M23,MATRIX!M23&lt;=PIU*WLT)</f>
        <v>0</v>
      </c>
      <c r="O23" t="b">
        <f>AND(WLT&lt;=MATRIX!Q23,MATRIX!Q23&lt;=PIU*WLT)</f>
        <v>0</v>
      </c>
      <c r="P23" t="b">
        <f>AND(WLT&lt;=MATRIX!R23,MATRIX!R23&lt;=PIU*WLT)</f>
        <v>0</v>
      </c>
      <c r="R23" t="b">
        <f t="shared" si="0"/>
        <v>1</v>
      </c>
      <c r="S23" t="b">
        <f t="shared" si="1"/>
        <v>0</v>
      </c>
      <c r="T23" t="b">
        <f t="shared" si="2"/>
        <v>0</v>
      </c>
      <c r="V23" s="1">
        <f>IF(AND(ISNUMBER(MATRIX!$F23),MATRIX!$F23&lt;&gt;0),NLT/MATRIX!$F23,"ERROR")</f>
        <v>0</v>
      </c>
      <c r="X23" s="1" t="str">
        <f t="shared" si="11"/>
        <v>-</v>
      </c>
      <c r="Y23" s="1" t="str">
        <f t="shared" si="12"/>
        <v>-</v>
      </c>
      <c r="Z23" s="1" t="str">
        <f t="shared" si="13"/>
        <v>-</v>
      </c>
      <c r="AB23" s="1" t="str">
        <f t="shared" si="14"/>
        <v>-</v>
      </c>
      <c r="AC23" s="1" t="str">
        <f t="shared" si="15"/>
        <v>-</v>
      </c>
      <c r="AE23" s="64" t="str">
        <f t="shared" si="16"/>
        <v/>
      </c>
      <c r="AF23" s="64" t="str">
        <f t="shared" si="17"/>
        <v/>
      </c>
      <c r="AH23" s="62" t="str">
        <f>IF(ISNUMBER(AE23),AE23*MATRIX!E23,"-")</f>
        <v>-</v>
      </c>
      <c r="AJ23" s="215" t="str">
        <f>IF(ISNUMBER($AE23),IF(KP="kg",AE23*MATRIX!CB23,AE23*MATRIX!CB23*2.2),"-")</f>
        <v>-</v>
      </c>
      <c r="AK23" s="65" t="str">
        <f t="shared" si="3"/>
        <v/>
      </c>
      <c r="AM23" s="1" t="str">
        <f>IF(V23&lt;&gt;0,IF(COUNT(X23:Z23),IF(R23,MATRIX!K23,IF(S23,MATRIX!L23,IF(T23,MATRIX!M23,S))),IF(COUNT(AB23:AC23),IF(R23,MATRIX!Q23,IF(S23,MATRIX!R23,"--")),"---")),"")</f>
        <v/>
      </c>
      <c r="AO23" s="70" t="str">
        <f>IF(V23&lt;&gt;0,IF(COUNT(X23:Z23),AM23*AE23*MATRIX!F23,IF(COUNT(AB23:AC23),AM23*AE23*MATRIX!F23/2,"")),"")</f>
        <v/>
      </c>
      <c r="AQ23" s="40" t="str">
        <f>IF(ISNUMBER($AE23),IF(ISNUMBER(MATRIX!U23),IF(MATRIX!U23-INT(MATRIX!U23)=0,MATRIX!U23,"("&amp;MATRIX!U23&amp;")"),"n/a"),"")</f>
        <v/>
      </c>
      <c r="AR23" s="77"/>
      <c r="AS23" s="81" t="str">
        <f>IF(ISNUMBER(AE23), IF(ISNUMBER(MATRIX!AD23),AE23*MATRIX!AD23,"n/a"),"")</f>
        <v/>
      </c>
      <c r="AT23" s="77"/>
      <c r="AU23" s="83" t="str">
        <f>IF(ISNUMBER($AE23), IF(ISNUMBER(MATRIX!AF23),$AE23*MATRIX!AF23,"n/a"),"")</f>
        <v/>
      </c>
      <c r="AV23" s="77"/>
      <c r="AW23" s="81" t="str">
        <f>IF(ISNUMBER($AE23), IF(ISNUMBER(MATRIX!AP23),$AE23*MATRIX!AP23,"n/a"),"")</f>
        <v/>
      </c>
      <c r="AX23" s="77" t="s">
        <v>434</v>
      </c>
      <c r="AY23" s="83" t="str">
        <f>IF(ISNUMBER($AE23), IF(ISNUMBER(MATRIX!AR23),$AE23*MATRIX!AR23,"n/a"),"")</f>
        <v/>
      </c>
      <c r="BA23" s="217" t="str">
        <f>IF(ISNUMBER($AE23), IF(MV&gt;200,IF(ISNUMBER(MATRIX!CL23),MATRIX!CL23,"n/a"),IF(ISNUMBER(MATRIX!CH23),MATRIX!CH23,"n/a")),"")</f>
        <v/>
      </c>
      <c r="BB23" s="1"/>
      <c r="BC23" s="1" t="str">
        <f>IF(ISNUMBER(AE23),IF(AND(ISNUMBER('Lo-Z-OUTPUT'!BA23),'Lo-Z-OUTPUT'!BA23&lt;&gt;0),'Lo-Z-OUTPUT'!BA23,'Lo-Z-INPUT'!$K$15*'Lo-Z-INPUT'!$K$7),"")</f>
        <v/>
      </c>
      <c r="BD23" s="1"/>
      <c r="BE23" s="161" t="str">
        <f t="shared" si="18"/>
        <v/>
      </c>
      <c r="BF23" s="1"/>
      <c r="BG23" s="124" t="str">
        <f>IF(ISNUMBER($AE23),IF(MV&lt;200,IF(ISNUMBER(MATRIX!AE23),ROUND((MATRIX!AE23*IDLE/1000)*CKWH,2),"-"),IF(ISNUMBER(MATRIX!AQ23),ROUND((MATRIX!AQ23*IDLE/1000)*CKWH,2),"-")),"")</f>
        <v/>
      </c>
      <c r="BH23" s="125" t="str">
        <f t="shared" si="19"/>
        <v/>
      </c>
      <c r="BJ23" s="105" t="str">
        <f>IF(ISNUMBER($AE23),IF(MV&lt;200,IF(ISNUMBER(MATRIX!AG23),ROUND((MATRIX!AG23/1000)*RUNNING*CKWH,2),"-"),IF(ISNUMBER(MATRIX!AS23),ROUND((MATRIX!AS23/1000)*RUNNING*CKWH,2),"-")),"")</f>
        <v/>
      </c>
      <c r="BK23" s="126" t="str">
        <f t="shared" si="20"/>
        <v/>
      </c>
      <c r="BM23" s="129" t="str">
        <f t="shared" si="6"/>
        <v/>
      </c>
      <c r="BN23" s="127" t="str">
        <f t="shared" si="21"/>
        <v/>
      </c>
      <c r="BP23" s="101" t="str">
        <f>IF(ISNUMBER(AE23),IF(ISNUMBER(MATRIX!BU23),AE23*MATRIX!BU23,"n/a"),"")</f>
        <v/>
      </c>
      <c r="BQ23" s="72"/>
      <c r="BR23" s="72" t="str">
        <f>IF(ISNUMBER(AE23),IF(ISNUMBER(MATRIX!BV23*BE23),AE23*MATRIX!BV23*BE23,"n/a"),"")</f>
        <v/>
      </c>
      <c r="BS23" s="72"/>
      <c r="BT23" s="100" t="str">
        <f t="shared" si="8"/>
        <v/>
      </c>
      <c r="BU23" s="96"/>
      <c r="BV23" s="157" t="str">
        <f t="shared" si="9"/>
        <v/>
      </c>
      <c r="BW23" s="158" t="str">
        <f t="shared" si="10"/>
        <v/>
      </c>
      <c r="BY23" s="85" t="str">
        <f>IF(ISNUMBER(AE23),IF(ISNUMBER(MATRIX!Y23),MATRIX!Y23,"n/a"),"")</f>
        <v/>
      </c>
      <c r="BZ23" s="86" t="str">
        <f t="shared" si="22"/>
        <v/>
      </c>
    </row>
    <row r="24" spans="1:78">
      <c r="A24" s="507" t="str">
        <f>MATRIX!A24</f>
        <v>Powersoft</v>
      </c>
      <c r="B24" s="507" t="str">
        <f>IF(MATRIX!B24&lt;&gt;0,MATRIX!B24,"-")</f>
        <v>Unica 8M 8K8</v>
      </c>
      <c r="D24" t="b">
        <f>ISNUMBER(MATRIX!K24)</f>
        <v>1</v>
      </c>
      <c r="E24" t="b">
        <f>ISNUMBER(MATRIX!L24)</f>
        <v>1</v>
      </c>
      <c r="F24" t="b">
        <f>ISNUMBER(MATRIX!M24)</f>
        <v>1</v>
      </c>
      <c r="H24" t="b">
        <f>ISNUMBER(MATRIX!Q24)</f>
        <v>1</v>
      </c>
      <c r="I24" t="b">
        <f>ISNUMBER(MATRIX!R24)</f>
        <v>1</v>
      </c>
      <c r="K24" t="b">
        <f>AND(WLT&lt;=MATRIX!K24,MATRIX!K24&lt;=PIU*WLT)</f>
        <v>0</v>
      </c>
      <c r="L24" t="b">
        <f>AND(WLT&lt;=MATRIX!L24,MATRIX!L24&lt;=PIU*WLT)</f>
        <v>0</v>
      </c>
      <c r="M24" t="b">
        <f>AND(WLT&lt;=MATRIX!M24,MATRIX!M24&lt;=PIU*WLT)</f>
        <v>0</v>
      </c>
      <c r="O24" t="b">
        <f>AND(WLT&lt;=MATRIX!Q24,MATRIX!Q24&lt;=PIU*WLT)</f>
        <v>0</v>
      </c>
      <c r="P24" t="b">
        <f>AND(WLT&lt;=MATRIX!R24,MATRIX!R24&lt;=PIU*WLT)</f>
        <v>0</v>
      </c>
      <c r="R24" t="b">
        <f t="shared" si="0"/>
        <v>1</v>
      </c>
      <c r="S24" t="b">
        <f t="shared" si="1"/>
        <v>0</v>
      </c>
      <c r="T24" t="b">
        <f t="shared" si="2"/>
        <v>0</v>
      </c>
      <c r="V24" s="1">
        <f>IF(AND(ISNUMBER(MATRIX!$F24),MATRIX!$F24&lt;&gt;0),NLT/MATRIX!$F24,"ERROR")</f>
        <v>0</v>
      </c>
      <c r="X24" s="1" t="str">
        <f t="shared" si="11"/>
        <v>-</v>
      </c>
      <c r="Y24" s="1" t="str">
        <f t="shared" si="12"/>
        <v>-</v>
      </c>
      <c r="Z24" s="1" t="str">
        <f t="shared" si="13"/>
        <v>-</v>
      </c>
      <c r="AB24" s="1" t="str">
        <f t="shared" si="14"/>
        <v>-</v>
      </c>
      <c r="AC24" s="1" t="str">
        <f t="shared" si="15"/>
        <v>-</v>
      </c>
      <c r="AE24" s="64" t="str">
        <f t="shared" si="16"/>
        <v/>
      </c>
      <c r="AF24" s="64" t="str">
        <f t="shared" si="17"/>
        <v/>
      </c>
      <c r="AH24" s="62" t="str">
        <f>IF(ISNUMBER(AE24),AE24*MATRIX!E24,"-")</f>
        <v>-</v>
      </c>
      <c r="AJ24" s="215" t="str">
        <f>IF(ISNUMBER($AE24),IF(KP="kg",AE24*MATRIX!CB24,AE24*MATRIX!CB24*2.2),"-")</f>
        <v>-</v>
      </c>
      <c r="AK24" s="65" t="str">
        <f t="shared" si="3"/>
        <v/>
      </c>
      <c r="AM24" s="1" t="str">
        <f>IF(V24&lt;&gt;0,IF(COUNT(X24:Z24),IF(R24,MATRIX!K24,IF(S24,MATRIX!L24,IF(T24,MATRIX!M24,S))),IF(COUNT(AB24:AC24),IF(R24,MATRIX!Q24,IF(S24,MATRIX!R24,"--")),"---")),"")</f>
        <v/>
      </c>
      <c r="AO24" s="70" t="str">
        <f>IF(V24&lt;&gt;0,IF(COUNT(X24:Z24),AM24*AE24*MATRIX!F24,IF(COUNT(AB24:AC24),AM24*AE24*MATRIX!F24/2,"")),"")</f>
        <v/>
      </c>
      <c r="AQ24" s="40" t="str">
        <f>IF(ISNUMBER($AE24),IF(ISNUMBER(MATRIX!U24),IF(MATRIX!U24-INT(MATRIX!U24)=0,MATRIX!U24,"("&amp;MATRIX!U24&amp;")"),"n/a"),"")</f>
        <v/>
      </c>
      <c r="AR24" s="77"/>
      <c r="AS24" s="81" t="str">
        <f>IF(ISNUMBER(AE24), IF(ISNUMBER(MATRIX!AD24),AE24*MATRIX!AD24,"n/a"),"")</f>
        <v/>
      </c>
      <c r="AT24" s="77"/>
      <c r="AU24" s="83" t="str">
        <f>IF(ISNUMBER($AE24), IF(ISNUMBER(MATRIX!AF24),$AE24*MATRIX!AF24,"n/a"),"")</f>
        <v/>
      </c>
      <c r="AV24" s="77"/>
      <c r="AW24" s="81" t="str">
        <f>IF(ISNUMBER($AE24), IF(ISNUMBER(MATRIX!AP24),$AE24*MATRIX!AP24,"n/a"),"")</f>
        <v/>
      </c>
      <c r="AX24" s="77" t="s">
        <v>434</v>
      </c>
      <c r="AY24" s="83" t="str">
        <f>IF(ISNUMBER($AE24), IF(ISNUMBER(MATRIX!AR24),$AE24*MATRIX!AR24,"n/a"),"")</f>
        <v/>
      </c>
      <c r="BA24" s="217" t="str">
        <f>IF(ISNUMBER($AE24), IF(MV&gt;200,IF(ISNUMBER(MATRIX!CL24),MATRIX!CL24,"n/a"),IF(ISNUMBER(MATRIX!CH24),MATRIX!CH24,"n/a")),"")</f>
        <v/>
      </c>
      <c r="BB24" s="1"/>
      <c r="BC24" s="1" t="str">
        <f>IF(ISNUMBER(AE24),IF(AND(ISNUMBER('Lo-Z-OUTPUT'!BA24),'Lo-Z-OUTPUT'!BA24&lt;&gt;0),'Lo-Z-OUTPUT'!BA24,'Lo-Z-INPUT'!$K$15*'Lo-Z-INPUT'!$K$7),"")</f>
        <v/>
      </c>
      <c r="BD24" s="1"/>
      <c r="BE24" s="161" t="str">
        <f t="shared" si="18"/>
        <v/>
      </c>
      <c r="BF24" s="1"/>
      <c r="BG24" s="124" t="str">
        <f>IF(ISNUMBER($AE24),IF(MV&lt;200,IF(ISNUMBER(MATRIX!AE24),ROUND((MATRIX!AE24*IDLE/1000)*CKWH,2),"-"),IF(ISNUMBER(MATRIX!AQ24),ROUND((MATRIX!AQ24*IDLE/1000)*CKWH,2),"-")),"")</f>
        <v/>
      </c>
      <c r="BH24" s="125" t="str">
        <f t="shared" si="19"/>
        <v/>
      </c>
      <c r="BJ24" s="105" t="str">
        <f>IF(ISNUMBER($AE24),IF(MV&lt;200,IF(ISNUMBER(MATRIX!AG24),ROUND((MATRIX!AG24/1000)*RUNNING*CKWH,2),"-"),IF(ISNUMBER(MATRIX!AS24),ROUND((MATRIX!AS24/1000)*RUNNING*CKWH,2),"-")),"")</f>
        <v/>
      </c>
      <c r="BK24" s="126" t="str">
        <f t="shared" si="20"/>
        <v/>
      </c>
      <c r="BM24" s="129" t="str">
        <f t="shared" si="6"/>
        <v/>
      </c>
      <c r="BN24" s="127" t="str">
        <f t="shared" si="21"/>
        <v/>
      </c>
      <c r="BP24" s="101" t="str">
        <f>IF(ISNUMBER(AE24),IF(ISNUMBER(MATRIX!BU24),AE24*MATRIX!BU24,"n/a"),"")</f>
        <v/>
      </c>
      <c r="BQ24" s="72"/>
      <c r="BR24" s="72" t="str">
        <f>IF(ISNUMBER(AE24),IF(ISNUMBER(MATRIX!BV24*BE24),AE24*MATRIX!BV24*BE24,"n/a"),"")</f>
        <v/>
      </c>
      <c r="BS24" s="72"/>
      <c r="BT24" s="100" t="str">
        <f t="shared" si="8"/>
        <v/>
      </c>
      <c r="BU24" s="96"/>
      <c r="BV24" s="157" t="str">
        <f t="shared" si="9"/>
        <v/>
      </c>
      <c r="BW24" s="158" t="str">
        <f t="shared" si="10"/>
        <v/>
      </c>
      <c r="BY24" s="85" t="str">
        <f>IF(ISNUMBER(AE24),IF(ISNUMBER(MATRIX!Y24),MATRIX!Y24,"n/a"),"")</f>
        <v/>
      </c>
      <c r="BZ24" s="86" t="str">
        <f t="shared" si="22"/>
        <v/>
      </c>
    </row>
    <row r="25" spans="1:78">
      <c r="A25" s="507" t="str">
        <f>MATRIX!A25</f>
        <v>Powersoft</v>
      </c>
      <c r="B25" s="507" t="str">
        <f>IF(MATRIX!B25&lt;&gt;0,MATRIX!B25,"-")</f>
        <v>Mezzo 322</v>
      </c>
      <c r="D25" t="b">
        <f>ISNUMBER(MATRIX!K25)</f>
        <v>1</v>
      </c>
      <c r="E25" t="b">
        <f>ISNUMBER(MATRIX!L25)</f>
        <v>1</v>
      </c>
      <c r="F25" t="b">
        <f>ISNUMBER(MATRIX!M25)</f>
        <v>1</v>
      </c>
      <c r="H25" t="b">
        <f>ISNUMBER(MATRIX!Q25)</f>
        <v>0</v>
      </c>
      <c r="I25" t="b">
        <f>ISNUMBER(MATRIX!R25)</f>
        <v>0</v>
      </c>
      <c r="K25" t="b">
        <f>AND(WLT&lt;=MATRIX!K25,MATRIX!K25&lt;=PIU*WLT)</f>
        <v>0</v>
      </c>
      <c r="L25" t="b">
        <f>AND(WLT&lt;=MATRIX!L25,MATRIX!L25&lt;=PIU*WLT)</f>
        <v>0</v>
      </c>
      <c r="M25" t="b">
        <f>AND(WLT&lt;=MATRIX!M25,MATRIX!M25&lt;=PIU*WLT)</f>
        <v>0</v>
      </c>
      <c r="O25" t="b">
        <f>AND(WLT&lt;=MATRIX!Q25,MATRIX!Q25&lt;=PIU*WLT)</f>
        <v>0</v>
      </c>
      <c r="P25" t="b">
        <f>AND(WLT&lt;=MATRIX!R25,MATRIX!R25&lt;=PIU*WLT)</f>
        <v>0</v>
      </c>
      <c r="R25" t="b">
        <f t="shared" si="0"/>
        <v>1</v>
      </c>
      <c r="S25" t="b">
        <f t="shared" si="1"/>
        <v>0</v>
      </c>
      <c r="T25" t="b">
        <f t="shared" si="2"/>
        <v>0</v>
      </c>
      <c r="V25" s="1">
        <f>IF(AND(ISNUMBER(MATRIX!$F25),MATRIX!$F25&lt;&gt;0),NLT/MATRIX!$F25,"ERROR")</f>
        <v>0</v>
      </c>
      <c r="X25" s="1" t="str">
        <f t="shared" si="11"/>
        <v>-</v>
      </c>
      <c r="Y25" s="1" t="str">
        <f t="shared" si="12"/>
        <v>-</v>
      </c>
      <c r="Z25" s="1" t="str">
        <f t="shared" si="13"/>
        <v>-</v>
      </c>
      <c r="AB25" s="1" t="str">
        <f t="shared" si="14"/>
        <v>-</v>
      </c>
      <c r="AC25" s="1" t="str">
        <f t="shared" si="15"/>
        <v>-</v>
      </c>
      <c r="AE25" s="64" t="str">
        <f t="shared" si="16"/>
        <v/>
      </c>
      <c r="AF25" s="64" t="str">
        <f t="shared" si="17"/>
        <v/>
      </c>
      <c r="AH25" s="62" t="str">
        <f>IF(ISNUMBER(AE25),AE25*MATRIX!E25,"-")</f>
        <v>-</v>
      </c>
      <c r="AJ25" s="215" t="str">
        <f>IF(ISNUMBER($AE25),IF(KP="kg",AE25*MATRIX!CB25,AE25*MATRIX!CB25*2.2),"-")</f>
        <v>-</v>
      </c>
      <c r="AK25" s="65" t="str">
        <f t="shared" si="3"/>
        <v/>
      </c>
      <c r="AM25" s="1" t="str">
        <f>IF(V25&lt;&gt;0,IF(COUNT(X25:Z25),IF(R25,MATRIX!K25,IF(S25,MATRIX!L25,IF(T25,MATRIX!M25,S))),IF(COUNT(AB25:AC25),IF(R25,MATRIX!Q25,IF(S25,MATRIX!R25,"--")),"---")),"")</f>
        <v/>
      </c>
      <c r="AO25" s="70" t="str">
        <f>IF(V25&lt;&gt;0,IF(COUNT(X25:Z25),AM25*AE25*MATRIX!F25,IF(COUNT(AB25:AC25),AM25*AE25*MATRIX!F25/2,"")),"")</f>
        <v/>
      </c>
      <c r="AQ25" s="40" t="str">
        <f>IF(ISNUMBER($AE25),IF(ISNUMBER(MATRIX!U25),IF(MATRIX!U25-INT(MATRIX!U25)=0,MATRIX!U25,"("&amp;MATRIX!U25&amp;")"),"n/a"),"")</f>
        <v/>
      </c>
      <c r="AR25" s="77"/>
      <c r="AS25" s="81" t="str">
        <f>IF(ISNUMBER(AE25), IF(ISNUMBER(MATRIX!AD25),AE25*MATRIX!AD25,"n/a"),"")</f>
        <v/>
      </c>
      <c r="AT25" s="77"/>
      <c r="AU25" s="83" t="str">
        <f>IF(ISNUMBER($AE25), IF(ISNUMBER(MATRIX!AF25),$AE25*MATRIX!AF25,"n/a"),"")</f>
        <v/>
      </c>
      <c r="AV25" s="77"/>
      <c r="AW25" s="81" t="str">
        <f>IF(ISNUMBER($AE25), IF(ISNUMBER(MATRIX!AP25),$AE25*MATRIX!AP25,"n/a"),"")</f>
        <v/>
      </c>
      <c r="AX25" s="77" t="s">
        <v>434</v>
      </c>
      <c r="AY25" s="83" t="str">
        <f>IF(ISNUMBER($AE25), IF(ISNUMBER(MATRIX!AR25),$AE25*MATRIX!AR25,"n/a"),"")</f>
        <v/>
      </c>
      <c r="BA25" s="217" t="str">
        <f>IF(ISNUMBER($AE25), IF(MV&gt;200,IF(ISNUMBER(MATRIX!CL25),MATRIX!CL25,"n/a"),IF(ISNUMBER(MATRIX!CH25),MATRIX!CH25,"n/a")),"")</f>
        <v/>
      </c>
      <c r="BB25" s="1"/>
      <c r="BC25" s="1" t="str">
        <f>IF(ISNUMBER(AE25),IF(AND(ISNUMBER('Lo-Z-OUTPUT'!BA25),'Lo-Z-OUTPUT'!BA25&lt;&gt;0),'Lo-Z-OUTPUT'!BA25,'Lo-Z-INPUT'!$K$15*'Lo-Z-INPUT'!$K$7),"")</f>
        <v/>
      </c>
      <c r="BD25" s="1"/>
      <c r="BE25" s="161" t="str">
        <f t="shared" si="18"/>
        <v/>
      </c>
      <c r="BF25" s="1"/>
      <c r="BG25" s="124" t="str">
        <f>IF(ISNUMBER($AE25),IF(MV&lt;200,IF(ISNUMBER(MATRIX!AE25),ROUND((MATRIX!AE25*IDLE/1000)*CKWH,2),"-"),IF(ISNUMBER(MATRIX!AQ25),ROUND((MATRIX!AQ25*IDLE/1000)*CKWH,2),"-")),"")</f>
        <v/>
      </c>
      <c r="BH25" s="125" t="str">
        <f t="shared" si="19"/>
        <v/>
      </c>
      <c r="BJ25" s="105" t="str">
        <f>IF(ISNUMBER($AE25),IF(MV&lt;200,IF(ISNUMBER(MATRIX!AG25),ROUND((MATRIX!AG25/1000)*RUNNING*CKWH,2),"-"),IF(ISNUMBER(MATRIX!AS25),ROUND((MATRIX!AS25/1000)*RUNNING*CKWH,2),"-")),"")</f>
        <v/>
      </c>
      <c r="BK25" s="126" t="str">
        <f t="shared" si="20"/>
        <v/>
      </c>
      <c r="BM25" s="129" t="str">
        <f t="shared" si="6"/>
        <v/>
      </c>
      <c r="BN25" s="127" t="str">
        <f t="shared" si="21"/>
        <v/>
      </c>
      <c r="BP25" s="101" t="str">
        <f>IF(ISNUMBER(AE25),IF(ISNUMBER(MATRIX!BU25),AE25*MATRIX!BU25,"n/a"),"")</f>
        <v/>
      </c>
      <c r="BQ25" s="72"/>
      <c r="BR25" s="72" t="str">
        <f>IF(ISNUMBER(AE25),IF(ISNUMBER(MATRIX!BV25*BE25),AE25*MATRIX!BV25*BE25,"n/a"),"")</f>
        <v/>
      </c>
      <c r="BS25" s="72"/>
      <c r="BT25" s="100" t="str">
        <f t="shared" si="8"/>
        <v/>
      </c>
      <c r="BU25" s="96"/>
      <c r="BV25" s="157" t="str">
        <f t="shared" si="9"/>
        <v/>
      </c>
      <c r="BW25" s="158" t="str">
        <f t="shared" si="10"/>
        <v/>
      </c>
      <c r="BY25" s="85" t="str">
        <f>IF(ISNUMBER(AE25),IF(ISNUMBER(MATRIX!Y25),MATRIX!Y25,"n/a"),"")</f>
        <v/>
      </c>
      <c r="BZ25" s="86" t="str">
        <f t="shared" si="22"/>
        <v/>
      </c>
    </row>
    <row r="26" spans="1:78">
      <c r="A26" s="507" t="str">
        <f>MATRIX!A26</f>
        <v>Powersoft</v>
      </c>
      <c r="B26" s="507" t="str">
        <f>IF(MATRIX!B26&lt;&gt;0,MATRIX!B26,"-")</f>
        <v>Mezzo 602</v>
      </c>
      <c r="D26" t="b">
        <f>ISNUMBER(MATRIX!K26)</f>
        <v>1</v>
      </c>
      <c r="E26" t="b">
        <f>ISNUMBER(MATRIX!L26)</f>
        <v>1</v>
      </c>
      <c r="F26" t="b">
        <f>ISNUMBER(MATRIX!M26)</f>
        <v>1</v>
      </c>
      <c r="H26" t="b">
        <f>ISNUMBER(MATRIX!Q26)</f>
        <v>0</v>
      </c>
      <c r="I26" t="b">
        <f>ISNUMBER(MATRIX!R26)</f>
        <v>0</v>
      </c>
      <c r="K26" t="b">
        <f>AND(WLT&lt;=MATRIX!K26,MATRIX!K26&lt;=PIU*WLT)</f>
        <v>0</v>
      </c>
      <c r="L26" t="b">
        <f>AND(WLT&lt;=MATRIX!L26,MATRIX!L26&lt;=PIU*WLT)</f>
        <v>0</v>
      </c>
      <c r="M26" t="b">
        <f>AND(WLT&lt;=MATRIX!M26,MATRIX!M26&lt;=PIU*WLT)</f>
        <v>0</v>
      </c>
      <c r="O26" t="b">
        <f>AND(WLT&lt;=MATRIX!Q26,MATRIX!Q26&lt;=PIU*WLT)</f>
        <v>0</v>
      </c>
      <c r="P26" t="b">
        <f>AND(WLT&lt;=MATRIX!R26,MATRIX!R26&lt;=PIU*WLT)</f>
        <v>0</v>
      </c>
      <c r="R26" t="b">
        <f t="shared" si="0"/>
        <v>1</v>
      </c>
      <c r="S26" t="b">
        <f t="shared" si="1"/>
        <v>0</v>
      </c>
      <c r="T26" t="b">
        <f t="shared" si="2"/>
        <v>0</v>
      </c>
      <c r="V26" s="1">
        <f>IF(AND(ISNUMBER(MATRIX!$F26),MATRIX!$F26&lt;&gt;0),NLT/MATRIX!$F26,"ERROR")</f>
        <v>0</v>
      </c>
      <c r="X26" s="1" t="str">
        <f t="shared" si="11"/>
        <v>-</v>
      </c>
      <c r="Y26" s="1" t="str">
        <f t="shared" si="12"/>
        <v>-</v>
      </c>
      <c r="Z26" s="1" t="str">
        <f t="shared" si="13"/>
        <v>-</v>
      </c>
      <c r="AB26" s="1" t="str">
        <f t="shared" si="14"/>
        <v>-</v>
      </c>
      <c r="AC26" s="1" t="str">
        <f t="shared" si="15"/>
        <v>-</v>
      </c>
      <c r="AE26" s="64" t="str">
        <f t="shared" si="16"/>
        <v/>
      </c>
      <c r="AF26" s="64" t="str">
        <f t="shared" si="17"/>
        <v/>
      </c>
      <c r="AH26" s="62" t="str">
        <f>IF(ISNUMBER(AE26),AE26*MATRIX!E26,"-")</f>
        <v>-</v>
      </c>
      <c r="AJ26" s="215" t="str">
        <f>IF(ISNUMBER($AE26),IF(KP="kg",AE26*MATRIX!CB26,AE26*MATRIX!CB26*2.2),"-")</f>
        <v>-</v>
      </c>
      <c r="AK26" s="65" t="str">
        <f t="shared" si="3"/>
        <v/>
      </c>
      <c r="AM26" s="1" t="str">
        <f>IF(V26&lt;&gt;0,IF(COUNT(X26:Z26),IF(R26,MATRIX!K26,IF(S26,MATRIX!L26,IF(T26,MATRIX!M26,S))),IF(COUNT(AB26:AC26),IF(R26,MATRIX!Q26,IF(S26,MATRIX!R26,"--")),"---")),"")</f>
        <v/>
      </c>
      <c r="AO26" s="70" t="str">
        <f>IF(V26&lt;&gt;0,IF(COUNT(X26:Z26),AM26*AE26*MATRIX!F26,IF(COUNT(AB26:AC26),AM26*AE26*MATRIX!F26/2,"")),"")</f>
        <v/>
      </c>
      <c r="AQ26" s="40" t="str">
        <f>IF(ISNUMBER($AE26),IF(ISNUMBER(MATRIX!U26),IF(MATRIX!U26-INT(MATRIX!U26)=0,MATRIX!U26,"("&amp;MATRIX!U26&amp;")"),"n/a"),"")</f>
        <v/>
      </c>
      <c r="AR26" s="77"/>
      <c r="AS26" s="81" t="str">
        <f>IF(ISNUMBER(AE26), IF(ISNUMBER(MATRIX!AD26),AE26*MATRIX!AD26,"n/a"),"")</f>
        <v/>
      </c>
      <c r="AT26" s="77"/>
      <c r="AU26" s="83" t="str">
        <f>IF(ISNUMBER($AE26), IF(ISNUMBER(MATRIX!AF26),$AE26*MATRIX!AF26,"n/a"),"")</f>
        <v/>
      </c>
      <c r="AV26" s="77"/>
      <c r="AW26" s="81" t="str">
        <f>IF(ISNUMBER($AE26), IF(ISNUMBER(MATRIX!AP26),$AE26*MATRIX!AP26,"n/a"),"")</f>
        <v/>
      </c>
      <c r="AX26" s="77" t="s">
        <v>434</v>
      </c>
      <c r="AY26" s="83" t="str">
        <f>IF(ISNUMBER($AE26), IF(ISNUMBER(MATRIX!AR26),$AE26*MATRIX!AR26,"n/a"),"")</f>
        <v/>
      </c>
      <c r="BA26" s="217" t="str">
        <f>IF(ISNUMBER($AE26), IF(MV&gt;200,IF(ISNUMBER(MATRIX!CL26),MATRIX!CL26,"n/a"),IF(ISNUMBER(MATRIX!CH26),MATRIX!CH26,"n/a")),"")</f>
        <v/>
      </c>
      <c r="BB26" s="1"/>
      <c r="BC26" s="1" t="str">
        <f>IF(ISNUMBER(AE26),IF(AND(ISNUMBER('Lo-Z-OUTPUT'!BA26),'Lo-Z-OUTPUT'!BA26&lt;&gt;0),'Lo-Z-OUTPUT'!BA26,'Lo-Z-INPUT'!$K$15*'Lo-Z-INPUT'!$K$7),"")</f>
        <v/>
      </c>
      <c r="BD26" s="1"/>
      <c r="BE26" s="161" t="str">
        <f>IF(ISNUMBER($AE26),IF(BC26/AO26&lt;1,BC26/AO26,1),"")</f>
        <v/>
      </c>
      <c r="BF26" s="1"/>
      <c r="BG26" s="124" t="str">
        <f>IF(ISNUMBER($AE26),IF(MV&lt;200,IF(ISNUMBER(MATRIX!AE26),ROUND((MATRIX!AE26*IDLE/1000)*CKWH,2),"-"),IF(ISNUMBER(MATRIX!AQ26),ROUND((MATRIX!AQ26*IDLE/1000)*CKWH,2),"-")),"")</f>
        <v/>
      </c>
      <c r="BH26" s="125" t="str">
        <f t="shared" si="19"/>
        <v/>
      </c>
      <c r="BJ26" s="105" t="str">
        <f>IF(ISNUMBER($AE26),IF(MV&lt;200,IF(ISNUMBER(MATRIX!AG26),ROUND((MATRIX!AG26/1000)*RUNNING*CKWH,2),"-"),IF(ISNUMBER(MATRIX!AS26),ROUND((MATRIX!AS26/1000)*RUNNING*CKWH,2),"-")),"")</f>
        <v/>
      </c>
      <c r="BK26" s="126" t="str">
        <f t="shared" si="20"/>
        <v/>
      </c>
      <c r="BM26" s="129" t="str">
        <f>IF(ISNUMBER($AE26),IF(ISNUMBER(BG26*BJ26),ROUND($AE26*DAYS*(BG26+BJ26*BE26),2),"n/a"),"")</f>
        <v/>
      </c>
      <c r="BN26" s="127" t="str">
        <f t="shared" si="21"/>
        <v/>
      </c>
      <c r="BP26" s="101" t="str">
        <f>IF(ISNUMBER(AE26),IF(ISNUMBER(MATRIX!BU26),AE26*MATRIX!BU26,"n/a"),"")</f>
        <v/>
      </c>
      <c r="BQ26" s="72"/>
      <c r="BR26" s="72" t="str">
        <f>IF(ISNUMBER(AE26),IF(ISNUMBER(MATRIX!BV26*BE26),AE26*MATRIX!BV26*BE26,"n/a"),"")</f>
        <v/>
      </c>
      <c r="BS26" s="72"/>
      <c r="BT26" s="100" t="str">
        <f>IF(AND(ISNUMBER(BP26),ISNUMBER(BR26)),(BP26*IDLE+BR26*RUNNING)*DAYS/1000,"")</f>
        <v/>
      </c>
      <c r="BU26" s="96"/>
      <c r="BV26" s="157" t="str">
        <f t="shared" si="9"/>
        <v/>
      </c>
      <c r="BW26" s="158" t="str">
        <f t="shared" si="10"/>
        <v/>
      </c>
      <c r="BY26" s="85" t="str">
        <f>IF(ISNUMBER(AE26),IF(ISNUMBER(MATRIX!Y26),MATRIX!Y26,"n/a"),"")</f>
        <v/>
      </c>
      <c r="BZ26" s="86" t="str">
        <f t="shared" si="22"/>
        <v/>
      </c>
    </row>
    <row r="27" spans="1:78">
      <c r="A27" s="507" t="str">
        <f>MATRIX!A27</f>
        <v>Powersoft</v>
      </c>
      <c r="B27" s="507" t="str">
        <f>IF(MATRIX!B27&lt;&gt;0,MATRIX!B27,"-")</f>
        <v>Mezzo 324</v>
      </c>
      <c r="D27" t="b">
        <f>ISNUMBER(MATRIX!K27)</f>
        <v>1</v>
      </c>
      <c r="E27" t="b">
        <f>ISNUMBER(MATRIX!L27)</f>
        <v>1</v>
      </c>
      <c r="F27" t="b">
        <f>ISNUMBER(MATRIX!M27)</f>
        <v>1</v>
      </c>
      <c r="H27" t="b">
        <f>ISNUMBER(MATRIX!Q27)</f>
        <v>0</v>
      </c>
      <c r="I27" t="b">
        <f>ISNUMBER(MATRIX!R27)</f>
        <v>0</v>
      </c>
      <c r="K27" t="b">
        <f>AND(WLT&lt;=MATRIX!K27,MATRIX!K27&lt;=PIU*WLT)</f>
        <v>0</v>
      </c>
      <c r="L27" t="b">
        <f>AND(WLT&lt;=MATRIX!L27,MATRIX!L27&lt;=PIU*WLT)</f>
        <v>0</v>
      </c>
      <c r="M27" t="b">
        <f>AND(WLT&lt;=MATRIX!M27,MATRIX!M27&lt;=PIU*WLT)</f>
        <v>0</v>
      </c>
      <c r="O27" t="b">
        <f>AND(WLT&lt;=MATRIX!Q27,MATRIX!Q27&lt;=PIU*WLT)</f>
        <v>0</v>
      </c>
      <c r="P27" t="b">
        <f>AND(WLT&lt;=MATRIX!R27,MATRIX!R27&lt;=PIU*WLT)</f>
        <v>0</v>
      </c>
      <c r="R27" t="b">
        <f t="shared" si="0"/>
        <v>1</v>
      </c>
      <c r="S27" t="b">
        <f t="shared" si="1"/>
        <v>0</v>
      </c>
      <c r="T27" t="b">
        <f t="shared" si="2"/>
        <v>0</v>
      </c>
      <c r="V27" s="1">
        <f>IF(AND(ISNUMBER(MATRIX!$F27),MATRIX!$F27&lt;&gt;0),NLT/MATRIX!$F27,"ERROR")</f>
        <v>0</v>
      </c>
      <c r="X27" s="1" t="str">
        <f t="shared" si="11"/>
        <v>-</v>
      </c>
      <c r="Y27" s="1" t="str">
        <f t="shared" si="12"/>
        <v>-</v>
      </c>
      <c r="Z27" s="1" t="str">
        <f t="shared" si="13"/>
        <v>-</v>
      </c>
      <c r="AB27" s="1" t="str">
        <f t="shared" si="14"/>
        <v>-</v>
      </c>
      <c r="AC27" s="1" t="str">
        <f t="shared" si="15"/>
        <v>-</v>
      </c>
      <c r="AE27" s="64" t="str">
        <f t="shared" si="16"/>
        <v/>
      </c>
      <c r="AF27" s="64" t="str">
        <f t="shared" si="17"/>
        <v/>
      </c>
      <c r="AH27" s="62" t="str">
        <f>IF(ISNUMBER(AE27),AE27*MATRIX!E27,"-")</f>
        <v>-</v>
      </c>
      <c r="AJ27" s="215" t="str">
        <f>IF(ISNUMBER($AE27),IF(KP="kg",AE27*MATRIX!CB27,AE27*MATRIX!CB27*2.2),"-")</f>
        <v>-</v>
      </c>
      <c r="AK27" s="65" t="str">
        <f t="shared" si="3"/>
        <v/>
      </c>
      <c r="AM27" s="1" t="str">
        <f>IF(V27&lt;&gt;0,IF(COUNT(X27:Z27),IF(R27,MATRIX!K27,IF(S27,MATRIX!L27,IF(T27,MATRIX!M27,S))),IF(COUNT(AB27:AC27),IF(R27,MATRIX!Q27,IF(S27,MATRIX!R27,"--")),"---")),"")</f>
        <v/>
      </c>
      <c r="AO27" s="70" t="str">
        <f>IF(V27&lt;&gt;0,IF(COUNT(X27:Z27),AM27*AE27*MATRIX!F27,IF(COUNT(AB27:AC27),AM27*AE27*MATRIX!F27/2,"")),"")</f>
        <v/>
      </c>
      <c r="AQ27" s="40" t="str">
        <f>IF(ISNUMBER($AE27),IF(ISNUMBER(MATRIX!U27),IF(MATRIX!U27-INT(MATRIX!U27)=0,MATRIX!U27,"("&amp;MATRIX!U27&amp;")"),"n/a"),"")</f>
        <v/>
      </c>
      <c r="AR27" s="77"/>
      <c r="AS27" s="81" t="str">
        <f>IF(ISNUMBER(AE27), IF(ISNUMBER(MATRIX!AD27),AE27*MATRIX!AD27,"n/a"),"")</f>
        <v/>
      </c>
      <c r="AT27" s="77"/>
      <c r="AU27" s="83" t="str">
        <f>IF(ISNUMBER($AE27), IF(ISNUMBER(MATRIX!AF27),$AE27*MATRIX!AF27,"n/a"),"")</f>
        <v/>
      </c>
      <c r="AV27" s="77"/>
      <c r="AW27" s="81" t="str">
        <f>IF(ISNUMBER($AE27), IF(ISNUMBER(MATRIX!AP27),$AE27*MATRIX!AP27,"n/a"),"")</f>
        <v/>
      </c>
      <c r="AX27" s="77" t="s">
        <v>434</v>
      </c>
      <c r="AY27" s="83" t="str">
        <f>IF(ISNUMBER($AE27), IF(ISNUMBER(MATRIX!AR27),$AE27*MATRIX!AR27,"n/a"),"")</f>
        <v/>
      </c>
      <c r="BA27" s="217" t="str">
        <f>IF(ISNUMBER($AE27), IF(MV&gt;200,IF(ISNUMBER(MATRIX!CL27),MATRIX!CL27,"n/a"),IF(ISNUMBER(MATRIX!CH27),MATRIX!CH27,"n/a")),"")</f>
        <v/>
      </c>
      <c r="BB27" s="1"/>
      <c r="BC27" s="1" t="str">
        <f>IF(ISNUMBER(AE27),IF(AND(ISNUMBER('Lo-Z-OUTPUT'!BA27),'Lo-Z-OUTPUT'!BA27&lt;&gt;0),'Lo-Z-OUTPUT'!BA27,'Lo-Z-INPUT'!$K$15*'Lo-Z-INPUT'!$K$7),"")</f>
        <v/>
      </c>
      <c r="BD27" s="1"/>
      <c r="BE27" s="161" t="str">
        <f t="shared" si="18"/>
        <v/>
      </c>
      <c r="BF27" s="1"/>
      <c r="BG27" s="124" t="str">
        <f>IF(ISNUMBER($AE27),IF(MV&lt;200,IF(ISNUMBER(MATRIX!AE27),ROUND((MATRIX!AE27*IDLE/1000)*CKWH,2),"-"),IF(ISNUMBER(MATRIX!AQ27),ROUND((MATRIX!AQ27*IDLE/1000)*CKWH,2),"-")),"")</f>
        <v/>
      </c>
      <c r="BH27" s="125" t="str">
        <f t="shared" si="19"/>
        <v/>
      </c>
      <c r="BJ27" s="105" t="str">
        <f>IF(ISNUMBER($AE27),IF(MV&lt;200,IF(ISNUMBER(MATRIX!AG27),ROUND((MATRIX!AG27/1000)*RUNNING*CKWH,2),"-"),IF(ISNUMBER(MATRIX!AS27),ROUND((MATRIX!AS27/1000)*RUNNING*CKWH,2),"-")),"")</f>
        <v/>
      </c>
      <c r="BK27" s="126" t="str">
        <f t="shared" si="20"/>
        <v/>
      </c>
      <c r="BM27" s="129" t="str">
        <f t="shared" si="6"/>
        <v/>
      </c>
      <c r="BN27" s="127" t="str">
        <f t="shared" si="21"/>
        <v/>
      </c>
      <c r="BP27" s="101" t="str">
        <f>IF(ISNUMBER(AE27),IF(ISNUMBER(MATRIX!BU27),AE27*MATRIX!BU27,"n/a"),"")</f>
        <v/>
      </c>
      <c r="BQ27" s="72"/>
      <c r="BR27" s="72" t="str">
        <f>IF(ISNUMBER(AE27),IF(ISNUMBER(MATRIX!BV27*BE27),AE27*MATRIX!BV27*BE27,"n/a"),"")</f>
        <v/>
      </c>
      <c r="BS27" s="72"/>
      <c r="BT27" s="100" t="str">
        <f t="shared" si="8"/>
        <v/>
      </c>
      <c r="BU27" s="96"/>
      <c r="BV27" s="157" t="str">
        <f t="shared" si="9"/>
        <v/>
      </c>
      <c r="BW27" s="158" t="str">
        <f t="shared" si="10"/>
        <v/>
      </c>
      <c r="BY27" s="85" t="str">
        <f>IF(ISNUMBER(AE27),IF(ISNUMBER(MATRIX!Y27),MATRIX!Y27,"n/a"),"")</f>
        <v/>
      </c>
      <c r="BZ27" s="86" t="str">
        <f t="shared" si="22"/>
        <v/>
      </c>
    </row>
    <row r="28" spans="1:78">
      <c r="A28" s="507" t="str">
        <f>MATRIX!A28</f>
        <v>Powersoft</v>
      </c>
      <c r="B28" s="507" t="str">
        <f>IF(MATRIX!B28&lt;&gt;0,MATRIX!B28,"-")</f>
        <v>Mezzo 604</v>
      </c>
      <c r="D28" t="b">
        <f>ISNUMBER(MATRIX!K28)</f>
        <v>1</v>
      </c>
      <c r="E28" t="b">
        <f>ISNUMBER(MATRIX!L28)</f>
        <v>1</v>
      </c>
      <c r="F28" t="b">
        <f>ISNUMBER(MATRIX!M28)</f>
        <v>1</v>
      </c>
      <c r="H28" t="b">
        <f>ISNUMBER(MATRIX!Q28)</f>
        <v>0</v>
      </c>
      <c r="I28" t="b">
        <f>ISNUMBER(MATRIX!R28)</f>
        <v>0</v>
      </c>
      <c r="K28" t="b">
        <f>AND(WLT&lt;=MATRIX!K28,MATRIX!K28&lt;=PIU*WLT)</f>
        <v>0</v>
      </c>
      <c r="L28" t="b">
        <f>AND(WLT&lt;=MATRIX!L28,MATRIX!L28&lt;=PIU*WLT)</f>
        <v>0</v>
      </c>
      <c r="M28" t="b">
        <f>AND(WLT&lt;=MATRIX!M28,MATRIX!M28&lt;=PIU*WLT)</f>
        <v>0</v>
      </c>
      <c r="O28" t="b">
        <f>AND(WLT&lt;=MATRIX!Q28,MATRIX!Q28&lt;=PIU*WLT)</f>
        <v>0</v>
      </c>
      <c r="P28" t="b">
        <f>AND(WLT&lt;=MATRIX!R28,MATRIX!R28&lt;=PIU*WLT)</f>
        <v>0</v>
      </c>
      <c r="R28" t="b">
        <f t="shared" si="0"/>
        <v>1</v>
      </c>
      <c r="S28" t="b">
        <f t="shared" si="1"/>
        <v>0</v>
      </c>
      <c r="T28" t="b">
        <f t="shared" si="2"/>
        <v>0</v>
      </c>
      <c r="V28" s="1">
        <f>IF(AND(ISNUMBER(MATRIX!$F28),MATRIX!$F28&lt;&gt;0),NLT/MATRIX!$F28,"ERROR")</f>
        <v>0</v>
      </c>
      <c r="X28" s="1" t="str">
        <f t="shared" si="11"/>
        <v>-</v>
      </c>
      <c r="Y28" s="1" t="str">
        <f t="shared" si="12"/>
        <v>-</v>
      </c>
      <c r="Z28" s="1" t="str">
        <f t="shared" si="13"/>
        <v>-</v>
      </c>
      <c r="AB28" s="1" t="str">
        <f t="shared" si="14"/>
        <v>-</v>
      </c>
      <c r="AC28" s="1" t="str">
        <f t="shared" si="15"/>
        <v>-</v>
      </c>
      <c r="AE28" s="64" t="str">
        <f t="shared" si="16"/>
        <v/>
      </c>
      <c r="AF28" s="64" t="str">
        <f t="shared" si="17"/>
        <v/>
      </c>
      <c r="AH28" s="62" t="str">
        <f>IF(ISNUMBER(AE28),AE28*MATRIX!E28,"-")</f>
        <v>-</v>
      </c>
      <c r="AJ28" s="215" t="str">
        <f>IF(ISNUMBER($AE28),IF(KP="kg",AE28*MATRIX!CB28,AE28*MATRIX!CB28*2.2),"-")</f>
        <v>-</v>
      </c>
      <c r="AK28" s="65" t="str">
        <f t="shared" si="3"/>
        <v/>
      </c>
      <c r="AM28" s="1" t="str">
        <f>IF(V28&lt;&gt;0,IF(COUNT(X28:Z28),IF(R28,MATRIX!K28,IF(S28,MATRIX!L28,IF(T28,MATRIX!M28,S))),IF(COUNT(AB28:AC28),IF(R28,MATRIX!Q28,IF(S28,MATRIX!R28,"--")),"---")),"")</f>
        <v/>
      </c>
      <c r="AO28" s="70" t="str">
        <f>IF(V28&lt;&gt;0,IF(COUNT(X28:Z28),AM28*AE28*MATRIX!F28,IF(COUNT(AB28:AC28),AM28*AE28*MATRIX!F28/2,"")),"")</f>
        <v/>
      </c>
      <c r="AQ28" s="40" t="str">
        <f>IF(ISNUMBER($AE28),IF(ISNUMBER(MATRIX!U28),IF(MATRIX!U28-INT(MATRIX!U28)=0,MATRIX!U28,"("&amp;MATRIX!U28&amp;")"),"n/a"),"")</f>
        <v/>
      </c>
      <c r="AR28" s="77"/>
      <c r="AS28" s="81" t="str">
        <f>IF(ISNUMBER(AE28), IF(ISNUMBER(MATRIX!AD28),AE28*MATRIX!AD28,"n/a"),"")</f>
        <v/>
      </c>
      <c r="AT28" s="77"/>
      <c r="AU28" s="83" t="str">
        <f>IF(ISNUMBER($AE28), IF(ISNUMBER(MATRIX!AF28),$AE28*MATRIX!AF28,"n/a"),"")</f>
        <v/>
      </c>
      <c r="AV28" s="77"/>
      <c r="AW28" s="81" t="str">
        <f>IF(ISNUMBER($AE28), IF(ISNUMBER(MATRIX!AP28),$AE28*MATRIX!AP28,"n/a"),"")</f>
        <v/>
      </c>
      <c r="AX28" s="77" t="s">
        <v>434</v>
      </c>
      <c r="AY28" s="83" t="str">
        <f>IF(ISNUMBER($AE28), IF(ISNUMBER(MATRIX!AR28),$AE28*MATRIX!AR28,"n/a"),"")</f>
        <v/>
      </c>
      <c r="BA28" s="217" t="str">
        <f>IF(ISNUMBER($AE28), IF(MV&gt;200,IF(ISNUMBER(MATRIX!CL28),MATRIX!CL28,"n/a"),IF(ISNUMBER(MATRIX!CH28),MATRIX!CH28,"n/a")),"")</f>
        <v/>
      </c>
      <c r="BB28" s="1"/>
      <c r="BC28" s="1" t="str">
        <f>IF(ISNUMBER(AE28),IF(AND(ISNUMBER('Lo-Z-OUTPUT'!BA28),'Lo-Z-OUTPUT'!BA28&lt;&gt;0),'Lo-Z-OUTPUT'!BA28,'Lo-Z-INPUT'!$K$15*'Lo-Z-INPUT'!$K$7),"")</f>
        <v/>
      </c>
      <c r="BD28" s="1"/>
      <c r="BE28" s="161" t="str">
        <f t="shared" si="18"/>
        <v/>
      </c>
      <c r="BF28" s="1"/>
      <c r="BG28" s="124" t="str">
        <f>IF(ISNUMBER($AE28),IF(MV&lt;200,IF(ISNUMBER(MATRIX!AE28),ROUND((MATRIX!AE28*IDLE/1000)*CKWH,2),"-"),IF(ISNUMBER(MATRIX!AQ28),ROUND((MATRIX!AQ28*IDLE/1000)*CKWH,2),"-")),"")</f>
        <v/>
      </c>
      <c r="BH28" s="125" t="str">
        <f t="shared" si="19"/>
        <v/>
      </c>
      <c r="BJ28" s="105" t="str">
        <f>IF(ISNUMBER($AE28),IF(MV&lt;200,IF(ISNUMBER(MATRIX!AG28),ROUND((MATRIX!AG28/1000)*RUNNING*CKWH,2),"-"),IF(ISNUMBER(MATRIX!AS28),ROUND((MATRIX!AS28/1000)*RUNNING*CKWH,2),"-")),"")</f>
        <v/>
      </c>
      <c r="BK28" s="126" t="str">
        <f t="shared" si="20"/>
        <v/>
      </c>
      <c r="BM28" s="129" t="str">
        <f t="shared" si="6"/>
        <v/>
      </c>
      <c r="BN28" s="127" t="str">
        <f t="shared" si="21"/>
        <v/>
      </c>
      <c r="BP28" s="101" t="str">
        <f>IF(ISNUMBER(AE28),IF(ISNUMBER(MATRIX!BU28),AE28*MATRIX!BU28,"n/a"),"")</f>
        <v/>
      </c>
      <c r="BQ28" s="72"/>
      <c r="BR28" s="72" t="str">
        <f>IF(ISNUMBER(AE28),IF(ISNUMBER(MATRIX!BV28*BE28),AE28*MATRIX!BV28*BE28,"n/a"),"")</f>
        <v/>
      </c>
      <c r="BS28" s="72"/>
      <c r="BT28" s="100" t="str">
        <f t="shared" si="8"/>
        <v/>
      </c>
      <c r="BU28" s="96"/>
      <c r="BV28" s="157" t="str">
        <f t="shared" si="9"/>
        <v/>
      </c>
      <c r="BW28" s="158" t="str">
        <f t="shared" si="10"/>
        <v/>
      </c>
      <c r="BY28" s="85" t="str">
        <f>IF(ISNUMBER(AE28),IF(ISNUMBER(MATRIX!Y28),MATRIX!Y28,"n/a"),"")</f>
        <v/>
      </c>
      <c r="BZ28" s="86" t="str">
        <f t="shared" si="22"/>
        <v/>
      </c>
    </row>
    <row r="29" spans="1:78">
      <c r="A29" s="507" t="str">
        <f>MATRIX!A29</f>
        <v>Powersoft</v>
      </c>
      <c r="B29" s="507" t="str">
        <f>IF(MATRIX!B29&lt;&gt;0,MATRIX!B29,"-")</f>
        <v>Quattrocanali 1204</v>
      </c>
      <c r="D29" t="b">
        <f>ISNUMBER(MATRIX!K29)</f>
        <v>1</v>
      </c>
      <c r="E29" t="b">
        <f>ISNUMBER(MATRIX!L29)</f>
        <v>1</v>
      </c>
      <c r="F29" t="b">
        <f>ISNUMBER(MATRIX!M29)</f>
        <v>1</v>
      </c>
      <c r="H29" t="b">
        <f>ISNUMBER(MATRIX!Q29)</f>
        <v>1</v>
      </c>
      <c r="I29" t="b">
        <f>ISNUMBER(MATRIX!R29)</f>
        <v>1</v>
      </c>
      <c r="K29" t="b">
        <f>AND(WLT&lt;=MATRIX!K29,MATRIX!K29&lt;=PIU*WLT)</f>
        <v>0</v>
      </c>
      <c r="L29" t="b">
        <f>AND(WLT&lt;=MATRIX!L29,MATRIX!L29&lt;=PIU*WLT)</f>
        <v>0</v>
      </c>
      <c r="M29" t="b">
        <f>AND(WLT&lt;=MATRIX!M29,MATRIX!M29&lt;=PIU*WLT)</f>
        <v>0</v>
      </c>
      <c r="O29" t="b">
        <f>AND(WLT&lt;=MATRIX!Q29,MATRIX!Q29&lt;=PIU*WLT)</f>
        <v>0</v>
      </c>
      <c r="P29" t="b">
        <f>AND(WLT&lt;=MATRIX!R29,MATRIX!R29&lt;=PIU*WLT)</f>
        <v>0</v>
      </c>
      <c r="R29" t="b">
        <f t="shared" si="0"/>
        <v>1</v>
      </c>
      <c r="S29" t="b">
        <f t="shared" si="1"/>
        <v>0</v>
      </c>
      <c r="T29" t="b">
        <f t="shared" si="2"/>
        <v>0</v>
      </c>
      <c r="V29" s="1">
        <f>IF(AND(ISNUMBER(MATRIX!$F29),MATRIX!$F29&lt;&gt;0),NLT/MATRIX!$F29,"ERROR")</f>
        <v>0</v>
      </c>
      <c r="X29" s="1" t="str">
        <f t="shared" si="11"/>
        <v>-</v>
      </c>
      <c r="Y29" s="1" t="str">
        <f t="shared" si="12"/>
        <v>-</v>
      </c>
      <c r="Z29" s="1" t="str">
        <f t="shared" si="13"/>
        <v>-</v>
      </c>
      <c r="AB29" s="1" t="str">
        <f t="shared" si="14"/>
        <v>-</v>
      </c>
      <c r="AC29" s="1" t="str">
        <f t="shared" si="15"/>
        <v>-</v>
      </c>
      <c r="AE29" s="64" t="str">
        <f t="shared" si="16"/>
        <v/>
      </c>
      <c r="AF29" s="64" t="str">
        <f t="shared" si="17"/>
        <v/>
      </c>
      <c r="AH29" s="62" t="str">
        <f>IF(ISNUMBER(AE29),AE29*MATRIX!E29,"-")</f>
        <v>-</v>
      </c>
      <c r="AJ29" s="215" t="str">
        <f>IF(ISNUMBER($AE29),IF(KP="kg",AE29*MATRIX!CB29,AE29*MATRIX!CB29*2.2),"-")</f>
        <v>-</v>
      </c>
      <c r="AK29" s="65" t="str">
        <f t="shared" si="3"/>
        <v/>
      </c>
      <c r="AM29" s="1" t="str">
        <f>IF(V29&lt;&gt;0,IF(COUNT(X29:Z29),IF(R29,MATRIX!K29,IF(S29,MATRIX!L29,IF(T29,MATRIX!M29,S))),IF(COUNT(AB29:AC29),IF(R29,MATRIX!Q29,IF(S29,MATRIX!R29,"--")),"---")),"")</f>
        <v/>
      </c>
      <c r="AO29" s="70" t="str">
        <f>IF(V29&lt;&gt;0,IF(COUNT(X29:Z29),AM29*AE29*MATRIX!F29,IF(COUNT(AB29:AC29),AM29*AE29*MATRIX!F29/2,"")),"")</f>
        <v/>
      </c>
      <c r="AQ29" s="40" t="str">
        <f>IF(ISNUMBER($AE29),IF(ISNUMBER(MATRIX!U29),IF(MATRIX!U29-INT(MATRIX!U29)=0,MATRIX!U29,"("&amp;MATRIX!U29&amp;")"),"n/a"),"")</f>
        <v/>
      </c>
      <c r="AR29" s="77"/>
      <c r="AS29" s="81" t="str">
        <f>IF(ISNUMBER(AE29), IF(ISNUMBER(MATRIX!AD29),AE29*MATRIX!AD29,"n/a"),"")</f>
        <v/>
      </c>
      <c r="AT29" s="77"/>
      <c r="AU29" s="83" t="str">
        <f>IF(ISNUMBER($AE29), IF(ISNUMBER(MATRIX!AF29),$AE29*MATRIX!AF29,"n/a"),"")</f>
        <v/>
      </c>
      <c r="AV29" s="77"/>
      <c r="AW29" s="81" t="str">
        <f>IF(ISNUMBER($AE29), IF(ISNUMBER(MATRIX!AP29),$AE29*MATRIX!AP29,"n/a"),"")</f>
        <v/>
      </c>
      <c r="AX29" s="77" t="s">
        <v>434</v>
      </c>
      <c r="AY29" s="83" t="str">
        <f>IF(ISNUMBER($AE29), IF(ISNUMBER(MATRIX!AR29),$AE29*MATRIX!AR29,"n/a"),"")</f>
        <v/>
      </c>
      <c r="BA29" s="217" t="str">
        <f>IF(ISNUMBER($AE29), IF(MV&gt;200,IF(ISNUMBER(MATRIX!CL29),MATRIX!CL29,"n/a"),IF(ISNUMBER(MATRIX!CH29),MATRIX!CH29,"n/a")),"")</f>
        <v/>
      </c>
      <c r="BB29" s="1"/>
      <c r="BC29" s="1" t="str">
        <f>IF(ISNUMBER(AE29),IF(AND(ISNUMBER('Lo-Z-OUTPUT'!BA29),'Lo-Z-OUTPUT'!BA29&lt;&gt;0),'Lo-Z-OUTPUT'!BA29,'Lo-Z-INPUT'!$K$15*'Lo-Z-INPUT'!$K$7),"")</f>
        <v/>
      </c>
      <c r="BD29" s="1"/>
      <c r="BE29" s="161" t="str">
        <f t="shared" si="18"/>
        <v/>
      </c>
      <c r="BF29" s="1"/>
      <c r="BG29" s="124" t="str">
        <f>IF(ISNUMBER($AE29),IF(MV&lt;200,IF(ISNUMBER(MATRIX!AE29),ROUND((MATRIX!AE29*IDLE/1000)*CKWH,2),"-"),IF(ISNUMBER(MATRIX!AQ29),ROUND((MATRIX!AQ29*IDLE/1000)*CKWH,2),"-")),"")</f>
        <v/>
      </c>
      <c r="BH29" s="125" t="str">
        <f t="shared" si="19"/>
        <v/>
      </c>
      <c r="BJ29" s="105" t="str">
        <f>IF(ISNUMBER($AE29),IF(MV&lt;200,IF(ISNUMBER(MATRIX!AG29),ROUND((MATRIX!AG29/1000)*RUNNING*CKWH,2),"-"),IF(ISNUMBER(MATRIX!AS29),ROUND((MATRIX!AS29/1000)*RUNNING*CKWH,2),"-")),"")</f>
        <v/>
      </c>
      <c r="BK29" s="126" t="str">
        <f t="shared" si="20"/>
        <v/>
      </c>
      <c r="BM29" s="129" t="str">
        <f t="shared" si="6"/>
        <v/>
      </c>
      <c r="BN29" s="127" t="str">
        <f t="shared" si="21"/>
        <v/>
      </c>
      <c r="BP29" s="101" t="str">
        <f>IF(ISNUMBER(AE29),IF(ISNUMBER(MATRIX!BU29),AE29*MATRIX!BU29,"n/a"),"")</f>
        <v/>
      </c>
      <c r="BQ29" s="72"/>
      <c r="BR29" s="72" t="str">
        <f>IF(ISNUMBER(AE29),IF(ISNUMBER(MATRIX!BV29*BE29),AE29*MATRIX!BV29*BE29,"n/a"),"")</f>
        <v/>
      </c>
      <c r="BS29" s="72"/>
      <c r="BT29" s="100" t="str">
        <f t="shared" si="8"/>
        <v/>
      </c>
      <c r="BU29" s="96"/>
      <c r="BV29" s="157" t="str">
        <f t="shared" si="9"/>
        <v/>
      </c>
      <c r="BW29" s="158" t="str">
        <f t="shared" si="10"/>
        <v/>
      </c>
      <c r="BY29" s="85" t="str">
        <f>IF(ISNUMBER(AE29),IF(ISNUMBER(MATRIX!Y29),MATRIX!Y29,"n/a"),"")</f>
        <v/>
      </c>
      <c r="BZ29" s="86" t="str">
        <f t="shared" si="22"/>
        <v/>
      </c>
    </row>
    <row r="30" spans="1:78">
      <c r="A30" s="507" t="str">
        <f>MATRIX!A30</f>
        <v>Powersoft</v>
      </c>
      <c r="B30" s="507" t="str">
        <f>IF(MATRIX!B30&lt;&gt;0,MATRIX!B30,"-")</f>
        <v>Quattrocanali 2404</v>
      </c>
      <c r="D30" t="b">
        <f>ISNUMBER(MATRIX!K30)</f>
        <v>1</v>
      </c>
      <c r="E30" t="b">
        <f>ISNUMBER(MATRIX!L30)</f>
        <v>1</v>
      </c>
      <c r="F30" t="b">
        <f>ISNUMBER(MATRIX!M30)</f>
        <v>1</v>
      </c>
      <c r="H30" t="b">
        <f>ISNUMBER(MATRIX!Q30)</f>
        <v>1</v>
      </c>
      <c r="I30" t="b">
        <f>ISNUMBER(MATRIX!R30)</f>
        <v>1</v>
      </c>
      <c r="K30" t="b">
        <f>AND(WLT&lt;=MATRIX!K30,MATRIX!K30&lt;=PIU*WLT)</f>
        <v>0</v>
      </c>
      <c r="L30" t="b">
        <f>AND(WLT&lt;=MATRIX!L30,MATRIX!L30&lt;=PIU*WLT)</f>
        <v>0</v>
      </c>
      <c r="M30" t="b">
        <f>AND(WLT&lt;=MATRIX!M30,MATRIX!M30&lt;=PIU*WLT)</f>
        <v>0</v>
      </c>
      <c r="O30" t="b">
        <f>AND(WLT&lt;=MATRIX!Q30,MATRIX!Q30&lt;=PIU*WLT)</f>
        <v>0</v>
      </c>
      <c r="P30" t="b">
        <f>AND(WLT&lt;=MATRIX!R30,MATRIX!R30&lt;=PIU*WLT)</f>
        <v>0</v>
      </c>
      <c r="R30" t="b">
        <f t="shared" si="0"/>
        <v>1</v>
      </c>
      <c r="S30" t="b">
        <f t="shared" si="1"/>
        <v>0</v>
      </c>
      <c r="T30" t="b">
        <f t="shared" si="2"/>
        <v>0</v>
      </c>
      <c r="V30" s="1">
        <f>IF(AND(ISNUMBER(MATRIX!$F30),MATRIX!$F30&lt;&gt;0),NLT/MATRIX!$F30,"ERROR")</f>
        <v>0</v>
      </c>
      <c r="X30" s="1" t="str">
        <f t="shared" si="11"/>
        <v>-</v>
      </c>
      <c r="Y30" s="1" t="str">
        <f t="shared" si="12"/>
        <v>-</v>
      </c>
      <c r="Z30" s="1" t="str">
        <f t="shared" si="13"/>
        <v>-</v>
      </c>
      <c r="AB30" s="1" t="str">
        <f t="shared" si="14"/>
        <v>-</v>
      </c>
      <c r="AC30" s="1" t="str">
        <f t="shared" si="15"/>
        <v>-</v>
      </c>
      <c r="AE30" s="64" t="str">
        <f t="shared" si="16"/>
        <v/>
      </c>
      <c r="AF30" s="64" t="str">
        <f t="shared" si="17"/>
        <v/>
      </c>
      <c r="AH30" s="62" t="str">
        <f>IF(ISNUMBER(AE30),AE30*MATRIX!E30,"-")</f>
        <v>-</v>
      </c>
      <c r="AJ30" s="215" t="str">
        <f>IF(ISNUMBER($AE30),IF(KP="kg",AE30*MATRIX!CB30,AE30*MATRIX!CB30*2.2),"-")</f>
        <v>-</v>
      </c>
      <c r="AK30" s="65" t="str">
        <f t="shared" si="3"/>
        <v/>
      </c>
      <c r="AM30" s="1" t="str">
        <f>IF(V30&lt;&gt;0,IF(COUNT(X30:Z30),IF(R30,MATRIX!K30,IF(S30,MATRIX!L30,IF(T30,MATRIX!M30,S))),IF(COUNT(AB30:AC30),IF(R30,MATRIX!Q30,IF(S30,MATRIX!R30,"--")),"---")),"")</f>
        <v/>
      </c>
      <c r="AO30" s="70" t="str">
        <f>IF(V30&lt;&gt;0,IF(COUNT(X30:Z30),AM30*AE30*MATRIX!F30,IF(COUNT(AB30:AC30),AM30*AE30*MATRIX!F30/2,"")),"")</f>
        <v/>
      </c>
      <c r="AQ30" s="40" t="str">
        <f>IF(ISNUMBER($AE30),IF(ISNUMBER(MATRIX!U30),IF(MATRIX!U30-INT(MATRIX!U30)=0,MATRIX!U30,"("&amp;MATRIX!U30&amp;")"),"n/a"),"")</f>
        <v/>
      </c>
      <c r="AR30" s="77"/>
      <c r="AS30" s="81" t="str">
        <f>IF(ISNUMBER(AE30), IF(ISNUMBER(MATRIX!AD30),AE30*MATRIX!AD30,"n/a"),"")</f>
        <v/>
      </c>
      <c r="AT30" s="77"/>
      <c r="AU30" s="83" t="str">
        <f>IF(ISNUMBER($AE30), IF(ISNUMBER(MATRIX!AF30),$AE30*MATRIX!AF30,"n/a"),"")</f>
        <v/>
      </c>
      <c r="AV30" s="77"/>
      <c r="AW30" s="81" t="str">
        <f>IF(ISNUMBER($AE30), IF(ISNUMBER(MATRIX!AP30),$AE30*MATRIX!AP30,"n/a"),"")</f>
        <v/>
      </c>
      <c r="AX30" s="77" t="s">
        <v>434</v>
      </c>
      <c r="AY30" s="83" t="str">
        <f>IF(ISNUMBER($AE30), IF(ISNUMBER(MATRIX!AR30),$AE30*MATRIX!AR30,"n/a"),"")</f>
        <v/>
      </c>
      <c r="BA30" s="217" t="str">
        <f>IF(ISNUMBER($AE30), IF(MV&gt;200,IF(ISNUMBER(MATRIX!CL30),MATRIX!CL30,"n/a"),IF(ISNUMBER(MATRIX!CH30),MATRIX!CH30,"n/a")),"")</f>
        <v/>
      </c>
      <c r="BB30" s="1"/>
      <c r="BC30" s="1" t="str">
        <f>IF(ISNUMBER(AE30),IF(AND(ISNUMBER('Lo-Z-OUTPUT'!BA30),'Lo-Z-OUTPUT'!BA30&lt;&gt;0),'Lo-Z-OUTPUT'!BA30,'Lo-Z-INPUT'!$K$15*'Lo-Z-INPUT'!$K$7),"")</f>
        <v/>
      </c>
      <c r="BD30" s="1"/>
      <c r="BE30" s="161" t="str">
        <f t="shared" si="18"/>
        <v/>
      </c>
      <c r="BF30" s="1"/>
      <c r="BG30" s="124" t="str">
        <f>IF(ISNUMBER($AE30),IF(MV&lt;200,IF(ISNUMBER(MATRIX!AE30),ROUND((MATRIX!AE30*IDLE/1000)*CKWH,2),"-"),IF(ISNUMBER(MATRIX!AQ30),ROUND((MATRIX!AQ30*IDLE/1000)*CKWH,2),"-")),"")</f>
        <v/>
      </c>
      <c r="BH30" s="125" t="str">
        <f t="shared" si="19"/>
        <v/>
      </c>
      <c r="BJ30" s="105" t="str">
        <f>IF(ISNUMBER($AE30),IF(MV&lt;200,IF(ISNUMBER(MATRIX!AG30),ROUND((MATRIX!AG30/1000)*RUNNING*CKWH,2),"-"),IF(ISNUMBER(MATRIX!AS30),ROUND((MATRIX!AS30/1000)*RUNNING*CKWH,2),"-")),"")</f>
        <v/>
      </c>
      <c r="BK30" s="126" t="str">
        <f t="shared" si="20"/>
        <v/>
      </c>
      <c r="BM30" s="129" t="str">
        <f t="shared" si="6"/>
        <v/>
      </c>
      <c r="BN30" s="127" t="str">
        <f t="shared" si="21"/>
        <v/>
      </c>
      <c r="BP30" s="101" t="str">
        <f>IF(ISNUMBER(AE30),IF(ISNUMBER(MATRIX!BU30),AE30*MATRIX!BU30,"n/a"),"")</f>
        <v/>
      </c>
      <c r="BQ30" s="72"/>
      <c r="BR30" s="72" t="str">
        <f>IF(ISNUMBER(AE30),IF(ISNUMBER(MATRIX!BV30*BE30),AE30*MATRIX!BV30*BE30,"n/a"),"")</f>
        <v/>
      </c>
      <c r="BS30" s="72"/>
      <c r="BT30" s="100" t="str">
        <f t="shared" si="8"/>
        <v/>
      </c>
      <c r="BU30" s="96"/>
      <c r="BV30" s="157" t="str">
        <f t="shared" si="9"/>
        <v/>
      </c>
      <c r="BW30" s="158" t="str">
        <f t="shared" si="10"/>
        <v/>
      </c>
      <c r="BY30" s="85" t="str">
        <f>IF(ISNUMBER(AE30),IF(ISNUMBER(MATRIX!Y30),MATRIX!Y30,"n/a"),"")</f>
        <v/>
      </c>
      <c r="BZ30" s="86" t="str">
        <f t="shared" si="22"/>
        <v/>
      </c>
    </row>
    <row r="31" spans="1:78">
      <c r="A31" s="507" t="str">
        <f>MATRIX!A31</f>
        <v>Powersoft</v>
      </c>
      <c r="B31" s="507" t="str">
        <f>IF(MATRIX!B31&lt;&gt;0,MATRIX!B31,"-")</f>
        <v>Quattrocanali 4804</v>
      </c>
      <c r="D31" t="b">
        <f>ISNUMBER(MATRIX!K31)</f>
        <v>1</v>
      </c>
      <c r="E31" t="b">
        <f>ISNUMBER(MATRIX!L31)</f>
        <v>1</v>
      </c>
      <c r="F31" t="b">
        <f>ISNUMBER(MATRIX!M31)</f>
        <v>1</v>
      </c>
      <c r="H31" t="b">
        <f>ISNUMBER(MATRIX!Q31)</f>
        <v>1</v>
      </c>
      <c r="I31" t="b">
        <f>ISNUMBER(MATRIX!R31)</f>
        <v>1</v>
      </c>
      <c r="K31" t="b">
        <f>AND(WLT&lt;=MATRIX!K31,MATRIX!K31&lt;=PIU*WLT)</f>
        <v>0</v>
      </c>
      <c r="L31" t="b">
        <f>AND(WLT&lt;=MATRIX!L31,MATRIX!L31&lt;=PIU*WLT)</f>
        <v>0</v>
      </c>
      <c r="M31" t="b">
        <f>AND(WLT&lt;=MATRIX!M31,MATRIX!M31&lt;=PIU*WLT)</f>
        <v>0</v>
      </c>
      <c r="O31" t="b">
        <f>AND(WLT&lt;=MATRIX!Q31,MATRIX!Q31&lt;=PIU*WLT)</f>
        <v>0</v>
      </c>
      <c r="P31" t="b">
        <f>AND(WLT&lt;=MATRIX!R31,MATRIX!R31&lt;=PIU*WLT)</f>
        <v>0</v>
      </c>
      <c r="R31" t="b">
        <f t="shared" si="0"/>
        <v>1</v>
      </c>
      <c r="S31" t="b">
        <f t="shared" si="1"/>
        <v>0</v>
      </c>
      <c r="T31" t="b">
        <f t="shared" si="2"/>
        <v>0</v>
      </c>
      <c r="V31" s="1">
        <f>IF(AND(ISNUMBER(MATRIX!$F31),MATRIX!$F31&lt;&gt;0),NLT/MATRIX!$F31,"ERROR")</f>
        <v>0</v>
      </c>
      <c r="X31" s="1" t="str">
        <f t="shared" si="11"/>
        <v>-</v>
      </c>
      <c r="Y31" s="1" t="str">
        <f t="shared" si="12"/>
        <v>-</v>
      </c>
      <c r="Z31" s="1" t="str">
        <f t="shared" si="13"/>
        <v>-</v>
      </c>
      <c r="AB31" s="1" t="str">
        <f t="shared" si="14"/>
        <v>-</v>
      </c>
      <c r="AC31" s="1" t="str">
        <f t="shared" si="15"/>
        <v>-</v>
      </c>
      <c r="AE31" s="64" t="str">
        <f t="shared" si="16"/>
        <v/>
      </c>
      <c r="AF31" s="64" t="str">
        <f t="shared" si="17"/>
        <v/>
      </c>
      <c r="AH31" s="62" t="str">
        <f>IF(ISNUMBER(AE31),AE31*MATRIX!E31,"-")</f>
        <v>-</v>
      </c>
      <c r="AJ31" s="215" t="str">
        <f>IF(ISNUMBER($AE31),IF(KP="kg",AE31*MATRIX!CB31,AE31*MATRIX!CB31*2.2),"-")</f>
        <v>-</v>
      </c>
      <c r="AK31" s="65" t="str">
        <f t="shared" si="3"/>
        <v/>
      </c>
      <c r="AM31" s="1" t="str">
        <f>IF(V31&lt;&gt;0,IF(COUNT(X31:Z31),IF(R31,MATRIX!K31,IF(S31,MATRIX!L31,IF(T31,MATRIX!M31,S))),IF(COUNT(AB31:AC31),IF(R31,MATRIX!Q31,IF(S31,MATRIX!R31,"--")),"---")),"")</f>
        <v/>
      </c>
      <c r="AO31" s="70" t="str">
        <f>IF(V31&lt;&gt;0,IF(COUNT(X31:Z31),AM31*AE31*MATRIX!F31,IF(COUNT(AB31:AC31),AM31*AE31*MATRIX!F31/2,"")),"")</f>
        <v/>
      </c>
      <c r="AQ31" s="40" t="str">
        <f>IF(ISNUMBER($AE31),IF(ISNUMBER(MATRIX!U31),IF(MATRIX!U31-INT(MATRIX!U31)=0,MATRIX!U31,"("&amp;MATRIX!U31&amp;")"),"n/a"),"")</f>
        <v/>
      </c>
      <c r="AR31" s="77"/>
      <c r="AS31" s="81" t="str">
        <f>IF(ISNUMBER(AE31), IF(ISNUMBER(MATRIX!AD31),AE31*MATRIX!AD31,"n/a"),"")</f>
        <v/>
      </c>
      <c r="AT31" s="77"/>
      <c r="AU31" s="83" t="str">
        <f>IF(ISNUMBER($AE31), IF(ISNUMBER(MATRIX!AF31),$AE31*MATRIX!AF31,"n/a"),"")</f>
        <v/>
      </c>
      <c r="AV31" s="77"/>
      <c r="AW31" s="81" t="str">
        <f>IF(ISNUMBER($AE31), IF(ISNUMBER(MATRIX!AP31),$AE31*MATRIX!AP31,"n/a"),"")</f>
        <v/>
      </c>
      <c r="AX31" s="77" t="s">
        <v>434</v>
      </c>
      <c r="AY31" s="83" t="str">
        <f>IF(ISNUMBER($AE31), IF(ISNUMBER(MATRIX!AR31),$AE31*MATRIX!AR31,"n/a"),"")</f>
        <v/>
      </c>
      <c r="BA31" s="217" t="str">
        <f>IF(ISNUMBER($AE31), IF(MV&gt;200,IF(ISNUMBER(MATRIX!CL31),MATRIX!CL31,"n/a"),IF(ISNUMBER(MATRIX!CH31),MATRIX!CH31,"n/a")),"")</f>
        <v/>
      </c>
      <c r="BB31" s="1"/>
      <c r="BC31" s="1" t="str">
        <f>IF(ISNUMBER(AE31),IF(AND(ISNUMBER('Lo-Z-OUTPUT'!BA31),'Lo-Z-OUTPUT'!BA31&lt;&gt;0),'Lo-Z-OUTPUT'!BA31,'Lo-Z-INPUT'!$K$15*'Lo-Z-INPUT'!$K$7),"")</f>
        <v/>
      </c>
      <c r="BD31" s="1"/>
      <c r="BE31" s="161" t="str">
        <f t="shared" si="18"/>
        <v/>
      </c>
      <c r="BF31" s="1"/>
      <c r="BG31" s="124" t="str">
        <f>IF(ISNUMBER($AE31),IF(MV&lt;200,IF(ISNUMBER(MATRIX!AE31),ROUND((MATRIX!AE31*IDLE/1000)*CKWH,2),"-"),IF(ISNUMBER(MATRIX!AQ31),ROUND((MATRIX!AQ31*IDLE/1000)*CKWH,2),"-")),"")</f>
        <v/>
      </c>
      <c r="BH31" s="125" t="str">
        <f t="shared" si="19"/>
        <v/>
      </c>
      <c r="BJ31" s="105" t="str">
        <f>IF(ISNUMBER($AE31),IF(MV&lt;200,IF(ISNUMBER(MATRIX!AG31),ROUND((MATRIX!AG31/1000)*RUNNING*CKWH,2),"-"),IF(ISNUMBER(MATRIX!AS31),ROUND((MATRIX!AS31/1000)*RUNNING*CKWH,2),"-")),"")</f>
        <v/>
      </c>
      <c r="BK31" s="126" t="str">
        <f t="shared" si="20"/>
        <v/>
      </c>
      <c r="BM31" s="129" t="str">
        <f t="shared" si="6"/>
        <v/>
      </c>
      <c r="BN31" s="127" t="str">
        <f t="shared" si="21"/>
        <v/>
      </c>
      <c r="BP31" s="101" t="str">
        <f>IF(ISNUMBER(AE31),IF(ISNUMBER(MATRIX!BU31),AE31*MATRIX!BU31,"n/a"),"")</f>
        <v/>
      </c>
      <c r="BQ31" s="72"/>
      <c r="BR31" s="72" t="str">
        <f>IF(ISNUMBER(AE31),IF(ISNUMBER(MATRIX!BV31*BE31),AE31*MATRIX!BV31*BE31,"n/a"),"")</f>
        <v/>
      </c>
      <c r="BS31" s="72"/>
      <c r="BT31" s="100" t="str">
        <f t="shared" si="8"/>
        <v/>
      </c>
      <c r="BU31" s="96"/>
      <c r="BV31" s="157" t="str">
        <f t="shared" si="9"/>
        <v/>
      </c>
      <c r="BW31" s="158" t="str">
        <f t="shared" si="10"/>
        <v/>
      </c>
      <c r="BY31" s="85" t="str">
        <f>IF(ISNUMBER(AE31),IF(ISNUMBER(MATRIX!Y31),MATRIX!Y31,"n/a"),"")</f>
        <v/>
      </c>
      <c r="BZ31" s="86" t="str">
        <f t="shared" si="22"/>
        <v/>
      </c>
    </row>
    <row r="32" spans="1:78">
      <c r="A32" s="507" t="str">
        <f>MATRIX!A32</f>
        <v>Powersoft</v>
      </c>
      <c r="B32" s="507" t="str">
        <f>IF(MATRIX!B32&lt;&gt;0,MATRIX!B32,"-")</f>
        <v>Quattrocanali 8804</v>
      </c>
      <c r="D32" t="b">
        <f>ISNUMBER(MATRIX!K32)</f>
        <v>1</v>
      </c>
      <c r="E32" t="b">
        <f>ISNUMBER(MATRIX!L32)</f>
        <v>1</v>
      </c>
      <c r="F32" t="b">
        <f>ISNUMBER(MATRIX!M32)</f>
        <v>1</v>
      </c>
      <c r="H32" t="b">
        <f>ISNUMBER(MATRIX!Q32)</f>
        <v>1</v>
      </c>
      <c r="I32" t="b">
        <f>ISNUMBER(MATRIX!R32)</f>
        <v>1</v>
      </c>
      <c r="K32" t="b">
        <f>AND(WLT&lt;=MATRIX!K32,MATRIX!K32&lt;=PIU*WLT)</f>
        <v>0</v>
      </c>
      <c r="L32" t="b">
        <f>AND(WLT&lt;=MATRIX!L32,MATRIX!L32&lt;=PIU*WLT)</f>
        <v>0</v>
      </c>
      <c r="M32" t="b">
        <f>AND(WLT&lt;=MATRIX!M32,MATRIX!M32&lt;=PIU*WLT)</f>
        <v>0</v>
      </c>
      <c r="O32" t="b">
        <f>AND(WLT&lt;=MATRIX!Q32,MATRIX!Q32&lt;=PIU*WLT)</f>
        <v>0</v>
      </c>
      <c r="P32" t="b">
        <f>AND(WLT&lt;=MATRIX!R32,MATRIX!R32&lt;=PIU*WLT)</f>
        <v>0</v>
      </c>
      <c r="R32" t="b">
        <f t="shared" si="0"/>
        <v>1</v>
      </c>
      <c r="S32" t="b">
        <f t="shared" si="1"/>
        <v>0</v>
      </c>
      <c r="T32" t="b">
        <f t="shared" si="2"/>
        <v>0</v>
      </c>
      <c r="V32" s="1">
        <f>IF(AND(ISNUMBER(MATRIX!$F32),MATRIX!$F32&lt;&gt;0),NLT/MATRIX!$F32,"ERROR")</f>
        <v>0</v>
      </c>
      <c r="X32" s="1" t="str">
        <f t="shared" si="11"/>
        <v>-</v>
      </c>
      <c r="Y32" s="1" t="str">
        <f t="shared" si="12"/>
        <v>-</v>
      </c>
      <c r="Z32" s="1" t="str">
        <f t="shared" si="13"/>
        <v>-</v>
      </c>
      <c r="AB32" s="1" t="str">
        <f t="shared" si="14"/>
        <v>-</v>
      </c>
      <c r="AC32" s="1" t="str">
        <f t="shared" si="15"/>
        <v>-</v>
      </c>
      <c r="AE32" s="64" t="str">
        <f t="shared" si="16"/>
        <v/>
      </c>
      <c r="AF32" s="64" t="str">
        <f t="shared" si="17"/>
        <v/>
      </c>
      <c r="AH32" s="62" t="str">
        <f>IF(ISNUMBER(AE32),AE32*MATRIX!E32,"-")</f>
        <v>-</v>
      </c>
      <c r="AJ32" s="215" t="str">
        <f>IF(ISNUMBER($AE32),IF(KP="kg",AE32*MATRIX!CB32,AE32*MATRIX!CB32*2.2),"-")</f>
        <v>-</v>
      </c>
      <c r="AK32" s="65" t="str">
        <f t="shared" si="3"/>
        <v/>
      </c>
      <c r="AM32" s="1" t="str">
        <f>IF(V32&lt;&gt;0,IF(COUNT(X32:Z32),IF(R32,MATRIX!K32,IF(S32,MATRIX!L32,IF(T32,MATRIX!M32,S))),IF(COUNT(AB32:AC32),IF(R32,MATRIX!Q32,IF(S32,MATRIX!R32,"--")),"---")),"")</f>
        <v/>
      </c>
      <c r="AO32" s="70" t="str">
        <f>IF(V32&lt;&gt;0,IF(COUNT(X32:Z32),AM32*AE32*MATRIX!F32,IF(COUNT(AB32:AC32),AM32*AE32*MATRIX!F32/2,"")),"")</f>
        <v/>
      </c>
      <c r="AQ32" s="40" t="str">
        <f>IF(ISNUMBER($AE32),IF(ISNUMBER(MATRIX!U32),IF(MATRIX!U32-INT(MATRIX!U32)=0,MATRIX!U32,"("&amp;MATRIX!U32&amp;")"),"n/a"),"")</f>
        <v/>
      </c>
      <c r="AR32" s="77"/>
      <c r="AS32" s="81" t="str">
        <f>IF(ISNUMBER(AE32), IF(ISNUMBER(MATRIX!AD32),AE32*MATRIX!AD32,"n/a"),"")</f>
        <v/>
      </c>
      <c r="AT32" s="77"/>
      <c r="AU32" s="83" t="str">
        <f>IF(ISNUMBER($AE32), IF(ISNUMBER(MATRIX!AF32),$AE32*MATRIX!AF32,"n/a"),"")</f>
        <v/>
      </c>
      <c r="AV32" s="77"/>
      <c r="AW32" s="81" t="str">
        <f>IF(ISNUMBER($AE32), IF(ISNUMBER(MATRIX!AP32),$AE32*MATRIX!AP32,"n/a"),"")</f>
        <v/>
      </c>
      <c r="AX32" s="77" t="s">
        <v>434</v>
      </c>
      <c r="AY32" s="83" t="str">
        <f>IF(ISNUMBER($AE32), IF(ISNUMBER(MATRIX!AR32),$AE32*MATRIX!AR32,"n/a"),"")</f>
        <v/>
      </c>
      <c r="BA32" s="217" t="str">
        <f>IF(ISNUMBER($AE32), IF(MV&gt;200,IF(ISNUMBER(MATRIX!CL32),MATRIX!CL32,"n/a"),IF(ISNUMBER(MATRIX!CH32),MATRIX!CH32,"n/a")),"")</f>
        <v/>
      </c>
      <c r="BB32" s="1"/>
      <c r="BC32" s="1" t="str">
        <f>IF(ISNUMBER(AE32),IF(AND(ISNUMBER('Lo-Z-OUTPUT'!BA32),'Lo-Z-OUTPUT'!BA32&lt;&gt;0),'Lo-Z-OUTPUT'!BA32,'Lo-Z-INPUT'!$K$15*'Lo-Z-INPUT'!$K$7),"")</f>
        <v/>
      </c>
      <c r="BD32" s="1"/>
      <c r="BE32" s="161" t="str">
        <f t="shared" si="18"/>
        <v/>
      </c>
      <c r="BF32" s="1"/>
      <c r="BG32" s="124" t="str">
        <f>IF(ISNUMBER($AE32),IF(MV&lt;200,IF(ISNUMBER(MATRIX!AE32),ROUND((MATRIX!AE32*IDLE/1000)*CKWH,2),"-"),IF(ISNUMBER(MATRIX!AQ32),ROUND((MATRIX!AQ32*IDLE/1000)*CKWH,2),"-")),"")</f>
        <v/>
      </c>
      <c r="BH32" s="125" t="str">
        <f t="shared" si="19"/>
        <v/>
      </c>
      <c r="BJ32" s="105" t="str">
        <f>IF(ISNUMBER($AE32),IF(MV&lt;200,IF(ISNUMBER(MATRIX!AG32),ROUND((MATRIX!AG32/1000)*RUNNING*CKWH,2),"-"),IF(ISNUMBER(MATRIX!AS32),ROUND((MATRIX!AS32/1000)*RUNNING*CKWH,2),"-")),"")</f>
        <v/>
      </c>
      <c r="BK32" s="126" t="str">
        <f t="shared" si="20"/>
        <v/>
      </c>
      <c r="BM32" s="129" t="str">
        <f t="shared" si="6"/>
        <v/>
      </c>
      <c r="BN32" s="127" t="str">
        <f t="shared" si="21"/>
        <v/>
      </c>
      <c r="BP32" s="101" t="str">
        <f>IF(ISNUMBER(AE32),IF(ISNUMBER(MATRIX!BU32),AE32*MATRIX!BU32,"n/a"),"")</f>
        <v/>
      </c>
      <c r="BQ32" s="72"/>
      <c r="BR32" s="72" t="str">
        <f>IF(ISNUMBER(AE32),IF(ISNUMBER(MATRIX!BV32*BE32),AE32*MATRIX!BV32*BE32,"n/a"),"")</f>
        <v/>
      </c>
      <c r="BS32" s="72"/>
      <c r="BT32" s="100" t="str">
        <f t="shared" si="8"/>
        <v/>
      </c>
      <c r="BU32" s="96"/>
      <c r="BV32" s="157" t="str">
        <f t="shared" si="9"/>
        <v/>
      </c>
      <c r="BW32" s="158" t="str">
        <f t="shared" si="10"/>
        <v/>
      </c>
      <c r="BY32" s="85" t="str">
        <f>IF(ISNUMBER(AE32),IF(ISNUMBER(MATRIX!Y32),MATRIX!Y32,"n/a"),"")</f>
        <v/>
      </c>
      <c r="BZ32" s="86" t="str">
        <f t="shared" si="22"/>
        <v/>
      </c>
    </row>
    <row r="33" spans="1:78">
      <c r="A33" s="507" t="str">
        <f>MATRIX!A33</f>
        <v>Powersoft</v>
      </c>
      <c r="B33" s="507" t="str">
        <f>IF(MATRIX!B33&lt;&gt;0,MATRIX!B33,"-")</f>
        <v>Duecanali 804</v>
      </c>
      <c r="D33" t="b">
        <f>ISNUMBER(MATRIX!K33)</f>
        <v>1</v>
      </c>
      <c r="E33" t="b">
        <f>ISNUMBER(MATRIX!L33)</f>
        <v>1</v>
      </c>
      <c r="F33" t="b">
        <f>ISNUMBER(MATRIX!M33)</f>
        <v>1</v>
      </c>
      <c r="H33" t="b">
        <f>ISNUMBER(MATRIX!Q33)</f>
        <v>1</v>
      </c>
      <c r="I33" t="b">
        <f>ISNUMBER(MATRIX!R33)</f>
        <v>1</v>
      </c>
      <c r="K33" t="b">
        <f>AND(WLT&lt;=MATRIX!K33,MATRIX!K33&lt;=PIU*WLT)</f>
        <v>0</v>
      </c>
      <c r="L33" t="b">
        <f>AND(WLT&lt;=MATRIX!L33,MATRIX!L33&lt;=PIU*WLT)</f>
        <v>0</v>
      </c>
      <c r="M33" t="b">
        <f>AND(WLT&lt;=MATRIX!M33,MATRIX!M33&lt;=PIU*WLT)</f>
        <v>0</v>
      </c>
      <c r="O33" t="b">
        <f>AND(WLT&lt;=MATRIX!Q33,MATRIX!Q33&lt;=PIU*WLT)</f>
        <v>0</v>
      </c>
      <c r="P33" t="b">
        <f>AND(WLT&lt;=MATRIX!R33,MATRIX!R33&lt;=PIU*WLT)</f>
        <v>0</v>
      </c>
      <c r="R33" t="b">
        <f t="shared" si="0"/>
        <v>1</v>
      </c>
      <c r="S33" t="b">
        <f t="shared" si="1"/>
        <v>0</v>
      </c>
      <c r="T33" t="b">
        <f t="shared" si="2"/>
        <v>0</v>
      </c>
      <c r="V33" s="1">
        <f>IF(AND(ISNUMBER(MATRIX!$F33),MATRIX!$F33&lt;&gt;0),NLT/MATRIX!$F33,"ERROR")</f>
        <v>0</v>
      </c>
      <c r="X33" s="1" t="str">
        <f t="shared" si="11"/>
        <v>-</v>
      </c>
      <c r="Y33" s="1" t="str">
        <f t="shared" si="12"/>
        <v>-</v>
      </c>
      <c r="Z33" s="1" t="str">
        <f t="shared" si="13"/>
        <v>-</v>
      </c>
      <c r="AB33" s="1" t="str">
        <f t="shared" si="14"/>
        <v>-</v>
      </c>
      <c r="AC33" s="1" t="str">
        <f t="shared" si="15"/>
        <v>-</v>
      </c>
      <c r="AE33" s="64" t="str">
        <f t="shared" si="16"/>
        <v/>
      </c>
      <c r="AF33" s="64" t="str">
        <f t="shared" si="17"/>
        <v/>
      </c>
      <c r="AH33" s="62" t="str">
        <f>IF(ISNUMBER(AE33),AE33*MATRIX!E33,"-")</f>
        <v>-</v>
      </c>
      <c r="AJ33" s="215" t="str">
        <f>IF(ISNUMBER($AE33),IF(KP="kg",AE33*MATRIX!CB33,AE33*MATRIX!CB33*2.2),"-")</f>
        <v>-</v>
      </c>
      <c r="AK33" s="65" t="str">
        <f t="shared" si="3"/>
        <v/>
      </c>
      <c r="AM33" s="1" t="str">
        <f>IF(V33&lt;&gt;0,IF(COUNT(X33:Z33),IF(R33,MATRIX!K33,IF(S33,MATRIX!L33,IF(T33,MATRIX!M33,S))),IF(COUNT(AB33:AC33),IF(R33,MATRIX!Q33,IF(S33,MATRIX!R33,"--")),"---")),"")</f>
        <v/>
      </c>
      <c r="AO33" s="70" t="str">
        <f>IF(V33&lt;&gt;0,IF(COUNT(X33:Z33),AM33*AE33*MATRIX!F33,IF(COUNT(AB33:AC33),AM33*AE33*MATRIX!F33/2,"")),"")</f>
        <v/>
      </c>
      <c r="AQ33" s="40" t="str">
        <f>IF(ISNUMBER($AE33),IF(ISNUMBER(MATRIX!U33),IF(MATRIX!U33-INT(MATRIX!U33)=0,MATRIX!U33,"("&amp;MATRIX!U33&amp;")"),"n/a"),"")</f>
        <v/>
      </c>
      <c r="AR33" s="77"/>
      <c r="AS33" s="81" t="str">
        <f>IF(ISNUMBER(AE33), IF(ISNUMBER(MATRIX!AD33),AE33*MATRIX!AD33,"n/a"),"")</f>
        <v/>
      </c>
      <c r="AT33" s="77"/>
      <c r="AU33" s="83" t="str">
        <f>IF(ISNUMBER($AE33), IF(ISNUMBER(MATRIX!AF33),$AE33*MATRIX!AF33,"n/a"),"")</f>
        <v/>
      </c>
      <c r="AV33" s="77"/>
      <c r="AW33" s="81" t="str">
        <f>IF(ISNUMBER($AE33), IF(ISNUMBER(MATRIX!AP33),$AE33*MATRIX!AP33,"n/a"),"")</f>
        <v/>
      </c>
      <c r="AX33" s="77" t="s">
        <v>434</v>
      </c>
      <c r="AY33" s="83" t="str">
        <f>IF(ISNUMBER($AE33), IF(ISNUMBER(MATRIX!AR33),$AE33*MATRIX!AR33,"n/a"),"")</f>
        <v/>
      </c>
      <c r="BA33" s="217" t="str">
        <f>IF(ISNUMBER($AE33), IF(MV&gt;200,IF(ISNUMBER(MATRIX!CL33),MATRIX!CL33,"n/a"),IF(ISNUMBER(MATRIX!CH33),MATRIX!CH33,"n/a")),"")</f>
        <v/>
      </c>
      <c r="BB33" s="1"/>
      <c r="BC33" s="1" t="str">
        <f>IF(ISNUMBER(AE33),IF(AND(ISNUMBER('Lo-Z-OUTPUT'!BA33),'Lo-Z-OUTPUT'!BA33&lt;&gt;0),'Lo-Z-OUTPUT'!BA33,'Lo-Z-INPUT'!$K$15*'Lo-Z-INPUT'!$K$7),"")</f>
        <v/>
      </c>
      <c r="BD33" s="1"/>
      <c r="BE33" s="161" t="str">
        <f t="shared" si="18"/>
        <v/>
      </c>
      <c r="BF33" s="1"/>
      <c r="BG33" s="124" t="str">
        <f>IF(ISNUMBER($AE33),IF(MV&lt;200,IF(ISNUMBER(MATRIX!AE33),ROUND((MATRIX!AE33*IDLE/1000)*CKWH,2),"-"),IF(ISNUMBER(MATRIX!AQ33),ROUND((MATRIX!AQ33*IDLE/1000)*CKWH,2),"-")),"")</f>
        <v/>
      </c>
      <c r="BH33" s="125" t="str">
        <f t="shared" si="19"/>
        <v/>
      </c>
      <c r="BJ33" s="105" t="str">
        <f>IF(ISNUMBER($AE33),IF(MV&lt;200,IF(ISNUMBER(MATRIX!AG33),ROUND((MATRIX!AG33/1000)*RUNNING*CKWH,2),"-"),IF(ISNUMBER(MATRIX!AS33),ROUND((MATRIX!AS33/1000)*RUNNING*CKWH,2),"-")),"")</f>
        <v/>
      </c>
      <c r="BK33" s="126" t="str">
        <f t="shared" si="20"/>
        <v/>
      </c>
      <c r="BM33" s="129" t="str">
        <f t="shared" si="6"/>
        <v/>
      </c>
      <c r="BN33" s="127" t="str">
        <f t="shared" si="21"/>
        <v/>
      </c>
      <c r="BP33" s="101" t="str">
        <f>IF(ISNUMBER(AE33),IF(ISNUMBER(MATRIX!BU33),AE33*MATRIX!BU33,"n/a"),"")</f>
        <v/>
      </c>
      <c r="BQ33" s="72"/>
      <c r="BR33" s="72" t="str">
        <f>IF(ISNUMBER(AE33),IF(ISNUMBER(MATRIX!BV33*BE33),AE33*MATRIX!BV33*BE33,"n/a"),"")</f>
        <v/>
      </c>
      <c r="BS33" s="72"/>
      <c r="BT33" s="100" t="str">
        <f t="shared" si="8"/>
        <v/>
      </c>
      <c r="BU33" s="96"/>
      <c r="BV33" s="157" t="str">
        <f t="shared" si="9"/>
        <v/>
      </c>
      <c r="BW33" s="158" t="str">
        <f t="shared" si="10"/>
        <v/>
      </c>
      <c r="BY33" s="85" t="str">
        <f>IF(ISNUMBER(AE33),IF(ISNUMBER(MATRIX!Y33),MATRIX!Y33,"n/a"),"")</f>
        <v/>
      </c>
      <c r="BZ33" s="86" t="str">
        <f t="shared" si="22"/>
        <v/>
      </c>
    </row>
    <row r="34" spans="1:78">
      <c r="A34" s="507" t="str">
        <f>MATRIX!A34</f>
        <v>Powersoft</v>
      </c>
      <c r="B34" s="507" t="str">
        <f>IF(MATRIX!B34&lt;&gt;0,MATRIX!B34,"-")</f>
        <v>Duecanali 1604</v>
      </c>
      <c r="D34" t="b">
        <f>ISNUMBER(MATRIX!K34)</f>
        <v>1</v>
      </c>
      <c r="E34" t="b">
        <f>ISNUMBER(MATRIX!L34)</f>
        <v>1</v>
      </c>
      <c r="F34" t="b">
        <f>ISNUMBER(MATRIX!M34)</f>
        <v>1</v>
      </c>
      <c r="H34" t="b">
        <f>ISNUMBER(MATRIX!Q34)</f>
        <v>1</v>
      </c>
      <c r="I34" t="b">
        <f>ISNUMBER(MATRIX!R34)</f>
        <v>1</v>
      </c>
      <c r="K34" t="b">
        <f>AND(WLT&lt;=MATRIX!K34,MATRIX!K34&lt;=PIU*WLT)</f>
        <v>0</v>
      </c>
      <c r="L34" t="b">
        <f>AND(WLT&lt;=MATRIX!L34,MATRIX!L34&lt;=PIU*WLT)</f>
        <v>0</v>
      </c>
      <c r="M34" t="b">
        <f>AND(WLT&lt;=MATRIX!M34,MATRIX!M34&lt;=PIU*WLT)</f>
        <v>0</v>
      </c>
      <c r="O34" t="b">
        <f>AND(WLT&lt;=MATRIX!Q34,MATRIX!Q34&lt;=PIU*WLT)</f>
        <v>0</v>
      </c>
      <c r="P34" t="b">
        <f>AND(WLT&lt;=MATRIX!R34,MATRIX!R34&lt;=PIU*WLT)</f>
        <v>0</v>
      </c>
      <c r="R34" t="b">
        <f t="shared" si="0"/>
        <v>1</v>
      </c>
      <c r="S34" t="b">
        <f t="shared" si="1"/>
        <v>0</v>
      </c>
      <c r="T34" t="b">
        <f t="shared" si="2"/>
        <v>0</v>
      </c>
      <c r="V34" s="1">
        <f>IF(AND(ISNUMBER(MATRIX!$F34),MATRIX!$F34&lt;&gt;0),NLT/MATRIX!$F34,"ERROR")</f>
        <v>0</v>
      </c>
      <c r="X34" s="1" t="str">
        <f t="shared" si="11"/>
        <v>-</v>
      </c>
      <c r="Y34" s="1" t="str">
        <f t="shared" si="12"/>
        <v>-</v>
      </c>
      <c r="Z34" s="1" t="str">
        <f t="shared" si="13"/>
        <v>-</v>
      </c>
      <c r="AB34" s="1" t="str">
        <f t="shared" si="14"/>
        <v>-</v>
      </c>
      <c r="AC34" s="1" t="str">
        <f t="shared" si="15"/>
        <v>-</v>
      </c>
      <c r="AE34" s="64" t="str">
        <f t="shared" si="16"/>
        <v/>
      </c>
      <c r="AF34" s="64" t="str">
        <f t="shared" si="17"/>
        <v/>
      </c>
      <c r="AH34" s="62" t="str">
        <f>IF(ISNUMBER(AE34),AE34*MATRIX!E34,"-")</f>
        <v>-</v>
      </c>
      <c r="AJ34" s="215" t="str">
        <f>IF(ISNUMBER($AE34),IF(KP="kg",AE34*MATRIX!CB34,AE34*MATRIX!CB34*2.2),"-")</f>
        <v>-</v>
      </c>
      <c r="AK34" s="65" t="str">
        <f t="shared" si="3"/>
        <v/>
      </c>
      <c r="AM34" s="1" t="str">
        <f>IF(V34&lt;&gt;0,IF(COUNT(X34:Z34),IF(R34,MATRIX!K34,IF(S34,MATRIX!L34,IF(T34,MATRIX!M34,S))),IF(COUNT(AB34:AC34),IF(R34,MATRIX!Q34,IF(S34,MATRIX!R34,"--")),"---")),"")</f>
        <v/>
      </c>
      <c r="AO34" s="70" t="str">
        <f>IF(V34&lt;&gt;0,IF(COUNT(X34:Z34),AM34*AE34*MATRIX!F34,IF(COUNT(AB34:AC34),AM34*AE34*MATRIX!F34/2,"")),"")</f>
        <v/>
      </c>
      <c r="AQ34" s="40" t="str">
        <f>IF(ISNUMBER($AE34),IF(ISNUMBER(MATRIX!U34),IF(MATRIX!U34-INT(MATRIX!U34)=0,MATRIX!U34,"("&amp;MATRIX!U34&amp;")"),"n/a"),"")</f>
        <v/>
      </c>
      <c r="AR34" s="77"/>
      <c r="AS34" s="81" t="str">
        <f>IF(ISNUMBER(AE34), IF(ISNUMBER(MATRIX!AD34),AE34*MATRIX!AD34,"n/a"),"")</f>
        <v/>
      </c>
      <c r="AT34" s="77"/>
      <c r="AU34" s="83" t="str">
        <f>IF(ISNUMBER($AE34), IF(ISNUMBER(MATRIX!AF34),$AE34*MATRIX!AF34,"n/a"),"")</f>
        <v/>
      </c>
      <c r="AV34" s="77"/>
      <c r="AW34" s="81" t="str">
        <f>IF(ISNUMBER($AE34), IF(ISNUMBER(MATRIX!AP34),$AE34*MATRIX!AP34,"n/a"),"")</f>
        <v/>
      </c>
      <c r="AX34" s="77" t="s">
        <v>434</v>
      </c>
      <c r="AY34" s="83" t="str">
        <f>IF(ISNUMBER($AE34), IF(ISNUMBER(MATRIX!AR34),$AE34*MATRIX!AR34,"n/a"),"")</f>
        <v/>
      </c>
      <c r="BA34" s="217" t="str">
        <f>IF(ISNUMBER($AE34), IF(MV&gt;200,IF(ISNUMBER(MATRIX!CL34),MATRIX!CL34,"n/a"),IF(ISNUMBER(MATRIX!CH34),MATRIX!CH34,"n/a")),"")</f>
        <v/>
      </c>
      <c r="BB34" s="1"/>
      <c r="BC34" s="1" t="str">
        <f>IF(ISNUMBER(AE34),IF(AND(ISNUMBER('Lo-Z-OUTPUT'!BA34),'Lo-Z-OUTPUT'!BA34&lt;&gt;0),'Lo-Z-OUTPUT'!BA34,'Lo-Z-INPUT'!$K$15*'Lo-Z-INPUT'!$K$7),"")</f>
        <v/>
      </c>
      <c r="BD34" s="1"/>
      <c r="BE34" s="161" t="str">
        <f t="shared" si="18"/>
        <v/>
      </c>
      <c r="BF34" s="1"/>
      <c r="BG34" s="124" t="str">
        <f>IF(ISNUMBER($AE34),IF(MV&lt;200,IF(ISNUMBER(MATRIX!AE34),ROUND((MATRIX!AE34*IDLE/1000)*CKWH,2),"-"),IF(ISNUMBER(MATRIX!AQ34),ROUND((MATRIX!AQ34*IDLE/1000)*CKWH,2),"-")),"")</f>
        <v/>
      </c>
      <c r="BH34" s="125" t="str">
        <f t="shared" si="19"/>
        <v/>
      </c>
      <c r="BJ34" s="105" t="str">
        <f>IF(ISNUMBER($AE34),IF(MV&lt;200,IF(ISNUMBER(MATRIX!AG34),ROUND((MATRIX!AG34/1000)*RUNNING*CKWH,2),"-"),IF(ISNUMBER(MATRIX!AS34),ROUND((MATRIX!AS34/1000)*RUNNING*CKWH,2),"-")),"")</f>
        <v/>
      </c>
      <c r="BK34" s="126" t="str">
        <f t="shared" si="20"/>
        <v/>
      </c>
      <c r="BM34" s="129" t="str">
        <f t="shared" si="6"/>
        <v/>
      </c>
      <c r="BN34" s="127" t="str">
        <f t="shared" si="21"/>
        <v/>
      </c>
      <c r="BP34" s="101" t="str">
        <f>IF(ISNUMBER(AE34),IF(ISNUMBER(MATRIX!BU34),AE34*MATRIX!BU34,"n/a"),"")</f>
        <v/>
      </c>
      <c r="BQ34" s="72"/>
      <c r="BR34" s="72" t="str">
        <f>IF(ISNUMBER(AE34),IF(ISNUMBER(MATRIX!BV34*BE34),AE34*MATRIX!BV34*BE34,"n/a"),"")</f>
        <v/>
      </c>
      <c r="BS34" s="72"/>
      <c r="BT34" s="100" t="str">
        <f t="shared" si="8"/>
        <v/>
      </c>
      <c r="BU34" s="96"/>
      <c r="BV34" s="157" t="str">
        <f t="shared" si="9"/>
        <v/>
      </c>
      <c r="BW34" s="158" t="str">
        <f t="shared" si="10"/>
        <v/>
      </c>
      <c r="BY34" s="85" t="str">
        <f>IF(ISNUMBER(AE34),IF(ISNUMBER(MATRIX!Y34),MATRIX!Y34,"n/a"),"")</f>
        <v/>
      </c>
      <c r="BZ34" s="86" t="str">
        <f t="shared" si="22"/>
        <v/>
      </c>
    </row>
    <row r="35" spans="1:78">
      <c r="A35" s="507" t="str">
        <f>MATRIX!A35</f>
        <v>Powersoft</v>
      </c>
      <c r="B35" s="507" t="str">
        <f>IF(MATRIX!B35&lt;&gt;0,MATRIX!B35,"-")</f>
        <v>Duecanali 4804</v>
      </c>
      <c r="D35" t="b">
        <f>ISNUMBER(MATRIX!K35)</f>
        <v>1</v>
      </c>
      <c r="E35" t="b">
        <f>ISNUMBER(MATRIX!L35)</f>
        <v>1</v>
      </c>
      <c r="F35" t="b">
        <f>ISNUMBER(MATRIX!M35)</f>
        <v>1</v>
      </c>
      <c r="H35" t="b">
        <f>ISNUMBER(MATRIX!Q35)</f>
        <v>1</v>
      </c>
      <c r="I35" t="b">
        <f>ISNUMBER(MATRIX!R35)</f>
        <v>1</v>
      </c>
      <c r="K35" t="b">
        <f>AND(WLT&lt;=MATRIX!K35,MATRIX!K35&lt;=PIU*WLT)</f>
        <v>0</v>
      </c>
      <c r="L35" t="b">
        <f>AND(WLT&lt;=MATRIX!L35,MATRIX!L35&lt;=PIU*WLT)</f>
        <v>0</v>
      </c>
      <c r="M35" t="b">
        <f>AND(WLT&lt;=MATRIX!M35,MATRIX!M35&lt;=PIU*WLT)</f>
        <v>0</v>
      </c>
      <c r="O35" t="b">
        <f>AND(WLT&lt;=MATRIX!Q35,MATRIX!Q35&lt;=PIU*WLT)</f>
        <v>0</v>
      </c>
      <c r="P35" t="b">
        <f>AND(WLT&lt;=MATRIX!R35,MATRIX!R35&lt;=PIU*WLT)</f>
        <v>0</v>
      </c>
      <c r="R35" t="b">
        <f t="shared" si="0"/>
        <v>1</v>
      </c>
      <c r="S35" t="b">
        <f t="shared" si="1"/>
        <v>0</v>
      </c>
      <c r="T35" t="b">
        <f t="shared" si="2"/>
        <v>0</v>
      </c>
      <c r="V35" s="1">
        <f>IF(AND(ISNUMBER(MATRIX!$F35),MATRIX!$F35&lt;&gt;0),NLT/MATRIX!$F35,"ERROR")</f>
        <v>0</v>
      </c>
      <c r="X35" s="1" t="str">
        <f t="shared" si="11"/>
        <v>-</v>
      </c>
      <c r="Y35" s="1" t="str">
        <f t="shared" si="12"/>
        <v>-</v>
      </c>
      <c r="Z35" s="1" t="str">
        <f t="shared" si="13"/>
        <v>-</v>
      </c>
      <c r="AB35" s="1" t="str">
        <f t="shared" si="14"/>
        <v>-</v>
      </c>
      <c r="AC35" s="1" t="str">
        <f t="shared" si="15"/>
        <v>-</v>
      </c>
      <c r="AE35" s="64" t="str">
        <f t="shared" si="16"/>
        <v/>
      </c>
      <c r="AF35" s="64" t="str">
        <f t="shared" si="17"/>
        <v/>
      </c>
      <c r="AH35" s="62" t="str">
        <f>IF(ISNUMBER(AE35),AE35*MATRIX!E35,"-")</f>
        <v>-</v>
      </c>
      <c r="AJ35" s="215" t="str">
        <f>IF(ISNUMBER($AE35),IF(KP="kg",AE35*MATRIX!CB35,AE35*MATRIX!CB35*2.2),"-")</f>
        <v>-</v>
      </c>
      <c r="AK35" s="65" t="str">
        <f t="shared" si="3"/>
        <v/>
      </c>
      <c r="AM35" s="1" t="str">
        <f>IF(V35&lt;&gt;0,IF(COUNT(X35:Z35),IF(R35,MATRIX!K35,IF(S35,MATRIX!L35,IF(T35,MATRIX!M35,S))),IF(COUNT(AB35:AC35),IF(R35,MATRIX!Q35,IF(S35,MATRIX!R35,"--")),"---")),"")</f>
        <v/>
      </c>
      <c r="AO35" s="70" t="str">
        <f>IF(V35&lt;&gt;0,IF(COUNT(X35:Z35),AM35*AE35*MATRIX!F35,IF(COUNT(AB35:AC35),AM35*AE35*MATRIX!F35/2,"")),"")</f>
        <v/>
      </c>
      <c r="AQ35" s="40" t="str">
        <f>IF(ISNUMBER($AE35),IF(ISNUMBER(MATRIX!U35),IF(MATRIX!U35-INT(MATRIX!U35)=0,MATRIX!U35,"("&amp;MATRIX!U35&amp;")"),"n/a"),"")</f>
        <v/>
      </c>
      <c r="AR35" s="77"/>
      <c r="AS35" s="81" t="str">
        <f>IF(ISNUMBER(AE35), IF(ISNUMBER(MATRIX!AD35),AE35*MATRIX!AD35,"n/a"),"")</f>
        <v/>
      </c>
      <c r="AT35" s="77"/>
      <c r="AU35" s="83" t="str">
        <f>IF(ISNUMBER($AE35), IF(ISNUMBER(MATRIX!AF35),$AE35*MATRIX!AF35,"n/a"),"")</f>
        <v/>
      </c>
      <c r="AV35" s="77"/>
      <c r="AW35" s="81" t="str">
        <f>IF(ISNUMBER($AE35), IF(ISNUMBER(MATRIX!AP35),$AE35*MATRIX!AP35,"n/a"),"")</f>
        <v/>
      </c>
      <c r="AX35" s="77" t="s">
        <v>434</v>
      </c>
      <c r="AY35" s="83" t="str">
        <f>IF(ISNUMBER($AE35), IF(ISNUMBER(MATRIX!AR35),$AE35*MATRIX!AR35,"n/a"),"")</f>
        <v/>
      </c>
      <c r="BA35" s="217" t="str">
        <f>IF(ISNUMBER($AE35), IF(MV&gt;200,IF(ISNUMBER(MATRIX!CL35),MATRIX!CL35,"n/a"),IF(ISNUMBER(MATRIX!CH35),MATRIX!CH35,"n/a")),"")</f>
        <v/>
      </c>
      <c r="BB35" s="1"/>
      <c r="BC35" s="1" t="str">
        <f>IF(ISNUMBER(AE35),IF(AND(ISNUMBER('Lo-Z-OUTPUT'!BA35),'Lo-Z-OUTPUT'!BA35&lt;&gt;0),'Lo-Z-OUTPUT'!BA35,'Lo-Z-INPUT'!$K$15*'Lo-Z-INPUT'!$K$7),"")</f>
        <v/>
      </c>
      <c r="BD35" s="1"/>
      <c r="BE35" s="161" t="str">
        <f t="shared" si="18"/>
        <v/>
      </c>
      <c r="BF35" s="1"/>
      <c r="BG35" s="124" t="str">
        <f>IF(ISNUMBER($AE35),IF(MV&lt;200,IF(ISNUMBER(MATRIX!AE35),ROUND((MATRIX!AE35*IDLE/1000)*CKWH,2),"-"),IF(ISNUMBER(MATRIX!AQ35),ROUND((MATRIX!AQ35*IDLE/1000)*CKWH,2),"-")),"")</f>
        <v/>
      </c>
      <c r="BH35" s="125" t="str">
        <f t="shared" si="19"/>
        <v/>
      </c>
      <c r="BJ35" s="105" t="str">
        <f>IF(ISNUMBER($AE35),IF(MV&lt;200,IF(ISNUMBER(MATRIX!AG35),ROUND((MATRIX!AG35/1000)*RUNNING*CKWH,2),"-"),IF(ISNUMBER(MATRIX!AS35),ROUND((MATRIX!AS35/1000)*RUNNING*CKWH,2),"-")),"")</f>
        <v/>
      </c>
      <c r="BK35" s="126" t="str">
        <f t="shared" si="20"/>
        <v/>
      </c>
      <c r="BM35" s="129" t="str">
        <f t="shared" si="6"/>
        <v/>
      </c>
      <c r="BN35" s="127" t="str">
        <f t="shared" si="21"/>
        <v/>
      </c>
      <c r="BP35" s="101" t="str">
        <f>IF(ISNUMBER(AE35),IF(ISNUMBER(MATRIX!BU35),AE35*MATRIX!BU35,"n/a"),"")</f>
        <v/>
      </c>
      <c r="BQ35" s="72"/>
      <c r="BR35" s="72" t="str">
        <f>IF(ISNUMBER(AE35),IF(ISNUMBER(MATRIX!BV35*BE35),AE35*MATRIX!BV35*BE35,"n/a"),"")</f>
        <v/>
      </c>
      <c r="BS35" s="72"/>
      <c r="BT35" s="100" t="str">
        <f t="shared" si="8"/>
        <v/>
      </c>
      <c r="BU35" s="96"/>
      <c r="BV35" s="157" t="str">
        <f t="shared" si="9"/>
        <v/>
      </c>
      <c r="BW35" s="158" t="str">
        <f t="shared" si="10"/>
        <v/>
      </c>
      <c r="BY35" s="85" t="str">
        <f>IF(ISNUMBER(AE35),IF(ISNUMBER(MATRIX!Y35),MATRIX!Y35,"n/a"),"")</f>
        <v/>
      </c>
      <c r="BZ35" s="86" t="str">
        <f t="shared" si="22"/>
        <v/>
      </c>
    </row>
    <row r="36" spans="1:78">
      <c r="A36" s="507" t="str">
        <f>MATRIX!A36</f>
        <v>Powersoft</v>
      </c>
      <c r="B36" s="507" t="str">
        <f>IF(MATRIX!B36&lt;&gt;0,MATRIX!B36,"-")</f>
        <v>Duecanali 6404</v>
      </c>
      <c r="D36" t="b">
        <f>ISNUMBER(MATRIX!K36)</f>
        <v>1</v>
      </c>
      <c r="E36" t="b">
        <f>ISNUMBER(MATRIX!L36)</f>
        <v>1</v>
      </c>
      <c r="F36" t="b">
        <f>ISNUMBER(MATRIX!M36)</f>
        <v>1</v>
      </c>
      <c r="H36" t="b">
        <f>ISNUMBER(MATRIX!Q36)</f>
        <v>1</v>
      </c>
      <c r="I36" t="b">
        <f>ISNUMBER(MATRIX!R36)</f>
        <v>1</v>
      </c>
      <c r="K36" t="b">
        <f>AND(WLT&lt;=MATRIX!K36,MATRIX!K36&lt;=PIU*WLT)</f>
        <v>0</v>
      </c>
      <c r="L36" t="b">
        <f>AND(WLT&lt;=MATRIX!L36,MATRIX!L36&lt;=PIU*WLT)</f>
        <v>0</v>
      </c>
      <c r="M36" t="b">
        <f>AND(WLT&lt;=MATRIX!M36,MATRIX!M36&lt;=PIU*WLT)</f>
        <v>0</v>
      </c>
      <c r="O36" t="b">
        <f>AND(WLT&lt;=MATRIX!Q36,MATRIX!Q36&lt;=PIU*WLT)</f>
        <v>0</v>
      </c>
      <c r="P36" t="b">
        <f>AND(WLT&lt;=MATRIX!R36,MATRIX!R36&lt;=PIU*WLT)</f>
        <v>0</v>
      </c>
      <c r="R36" t="b">
        <f t="shared" si="0"/>
        <v>1</v>
      </c>
      <c r="S36" t="b">
        <f t="shared" si="1"/>
        <v>0</v>
      </c>
      <c r="T36" t="b">
        <f t="shared" si="2"/>
        <v>0</v>
      </c>
      <c r="V36" s="1">
        <f>IF(AND(ISNUMBER(MATRIX!$F36),MATRIX!$F36&lt;&gt;0),NLT/MATRIX!$F36,"ERROR")</f>
        <v>0</v>
      </c>
      <c r="X36" s="1" t="str">
        <f t="shared" si="11"/>
        <v>-</v>
      </c>
      <c r="Y36" s="1" t="str">
        <f t="shared" si="12"/>
        <v>-</v>
      </c>
      <c r="Z36" s="1" t="str">
        <f t="shared" si="13"/>
        <v>-</v>
      </c>
      <c r="AB36" s="1" t="str">
        <f t="shared" si="14"/>
        <v>-</v>
      </c>
      <c r="AC36" s="1" t="str">
        <f t="shared" si="15"/>
        <v>-</v>
      </c>
      <c r="AE36" s="64" t="str">
        <f t="shared" si="16"/>
        <v/>
      </c>
      <c r="AF36" s="64" t="str">
        <f t="shared" si="17"/>
        <v/>
      </c>
      <c r="AH36" s="62" t="str">
        <f>IF(ISNUMBER(AE36),AE36*MATRIX!E36,"-")</f>
        <v>-</v>
      </c>
      <c r="AJ36" s="215" t="str">
        <f>IF(ISNUMBER($AE36),IF(KP="kg",AE36*MATRIX!CB36,AE36*MATRIX!CB36*2.2),"-")</f>
        <v>-</v>
      </c>
      <c r="AK36" s="65" t="str">
        <f t="shared" si="3"/>
        <v/>
      </c>
      <c r="AM36" s="1" t="str">
        <f>IF(V36&lt;&gt;0,IF(COUNT(X36:Z36),IF(R36,MATRIX!K36,IF(S36,MATRIX!L36,IF(T36,MATRIX!M36,S))),IF(COUNT(AB36:AC36),IF(R36,MATRIX!Q36,IF(S36,MATRIX!R36,"--")),"---")),"")</f>
        <v/>
      </c>
      <c r="AO36" s="70" t="str">
        <f>IF(V36&lt;&gt;0,IF(COUNT(X36:Z36),AM36*AE36*MATRIX!F36,IF(COUNT(AB36:AC36),AM36*AE36*MATRIX!F36/2,"")),"")</f>
        <v/>
      </c>
      <c r="AQ36" s="40" t="str">
        <f>IF(ISNUMBER($AE36),IF(ISNUMBER(MATRIX!U36),IF(MATRIX!U36-INT(MATRIX!U36)=0,MATRIX!U36,"("&amp;MATRIX!U36&amp;")"),"n/a"),"")</f>
        <v/>
      </c>
      <c r="AR36" s="77"/>
      <c r="AS36" s="81" t="str">
        <f>IF(ISNUMBER(AE36), IF(ISNUMBER(MATRIX!AD36),AE36*MATRIX!AD36,"n/a"),"")</f>
        <v/>
      </c>
      <c r="AT36" s="77"/>
      <c r="AU36" s="83" t="str">
        <f>IF(ISNUMBER($AE36), IF(ISNUMBER(MATRIX!AF36),$AE36*MATRIX!AF36,"n/a"),"")</f>
        <v/>
      </c>
      <c r="AV36" s="77"/>
      <c r="AW36" s="81" t="str">
        <f>IF(ISNUMBER($AE36), IF(ISNUMBER(MATRIX!AP36),$AE36*MATRIX!AP36,"n/a"),"")</f>
        <v/>
      </c>
      <c r="AX36" s="77" t="s">
        <v>434</v>
      </c>
      <c r="AY36" s="83" t="str">
        <f>IF(ISNUMBER($AE36), IF(ISNUMBER(MATRIX!AR36),$AE36*MATRIX!AR36,"n/a"),"")</f>
        <v/>
      </c>
      <c r="BA36" s="217" t="str">
        <f>IF(ISNUMBER($AE36), IF(MV&gt;200,IF(ISNUMBER(MATRIX!CL36),MATRIX!CL36,"n/a"),IF(ISNUMBER(MATRIX!CH36),MATRIX!CH36,"n/a")),"")</f>
        <v/>
      </c>
      <c r="BB36" s="1"/>
      <c r="BC36" s="1" t="str">
        <f>IF(ISNUMBER(AE36),IF(AND(ISNUMBER('Lo-Z-OUTPUT'!BA36),'Lo-Z-OUTPUT'!BA36&lt;&gt;0),'Lo-Z-OUTPUT'!BA36,'Lo-Z-INPUT'!$K$15*'Lo-Z-INPUT'!$K$7),"")</f>
        <v/>
      </c>
      <c r="BD36" s="1"/>
      <c r="BE36" s="161" t="str">
        <f t="shared" si="18"/>
        <v/>
      </c>
      <c r="BF36" s="1"/>
      <c r="BG36" s="124" t="str">
        <f>IF(ISNUMBER($AE36),IF(MV&lt;200,IF(ISNUMBER(MATRIX!AE36),ROUND((MATRIX!AE36*IDLE/1000)*CKWH,2),"-"),IF(ISNUMBER(MATRIX!AQ36),ROUND((MATRIX!AQ36*IDLE/1000)*CKWH,2),"-")),"")</f>
        <v/>
      </c>
      <c r="BH36" s="125" t="str">
        <f t="shared" si="19"/>
        <v/>
      </c>
      <c r="BJ36" s="105" t="str">
        <f>IF(ISNUMBER($AE36),IF(MV&lt;200,IF(ISNUMBER(MATRIX!AG36),ROUND((MATRIX!AG36/1000)*RUNNING*CKWH,2),"-"),IF(ISNUMBER(MATRIX!AS36),ROUND((MATRIX!AS36/1000)*RUNNING*CKWH,2),"-")),"")</f>
        <v/>
      </c>
      <c r="BK36" s="126" t="str">
        <f t="shared" si="20"/>
        <v/>
      </c>
      <c r="BM36" s="129" t="str">
        <f t="shared" si="6"/>
        <v/>
      </c>
      <c r="BN36" s="127" t="str">
        <f t="shared" si="21"/>
        <v/>
      </c>
      <c r="BP36" s="101" t="str">
        <f>IF(ISNUMBER(AE36),IF(ISNUMBER(MATRIX!BU36),AE36*MATRIX!BU36,"n/a"),"")</f>
        <v/>
      </c>
      <c r="BQ36" s="72"/>
      <c r="BR36" s="72" t="str">
        <f>IF(ISNUMBER(AE36),IF(ISNUMBER(MATRIX!BV36*BE36),AE36*MATRIX!BV36*BE36,"n/a"),"")</f>
        <v/>
      </c>
      <c r="BS36" s="72"/>
      <c r="BT36" s="100" t="str">
        <f t="shared" si="8"/>
        <v/>
      </c>
      <c r="BU36" s="96"/>
      <c r="BV36" s="157" t="str">
        <f t="shared" si="9"/>
        <v/>
      </c>
      <c r="BW36" s="158" t="str">
        <f t="shared" si="10"/>
        <v/>
      </c>
      <c r="BY36" s="85" t="str">
        <f>IF(ISNUMBER(AE36),IF(ISNUMBER(MATRIX!Y36),MATRIX!Y36,"n/a"),"")</f>
        <v/>
      </c>
      <c r="BZ36" s="86" t="str">
        <f t="shared" si="22"/>
        <v/>
      </c>
    </row>
    <row r="37" spans="1:78">
      <c r="A37" s="488" t="str">
        <f>MATRIX!A37</f>
        <v>LAB GRUPPEN</v>
      </c>
      <c r="B37" s="488" t="str">
        <f>IF(MATRIX!B37&lt;&gt;0,MATRIX!B37,"-")</f>
        <v>C5:4X</v>
      </c>
      <c r="D37" t="b">
        <f>ISNUMBER(MATRIX!K37)</f>
        <v>1</v>
      </c>
      <c r="E37" t="b">
        <f>ISNUMBER(MATRIX!L37)</f>
        <v>1</v>
      </c>
      <c r="F37" t="b">
        <f>ISNUMBER(MATRIX!M37)</f>
        <v>1</v>
      </c>
      <c r="H37" t="b">
        <f>ISNUMBER(MATRIX!Q37)</f>
        <v>1</v>
      </c>
      <c r="I37" t="b">
        <f>ISNUMBER(MATRIX!R37)</f>
        <v>1</v>
      </c>
      <c r="K37" t="b">
        <f>AND(WLT&lt;=MATRIX!K37,MATRIX!K37&lt;=PIU*WLT)</f>
        <v>0</v>
      </c>
      <c r="L37" t="b">
        <f>AND(WLT&lt;=MATRIX!L37,MATRIX!L37&lt;=PIU*WLT)</f>
        <v>0</v>
      </c>
      <c r="M37" t="b">
        <f>AND(WLT&lt;=MATRIX!M37,MATRIX!M37&lt;=PIU*WLT)</f>
        <v>0</v>
      </c>
      <c r="O37" t="b">
        <f>AND(WLT&lt;=MATRIX!Q37,MATRIX!Q37&lt;=PIU*WLT)</f>
        <v>0</v>
      </c>
      <c r="P37" t="b">
        <f>AND(WLT&lt;=MATRIX!R37,MATRIX!R37&lt;=PIU*WLT)</f>
        <v>0</v>
      </c>
      <c r="R37" t="b">
        <f t="shared" si="0"/>
        <v>1</v>
      </c>
      <c r="S37" t="b">
        <f t="shared" si="1"/>
        <v>0</v>
      </c>
      <c r="T37" t="b">
        <f t="shared" si="2"/>
        <v>0</v>
      </c>
      <c r="V37" s="1">
        <f>IF(AND(ISNUMBER(MATRIX!$F37),MATRIX!$F37&lt;&gt;0),NLT/MATRIX!$F37,"ERROR")</f>
        <v>0</v>
      </c>
      <c r="X37" s="1" t="str">
        <f t="shared" si="11"/>
        <v>-</v>
      </c>
      <c r="Y37" s="1" t="str">
        <f t="shared" si="12"/>
        <v>-</v>
      </c>
      <c r="Z37" s="1" t="str">
        <f t="shared" si="13"/>
        <v>-</v>
      </c>
      <c r="AB37" s="1" t="str">
        <f t="shared" si="14"/>
        <v>-</v>
      </c>
      <c r="AC37" s="1" t="str">
        <f t="shared" si="15"/>
        <v>-</v>
      </c>
      <c r="AE37" s="64" t="str">
        <f t="shared" si="16"/>
        <v/>
      </c>
      <c r="AF37" s="64" t="str">
        <f t="shared" si="17"/>
        <v/>
      </c>
      <c r="AH37" s="62" t="str">
        <f>IF(ISNUMBER(AE37),AE37*MATRIX!E37,"-")</f>
        <v>-</v>
      </c>
      <c r="AJ37" s="215" t="str">
        <f>IF(ISNUMBER($AE37),IF(KP="kg",AE37*MATRIX!CB37,AE37*MATRIX!CB37*2.2),"-")</f>
        <v>-</v>
      </c>
      <c r="AK37" s="65" t="str">
        <f t="shared" si="3"/>
        <v/>
      </c>
      <c r="AM37" s="1" t="str">
        <f>IF(V37&lt;&gt;0,IF(COUNT(X37:Z37),IF(R37,MATRIX!K37,IF(S37,MATRIX!L37,IF(T37,MATRIX!M37,S))),IF(COUNT(AB37:AC37),IF(R37,MATRIX!Q37,IF(S37,MATRIX!R37,"--")),"---")),"")</f>
        <v/>
      </c>
      <c r="AO37" s="70" t="str">
        <f>IF(V37&lt;&gt;0,IF(COUNT(X37:Z37),AM37*AE37*MATRIX!F37,IF(COUNT(AB37:AC37),AM37*AE37*MATRIX!F37/2,"")),"")</f>
        <v/>
      </c>
      <c r="AQ37" s="40" t="str">
        <f>IF(ISNUMBER($AE37),IF(ISNUMBER(MATRIX!U37),IF(MATRIX!U37-INT(MATRIX!U37)=0,MATRIX!U37,"("&amp;MATRIX!U37&amp;")"),"n/a"),"")</f>
        <v/>
      </c>
      <c r="AR37" s="77"/>
      <c r="AS37" s="81" t="str">
        <f>IF(ISNUMBER(AE37), IF(ISNUMBER(MATRIX!AD37),AE37*MATRIX!AD37,"n/a"),"")</f>
        <v/>
      </c>
      <c r="AT37" s="77"/>
      <c r="AU37" s="83" t="str">
        <f>IF(ISNUMBER($AE37), IF(ISNUMBER(MATRIX!AF37),$AE37*MATRIX!AF37,"n/a"),"")</f>
        <v/>
      </c>
      <c r="AV37" s="77"/>
      <c r="AW37" s="81" t="str">
        <f>IF(ISNUMBER($AE37), IF(ISNUMBER(MATRIX!AP37),$AE37*MATRIX!AP37,"n/a"),"")</f>
        <v/>
      </c>
      <c r="AX37" s="77" t="s">
        <v>434</v>
      </c>
      <c r="AY37" s="83" t="str">
        <f>IF(ISNUMBER($AE37), IF(ISNUMBER(MATRIX!AR37),$AE37*MATRIX!AR37,"n/a"),"")</f>
        <v/>
      </c>
      <c r="BA37" s="217" t="str">
        <f>IF(ISNUMBER($AE37), IF(MV&gt;200,IF(ISNUMBER(MATRIX!CL37),MATRIX!CL37,"n/a"),IF(ISNUMBER(MATRIX!CH37),MATRIX!CH37,"n/a")),"")</f>
        <v/>
      </c>
      <c r="BB37" s="1"/>
      <c r="BC37" s="1" t="str">
        <f>IF(ISNUMBER(AE37),IF(AND(ISNUMBER('Lo-Z-OUTPUT'!BA37),'Lo-Z-OUTPUT'!BA37&lt;&gt;0),'Lo-Z-OUTPUT'!BA37,'Lo-Z-INPUT'!$K$15*'Lo-Z-INPUT'!$K$7),"")</f>
        <v/>
      </c>
      <c r="BD37" s="1"/>
      <c r="BE37" s="161" t="str">
        <f t="shared" si="18"/>
        <v/>
      </c>
      <c r="BF37" s="1"/>
      <c r="BG37" s="124" t="str">
        <f>IF(ISNUMBER($AE37),IF(MV&lt;200,IF(ISNUMBER(MATRIX!AE37),ROUND((MATRIX!AE37*IDLE/1000)*CKWH,2),"-"),IF(ISNUMBER(MATRIX!AQ37),ROUND((MATRIX!AQ37*IDLE/1000)*CKWH,2),"-")),"")</f>
        <v/>
      </c>
      <c r="BH37" s="125" t="str">
        <f t="shared" si="19"/>
        <v/>
      </c>
      <c r="BJ37" s="105" t="str">
        <f>IF(ISNUMBER($AE37),IF(MV&lt;200,IF(ISNUMBER(MATRIX!AG37),ROUND((MATRIX!AG37/1000)*RUNNING*CKWH,2),"-"),IF(ISNUMBER(MATRIX!AS37),ROUND((MATRIX!AS37/1000)*RUNNING*CKWH,2),"-")),"")</f>
        <v/>
      </c>
      <c r="BK37" s="126" t="str">
        <f t="shared" si="20"/>
        <v/>
      </c>
      <c r="BM37" s="129" t="str">
        <f t="shared" si="6"/>
        <v/>
      </c>
      <c r="BN37" s="127" t="str">
        <f t="shared" si="21"/>
        <v/>
      </c>
      <c r="BP37" s="101" t="str">
        <f>IF(ISNUMBER(AE37),IF(ISNUMBER(MATRIX!BU37),AE37*MATRIX!BU37,"n/a"),"")</f>
        <v/>
      </c>
      <c r="BQ37" s="72"/>
      <c r="BR37" s="72" t="str">
        <f>IF(ISNUMBER(AE37),IF(ISNUMBER(MATRIX!BV37*BE37),AE37*MATRIX!BV37*BE37,"n/a"),"")</f>
        <v/>
      </c>
      <c r="BS37" s="72"/>
      <c r="BT37" s="100" t="str">
        <f t="shared" si="8"/>
        <v/>
      </c>
      <c r="BU37" s="96"/>
      <c r="BV37" s="157" t="str">
        <f t="shared" si="9"/>
        <v/>
      </c>
      <c r="BW37" s="158" t="str">
        <f t="shared" si="10"/>
        <v/>
      </c>
      <c r="BY37" s="85" t="str">
        <f>IF(ISNUMBER(AE37),IF(ISNUMBER(MATRIX!Y37),MATRIX!Y37,"n/a"),"")</f>
        <v/>
      </c>
      <c r="BZ37" s="86" t="str">
        <f t="shared" si="22"/>
        <v/>
      </c>
    </row>
    <row r="38" spans="1:78">
      <c r="A38" s="488" t="str">
        <f>MATRIX!A38</f>
        <v>LAB GRUPPEN</v>
      </c>
      <c r="B38" s="488" t="str">
        <f>IF(MATRIX!B38&lt;&gt;0,MATRIX!B38,"-")</f>
        <v>C10:4X</v>
      </c>
      <c r="D38" t="b">
        <f>ISNUMBER(MATRIX!K38)</f>
        <v>1</v>
      </c>
      <c r="E38" t="b">
        <f>ISNUMBER(MATRIX!L38)</f>
        <v>1</v>
      </c>
      <c r="F38" t="b">
        <f>ISNUMBER(MATRIX!M38)</f>
        <v>1</v>
      </c>
      <c r="H38" t="b">
        <f>ISNUMBER(MATRIX!Q38)</f>
        <v>1</v>
      </c>
      <c r="I38" t="b">
        <f>ISNUMBER(MATRIX!R38)</f>
        <v>1</v>
      </c>
      <c r="K38" t="b">
        <f>AND(WLT&lt;=MATRIX!K38,MATRIX!K38&lt;=PIU*WLT)</f>
        <v>0</v>
      </c>
      <c r="L38" t="b">
        <f>AND(WLT&lt;=MATRIX!L38,MATRIX!L38&lt;=PIU*WLT)</f>
        <v>0</v>
      </c>
      <c r="M38" t="b">
        <f>AND(WLT&lt;=MATRIX!M38,MATRIX!M38&lt;=PIU*WLT)</f>
        <v>0</v>
      </c>
      <c r="O38" t="b">
        <f>AND(WLT&lt;=MATRIX!Q38,MATRIX!Q38&lt;=PIU*WLT)</f>
        <v>0</v>
      </c>
      <c r="P38" t="b">
        <f>AND(WLT&lt;=MATRIX!R38,MATRIX!R38&lt;=PIU*WLT)</f>
        <v>0</v>
      </c>
      <c r="R38" t="b">
        <f t="shared" si="0"/>
        <v>1</v>
      </c>
      <c r="S38" t="b">
        <f t="shared" si="1"/>
        <v>0</v>
      </c>
      <c r="T38" t="b">
        <f t="shared" si="2"/>
        <v>0</v>
      </c>
      <c r="V38" s="1">
        <f>IF(AND(ISNUMBER(MATRIX!$F38),MATRIX!$F38&lt;&gt;0),NLT/MATRIX!$F38,"ERROR")</f>
        <v>0</v>
      </c>
      <c r="X38" s="1" t="str">
        <f t="shared" si="11"/>
        <v>-</v>
      </c>
      <c r="Y38" s="1" t="str">
        <f t="shared" si="12"/>
        <v>-</v>
      </c>
      <c r="Z38" s="1" t="str">
        <f t="shared" si="13"/>
        <v>-</v>
      </c>
      <c r="AB38" s="1" t="str">
        <f t="shared" si="14"/>
        <v>-</v>
      </c>
      <c r="AC38" s="1" t="str">
        <f t="shared" si="15"/>
        <v>-</v>
      </c>
      <c r="AE38" s="64" t="str">
        <f t="shared" si="16"/>
        <v/>
      </c>
      <c r="AF38" s="64" t="str">
        <f t="shared" si="17"/>
        <v/>
      </c>
      <c r="AH38" s="62" t="str">
        <f>IF(ISNUMBER(AE38),AE38*MATRIX!E38,"-")</f>
        <v>-</v>
      </c>
      <c r="AJ38" s="215" t="str">
        <f>IF(ISNUMBER($AE38),IF(KP="kg",AE38*MATRIX!CB38,AE38*MATRIX!CB38*2.2),"-")</f>
        <v>-</v>
      </c>
      <c r="AK38" s="65" t="str">
        <f t="shared" si="3"/>
        <v/>
      </c>
      <c r="AM38" s="1" t="str">
        <f>IF(V38&lt;&gt;0,IF(COUNT(X38:Z38),IF(R38,MATRIX!K38,IF(S38,MATRIX!L38,IF(T38,MATRIX!M38,S))),IF(COUNT(AB38:AC38),IF(R38,MATRIX!Q38,IF(S38,MATRIX!R38,"--")),"---")),"")</f>
        <v/>
      </c>
      <c r="AO38" s="70" t="str">
        <f>IF(V38&lt;&gt;0,IF(COUNT(X38:Z38),AM38*AE38*MATRIX!F38,IF(COUNT(AB38:AC38),AM38*AE38*MATRIX!F38/2,"")),"")</f>
        <v/>
      </c>
      <c r="AQ38" s="40" t="str">
        <f>IF(ISNUMBER($AE38),IF(ISNUMBER(MATRIX!U38),IF(MATRIX!U38-INT(MATRIX!U38)=0,MATRIX!U38,"("&amp;MATRIX!U38&amp;")"),"n/a"),"")</f>
        <v/>
      </c>
      <c r="AR38" s="77"/>
      <c r="AS38" s="81" t="str">
        <f>IF(ISNUMBER(AE38), IF(ISNUMBER(MATRIX!AD38),AE38*MATRIX!AD38,"n/a"),"")</f>
        <v/>
      </c>
      <c r="AT38" s="77"/>
      <c r="AU38" s="83" t="str">
        <f>IF(ISNUMBER($AE38), IF(ISNUMBER(MATRIX!AF38),$AE38*MATRIX!AF38,"n/a"),"")</f>
        <v/>
      </c>
      <c r="AV38" s="77"/>
      <c r="AW38" s="81" t="str">
        <f>IF(ISNUMBER($AE38), IF(ISNUMBER(MATRIX!AP38),$AE38*MATRIX!AP38,"n/a"),"")</f>
        <v/>
      </c>
      <c r="AX38" s="77" t="s">
        <v>434</v>
      </c>
      <c r="AY38" s="83" t="str">
        <f>IF(ISNUMBER($AE38), IF(ISNUMBER(MATRIX!AR38),$AE38*MATRIX!AR38,"n/a"),"")</f>
        <v/>
      </c>
      <c r="BA38" s="217" t="str">
        <f>IF(ISNUMBER($AE38), IF(MV&gt;200,IF(ISNUMBER(MATRIX!CL38),MATRIX!CL38,"n/a"),IF(ISNUMBER(MATRIX!CH38),MATRIX!CH38,"n/a")),"")</f>
        <v/>
      </c>
      <c r="BB38" s="1"/>
      <c r="BC38" s="1" t="str">
        <f>IF(ISNUMBER(AE38),IF(AND(ISNUMBER('Lo-Z-OUTPUT'!BA38),'Lo-Z-OUTPUT'!BA38&lt;&gt;0),'Lo-Z-OUTPUT'!BA38,'Lo-Z-INPUT'!$K$15*'Lo-Z-INPUT'!$K$7),"")</f>
        <v/>
      </c>
      <c r="BD38" s="1"/>
      <c r="BE38" s="161" t="str">
        <f t="shared" si="18"/>
        <v/>
      </c>
      <c r="BF38" s="1"/>
      <c r="BG38" s="124" t="str">
        <f>IF(ISNUMBER($AE38),IF(MV&lt;200,IF(ISNUMBER(MATRIX!AE38),ROUND((MATRIX!AE38*IDLE/1000)*CKWH,2),"-"),IF(ISNUMBER(MATRIX!AQ38),ROUND((MATRIX!AQ38*IDLE/1000)*CKWH,2),"-")),"")</f>
        <v/>
      </c>
      <c r="BH38" s="125" t="str">
        <f t="shared" si="19"/>
        <v/>
      </c>
      <c r="BJ38" s="105" t="str">
        <f>IF(ISNUMBER($AE38),IF(MV&lt;200,IF(ISNUMBER(MATRIX!AG38),ROUND((MATRIX!AG38/1000)*RUNNING*CKWH,2),"-"),IF(ISNUMBER(MATRIX!AS38),ROUND((MATRIX!AS38/1000)*RUNNING*CKWH,2),"-")),"")</f>
        <v/>
      </c>
      <c r="BK38" s="126" t="str">
        <f t="shared" si="20"/>
        <v/>
      </c>
      <c r="BM38" s="129" t="str">
        <f t="shared" si="6"/>
        <v/>
      </c>
      <c r="BN38" s="127" t="str">
        <f t="shared" si="21"/>
        <v/>
      </c>
      <c r="BP38" s="101" t="str">
        <f>IF(ISNUMBER(AE38),IF(ISNUMBER(MATRIX!BU38),AE38*MATRIX!BU38,"n/a"),"")</f>
        <v/>
      </c>
      <c r="BQ38" s="72"/>
      <c r="BR38" s="72" t="str">
        <f>IF(ISNUMBER(AE38),IF(ISNUMBER(MATRIX!BV38*BE38),AE38*MATRIX!BV38*BE38,"n/a"),"")</f>
        <v/>
      </c>
      <c r="BS38" s="72"/>
      <c r="BT38" s="100" t="str">
        <f t="shared" si="8"/>
        <v/>
      </c>
      <c r="BU38" s="96"/>
      <c r="BV38" s="157" t="str">
        <f t="shared" si="9"/>
        <v/>
      </c>
      <c r="BW38" s="158" t="str">
        <f t="shared" si="10"/>
        <v/>
      </c>
      <c r="BY38" s="85" t="str">
        <f>IF(ISNUMBER(AE38),IF(ISNUMBER(MATRIX!Y38),MATRIX!Y38,"n/a"),"")</f>
        <v/>
      </c>
      <c r="BZ38" s="86" t="str">
        <f t="shared" si="22"/>
        <v/>
      </c>
    </row>
    <row r="39" spans="1:78">
      <c r="A39" s="488" t="str">
        <f>MATRIX!A39</f>
        <v>LAB GRUPPEN</v>
      </c>
      <c r="B39" s="488" t="str">
        <f>IF(MATRIX!B39&lt;&gt;0,MATRIX!B39,"-")</f>
        <v>C10:8X</v>
      </c>
      <c r="D39" t="b">
        <f>ISNUMBER(MATRIX!K39)</f>
        <v>1</v>
      </c>
      <c r="E39" t="b">
        <f>ISNUMBER(MATRIX!L39)</f>
        <v>1</v>
      </c>
      <c r="F39" t="b">
        <f>ISNUMBER(MATRIX!M39)</f>
        <v>1</v>
      </c>
      <c r="H39" t="b">
        <f>ISNUMBER(MATRIX!Q39)</f>
        <v>1</v>
      </c>
      <c r="I39" t="b">
        <f>ISNUMBER(MATRIX!R39)</f>
        <v>1</v>
      </c>
      <c r="K39" t="b">
        <f>AND(WLT&lt;=MATRIX!K39,MATRIX!K39&lt;=PIU*WLT)</f>
        <v>0</v>
      </c>
      <c r="L39" t="b">
        <f>AND(WLT&lt;=MATRIX!L39,MATRIX!L39&lt;=PIU*WLT)</f>
        <v>0</v>
      </c>
      <c r="M39" t="b">
        <f>AND(WLT&lt;=MATRIX!M39,MATRIX!M39&lt;=PIU*WLT)</f>
        <v>0</v>
      </c>
      <c r="O39" t="b">
        <f>AND(WLT&lt;=MATRIX!Q39,MATRIX!Q39&lt;=PIU*WLT)</f>
        <v>0</v>
      </c>
      <c r="P39" t="b">
        <f>AND(WLT&lt;=MATRIX!R39,MATRIX!R39&lt;=PIU*WLT)</f>
        <v>0</v>
      </c>
      <c r="R39" t="b">
        <f t="shared" si="0"/>
        <v>1</v>
      </c>
      <c r="S39" t="b">
        <f t="shared" si="1"/>
        <v>0</v>
      </c>
      <c r="T39" t="b">
        <f t="shared" si="2"/>
        <v>0</v>
      </c>
      <c r="V39" s="1">
        <f>IF(AND(ISNUMBER(MATRIX!$F39),MATRIX!$F39&lt;&gt;0),NLT/MATRIX!$F39,"ERROR")</f>
        <v>0</v>
      </c>
      <c r="X39" s="1" t="str">
        <f t="shared" si="11"/>
        <v>-</v>
      </c>
      <c r="Y39" s="1" t="str">
        <f t="shared" si="12"/>
        <v>-</v>
      </c>
      <c r="Z39" s="1" t="str">
        <f t="shared" si="13"/>
        <v>-</v>
      </c>
      <c r="AB39" s="1" t="str">
        <f t="shared" si="14"/>
        <v>-</v>
      </c>
      <c r="AC39" s="1" t="str">
        <f t="shared" si="15"/>
        <v>-</v>
      </c>
      <c r="AE39" s="64" t="str">
        <f t="shared" si="16"/>
        <v/>
      </c>
      <c r="AF39" s="64" t="str">
        <f t="shared" si="17"/>
        <v/>
      </c>
      <c r="AH39" s="62" t="str">
        <f>IF(ISNUMBER(AE39),AE39*MATRIX!E39,"-")</f>
        <v>-</v>
      </c>
      <c r="AJ39" s="215" t="str">
        <f>IF(ISNUMBER($AE39),IF(KP="kg",AE39*MATRIX!CB39,AE39*MATRIX!CB39*2.2),"-")</f>
        <v>-</v>
      </c>
      <c r="AK39" s="65" t="str">
        <f t="shared" si="3"/>
        <v/>
      </c>
      <c r="AM39" s="1" t="str">
        <f>IF(V39&lt;&gt;0,IF(COUNT(X39:Z39),IF(R39,MATRIX!K39,IF(S39,MATRIX!L39,IF(T39,MATRIX!M39,S))),IF(COUNT(AB39:AC39),IF(R39,MATRIX!Q39,IF(S39,MATRIX!R39,"--")),"---")),"")</f>
        <v/>
      </c>
      <c r="AO39" s="70" t="str">
        <f>IF(V39&lt;&gt;0,IF(COUNT(X39:Z39),AM39*AE39*MATRIX!F39,IF(COUNT(AB39:AC39),AM39*AE39*MATRIX!F39/2,"")),"")</f>
        <v/>
      </c>
      <c r="AQ39" s="40" t="str">
        <f>IF(ISNUMBER($AE39),IF(ISNUMBER(MATRIX!U39),IF(MATRIX!U39-INT(MATRIX!U39)=0,MATRIX!U39,"("&amp;MATRIX!U39&amp;")"),"n/a"),"")</f>
        <v/>
      </c>
      <c r="AR39" s="77"/>
      <c r="AS39" s="81" t="str">
        <f>IF(ISNUMBER(AE39), IF(ISNUMBER(MATRIX!AD39),AE39*MATRIX!AD39,"n/a"),"")</f>
        <v/>
      </c>
      <c r="AT39" s="77"/>
      <c r="AU39" s="83" t="str">
        <f>IF(ISNUMBER($AE39), IF(ISNUMBER(MATRIX!AF39),$AE39*MATRIX!AF39,"n/a"),"")</f>
        <v/>
      </c>
      <c r="AV39" s="77"/>
      <c r="AW39" s="81" t="str">
        <f>IF(ISNUMBER($AE39), IF(ISNUMBER(MATRIX!AP39),$AE39*MATRIX!AP39,"n/a"),"")</f>
        <v/>
      </c>
      <c r="AX39" s="77" t="s">
        <v>434</v>
      </c>
      <c r="AY39" s="83" t="str">
        <f>IF(ISNUMBER($AE39), IF(ISNUMBER(MATRIX!AR39),$AE39*MATRIX!AR39,"n/a"),"")</f>
        <v/>
      </c>
      <c r="BA39" s="217" t="str">
        <f>IF(ISNUMBER($AE39), IF(MV&gt;200,IF(ISNUMBER(MATRIX!CL39),MATRIX!CL39,"n/a"),IF(ISNUMBER(MATRIX!CH39),MATRIX!CH39,"n/a")),"")</f>
        <v/>
      </c>
      <c r="BB39" s="1"/>
      <c r="BC39" s="1" t="str">
        <f>IF(ISNUMBER(AE39),IF(AND(ISNUMBER('Lo-Z-OUTPUT'!BA39),'Lo-Z-OUTPUT'!BA39&lt;&gt;0),'Lo-Z-OUTPUT'!BA39,'Lo-Z-INPUT'!$K$15*'Lo-Z-INPUT'!$K$7),"")</f>
        <v/>
      </c>
      <c r="BD39" s="1"/>
      <c r="BE39" s="161" t="str">
        <f t="shared" si="18"/>
        <v/>
      </c>
      <c r="BF39" s="1"/>
      <c r="BG39" s="124" t="str">
        <f>IF(ISNUMBER($AE39),IF(MV&lt;200,IF(ISNUMBER(MATRIX!AE39),ROUND((MATRIX!AE39*IDLE/1000)*CKWH,2),"-"),IF(ISNUMBER(MATRIX!AQ39),ROUND((MATRIX!AQ39*IDLE/1000)*CKWH,2),"-")),"")</f>
        <v/>
      </c>
      <c r="BH39" s="125" t="str">
        <f t="shared" si="19"/>
        <v/>
      </c>
      <c r="BJ39" s="105" t="str">
        <f>IF(ISNUMBER($AE39),IF(MV&lt;200,IF(ISNUMBER(MATRIX!AG39),ROUND((MATRIX!AG39/1000)*RUNNING*CKWH,2),"-"),IF(ISNUMBER(MATRIX!AS39),ROUND((MATRIX!AS39/1000)*RUNNING*CKWH,2),"-")),"")</f>
        <v/>
      </c>
      <c r="BK39" s="126" t="str">
        <f t="shared" si="20"/>
        <v/>
      </c>
      <c r="BM39" s="129" t="str">
        <f t="shared" si="6"/>
        <v/>
      </c>
      <c r="BN39" s="127" t="str">
        <f t="shared" si="21"/>
        <v/>
      </c>
      <c r="BP39" s="101" t="str">
        <f>IF(ISNUMBER(AE39),IF(ISNUMBER(MATRIX!BU39),AE39*MATRIX!BU39,"n/a"),"")</f>
        <v/>
      </c>
      <c r="BQ39" s="72"/>
      <c r="BR39" s="72" t="str">
        <f>IF(ISNUMBER(AE39),IF(ISNUMBER(MATRIX!BV39*BE39),AE39*MATRIX!BV39*BE39,"n/a"),"")</f>
        <v/>
      </c>
      <c r="BS39" s="72"/>
      <c r="BT39" s="100" t="str">
        <f t="shared" si="8"/>
        <v/>
      </c>
      <c r="BU39" s="96"/>
      <c r="BV39" s="157" t="str">
        <f t="shared" si="9"/>
        <v/>
      </c>
      <c r="BW39" s="158" t="str">
        <f t="shared" si="10"/>
        <v/>
      </c>
      <c r="BY39" s="85" t="str">
        <f>IF(ISNUMBER(AE39),IF(ISNUMBER(MATRIX!Y39),MATRIX!Y39,"n/a"),"")</f>
        <v/>
      </c>
      <c r="BZ39" s="86" t="str">
        <f t="shared" si="22"/>
        <v/>
      </c>
    </row>
    <row r="40" spans="1:78">
      <c r="A40" s="488" t="str">
        <f>MATRIX!A40</f>
        <v>LAB GRUPPEN</v>
      </c>
      <c r="B40" s="488" t="str">
        <f>IF(MATRIX!B40&lt;&gt;0,MATRIX!B40,"-")</f>
        <v>C20:8X</v>
      </c>
      <c r="D40" t="b">
        <f>ISNUMBER(MATRIX!K40)</f>
        <v>1</v>
      </c>
      <c r="E40" t="b">
        <f>ISNUMBER(MATRIX!L40)</f>
        <v>1</v>
      </c>
      <c r="F40" t="b">
        <f>ISNUMBER(MATRIX!M40)</f>
        <v>1</v>
      </c>
      <c r="H40" t="b">
        <f>ISNUMBER(MATRIX!Q40)</f>
        <v>1</v>
      </c>
      <c r="I40" t="b">
        <f>ISNUMBER(MATRIX!R40)</f>
        <v>1</v>
      </c>
      <c r="K40" t="b">
        <f>AND(WLT&lt;=MATRIX!K40,MATRIX!K40&lt;=PIU*WLT)</f>
        <v>0</v>
      </c>
      <c r="L40" t="b">
        <f>AND(WLT&lt;=MATRIX!L40,MATRIX!L40&lt;=PIU*WLT)</f>
        <v>0</v>
      </c>
      <c r="M40" t="b">
        <f>AND(WLT&lt;=MATRIX!M40,MATRIX!M40&lt;=PIU*WLT)</f>
        <v>0</v>
      </c>
      <c r="O40" t="b">
        <f>AND(WLT&lt;=MATRIX!Q40,MATRIX!Q40&lt;=PIU*WLT)</f>
        <v>0</v>
      </c>
      <c r="P40" t="b">
        <f>AND(WLT&lt;=MATRIX!R40,MATRIX!R40&lt;=PIU*WLT)</f>
        <v>0</v>
      </c>
      <c r="R40" t="b">
        <f t="shared" ref="R40:R71" si="23">AND(OHM8MENO&lt;=ZLT,ZLT&lt;=OHM8PIU)</f>
        <v>1</v>
      </c>
      <c r="S40" t="b">
        <f t="shared" ref="S40:S71" si="24">AND(OHM4MENO&lt;=ZLT,ZLT&lt;=OHM4PIU)</f>
        <v>0</v>
      </c>
      <c r="T40" t="b">
        <f t="shared" ref="T40:T71" si="25">AND(OHM2MENO&lt;=ZLT,ZLT&lt;=OHM2PIU)</f>
        <v>0</v>
      </c>
      <c r="V40" s="1">
        <f>IF(AND(ISNUMBER(MATRIX!$F40),MATRIX!$F40&lt;&gt;0),NLT/MATRIX!$F40,"ERROR")</f>
        <v>0</v>
      </c>
      <c r="X40" s="1" t="str">
        <f t="shared" si="11"/>
        <v>-</v>
      </c>
      <c r="Y40" s="1" t="str">
        <f t="shared" si="12"/>
        <v>-</v>
      </c>
      <c r="Z40" s="1" t="str">
        <f t="shared" si="13"/>
        <v>-</v>
      </c>
      <c r="AB40" s="1" t="str">
        <f t="shared" si="14"/>
        <v>-</v>
      </c>
      <c r="AC40" s="1" t="str">
        <f t="shared" si="15"/>
        <v>-</v>
      </c>
      <c r="AE40" s="64" t="str">
        <f t="shared" si="16"/>
        <v/>
      </c>
      <c r="AF40" s="64" t="str">
        <f t="shared" si="17"/>
        <v/>
      </c>
      <c r="AH40" s="62" t="str">
        <f>IF(ISNUMBER(AE40),AE40*MATRIX!E40,"-")</f>
        <v>-</v>
      </c>
      <c r="AJ40" s="215" t="str">
        <f>IF(ISNUMBER($AE40),IF(KP="kg",AE40*MATRIX!CB40,AE40*MATRIX!CB40*2.2),"-")</f>
        <v>-</v>
      </c>
      <c r="AK40" s="65" t="str">
        <f t="shared" ref="AK40:AK71" si="26">IF(ISNUMBER(AE40),KP,"")</f>
        <v/>
      </c>
      <c r="AM40" s="1" t="str">
        <f>IF(V40&lt;&gt;0,IF(COUNT(X40:Z40),IF(R40,MATRIX!K40,IF(S40,MATRIX!L40,IF(T40,MATRIX!M40,S))),IF(COUNT(AB40:AC40),IF(R40,MATRIX!Q40,IF(S40,MATRIX!R40,"--")),"---")),"")</f>
        <v/>
      </c>
      <c r="AO40" s="70" t="str">
        <f>IF(V40&lt;&gt;0,IF(COUNT(X40:Z40),AM40*AE40*MATRIX!F40,IF(COUNT(AB40:AC40),AM40*AE40*MATRIX!F40/2,"")),"")</f>
        <v/>
      </c>
      <c r="AQ40" s="40" t="str">
        <f>IF(ISNUMBER($AE40),IF(ISNUMBER(MATRIX!U40),IF(MATRIX!U40-INT(MATRIX!U40)=0,MATRIX!U40,"("&amp;MATRIX!U40&amp;")"),"n/a"),"")</f>
        <v/>
      </c>
      <c r="AR40" s="77"/>
      <c r="AS40" s="81" t="str">
        <f>IF(ISNUMBER(AE40), IF(ISNUMBER(MATRIX!AD40),AE40*MATRIX!AD40,"n/a"),"")</f>
        <v/>
      </c>
      <c r="AT40" s="77"/>
      <c r="AU40" s="83" t="str">
        <f>IF(ISNUMBER($AE40), IF(ISNUMBER(MATRIX!AF40),$AE40*MATRIX!AF40,"n/a"),"")</f>
        <v/>
      </c>
      <c r="AV40" s="77"/>
      <c r="AW40" s="81" t="str">
        <f>IF(ISNUMBER($AE40), IF(ISNUMBER(MATRIX!AP40),$AE40*MATRIX!AP40,"n/a"),"")</f>
        <v/>
      </c>
      <c r="AX40" s="77" t="s">
        <v>434</v>
      </c>
      <c r="AY40" s="83" t="str">
        <f>IF(ISNUMBER($AE40), IF(ISNUMBER(MATRIX!AR40),$AE40*MATRIX!AR40,"n/a"),"")</f>
        <v/>
      </c>
      <c r="BA40" s="217" t="str">
        <f>IF(ISNUMBER($AE40), IF(MV&gt;200,IF(ISNUMBER(MATRIX!CL40),MATRIX!CL40,"n/a"),IF(ISNUMBER(MATRIX!CH40),MATRIX!CH40,"n/a")),"")</f>
        <v/>
      </c>
      <c r="BB40" s="1"/>
      <c r="BC40" s="1" t="str">
        <f>IF(ISNUMBER(AE40),IF(AND(ISNUMBER('Lo-Z-OUTPUT'!BA40),'Lo-Z-OUTPUT'!BA40&lt;&gt;0),'Lo-Z-OUTPUT'!BA40,'Lo-Z-INPUT'!$K$15*'Lo-Z-INPUT'!$K$7),"")</f>
        <v/>
      </c>
      <c r="BD40" s="1"/>
      <c r="BE40" s="161" t="str">
        <f t="shared" si="18"/>
        <v/>
      </c>
      <c r="BF40" s="1"/>
      <c r="BG40" s="124" t="str">
        <f>IF(ISNUMBER($AE40),IF(MV&lt;200,IF(ISNUMBER(MATRIX!AE40),ROUND((MATRIX!AE40*IDLE/1000)*CKWH,2),"-"),IF(ISNUMBER(MATRIX!AQ40),ROUND((MATRIX!AQ40*IDLE/1000)*CKWH,2),"-")),"")</f>
        <v/>
      </c>
      <c r="BH40" s="125" t="str">
        <f t="shared" si="19"/>
        <v/>
      </c>
      <c r="BJ40" s="105" t="str">
        <f>IF(ISNUMBER($AE40),IF(MV&lt;200,IF(ISNUMBER(MATRIX!AG40),ROUND((MATRIX!AG40/1000)*RUNNING*CKWH,2),"-"),IF(ISNUMBER(MATRIX!AS40),ROUND((MATRIX!AS40/1000)*RUNNING*CKWH,2),"-")),"")</f>
        <v/>
      </c>
      <c r="BK40" s="126" t="str">
        <f t="shared" si="20"/>
        <v/>
      </c>
      <c r="BM40" s="129" t="str">
        <f t="shared" ref="BM40:BM71" si="27">IF(ISNUMBER($AE40),IF(ISNUMBER(BG40*BJ40),ROUND($AE40*DAYS*(BG40+BJ40*BE40),2),"n/a"),"")</f>
        <v/>
      </c>
      <c r="BN40" s="127" t="str">
        <f t="shared" si="21"/>
        <v/>
      </c>
      <c r="BP40" s="101" t="str">
        <f>IF(ISNUMBER(AE40),IF(ISNUMBER(MATRIX!BU40),AE40*MATRIX!BU40,"n/a"),"")</f>
        <v/>
      </c>
      <c r="BQ40" s="72"/>
      <c r="BR40" s="72" t="str">
        <f>IF(ISNUMBER(AE40),IF(ISNUMBER(MATRIX!BV40*BE40),AE40*MATRIX!BV40*BE40,"n/a"),"")</f>
        <v/>
      </c>
      <c r="BS40" s="72"/>
      <c r="BT40" s="100" t="str">
        <f t="shared" ref="BT40:BT71" si="28">IF(AND(ISNUMBER(BP40),ISNUMBER(BR40)),(BP40*IDLE+BR40*RUNNING)*DAYS/1000,"")</f>
        <v/>
      </c>
      <c r="BU40" s="96"/>
      <c r="BV40" s="157" t="str">
        <f t="shared" ref="BV40:BV71" si="29">IF(ISNUMBER(BT40),BT40*CBTU,"")</f>
        <v/>
      </c>
      <c r="BW40" s="158" t="str">
        <f t="shared" ref="BW40:BW71" si="30">IF(ISNUMBER(BV40),ES,"")</f>
        <v/>
      </c>
      <c r="BY40" s="85" t="str">
        <f>IF(ISNUMBER(AE40),IF(ISNUMBER(MATRIX!Y40),MATRIX!Y40,"n/a"),"")</f>
        <v/>
      </c>
      <c r="BZ40" s="86" t="str">
        <f t="shared" si="22"/>
        <v/>
      </c>
    </row>
    <row r="41" spans="1:78">
      <c r="A41" s="488" t="str">
        <f>MATRIX!A41</f>
        <v>LAB GRUPPEN</v>
      </c>
      <c r="B41" s="488" t="str">
        <f>IF(MATRIX!B41&lt;&gt;0,MATRIX!B41,"-")</f>
        <v>C16:4</v>
      </c>
      <c r="D41" t="b">
        <f>ISNUMBER(MATRIX!K41)</f>
        <v>1</v>
      </c>
      <c r="E41" t="b">
        <f>ISNUMBER(MATRIX!L41)</f>
        <v>1</v>
      </c>
      <c r="F41" t="b">
        <f>ISNUMBER(MATRIX!M41)</f>
        <v>1</v>
      </c>
      <c r="H41" t="b">
        <f>ISNUMBER(MATRIX!Q41)</f>
        <v>1</v>
      </c>
      <c r="I41" t="b">
        <f>ISNUMBER(MATRIX!R41)</f>
        <v>0</v>
      </c>
      <c r="K41" t="b">
        <f>AND(WLT&lt;=MATRIX!K41,MATRIX!K41&lt;=PIU*WLT)</f>
        <v>0</v>
      </c>
      <c r="L41" t="b">
        <f>AND(WLT&lt;=MATRIX!L41,MATRIX!L41&lt;=PIU*WLT)</f>
        <v>0</v>
      </c>
      <c r="M41" t="b">
        <f>AND(WLT&lt;=MATRIX!M41,MATRIX!M41&lt;=PIU*WLT)</f>
        <v>0</v>
      </c>
      <c r="O41" t="b">
        <f>AND(WLT&lt;=MATRIX!Q41,MATRIX!Q41&lt;=PIU*WLT)</f>
        <v>0</v>
      </c>
      <c r="P41" t="b">
        <f>AND(WLT&lt;=MATRIX!R41,MATRIX!R41&lt;=PIU*WLT)</f>
        <v>0</v>
      </c>
      <c r="R41" t="b">
        <f t="shared" si="23"/>
        <v>1</v>
      </c>
      <c r="S41" t="b">
        <f t="shared" si="24"/>
        <v>0</v>
      </c>
      <c r="T41" t="b">
        <f t="shared" si="25"/>
        <v>0</v>
      </c>
      <c r="V41" s="1">
        <f>IF(AND(ISNUMBER(MATRIX!$F41),MATRIX!$F41&lt;&gt;0),NLT/MATRIX!$F41,"ERROR")</f>
        <v>0</v>
      </c>
      <c r="X41" s="1" t="str">
        <f t="shared" si="11"/>
        <v>-</v>
      </c>
      <c r="Y41" s="1" t="str">
        <f t="shared" si="12"/>
        <v>-</v>
      </c>
      <c r="Z41" s="1" t="str">
        <f t="shared" si="13"/>
        <v>-</v>
      </c>
      <c r="AB41" s="1" t="str">
        <f t="shared" si="14"/>
        <v>-</v>
      </c>
      <c r="AC41" s="1" t="str">
        <f t="shared" si="15"/>
        <v>-</v>
      </c>
      <c r="AE41" s="64" t="str">
        <f t="shared" si="16"/>
        <v/>
      </c>
      <c r="AF41" s="64" t="str">
        <f t="shared" si="17"/>
        <v/>
      </c>
      <c r="AH41" s="62" t="str">
        <f>IF(ISNUMBER(AE41),AE41*MATRIX!E41,"-")</f>
        <v>-</v>
      </c>
      <c r="AJ41" s="215" t="str">
        <f>IF(ISNUMBER($AE41),IF(KP="kg",AE41*MATRIX!CB41,AE41*MATRIX!CB41*2.2),"-")</f>
        <v>-</v>
      </c>
      <c r="AK41" s="65" t="str">
        <f t="shared" si="26"/>
        <v/>
      </c>
      <c r="AM41" s="1" t="str">
        <f>IF(V41&lt;&gt;0,IF(COUNT(X41:Z41),IF(R41,MATRIX!K41,IF(S41,MATRIX!L41,IF(T41,MATRIX!M41,S))),IF(COUNT(AB41:AC41),IF(R41,MATRIX!Q41,IF(S41,MATRIX!R41,"--")),"---")),"")</f>
        <v/>
      </c>
      <c r="AO41" s="70" t="str">
        <f>IF(V41&lt;&gt;0,IF(COUNT(X41:Z41),AM41*AE41*MATRIX!F41,IF(COUNT(AB41:AC41),AM41*AE41*MATRIX!F41/2,"")),"")</f>
        <v/>
      </c>
      <c r="AQ41" s="40" t="str">
        <f>IF(ISNUMBER($AE41),IF(ISNUMBER(MATRIX!U41),IF(MATRIX!U41-INT(MATRIX!U41)=0,MATRIX!U41,"("&amp;MATRIX!U41&amp;")"),"n/a"),"")</f>
        <v/>
      </c>
      <c r="AR41" s="77"/>
      <c r="AS41" s="81" t="str">
        <f>IF(ISNUMBER(AE41), IF(ISNUMBER(MATRIX!AD41),AE41*MATRIX!AD41,"n/a"),"")</f>
        <v/>
      </c>
      <c r="AT41" s="77"/>
      <c r="AU41" s="83" t="str">
        <f>IF(ISNUMBER($AE41), IF(ISNUMBER(MATRIX!AF41),$AE41*MATRIX!AF41,"n/a"),"")</f>
        <v/>
      </c>
      <c r="AV41" s="77"/>
      <c r="AW41" s="81" t="str">
        <f>IF(ISNUMBER($AE41), IF(ISNUMBER(MATRIX!AP41),$AE41*MATRIX!AP41,"n/a"),"")</f>
        <v/>
      </c>
      <c r="AX41" s="77" t="s">
        <v>434</v>
      </c>
      <c r="AY41" s="83" t="str">
        <f>IF(ISNUMBER($AE41), IF(ISNUMBER(MATRIX!AR41),$AE41*MATRIX!AR41,"n/a"),"")</f>
        <v/>
      </c>
      <c r="BA41" s="217" t="str">
        <f>IF(ISNUMBER($AE41), IF(MV&gt;200,IF(ISNUMBER(MATRIX!CL41),MATRIX!CL41,"n/a"),IF(ISNUMBER(MATRIX!CH41),MATRIX!CH41,"n/a")),"")</f>
        <v/>
      </c>
      <c r="BB41" s="1"/>
      <c r="BC41" s="1" t="str">
        <f>IF(ISNUMBER(AE41),IF(AND(ISNUMBER('Lo-Z-OUTPUT'!BA41),'Lo-Z-OUTPUT'!BA41&lt;&gt;0),'Lo-Z-OUTPUT'!BA41,'Lo-Z-INPUT'!$K$15*'Lo-Z-INPUT'!$K$7),"")</f>
        <v/>
      </c>
      <c r="BD41" s="1"/>
      <c r="BE41" s="161" t="str">
        <f t="shared" si="18"/>
        <v/>
      </c>
      <c r="BF41" s="1"/>
      <c r="BG41" s="124" t="str">
        <f>IF(ISNUMBER($AE41),IF(MV&lt;200,IF(ISNUMBER(MATRIX!AE41),ROUND((MATRIX!AE41*IDLE/1000)*CKWH,2),"-"),IF(ISNUMBER(MATRIX!AQ41),ROUND((MATRIX!AQ41*IDLE/1000)*CKWH,2),"-")),"")</f>
        <v/>
      </c>
      <c r="BH41" s="125" t="str">
        <f t="shared" si="19"/>
        <v/>
      </c>
      <c r="BJ41" s="105" t="str">
        <f>IF(ISNUMBER($AE41),IF(MV&lt;200,IF(ISNUMBER(MATRIX!AG41),ROUND((MATRIX!AG41/1000)*RUNNING*CKWH,2),"-"),IF(ISNUMBER(MATRIX!AS41),ROUND((MATRIX!AS41/1000)*RUNNING*CKWH,2),"-")),"")</f>
        <v/>
      </c>
      <c r="BK41" s="126" t="str">
        <f t="shared" si="20"/>
        <v/>
      </c>
      <c r="BM41" s="129" t="str">
        <f t="shared" si="27"/>
        <v/>
      </c>
      <c r="BN41" s="127" t="str">
        <f t="shared" si="21"/>
        <v/>
      </c>
      <c r="BP41" s="101" t="str">
        <f>IF(ISNUMBER(AE41),IF(ISNUMBER(MATRIX!BU41),AE41*MATRIX!BU41,"n/a"),"")</f>
        <v/>
      </c>
      <c r="BQ41" s="72"/>
      <c r="BR41" s="72" t="str">
        <f>IF(ISNUMBER(AE41),IF(ISNUMBER(MATRIX!BV41*BE41),AE41*MATRIX!BV41*BE41,"n/a"),"")</f>
        <v/>
      </c>
      <c r="BS41" s="72"/>
      <c r="BT41" s="100" t="str">
        <f t="shared" si="28"/>
        <v/>
      </c>
      <c r="BU41" s="96"/>
      <c r="BV41" s="157" t="str">
        <f t="shared" si="29"/>
        <v/>
      </c>
      <c r="BW41" s="158" t="str">
        <f t="shared" si="30"/>
        <v/>
      </c>
      <c r="BY41" s="85" t="str">
        <f>IF(ISNUMBER(AE41),IF(ISNUMBER(MATRIX!Y41),MATRIX!Y41,"n/a"),"")</f>
        <v/>
      </c>
      <c r="BZ41" s="86" t="str">
        <f t="shared" si="22"/>
        <v/>
      </c>
    </row>
    <row r="42" spans="1:78">
      <c r="A42" s="488" t="str">
        <f>MATRIX!A42</f>
        <v>LAB GRUPPEN</v>
      </c>
      <c r="B42" s="488" t="str">
        <f>IF(MATRIX!B42&lt;&gt;0,MATRIX!B42,"-")</f>
        <v>C28:4</v>
      </c>
      <c r="D42" t="b">
        <f>ISNUMBER(MATRIX!K42)</f>
        <v>1</v>
      </c>
      <c r="E42" t="b">
        <f>ISNUMBER(MATRIX!L42)</f>
        <v>1</v>
      </c>
      <c r="F42" t="b">
        <f>ISNUMBER(MATRIX!M42)</f>
        <v>1</v>
      </c>
      <c r="H42" t="b">
        <f>ISNUMBER(MATRIX!Q42)</f>
        <v>1</v>
      </c>
      <c r="I42" t="b">
        <f>ISNUMBER(MATRIX!R42)</f>
        <v>1</v>
      </c>
      <c r="K42" t="b">
        <f>AND(WLT&lt;=MATRIX!K42,MATRIX!K42&lt;=PIU*WLT)</f>
        <v>0</v>
      </c>
      <c r="L42" t="b">
        <f>AND(WLT&lt;=MATRIX!L42,MATRIX!L42&lt;=PIU*WLT)</f>
        <v>0</v>
      </c>
      <c r="M42" t="b">
        <f>AND(WLT&lt;=MATRIX!M42,MATRIX!M42&lt;=PIU*WLT)</f>
        <v>0</v>
      </c>
      <c r="O42" t="b">
        <f>AND(WLT&lt;=MATRIX!Q42,MATRIX!Q42&lt;=PIU*WLT)</f>
        <v>0</v>
      </c>
      <c r="P42" t="b">
        <f>AND(WLT&lt;=MATRIX!R42,MATRIX!R42&lt;=PIU*WLT)</f>
        <v>0</v>
      </c>
      <c r="R42" t="b">
        <f t="shared" si="23"/>
        <v>1</v>
      </c>
      <c r="S42" t="b">
        <f t="shared" si="24"/>
        <v>0</v>
      </c>
      <c r="T42" t="b">
        <f t="shared" si="25"/>
        <v>0</v>
      </c>
      <c r="V42" s="1">
        <f>IF(AND(ISNUMBER(MATRIX!$F42),MATRIX!$F42&lt;&gt;0),NLT/MATRIX!$F42,"ERROR")</f>
        <v>0</v>
      </c>
      <c r="X42" s="1" t="str">
        <f t="shared" si="11"/>
        <v>-</v>
      </c>
      <c r="Y42" s="1" t="str">
        <f t="shared" si="12"/>
        <v>-</v>
      </c>
      <c r="Z42" s="1" t="str">
        <f t="shared" si="13"/>
        <v>-</v>
      </c>
      <c r="AB42" s="1" t="str">
        <f t="shared" si="14"/>
        <v>-</v>
      </c>
      <c r="AC42" s="1" t="str">
        <f t="shared" si="15"/>
        <v>-</v>
      </c>
      <c r="AE42" s="64" t="str">
        <f t="shared" si="16"/>
        <v/>
      </c>
      <c r="AF42" s="64" t="str">
        <f t="shared" si="17"/>
        <v/>
      </c>
      <c r="AH42" s="62" t="str">
        <f>IF(ISNUMBER(AE42),AE42*MATRIX!E42,"-")</f>
        <v>-</v>
      </c>
      <c r="AJ42" s="215" t="str">
        <f>IF(ISNUMBER($AE42),IF(KP="kg",AE42*MATRIX!CB42,AE42*MATRIX!CB42*2.2),"-")</f>
        <v>-</v>
      </c>
      <c r="AK42" s="65" t="str">
        <f t="shared" si="26"/>
        <v/>
      </c>
      <c r="AM42" s="1" t="str">
        <f>IF(V42&lt;&gt;0,IF(COUNT(X42:Z42),IF(R42,MATRIX!K42,IF(S42,MATRIX!L42,IF(T42,MATRIX!M42,S))),IF(COUNT(AB42:AC42),IF(R42,MATRIX!Q42,IF(S42,MATRIX!R42,"--")),"---")),"")</f>
        <v/>
      </c>
      <c r="AO42" s="70" t="str">
        <f>IF(V42&lt;&gt;0,IF(COUNT(X42:Z42),AM42*AE42*MATRIX!F42,IF(COUNT(AB42:AC42),AM42*AE42*MATRIX!F42/2,"")),"")</f>
        <v/>
      </c>
      <c r="AQ42" s="40" t="str">
        <f>IF(ISNUMBER($AE42),IF(ISNUMBER(MATRIX!U42),IF(MATRIX!U42-INT(MATRIX!U42)=0,MATRIX!U42,"("&amp;MATRIX!U42&amp;")"),"n/a"),"")</f>
        <v/>
      </c>
      <c r="AR42" s="77"/>
      <c r="AS42" s="81" t="str">
        <f>IF(ISNUMBER(AE42), IF(ISNUMBER(MATRIX!AD42),AE42*MATRIX!AD42,"n/a"),"")</f>
        <v/>
      </c>
      <c r="AT42" s="77"/>
      <c r="AU42" s="83" t="str">
        <f>IF(ISNUMBER($AE42), IF(ISNUMBER(MATRIX!AF42),$AE42*MATRIX!AF42,"n/a"),"")</f>
        <v/>
      </c>
      <c r="AV42" s="77"/>
      <c r="AW42" s="81" t="str">
        <f>IF(ISNUMBER($AE42), IF(ISNUMBER(MATRIX!AP42),$AE42*MATRIX!AP42,"n/a"),"")</f>
        <v/>
      </c>
      <c r="AX42" s="77" t="s">
        <v>434</v>
      </c>
      <c r="AY42" s="83" t="str">
        <f>IF(ISNUMBER($AE42), IF(ISNUMBER(MATRIX!AR42),$AE42*MATRIX!AR42,"n/a"),"")</f>
        <v/>
      </c>
      <c r="BA42" s="217" t="str">
        <f>IF(ISNUMBER($AE42), IF(MV&gt;200,IF(ISNUMBER(MATRIX!CL42),MATRIX!CL42,"n/a"),IF(ISNUMBER(MATRIX!CH42),MATRIX!CH42,"n/a")),"")</f>
        <v/>
      </c>
      <c r="BB42" s="1"/>
      <c r="BC42" s="1" t="str">
        <f>IF(ISNUMBER(AE42),IF(AND(ISNUMBER('Lo-Z-OUTPUT'!BA42),'Lo-Z-OUTPUT'!BA42&lt;&gt;0),'Lo-Z-OUTPUT'!BA42,'Lo-Z-INPUT'!$K$15*'Lo-Z-INPUT'!$K$7),"")</f>
        <v/>
      </c>
      <c r="BD42" s="1"/>
      <c r="BE42" s="161" t="str">
        <f t="shared" si="18"/>
        <v/>
      </c>
      <c r="BF42" s="1"/>
      <c r="BG42" s="124" t="str">
        <f>IF(ISNUMBER($AE42),IF(MV&lt;200,IF(ISNUMBER(MATRIX!AE42),ROUND((MATRIX!AE42*IDLE/1000)*CKWH,2),"-"),IF(ISNUMBER(MATRIX!AQ42),ROUND((MATRIX!AQ42*IDLE/1000)*CKWH,2),"-")),"")</f>
        <v/>
      </c>
      <c r="BH42" s="125" t="str">
        <f t="shared" si="19"/>
        <v/>
      </c>
      <c r="BJ42" s="105" t="str">
        <f>IF(ISNUMBER($AE42),IF(MV&lt;200,IF(ISNUMBER(MATRIX!AG42),ROUND((MATRIX!AG42/1000)*RUNNING*CKWH,2),"-"),IF(ISNUMBER(MATRIX!AS42),ROUND((MATRIX!AS42/1000)*RUNNING*CKWH,2),"-")),"")</f>
        <v/>
      </c>
      <c r="BK42" s="126" t="str">
        <f t="shared" si="20"/>
        <v/>
      </c>
      <c r="BM42" s="129" t="str">
        <f t="shared" si="27"/>
        <v/>
      </c>
      <c r="BN42" s="127" t="str">
        <f t="shared" si="21"/>
        <v/>
      </c>
      <c r="BP42" s="101" t="str">
        <f>IF(ISNUMBER(AE42),IF(ISNUMBER(MATRIX!BU42),AE42*MATRIX!BU42,"n/a"),"")</f>
        <v/>
      </c>
      <c r="BQ42" s="72"/>
      <c r="BR42" s="72" t="str">
        <f>IF(ISNUMBER(AE42),IF(ISNUMBER(MATRIX!BV42*BE42),AE42*MATRIX!BV42*BE42,"n/a"),"")</f>
        <v/>
      </c>
      <c r="BS42" s="72"/>
      <c r="BT42" s="100" t="str">
        <f t="shared" si="28"/>
        <v/>
      </c>
      <c r="BU42" s="96"/>
      <c r="BV42" s="157" t="str">
        <f t="shared" si="29"/>
        <v/>
      </c>
      <c r="BW42" s="158" t="str">
        <f t="shared" si="30"/>
        <v/>
      </c>
      <c r="BY42" s="85" t="str">
        <f>IF(ISNUMBER(AE42),IF(ISNUMBER(MATRIX!Y42),MATRIX!Y42,"n/a"),"")</f>
        <v/>
      </c>
      <c r="BZ42" s="86" t="str">
        <f t="shared" si="22"/>
        <v/>
      </c>
    </row>
    <row r="43" spans="1:78">
      <c r="A43" s="488" t="str">
        <f>MATRIX!A43</f>
        <v>LAB GRUPPEN</v>
      </c>
      <c r="B43" s="488" t="str">
        <f>IF(MATRIX!B43&lt;&gt;0,MATRIX!B43,"-")</f>
        <v>C48:4</v>
      </c>
      <c r="D43" t="b">
        <f>ISNUMBER(MATRIX!K43)</f>
        <v>1</v>
      </c>
      <c r="E43" t="b">
        <f>ISNUMBER(MATRIX!L43)</f>
        <v>1</v>
      </c>
      <c r="F43" t="b">
        <f>ISNUMBER(MATRIX!M43)</f>
        <v>1</v>
      </c>
      <c r="H43" t="b">
        <f>ISNUMBER(MATRIX!Q43)</f>
        <v>1</v>
      </c>
      <c r="I43" t="b">
        <f>ISNUMBER(MATRIX!R43)</f>
        <v>1</v>
      </c>
      <c r="K43" t="b">
        <f>AND(WLT&lt;=MATRIX!K43,MATRIX!K43&lt;=PIU*WLT)</f>
        <v>0</v>
      </c>
      <c r="L43" t="b">
        <f>AND(WLT&lt;=MATRIX!L43,MATRIX!L43&lt;=PIU*WLT)</f>
        <v>0</v>
      </c>
      <c r="M43" t="b">
        <f>AND(WLT&lt;=MATRIX!M43,MATRIX!M43&lt;=PIU*WLT)</f>
        <v>0</v>
      </c>
      <c r="O43" t="b">
        <f>AND(WLT&lt;=MATRIX!Q43,MATRIX!Q43&lt;=PIU*WLT)</f>
        <v>0</v>
      </c>
      <c r="P43" t="b">
        <f>AND(WLT&lt;=MATRIX!R43,MATRIX!R43&lt;=PIU*WLT)</f>
        <v>0</v>
      </c>
      <c r="R43" t="b">
        <f t="shared" si="23"/>
        <v>1</v>
      </c>
      <c r="S43" t="b">
        <f t="shared" si="24"/>
        <v>0</v>
      </c>
      <c r="T43" t="b">
        <f t="shared" si="25"/>
        <v>0</v>
      </c>
      <c r="V43" s="1">
        <f>IF(AND(ISNUMBER(MATRIX!$F43),MATRIX!$F43&lt;&gt;0),NLT/MATRIX!$F43,"ERROR")</f>
        <v>0</v>
      </c>
      <c r="X43" s="1" t="str">
        <f t="shared" si="11"/>
        <v>-</v>
      </c>
      <c r="Y43" s="1" t="str">
        <f t="shared" si="12"/>
        <v>-</v>
      </c>
      <c r="Z43" s="1" t="str">
        <f t="shared" si="13"/>
        <v>-</v>
      </c>
      <c r="AB43" s="1" t="str">
        <f t="shared" si="14"/>
        <v>-</v>
      </c>
      <c r="AC43" s="1" t="str">
        <f t="shared" si="15"/>
        <v>-</v>
      </c>
      <c r="AE43" s="64" t="str">
        <f t="shared" si="16"/>
        <v/>
      </c>
      <c r="AF43" s="64" t="str">
        <f t="shared" si="17"/>
        <v/>
      </c>
      <c r="AH43" s="62" t="str">
        <f>IF(ISNUMBER(AE43),AE43*MATRIX!E43,"-")</f>
        <v>-</v>
      </c>
      <c r="AJ43" s="215" t="str">
        <f>IF(ISNUMBER($AE43),IF(KP="kg",AE43*MATRIX!CB43,AE43*MATRIX!CB43*2.2),"-")</f>
        <v>-</v>
      </c>
      <c r="AK43" s="65" t="str">
        <f t="shared" si="26"/>
        <v/>
      </c>
      <c r="AM43" s="1" t="str">
        <f>IF(V43&lt;&gt;0,IF(COUNT(X43:Z43),IF(R43,MATRIX!K43,IF(S43,MATRIX!L43,IF(T43,MATRIX!M43,S))),IF(COUNT(AB43:AC43),IF(R43,MATRIX!Q43,IF(S43,MATRIX!R43,"--")),"---")),"")</f>
        <v/>
      </c>
      <c r="AO43" s="70" t="str">
        <f>IF(V43&lt;&gt;0,IF(COUNT(X43:Z43),AM43*AE43*MATRIX!F43,IF(COUNT(AB43:AC43),AM43*AE43*MATRIX!F43/2,"")),"")</f>
        <v/>
      </c>
      <c r="AQ43" s="40" t="str">
        <f>IF(ISNUMBER($AE43),IF(ISNUMBER(MATRIX!U43),IF(MATRIX!U43-INT(MATRIX!U43)=0,MATRIX!U43,"("&amp;MATRIX!U43&amp;")"),"n/a"),"")</f>
        <v/>
      </c>
      <c r="AR43" s="77"/>
      <c r="AS43" s="81" t="str">
        <f>IF(ISNUMBER(AE43), IF(ISNUMBER(MATRIX!AD43),AE43*MATRIX!AD43,"n/a"),"")</f>
        <v/>
      </c>
      <c r="AT43" s="77"/>
      <c r="AU43" s="83" t="str">
        <f>IF(ISNUMBER($AE43), IF(ISNUMBER(MATRIX!AF43),$AE43*MATRIX!AF43,"n/a"),"")</f>
        <v/>
      </c>
      <c r="AV43" s="77"/>
      <c r="AW43" s="81" t="str">
        <f>IF(ISNUMBER($AE43), IF(ISNUMBER(MATRIX!AP43),$AE43*MATRIX!AP43,"n/a"),"")</f>
        <v/>
      </c>
      <c r="AX43" s="77" t="s">
        <v>434</v>
      </c>
      <c r="AY43" s="83" t="str">
        <f>IF(ISNUMBER($AE43), IF(ISNUMBER(MATRIX!AR43),$AE43*MATRIX!AR43,"n/a"),"")</f>
        <v/>
      </c>
      <c r="BA43" s="217" t="str">
        <f>IF(ISNUMBER($AE43), IF(MV&gt;200,IF(ISNUMBER(MATRIX!CL43),MATRIX!CL43,"n/a"),IF(ISNUMBER(MATRIX!CH43),MATRIX!CH43,"n/a")),"")</f>
        <v/>
      </c>
      <c r="BB43" s="1"/>
      <c r="BC43" s="1" t="str">
        <f>IF(ISNUMBER(AE43),IF(AND(ISNUMBER('Lo-Z-OUTPUT'!BA43),'Lo-Z-OUTPUT'!BA43&lt;&gt;0),'Lo-Z-OUTPUT'!BA43,'Lo-Z-INPUT'!$K$15*'Lo-Z-INPUT'!$K$7),"")</f>
        <v/>
      </c>
      <c r="BD43" s="1"/>
      <c r="BE43" s="161" t="str">
        <f t="shared" si="18"/>
        <v/>
      </c>
      <c r="BF43" s="1"/>
      <c r="BG43" s="124" t="str">
        <f>IF(ISNUMBER($AE43),IF(MV&lt;200,IF(ISNUMBER(MATRIX!AE43),ROUND((MATRIX!AE43*IDLE/1000)*CKWH,2),"-"),IF(ISNUMBER(MATRIX!AQ43),ROUND((MATRIX!AQ43*IDLE/1000)*CKWH,2),"-")),"")</f>
        <v/>
      </c>
      <c r="BH43" s="125" t="str">
        <f t="shared" si="19"/>
        <v/>
      </c>
      <c r="BJ43" s="105" t="str">
        <f>IF(ISNUMBER($AE43),IF(MV&lt;200,IF(ISNUMBER(MATRIX!AG43),ROUND((MATRIX!AG43/1000)*RUNNING*CKWH,2),"-"),IF(ISNUMBER(MATRIX!AS43),ROUND((MATRIX!AS43/1000)*RUNNING*CKWH,2),"-")),"")</f>
        <v/>
      </c>
      <c r="BK43" s="126" t="str">
        <f t="shared" si="20"/>
        <v/>
      </c>
      <c r="BM43" s="129" t="str">
        <f t="shared" si="27"/>
        <v/>
      </c>
      <c r="BN43" s="127" t="str">
        <f t="shared" si="21"/>
        <v/>
      </c>
      <c r="BP43" s="101" t="str">
        <f>IF(ISNUMBER(AE43),IF(ISNUMBER(MATRIX!BU43),AE43*MATRIX!BU43,"n/a"),"")</f>
        <v/>
      </c>
      <c r="BQ43" s="72"/>
      <c r="BR43" s="72" t="str">
        <f>IF(ISNUMBER(AE43),IF(ISNUMBER(MATRIX!BV43*BE43),AE43*MATRIX!BV43*BE43,"n/a"),"")</f>
        <v/>
      </c>
      <c r="BS43" s="72"/>
      <c r="BT43" s="100" t="str">
        <f t="shared" si="28"/>
        <v/>
      </c>
      <c r="BU43" s="96"/>
      <c r="BV43" s="157" t="str">
        <f t="shared" si="29"/>
        <v/>
      </c>
      <c r="BW43" s="158" t="str">
        <f t="shared" si="30"/>
        <v/>
      </c>
      <c r="BY43" s="85" t="str">
        <f>IF(ISNUMBER(AE43),IF(ISNUMBER(MATRIX!Y43),MATRIX!Y43,"n/a"),"")</f>
        <v/>
      </c>
      <c r="BZ43" s="86" t="str">
        <f t="shared" si="22"/>
        <v/>
      </c>
    </row>
    <row r="44" spans="1:78">
      <c r="A44" s="488" t="str">
        <f>MATRIX!A44</f>
        <v>LAB GRUPPEN</v>
      </c>
      <c r="B44" s="488" t="str">
        <f>IF(MATRIX!B44&lt;&gt;0,MATRIX!B44,"-")</f>
        <v>C68:4</v>
      </c>
      <c r="D44" t="b">
        <f>ISNUMBER(MATRIX!K44)</f>
        <v>1</v>
      </c>
      <c r="E44" t="b">
        <f>ISNUMBER(MATRIX!L44)</f>
        <v>1</v>
      </c>
      <c r="F44" t="b">
        <f>ISNUMBER(MATRIX!M44)</f>
        <v>1</v>
      </c>
      <c r="H44" t="b">
        <f>ISNUMBER(MATRIX!Q44)</f>
        <v>1</v>
      </c>
      <c r="I44" t="b">
        <f>ISNUMBER(MATRIX!R44)</f>
        <v>1</v>
      </c>
      <c r="K44" t="b">
        <f>AND(WLT&lt;=MATRIX!K44,MATRIX!K44&lt;=PIU*WLT)</f>
        <v>0</v>
      </c>
      <c r="L44" t="b">
        <f>AND(WLT&lt;=MATRIX!L44,MATRIX!L44&lt;=PIU*WLT)</f>
        <v>0</v>
      </c>
      <c r="M44" t="b">
        <f>AND(WLT&lt;=MATRIX!M44,MATRIX!M44&lt;=PIU*WLT)</f>
        <v>0</v>
      </c>
      <c r="O44" t="b">
        <f>AND(WLT&lt;=MATRIX!Q44,MATRIX!Q44&lt;=PIU*WLT)</f>
        <v>0</v>
      </c>
      <c r="P44" t="b">
        <f>AND(WLT&lt;=MATRIX!R44,MATRIX!R44&lt;=PIU*WLT)</f>
        <v>0</v>
      </c>
      <c r="R44" t="b">
        <f t="shared" si="23"/>
        <v>1</v>
      </c>
      <c r="S44" t="b">
        <f t="shared" si="24"/>
        <v>0</v>
      </c>
      <c r="T44" t="b">
        <f t="shared" si="25"/>
        <v>0</v>
      </c>
      <c r="V44" s="1">
        <f>IF(AND(ISNUMBER(MATRIX!$F44),MATRIX!$F44&lt;&gt;0),NLT/MATRIX!$F44,"ERROR")</f>
        <v>0</v>
      </c>
      <c r="X44" s="1" t="str">
        <f t="shared" si="11"/>
        <v>-</v>
      </c>
      <c r="Y44" s="1" t="str">
        <f t="shared" si="12"/>
        <v>-</v>
      </c>
      <c r="Z44" s="1" t="str">
        <f t="shared" si="13"/>
        <v>-</v>
      </c>
      <c r="AB44" s="1" t="str">
        <f t="shared" si="14"/>
        <v>-</v>
      </c>
      <c r="AC44" s="1" t="str">
        <f t="shared" si="15"/>
        <v>-</v>
      </c>
      <c r="AE44" s="64" t="str">
        <f t="shared" si="16"/>
        <v/>
      </c>
      <c r="AF44" s="64" t="str">
        <f t="shared" si="17"/>
        <v/>
      </c>
      <c r="AH44" s="62" t="str">
        <f>IF(ISNUMBER(AE44),AE44*MATRIX!E44,"-")</f>
        <v>-</v>
      </c>
      <c r="AJ44" s="215" t="str">
        <f>IF(ISNUMBER($AE44),IF(KP="kg",AE44*MATRIX!CB44,AE44*MATRIX!CB44*2.2),"-")</f>
        <v>-</v>
      </c>
      <c r="AK44" s="65" t="str">
        <f t="shared" si="26"/>
        <v/>
      </c>
      <c r="AM44" s="1" t="str">
        <f>IF(V44&lt;&gt;0,IF(COUNT(X44:Z44),IF(R44,MATRIX!K44,IF(S44,MATRIX!L44,IF(T44,MATRIX!M44,S))),IF(COUNT(AB44:AC44),IF(R44,MATRIX!Q44,IF(S44,MATRIX!R44,"--")),"---")),"")</f>
        <v/>
      </c>
      <c r="AO44" s="70" t="str">
        <f>IF(V44&lt;&gt;0,IF(COUNT(X44:Z44),AM44*AE44*MATRIX!F44,IF(COUNT(AB44:AC44),AM44*AE44*MATRIX!F44/2,"")),"")</f>
        <v/>
      </c>
      <c r="AQ44" s="40" t="str">
        <f>IF(ISNUMBER($AE44),IF(ISNUMBER(MATRIX!U44),IF(MATRIX!U44-INT(MATRIX!U44)=0,MATRIX!U44,"("&amp;MATRIX!U44&amp;")"),"n/a"),"")</f>
        <v/>
      </c>
      <c r="AR44" s="77"/>
      <c r="AS44" s="81" t="str">
        <f>IF(ISNUMBER(AE44), IF(ISNUMBER(MATRIX!AD44),AE44*MATRIX!AD44,"n/a"),"")</f>
        <v/>
      </c>
      <c r="AT44" s="77"/>
      <c r="AU44" s="83" t="str">
        <f>IF(ISNUMBER($AE44), IF(ISNUMBER(MATRIX!AF44),$AE44*MATRIX!AF44,"n/a"),"")</f>
        <v/>
      </c>
      <c r="AV44" s="77"/>
      <c r="AW44" s="81" t="str">
        <f>IF(ISNUMBER($AE44), IF(ISNUMBER(MATRIX!AP44),$AE44*MATRIX!AP44,"n/a"),"")</f>
        <v/>
      </c>
      <c r="AX44" s="77" t="s">
        <v>434</v>
      </c>
      <c r="AY44" s="83" t="str">
        <f>IF(ISNUMBER($AE44), IF(ISNUMBER(MATRIX!AR44),$AE44*MATRIX!AR44,"n/a"),"")</f>
        <v/>
      </c>
      <c r="BA44" s="217" t="str">
        <f>IF(ISNUMBER($AE44), IF(MV&gt;200,IF(ISNUMBER(MATRIX!CL44),MATRIX!CL44,"n/a"),IF(ISNUMBER(MATRIX!CH44),MATRIX!CH44,"n/a")),"")</f>
        <v/>
      </c>
      <c r="BB44" s="1"/>
      <c r="BC44" s="1" t="str">
        <f>IF(ISNUMBER(AE44),IF(AND(ISNUMBER('Lo-Z-OUTPUT'!BA44),'Lo-Z-OUTPUT'!BA44&lt;&gt;0),'Lo-Z-OUTPUT'!BA44,'Lo-Z-INPUT'!$K$15*'Lo-Z-INPUT'!$K$7),"")</f>
        <v/>
      </c>
      <c r="BD44" s="1"/>
      <c r="BE44" s="161" t="str">
        <f t="shared" si="18"/>
        <v/>
      </c>
      <c r="BF44" s="1"/>
      <c r="BG44" s="124" t="str">
        <f>IF(ISNUMBER($AE44),IF(MV&lt;200,IF(ISNUMBER(MATRIX!AE44),ROUND((MATRIX!AE44*IDLE/1000)*CKWH,2),"-"),IF(ISNUMBER(MATRIX!AQ44),ROUND((MATRIX!AQ44*IDLE/1000)*CKWH,2),"-")),"")</f>
        <v/>
      </c>
      <c r="BH44" s="125" t="str">
        <f t="shared" si="19"/>
        <v/>
      </c>
      <c r="BJ44" s="105" t="str">
        <f>IF(ISNUMBER($AE44),IF(MV&lt;200,IF(ISNUMBER(MATRIX!AG44),ROUND((MATRIX!AG44/1000)*RUNNING*CKWH,2),"-"),IF(ISNUMBER(MATRIX!AS44),ROUND((MATRIX!AS44/1000)*RUNNING*CKWH,2),"-")),"")</f>
        <v/>
      </c>
      <c r="BK44" s="126" t="str">
        <f t="shared" si="20"/>
        <v/>
      </c>
      <c r="BM44" s="129" t="str">
        <f t="shared" si="27"/>
        <v/>
      </c>
      <c r="BN44" s="127" t="str">
        <f t="shared" si="21"/>
        <v/>
      </c>
      <c r="BP44" s="101" t="str">
        <f>IF(ISNUMBER(AE44),IF(ISNUMBER(MATRIX!BU44),AE44*MATRIX!BU44,"n/a"),"")</f>
        <v/>
      </c>
      <c r="BQ44" s="72"/>
      <c r="BR44" s="72" t="str">
        <f>IF(ISNUMBER(AE44),IF(ISNUMBER(MATRIX!BV44*BE44),AE44*MATRIX!BV44*BE44,"n/a"),"")</f>
        <v/>
      </c>
      <c r="BS44" s="72"/>
      <c r="BT44" s="100" t="str">
        <f t="shared" si="28"/>
        <v/>
      </c>
      <c r="BU44" s="96"/>
      <c r="BV44" s="157" t="str">
        <f t="shared" si="29"/>
        <v/>
      </c>
      <c r="BW44" s="158" t="str">
        <f t="shared" si="30"/>
        <v/>
      </c>
      <c r="BY44" s="85" t="str">
        <f>IF(ISNUMBER(AE44),IF(ISNUMBER(MATRIX!Y44),MATRIX!Y44,"n/a"),"")</f>
        <v/>
      </c>
      <c r="BZ44" s="86" t="str">
        <f t="shared" si="22"/>
        <v/>
      </c>
    </row>
    <row r="45" spans="1:78">
      <c r="A45" s="488" t="str">
        <f>MATRIX!A45</f>
        <v>LAB GRUPPEN</v>
      </c>
      <c r="B45" s="488" t="str">
        <f>IF(MATRIX!B45&lt;&gt;0,MATRIX!B45,"-")</f>
        <v>C88:4</v>
      </c>
      <c r="D45" t="b">
        <f>ISNUMBER(MATRIX!K45)</f>
        <v>1</v>
      </c>
      <c r="E45" t="b">
        <f>ISNUMBER(MATRIX!L45)</f>
        <v>1</v>
      </c>
      <c r="F45" t="b">
        <f>ISNUMBER(MATRIX!M45)</f>
        <v>0</v>
      </c>
      <c r="H45" t="b">
        <f>ISNUMBER(MATRIX!Q45)</f>
        <v>1</v>
      </c>
      <c r="I45" t="b">
        <f>ISNUMBER(MATRIX!R45)</f>
        <v>1</v>
      </c>
      <c r="K45" t="b">
        <f>AND(WLT&lt;=MATRIX!K45,MATRIX!K45&lt;=PIU*WLT)</f>
        <v>0</v>
      </c>
      <c r="L45" t="b">
        <f>AND(WLT&lt;=MATRIX!L45,MATRIX!L45&lt;=PIU*WLT)</f>
        <v>0</v>
      </c>
      <c r="M45" t="b">
        <f>AND(WLT&lt;=MATRIX!M45,MATRIX!M45&lt;=PIU*WLT)</f>
        <v>0</v>
      </c>
      <c r="O45" t="b">
        <f>AND(WLT&lt;=MATRIX!Q45,MATRIX!Q45&lt;=PIU*WLT)</f>
        <v>0</v>
      </c>
      <c r="P45" t="b">
        <f>AND(WLT&lt;=MATRIX!R45,MATRIX!R45&lt;=PIU*WLT)</f>
        <v>0</v>
      </c>
      <c r="R45" t="b">
        <f t="shared" si="23"/>
        <v>1</v>
      </c>
      <c r="S45" t="b">
        <f t="shared" si="24"/>
        <v>0</v>
      </c>
      <c r="T45" t="b">
        <f t="shared" si="25"/>
        <v>0</v>
      </c>
      <c r="V45" s="1">
        <f>IF(AND(ISNUMBER(MATRIX!$F45),MATRIX!$F45&lt;&gt;0),NLT/MATRIX!$F45,"ERROR")</f>
        <v>0</v>
      </c>
      <c r="X45" s="1" t="str">
        <f t="shared" si="11"/>
        <v>-</v>
      </c>
      <c r="Y45" s="1" t="str">
        <f t="shared" si="12"/>
        <v>-</v>
      </c>
      <c r="Z45" s="1" t="str">
        <f t="shared" si="13"/>
        <v>-</v>
      </c>
      <c r="AB45" s="1" t="str">
        <f t="shared" si="14"/>
        <v>-</v>
      </c>
      <c r="AC45" s="1" t="str">
        <f t="shared" si="15"/>
        <v>-</v>
      </c>
      <c r="AE45" s="64" t="str">
        <f t="shared" si="16"/>
        <v/>
      </c>
      <c r="AF45" s="64" t="str">
        <f t="shared" si="17"/>
        <v/>
      </c>
      <c r="AH45" s="62" t="str">
        <f>IF(ISNUMBER(AE45),AE45*MATRIX!E45,"-")</f>
        <v>-</v>
      </c>
      <c r="AJ45" s="215" t="str">
        <f>IF(ISNUMBER($AE45),IF(KP="kg",AE45*MATRIX!CB45,AE45*MATRIX!CB45*2.2),"-")</f>
        <v>-</v>
      </c>
      <c r="AK45" s="65" t="str">
        <f t="shared" si="26"/>
        <v/>
      </c>
      <c r="AM45" s="1" t="str">
        <f>IF(V45&lt;&gt;0,IF(COUNT(X45:Z45),IF(R45,MATRIX!K45,IF(S45,MATRIX!L45,IF(T45,MATRIX!M45,S))),IF(COUNT(AB45:AC45),IF(R45,MATRIX!Q45,IF(S45,MATRIX!R45,"--")),"---")),"")</f>
        <v/>
      </c>
      <c r="AO45" s="70" t="str">
        <f>IF(V45&lt;&gt;0,IF(COUNT(X45:Z45),AM45*AE45*MATRIX!F45,IF(COUNT(AB45:AC45),AM45*AE45*MATRIX!F45/2,"")),"")</f>
        <v/>
      </c>
      <c r="AQ45" s="40" t="str">
        <f>IF(ISNUMBER($AE45),IF(ISNUMBER(MATRIX!U45),IF(MATRIX!U45-INT(MATRIX!U45)=0,MATRIX!U45,"("&amp;MATRIX!U45&amp;")"),"n/a"),"")</f>
        <v/>
      </c>
      <c r="AR45" s="77"/>
      <c r="AS45" s="81" t="str">
        <f>IF(ISNUMBER(AE45), IF(ISNUMBER(MATRIX!AD45),AE45*MATRIX!AD45,"n/a"),"")</f>
        <v/>
      </c>
      <c r="AT45" s="77"/>
      <c r="AU45" s="83" t="str">
        <f>IF(ISNUMBER($AE45), IF(ISNUMBER(MATRIX!AF45),$AE45*MATRIX!AF45,"n/a"),"")</f>
        <v/>
      </c>
      <c r="AV45" s="77"/>
      <c r="AW45" s="81" t="str">
        <f>IF(ISNUMBER($AE45), IF(ISNUMBER(MATRIX!AP45),$AE45*MATRIX!AP45,"n/a"),"")</f>
        <v/>
      </c>
      <c r="AX45" s="77" t="s">
        <v>434</v>
      </c>
      <c r="AY45" s="83" t="str">
        <f>IF(ISNUMBER($AE45), IF(ISNUMBER(MATRIX!AR45),$AE45*MATRIX!AR45,"n/a"),"")</f>
        <v/>
      </c>
      <c r="BA45" s="217" t="str">
        <f>IF(ISNUMBER($AE45), IF(MV&gt;200,IF(ISNUMBER(MATRIX!CL45),MATRIX!CL45,"n/a"),IF(ISNUMBER(MATRIX!CH45),MATRIX!CH45,"n/a")),"")</f>
        <v/>
      </c>
      <c r="BB45" s="1"/>
      <c r="BC45" s="1" t="str">
        <f>IF(ISNUMBER(AE45),IF(AND(ISNUMBER('Lo-Z-OUTPUT'!BA45),'Lo-Z-OUTPUT'!BA45&lt;&gt;0),'Lo-Z-OUTPUT'!BA45,'Lo-Z-INPUT'!$K$15*'Lo-Z-INPUT'!$K$7),"")</f>
        <v/>
      </c>
      <c r="BD45" s="1"/>
      <c r="BE45" s="161" t="str">
        <f t="shared" si="18"/>
        <v/>
      </c>
      <c r="BF45" s="1"/>
      <c r="BG45" s="124" t="str">
        <f>IF(ISNUMBER($AE45),IF(MV&lt;200,IF(ISNUMBER(MATRIX!AE45),ROUND((MATRIX!AE45*IDLE/1000)*CKWH,2),"-"),IF(ISNUMBER(MATRIX!AQ45),ROUND((MATRIX!AQ45*IDLE/1000)*CKWH,2),"-")),"")</f>
        <v/>
      </c>
      <c r="BH45" s="125" t="str">
        <f t="shared" si="19"/>
        <v/>
      </c>
      <c r="BJ45" s="105" t="str">
        <f>IF(ISNUMBER($AE45),IF(MV&lt;200,IF(ISNUMBER(MATRIX!AG45),ROUND((MATRIX!AG45/1000)*RUNNING*CKWH,2),"-"),IF(ISNUMBER(MATRIX!AS45),ROUND((MATRIX!AS45/1000)*RUNNING*CKWH,2),"-")),"")</f>
        <v/>
      </c>
      <c r="BK45" s="126" t="str">
        <f t="shared" si="20"/>
        <v/>
      </c>
      <c r="BM45" s="129" t="str">
        <f t="shared" si="27"/>
        <v/>
      </c>
      <c r="BN45" s="127" t="str">
        <f t="shared" si="21"/>
        <v/>
      </c>
      <c r="BP45" s="101" t="str">
        <f>IF(ISNUMBER(AE45),IF(ISNUMBER(MATRIX!BU45),AE45*MATRIX!BU45,"n/a"),"")</f>
        <v/>
      </c>
      <c r="BQ45" s="72"/>
      <c r="BR45" s="72" t="str">
        <f>IF(ISNUMBER(AE45),IF(ISNUMBER(MATRIX!BV45*BE45),AE45*MATRIX!BV45*BE45,"n/a"),"")</f>
        <v/>
      </c>
      <c r="BS45" s="72"/>
      <c r="BT45" s="100" t="str">
        <f t="shared" si="28"/>
        <v/>
      </c>
      <c r="BU45" s="96"/>
      <c r="BV45" s="157" t="str">
        <f t="shared" si="29"/>
        <v/>
      </c>
      <c r="BW45" s="158" t="str">
        <f t="shared" si="30"/>
        <v/>
      </c>
      <c r="BY45" s="85" t="str">
        <f>IF(ISNUMBER(AE45),IF(ISNUMBER(MATRIX!Y45),MATRIX!Y45,"n/a"),"")</f>
        <v/>
      </c>
      <c r="BZ45" s="86" t="str">
        <f t="shared" si="22"/>
        <v/>
      </c>
    </row>
    <row r="46" spans="1:78">
      <c r="A46" s="488" t="str">
        <f>MATRIX!A46</f>
        <v>LAB GRUPPEN</v>
      </c>
      <c r="B46" s="488" t="str">
        <f>IF(MATRIX!B46&lt;&gt;0,MATRIX!B46,"-")</f>
        <v>FP 2400Q</v>
      </c>
      <c r="D46" t="b">
        <f>ISNUMBER(MATRIX!K46)</f>
        <v>1</v>
      </c>
      <c r="E46" t="b">
        <f>ISNUMBER(MATRIX!L46)</f>
        <v>1</v>
      </c>
      <c r="F46" t="b">
        <f>ISNUMBER(MATRIX!M46)</f>
        <v>0</v>
      </c>
      <c r="H46" t="b">
        <f>ISNUMBER(MATRIX!Q46)</f>
        <v>1</v>
      </c>
      <c r="I46" t="b">
        <f>ISNUMBER(MATRIX!R46)</f>
        <v>1</v>
      </c>
      <c r="K46" t="b">
        <f>AND(WLT&lt;=MATRIX!K46,MATRIX!K46&lt;=PIU*WLT)</f>
        <v>0</v>
      </c>
      <c r="L46" t="b">
        <f>AND(WLT&lt;=MATRIX!L46,MATRIX!L46&lt;=PIU*WLT)</f>
        <v>0</v>
      </c>
      <c r="M46" t="b">
        <f>AND(WLT&lt;=MATRIX!M46,MATRIX!M46&lt;=PIU*WLT)</f>
        <v>0</v>
      </c>
      <c r="O46" t="b">
        <f>AND(WLT&lt;=MATRIX!Q46,MATRIX!Q46&lt;=PIU*WLT)</f>
        <v>0</v>
      </c>
      <c r="P46" t="b">
        <f>AND(WLT&lt;=MATRIX!R46,MATRIX!R46&lt;=PIU*WLT)</f>
        <v>0</v>
      </c>
      <c r="R46" t="b">
        <f t="shared" si="23"/>
        <v>1</v>
      </c>
      <c r="S46" t="b">
        <f t="shared" si="24"/>
        <v>0</v>
      </c>
      <c r="T46" t="b">
        <f t="shared" si="25"/>
        <v>0</v>
      </c>
      <c r="V46" s="1">
        <f>IF(AND(ISNUMBER(MATRIX!$F46),MATRIX!$F46&lt;&gt;0),NLT/MATRIX!$F46,"ERROR")</f>
        <v>0</v>
      </c>
      <c r="X46" s="1" t="str">
        <f t="shared" si="11"/>
        <v>-</v>
      </c>
      <c r="Y46" s="1" t="str">
        <f t="shared" si="12"/>
        <v>-</v>
      </c>
      <c r="Z46" s="1" t="str">
        <f t="shared" si="13"/>
        <v>-</v>
      </c>
      <c r="AB46" s="1" t="str">
        <f t="shared" si="14"/>
        <v>-</v>
      </c>
      <c r="AC46" s="1" t="str">
        <f t="shared" si="15"/>
        <v>-</v>
      </c>
      <c r="AE46" s="64" t="str">
        <f t="shared" si="16"/>
        <v/>
      </c>
      <c r="AF46" s="64" t="str">
        <f t="shared" si="17"/>
        <v/>
      </c>
      <c r="AH46" s="62" t="str">
        <f>IF(ISNUMBER(AE46),AE46*MATRIX!E46,"-")</f>
        <v>-</v>
      </c>
      <c r="AJ46" s="215" t="str">
        <f>IF(ISNUMBER($AE46),IF(KP="kg",AE46*MATRIX!CB46,AE46*MATRIX!CB46*2.2),"-")</f>
        <v>-</v>
      </c>
      <c r="AK46" s="65" t="str">
        <f t="shared" si="26"/>
        <v/>
      </c>
      <c r="AM46" s="1" t="str">
        <f>IF(V46&lt;&gt;0,IF(COUNT(X46:Z46),IF(R46,MATRIX!K46,IF(S46,MATRIX!L46,IF(T46,MATRIX!M46,S))),IF(COUNT(AB46:AC46),IF(R46,MATRIX!Q46,IF(S46,MATRIX!R46,"--")),"---")),"")</f>
        <v/>
      </c>
      <c r="AO46" s="70" t="str">
        <f>IF(V46&lt;&gt;0,IF(COUNT(X46:Z46),AM46*AE46*MATRIX!F46,IF(COUNT(AB46:AC46),AM46*AE46*MATRIX!F46/2,"")),"")</f>
        <v/>
      </c>
      <c r="AQ46" s="40" t="str">
        <f>IF(ISNUMBER($AE46),IF(ISNUMBER(MATRIX!U46),IF(MATRIX!U46-INT(MATRIX!U46)=0,MATRIX!U46,"("&amp;MATRIX!U46&amp;")"),"n/a"),"")</f>
        <v/>
      </c>
      <c r="AR46" s="77"/>
      <c r="AS46" s="81" t="str">
        <f>IF(ISNUMBER(AE46), IF(ISNUMBER(MATRIX!AD46),AE46*MATRIX!AD46,"n/a"),"")</f>
        <v/>
      </c>
      <c r="AT46" s="77"/>
      <c r="AU46" s="83" t="str">
        <f>IF(ISNUMBER($AE46), IF(ISNUMBER(MATRIX!AF46),$AE46*MATRIX!AF46,"n/a"),"")</f>
        <v/>
      </c>
      <c r="AV46" s="77"/>
      <c r="AW46" s="81" t="str">
        <f>IF(ISNUMBER($AE46), IF(ISNUMBER(MATRIX!AP46),$AE46*MATRIX!AP46,"n/a"),"")</f>
        <v/>
      </c>
      <c r="AX46" s="77" t="s">
        <v>434</v>
      </c>
      <c r="AY46" s="83" t="str">
        <f>IF(ISNUMBER($AE46), IF(ISNUMBER(MATRIX!AR46),$AE46*MATRIX!AR46,"n/a"),"")</f>
        <v/>
      </c>
      <c r="BA46" s="217" t="str">
        <f>IF(ISNUMBER($AE46), IF(MV&gt;200,IF(ISNUMBER(MATRIX!CL46),MATRIX!CL46,"n/a"),IF(ISNUMBER(MATRIX!CH46),MATRIX!CH46,"n/a")),"")</f>
        <v/>
      </c>
      <c r="BB46" s="1"/>
      <c r="BC46" s="1" t="str">
        <f>IF(ISNUMBER(AE46),IF(AND(ISNUMBER('Lo-Z-OUTPUT'!BA46),'Lo-Z-OUTPUT'!BA46&lt;&gt;0),'Lo-Z-OUTPUT'!BA46,'Lo-Z-INPUT'!$K$15*'Lo-Z-INPUT'!$K$7),"")</f>
        <v/>
      </c>
      <c r="BD46" s="1"/>
      <c r="BE46" s="161" t="str">
        <f t="shared" si="18"/>
        <v/>
      </c>
      <c r="BF46" s="1"/>
      <c r="BG46" s="124" t="str">
        <f>IF(ISNUMBER($AE46),IF(MV&lt;200,IF(ISNUMBER(MATRIX!AE46),ROUND((MATRIX!AE46*IDLE/1000)*CKWH,2),"-"),IF(ISNUMBER(MATRIX!AQ46),ROUND((MATRIX!AQ46*IDLE/1000)*CKWH,2),"-")),"")</f>
        <v/>
      </c>
      <c r="BH46" s="125" t="str">
        <f t="shared" si="19"/>
        <v/>
      </c>
      <c r="BJ46" s="105" t="str">
        <f>IF(ISNUMBER($AE46),IF(MV&lt;200,IF(ISNUMBER(MATRIX!AG46),ROUND((MATRIX!AG46/1000)*RUNNING*CKWH,2),"-"),IF(ISNUMBER(MATRIX!AS46),ROUND((MATRIX!AS46/1000)*RUNNING*CKWH,2),"-")),"")</f>
        <v/>
      </c>
      <c r="BK46" s="126" t="str">
        <f t="shared" si="20"/>
        <v/>
      </c>
      <c r="BM46" s="129" t="str">
        <f t="shared" si="27"/>
        <v/>
      </c>
      <c r="BN46" s="127" t="str">
        <f t="shared" si="21"/>
        <v/>
      </c>
      <c r="BP46" s="101" t="str">
        <f>IF(ISNUMBER(AE46),IF(ISNUMBER(MATRIX!BU46),AE46*MATRIX!BU46,"n/a"),"")</f>
        <v/>
      </c>
      <c r="BQ46" s="72"/>
      <c r="BR46" s="72" t="str">
        <f>IF(ISNUMBER(AE46),IF(ISNUMBER(MATRIX!BV46*BE46),AE46*MATRIX!BV46*BE46,"n/a"),"")</f>
        <v/>
      </c>
      <c r="BS46" s="72"/>
      <c r="BT46" s="100" t="str">
        <f t="shared" si="28"/>
        <v/>
      </c>
      <c r="BU46" s="96"/>
      <c r="BV46" s="157" t="str">
        <f t="shared" si="29"/>
        <v/>
      </c>
      <c r="BW46" s="158" t="str">
        <f t="shared" si="30"/>
        <v/>
      </c>
      <c r="BY46" s="85" t="str">
        <f>IF(ISNUMBER(AE46),IF(ISNUMBER(MATRIX!Y46),MATRIX!Y46,"n/a"),"")</f>
        <v/>
      </c>
      <c r="BZ46" s="86" t="str">
        <f t="shared" si="22"/>
        <v/>
      </c>
    </row>
    <row r="47" spans="1:78">
      <c r="A47" s="488" t="str">
        <f>MATRIX!A47</f>
        <v>LAB GRUPPEN</v>
      </c>
      <c r="B47" s="488" t="str">
        <f>IF(MATRIX!B47&lt;&gt;0,MATRIX!B47,"-")</f>
        <v>FP 3400</v>
      </c>
      <c r="D47" t="b">
        <f>ISNUMBER(MATRIX!K47)</f>
        <v>1</v>
      </c>
      <c r="E47" t="b">
        <f>ISNUMBER(MATRIX!L47)</f>
        <v>1</v>
      </c>
      <c r="F47" t="b">
        <f>ISNUMBER(MATRIX!M47)</f>
        <v>1</v>
      </c>
      <c r="H47" t="b">
        <f>ISNUMBER(MATRIX!Q47)</f>
        <v>1</v>
      </c>
      <c r="I47" t="b">
        <f>ISNUMBER(MATRIX!R47)</f>
        <v>1</v>
      </c>
      <c r="K47" t="b">
        <f>AND(WLT&lt;=MATRIX!K47,MATRIX!K47&lt;=PIU*WLT)</f>
        <v>0</v>
      </c>
      <c r="L47" t="b">
        <f>AND(WLT&lt;=MATRIX!L47,MATRIX!L47&lt;=PIU*WLT)</f>
        <v>0</v>
      </c>
      <c r="M47" t="b">
        <f>AND(WLT&lt;=MATRIX!M47,MATRIX!M47&lt;=PIU*WLT)</f>
        <v>0</v>
      </c>
      <c r="O47" t="b">
        <f>AND(WLT&lt;=MATRIX!Q47,MATRIX!Q47&lt;=PIU*WLT)</f>
        <v>0</v>
      </c>
      <c r="P47" t="b">
        <f>AND(WLT&lt;=MATRIX!R47,MATRIX!R47&lt;=PIU*WLT)</f>
        <v>0</v>
      </c>
      <c r="R47" t="b">
        <f t="shared" si="23"/>
        <v>1</v>
      </c>
      <c r="S47" t="b">
        <f t="shared" si="24"/>
        <v>0</v>
      </c>
      <c r="T47" t="b">
        <f t="shared" si="25"/>
        <v>0</v>
      </c>
      <c r="V47" s="1">
        <f>IF(AND(ISNUMBER(MATRIX!$F47),MATRIX!$F47&lt;&gt;0),NLT/MATRIX!$F47,"ERROR")</f>
        <v>0</v>
      </c>
      <c r="X47" s="1" t="str">
        <f t="shared" si="11"/>
        <v>-</v>
      </c>
      <c r="Y47" s="1" t="str">
        <f t="shared" si="12"/>
        <v>-</v>
      </c>
      <c r="Z47" s="1" t="str">
        <f t="shared" si="13"/>
        <v>-</v>
      </c>
      <c r="AB47" s="1" t="str">
        <f t="shared" si="14"/>
        <v>-</v>
      </c>
      <c r="AC47" s="1" t="str">
        <f t="shared" si="15"/>
        <v>-</v>
      </c>
      <c r="AE47" s="64" t="str">
        <f t="shared" si="16"/>
        <v/>
      </c>
      <c r="AF47" s="64" t="str">
        <f t="shared" si="17"/>
        <v/>
      </c>
      <c r="AH47" s="62" t="str">
        <f>IF(ISNUMBER(AE47),AE47*MATRIX!E47,"-")</f>
        <v>-</v>
      </c>
      <c r="AJ47" s="215" t="str">
        <f>IF(ISNUMBER($AE47),IF(KP="kg",AE47*MATRIX!CB47,AE47*MATRIX!CB47*2.2),"-")</f>
        <v>-</v>
      </c>
      <c r="AK47" s="65" t="str">
        <f t="shared" si="26"/>
        <v/>
      </c>
      <c r="AM47" s="1" t="str">
        <f>IF(V47&lt;&gt;0,IF(COUNT(X47:Z47),IF(R47,MATRIX!K47,IF(S47,MATRIX!L47,IF(T47,MATRIX!M47,S))),IF(COUNT(AB47:AC47),IF(R47,MATRIX!Q47,IF(S47,MATRIX!R47,"--")),"---")),"")</f>
        <v/>
      </c>
      <c r="AO47" s="70" t="str">
        <f>IF(V47&lt;&gt;0,IF(COUNT(X47:Z47),AM47*AE47*MATRIX!F47,IF(COUNT(AB47:AC47),AM47*AE47*MATRIX!F47/2,"")),"")</f>
        <v/>
      </c>
      <c r="AQ47" s="40" t="str">
        <f>IF(ISNUMBER($AE47),IF(ISNUMBER(MATRIX!U47),IF(MATRIX!U47-INT(MATRIX!U47)=0,MATRIX!U47,"("&amp;MATRIX!U47&amp;")"),"n/a"),"")</f>
        <v/>
      </c>
      <c r="AR47" s="77"/>
      <c r="AS47" s="81" t="str">
        <f>IF(ISNUMBER(AE47), IF(ISNUMBER(MATRIX!AD47),AE47*MATRIX!AD47,"n/a"),"")</f>
        <v/>
      </c>
      <c r="AT47" s="77"/>
      <c r="AU47" s="83" t="str">
        <f>IF(ISNUMBER($AE47), IF(ISNUMBER(MATRIX!AF47),$AE47*MATRIX!AF47,"n/a"),"")</f>
        <v/>
      </c>
      <c r="AV47" s="77"/>
      <c r="AW47" s="81" t="str">
        <f>IF(ISNUMBER($AE47), IF(ISNUMBER(MATRIX!AP47),$AE47*MATRIX!AP47,"n/a"),"")</f>
        <v/>
      </c>
      <c r="AX47" s="77" t="s">
        <v>434</v>
      </c>
      <c r="AY47" s="83" t="str">
        <f>IF(ISNUMBER($AE47), IF(ISNUMBER(MATRIX!AR47),$AE47*MATRIX!AR47,"n/a"),"")</f>
        <v/>
      </c>
      <c r="BA47" s="217" t="str">
        <f>IF(ISNUMBER($AE47), IF(MV&gt;200,IF(ISNUMBER(MATRIX!CL47),MATRIX!CL47,"n/a"),IF(ISNUMBER(MATRIX!CH47),MATRIX!CH47,"n/a")),"")</f>
        <v/>
      </c>
      <c r="BB47" s="1"/>
      <c r="BC47" s="1" t="str">
        <f>IF(ISNUMBER(AE47),IF(AND(ISNUMBER('Lo-Z-OUTPUT'!BA47),'Lo-Z-OUTPUT'!BA47&lt;&gt;0),'Lo-Z-OUTPUT'!BA47,'Lo-Z-INPUT'!$K$15*'Lo-Z-INPUT'!$K$7),"")</f>
        <v/>
      </c>
      <c r="BD47" s="1"/>
      <c r="BE47" s="161" t="str">
        <f t="shared" si="18"/>
        <v/>
      </c>
      <c r="BF47" s="1"/>
      <c r="BG47" s="124" t="str">
        <f>IF(ISNUMBER($AE47),IF(MV&lt;200,IF(ISNUMBER(MATRIX!AE47),ROUND((MATRIX!AE47*IDLE/1000)*CKWH,2),"-"),IF(ISNUMBER(MATRIX!AQ47),ROUND((MATRIX!AQ47*IDLE/1000)*CKWH,2),"-")),"")</f>
        <v/>
      </c>
      <c r="BH47" s="125" t="str">
        <f t="shared" si="19"/>
        <v/>
      </c>
      <c r="BJ47" s="105" t="str">
        <f>IF(ISNUMBER($AE47),IF(MV&lt;200,IF(ISNUMBER(MATRIX!AG47),ROUND((MATRIX!AG47/1000)*RUNNING*CKWH,2),"-"),IF(ISNUMBER(MATRIX!AS47),ROUND((MATRIX!AS47/1000)*RUNNING*CKWH,2),"-")),"")</f>
        <v/>
      </c>
      <c r="BK47" s="126" t="str">
        <f t="shared" si="20"/>
        <v/>
      </c>
      <c r="BM47" s="129" t="str">
        <f t="shared" si="27"/>
        <v/>
      </c>
      <c r="BN47" s="127" t="str">
        <f t="shared" si="21"/>
        <v/>
      </c>
      <c r="BP47" s="101" t="str">
        <f>IF(ISNUMBER(AE47),IF(ISNUMBER(MATRIX!BU47),AE47*MATRIX!BU47,"n/a"),"")</f>
        <v/>
      </c>
      <c r="BQ47" s="72"/>
      <c r="BR47" s="72" t="str">
        <f>IF(ISNUMBER(AE47),IF(ISNUMBER(MATRIX!BV47*BE47),AE47*MATRIX!BV47*BE47,"n/a"),"")</f>
        <v/>
      </c>
      <c r="BS47" s="72"/>
      <c r="BT47" s="100" t="str">
        <f t="shared" si="28"/>
        <v/>
      </c>
      <c r="BU47" s="96"/>
      <c r="BV47" s="157" t="str">
        <f t="shared" si="29"/>
        <v/>
      </c>
      <c r="BW47" s="158" t="str">
        <f t="shared" si="30"/>
        <v/>
      </c>
      <c r="BY47" s="85" t="str">
        <f>IF(ISNUMBER(AE47),IF(ISNUMBER(MATRIX!Y47),MATRIX!Y47,"n/a"),"")</f>
        <v/>
      </c>
      <c r="BZ47" s="86" t="str">
        <f t="shared" si="22"/>
        <v/>
      </c>
    </row>
    <row r="48" spans="1:78">
      <c r="A48" s="488" t="str">
        <f>MATRIX!A48</f>
        <v>LAB GRUPPEN</v>
      </c>
      <c r="B48" s="488" t="str">
        <f>IF(MATRIX!B48&lt;&gt;0,MATRIX!B48,"-")</f>
        <v>FP 6400</v>
      </c>
      <c r="D48" t="b">
        <f>ISNUMBER(MATRIX!K48)</f>
        <v>1</v>
      </c>
      <c r="E48" t="b">
        <f>ISNUMBER(MATRIX!L48)</f>
        <v>1</v>
      </c>
      <c r="F48" t="b">
        <f>ISNUMBER(MATRIX!M48)</f>
        <v>1</v>
      </c>
      <c r="H48" t="b">
        <f>ISNUMBER(MATRIX!Q48)</f>
        <v>1</v>
      </c>
      <c r="I48" t="b">
        <f>ISNUMBER(MATRIX!R48)</f>
        <v>1</v>
      </c>
      <c r="K48" t="b">
        <f>AND(WLT&lt;=MATRIX!K48,MATRIX!K48&lt;=PIU*WLT)</f>
        <v>0</v>
      </c>
      <c r="L48" t="b">
        <f>AND(WLT&lt;=MATRIX!L48,MATRIX!L48&lt;=PIU*WLT)</f>
        <v>0</v>
      </c>
      <c r="M48" t="b">
        <f>AND(WLT&lt;=MATRIX!M48,MATRIX!M48&lt;=PIU*WLT)</f>
        <v>0</v>
      </c>
      <c r="O48" t="b">
        <f>AND(WLT&lt;=MATRIX!Q48,MATRIX!Q48&lt;=PIU*WLT)</f>
        <v>0</v>
      </c>
      <c r="P48" t="b">
        <f>AND(WLT&lt;=MATRIX!R48,MATRIX!R48&lt;=PIU*WLT)</f>
        <v>0</v>
      </c>
      <c r="R48" t="b">
        <f t="shared" si="23"/>
        <v>1</v>
      </c>
      <c r="S48" t="b">
        <f t="shared" si="24"/>
        <v>0</v>
      </c>
      <c r="T48" t="b">
        <f t="shared" si="25"/>
        <v>0</v>
      </c>
      <c r="V48" s="1">
        <f>IF(AND(ISNUMBER(MATRIX!$F48),MATRIX!$F48&lt;&gt;0),NLT/MATRIX!$F48,"ERROR")</f>
        <v>0</v>
      </c>
      <c r="X48" s="1" t="str">
        <f t="shared" si="11"/>
        <v>-</v>
      </c>
      <c r="Y48" s="1" t="str">
        <f t="shared" si="12"/>
        <v>-</v>
      </c>
      <c r="Z48" s="1" t="str">
        <f t="shared" si="13"/>
        <v>-</v>
      </c>
      <c r="AB48" s="1" t="str">
        <f t="shared" si="14"/>
        <v>-</v>
      </c>
      <c r="AC48" s="1" t="str">
        <f t="shared" si="15"/>
        <v>-</v>
      </c>
      <c r="AE48" s="64" t="str">
        <f t="shared" si="16"/>
        <v/>
      </c>
      <c r="AF48" s="64" t="str">
        <f t="shared" si="17"/>
        <v/>
      </c>
      <c r="AH48" s="62" t="str">
        <f>IF(ISNUMBER(AE48),AE48*MATRIX!E48,"-")</f>
        <v>-</v>
      </c>
      <c r="AJ48" s="215" t="str">
        <f>IF(ISNUMBER($AE48),IF(KP="kg",AE48*MATRIX!CB48,AE48*MATRIX!CB48*2.2),"-")</f>
        <v>-</v>
      </c>
      <c r="AK48" s="65" t="str">
        <f t="shared" si="26"/>
        <v/>
      </c>
      <c r="AM48" s="1" t="str">
        <f>IF(V48&lt;&gt;0,IF(COUNT(X48:Z48),IF(R48,MATRIX!K48,IF(S48,MATRIX!L48,IF(T48,MATRIX!M48,S))),IF(COUNT(AB48:AC48),IF(R48,MATRIX!Q48,IF(S48,MATRIX!R48,"--")),"---")),"")</f>
        <v/>
      </c>
      <c r="AO48" s="70" t="str">
        <f>IF(V48&lt;&gt;0,IF(COUNT(X48:Z48),AM48*AE48*MATRIX!F48,IF(COUNT(AB48:AC48),AM48*AE48*MATRIX!F48/2,"")),"")</f>
        <v/>
      </c>
      <c r="AQ48" s="40" t="str">
        <f>IF(ISNUMBER($AE48),IF(ISNUMBER(MATRIX!U48),IF(MATRIX!U48-INT(MATRIX!U48)=0,MATRIX!U48,"("&amp;MATRIX!U48&amp;")"),"n/a"),"")</f>
        <v/>
      </c>
      <c r="AR48" s="77"/>
      <c r="AS48" s="81" t="str">
        <f>IF(ISNUMBER(AE48), IF(ISNUMBER(MATRIX!AD48),AE48*MATRIX!AD48,"n/a"),"")</f>
        <v/>
      </c>
      <c r="AT48" s="77"/>
      <c r="AU48" s="83" t="str">
        <f>IF(ISNUMBER($AE48), IF(ISNUMBER(MATRIX!AF48),$AE48*MATRIX!AF48,"n/a"),"")</f>
        <v/>
      </c>
      <c r="AV48" s="77"/>
      <c r="AW48" s="81" t="str">
        <f>IF(ISNUMBER($AE48), IF(ISNUMBER(MATRIX!AP48),$AE48*MATRIX!AP48,"n/a"),"")</f>
        <v/>
      </c>
      <c r="AX48" s="77" t="s">
        <v>434</v>
      </c>
      <c r="AY48" s="83" t="str">
        <f>IF(ISNUMBER($AE48), IF(ISNUMBER(MATRIX!AR48),$AE48*MATRIX!AR48,"n/a"),"")</f>
        <v/>
      </c>
      <c r="BA48" s="217" t="str">
        <f>IF(ISNUMBER($AE48), IF(MV&gt;200,IF(ISNUMBER(MATRIX!CL48),MATRIX!CL48,"n/a"),IF(ISNUMBER(MATRIX!CH48),MATRIX!CH48,"n/a")),"")</f>
        <v/>
      </c>
      <c r="BB48" s="1"/>
      <c r="BC48" s="1" t="str">
        <f>IF(ISNUMBER(AE48),IF(AND(ISNUMBER('Lo-Z-OUTPUT'!BA48),'Lo-Z-OUTPUT'!BA48&lt;&gt;0),'Lo-Z-OUTPUT'!BA48,'Lo-Z-INPUT'!$K$15*'Lo-Z-INPUT'!$K$7),"")</f>
        <v/>
      </c>
      <c r="BD48" s="1"/>
      <c r="BE48" s="161" t="str">
        <f t="shared" si="18"/>
        <v/>
      </c>
      <c r="BF48" s="1"/>
      <c r="BG48" s="124" t="str">
        <f>IF(ISNUMBER($AE48),IF(MV&lt;200,IF(ISNUMBER(MATRIX!AE48),ROUND((MATRIX!AE48*IDLE/1000)*CKWH,2),"-"),IF(ISNUMBER(MATRIX!AQ48),ROUND((MATRIX!AQ48*IDLE/1000)*CKWH,2),"-")),"")</f>
        <v/>
      </c>
      <c r="BH48" s="125" t="str">
        <f t="shared" si="19"/>
        <v/>
      </c>
      <c r="BJ48" s="105" t="str">
        <f>IF(ISNUMBER($AE48),IF(MV&lt;200,IF(ISNUMBER(MATRIX!AG48),ROUND((MATRIX!AG48/1000)*RUNNING*CKWH,2),"-"),IF(ISNUMBER(MATRIX!AS48),ROUND((MATRIX!AS48/1000)*RUNNING*CKWH,2),"-")),"")</f>
        <v/>
      </c>
      <c r="BK48" s="126" t="str">
        <f t="shared" si="20"/>
        <v/>
      </c>
      <c r="BM48" s="129" t="str">
        <f t="shared" si="27"/>
        <v/>
      </c>
      <c r="BN48" s="127" t="str">
        <f t="shared" si="21"/>
        <v/>
      </c>
      <c r="BP48" s="101" t="str">
        <f>IF(ISNUMBER(AE48),IF(ISNUMBER(MATRIX!BU48),AE48*MATRIX!BU48,"n/a"),"")</f>
        <v/>
      </c>
      <c r="BQ48" s="72"/>
      <c r="BR48" s="72" t="str">
        <f>IF(ISNUMBER(AE48),IF(ISNUMBER(MATRIX!BV48*BE48),AE48*MATRIX!BV48*BE48,"n/a"),"")</f>
        <v/>
      </c>
      <c r="BS48" s="72"/>
      <c r="BT48" s="100" t="str">
        <f t="shared" si="28"/>
        <v/>
      </c>
      <c r="BU48" s="96"/>
      <c r="BV48" s="157" t="str">
        <f t="shared" si="29"/>
        <v/>
      </c>
      <c r="BW48" s="158" t="str">
        <f t="shared" si="30"/>
        <v/>
      </c>
      <c r="BY48" s="85" t="str">
        <f>IF(ISNUMBER(AE48),IF(ISNUMBER(MATRIX!Y48),MATRIX!Y48,"n/a"),"")</f>
        <v/>
      </c>
      <c r="BZ48" s="86" t="str">
        <f t="shared" si="22"/>
        <v/>
      </c>
    </row>
    <row r="49" spans="1:78">
      <c r="A49" s="488" t="str">
        <f>MATRIX!A49</f>
        <v>LAB GRUPPEN</v>
      </c>
      <c r="B49" s="488" t="str">
        <f>IF(MATRIX!B49&lt;&gt;0,MATRIX!B49,"-")</f>
        <v>FP 4000</v>
      </c>
      <c r="D49" t="b">
        <f>ISNUMBER(MATRIX!K49)</f>
        <v>1</v>
      </c>
      <c r="E49" t="b">
        <f>ISNUMBER(MATRIX!L49)</f>
        <v>1</v>
      </c>
      <c r="F49" t="b">
        <f>ISNUMBER(MATRIX!M49)</f>
        <v>1</v>
      </c>
      <c r="H49" t="b">
        <f>ISNUMBER(MATRIX!Q49)</f>
        <v>1</v>
      </c>
      <c r="I49" t="b">
        <f>ISNUMBER(MATRIX!R49)</f>
        <v>1</v>
      </c>
      <c r="K49" t="b">
        <f>AND(WLT&lt;=MATRIX!K49,MATRIX!K49&lt;=PIU*WLT)</f>
        <v>0</v>
      </c>
      <c r="L49" t="b">
        <f>AND(WLT&lt;=MATRIX!L49,MATRIX!L49&lt;=PIU*WLT)</f>
        <v>0</v>
      </c>
      <c r="M49" t="b">
        <f>AND(WLT&lt;=MATRIX!M49,MATRIX!M49&lt;=PIU*WLT)</f>
        <v>0</v>
      </c>
      <c r="O49" t="b">
        <f>AND(WLT&lt;=MATRIX!Q49,MATRIX!Q49&lt;=PIU*WLT)</f>
        <v>0</v>
      </c>
      <c r="P49" t="b">
        <f>AND(WLT&lt;=MATRIX!R49,MATRIX!R49&lt;=PIU*WLT)</f>
        <v>0</v>
      </c>
      <c r="R49" t="b">
        <f t="shared" si="23"/>
        <v>1</v>
      </c>
      <c r="S49" t="b">
        <f t="shared" si="24"/>
        <v>0</v>
      </c>
      <c r="T49" t="b">
        <f t="shared" si="25"/>
        <v>0</v>
      </c>
      <c r="V49" s="1">
        <f>IF(AND(ISNUMBER(MATRIX!$F49),MATRIX!$F49&lt;&gt;0),NLT/MATRIX!$F49,"ERROR")</f>
        <v>0</v>
      </c>
      <c r="X49" s="1" t="str">
        <f t="shared" si="11"/>
        <v>-</v>
      </c>
      <c r="Y49" s="1" t="str">
        <f t="shared" si="12"/>
        <v>-</v>
      </c>
      <c r="Z49" s="1" t="str">
        <f t="shared" si="13"/>
        <v>-</v>
      </c>
      <c r="AB49" s="1" t="str">
        <f t="shared" si="14"/>
        <v>-</v>
      </c>
      <c r="AC49" s="1" t="str">
        <f t="shared" si="15"/>
        <v>-</v>
      </c>
      <c r="AE49" s="64" t="str">
        <f t="shared" si="16"/>
        <v/>
      </c>
      <c r="AF49" s="64" t="str">
        <f t="shared" si="17"/>
        <v/>
      </c>
      <c r="AH49" s="62" t="str">
        <f>IF(ISNUMBER(AE49),AE49*MATRIX!E49,"-")</f>
        <v>-</v>
      </c>
      <c r="AJ49" s="215" t="str">
        <f>IF(ISNUMBER($AE49),IF(KP="kg",AE49*MATRIX!CB49,AE49*MATRIX!CB49*2.2),"-")</f>
        <v>-</v>
      </c>
      <c r="AK49" s="65" t="str">
        <f t="shared" si="26"/>
        <v/>
      </c>
      <c r="AM49" s="1" t="str">
        <f>IF(V49&lt;&gt;0,IF(COUNT(X49:Z49),IF(R49,MATRIX!K49,IF(S49,MATRIX!L49,IF(T49,MATRIX!M49,S))),IF(COUNT(AB49:AC49),IF(R49,MATRIX!Q49,IF(S49,MATRIX!R49,"--")),"---")),"")</f>
        <v/>
      </c>
      <c r="AO49" s="70" t="str">
        <f>IF(V49&lt;&gt;0,IF(COUNT(X49:Z49),AM49*AE49*MATRIX!F49,IF(COUNT(AB49:AC49),AM49*AE49*MATRIX!F49/2,"")),"")</f>
        <v/>
      </c>
      <c r="AQ49" s="40" t="str">
        <f>IF(ISNUMBER($AE49),IF(ISNUMBER(MATRIX!U49),IF(MATRIX!U49-INT(MATRIX!U49)=0,MATRIX!U49,"("&amp;MATRIX!U49&amp;")"),"n/a"),"")</f>
        <v/>
      </c>
      <c r="AR49" s="77"/>
      <c r="AS49" s="81" t="str">
        <f>IF(ISNUMBER(AE49), IF(ISNUMBER(MATRIX!AD49),AE49*MATRIX!AD49,"n/a"),"")</f>
        <v/>
      </c>
      <c r="AT49" s="77"/>
      <c r="AU49" s="83" t="str">
        <f>IF(ISNUMBER($AE49), IF(ISNUMBER(MATRIX!AF49),$AE49*MATRIX!AF49,"n/a"),"")</f>
        <v/>
      </c>
      <c r="AV49" s="77"/>
      <c r="AW49" s="81" t="str">
        <f>IF(ISNUMBER($AE49), IF(ISNUMBER(MATRIX!AP49),$AE49*MATRIX!AP49,"n/a"),"")</f>
        <v/>
      </c>
      <c r="AX49" s="77" t="s">
        <v>434</v>
      </c>
      <c r="AY49" s="83" t="str">
        <f>IF(ISNUMBER($AE49), IF(ISNUMBER(MATRIX!AR49),$AE49*MATRIX!AR49,"n/a"),"")</f>
        <v/>
      </c>
      <c r="BA49" s="217" t="str">
        <f>IF(ISNUMBER($AE49), IF(MV&gt;200,IF(ISNUMBER(MATRIX!CL49),MATRIX!CL49,"n/a"),IF(ISNUMBER(MATRIX!CH49),MATRIX!CH49,"n/a")),"")</f>
        <v/>
      </c>
      <c r="BB49" s="1"/>
      <c r="BC49" s="1" t="str">
        <f>IF(ISNUMBER(AE49),IF(AND(ISNUMBER('Lo-Z-OUTPUT'!BA49),'Lo-Z-OUTPUT'!BA49&lt;&gt;0),'Lo-Z-OUTPUT'!BA49,'Lo-Z-INPUT'!$K$15*'Lo-Z-INPUT'!$K$7),"")</f>
        <v/>
      </c>
      <c r="BD49" s="1"/>
      <c r="BE49" s="161" t="str">
        <f t="shared" si="18"/>
        <v/>
      </c>
      <c r="BF49" s="1"/>
      <c r="BG49" s="124" t="str">
        <f>IF(ISNUMBER($AE49),IF(MV&lt;200,IF(ISNUMBER(MATRIX!AE49),ROUND((MATRIX!AE49*IDLE/1000)*CKWH,2),"-"),IF(ISNUMBER(MATRIX!AQ49),ROUND((MATRIX!AQ49*IDLE/1000)*CKWH,2),"-")),"")</f>
        <v/>
      </c>
      <c r="BH49" s="125" t="str">
        <f t="shared" si="19"/>
        <v/>
      </c>
      <c r="BJ49" s="105" t="str">
        <f>IF(ISNUMBER($AE49),IF(MV&lt;200,IF(ISNUMBER(MATRIX!AG49),ROUND((MATRIX!AG49/1000)*RUNNING*CKWH,2),"-"),IF(ISNUMBER(MATRIX!AS49),ROUND((MATRIX!AS49/1000)*RUNNING*CKWH,2),"-")),"")</f>
        <v/>
      </c>
      <c r="BK49" s="126" t="str">
        <f t="shared" si="20"/>
        <v/>
      </c>
      <c r="BM49" s="129" t="str">
        <f t="shared" si="27"/>
        <v/>
      </c>
      <c r="BN49" s="127" t="str">
        <f t="shared" si="21"/>
        <v/>
      </c>
      <c r="BP49" s="101" t="str">
        <f>IF(ISNUMBER(AE49),IF(ISNUMBER(MATRIX!BU49),AE49*MATRIX!BU49,"n/a"),"")</f>
        <v/>
      </c>
      <c r="BQ49" s="72"/>
      <c r="BR49" s="72" t="str">
        <f>IF(ISNUMBER(AE49),IF(ISNUMBER(MATRIX!BV49*BE49),AE49*MATRIX!BV49*BE49,"n/a"),"")</f>
        <v/>
      </c>
      <c r="BS49" s="72"/>
      <c r="BT49" s="100" t="str">
        <f t="shared" si="28"/>
        <v/>
      </c>
      <c r="BU49" s="96"/>
      <c r="BV49" s="157" t="str">
        <f t="shared" si="29"/>
        <v/>
      </c>
      <c r="BW49" s="158" t="str">
        <f t="shared" si="30"/>
        <v/>
      </c>
      <c r="BY49" s="85" t="str">
        <f>IF(ISNUMBER(AE49),IF(ISNUMBER(MATRIX!Y49),MATRIX!Y49,"n/a"),"")</f>
        <v/>
      </c>
      <c r="BZ49" s="86" t="str">
        <f t="shared" si="22"/>
        <v/>
      </c>
    </row>
    <row r="50" spans="1:78">
      <c r="A50" s="488" t="str">
        <f>MATRIX!A50</f>
        <v>LAB GRUPPEN</v>
      </c>
      <c r="B50" s="488" t="str">
        <f>IF(MATRIX!B50&lt;&gt;0,MATRIX!B50,"-")</f>
        <v>FP 6000Q</v>
      </c>
      <c r="D50" t="b">
        <f>ISNUMBER(MATRIX!K50)</f>
        <v>1</v>
      </c>
      <c r="E50" t="b">
        <f>ISNUMBER(MATRIX!L50)</f>
        <v>1</v>
      </c>
      <c r="F50" t="b">
        <f>ISNUMBER(MATRIX!M50)</f>
        <v>1</v>
      </c>
      <c r="H50" t="b">
        <f>ISNUMBER(MATRIX!Q50)</f>
        <v>1</v>
      </c>
      <c r="I50" t="b">
        <f>ISNUMBER(MATRIX!R50)</f>
        <v>1</v>
      </c>
      <c r="K50" t="b">
        <f>AND(WLT&lt;=MATRIX!K50,MATRIX!K50&lt;=PIU*WLT)</f>
        <v>0</v>
      </c>
      <c r="L50" t="b">
        <f>AND(WLT&lt;=MATRIX!L50,MATRIX!L50&lt;=PIU*WLT)</f>
        <v>0</v>
      </c>
      <c r="M50" t="b">
        <f>AND(WLT&lt;=MATRIX!M50,MATRIX!M50&lt;=PIU*WLT)</f>
        <v>0</v>
      </c>
      <c r="O50" t="b">
        <f>AND(WLT&lt;=MATRIX!Q50,MATRIX!Q50&lt;=PIU*WLT)</f>
        <v>0</v>
      </c>
      <c r="P50" t="b">
        <f>AND(WLT&lt;=MATRIX!R50,MATRIX!R50&lt;=PIU*WLT)</f>
        <v>0</v>
      </c>
      <c r="R50" t="b">
        <f t="shared" si="23"/>
        <v>1</v>
      </c>
      <c r="S50" t="b">
        <f t="shared" si="24"/>
        <v>0</v>
      </c>
      <c r="T50" t="b">
        <f t="shared" si="25"/>
        <v>0</v>
      </c>
      <c r="V50" s="1">
        <f>IF(AND(ISNUMBER(MATRIX!$F50),MATRIX!$F50&lt;&gt;0),NLT/MATRIX!$F50,"ERROR")</f>
        <v>0</v>
      </c>
      <c r="X50" s="1" t="str">
        <f t="shared" si="11"/>
        <v>-</v>
      </c>
      <c r="Y50" s="1" t="str">
        <f t="shared" si="12"/>
        <v>-</v>
      </c>
      <c r="Z50" s="1" t="str">
        <f t="shared" si="13"/>
        <v>-</v>
      </c>
      <c r="AB50" s="1" t="str">
        <f t="shared" si="14"/>
        <v>-</v>
      </c>
      <c r="AC50" s="1" t="str">
        <f t="shared" si="15"/>
        <v>-</v>
      </c>
      <c r="AE50" s="64" t="str">
        <f t="shared" si="16"/>
        <v/>
      </c>
      <c r="AF50" s="64" t="str">
        <f t="shared" si="17"/>
        <v/>
      </c>
      <c r="AH50" s="62" t="str">
        <f>IF(ISNUMBER(AE50),AE50*MATRIX!E50,"-")</f>
        <v>-</v>
      </c>
      <c r="AJ50" s="215" t="str">
        <f>IF(ISNUMBER($AE50),IF(KP="kg",AE50*MATRIX!CB50,AE50*MATRIX!CB50*2.2),"-")</f>
        <v>-</v>
      </c>
      <c r="AK50" s="65" t="str">
        <f t="shared" si="26"/>
        <v/>
      </c>
      <c r="AM50" s="1" t="str">
        <f>IF(V50&lt;&gt;0,IF(COUNT(X50:Z50),IF(R50,MATRIX!K50,IF(S50,MATRIX!L50,IF(T50,MATRIX!M50,S))),IF(COUNT(AB50:AC50),IF(R50,MATRIX!Q50,IF(S50,MATRIX!R50,"--")),"---")),"")</f>
        <v/>
      </c>
      <c r="AO50" s="70" t="str">
        <f>IF(V50&lt;&gt;0,IF(COUNT(X50:Z50),AM50*AE50*MATRIX!F50,IF(COUNT(AB50:AC50),AM50*AE50*MATRIX!F50/2,"")),"")</f>
        <v/>
      </c>
      <c r="AQ50" s="40" t="str">
        <f>IF(ISNUMBER($AE50),IF(ISNUMBER(MATRIX!U50),IF(MATRIX!U50-INT(MATRIX!U50)=0,MATRIX!U50,"("&amp;MATRIX!U50&amp;")"),"n/a"),"")</f>
        <v/>
      </c>
      <c r="AR50" s="77"/>
      <c r="AS50" s="81" t="str">
        <f>IF(ISNUMBER(AE50), IF(ISNUMBER(MATRIX!AD50),AE50*MATRIX!AD50,"n/a"),"")</f>
        <v/>
      </c>
      <c r="AT50" s="77"/>
      <c r="AU50" s="83" t="str">
        <f>IF(ISNUMBER($AE50), IF(ISNUMBER(MATRIX!AF50),$AE50*MATRIX!AF50,"n/a"),"")</f>
        <v/>
      </c>
      <c r="AV50" s="77"/>
      <c r="AW50" s="81" t="str">
        <f>IF(ISNUMBER($AE50), IF(ISNUMBER(MATRIX!AP50),$AE50*MATRIX!AP50,"n/a"),"")</f>
        <v/>
      </c>
      <c r="AX50" s="77" t="s">
        <v>434</v>
      </c>
      <c r="AY50" s="83" t="str">
        <f>IF(ISNUMBER($AE50), IF(ISNUMBER(MATRIX!AR50),$AE50*MATRIX!AR50,"n/a"),"")</f>
        <v/>
      </c>
      <c r="BA50" s="217" t="str">
        <f>IF(ISNUMBER($AE50), IF(MV&gt;200,IF(ISNUMBER(MATRIX!CL50),MATRIX!CL50,"n/a"),IF(ISNUMBER(MATRIX!CH50),MATRIX!CH50,"n/a")),"")</f>
        <v/>
      </c>
      <c r="BB50" s="1"/>
      <c r="BC50" s="1" t="str">
        <f>IF(ISNUMBER(AE50),IF(AND(ISNUMBER('Lo-Z-OUTPUT'!BA50),'Lo-Z-OUTPUT'!BA50&lt;&gt;0),'Lo-Z-OUTPUT'!BA50,'Lo-Z-INPUT'!$K$15*'Lo-Z-INPUT'!$K$7),"")</f>
        <v/>
      </c>
      <c r="BD50" s="1"/>
      <c r="BE50" s="161" t="str">
        <f t="shared" si="18"/>
        <v/>
      </c>
      <c r="BF50" s="1"/>
      <c r="BG50" s="124" t="str">
        <f>IF(ISNUMBER($AE50),IF(MV&lt;200,IF(ISNUMBER(MATRIX!AE50),ROUND((MATRIX!AE50*IDLE/1000)*CKWH,2),"-"),IF(ISNUMBER(MATRIX!AQ50),ROUND((MATRIX!AQ50*IDLE/1000)*CKWH,2),"-")),"")</f>
        <v/>
      </c>
      <c r="BH50" s="125" t="str">
        <f t="shared" si="19"/>
        <v/>
      </c>
      <c r="BJ50" s="105" t="str">
        <f>IF(ISNUMBER($AE50),IF(MV&lt;200,IF(ISNUMBER(MATRIX!AG50),ROUND((MATRIX!AG50/1000)*RUNNING*CKWH,2),"-"),IF(ISNUMBER(MATRIX!AS50),ROUND((MATRIX!AS50/1000)*RUNNING*CKWH,2),"-")),"")</f>
        <v/>
      </c>
      <c r="BK50" s="126" t="str">
        <f t="shared" si="20"/>
        <v/>
      </c>
      <c r="BM50" s="129" t="str">
        <f t="shared" si="27"/>
        <v/>
      </c>
      <c r="BN50" s="127" t="str">
        <f t="shared" si="21"/>
        <v/>
      </c>
      <c r="BP50" s="101" t="str">
        <f>IF(ISNUMBER(AE50),IF(ISNUMBER(MATRIX!BU50),AE50*MATRIX!BU50,"n/a"),"")</f>
        <v/>
      </c>
      <c r="BQ50" s="72"/>
      <c r="BR50" s="72" t="str">
        <f>IF(ISNUMBER(AE50),IF(ISNUMBER(MATRIX!BV50*BE50),AE50*MATRIX!BV50*BE50,"n/a"),"")</f>
        <v/>
      </c>
      <c r="BS50" s="72"/>
      <c r="BT50" s="100" t="str">
        <f t="shared" si="28"/>
        <v/>
      </c>
      <c r="BU50" s="96"/>
      <c r="BV50" s="157" t="str">
        <f t="shared" si="29"/>
        <v/>
      </c>
      <c r="BW50" s="158" t="str">
        <f t="shared" si="30"/>
        <v/>
      </c>
      <c r="BY50" s="85" t="str">
        <f>IF(ISNUMBER(AE50),IF(ISNUMBER(MATRIX!Y50),MATRIX!Y50,"n/a"),"")</f>
        <v/>
      </c>
      <c r="BZ50" s="86" t="str">
        <f t="shared" si="22"/>
        <v/>
      </c>
    </row>
    <row r="51" spans="1:78">
      <c r="A51" s="488" t="str">
        <f>MATRIX!A51</f>
        <v>LAB GRUPPEN</v>
      </c>
      <c r="B51" s="488" t="str">
        <f>IF(MATRIX!B51&lt;&gt;0,MATRIX!B51,"-")</f>
        <v>FP 7000</v>
      </c>
      <c r="D51" t="b">
        <f>ISNUMBER(MATRIX!K51)</f>
        <v>1</v>
      </c>
      <c r="E51" t="b">
        <f>ISNUMBER(MATRIX!L51)</f>
        <v>1</v>
      </c>
      <c r="F51" t="b">
        <f>ISNUMBER(MATRIX!M51)</f>
        <v>1</v>
      </c>
      <c r="H51" t="b">
        <f>ISNUMBER(MATRIX!Q51)</f>
        <v>1</v>
      </c>
      <c r="I51" t="b">
        <f>ISNUMBER(MATRIX!R51)</f>
        <v>1</v>
      </c>
      <c r="K51" t="b">
        <f>AND(WLT&lt;=MATRIX!K51,MATRIX!K51&lt;=PIU*WLT)</f>
        <v>0</v>
      </c>
      <c r="L51" t="b">
        <f>AND(WLT&lt;=MATRIX!L51,MATRIX!L51&lt;=PIU*WLT)</f>
        <v>0</v>
      </c>
      <c r="M51" t="b">
        <f>AND(WLT&lt;=MATRIX!M51,MATRIX!M51&lt;=PIU*WLT)</f>
        <v>0</v>
      </c>
      <c r="O51" t="b">
        <f>AND(WLT&lt;=MATRIX!Q51,MATRIX!Q51&lt;=PIU*WLT)</f>
        <v>0</v>
      </c>
      <c r="P51" t="b">
        <f>AND(WLT&lt;=MATRIX!R51,MATRIX!R51&lt;=PIU*WLT)</f>
        <v>0</v>
      </c>
      <c r="R51" t="b">
        <f t="shared" si="23"/>
        <v>1</v>
      </c>
      <c r="S51" t="b">
        <f t="shared" si="24"/>
        <v>0</v>
      </c>
      <c r="T51" t="b">
        <f t="shared" si="25"/>
        <v>0</v>
      </c>
      <c r="V51" s="1">
        <f>IF(AND(ISNUMBER(MATRIX!$F51),MATRIX!$F51&lt;&gt;0),NLT/MATRIX!$F51,"ERROR")</f>
        <v>0</v>
      </c>
      <c r="X51" s="1" t="str">
        <f t="shared" si="11"/>
        <v>-</v>
      </c>
      <c r="Y51" s="1" t="str">
        <f t="shared" si="12"/>
        <v>-</v>
      </c>
      <c r="Z51" s="1" t="str">
        <f t="shared" si="13"/>
        <v>-</v>
      </c>
      <c r="AB51" s="1" t="str">
        <f t="shared" si="14"/>
        <v>-</v>
      </c>
      <c r="AC51" s="1" t="str">
        <f t="shared" si="15"/>
        <v>-</v>
      </c>
      <c r="AE51" s="64" t="str">
        <f t="shared" si="16"/>
        <v/>
      </c>
      <c r="AF51" s="64" t="str">
        <f t="shared" si="17"/>
        <v/>
      </c>
      <c r="AH51" s="62" t="str">
        <f>IF(ISNUMBER(AE51),AE51*MATRIX!E51,"-")</f>
        <v>-</v>
      </c>
      <c r="AJ51" s="215" t="str">
        <f>IF(ISNUMBER($AE51),IF(KP="kg",AE51*MATRIX!CB51,AE51*MATRIX!CB51*2.2),"-")</f>
        <v>-</v>
      </c>
      <c r="AK51" s="65" t="str">
        <f t="shared" si="26"/>
        <v/>
      </c>
      <c r="AM51" s="1" t="str">
        <f>IF(V51&lt;&gt;0,IF(COUNT(X51:Z51),IF(R51,MATRIX!K51,IF(S51,MATRIX!L51,IF(T51,MATRIX!M51,S))),IF(COUNT(AB51:AC51),IF(R51,MATRIX!Q51,IF(S51,MATRIX!R51,"--")),"---")),"")</f>
        <v/>
      </c>
      <c r="AO51" s="70" t="str">
        <f>IF(V51&lt;&gt;0,IF(COUNT(X51:Z51),AM51*AE51*MATRIX!F51,IF(COUNT(AB51:AC51),AM51*AE51*MATRIX!F51/2,"")),"")</f>
        <v/>
      </c>
      <c r="AQ51" s="40" t="str">
        <f>IF(ISNUMBER($AE51),IF(ISNUMBER(MATRIX!U51),IF(MATRIX!U51-INT(MATRIX!U51)=0,MATRIX!U51,"("&amp;MATRIX!U51&amp;")"),"n/a"),"")</f>
        <v/>
      </c>
      <c r="AR51" s="77"/>
      <c r="AS51" s="81" t="str">
        <f>IF(ISNUMBER(AE51), IF(ISNUMBER(MATRIX!AD51),AE51*MATRIX!AD51,"n/a"),"")</f>
        <v/>
      </c>
      <c r="AT51" s="77"/>
      <c r="AU51" s="83" t="str">
        <f>IF(ISNUMBER($AE51), IF(ISNUMBER(MATRIX!AF51),$AE51*MATRIX!AF51,"n/a"),"")</f>
        <v/>
      </c>
      <c r="AV51" s="77"/>
      <c r="AW51" s="81" t="str">
        <f>IF(ISNUMBER($AE51), IF(ISNUMBER(MATRIX!AP51),$AE51*MATRIX!AP51,"n/a"),"")</f>
        <v/>
      </c>
      <c r="AX51" s="77" t="s">
        <v>434</v>
      </c>
      <c r="AY51" s="83" t="str">
        <f>IF(ISNUMBER($AE51), IF(ISNUMBER(MATRIX!AR51),$AE51*MATRIX!AR51,"n/a"),"")</f>
        <v/>
      </c>
      <c r="BA51" s="217" t="str">
        <f>IF(ISNUMBER($AE51), IF(MV&gt;200,IF(ISNUMBER(MATRIX!CL51),MATRIX!CL51,"n/a"),IF(ISNUMBER(MATRIX!CH51),MATRIX!CH51,"n/a")),"")</f>
        <v/>
      </c>
      <c r="BB51" s="1"/>
      <c r="BC51" s="1" t="str">
        <f>IF(ISNUMBER(AE51),IF(AND(ISNUMBER('Lo-Z-OUTPUT'!BA51),'Lo-Z-OUTPUT'!BA51&lt;&gt;0),'Lo-Z-OUTPUT'!BA51,'Lo-Z-INPUT'!$K$15*'Lo-Z-INPUT'!$K$7),"")</f>
        <v/>
      </c>
      <c r="BD51" s="1"/>
      <c r="BE51" s="161" t="str">
        <f t="shared" si="18"/>
        <v/>
      </c>
      <c r="BF51" s="1"/>
      <c r="BG51" s="124" t="str">
        <f>IF(ISNUMBER($AE51),IF(MV&lt;200,IF(ISNUMBER(MATRIX!AE51),ROUND((MATRIX!AE51*IDLE/1000)*CKWH,2),"-"),IF(ISNUMBER(MATRIX!AQ51),ROUND((MATRIX!AQ51*IDLE/1000)*CKWH,2),"-")),"")</f>
        <v/>
      </c>
      <c r="BH51" s="125" t="str">
        <f t="shared" si="19"/>
        <v/>
      </c>
      <c r="BJ51" s="105" t="str">
        <f>IF(ISNUMBER($AE51),IF(MV&lt;200,IF(ISNUMBER(MATRIX!AG51),ROUND((MATRIX!AG51/1000)*RUNNING*CKWH,2),"-"),IF(ISNUMBER(MATRIX!AS51),ROUND((MATRIX!AS51/1000)*RUNNING*CKWH,2),"-")),"")</f>
        <v/>
      </c>
      <c r="BK51" s="126" t="str">
        <f t="shared" si="20"/>
        <v/>
      </c>
      <c r="BM51" s="129" t="str">
        <f t="shared" si="27"/>
        <v/>
      </c>
      <c r="BN51" s="127" t="str">
        <f t="shared" si="21"/>
        <v/>
      </c>
      <c r="BP51" s="101" t="str">
        <f>IF(ISNUMBER(AE51),IF(ISNUMBER(MATRIX!BU51),AE51*MATRIX!BU51,"n/a"),"")</f>
        <v/>
      </c>
      <c r="BQ51" s="72"/>
      <c r="BR51" s="72" t="str">
        <f>IF(ISNUMBER(AE51),IF(ISNUMBER(MATRIX!BV51*BE51),AE51*MATRIX!BV51*BE51,"n/a"),"")</f>
        <v/>
      </c>
      <c r="BS51" s="72"/>
      <c r="BT51" s="100" t="str">
        <f t="shared" si="28"/>
        <v/>
      </c>
      <c r="BU51" s="96"/>
      <c r="BV51" s="157" t="str">
        <f t="shared" si="29"/>
        <v/>
      </c>
      <c r="BW51" s="158" t="str">
        <f t="shared" si="30"/>
        <v/>
      </c>
      <c r="BY51" s="85" t="str">
        <f>IF(ISNUMBER(AE51),IF(ISNUMBER(MATRIX!Y51),MATRIX!Y51,"n/a"),"")</f>
        <v/>
      </c>
      <c r="BZ51" s="86" t="str">
        <f t="shared" si="22"/>
        <v/>
      </c>
    </row>
    <row r="52" spans="1:78">
      <c r="A52" s="488" t="str">
        <f>MATRIX!A52</f>
        <v>LAB GRUPPEN</v>
      </c>
      <c r="B52" s="488" t="str">
        <f>IF(MATRIX!B52&lt;&gt;0,MATRIX!B52,"-")</f>
        <v>FP 9000</v>
      </c>
      <c r="D52" t="b">
        <f>ISNUMBER(MATRIX!K52)</f>
        <v>1</v>
      </c>
      <c r="E52" t="b">
        <f>ISNUMBER(MATRIX!L52)</f>
        <v>1</v>
      </c>
      <c r="F52" t="b">
        <f>ISNUMBER(MATRIX!M52)</f>
        <v>1</v>
      </c>
      <c r="H52" t="b">
        <f>ISNUMBER(MATRIX!Q52)</f>
        <v>1</v>
      </c>
      <c r="I52" t="b">
        <f>ISNUMBER(MATRIX!R52)</f>
        <v>1</v>
      </c>
      <c r="K52" t="b">
        <f>AND(WLT&lt;=MATRIX!K52,MATRIX!K52&lt;=PIU*WLT)</f>
        <v>0</v>
      </c>
      <c r="L52" t="b">
        <f>AND(WLT&lt;=MATRIX!L52,MATRIX!L52&lt;=PIU*WLT)</f>
        <v>0</v>
      </c>
      <c r="M52" t="b">
        <f>AND(WLT&lt;=MATRIX!M52,MATRIX!M52&lt;=PIU*WLT)</f>
        <v>0</v>
      </c>
      <c r="O52" t="b">
        <f>AND(WLT&lt;=MATRIX!Q52,MATRIX!Q52&lt;=PIU*WLT)</f>
        <v>0</v>
      </c>
      <c r="P52" t="b">
        <f>AND(WLT&lt;=MATRIX!R52,MATRIX!R52&lt;=PIU*WLT)</f>
        <v>0</v>
      </c>
      <c r="R52" t="b">
        <f t="shared" si="23"/>
        <v>1</v>
      </c>
      <c r="S52" t="b">
        <f t="shared" si="24"/>
        <v>0</v>
      </c>
      <c r="T52" t="b">
        <f t="shared" si="25"/>
        <v>0</v>
      </c>
      <c r="V52" s="1">
        <f>IF(AND(ISNUMBER(MATRIX!$F52),MATRIX!$F52&lt;&gt;0),NLT/MATRIX!$F52,"ERROR")</f>
        <v>0</v>
      </c>
      <c r="X52" s="1" t="str">
        <f t="shared" si="11"/>
        <v>-</v>
      </c>
      <c r="Y52" s="1" t="str">
        <f t="shared" si="12"/>
        <v>-</v>
      </c>
      <c r="Z52" s="1" t="str">
        <f t="shared" si="13"/>
        <v>-</v>
      </c>
      <c r="AB52" s="1" t="str">
        <f t="shared" si="14"/>
        <v>-</v>
      </c>
      <c r="AC52" s="1" t="str">
        <f t="shared" si="15"/>
        <v>-</v>
      </c>
      <c r="AE52" s="64" t="str">
        <f t="shared" si="16"/>
        <v/>
      </c>
      <c r="AF52" s="64" t="str">
        <f t="shared" si="17"/>
        <v/>
      </c>
      <c r="AH52" s="62" t="str">
        <f>IF(ISNUMBER(AE52),AE52*MATRIX!E52,"-")</f>
        <v>-</v>
      </c>
      <c r="AJ52" s="215" t="str">
        <f>IF(ISNUMBER($AE52),IF(KP="kg",AE52*MATRIX!CB52,AE52*MATRIX!CB52*2.2),"-")</f>
        <v>-</v>
      </c>
      <c r="AK52" s="65" t="str">
        <f t="shared" si="26"/>
        <v/>
      </c>
      <c r="AM52" s="1" t="str">
        <f>IF(V52&lt;&gt;0,IF(COUNT(X52:Z52),IF(R52,MATRIX!K52,IF(S52,MATRIX!L52,IF(T52,MATRIX!M52,S))),IF(COUNT(AB52:AC52),IF(R52,MATRIX!Q52,IF(S52,MATRIX!R52,"--")),"---")),"")</f>
        <v/>
      </c>
      <c r="AO52" s="70" t="str">
        <f>IF(V52&lt;&gt;0,IF(COUNT(X52:Z52),AM52*AE52*MATRIX!F52,IF(COUNT(AB52:AC52),AM52*AE52*MATRIX!F52/2,"")),"")</f>
        <v/>
      </c>
      <c r="AQ52" s="40" t="str">
        <f>IF(ISNUMBER($AE52),IF(ISNUMBER(MATRIX!U52),IF(MATRIX!U52-INT(MATRIX!U52)=0,MATRIX!U52,"("&amp;MATRIX!U52&amp;")"),"n/a"),"")</f>
        <v/>
      </c>
      <c r="AR52" s="77"/>
      <c r="AS52" s="81" t="str">
        <f>IF(ISNUMBER(AE52), IF(ISNUMBER(MATRIX!AD52),AE52*MATRIX!AD52,"n/a"),"")</f>
        <v/>
      </c>
      <c r="AT52" s="77"/>
      <c r="AU52" s="83" t="str">
        <f>IF(ISNUMBER($AE52), IF(ISNUMBER(MATRIX!AF52),$AE52*MATRIX!AF52,"n/a"),"")</f>
        <v/>
      </c>
      <c r="AV52" s="77"/>
      <c r="AW52" s="81" t="str">
        <f>IF(ISNUMBER($AE52), IF(ISNUMBER(MATRIX!AP52),$AE52*MATRIX!AP52,"n/a"),"")</f>
        <v/>
      </c>
      <c r="AX52" s="77" t="s">
        <v>434</v>
      </c>
      <c r="AY52" s="83" t="str">
        <f>IF(ISNUMBER($AE52), IF(ISNUMBER(MATRIX!AR52),$AE52*MATRIX!AR52,"n/a"),"")</f>
        <v/>
      </c>
      <c r="BA52" s="217" t="str">
        <f>IF(ISNUMBER($AE52), IF(MV&gt;200,IF(ISNUMBER(MATRIX!CL52),MATRIX!CL52,"n/a"),IF(ISNUMBER(MATRIX!CH52),MATRIX!CH52,"n/a")),"")</f>
        <v/>
      </c>
      <c r="BB52" s="1"/>
      <c r="BC52" s="1" t="str">
        <f>IF(ISNUMBER(AE52),IF(AND(ISNUMBER('Lo-Z-OUTPUT'!BA52),'Lo-Z-OUTPUT'!BA52&lt;&gt;0),'Lo-Z-OUTPUT'!BA52,'Lo-Z-INPUT'!$K$15*'Lo-Z-INPUT'!$K$7),"")</f>
        <v/>
      </c>
      <c r="BD52" s="1"/>
      <c r="BE52" s="161" t="str">
        <f t="shared" si="18"/>
        <v/>
      </c>
      <c r="BF52" s="1"/>
      <c r="BG52" s="124" t="str">
        <f>IF(ISNUMBER($AE52),IF(MV&lt;200,IF(ISNUMBER(MATRIX!AE52),ROUND((MATRIX!AE52*IDLE/1000)*CKWH,2),"-"),IF(ISNUMBER(MATRIX!AQ52),ROUND((MATRIX!AQ52*IDLE/1000)*CKWH,2),"-")),"")</f>
        <v/>
      </c>
      <c r="BH52" s="125" t="str">
        <f t="shared" si="19"/>
        <v/>
      </c>
      <c r="BJ52" s="105" t="str">
        <f>IF(ISNUMBER($AE52),IF(MV&lt;200,IF(ISNUMBER(MATRIX!AG52),ROUND((MATRIX!AG52/1000)*RUNNING*CKWH,2),"-"),IF(ISNUMBER(MATRIX!AS52),ROUND((MATRIX!AS52/1000)*RUNNING*CKWH,2),"-")),"")</f>
        <v/>
      </c>
      <c r="BK52" s="126" t="str">
        <f t="shared" si="20"/>
        <v/>
      </c>
      <c r="BM52" s="129" t="str">
        <f t="shared" si="27"/>
        <v/>
      </c>
      <c r="BN52" s="127" t="str">
        <f t="shared" si="21"/>
        <v/>
      </c>
      <c r="BP52" s="101" t="str">
        <f>IF(ISNUMBER(AE52),IF(ISNUMBER(MATRIX!BU52),AE52*MATRIX!BU52,"n/a"),"")</f>
        <v/>
      </c>
      <c r="BQ52" s="72"/>
      <c r="BR52" s="72" t="str">
        <f>IF(ISNUMBER(AE52),IF(ISNUMBER(MATRIX!BV52*BE52),AE52*MATRIX!BV52*BE52,"n/a"),"")</f>
        <v/>
      </c>
      <c r="BS52" s="72"/>
      <c r="BT52" s="100" t="str">
        <f t="shared" si="28"/>
        <v/>
      </c>
      <c r="BU52" s="96"/>
      <c r="BV52" s="157" t="str">
        <f t="shared" si="29"/>
        <v/>
      </c>
      <c r="BW52" s="158" t="str">
        <f t="shared" si="30"/>
        <v/>
      </c>
      <c r="BY52" s="85" t="str">
        <f>IF(ISNUMBER(AE52),IF(ISNUMBER(MATRIX!Y52),MATRIX!Y52,"n/a"),"")</f>
        <v/>
      </c>
      <c r="BZ52" s="86" t="str">
        <f t="shared" si="22"/>
        <v/>
      </c>
    </row>
    <row r="53" spans="1:78">
      <c r="A53" s="488" t="str">
        <f>MATRIX!A53</f>
        <v>LAB GRUPPEN</v>
      </c>
      <c r="B53" s="488" t="str">
        <f>IF(MATRIX!B53&lt;&gt;0,MATRIX!B53,"-")</f>
        <v>FP 10000Q</v>
      </c>
      <c r="D53" t="b">
        <f>ISNUMBER(MATRIX!K53)</f>
        <v>1</v>
      </c>
      <c r="E53" t="b">
        <f>ISNUMBER(MATRIX!L53)</f>
        <v>1</v>
      </c>
      <c r="F53" t="b">
        <f>ISNUMBER(MATRIX!M53)</f>
        <v>1</v>
      </c>
      <c r="H53" t="b">
        <f>ISNUMBER(MATRIX!Q53)</f>
        <v>1</v>
      </c>
      <c r="I53" t="b">
        <f>ISNUMBER(MATRIX!R53)</f>
        <v>1</v>
      </c>
      <c r="K53" t="b">
        <f>AND(WLT&lt;=MATRIX!K53,MATRIX!K53&lt;=PIU*WLT)</f>
        <v>0</v>
      </c>
      <c r="L53" t="b">
        <f>AND(WLT&lt;=MATRIX!L53,MATRIX!L53&lt;=PIU*WLT)</f>
        <v>0</v>
      </c>
      <c r="M53" t="b">
        <f>AND(WLT&lt;=MATRIX!M53,MATRIX!M53&lt;=PIU*WLT)</f>
        <v>0</v>
      </c>
      <c r="O53" t="b">
        <f>AND(WLT&lt;=MATRIX!Q53,MATRIX!Q53&lt;=PIU*WLT)</f>
        <v>0</v>
      </c>
      <c r="P53" t="b">
        <f>AND(WLT&lt;=MATRIX!R53,MATRIX!R53&lt;=PIU*WLT)</f>
        <v>0</v>
      </c>
      <c r="R53" t="b">
        <f t="shared" si="23"/>
        <v>1</v>
      </c>
      <c r="S53" t="b">
        <f t="shared" si="24"/>
        <v>0</v>
      </c>
      <c r="T53" t="b">
        <f t="shared" si="25"/>
        <v>0</v>
      </c>
      <c r="V53" s="1">
        <f>IF(AND(ISNUMBER(MATRIX!$F53),MATRIX!$F53&lt;&gt;0),NLT/MATRIX!$F53,"ERROR")</f>
        <v>0</v>
      </c>
      <c r="X53" s="1" t="str">
        <f t="shared" si="11"/>
        <v>-</v>
      </c>
      <c r="Y53" s="1" t="str">
        <f t="shared" si="12"/>
        <v>-</v>
      </c>
      <c r="Z53" s="1" t="str">
        <f t="shared" si="13"/>
        <v>-</v>
      </c>
      <c r="AB53" s="1" t="str">
        <f t="shared" si="14"/>
        <v>-</v>
      </c>
      <c r="AC53" s="1" t="str">
        <f t="shared" si="15"/>
        <v>-</v>
      </c>
      <c r="AE53" s="64" t="str">
        <f t="shared" si="16"/>
        <v/>
      </c>
      <c r="AF53" s="64" t="str">
        <f t="shared" si="17"/>
        <v/>
      </c>
      <c r="AH53" s="62" t="str">
        <f>IF(ISNUMBER(AE53),AE53*MATRIX!E53,"-")</f>
        <v>-</v>
      </c>
      <c r="AJ53" s="215" t="str">
        <f>IF(ISNUMBER($AE53),IF(KP="kg",AE53*MATRIX!CB53,AE53*MATRIX!CB53*2.2),"-")</f>
        <v>-</v>
      </c>
      <c r="AK53" s="65" t="str">
        <f t="shared" si="26"/>
        <v/>
      </c>
      <c r="AM53" s="1" t="str">
        <f>IF(V53&lt;&gt;0,IF(COUNT(X53:Z53),IF(R53,MATRIX!K53,IF(S53,MATRIX!L53,IF(T53,MATRIX!M53,S))),IF(COUNT(AB53:AC53),IF(R53,MATRIX!Q53,IF(S53,MATRIX!R53,"--")),"---")),"")</f>
        <v/>
      </c>
      <c r="AO53" s="70" t="str">
        <f>IF(V53&lt;&gt;0,IF(COUNT(X53:Z53),AM53*AE53*MATRIX!F53,IF(COUNT(AB53:AC53),AM53*AE53*MATRIX!F53/2,"")),"")</f>
        <v/>
      </c>
      <c r="AQ53" s="40" t="str">
        <f>IF(ISNUMBER($AE53),IF(ISNUMBER(MATRIX!U53),IF(MATRIX!U53-INT(MATRIX!U53)=0,MATRIX!U53,"("&amp;MATRIX!U53&amp;")"),"n/a"),"")</f>
        <v/>
      </c>
      <c r="AR53" s="77"/>
      <c r="AS53" s="81" t="str">
        <f>IF(ISNUMBER(AE53), IF(ISNUMBER(MATRIX!AD53),AE53*MATRIX!AD53,"n/a"),"")</f>
        <v/>
      </c>
      <c r="AT53" s="77"/>
      <c r="AU53" s="83" t="str">
        <f>IF(ISNUMBER($AE53), IF(ISNUMBER(MATRIX!AF53),$AE53*MATRIX!AF53,"n/a"),"")</f>
        <v/>
      </c>
      <c r="AV53" s="77"/>
      <c r="AW53" s="81" t="str">
        <f>IF(ISNUMBER($AE53), IF(ISNUMBER(MATRIX!AP53),$AE53*MATRIX!AP53,"n/a"),"")</f>
        <v/>
      </c>
      <c r="AX53" s="77" t="s">
        <v>434</v>
      </c>
      <c r="AY53" s="83" t="str">
        <f>IF(ISNUMBER($AE53), IF(ISNUMBER(MATRIX!AR53),$AE53*MATRIX!AR53,"n/a"),"")</f>
        <v/>
      </c>
      <c r="BA53" s="217" t="str">
        <f>IF(ISNUMBER($AE53), IF(MV&gt;200,IF(ISNUMBER(MATRIX!CL53),MATRIX!CL53,"n/a"),IF(ISNUMBER(MATRIX!CH53),MATRIX!CH53,"n/a")),"")</f>
        <v/>
      </c>
      <c r="BB53" s="1"/>
      <c r="BC53" s="1" t="str">
        <f>IF(ISNUMBER(AE53),IF(AND(ISNUMBER('Lo-Z-OUTPUT'!BA53),'Lo-Z-OUTPUT'!BA53&lt;&gt;0),'Lo-Z-OUTPUT'!BA53,'Lo-Z-INPUT'!$K$15*'Lo-Z-INPUT'!$K$7),"")</f>
        <v/>
      </c>
      <c r="BD53" s="1"/>
      <c r="BE53" s="161" t="str">
        <f t="shared" si="18"/>
        <v/>
      </c>
      <c r="BF53" s="1"/>
      <c r="BG53" s="124" t="str">
        <f>IF(ISNUMBER($AE53),IF(MV&lt;200,IF(ISNUMBER(MATRIX!AE53),ROUND((MATRIX!AE53*IDLE/1000)*CKWH,2),"-"),IF(ISNUMBER(MATRIX!AQ53),ROUND((MATRIX!AQ53*IDLE/1000)*CKWH,2),"-")),"")</f>
        <v/>
      </c>
      <c r="BH53" s="125" t="str">
        <f t="shared" si="19"/>
        <v/>
      </c>
      <c r="BJ53" s="105" t="str">
        <f>IF(ISNUMBER($AE53),IF(MV&lt;200,IF(ISNUMBER(MATRIX!AG53),ROUND((MATRIX!AG53/1000)*RUNNING*CKWH,2),"-"),IF(ISNUMBER(MATRIX!AS53),ROUND((MATRIX!AS53/1000)*RUNNING*CKWH,2),"-")),"")</f>
        <v/>
      </c>
      <c r="BK53" s="126" t="str">
        <f t="shared" si="20"/>
        <v/>
      </c>
      <c r="BM53" s="129" t="str">
        <f t="shared" si="27"/>
        <v/>
      </c>
      <c r="BN53" s="127" t="str">
        <f t="shared" si="21"/>
        <v/>
      </c>
      <c r="BP53" s="101" t="str">
        <f>IF(ISNUMBER(AE53),IF(ISNUMBER(MATRIX!BU53),AE53*MATRIX!BU53,"n/a"),"")</f>
        <v/>
      </c>
      <c r="BQ53" s="72"/>
      <c r="BR53" s="72" t="str">
        <f>IF(ISNUMBER(AE53),IF(ISNUMBER(MATRIX!BV53*BE53),AE53*MATRIX!BV53*BE53,"n/a"),"")</f>
        <v/>
      </c>
      <c r="BS53" s="72"/>
      <c r="BT53" s="100" t="str">
        <f t="shared" si="28"/>
        <v/>
      </c>
      <c r="BU53" s="96"/>
      <c r="BV53" s="157" t="str">
        <f t="shared" si="29"/>
        <v/>
      </c>
      <c r="BW53" s="158" t="str">
        <f t="shared" si="30"/>
        <v/>
      </c>
      <c r="BY53" s="85" t="str">
        <f>IF(ISNUMBER(AE53),IF(ISNUMBER(MATRIX!Y53),MATRIX!Y53,"n/a"),"")</f>
        <v/>
      </c>
      <c r="BZ53" s="86" t="str">
        <f t="shared" si="22"/>
        <v/>
      </c>
    </row>
    <row r="54" spans="1:78">
      <c r="A54" s="488" t="str">
        <f>MATRIX!A54</f>
        <v>LAB GRUPPEN</v>
      </c>
      <c r="B54" s="488" t="str">
        <f>IF(MATRIX!B54&lt;&gt;0,MATRIX!B54,"-")</f>
        <v>FP 14000</v>
      </c>
      <c r="D54" t="b">
        <f>ISNUMBER(MATRIX!K54)</f>
        <v>1</v>
      </c>
      <c r="E54" t="b">
        <f>ISNUMBER(MATRIX!L54)</f>
        <v>1</v>
      </c>
      <c r="F54" t="b">
        <f>ISNUMBER(MATRIX!M54)</f>
        <v>1</v>
      </c>
      <c r="H54" t="b">
        <f>ISNUMBER(MATRIX!Q54)</f>
        <v>1</v>
      </c>
      <c r="I54" t="b">
        <f>ISNUMBER(MATRIX!R54)</f>
        <v>1</v>
      </c>
      <c r="K54" t="b">
        <f>AND(WLT&lt;=MATRIX!K54,MATRIX!K54&lt;=PIU*WLT)</f>
        <v>0</v>
      </c>
      <c r="L54" t="b">
        <f>AND(WLT&lt;=MATRIX!L54,MATRIX!L54&lt;=PIU*WLT)</f>
        <v>0</v>
      </c>
      <c r="M54" t="b">
        <f>AND(WLT&lt;=MATRIX!M54,MATRIX!M54&lt;=PIU*WLT)</f>
        <v>0</v>
      </c>
      <c r="O54" t="b">
        <f>AND(WLT&lt;=MATRIX!Q54,MATRIX!Q54&lt;=PIU*WLT)</f>
        <v>0</v>
      </c>
      <c r="P54" t="b">
        <f>AND(WLT&lt;=MATRIX!R54,MATRIX!R54&lt;=PIU*WLT)</f>
        <v>0</v>
      </c>
      <c r="R54" t="b">
        <f t="shared" si="23"/>
        <v>1</v>
      </c>
      <c r="S54" t="b">
        <f t="shared" si="24"/>
        <v>0</v>
      </c>
      <c r="T54" t="b">
        <f t="shared" si="25"/>
        <v>0</v>
      </c>
      <c r="V54" s="1">
        <f>IF(AND(ISNUMBER(MATRIX!$F54),MATRIX!$F54&lt;&gt;0),NLT/MATRIX!$F54,"ERROR")</f>
        <v>0</v>
      </c>
      <c r="X54" s="1" t="str">
        <f t="shared" si="11"/>
        <v>-</v>
      </c>
      <c r="Y54" s="1" t="str">
        <f t="shared" si="12"/>
        <v>-</v>
      </c>
      <c r="Z54" s="1" t="str">
        <f t="shared" si="13"/>
        <v>-</v>
      </c>
      <c r="AB54" s="1" t="str">
        <f t="shared" si="14"/>
        <v>-</v>
      </c>
      <c r="AC54" s="1" t="str">
        <f t="shared" si="15"/>
        <v>-</v>
      </c>
      <c r="AE54" s="64" t="str">
        <f t="shared" si="16"/>
        <v/>
      </c>
      <c r="AF54" s="64" t="str">
        <f t="shared" si="17"/>
        <v/>
      </c>
      <c r="AH54" s="62" t="str">
        <f>IF(ISNUMBER(AE54),AE54*MATRIX!E54,"-")</f>
        <v>-</v>
      </c>
      <c r="AJ54" s="215" t="str">
        <f>IF(ISNUMBER($AE54),IF(KP="kg",AE54*MATRIX!CB54,AE54*MATRIX!CB54*2.2),"-")</f>
        <v>-</v>
      </c>
      <c r="AK54" s="65" t="str">
        <f t="shared" si="26"/>
        <v/>
      </c>
      <c r="AM54" s="1" t="str">
        <f>IF(V54&lt;&gt;0,IF(COUNT(X54:Z54),IF(R54,MATRIX!K54,IF(S54,MATRIX!L54,IF(T54,MATRIX!M54,S))),IF(COUNT(AB54:AC54),IF(R54,MATRIX!Q54,IF(S54,MATRIX!R54,"--")),"---")),"")</f>
        <v/>
      </c>
      <c r="AO54" s="70" t="str">
        <f>IF(V54&lt;&gt;0,IF(COUNT(X54:Z54),AM54*AE54*MATRIX!F54,IF(COUNT(AB54:AC54),AM54*AE54*MATRIX!F54/2,"")),"")</f>
        <v/>
      </c>
      <c r="AQ54" s="40" t="str">
        <f>IF(ISNUMBER($AE54),IF(ISNUMBER(MATRIX!U54),IF(MATRIX!U54-INT(MATRIX!U54)=0,MATRIX!U54,"("&amp;MATRIX!U54&amp;")"),"n/a"),"")</f>
        <v/>
      </c>
      <c r="AR54" s="77"/>
      <c r="AS54" s="81" t="str">
        <f>IF(ISNUMBER(AE54), IF(ISNUMBER(MATRIX!AD54),AE54*MATRIX!AD54,"n/a"),"")</f>
        <v/>
      </c>
      <c r="AT54" s="77"/>
      <c r="AU54" s="83" t="str">
        <f>IF(ISNUMBER($AE54), IF(ISNUMBER(MATRIX!AF54),$AE54*MATRIX!AF54,"n/a"),"")</f>
        <v/>
      </c>
      <c r="AV54" s="77"/>
      <c r="AW54" s="81" t="str">
        <f>IF(ISNUMBER($AE54), IF(ISNUMBER(MATRIX!AP54),$AE54*MATRIX!AP54,"n/a"),"")</f>
        <v/>
      </c>
      <c r="AX54" s="77" t="s">
        <v>434</v>
      </c>
      <c r="AY54" s="83" t="str">
        <f>IF(ISNUMBER($AE54), IF(ISNUMBER(MATRIX!AR54),$AE54*MATRIX!AR54,"n/a"),"")</f>
        <v/>
      </c>
      <c r="BA54" s="217" t="str">
        <f>IF(ISNUMBER($AE54), IF(MV&gt;200,IF(ISNUMBER(MATRIX!CL54),MATRIX!CL54,"n/a"),IF(ISNUMBER(MATRIX!CH54),MATRIX!CH54,"n/a")),"")</f>
        <v/>
      </c>
      <c r="BB54" s="1"/>
      <c r="BC54" s="1" t="str">
        <f>IF(ISNUMBER(AE54),IF(AND(ISNUMBER('Lo-Z-OUTPUT'!BA54),'Lo-Z-OUTPUT'!BA54&lt;&gt;0),'Lo-Z-OUTPUT'!BA54,'Lo-Z-INPUT'!$K$15*'Lo-Z-INPUT'!$K$7),"")</f>
        <v/>
      </c>
      <c r="BD54" s="1"/>
      <c r="BE54" s="161" t="str">
        <f t="shared" si="18"/>
        <v/>
      </c>
      <c r="BF54" s="1"/>
      <c r="BG54" s="124" t="str">
        <f>IF(ISNUMBER($AE54),IF(MV&lt;200,IF(ISNUMBER(MATRIX!AE54),ROUND((MATRIX!AE54*IDLE/1000)*CKWH,2),"-"),IF(ISNUMBER(MATRIX!AQ54),ROUND((MATRIX!AQ54*IDLE/1000)*CKWH,2),"-")),"")</f>
        <v/>
      </c>
      <c r="BH54" s="125" t="str">
        <f t="shared" si="19"/>
        <v/>
      </c>
      <c r="BJ54" s="105" t="str">
        <f>IF(ISNUMBER($AE54),IF(MV&lt;200,IF(ISNUMBER(MATRIX!AG54),ROUND((MATRIX!AG54/1000)*RUNNING*CKWH,2),"-"),IF(ISNUMBER(MATRIX!AS54),ROUND((MATRIX!AS54/1000)*RUNNING*CKWH,2),"-")),"")</f>
        <v/>
      </c>
      <c r="BK54" s="126" t="str">
        <f t="shared" si="20"/>
        <v/>
      </c>
      <c r="BM54" s="129" t="str">
        <f t="shared" si="27"/>
        <v/>
      </c>
      <c r="BN54" s="127" t="str">
        <f t="shared" si="21"/>
        <v/>
      </c>
      <c r="BP54" s="101" t="str">
        <f>IF(ISNUMBER(AE54),IF(ISNUMBER(MATRIX!BU54),AE54*MATRIX!BU54,"n/a"),"")</f>
        <v/>
      </c>
      <c r="BQ54" s="72"/>
      <c r="BR54" s="72" t="str">
        <f>IF(ISNUMBER(AE54),IF(ISNUMBER(MATRIX!BV54*BE54),AE54*MATRIX!BV54*BE54,"n/a"),"")</f>
        <v/>
      </c>
      <c r="BS54" s="72"/>
      <c r="BT54" s="100" t="str">
        <f t="shared" si="28"/>
        <v/>
      </c>
      <c r="BU54" s="96"/>
      <c r="BV54" s="157" t="str">
        <f t="shared" si="29"/>
        <v/>
      </c>
      <c r="BW54" s="158" t="str">
        <f t="shared" si="30"/>
        <v/>
      </c>
      <c r="BY54" s="85" t="str">
        <f>IF(ISNUMBER(AE54),IF(ISNUMBER(MATRIX!Y54),MATRIX!Y54,"n/a"),"")</f>
        <v/>
      </c>
      <c r="BZ54" s="86" t="str">
        <f t="shared" si="22"/>
        <v/>
      </c>
    </row>
    <row r="55" spans="1:78">
      <c r="A55" s="488" t="str">
        <f>MATRIX!A55</f>
        <v>LAB GRUPPEN</v>
      </c>
      <c r="B55" s="488" t="str">
        <f>IF(MATRIX!B55&lt;&gt;0,MATRIX!B55,"-")</f>
        <v>PLM10000Q</v>
      </c>
      <c r="D55" t="b">
        <f>ISNUMBER(MATRIX!K55)</f>
        <v>1</v>
      </c>
      <c r="E55" t="b">
        <f>ISNUMBER(MATRIX!L55)</f>
        <v>1</v>
      </c>
      <c r="F55" t="b">
        <f>ISNUMBER(MATRIX!M55)</f>
        <v>1</v>
      </c>
      <c r="H55" t="b">
        <f>ISNUMBER(MATRIX!Q55)</f>
        <v>1</v>
      </c>
      <c r="I55" t="b">
        <f>ISNUMBER(MATRIX!R55)</f>
        <v>1</v>
      </c>
      <c r="K55" t="b">
        <f>AND(WLT&lt;=MATRIX!K55,MATRIX!K55&lt;=PIU*WLT)</f>
        <v>0</v>
      </c>
      <c r="L55" t="b">
        <f>AND(WLT&lt;=MATRIX!L55,MATRIX!L55&lt;=PIU*WLT)</f>
        <v>0</v>
      </c>
      <c r="M55" t="b">
        <f>AND(WLT&lt;=MATRIX!M55,MATRIX!M55&lt;=PIU*WLT)</f>
        <v>0</v>
      </c>
      <c r="O55" t="b">
        <f>AND(WLT&lt;=MATRIX!Q55,MATRIX!Q55&lt;=PIU*WLT)</f>
        <v>0</v>
      </c>
      <c r="P55" t="b">
        <f>AND(WLT&lt;=MATRIX!R55,MATRIX!R55&lt;=PIU*WLT)</f>
        <v>0</v>
      </c>
      <c r="R55" t="b">
        <f t="shared" si="23"/>
        <v>1</v>
      </c>
      <c r="S55" t="b">
        <f t="shared" si="24"/>
        <v>0</v>
      </c>
      <c r="T55" t="b">
        <f t="shared" si="25"/>
        <v>0</v>
      </c>
      <c r="V55" s="1">
        <f>IF(AND(ISNUMBER(MATRIX!$F55),MATRIX!$F55&lt;&gt;0),NLT/MATRIX!$F55,"ERROR")</f>
        <v>0</v>
      </c>
      <c r="X55" s="1" t="str">
        <f t="shared" si="11"/>
        <v>-</v>
      </c>
      <c r="Y55" s="1" t="str">
        <f t="shared" si="12"/>
        <v>-</v>
      </c>
      <c r="Z55" s="1" t="str">
        <f t="shared" si="13"/>
        <v>-</v>
      </c>
      <c r="AB55" s="1" t="str">
        <f t="shared" si="14"/>
        <v>-</v>
      </c>
      <c r="AC55" s="1" t="str">
        <f t="shared" si="15"/>
        <v>-</v>
      </c>
      <c r="AE55" s="64" t="str">
        <f t="shared" si="16"/>
        <v/>
      </c>
      <c r="AF55" s="64" t="str">
        <f t="shared" si="17"/>
        <v/>
      </c>
      <c r="AH55" s="62" t="str">
        <f>IF(ISNUMBER(AE55),AE55*MATRIX!E55,"-")</f>
        <v>-</v>
      </c>
      <c r="AJ55" s="215" t="str">
        <f>IF(ISNUMBER($AE55),IF(KP="kg",AE55*MATRIX!CB55,AE55*MATRIX!CB55*2.2),"-")</f>
        <v>-</v>
      </c>
      <c r="AK55" s="65" t="str">
        <f t="shared" si="26"/>
        <v/>
      </c>
      <c r="AM55" s="1" t="str">
        <f>IF(V55&lt;&gt;0,IF(COUNT(X55:Z55),IF(R55,MATRIX!K55,IF(S55,MATRIX!L55,IF(T55,MATRIX!M55,S))),IF(COUNT(AB55:AC55),IF(R55,MATRIX!Q55,IF(S55,MATRIX!R55,"--")),"---")),"")</f>
        <v/>
      </c>
      <c r="AO55" s="70" t="str">
        <f>IF(V55&lt;&gt;0,IF(COUNT(X55:Z55),AM55*AE55*MATRIX!F55,IF(COUNT(AB55:AC55),AM55*AE55*MATRIX!F55/2,"")),"")</f>
        <v/>
      </c>
      <c r="AQ55" s="40" t="str">
        <f>IF(ISNUMBER($AE55),IF(ISNUMBER(MATRIX!U55),IF(MATRIX!U55-INT(MATRIX!U55)=0,MATRIX!U55,"("&amp;MATRIX!U55&amp;")"),"n/a"),"")</f>
        <v/>
      </c>
      <c r="AR55" s="77"/>
      <c r="AS55" s="81" t="str">
        <f>IF(ISNUMBER(AE55), IF(ISNUMBER(MATRIX!AD55),AE55*MATRIX!AD55,"n/a"),"")</f>
        <v/>
      </c>
      <c r="AT55" s="77"/>
      <c r="AU55" s="83" t="str">
        <f>IF(ISNUMBER($AE55), IF(ISNUMBER(MATRIX!AF55),$AE55*MATRIX!AF55,"n/a"),"")</f>
        <v/>
      </c>
      <c r="AV55" s="77"/>
      <c r="AW55" s="81" t="str">
        <f>IF(ISNUMBER($AE55), IF(ISNUMBER(MATRIX!AP55),$AE55*MATRIX!AP55,"n/a"),"")</f>
        <v/>
      </c>
      <c r="AX55" s="77" t="s">
        <v>434</v>
      </c>
      <c r="AY55" s="83" t="str">
        <f>IF(ISNUMBER($AE55), IF(ISNUMBER(MATRIX!AR55),$AE55*MATRIX!AR55,"n/a"),"")</f>
        <v/>
      </c>
      <c r="BA55" s="217" t="str">
        <f>IF(ISNUMBER($AE55), IF(MV&gt;200,IF(ISNUMBER(MATRIX!CL55),MATRIX!CL55,"n/a"),IF(ISNUMBER(MATRIX!CH55),MATRIX!CH55,"n/a")),"")</f>
        <v/>
      </c>
      <c r="BB55" s="1"/>
      <c r="BC55" s="1" t="str">
        <f>IF(ISNUMBER(AE55),IF(AND(ISNUMBER('Lo-Z-OUTPUT'!BA55),'Lo-Z-OUTPUT'!BA55&lt;&gt;0),'Lo-Z-OUTPUT'!BA55,'Lo-Z-INPUT'!$K$15*'Lo-Z-INPUT'!$K$7),"")</f>
        <v/>
      </c>
      <c r="BD55" s="1"/>
      <c r="BE55" s="161" t="str">
        <f t="shared" si="18"/>
        <v/>
      </c>
      <c r="BF55" s="1"/>
      <c r="BG55" s="124" t="str">
        <f>IF(ISNUMBER($AE55),IF(MV&lt;200,IF(ISNUMBER(MATRIX!AE55),ROUND((MATRIX!AE55*IDLE/1000)*CKWH,2),"-"),IF(ISNUMBER(MATRIX!AQ55),ROUND((MATRIX!AQ55*IDLE/1000)*CKWH,2),"-")),"")</f>
        <v/>
      </c>
      <c r="BH55" s="125" t="str">
        <f t="shared" si="19"/>
        <v/>
      </c>
      <c r="BJ55" s="105" t="str">
        <f>IF(ISNUMBER($AE55),IF(MV&lt;200,IF(ISNUMBER(MATRIX!AG55),ROUND((MATRIX!AG55/1000)*RUNNING*CKWH,2),"-"),IF(ISNUMBER(MATRIX!AS55),ROUND((MATRIX!AS55/1000)*RUNNING*CKWH,2),"-")),"")</f>
        <v/>
      </c>
      <c r="BK55" s="126" t="str">
        <f t="shared" si="20"/>
        <v/>
      </c>
      <c r="BM55" s="129" t="str">
        <f t="shared" si="27"/>
        <v/>
      </c>
      <c r="BN55" s="127" t="str">
        <f t="shared" si="21"/>
        <v/>
      </c>
      <c r="BP55" s="101" t="str">
        <f>IF(ISNUMBER(AE55),IF(ISNUMBER(MATRIX!BU55),AE55*MATRIX!BU55,"n/a"),"")</f>
        <v/>
      </c>
      <c r="BQ55" s="72"/>
      <c r="BR55" s="72" t="str">
        <f>IF(ISNUMBER(AE55),IF(ISNUMBER(MATRIX!BV55*BE55),AE55*MATRIX!BV55*BE55,"n/a"),"")</f>
        <v/>
      </c>
      <c r="BS55" s="72"/>
      <c r="BT55" s="100" t="str">
        <f t="shared" si="28"/>
        <v/>
      </c>
      <c r="BU55" s="96"/>
      <c r="BV55" s="157" t="str">
        <f t="shared" si="29"/>
        <v/>
      </c>
      <c r="BW55" s="158" t="str">
        <f t="shared" si="30"/>
        <v/>
      </c>
      <c r="BY55" s="85" t="str">
        <f>IF(ISNUMBER(AE55),IF(ISNUMBER(MATRIX!Y55),MATRIX!Y55,"n/a"),"")</f>
        <v/>
      </c>
      <c r="BZ55" s="86" t="str">
        <f t="shared" si="22"/>
        <v/>
      </c>
    </row>
    <row r="56" spans="1:78">
      <c r="A56" s="488" t="str">
        <f>MATRIX!A56</f>
        <v>LAB GRUPPEN</v>
      </c>
      <c r="B56" s="488" t="str">
        <f>IF(MATRIX!B56&lt;&gt;0,MATRIX!B56,"-")</f>
        <v>PLM 14000</v>
      </c>
      <c r="D56" t="b">
        <f>ISNUMBER(MATRIX!K56)</f>
        <v>1</v>
      </c>
      <c r="E56" t="b">
        <f>ISNUMBER(MATRIX!L56)</f>
        <v>1</v>
      </c>
      <c r="F56" t="b">
        <f>ISNUMBER(MATRIX!M56)</f>
        <v>1</v>
      </c>
      <c r="H56" t="b">
        <f>ISNUMBER(MATRIX!Q56)</f>
        <v>1</v>
      </c>
      <c r="I56" t="b">
        <f>ISNUMBER(MATRIX!R56)</f>
        <v>1</v>
      </c>
      <c r="K56" t="b">
        <f>AND(WLT&lt;=MATRIX!K56,MATRIX!K56&lt;=PIU*WLT)</f>
        <v>0</v>
      </c>
      <c r="L56" t="b">
        <f>AND(WLT&lt;=MATRIX!L56,MATRIX!L56&lt;=PIU*WLT)</f>
        <v>0</v>
      </c>
      <c r="M56" t="b">
        <f>AND(WLT&lt;=MATRIX!M56,MATRIX!M56&lt;=PIU*WLT)</f>
        <v>0</v>
      </c>
      <c r="O56" t="b">
        <f>AND(WLT&lt;=MATRIX!Q56,MATRIX!Q56&lt;=PIU*WLT)</f>
        <v>0</v>
      </c>
      <c r="P56" t="b">
        <f>AND(WLT&lt;=MATRIX!R56,MATRIX!R56&lt;=PIU*WLT)</f>
        <v>0</v>
      </c>
      <c r="R56" t="b">
        <f t="shared" si="23"/>
        <v>1</v>
      </c>
      <c r="S56" t="b">
        <f t="shared" si="24"/>
        <v>0</v>
      </c>
      <c r="T56" t="b">
        <f t="shared" si="25"/>
        <v>0</v>
      </c>
      <c r="V56" s="1">
        <f>IF(AND(ISNUMBER(MATRIX!$F56),MATRIX!$F56&lt;&gt;0),NLT/MATRIX!$F56,"ERROR")</f>
        <v>0</v>
      </c>
      <c r="X56" s="1" t="str">
        <f t="shared" si="11"/>
        <v>-</v>
      </c>
      <c r="Y56" s="1" t="str">
        <f t="shared" si="12"/>
        <v>-</v>
      </c>
      <c r="Z56" s="1" t="str">
        <f t="shared" si="13"/>
        <v>-</v>
      </c>
      <c r="AB56" s="1" t="str">
        <f t="shared" si="14"/>
        <v>-</v>
      </c>
      <c r="AC56" s="1" t="str">
        <f t="shared" si="15"/>
        <v>-</v>
      </c>
      <c r="AE56" s="64" t="str">
        <f t="shared" si="16"/>
        <v/>
      </c>
      <c r="AF56" s="64" t="str">
        <f t="shared" si="17"/>
        <v/>
      </c>
      <c r="AH56" s="62" t="str">
        <f>IF(ISNUMBER(AE56),AE56*MATRIX!E56,"-")</f>
        <v>-</v>
      </c>
      <c r="AJ56" s="215" t="str">
        <f>IF(ISNUMBER($AE56),IF(KP="kg",AE56*MATRIX!CB56,AE56*MATRIX!CB56*2.2),"-")</f>
        <v>-</v>
      </c>
      <c r="AK56" s="65" t="str">
        <f t="shared" si="26"/>
        <v/>
      </c>
      <c r="AM56" s="1" t="str">
        <f>IF(V56&lt;&gt;0,IF(COUNT(X56:Z56),IF(R56,MATRIX!K56,IF(S56,MATRIX!L56,IF(T56,MATRIX!M56,S))),IF(COUNT(AB56:AC56),IF(R56,MATRIX!Q56,IF(S56,MATRIX!R56,"--")),"---")),"")</f>
        <v/>
      </c>
      <c r="AO56" s="70" t="str">
        <f>IF(V56&lt;&gt;0,IF(COUNT(X56:Z56),AM56*AE56*MATRIX!F56,IF(COUNT(AB56:AC56),AM56*AE56*MATRIX!F56/2,"")),"")</f>
        <v/>
      </c>
      <c r="AQ56" s="40" t="str">
        <f>IF(ISNUMBER($AE56),IF(ISNUMBER(MATRIX!U56),IF(MATRIX!U56-INT(MATRIX!U56)=0,MATRIX!U56,"("&amp;MATRIX!U56&amp;")"),"n/a"),"")</f>
        <v/>
      </c>
      <c r="AR56" s="77"/>
      <c r="AS56" s="81" t="str">
        <f>IF(ISNUMBER(AE56), IF(ISNUMBER(MATRIX!AD56),AE56*MATRIX!AD56,"n/a"),"")</f>
        <v/>
      </c>
      <c r="AT56" s="77"/>
      <c r="AU56" s="83" t="str">
        <f>IF(ISNUMBER($AE56), IF(ISNUMBER(MATRIX!AF56),$AE56*MATRIX!AF56,"n/a"),"")</f>
        <v/>
      </c>
      <c r="AV56" s="77"/>
      <c r="AW56" s="81" t="str">
        <f>IF(ISNUMBER($AE56), IF(ISNUMBER(MATRIX!AP56),$AE56*MATRIX!AP56,"n/a"),"")</f>
        <v/>
      </c>
      <c r="AX56" s="77" t="s">
        <v>434</v>
      </c>
      <c r="AY56" s="83" t="str">
        <f>IF(ISNUMBER($AE56), IF(ISNUMBER(MATRIX!AR56),$AE56*MATRIX!AR56,"n/a"),"")</f>
        <v/>
      </c>
      <c r="BA56" s="217" t="str">
        <f>IF(ISNUMBER($AE56), IF(MV&gt;200,IF(ISNUMBER(MATRIX!CL56),MATRIX!CL56,"n/a"),IF(ISNUMBER(MATRIX!CH56),MATRIX!CH56,"n/a")),"")</f>
        <v/>
      </c>
      <c r="BB56" s="1"/>
      <c r="BC56" s="1" t="str">
        <f>IF(ISNUMBER(AE56),IF(AND(ISNUMBER('Lo-Z-OUTPUT'!BA56),'Lo-Z-OUTPUT'!BA56&lt;&gt;0),'Lo-Z-OUTPUT'!BA56,'Lo-Z-INPUT'!$K$15*'Lo-Z-INPUT'!$K$7),"")</f>
        <v/>
      </c>
      <c r="BD56" s="1"/>
      <c r="BE56" s="161" t="str">
        <f t="shared" si="18"/>
        <v/>
      </c>
      <c r="BF56" s="1"/>
      <c r="BG56" s="124" t="str">
        <f>IF(ISNUMBER($AE56),IF(MV&lt;200,IF(ISNUMBER(MATRIX!AE56),ROUND((MATRIX!AE56*IDLE/1000)*CKWH,2),"-"),IF(ISNUMBER(MATRIX!AQ56),ROUND((MATRIX!AQ56*IDLE/1000)*CKWH,2),"-")),"")</f>
        <v/>
      </c>
      <c r="BH56" s="125" t="str">
        <f t="shared" si="19"/>
        <v/>
      </c>
      <c r="BJ56" s="105" t="str">
        <f>IF(ISNUMBER($AE56),IF(MV&lt;200,IF(ISNUMBER(MATRIX!AG56),ROUND((MATRIX!AG56/1000)*RUNNING*CKWH,2),"-"),IF(ISNUMBER(MATRIX!AS56),ROUND((MATRIX!AS56/1000)*RUNNING*CKWH,2),"-")),"")</f>
        <v/>
      </c>
      <c r="BK56" s="126" t="str">
        <f t="shared" si="20"/>
        <v/>
      </c>
      <c r="BM56" s="129" t="str">
        <f t="shared" si="27"/>
        <v/>
      </c>
      <c r="BN56" s="127" t="str">
        <f t="shared" si="21"/>
        <v/>
      </c>
      <c r="BP56" s="101" t="str">
        <f>IF(ISNUMBER(AE56),IF(ISNUMBER(MATRIX!BU56),AE56*MATRIX!BU56,"n/a"),"")</f>
        <v/>
      </c>
      <c r="BQ56" s="72"/>
      <c r="BR56" s="72" t="str">
        <f>IF(ISNUMBER(AE56),IF(ISNUMBER(MATRIX!BV56*BE56),AE56*MATRIX!BV56*BE56,"n/a"),"")</f>
        <v/>
      </c>
      <c r="BS56" s="72"/>
      <c r="BT56" s="100" t="str">
        <f t="shared" si="28"/>
        <v/>
      </c>
      <c r="BU56" s="96"/>
      <c r="BV56" s="157" t="str">
        <f t="shared" si="29"/>
        <v/>
      </c>
      <c r="BW56" s="158" t="str">
        <f t="shared" si="30"/>
        <v/>
      </c>
      <c r="BY56" s="85" t="str">
        <f>IF(ISNUMBER(AE56),IF(ISNUMBER(MATRIX!Y56),MATRIX!Y56,"n/a"),"")</f>
        <v/>
      </c>
      <c r="BZ56" s="86" t="str">
        <f t="shared" si="22"/>
        <v/>
      </c>
    </row>
    <row r="57" spans="1:78">
      <c r="A57" s="488" t="str">
        <f>MATRIX!A57</f>
        <v>LAB GRUPPEN</v>
      </c>
      <c r="B57" s="488" t="str">
        <f>IF(MATRIX!B57&lt;&gt;0,MATRIX!B57,"-")</f>
        <v>PLM 20000Q</v>
      </c>
      <c r="D57" t="b">
        <f>ISNUMBER(MATRIX!K57)</f>
        <v>1</v>
      </c>
      <c r="E57" t="b">
        <f>ISNUMBER(MATRIX!L57)</f>
        <v>1</v>
      </c>
      <c r="F57" t="b">
        <f>ISNUMBER(MATRIX!M57)</f>
        <v>1</v>
      </c>
      <c r="H57" t="b">
        <f>ISNUMBER(MATRIX!Q57)</f>
        <v>1</v>
      </c>
      <c r="I57" t="b">
        <f>ISNUMBER(MATRIX!R57)</f>
        <v>1</v>
      </c>
      <c r="K57" t="b">
        <f>AND(WLT&lt;=MATRIX!K57,MATRIX!K57&lt;=PIU*WLT)</f>
        <v>0</v>
      </c>
      <c r="L57" t="b">
        <f>AND(WLT&lt;=MATRIX!L57,MATRIX!L57&lt;=PIU*WLT)</f>
        <v>0</v>
      </c>
      <c r="M57" t="b">
        <f>AND(WLT&lt;=MATRIX!M57,MATRIX!M57&lt;=PIU*WLT)</f>
        <v>0</v>
      </c>
      <c r="O57" t="b">
        <f>AND(WLT&lt;=MATRIX!Q57,MATRIX!Q57&lt;=PIU*WLT)</f>
        <v>0</v>
      </c>
      <c r="P57" t="b">
        <f>AND(WLT&lt;=MATRIX!R57,MATRIX!R57&lt;=PIU*WLT)</f>
        <v>0</v>
      </c>
      <c r="R57" t="b">
        <f t="shared" si="23"/>
        <v>1</v>
      </c>
      <c r="S57" t="b">
        <f t="shared" si="24"/>
        <v>0</v>
      </c>
      <c r="T57" t="b">
        <f t="shared" si="25"/>
        <v>0</v>
      </c>
      <c r="V57" s="1">
        <f>IF(AND(ISNUMBER(MATRIX!$F57),MATRIX!$F57&lt;&gt;0),NLT/MATRIX!$F57,"ERROR")</f>
        <v>0</v>
      </c>
      <c r="X57" s="1" t="str">
        <f t="shared" si="11"/>
        <v>-</v>
      </c>
      <c r="Y57" s="1" t="str">
        <f t="shared" si="12"/>
        <v>-</v>
      </c>
      <c r="Z57" s="1" t="str">
        <f t="shared" si="13"/>
        <v>-</v>
      </c>
      <c r="AB57" s="1" t="str">
        <f t="shared" si="14"/>
        <v>-</v>
      </c>
      <c r="AC57" s="1" t="str">
        <f t="shared" si="15"/>
        <v>-</v>
      </c>
      <c r="AE57" s="64" t="str">
        <f t="shared" si="16"/>
        <v/>
      </c>
      <c r="AF57" s="64" t="str">
        <f t="shared" si="17"/>
        <v/>
      </c>
      <c r="AH57" s="62" t="str">
        <f>IF(ISNUMBER(AE57),AE57*MATRIX!E57,"-")</f>
        <v>-</v>
      </c>
      <c r="AJ57" s="215" t="str">
        <f>IF(ISNUMBER($AE57),IF(KP="kg",AE57*MATRIX!CB57,AE57*MATRIX!CB57*2.2),"-")</f>
        <v>-</v>
      </c>
      <c r="AK57" s="65" t="str">
        <f t="shared" si="26"/>
        <v/>
      </c>
      <c r="AM57" s="1" t="str">
        <f>IF(V57&lt;&gt;0,IF(COUNT(X57:Z57),IF(R57,MATRIX!K57,IF(S57,MATRIX!L57,IF(T57,MATRIX!M57,S))),IF(COUNT(AB57:AC57),IF(R57,MATRIX!Q57,IF(S57,MATRIX!R57,"--")),"---")),"")</f>
        <v/>
      </c>
      <c r="AO57" s="70" t="str">
        <f>IF(V57&lt;&gt;0,IF(COUNT(X57:Z57),AM57*AE57*MATRIX!F57,IF(COUNT(AB57:AC57),AM57*AE57*MATRIX!F57/2,"")),"")</f>
        <v/>
      </c>
      <c r="AQ57" s="40" t="str">
        <f>IF(ISNUMBER($AE57),IF(ISNUMBER(MATRIX!U57),IF(MATRIX!U57-INT(MATRIX!U57)=0,MATRIX!U57,"("&amp;MATRIX!U57&amp;")"),"n/a"),"")</f>
        <v/>
      </c>
      <c r="AR57" s="77"/>
      <c r="AS57" s="81" t="str">
        <f>IF(ISNUMBER(AE57), IF(ISNUMBER(MATRIX!AD57),AE57*MATRIX!AD57,"n/a"),"")</f>
        <v/>
      </c>
      <c r="AT57" s="77"/>
      <c r="AU57" s="83" t="str">
        <f>IF(ISNUMBER($AE57), IF(ISNUMBER(MATRIX!AF57),$AE57*MATRIX!AF57,"n/a"),"")</f>
        <v/>
      </c>
      <c r="AV57" s="77"/>
      <c r="AW57" s="81" t="str">
        <f>IF(ISNUMBER($AE57), IF(ISNUMBER(MATRIX!AP57),$AE57*MATRIX!AP57,"n/a"),"")</f>
        <v/>
      </c>
      <c r="AX57" s="77" t="s">
        <v>434</v>
      </c>
      <c r="AY57" s="83" t="str">
        <f>IF(ISNUMBER($AE57), IF(ISNUMBER(MATRIX!AR57),$AE57*MATRIX!AR57,"n/a"),"")</f>
        <v/>
      </c>
      <c r="BA57" s="217" t="str">
        <f>IF(ISNUMBER($AE57), IF(MV&gt;200,IF(ISNUMBER(MATRIX!CL57),MATRIX!CL57,"n/a"),IF(ISNUMBER(MATRIX!CH57),MATRIX!CH57,"n/a")),"")</f>
        <v/>
      </c>
      <c r="BB57" s="1"/>
      <c r="BC57" s="1" t="str">
        <f>IF(ISNUMBER(AE57),IF(AND(ISNUMBER('Lo-Z-OUTPUT'!BA57),'Lo-Z-OUTPUT'!BA57&lt;&gt;0),'Lo-Z-OUTPUT'!BA57,'Lo-Z-INPUT'!$K$15*'Lo-Z-INPUT'!$K$7),"")</f>
        <v/>
      </c>
      <c r="BD57" s="1"/>
      <c r="BE57" s="161" t="str">
        <f t="shared" si="18"/>
        <v/>
      </c>
      <c r="BF57" s="1"/>
      <c r="BG57" s="124" t="str">
        <f>IF(ISNUMBER($AE57),IF(MV&lt;200,IF(ISNUMBER(MATRIX!AE57),ROUND((MATRIX!AE57*IDLE/1000)*CKWH,2),"-"),IF(ISNUMBER(MATRIX!AQ57),ROUND((MATRIX!AQ57*IDLE/1000)*CKWH,2),"-")),"")</f>
        <v/>
      </c>
      <c r="BH57" s="125" t="str">
        <f t="shared" si="19"/>
        <v/>
      </c>
      <c r="BJ57" s="105" t="str">
        <f>IF(ISNUMBER($AE57),IF(MV&lt;200,IF(ISNUMBER(MATRIX!AG57),ROUND((MATRIX!AG57/1000)*RUNNING*CKWH,2),"-"),IF(ISNUMBER(MATRIX!AS57),ROUND((MATRIX!AS57/1000)*RUNNING*CKWH,2),"-")),"")</f>
        <v/>
      </c>
      <c r="BK57" s="126" t="str">
        <f t="shared" si="20"/>
        <v/>
      </c>
      <c r="BM57" s="129" t="str">
        <f t="shared" si="27"/>
        <v/>
      </c>
      <c r="BN57" s="127" t="str">
        <f t="shared" si="21"/>
        <v/>
      </c>
      <c r="BP57" s="101" t="str">
        <f>IF(ISNUMBER(AE57),IF(ISNUMBER(MATRIX!BU57),AE57*MATRIX!BU57,"n/a"),"")</f>
        <v/>
      </c>
      <c r="BQ57" s="72"/>
      <c r="BR57" s="72" t="str">
        <f>IF(ISNUMBER(AE57),IF(ISNUMBER(MATRIX!BV57*BE57),AE57*MATRIX!BV57*BE57,"n/a"),"")</f>
        <v/>
      </c>
      <c r="BS57" s="72"/>
      <c r="BT57" s="100" t="str">
        <f t="shared" si="28"/>
        <v/>
      </c>
      <c r="BU57" s="96"/>
      <c r="BV57" s="157" t="str">
        <f t="shared" si="29"/>
        <v/>
      </c>
      <c r="BW57" s="158" t="str">
        <f t="shared" si="30"/>
        <v/>
      </c>
      <c r="BY57" s="85" t="str">
        <f>IF(ISNUMBER(AE57),IF(ISNUMBER(MATRIX!Y57),MATRIX!Y57,"n/a"),"")</f>
        <v/>
      </c>
      <c r="BZ57" s="86" t="str">
        <f t="shared" si="22"/>
        <v/>
      </c>
    </row>
    <row r="58" spans="1:78">
      <c r="A58" s="488" t="str">
        <f>MATRIX!A58</f>
        <v>LAB GRUPPEN</v>
      </c>
      <c r="B58" s="488" t="str">
        <f>IF(MATRIX!B58&lt;&gt;0,MATRIX!B58,"-")</f>
        <v>PLM 5K44</v>
      </c>
      <c r="D58" t="b">
        <f>ISNUMBER(MATRIX!K58)</f>
        <v>1</v>
      </c>
      <c r="E58" t="b">
        <f>ISNUMBER(MATRIX!L58)</f>
        <v>1</v>
      </c>
      <c r="F58" t="b">
        <f>ISNUMBER(MATRIX!M58)</f>
        <v>1</v>
      </c>
      <c r="H58" t="b">
        <f>ISNUMBER(MATRIX!Q58)</f>
        <v>0</v>
      </c>
      <c r="I58" t="b">
        <f>ISNUMBER(MATRIX!R58)</f>
        <v>0</v>
      </c>
      <c r="K58" t="b">
        <f>AND(WLT&lt;=MATRIX!K58,MATRIX!K58&lt;=PIU*WLT)</f>
        <v>0</v>
      </c>
      <c r="L58" t="b">
        <f>AND(WLT&lt;=MATRIX!L58,MATRIX!L58&lt;=PIU*WLT)</f>
        <v>0</v>
      </c>
      <c r="M58" t="b">
        <f>AND(WLT&lt;=MATRIX!M58,MATRIX!M58&lt;=PIU*WLT)</f>
        <v>0</v>
      </c>
      <c r="O58" t="b">
        <f>AND(WLT&lt;=MATRIX!Q58,MATRIX!Q58&lt;=PIU*WLT)</f>
        <v>0</v>
      </c>
      <c r="P58" t="b">
        <f>AND(WLT&lt;=MATRIX!R58,MATRIX!R58&lt;=PIU*WLT)</f>
        <v>0</v>
      </c>
      <c r="R58" t="b">
        <f t="shared" si="23"/>
        <v>1</v>
      </c>
      <c r="S58" t="b">
        <f t="shared" si="24"/>
        <v>0</v>
      </c>
      <c r="T58" t="b">
        <f t="shared" si="25"/>
        <v>0</v>
      </c>
      <c r="V58" s="1">
        <f>IF(AND(ISNUMBER(MATRIX!$F58),MATRIX!$F58&lt;&gt;0),NLT/MATRIX!$F58,"ERROR")</f>
        <v>0</v>
      </c>
      <c r="X58" s="1" t="str">
        <f t="shared" si="11"/>
        <v>-</v>
      </c>
      <c r="Y58" s="1" t="str">
        <f t="shared" si="12"/>
        <v>-</v>
      </c>
      <c r="Z58" s="1" t="str">
        <f t="shared" si="13"/>
        <v>-</v>
      </c>
      <c r="AB58" s="1" t="str">
        <f t="shared" si="14"/>
        <v>-</v>
      </c>
      <c r="AC58" s="1" t="str">
        <f t="shared" si="15"/>
        <v>-</v>
      </c>
      <c r="AE58" s="64" t="str">
        <f t="shared" si="16"/>
        <v/>
      </c>
      <c r="AF58" s="64" t="str">
        <f t="shared" si="17"/>
        <v/>
      </c>
      <c r="AH58" s="62" t="str">
        <f>IF(ISNUMBER(AE58),AE58*MATRIX!E58,"-")</f>
        <v>-</v>
      </c>
      <c r="AJ58" s="215" t="str">
        <f>IF(ISNUMBER($AE58),IF(KP="kg",AE58*MATRIX!CB58,AE58*MATRIX!CB58*2.2),"-")</f>
        <v>-</v>
      </c>
      <c r="AK58" s="65" t="str">
        <f t="shared" si="26"/>
        <v/>
      </c>
      <c r="AM58" s="1" t="str">
        <f>IF(V58&lt;&gt;0,IF(COUNT(X58:Z58),IF(R58,MATRIX!K58,IF(S58,MATRIX!L58,IF(T58,MATRIX!M58,S))),IF(COUNT(AB58:AC58),IF(R58,MATRIX!Q58,IF(S58,MATRIX!R58,"--")),"---")),"")</f>
        <v/>
      </c>
      <c r="AO58" s="70" t="str">
        <f>IF(V58&lt;&gt;0,IF(COUNT(X58:Z58),AM58*AE58*MATRIX!F58,IF(COUNT(AB58:AC58),AM58*AE58*MATRIX!F58/2,"")),"")</f>
        <v/>
      </c>
      <c r="AQ58" s="40" t="str">
        <f>IF(ISNUMBER($AE58),IF(ISNUMBER(MATRIX!U58),IF(MATRIX!U58-INT(MATRIX!U58)=0,MATRIX!U58,"("&amp;MATRIX!U58&amp;")"),"n/a"),"")</f>
        <v/>
      </c>
      <c r="AR58" s="77"/>
      <c r="AS58" s="81" t="str">
        <f>IF(ISNUMBER(AE58), IF(ISNUMBER(MATRIX!AD58),AE58*MATRIX!AD58,"n/a"),"")</f>
        <v/>
      </c>
      <c r="AT58" s="77"/>
      <c r="AU58" s="83" t="str">
        <f>IF(ISNUMBER($AE58), IF(ISNUMBER(MATRIX!AF58),$AE58*MATRIX!AF58,"n/a"),"")</f>
        <v/>
      </c>
      <c r="AV58" s="77"/>
      <c r="AW58" s="81" t="str">
        <f>IF(ISNUMBER($AE58), IF(ISNUMBER(MATRIX!AP58),$AE58*MATRIX!AP58,"n/a"),"")</f>
        <v/>
      </c>
      <c r="AX58" s="77" t="s">
        <v>434</v>
      </c>
      <c r="AY58" s="83" t="str">
        <f>IF(ISNUMBER($AE58), IF(ISNUMBER(MATRIX!AR58),$AE58*MATRIX!AR58,"n/a"),"")</f>
        <v/>
      </c>
      <c r="BA58" s="217" t="str">
        <f>IF(ISNUMBER($AE58), IF(MV&gt;200,IF(ISNUMBER(MATRIX!CL58),MATRIX!CL58,"n/a"),IF(ISNUMBER(MATRIX!CH58),MATRIX!CH58,"n/a")),"")</f>
        <v/>
      </c>
      <c r="BB58" s="1"/>
      <c r="BC58" s="1" t="str">
        <f>IF(ISNUMBER(AE58),IF(AND(ISNUMBER('Lo-Z-OUTPUT'!BA58),'Lo-Z-OUTPUT'!BA58&lt;&gt;0),'Lo-Z-OUTPUT'!BA58,'Lo-Z-INPUT'!$K$15*'Lo-Z-INPUT'!$K$7),"")</f>
        <v/>
      </c>
      <c r="BD58" s="1"/>
      <c r="BE58" s="161" t="str">
        <f t="shared" si="18"/>
        <v/>
      </c>
      <c r="BF58" s="1"/>
      <c r="BG58" s="124" t="str">
        <f>IF(ISNUMBER($AE58),IF(MV&lt;200,IF(ISNUMBER(MATRIX!AE58),ROUND((MATRIX!AE58*IDLE/1000)*CKWH,2),"-"),IF(ISNUMBER(MATRIX!AQ58),ROUND((MATRIX!AQ58*IDLE/1000)*CKWH,2),"-")),"")</f>
        <v/>
      </c>
      <c r="BH58" s="125" t="str">
        <f t="shared" si="19"/>
        <v/>
      </c>
      <c r="BJ58" s="105" t="str">
        <f>IF(ISNUMBER($AE58),IF(MV&lt;200,IF(ISNUMBER(MATRIX!AG58),ROUND((MATRIX!AG58/1000)*RUNNING*CKWH,2),"-"),IF(ISNUMBER(MATRIX!AS58),ROUND((MATRIX!AS58/1000)*RUNNING*CKWH,2),"-")),"")</f>
        <v/>
      </c>
      <c r="BK58" s="126" t="str">
        <f t="shared" si="20"/>
        <v/>
      </c>
      <c r="BM58" s="129" t="str">
        <f t="shared" si="27"/>
        <v/>
      </c>
      <c r="BN58" s="127" t="str">
        <f t="shared" si="21"/>
        <v/>
      </c>
      <c r="BP58" s="101" t="str">
        <f>IF(ISNUMBER(AE58),IF(ISNUMBER(MATRIX!BU58),AE58*MATRIX!BU58,"n/a"),"")</f>
        <v/>
      </c>
      <c r="BQ58" s="72"/>
      <c r="BR58" s="72" t="str">
        <f>IF(ISNUMBER(AE58),IF(ISNUMBER(MATRIX!BV58*BE58),AE58*MATRIX!BV58*BE58,"n/a"),"")</f>
        <v/>
      </c>
      <c r="BS58" s="72"/>
      <c r="BT58" s="100" t="str">
        <f t="shared" si="28"/>
        <v/>
      </c>
      <c r="BU58" s="96"/>
      <c r="BV58" s="157" t="str">
        <f t="shared" si="29"/>
        <v/>
      </c>
      <c r="BW58" s="158" t="str">
        <f t="shared" si="30"/>
        <v/>
      </c>
      <c r="BY58" s="85" t="str">
        <f>IF(ISNUMBER(AE58),IF(ISNUMBER(MATRIX!Y58),MATRIX!Y58,"n/a"),"")</f>
        <v/>
      </c>
      <c r="BZ58" s="86" t="str">
        <f t="shared" si="22"/>
        <v/>
      </c>
    </row>
    <row r="59" spans="1:78">
      <c r="A59" s="488" t="str">
        <f>MATRIX!A59</f>
        <v>LAB GRUPPEN</v>
      </c>
      <c r="B59" s="488" t="str">
        <f>IF(MATRIX!B59&lt;&gt;0,MATRIX!B59,"-")</f>
        <v>PLM 12K44</v>
      </c>
      <c r="D59" t="b">
        <f>ISNUMBER(MATRIX!K59)</f>
        <v>1</v>
      </c>
      <c r="E59" t="b">
        <f>ISNUMBER(MATRIX!L59)</f>
        <v>1</v>
      </c>
      <c r="F59" t="b">
        <f>ISNUMBER(MATRIX!M59)</f>
        <v>1</v>
      </c>
      <c r="H59" t="b">
        <f>ISNUMBER(MATRIX!Q59)</f>
        <v>0</v>
      </c>
      <c r="I59" t="b">
        <f>ISNUMBER(MATRIX!R59)</f>
        <v>0</v>
      </c>
      <c r="K59" t="b">
        <f>AND(WLT&lt;=MATRIX!K59,MATRIX!K59&lt;=PIU*WLT)</f>
        <v>0</v>
      </c>
      <c r="L59" t="b">
        <f>AND(WLT&lt;=MATRIX!L59,MATRIX!L59&lt;=PIU*WLT)</f>
        <v>0</v>
      </c>
      <c r="M59" t="b">
        <f>AND(WLT&lt;=MATRIX!M59,MATRIX!M59&lt;=PIU*WLT)</f>
        <v>0</v>
      </c>
      <c r="O59" t="b">
        <f>AND(WLT&lt;=MATRIX!Q59,MATRIX!Q59&lt;=PIU*WLT)</f>
        <v>0</v>
      </c>
      <c r="P59" t="b">
        <f>AND(WLT&lt;=MATRIX!R59,MATRIX!R59&lt;=PIU*WLT)</f>
        <v>0</v>
      </c>
      <c r="R59" t="b">
        <f t="shared" si="23"/>
        <v>1</v>
      </c>
      <c r="S59" t="b">
        <f t="shared" si="24"/>
        <v>0</v>
      </c>
      <c r="T59" t="b">
        <f t="shared" si="25"/>
        <v>0</v>
      </c>
      <c r="V59" s="1">
        <f>IF(AND(ISNUMBER(MATRIX!$F59),MATRIX!$F59&lt;&gt;0),NLT/MATRIX!$F59,"ERROR")</f>
        <v>0</v>
      </c>
      <c r="X59" s="1" t="str">
        <f t="shared" si="11"/>
        <v>-</v>
      </c>
      <c r="Y59" s="1" t="str">
        <f t="shared" si="12"/>
        <v>-</v>
      </c>
      <c r="Z59" s="1" t="str">
        <f t="shared" si="13"/>
        <v>-</v>
      </c>
      <c r="AB59" s="1" t="str">
        <f t="shared" si="14"/>
        <v>-</v>
      </c>
      <c r="AC59" s="1" t="str">
        <f t="shared" si="15"/>
        <v>-</v>
      </c>
      <c r="AE59" s="64" t="str">
        <f t="shared" si="16"/>
        <v/>
      </c>
      <c r="AF59" s="64" t="str">
        <f t="shared" si="17"/>
        <v/>
      </c>
      <c r="AH59" s="62" t="str">
        <f>IF(ISNUMBER(AE59),AE59*MATRIX!E59,"-")</f>
        <v>-</v>
      </c>
      <c r="AJ59" s="215" t="str">
        <f>IF(ISNUMBER($AE59),IF(KP="kg",AE59*MATRIX!CB59,AE59*MATRIX!CB59*2.2),"-")</f>
        <v>-</v>
      </c>
      <c r="AK59" s="65" t="str">
        <f t="shared" si="26"/>
        <v/>
      </c>
      <c r="AM59" s="1" t="str">
        <f>IF(V59&lt;&gt;0,IF(COUNT(X59:Z59),IF(R59,MATRIX!K59,IF(S59,MATRIX!L59,IF(T59,MATRIX!M59,S))),IF(COUNT(AB59:AC59),IF(R59,MATRIX!Q59,IF(S59,MATRIX!R59,"--")),"---")),"")</f>
        <v/>
      </c>
      <c r="AO59" s="70" t="str">
        <f>IF(V59&lt;&gt;0,IF(COUNT(X59:Z59),AM59*AE59*MATRIX!F59,IF(COUNT(AB59:AC59),AM59*AE59*MATRIX!F59/2,"")),"")</f>
        <v/>
      </c>
      <c r="AQ59" s="40" t="str">
        <f>IF(ISNUMBER($AE59),IF(ISNUMBER(MATRIX!U59),IF(MATRIX!U59-INT(MATRIX!U59)=0,MATRIX!U59,"("&amp;MATRIX!U59&amp;")"),"n/a"),"")</f>
        <v/>
      </c>
      <c r="AR59" s="77"/>
      <c r="AS59" s="81" t="str">
        <f>IF(ISNUMBER(AE59), IF(ISNUMBER(MATRIX!AD59),AE59*MATRIX!AD59,"n/a"),"")</f>
        <v/>
      </c>
      <c r="AT59" s="77"/>
      <c r="AU59" s="83" t="str">
        <f>IF(ISNUMBER($AE59), IF(ISNUMBER(MATRIX!AF59),$AE59*MATRIX!AF59,"n/a"),"")</f>
        <v/>
      </c>
      <c r="AV59" s="77"/>
      <c r="AW59" s="81" t="str">
        <f>IF(ISNUMBER($AE59), IF(ISNUMBER(MATRIX!AP59),$AE59*MATRIX!AP59,"n/a"),"")</f>
        <v/>
      </c>
      <c r="AX59" s="77" t="s">
        <v>434</v>
      </c>
      <c r="AY59" s="83" t="str">
        <f>IF(ISNUMBER($AE59), IF(ISNUMBER(MATRIX!AR59),$AE59*MATRIX!AR59,"n/a"),"")</f>
        <v/>
      </c>
      <c r="BA59" s="217" t="str">
        <f>IF(ISNUMBER($AE59), IF(MV&gt;200,IF(ISNUMBER(MATRIX!CL59),MATRIX!CL59,"n/a"),IF(ISNUMBER(MATRIX!CH59),MATRIX!CH59,"n/a")),"")</f>
        <v/>
      </c>
      <c r="BB59" s="1"/>
      <c r="BC59" s="1" t="str">
        <f>IF(ISNUMBER(AE59),IF(AND(ISNUMBER('Lo-Z-OUTPUT'!BA59),'Lo-Z-OUTPUT'!BA59&lt;&gt;0),'Lo-Z-OUTPUT'!BA59,'Lo-Z-INPUT'!$K$15*'Lo-Z-INPUT'!$K$7),"")</f>
        <v/>
      </c>
      <c r="BD59" s="1"/>
      <c r="BE59" s="161" t="str">
        <f t="shared" si="18"/>
        <v/>
      </c>
      <c r="BF59" s="1"/>
      <c r="BG59" s="124" t="str">
        <f>IF(ISNUMBER($AE59),IF(MV&lt;200,IF(ISNUMBER(MATRIX!AE59),ROUND((MATRIX!AE59*IDLE/1000)*CKWH,2),"-"),IF(ISNUMBER(MATRIX!AQ59),ROUND((MATRIX!AQ59*IDLE/1000)*CKWH,2),"-")),"")</f>
        <v/>
      </c>
      <c r="BH59" s="125" t="str">
        <f t="shared" si="19"/>
        <v/>
      </c>
      <c r="BJ59" s="105" t="str">
        <f>IF(ISNUMBER($AE59),IF(MV&lt;200,IF(ISNUMBER(MATRIX!AG59),ROUND((MATRIX!AG59/1000)*RUNNING*CKWH,2),"-"),IF(ISNUMBER(MATRIX!AS59),ROUND((MATRIX!AS59/1000)*RUNNING*CKWH,2),"-")),"")</f>
        <v/>
      </c>
      <c r="BK59" s="126" t="str">
        <f t="shared" si="20"/>
        <v/>
      </c>
      <c r="BM59" s="129" t="str">
        <f t="shared" si="27"/>
        <v/>
      </c>
      <c r="BN59" s="127" t="str">
        <f t="shared" si="21"/>
        <v/>
      </c>
      <c r="BP59" s="101" t="str">
        <f>IF(ISNUMBER(AE59),IF(ISNUMBER(MATRIX!BU59),AE59*MATRIX!BU59,"n/a"),"")</f>
        <v/>
      </c>
      <c r="BQ59" s="72"/>
      <c r="BR59" s="72" t="str">
        <f>IF(ISNUMBER(AE59),IF(ISNUMBER(MATRIX!BV59*BE59),AE59*MATRIX!BV59*BE59,"n/a"),"")</f>
        <v/>
      </c>
      <c r="BS59" s="72"/>
      <c r="BT59" s="100" t="str">
        <f t="shared" si="28"/>
        <v/>
      </c>
      <c r="BU59" s="96"/>
      <c r="BV59" s="157" t="str">
        <f t="shared" si="29"/>
        <v/>
      </c>
      <c r="BW59" s="158" t="str">
        <f t="shared" si="30"/>
        <v/>
      </c>
      <c r="BY59" s="85" t="str">
        <f>IF(ISNUMBER(AE59),IF(ISNUMBER(MATRIX!Y59),MATRIX!Y59,"n/a"),"")</f>
        <v/>
      </c>
      <c r="BZ59" s="86" t="str">
        <f t="shared" si="22"/>
        <v/>
      </c>
    </row>
    <row r="60" spans="1:78">
      <c r="A60" s="488" t="str">
        <f>MATRIX!A60</f>
        <v>LAB GRUPPEN</v>
      </c>
      <c r="B60" s="488" t="str">
        <f>IF(MATRIX!B60&lt;&gt;0,MATRIX!B60,"-")</f>
        <v>PLM 20K44</v>
      </c>
      <c r="D60" t="b">
        <f>ISNUMBER(MATRIX!K60)</f>
        <v>1</v>
      </c>
      <c r="E60" t="b">
        <f>ISNUMBER(MATRIX!L60)</f>
        <v>1</v>
      </c>
      <c r="F60" t="b">
        <f>ISNUMBER(MATRIX!M60)</f>
        <v>1</v>
      </c>
      <c r="H60" t="b">
        <f>ISNUMBER(MATRIX!Q60)</f>
        <v>0</v>
      </c>
      <c r="I60" t="b">
        <f>ISNUMBER(MATRIX!R60)</f>
        <v>0</v>
      </c>
      <c r="K60" t="b">
        <f>AND(WLT&lt;=MATRIX!K60,MATRIX!K60&lt;=PIU*WLT)</f>
        <v>0</v>
      </c>
      <c r="L60" t="b">
        <f>AND(WLT&lt;=MATRIX!L60,MATRIX!L60&lt;=PIU*WLT)</f>
        <v>0</v>
      </c>
      <c r="M60" t="b">
        <f>AND(WLT&lt;=MATRIX!M60,MATRIX!M60&lt;=PIU*WLT)</f>
        <v>0</v>
      </c>
      <c r="O60" t="b">
        <f>AND(WLT&lt;=MATRIX!Q60,MATRIX!Q60&lt;=PIU*WLT)</f>
        <v>0</v>
      </c>
      <c r="P60" t="b">
        <f>AND(WLT&lt;=MATRIX!R60,MATRIX!R60&lt;=PIU*WLT)</f>
        <v>0</v>
      </c>
      <c r="R60" t="b">
        <f t="shared" si="23"/>
        <v>1</v>
      </c>
      <c r="S60" t="b">
        <f t="shared" si="24"/>
        <v>0</v>
      </c>
      <c r="T60" t="b">
        <f t="shared" si="25"/>
        <v>0</v>
      </c>
      <c r="V60" s="1">
        <f>IF(AND(ISNUMBER(MATRIX!$F60),MATRIX!$F60&lt;&gt;0),NLT/MATRIX!$F60,"ERROR")</f>
        <v>0</v>
      </c>
      <c r="X60" s="1" t="str">
        <f t="shared" si="11"/>
        <v>-</v>
      </c>
      <c r="Y60" s="1" t="str">
        <f t="shared" si="12"/>
        <v>-</v>
      </c>
      <c r="Z60" s="1" t="str">
        <f t="shared" si="13"/>
        <v>-</v>
      </c>
      <c r="AB60" s="1" t="str">
        <f t="shared" si="14"/>
        <v>-</v>
      </c>
      <c r="AC60" s="1" t="str">
        <f t="shared" si="15"/>
        <v>-</v>
      </c>
      <c r="AE60" s="64" t="str">
        <f t="shared" si="16"/>
        <v/>
      </c>
      <c r="AF60" s="64" t="str">
        <f t="shared" si="17"/>
        <v/>
      </c>
      <c r="AH60" s="62" t="str">
        <f>IF(ISNUMBER(AE60),AE60*MATRIX!E60,"-")</f>
        <v>-</v>
      </c>
      <c r="AJ60" s="215" t="str">
        <f>IF(ISNUMBER($AE60),IF(KP="kg",AE60*MATRIX!CB60,AE60*MATRIX!CB60*2.2),"-")</f>
        <v>-</v>
      </c>
      <c r="AK60" s="65" t="str">
        <f t="shared" si="26"/>
        <v/>
      </c>
      <c r="AM60" s="1" t="str">
        <f>IF(V60&lt;&gt;0,IF(COUNT(X60:Z60),IF(R60,MATRIX!K60,IF(S60,MATRIX!L60,IF(T60,MATRIX!M60,S))),IF(COUNT(AB60:AC60),IF(R60,MATRIX!Q60,IF(S60,MATRIX!R60,"--")),"---")),"")</f>
        <v/>
      </c>
      <c r="AO60" s="70" t="str">
        <f>IF(V60&lt;&gt;0,IF(COUNT(X60:Z60),AM60*AE60*MATRIX!F60,IF(COUNT(AB60:AC60),AM60*AE60*MATRIX!F60/2,"")),"")</f>
        <v/>
      </c>
      <c r="AQ60" s="40" t="str">
        <f>IF(ISNUMBER($AE60),IF(ISNUMBER(MATRIX!U60),IF(MATRIX!U60-INT(MATRIX!U60)=0,MATRIX!U60,"("&amp;MATRIX!U60&amp;")"),"n/a"),"")</f>
        <v/>
      </c>
      <c r="AR60" s="77"/>
      <c r="AS60" s="81" t="str">
        <f>IF(ISNUMBER(AE60), IF(ISNUMBER(MATRIX!AD60),AE60*MATRIX!AD60,"n/a"),"")</f>
        <v/>
      </c>
      <c r="AT60" s="77"/>
      <c r="AU60" s="83" t="str">
        <f>IF(ISNUMBER($AE60), IF(ISNUMBER(MATRIX!AF60),$AE60*MATRIX!AF60,"n/a"),"")</f>
        <v/>
      </c>
      <c r="AV60" s="77"/>
      <c r="AW60" s="81" t="str">
        <f>IF(ISNUMBER($AE60), IF(ISNUMBER(MATRIX!AP60),$AE60*MATRIX!AP60,"n/a"),"")</f>
        <v/>
      </c>
      <c r="AX60" s="77" t="s">
        <v>434</v>
      </c>
      <c r="AY60" s="83" t="str">
        <f>IF(ISNUMBER($AE60), IF(ISNUMBER(MATRIX!AR60),$AE60*MATRIX!AR60,"n/a"),"")</f>
        <v/>
      </c>
      <c r="BA60" s="217" t="str">
        <f>IF(ISNUMBER($AE60), IF(MV&gt;200,IF(ISNUMBER(MATRIX!CL60),MATRIX!CL60,"n/a"),IF(ISNUMBER(MATRIX!CH60),MATRIX!CH60,"n/a")),"")</f>
        <v/>
      </c>
      <c r="BB60" s="1"/>
      <c r="BC60" s="1" t="str">
        <f>IF(ISNUMBER(AE60),IF(AND(ISNUMBER('Lo-Z-OUTPUT'!BA60),'Lo-Z-OUTPUT'!BA60&lt;&gt;0),'Lo-Z-OUTPUT'!BA60,'Lo-Z-INPUT'!$K$15*'Lo-Z-INPUT'!$K$7),"")</f>
        <v/>
      </c>
      <c r="BD60" s="1"/>
      <c r="BE60" s="161" t="str">
        <f t="shared" si="18"/>
        <v/>
      </c>
      <c r="BF60" s="1"/>
      <c r="BG60" s="124" t="str">
        <f>IF(ISNUMBER($AE60),IF(MV&lt;200,IF(ISNUMBER(MATRIX!AE60),ROUND((MATRIX!AE60*IDLE/1000)*CKWH,2),"-"),IF(ISNUMBER(MATRIX!AQ60),ROUND((MATRIX!AQ60*IDLE/1000)*CKWH,2),"-")),"")</f>
        <v/>
      </c>
      <c r="BH60" s="125" t="str">
        <f t="shared" si="19"/>
        <v/>
      </c>
      <c r="BJ60" s="105" t="str">
        <f>IF(ISNUMBER($AE60),IF(MV&lt;200,IF(ISNUMBER(MATRIX!AG60),ROUND((MATRIX!AG60/1000)*RUNNING*CKWH,2),"-"),IF(ISNUMBER(MATRIX!AS60),ROUND((MATRIX!AS60/1000)*RUNNING*CKWH,2),"-")),"")</f>
        <v/>
      </c>
      <c r="BK60" s="126" t="str">
        <f t="shared" si="20"/>
        <v/>
      </c>
      <c r="BM60" s="129" t="str">
        <f t="shared" si="27"/>
        <v/>
      </c>
      <c r="BN60" s="127" t="str">
        <f t="shared" si="21"/>
        <v/>
      </c>
      <c r="BP60" s="101" t="str">
        <f>IF(ISNUMBER(AE60),IF(ISNUMBER(MATRIX!BU60),AE60*MATRIX!BU60,"n/a"),"")</f>
        <v/>
      </c>
      <c r="BQ60" s="72"/>
      <c r="BR60" s="72" t="str">
        <f>IF(ISNUMBER(AE60),IF(ISNUMBER(MATRIX!BV60*BE60),AE60*MATRIX!BV60*BE60,"n/a"),"")</f>
        <v/>
      </c>
      <c r="BS60" s="72"/>
      <c r="BT60" s="100" t="str">
        <f t="shared" si="28"/>
        <v/>
      </c>
      <c r="BU60" s="96"/>
      <c r="BV60" s="157" t="str">
        <f t="shared" si="29"/>
        <v/>
      </c>
      <c r="BW60" s="158" t="str">
        <f t="shared" si="30"/>
        <v/>
      </c>
      <c r="BY60" s="85" t="str">
        <f>IF(ISNUMBER(AE60),IF(ISNUMBER(MATRIX!Y60),MATRIX!Y60,"n/a"),"")</f>
        <v/>
      </c>
      <c r="BZ60" s="86" t="str">
        <f t="shared" si="22"/>
        <v/>
      </c>
    </row>
    <row r="61" spans="1:78">
      <c r="A61" s="488" t="str">
        <f>MATRIX!A61</f>
        <v>LAB GRUPPEN</v>
      </c>
      <c r="B61" s="488" t="str">
        <f>IF(MATRIX!B61&lt;&gt;0,MATRIX!B61,"-")</f>
        <v>IPD 2400</v>
      </c>
      <c r="D61" t="b">
        <f>ISNUMBER(MATRIX!K61)</f>
        <v>1</v>
      </c>
      <c r="E61" t="b">
        <f>ISNUMBER(MATRIX!L61)</f>
        <v>1</v>
      </c>
      <c r="F61" t="b">
        <f>ISNUMBER(MATRIX!M61)</f>
        <v>1</v>
      </c>
      <c r="H61" t="b">
        <f>ISNUMBER(MATRIX!Q61)</f>
        <v>0</v>
      </c>
      <c r="I61" t="b">
        <f>ISNUMBER(MATRIX!R61)</f>
        <v>0</v>
      </c>
      <c r="K61" t="b">
        <f>AND(WLT&lt;=MATRIX!K61,MATRIX!K61&lt;=PIU*WLT)</f>
        <v>0</v>
      </c>
      <c r="L61" t="b">
        <f>AND(WLT&lt;=MATRIX!L61,MATRIX!L61&lt;=PIU*WLT)</f>
        <v>0</v>
      </c>
      <c r="M61" t="b">
        <f>AND(WLT&lt;=MATRIX!M61,MATRIX!M61&lt;=PIU*WLT)</f>
        <v>0</v>
      </c>
      <c r="O61" t="b">
        <f>AND(WLT&lt;=MATRIX!Q61,MATRIX!Q61&lt;=PIU*WLT)</f>
        <v>0</v>
      </c>
      <c r="P61" t="b">
        <f>AND(WLT&lt;=MATRIX!R61,MATRIX!R61&lt;=PIU*WLT)</f>
        <v>0</v>
      </c>
      <c r="R61" t="b">
        <f t="shared" si="23"/>
        <v>1</v>
      </c>
      <c r="S61" t="b">
        <f t="shared" si="24"/>
        <v>0</v>
      </c>
      <c r="T61" t="b">
        <f t="shared" si="25"/>
        <v>0</v>
      </c>
      <c r="V61" s="1">
        <f>IF(AND(ISNUMBER(MATRIX!$F61),MATRIX!$F61&lt;&gt;0),NLT/MATRIX!$F61,"ERROR")</f>
        <v>0</v>
      </c>
      <c r="X61" s="1" t="str">
        <f t="shared" si="11"/>
        <v>-</v>
      </c>
      <c r="Y61" s="1" t="str">
        <f t="shared" si="12"/>
        <v>-</v>
      </c>
      <c r="Z61" s="1" t="str">
        <f t="shared" si="13"/>
        <v>-</v>
      </c>
      <c r="AB61" s="1" t="str">
        <f t="shared" si="14"/>
        <v>-</v>
      </c>
      <c r="AC61" s="1" t="str">
        <f t="shared" si="15"/>
        <v>-</v>
      </c>
      <c r="AE61" s="64" t="str">
        <f t="shared" si="16"/>
        <v/>
      </c>
      <c r="AF61" s="64" t="str">
        <f t="shared" si="17"/>
        <v/>
      </c>
      <c r="AH61" s="62" t="str">
        <f>IF(ISNUMBER(AE61),AE61*MATRIX!E61,"-")</f>
        <v>-</v>
      </c>
      <c r="AJ61" s="215" t="str">
        <f>IF(ISNUMBER($AE61),IF(KP="kg",AE61*MATRIX!CB61,AE61*MATRIX!CB61*2.2),"-")</f>
        <v>-</v>
      </c>
      <c r="AK61" s="65" t="str">
        <f t="shared" si="26"/>
        <v/>
      </c>
      <c r="AM61" s="1" t="str">
        <f>IF(V61&lt;&gt;0,IF(COUNT(X61:Z61),IF(R61,MATRIX!K61,IF(S61,MATRIX!L61,IF(T61,MATRIX!M61,S))),IF(COUNT(AB61:AC61),IF(R61,MATRIX!Q61,IF(S61,MATRIX!R61,"--")),"---")),"")</f>
        <v/>
      </c>
      <c r="AO61" s="70" t="str">
        <f>IF(V61&lt;&gt;0,IF(COUNT(X61:Z61),AM61*AE61*MATRIX!F61,IF(COUNT(AB61:AC61),AM61*AE61*MATRIX!F61/2,"")),"")</f>
        <v/>
      </c>
      <c r="AQ61" s="40" t="str">
        <f>IF(ISNUMBER($AE61),IF(ISNUMBER(MATRIX!U61),IF(MATRIX!U61-INT(MATRIX!U61)=0,MATRIX!U61,"("&amp;MATRIX!U61&amp;")"),"n/a"),"")</f>
        <v/>
      </c>
      <c r="AR61" s="77"/>
      <c r="AS61" s="81" t="str">
        <f>IF(ISNUMBER(AE61), IF(ISNUMBER(MATRIX!AD61),AE61*MATRIX!AD61,"n/a"),"")</f>
        <v/>
      </c>
      <c r="AT61" s="77"/>
      <c r="AU61" s="83" t="str">
        <f>IF(ISNUMBER($AE61), IF(ISNUMBER(MATRIX!AF61),$AE61*MATRIX!AF61,"n/a"),"")</f>
        <v/>
      </c>
      <c r="AV61" s="77"/>
      <c r="AW61" s="81" t="str">
        <f>IF(ISNUMBER($AE61), IF(ISNUMBER(MATRIX!AP61),$AE61*MATRIX!AP61,"n/a"),"")</f>
        <v/>
      </c>
      <c r="AX61" s="77" t="s">
        <v>434</v>
      </c>
      <c r="AY61" s="83" t="str">
        <f>IF(ISNUMBER($AE61), IF(ISNUMBER(MATRIX!AR61),$AE61*MATRIX!AR61,"n/a"),"")</f>
        <v/>
      </c>
      <c r="BA61" s="217" t="str">
        <f>IF(ISNUMBER($AE61), IF(MV&gt;200,IF(ISNUMBER(MATRIX!CL61),MATRIX!CL61,"n/a"),IF(ISNUMBER(MATRIX!CH61),MATRIX!CH61,"n/a")),"")</f>
        <v/>
      </c>
      <c r="BB61" s="1"/>
      <c r="BC61" s="1" t="str">
        <f>IF(ISNUMBER(AE61),IF(AND(ISNUMBER('Lo-Z-OUTPUT'!BA61),'Lo-Z-OUTPUT'!BA61&lt;&gt;0),'Lo-Z-OUTPUT'!BA61,'Lo-Z-INPUT'!$K$15*'Lo-Z-INPUT'!$K$7),"")</f>
        <v/>
      </c>
      <c r="BD61" s="1"/>
      <c r="BE61" s="161" t="str">
        <f t="shared" si="18"/>
        <v/>
      </c>
      <c r="BF61" s="1"/>
      <c r="BG61" s="124" t="str">
        <f>IF(ISNUMBER($AE61),IF(MV&lt;200,IF(ISNUMBER(MATRIX!AE61),ROUND((MATRIX!AE61*IDLE/1000)*CKWH,2),"-"),IF(ISNUMBER(MATRIX!AQ61),ROUND((MATRIX!AQ61*IDLE/1000)*CKWH,2),"-")),"")</f>
        <v/>
      </c>
      <c r="BH61" s="125" t="str">
        <f t="shared" si="19"/>
        <v/>
      </c>
      <c r="BJ61" s="105" t="str">
        <f>IF(ISNUMBER($AE61),IF(MV&lt;200,IF(ISNUMBER(MATRIX!AG61),ROUND((MATRIX!AG61/1000)*RUNNING*CKWH,2),"-"),IF(ISNUMBER(MATRIX!AS61),ROUND((MATRIX!AS61/1000)*RUNNING*CKWH,2),"-")),"")</f>
        <v/>
      </c>
      <c r="BK61" s="126" t="str">
        <f t="shared" si="20"/>
        <v/>
      </c>
      <c r="BM61" s="129" t="str">
        <f t="shared" si="27"/>
        <v/>
      </c>
      <c r="BN61" s="127" t="str">
        <f t="shared" si="21"/>
        <v/>
      </c>
      <c r="BP61" s="101" t="str">
        <f>IF(ISNUMBER(AE61),IF(ISNUMBER(MATRIX!BU61),AE61*MATRIX!BU61,"n/a"),"")</f>
        <v/>
      </c>
      <c r="BQ61" s="72"/>
      <c r="BR61" s="72" t="str">
        <f>IF(ISNUMBER(AE61),IF(ISNUMBER(MATRIX!BV61*BE61),AE61*MATRIX!BV61*BE61,"n/a"),"")</f>
        <v/>
      </c>
      <c r="BS61" s="72"/>
      <c r="BT61" s="100" t="str">
        <f t="shared" si="28"/>
        <v/>
      </c>
      <c r="BU61" s="96"/>
      <c r="BV61" s="157" t="str">
        <f t="shared" si="29"/>
        <v/>
      </c>
      <c r="BW61" s="158" t="str">
        <f t="shared" si="30"/>
        <v/>
      </c>
      <c r="BY61" s="85" t="str">
        <f>IF(ISNUMBER(AE61),IF(ISNUMBER(MATRIX!Y61),MATRIX!Y61,"n/a"),"")</f>
        <v/>
      </c>
      <c r="BZ61" s="86" t="str">
        <f t="shared" si="22"/>
        <v/>
      </c>
    </row>
    <row r="62" spans="1:78">
      <c r="A62" s="488" t="str">
        <f>MATRIX!A62</f>
        <v>LAB GRUPPEN</v>
      </c>
      <c r="B62" s="488" t="str">
        <f>IF(MATRIX!B62&lt;&gt;0,MATRIX!B62,"-")</f>
        <v>IPD 1200</v>
      </c>
      <c r="D62" t="b">
        <f>ISNUMBER(MATRIX!K62)</f>
        <v>1</v>
      </c>
      <c r="E62" t="b">
        <f>ISNUMBER(MATRIX!L62)</f>
        <v>1</v>
      </c>
      <c r="F62" t="b">
        <f>ISNUMBER(MATRIX!M62)</f>
        <v>1</v>
      </c>
      <c r="H62" t="b">
        <f>ISNUMBER(MATRIX!Q62)</f>
        <v>0</v>
      </c>
      <c r="I62" t="b">
        <f>ISNUMBER(MATRIX!R62)</f>
        <v>0</v>
      </c>
      <c r="K62" t="b">
        <f>AND(WLT&lt;=MATRIX!K62,MATRIX!K62&lt;=PIU*WLT)</f>
        <v>0</v>
      </c>
      <c r="L62" t="b">
        <f>AND(WLT&lt;=MATRIX!L62,MATRIX!L62&lt;=PIU*WLT)</f>
        <v>0</v>
      </c>
      <c r="M62" t="b">
        <f>AND(WLT&lt;=MATRIX!M62,MATRIX!M62&lt;=PIU*WLT)</f>
        <v>0</v>
      </c>
      <c r="O62" t="b">
        <f>AND(WLT&lt;=MATRIX!Q62,MATRIX!Q62&lt;=PIU*WLT)</f>
        <v>0</v>
      </c>
      <c r="P62" t="b">
        <f>AND(WLT&lt;=MATRIX!R62,MATRIX!R62&lt;=PIU*WLT)</f>
        <v>0</v>
      </c>
      <c r="R62" t="b">
        <f t="shared" si="23"/>
        <v>1</v>
      </c>
      <c r="S62" t="b">
        <f t="shared" si="24"/>
        <v>0</v>
      </c>
      <c r="T62" t="b">
        <f t="shared" si="25"/>
        <v>0</v>
      </c>
      <c r="V62" s="1">
        <f>IF(AND(ISNUMBER(MATRIX!$F62),MATRIX!$F62&lt;&gt;0),NLT/MATRIX!$F62,"ERROR")</f>
        <v>0</v>
      </c>
      <c r="X62" s="1" t="str">
        <f t="shared" si="11"/>
        <v>-</v>
      </c>
      <c r="Y62" s="1" t="str">
        <f t="shared" si="12"/>
        <v>-</v>
      </c>
      <c r="Z62" s="1" t="str">
        <f t="shared" si="13"/>
        <v>-</v>
      </c>
      <c r="AB62" s="1" t="str">
        <f t="shared" si="14"/>
        <v>-</v>
      </c>
      <c r="AC62" s="1" t="str">
        <f t="shared" si="15"/>
        <v>-</v>
      </c>
      <c r="AE62" s="64" t="str">
        <f t="shared" si="16"/>
        <v/>
      </c>
      <c r="AF62" s="64" t="str">
        <f t="shared" si="17"/>
        <v/>
      </c>
      <c r="AH62" s="62" t="str">
        <f>IF(ISNUMBER(AE62),AE62*MATRIX!E62,"-")</f>
        <v>-</v>
      </c>
      <c r="AJ62" s="215" t="str">
        <f>IF(ISNUMBER($AE62),IF(KP="kg",AE62*MATRIX!CB62,AE62*MATRIX!CB62*2.2),"-")</f>
        <v>-</v>
      </c>
      <c r="AK62" s="65" t="str">
        <f t="shared" si="26"/>
        <v/>
      </c>
      <c r="AM62" s="1" t="str">
        <f>IF(V62&lt;&gt;0,IF(COUNT(X62:Z62),IF(R62,MATRIX!K62,IF(S62,MATRIX!L62,IF(T62,MATRIX!M62,S))),IF(COUNT(AB62:AC62),IF(R62,MATRIX!Q62,IF(S62,MATRIX!R62,"--")),"---")),"")</f>
        <v/>
      </c>
      <c r="AO62" s="70" t="str">
        <f>IF(V62&lt;&gt;0,IF(COUNT(X62:Z62),AM62*AE62*MATRIX!F62,IF(COUNT(AB62:AC62),AM62*AE62*MATRIX!F62/2,"")),"")</f>
        <v/>
      </c>
      <c r="AQ62" s="40" t="str">
        <f>IF(ISNUMBER($AE62),IF(ISNUMBER(MATRIX!U62),IF(MATRIX!U62-INT(MATRIX!U62)=0,MATRIX!U62,"("&amp;MATRIX!U62&amp;")"),"n/a"),"")</f>
        <v/>
      </c>
      <c r="AR62" s="77"/>
      <c r="AS62" s="81" t="str">
        <f>IF(ISNUMBER(AE62), IF(ISNUMBER(MATRIX!AD62),AE62*MATRIX!AD62,"n/a"),"")</f>
        <v/>
      </c>
      <c r="AT62" s="77"/>
      <c r="AU62" s="83" t="str">
        <f>IF(ISNUMBER($AE62), IF(ISNUMBER(MATRIX!AF62),$AE62*MATRIX!AF62,"n/a"),"")</f>
        <v/>
      </c>
      <c r="AV62" s="77"/>
      <c r="AW62" s="81" t="str">
        <f>IF(ISNUMBER($AE62), IF(ISNUMBER(MATRIX!AP62),$AE62*MATRIX!AP62,"n/a"),"")</f>
        <v/>
      </c>
      <c r="AX62" s="77" t="s">
        <v>434</v>
      </c>
      <c r="AY62" s="83" t="str">
        <f>IF(ISNUMBER($AE62), IF(ISNUMBER(MATRIX!AR62),$AE62*MATRIX!AR62,"n/a"),"")</f>
        <v/>
      </c>
      <c r="BA62" s="217" t="str">
        <f>IF(ISNUMBER($AE62), IF(MV&gt;200,IF(ISNUMBER(MATRIX!CL62),MATRIX!CL62,"n/a"),IF(ISNUMBER(MATRIX!CH62),MATRIX!CH62,"n/a")),"")</f>
        <v/>
      </c>
      <c r="BB62" s="1"/>
      <c r="BC62" s="1" t="str">
        <f>IF(ISNUMBER(AE62),IF(AND(ISNUMBER('Lo-Z-OUTPUT'!BA62),'Lo-Z-OUTPUT'!BA62&lt;&gt;0),'Lo-Z-OUTPUT'!BA62,'Lo-Z-INPUT'!$K$15*'Lo-Z-INPUT'!$K$7),"")</f>
        <v/>
      </c>
      <c r="BD62" s="1"/>
      <c r="BE62" s="161" t="str">
        <f t="shared" si="18"/>
        <v/>
      </c>
      <c r="BF62" s="1"/>
      <c r="BG62" s="124" t="str">
        <f>IF(ISNUMBER($AE62),IF(MV&lt;200,IF(ISNUMBER(MATRIX!AE62),ROUND((MATRIX!AE62*IDLE/1000)*CKWH,2),"-"),IF(ISNUMBER(MATRIX!AQ62),ROUND((MATRIX!AQ62*IDLE/1000)*CKWH,2),"-")),"")</f>
        <v/>
      </c>
      <c r="BH62" s="125" t="str">
        <f t="shared" si="19"/>
        <v/>
      </c>
      <c r="BJ62" s="105" t="str">
        <f>IF(ISNUMBER($AE62),IF(MV&lt;200,IF(ISNUMBER(MATRIX!AG62),ROUND((MATRIX!AG62/1000)*RUNNING*CKWH,2),"-"),IF(ISNUMBER(MATRIX!AS62),ROUND((MATRIX!AS62/1000)*RUNNING*CKWH,2),"-")),"")</f>
        <v/>
      </c>
      <c r="BK62" s="126" t="str">
        <f t="shared" si="20"/>
        <v/>
      </c>
      <c r="BM62" s="129" t="str">
        <f t="shared" si="27"/>
        <v/>
      </c>
      <c r="BN62" s="127" t="str">
        <f t="shared" si="21"/>
        <v/>
      </c>
      <c r="BP62" s="101" t="str">
        <f>IF(ISNUMBER(AE62),IF(ISNUMBER(MATRIX!BU62),AE62*MATRIX!BU62,"n/a"),"")</f>
        <v/>
      </c>
      <c r="BQ62" s="72"/>
      <c r="BR62" s="72" t="str">
        <f>IF(ISNUMBER(AE62),IF(ISNUMBER(MATRIX!BV62*BE62),AE62*MATRIX!BV62*BE62,"n/a"),"")</f>
        <v/>
      </c>
      <c r="BS62" s="72"/>
      <c r="BT62" s="100" t="str">
        <f t="shared" si="28"/>
        <v/>
      </c>
      <c r="BU62" s="96"/>
      <c r="BV62" s="157" t="str">
        <f t="shared" si="29"/>
        <v/>
      </c>
      <c r="BW62" s="158" t="str">
        <f t="shared" si="30"/>
        <v/>
      </c>
      <c r="BY62" s="85" t="str">
        <f>IF(ISNUMBER(AE62),IF(ISNUMBER(MATRIX!Y62),MATRIX!Y62,"n/a"),"")</f>
        <v/>
      </c>
      <c r="BZ62" s="86" t="str">
        <f t="shared" si="22"/>
        <v/>
      </c>
    </row>
    <row r="63" spans="1:78">
      <c r="A63" s="488" t="str">
        <f>MATRIX!A63</f>
        <v>LAB GRUPPEN</v>
      </c>
      <c r="B63" s="488" t="str">
        <f>IF(MATRIX!B63&lt;&gt;0,MATRIX!B63,"-")</f>
        <v xml:space="preserve">E 12:2 </v>
      </c>
      <c r="D63" t="b">
        <f>ISNUMBER(MATRIX!K63)</f>
        <v>1</v>
      </c>
      <c r="E63" t="b">
        <f>ISNUMBER(MATRIX!L63)</f>
        <v>1</v>
      </c>
      <c r="F63" t="b">
        <f>ISNUMBER(MATRIX!M63)</f>
        <v>1</v>
      </c>
      <c r="H63" t="b">
        <f>ISNUMBER(MATRIX!Q63)</f>
        <v>0</v>
      </c>
      <c r="I63" t="b">
        <f>ISNUMBER(MATRIX!R63)</f>
        <v>0</v>
      </c>
      <c r="K63" t="b">
        <f>AND(WLT&lt;=MATRIX!K63,MATRIX!K63&lt;=PIU*WLT)</f>
        <v>0</v>
      </c>
      <c r="L63" t="b">
        <f>AND(WLT&lt;=MATRIX!L63,MATRIX!L63&lt;=PIU*WLT)</f>
        <v>0</v>
      </c>
      <c r="M63" t="b">
        <f>AND(WLT&lt;=MATRIX!M63,MATRIX!M63&lt;=PIU*WLT)</f>
        <v>0</v>
      </c>
      <c r="O63" t="b">
        <f>AND(WLT&lt;=MATRIX!Q63,MATRIX!Q63&lt;=PIU*WLT)</f>
        <v>0</v>
      </c>
      <c r="P63" t="b">
        <f>AND(WLT&lt;=MATRIX!R63,MATRIX!R63&lt;=PIU*WLT)</f>
        <v>0</v>
      </c>
      <c r="R63" t="b">
        <f t="shared" si="23"/>
        <v>1</v>
      </c>
      <c r="S63" t="b">
        <f t="shared" si="24"/>
        <v>0</v>
      </c>
      <c r="T63" t="b">
        <f t="shared" si="25"/>
        <v>0</v>
      </c>
      <c r="V63" s="1">
        <f>IF(AND(ISNUMBER(MATRIX!$F63),MATRIX!$F63&lt;&gt;0),NLT/MATRIX!$F63,"ERROR")</f>
        <v>0</v>
      </c>
      <c r="X63" s="1" t="str">
        <f t="shared" si="11"/>
        <v>-</v>
      </c>
      <c r="Y63" s="1" t="str">
        <f t="shared" si="12"/>
        <v>-</v>
      </c>
      <c r="Z63" s="1" t="str">
        <f t="shared" si="13"/>
        <v>-</v>
      </c>
      <c r="AB63" s="1" t="str">
        <f t="shared" si="14"/>
        <v>-</v>
      </c>
      <c r="AC63" s="1" t="str">
        <f t="shared" si="15"/>
        <v>-</v>
      </c>
      <c r="AE63" s="64" t="str">
        <f t="shared" si="16"/>
        <v/>
      </c>
      <c r="AF63" s="64" t="str">
        <f t="shared" si="17"/>
        <v/>
      </c>
      <c r="AH63" s="62" t="str">
        <f>IF(ISNUMBER(AE63),AE63*MATRIX!E63,"-")</f>
        <v>-</v>
      </c>
      <c r="AJ63" s="215" t="str">
        <f>IF(ISNUMBER($AE63),IF(KP="kg",AE63*MATRIX!CB63,AE63*MATRIX!CB63*2.2),"-")</f>
        <v>-</v>
      </c>
      <c r="AK63" s="65" t="str">
        <f t="shared" si="26"/>
        <v/>
      </c>
      <c r="AM63" s="1" t="str">
        <f>IF(V63&lt;&gt;0,IF(COUNT(X63:Z63),IF(R63,MATRIX!K63,IF(S63,MATRIX!L63,IF(T63,MATRIX!M63,S))),IF(COUNT(AB63:AC63),IF(R63,MATRIX!Q63,IF(S63,MATRIX!R63,"--")),"---")),"")</f>
        <v/>
      </c>
      <c r="AO63" s="70" t="str">
        <f>IF(V63&lt;&gt;0,IF(COUNT(X63:Z63),AM63*AE63*MATRIX!F63,IF(COUNT(AB63:AC63),AM63*AE63*MATRIX!F63/2,"")),"")</f>
        <v/>
      </c>
      <c r="AQ63" s="40" t="str">
        <f>IF(ISNUMBER($AE63),IF(ISNUMBER(MATRIX!U63),IF(MATRIX!U63-INT(MATRIX!U63)=0,MATRIX!U63,"("&amp;MATRIX!U63&amp;")"),"n/a"),"")</f>
        <v/>
      </c>
      <c r="AR63" s="77"/>
      <c r="AS63" s="81" t="str">
        <f>IF(ISNUMBER(AE63), IF(ISNUMBER(MATRIX!AD63),AE63*MATRIX!AD63,"n/a"),"")</f>
        <v/>
      </c>
      <c r="AT63" s="77"/>
      <c r="AU63" s="83" t="str">
        <f>IF(ISNUMBER($AE63), IF(ISNUMBER(MATRIX!AF63),$AE63*MATRIX!AF63,"n/a"),"")</f>
        <v/>
      </c>
      <c r="AV63" s="77"/>
      <c r="AW63" s="81" t="str">
        <f>IF(ISNUMBER($AE63), IF(ISNUMBER(MATRIX!AP63),$AE63*MATRIX!AP63,"n/a"),"")</f>
        <v/>
      </c>
      <c r="AX63" s="77" t="s">
        <v>434</v>
      </c>
      <c r="AY63" s="83" t="str">
        <f>IF(ISNUMBER($AE63), IF(ISNUMBER(MATRIX!AR63),$AE63*MATRIX!AR63,"n/a"),"")</f>
        <v/>
      </c>
      <c r="BA63" s="217" t="str">
        <f>IF(ISNUMBER($AE63), IF(MV&gt;200,IF(ISNUMBER(MATRIX!CL63),MATRIX!CL63,"n/a"),IF(ISNUMBER(MATRIX!CH63),MATRIX!CH63,"n/a")),"")</f>
        <v/>
      </c>
      <c r="BB63" s="1"/>
      <c r="BC63" s="1" t="str">
        <f>IF(ISNUMBER(AE63),IF(AND(ISNUMBER('Lo-Z-OUTPUT'!BA63),'Lo-Z-OUTPUT'!BA63&lt;&gt;0),'Lo-Z-OUTPUT'!BA63,'Lo-Z-INPUT'!$K$15*'Lo-Z-INPUT'!$K$7),"")</f>
        <v/>
      </c>
      <c r="BD63" s="1"/>
      <c r="BE63" s="161" t="str">
        <f t="shared" si="18"/>
        <v/>
      </c>
      <c r="BF63" s="1"/>
      <c r="BG63" s="124" t="str">
        <f>IF(ISNUMBER($AE63),IF(MV&lt;200,IF(ISNUMBER(MATRIX!AE63),ROUND((MATRIX!AE63*IDLE/1000)*CKWH,2),"-"),IF(ISNUMBER(MATRIX!AQ63),ROUND((MATRIX!AQ63*IDLE/1000)*CKWH,2),"-")),"")</f>
        <v/>
      </c>
      <c r="BH63" s="125" t="str">
        <f t="shared" si="19"/>
        <v/>
      </c>
      <c r="BJ63" s="105" t="str">
        <f>IF(ISNUMBER($AE63),IF(MV&lt;200,IF(ISNUMBER(MATRIX!AG63),ROUND((MATRIX!AG63/1000)*RUNNING*CKWH,2),"-"),IF(ISNUMBER(MATRIX!AS63),ROUND((MATRIX!AS63/1000)*RUNNING*CKWH,2),"-")),"")</f>
        <v/>
      </c>
      <c r="BK63" s="126" t="str">
        <f t="shared" si="20"/>
        <v/>
      </c>
      <c r="BM63" s="129" t="str">
        <f t="shared" si="27"/>
        <v/>
      </c>
      <c r="BN63" s="127" t="str">
        <f t="shared" si="21"/>
        <v/>
      </c>
      <c r="BP63" s="101" t="str">
        <f>IF(ISNUMBER(AE63),IF(ISNUMBER(MATRIX!BU63),AE63*MATRIX!BU63,"n/a"),"")</f>
        <v/>
      </c>
      <c r="BQ63" s="72"/>
      <c r="BR63" s="72" t="str">
        <f>IF(ISNUMBER(AE63),IF(ISNUMBER(MATRIX!BV63*BE63),AE63*MATRIX!BV63*BE63,"n/a"),"")</f>
        <v/>
      </c>
      <c r="BS63" s="72"/>
      <c r="BT63" s="100" t="str">
        <f t="shared" si="28"/>
        <v/>
      </c>
      <c r="BU63" s="96"/>
      <c r="BV63" s="157" t="str">
        <f t="shared" si="29"/>
        <v/>
      </c>
      <c r="BW63" s="158" t="str">
        <f t="shared" si="30"/>
        <v/>
      </c>
      <c r="BY63" s="85" t="str">
        <f>IF(ISNUMBER(AE63),IF(ISNUMBER(MATRIX!Y63),MATRIX!Y63,"n/a"),"")</f>
        <v/>
      </c>
      <c r="BZ63" s="86" t="str">
        <f t="shared" si="22"/>
        <v/>
      </c>
    </row>
    <row r="64" spans="1:78">
      <c r="A64" s="488" t="str">
        <f>MATRIX!A64</f>
        <v>LAB GRUPPEN</v>
      </c>
      <c r="B64" s="488" t="str">
        <f>IF(MATRIX!B64&lt;&gt;0,MATRIX!B64,"-")</f>
        <v xml:space="preserve">E 8:2 </v>
      </c>
      <c r="D64" t="b">
        <f>ISNUMBER(MATRIX!K64)</f>
        <v>1</v>
      </c>
      <c r="E64" t="b">
        <f>ISNUMBER(MATRIX!L64)</f>
        <v>1</v>
      </c>
      <c r="F64" t="b">
        <f>ISNUMBER(MATRIX!M64)</f>
        <v>1</v>
      </c>
      <c r="H64" t="b">
        <f>ISNUMBER(MATRIX!Q64)</f>
        <v>0</v>
      </c>
      <c r="I64" t="b">
        <f>ISNUMBER(MATRIX!R64)</f>
        <v>0</v>
      </c>
      <c r="K64" t="b">
        <f>AND(WLT&lt;=MATRIX!K64,MATRIX!K64&lt;=PIU*WLT)</f>
        <v>0</v>
      </c>
      <c r="L64" t="b">
        <f>AND(WLT&lt;=MATRIX!L64,MATRIX!L64&lt;=PIU*WLT)</f>
        <v>0</v>
      </c>
      <c r="M64" t="b">
        <f>AND(WLT&lt;=MATRIX!M64,MATRIX!M64&lt;=PIU*WLT)</f>
        <v>0</v>
      </c>
      <c r="O64" t="b">
        <f>AND(WLT&lt;=MATRIX!Q64,MATRIX!Q64&lt;=PIU*WLT)</f>
        <v>0</v>
      </c>
      <c r="P64" t="b">
        <f>AND(WLT&lt;=MATRIX!R64,MATRIX!R64&lt;=PIU*WLT)</f>
        <v>0</v>
      </c>
      <c r="R64" t="b">
        <f t="shared" si="23"/>
        <v>1</v>
      </c>
      <c r="S64" t="b">
        <f t="shared" si="24"/>
        <v>0</v>
      </c>
      <c r="T64" t="b">
        <f t="shared" si="25"/>
        <v>0</v>
      </c>
      <c r="V64" s="1">
        <f>IF(AND(ISNUMBER(MATRIX!$F64),MATRIX!$F64&lt;&gt;0),NLT/MATRIX!$F64,"ERROR")</f>
        <v>0</v>
      </c>
      <c r="X64" s="1" t="str">
        <f t="shared" si="11"/>
        <v>-</v>
      </c>
      <c r="Y64" s="1" t="str">
        <f t="shared" si="12"/>
        <v>-</v>
      </c>
      <c r="Z64" s="1" t="str">
        <f t="shared" si="13"/>
        <v>-</v>
      </c>
      <c r="AB64" s="1" t="str">
        <f t="shared" si="14"/>
        <v>-</v>
      </c>
      <c r="AC64" s="1" t="str">
        <f t="shared" si="15"/>
        <v>-</v>
      </c>
      <c r="AE64" s="64" t="str">
        <f t="shared" si="16"/>
        <v/>
      </c>
      <c r="AF64" s="64" t="str">
        <f t="shared" si="17"/>
        <v/>
      </c>
      <c r="AH64" s="62" t="str">
        <f>IF(ISNUMBER(AE64),AE64*MATRIX!E64,"-")</f>
        <v>-</v>
      </c>
      <c r="AJ64" s="215" t="str">
        <f>IF(ISNUMBER($AE64),IF(KP="kg",AE64*MATRIX!CB64,AE64*MATRIX!CB64*2.2),"-")</f>
        <v>-</v>
      </c>
      <c r="AK64" s="65" t="str">
        <f t="shared" si="26"/>
        <v/>
      </c>
      <c r="AM64" s="1" t="str">
        <f>IF(V64&lt;&gt;0,IF(COUNT(X64:Z64),IF(R64,MATRIX!K64,IF(S64,MATRIX!L64,IF(T64,MATRIX!M64,S))),IF(COUNT(AB64:AC64),IF(R64,MATRIX!Q64,IF(S64,MATRIX!R64,"--")),"---")),"")</f>
        <v/>
      </c>
      <c r="AO64" s="70" t="str">
        <f>IF(V64&lt;&gt;0,IF(COUNT(X64:Z64),AM64*AE64*MATRIX!F64,IF(COUNT(AB64:AC64),AM64*AE64*MATRIX!F64/2,"")),"")</f>
        <v/>
      </c>
      <c r="AQ64" s="40" t="str">
        <f>IF(ISNUMBER($AE64),IF(ISNUMBER(MATRIX!U64),IF(MATRIX!U64-INT(MATRIX!U64)=0,MATRIX!U64,"("&amp;MATRIX!U64&amp;")"),"n/a"),"")</f>
        <v/>
      </c>
      <c r="AR64" s="77"/>
      <c r="AS64" s="81" t="str">
        <f>IF(ISNUMBER(AE64), IF(ISNUMBER(MATRIX!AD64),AE64*MATRIX!AD64,"n/a"),"")</f>
        <v/>
      </c>
      <c r="AT64" s="77"/>
      <c r="AU64" s="83" t="str">
        <f>IF(ISNUMBER($AE64), IF(ISNUMBER(MATRIX!AF64),$AE64*MATRIX!AF64,"n/a"),"")</f>
        <v/>
      </c>
      <c r="AV64" s="77"/>
      <c r="AW64" s="81" t="str">
        <f>IF(ISNUMBER($AE64), IF(ISNUMBER(MATRIX!AP64),$AE64*MATRIX!AP64,"n/a"),"")</f>
        <v/>
      </c>
      <c r="AX64" s="77" t="s">
        <v>434</v>
      </c>
      <c r="AY64" s="83" t="str">
        <f>IF(ISNUMBER($AE64), IF(ISNUMBER(MATRIX!AR64),$AE64*MATRIX!AR64,"n/a"),"")</f>
        <v/>
      </c>
      <c r="BA64" s="217" t="str">
        <f>IF(ISNUMBER($AE64), IF(MV&gt;200,IF(ISNUMBER(MATRIX!CL64),MATRIX!CL64,"n/a"),IF(ISNUMBER(MATRIX!CH64),MATRIX!CH64,"n/a")),"")</f>
        <v/>
      </c>
      <c r="BB64" s="1"/>
      <c r="BC64" s="1" t="str">
        <f>IF(ISNUMBER(AE64),IF(AND(ISNUMBER('Lo-Z-OUTPUT'!BA64),'Lo-Z-OUTPUT'!BA64&lt;&gt;0),'Lo-Z-OUTPUT'!BA64,'Lo-Z-INPUT'!$K$15*'Lo-Z-INPUT'!$K$7),"")</f>
        <v/>
      </c>
      <c r="BD64" s="1"/>
      <c r="BE64" s="161" t="str">
        <f t="shared" si="18"/>
        <v/>
      </c>
      <c r="BF64" s="1"/>
      <c r="BG64" s="124" t="str">
        <f>IF(ISNUMBER($AE64),IF(MV&lt;200,IF(ISNUMBER(MATRIX!AE64),ROUND((MATRIX!AE64*IDLE/1000)*CKWH,2),"-"),IF(ISNUMBER(MATRIX!AQ64),ROUND((MATRIX!AQ64*IDLE/1000)*CKWH,2),"-")),"")</f>
        <v/>
      </c>
      <c r="BH64" s="125" t="str">
        <f t="shared" si="19"/>
        <v/>
      </c>
      <c r="BJ64" s="105" t="str">
        <f>IF(ISNUMBER($AE64),IF(MV&lt;200,IF(ISNUMBER(MATRIX!AG64),ROUND((MATRIX!AG64/1000)*RUNNING*CKWH,2),"-"),IF(ISNUMBER(MATRIX!AS64),ROUND((MATRIX!AS64/1000)*RUNNING*CKWH,2),"-")),"")</f>
        <v/>
      </c>
      <c r="BK64" s="126" t="str">
        <f t="shared" si="20"/>
        <v/>
      </c>
      <c r="BM64" s="129" t="str">
        <f t="shared" si="27"/>
        <v/>
      </c>
      <c r="BN64" s="127" t="str">
        <f t="shared" si="21"/>
        <v/>
      </c>
      <c r="BP64" s="101" t="str">
        <f>IF(ISNUMBER(AE64),IF(ISNUMBER(MATRIX!BU64),AE64*MATRIX!BU64,"n/a"),"")</f>
        <v/>
      </c>
      <c r="BQ64" s="72"/>
      <c r="BR64" s="72" t="str">
        <f>IF(ISNUMBER(AE64),IF(ISNUMBER(MATRIX!BV64*BE64),AE64*MATRIX!BV64*BE64,"n/a"),"")</f>
        <v/>
      </c>
      <c r="BS64" s="72"/>
      <c r="BT64" s="100" t="str">
        <f t="shared" si="28"/>
        <v/>
      </c>
      <c r="BU64" s="96"/>
      <c r="BV64" s="157" t="str">
        <f t="shared" si="29"/>
        <v/>
      </c>
      <c r="BW64" s="158" t="str">
        <f t="shared" si="30"/>
        <v/>
      </c>
      <c r="BY64" s="85" t="str">
        <f>IF(ISNUMBER(AE64),IF(ISNUMBER(MATRIX!Y64),MATRIX!Y64,"n/a"),"")</f>
        <v/>
      </c>
      <c r="BZ64" s="86" t="str">
        <f t="shared" si="22"/>
        <v/>
      </c>
    </row>
    <row r="65" spans="1:78">
      <c r="A65" s="488" t="str">
        <f>MATRIX!A65</f>
        <v>LAB GRUPPEN</v>
      </c>
      <c r="B65" s="488" t="str">
        <f>IF(MATRIX!B65&lt;&gt;0,MATRIX!B65,"-")</f>
        <v>E 4:2</v>
      </c>
      <c r="D65" t="b">
        <f>ISNUMBER(MATRIX!K65)</f>
        <v>1</v>
      </c>
      <c r="E65" t="b">
        <f>ISNUMBER(MATRIX!L65)</f>
        <v>1</v>
      </c>
      <c r="F65" t="b">
        <f>ISNUMBER(MATRIX!M65)</f>
        <v>1</v>
      </c>
      <c r="H65" t="b">
        <f>ISNUMBER(MATRIX!Q65)</f>
        <v>0</v>
      </c>
      <c r="I65" t="b">
        <f>ISNUMBER(MATRIX!R65)</f>
        <v>0</v>
      </c>
      <c r="K65" t="b">
        <f>AND(WLT&lt;=MATRIX!K65,MATRIX!K65&lt;=PIU*WLT)</f>
        <v>0</v>
      </c>
      <c r="L65" t="b">
        <f>AND(WLT&lt;=MATRIX!L65,MATRIX!L65&lt;=PIU*WLT)</f>
        <v>0</v>
      </c>
      <c r="M65" t="b">
        <f>AND(WLT&lt;=MATRIX!M65,MATRIX!M65&lt;=PIU*WLT)</f>
        <v>0</v>
      </c>
      <c r="O65" t="b">
        <f>AND(WLT&lt;=MATRIX!Q65,MATRIX!Q65&lt;=PIU*WLT)</f>
        <v>0</v>
      </c>
      <c r="P65" t="b">
        <f>AND(WLT&lt;=MATRIX!R65,MATRIX!R65&lt;=PIU*WLT)</f>
        <v>0</v>
      </c>
      <c r="R65" t="b">
        <f t="shared" si="23"/>
        <v>1</v>
      </c>
      <c r="S65" t="b">
        <f t="shared" si="24"/>
        <v>0</v>
      </c>
      <c r="T65" t="b">
        <f t="shared" si="25"/>
        <v>0</v>
      </c>
      <c r="V65" s="1">
        <f>IF(AND(ISNUMBER(MATRIX!$F65),MATRIX!$F65&lt;&gt;0),NLT/MATRIX!$F65,"ERROR")</f>
        <v>0</v>
      </c>
      <c r="X65" s="1" t="str">
        <f t="shared" si="11"/>
        <v>-</v>
      </c>
      <c r="Y65" s="1" t="str">
        <f t="shared" si="12"/>
        <v>-</v>
      </c>
      <c r="Z65" s="1" t="str">
        <f t="shared" si="13"/>
        <v>-</v>
      </c>
      <c r="AB65" s="1" t="str">
        <f t="shared" si="14"/>
        <v>-</v>
      </c>
      <c r="AC65" s="1" t="str">
        <f t="shared" si="15"/>
        <v>-</v>
      </c>
      <c r="AE65" s="64" t="str">
        <f t="shared" si="16"/>
        <v/>
      </c>
      <c r="AF65" s="64" t="str">
        <f t="shared" si="17"/>
        <v/>
      </c>
      <c r="AH65" s="62" t="str">
        <f>IF(ISNUMBER(AE65),AE65*MATRIX!E65,"-")</f>
        <v>-</v>
      </c>
      <c r="AJ65" s="215" t="str">
        <f>IF(ISNUMBER($AE65),IF(KP="kg",AE65*MATRIX!CB65,AE65*MATRIX!CB65*2.2),"-")</f>
        <v>-</v>
      </c>
      <c r="AK65" s="65" t="str">
        <f t="shared" si="26"/>
        <v/>
      </c>
      <c r="AM65" s="1" t="str">
        <f>IF(V65&lt;&gt;0,IF(COUNT(X65:Z65),IF(R65,MATRIX!K65,IF(S65,MATRIX!L65,IF(T65,MATRIX!M65,S))),IF(COUNT(AB65:AC65),IF(R65,MATRIX!Q65,IF(S65,MATRIX!R65,"--")),"---")),"")</f>
        <v/>
      </c>
      <c r="AO65" s="70" t="str">
        <f>IF(V65&lt;&gt;0,IF(COUNT(X65:Z65),AM65*AE65*MATRIX!F65,IF(COUNT(AB65:AC65),AM65*AE65*MATRIX!F65/2,"")),"")</f>
        <v/>
      </c>
      <c r="AQ65" s="40" t="str">
        <f>IF(ISNUMBER($AE65),IF(ISNUMBER(MATRIX!U65),IF(MATRIX!U65-INT(MATRIX!U65)=0,MATRIX!U65,"("&amp;MATRIX!U65&amp;")"),"n/a"),"")</f>
        <v/>
      </c>
      <c r="AR65" s="77"/>
      <c r="AS65" s="81" t="str">
        <f>IF(ISNUMBER(AE65), IF(ISNUMBER(MATRIX!AD65),AE65*MATRIX!AD65,"n/a"),"")</f>
        <v/>
      </c>
      <c r="AT65" s="77"/>
      <c r="AU65" s="83" t="str">
        <f>IF(ISNUMBER($AE65), IF(ISNUMBER(MATRIX!AF65),$AE65*MATRIX!AF65,"n/a"),"")</f>
        <v/>
      </c>
      <c r="AV65" s="77"/>
      <c r="AW65" s="81" t="str">
        <f>IF(ISNUMBER($AE65), IF(ISNUMBER(MATRIX!AP65),$AE65*MATRIX!AP65,"n/a"),"")</f>
        <v/>
      </c>
      <c r="AX65" s="77" t="s">
        <v>434</v>
      </c>
      <c r="AY65" s="83" t="str">
        <f>IF(ISNUMBER($AE65), IF(ISNUMBER(MATRIX!AR65),$AE65*MATRIX!AR65,"n/a"),"")</f>
        <v/>
      </c>
      <c r="BA65" s="217" t="str">
        <f>IF(ISNUMBER($AE65), IF(MV&gt;200,IF(ISNUMBER(MATRIX!CL65),MATRIX!CL65,"n/a"),IF(ISNUMBER(MATRIX!CH65),MATRIX!CH65,"n/a")),"")</f>
        <v/>
      </c>
      <c r="BB65" s="1"/>
      <c r="BC65" s="1" t="str">
        <f>IF(ISNUMBER(AE65),IF(AND(ISNUMBER('Lo-Z-OUTPUT'!BA65),'Lo-Z-OUTPUT'!BA65&lt;&gt;0),'Lo-Z-OUTPUT'!BA65,'Lo-Z-INPUT'!$K$15*'Lo-Z-INPUT'!$K$7),"")</f>
        <v/>
      </c>
      <c r="BD65" s="1"/>
      <c r="BE65" s="161" t="str">
        <f t="shared" si="18"/>
        <v/>
      </c>
      <c r="BF65" s="1"/>
      <c r="BG65" s="124" t="str">
        <f>IF(ISNUMBER($AE65),IF(MV&lt;200,IF(ISNUMBER(MATRIX!AE65),ROUND((MATRIX!AE65*IDLE/1000)*CKWH,2),"-"),IF(ISNUMBER(MATRIX!AQ65),ROUND((MATRIX!AQ65*IDLE/1000)*CKWH,2),"-")),"")</f>
        <v/>
      </c>
      <c r="BH65" s="125" t="str">
        <f t="shared" si="19"/>
        <v/>
      </c>
      <c r="BJ65" s="105" t="str">
        <f>IF(ISNUMBER($AE65),IF(MV&lt;200,IF(ISNUMBER(MATRIX!AG65),ROUND((MATRIX!AG65/1000)*RUNNING*CKWH,2),"-"),IF(ISNUMBER(MATRIX!AS65),ROUND((MATRIX!AS65/1000)*RUNNING*CKWH,2),"-")),"")</f>
        <v/>
      </c>
      <c r="BK65" s="126" t="str">
        <f t="shared" si="20"/>
        <v/>
      </c>
      <c r="BM65" s="129" t="str">
        <f t="shared" si="27"/>
        <v/>
      </c>
      <c r="BN65" s="127" t="str">
        <f t="shared" si="21"/>
        <v/>
      </c>
      <c r="BP65" s="101" t="str">
        <f>IF(ISNUMBER(AE65),IF(ISNUMBER(MATRIX!BU65),AE65*MATRIX!BU65,"n/a"),"")</f>
        <v/>
      </c>
      <c r="BQ65" s="72"/>
      <c r="BR65" s="72" t="str">
        <f>IF(ISNUMBER(AE65),IF(ISNUMBER(MATRIX!BV65*BE65),AE65*MATRIX!BV65*BE65,"n/a"),"")</f>
        <v/>
      </c>
      <c r="BS65" s="72"/>
      <c r="BT65" s="100" t="str">
        <f t="shared" si="28"/>
        <v/>
      </c>
      <c r="BU65" s="96"/>
      <c r="BV65" s="157" t="str">
        <f t="shared" si="29"/>
        <v/>
      </c>
      <c r="BW65" s="158" t="str">
        <f t="shared" si="30"/>
        <v/>
      </c>
      <c r="BY65" s="85" t="str">
        <f>IF(ISNUMBER(AE65),IF(ISNUMBER(MATRIX!Y65),MATRIX!Y65,"n/a"),"")</f>
        <v/>
      </c>
      <c r="BZ65" s="86" t="str">
        <f t="shared" si="22"/>
        <v/>
      </c>
    </row>
    <row r="66" spans="1:78">
      <c r="A66" s="488" t="str">
        <f>MATRIX!A66</f>
        <v>LAB GRUPPEN</v>
      </c>
      <c r="B66" s="488" t="str">
        <f>IF(MATRIX!B66&lt;&gt;0,MATRIX!B66,"-")</f>
        <v>D 200:4L</v>
      </c>
      <c r="D66" t="b">
        <f>ISNUMBER(MATRIX!K66)</f>
        <v>1</v>
      </c>
      <c r="E66" t="b">
        <f>ISNUMBER(MATRIX!L66)</f>
        <v>1</v>
      </c>
      <c r="F66" t="b">
        <f>ISNUMBER(MATRIX!M66)</f>
        <v>1</v>
      </c>
      <c r="H66" t="b">
        <f>ISNUMBER(MATRIX!Q66)</f>
        <v>1</v>
      </c>
      <c r="I66" t="b">
        <f>ISNUMBER(MATRIX!R66)</f>
        <v>1</v>
      </c>
      <c r="K66" t="b">
        <f>AND(WLT&lt;=MATRIX!K66,MATRIX!K66&lt;=PIU*WLT)</f>
        <v>0</v>
      </c>
      <c r="L66" t="b">
        <f>AND(WLT&lt;=MATRIX!L66,MATRIX!L66&lt;=PIU*WLT)</f>
        <v>0</v>
      </c>
      <c r="M66" t="b">
        <f>AND(WLT&lt;=MATRIX!M66,MATRIX!M66&lt;=PIU*WLT)</f>
        <v>0</v>
      </c>
      <c r="O66" t="b">
        <f>AND(WLT&lt;=MATRIX!Q66,MATRIX!Q66&lt;=PIU*WLT)</f>
        <v>0</v>
      </c>
      <c r="P66" t="b">
        <f>AND(WLT&lt;=MATRIX!R66,MATRIX!R66&lt;=PIU*WLT)</f>
        <v>0</v>
      </c>
      <c r="R66" t="b">
        <f t="shared" si="23"/>
        <v>1</v>
      </c>
      <c r="S66" t="b">
        <f t="shared" si="24"/>
        <v>0</v>
      </c>
      <c r="T66" t="b">
        <f t="shared" si="25"/>
        <v>0</v>
      </c>
      <c r="V66" s="1">
        <f>IF(AND(ISNUMBER(MATRIX!$F66),MATRIX!$F66&lt;&gt;0),NLT/MATRIX!$F66,"ERROR")</f>
        <v>0</v>
      </c>
      <c r="X66" s="1" t="str">
        <f t="shared" si="11"/>
        <v>-</v>
      </c>
      <c r="Y66" s="1" t="str">
        <f t="shared" si="12"/>
        <v>-</v>
      </c>
      <c r="Z66" s="1" t="str">
        <f t="shared" si="13"/>
        <v>-</v>
      </c>
      <c r="AB66" s="1" t="str">
        <f t="shared" si="14"/>
        <v>-</v>
      </c>
      <c r="AC66" s="1" t="str">
        <f t="shared" si="15"/>
        <v>-</v>
      </c>
      <c r="AE66" s="64" t="str">
        <f t="shared" si="16"/>
        <v/>
      </c>
      <c r="AF66" s="64" t="str">
        <f t="shared" si="17"/>
        <v/>
      </c>
      <c r="AH66" s="62" t="str">
        <f>IF(ISNUMBER(AE66),AE66*MATRIX!E66,"-")</f>
        <v>-</v>
      </c>
      <c r="AJ66" s="215" t="str">
        <f>IF(ISNUMBER($AE66),IF(KP="kg",AE66*MATRIX!CB66,AE66*MATRIX!CB66*2.2),"-")</f>
        <v>-</v>
      </c>
      <c r="AK66" s="65" t="str">
        <f t="shared" si="26"/>
        <v/>
      </c>
      <c r="AM66" s="1" t="str">
        <f>IF(V66&lt;&gt;0,IF(COUNT(X66:Z66),IF(R66,MATRIX!K66,IF(S66,MATRIX!L66,IF(T66,MATRIX!M66,S))),IF(COUNT(AB66:AC66),IF(R66,MATRIX!Q66,IF(S66,MATRIX!R66,"--")),"---")),"")</f>
        <v/>
      </c>
      <c r="AO66" s="70" t="str">
        <f>IF(V66&lt;&gt;0,IF(COUNT(X66:Z66),AM66*AE66*MATRIX!F66,IF(COUNT(AB66:AC66),AM66*AE66*MATRIX!F66/2,"")),"")</f>
        <v/>
      </c>
      <c r="AQ66" s="40" t="str">
        <f>IF(ISNUMBER($AE66),IF(ISNUMBER(MATRIX!U66),IF(MATRIX!U66-INT(MATRIX!U66)=0,MATRIX!U66,"("&amp;MATRIX!U66&amp;")"),"n/a"),"")</f>
        <v/>
      </c>
      <c r="AR66" s="77"/>
      <c r="AS66" s="81" t="str">
        <f>IF(ISNUMBER(AE66), IF(ISNUMBER(MATRIX!AD66),AE66*MATRIX!AD66,"n/a"),"")</f>
        <v/>
      </c>
      <c r="AT66" s="77"/>
      <c r="AU66" s="83" t="str">
        <f>IF(ISNUMBER($AE66), IF(ISNUMBER(MATRIX!AF66),$AE66*MATRIX!AF66,"n/a"),"")</f>
        <v/>
      </c>
      <c r="AV66" s="77"/>
      <c r="AW66" s="81" t="str">
        <f>IF(ISNUMBER($AE66), IF(ISNUMBER(MATRIX!AP66),$AE66*MATRIX!AP66,"n/a"),"")</f>
        <v/>
      </c>
      <c r="AX66" s="77" t="s">
        <v>434</v>
      </c>
      <c r="AY66" s="83" t="str">
        <f>IF(ISNUMBER($AE66), IF(ISNUMBER(MATRIX!AR66),$AE66*MATRIX!AR66,"n/a"),"")</f>
        <v/>
      </c>
      <c r="BA66" s="217" t="str">
        <f>IF(ISNUMBER($AE66), IF(MV&gt;200,IF(ISNUMBER(MATRIX!CL66),MATRIX!CL66,"n/a"),IF(ISNUMBER(MATRIX!CH66),MATRIX!CH66,"n/a")),"")</f>
        <v/>
      </c>
      <c r="BB66" s="1"/>
      <c r="BC66" s="1" t="str">
        <f>IF(ISNUMBER(AE66),IF(AND(ISNUMBER('Lo-Z-OUTPUT'!BA66),'Lo-Z-OUTPUT'!BA66&lt;&gt;0),'Lo-Z-OUTPUT'!BA66,'Lo-Z-INPUT'!$K$15*'Lo-Z-INPUT'!$K$7),"")</f>
        <v/>
      </c>
      <c r="BD66" s="1"/>
      <c r="BE66" s="161" t="str">
        <f t="shared" si="18"/>
        <v/>
      </c>
      <c r="BF66" s="1"/>
      <c r="BG66" s="124" t="str">
        <f>IF(ISNUMBER($AE66),IF(MV&lt;200,IF(ISNUMBER(MATRIX!AE66),ROUND((MATRIX!AE66*IDLE/1000)*CKWH,2),"-"),IF(ISNUMBER(MATRIX!AQ66),ROUND((MATRIX!AQ66*IDLE/1000)*CKWH,2),"-")),"")</f>
        <v/>
      </c>
      <c r="BH66" s="125" t="str">
        <f t="shared" si="19"/>
        <v/>
      </c>
      <c r="BJ66" s="105" t="str">
        <f>IF(ISNUMBER($AE66),IF(MV&lt;200,IF(ISNUMBER(MATRIX!AG66),ROUND((MATRIX!AG66/1000)*RUNNING*CKWH,2),"-"),IF(ISNUMBER(MATRIX!AS66),ROUND((MATRIX!AS66/1000)*RUNNING*CKWH,2),"-")),"")</f>
        <v/>
      </c>
      <c r="BK66" s="126" t="str">
        <f t="shared" si="20"/>
        <v/>
      </c>
      <c r="BM66" s="129" t="str">
        <f t="shared" si="27"/>
        <v/>
      </c>
      <c r="BN66" s="127" t="str">
        <f t="shared" si="21"/>
        <v/>
      </c>
      <c r="BP66" s="101" t="str">
        <f>IF(ISNUMBER(AE66),IF(ISNUMBER(MATRIX!BU66),AE66*MATRIX!BU66,"n/a"),"")</f>
        <v/>
      </c>
      <c r="BQ66" s="72"/>
      <c r="BR66" s="72" t="str">
        <f>IF(ISNUMBER(AE66),IF(ISNUMBER(MATRIX!BV66*BE66),AE66*MATRIX!BV66*BE66,"n/a"),"")</f>
        <v/>
      </c>
      <c r="BS66" s="72"/>
      <c r="BT66" s="100" t="str">
        <f t="shared" si="28"/>
        <v/>
      </c>
      <c r="BU66" s="96"/>
      <c r="BV66" s="157" t="str">
        <f t="shared" si="29"/>
        <v/>
      </c>
      <c r="BW66" s="158" t="str">
        <f t="shared" si="30"/>
        <v/>
      </c>
      <c r="BY66" s="85" t="str">
        <f>IF(ISNUMBER(AE66),IF(ISNUMBER(MATRIX!Y66),MATRIX!Y66,"n/a"),"")</f>
        <v/>
      </c>
      <c r="BZ66" s="86" t="str">
        <f t="shared" si="22"/>
        <v/>
      </c>
    </row>
    <row r="67" spans="1:78">
      <c r="A67" s="488" t="str">
        <f>MATRIX!A67</f>
        <v>LAB GRUPPEN</v>
      </c>
      <c r="B67" s="488" t="str">
        <f>IF(MATRIX!B67&lt;&gt;0,MATRIX!B67,"-")</f>
        <v>D 120:4L</v>
      </c>
      <c r="D67" t="b">
        <f>ISNUMBER(MATRIX!K67)</f>
        <v>1</v>
      </c>
      <c r="E67" t="b">
        <f>ISNUMBER(MATRIX!L67)</f>
        <v>1</v>
      </c>
      <c r="F67" t="b">
        <f>ISNUMBER(MATRIX!M67)</f>
        <v>1</v>
      </c>
      <c r="H67" t="b">
        <f>ISNUMBER(MATRIX!Q67)</f>
        <v>1</v>
      </c>
      <c r="I67" t="b">
        <f>ISNUMBER(MATRIX!R67)</f>
        <v>1</v>
      </c>
      <c r="K67" t="b">
        <f>AND(WLT&lt;=MATRIX!K67,MATRIX!K67&lt;=PIU*WLT)</f>
        <v>0</v>
      </c>
      <c r="L67" t="b">
        <f>AND(WLT&lt;=MATRIX!L67,MATRIX!L67&lt;=PIU*WLT)</f>
        <v>0</v>
      </c>
      <c r="M67" t="b">
        <f>AND(WLT&lt;=MATRIX!M67,MATRIX!M67&lt;=PIU*WLT)</f>
        <v>0</v>
      </c>
      <c r="O67" t="b">
        <f>AND(WLT&lt;=MATRIX!Q67,MATRIX!Q67&lt;=PIU*WLT)</f>
        <v>0</v>
      </c>
      <c r="P67" t="b">
        <f>AND(WLT&lt;=MATRIX!R67,MATRIX!R67&lt;=PIU*WLT)</f>
        <v>0</v>
      </c>
      <c r="R67" t="b">
        <f t="shared" si="23"/>
        <v>1</v>
      </c>
      <c r="S67" t="b">
        <f t="shared" si="24"/>
        <v>0</v>
      </c>
      <c r="T67" t="b">
        <f t="shared" si="25"/>
        <v>0</v>
      </c>
      <c r="V67" s="1">
        <f>IF(AND(ISNUMBER(MATRIX!$F67),MATRIX!$F67&lt;&gt;0),NLT/MATRIX!$F67,"ERROR")</f>
        <v>0</v>
      </c>
      <c r="X67" s="1" t="str">
        <f t="shared" si="11"/>
        <v>-</v>
      </c>
      <c r="Y67" s="1" t="str">
        <f t="shared" si="12"/>
        <v>-</v>
      </c>
      <c r="Z67" s="1" t="str">
        <f t="shared" si="13"/>
        <v>-</v>
      </c>
      <c r="AB67" s="1" t="str">
        <f t="shared" si="14"/>
        <v>-</v>
      </c>
      <c r="AC67" s="1" t="str">
        <f t="shared" si="15"/>
        <v>-</v>
      </c>
      <c r="AE67" s="64" t="str">
        <f t="shared" si="16"/>
        <v/>
      </c>
      <c r="AF67" s="64" t="str">
        <f t="shared" si="17"/>
        <v/>
      </c>
      <c r="AH67" s="62" t="str">
        <f>IF(ISNUMBER(AE67),AE67*MATRIX!E67,"-")</f>
        <v>-</v>
      </c>
      <c r="AJ67" s="215" t="str">
        <f>IF(ISNUMBER($AE67),IF(KP="kg",AE67*MATRIX!CB67,AE67*MATRIX!CB67*2.2),"-")</f>
        <v>-</v>
      </c>
      <c r="AK67" s="65" t="str">
        <f t="shared" si="26"/>
        <v/>
      </c>
      <c r="AM67" s="1" t="str">
        <f>IF(V67&lt;&gt;0,IF(COUNT(X67:Z67),IF(R67,MATRIX!K67,IF(S67,MATRIX!L67,IF(T67,MATRIX!M67,S))),IF(COUNT(AB67:AC67),IF(R67,MATRIX!Q67,IF(S67,MATRIX!R67,"--")),"---")),"")</f>
        <v/>
      </c>
      <c r="AO67" s="70" t="str">
        <f>IF(V67&lt;&gt;0,IF(COUNT(X67:Z67),AM67*AE67*MATRIX!F67,IF(COUNT(AB67:AC67),AM67*AE67*MATRIX!F67/2,"")),"")</f>
        <v/>
      </c>
      <c r="AQ67" s="40" t="str">
        <f>IF(ISNUMBER($AE67),IF(ISNUMBER(MATRIX!U67),IF(MATRIX!U67-INT(MATRIX!U67)=0,MATRIX!U67,"("&amp;MATRIX!U67&amp;")"),"n/a"),"")</f>
        <v/>
      </c>
      <c r="AR67" s="77"/>
      <c r="AS67" s="81" t="str">
        <f>IF(ISNUMBER(AE67), IF(ISNUMBER(MATRIX!AD67),AE67*MATRIX!AD67,"n/a"),"")</f>
        <v/>
      </c>
      <c r="AT67" s="77"/>
      <c r="AU67" s="83" t="str">
        <f>IF(ISNUMBER($AE67), IF(ISNUMBER(MATRIX!AF67),$AE67*MATRIX!AF67,"n/a"),"")</f>
        <v/>
      </c>
      <c r="AV67" s="77"/>
      <c r="AW67" s="81" t="str">
        <f>IF(ISNUMBER($AE67), IF(ISNUMBER(MATRIX!AP67),$AE67*MATRIX!AP67,"n/a"),"")</f>
        <v/>
      </c>
      <c r="AX67" s="77" t="s">
        <v>434</v>
      </c>
      <c r="AY67" s="83" t="str">
        <f>IF(ISNUMBER($AE67), IF(ISNUMBER(MATRIX!AR67),$AE67*MATRIX!AR67,"n/a"),"")</f>
        <v/>
      </c>
      <c r="BA67" s="217" t="str">
        <f>IF(ISNUMBER($AE67), IF(MV&gt;200,IF(ISNUMBER(MATRIX!CL67),MATRIX!CL67,"n/a"),IF(ISNUMBER(MATRIX!CH67),MATRIX!CH67,"n/a")),"")</f>
        <v/>
      </c>
      <c r="BB67" s="1"/>
      <c r="BC67" s="1" t="str">
        <f>IF(ISNUMBER(AE67),IF(AND(ISNUMBER('Lo-Z-OUTPUT'!BA67),'Lo-Z-OUTPUT'!BA67&lt;&gt;0),'Lo-Z-OUTPUT'!BA67,'Lo-Z-INPUT'!$K$15*'Lo-Z-INPUT'!$K$7),"")</f>
        <v/>
      </c>
      <c r="BD67" s="1"/>
      <c r="BE67" s="161" t="str">
        <f t="shared" si="18"/>
        <v/>
      </c>
      <c r="BF67" s="1"/>
      <c r="BG67" s="124" t="str">
        <f>IF(ISNUMBER($AE67),IF(MV&lt;200,IF(ISNUMBER(MATRIX!AE67),ROUND((MATRIX!AE67*IDLE/1000)*CKWH,2),"-"),IF(ISNUMBER(MATRIX!AQ67),ROUND((MATRIX!AQ67*IDLE/1000)*CKWH,2),"-")),"")</f>
        <v/>
      </c>
      <c r="BH67" s="125" t="str">
        <f t="shared" si="19"/>
        <v/>
      </c>
      <c r="BJ67" s="105" t="str">
        <f>IF(ISNUMBER($AE67),IF(MV&lt;200,IF(ISNUMBER(MATRIX!AG67),ROUND((MATRIX!AG67/1000)*RUNNING*CKWH,2),"-"),IF(ISNUMBER(MATRIX!AS67),ROUND((MATRIX!AS67/1000)*RUNNING*CKWH,2),"-")),"")</f>
        <v/>
      </c>
      <c r="BK67" s="126" t="str">
        <f t="shared" si="20"/>
        <v/>
      </c>
      <c r="BM67" s="129" t="str">
        <f t="shared" si="27"/>
        <v/>
      </c>
      <c r="BN67" s="127" t="str">
        <f t="shared" si="21"/>
        <v/>
      </c>
      <c r="BP67" s="101" t="str">
        <f>IF(ISNUMBER(AE67),IF(ISNUMBER(MATRIX!BU67),AE67*MATRIX!BU67,"n/a"),"")</f>
        <v/>
      </c>
      <c r="BQ67" s="72"/>
      <c r="BR67" s="72" t="str">
        <f>IF(ISNUMBER(AE67),IF(ISNUMBER(MATRIX!BV67*BE67),AE67*MATRIX!BV67*BE67,"n/a"),"")</f>
        <v/>
      </c>
      <c r="BS67" s="72"/>
      <c r="BT67" s="100" t="str">
        <f t="shared" si="28"/>
        <v/>
      </c>
      <c r="BU67" s="96"/>
      <c r="BV67" s="157" t="str">
        <f t="shared" si="29"/>
        <v/>
      </c>
      <c r="BW67" s="158" t="str">
        <f t="shared" si="30"/>
        <v/>
      </c>
      <c r="BY67" s="85" t="str">
        <f>IF(ISNUMBER(AE67),IF(ISNUMBER(MATRIX!Y67),MATRIX!Y67,"n/a"),"")</f>
        <v/>
      </c>
      <c r="BZ67" s="86" t="str">
        <f t="shared" si="22"/>
        <v/>
      </c>
    </row>
    <row r="68" spans="1:78">
      <c r="A68" s="488" t="str">
        <f>MATRIX!A68</f>
        <v>LAB GRUPPEN</v>
      </c>
      <c r="B68" s="488" t="str">
        <f>IF(MATRIX!B68&lt;&gt;0,MATRIX!B68,"-")</f>
        <v>D 80:4L</v>
      </c>
      <c r="D68" t="b">
        <f>ISNUMBER(MATRIX!K68)</f>
        <v>1</v>
      </c>
      <c r="E68" t="b">
        <f>ISNUMBER(MATRIX!L68)</f>
        <v>1</v>
      </c>
      <c r="F68" t="b">
        <f>ISNUMBER(MATRIX!M68)</f>
        <v>1</v>
      </c>
      <c r="H68" t="b">
        <f>ISNUMBER(MATRIX!Q68)</f>
        <v>1</v>
      </c>
      <c r="I68" t="b">
        <f>ISNUMBER(MATRIX!R68)</f>
        <v>1</v>
      </c>
      <c r="K68" t="b">
        <f>AND(WLT&lt;=MATRIX!K68,MATRIX!K68&lt;=PIU*WLT)</f>
        <v>0</v>
      </c>
      <c r="L68" t="b">
        <f>AND(WLT&lt;=MATRIX!L68,MATRIX!L68&lt;=PIU*WLT)</f>
        <v>0</v>
      </c>
      <c r="M68" t="b">
        <f>AND(WLT&lt;=MATRIX!M68,MATRIX!M68&lt;=PIU*WLT)</f>
        <v>0</v>
      </c>
      <c r="O68" t="b">
        <f>AND(WLT&lt;=MATRIX!Q68,MATRIX!Q68&lt;=PIU*WLT)</f>
        <v>0</v>
      </c>
      <c r="P68" t="b">
        <f>AND(WLT&lt;=MATRIX!R68,MATRIX!R68&lt;=PIU*WLT)</f>
        <v>0</v>
      </c>
      <c r="R68" t="b">
        <f t="shared" si="23"/>
        <v>1</v>
      </c>
      <c r="S68" t="b">
        <f t="shared" si="24"/>
        <v>0</v>
      </c>
      <c r="T68" t="b">
        <f t="shared" si="25"/>
        <v>0</v>
      </c>
      <c r="V68" s="1">
        <f>IF(AND(ISNUMBER(MATRIX!$F68),MATRIX!$F68&lt;&gt;0),NLT/MATRIX!$F68,"ERROR")</f>
        <v>0</v>
      </c>
      <c r="X68" s="1" t="str">
        <f t="shared" si="11"/>
        <v>-</v>
      </c>
      <c r="Y68" s="1" t="str">
        <f t="shared" si="12"/>
        <v>-</v>
      </c>
      <c r="Z68" s="1" t="str">
        <f t="shared" si="13"/>
        <v>-</v>
      </c>
      <c r="AB68" s="1" t="str">
        <f t="shared" si="14"/>
        <v>-</v>
      </c>
      <c r="AC68" s="1" t="str">
        <f t="shared" si="15"/>
        <v>-</v>
      </c>
      <c r="AE68" s="64" t="str">
        <f t="shared" si="16"/>
        <v/>
      </c>
      <c r="AF68" s="64" t="str">
        <f t="shared" si="17"/>
        <v/>
      </c>
      <c r="AH68" s="62" t="str">
        <f>IF(ISNUMBER(AE68),AE68*MATRIX!E68,"-")</f>
        <v>-</v>
      </c>
      <c r="AJ68" s="215" t="str">
        <f>IF(ISNUMBER($AE68),IF(KP="kg",AE68*MATRIX!CB68,AE68*MATRIX!CB68*2.2),"-")</f>
        <v>-</v>
      </c>
      <c r="AK68" s="65" t="str">
        <f t="shared" si="26"/>
        <v/>
      </c>
      <c r="AM68" s="1" t="str">
        <f>IF(V68&lt;&gt;0,IF(COUNT(X68:Z68),IF(R68,MATRIX!K68,IF(S68,MATRIX!L68,IF(T68,MATRIX!M68,S))),IF(COUNT(AB68:AC68),IF(R68,MATRIX!Q68,IF(S68,MATRIX!R68,"--")),"---")),"")</f>
        <v/>
      </c>
      <c r="AO68" s="70" t="str">
        <f>IF(V68&lt;&gt;0,IF(COUNT(X68:Z68),AM68*AE68*MATRIX!F68,IF(COUNT(AB68:AC68),AM68*AE68*MATRIX!F68/2,"")),"")</f>
        <v/>
      </c>
      <c r="AQ68" s="40" t="str">
        <f>IF(ISNUMBER($AE68),IF(ISNUMBER(MATRIX!U68),IF(MATRIX!U68-INT(MATRIX!U68)=0,MATRIX!U68,"("&amp;MATRIX!U68&amp;")"),"n/a"),"")</f>
        <v/>
      </c>
      <c r="AR68" s="77"/>
      <c r="AS68" s="81" t="str">
        <f>IF(ISNUMBER(AE68), IF(ISNUMBER(MATRIX!AD68),AE68*MATRIX!AD68,"n/a"),"")</f>
        <v/>
      </c>
      <c r="AT68" s="77"/>
      <c r="AU68" s="83" t="str">
        <f>IF(ISNUMBER($AE68), IF(ISNUMBER(MATRIX!AF68),$AE68*MATRIX!AF68,"n/a"),"")</f>
        <v/>
      </c>
      <c r="AV68" s="77"/>
      <c r="AW68" s="81" t="str">
        <f>IF(ISNUMBER($AE68), IF(ISNUMBER(MATRIX!AP68),$AE68*MATRIX!AP68,"n/a"),"")</f>
        <v/>
      </c>
      <c r="AX68" s="77" t="s">
        <v>434</v>
      </c>
      <c r="AY68" s="83" t="str">
        <f>IF(ISNUMBER($AE68), IF(ISNUMBER(MATRIX!AR68),$AE68*MATRIX!AR68,"n/a"),"")</f>
        <v/>
      </c>
      <c r="BA68" s="217" t="str">
        <f>IF(ISNUMBER($AE68), IF(MV&gt;200,IF(ISNUMBER(MATRIX!CL68),MATRIX!CL68,"n/a"),IF(ISNUMBER(MATRIX!CH68),MATRIX!CH68,"n/a")),"")</f>
        <v/>
      </c>
      <c r="BB68" s="1"/>
      <c r="BC68" s="1" t="str">
        <f>IF(ISNUMBER(AE68),IF(AND(ISNUMBER('Lo-Z-OUTPUT'!BA68),'Lo-Z-OUTPUT'!BA68&lt;&gt;0),'Lo-Z-OUTPUT'!BA68,'Lo-Z-INPUT'!$K$15*'Lo-Z-INPUT'!$K$7),"")</f>
        <v/>
      </c>
      <c r="BD68" s="1"/>
      <c r="BE68" s="161" t="str">
        <f t="shared" si="18"/>
        <v/>
      </c>
      <c r="BF68" s="1"/>
      <c r="BG68" s="124" t="str">
        <f>IF(ISNUMBER($AE68),IF(MV&lt;200,IF(ISNUMBER(MATRIX!AE68),ROUND((MATRIX!AE68*IDLE/1000)*CKWH,2),"-"),IF(ISNUMBER(MATRIX!AQ68),ROUND((MATRIX!AQ68*IDLE/1000)*CKWH,2),"-")),"")</f>
        <v/>
      </c>
      <c r="BH68" s="125" t="str">
        <f t="shared" si="19"/>
        <v/>
      </c>
      <c r="BJ68" s="105" t="str">
        <f>IF(ISNUMBER($AE68),IF(MV&lt;200,IF(ISNUMBER(MATRIX!AG68),ROUND((MATRIX!AG68/1000)*RUNNING*CKWH,2),"-"),IF(ISNUMBER(MATRIX!AS68),ROUND((MATRIX!AS68/1000)*RUNNING*CKWH,2),"-")),"")</f>
        <v/>
      </c>
      <c r="BK68" s="126" t="str">
        <f t="shared" si="20"/>
        <v/>
      </c>
      <c r="BM68" s="129" t="str">
        <f t="shared" si="27"/>
        <v/>
      </c>
      <c r="BN68" s="127" t="str">
        <f t="shared" si="21"/>
        <v/>
      </c>
      <c r="BP68" s="101" t="str">
        <f>IF(ISNUMBER(AE68),IF(ISNUMBER(MATRIX!BU68),AE68*MATRIX!BU68,"n/a"),"")</f>
        <v/>
      </c>
      <c r="BQ68" s="72"/>
      <c r="BR68" s="72" t="str">
        <f>IF(ISNUMBER(AE68),IF(ISNUMBER(MATRIX!BV68*BE68),AE68*MATRIX!BV68*BE68,"n/a"),"")</f>
        <v/>
      </c>
      <c r="BS68" s="72"/>
      <c r="BT68" s="100" t="str">
        <f t="shared" si="28"/>
        <v/>
      </c>
      <c r="BU68" s="96"/>
      <c r="BV68" s="157" t="str">
        <f t="shared" si="29"/>
        <v/>
      </c>
      <c r="BW68" s="158" t="str">
        <f t="shared" si="30"/>
        <v/>
      </c>
      <c r="BY68" s="85" t="str">
        <f>IF(ISNUMBER(AE68),IF(ISNUMBER(MATRIX!Y68),MATRIX!Y68,"n/a"),"")</f>
        <v/>
      </c>
      <c r="BZ68" s="86" t="str">
        <f t="shared" si="22"/>
        <v/>
      </c>
    </row>
    <row r="69" spans="1:78">
      <c r="A69" s="488" t="str">
        <f>MATRIX!A69</f>
        <v>LAB GRUPPEN</v>
      </c>
      <c r="B69" s="488" t="str">
        <f>IF(MATRIX!B69&lt;&gt;0,MATRIX!B69,"-")</f>
        <v>D 40:4L</v>
      </c>
      <c r="D69" t="b">
        <f>ISNUMBER(MATRIX!K69)</f>
        <v>1</v>
      </c>
      <c r="E69" t="b">
        <f>ISNUMBER(MATRIX!L69)</f>
        <v>1</v>
      </c>
      <c r="F69" t="b">
        <f>ISNUMBER(MATRIX!M69)</f>
        <v>1</v>
      </c>
      <c r="H69" t="b">
        <f>ISNUMBER(MATRIX!Q69)</f>
        <v>0</v>
      </c>
      <c r="I69" t="b">
        <f>ISNUMBER(MATRIX!R69)</f>
        <v>0</v>
      </c>
      <c r="K69" t="b">
        <f>AND(WLT&lt;=MATRIX!K69,MATRIX!K69&lt;=PIU*WLT)</f>
        <v>0</v>
      </c>
      <c r="L69" t="b">
        <f>AND(WLT&lt;=MATRIX!L69,MATRIX!L69&lt;=PIU*WLT)</f>
        <v>0</v>
      </c>
      <c r="M69" t="b">
        <f>AND(WLT&lt;=MATRIX!M69,MATRIX!M69&lt;=PIU*WLT)</f>
        <v>0</v>
      </c>
      <c r="O69" t="b">
        <f>AND(WLT&lt;=MATRIX!Q69,MATRIX!Q69&lt;=PIU*WLT)</f>
        <v>0</v>
      </c>
      <c r="P69" t="b">
        <f>AND(WLT&lt;=MATRIX!R69,MATRIX!R69&lt;=PIU*WLT)</f>
        <v>0</v>
      </c>
      <c r="R69" t="b">
        <f t="shared" si="23"/>
        <v>1</v>
      </c>
      <c r="S69" t="b">
        <f t="shared" si="24"/>
        <v>0</v>
      </c>
      <c r="T69" t="b">
        <f t="shared" si="25"/>
        <v>0</v>
      </c>
      <c r="V69" s="1">
        <f>IF(AND(ISNUMBER(MATRIX!$F69),MATRIX!$F69&lt;&gt;0),NLT/MATRIX!$F69,"ERROR")</f>
        <v>0</v>
      </c>
      <c r="X69" s="1" t="str">
        <f t="shared" si="11"/>
        <v>-</v>
      </c>
      <c r="Y69" s="1" t="str">
        <f t="shared" si="12"/>
        <v>-</v>
      </c>
      <c r="Z69" s="1" t="str">
        <f t="shared" si="13"/>
        <v>-</v>
      </c>
      <c r="AB69" s="1" t="str">
        <f t="shared" si="14"/>
        <v>-</v>
      </c>
      <c r="AC69" s="1" t="str">
        <f t="shared" si="15"/>
        <v>-</v>
      </c>
      <c r="AE69" s="64" t="str">
        <f t="shared" si="16"/>
        <v/>
      </c>
      <c r="AF69" s="64" t="str">
        <f t="shared" si="17"/>
        <v/>
      </c>
      <c r="AH69" s="62" t="str">
        <f>IF(ISNUMBER(AE69),AE69*MATRIX!E69,"-")</f>
        <v>-</v>
      </c>
      <c r="AJ69" s="215" t="str">
        <f>IF(ISNUMBER($AE69),IF(KP="kg",AE69*MATRIX!CB69,AE69*MATRIX!CB69*2.2),"-")</f>
        <v>-</v>
      </c>
      <c r="AK69" s="65" t="str">
        <f t="shared" si="26"/>
        <v/>
      </c>
      <c r="AM69" s="1" t="str">
        <f>IF(V69&lt;&gt;0,IF(COUNT(X69:Z69),IF(R69,MATRIX!K69,IF(S69,MATRIX!L69,IF(T69,MATRIX!M69,S))),IF(COUNT(AB69:AC69),IF(R69,MATRIX!Q69,IF(S69,MATRIX!R69,"--")),"---")),"")</f>
        <v/>
      </c>
      <c r="AO69" s="70" t="str">
        <f>IF(V69&lt;&gt;0,IF(COUNT(X69:Z69),AM69*AE69*MATRIX!F69,IF(COUNT(AB69:AC69),AM69*AE69*MATRIX!F69/2,"")),"")</f>
        <v/>
      </c>
      <c r="AQ69" s="40" t="str">
        <f>IF(ISNUMBER($AE69),IF(ISNUMBER(MATRIX!U69),IF(MATRIX!U69-INT(MATRIX!U69)=0,MATRIX!U69,"("&amp;MATRIX!U69&amp;")"),"n/a"),"")</f>
        <v/>
      </c>
      <c r="AR69" s="77"/>
      <c r="AS69" s="81" t="str">
        <f>IF(ISNUMBER(AE69), IF(ISNUMBER(MATRIX!AD69),AE69*MATRIX!AD69,"n/a"),"")</f>
        <v/>
      </c>
      <c r="AT69" s="77"/>
      <c r="AU69" s="83" t="str">
        <f>IF(ISNUMBER($AE69), IF(ISNUMBER(MATRIX!AF69),$AE69*MATRIX!AF69,"n/a"),"")</f>
        <v/>
      </c>
      <c r="AV69" s="77"/>
      <c r="AW69" s="81" t="str">
        <f>IF(ISNUMBER($AE69), IF(ISNUMBER(MATRIX!AP69),$AE69*MATRIX!AP69,"n/a"),"")</f>
        <v/>
      </c>
      <c r="AX69" s="77" t="s">
        <v>434</v>
      </c>
      <c r="AY69" s="83" t="str">
        <f>IF(ISNUMBER($AE69), IF(ISNUMBER(MATRIX!AR69),$AE69*MATRIX!AR69,"n/a"),"")</f>
        <v/>
      </c>
      <c r="BA69" s="217" t="str">
        <f>IF(ISNUMBER($AE69), IF(MV&gt;200,IF(ISNUMBER(MATRIX!CL69),MATRIX!CL69,"n/a"),IF(ISNUMBER(MATRIX!CH69),MATRIX!CH69,"n/a")),"")</f>
        <v/>
      </c>
      <c r="BB69" s="1"/>
      <c r="BC69" s="1" t="str">
        <f>IF(ISNUMBER(AE69),IF(AND(ISNUMBER('Lo-Z-OUTPUT'!BA69),'Lo-Z-OUTPUT'!BA69&lt;&gt;0),'Lo-Z-OUTPUT'!BA69,'Lo-Z-INPUT'!$K$15*'Lo-Z-INPUT'!$K$7),"")</f>
        <v/>
      </c>
      <c r="BD69" s="1"/>
      <c r="BE69" s="161" t="str">
        <f t="shared" si="18"/>
        <v/>
      </c>
      <c r="BF69" s="1"/>
      <c r="BG69" s="124" t="str">
        <f>IF(ISNUMBER($AE69),IF(MV&lt;200,IF(ISNUMBER(MATRIX!AE69),ROUND((MATRIX!AE69*IDLE/1000)*CKWH,2),"-"),IF(ISNUMBER(MATRIX!AQ69),ROUND((MATRIX!AQ69*IDLE/1000)*CKWH,2),"-")),"")</f>
        <v/>
      </c>
      <c r="BH69" s="125" t="str">
        <f t="shared" si="19"/>
        <v/>
      </c>
      <c r="BJ69" s="105" t="str">
        <f>IF(ISNUMBER($AE69),IF(MV&lt;200,IF(ISNUMBER(MATRIX!AG69),ROUND((MATRIX!AG69/1000)*RUNNING*CKWH,2),"-"),IF(ISNUMBER(MATRIX!AS69),ROUND((MATRIX!AS69/1000)*RUNNING*CKWH,2),"-")),"")</f>
        <v/>
      </c>
      <c r="BK69" s="126" t="str">
        <f t="shared" si="20"/>
        <v/>
      </c>
      <c r="BM69" s="129" t="str">
        <f t="shared" si="27"/>
        <v/>
      </c>
      <c r="BN69" s="127" t="str">
        <f t="shared" si="21"/>
        <v/>
      </c>
      <c r="BP69" s="101" t="str">
        <f>IF(ISNUMBER(AE69),IF(ISNUMBER(MATRIX!BU69),AE69*MATRIX!BU69,"n/a"),"")</f>
        <v/>
      </c>
      <c r="BQ69" s="72"/>
      <c r="BR69" s="72" t="str">
        <f>IF(ISNUMBER(AE69),IF(ISNUMBER(MATRIX!BV69*BE69),AE69*MATRIX!BV69*BE69,"n/a"),"")</f>
        <v/>
      </c>
      <c r="BS69" s="72"/>
      <c r="BT69" s="100" t="str">
        <f t="shared" si="28"/>
        <v/>
      </c>
      <c r="BU69" s="96"/>
      <c r="BV69" s="157" t="str">
        <f t="shared" si="29"/>
        <v/>
      </c>
      <c r="BW69" s="158" t="str">
        <f t="shared" si="30"/>
        <v/>
      </c>
      <c r="BY69" s="85" t="str">
        <f>IF(ISNUMBER(AE69),IF(ISNUMBER(MATRIX!Y69),MATRIX!Y69,"n/a"),"")</f>
        <v/>
      </c>
      <c r="BZ69" s="86" t="str">
        <f t="shared" si="22"/>
        <v/>
      </c>
    </row>
    <row r="70" spans="1:78">
      <c r="A70" s="488" t="str">
        <f>MATRIX!A70</f>
        <v>LAB GRUPPEN</v>
      </c>
      <c r="B70" s="488" t="str">
        <f>IF(MATRIX!B70&lt;&gt;0,MATRIX!B70,"-")</f>
        <v>D 20:4L</v>
      </c>
      <c r="D70" t="b">
        <f>ISNUMBER(MATRIX!K70)</f>
        <v>1</v>
      </c>
      <c r="E70" t="b">
        <f>ISNUMBER(MATRIX!L70)</f>
        <v>1</v>
      </c>
      <c r="F70" t="b">
        <f>ISNUMBER(MATRIX!M70)</f>
        <v>1</v>
      </c>
      <c r="H70" t="b">
        <f>ISNUMBER(MATRIX!Q70)</f>
        <v>0</v>
      </c>
      <c r="I70" t="b">
        <f>ISNUMBER(MATRIX!R70)</f>
        <v>0</v>
      </c>
      <c r="K70" t="b">
        <f>AND(WLT&lt;=MATRIX!K70,MATRIX!K70&lt;=PIU*WLT)</f>
        <v>0</v>
      </c>
      <c r="L70" t="b">
        <f>AND(WLT&lt;=MATRIX!L70,MATRIX!L70&lt;=PIU*WLT)</f>
        <v>0</v>
      </c>
      <c r="M70" t="b">
        <f>AND(WLT&lt;=MATRIX!M70,MATRIX!M70&lt;=PIU*WLT)</f>
        <v>0</v>
      </c>
      <c r="O70" t="b">
        <f>AND(WLT&lt;=MATRIX!Q70,MATRIX!Q70&lt;=PIU*WLT)</f>
        <v>0</v>
      </c>
      <c r="P70" t="b">
        <f>AND(WLT&lt;=MATRIX!R70,MATRIX!R70&lt;=PIU*WLT)</f>
        <v>0</v>
      </c>
      <c r="R70" t="b">
        <f t="shared" si="23"/>
        <v>1</v>
      </c>
      <c r="S70" t="b">
        <f t="shared" si="24"/>
        <v>0</v>
      </c>
      <c r="T70" t="b">
        <f t="shared" si="25"/>
        <v>0</v>
      </c>
      <c r="V70" s="1">
        <f>IF(AND(ISNUMBER(MATRIX!$F70),MATRIX!$F70&lt;&gt;0),NLT/MATRIX!$F70,"ERROR")</f>
        <v>0</v>
      </c>
      <c r="X70" s="1" t="str">
        <f t="shared" si="11"/>
        <v>-</v>
      </c>
      <c r="Y70" s="1" t="str">
        <f t="shared" si="12"/>
        <v>-</v>
      </c>
      <c r="Z70" s="1" t="str">
        <f t="shared" si="13"/>
        <v>-</v>
      </c>
      <c r="AB70" s="1" t="str">
        <f t="shared" si="14"/>
        <v>-</v>
      </c>
      <c r="AC70" s="1" t="str">
        <f t="shared" si="15"/>
        <v>-</v>
      </c>
      <c r="AE70" s="64" t="str">
        <f t="shared" si="16"/>
        <v/>
      </c>
      <c r="AF70" s="64" t="str">
        <f t="shared" si="17"/>
        <v/>
      </c>
      <c r="AH70" s="62" t="str">
        <f>IF(ISNUMBER(AE70),AE70*MATRIX!E70,"-")</f>
        <v>-</v>
      </c>
      <c r="AJ70" s="215" t="str">
        <f>IF(ISNUMBER($AE70),IF(KP="kg",AE70*MATRIX!CB70,AE70*MATRIX!CB70*2.2),"-")</f>
        <v>-</v>
      </c>
      <c r="AK70" s="65" t="str">
        <f t="shared" si="26"/>
        <v/>
      </c>
      <c r="AM70" s="1" t="str">
        <f>IF(V70&lt;&gt;0,IF(COUNT(X70:Z70),IF(R70,MATRIX!K70,IF(S70,MATRIX!L70,IF(T70,MATRIX!M70,S))),IF(COUNT(AB70:AC70),IF(R70,MATRIX!Q70,IF(S70,MATRIX!R70,"--")),"---")),"")</f>
        <v/>
      </c>
      <c r="AO70" s="70" t="str">
        <f>IF(V70&lt;&gt;0,IF(COUNT(X70:Z70),AM70*AE70*MATRIX!F70,IF(COUNT(AB70:AC70),AM70*AE70*MATRIX!F70/2,"")),"")</f>
        <v/>
      </c>
      <c r="AQ70" s="40" t="str">
        <f>IF(ISNUMBER($AE70),IF(ISNUMBER(MATRIX!U70),IF(MATRIX!U70-INT(MATRIX!U70)=0,MATRIX!U70,"("&amp;MATRIX!U70&amp;")"),"n/a"),"")</f>
        <v/>
      </c>
      <c r="AR70" s="77"/>
      <c r="AS70" s="81" t="str">
        <f>IF(ISNUMBER(AE70), IF(ISNUMBER(MATRIX!AD70),AE70*MATRIX!AD70,"n/a"),"")</f>
        <v/>
      </c>
      <c r="AT70" s="77"/>
      <c r="AU70" s="83" t="str">
        <f>IF(ISNUMBER($AE70), IF(ISNUMBER(MATRIX!AF70),$AE70*MATRIX!AF70,"n/a"),"")</f>
        <v/>
      </c>
      <c r="AV70" s="77"/>
      <c r="AW70" s="81" t="str">
        <f>IF(ISNUMBER($AE70), IF(ISNUMBER(MATRIX!AP70),$AE70*MATRIX!AP70,"n/a"),"")</f>
        <v/>
      </c>
      <c r="AX70" s="77" t="s">
        <v>434</v>
      </c>
      <c r="AY70" s="83" t="str">
        <f>IF(ISNUMBER($AE70), IF(ISNUMBER(MATRIX!AR70),$AE70*MATRIX!AR70,"n/a"),"")</f>
        <v/>
      </c>
      <c r="BA70" s="217" t="str">
        <f>IF(ISNUMBER($AE70), IF(MV&gt;200,IF(ISNUMBER(MATRIX!CL70),MATRIX!CL70,"n/a"),IF(ISNUMBER(MATRIX!CH70),MATRIX!CH70,"n/a")),"")</f>
        <v/>
      </c>
      <c r="BB70" s="1"/>
      <c r="BC70" s="1" t="str">
        <f>IF(ISNUMBER(AE70),IF(AND(ISNUMBER('Lo-Z-OUTPUT'!BA70),'Lo-Z-OUTPUT'!BA70&lt;&gt;0),'Lo-Z-OUTPUT'!BA70,'Lo-Z-INPUT'!$K$15*'Lo-Z-INPUT'!$K$7),"")</f>
        <v/>
      </c>
      <c r="BD70" s="1"/>
      <c r="BE70" s="161" t="str">
        <f t="shared" si="18"/>
        <v/>
      </c>
      <c r="BF70" s="1"/>
      <c r="BG70" s="124" t="str">
        <f>IF(ISNUMBER($AE70),IF(MV&lt;200,IF(ISNUMBER(MATRIX!AE70),ROUND((MATRIX!AE70*IDLE/1000)*CKWH,2),"-"),IF(ISNUMBER(MATRIX!AQ70),ROUND((MATRIX!AQ70*IDLE/1000)*CKWH,2),"-")),"")</f>
        <v/>
      </c>
      <c r="BH70" s="125" t="str">
        <f t="shared" si="19"/>
        <v/>
      </c>
      <c r="BJ70" s="105" t="str">
        <f>IF(ISNUMBER($AE70),IF(MV&lt;200,IF(ISNUMBER(MATRIX!AG70),ROUND((MATRIX!AG70/1000)*RUNNING*CKWH,2),"-"),IF(ISNUMBER(MATRIX!AS70),ROUND((MATRIX!AS70/1000)*RUNNING*CKWH,2),"-")),"")</f>
        <v/>
      </c>
      <c r="BK70" s="126" t="str">
        <f t="shared" si="20"/>
        <v/>
      </c>
      <c r="BM70" s="129" t="str">
        <f t="shared" si="27"/>
        <v/>
      </c>
      <c r="BN70" s="127" t="str">
        <f t="shared" si="21"/>
        <v/>
      </c>
      <c r="BP70" s="101" t="str">
        <f>IF(ISNUMBER(AE70),IF(ISNUMBER(MATRIX!BU70),AE70*MATRIX!BU70,"n/a"),"")</f>
        <v/>
      </c>
      <c r="BQ70" s="72"/>
      <c r="BR70" s="72" t="str">
        <f>IF(ISNUMBER(AE70),IF(ISNUMBER(MATRIX!BV70*BE70),AE70*MATRIX!BV70*BE70,"n/a"),"")</f>
        <v/>
      </c>
      <c r="BS70" s="72"/>
      <c r="BT70" s="100" t="str">
        <f t="shared" si="28"/>
        <v/>
      </c>
      <c r="BU70" s="96"/>
      <c r="BV70" s="157" t="str">
        <f t="shared" si="29"/>
        <v/>
      </c>
      <c r="BW70" s="158" t="str">
        <f t="shared" si="30"/>
        <v/>
      </c>
      <c r="BY70" s="85" t="str">
        <f>IF(ISNUMBER(AE70),IF(ISNUMBER(MATRIX!Y70),MATRIX!Y70,"n/a"),"")</f>
        <v/>
      </c>
      <c r="BZ70" s="86" t="str">
        <f t="shared" si="22"/>
        <v/>
      </c>
    </row>
    <row r="71" spans="1:78">
      <c r="A71" s="488" t="str">
        <f>MATRIX!A71</f>
        <v>LAB GRUPPEN</v>
      </c>
      <c r="B71" s="488" t="str">
        <f>IF(MATRIX!B71&lt;&gt;0,MATRIX!B71,"-")</f>
        <v xml:space="preserve"> D 10:4L</v>
      </c>
      <c r="D71" t="b">
        <f>ISNUMBER(MATRIX!K71)</f>
        <v>1</v>
      </c>
      <c r="E71" t="b">
        <f>ISNUMBER(MATRIX!L71)</f>
        <v>1</v>
      </c>
      <c r="F71" t="b">
        <f>ISNUMBER(MATRIX!M71)</f>
        <v>1</v>
      </c>
      <c r="H71" t="b">
        <f>ISNUMBER(MATRIX!Q71)</f>
        <v>0</v>
      </c>
      <c r="I71" t="b">
        <f>ISNUMBER(MATRIX!R71)</f>
        <v>0</v>
      </c>
      <c r="K71" t="b">
        <f>AND(WLT&lt;=MATRIX!K71,MATRIX!K71&lt;=PIU*WLT)</f>
        <v>0</v>
      </c>
      <c r="L71" t="b">
        <f>AND(WLT&lt;=MATRIX!L71,MATRIX!L71&lt;=PIU*WLT)</f>
        <v>0</v>
      </c>
      <c r="M71" t="b">
        <f>AND(WLT&lt;=MATRIX!M71,MATRIX!M71&lt;=PIU*WLT)</f>
        <v>0</v>
      </c>
      <c r="O71" t="b">
        <f>AND(WLT&lt;=MATRIX!Q71,MATRIX!Q71&lt;=PIU*WLT)</f>
        <v>0</v>
      </c>
      <c r="P71" t="b">
        <f>AND(WLT&lt;=MATRIX!R71,MATRIX!R71&lt;=PIU*WLT)</f>
        <v>0</v>
      </c>
      <c r="R71" t="b">
        <f t="shared" si="23"/>
        <v>1</v>
      </c>
      <c r="S71" t="b">
        <f t="shared" si="24"/>
        <v>0</v>
      </c>
      <c r="T71" t="b">
        <f t="shared" si="25"/>
        <v>0</v>
      </c>
      <c r="V71" s="1">
        <f>IF(AND(ISNUMBER(MATRIX!$F71),MATRIX!$F71&lt;&gt;0),NLT/MATRIX!$F71,"ERROR")</f>
        <v>0</v>
      </c>
      <c r="X71" s="1" t="str">
        <f t="shared" si="11"/>
        <v>-</v>
      </c>
      <c r="Y71" s="1" t="str">
        <f t="shared" si="12"/>
        <v>-</v>
      </c>
      <c r="Z71" s="1" t="str">
        <f t="shared" si="13"/>
        <v>-</v>
      </c>
      <c r="AB71" s="1" t="str">
        <f t="shared" si="14"/>
        <v>-</v>
      </c>
      <c r="AC71" s="1" t="str">
        <f t="shared" si="15"/>
        <v>-</v>
      </c>
      <c r="AE71" s="64" t="str">
        <f t="shared" si="16"/>
        <v/>
      </c>
      <c r="AF71" s="64" t="str">
        <f t="shared" si="17"/>
        <v/>
      </c>
      <c r="AH71" s="62" t="str">
        <f>IF(ISNUMBER(AE71),AE71*MATRIX!E71,"-")</f>
        <v>-</v>
      </c>
      <c r="AJ71" s="215" t="str">
        <f>IF(ISNUMBER($AE71),IF(KP="kg",AE71*MATRIX!CB71,AE71*MATRIX!CB71*2.2),"-")</f>
        <v>-</v>
      </c>
      <c r="AK71" s="65" t="str">
        <f t="shared" si="26"/>
        <v/>
      </c>
      <c r="AM71" s="1" t="str">
        <f>IF(V71&lt;&gt;0,IF(COUNT(X71:Z71),IF(R71,MATRIX!K71,IF(S71,MATRIX!L71,IF(T71,MATRIX!M71,S))),IF(COUNT(AB71:AC71),IF(R71,MATRIX!Q71,IF(S71,MATRIX!R71,"--")),"---")),"")</f>
        <v/>
      </c>
      <c r="AO71" s="70" t="str">
        <f>IF(V71&lt;&gt;0,IF(COUNT(X71:Z71),AM71*AE71*MATRIX!F71,IF(COUNT(AB71:AC71),AM71*AE71*MATRIX!F71/2,"")),"")</f>
        <v/>
      </c>
      <c r="AQ71" s="40" t="str">
        <f>IF(ISNUMBER($AE71),IF(ISNUMBER(MATRIX!U71),IF(MATRIX!U71-INT(MATRIX!U71)=0,MATRIX!U71,"("&amp;MATRIX!U71&amp;")"),"n/a"),"")</f>
        <v/>
      </c>
      <c r="AR71" s="77"/>
      <c r="AS71" s="81" t="str">
        <f>IF(ISNUMBER(AE71), IF(ISNUMBER(MATRIX!AD71),AE71*MATRIX!AD71,"n/a"),"")</f>
        <v/>
      </c>
      <c r="AT71" s="77"/>
      <c r="AU71" s="83" t="str">
        <f>IF(ISNUMBER($AE71), IF(ISNUMBER(MATRIX!AF71),$AE71*MATRIX!AF71,"n/a"),"")</f>
        <v/>
      </c>
      <c r="AV71" s="77"/>
      <c r="AW71" s="81" t="str">
        <f>IF(ISNUMBER($AE71), IF(ISNUMBER(MATRIX!AP71),$AE71*MATRIX!AP71,"n/a"),"")</f>
        <v/>
      </c>
      <c r="AX71" s="77" t="s">
        <v>434</v>
      </c>
      <c r="AY71" s="83" t="str">
        <f>IF(ISNUMBER($AE71), IF(ISNUMBER(MATRIX!AR71),$AE71*MATRIX!AR71,"n/a"),"")</f>
        <v/>
      </c>
      <c r="BA71" s="217" t="str">
        <f>IF(ISNUMBER($AE71), IF(MV&gt;200,IF(ISNUMBER(MATRIX!CL71),MATRIX!CL71,"n/a"),IF(ISNUMBER(MATRIX!CH71),MATRIX!CH71,"n/a")),"")</f>
        <v/>
      </c>
      <c r="BB71" s="1"/>
      <c r="BC71" s="1" t="str">
        <f>IF(ISNUMBER(AE71),IF(AND(ISNUMBER('Lo-Z-OUTPUT'!BA71),'Lo-Z-OUTPUT'!BA71&lt;&gt;0),'Lo-Z-OUTPUT'!BA71,'Lo-Z-INPUT'!$K$15*'Lo-Z-INPUT'!$K$7),"")</f>
        <v/>
      </c>
      <c r="BD71" s="1"/>
      <c r="BE71" s="161" t="str">
        <f t="shared" si="18"/>
        <v/>
      </c>
      <c r="BF71" s="1"/>
      <c r="BG71" s="124" t="str">
        <f>IF(ISNUMBER($AE71),IF(MV&lt;200,IF(ISNUMBER(MATRIX!AE71),ROUND((MATRIX!AE71*IDLE/1000)*CKWH,2),"-"),IF(ISNUMBER(MATRIX!AQ71),ROUND((MATRIX!AQ71*IDLE/1000)*CKWH,2),"-")),"")</f>
        <v/>
      </c>
      <c r="BH71" s="125" t="str">
        <f t="shared" si="19"/>
        <v/>
      </c>
      <c r="BJ71" s="105" t="str">
        <f>IF(ISNUMBER($AE71),IF(MV&lt;200,IF(ISNUMBER(MATRIX!AG71),ROUND((MATRIX!AG71/1000)*RUNNING*CKWH,2),"-"),IF(ISNUMBER(MATRIX!AS71),ROUND((MATRIX!AS71/1000)*RUNNING*CKWH,2),"-")),"")</f>
        <v/>
      </c>
      <c r="BK71" s="126" t="str">
        <f t="shared" si="20"/>
        <v/>
      </c>
      <c r="BM71" s="129" t="str">
        <f t="shared" si="27"/>
        <v/>
      </c>
      <c r="BN71" s="127" t="str">
        <f t="shared" si="21"/>
        <v/>
      </c>
      <c r="BP71" s="101" t="str">
        <f>IF(ISNUMBER(AE71),IF(ISNUMBER(MATRIX!BU71),AE71*MATRIX!BU71,"n/a"),"")</f>
        <v/>
      </c>
      <c r="BQ71" s="72"/>
      <c r="BR71" s="72" t="str">
        <f>IF(ISNUMBER(AE71),IF(ISNUMBER(MATRIX!BV71*BE71),AE71*MATRIX!BV71*BE71,"n/a"),"")</f>
        <v/>
      </c>
      <c r="BS71" s="72"/>
      <c r="BT71" s="100" t="str">
        <f t="shared" si="28"/>
        <v/>
      </c>
      <c r="BU71" s="96"/>
      <c r="BV71" s="157" t="str">
        <f t="shared" si="29"/>
        <v/>
      </c>
      <c r="BW71" s="158" t="str">
        <f t="shared" si="30"/>
        <v/>
      </c>
      <c r="BY71" s="85" t="str">
        <f>IF(ISNUMBER(AE71),IF(ISNUMBER(MATRIX!Y71),MATRIX!Y71,"n/a"),"")</f>
        <v/>
      </c>
      <c r="BZ71" s="86" t="str">
        <f t="shared" si="22"/>
        <v/>
      </c>
    </row>
    <row r="72" spans="1:78">
      <c r="A72" s="488" t="str">
        <f>MATRIX!A72</f>
        <v>LAB GRUPPEN</v>
      </c>
      <c r="B72" s="488" t="str">
        <f>IF(MATRIX!B72&lt;&gt;0,MATRIX!B72,"-")</f>
        <v>Lucia 60/2</v>
      </c>
      <c r="D72" t="b">
        <f>ISNUMBER(MATRIX!K72)</f>
        <v>1</v>
      </c>
      <c r="E72" t="b">
        <f>ISNUMBER(MATRIX!L72)</f>
        <v>1</v>
      </c>
      <c r="F72" t="b">
        <f>ISNUMBER(MATRIX!M72)</f>
        <v>1</v>
      </c>
      <c r="H72" t="b">
        <f>ISNUMBER(MATRIX!Q72)</f>
        <v>0</v>
      </c>
      <c r="I72" t="b">
        <f>ISNUMBER(MATRIX!R72)</f>
        <v>0</v>
      </c>
      <c r="K72" t="b">
        <f>AND(WLT&lt;=MATRIX!K72,MATRIX!K72&lt;=PIU*WLT)</f>
        <v>0</v>
      </c>
      <c r="L72" t="b">
        <f>AND(WLT&lt;=MATRIX!L72,MATRIX!L72&lt;=PIU*WLT)</f>
        <v>0</v>
      </c>
      <c r="M72" t="b">
        <f>AND(WLT&lt;=MATRIX!M72,MATRIX!M72&lt;=PIU*WLT)</f>
        <v>0</v>
      </c>
      <c r="O72" t="b">
        <f>AND(WLT&lt;=MATRIX!Q72,MATRIX!Q72&lt;=PIU*WLT)</f>
        <v>0</v>
      </c>
      <c r="P72" t="b">
        <f>AND(WLT&lt;=MATRIX!R72,MATRIX!R72&lt;=PIU*WLT)</f>
        <v>0</v>
      </c>
      <c r="R72" t="b">
        <f t="shared" ref="R72:R103" si="31">AND(OHM8MENO&lt;=ZLT,ZLT&lt;=OHM8PIU)</f>
        <v>1</v>
      </c>
      <c r="S72" t="b">
        <f t="shared" ref="S72:S103" si="32">AND(OHM4MENO&lt;=ZLT,ZLT&lt;=OHM4PIU)</f>
        <v>0</v>
      </c>
      <c r="T72" t="b">
        <f t="shared" ref="T72:T103" si="33">AND(OHM2MENO&lt;=ZLT,ZLT&lt;=OHM2PIU)</f>
        <v>0</v>
      </c>
      <c r="V72" s="1">
        <f>IF(AND(ISNUMBER(MATRIX!$F72),MATRIX!$F72&lt;&gt;0),NLT/MATRIX!$F72,"ERROR")</f>
        <v>0</v>
      </c>
      <c r="X72" s="1" t="str">
        <f t="shared" si="11"/>
        <v>-</v>
      </c>
      <c r="Y72" s="1" t="str">
        <f t="shared" si="12"/>
        <v>-</v>
      </c>
      <c r="Z72" s="1" t="str">
        <f t="shared" si="13"/>
        <v>-</v>
      </c>
      <c r="AB72" s="1" t="str">
        <f t="shared" si="14"/>
        <v>-</v>
      </c>
      <c r="AC72" s="1" t="str">
        <f t="shared" si="15"/>
        <v>-</v>
      </c>
      <c r="AE72" s="64" t="str">
        <f t="shared" si="16"/>
        <v/>
      </c>
      <c r="AF72" s="64" t="str">
        <f t="shared" si="17"/>
        <v/>
      </c>
      <c r="AH72" s="62" t="str">
        <f>IF(ISNUMBER(AE72),AE72*MATRIX!E72,"-")</f>
        <v>-</v>
      </c>
      <c r="AJ72" s="215" t="str">
        <f>IF(ISNUMBER($AE72),IF(KP="kg",AE72*MATRIX!CB72,AE72*MATRIX!CB72*2.2),"-")</f>
        <v>-</v>
      </c>
      <c r="AK72" s="65" t="str">
        <f t="shared" ref="AK72:AK103" si="34">IF(ISNUMBER(AE72),KP,"")</f>
        <v/>
      </c>
      <c r="AM72" s="1" t="str">
        <f>IF(V72&lt;&gt;0,IF(COUNT(X72:Z72),IF(R72,MATRIX!K72,IF(S72,MATRIX!L72,IF(T72,MATRIX!M72,S))),IF(COUNT(AB72:AC72),IF(R72,MATRIX!Q72,IF(S72,MATRIX!R72,"--")),"---")),"")</f>
        <v/>
      </c>
      <c r="AO72" s="70" t="str">
        <f>IF(V72&lt;&gt;0,IF(COUNT(X72:Z72),AM72*AE72*MATRIX!F72,IF(COUNT(AB72:AC72),AM72*AE72*MATRIX!F72/2,"")),"")</f>
        <v/>
      </c>
      <c r="AQ72" s="40" t="str">
        <f>IF(ISNUMBER($AE72),IF(ISNUMBER(MATRIX!U72),IF(MATRIX!U72-INT(MATRIX!U72)=0,MATRIX!U72,"("&amp;MATRIX!U72&amp;")"),"n/a"),"")</f>
        <v/>
      </c>
      <c r="AR72" s="77"/>
      <c r="AS72" s="81" t="str">
        <f>IF(ISNUMBER(AE72), IF(ISNUMBER(MATRIX!AD72),AE72*MATRIX!AD72,"n/a"),"")</f>
        <v/>
      </c>
      <c r="AT72" s="77"/>
      <c r="AU72" s="83" t="str">
        <f>IF(ISNUMBER($AE72), IF(ISNUMBER(MATRIX!AF72),$AE72*MATRIX!AF72,"n/a"),"")</f>
        <v/>
      </c>
      <c r="AV72" s="77"/>
      <c r="AW72" s="81" t="str">
        <f>IF(ISNUMBER($AE72), IF(ISNUMBER(MATRIX!AP72),$AE72*MATRIX!AP72,"n/a"),"")</f>
        <v/>
      </c>
      <c r="AX72" s="77" t="s">
        <v>434</v>
      </c>
      <c r="AY72" s="83" t="str">
        <f>IF(ISNUMBER($AE72), IF(ISNUMBER(MATRIX!AR72),$AE72*MATRIX!AR72,"n/a"),"")</f>
        <v/>
      </c>
      <c r="BA72" s="217" t="str">
        <f>IF(ISNUMBER($AE72), IF(MV&gt;200,IF(ISNUMBER(MATRIX!CL72),MATRIX!CL72,"n/a"),IF(ISNUMBER(MATRIX!CH72),MATRIX!CH72,"n/a")),"")</f>
        <v/>
      </c>
      <c r="BB72" s="1"/>
      <c r="BC72" s="1" t="str">
        <f>IF(ISNUMBER(AE72),IF(AND(ISNUMBER('Lo-Z-OUTPUT'!BA72),'Lo-Z-OUTPUT'!BA72&lt;&gt;0),'Lo-Z-OUTPUT'!BA72,'Lo-Z-INPUT'!$K$15*'Lo-Z-INPUT'!$K$7),"")</f>
        <v/>
      </c>
      <c r="BD72" s="1"/>
      <c r="BE72" s="161" t="str">
        <f t="shared" si="18"/>
        <v/>
      </c>
      <c r="BF72" s="1"/>
      <c r="BG72" s="124" t="str">
        <f>IF(ISNUMBER($AE72),IF(MV&lt;200,IF(ISNUMBER(MATRIX!AE72),ROUND((MATRIX!AE72*IDLE/1000)*CKWH,2),"-"),IF(ISNUMBER(MATRIX!AQ72),ROUND((MATRIX!AQ72*IDLE/1000)*CKWH,2),"-")),"")</f>
        <v/>
      </c>
      <c r="BH72" s="125" t="str">
        <f t="shared" si="19"/>
        <v/>
      </c>
      <c r="BJ72" s="105" t="str">
        <f>IF(ISNUMBER($AE72),IF(MV&lt;200,IF(ISNUMBER(MATRIX!AG72),ROUND((MATRIX!AG72/1000)*RUNNING*CKWH,2),"-"),IF(ISNUMBER(MATRIX!AS72),ROUND((MATRIX!AS72/1000)*RUNNING*CKWH,2),"-")),"")</f>
        <v/>
      </c>
      <c r="BK72" s="126" t="str">
        <f t="shared" si="20"/>
        <v/>
      </c>
      <c r="BM72" s="129" t="str">
        <f t="shared" ref="BM72:BM103" si="35">IF(ISNUMBER($AE72),IF(ISNUMBER(BG72*BJ72),ROUND($AE72*DAYS*(BG72+BJ72*BE72),2),"n/a"),"")</f>
        <v/>
      </c>
      <c r="BN72" s="127" t="str">
        <f t="shared" si="21"/>
        <v/>
      </c>
      <c r="BP72" s="101" t="str">
        <f>IF(ISNUMBER(AE72),IF(ISNUMBER(MATRIX!BU72),AE72*MATRIX!BU72,"n/a"),"")</f>
        <v/>
      </c>
      <c r="BQ72" s="72"/>
      <c r="BR72" s="72" t="str">
        <f>IF(ISNUMBER(AE72),IF(ISNUMBER(MATRIX!BV72*BE72),AE72*MATRIX!BV72*BE72,"n/a"),"")</f>
        <v/>
      </c>
      <c r="BS72" s="72"/>
      <c r="BT72" s="100" t="str">
        <f t="shared" ref="BT72:BT103" si="36">IF(AND(ISNUMBER(BP72),ISNUMBER(BR72)),(BP72*IDLE+BR72*RUNNING)*DAYS/1000,"")</f>
        <v/>
      </c>
      <c r="BU72" s="96"/>
      <c r="BV72" s="157" t="str">
        <f t="shared" ref="BV72:BV103" si="37">IF(ISNUMBER(BT72),BT72*CBTU,"")</f>
        <v/>
      </c>
      <c r="BW72" s="158" t="str">
        <f t="shared" ref="BW72:BW103" si="38">IF(ISNUMBER(BV72),ES,"")</f>
        <v/>
      </c>
      <c r="BY72" s="85" t="str">
        <f>IF(ISNUMBER(AE72),IF(ISNUMBER(MATRIX!Y72),MATRIX!Y72,"n/a"),"")</f>
        <v/>
      </c>
      <c r="BZ72" s="86" t="str">
        <f t="shared" si="22"/>
        <v/>
      </c>
    </row>
    <row r="73" spans="1:78">
      <c r="A73" s="488" t="str">
        <f>MATRIX!A73</f>
        <v>LAB GRUPPEN</v>
      </c>
      <c r="B73" s="488" t="str">
        <f>IF(MATRIX!B73&lt;&gt;0,MATRIX!B73,"-")</f>
        <v>Lucia 120/2</v>
      </c>
      <c r="D73" t="b">
        <f>ISNUMBER(MATRIX!K73)</f>
        <v>1</v>
      </c>
      <c r="E73" t="b">
        <f>ISNUMBER(MATRIX!L73)</f>
        <v>1</v>
      </c>
      <c r="F73" t="b">
        <f>ISNUMBER(MATRIX!M73)</f>
        <v>1</v>
      </c>
      <c r="H73" t="b">
        <f>ISNUMBER(MATRIX!Q73)</f>
        <v>0</v>
      </c>
      <c r="I73" t="b">
        <f>ISNUMBER(MATRIX!R73)</f>
        <v>0</v>
      </c>
      <c r="K73" t="b">
        <f>AND(WLT&lt;=MATRIX!K73,MATRIX!K73&lt;=PIU*WLT)</f>
        <v>0</v>
      </c>
      <c r="L73" t="b">
        <f>AND(WLT&lt;=MATRIX!L73,MATRIX!L73&lt;=PIU*WLT)</f>
        <v>0</v>
      </c>
      <c r="M73" t="b">
        <f>AND(WLT&lt;=MATRIX!M73,MATRIX!M73&lt;=PIU*WLT)</f>
        <v>0</v>
      </c>
      <c r="O73" t="b">
        <f>AND(WLT&lt;=MATRIX!Q73,MATRIX!Q73&lt;=PIU*WLT)</f>
        <v>0</v>
      </c>
      <c r="P73" t="b">
        <f>AND(WLT&lt;=MATRIX!R73,MATRIX!R73&lt;=PIU*WLT)</f>
        <v>0</v>
      </c>
      <c r="R73" t="b">
        <f t="shared" si="31"/>
        <v>1</v>
      </c>
      <c r="S73" t="b">
        <f t="shared" si="32"/>
        <v>0</v>
      </c>
      <c r="T73" t="b">
        <f t="shared" si="33"/>
        <v>0</v>
      </c>
      <c r="V73" s="1">
        <f>IF(AND(ISNUMBER(MATRIX!$F73),MATRIX!$F73&lt;&gt;0),NLT/MATRIX!$F73,"ERROR")</f>
        <v>0</v>
      </c>
      <c r="X73" s="1" t="str">
        <f t="shared" ref="X73:X110" si="39">IF(AND(K73,R73),CEILING(V73,1),"-")</f>
        <v>-</v>
      </c>
      <c r="Y73" s="1" t="str">
        <f t="shared" ref="Y73:Y110" si="40">IF(AND(L73,S73),CEILING(V73,1),"-")</f>
        <v>-</v>
      </c>
      <c r="Z73" s="1" t="str">
        <f t="shared" ref="Z73:Z110" si="41">IF(AND(M73,T73),CEILING(V73,1),"-")</f>
        <v>-</v>
      </c>
      <c r="AB73" s="1" t="str">
        <f t="shared" ref="AB73:AB110" si="42">IF(AND(O73,R73),CEILING(V73*2,1),"-")</f>
        <v>-</v>
      </c>
      <c r="AC73" s="1" t="str">
        <f t="shared" ref="AC73:AC110" si="43">IF(AND(P73,S73),CEILING(V73*2,1),"-")</f>
        <v>-</v>
      </c>
      <c r="AE73" s="64" t="str">
        <f t="shared" ref="AE73:AE132" si="44">IF(V73&lt;&gt;0,IF(COUNT(X73:Z73),CEILING(V73,1),IF(COUNT(AB73:AC73),CEILING(V73*2,1),"-")),"")</f>
        <v/>
      </c>
      <c r="AF73" s="64" t="str">
        <f t="shared" ref="AF73:AF132" si="45">IF(AND(COUNT(X73:Z73)=0,COUNT(AB73:AC73),ISNUMBER(AE73)),"B","")</f>
        <v/>
      </c>
      <c r="AH73" s="62" t="str">
        <f>IF(ISNUMBER(AE73),AE73*MATRIX!E73,"-")</f>
        <v>-</v>
      </c>
      <c r="AJ73" s="215" t="str">
        <f>IF(ISNUMBER($AE73),IF(KP="kg",AE73*MATRIX!CB73,AE73*MATRIX!CB73*2.2),"-")</f>
        <v>-</v>
      </c>
      <c r="AK73" s="65" t="str">
        <f t="shared" si="34"/>
        <v/>
      </c>
      <c r="AM73" s="1" t="str">
        <f>IF(V73&lt;&gt;0,IF(COUNT(X73:Z73),IF(R73,MATRIX!K73,IF(S73,MATRIX!L73,IF(T73,MATRIX!M73,S))),IF(COUNT(AB73:AC73),IF(R73,MATRIX!Q73,IF(S73,MATRIX!R73,"--")),"---")),"")</f>
        <v/>
      </c>
      <c r="AO73" s="70" t="str">
        <f>IF(V73&lt;&gt;0,IF(COUNT(X73:Z73),AM73*AE73*MATRIX!F73,IF(COUNT(AB73:AC73),AM73*AE73*MATRIX!F73/2,"")),"")</f>
        <v/>
      </c>
      <c r="AQ73" s="40" t="str">
        <f>IF(ISNUMBER($AE73),IF(ISNUMBER(MATRIX!U73),IF(MATRIX!U73-INT(MATRIX!U73)=0,MATRIX!U73,"("&amp;MATRIX!U73&amp;")"),"n/a"),"")</f>
        <v/>
      </c>
      <c r="AR73" s="77"/>
      <c r="AS73" s="81" t="str">
        <f>IF(ISNUMBER(AE73), IF(ISNUMBER(MATRIX!AD73),AE73*MATRIX!AD73,"n/a"),"")</f>
        <v/>
      </c>
      <c r="AT73" s="77"/>
      <c r="AU73" s="83" t="str">
        <f>IF(ISNUMBER($AE73), IF(ISNUMBER(MATRIX!AF73),$AE73*MATRIX!AF73,"n/a"),"")</f>
        <v/>
      </c>
      <c r="AV73" s="77"/>
      <c r="AW73" s="81" t="str">
        <f>IF(ISNUMBER($AE73), IF(ISNUMBER(MATRIX!AP73),$AE73*MATRIX!AP73,"n/a"),"")</f>
        <v/>
      </c>
      <c r="AX73" s="77" t="s">
        <v>434</v>
      </c>
      <c r="AY73" s="83" t="str">
        <f>IF(ISNUMBER($AE73), IF(ISNUMBER(MATRIX!AR73),$AE73*MATRIX!AR73,"n/a"),"")</f>
        <v/>
      </c>
      <c r="BA73" s="217" t="str">
        <f>IF(ISNUMBER($AE73), IF(MV&gt;200,IF(ISNUMBER(MATRIX!CL73),MATRIX!CL73,"n/a"),IF(ISNUMBER(MATRIX!CH73),MATRIX!CH73,"n/a")),"")</f>
        <v/>
      </c>
      <c r="BB73" s="1"/>
      <c r="BC73" s="1" t="str">
        <f>IF(ISNUMBER(AE73),IF(AND(ISNUMBER('Lo-Z-OUTPUT'!BA73),'Lo-Z-OUTPUT'!BA73&lt;&gt;0),'Lo-Z-OUTPUT'!BA73,'Lo-Z-INPUT'!$K$15*'Lo-Z-INPUT'!$K$7),"")</f>
        <v/>
      </c>
      <c r="BD73" s="1"/>
      <c r="BE73" s="161" t="str">
        <f t="shared" ref="BE73:BE132" si="46">IF(ISNUMBER($AE73),IF(BC73/AO73&lt;1,BC73/AO73,1),"")</f>
        <v/>
      </c>
      <c r="BF73" s="1"/>
      <c r="BG73" s="124" t="str">
        <f>IF(ISNUMBER($AE73),IF(MV&lt;200,IF(ISNUMBER(MATRIX!AE73),ROUND((MATRIX!AE73*IDLE/1000)*CKWH,2),"-"),IF(ISNUMBER(MATRIX!AQ73),ROUND((MATRIX!AQ73*IDLE/1000)*CKWH,2),"-")),"")</f>
        <v/>
      </c>
      <c r="BH73" s="125" t="str">
        <f t="shared" ref="BH73:BH132" si="47">IF(ISNUMBER(BG73),ES,"")</f>
        <v/>
      </c>
      <c r="BJ73" s="105" t="str">
        <f>IF(ISNUMBER($AE73),IF(MV&lt;200,IF(ISNUMBER(MATRIX!AG73),ROUND((MATRIX!AG73/1000)*RUNNING*CKWH,2),"-"),IF(ISNUMBER(MATRIX!AS73),ROUND((MATRIX!AS73/1000)*RUNNING*CKWH,2),"-")),"")</f>
        <v/>
      </c>
      <c r="BK73" s="126" t="str">
        <f t="shared" ref="BK73:BK132" si="48">IF(ISNUMBER(BJ73),ES,"")</f>
        <v/>
      </c>
      <c r="BM73" s="129" t="str">
        <f t="shared" si="35"/>
        <v/>
      </c>
      <c r="BN73" s="127" t="str">
        <f t="shared" ref="BN73:BN132" si="49">IF(ISNUMBER(BM73),ES,"")</f>
        <v/>
      </c>
      <c r="BP73" s="101" t="str">
        <f>IF(ISNUMBER(AE73),IF(ISNUMBER(MATRIX!BU73),AE73*MATRIX!BU73,"n/a"),"")</f>
        <v/>
      </c>
      <c r="BQ73" s="72"/>
      <c r="BR73" s="72" t="str">
        <f>IF(ISNUMBER(AE73),IF(ISNUMBER(MATRIX!BV73*BE73),AE73*MATRIX!BV73*BE73,"n/a"),"")</f>
        <v/>
      </c>
      <c r="BS73" s="72"/>
      <c r="BT73" s="100" t="str">
        <f t="shared" si="36"/>
        <v/>
      </c>
      <c r="BU73" s="96"/>
      <c r="BV73" s="157" t="str">
        <f t="shared" si="37"/>
        <v/>
      </c>
      <c r="BW73" s="158" t="str">
        <f t="shared" si="38"/>
        <v/>
      </c>
      <c r="BY73" s="85" t="str">
        <f>IF(ISNUMBER(AE73),IF(ISNUMBER(MATRIX!Y73),MATRIX!Y73,"n/a"),"")</f>
        <v/>
      </c>
      <c r="BZ73" s="86" t="str">
        <f t="shared" ref="BZ73:BZ110" si="50">IF(ISNUMBER(BY73),"dB","")</f>
        <v/>
      </c>
    </row>
    <row r="74" spans="1:78">
      <c r="A74" s="488" t="str">
        <f>MATRIX!A74</f>
        <v>LAB GRUPPEN</v>
      </c>
      <c r="B74" s="488" t="str">
        <f>IF(MATRIX!B74&lt;&gt;0,MATRIX!B74,"-")</f>
        <v>Lucia 240/2</v>
      </c>
      <c r="D74" t="b">
        <f>ISNUMBER(MATRIX!K74)</f>
        <v>1</v>
      </c>
      <c r="E74" t="b">
        <f>ISNUMBER(MATRIX!L74)</f>
        <v>1</v>
      </c>
      <c r="F74" t="b">
        <f>ISNUMBER(MATRIX!M74)</f>
        <v>1</v>
      </c>
      <c r="H74" t="b">
        <f>ISNUMBER(MATRIX!Q74)</f>
        <v>0</v>
      </c>
      <c r="I74" t="b">
        <f>ISNUMBER(MATRIX!R74)</f>
        <v>0</v>
      </c>
      <c r="K74" t="b">
        <f>AND(WLT&lt;=MATRIX!K74,MATRIX!K74&lt;=PIU*WLT)</f>
        <v>0</v>
      </c>
      <c r="L74" t="b">
        <f>AND(WLT&lt;=MATRIX!L74,MATRIX!L74&lt;=PIU*WLT)</f>
        <v>0</v>
      </c>
      <c r="M74" t="b">
        <f>AND(WLT&lt;=MATRIX!M74,MATRIX!M74&lt;=PIU*WLT)</f>
        <v>0</v>
      </c>
      <c r="O74" t="b">
        <f>AND(WLT&lt;=MATRIX!Q74,MATRIX!Q74&lt;=PIU*WLT)</f>
        <v>0</v>
      </c>
      <c r="P74" t="b">
        <f>AND(WLT&lt;=MATRIX!R74,MATRIX!R74&lt;=PIU*WLT)</f>
        <v>0</v>
      </c>
      <c r="R74" t="b">
        <f t="shared" si="31"/>
        <v>1</v>
      </c>
      <c r="S74" t="b">
        <f t="shared" si="32"/>
        <v>0</v>
      </c>
      <c r="T74" t="b">
        <f t="shared" si="33"/>
        <v>0</v>
      </c>
      <c r="V74" s="1">
        <f>IF(AND(ISNUMBER(MATRIX!$F74),MATRIX!$F74&lt;&gt;0),NLT/MATRIX!$F74,"ERROR")</f>
        <v>0</v>
      </c>
      <c r="X74" s="1" t="str">
        <f t="shared" si="39"/>
        <v>-</v>
      </c>
      <c r="Y74" s="1" t="str">
        <f t="shared" si="40"/>
        <v>-</v>
      </c>
      <c r="Z74" s="1" t="str">
        <f t="shared" si="41"/>
        <v>-</v>
      </c>
      <c r="AB74" s="1" t="str">
        <f t="shared" si="42"/>
        <v>-</v>
      </c>
      <c r="AC74" s="1" t="str">
        <f t="shared" si="43"/>
        <v>-</v>
      </c>
      <c r="AE74" s="64" t="str">
        <f t="shared" si="44"/>
        <v/>
      </c>
      <c r="AF74" s="64" t="str">
        <f t="shared" si="45"/>
        <v/>
      </c>
      <c r="AH74" s="62" t="str">
        <f>IF(ISNUMBER(AE74),AE74*MATRIX!E74,"-")</f>
        <v>-</v>
      </c>
      <c r="AJ74" s="215" t="str">
        <f>IF(ISNUMBER($AE74),IF(KP="kg",AE74*MATRIX!CB74,AE74*MATRIX!CB74*2.2),"-")</f>
        <v>-</v>
      </c>
      <c r="AK74" s="65" t="str">
        <f t="shared" si="34"/>
        <v/>
      </c>
      <c r="AM74" s="1" t="str">
        <f>IF(V74&lt;&gt;0,IF(COUNT(X74:Z74),IF(R74,MATRIX!K74,IF(S74,MATRIX!L74,IF(T74,MATRIX!M74,S))),IF(COUNT(AB74:AC74),IF(R74,MATRIX!Q74,IF(S74,MATRIX!R74,"--")),"---")),"")</f>
        <v/>
      </c>
      <c r="AO74" s="70" t="str">
        <f>IF(V74&lt;&gt;0,IF(COUNT(X74:Z74),AM74*AE74*MATRIX!F74,IF(COUNT(AB74:AC74),AM74*AE74*MATRIX!F74/2,"")),"")</f>
        <v/>
      </c>
      <c r="AQ74" s="40" t="str">
        <f>IF(ISNUMBER($AE74),IF(ISNUMBER(MATRIX!U74),IF(MATRIX!U74-INT(MATRIX!U74)=0,MATRIX!U74,"("&amp;MATRIX!U74&amp;")"),"n/a"),"")</f>
        <v/>
      </c>
      <c r="AR74" s="77"/>
      <c r="AS74" s="81" t="str">
        <f>IF(ISNUMBER(AE74), IF(ISNUMBER(MATRIX!AD74),AE74*MATRIX!AD74,"n/a"),"")</f>
        <v/>
      </c>
      <c r="AT74" s="77"/>
      <c r="AU74" s="83" t="str">
        <f>IF(ISNUMBER($AE74), IF(ISNUMBER(MATRIX!AF74),$AE74*MATRIX!AF74,"n/a"),"")</f>
        <v/>
      </c>
      <c r="AV74" s="77"/>
      <c r="AW74" s="81" t="str">
        <f>IF(ISNUMBER($AE74), IF(ISNUMBER(MATRIX!AP74),$AE74*MATRIX!AP74,"n/a"),"")</f>
        <v/>
      </c>
      <c r="AX74" s="77" t="s">
        <v>434</v>
      </c>
      <c r="AY74" s="83" t="str">
        <f>IF(ISNUMBER($AE74), IF(ISNUMBER(MATRIX!AR74),$AE74*MATRIX!AR74,"n/a"),"")</f>
        <v/>
      </c>
      <c r="BA74" s="217" t="str">
        <f>IF(ISNUMBER($AE74), IF(MV&gt;200,IF(ISNUMBER(MATRIX!CL74),MATRIX!CL74,"n/a"),IF(ISNUMBER(MATRIX!CH74),MATRIX!CH74,"n/a")),"")</f>
        <v/>
      </c>
      <c r="BB74" s="1"/>
      <c r="BC74" s="1" t="str">
        <f>IF(ISNUMBER(AE74),IF(AND(ISNUMBER('Lo-Z-OUTPUT'!BA74),'Lo-Z-OUTPUT'!BA74&lt;&gt;0),'Lo-Z-OUTPUT'!BA74,'Lo-Z-INPUT'!$K$15*'Lo-Z-INPUT'!$K$7),"")</f>
        <v/>
      </c>
      <c r="BD74" s="1"/>
      <c r="BE74" s="161" t="str">
        <f t="shared" si="46"/>
        <v/>
      </c>
      <c r="BF74" s="1"/>
      <c r="BG74" s="124" t="str">
        <f>IF(ISNUMBER($AE74),IF(MV&lt;200,IF(ISNUMBER(MATRIX!AE74),ROUND((MATRIX!AE74*IDLE/1000)*CKWH,2),"-"),IF(ISNUMBER(MATRIX!AQ74),ROUND((MATRIX!AQ74*IDLE/1000)*CKWH,2),"-")),"")</f>
        <v/>
      </c>
      <c r="BH74" s="125" t="str">
        <f t="shared" si="47"/>
        <v/>
      </c>
      <c r="BJ74" s="105" t="str">
        <f>IF(ISNUMBER($AE74),IF(MV&lt;200,IF(ISNUMBER(MATRIX!AG74),ROUND((MATRIX!AG74/1000)*RUNNING*CKWH,2),"-"),IF(ISNUMBER(MATRIX!AS74),ROUND((MATRIX!AS74/1000)*RUNNING*CKWH,2),"-")),"")</f>
        <v/>
      </c>
      <c r="BK74" s="126" t="str">
        <f t="shared" si="48"/>
        <v/>
      </c>
      <c r="BM74" s="129" t="str">
        <f t="shared" si="35"/>
        <v/>
      </c>
      <c r="BN74" s="127" t="str">
        <f t="shared" si="49"/>
        <v/>
      </c>
      <c r="BP74" s="101" t="str">
        <f>IF(ISNUMBER(AE74),IF(ISNUMBER(MATRIX!BU74),AE74*MATRIX!BU74,"n/a"),"")</f>
        <v/>
      </c>
      <c r="BQ74" s="72"/>
      <c r="BR74" s="72" t="str">
        <f>IF(ISNUMBER(AE74),IF(ISNUMBER(MATRIX!BV74*BE74),AE74*MATRIX!BV74*BE74,"n/a"),"")</f>
        <v/>
      </c>
      <c r="BS74" s="72"/>
      <c r="BT74" s="100" t="str">
        <f t="shared" si="36"/>
        <v/>
      </c>
      <c r="BU74" s="96"/>
      <c r="BV74" s="157" t="str">
        <f t="shared" si="37"/>
        <v/>
      </c>
      <c r="BW74" s="158" t="str">
        <f t="shared" si="38"/>
        <v/>
      </c>
      <c r="BY74" s="85" t="str">
        <f>IF(ISNUMBER(AE74),IF(ISNUMBER(MATRIX!Y74),MATRIX!Y74,"n/a"),"")</f>
        <v/>
      </c>
      <c r="BZ74" s="86" t="str">
        <f t="shared" si="50"/>
        <v/>
      </c>
    </row>
    <row r="75" spans="1:78">
      <c r="A75" s="488" t="str">
        <f>MATRIX!A75</f>
        <v>LAB GRUPPEN</v>
      </c>
      <c r="B75" s="488" t="str">
        <f>IF(MATRIX!B75&lt;&gt;0,MATRIX!B75,"-")</f>
        <v>Lucia 
60/1-70</v>
      </c>
      <c r="D75" t="b">
        <f>ISNUMBER(MATRIX!K75)</f>
        <v>0</v>
      </c>
      <c r="E75" t="b">
        <f>ISNUMBER(MATRIX!L75)</f>
        <v>0</v>
      </c>
      <c r="F75" t="b">
        <f>ISNUMBER(MATRIX!M75)</f>
        <v>0</v>
      </c>
      <c r="H75" t="b">
        <f>ISNUMBER(MATRIX!Q75)</f>
        <v>0</v>
      </c>
      <c r="I75" t="b">
        <f>ISNUMBER(MATRIX!R75)</f>
        <v>0</v>
      </c>
      <c r="K75" t="b">
        <f>AND(WLT&lt;=MATRIX!K75,MATRIX!K75&lt;=PIU*WLT)</f>
        <v>0</v>
      </c>
      <c r="L75" t="b">
        <f>AND(WLT&lt;=MATRIX!L75,MATRIX!L75&lt;=PIU*WLT)</f>
        <v>0</v>
      </c>
      <c r="M75" t="b">
        <f>AND(WLT&lt;=MATRIX!M75,MATRIX!M75&lt;=PIU*WLT)</f>
        <v>0</v>
      </c>
      <c r="O75" t="b">
        <f>AND(WLT&lt;=MATRIX!Q75,MATRIX!Q75&lt;=PIU*WLT)</f>
        <v>0</v>
      </c>
      <c r="P75" t="b">
        <f>AND(WLT&lt;=MATRIX!R75,MATRIX!R75&lt;=PIU*WLT)</f>
        <v>0</v>
      </c>
      <c r="R75" t="b">
        <f t="shared" si="31"/>
        <v>1</v>
      </c>
      <c r="S75" t="b">
        <f t="shared" si="32"/>
        <v>0</v>
      </c>
      <c r="T75" t="b">
        <f t="shared" si="33"/>
        <v>0</v>
      </c>
      <c r="V75" s="1" t="str">
        <f>IF(AND(ISNUMBER(MATRIX!$F75),MATRIX!$F75&lt;&gt;0),NLT/MATRIX!$F75,"ERROR")</f>
        <v>ERROR</v>
      </c>
      <c r="X75" s="1" t="str">
        <f t="shared" si="39"/>
        <v>-</v>
      </c>
      <c r="Y75" s="1" t="str">
        <f t="shared" si="40"/>
        <v>-</v>
      </c>
      <c r="Z75" s="1" t="str">
        <f t="shared" si="41"/>
        <v>-</v>
      </c>
      <c r="AB75" s="1" t="str">
        <f t="shared" si="42"/>
        <v>-</v>
      </c>
      <c r="AC75" s="1" t="str">
        <f t="shared" si="43"/>
        <v>-</v>
      </c>
      <c r="AE75" s="64" t="str">
        <f t="shared" si="44"/>
        <v>-</v>
      </c>
      <c r="AF75" s="64" t="str">
        <f t="shared" si="45"/>
        <v/>
      </c>
      <c r="AH75" s="62" t="str">
        <f>IF(ISNUMBER(AE75),AE75*MATRIX!E75,"-")</f>
        <v>-</v>
      </c>
      <c r="AJ75" s="215" t="str">
        <f>IF(ISNUMBER($AE75),IF(KP="kg",AE75*MATRIX!CB75,AE75*MATRIX!CB75*2.2),"-")</f>
        <v>-</v>
      </c>
      <c r="AK75" s="65" t="str">
        <f t="shared" si="34"/>
        <v/>
      </c>
      <c r="AM75" s="1" t="str">
        <f>IF(V75&lt;&gt;0,IF(COUNT(X75:Z75),IF(R75,MATRIX!K75,IF(S75,MATRIX!L75,IF(T75,MATRIX!M75,S))),IF(COUNT(AB75:AC75),IF(R75,MATRIX!Q75,IF(S75,MATRIX!R75,"--")),"---")),"")</f>
        <v>---</v>
      </c>
      <c r="AO75" s="70" t="str">
        <f>IF(V75&lt;&gt;0,IF(COUNT(X75:Z75),AM75*AE75*MATRIX!F75,IF(COUNT(AB75:AC75),AM75*AE75*MATRIX!F75/2,"")),"")</f>
        <v/>
      </c>
      <c r="AQ75" s="40" t="str">
        <f>IF(ISNUMBER($AE75),IF(ISNUMBER(MATRIX!U75),IF(MATRIX!U75-INT(MATRIX!U75)=0,MATRIX!U75,"("&amp;MATRIX!U75&amp;")"),"n/a"),"")</f>
        <v/>
      </c>
      <c r="AR75" s="77"/>
      <c r="AS75" s="81" t="str">
        <f>IF(ISNUMBER(AE75), IF(ISNUMBER(MATRIX!AD75),AE75*MATRIX!AD75,"n/a"),"")</f>
        <v/>
      </c>
      <c r="AT75" s="77"/>
      <c r="AU75" s="83" t="str">
        <f>IF(ISNUMBER($AE75), IF(ISNUMBER(MATRIX!AF75),$AE75*MATRIX!AF75,"n/a"),"")</f>
        <v/>
      </c>
      <c r="AV75" s="77"/>
      <c r="AW75" s="81" t="str">
        <f>IF(ISNUMBER($AE75), IF(ISNUMBER(MATRIX!AP75),$AE75*MATRIX!AP75,"n/a"),"")</f>
        <v/>
      </c>
      <c r="AX75" s="77" t="s">
        <v>434</v>
      </c>
      <c r="AY75" s="83" t="str">
        <f>IF(ISNUMBER($AE75), IF(ISNUMBER(MATRIX!AR75),$AE75*MATRIX!AR75,"n/a"),"")</f>
        <v/>
      </c>
      <c r="BA75" s="217" t="str">
        <f>IF(ISNUMBER($AE75), IF(MV&gt;200,IF(ISNUMBER(MATRIX!CL75),MATRIX!CL75,"n/a"),IF(ISNUMBER(MATRIX!CH75),MATRIX!CH75,"n/a")),"")</f>
        <v/>
      </c>
      <c r="BB75" s="1"/>
      <c r="BC75" s="1" t="str">
        <f>IF(ISNUMBER(AE75),IF(AND(ISNUMBER('Lo-Z-OUTPUT'!BA75),'Lo-Z-OUTPUT'!BA75&lt;&gt;0),'Lo-Z-OUTPUT'!BA75,'Lo-Z-INPUT'!$K$15*'Lo-Z-INPUT'!$K$7),"")</f>
        <v/>
      </c>
      <c r="BD75" s="1"/>
      <c r="BE75" s="161" t="str">
        <f t="shared" si="46"/>
        <v/>
      </c>
      <c r="BF75" s="1"/>
      <c r="BG75" s="124" t="str">
        <f>IF(ISNUMBER($AE75),IF(MV&lt;200,IF(ISNUMBER(MATRIX!AE75),ROUND((MATRIX!AE75*IDLE/1000)*CKWH,2),"-"),IF(ISNUMBER(MATRIX!AQ75),ROUND((MATRIX!AQ75*IDLE/1000)*CKWH,2),"-")),"")</f>
        <v/>
      </c>
      <c r="BH75" s="125" t="str">
        <f t="shared" si="47"/>
        <v/>
      </c>
      <c r="BJ75" s="105" t="str">
        <f>IF(ISNUMBER($AE75),IF(MV&lt;200,IF(ISNUMBER(MATRIX!AG75),ROUND((MATRIX!AG75/1000)*RUNNING*CKWH,2),"-"),IF(ISNUMBER(MATRIX!AS75),ROUND((MATRIX!AS75/1000)*RUNNING*CKWH,2),"-")),"")</f>
        <v/>
      </c>
      <c r="BK75" s="126" t="str">
        <f t="shared" si="48"/>
        <v/>
      </c>
      <c r="BM75" s="129" t="str">
        <f t="shared" si="35"/>
        <v/>
      </c>
      <c r="BN75" s="127" t="str">
        <f t="shared" si="49"/>
        <v/>
      </c>
      <c r="BP75" s="101" t="str">
        <f>IF(ISNUMBER(AE75),IF(ISNUMBER(MATRIX!BU75),AE75*MATRIX!BU75,"n/a"),"")</f>
        <v/>
      </c>
      <c r="BQ75" s="72"/>
      <c r="BR75" s="72" t="str">
        <f>IF(ISNUMBER(AE75),IF(ISNUMBER(MATRIX!BV75*BE75),AE75*MATRIX!BV75*BE75,"n/a"),"")</f>
        <v/>
      </c>
      <c r="BS75" s="72"/>
      <c r="BT75" s="100" t="str">
        <f t="shared" si="36"/>
        <v/>
      </c>
      <c r="BU75" s="96"/>
      <c r="BV75" s="157" t="str">
        <f t="shared" si="37"/>
        <v/>
      </c>
      <c r="BW75" s="158" t="str">
        <f t="shared" si="38"/>
        <v/>
      </c>
      <c r="BY75" s="85" t="str">
        <f>IF(ISNUMBER(AE75),IF(ISNUMBER(MATRIX!Y75),MATRIX!Y75,"n/a"),"")</f>
        <v/>
      </c>
      <c r="BZ75" s="86" t="str">
        <f t="shared" si="50"/>
        <v/>
      </c>
    </row>
    <row r="76" spans="1:78">
      <c r="A76" s="488" t="str">
        <f>MATRIX!A76</f>
        <v>LAB GRUPPEN</v>
      </c>
      <c r="B76" s="488" t="str">
        <f>IF(MATRIX!B76&lt;&gt;0,MATRIX!B76,"-")</f>
        <v>Lucia 
120/1-70</v>
      </c>
      <c r="D76" t="b">
        <f>ISNUMBER(MATRIX!K76)</f>
        <v>0</v>
      </c>
      <c r="E76" t="b">
        <f>ISNUMBER(MATRIX!L76)</f>
        <v>0</v>
      </c>
      <c r="F76" t="b">
        <f>ISNUMBER(MATRIX!M76)</f>
        <v>0</v>
      </c>
      <c r="H76" t="b">
        <f>ISNUMBER(MATRIX!Q76)</f>
        <v>0</v>
      </c>
      <c r="I76" t="b">
        <f>ISNUMBER(MATRIX!R76)</f>
        <v>0</v>
      </c>
      <c r="K76" t="b">
        <f>AND(WLT&lt;=MATRIX!K76,MATRIX!K76&lt;=PIU*WLT)</f>
        <v>0</v>
      </c>
      <c r="L76" t="b">
        <f>AND(WLT&lt;=MATRIX!L76,MATRIX!L76&lt;=PIU*WLT)</f>
        <v>0</v>
      </c>
      <c r="M76" t="b">
        <f>AND(WLT&lt;=MATRIX!M76,MATRIX!M76&lt;=PIU*WLT)</f>
        <v>0</v>
      </c>
      <c r="O76" t="b">
        <f>AND(WLT&lt;=MATRIX!Q76,MATRIX!Q76&lt;=PIU*WLT)</f>
        <v>0</v>
      </c>
      <c r="P76" t="b">
        <f>AND(WLT&lt;=MATRIX!R76,MATRIX!R76&lt;=PIU*WLT)</f>
        <v>0</v>
      </c>
      <c r="R76" t="b">
        <f t="shared" si="31"/>
        <v>1</v>
      </c>
      <c r="S76" t="b">
        <f t="shared" si="32"/>
        <v>0</v>
      </c>
      <c r="T76" t="b">
        <f t="shared" si="33"/>
        <v>0</v>
      </c>
      <c r="V76" s="1" t="str">
        <f>IF(AND(ISNUMBER(MATRIX!$F76),MATRIX!$F76&lt;&gt;0),NLT/MATRIX!$F76,"ERROR")</f>
        <v>ERROR</v>
      </c>
      <c r="X76" s="1" t="str">
        <f t="shared" si="39"/>
        <v>-</v>
      </c>
      <c r="Y76" s="1" t="str">
        <f t="shared" si="40"/>
        <v>-</v>
      </c>
      <c r="Z76" s="1" t="str">
        <f t="shared" si="41"/>
        <v>-</v>
      </c>
      <c r="AB76" s="1" t="str">
        <f t="shared" si="42"/>
        <v>-</v>
      </c>
      <c r="AC76" s="1" t="str">
        <f t="shared" si="43"/>
        <v>-</v>
      </c>
      <c r="AE76" s="64" t="str">
        <f t="shared" si="44"/>
        <v>-</v>
      </c>
      <c r="AF76" s="64" t="str">
        <f t="shared" si="45"/>
        <v/>
      </c>
      <c r="AH76" s="62" t="str">
        <f>IF(ISNUMBER(AE76),AE76*MATRIX!E76,"-")</f>
        <v>-</v>
      </c>
      <c r="AJ76" s="215" t="str">
        <f>IF(ISNUMBER($AE76),IF(KP="kg",AE76*MATRIX!CB76,AE76*MATRIX!CB76*2.2),"-")</f>
        <v>-</v>
      </c>
      <c r="AK76" s="65" t="str">
        <f t="shared" si="34"/>
        <v/>
      </c>
      <c r="AM76" s="1" t="str">
        <f>IF(V76&lt;&gt;0,IF(COUNT(X76:Z76),IF(R76,MATRIX!K76,IF(S76,MATRIX!L76,IF(T76,MATRIX!M76,S))),IF(COUNT(AB76:AC76),IF(R76,MATRIX!Q76,IF(S76,MATRIX!R76,"--")),"---")),"")</f>
        <v>---</v>
      </c>
      <c r="AO76" s="70" t="str">
        <f>IF(V76&lt;&gt;0,IF(COUNT(X76:Z76),AM76*AE76*MATRIX!F76,IF(COUNT(AB76:AC76),AM76*AE76*MATRIX!F76/2,"")),"")</f>
        <v/>
      </c>
      <c r="AQ76" s="40" t="str">
        <f>IF(ISNUMBER($AE76),IF(ISNUMBER(MATRIX!U76),IF(MATRIX!U76-INT(MATRIX!U76)=0,MATRIX!U76,"("&amp;MATRIX!U76&amp;")"),"n/a"),"")</f>
        <v/>
      </c>
      <c r="AR76" s="77"/>
      <c r="AS76" s="81" t="str">
        <f>IF(ISNUMBER(AE76), IF(ISNUMBER(MATRIX!AD76),AE76*MATRIX!AD76,"n/a"),"")</f>
        <v/>
      </c>
      <c r="AT76" s="77"/>
      <c r="AU76" s="83" t="str">
        <f>IF(ISNUMBER($AE76), IF(ISNUMBER(MATRIX!AF76),$AE76*MATRIX!AF76,"n/a"),"")</f>
        <v/>
      </c>
      <c r="AV76" s="77"/>
      <c r="AW76" s="81" t="str">
        <f>IF(ISNUMBER($AE76), IF(ISNUMBER(MATRIX!AP76),$AE76*MATRIX!AP76,"n/a"),"")</f>
        <v/>
      </c>
      <c r="AX76" s="77" t="s">
        <v>434</v>
      </c>
      <c r="AY76" s="83" t="str">
        <f>IF(ISNUMBER($AE76), IF(ISNUMBER(MATRIX!AR76),$AE76*MATRIX!AR76,"n/a"),"")</f>
        <v/>
      </c>
      <c r="BA76" s="217" t="str">
        <f>IF(ISNUMBER($AE76), IF(MV&gt;200,IF(ISNUMBER(MATRIX!CL76),MATRIX!CL76,"n/a"),IF(ISNUMBER(MATRIX!CH76),MATRIX!CH76,"n/a")),"")</f>
        <v/>
      </c>
      <c r="BB76" s="1"/>
      <c r="BC76" s="1" t="str">
        <f>IF(ISNUMBER(AE76),IF(AND(ISNUMBER('Lo-Z-OUTPUT'!BA76),'Lo-Z-OUTPUT'!BA76&lt;&gt;0),'Lo-Z-OUTPUT'!BA76,'Lo-Z-INPUT'!$K$15*'Lo-Z-INPUT'!$K$7),"")</f>
        <v/>
      </c>
      <c r="BD76" s="1"/>
      <c r="BE76" s="161" t="str">
        <f t="shared" si="46"/>
        <v/>
      </c>
      <c r="BF76" s="1"/>
      <c r="BG76" s="124" t="str">
        <f>IF(ISNUMBER($AE76),IF(MV&lt;200,IF(ISNUMBER(MATRIX!AE76),ROUND((MATRIX!AE76*IDLE/1000)*CKWH,2),"-"),IF(ISNUMBER(MATRIX!AQ76),ROUND((MATRIX!AQ76*IDLE/1000)*CKWH,2),"-")),"")</f>
        <v/>
      </c>
      <c r="BH76" s="125" t="str">
        <f t="shared" si="47"/>
        <v/>
      </c>
      <c r="BJ76" s="105" t="str">
        <f>IF(ISNUMBER($AE76),IF(MV&lt;200,IF(ISNUMBER(MATRIX!AG76),ROUND((MATRIX!AG76/1000)*RUNNING*CKWH,2),"-"),IF(ISNUMBER(MATRIX!AS76),ROUND((MATRIX!AS76/1000)*RUNNING*CKWH,2),"-")),"")</f>
        <v/>
      </c>
      <c r="BK76" s="126" t="str">
        <f t="shared" si="48"/>
        <v/>
      </c>
      <c r="BM76" s="129" t="str">
        <f t="shared" si="35"/>
        <v/>
      </c>
      <c r="BN76" s="127" t="str">
        <f t="shared" si="49"/>
        <v/>
      </c>
      <c r="BP76" s="101" t="str">
        <f>IF(ISNUMBER(AE76),IF(ISNUMBER(MATRIX!BU76),AE76*MATRIX!BU76,"n/a"),"")</f>
        <v/>
      </c>
      <c r="BQ76" s="72"/>
      <c r="BR76" s="72" t="str">
        <f>IF(ISNUMBER(AE76),IF(ISNUMBER(MATRIX!BV76*BE76),AE76*MATRIX!BV76*BE76,"n/a"),"")</f>
        <v/>
      </c>
      <c r="BS76" s="72"/>
      <c r="BT76" s="100" t="str">
        <f t="shared" si="36"/>
        <v/>
      </c>
      <c r="BU76" s="96"/>
      <c r="BV76" s="157" t="str">
        <f t="shared" si="37"/>
        <v/>
      </c>
      <c r="BW76" s="158" t="str">
        <f t="shared" si="38"/>
        <v/>
      </c>
      <c r="BY76" s="85" t="str">
        <f>IF(ISNUMBER(AE76),IF(ISNUMBER(MATRIX!Y76),MATRIX!Y76,"n/a"),"")</f>
        <v/>
      </c>
      <c r="BZ76" s="86" t="str">
        <f t="shared" si="50"/>
        <v/>
      </c>
    </row>
    <row r="77" spans="1:78">
      <c r="A77" s="488" t="str">
        <f>MATRIX!A77</f>
        <v>LAB GRUPPEN</v>
      </c>
      <c r="B77" s="488" t="str">
        <f>IF(MATRIX!B77&lt;&gt;0,MATRIX!B77,"-")</f>
        <v>Lucia 
240/1-70</v>
      </c>
      <c r="D77" t="b">
        <f>ISNUMBER(MATRIX!K77)</f>
        <v>0</v>
      </c>
      <c r="E77" t="b">
        <f>ISNUMBER(MATRIX!L77)</f>
        <v>0</v>
      </c>
      <c r="F77" t="b">
        <f>ISNUMBER(MATRIX!M77)</f>
        <v>0</v>
      </c>
      <c r="H77" t="b">
        <f>ISNUMBER(MATRIX!Q77)</f>
        <v>0</v>
      </c>
      <c r="I77" t="b">
        <f>ISNUMBER(MATRIX!R77)</f>
        <v>0</v>
      </c>
      <c r="K77" t="b">
        <f>AND(WLT&lt;=MATRIX!K77,MATRIX!K77&lt;=PIU*WLT)</f>
        <v>0</v>
      </c>
      <c r="L77" t="b">
        <f>AND(WLT&lt;=MATRIX!L77,MATRIX!L77&lt;=PIU*WLT)</f>
        <v>0</v>
      </c>
      <c r="M77" t="b">
        <f>AND(WLT&lt;=MATRIX!M77,MATRIX!M77&lt;=PIU*WLT)</f>
        <v>0</v>
      </c>
      <c r="O77" t="b">
        <f>AND(WLT&lt;=MATRIX!Q77,MATRIX!Q77&lt;=PIU*WLT)</f>
        <v>0</v>
      </c>
      <c r="P77" t="b">
        <f>AND(WLT&lt;=MATRIX!R77,MATRIX!R77&lt;=PIU*WLT)</f>
        <v>0</v>
      </c>
      <c r="R77" t="b">
        <f t="shared" si="31"/>
        <v>1</v>
      </c>
      <c r="S77" t="b">
        <f t="shared" si="32"/>
        <v>0</v>
      </c>
      <c r="T77" t="b">
        <f t="shared" si="33"/>
        <v>0</v>
      </c>
      <c r="V77" s="1" t="str">
        <f>IF(AND(ISNUMBER(MATRIX!$F77),MATRIX!$F77&lt;&gt;0),NLT/MATRIX!$F77,"ERROR")</f>
        <v>ERROR</v>
      </c>
      <c r="X77" s="1" t="str">
        <f t="shared" si="39"/>
        <v>-</v>
      </c>
      <c r="Y77" s="1" t="str">
        <f t="shared" si="40"/>
        <v>-</v>
      </c>
      <c r="Z77" s="1" t="str">
        <f t="shared" si="41"/>
        <v>-</v>
      </c>
      <c r="AB77" s="1" t="str">
        <f t="shared" si="42"/>
        <v>-</v>
      </c>
      <c r="AC77" s="1" t="str">
        <f t="shared" si="43"/>
        <v>-</v>
      </c>
      <c r="AE77" s="64" t="str">
        <f t="shared" si="44"/>
        <v>-</v>
      </c>
      <c r="AF77" s="64" t="str">
        <f t="shared" si="45"/>
        <v/>
      </c>
      <c r="AH77" s="62" t="str">
        <f>IF(ISNUMBER(AE77),AE77*MATRIX!E77,"-")</f>
        <v>-</v>
      </c>
      <c r="AJ77" s="215" t="str">
        <f>IF(ISNUMBER($AE77),IF(KP="kg",AE77*MATRIX!CB77,AE77*MATRIX!CB77*2.2),"-")</f>
        <v>-</v>
      </c>
      <c r="AK77" s="65" t="str">
        <f t="shared" si="34"/>
        <v/>
      </c>
      <c r="AM77" s="1" t="str">
        <f>IF(V77&lt;&gt;0,IF(COUNT(X77:Z77),IF(R77,MATRIX!K77,IF(S77,MATRIX!L77,IF(T77,MATRIX!M77,S))),IF(COUNT(AB77:AC77),IF(R77,MATRIX!Q77,IF(S77,MATRIX!R77,"--")),"---")),"")</f>
        <v>---</v>
      </c>
      <c r="AO77" s="70" t="str">
        <f>IF(V77&lt;&gt;0,IF(COUNT(X77:Z77),AM77*AE77*MATRIX!F77,IF(COUNT(AB77:AC77),AM77*AE77*MATRIX!F77/2,"")),"")</f>
        <v/>
      </c>
      <c r="AQ77" s="40" t="str">
        <f>IF(ISNUMBER($AE77),IF(ISNUMBER(MATRIX!U77),IF(MATRIX!U77-INT(MATRIX!U77)=0,MATRIX!U77,"("&amp;MATRIX!U77&amp;")"),"n/a"),"")</f>
        <v/>
      </c>
      <c r="AR77" s="77"/>
      <c r="AS77" s="81" t="str">
        <f>IF(ISNUMBER(AE77), IF(ISNUMBER(MATRIX!AD77),AE77*MATRIX!AD77,"n/a"),"")</f>
        <v/>
      </c>
      <c r="AT77" s="77"/>
      <c r="AU77" s="83" t="str">
        <f>IF(ISNUMBER($AE77), IF(ISNUMBER(MATRIX!AF77),$AE77*MATRIX!AF77,"n/a"),"")</f>
        <v/>
      </c>
      <c r="AV77" s="77"/>
      <c r="AW77" s="81" t="str">
        <f>IF(ISNUMBER($AE77), IF(ISNUMBER(MATRIX!AP77),$AE77*MATRIX!AP77,"n/a"),"")</f>
        <v/>
      </c>
      <c r="AX77" s="77" t="s">
        <v>434</v>
      </c>
      <c r="AY77" s="83" t="str">
        <f>IF(ISNUMBER($AE77), IF(ISNUMBER(MATRIX!AR77),$AE77*MATRIX!AR77,"n/a"),"")</f>
        <v/>
      </c>
      <c r="BA77" s="217" t="str">
        <f>IF(ISNUMBER($AE77), IF(MV&gt;200,IF(ISNUMBER(MATRIX!CL77),MATRIX!CL77,"n/a"),IF(ISNUMBER(MATRIX!CH77),MATRIX!CH77,"n/a")),"")</f>
        <v/>
      </c>
      <c r="BB77" s="1"/>
      <c r="BC77" s="1" t="str">
        <f>IF(ISNUMBER(AE77),IF(AND(ISNUMBER('Lo-Z-OUTPUT'!BA77),'Lo-Z-OUTPUT'!BA77&lt;&gt;0),'Lo-Z-OUTPUT'!BA77,'Lo-Z-INPUT'!$K$15*'Lo-Z-INPUT'!$K$7),"")</f>
        <v/>
      </c>
      <c r="BD77" s="1"/>
      <c r="BE77" s="161" t="str">
        <f t="shared" si="46"/>
        <v/>
      </c>
      <c r="BF77" s="1"/>
      <c r="BG77" s="124" t="str">
        <f>IF(ISNUMBER($AE77),IF(MV&lt;200,IF(ISNUMBER(MATRIX!AE77),ROUND((MATRIX!AE77*IDLE/1000)*CKWH,2),"-"),IF(ISNUMBER(MATRIX!AQ77),ROUND((MATRIX!AQ77*IDLE/1000)*CKWH,2),"-")),"")</f>
        <v/>
      </c>
      <c r="BH77" s="125" t="str">
        <f t="shared" si="47"/>
        <v/>
      </c>
      <c r="BJ77" s="105" t="str">
        <f>IF(ISNUMBER($AE77),IF(MV&lt;200,IF(ISNUMBER(MATRIX!AG77),ROUND((MATRIX!AG77/1000)*RUNNING*CKWH,2),"-"),IF(ISNUMBER(MATRIX!AS77),ROUND((MATRIX!AS77/1000)*RUNNING*CKWH,2),"-")),"")</f>
        <v/>
      </c>
      <c r="BK77" s="126" t="str">
        <f t="shared" si="48"/>
        <v/>
      </c>
      <c r="BM77" s="129" t="str">
        <f t="shared" si="35"/>
        <v/>
      </c>
      <c r="BN77" s="127" t="str">
        <f t="shared" si="49"/>
        <v/>
      </c>
      <c r="BP77" s="101" t="str">
        <f>IF(ISNUMBER(AE77),IF(ISNUMBER(MATRIX!BU77),AE77*MATRIX!BU77,"n/a"),"")</f>
        <v/>
      </c>
      <c r="BQ77" s="72"/>
      <c r="BR77" s="72" t="str">
        <f>IF(ISNUMBER(AE77),IF(ISNUMBER(MATRIX!BV77*BE77),AE77*MATRIX!BV77*BE77,"n/a"),"")</f>
        <v/>
      </c>
      <c r="BS77" s="72"/>
      <c r="BT77" s="100" t="str">
        <f t="shared" si="36"/>
        <v/>
      </c>
      <c r="BU77" s="96"/>
      <c r="BV77" s="157" t="str">
        <f t="shared" si="37"/>
        <v/>
      </c>
      <c r="BW77" s="158" t="str">
        <f t="shared" si="38"/>
        <v/>
      </c>
      <c r="BY77" s="85" t="str">
        <f>IF(ISNUMBER(AE77),IF(ISNUMBER(MATRIX!Y77),MATRIX!Y77,"n/a"),"")</f>
        <v/>
      </c>
      <c r="BZ77" s="86" t="str">
        <f t="shared" si="50"/>
        <v/>
      </c>
    </row>
    <row r="78" spans="1:78">
      <c r="A78" s="45" t="str">
        <f>MATRIX!A78</f>
        <v>CROWN</v>
      </c>
      <c r="B78" s="45" t="str">
        <f>IF(MATRIX!B78&lt;&gt;0,MATRIX!B78,"-")</f>
        <v>CTs 600</v>
      </c>
      <c r="D78" t="b">
        <f>ISNUMBER(MATRIX!K78)</f>
        <v>1</v>
      </c>
      <c r="E78" t="b">
        <f>ISNUMBER(MATRIX!L78)</f>
        <v>1</v>
      </c>
      <c r="F78" t="b">
        <f>ISNUMBER(MATRIX!M78)</f>
        <v>1</v>
      </c>
      <c r="H78" t="b">
        <f>ISNUMBER(MATRIX!Q78)</f>
        <v>1</v>
      </c>
      <c r="I78" t="b">
        <f>ISNUMBER(MATRIX!R78)</f>
        <v>1</v>
      </c>
      <c r="K78" t="b">
        <f>AND(WLT&lt;=MATRIX!K78,MATRIX!K78&lt;=PIU*WLT)</f>
        <v>0</v>
      </c>
      <c r="L78" t="b">
        <f>AND(WLT&lt;=MATRIX!L78,MATRIX!L78&lt;=PIU*WLT)</f>
        <v>0</v>
      </c>
      <c r="M78" t="b">
        <f>AND(WLT&lt;=MATRIX!M78,MATRIX!M78&lt;=PIU*WLT)</f>
        <v>0</v>
      </c>
      <c r="O78" t="b">
        <f>AND(WLT&lt;=MATRIX!Q78,MATRIX!Q78&lt;=PIU*WLT)</f>
        <v>0</v>
      </c>
      <c r="P78" t="b">
        <f>AND(WLT&lt;=MATRIX!R78,MATRIX!R78&lt;=PIU*WLT)</f>
        <v>0</v>
      </c>
      <c r="R78" t="b">
        <f t="shared" si="31"/>
        <v>1</v>
      </c>
      <c r="S78" t="b">
        <f t="shared" si="32"/>
        <v>0</v>
      </c>
      <c r="T78" t="b">
        <f t="shared" si="33"/>
        <v>0</v>
      </c>
      <c r="V78" s="1">
        <f>IF(AND(ISNUMBER(MATRIX!$F78),MATRIX!$F78&lt;&gt;0),NLT/MATRIX!$F78,"ERROR")</f>
        <v>0</v>
      </c>
      <c r="X78" s="1" t="str">
        <f t="shared" si="39"/>
        <v>-</v>
      </c>
      <c r="Y78" s="1" t="str">
        <f t="shared" si="40"/>
        <v>-</v>
      </c>
      <c r="Z78" s="1" t="str">
        <f t="shared" si="41"/>
        <v>-</v>
      </c>
      <c r="AB78" s="1" t="str">
        <f t="shared" si="42"/>
        <v>-</v>
      </c>
      <c r="AC78" s="1" t="str">
        <f t="shared" si="43"/>
        <v>-</v>
      </c>
      <c r="AE78" s="64" t="str">
        <f t="shared" si="44"/>
        <v/>
      </c>
      <c r="AF78" s="64" t="str">
        <f t="shared" si="45"/>
        <v/>
      </c>
      <c r="AH78" s="62" t="str">
        <f>IF(ISNUMBER(AE78),AE78*MATRIX!E78,"-")</f>
        <v>-</v>
      </c>
      <c r="AJ78" s="215" t="str">
        <f>IF(ISNUMBER($AE78),IF(KP="kg",AE78*MATRIX!CB78,AE78*MATRIX!CB78*2.2),"-")</f>
        <v>-</v>
      </c>
      <c r="AK78" s="65" t="str">
        <f t="shared" si="34"/>
        <v/>
      </c>
      <c r="AM78" s="1" t="str">
        <f>IF(V78&lt;&gt;0,IF(COUNT(X78:Z78),IF(R78,MATRIX!K78,IF(S78,MATRIX!L78,IF(T78,MATRIX!M78,S))),IF(COUNT(AB78:AC78),IF(R78,MATRIX!Q78,IF(S78,MATRIX!R78,"--")),"---")),"")</f>
        <v/>
      </c>
      <c r="AO78" s="70" t="str">
        <f>IF(V78&lt;&gt;0,IF(COUNT(X78:Z78),AM78*AE78*MATRIX!F78,IF(COUNT(AB78:AC78),AM78*AE78*MATRIX!F78/2,"")),"")</f>
        <v/>
      </c>
      <c r="AQ78" s="40" t="str">
        <f>IF(ISNUMBER($AE78),IF(ISNUMBER(MATRIX!U78),IF(MATRIX!U78-INT(MATRIX!U78)=0,MATRIX!U78,"("&amp;MATRIX!U78&amp;")"),"n/a"),"")</f>
        <v/>
      </c>
      <c r="AR78" s="77"/>
      <c r="AS78" s="81" t="str">
        <f>IF(ISNUMBER(AE78), IF(ISNUMBER(MATRIX!AD78),AE78*MATRIX!AD78,"n/a"),"")</f>
        <v/>
      </c>
      <c r="AT78" s="77"/>
      <c r="AU78" s="83" t="str">
        <f>IF(ISNUMBER($AE78), IF(ISNUMBER(MATRIX!AF78),$AE78*MATRIX!AF78,"n/a"),"")</f>
        <v/>
      </c>
      <c r="AV78" s="77"/>
      <c r="AW78" s="81" t="str">
        <f>IF(ISNUMBER($AE78), IF(ISNUMBER(MATRIX!AP78),$AE78*MATRIX!AP78,"n/a"),"")</f>
        <v/>
      </c>
      <c r="AX78" s="77" t="s">
        <v>434</v>
      </c>
      <c r="AY78" s="83" t="str">
        <f>IF(ISNUMBER($AE78), IF(ISNUMBER(MATRIX!AR78),$AE78*MATRIX!AR78,"n/a"),"")</f>
        <v/>
      </c>
      <c r="BA78" s="217" t="str">
        <f>IF(ISNUMBER($AE78), IF(MV&gt;200,IF(ISNUMBER(MATRIX!CL78),MATRIX!CL78,"n/a"),IF(ISNUMBER(MATRIX!CH78),MATRIX!CH78,"n/a")),"")</f>
        <v/>
      </c>
      <c r="BB78" s="1"/>
      <c r="BC78" s="1" t="str">
        <f>IF(ISNUMBER(AE78),IF(AND(ISNUMBER('Lo-Z-OUTPUT'!BA78),'Lo-Z-OUTPUT'!BA78&lt;&gt;0),'Lo-Z-OUTPUT'!BA78,'Lo-Z-INPUT'!$K$15*'Lo-Z-INPUT'!$K$7),"")</f>
        <v/>
      </c>
      <c r="BD78" s="1"/>
      <c r="BE78" s="161" t="str">
        <f t="shared" si="46"/>
        <v/>
      </c>
      <c r="BF78" s="1"/>
      <c r="BG78" s="124" t="str">
        <f>IF(ISNUMBER($AE78),IF(MV&lt;200,IF(ISNUMBER(MATRIX!AE78),ROUND((MATRIX!AE78*IDLE/1000)*CKWH,2),"-"),IF(ISNUMBER(MATRIX!AQ78),ROUND((MATRIX!AQ78*IDLE/1000)*CKWH,2),"-")),"")</f>
        <v/>
      </c>
      <c r="BH78" s="125" t="str">
        <f t="shared" si="47"/>
        <v/>
      </c>
      <c r="BJ78" s="105" t="str">
        <f>IF(ISNUMBER($AE78),IF(MV&lt;200,IF(ISNUMBER(MATRIX!AG78),ROUND((MATRIX!AG78/1000)*RUNNING*CKWH,2),"-"),IF(ISNUMBER(MATRIX!AS78),ROUND((MATRIX!AS78/1000)*RUNNING*CKWH,2),"-")),"")</f>
        <v/>
      </c>
      <c r="BK78" s="126" t="str">
        <f t="shared" si="48"/>
        <v/>
      </c>
      <c r="BM78" s="129" t="str">
        <f t="shared" si="35"/>
        <v/>
      </c>
      <c r="BN78" s="127" t="str">
        <f t="shared" si="49"/>
        <v/>
      </c>
      <c r="BP78" s="101" t="str">
        <f>IF(ISNUMBER(AE78),IF(ISNUMBER(MATRIX!BU78),AE78*MATRIX!BU78,"n/a"),"")</f>
        <v/>
      </c>
      <c r="BQ78" s="72"/>
      <c r="BR78" s="72" t="str">
        <f>IF(ISNUMBER(AE78),IF(ISNUMBER(MATRIX!BV78*BE78),AE78*MATRIX!BV78*BE78,"n/a"),"")</f>
        <v/>
      </c>
      <c r="BS78" s="72"/>
      <c r="BT78" s="100" t="str">
        <f t="shared" si="36"/>
        <v/>
      </c>
      <c r="BU78" s="96"/>
      <c r="BV78" s="157" t="str">
        <f t="shared" si="37"/>
        <v/>
      </c>
      <c r="BW78" s="158" t="str">
        <f t="shared" si="38"/>
        <v/>
      </c>
      <c r="BY78" s="85" t="str">
        <f>IF(ISNUMBER(AE78),IF(ISNUMBER(MATRIX!Y78),MATRIX!Y78,"n/a"),"")</f>
        <v/>
      </c>
      <c r="BZ78" s="86" t="str">
        <f t="shared" si="50"/>
        <v/>
      </c>
    </row>
    <row r="79" spans="1:78">
      <c r="A79" s="45" t="str">
        <f>MATRIX!A79</f>
        <v>CROWN</v>
      </c>
      <c r="B79" s="45" t="str">
        <f>IF(MATRIX!B79&lt;&gt;0,MATRIX!B79,"-")</f>
        <v>CTs 1200</v>
      </c>
      <c r="D79" t="b">
        <f>ISNUMBER(MATRIX!K79)</f>
        <v>1</v>
      </c>
      <c r="E79" t="b">
        <f>ISNUMBER(MATRIX!L79)</f>
        <v>1</v>
      </c>
      <c r="F79" t="b">
        <f>ISNUMBER(MATRIX!M79)</f>
        <v>1</v>
      </c>
      <c r="H79" t="b">
        <f>ISNUMBER(MATRIX!Q79)</f>
        <v>1</v>
      </c>
      <c r="I79" t="b">
        <f>ISNUMBER(MATRIX!R79)</f>
        <v>1</v>
      </c>
      <c r="K79" t="b">
        <f>AND(WLT&lt;=MATRIX!K79,MATRIX!K79&lt;=PIU*WLT)</f>
        <v>0</v>
      </c>
      <c r="L79" t="b">
        <f>AND(WLT&lt;=MATRIX!L79,MATRIX!L79&lt;=PIU*WLT)</f>
        <v>0</v>
      </c>
      <c r="M79" t="b">
        <f>AND(WLT&lt;=MATRIX!M79,MATRIX!M79&lt;=PIU*WLT)</f>
        <v>0</v>
      </c>
      <c r="O79" t="b">
        <f>AND(WLT&lt;=MATRIX!Q79,MATRIX!Q79&lt;=PIU*WLT)</f>
        <v>0</v>
      </c>
      <c r="P79" t="b">
        <f>AND(WLT&lt;=MATRIX!R79,MATRIX!R79&lt;=PIU*WLT)</f>
        <v>0</v>
      </c>
      <c r="R79" t="b">
        <f t="shared" si="31"/>
        <v>1</v>
      </c>
      <c r="S79" t="b">
        <f t="shared" si="32"/>
        <v>0</v>
      </c>
      <c r="T79" t="b">
        <f t="shared" si="33"/>
        <v>0</v>
      </c>
      <c r="V79" s="1">
        <f>IF(AND(ISNUMBER(MATRIX!$F79),MATRIX!$F79&lt;&gt;0),NLT/MATRIX!$F79,"ERROR")</f>
        <v>0</v>
      </c>
      <c r="X79" s="1" t="str">
        <f t="shared" si="39"/>
        <v>-</v>
      </c>
      <c r="Y79" s="1" t="str">
        <f t="shared" si="40"/>
        <v>-</v>
      </c>
      <c r="Z79" s="1" t="str">
        <f t="shared" si="41"/>
        <v>-</v>
      </c>
      <c r="AB79" s="1" t="str">
        <f t="shared" si="42"/>
        <v>-</v>
      </c>
      <c r="AC79" s="1" t="str">
        <f t="shared" si="43"/>
        <v>-</v>
      </c>
      <c r="AE79" s="64" t="str">
        <f t="shared" si="44"/>
        <v/>
      </c>
      <c r="AF79" s="64" t="str">
        <f t="shared" si="45"/>
        <v/>
      </c>
      <c r="AH79" s="62" t="str">
        <f>IF(ISNUMBER(AE79),AE79*MATRIX!E79,"-")</f>
        <v>-</v>
      </c>
      <c r="AJ79" s="215" t="str">
        <f>IF(ISNUMBER($AE79),IF(KP="kg",AE79*MATRIX!CB79,AE79*MATRIX!CB79*2.2),"-")</f>
        <v>-</v>
      </c>
      <c r="AK79" s="65" t="str">
        <f t="shared" si="34"/>
        <v/>
      </c>
      <c r="AM79" s="1" t="str">
        <f>IF(V79&lt;&gt;0,IF(COUNT(X79:Z79),IF(R79,MATRIX!K79,IF(S79,MATRIX!L79,IF(T79,MATRIX!M79,S))),IF(COUNT(AB79:AC79),IF(R79,MATRIX!Q79,IF(S79,MATRIX!R79,"--")),"---")),"")</f>
        <v/>
      </c>
      <c r="AO79" s="70" t="str">
        <f>IF(V79&lt;&gt;0,IF(COUNT(X79:Z79),AM79*AE79*MATRIX!F79,IF(COUNT(AB79:AC79),AM79*AE79*MATRIX!F79/2,"")),"")</f>
        <v/>
      </c>
      <c r="AQ79" s="40" t="str">
        <f>IF(ISNUMBER($AE79),IF(ISNUMBER(MATRIX!U79),IF(MATRIX!U79-INT(MATRIX!U79)=0,MATRIX!U79,"("&amp;MATRIX!U79&amp;")"),"n/a"),"")</f>
        <v/>
      </c>
      <c r="AR79" s="77"/>
      <c r="AS79" s="81" t="str">
        <f>IF(ISNUMBER(AE79), IF(ISNUMBER(MATRIX!AD79),AE79*MATRIX!AD79,"n/a"),"")</f>
        <v/>
      </c>
      <c r="AT79" s="77"/>
      <c r="AU79" s="83" t="str">
        <f>IF(ISNUMBER($AE79), IF(ISNUMBER(MATRIX!AF79),$AE79*MATRIX!AF79,"n/a"),"")</f>
        <v/>
      </c>
      <c r="AV79" s="77"/>
      <c r="AW79" s="81" t="str">
        <f>IF(ISNUMBER($AE79), IF(ISNUMBER(MATRIX!AP79),$AE79*MATRIX!AP79,"n/a"),"")</f>
        <v/>
      </c>
      <c r="AX79" s="77" t="s">
        <v>434</v>
      </c>
      <c r="AY79" s="83" t="str">
        <f>IF(ISNUMBER($AE79), IF(ISNUMBER(MATRIX!AR79),$AE79*MATRIX!AR79,"n/a"),"")</f>
        <v/>
      </c>
      <c r="BA79" s="217" t="str">
        <f>IF(ISNUMBER($AE79), IF(MV&gt;200,IF(ISNUMBER(MATRIX!CL79),MATRIX!CL79,"n/a"),IF(ISNUMBER(MATRIX!CH79),MATRIX!CH79,"n/a")),"")</f>
        <v/>
      </c>
      <c r="BB79" s="1"/>
      <c r="BC79" s="1" t="str">
        <f>IF(ISNUMBER(AE79),IF(AND(ISNUMBER('Lo-Z-OUTPUT'!BA79),'Lo-Z-OUTPUT'!BA79&lt;&gt;0),'Lo-Z-OUTPUT'!BA79,'Lo-Z-INPUT'!$K$15*'Lo-Z-INPUT'!$K$7),"")</f>
        <v/>
      </c>
      <c r="BD79" s="1"/>
      <c r="BE79" s="161" t="str">
        <f t="shared" si="46"/>
        <v/>
      </c>
      <c r="BF79" s="1"/>
      <c r="BG79" s="124" t="str">
        <f>IF(ISNUMBER($AE79),IF(MV&lt;200,IF(ISNUMBER(MATRIX!AE79),ROUND((MATRIX!AE79*IDLE/1000)*CKWH,2),"-"),IF(ISNUMBER(MATRIX!AQ79),ROUND((MATRIX!AQ79*IDLE/1000)*CKWH,2),"-")),"")</f>
        <v/>
      </c>
      <c r="BH79" s="125" t="str">
        <f t="shared" si="47"/>
        <v/>
      </c>
      <c r="BJ79" s="105" t="str">
        <f>IF(ISNUMBER($AE79),IF(MV&lt;200,IF(ISNUMBER(MATRIX!AG79),ROUND((MATRIX!AG79/1000)*RUNNING*CKWH,2),"-"),IF(ISNUMBER(MATRIX!AS79),ROUND((MATRIX!AS79/1000)*RUNNING*CKWH,2),"-")),"")</f>
        <v/>
      </c>
      <c r="BK79" s="126" t="str">
        <f t="shared" si="48"/>
        <v/>
      </c>
      <c r="BM79" s="129" t="str">
        <f t="shared" si="35"/>
        <v/>
      </c>
      <c r="BN79" s="127" t="str">
        <f t="shared" si="49"/>
        <v/>
      </c>
      <c r="BP79" s="101" t="str">
        <f>IF(ISNUMBER(AE79),IF(ISNUMBER(MATRIX!BU79),AE79*MATRIX!BU79,"n/a"),"")</f>
        <v/>
      </c>
      <c r="BQ79" s="72"/>
      <c r="BR79" s="72" t="str">
        <f>IF(ISNUMBER(AE79),IF(ISNUMBER(MATRIX!BV79*BE79),AE79*MATRIX!BV79*BE79,"n/a"),"")</f>
        <v/>
      </c>
      <c r="BS79" s="72"/>
      <c r="BT79" s="100" t="str">
        <f t="shared" si="36"/>
        <v/>
      </c>
      <c r="BU79" s="96"/>
      <c r="BV79" s="157" t="str">
        <f t="shared" si="37"/>
        <v/>
      </c>
      <c r="BW79" s="158" t="str">
        <f t="shared" si="38"/>
        <v/>
      </c>
      <c r="BY79" s="85" t="str">
        <f>IF(ISNUMBER(AE79),IF(ISNUMBER(MATRIX!Y79),MATRIX!Y79,"n/a"),"")</f>
        <v/>
      </c>
      <c r="BZ79" s="86" t="str">
        <f t="shared" si="50"/>
        <v/>
      </c>
    </row>
    <row r="80" spans="1:78">
      <c r="A80" s="45" t="str">
        <f>MATRIX!A80</f>
        <v>CROWN</v>
      </c>
      <c r="B80" s="45" t="str">
        <f>IF(MATRIX!B80&lt;&gt;0,MATRIX!B80,"-")</f>
        <v>CTs 2000</v>
      </c>
      <c r="D80" t="b">
        <f>ISNUMBER(MATRIX!K80)</f>
        <v>1</v>
      </c>
      <c r="E80" t="b">
        <f>ISNUMBER(MATRIX!L80)</f>
        <v>1</v>
      </c>
      <c r="F80" t="b">
        <f>ISNUMBER(MATRIX!M80)</f>
        <v>1</v>
      </c>
      <c r="H80" t="b">
        <f>ISNUMBER(MATRIX!Q80)</f>
        <v>1</v>
      </c>
      <c r="I80" t="b">
        <f>ISNUMBER(MATRIX!R80)</f>
        <v>1</v>
      </c>
      <c r="K80" t="b">
        <f>AND(WLT&lt;=MATRIX!K80,MATRIX!K80&lt;=PIU*WLT)</f>
        <v>0</v>
      </c>
      <c r="L80" t="b">
        <f>AND(WLT&lt;=MATRIX!L80,MATRIX!L80&lt;=PIU*WLT)</f>
        <v>0</v>
      </c>
      <c r="M80" t="b">
        <f>AND(WLT&lt;=MATRIX!M80,MATRIX!M80&lt;=PIU*WLT)</f>
        <v>0</v>
      </c>
      <c r="O80" t="b">
        <f>AND(WLT&lt;=MATRIX!Q80,MATRIX!Q80&lt;=PIU*WLT)</f>
        <v>0</v>
      </c>
      <c r="P80" t="b">
        <f>AND(WLT&lt;=MATRIX!R80,MATRIX!R80&lt;=PIU*WLT)</f>
        <v>0</v>
      </c>
      <c r="R80" t="b">
        <f t="shared" si="31"/>
        <v>1</v>
      </c>
      <c r="S80" t="b">
        <f t="shared" si="32"/>
        <v>0</v>
      </c>
      <c r="T80" t="b">
        <f t="shared" si="33"/>
        <v>0</v>
      </c>
      <c r="V80" s="1">
        <f>IF(AND(ISNUMBER(MATRIX!$F80),MATRIX!$F80&lt;&gt;0),NLT/MATRIX!$F80,"ERROR")</f>
        <v>0</v>
      </c>
      <c r="X80" s="1" t="str">
        <f t="shared" si="39"/>
        <v>-</v>
      </c>
      <c r="Y80" s="1" t="str">
        <f t="shared" si="40"/>
        <v>-</v>
      </c>
      <c r="Z80" s="1" t="str">
        <f t="shared" si="41"/>
        <v>-</v>
      </c>
      <c r="AB80" s="1" t="str">
        <f t="shared" si="42"/>
        <v>-</v>
      </c>
      <c r="AC80" s="1" t="str">
        <f t="shared" si="43"/>
        <v>-</v>
      </c>
      <c r="AE80" s="64" t="str">
        <f t="shared" si="44"/>
        <v/>
      </c>
      <c r="AF80" s="64" t="str">
        <f t="shared" si="45"/>
        <v/>
      </c>
      <c r="AH80" s="62" t="str">
        <f>IF(ISNUMBER(AE80),AE80*MATRIX!E80,"-")</f>
        <v>-</v>
      </c>
      <c r="AJ80" s="215" t="str">
        <f>IF(ISNUMBER($AE80),IF(KP="kg",AE80*MATRIX!CB80,AE80*MATRIX!CB80*2.2),"-")</f>
        <v>-</v>
      </c>
      <c r="AK80" s="65" t="str">
        <f t="shared" si="34"/>
        <v/>
      </c>
      <c r="AM80" s="1" t="str">
        <f>IF(V80&lt;&gt;0,IF(COUNT(X80:Z80),IF(R80,MATRIX!K80,IF(S80,MATRIX!L80,IF(T80,MATRIX!M80,S))),IF(COUNT(AB80:AC80),IF(R80,MATRIX!Q80,IF(S80,MATRIX!R80,"--")),"---")),"")</f>
        <v/>
      </c>
      <c r="AO80" s="70" t="str">
        <f>IF(V80&lt;&gt;0,IF(COUNT(X80:Z80),AM80*AE80*MATRIX!F80,IF(COUNT(AB80:AC80),AM80*AE80*MATRIX!F80/2,"")),"")</f>
        <v/>
      </c>
      <c r="AQ80" s="40" t="str">
        <f>IF(ISNUMBER($AE80),IF(ISNUMBER(MATRIX!U80),IF(MATRIX!U80-INT(MATRIX!U80)=0,MATRIX!U80,"("&amp;MATRIX!U80&amp;")"),"n/a"),"")</f>
        <v/>
      </c>
      <c r="AR80" s="77"/>
      <c r="AS80" s="81" t="str">
        <f>IF(ISNUMBER(AE80), IF(ISNUMBER(MATRIX!AD80),AE80*MATRIX!AD80,"n/a"),"")</f>
        <v/>
      </c>
      <c r="AT80" s="77"/>
      <c r="AU80" s="83" t="str">
        <f>IF(ISNUMBER($AE80), IF(ISNUMBER(MATRIX!AF80),$AE80*MATRIX!AF80,"n/a"),"")</f>
        <v/>
      </c>
      <c r="AV80" s="77"/>
      <c r="AW80" s="81" t="str">
        <f>IF(ISNUMBER($AE80), IF(ISNUMBER(MATRIX!AP80),$AE80*MATRIX!AP80,"n/a"),"")</f>
        <v/>
      </c>
      <c r="AX80" s="77" t="s">
        <v>434</v>
      </c>
      <c r="AY80" s="83" t="str">
        <f>IF(ISNUMBER($AE80), IF(ISNUMBER(MATRIX!AR80),$AE80*MATRIX!AR80,"n/a"),"")</f>
        <v/>
      </c>
      <c r="BA80" s="217" t="str">
        <f>IF(ISNUMBER($AE80), IF(MV&gt;200,IF(ISNUMBER(MATRIX!CL80),MATRIX!CL80,"n/a"),IF(ISNUMBER(MATRIX!CH80),MATRIX!CH80,"n/a")),"")</f>
        <v/>
      </c>
      <c r="BB80" s="1"/>
      <c r="BC80" s="1" t="str">
        <f>IF(ISNUMBER(AE80),IF(AND(ISNUMBER('Lo-Z-OUTPUT'!BA80),'Lo-Z-OUTPUT'!BA80&lt;&gt;0),'Lo-Z-OUTPUT'!BA80,'Lo-Z-INPUT'!$K$15*'Lo-Z-INPUT'!$K$7),"")</f>
        <v/>
      </c>
      <c r="BD80" s="1"/>
      <c r="BE80" s="161" t="str">
        <f t="shared" si="46"/>
        <v/>
      </c>
      <c r="BF80" s="1"/>
      <c r="BG80" s="124" t="str">
        <f>IF(ISNUMBER($AE80),IF(MV&lt;200,IF(ISNUMBER(MATRIX!AE80),ROUND((MATRIX!AE80*IDLE/1000)*CKWH,2),"-"),IF(ISNUMBER(MATRIX!AQ80),ROUND((MATRIX!AQ80*IDLE/1000)*CKWH,2),"-")),"")</f>
        <v/>
      </c>
      <c r="BH80" s="125" t="str">
        <f t="shared" si="47"/>
        <v/>
      </c>
      <c r="BJ80" s="105" t="str">
        <f>IF(ISNUMBER($AE80),IF(MV&lt;200,IF(ISNUMBER(MATRIX!AG80),ROUND((MATRIX!AG80/1000)*RUNNING*CKWH,2),"-"),IF(ISNUMBER(MATRIX!AS80),ROUND((MATRIX!AS80/1000)*RUNNING*CKWH,2),"-")),"")</f>
        <v/>
      </c>
      <c r="BK80" s="126" t="str">
        <f t="shared" si="48"/>
        <v/>
      </c>
      <c r="BM80" s="129" t="str">
        <f t="shared" si="35"/>
        <v/>
      </c>
      <c r="BN80" s="127" t="str">
        <f t="shared" si="49"/>
        <v/>
      </c>
      <c r="BP80" s="101" t="str">
        <f>IF(ISNUMBER(AE80),IF(ISNUMBER(MATRIX!BU80),AE80*MATRIX!BU80,"n/a"),"")</f>
        <v/>
      </c>
      <c r="BQ80" s="72"/>
      <c r="BR80" s="72" t="str">
        <f>IF(ISNUMBER(AE80),IF(ISNUMBER(MATRIX!BV80*BE80),AE80*MATRIX!BV80*BE80,"n/a"),"")</f>
        <v/>
      </c>
      <c r="BS80" s="72"/>
      <c r="BT80" s="100" t="str">
        <f t="shared" si="36"/>
        <v/>
      </c>
      <c r="BU80" s="96"/>
      <c r="BV80" s="157" t="str">
        <f t="shared" si="37"/>
        <v/>
      </c>
      <c r="BW80" s="158" t="str">
        <f t="shared" si="38"/>
        <v/>
      </c>
      <c r="BY80" s="85" t="str">
        <f>IF(ISNUMBER(AE80),IF(ISNUMBER(MATRIX!Y80),MATRIX!Y80,"n/a"),"")</f>
        <v/>
      </c>
      <c r="BZ80" s="86" t="str">
        <f t="shared" si="50"/>
        <v/>
      </c>
    </row>
    <row r="81" spans="1:78">
      <c r="A81" s="45" t="str">
        <f>MATRIX!A81</f>
        <v>CROWN</v>
      </c>
      <c r="B81" s="45" t="str">
        <f>IF(MATRIX!B81&lt;&gt;0,MATRIX!B81,"-")</f>
        <v>CTs 3000</v>
      </c>
      <c r="D81" t="b">
        <f>ISNUMBER(MATRIX!K81)</f>
        <v>1</v>
      </c>
      <c r="E81" t="b">
        <f>ISNUMBER(MATRIX!L81)</f>
        <v>1</v>
      </c>
      <c r="F81" t="b">
        <f>ISNUMBER(MATRIX!M81)</f>
        <v>1</v>
      </c>
      <c r="H81" t="b">
        <f>ISNUMBER(MATRIX!Q81)</f>
        <v>1</v>
      </c>
      <c r="I81" t="b">
        <f>ISNUMBER(MATRIX!R81)</f>
        <v>1</v>
      </c>
      <c r="K81" t="b">
        <f>AND(WLT&lt;=MATRIX!K81,MATRIX!K81&lt;=PIU*WLT)</f>
        <v>0</v>
      </c>
      <c r="L81" t="b">
        <f>AND(WLT&lt;=MATRIX!L81,MATRIX!L81&lt;=PIU*WLT)</f>
        <v>0</v>
      </c>
      <c r="M81" t="b">
        <f>AND(WLT&lt;=MATRIX!M81,MATRIX!M81&lt;=PIU*WLT)</f>
        <v>0</v>
      </c>
      <c r="O81" t="b">
        <f>AND(WLT&lt;=MATRIX!Q81,MATRIX!Q81&lt;=PIU*WLT)</f>
        <v>0</v>
      </c>
      <c r="P81" t="b">
        <f>AND(WLT&lt;=MATRIX!R81,MATRIX!R81&lt;=PIU*WLT)</f>
        <v>0</v>
      </c>
      <c r="R81" t="b">
        <f t="shared" si="31"/>
        <v>1</v>
      </c>
      <c r="S81" t="b">
        <f t="shared" si="32"/>
        <v>0</v>
      </c>
      <c r="T81" t="b">
        <f t="shared" si="33"/>
        <v>0</v>
      </c>
      <c r="V81" s="1">
        <f>IF(AND(ISNUMBER(MATRIX!$F81),MATRIX!$F81&lt;&gt;0),NLT/MATRIX!$F81,"ERROR")</f>
        <v>0</v>
      </c>
      <c r="X81" s="1" t="str">
        <f t="shared" si="39"/>
        <v>-</v>
      </c>
      <c r="Y81" s="1" t="str">
        <f t="shared" si="40"/>
        <v>-</v>
      </c>
      <c r="Z81" s="1" t="str">
        <f t="shared" si="41"/>
        <v>-</v>
      </c>
      <c r="AB81" s="1" t="str">
        <f t="shared" si="42"/>
        <v>-</v>
      </c>
      <c r="AC81" s="1" t="str">
        <f t="shared" si="43"/>
        <v>-</v>
      </c>
      <c r="AE81" s="64" t="str">
        <f t="shared" si="44"/>
        <v/>
      </c>
      <c r="AF81" s="64" t="str">
        <f t="shared" si="45"/>
        <v/>
      </c>
      <c r="AH81" s="62" t="str">
        <f>IF(ISNUMBER(AE81),AE81*MATRIX!E81,"-")</f>
        <v>-</v>
      </c>
      <c r="AJ81" s="215" t="str">
        <f>IF(ISNUMBER($AE81),IF(KP="kg",AE81*MATRIX!CB81,AE81*MATRIX!CB81*2.2),"-")</f>
        <v>-</v>
      </c>
      <c r="AK81" s="65" t="str">
        <f t="shared" si="34"/>
        <v/>
      </c>
      <c r="AM81" s="1" t="str">
        <f>IF(V81&lt;&gt;0,IF(COUNT(X81:Z81),IF(R81,MATRIX!K81,IF(S81,MATRIX!L81,IF(T81,MATRIX!M81,S))),IF(COUNT(AB81:AC81),IF(R81,MATRIX!Q81,IF(S81,MATRIX!R81,"--")),"---")),"")</f>
        <v/>
      </c>
      <c r="AO81" s="70" t="str">
        <f>IF(V81&lt;&gt;0,IF(COUNT(X81:Z81),AM81*AE81*MATRIX!F81,IF(COUNT(AB81:AC81),AM81*AE81*MATRIX!F81/2,"")),"")</f>
        <v/>
      </c>
      <c r="AQ81" s="40" t="str">
        <f>IF(ISNUMBER($AE81),IF(ISNUMBER(MATRIX!U81),IF(MATRIX!U81-INT(MATRIX!U81)=0,MATRIX!U81,"("&amp;MATRIX!U81&amp;")"),"n/a"),"")</f>
        <v/>
      </c>
      <c r="AR81" s="77"/>
      <c r="AS81" s="81" t="str">
        <f>IF(ISNUMBER(AE81), IF(ISNUMBER(MATRIX!AD81),AE81*MATRIX!AD81,"n/a"),"")</f>
        <v/>
      </c>
      <c r="AT81" s="77"/>
      <c r="AU81" s="83" t="str">
        <f>IF(ISNUMBER($AE81), IF(ISNUMBER(MATRIX!AF81),$AE81*MATRIX!AF81,"n/a"),"")</f>
        <v/>
      </c>
      <c r="AV81" s="77"/>
      <c r="AW81" s="81" t="str">
        <f>IF(ISNUMBER($AE81), IF(ISNUMBER(MATRIX!AP81),$AE81*MATRIX!AP81,"n/a"),"")</f>
        <v/>
      </c>
      <c r="AX81" s="77" t="s">
        <v>434</v>
      </c>
      <c r="AY81" s="83" t="str">
        <f>IF(ISNUMBER($AE81), IF(ISNUMBER(MATRIX!AR81),$AE81*MATRIX!AR81,"n/a"),"")</f>
        <v/>
      </c>
      <c r="BA81" s="217" t="str">
        <f>IF(ISNUMBER($AE81), IF(MV&gt;200,IF(ISNUMBER(MATRIX!CL81),MATRIX!CL81,"n/a"),IF(ISNUMBER(MATRIX!CH81),MATRIX!CH81,"n/a")),"")</f>
        <v/>
      </c>
      <c r="BB81" s="1"/>
      <c r="BC81" s="1" t="str">
        <f>IF(ISNUMBER(AE81),IF(AND(ISNUMBER('Lo-Z-OUTPUT'!BA81),'Lo-Z-OUTPUT'!BA81&lt;&gt;0),'Lo-Z-OUTPUT'!BA81,'Lo-Z-INPUT'!$K$15*'Lo-Z-INPUT'!$K$7),"")</f>
        <v/>
      </c>
      <c r="BD81" s="1"/>
      <c r="BE81" s="161" t="str">
        <f t="shared" si="46"/>
        <v/>
      </c>
      <c r="BF81" s="1"/>
      <c r="BG81" s="124" t="str">
        <f>IF(ISNUMBER($AE81),IF(MV&lt;200,IF(ISNUMBER(MATRIX!AE81),ROUND((MATRIX!AE81*IDLE/1000)*CKWH,2),"-"),IF(ISNUMBER(MATRIX!AQ81),ROUND((MATRIX!AQ81*IDLE/1000)*CKWH,2),"-")),"")</f>
        <v/>
      </c>
      <c r="BH81" s="125" t="str">
        <f t="shared" si="47"/>
        <v/>
      </c>
      <c r="BJ81" s="105" t="str">
        <f>IF(ISNUMBER($AE81),IF(MV&lt;200,IF(ISNUMBER(MATRIX!AG81),ROUND((MATRIX!AG81/1000)*RUNNING*CKWH,2),"-"),IF(ISNUMBER(MATRIX!AS81),ROUND((MATRIX!AS81/1000)*RUNNING*CKWH,2),"-")),"")</f>
        <v/>
      </c>
      <c r="BK81" s="126" t="str">
        <f t="shared" si="48"/>
        <v/>
      </c>
      <c r="BM81" s="129" t="str">
        <f t="shared" si="35"/>
        <v/>
      </c>
      <c r="BN81" s="127" t="str">
        <f t="shared" si="49"/>
        <v/>
      </c>
      <c r="BP81" s="101" t="str">
        <f>IF(ISNUMBER(AE81),IF(ISNUMBER(MATRIX!BU81),AE81*MATRIX!BU81,"n/a"),"")</f>
        <v/>
      </c>
      <c r="BQ81" s="72"/>
      <c r="BR81" s="72" t="str">
        <f>IF(ISNUMBER(AE81),IF(ISNUMBER(MATRIX!BV81*BE81),AE81*MATRIX!BV81*BE81,"n/a"),"")</f>
        <v/>
      </c>
      <c r="BS81" s="72"/>
      <c r="BT81" s="100" t="str">
        <f t="shared" si="36"/>
        <v/>
      </c>
      <c r="BU81" s="96"/>
      <c r="BV81" s="157" t="str">
        <f t="shared" si="37"/>
        <v/>
      </c>
      <c r="BW81" s="158" t="str">
        <f t="shared" si="38"/>
        <v/>
      </c>
      <c r="BY81" s="85" t="str">
        <f>IF(ISNUMBER(AE81),IF(ISNUMBER(MATRIX!Y81),MATRIX!Y81,"n/a"),"")</f>
        <v/>
      </c>
      <c r="BZ81" s="86" t="str">
        <f t="shared" si="50"/>
        <v/>
      </c>
    </row>
    <row r="82" spans="1:78">
      <c r="A82" s="45" t="str">
        <f>MATRIX!A82</f>
        <v>CROWN</v>
      </c>
      <c r="B82" s="45" t="str">
        <f>IF(MATRIX!B82&lt;&gt;0,MATRIX!B82,"-")</f>
        <v>CTs 4200</v>
      </c>
      <c r="D82" t="b">
        <f>ISNUMBER(MATRIX!K82)</f>
        <v>1</v>
      </c>
      <c r="E82" t="b">
        <f>ISNUMBER(MATRIX!L82)</f>
        <v>1</v>
      </c>
      <c r="F82" t="b">
        <f>ISNUMBER(MATRIX!M82)</f>
        <v>0</v>
      </c>
      <c r="H82" t="b">
        <f>ISNUMBER(MATRIX!Q82)</f>
        <v>1</v>
      </c>
      <c r="I82" t="b">
        <f>ISNUMBER(MATRIX!R82)</f>
        <v>0</v>
      </c>
      <c r="K82" t="b">
        <f>AND(WLT&lt;=MATRIX!K82,MATRIX!K82&lt;=PIU*WLT)</f>
        <v>0</v>
      </c>
      <c r="L82" t="b">
        <f>AND(WLT&lt;=MATRIX!L82,MATRIX!L82&lt;=PIU*WLT)</f>
        <v>0</v>
      </c>
      <c r="M82" t="b">
        <f>AND(WLT&lt;=MATRIX!M82,MATRIX!M82&lt;=PIU*WLT)</f>
        <v>0</v>
      </c>
      <c r="O82" t="b">
        <f>AND(WLT&lt;=MATRIX!Q82,MATRIX!Q82&lt;=PIU*WLT)</f>
        <v>0</v>
      </c>
      <c r="P82" t="b">
        <f>AND(WLT&lt;=MATRIX!R82,MATRIX!R82&lt;=PIU*WLT)</f>
        <v>0</v>
      </c>
      <c r="R82" t="b">
        <f t="shared" si="31"/>
        <v>1</v>
      </c>
      <c r="S82" t="b">
        <f t="shared" si="32"/>
        <v>0</v>
      </c>
      <c r="T82" t="b">
        <f t="shared" si="33"/>
        <v>0</v>
      </c>
      <c r="V82" s="1">
        <f>IF(AND(ISNUMBER(MATRIX!$F82),MATRIX!$F82&lt;&gt;0),NLT/MATRIX!$F82,"ERROR")</f>
        <v>0</v>
      </c>
      <c r="X82" s="1" t="str">
        <f t="shared" si="39"/>
        <v>-</v>
      </c>
      <c r="Y82" s="1" t="str">
        <f t="shared" si="40"/>
        <v>-</v>
      </c>
      <c r="Z82" s="1" t="str">
        <f t="shared" si="41"/>
        <v>-</v>
      </c>
      <c r="AB82" s="1" t="str">
        <f t="shared" si="42"/>
        <v>-</v>
      </c>
      <c r="AC82" s="1" t="str">
        <f t="shared" si="43"/>
        <v>-</v>
      </c>
      <c r="AE82" s="64" t="str">
        <f t="shared" si="44"/>
        <v/>
      </c>
      <c r="AF82" s="64" t="str">
        <f t="shared" si="45"/>
        <v/>
      </c>
      <c r="AH82" s="62" t="str">
        <f>IF(ISNUMBER(AE82),AE82*MATRIX!E82,"-")</f>
        <v>-</v>
      </c>
      <c r="AJ82" s="215" t="str">
        <f>IF(ISNUMBER($AE82),IF(KP="kg",AE82*MATRIX!CB82,AE82*MATRIX!CB82*2.2),"-")</f>
        <v>-</v>
      </c>
      <c r="AK82" s="65" t="str">
        <f t="shared" si="34"/>
        <v/>
      </c>
      <c r="AM82" s="1" t="str">
        <f>IF(V82&lt;&gt;0,IF(COUNT(X82:Z82),IF(R82,MATRIX!K82,IF(S82,MATRIX!L82,IF(T82,MATRIX!M82,S))),IF(COUNT(AB82:AC82),IF(R82,MATRIX!Q82,IF(S82,MATRIX!R82,"--")),"---")),"")</f>
        <v/>
      </c>
      <c r="AO82" s="70" t="str">
        <f>IF(V82&lt;&gt;0,IF(COUNT(X82:Z82),AM82*AE82*MATRIX!F82,IF(COUNT(AB82:AC82),AM82*AE82*MATRIX!F82/2,"")),"")</f>
        <v/>
      </c>
      <c r="AQ82" s="40" t="str">
        <f>IF(ISNUMBER($AE82),IF(ISNUMBER(MATRIX!U82),IF(MATRIX!U82-INT(MATRIX!U82)=0,MATRIX!U82,"("&amp;MATRIX!U82&amp;")"),"n/a"),"")</f>
        <v/>
      </c>
      <c r="AR82" s="77"/>
      <c r="AS82" s="81" t="str">
        <f>IF(ISNUMBER(AE82), IF(ISNUMBER(MATRIX!AD82),AE82*MATRIX!AD82,"n/a"),"")</f>
        <v/>
      </c>
      <c r="AT82" s="77"/>
      <c r="AU82" s="83" t="str">
        <f>IF(ISNUMBER($AE82), IF(ISNUMBER(MATRIX!AF82),$AE82*MATRIX!AF82,"n/a"),"")</f>
        <v/>
      </c>
      <c r="AV82" s="77"/>
      <c r="AW82" s="81" t="str">
        <f>IF(ISNUMBER($AE82), IF(ISNUMBER(MATRIX!AP82),$AE82*MATRIX!AP82,"n/a"),"")</f>
        <v/>
      </c>
      <c r="AX82" s="77" t="s">
        <v>434</v>
      </c>
      <c r="AY82" s="83" t="str">
        <f>IF(ISNUMBER($AE82), IF(ISNUMBER(MATRIX!AR82),$AE82*MATRIX!AR82,"n/a"),"")</f>
        <v/>
      </c>
      <c r="BA82" s="217" t="str">
        <f>IF(ISNUMBER($AE82), IF(MV&gt;200,IF(ISNUMBER(MATRIX!CL82),MATRIX!CL82,"n/a"),IF(ISNUMBER(MATRIX!CH82),MATRIX!CH82,"n/a")),"")</f>
        <v/>
      </c>
      <c r="BB82" s="1"/>
      <c r="BC82" s="1" t="str">
        <f>IF(ISNUMBER(AE82),IF(AND(ISNUMBER('Lo-Z-OUTPUT'!BA82),'Lo-Z-OUTPUT'!BA82&lt;&gt;0),'Lo-Z-OUTPUT'!BA82,'Lo-Z-INPUT'!$K$15*'Lo-Z-INPUT'!$K$7),"")</f>
        <v/>
      </c>
      <c r="BD82" s="1"/>
      <c r="BE82" s="161" t="str">
        <f t="shared" si="46"/>
        <v/>
      </c>
      <c r="BF82" s="1"/>
      <c r="BG82" s="124" t="str">
        <f>IF(ISNUMBER($AE82),IF(MV&lt;200,IF(ISNUMBER(MATRIX!AE82),ROUND((MATRIX!AE82*IDLE/1000)*CKWH,2),"-"),IF(ISNUMBER(MATRIX!AQ82),ROUND((MATRIX!AQ82*IDLE/1000)*CKWH,2),"-")),"")</f>
        <v/>
      </c>
      <c r="BH82" s="125" t="str">
        <f t="shared" si="47"/>
        <v/>
      </c>
      <c r="BJ82" s="105" t="str">
        <f>IF(ISNUMBER($AE82),IF(MV&lt;200,IF(ISNUMBER(MATRIX!AG82),ROUND((MATRIX!AG82/1000)*RUNNING*CKWH,2),"-"),IF(ISNUMBER(MATRIX!AS82),ROUND((MATRIX!AS82/1000)*RUNNING*CKWH,2),"-")),"")</f>
        <v/>
      </c>
      <c r="BK82" s="126" t="str">
        <f t="shared" si="48"/>
        <v/>
      </c>
      <c r="BM82" s="129" t="str">
        <f t="shared" si="35"/>
        <v/>
      </c>
      <c r="BN82" s="127" t="str">
        <f t="shared" si="49"/>
        <v/>
      </c>
      <c r="BP82" s="101" t="str">
        <f>IF(ISNUMBER(AE82),IF(ISNUMBER(MATRIX!BU82),AE82*MATRIX!BU82,"n/a"),"")</f>
        <v/>
      </c>
      <c r="BQ82" s="72"/>
      <c r="BR82" s="72" t="str">
        <f>IF(ISNUMBER(AE82),IF(ISNUMBER(MATRIX!BV82*BE82),AE82*MATRIX!BV82*BE82,"n/a"),"")</f>
        <v/>
      </c>
      <c r="BS82" s="72"/>
      <c r="BT82" s="100" t="str">
        <f t="shared" si="36"/>
        <v/>
      </c>
      <c r="BU82" s="96"/>
      <c r="BV82" s="157" t="str">
        <f t="shared" si="37"/>
        <v/>
      </c>
      <c r="BW82" s="158" t="str">
        <f t="shared" si="38"/>
        <v/>
      </c>
      <c r="BY82" s="85" t="str">
        <f>IF(ISNUMBER(AE82),IF(ISNUMBER(MATRIX!Y82),MATRIX!Y82,"n/a"),"")</f>
        <v/>
      </c>
      <c r="BZ82" s="86" t="str">
        <f t="shared" si="50"/>
        <v/>
      </c>
    </row>
    <row r="83" spans="1:78">
      <c r="A83" s="45" t="str">
        <f>MATRIX!A83</f>
        <v>CROWN</v>
      </c>
      <c r="B83" s="45" t="str">
        <f>IF(MATRIX!B83&lt;&gt;0,MATRIX!B83,"-")</f>
        <v>CTs 8200</v>
      </c>
      <c r="D83" t="b">
        <f>ISNUMBER(MATRIX!K83)</f>
        <v>1</v>
      </c>
      <c r="E83" t="b">
        <f>ISNUMBER(MATRIX!L83)</f>
        <v>1</v>
      </c>
      <c r="F83" t="b">
        <f>ISNUMBER(MATRIX!M83)</f>
        <v>0</v>
      </c>
      <c r="H83" t="b">
        <f>ISNUMBER(MATRIX!Q83)</f>
        <v>1</v>
      </c>
      <c r="I83" t="b">
        <f>ISNUMBER(MATRIX!R83)</f>
        <v>0</v>
      </c>
      <c r="K83" t="b">
        <f>AND(WLT&lt;=MATRIX!K83,MATRIX!K83&lt;=PIU*WLT)</f>
        <v>0</v>
      </c>
      <c r="L83" t="b">
        <f>AND(WLT&lt;=MATRIX!L83,MATRIX!L83&lt;=PIU*WLT)</f>
        <v>0</v>
      </c>
      <c r="M83" t="b">
        <f>AND(WLT&lt;=MATRIX!M83,MATRIX!M83&lt;=PIU*WLT)</f>
        <v>0</v>
      </c>
      <c r="O83" t="b">
        <f>AND(WLT&lt;=MATRIX!Q83,MATRIX!Q83&lt;=PIU*WLT)</f>
        <v>0</v>
      </c>
      <c r="P83" t="b">
        <f>AND(WLT&lt;=MATRIX!R83,MATRIX!R83&lt;=PIU*WLT)</f>
        <v>0</v>
      </c>
      <c r="R83" t="b">
        <f t="shared" si="31"/>
        <v>1</v>
      </c>
      <c r="S83" t="b">
        <f t="shared" si="32"/>
        <v>0</v>
      </c>
      <c r="T83" t="b">
        <f t="shared" si="33"/>
        <v>0</v>
      </c>
      <c r="V83" s="1">
        <f>IF(AND(ISNUMBER(MATRIX!$F83),MATRIX!$F83&lt;&gt;0),NLT/MATRIX!$F83,"ERROR")</f>
        <v>0</v>
      </c>
      <c r="X83" s="1" t="str">
        <f t="shared" si="39"/>
        <v>-</v>
      </c>
      <c r="Y83" s="1" t="str">
        <f t="shared" si="40"/>
        <v>-</v>
      </c>
      <c r="Z83" s="1" t="str">
        <f t="shared" si="41"/>
        <v>-</v>
      </c>
      <c r="AB83" s="1" t="str">
        <f t="shared" si="42"/>
        <v>-</v>
      </c>
      <c r="AC83" s="1" t="str">
        <f t="shared" si="43"/>
        <v>-</v>
      </c>
      <c r="AE83" s="64" t="str">
        <f t="shared" si="44"/>
        <v/>
      </c>
      <c r="AF83" s="64" t="str">
        <f t="shared" si="45"/>
        <v/>
      </c>
      <c r="AH83" s="62" t="str">
        <f>IF(ISNUMBER(AE83),AE83*MATRIX!E83,"-")</f>
        <v>-</v>
      </c>
      <c r="AJ83" s="215" t="str">
        <f>IF(ISNUMBER($AE83),IF(KP="kg",AE83*MATRIX!CB83,AE83*MATRIX!CB83*2.2),"-")</f>
        <v>-</v>
      </c>
      <c r="AK83" s="65" t="str">
        <f t="shared" si="34"/>
        <v/>
      </c>
      <c r="AM83" s="1" t="str">
        <f>IF(V83&lt;&gt;0,IF(COUNT(X83:Z83),IF(R83,MATRIX!K83,IF(S83,MATRIX!L83,IF(T83,MATRIX!M83,S))),IF(COUNT(AB83:AC83),IF(R83,MATRIX!Q83,IF(S83,MATRIX!R83,"--")),"---")),"")</f>
        <v/>
      </c>
      <c r="AO83" s="70" t="str">
        <f>IF(V83&lt;&gt;0,IF(COUNT(X83:Z83),AM83*AE83*MATRIX!F83,IF(COUNT(AB83:AC83),AM83*AE83*MATRIX!F83/2,"")),"")</f>
        <v/>
      </c>
      <c r="AQ83" s="40" t="str">
        <f>IF(ISNUMBER($AE83),IF(ISNUMBER(MATRIX!U83),IF(MATRIX!U83-INT(MATRIX!U83)=0,MATRIX!U83,"("&amp;MATRIX!U83&amp;")"),"n/a"),"")</f>
        <v/>
      </c>
      <c r="AR83" s="77"/>
      <c r="AS83" s="81" t="str">
        <f>IF(ISNUMBER(AE83), IF(ISNUMBER(MATRIX!AD83),AE83*MATRIX!AD83,"n/a"),"")</f>
        <v/>
      </c>
      <c r="AT83" s="77"/>
      <c r="AU83" s="83" t="str">
        <f>IF(ISNUMBER($AE83), IF(ISNUMBER(MATRIX!AF83),$AE83*MATRIX!AF83,"n/a"),"")</f>
        <v/>
      </c>
      <c r="AV83" s="77"/>
      <c r="AW83" s="81" t="str">
        <f>IF(ISNUMBER($AE83), IF(ISNUMBER(MATRIX!AP83),$AE83*MATRIX!AP83,"n/a"),"")</f>
        <v/>
      </c>
      <c r="AX83" s="77" t="s">
        <v>434</v>
      </c>
      <c r="AY83" s="83" t="str">
        <f>IF(ISNUMBER($AE83), IF(ISNUMBER(MATRIX!AR83),$AE83*MATRIX!AR83,"n/a"),"")</f>
        <v/>
      </c>
      <c r="BA83" s="217" t="str">
        <f>IF(ISNUMBER($AE83), IF(MV&gt;200,IF(ISNUMBER(MATRIX!CL83),MATRIX!CL83,"n/a"),IF(ISNUMBER(MATRIX!CH83),MATRIX!CH83,"n/a")),"")</f>
        <v/>
      </c>
      <c r="BB83" s="1"/>
      <c r="BC83" s="1" t="str">
        <f>IF(ISNUMBER(AE83),IF(AND(ISNUMBER('Lo-Z-OUTPUT'!BA83),'Lo-Z-OUTPUT'!BA83&lt;&gt;0),'Lo-Z-OUTPUT'!BA83,'Lo-Z-INPUT'!$K$15*'Lo-Z-INPUT'!$K$7),"")</f>
        <v/>
      </c>
      <c r="BD83" s="1"/>
      <c r="BE83" s="161" t="str">
        <f t="shared" si="46"/>
        <v/>
      </c>
      <c r="BF83" s="1"/>
      <c r="BG83" s="124" t="str">
        <f>IF(ISNUMBER($AE83),IF(MV&lt;200,IF(ISNUMBER(MATRIX!AE83),ROUND((MATRIX!AE83*IDLE/1000)*CKWH,2),"-"),IF(ISNUMBER(MATRIX!AQ83),ROUND((MATRIX!AQ83*IDLE/1000)*CKWH,2),"-")),"")</f>
        <v/>
      </c>
      <c r="BH83" s="125" t="str">
        <f t="shared" si="47"/>
        <v/>
      </c>
      <c r="BJ83" s="105" t="str">
        <f>IF(ISNUMBER($AE83),IF(MV&lt;200,IF(ISNUMBER(MATRIX!AG83),ROUND((MATRIX!AG83/1000)*RUNNING*CKWH,2),"-"),IF(ISNUMBER(MATRIX!AS83),ROUND((MATRIX!AS83/1000)*RUNNING*CKWH,2),"-")),"")</f>
        <v/>
      </c>
      <c r="BK83" s="126" t="str">
        <f t="shared" si="48"/>
        <v/>
      </c>
      <c r="BM83" s="129" t="str">
        <f t="shared" si="35"/>
        <v/>
      </c>
      <c r="BN83" s="127" t="str">
        <f t="shared" si="49"/>
        <v/>
      </c>
      <c r="BP83" s="101" t="str">
        <f>IF(ISNUMBER(AE83),IF(ISNUMBER(MATRIX!BU83),AE83*MATRIX!BU83,"n/a"),"")</f>
        <v/>
      </c>
      <c r="BQ83" s="72"/>
      <c r="BR83" s="72" t="str">
        <f>IF(ISNUMBER(AE83),IF(ISNUMBER(MATRIX!BV83*BE83),AE83*MATRIX!BV83*BE83,"n/a"),"")</f>
        <v/>
      </c>
      <c r="BS83" s="72"/>
      <c r="BT83" s="100" t="str">
        <f t="shared" si="36"/>
        <v/>
      </c>
      <c r="BU83" s="96"/>
      <c r="BV83" s="157" t="str">
        <f t="shared" si="37"/>
        <v/>
      </c>
      <c r="BW83" s="158" t="str">
        <f t="shared" si="38"/>
        <v/>
      </c>
      <c r="BY83" s="85" t="str">
        <f>IF(ISNUMBER(AE83),IF(ISNUMBER(MATRIX!Y83),MATRIX!Y83,"n/a"),"")</f>
        <v/>
      </c>
      <c r="BZ83" s="86" t="str">
        <f t="shared" si="50"/>
        <v/>
      </c>
    </row>
    <row r="84" spans="1:78">
      <c r="A84" s="45" t="str">
        <f>MATRIX!A84</f>
        <v>CROWN</v>
      </c>
      <c r="B84" s="45" t="str">
        <f>IF(MATRIX!B84&lt;&gt;0,MATRIX!B84,"-")</f>
        <v>CT 475</v>
      </c>
      <c r="D84" t="b">
        <f>ISNUMBER(MATRIX!K84)</f>
        <v>1</v>
      </c>
      <c r="E84" t="b">
        <f>ISNUMBER(MATRIX!L84)</f>
        <v>1</v>
      </c>
      <c r="F84" t="b">
        <f>ISNUMBER(MATRIX!M84)</f>
        <v>0</v>
      </c>
      <c r="H84" t="b">
        <f>ISNUMBER(MATRIX!Q84)</f>
        <v>0</v>
      </c>
      <c r="I84" t="b">
        <f>ISNUMBER(MATRIX!R84)</f>
        <v>0</v>
      </c>
      <c r="K84" t="b">
        <f>AND(WLT&lt;=MATRIX!K84,MATRIX!K84&lt;=PIU*WLT)</f>
        <v>0</v>
      </c>
      <c r="L84" t="b">
        <f>AND(WLT&lt;=MATRIX!L84,MATRIX!L84&lt;=PIU*WLT)</f>
        <v>0</v>
      </c>
      <c r="M84" t="b">
        <f>AND(WLT&lt;=MATRIX!M84,MATRIX!M84&lt;=PIU*WLT)</f>
        <v>0</v>
      </c>
      <c r="O84" t="b">
        <f>AND(WLT&lt;=MATRIX!Q84,MATRIX!Q84&lt;=PIU*WLT)</f>
        <v>0</v>
      </c>
      <c r="P84" t="b">
        <f>AND(WLT&lt;=MATRIX!R84,MATRIX!R84&lt;=PIU*WLT)</f>
        <v>0</v>
      </c>
      <c r="R84" t="b">
        <f t="shared" si="31"/>
        <v>1</v>
      </c>
      <c r="S84" t="b">
        <f t="shared" si="32"/>
        <v>0</v>
      </c>
      <c r="T84" t="b">
        <f t="shared" si="33"/>
        <v>0</v>
      </c>
      <c r="V84" s="1">
        <f>IF(AND(ISNUMBER(MATRIX!$F84),MATRIX!$F84&lt;&gt;0),NLT/MATRIX!$F84,"ERROR")</f>
        <v>0</v>
      </c>
      <c r="X84" s="1" t="str">
        <f t="shared" si="39"/>
        <v>-</v>
      </c>
      <c r="Y84" s="1" t="str">
        <f t="shared" si="40"/>
        <v>-</v>
      </c>
      <c r="Z84" s="1" t="str">
        <f t="shared" si="41"/>
        <v>-</v>
      </c>
      <c r="AB84" s="1" t="str">
        <f t="shared" si="42"/>
        <v>-</v>
      </c>
      <c r="AC84" s="1" t="str">
        <f t="shared" si="43"/>
        <v>-</v>
      </c>
      <c r="AE84" s="64" t="str">
        <f t="shared" si="44"/>
        <v/>
      </c>
      <c r="AF84" s="64" t="str">
        <f t="shared" si="45"/>
        <v/>
      </c>
      <c r="AH84" s="62" t="str">
        <f>IF(ISNUMBER(AE84),AE84*MATRIX!E84,"-")</f>
        <v>-</v>
      </c>
      <c r="AJ84" s="215" t="str">
        <f>IF(ISNUMBER($AE84),IF(KP="kg",AE84*MATRIX!CB84,AE84*MATRIX!CB84*2.2),"-")</f>
        <v>-</v>
      </c>
      <c r="AK84" s="65" t="str">
        <f t="shared" si="34"/>
        <v/>
      </c>
      <c r="AM84" s="1" t="str">
        <f>IF(V84&lt;&gt;0,IF(COUNT(X84:Z84),IF(R84,MATRIX!K84,IF(S84,MATRIX!L84,IF(T84,MATRIX!M84,S))),IF(COUNT(AB84:AC84),IF(R84,MATRIX!Q84,IF(S84,MATRIX!R84,"--")),"---")),"")</f>
        <v/>
      </c>
      <c r="AO84" s="70" t="str">
        <f>IF(V84&lt;&gt;0,IF(COUNT(X84:Z84),AM84*AE84*MATRIX!F84,IF(COUNT(AB84:AC84),AM84*AE84*MATRIX!F84/2,"")),"")</f>
        <v/>
      </c>
      <c r="AQ84" s="40" t="str">
        <f>IF(ISNUMBER($AE84),IF(ISNUMBER(MATRIX!U84),IF(MATRIX!U84-INT(MATRIX!U84)=0,MATRIX!U84,"("&amp;MATRIX!U84&amp;")"),"n/a"),"")</f>
        <v/>
      </c>
      <c r="AR84" s="77"/>
      <c r="AS84" s="81" t="str">
        <f>IF(ISNUMBER(AE84), IF(ISNUMBER(MATRIX!AD84),AE84*MATRIX!AD84,"n/a"),"")</f>
        <v/>
      </c>
      <c r="AT84" s="77"/>
      <c r="AU84" s="83" t="str">
        <f>IF(ISNUMBER($AE84), IF(ISNUMBER(MATRIX!AF84),$AE84*MATRIX!AF84,"n/a"),"")</f>
        <v/>
      </c>
      <c r="AV84" s="77"/>
      <c r="AW84" s="81" t="str">
        <f>IF(ISNUMBER($AE84), IF(ISNUMBER(MATRIX!AP84),$AE84*MATRIX!AP84,"n/a"),"")</f>
        <v/>
      </c>
      <c r="AX84" s="77" t="s">
        <v>434</v>
      </c>
      <c r="AY84" s="83" t="str">
        <f>IF(ISNUMBER($AE84), IF(ISNUMBER(MATRIX!AR84),$AE84*MATRIX!AR84,"n/a"),"")</f>
        <v/>
      </c>
      <c r="BA84" s="217" t="str">
        <f>IF(ISNUMBER($AE84), IF(MV&gt;200,IF(ISNUMBER(MATRIX!CL84),MATRIX!CL84,"n/a"),IF(ISNUMBER(MATRIX!CH84),MATRIX!CH84,"n/a")),"")</f>
        <v/>
      </c>
      <c r="BB84" s="1"/>
      <c r="BC84" s="1" t="str">
        <f>IF(ISNUMBER(AE84),IF(AND(ISNUMBER('Lo-Z-OUTPUT'!BA84),'Lo-Z-OUTPUT'!BA84&lt;&gt;0),'Lo-Z-OUTPUT'!BA84,'Lo-Z-INPUT'!$K$15*'Lo-Z-INPUT'!$K$7),"")</f>
        <v/>
      </c>
      <c r="BD84" s="1"/>
      <c r="BE84" s="161" t="str">
        <f t="shared" si="46"/>
        <v/>
      </c>
      <c r="BF84" s="1"/>
      <c r="BG84" s="124" t="str">
        <f>IF(ISNUMBER($AE84),IF(MV&lt;200,IF(ISNUMBER(MATRIX!AE84),ROUND((MATRIX!AE84*IDLE/1000)*CKWH,2),"-"),IF(ISNUMBER(MATRIX!AQ84),ROUND((MATRIX!AQ84*IDLE/1000)*CKWH,2),"-")),"")</f>
        <v/>
      </c>
      <c r="BH84" s="125" t="str">
        <f t="shared" si="47"/>
        <v/>
      </c>
      <c r="BJ84" s="105" t="str">
        <f>IF(ISNUMBER($AE84),IF(MV&lt;200,IF(ISNUMBER(MATRIX!AG84),ROUND((MATRIX!AG84/1000)*RUNNING*CKWH,2),"-"),IF(ISNUMBER(MATRIX!AS84),ROUND((MATRIX!AS84/1000)*RUNNING*CKWH,2),"-")),"")</f>
        <v/>
      </c>
      <c r="BK84" s="126" t="str">
        <f t="shared" si="48"/>
        <v/>
      </c>
      <c r="BM84" s="129" t="str">
        <f t="shared" si="35"/>
        <v/>
      </c>
      <c r="BN84" s="127" t="str">
        <f t="shared" si="49"/>
        <v/>
      </c>
      <c r="BP84" s="101" t="str">
        <f>IF(ISNUMBER(AE84),IF(ISNUMBER(MATRIX!BU84),AE84*MATRIX!BU84,"n/a"),"")</f>
        <v/>
      </c>
      <c r="BQ84" s="72"/>
      <c r="BR84" s="72" t="str">
        <f>IF(ISNUMBER(AE84),IF(ISNUMBER(MATRIX!BV84*BE84),AE84*MATRIX!BV84*BE84,"n/a"),"")</f>
        <v/>
      </c>
      <c r="BS84" s="72"/>
      <c r="BT84" s="100" t="str">
        <f t="shared" si="36"/>
        <v/>
      </c>
      <c r="BU84" s="96"/>
      <c r="BV84" s="157" t="str">
        <f t="shared" si="37"/>
        <v/>
      </c>
      <c r="BW84" s="158" t="str">
        <f t="shared" si="38"/>
        <v/>
      </c>
      <c r="BY84" s="85" t="str">
        <f>IF(ISNUMBER(AE84),IF(ISNUMBER(MATRIX!Y84),MATRIX!Y84,"n/a"),"")</f>
        <v/>
      </c>
      <c r="BZ84" s="86" t="str">
        <f t="shared" si="50"/>
        <v/>
      </c>
    </row>
    <row r="85" spans="1:78">
      <c r="A85" s="45" t="str">
        <f>MATRIX!A85</f>
        <v>CROWN</v>
      </c>
      <c r="B85" s="45" t="str">
        <f>IF(MATRIX!B85&lt;&gt;0,MATRIX!B85,"-")</f>
        <v>CT 4150</v>
      </c>
      <c r="D85" t="b">
        <f>ISNUMBER(MATRIX!K85)</f>
        <v>1</v>
      </c>
      <c r="E85" t="b">
        <f>ISNUMBER(MATRIX!L85)</f>
        <v>1</v>
      </c>
      <c r="F85" t="b">
        <f>ISNUMBER(MATRIX!M85)</f>
        <v>0</v>
      </c>
      <c r="H85" t="b">
        <f>ISNUMBER(MATRIX!Q85)</f>
        <v>0</v>
      </c>
      <c r="I85" t="b">
        <f>ISNUMBER(MATRIX!R85)</f>
        <v>0</v>
      </c>
      <c r="K85" t="b">
        <f>AND(WLT&lt;=MATRIX!K85,MATRIX!K85&lt;=PIU*WLT)</f>
        <v>0</v>
      </c>
      <c r="L85" t="b">
        <f>AND(WLT&lt;=MATRIX!L85,MATRIX!L85&lt;=PIU*WLT)</f>
        <v>0</v>
      </c>
      <c r="M85" t="b">
        <f>AND(WLT&lt;=MATRIX!M85,MATRIX!M85&lt;=PIU*WLT)</f>
        <v>0</v>
      </c>
      <c r="O85" t="b">
        <f>AND(WLT&lt;=MATRIX!Q85,MATRIX!Q85&lt;=PIU*WLT)</f>
        <v>0</v>
      </c>
      <c r="P85" t="b">
        <f>AND(WLT&lt;=MATRIX!R85,MATRIX!R85&lt;=PIU*WLT)</f>
        <v>0</v>
      </c>
      <c r="R85" t="b">
        <f t="shared" si="31"/>
        <v>1</v>
      </c>
      <c r="S85" t="b">
        <f t="shared" si="32"/>
        <v>0</v>
      </c>
      <c r="T85" t="b">
        <f t="shared" si="33"/>
        <v>0</v>
      </c>
      <c r="V85" s="1">
        <f>IF(AND(ISNUMBER(MATRIX!$F85),MATRIX!$F85&lt;&gt;0),NLT/MATRIX!$F85,"ERROR")</f>
        <v>0</v>
      </c>
      <c r="X85" s="1" t="str">
        <f t="shared" si="39"/>
        <v>-</v>
      </c>
      <c r="Y85" s="1" t="str">
        <f t="shared" si="40"/>
        <v>-</v>
      </c>
      <c r="Z85" s="1" t="str">
        <f t="shared" si="41"/>
        <v>-</v>
      </c>
      <c r="AB85" s="1" t="str">
        <f t="shared" si="42"/>
        <v>-</v>
      </c>
      <c r="AC85" s="1" t="str">
        <f t="shared" si="43"/>
        <v>-</v>
      </c>
      <c r="AE85" s="64" t="str">
        <f t="shared" si="44"/>
        <v/>
      </c>
      <c r="AF85" s="64" t="str">
        <f t="shared" si="45"/>
        <v/>
      </c>
      <c r="AH85" s="62" t="str">
        <f>IF(ISNUMBER(AE85),AE85*MATRIX!E85,"-")</f>
        <v>-</v>
      </c>
      <c r="AJ85" s="215" t="str">
        <f>IF(ISNUMBER($AE85),IF(KP="kg",AE85*MATRIX!CB85,AE85*MATRIX!CB85*2.2),"-")</f>
        <v>-</v>
      </c>
      <c r="AK85" s="65" t="str">
        <f t="shared" si="34"/>
        <v/>
      </c>
      <c r="AM85" s="1" t="str">
        <f>IF(V85&lt;&gt;0,IF(COUNT(X85:Z85),IF(R85,MATRIX!K85,IF(S85,MATRIX!L85,IF(T85,MATRIX!M85,S))),IF(COUNT(AB85:AC85),IF(R85,MATRIX!Q85,IF(S85,MATRIX!R85,"--")),"---")),"")</f>
        <v/>
      </c>
      <c r="AO85" s="70" t="str">
        <f>IF(V85&lt;&gt;0,IF(COUNT(X85:Z85),AM85*AE85*MATRIX!F85,IF(COUNT(AB85:AC85),AM85*AE85*MATRIX!F85/2,"")),"")</f>
        <v/>
      </c>
      <c r="AQ85" s="40" t="str">
        <f>IF(ISNUMBER($AE85),IF(ISNUMBER(MATRIX!U85),IF(MATRIX!U85-INT(MATRIX!U85)=0,MATRIX!U85,"("&amp;MATRIX!U85&amp;")"),"n/a"),"")</f>
        <v/>
      </c>
      <c r="AR85" s="77"/>
      <c r="AS85" s="81" t="str">
        <f>IF(ISNUMBER(AE85), IF(ISNUMBER(MATRIX!AD85),AE85*MATRIX!AD85,"n/a"),"")</f>
        <v/>
      </c>
      <c r="AT85" s="77"/>
      <c r="AU85" s="83" t="str">
        <f>IF(ISNUMBER($AE85), IF(ISNUMBER(MATRIX!AF85),$AE85*MATRIX!AF85,"n/a"),"")</f>
        <v/>
      </c>
      <c r="AV85" s="77"/>
      <c r="AW85" s="81" t="str">
        <f>IF(ISNUMBER($AE85), IF(ISNUMBER(MATRIX!AP85),$AE85*MATRIX!AP85,"n/a"),"")</f>
        <v/>
      </c>
      <c r="AX85" s="77" t="s">
        <v>434</v>
      </c>
      <c r="AY85" s="83" t="str">
        <f>IF(ISNUMBER($AE85), IF(ISNUMBER(MATRIX!AR85),$AE85*MATRIX!AR85,"n/a"),"")</f>
        <v/>
      </c>
      <c r="BA85" s="217" t="str">
        <f>IF(ISNUMBER($AE85), IF(MV&gt;200,IF(ISNUMBER(MATRIX!CL85),MATRIX!CL85,"n/a"),IF(ISNUMBER(MATRIX!CH85),MATRIX!CH85,"n/a")),"")</f>
        <v/>
      </c>
      <c r="BB85" s="1"/>
      <c r="BC85" s="1" t="str">
        <f>IF(ISNUMBER(AE85),IF(AND(ISNUMBER('Lo-Z-OUTPUT'!BA85),'Lo-Z-OUTPUT'!BA85&lt;&gt;0),'Lo-Z-OUTPUT'!BA85,'Lo-Z-INPUT'!$K$15*'Lo-Z-INPUT'!$K$7),"")</f>
        <v/>
      </c>
      <c r="BD85" s="1"/>
      <c r="BE85" s="161" t="str">
        <f t="shared" si="46"/>
        <v/>
      </c>
      <c r="BF85" s="1"/>
      <c r="BG85" s="124" t="str">
        <f>IF(ISNUMBER($AE85),IF(MV&lt;200,IF(ISNUMBER(MATRIX!AE85),ROUND((MATRIX!AE85*IDLE/1000)*CKWH,2),"-"),IF(ISNUMBER(MATRIX!AQ85),ROUND((MATRIX!AQ85*IDLE/1000)*CKWH,2),"-")),"")</f>
        <v/>
      </c>
      <c r="BH85" s="125" t="str">
        <f t="shared" si="47"/>
        <v/>
      </c>
      <c r="BJ85" s="105" t="str">
        <f>IF(ISNUMBER($AE85),IF(MV&lt;200,IF(ISNUMBER(MATRIX!AG85),ROUND((MATRIX!AG85/1000)*RUNNING*CKWH,2),"-"),IF(ISNUMBER(MATRIX!AS85),ROUND((MATRIX!AS85/1000)*RUNNING*CKWH,2),"-")),"")</f>
        <v/>
      </c>
      <c r="BK85" s="126" t="str">
        <f t="shared" si="48"/>
        <v/>
      </c>
      <c r="BM85" s="129" t="str">
        <f t="shared" si="35"/>
        <v/>
      </c>
      <c r="BN85" s="127" t="str">
        <f t="shared" si="49"/>
        <v/>
      </c>
      <c r="BP85" s="101" t="str">
        <f>IF(ISNUMBER(AE85),IF(ISNUMBER(MATRIX!BU85),AE85*MATRIX!BU85,"n/a"),"")</f>
        <v/>
      </c>
      <c r="BQ85" s="72"/>
      <c r="BR85" s="72" t="str">
        <f>IF(ISNUMBER(AE85),IF(ISNUMBER(MATRIX!BV85*BE85),AE85*MATRIX!BV85*BE85,"n/a"),"")</f>
        <v/>
      </c>
      <c r="BS85" s="72"/>
      <c r="BT85" s="100" t="str">
        <f t="shared" si="36"/>
        <v/>
      </c>
      <c r="BU85" s="96"/>
      <c r="BV85" s="157" t="str">
        <f t="shared" si="37"/>
        <v/>
      </c>
      <c r="BW85" s="158" t="str">
        <f t="shared" si="38"/>
        <v/>
      </c>
      <c r="BY85" s="85" t="str">
        <f>IF(ISNUMBER(AE85),IF(ISNUMBER(MATRIX!Y85),MATRIX!Y85,"n/a"),"")</f>
        <v/>
      </c>
      <c r="BZ85" s="86" t="str">
        <f t="shared" si="50"/>
        <v/>
      </c>
    </row>
    <row r="86" spans="1:78">
      <c r="A86" s="45" t="str">
        <f>MATRIX!A86</f>
        <v>CROWN</v>
      </c>
      <c r="B86" s="45" t="str">
        <f>IF(MATRIX!B86&lt;&gt;0,MATRIX!B86,"-")</f>
        <v>CT 875</v>
      </c>
      <c r="D86" t="b">
        <f>ISNUMBER(MATRIX!K86)</f>
        <v>1</v>
      </c>
      <c r="E86" t="b">
        <f>ISNUMBER(MATRIX!L86)</f>
        <v>1</v>
      </c>
      <c r="F86" t="b">
        <f>ISNUMBER(MATRIX!M86)</f>
        <v>0</v>
      </c>
      <c r="H86" t="b">
        <f>ISNUMBER(MATRIX!Q86)</f>
        <v>0</v>
      </c>
      <c r="I86" t="b">
        <f>ISNUMBER(MATRIX!R86)</f>
        <v>0</v>
      </c>
      <c r="K86" t="b">
        <f>AND(WLT&lt;=MATRIX!K86,MATRIX!K86&lt;=PIU*WLT)</f>
        <v>0</v>
      </c>
      <c r="L86" t="b">
        <f>AND(WLT&lt;=MATRIX!L86,MATRIX!L86&lt;=PIU*WLT)</f>
        <v>0</v>
      </c>
      <c r="M86" t="b">
        <f>AND(WLT&lt;=MATRIX!M86,MATRIX!M86&lt;=PIU*WLT)</f>
        <v>0</v>
      </c>
      <c r="O86" t="b">
        <f>AND(WLT&lt;=MATRIX!Q86,MATRIX!Q86&lt;=PIU*WLT)</f>
        <v>0</v>
      </c>
      <c r="P86" t="b">
        <f>AND(WLT&lt;=MATRIX!R86,MATRIX!R86&lt;=PIU*WLT)</f>
        <v>0</v>
      </c>
      <c r="R86" t="b">
        <f t="shared" si="31"/>
        <v>1</v>
      </c>
      <c r="S86" t="b">
        <f t="shared" si="32"/>
        <v>0</v>
      </c>
      <c r="T86" t="b">
        <f t="shared" si="33"/>
        <v>0</v>
      </c>
      <c r="V86" s="1">
        <f>IF(AND(ISNUMBER(MATRIX!$F86),MATRIX!$F86&lt;&gt;0),NLT/MATRIX!$F86,"ERROR")</f>
        <v>0</v>
      </c>
      <c r="X86" s="1" t="str">
        <f t="shared" si="39"/>
        <v>-</v>
      </c>
      <c r="Y86" s="1" t="str">
        <f t="shared" si="40"/>
        <v>-</v>
      </c>
      <c r="Z86" s="1" t="str">
        <f t="shared" si="41"/>
        <v>-</v>
      </c>
      <c r="AB86" s="1" t="str">
        <f t="shared" si="42"/>
        <v>-</v>
      </c>
      <c r="AC86" s="1" t="str">
        <f t="shared" si="43"/>
        <v>-</v>
      </c>
      <c r="AE86" s="64" t="str">
        <f t="shared" si="44"/>
        <v/>
      </c>
      <c r="AF86" s="64" t="str">
        <f t="shared" si="45"/>
        <v/>
      </c>
      <c r="AH86" s="62" t="str">
        <f>IF(ISNUMBER(AE86),AE86*MATRIX!E86,"-")</f>
        <v>-</v>
      </c>
      <c r="AJ86" s="215" t="str">
        <f>IF(ISNUMBER($AE86),IF(KP="kg",AE86*MATRIX!CB86,AE86*MATRIX!CB86*2.2),"-")</f>
        <v>-</v>
      </c>
      <c r="AK86" s="65" t="str">
        <f t="shared" si="34"/>
        <v/>
      </c>
      <c r="AM86" s="1" t="str">
        <f>IF(V86&lt;&gt;0,IF(COUNT(X86:Z86),IF(R86,MATRIX!K86,IF(S86,MATRIX!L86,IF(T86,MATRIX!M86,S))),IF(COUNT(AB86:AC86),IF(R86,MATRIX!Q86,IF(S86,MATRIX!R86,"--")),"---")),"")</f>
        <v/>
      </c>
      <c r="AO86" s="70" t="str">
        <f>IF(V86&lt;&gt;0,IF(COUNT(X86:Z86),AM86*AE86*MATRIX!F86,IF(COUNT(AB86:AC86),AM86*AE86*MATRIX!F86/2,"")),"")</f>
        <v/>
      </c>
      <c r="AQ86" s="40" t="str">
        <f>IF(ISNUMBER($AE86),IF(ISNUMBER(MATRIX!U86),IF(MATRIX!U86-INT(MATRIX!U86)=0,MATRIX!U86,"("&amp;MATRIX!U86&amp;")"),"n/a"),"")</f>
        <v/>
      </c>
      <c r="AR86" s="77"/>
      <c r="AS86" s="81" t="str">
        <f>IF(ISNUMBER(AE86), IF(ISNUMBER(MATRIX!AD86),AE86*MATRIX!AD86,"n/a"),"")</f>
        <v/>
      </c>
      <c r="AT86" s="77"/>
      <c r="AU86" s="83" t="str">
        <f>IF(ISNUMBER($AE86), IF(ISNUMBER(MATRIX!AF86),$AE86*MATRIX!AF86,"n/a"),"")</f>
        <v/>
      </c>
      <c r="AV86" s="77"/>
      <c r="AW86" s="81" t="str">
        <f>IF(ISNUMBER($AE86), IF(ISNUMBER(MATRIX!AP86),$AE86*MATRIX!AP86,"n/a"),"")</f>
        <v/>
      </c>
      <c r="AX86" s="77" t="s">
        <v>434</v>
      </c>
      <c r="AY86" s="83" t="str">
        <f>IF(ISNUMBER($AE86), IF(ISNUMBER(MATRIX!AR86),$AE86*MATRIX!AR86,"n/a"),"")</f>
        <v/>
      </c>
      <c r="BA86" s="217" t="str">
        <f>IF(ISNUMBER($AE86), IF(MV&gt;200,IF(ISNUMBER(MATRIX!CL86),MATRIX!CL86,"n/a"),IF(ISNUMBER(MATRIX!CH86),MATRIX!CH86,"n/a")),"")</f>
        <v/>
      </c>
      <c r="BB86" s="1"/>
      <c r="BC86" s="1" t="str">
        <f>IF(ISNUMBER(AE86),IF(AND(ISNUMBER('Lo-Z-OUTPUT'!BA86),'Lo-Z-OUTPUT'!BA86&lt;&gt;0),'Lo-Z-OUTPUT'!BA86,'Lo-Z-INPUT'!$K$15*'Lo-Z-INPUT'!$K$7),"")</f>
        <v/>
      </c>
      <c r="BD86" s="1"/>
      <c r="BE86" s="161" t="str">
        <f t="shared" si="46"/>
        <v/>
      </c>
      <c r="BF86" s="1"/>
      <c r="BG86" s="124" t="str">
        <f>IF(ISNUMBER($AE86),IF(MV&lt;200,IF(ISNUMBER(MATRIX!AE86),ROUND((MATRIX!AE86*IDLE/1000)*CKWH,2),"-"),IF(ISNUMBER(MATRIX!AQ86),ROUND((MATRIX!AQ86*IDLE/1000)*CKWH,2),"-")),"")</f>
        <v/>
      </c>
      <c r="BH86" s="125" t="str">
        <f t="shared" si="47"/>
        <v/>
      </c>
      <c r="BJ86" s="105" t="str">
        <f>IF(ISNUMBER($AE86),IF(MV&lt;200,IF(ISNUMBER(MATRIX!AG86),ROUND((MATRIX!AG86/1000)*RUNNING*CKWH,2),"-"),IF(ISNUMBER(MATRIX!AS86),ROUND((MATRIX!AS86/1000)*RUNNING*CKWH,2),"-")),"")</f>
        <v/>
      </c>
      <c r="BK86" s="126" t="str">
        <f t="shared" si="48"/>
        <v/>
      </c>
      <c r="BM86" s="129" t="str">
        <f t="shared" si="35"/>
        <v/>
      </c>
      <c r="BN86" s="127" t="str">
        <f t="shared" si="49"/>
        <v/>
      </c>
      <c r="BP86" s="101" t="str">
        <f>IF(ISNUMBER(AE86),IF(ISNUMBER(MATRIX!BU86),AE86*MATRIX!BU86,"n/a"),"")</f>
        <v/>
      </c>
      <c r="BQ86" s="72"/>
      <c r="BR86" s="72" t="str">
        <f>IF(ISNUMBER(AE86),IF(ISNUMBER(MATRIX!BV86*BE86),AE86*MATRIX!BV86*BE86,"n/a"),"")</f>
        <v/>
      </c>
      <c r="BS86" s="72"/>
      <c r="BT86" s="100" t="str">
        <f t="shared" si="36"/>
        <v/>
      </c>
      <c r="BU86" s="96"/>
      <c r="BV86" s="157" t="str">
        <f t="shared" si="37"/>
        <v/>
      </c>
      <c r="BW86" s="158" t="str">
        <f t="shared" si="38"/>
        <v/>
      </c>
      <c r="BY86" s="85" t="str">
        <f>IF(ISNUMBER(AE86),IF(ISNUMBER(MATRIX!Y86),MATRIX!Y86,"n/a"),"")</f>
        <v/>
      </c>
      <c r="BZ86" s="86" t="str">
        <f t="shared" si="50"/>
        <v/>
      </c>
    </row>
    <row r="87" spans="1:78">
      <c r="A87" s="45" t="str">
        <f>MATRIX!A87</f>
        <v>CROWN</v>
      </c>
      <c r="B87" s="45" t="str">
        <f>IF(MATRIX!B87&lt;&gt;0,MATRIX!B87,"-")</f>
        <v>CT 8150</v>
      </c>
      <c r="D87" t="b">
        <f>ISNUMBER(MATRIX!K87)</f>
        <v>1</v>
      </c>
      <c r="E87" t="b">
        <f>ISNUMBER(MATRIX!L87)</f>
        <v>1</v>
      </c>
      <c r="F87" t="b">
        <f>ISNUMBER(MATRIX!M87)</f>
        <v>0</v>
      </c>
      <c r="H87" t="b">
        <f>ISNUMBER(MATRIX!Q87)</f>
        <v>0</v>
      </c>
      <c r="I87" t="b">
        <f>ISNUMBER(MATRIX!R87)</f>
        <v>0</v>
      </c>
      <c r="K87" t="b">
        <f>AND(WLT&lt;=MATRIX!K87,MATRIX!K87&lt;=PIU*WLT)</f>
        <v>0</v>
      </c>
      <c r="L87" t="b">
        <f>AND(WLT&lt;=MATRIX!L87,MATRIX!L87&lt;=PIU*WLT)</f>
        <v>0</v>
      </c>
      <c r="M87" t="b">
        <f>AND(WLT&lt;=MATRIX!M87,MATRIX!M87&lt;=PIU*WLT)</f>
        <v>0</v>
      </c>
      <c r="O87" t="b">
        <f>AND(WLT&lt;=MATRIX!Q87,MATRIX!Q87&lt;=PIU*WLT)</f>
        <v>0</v>
      </c>
      <c r="P87" t="b">
        <f>AND(WLT&lt;=MATRIX!R87,MATRIX!R87&lt;=PIU*WLT)</f>
        <v>0</v>
      </c>
      <c r="R87" t="b">
        <f t="shared" si="31"/>
        <v>1</v>
      </c>
      <c r="S87" t="b">
        <f t="shared" si="32"/>
        <v>0</v>
      </c>
      <c r="T87" t="b">
        <f t="shared" si="33"/>
        <v>0</v>
      </c>
      <c r="V87" s="1">
        <f>IF(AND(ISNUMBER(MATRIX!$F87),MATRIX!$F87&lt;&gt;0),NLT/MATRIX!$F87,"ERROR")</f>
        <v>0</v>
      </c>
      <c r="X87" s="1" t="str">
        <f t="shared" si="39"/>
        <v>-</v>
      </c>
      <c r="Y87" s="1" t="str">
        <f t="shared" si="40"/>
        <v>-</v>
      </c>
      <c r="Z87" s="1" t="str">
        <f t="shared" si="41"/>
        <v>-</v>
      </c>
      <c r="AB87" s="1" t="str">
        <f t="shared" si="42"/>
        <v>-</v>
      </c>
      <c r="AC87" s="1" t="str">
        <f t="shared" si="43"/>
        <v>-</v>
      </c>
      <c r="AE87" s="64" t="str">
        <f t="shared" si="44"/>
        <v/>
      </c>
      <c r="AF87" s="64" t="str">
        <f t="shared" si="45"/>
        <v/>
      </c>
      <c r="AH87" s="62" t="str">
        <f>IF(ISNUMBER(AE87),AE87*MATRIX!E87,"-")</f>
        <v>-</v>
      </c>
      <c r="AJ87" s="215" t="str">
        <f>IF(ISNUMBER($AE87),IF(KP="kg",AE87*MATRIX!CB87,AE87*MATRIX!CB87*2.2),"-")</f>
        <v>-</v>
      </c>
      <c r="AK87" s="65" t="str">
        <f t="shared" si="34"/>
        <v/>
      </c>
      <c r="AM87" s="1" t="str">
        <f>IF(V87&lt;&gt;0,IF(COUNT(X87:Z87),IF(R87,MATRIX!K87,IF(S87,MATRIX!L87,IF(T87,MATRIX!M87,S))),IF(COUNT(AB87:AC87),IF(R87,MATRIX!Q87,IF(S87,MATRIX!R87,"--")),"---")),"")</f>
        <v/>
      </c>
      <c r="AO87" s="70" t="str">
        <f>IF(V87&lt;&gt;0,IF(COUNT(X87:Z87),AM87*AE87*MATRIX!F87,IF(COUNT(AB87:AC87),AM87*AE87*MATRIX!F87/2,"")),"")</f>
        <v/>
      </c>
      <c r="AQ87" s="40" t="str">
        <f>IF(ISNUMBER($AE87),IF(ISNUMBER(MATRIX!U87),IF(MATRIX!U87-INT(MATRIX!U87)=0,MATRIX!U87,"("&amp;MATRIX!U87&amp;")"),"n/a"),"")</f>
        <v/>
      </c>
      <c r="AR87" s="77"/>
      <c r="AS87" s="81" t="str">
        <f>IF(ISNUMBER(AE87), IF(ISNUMBER(MATRIX!AD87),AE87*MATRIX!AD87,"n/a"),"")</f>
        <v/>
      </c>
      <c r="AT87" s="77"/>
      <c r="AU87" s="83" t="str">
        <f>IF(ISNUMBER($AE87), IF(ISNUMBER(MATRIX!AF87),$AE87*MATRIX!AF87,"n/a"),"")</f>
        <v/>
      </c>
      <c r="AV87" s="77"/>
      <c r="AW87" s="81" t="str">
        <f>IF(ISNUMBER($AE87), IF(ISNUMBER(MATRIX!AP87),$AE87*MATRIX!AP87,"n/a"),"")</f>
        <v/>
      </c>
      <c r="AX87" s="77" t="s">
        <v>434</v>
      </c>
      <c r="AY87" s="83" t="str">
        <f>IF(ISNUMBER($AE87), IF(ISNUMBER(MATRIX!AR87),$AE87*MATRIX!AR87,"n/a"),"")</f>
        <v/>
      </c>
      <c r="BA87" s="217" t="str">
        <f>IF(ISNUMBER($AE87), IF(MV&gt;200,IF(ISNUMBER(MATRIX!CL87),MATRIX!CL87,"n/a"),IF(ISNUMBER(MATRIX!CH87),MATRIX!CH87,"n/a")),"")</f>
        <v/>
      </c>
      <c r="BB87" s="1"/>
      <c r="BC87" s="1" t="str">
        <f>IF(ISNUMBER(AE87),IF(AND(ISNUMBER('Lo-Z-OUTPUT'!BA87),'Lo-Z-OUTPUT'!BA87&lt;&gt;0),'Lo-Z-OUTPUT'!BA87,'Lo-Z-INPUT'!$K$15*'Lo-Z-INPUT'!$K$7),"")</f>
        <v/>
      </c>
      <c r="BD87" s="1"/>
      <c r="BE87" s="161" t="str">
        <f t="shared" si="46"/>
        <v/>
      </c>
      <c r="BF87" s="1"/>
      <c r="BG87" s="124" t="str">
        <f>IF(ISNUMBER($AE87),IF(MV&lt;200,IF(ISNUMBER(MATRIX!AE87),ROUND((MATRIX!AE87*IDLE/1000)*CKWH,2),"-"),IF(ISNUMBER(MATRIX!AQ87),ROUND((MATRIX!AQ87*IDLE/1000)*CKWH,2),"-")),"")</f>
        <v/>
      </c>
      <c r="BH87" s="125" t="str">
        <f t="shared" si="47"/>
        <v/>
      </c>
      <c r="BJ87" s="105" t="str">
        <f>IF(ISNUMBER($AE87),IF(MV&lt;200,IF(ISNUMBER(MATRIX!AG87),ROUND((MATRIX!AG87/1000)*RUNNING*CKWH,2),"-"),IF(ISNUMBER(MATRIX!AS87),ROUND((MATRIX!AS87/1000)*RUNNING*CKWH,2),"-")),"")</f>
        <v/>
      </c>
      <c r="BK87" s="126" t="str">
        <f t="shared" si="48"/>
        <v/>
      </c>
      <c r="BM87" s="129" t="str">
        <f t="shared" si="35"/>
        <v/>
      </c>
      <c r="BN87" s="127" t="str">
        <f t="shared" si="49"/>
        <v/>
      </c>
      <c r="BP87" s="101" t="str">
        <f>IF(ISNUMBER(AE87),IF(ISNUMBER(MATRIX!BU87),AE87*MATRIX!BU87,"n/a"),"")</f>
        <v/>
      </c>
      <c r="BQ87" s="72"/>
      <c r="BR87" s="72" t="str">
        <f>IF(ISNUMBER(AE87),IF(ISNUMBER(MATRIX!BV87*BE87),AE87*MATRIX!BV87*BE87,"n/a"),"")</f>
        <v/>
      </c>
      <c r="BS87" s="72"/>
      <c r="BT87" s="100" t="str">
        <f t="shared" si="36"/>
        <v/>
      </c>
      <c r="BU87" s="96"/>
      <c r="BV87" s="157" t="str">
        <f t="shared" si="37"/>
        <v/>
      </c>
      <c r="BW87" s="158" t="str">
        <f t="shared" si="38"/>
        <v/>
      </c>
      <c r="BY87" s="85" t="str">
        <f>IF(ISNUMBER(AE87),IF(ISNUMBER(MATRIX!Y87),MATRIX!Y87,"n/a"),"")</f>
        <v/>
      </c>
      <c r="BZ87" s="86" t="str">
        <f t="shared" si="50"/>
        <v/>
      </c>
    </row>
    <row r="88" spans="1:78">
      <c r="A88" s="45" t="str">
        <f>MATRIX!A88</f>
        <v>CROWN</v>
      </c>
      <c r="B88" s="45" t="str">
        <f>IF(MATRIX!B88&lt;&gt;0,MATRIX!B88,"-")</f>
        <v>XTi 1002</v>
      </c>
      <c r="D88" t="b">
        <f>ISNUMBER(MATRIX!K88)</f>
        <v>1</v>
      </c>
      <c r="E88" t="b">
        <f>ISNUMBER(MATRIX!L88)</f>
        <v>1</v>
      </c>
      <c r="F88" t="b">
        <f>ISNUMBER(MATRIX!M88)</f>
        <v>1</v>
      </c>
      <c r="H88" t="b">
        <f>ISNUMBER(MATRIX!Q88)</f>
        <v>1</v>
      </c>
      <c r="I88" t="b">
        <f>ISNUMBER(MATRIX!R88)</f>
        <v>1</v>
      </c>
      <c r="K88" t="b">
        <f>AND(WLT&lt;=MATRIX!K88,MATRIX!K88&lt;=PIU*WLT)</f>
        <v>0</v>
      </c>
      <c r="L88" t="b">
        <f>AND(WLT&lt;=MATRIX!L88,MATRIX!L88&lt;=PIU*WLT)</f>
        <v>0</v>
      </c>
      <c r="M88" t="b">
        <f>AND(WLT&lt;=MATRIX!M88,MATRIX!M88&lt;=PIU*WLT)</f>
        <v>0</v>
      </c>
      <c r="O88" t="b">
        <f>AND(WLT&lt;=MATRIX!Q88,MATRIX!Q88&lt;=PIU*WLT)</f>
        <v>0</v>
      </c>
      <c r="P88" t="b">
        <f>AND(WLT&lt;=MATRIX!R88,MATRIX!R88&lt;=PIU*WLT)</f>
        <v>0</v>
      </c>
      <c r="R88" t="b">
        <f t="shared" si="31"/>
        <v>1</v>
      </c>
      <c r="S88" t="b">
        <f t="shared" si="32"/>
        <v>0</v>
      </c>
      <c r="T88" t="b">
        <f t="shared" si="33"/>
        <v>0</v>
      </c>
      <c r="V88" s="1">
        <f>IF(AND(ISNUMBER(MATRIX!$F88),MATRIX!$F88&lt;&gt;0),NLT/MATRIX!$F88,"ERROR")</f>
        <v>0</v>
      </c>
      <c r="X88" s="1" t="str">
        <f t="shared" si="39"/>
        <v>-</v>
      </c>
      <c r="Y88" s="1" t="str">
        <f t="shared" si="40"/>
        <v>-</v>
      </c>
      <c r="Z88" s="1" t="str">
        <f t="shared" si="41"/>
        <v>-</v>
      </c>
      <c r="AB88" s="1" t="str">
        <f t="shared" si="42"/>
        <v>-</v>
      </c>
      <c r="AC88" s="1" t="str">
        <f t="shared" si="43"/>
        <v>-</v>
      </c>
      <c r="AE88" s="64" t="str">
        <f t="shared" si="44"/>
        <v/>
      </c>
      <c r="AF88" s="64" t="str">
        <f t="shared" si="45"/>
        <v/>
      </c>
      <c r="AH88" s="62" t="str">
        <f>IF(ISNUMBER(AE88),AE88*MATRIX!E88,"-")</f>
        <v>-</v>
      </c>
      <c r="AJ88" s="215" t="str">
        <f>IF(ISNUMBER($AE88),IF(KP="kg",AE88*MATRIX!CB88,AE88*MATRIX!CB88*2.2),"-")</f>
        <v>-</v>
      </c>
      <c r="AK88" s="65" t="str">
        <f t="shared" si="34"/>
        <v/>
      </c>
      <c r="AM88" s="1" t="str">
        <f>IF(V88&lt;&gt;0,IF(COUNT(X88:Z88),IF(R88,MATRIX!K88,IF(S88,MATRIX!L88,IF(T88,MATRIX!M88,S))),IF(COUNT(AB88:AC88),IF(R88,MATRIX!Q88,IF(S88,MATRIX!R88,"--")),"---")),"")</f>
        <v/>
      </c>
      <c r="AO88" s="70" t="str">
        <f>IF(V88&lt;&gt;0,IF(COUNT(X88:Z88),AM88*AE88*MATRIX!F88,IF(COUNT(AB88:AC88),AM88*AE88*MATRIX!F88/2,"")),"")</f>
        <v/>
      </c>
      <c r="AQ88" s="40" t="str">
        <f>IF(ISNUMBER($AE88),IF(ISNUMBER(MATRIX!U88),IF(MATRIX!U88-INT(MATRIX!U88)=0,MATRIX!U88,"("&amp;MATRIX!U88&amp;")"),"n/a"),"")</f>
        <v/>
      </c>
      <c r="AR88" s="77"/>
      <c r="AS88" s="81" t="str">
        <f>IF(ISNUMBER(AE88), IF(ISNUMBER(MATRIX!AD88),AE88*MATRIX!AD88,"n/a"),"")</f>
        <v/>
      </c>
      <c r="AT88" s="77"/>
      <c r="AU88" s="83" t="str">
        <f>IF(ISNUMBER($AE88), IF(ISNUMBER(MATRIX!AF88),$AE88*MATRIX!AF88,"n/a"),"")</f>
        <v/>
      </c>
      <c r="AV88" s="77"/>
      <c r="AW88" s="81" t="str">
        <f>IF(ISNUMBER($AE88), IF(ISNUMBER(MATRIX!AP88),$AE88*MATRIX!AP88,"n/a"),"")</f>
        <v/>
      </c>
      <c r="AX88" s="77" t="s">
        <v>434</v>
      </c>
      <c r="AY88" s="83" t="str">
        <f>IF(ISNUMBER($AE88), IF(ISNUMBER(MATRIX!AR88),$AE88*MATRIX!AR88,"n/a"),"")</f>
        <v/>
      </c>
      <c r="BA88" s="217" t="str">
        <f>IF(ISNUMBER($AE88), IF(MV&gt;200,IF(ISNUMBER(MATRIX!CL88),MATRIX!CL88,"n/a"),IF(ISNUMBER(MATRIX!CH88),MATRIX!CH88,"n/a")),"")</f>
        <v/>
      </c>
      <c r="BB88" s="1"/>
      <c r="BC88" s="1" t="str">
        <f>IF(ISNUMBER(AE88),IF(AND(ISNUMBER('Lo-Z-OUTPUT'!BA88),'Lo-Z-OUTPUT'!BA88&lt;&gt;0),'Lo-Z-OUTPUT'!BA88,'Lo-Z-INPUT'!$K$15*'Lo-Z-INPUT'!$K$7),"")</f>
        <v/>
      </c>
      <c r="BD88" s="1"/>
      <c r="BE88" s="161" t="str">
        <f t="shared" si="46"/>
        <v/>
      </c>
      <c r="BF88" s="1"/>
      <c r="BG88" s="124" t="str">
        <f>IF(ISNUMBER($AE88),IF(MV&lt;200,IF(ISNUMBER(MATRIX!AE88),ROUND((MATRIX!AE88*IDLE/1000)*CKWH,2),"-"),IF(ISNUMBER(MATRIX!AQ88),ROUND((MATRIX!AQ88*IDLE/1000)*CKWH,2),"-")),"")</f>
        <v/>
      </c>
      <c r="BH88" s="125" t="str">
        <f t="shared" si="47"/>
        <v/>
      </c>
      <c r="BJ88" s="105" t="str">
        <f>IF(ISNUMBER($AE88),IF(MV&lt;200,IF(ISNUMBER(MATRIX!AG88),ROUND((MATRIX!AG88/1000)*RUNNING*CKWH,2),"-"),IF(ISNUMBER(MATRIX!AS88),ROUND((MATRIX!AS88/1000)*RUNNING*CKWH,2),"-")),"")</f>
        <v/>
      </c>
      <c r="BK88" s="126" t="str">
        <f t="shared" si="48"/>
        <v/>
      </c>
      <c r="BM88" s="129" t="str">
        <f t="shared" si="35"/>
        <v/>
      </c>
      <c r="BN88" s="127" t="str">
        <f t="shared" si="49"/>
        <v/>
      </c>
      <c r="BP88" s="101" t="str">
        <f>IF(ISNUMBER(AE88),IF(ISNUMBER(MATRIX!BU88),AE88*MATRIX!BU88,"n/a"),"")</f>
        <v/>
      </c>
      <c r="BQ88" s="72"/>
      <c r="BR88" s="72" t="str">
        <f>IF(ISNUMBER(AE88),IF(ISNUMBER(MATRIX!BV88*BE88),AE88*MATRIX!BV88*BE88,"n/a"),"")</f>
        <v/>
      </c>
      <c r="BS88" s="72"/>
      <c r="BT88" s="100" t="str">
        <f t="shared" si="36"/>
        <v/>
      </c>
      <c r="BU88" s="96"/>
      <c r="BV88" s="157" t="str">
        <f t="shared" si="37"/>
        <v/>
      </c>
      <c r="BW88" s="158" t="str">
        <f t="shared" si="38"/>
        <v/>
      </c>
      <c r="BY88" s="85" t="str">
        <f>IF(ISNUMBER(AE88),IF(ISNUMBER(MATRIX!Y88),MATRIX!Y88,"n/a"),"")</f>
        <v/>
      </c>
      <c r="BZ88" s="86" t="str">
        <f t="shared" si="50"/>
        <v/>
      </c>
    </row>
    <row r="89" spans="1:78">
      <c r="A89" s="45" t="str">
        <f>MATRIX!A89</f>
        <v>CROWN</v>
      </c>
      <c r="B89" s="45" t="str">
        <f>IF(MATRIX!B89&lt;&gt;0,MATRIX!B89,"-")</f>
        <v>XTi 2002</v>
      </c>
      <c r="D89" t="b">
        <f>ISNUMBER(MATRIX!K89)</f>
        <v>1</v>
      </c>
      <c r="E89" t="b">
        <f>ISNUMBER(MATRIX!L89)</f>
        <v>1</v>
      </c>
      <c r="F89" t="b">
        <f>ISNUMBER(MATRIX!M89)</f>
        <v>1</v>
      </c>
      <c r="H89" t="b">
        <f>ISNUMBER(MATRIX!Q89)</f>
        <v>1</v>
      </c>
      <c r="I89" t="b">
        <f>ISNUMBER(MATRIX!R89)</f>
        <v>1</v>
      </c>
      <c r="K89" t="b">
        <f>AND(WLT&lt;=MATRIX!K89,MATRIX!K89&lt;=PIU*WLT)</f>
        <v>0</v>
      </c>
      <c r="L89" t="b">
        <f>AND(WLT&lt;=MATRIX!L89,MATRIX!L89&lt;=PIU*WLT)</f>
        <v>0</v>
      </c>
      <c r="M89" t="b">
        <f>AND(WLT&lt;=MATRIX!M89,MATRIX!M89&lt;=PIU*WLT)</f>
        <v>0</v>
      </c>
      <c r="O89" t="b">
        <f>AND(WLT&lt;=MATRIX!Q89,MATRIX!Q89&lt;=PIU*WLT)</f>
        <v>0</v>
      </c>
      <c r="P89" t="b">
        <f>AND(WLT&lt;=MATRIX!R89,MATRIX!R89&lt;=PIU*WLT)</f>
        <v>0</v>
      </c>
      <c r="R89" t="b">
        <f t="shared" si="31"/>
        <v>1</v>
      </c>
      <c r="S89" t="b">
        <f t="shared" si="32"/>
        <v>0</v>
      </c>
      <c r="T89" t="b">
        <f t="shared" si="33"/>
        <v>0</v>
      </c>
      <c r="V89" s="1">
        <f>IF(AND(ISNUMBER(MATRIX!$F89),MATRIX!$F89&lt;&gt;0),NLT/MATRIX!$F89,"ERROR")</f>
        <v>0</v>
      </c>
      <c r="X89" s="1" t="str">
        <f t="shared" si="39"/>
        <v>-</v>
      </c>
      <c r="Y89" s="1" t="str">
        <f t="shared" si="40"/>
        <v>-</v>
      </c>
      <c r="Z89" s="1" t="str">
        <f t="shared" si="41"/>
        <v>-</v>
      </c>
      <c r="AB89" s="1" t="str">
        <f t="shared" si="42"/>
        <v>-</v>
      </c>
      <c r="AC89" s="1" t="str">
        <f t="shared" si="43"/>
        <v>-</v>
      </c>
      <c r="AE89" s="64" t="str">
        <f t="shared" si="44"/>
        <v/>
      </c>
      <c r="AF89" s="64" t="str">
        <f t="shared" si="45"/>
        <v/>
      </c>
      <c r="AH89" s="62" t="str">
        <f>IF(ISNUMBER(AE89),AE89*MATRIX!E89,"-")</f>
        <v>-</v>
      </c>
      <c r="AJ89" s="215" t="str">
        <f>IF(ISNUMBER($AE89),IF(KP="kg",AE89*MATRIX!CB89,AE89*MATRIX!CB89*2.2),"-")</f>
        <v>-</v>
      </c>
      <c r="AK89" s="65" t="str">
        <f t="shared" si="34"/>
        <v/>
      </c>
      <c r="AM89" s="1" t="str">
        <f>IF(V89&lt;&gt;0,IF(COUNT(X89:Z89),IF(R89,MATRIX!K89,IF(S89,MATRIX!L89,IF(T89,MATRIX!M89,S))),IF(COUNT(AB89:AC89),IF(R89,MATRIX!Q89,IF(S89,MATRIX!R89,"--")),"---")),"")</f>
        <v/>
      </c>
      <c r="AO89" s="70" t="str">
        <f>IF(V89&lt;&gt;0,IF(COUNT(X89:Z89),AM89*AE89*MATRIX!F89,IF(COUNT(AB89:AC89),AM89*AE89*MATRIX!F89/2,"")),"")</f>
        <v/>
      </c>
      <c r="AQ89" s="40" t="str">
        <f>IF(ISNUMBER($AE89),IF(ISNUMBER(MATRIX!U89),IF(MATRIX!U89-INT(MATRIX!U89)=0,MATRIX!U89,"("&amp;MATRIX!U89&amp;")"),"n/a"),"")</f>
        <v/>
      </c>
      <c r="AR89" s="77"/>
      <c r="AS89" s="81" t="str">
        <f>IF(ISNUMBER(AE89), IF(ISNUMBER(MATRIX!AD89),AE89*MATRIX!AD89,"n/a"),"")</f>
        <v/>
      </c>
      <c r="AT89" s="77"/>
      <c r="AU89" s="83" t="str">
        <f>IF(ISNUMBER($AE89), IF(ISNUMBER(MATRIX!AF89),$AE89*MATRIX!AF89,"n/a"),"")</f>
        <v/>
      </c>
      <c r="AV89" s="77"/>
      <c r="AW89" s="81" t="str">
        <f>IF(ISNUMBER($AE89), IF(ISNUMBER(MATRIX!AP89),$AE89*MATRIX!AP89,"n/a"),"")</f>
        <v/>
      </c>
      <c r="AX89" s="77" t="s">
        <v>434</v>
      </c>
      <c r="AY89" s="83" t="str">
        <f>IF(ISNUMBER($AE89), IF(ISNUMBER(MATRIX!AR89),$AE89*MATRIX!AR89,"n/a"),"")</f>
        <v/>
      </c>
      <c r="BA89" s="217" t="str">
        <f>IF(ISNUMBER($AE89), IF(MV&gt;200,IF(ISNUMBER(MATRIX!CL89),MATRIX!CL89,"n/a"),IF(ISNUMBER(MATRIX!CH89),MATRIX!CH89,"n/a")),"")</f>
        <v/>
      </c>
      <c r="BB89" s="1"/>
      <c r="BC89" s="1" t="str">
        <f>IF(ISNUMBER(AE89),IF(AND(ISNUMBER('Lo-Z-OUTPUT'!BA89),'Lo-Z-OUTPUT'!BA89&lt;&gt;0),'Lo-Z-OUTPUT'!BA89,'Lo-Z-INPUT'!$K$15*'Lo-Z-INPUT'!$K$7),"")</f>
        <v/>
      </c>
      <c r="BD89" s="1"/>
      <c r="BE89" s="161" t="str">
        <f t="shared" si="46"/>
        <v/>
      </c>
      <c r="BF89" s="1"/>
      <c r="BG89" s="124" t="str">
        <f>IF(ISNUMBER($AE89),IF(MV&lt;200,IF(ISNUMBER(MATRIX!AE89),ROUND((MATRIX!AE89*IDLE/1000)*CKWH,2),"-"),IF(ISNUMBER(MATRIX!AQ89),ROUND((MATRIX!AQ89*IDLE/1000)*CKWH,2),"-")),"")</f>
        <v/>
      </c>
      <c r="BH89" s="125" t="str">
        <f t="shared" si="47"/>
        <v/>
      </c>
      <c r="BJ89" s="105" t="str">
        <f>IF(ISNUMBER($AE89),IF(MV&lt;200,IF(ISNUMBER(MATRIX!AG89),ROUND((MATRIX!AG89/1000)*RUNNING*CKWH,2),"-"),IF(ISNUMBER(MATRIX!AS89),ROUND((MATRIX!AS89/1000)*RUNNING*CKWH,2),"-")),"")</f>
        <v/>
      </c>
      <c r="BK89" s="126" t="str">
        <f t="shared" si="48"/>
        <v/>
      </c>
      <c r="BM89" s="129" t="str">
        <f t="shared" si="35"/>
        <v/>
      </c>
      <c r="BN89" s="127" t="str">
        <f t="shared" si="49"/>
        <v/>
      </c>
      <c r="BP89" s="101" t="str">
        <f>IF(ISNUMBER(AE89),IF(ISNUMBER(MATRIX!BU89),AE89*MATRIX!BU89,"n/a"),"")</f>
        <v/>
      </c>
      <c r="BQ89" s="72"/>
      <c r="BR89" s="72" t="str">
        <f>IF(ISNUMBER(AE89),IF(ISNUMBER(MATRIX!BV89*BE89),AE89*MATRIX!BV89*BE89,"n/a"),"")</f>
        <v/>
      </c>
      <c r="BS89" s="72"/>
      <c r="BT89" s="100" t="str">
        <f t="shared" si="36"/>
        <v/>
      </c>
      <c r="BU89" s="96"/>
      <c r="BV89" s="157" t="str">
        <f t="shared" si="37"/>
        <v/>
      </c>
      <c r="BW89" s="158" t="str">
        <f t="shared" si="38"/>
        <v/>
      </c>
      <c r="BY89" s="85" t="str">
        <f>IF(ISNUMBER(AE89),IF(ISNUMBER(MATRIX!Y89),MATRIX!Y89,"n/a"),"")</f>
        <v/>
      </c>
      <c r="BZ89" s="86" t="str">
        <f t="shared" si="50"/>
        <v/>
      </c>
    </row>
    <row r="90" spans="1:78">
      <c r="A90" s="45" t="str">
        <f>MATRIX!A90</f>
        <v>CROWN</v>
      </c>
      <c r="B90" s="45" t="str">
        <f>IF(MATRIX!B90&lt;&gt;0,MATRIX!B90,"-")</f>
        <v>XTi 4002</v>
      </c>
      <c r="D90" t="b">
        <f>ISNUMBER(MATRIX!K90)</f>
        <v>1</v>
      </c>
      <c r="E90" t="b">
        <f>ISNUMBER(MATRIX!L90)</f>
        <v>1</v>
      </c>
      <c r="F90" t="b">
        <f>ISNUMBER(MATRIX!M90)</f>
        <v>1</v>
      </c>
      <c r="H90" t="b">
        <f>ISNUMBER(MATRIX!Q90)</f>
        <v>1</v>
      </c>
      <c r="I90" t="b">
        <f>ISNUMBER(MATRIX!R90)</f>
        <v>1</v>
      </c>
      <c r="K90" t="b">
        <f>AND(WLT&lt;=MATRIX!K90,MATRIX!K90&lt;=PIU*WLT)</f>
        <v>0</v>
      </c>
      <c r="L90" t="b">
        <f>AND(WLT&lt;=MATRIX!L90,MATRIX!L90&lt;=PIU*WLT)</f>
        <v>0</v>
      </c>
      <c r="M90" t="b">
        <f>AND(WLT&lt;=MATRIX!M90,MATRIX!M90&lt;=PIU*WLT)</f>
        <v>0</v>
      </c>
      <c r="O90" t="b">
        <f>AND(WLT&lt;=MATRIX!Q90,MATRIX!Q90&lt;=PIU*WLT)</f>
        <v>0</v>
      </c>
      <c r="P90" t="b">
        <f>AND(WLT&lt;=MATRIX!R90,MATRIX!R90&lt;=PIU*WLT)</f>
        <v>0</v>
      </c>
      <c r="R90" t="b">
        <f t="shared" si="31"/>
        <v>1</v>
      </c>
      <c r="S90" t="b">
        <f t="shared" si="32"/>
        <v>0</v>
      </c>
      <c r="T90" t="b">
        <f t="shared" si="33"/>
        <v>0</v>
      </c>
      <c r="V90" s="1">
        <f>IF(AND(ISNUMBER(MATRIX!$F90),MATRIX!$F90&lt;&gt;0),NLT/MATRIX!$F90,"ERROR")</f>
        <v>0</v>
      </c>
      <c r="X90" s="1" t="str">
        <f t="shared" si="39"/>
        <v>-</v>
      </c>
      <c r="Y90" s="1" t="str">
        <f t="shared" si="40"/>
        <v>-</v>
      </c>
      <c r="Z90" s="1" t="str">
        <f t="shared" si="41"/>
        <v>-</v>
      </c>
      <c r="AB90" s="1" t="str">
        <f t="shared" si="42"/>
        <v>-</v>
      </c>
      <c r="AC90" s="1" t="str">
        <f t="shared" si="43"/>
        <v>-</v>
      </c>
      <c r="AE90" s="64" t="str">
        <f t="shared" si="44"/>
        <v/>
      </c>
      <c r="AF90" s="64" t="str">
        <f t="shared" si="45"/>
        <v/>
      </c>
      <c r="AH90" s="62" t="str">
        <f>IF(ISNUMBER(AE90),AE90*MATRIX!E90,"-")</f>
        <v>-</v>
      </c>
      <c r="AJ90" s="215" t="str">
        <f>IF(ISNUMBER($AE90),IF(KP="kg",AE90*MATRIX!CB90,AE90*MATRIX!CB90*2.2),"-")</f>
        <v>-</v>
      </c>
      <c r="AK90" s="65" t="str">
        <f t="shared" si="34"/>
        <v/>
      </c>
      <c r="AM90" s="1" t="str">
        <f>IF(V90&lt;&gt;0,IF(COUNT(X90:Z90),IF(R90,MATRIX!K90,IF(S90,MATRIX!L90,IF(T90,MATRIX!M90,S))),IF(COUNT(AB90:AC90),IF(R90,MATRIX!Q90,IF(S90,MATRIX!R90,"--")),"---")),"")</f>
        <v/>
      </c>
      <c r="AO90" s="70" t="str">
        <f>IF(V90&lt;&gt;0,IF(COUNT(X90:Z90),AM90*AE90*MATRIX!F90,IF(COUNT(AB90:AC90),AM90*AE90*MATRIX!F90/2,"")),"")</f>
        <v/>
      </c>
      <c r="AQ90" s="40" t="str">
        <f>IF(ISNUMBER($AE90),IF(ISNUMBER(MATRIX!U90),IF(MATRIX!U90-INT(MATRIX!U90)=0,MATRIX!U90,"("&amp;MATRIX!U90&amp;")"),"n/a"),"")</f>
        <v/>
      </c>
      <c r="AR90" s="77"/>
      <c r="AS90" s="81" t="str">
        <f>IF(ISNUMBER(AE90), IF(ISNUMBER(MATRIX!AD90),AE90*MATRIX!AD90,"n/a"),"")</f>
        <v/>
      </c>
      <c r="AT90" s="77"/>
      <c r="AU90" s="83" t="str">
        <f>IF(ISNUMBER($AE90), IF(ISNUMBER(MATRIX!AF90),$AE90*MATRIX!AF90,"n/a"),"")</f>
        <v/>
      </c>
      <c r="AV90" s="77"/>
      <c r="AW90" s="81" t="str">
        <f>IF(ISNUMBER($AE90), IF(ISNUMBER(MATRIX!AP90),$AE90*MATRIX!AP90,"n/a"),"")</f>
        <v/>
      </c>
      <c r="AX90" s="77" t="s">
        <v>434</v>
      </c>
      <c r="AY90" s="83" t="str">
        <f>IF(ISNUMBER($AE90), IF(ISNUMBER(MATRIX!AR90),$AE90*MATRIX!AR90,"n/a"),"")</f>
        <v/>
      </c>
      <c r="BA90" s="217" t="str">
        <f>IF(ISNUMBER($AE90), IF(MV&gt;200,IF(ISNUMBER(MATRIX!CL90),MATRIX!CL90,"n/a"),IF(ISNUMBER(MATRIX!CH90),MATRIX!CH90,"n/a")),"")</f>
        <v/>
      </c>
      <c r="BB90" s="1"/>
      <c r="BC90" s="1" t="str">
        <f>IF(ISNUMBER(AE90),IF(AND(ISNUMBER('Lo-Z-OUTPUT'!BA90),'Lo-Z-OUTPUT'!BA90&lt;&gt;0),'Lo-Z-OUTPUT'!BA90,'Lo-Z-INPUT'!$K$15*'Lo-Z-INPUT'!$K$7),"")</f>
        <v/>
      </c>
      <c r="BD90" s="1"/>
      <c r="BE90" s="161" t="str">
        <f t="shared" si="46"/>
        <v/>
      </c>
      <c r="BF90" s="1"/>
      <c r="BG90" s="124" t="str">
        <f>IF(ISNUMBER($AE90),IF(MV&lt;200,IF(ISNUMBER(MATRIX!AE90),ROUND((MATRIX!AE90*IDLE/1000)*CKWH,2),"-"),IF(ISNUMBER(MATRIX!AQ90),ROUND((MATRIX!AQ90*IDLE/1000)*CKWH,2),"-")),"")</f>
        <v/>
      </c>
      <c r="BH90" s="125" t="str">
        <f t="shared" si="47"/>
        <v/>
      </c>
      <c r="BJ90" s="105" t="str">
        <f>IF(ISNUMBER($AE90),IF(MV&lt;200,IF(ISNUMBER(MATRIX!AG90),ROUND((MATRIX!AG90/1000)*RUNNING*CKWH,2),"-"),IF(ISNUMBER(MATRIX!AS90),ROUND((MATRIX!AS90/1000)*RUNNING*CKWH,2),"-")),"")</f>
        <v/>
      </c>
      <c r="BK90" s="126" t="str">
        <f t="shared" si="48"/>
        <v/>
      </c>
      <c r="BM90" s="129" t="str">
        <f t="shared" si="35"/>
        <v/>
      </c>
      <c r="BN90" s="127" t="str">
        <f t="shared" si="49"/>
        <v/>
      </c>
      <c r="BP90" s="101" t="str">
        <f>IF(ISNUMBER(AE90),IF(ISNUMBER(MATRIX!BU90),AE90*MATRIX!BU90,"n/a"),"")</f>
        <v/>
      </c>
      <c r="BQ90" s="72"/>
      <c r="BR90" s="72" t="str">
        <f>IF(ISNUMBER(AE90),IF(ISNUMBER(MATRIX!BV90*BE90),AE90*MATRIX!BV90*BE90,"n/a"),"")</f>
        <v/>
      </c>
      <c r="BS90" s="72"/>
      <c r="BT90" s="100" t="str">
        <f t="shared" si="36"/>
        <v/>
      </c>
      <c r="BU90" s="96"/>
      <c r="BV90" s="157" t="str">
        <f t="shared" si="37"/>
        <v/>
      </c>
      <c r="BW90" s="158" t="str">
        <f t="shared" si="38"/>
        <v/>
      </c>
      <c r="BY90" s="85" t="str">
        <f>IF(ISNUMBER(AE90),IF(ISNUMBER(MATRIX!Y90),MATRIX!Y90,"n/a"),"")</f>
        <v/>
      </c>
      <c r="BZ90" s="86" t="str">
        <f t="shared" si="50"/>
        <v/>
      </c>
    </row>
    <row r="91" spans="1:78">
      <c r="A91" s="45" t="str">
        <f>MATRIX!A91</f>
        <v>CROWN</v>
      </c>
      <c r="B91" s="45" t="str">
        <f>IF(MATRIX!B91&lt;&gt;0,MATRIX!B91,"-")</f>
        <v>XTi 6002</v>
      </c>
      <c r="D91" t="b">
        <f>ISNUMBER(MATRIX!K91)</f>
        <v>1</v>
      </c>
      <c r="E91" t="b">
        <f>ISNUMBER(MATRIX!L91)</f>
        <v>1</v>
      </c>
      <c r="F91" t="b">
        <f>ISNUMBER(MATRIX!M91)</f>
        <v>1</v>
      </c>
      <c r="H91" t="b">
        <f>ISNUMBER(MATRIX!Q91)</f>
        <v>1</v>
      </c>
      <c r="I91" t="b">
        <f>ISNUMBER(MATRIX!R91)</f>
        <v>1</v>
      </c>
      <c r="K91" t="b">
        <f>AND(WLT&lt;=MATRIX!K91,MATRIX!K91&lt;=PIU*WLT)</f>
        <v>0</v>
      </c>
      <c r="L91" t="b">
        <f>AND(WLT&lt;=MATRIX!L91,MATRIX!L91&lt;=PIU*WLT)</f>
        <v>0</v>
      </c>
      <c r="M91" t="b">
        <f>AND(WLT&lt;=MATRIX!M91,MATRIX!M91&lt;=PIU*WLT)</f>
        <v>0</v>
      </c>
      <c r="O91" t="b">
        <f>AND(WLT&lt;=MATRIX!Q91,MATRIX!Q91&lt;=PIU*WLT)</f>
        <v>0</v>
      </c>
      <c r="P91" t="b">
        <f>AND(WLT&lt;=MATRIX!R91,MATRIX!R91&lt;=PIU*WLT)</f>
        <v>0</v>
      </c>
      <c r="R91" t="b">
        <f t="shared" si="31"/>
        <v>1</v>
      </c>
      <c r="S91" t="b">
        <f t="shared" si="32"/>
        <v>0</v>
      </c>
      <c r="T91" t="b">
        <f t="shared" si="33"/>
        <v>0</v>
      </c>
      <c r="V91" s="1">
        <f>IF(AND(ISNUMBER(MATRIX!$F91),MATRIX!$F91&lt;&gt;0),NLT/MATRIX!$F91,"ERROR")</f>
        <v>0</v>
      </c>
      <c r="X91" s="1" t="str">
        <f t="shared" si="39"/>
        <v>-</v>
      </c>
      <c r="Y91" s="1" t="str">
        <f t="shared" si="40"/>
        <v>-</v>
      </c>
      <c r="Z91" s="1" t="str">
        <f t="shared" si="41"/>
        <v>-</v>
      </c>
      <c r="AB91" s="1" t="str">
        <f t="shared" si="42"/>
        <v>-</v>
      </c>
      <c r="AC91" s="1" t="str">
        <f t="shared" si="43"/>
        <v>-</v>
      </c>
      <c r="AE91" s="64" t="str">
        <f t="shared" si="44"/>
        <v/>
      </c>
      <c r="AF91" s="64" t="str">
        <f t="shared" si="45"/>
        <v/>
      </c>
      <c r="AH91" s="62" t="str">
        <f>IF(ISNUMBER(AE91),AE91*MATRIX!E91,"-")</f>
        <v>-</v>
      </c>
      <c r="AJ91" s="215" t="str">
        <f>IF(ISNUMBER($AE91),IF(KP="kg",AE91*MATRIX!CB91,AE91*MATRIX!CB91*2.2),"-")</f>
        <v>-</v>
      </c>
      <c r="AK91" s="65" t="str">
        <f t="shared" si="34"/>
        <v/>
      </c>
      <c r="AM91" s="1" t="str">
        <f>IF(V91&lt;&gt;0,IF(COUNT(X91:Z91),IF(R91,MATRIX!K91,IF(S91,MATRIX!L91,IF(T91,MATRIX!M91,S))),IF(COUNT(AB91:AC91),IF(R91,MATRIX!Q91,IF(S91,MATRIX!R91,"--")),"---")),"")</f>
        <v/>
      </c>
      <c r="AO91" s="70" t="str">
        <f>IF(V91&lt;&gt;0,IF(COUNT(X91:Z91),AM91*AE91*MATRIX!F91,IF(COUNT(AB91:AC91),AM91*AE91*MATRIX!F91/2,"")),"")</f>
        <v/>
      </c>
      <c r="AQ91" s="40" t="str">
        <f>IF(ISNUMBER($AE91),IF(ISNUMBER(MATRIX!U91),IF(MATRIX!U91-INT(MATRIX!U91)=0,MATRIX!U91,"("&amp;MATRIX!U91&amp;")"),"n/a"),"")</f>
        <v/>
      </c>
      <c r="AR91" s="77"/>
      <c r="AS91" s="81" t="str">
        <f>IF(ISNUMBER(AE91), IF(ISNUMBER(MATRIX!AD91),AE91*MATRIX!AD91,"n/a"),"")</f>
        <v/>
      </c>
      <c r="AT91" s="77"/>
      <c r="AU91" s="83" t="str">
        <f>IF(ISNUMBER($AE91), IF(ISNUMBER(MATRIX!AF91),$AE91*MATRIX!AF91,"n/a"),"")</f>
        <v/>
      </c>
      <c r="AV91" s="77"/>
      <c r="AW91" s="81" t="str">
        <f>IF(ISNUMBER($AE91), IF(ISNUMBER(MATRIX!AP91),$AE91*MATRIX!AP91,"n/a"),"")</f>
        <v/>
      </c>
      <c r="AX91" s="77" t="s">
        <v>434</v>
      </c>
      <c r="AY91" s="83" t="str">
        <f>IF(ISNUMBER($AE91), IF(ISNUMBER(MATRIX!AR91),$AE91*MATRIX!AR91,"n/a"),"")</f>
        <v/>
      </c>
      <c r="BA91" s="217" t="str">
        <f>IF(ISNUMBER($AE91), IF(MV&gt;200,IF(ISNUMBER(MATRIX!CL91),MATRIX!CL91,"n/a"),IF(ISNUMBER(MATRIX!CH91),MATRIX!CH91,"n/a")),"")</f>
        <v/>
      </c>
      <c r="BB91" s="1"/>
      <c r="BC91" s="1" t="str">
        <f>IF(ISNUMBER(AE91),IF(AND(ISNUMBER('Lo-Z-OUTPUT'!BA91),'Lo-Z-OUTPUT'!BA91&lt;&gt;0),'Lo-Z-OUTPUT'!BA91,'Lo-Z-INPUT'!$K$15*'Lo-Z-INPUT'!$K$7),"")</f>
        <v/>
      </c>
      <c r="BD91" s="1"/>
      <c r="BE91" s="161" t="str">
        <f t="shared" si="46"/>
        <v/>
      </c>
      <c r="BF91" s="1"/>
      <c r="BG91" s="124" t="str">
        <f>IF(ISNUMBER($AE91),IF(MV&lt;200,IF(ISNUMBER(MATRIX!AE91),ROUND((MATRIX!AE91*IDLE/1000)*CKWH,2),"-"),IF(ISNUMBER(MATRIX!AQ91),ROUND((MATRIX!AQ91*IDLE/1000)*CKWH,2),"-")),"")</f>
        <v/>
      </c>
      <c r="BH91" s="125" t="str">
        <f t="shared" si="47"/>
        <v/>
      </c>
      <c r="BJ91" s="105" t="str">
        <f>IF(ISNUMBER($AE91),IF(MV&lt;200,IF(ISNUMBER(MATRIX!AG91),ROUND((MATRIX!AG91/1000)*RUNNING*CKWH,2),"-"),IF(ISNUMBER(MATRIX!AS91),ROUND((MATRIX!AS91/1000)*RUNNING*CKWH,2),"-")),"")</f>
        <v/>
      </c>
      <c r="BK91" s="126" t="str">
        <f t="shared" si="48"/>
        <v/>
      </c>
      <c r="BM91" s="129" t="str">
        <f t="shared" si="35"/>
        <v/>
      </c>
      <c r="BN91" s="127" t="str">
        <f t="shared" si="49"/>
        <v/>
      </c>
      <c r="BP91" s="101" t="str">
        <f>IF(ISNUMBER(AE91),IF(ISNUMBER(MATRIX!BU91),AE91*MATRIX!BU91,"n/a"),"")</f>
        <v/>
      </c>
      <c r="BQ91" s="72"/>
      <c r="BR91" s="72" t="str">
        <f>IF(ISNUMBER(AE91),IF(ISNUMBER(MATRIX!BV91*BE91),AE91*MATRIX!BV91*BE91,"n/a"),"")</f>
        <v/>
      </c>
      <c r="BS91" s="72"/>
      <c r="BT91" s="100" t="str">
        <f t="shared" si="36"/>
        <v/>
      </c>
      <c r="BU91" s="96"/>
      <c r="BV91" s="157" t="str">
        <f t="shared" si="37"/>
        <v/>
      </c>
      <c r="BW91" s="158" t="str">
        <f t="shared" si="38"/>
        <v/>
      </c>
      <c r="BY91" s="85" t="str">
        <f>IF(ISNUMBER(AE91),IF(ISNUMBER(MATRIX!Y91),MATRIX!Y91,"n/a"),"")</f>
        <v/>
      </c>
      <c r="BZ91" s="86" t="str">
        <f t="shared" si="50"/>
        <v/>
      </c>
    </row>
    <row r="92" spans="1:78">
      <c r="A92" s="45" t="str">
        <f>MATRIX!A92</f>
        <v>CROWN</v>
      </c>
      <c r="B92" s="45" t="str">
        <f>IF(MATRIX!B92&lt;&gt;0,MATRIX!B92,"-")</f>
        <v>I-TECH 4x3500HD</v>
      </c>
      <c r="D92" t="b">
        <f>ISNUMBER(MATRIX!K92)</f>
        <v>1</v>
      </c>
      <c r="E92" t="b">
        <f>ISNUMBER(MATRIX!L92)</f>
        <v>1</v>
      </c>
      <c r="F92" t="b">
        <f>ISNUMBER(MATRIX!M92)</f>
        <v>1</v>
      </c>
      <c r="H92" t="b">
        <f>ISNUMBER(MATRIX!Q92)</f>
        <v>1</v>
      </c>
      <c r="I92" t="b">
        <f>ISNUMBER(MATRIX!R92)</f>
        <v>1</v>
      </c>
      <c r="K92" t="b">
        <f>AND(WLT&lt;=MATRIX!K92,MATRIX!K92&lt;=PIU*WLT)</f>
        <v>0</v>
      </c>
      <c r="L92" t="b">
        <f>AND(WLT&lt;=MATRIX!L92,MATRIX!L92&lt;=PIU*WLT)</f>
        <v>0</v>
      </c>
      <c r="M92" t="b">
        <f>AND(WLT&lt;=MATRIX!M92,MATRIX!M92&lt;=PIU*WLT)</f>
        <v>0</v>
      </c>
      <c r="O92" t="b">
        <f>AND(WLT&lt;=MATRIX!Q92,MATRIX!Q92&lt;=PIU*WLT)</f>
        <v>0</v>
      </c>
      <c r="P92" t="b">
        <f>AND(WLT&lt;=MATRIX!R92,MATRIX!R92&lt;=PIU*WLT)</f>
        <v>0</v>
      </c>
      <c r="R92" t="b">
        <f t="shared" si="31"/>
        <v>1</v>
      </c>
      <c r="S92" t="b">
        <f t="shared" si="32"/>
        <v>0</v>
      </c>
      <c r="T92" t="b">
        <f t="shared" si="33"/>
        <v>0</v>
      </c>
      <c r="V92" s="1">
        <f>IF(AND(ISNUMBER(MATRIX!$F92),MATRIX!$F92&lt;&gt;0),NLT/MATRIX!$F92,"ERROR")</f>
        <v>0</v>
      </c>
      <c r="X92" s="1" t="str">
        <f t="shared" si="39"/>
        <v>-</v>
      </c>
      <c r="Y92" s="1" t="str">
        <f t="shared" si="40"/>
        <v>-</v>
      </c>
      <c r="Z92" s="1" t="str">
        <f t="shared" si="41"/>
        <v>-</v>
      </c>
      <c r="AB92" s="1" t="str">
        <f t="shared" si="42"/>
        <v>-</v>
      </c>
      <c r="AC92" s="1" t="str">
        <f t="shared" si="43"/>
        <v>-</v>
      </c>
      <c r="AE92" s="64" t="str">
        <f t="shared" si="44"/>
        <v/>
      </c>
      <c r="AF92" s="64" t="str">
        <f t="shared" si="45"/>
        <v/>
      </c>
      <c r="AH92" s="62" t="str">
        <f>IF(ISNUMBER(AE92),AE92*MATRIX!E92,"-")</f>
        <v>-</v>
      </c>
      <c r="AJ92" s="215" t="str">
        <f>IF(ISNUMBER($AE92),IF(KP="kg",AE92*MATRIX!CB92,AE92*MATRIX!CB92*2.2),"-")</f>
        <v>-</v>
      </c>
      <c r="AK92" s="65" t="str">
        <f t="shared" si="34"/>
        <v/>
      </c>
      <c r="AM92" s="1" t="str">
        <f>IF(V92&lt;&gt;0,IF(COUNT(X92:Z92),IF(R92,MATRIX!K92,IF(S92,MATRIX!L92,IF(T92,MATRIX!M92,S))),IF(COUNT(AB92:AC92),IF(R92,MATRIX!Q92,IF(S92,MATRIX!R92,"--")),"---")),"")</f>
        <v/>
      </c>
      <c r="AO92" s="70" t="str">
        <f>IF(V92&lt;&gt;0,IF(COUNT(X92:Z92),AM92*AE92*MATRIX!F92,IF(COUNT(AB92:AC92),AM92*AE92*MATRIX!F92/2,"")),"")</f>
        <v/>
      </c>
      <c r="AQ92" s="40" t="str">
        <f>IF(ISNUMBER($AE92),IF(ISNUMBER(MATRIX!U92),IF(MATRIX!U92-INT(MATRIX!U92)=0,MATRIX!U92,"("&amp;MATRIX!U92&amp;")"),"n/a"),"")</f>
        <v/>
      </c>
      <c r="AR92" s="77"/>
      <c r="AS92" s="81" t="str">
        <f>IF(ISNUMBER(AE92), IF(ISNUMBER(MATRIX!AD92),AE92*MATRIX!AD92,"n/a"),"")</f>
        <v/>
      </c>
      <c r="AT92" s="77"/>
      <c r="AU92" s="83" t="str">
        <f>IF(ISNUMBER($AE92), IF(ISNUMBER(MATRIX!AF92),$AE92*MATRIX!AF92,"n/a"),"")</f>
        <v/>
      </c>
      <c r="AV92" s="77"/>
      <c r="AW92" s="81" t="str">
        <f>IF(ISNUMBER($AE92), IF(ISNUMBER(MATRIX!AP92),$AE92*MATRIX!AP92,"n/a"),"")</f>
        <v/>
      </c>
      <c r="AX92" s="77" t="s">
        <v>434</v>
      </c>
      <c r="AY92" s="83" t="str">
        <f>IF(ISNUMBER($AE92), IF(ISNUMBER(MATRIX!AR92),$AE92*MATRIX!AR92,"n/a"),"")</f>
        <v/>
      </c>
      <c r="BA92" s="217" t="str">
        <f>IF(ISNUMBER($AE92), IF(MV&gt;200,IF(ISNUMBER(MATRIX!CL92),MATRIX!CL92,"n/a"),IF(ISNUMBER(MATRIX!CH92),MATRIX!CH92,"n/a")),"")</f>
        <v/>
      </c>
      <c r="BB92" s="1"/>
      <c r="BC92" s="1" t="str">
        <f>IF(ISNUMBER(AE92),IF(AND(ISNUMBER('Lo-Z-OUTPUT'!BA92),'Lo-Z-OUTPUT'!BA92&lt;&gt;0),'Lo-Z-OUTPUT'!BA92,'Lo-Z-INPUT'!$K$15*'Lo-Z-INPUT'!$K$7),"")</f>
        <v/>
      </c>
      <c r="BD92" s="1"/>
      <c r="BE92" s="161" t="str">
        <f t="shared" si="46"/>
        <v/>
      </c>
      <c r="BF92" s="1"/>
      <c r="BG92" s="124" t="str">
        <f>IF(ISNUMBER($AE92),IF(MV&lt;200,IF(ISNUMBER(MATRIX!AE92),ROUND((MATRIX!AE92*IDLE/1000)*CKWH,2),"-"),IF(ISNUMBER(MATRIX!AQ92),ROUND((MATRIX!AQ92*IDLE/1000)*CKWH,2),"-")),"")</f>
        <v/>
      </c>
      <c r="BH92" s="125" t="str">
        <f t="shared" si="47"/>
        <v/>
      </c>
      <c r="BJ92" s="105" t="str">
        <f>IF(ISNUMBER($AE92),IF(MV&lt;200,IF(ISNUMBER(MATRIX!AG92),ROUND((MATRIX!AG92/1000)*RUNNING*CKWH,2),"-"),IF(ISNUMBER(MATRIX!AS92),ROUND((MATRIX!AS92/1000)*RUNNING*CKWH,2),"-")),"")</f>
        <v/>
      </c>
      <c r="BK92" s="126" t="str">
        <f t="shared" si="48"/>
        <v/>
      </c>
      <c r="BM92" s="129" t="str">
        <f t="shared" si="35"/>
        <v/>
      </c>
      <c r="BN92" s="127" t="str">
        <f t="shared" si="49"/>
        <v/>
      </c>
      <c r="BP92" s="101" t="str">
        <f>IF(ISNUMBER(AE92),IF(ISNUMBER(MATRIX!BU92),AE92*MATRIX!BU92,"n/a"),"")</f>
        <v/>
      </c>
      <c r="BQ92" s="72"/>
      <c r="BR92" s="72" t="str">
        <f>IF(ISNUMBER(AE92),IF(ISNUMBER(MATRIX!BV92*BE92),AE92*MATRIX!BV92*BE92,"n/a"),"")</f>
        <v/>
      </c>
      <c r="BS92" s="72"/>
      <c r="BT92" s="100" t="str">
        <f t="shared" si="36"/>
        <v/>
      </c>
      <c r="BU92" s="96"/>
      <c r="BV92" s="157" t="str">
        <f t="shared" si="37"/>
        <v/>
      </c>
      <c r="BW92" s="158" t="str">
        <f t="shared" si="38"/>
        <v/>
      </c>
      <c r="BY92" s="85" t="str">
        <f>IF(ISNUMBER(AE92),IF(ISNUMBER(MATRIX!Y92),MATRIX!Y92,"n/a"),"")</f>
        <v/>
      </c>
      <c r="BZ92" s="86" t="str">
        <f t="shared" si="50"/>
        <v/>
      </c>
    </row>
    <row r="93" spans="1:78">
      <c r="A93" s="45" t="str">
        <f>MATRIX!A93</f>
        <v>CROWN</v>
      </c>
      <c r="B93" s="45" t="str">
        <f>IF(MATRIX!B93&lt;&gt;0,MATRIX!B93,"-")</f>
        <v>I-T5000HD</v>
      </c>
      <c r="D93" t="b">
        <f>ISNUMBER(MATRIX!K93)</f>
        <v>1</v>
      </c>
      <c r="E93" t="b">
        <f>ISNUMBER(MATRIX!L93)</f>
        <v>1</v>
      </c>
      <c r="F93" t="b">
        <f>ISNUMBER(MATRIX!M93)</f>
        <v>1</v>
      </c>
      <c r="H93" t="b">
        <f>ISNUMBER(MATRIX!Q93)</f>
        <v>1</v>
      </c>
      <c r="I93" t="b">
        <f>ISNUMBER(MATRIX!R93)</f>
        <v>1</v>
      </c>
      <c r="K93" t="b">
        <f>AND(WLT&lt;=MATRIX!K93,MATRIX!K93&lt;=PIU*WLT)</f>
        <v>0</v>
      </c>
      <c r="L93" t="b">
        <f>AND(WLT&lt;=MATRIX!L93,MATRIX!L93&lt;=PIU*WLT)</f>
        <v>0</v>
      </c>
      <c r="M93" t="b">
        <f>AND(WLT&lt;=MATRIX!M93,MATRIX!M93&lt;=PIU*WLT)</f>
        <v>0</v>
      </c>
      <c r="O93" t="b">
        <f>AND(WLT&lt;=MATRIX!Q93,MATRIX!Q93&lt;=PIU*WLT)</f>
        <v>0</v>
      </c>
      <c r="P93" t="b">
        <f>AND(WLT&lt;=MATRIX!R93,MATRIX!R93&lt;=PIU*WLT)</f>
        <v>0</v>
      </c>
      <c r="R93" t="b">
        <f t="shared" si="31"/>
        <v>1</v>
      </c>
      <c r="S93" t="b">
        <f t="shared" si="32"/>
        <v>0</v>
      </c>
      <c r="T93" t="b">
        <f t="shared" si="33"/>
        <v>0</v>
      </c>
      <c r="V93" s="1">
        <f>IF(AND(ISNUMBER(MATRIX!$F93),MATRIX!$F93&lt;&gt;0),NLT/MATRIX!$F93,"ERROR")</f>
        <v>0</v>
      </c>
      <c r="X93" s="1" t="str">
        <f t="shared" si="39"/>
        <v>-</v>
      </c>
      <c r="Y93" s="1" t="str">
        <f t="shared" si="40"/>
        <v>-</v>
      </c>
      <c r="Z93" s="1" t="str">
        <f t="shared" si="41"/>
        <v>-</v>
      </c>
      <c r="AB93" s="1" t="str">
        <f t="shared" si="42"/>
        <v>-</v>
      </c>
      <c r="AC93" s="1" t="str">
        <f t="shared" si="43"/>
        <v>-</v>
      </c>
      <c r="AE93" s="64" t="str">
        <f t="shared" si="44"/>
        <v/>
      </c>
      <c r="AF93" s="64" t="str">
        <f t="shared" si="45"/>
        <v/>
      </c>
      <c r="AH93" s="62" t="str">
        <f>IF(ISNUMBER(AE93),AE93*MATRIX!E93,"-")</f>
        <v>-</v>
      </c>
      <c r="AJ93" s="215" t="str">
        <f>IF(ISNUMBER($AE93),IF(KP="kg",AE93*MATRIX!CB93,AE93*MATRIX!CB93*2.2),"-")</f>
        <v>-</v>
      </c>
      <c r="AK93" s="65" t="str">
        <f t="shared" si="34"/>
        <v/>
      </c>
      <c r="AM93" s="1" t="str">
        <f>IF(V93&lt;&gt;0,IF(COUNT(X93:Z93),IF(R93,MATRIX!K93,IF(S93,MATRIX!L93,IF(T93,MATRIX!M93,S))),IF(COUNT(AB93:AC93),IF(R93,MATRIX!Q93,IF(S93,MATRIX!R93,"--")),"---")),"")</f>
        <v/>
      </c>
      <c r="AO93" s="70" t="str">
        <f>IF(V93&lt;&gt;0,IF(COUNT(X93:Z93),AM93*AE93*MATRIX!F93,IF(COUNT(AB93:AC93),AM93*AE93*MATRIX!F93/2,"")),"")</f>
        <v/>
      </c>
      <c r="AQ93" s="40" t="str">
        <f>IF(ISNUMBER($AE93),IF(ISNUMBER(MATRIX!U93),IF(MATRIX!U93-INT(MATRIX!U93)=0,MATRIX!U93,"("&amp;MATRIX!U93&amp;")"),"n/a"),"")</f>
        <v/>
      </c>
      <c r="AR93" s="77"/>
      <c r="AS93" s="81" t="str">
        <f>IF(ISNUMBER(AE93), IF(ISNUMBER(MATRIX!AD93),AE93*MATRIX!AD93,"n/a"),"")</f>
        <v/>
      </c>
      <c r="AT93" s="77"/>
      <c r="AU93" s="83" t="str">
        <f>IF(ISNUMBER($AE93), IF(ISNUMBER(MATRIX!AF93),$AE93*MATRIX!AF93,"n/a"),"")</f>
        <v/>
      </c>
      <c r="AV93" s="77"/>
      <c r="AW93" s="81" t="str">
        <f>IF(ISNUMBER($AE93), IF(ISNUMBER(MATRIX!AP93),$AE93*MATRIX!AP93,"n/a"),"")</f>
        <v/>
      </c>
      <c r="AX93" s="77" t="s">
        <v>434</v>
      </c>
      <c r="AY93" s="83" t="str">
        <f>IF(ISNUMBER($AE93), IF(ISNUMBER(MATRIX!AR93),$AE93*MATRIX!AR93,"n/a"),"")</f>
        <v/>
      </c>
      <c r="BA93" s="217" t="str">
        <f>IF(ISNUMBER($AE93), IF(MV&gt;200,IF(ISNUMBER(MATRIX!CL93),MATRIX!CL93,"n/a"),IF(ISNUMBER(MATRIX!CH93),MATRIX!CH93,"n/a")),"")</f>
        <v/>
      </c>
      <c r="BB93" s="1"/>
      <c r="BC93" s="1" t="str">
        <f>IF(ISNUMBER(AE93),IF(AND(ISNUMBER('Lo-Z-OUTPUT'!BA93),'Lo-Z-OUTPUT'!BA93&lt;&gt;0),'Lo-Z-OUTPUT'!BA93,'Lo-Z-INPUT'!$K$15*'Lo-Z-INPUT'!$K$7),"")</f>
        <v/>
      </c>
      <c r="BD93" s="1"/>
      <c r="BE93" s="161" t="str">
        <f t="shared" si="46"/>
        <v/>
      </c>
      <c r="BF93" s="1"/>
      <c r="BG93" s="124" t="str">
        <f>IF(ISNUMBER($AE93),IF(MV&lt;200,IF(ISNUMBER(MATRIX!AE93),ROUND((MATRIX!AE93*IDLE/1000)*CKWH,2),"-"),IF(ISNUMBER(MATRIX!AQ93),ROUND((MATRIX!AQ93*IDLE/1000)*CKWH,2),"-")),"")</f>
        <v/>
      </c>
      <c r="BH93" s="125" t="str">
        <f t="shared" si="47"/>
        <v/>
      </c>
      <c r="BJ93" s="105" t="str">
        <f>IF(ISNUMBER($AE93),IF(MV&lt;200,IF(ISNUMBER(MATRIX!AG93),ROUND((MATRIX!AG93/1000)*RUNNING*CKWH,2),"-"),IF(ISNUMBER(MATRIX!AS93),ROUND((MATRIX!AS93/1000)*RUNNING*CKWH,2),"-")),"")</f>
        <v/>
      </c>
      <c r="BK93" s="126" t="str">
        <f t="shared" si="48"/>
        <v/>
      </c>
      <c r="BM93" s="129" t="str">
        <f t="shared" si="35"/>
        <v/>
      </c>
      <c r="BN93" s="127" t="str">
        <f t="shared" si="49"/>
        <v/>
      </c>
      <c r="BP93" s="101" t="str">
        <f>IF(ISNUMBER(AE93),IF(ISNUMBER(MATRIX!BU93),AE93*MATRIX!BU93,"n/a"),"")</f>
        <v/>
      </c>
      <c r="BQ93" s="72"/>
      <c r="BR93" s="72" t="str">
        <f>IF(ISNUMBER(AE93),IF(ISNUMBER(MATRIX!BV93*BE93),AE93*MATRIX!BV93*BE93,"n/a"),"")</f>
        <v/>
      </c>
      <c r="BS93" s="72"/>
      <c r="BT93" s="100" t="str">
        <f t="shared" si="36"/>
        <v/>
      </c>
      <c r="BU93" s="96"/>
      <c r="BV93" s="157" t="str">
        <f t="shared" si="37"/>
        <v/>
      </c>
      <c r="BW93" s="158" t="str">
        <f t="shared" si="38"/>
        <v/>
      </c>
      <c r="BY93" s="85" t="str">
        <f>IF(ISNUMBER(AE93),IF(ISNUMBER(MATRIX!Y93),MATRIX!Y93,"n/a"),"")</f>
        <v/>
      </c>
      <c r="BZ93" s="86" t="str">
        <f t="shared" si="50"/>
        <v/>
      </c>
    </row>
    <row r="94" spans="1:78">
      <c r="A94" s="45" t="str">
        <f>MATRIX!A94</f>
        <v>CROWN</v>
      </c>
      <c r="B94" s="45" t="str">
        <f>IF(MATRIX!B94&lt;&gt;0,MATRIX!B94,"-")</f>
        <v>I-T9000HD</v>
      </c>
      <c r="D94" t="b">
        <f>ISNUMBER(MATRIX!K94)</f>
        <v>1</v>
      </c>
      <c r="E94" t="b">
        <f>ISNUMBER(MATRIX!L94)</f>
        <v>1</v>
      </c>
      <c r="F94" t="b">
        <f>ISNUMBER(MATRIX!M94)</f>
        <v>1</v>
      </c>
      <c r="H94" t="b">
        <f>ISNUMBER(MATRIX!Q94)</f>
        <v>1</v>
      </c>
      <c r="I94" t="b">
        <f>ISNUMBER(MATRIX!R94)</f>
        <v>1</v>
      </c>
      <c r="K94" t="b">
        <f>AND(WLT&lt;=MATRIX!K94,MATRIX!K94&lt;=PIU*WLT)</f>
        <v>0</v>
      </c>
      <c r="L94" t="b">
        <f>AND(WLT&lt;=MATRIX!L94,MATRIX!L94&lt;=PIU*WLT)</f>
        <v>0</v>
      </c>
      <c r="M94" t="b">
        <f>AND(WLT&lt;=MATRIX!M94,MATRIX!M94&lt;=PIU*WLT)</f>
        <v>0</v>
      </c>
      <c r="O94" t="b">
        <f>AND(WLT&lt;=MATRIX!Q94,MATRIX!Q94&lt;=PIU*WLT)</f>
        <v>0</v>
      </c>
      <c r="P94" t="b">
        <f>AND(WLT&lt;=MATRIX!R94,MATRIX!R94&lt;=PIU*WLT)</f>
        <v>0</v>
      </c>
      <c r="R94" t="b">
        <f t="shared" si="31"/>
        <v>1</v>
      </c>
      <c r="S94" t="b">
        <f t="shared" si="32"/>
        <v>0</v>
      </c>
      <c r="T94" t="b">
        <f t="shared" si="33"/>
        <v>0</v>
      </c>
      <c r="V94" s="1">
        <f>IF(AND(ISNUMBER(MATRIX!$F94),MATRIX!$F94&lt;&gt;0),NLT/MATRIX!$F94,"ERROR")</f>
        <v>0</v>
      </c>
      <c r="X94" s="1" t="str">
        <f t="shared" si="39"/>
        <v>-</v>
      </c>
      <c r="Y94" s="1" t="str">
        <f t="shared" si="40"/>
        <v>-</v>
      </c>
      <c r="Z94" s="1" t="str">
        <f t="shared" si="41"/>
        <v>-</v>
      </c>
      <c r="AB94" s="1" t="str">
        <f t="shared" si="42"/>
        <v>-</v>
      </c>
      <c r="AC94" s="1" t="str">
        <f t="shared" si="43"/>
        <v>-</v>
      </c>
      <c r="AE94" s="64" t="str">
        <f t="shared" si="44"/>
        <v/>
      </c>
      <c r="AF94" s="64" t="str">
        <f t="shared" si="45"/>
        <v/>
      </c>
      <c r="AH94" s="62" t="str">
        <f>IF(ISNUMBER(AE94),AE94*MATRIX!E94,"-")</f>
        <v>-</v>
      </c>
      <c r="AJ94" s="215" t="str">
        <f>IF(ISNUMBER($AE94),IF(KP="kg",AE94*MATRIX!CB94,AE94*MATRIX!CB94*2.2),"-")</f>
        <v>-</v>
      </c>
      <c r="AK94" s="65" t="str">
        <f t="shared" si="34"/>
        <v/>
      </c>
      <c r="AM94" s="1" t="str">
        <f>IF(V94&lt;&gt;0,IF(COUNT(X94:Z94),IF(R94,MATRIX!K94,IF(S94,MATRIX!L94,IF(T94,MATRIX!M94,S))),IF(COUNT(AB94:AC94),IF(R94,MATRIX!Q94,IF(S94,MATRIX!R94,"--")),"---")),"")</f>
        <v/>
      </c>
      <c r="AO94" s="70" t="str">
        <f>IF(V94&lt;&gt;0,IF(COUNT(X94:Z94),AM94*AE94*MATRIX!F94,IF(COUNT(AB94:AC94),AM94*AE94*MATRIX!F94/2,"")),"")</f>
        <v/>
      </c>
      <c r="AQ94" s="40" t="str">
        <f>IF(ISNUMBER($AE94),IF(ISNUMBER(MATRIX!U94),IF(MATRIX!U94-INT(MATRIX!U94)=0,MATRIX!U94,"("&amp;MATRIX!U94&amp;")"),"n/a"),"")</f>
        <v/>
      </c>
      <c r="AR94" s="77"/>
      <c r="AS94" s="81" t="str">
        <f>IF(ISNUMBER(AE94), IF(ISNUMBER(MATRIX!AD94),AE94*MATRIX!AD94,"n/a"),"")</f>
        <v/>
      </c>
      <c r="AT94" s="77"/>
      <c r="AU94" s="83" t="str">
        <f>IF(ISNUMBER($AE94), IF(ISNUMBER(MATRIX!AF94),$AE94*MATRIX!AF94,"n/a"),"")</f>
        <v/>
      </c>
      <c r="AV94" s="77"/>
      <c r="AW94" s="81" t="str">
        <f>IF(ISNUMBER($AE94), IF(ISNUMBER(MATRIX!AP94),$AE94*MATRIX!AP94,"n/a"),"")</f>
        <v/>
      </c>
      <c r="AX94" s="77" t="s">
        <v>434</v>
      </c>
      <c r="AY94" s="83" t="str">
        <f>IF(ISNUMBER($AE94), IF(ISNUMBER(MATRIX!AR94),$AE94*MATRIX!AR94,"n/a"),"")</f>
        <v/>
      </c>
      <c r="BA94" s="217" t="str">
        <f>IF(ISNUMBER($AE94), IF(MV&gt;200,IF(ISNUMBER(MATRIX!CL94),MATRIX!CL94,"n/a"),IF(ISNUMBER(MATRIX!CH94),MATRIX!CH94,"n/a")),"")</f>
        <v/>
      </c>
      <c r="BB94" s="1"/>
      <c r="BC94" s="1" t="str">
        <f>IF(ISNUMBER(AE94),IF(AND(ISNUMBER('Lo-Z-OUTPUT'!BA94),'Lo-Z-OUTPUT'!BA94&lt;&gt;0),'Lo-Z-OUTPUT'!BA94,'Lo-Z-INPUT'!$K$15*'Lo-Z-INPUT'!$K$7),"")</f>
        <v/>
      </c>
      <c r="BD94" s="1"/>
      <c r="BE94" s="161" t="str">
        <f t="shared" si="46"/>
        <v/>
      </c>
      <c r="BF94" s="1"/>
      <c r="BG94" s="124" t="str">
        <f>IF(ISNUMBER($AE94),IF(MV&lt;200,IF(ISNUMBER(MATRIX!AE94),ROUND((MATRIX!AE94*IDLE/1000)*CKWH,2),"-"),IF(ISNUMBER(MATRIX!AQ94),ROUND((MATRIX!AQ94*IDLE/1000)*CKWH,2),"-")),"")</f>
        <v/>
      </c>
      <c r="BH94" s="125" t="str">
        <f t="shared" si="47"/>
        <v/>
      </c>
      <c r="BJ94" s="105" t="str">
        <f>IF(ISNUMBER($AE94),IF(MV&lt;200,IF(ISNUMBER(MATRIX!AG94),ROUND((MATRIX!AG94/1000)*RUNNING*CKWH,2),"-"),IF(ISNUMBER(MATRIX!AS94),ROUND((MATRIX!AS94/1000)*RUNNING*CKWH,2),"-")),"")</f>
        <v/>
      </c>
      <c r="BK94" s="126" t="str">
        <f t="shared" si="48"/>
        <v/>
      </c>
      <c r="BM94" s="129" t="str">
        <f t="shared" si="35"/>
        <v/>
      </c>
      <c r="BN94" s="127" t="str">
        <f t="shared" si="49"/>
        <v/>
      </c>
      <c r="BP94" s="101" t="str">
        <f>IF(ISNUMBER(AE94),IF(ISNUMBER(MATRIX!BU94),AE94*MATRIX!BU94,"n/a"),"")</f>
        <v/>
      </c>
      <c r="BQ94" s="72"/>
      <c r="BR94" s="72" t="str">
        <f>IF(ISNUMBER(AE94),IF(ISNUMBER(MATRIX!BV94*BE94),AE94*MATRIX!BV94*BE94,"n/a"),"")</f>
        <v/>
      </c>
      <c r="BS94" s="72"/>
      <c r="BT94" s="100" t="str">
        <f t="shared" si="36"/>
        <v/>
      </c>
      <c r="BU94" s="96"/>
      <c r="BV94" s="157" t="str">
        <f t="shared" si="37"/>
        <v/>
      </c>
      <c r="BW94" s="158" t="str">
        <f t="shared" si="38"/>
        <v/>
      </c>
      <c r="BY94" s="85" t="str">
        <f>IF(ISNUMBER(AE94),IF(ISNUMBER(MATRIX!Y94),MATRIX!Y94,"n/a"),"")</f>
        <v/>
      </c>
      <c r="BZ94" s="86" t="str">
        <f t="shared" si="50"/>
        <v/>
      </c>
    </row>
    <row r="95" spans="1:78">
      <c r="A95" s="45" t="str">
        <f>MATRIX!A95</f>
        <v>CROWN</v>
      </c>
      <c r="B95" s="45" t="str">
        <f>IF(MATRIX!B95&lt;&gt;0,MATRIX!B95,"-")</f>
        <v>I-T12000HD</v>
      </c>
      <c r="D95" t="b">
        <f>ISNUMBER(MATRIX!K95)</f>
        <v>1</v>
      </c>
      <c r="E95" t="b">
        <f>ISNUMBER(MATRIX!L95)</f>
        <v>1</v>
      </c>
      <c r="F95" t="b">
        <f>ISNUMBER(MATRIX!M95)</f>
        <v>1</v>
      </c>
      <c r="H95" t="b">
        <f>ISNUMBER(MATRIX!Q95)</f>
        <v>1</v>
      </c>
      <c r="I95" t="b">
        <f>ISNUMBER(MATRIX!R95)</f>
        <v>1</v>
      </c>
      <c r="K95" t="b">
        <f>AND(WLT&lt;=MATRIX!K95,MATRIX!K95&lt;=PIU*WLT)</f>
        <v>0</v>
      </c>
      <c r="L95" t="b">
        <f>AND(WLT&lt;=MATRIX!L95,MATRIX!L95&lt;=PIU*WLT)</f>
        <v>0</v>
      </c>
      <c r="M95" t="b">
        <f>AND(WLT&lt;=MATRIX!M95,MATRIX!M95&lt;=PIU*WLT)</f>
        <v>0</v>
      </c>
      <c r="O95" t="b">
        <f>AND(WLT&lt;=MATRIX!Q95,MATRIX!Q95&lt;=PIU*WLT)</f>
        <v>0</v>
      </c>
      <c r="P95" t="b">
        <f>AND(WLT&lt;=MATRIX!R95,MATRIX!R95&lt;=PIU*WLT)</f>
        <v>0</v>
      </c>
      <c r="R95" t="b">
        <f t="shared" si="31"/>
        <v>1</v>
      </c>
      <c r="S95" t="b">
        <f t="shared" si="32"/>
        <v>0</v>
      </c>
      <c r="T95" t="b">
        <f t="shared" si="33"/>
        <v>0</v>
      </c>
      <c r="V95" s="1">
        <f>IF(AND(ISNUMBER(MATRIX!$F95),MATRIX!$F95&lt;&gt;0),NLT/MATRIX!$F95,"ERROR")</f>
        <v>0</v>
      </c>
      <c r="X95" s="1" t="str">
        <f t="shared" si="39"/>
        <v>-</v>
      </c>
      <c r="Y95" s="1" t="str">
        <f t="shared" si="40"/>
        <v>-</v>
      </c>
      <c r="Z95" s="1" t="str">
        <f t="shared" si="41"/>
        <v>-</v>
      </c>
      <c r="AB95" s="1" t="str">
        <f t="shared" si="42"/>
        <v>-</v>
      </c>
      <c r="AC95" s="1" t="str">
        <f t="shared" si="43"/>
        <v>-</v>
      </c>
      <c r="AE95" s="64" t="str">
        <f t="shared" si="44"/>
        <v/>
      </c>
      <c r="AF95" s="64" t="str">
        <f t="shared" si="45"/>
        <v/>
      </c>
      <c r="AH95" s="62" t="str">
        <f>IF(ISNUMBER(AE95),AE95*MATRIX!E95,"-")</f>
        <v>-</v>
      </c>
      <c r="AJ95" s="215" t="str">
        <f>IF(ISNUMBER($AE95),IF(KP="kg",AE95*MATRIX!CB95,AE95*MATRIX!CB95*2.2),"-")</f>
        <v>-</v>
      </c>
      <c r="AK95" s="65" t="str">
        <f t="shared" si="34"/>
        <v/>
      </c>
      <c r="AM95" s="1" t="str">
        <f>IF(V95&lt;&gt;0,IF(COUNT(X95:Z95),IF(R95,MATRIX!K95,IF(S95,MATRIX!L95,IF(T95,MATRIX!M95,S))),IF(COUNT(AB95:AC95),IF(R95,MATRIX!Q95,IF(S95,MATRIX!R95,"--")),"---")),"")</f>
        <v/>
      </c>
      <c r="AO95" s="70" t="str">
        <f>IF(V95&lt;&gt;0,IF(COUNT(X95:Z95),AM95*AE95*MATRIX!F95,IF(COUNT(AB95:AC95),AM95*AE95*MATRIX!F95/2,"")),"")</f>
        <v/>
      </c>
      <c r="AQ95" s="40" t="str">
        <f>IF(ISNUMBER($AE95),IF(ISNUMBER(MATRIX!U95),IF(MATRIX!U95-INT(MATRIX!U95)=0,MATRIX!U95,"("&amp;MATRIX!U95&amp;")"),"n/a"),"")</f>
        <v/>
      </c>
      <c r="AR95" s="77"/>
      <c r="AS95" s="81" t="str">
        <f>IF(ISNUMBER(AE95), IF(ISNUMBER(MATRIX!AD95),AE95*MATRIX!AD95,"n/a"),"")</f>
        <v/>
      </c>
      <c r="AT95" s="77"/>
      <c r="AU95" s="83" t="str">
        <f>IF(ISNUMBER($AE95), IF(ISNUMBER(MATRIX!AF95),$AE95*MATRIX!AF95,"n/a"),"")</f>
        <v/>
      </c>
      <c r="AV95" s="77"/>
      <c r="AW95" s="81" t="str">
        <f>IF(ISNUMBER($AE95), IF(ISNUMBER(MATRIX!AP95),$AE95*MATRIX!AP95,"n/a"),"")</f>
        <v/>
      </c>
      <c r="AX95" s="77" t="s">
        <v>434</v>
      </c>
      <c r="AY95" s="83" t="str">
        <f>IF(ISNUMBER($AE95), IF(ISNUMBER(MATRIX!AR95),$AE95*MATRIX!AR95,"n/a"),"")</f>
        <v/>
      </c>
      <c r="BA95" s="217" t="str">
        <f>IF(ISNUMBER($AE95), IF(MV&gt;200,IF(ISNUMBER(MATRIX!CL95),MATRIX!CL95,"n/a"),IF(ISNUMBER(MATRIX!CH95),MATRIX!CH95,"n/a")),"")</f>
        <v/>
      </c>
      <c r="BB95" s="1"/>
      <c r="BC95" s="1" t="str">
        <f>IF(ISNUMBER(AE95),IF(AND(ISNUMBER('Lo-Z-OUTPUT'!BA95),'Lo-Z-OUTPUT'!BA95&lt;&gt;0),'Lo-Z-OUTPUT'!BA95,'Lo-Z-INPUT'!$K$15*'Lo-Z-INPUT'!$K$7),"")</f>
        <v/>
      </c>
      <c r="BD95" s="1"/>
      <c r="BE95" s="161" t="str">
        <f t="shared" si="46"/>
        <v/>
      </c>
      <c r="BF95" s="1"/>
      <c r="BG95" s="124" t="str">
        <f>IF(ISNUMBER($AE95),IF(MV&lt;200,IF(ISNUMBER(MATRIX!AE95),ROUND((MATRIX!AE95*IDLE/1000)*CKWH,2),"-"),IF(ISNUMBER(MATRIX!AQ95),ROUND((MATRIX!AQ95*IDLE/1000)*CKWH,2),"-")),"")</f>
        <v/>
      </c>
      <c r="BH95" s="125" t="str">
        <f t="shared" si="47"/>
        <v/>
      </c>
      <c r="BJ95" s="105" t="str">
        <f>IF(ISNUMBER($AE95),IF(MV&lt;200,IF(ISNUMBER(MATRIX!AG95),ROUND((MATRIX!AG95/1000)*RUNNING*CKWH,2),"-"),IF(ISNUMBER(MATRIX!AS95),ROUND((MATRIX!AS95/1000)*RUNNING*CKWH,2),"-")),"")</f>
        <v/>
      </c>
      <c r="BK95" s="126" t="str">
        <f t="shared" si="48"/>
        <v/>
      </c>
      <c r="BM95" s="129" t="str">
        <f t="shared" si="35"/>
        <v/>
      </c>
      <c r="BN95" s="127" t="str">
        <f t="shared" si="49"/>
        <v/>
      </c>
      <c r="BP95" s="101" t="str">
        <f>IF(ISNUMBER(AE95),IF(ISNUMBER(MATRIX!BU95),AE95*MATRIX!BU95,"n/a"),"")</f>
        <v/>
      </c>
      <c r="BQ95" s="72"/>
      <c r="BR95" s="72" t="str">
        <f>IF(ISNUMBER(AE95),IF(ISNUMBER(MATRIX!BV95*BE95),AE95*MATRIX!BV95*BE95,"n/a"),"")</f>
        <v/>
      </c>
      <c r="BS95" s="72"/>
      <c r="BT95" s="100" t="str">
        <f t="shared" si="36"/>
        <v/>
      </c>
      <c r="BU95" s="96"/>
      <c r="BV95" s="157" t="str">
        <f t="shared" si="37"/>
        <v/>
      </c>
      <c r="BW95" s="158" t="str">
        <f t="shared" si="38"/>
        <v/>
      </c>
      <c r="BY95" s="85" t="str">
        <f>IF(ISNUMBER(AE95),IF(ISNUMBER(MATRIX!Y95),MATRIX!Y95,"n/a"),"")</f>
        <v/>
      </c>
      <c r="BZ95" s="86" t="str">
        <f t="shared" si="50"/>
        <v/>
      </c>
    </row>
    <row r="96" spans="1:78">
      <c r="A96" s="45" t="str">
        <f>MATRIX!A96</f>
        <v>CROWN</v>
      </c>
      <c r="B96" s="45" t="str">
        <f>IF(MATRIX!B96&lt;&gt;0,MATRIX!B96,"-")</f>
        <v>Xti 6002</v>
      </c>
      <c r="D96" t="b">
        <f>ISNUMBER(MATRIX!K96)</f>
        <v>1</v>
      </c>
      <c r="E96" t="b">
        <f>ISNUMBER(MATRIX!L96)</f>
        <v>1</v>
      </c>
      <c r="F96" t="b">
        <f>ISNUMBER(MATRIX!M96)</f>
        <v>1</v>
      </c>
      <c r="H96" t="b">
        <f>ISNUMBER(MATRIX!Q96)</f>
        <v>1</v>
      </c>
      <c r="I96" t="b">
        <f>ISNUMBER(MATRIX!R96)</f>
        <v>1</v>
      </c>
      <c r="K96" t="b">
        <f>AND(WLT&lt;=MATRIX!K96,MATRIX!K96&lt;=PIU*WLT)</f>
        <v>0</v>
      </c>
      <c r="L96" t="b">
        <f>AND(WLT&lt;=MATRIX!L96,MATRIX!L96&lt;=PIU*WLT)</f>
        <v>0</v>
      </c>
      <c r="M96" t="b">
        <f>AND(WLT&lt;=MATRIX!M96,MATRIX!M96&lt;=PIU*WLT)</f>
        <v>0</v>
      </c>
      <c r="O96" t="b">
        <f>AND(WLT&lt;=MATRIX!Q96,MATRIX!Q96&lt;=PIU*WLT)</f>
        <v>0</v>
      </c>
      <c r="P96" t="b">
        <f>AND(WLT&lt;=MATRIX!R96,MATRIX!R96&lt;=PIU*WLT)</f>
        <v>0</v>
      </c>
      <c r="R96" t="b">
        <f t="shared" si="31"/>
        <v>1</v>
      </c>
      <c r="S96" t="b">
        <f t="shared" si="32"/>
        <v>0</v>
      </c>
      <c r="T96" t="b">
        <f t="shared" si="33"/>
        <v>0</v>
      </c>
      <c r="V96" s="1">
        <f>IF(AND(ISNUMBER(MATRIX!$F96),MATRIX!$F96&lt;&gt;0),NLT/MATRIX!$F96,"ERROR")</f>
        <v>0</v>
      </c>
      <c r="X96" s="1" t="str">
        <f t="shared" si="39"/>
        <v>-</v>
      </c>
      <c r="Y96" s="1" t="str">
        <f t="shared" si="40"/>
        <v>-</v>
      </c>
      <c r="Z96" s="1" t="str">
        <f t="shared" si="41"/>
        <v>-</v>
      </c>
      <c r="AB96" s="1" t="str">
        <f t="shared" si="42"/>
        <v>-</v>
      </c>
      <c r="AC96" s="1" t="str">
        <f t="shared" si="43"/>
        <v>-</v>
      </c>
      <c r="AE96" s="64" t="str">
        <f t="shared" si="44"/>
        <v/>
      </c>
      <c r="AF96" s="64" t="str">
        <f t="shared" si="45"/>
        <v/>
      </c>
      <c r="AH96" s="62" t="str">
        <f>IF(ISNUMBER(AE96),AE96*MATRIX!E96,"-")</f>
        <v>-</v>
      </c>
      <c r="AJ96" s="215" t="str">
        <f>IF(ISNUMBER($AE96),IF(KP="kg",AE96*MATRIX!CB96,AE96*MATRIX!CB96*2.2),"-")</f>
        <v>-</v>
      </c>
      <c r="AK96" s="65" t="str">
        <f t="shared" si="34"/>
        <v/>
      </c>
      <c r="AM96" s="1" t="str">
        <f>IF(V96&lt;&gt;0,IF(COUNT(X96:Z96),IF(R96,MATRIX!K96,IF(S96,MATRIX!L96,IF(T96,MATRIX!M96,S))),IF(COUNT(AB96:AC96),IF(R96,MATRIX!Q96,IF(S96,MATRIX!R96,"--")),"---")),"")</f>
        <v/>
      </c>
      <c r="AO96" s="70" t="str">
        <f>IF(V96&lt;&gt;0,IF(COUNT(X96:Z96),AM96*AE96*MATRIX!F96,IF(COUNT(AB96:AC96),AM96*AE96*MATRIX!F96/2,"")),"")</f>
        <v/>
      </c>
      <c r="AQ96" s="40" t="str">
        <f>IF(ISNUMBER($AE96),IF(ISNUMBER(MATRIX!U96),IF(MATRIX!U96-INT(MATRIX!U96)=0,MATRIX!U96,"("&amp;MATRIX!U96&amp;")"),"n/a"),"")</f>
        <v/>
      </c>
      <c r="AR96" s="77"/>
      <c r="AS96" s="81" t="str">
        <f>IF(ISNUMBER(AE96), IF(ISNUMBER(MATRIX!AD96),AE96*MATRIX!AD96,"n/a"),"")</f>
        <v/>
      </c>
      <c r="AT96" s="77"/>
      <c r="AU96" s="83" t="str">
        <f>IF(ISNUMBER($AE96), IF(ISNUMBER(MATRIX!AF96),$AE96*MATRIX!AF96,"n/a"),"")</f>
        <v/>
      </c>
      <c r="AV96" s="77"/>
      <c r="AW96" s="81" t="str">
        <f>IF(ISNUMBER($AE96), IF(ISNUMBER(MATRIX!AP96),$AE96*MATRIX!AP96,"n/a"),"")</f>
        <v/>
      </c>
      <c r="AX96" s="77" t="s">
        <v>434</v>
      </c>
      <c r="AY96" s="83" t="str">
        <f>IF(ISNUMBER($AE96), IF(ISNUMBER(MATRIX!AR96),$AE96*MATRIX!AR96,"n/a"),"")</f>
        <v/>
      </c>
      <c r="BA96" s="217" t="str">
        <f>IF(ISNUMBER($AE96), IF(MV&gt;200,IF(ISNUMBER(MATRIX!CL96),MATRIX!CL96,"n/a"),IF(ISNUMBER(MATRIX!CH96),MATRIX!CH96,"n/a")),"")</f>
        <v/>
      </c>
      <c r="BB96" s="1"/>
      <c r="BC96" s="1" t="str">
        <f>IF(ISNUMBER(AE96),IF(AND(ISNUMBER('Lo-Z-OUTPUT'!BA96),'Lo-Z-OUTPUT'!BA96&lt;&gt;0),'Lo-Z-OUTPUT'!BA96,'Lo-Z-INPUT'!$K$15*'Lo-Z-INPUT'!$K$7),"")</f>
        <v/>
      </c>
      <c r="BD96" s="1"/>
      <c r="BE96" s="161" t="str">
        <f t="shared" si="46"/>
        <v/>
      </c>
      <c r="BF96" s="1"/>
      <c r="BG96" s="124" t="str">
        <f>IF(ISNUMBER($AE96),IF(MV&lt;200,IF(ISNUMBER(MATRIX!AE96),ROUND((MATRIX!AE96*IDLE/1000)*CKWH,2),"-"),IF(ISNUMBER(MATRIX!AQ96),ROUND((MATRIX!AQ96*IDLE/1000)*CKWH,2),"-")),"")</f>
        <v/>
      </c>
      <c r="BH96" s="125" t="str">
        <f t="shared" si="47"/>
        <v/>
      </c>
      <c r="BJ96" s="105" t="str">
        <f>IF(ISNUMBER($AE96),IF(MV&lt;200,IF(ISNUMBER(MATRIX!AG96),ROUND((MATRIX!AG96/1000)*RUNNING*CKWH,2),"-"),IF(ISNUMBER(MATRIX!AS96),ROUND((MATRIX!AS96/1000)*RUNNING*CKWH,2),"-")),"")</f>
        <v/>
      </c>
      <c r="BK96" s="126" t="str">
        <f t="shared" si="48"/>
        <v/>
      </c>
      <c r="BM96" s="129" t="str">
        <f t="shared" si="35"/>
        <v/>
      </c>
      <c r="BN96" s="127" t="str">
        <f t="shared" si="49"/>
        <v/>
      </c>
      <c r="BP96" s="101" t="str">
        <f>IF(ISNUMBER(AE96),IF(ISNUMBER(MATRIX!BU96),AE96*MATRIX!BU96,"n/a"),"")</f>
        <v/>
      </c>
      <c r="BQ96" s="72"/>
      <c r="BR96" s="72" t="str">
        <f>IF(ISNUMBER(AE96),IF(ISNUMBER(MATRIX!BV96*BE96),AE96*MATRIX!BV96*BE96,"n/a"),"")</f>
        <v/>
      </c>
      <c r="BS96" s="72"/>
      <c r="BT96" s="100" t="str">
        <f t="shared" si="36"/>
        <v/>
      </c>
      <c r="BU96" s="96"/>
      <c r="BV96" s="157" t="str">
        <f t="shared" si="37"/>
        <v/>
      </c>
      <c r="BW96" s="158" t="str">
        <f t="shared" si="38"/>
        <v/>
      </c>
      <c r="BY96" s="85" t="str">
        <f>IF(ISNUMBER(AE96),IF(ISNUMBER(MATRIX!Y96),MATRIX!Y96,"n/a"),"")</f>
        <v/>
      </c>
      <c r="BZ96" s="86" t="str">
        <f t="shared" si="50"/>
        <v/>
      </c>
    </row>
    <row r="97" spans="1:78">
      <c r="A97" s="45" t="str">
        <f>MATRIX!A97</f>
        <v>CROWN</v>
      </c>
      <c r="B97" s="45" t="str">
        <f>IF(MATRIX!B97&lt;&gt;0,MATRIX!B97,"-")</f>
        <v>Dci 2|300N</v>
      </c>
      <c r="D97" t="b">
        <f>ISNUMBER(MATRIX!K97)</f>
        <v>1</v>
      </c>
      <c r="E97" t="b">
        <f>ISNUMBER(MATRIX!L97)</f>
        <v>1</v>
      </c>
      <c r="F97" t="b">
        <f>ISNUMBER(MATRIX!M97)</f>
        <v>1</v>
      </c>
      <c r="H97" t="b">
        <f>ISNUMBER(MATRIX!Q97)</f>
        <v>1</v>
      </c>
      <c r="I97" t="b">
        <f>ISNUMBER(MATRIX!R97)</f>
        <v>1</v>
      </c>
      <c r="K97" t="b">
        <f>AND(WLT&lt;=MATRIX!K97,MATRIX!K97&lt;=PIU*WLT)</f>
        <v>0</v>
      </c>
      <c r="L97" t="b">
        <f>AND(WLT&lt;=MATRIX!L97,MATRIX!L97&lt;=PIU*WLT)</f>
        <v>0</v>
      </c>
      <c r="M97" t="b">
        <f>AND(WLT&lt;=MATRIX!M97,MATRIX!M97&lt;=PIU*WLT)</f>
        <v>0</v>
      </c>
      <c r="O97" t="b">
        <f>AND(WLT&lt;=MATRIX!Q97,MATRIX!Q97&lt;=PIU*WLT)</f>
        <v>0</v>
      </c>
      <c r="P97" t="b">
        <f>AND(WLT&lt;=MATRIX!R97,MATRIX!R97&lt;=PIU*WLT)</f>
        <v>0</v>
      </c>
      <c r="R97" t="b">
        <f t="shared" si="31"/>
        <v>1</v>
      </c>
      <c r="S97" t="b">
        <f t="shared" si="32"/>
        <v>0</v>
      </c>
      <c r="T97" t="b">
        <f t="shared" si="33"/>
        <v>0</v>
      </c>
      <c r="V97" s="1">
        <f>IF(AND(ISNUMBER(MATRIX!$F97),MATRIX!$F97&lt;&gt;0),NLT/MATRIX!$F97,"ERROR")</f>
        <v>0</v>
      </c>
      <c r="X97" s="1" t="str">
        <f t="shared" si="39"/>
        <v>-</v>
      </c>
      <c r="Y97" s="1" t="str">
        <f t="shared" si="40"/>
        <v>-</v>
      </c>
      <c r="Z97" s="1" t="str">
        <f t="shared" si="41"/>
        <v>-</v>
      </c>
      <c r="AB97" s="1" t="str">
        <f t="shared" si="42"/>
        <v>-</v>
      </c>
      <c r="AC97" s="1" t="str">
        <f t="shared" si="43"/>
        <v>-</v>
      </c>
      <c r="AE97" s="64" t="str">
        <f t="shared" si="44"/>
        <v/>
      </c>
      <c r="AF97" s="64" t="str">
        <f t="shared" si="45"/>
        <v/>
      </c>
      <c r="AH97" s="62" t="str">
        <f>IF(ISNUMBER(AE97),AE97*MATRIX!E97,"-")</f>
        <v>-</v>
      </c>
      <c r="AJ97" s="215" t="str">
        <f>IF(ISNUMBER($AE97),IF(KP="kg",AE97*MATRIX!CB97,AE97*MATRIX!CB97*2.2),"-")</f>
        <v>-</v>
      </c>
      <c r="AK97" s="65" t="str">
        <f t="shared" si="34"/>
        <v/>
      </c>
      <c r="AM97" s="1" t="str">
        <f>IF(V97&lt;&gt;0,IF(COUNT(X97:Z97),IF(R97,MATRIX!K97,IF(S97,MATRIX!L97,IF(T97,MATRIX!M97,S))),IF(COUNT(AB97:AC97),IF(R97,MATRIX!Q97,IF(S97,MATRIX!R97,"--")),"---")),"")</f>
        <v/>
      </c>
      <c r="AO97" s="70" t="str">
        <f>IF(V97&lt;&gt;0,IF(COUNT(X97:Z97),AM97*AE97*MATRIX!F97,IF(COUNT(AB97:AC97),AM97*AE97*MATRIX!F97/2,"")),"")</f>
        <v/>
      </c>
      <c r="AQ97" s="40" t="str">
        <f>IF(ISNUMBER($AE97),IF(ISNUMBER(MATRIX!U97),IF(MATRIX!U97-INT(MATRIX!U97)=0,MATRIX!U97,"("&amp;MATRIX!U97&amp;")"),"n/a"),"")</f>
        <v/>
      </c>
      <c r="AR97" s="77"/>
      <c r="AS97" s="81" t="str">
        <f>IF(ISNUMBER(AE97), IF(ISNUMBER(MATRIX!AD97),AE97*MATRIX!AD97,"n/a"),"")</f>
        <v/>
      </c>
      <c r="AT97" s="77"/>
      <c r="AU97" s="83" t="str">
        <f>IF(ISNUMBER($AE97), IF(ISNUMBER(MATRIX!AF97),$AE97*MATRIX!AF97,"n/a"),"")</f>
        <v/>
      </c>
      <c r="AV97" s="77"/>
      <c r="AW97" s="81" t="str">
        <f>IF(ISNUMBER($AE97), IF(ISNUMBER(MATRIX!AP97),$AE97*MATRIX!AP97,"n/a"),"")</f>
        <v/>
      </c>
      <c r="AX97" s="77" t="s">
        <v>434</v>
      </c>
      <c r="AY97" s="83" t="str">
        <f>IF(ISNUMBER($AE97), IF(ISNUMBER(MATRIX!AR97),$AE97*MATRIX!AR97,"n/a"),"")</f>
        <v/>
      </c>
      <c r="BA97" s="217" t="str">
        <f>IF(ISNUMBER($AE97), IF(MV&gt;200,IF(ISNUMBER(MATRIX!CL97),MATRIX!CL97,"n/a"),IF(ISNUMBER(MATRIX!CH97),MATRIX!CH97,"n/a")),"")</f>
        <v/>
      </c>
      <c r="BB97" s="1"/>
      <c r="BC97" s="1" t="str">
        <f>IF(ISNUMBER(AE97),IF(AND(ISNUMBER('Lo-Z-OUTPUT'!BA97),'Lo-Z-OUTPUT'!BA97&lt;&gt;0),'Lo-Z-OUTPUT'!BA97,'Lo-Z-INPUT'!$K$15*'Lo-Z-INPUT'!$K$7),"")</f>
        <v/>
      </c>
      <c r="BD97" s="1"/>
      <c r="BE97" s="161" t="str">
        <f t="shared" si="46"/>
        <v/>
      </c>
      <c r="BF97" s="1"/>
      <c r="BG97" s="124" t="str">
        <f>IF(ISNUMBER($AE97),IF(MV&lt;200,IF(ISNUMBER(MATRIX!AE97),ROUND((MATRIX!AE97*IDLE/1000)*CKWH,2),"-"),IF(ISNUMBER(MATRIX!AQ97),ROUND((MATRIX!AQ97*IDLE/1000)*CKWH,2),"-")),"")</f>
        <v/>
      </c>
      <c r="BH97" s="125" t="str">
        <f t="shared" si="47"/>
        <v/>
      </c>
      <c r="BJ97" s="105" t="str">
        <f>IF(ISNUMBER($AE97),IF(MV&lt;200,IF(ISNUMBER(MATRIX!AG97),ROUND((MATRIX!AG97/1000)*RUNNING*CKWH,2),"-"),IF(ISNUMBER(MATRIX!AS97),ROUND((MATRIX!AS97/1000)*RUNNING*CKWH,2),"-")),"")</f>
        <v/>
      </c>
      <c r="BK97" s="126" t="str">
        <f t="shared" si="48"/>
        <v/>
      </c>
      <c r="BM97" s="129" t="str">
        <f t="shared" si="35"/>
        <v/>
      </c>
      <c r="BN97" s="127" t="str">
        <f t="shared" si="49"/>
        <v/>
      </c>
      <c r="BP97" s="101" t="str">
        <f>IF(ISNUMBER(AE97),IF(ISNUMBER(MATRIX!BU97),AE97*MATRIX!BU97,"n/a"),"")</f>
        <v/>
      </c>
      <c r="BQ97" s="72"/>
      <c r="BR97" s="72" t="str">
        <f>IF(ISNUMBER(AE97),IF(ISNUMBER(MATRIX!BV97*BE97),AE97*MATRIX!BV97*BE97,"n/a"),"")</f>
        <v/>
      </c>
      <c r="BS97" s="72"/>
      <c r="BT97" s="100" t="str">
        <f t="shared" si="36"/>
        <v/>
      </c>
      <c r="BU97" s="96"/>
      <c r="BV97" s="157" t="str">
        <f t="shared" si="37"/>
        <v/>
      </c>
      <c r="BW97" s="158" t="str">
        <f t="shared" si="38"/>
        <v/>
      </c>
      <c r="BY97" s="85" t="str">
        <f>IF(ISNUMBER(AE97),IF(ISNUMBER(MATRIX!Y97),MATRIX!Y97,"n/a"),"")</f>
        <v/>
      </c>
      <c r="BZ97" s="86" t="str">
        <f t="shared" si="50"/>
        <v/>
      </c>
    </row>
    <row r="98" spans="1:78">
      <c r="A98" s="45" t="str">
        <f>MATRIX!A98</f>
        <v>CROWN</v>
      </c>
      <c r="B98" s="45" t="str">
        <f>IF(MATRIX!B98&lt;&gt;0,MATRIX!B98,"-")</f>
        <v>Dci 2|600N</v>
      </c>
      <c r="D98" t="b">
        <f>ISNUMBER(MATRIX!K98)</f>
        <v>1</v>
      </c>
      <c r="E98" t="b">
        <f>ISNUMBER(MATRIX!L98)</f>
        <v>1</v>
      </c>
      <c r="F98" t="b">
        <f>ISNUMBER(MATRIX!M98)</f>
        <v>1</v>
      </c>
      <c r="H98" t="b">
        <f>ISNUMBER(MATRIX!Q98)</f>
        <v>1</v>
      </c>
      <c r="I98" t="b">
        <f>ISNUMBER(MATRIX!R98)</f>
        <v>1</v>
      </c>
      <c r="K98" t="b">
        <f>AND(WLT&lt;=MATRIX!K98,MATRIX!K98&lt;=PIU*WLT)</f>
        <v>0</v>
      </c>
      <c r="L98" t="b">
        <f>AND(WLT&lt;=MATRIX!L98,MATRIX!L98&lt;=PIU*WLT)</f>
        <v>0</v>
      </c>
      <c r="M98" t="b">
        <f>AND(WLT&lt;=MATRIX!M98,MATRIX!M98&lt;=PIU*WLT)</f>
        <v>0</v>
      </c>
      <c r="O98" t="b">
        <f>AND(WLT&lt;=MATRIX!Q98,MATRIX!Q98&lt;=PIU*WLT)</f>
        <v>0</v>
      </c>
      <c r="P98" t="b">
        <f>AND(WLT&lt;=MATRIX!R98,MATRIX!R98&lt;=PIU*WLT)</f>
        <v>0</v>
      </c>
      <c r="R98" t="b">
        <f t="shared" si="31"/>
        <v>1</v>
      </c>
      <c r="S98" t="b">
        <f t="shared" si="32"/>
        <v>0</v>
      </c>
      <c r="T98" t="b">
        <f t="shared" si="33"/>
        <v>0</v>
      </c>
      <c r="V98" s="1">
        <f>IF(AND(ISNUMBER(MATRIX!$F98),MATRIX!$F98&lt;&gt;0),NLT/MATRIX!$F98,"ERROR")</f>
        <v>0</v>
      </c>
      <c r="X98" s="1" t="str">
        <f t="shared" si="39"/>
        <v>-</v>
      </c>
      <c r="Y98" s="1" t="str">
        <f t="shared" si="40"/>
        <v>-</v>
      </c>
      <c r="Z98" s="1" t="str">
        <f t="shared" si="41"/>
        <v>-</v>
      </c>
      <c r="AB98" s="1" t="str">
        <f t="shared" si="42"/>
        <v>-</v>
      </c>
      <c r="AC98" s="1" t="str">
        <f t="shared" si="43"/>
        <v>-</v>
      </c>
      <c r="AE98" s="64" t="str">
        <f t="shared" si="44"/>
        <v/>
      </c>
      <c r="AF98" s="64" t="str">
        <f t="shared" si="45"/>
        <v/>
      </c>
      <c r="AH98" s="62" t="str">
        <f>IF(ISNUMBER(AE98),AE98*MATRIX!E98,"-")</f>
        <v>-</v>
      </c>
      <c r="AJ98" s="215" t="str">
        <f>IF(ISNUMBER($AE98),IF(KP="kg",AE98*MATRIX!CB98,AE98*MATRIX!CB98*2.2),"-")</f>
        <v>-</v>
      </c>
      <c r="AK98" s="65" t="str">
        <f t="shared" si="34"/>
        <v/>
      </c>
      <c r="AM98" s="1" t="str">
        <f>IF(V98&lt;&gt;0,IF(COUNT(X98:Z98),IF(R98,MATRIX!K98,IF(S98,MATRIX!L98,IF(T98,MATRIX!M98,S))),IF(COUNT(AB98:AC98),IF(R98,MATRIX!Q98,IF(S98,MATRIX!R98,"--")),"---")),"")</f>
        <v/>
      </c>
      <c r="AO98" s="70" t="str">
        <f>IF(V98&lt;&gt;0,IF(COUNT(X98:Z98),AM98*AE98*MATRIX!F98,IF(COUNT(AB98:AC98),AM98*AE98*MATRIX!F98/2,"")),"")</f>
        <v/>
      </c>
      <c r="AQ98" s="40" t="str">
        <f>IF(ISNUMBER($AE98),IF(ISNUMBER(MATRIX!U98),IF(MATRIX!U98-INT(MATRIX!U98)=0,MATRIX!U98,"("&amp;MATRIX!U98&amp;")"),"n/a"),"")</f>
        <v/>
      </c>
      <c r="AR98" s="77"/>
      <c r="AS98" s="81" t="str">
        <f>IF(ISNUMBER(AE98), IF(ISNUMBER(MATRIX!AD98),AE98*MATRIX!AD98,"n/a"),"")</f>
        <v/>
      </c>
      <c r="AT98" s="77"/>
      <c r="AU98" s="83" t="str">
        <f>IF(ISNUMBER($AE98), IF(ISNUMBER(MATRIX!AF98),$AE98*MATRIX!AF98,"n/a"),"")</f>
        <v/>
      </c>
      <c r="AV98" s="77"/>
      <c r="AW98" s="81" t="str">
        <f>IF(ISNUMBER($AE98), IF(ISNUMBER(MATRIX!AP98),$AE98*MATRIX!AP98,"n/a"),"")</f>
        <v/>
      </c>
      <c r="AX98" s="77" t="s">
        <v>434</v>
      </c>
      <c r="AY98" s="83" t="str">
        <f>IF(ISNUMBER($AE98), IF(ISNUMBER(MATRIX!AR98),$AE98*MATRIX!AR98,"n/a"),"")</f>
        <v/>
      </c>
      <c r="BA98" s="217" t="str">
        <f>IF(ISNUMBER($AE98), IF(MV&gt;200,IF(ISNUMBER(MATRIX!CL98),MATRIX!CL98,"n/a"),IF(ISNUMBER(MATRIX!CH98),MATRIX!CH98,"n/a")),"")</f>
        <v/>
      </c>
      <c r="BB98" s="1"/>
      <c r="BC98" s="1" t="str">
        <f>IF(ISNUMBER(AE98),IF(AND(ISNUMBER('Lo-Z-OUTPUT'!BA98),'Lo-Z-OUTPUT'!BA98&lt;&gt;0),'Lo-Z-OUTPUT'!BA98,'Lo-Z-INPUT'!$K$15*'Lo-Z-INPUT'!$K$7),"")</f>
        <v/>
      </c>
      <c r="BD98" s="1"/>
      <c r="BE98" s="161" t="str">
        <f t="shared" si="46"/>
        <v/>
      </c>
      <c r="BF98" s="1"/>
      <c r="BG98" s="124" t="str">
        <f>IF(ISNUMBER($AE98),IF(MV&lt;200,IF(ISNUMBER(MATRIX!AE98),ROUND((MATRIX!AE98*IDLE/1000)*CKWH,2),"-"),IF(ISNUMBER(MATRIX!AQ98),ROUND((MATRIX!AQ98*IDLE/1000)*CKWH,2),"-")),"")</f>
        <v/>
      </c>
      <c r="BH98" s="125" t="str">
        <f t="shared" si="47"/>
        <v/>
      </c>
      <c r="BJ98" s="105" t="str">
        <f>IF(ISNUMBER($AE98),IF(MV&lt;200,IF(ISNUMBER(MATRIX!AG98),ROUND((MATRIX!AG98/1000)*RUNNING*CKWH,2),"-"),IF(ISNUMBER(MATRIX!AS98),ROUND((MATRIX!AS98/1000)*RUNNING*CKWH,2),"-")),"")</f>
        <v/>
      </c>
      <c r="BK98" s="126" t="str">
        <f t="shared" si="48"/>
        <v/>
      </c>
      <c r="BM98" s="129" t="str">
        <f t="shared" si="35"/>
        <v/>
      </c>
      <c r="BN98" s="127" t="str">
        <f t="shared" si="49"/>
        <v/>
      </c>
      <c r="BP98" s="101" t="str">
        <f>IF(ISNUMBER(AE98),IF(ISNUMBER(MATRIX!BU98),AE98*MATRIX!BU98,"n/a"),"")</f>
        <v/>
      </c>
      <c r="BQ98" s="72"/>
      <c r="BR98" s="72" t="str">
        <f>IF(ISNUMBER(AE98),IF(ISNUMBER(MATRIX!BV98*BE98),AE98*MATRIX!BV98*BE98,"n/a"),"")</f>
        <v/>
      </c>
      <c r="BS98" s="72"/>
      <c r="BT98" s="100" t="str">
        <f t="shared" si="36"/>
        <v/>
      </c>
      <c r="BU98" s="96"/>
      <c r="BV98" s="157" t="str">
        <f t="shared" si="37"/>
        <v/>
      </c>
      <c r="BW98" s="158" t="str">
        <f t="shared" si="38"/>
        <v/>
      </c>
      <c r="BY98" s="85" t="str">
        <f>IF(ISNUMBER(AE98),IF(ISNUMBER(MATRIX!Y98),MATRIX!Y98,"n/a"),"")</f>
        <v/>
      </c>
      <c r="BZ98" s="86" t="str">
        <f t="shared" si="50"/>
        <v/>
      </c>
    </row>
    <row r="99" spans="1:78">
      <c r="A99" s="45" t="str">
        <f>MATRIX!A99</f>
        <v>CROWN</v>
      </c>
      <c r="B99" s="45" t="str">
        <f>IF(MATRIX!B99&lt;&gt;0,MATRIX!B99,"-")</f>
        <v>Dci 4|300N</v>
      </c>
      <c r="D99" t="b">
        <f>ISNUMBER(MATRIX!K99)</f>
        <v>1</v>
      </c>
      <c r="E99" t="b">
        <f>ISNUMBER(MATRIX!L99)</f>
        <v>1</v>
      </c>
      <c r="F99" t="b">
        <f>ISNUMBER(MATRIX!M99)</f>
        <v>1</v>
      </c>
      <c r="H99" t="b">
        <f>ISNUMBER(MATRIX!Q99)</f>
        <v>1</v>
      </c>
      <c r="I99" t="b">
        <f>ISNUMBER(MATRIX!R99)</f>
        <v>1</v>
      </c>
      <c r="K99" t="b">
        <f>AND(WLT&lt;=MATRIX!K99,MATRIX!K99&lt;=PIU*WLT)</f>
        <v>0</v>
      </c>
      <c r="L99" t="b">
        <f>AND(WLT&lt;=MATRIX!L99,MATRIX!L99&lt;=PIU*WLT)</f>
        <v>0</v>
      </c>
      <c r="M99" t="b">
        <f>AND(WLT&lt;=MATRIX!M99,MATRIX!M99&lt;=PIU*WLT)</f>
        <v>0</v>
      </c>
      <c r="O99" t="b">
        <f>AND(WLT&lt;=MATRIX!Q99,MATRIX!Q99&lt;=PIU*WLT)</f>
        <v>0</v>
      </c>
      <c r="P99" t="b">
        <f>AND(WLT&lt;=MATRIX!R99,MATRIX!R99&lt;=PIU*WLT)</f>
        <v>0</v>
      </c>
      <c r="R99" t="b">
        <f t="shared" si="31"/>
        <v>1</v>
      </c>
      <c r="S99" t="b">
        <f t="shared" si="32"/>
        <v>0</v>
      </c>
      <c r="T99" t="b">
        <f t="shared" si="33"/>
        <v>0</v>
      </c>
      <c r="V99" s="1">
        <f>IF(AND(ISNUMBER(MATRIX!$F99),MATRIX!$F99&lt;&gt;0),NLT/MATRIX!$F99,"ERROR")</f>
        <v>0</v>
      </c>
      <c r="X99" s="1" t="str">
        <f t="shared" si="39"/>
        <v>-</v>
      </c>
      <c r="Y99" s="1" t="str">
        <f t="shared" si="40"/>
        <v>-</v>
      </c>
      <c r="Z99" s="1" t="str">
        <f t="shared" si="41"/>
        <v>-</v>
      </c>
      <c r="AB99" s="1" t="str">
        <f t="shared" si="42"/>
        <v>-</v>
      </c>
      <c r="AC99" s="1" t="str">
        <f t="shared" si="43"/>
        <v>-</v>
      </c>
      <c r="AE99" s="64" t="str">
        <f t="shared" si="44"/>
        <v/>
      </c>
      <c r="AF99" s="64" t="str">
        <f t="shared" si="45"/>
        <v/>
      </c>
      <c r="AH99" s="62" t="str">
        <f>IF(ISNUMBER(AE99),AE99*MATRIX!E99,"-")</f>
        <v>-</v>
      </c>
      <c r="AJ99" s="215" t="str">
        <f>IF(ISNUMBER($AE99),IF(KP="kg",AE99*MATRIX!CB99,AE99*MATRIX!CB99*2.2),"-")</f>
        <v>-</v>
      </c>
      <c r="AK99" s="65" t="str">
        <f t="shared" si="34"/>
        <v/>
      </c>
      <c r="AM99" s="1" t="str">
        <f>IF(V99&lt;&gt;0,IF(COUNT(X99:Z99),IF(R99,MATRIX!K99,IF(S99,MATRIX!L99,IF(T99,MATRIX!M99,S))),IF(COUNT(AB99:AC99),IF(R99,MATRIX!Q99,IF(S99,MATRIX!R99,"--")),"---")),"")</f>
        <v/>
      </c>
      <c r="AO99" s="70" t="str">
        <f>IF(V99&lt;&gt;0,IF(COUNT(X99:Z99),AM99*AE99*MATRIX!F99,IF(COUNT(AB99:AC99),AM99*AE99*MATRIX!F99/2,"")),"")</f>
        <v/>
      </c>
      <c r="AQ99" s="40" t="str">
        <f>IF(ISNUMBER($AE99),IF(ISNUMBER(MATRIX!U99),IF(MATRIX!U99-INT(MATRIX!U99)=0,MATRIX!U99,"("&amp;MATRIX!U99&amp;")"),"n/a"),"")</f>
        <v/>
      </c>
      <c r="AR99" s="77"/>
      <c r="AS99" s="81" t="str">
        <f>IF(ISNUMBER(AE99), IF(ISNUMBER(MATRIX!AD99),AE99*MATRIX!AD99,"n/a"),"")</f>
        <v/>
      </c>
      <c r="AT99" s="77"/>
      <c r="AU99" s="83" t="str">
        <f>IF(ISNUMBER($AE99), IF(ISNUMBER(MATRIX!AF99),$AE99*MATRIX!AF99,"n/a"),"")</f>
        <v/>
      </c>
      <c r="AV99" s="77"/>
      <c r="AW99" s="81" t="str">
        <f>IF(ISNUMBER($AE99), IF(ISNUMBER(MATRIX!AP99),$AE99*MATRIX!AP99,"n/a"),"")</f>
        <v/>
      </c>
      <c r="AX99" s="77" t="s">
        <v>434</v>
      </c>
      <c r="AY99" s="83" t="str">
        <f>IF(ISNUMBER($AE99), IF(ISNUMBER(MATRIX!AR99),$AE99*MATRIX!AR99,"n/a"),"")</f>
        <v/>
      </c>
      <c r="BA99" s="217" t="str">
        <f>IF(ISNUMBER($AE99), IF(MV&gt;200,IF(ISNUMBER(MATRIX!CL99),MATRIX!CL99,"n/a"),IF(ISNUMBER(MATRIX!CH99),MATRIX!CH99,"n/a")),"")</f>
        <v/>
      </c>
      <c r="BB99" s="1"/>
      <c r="BC99" s="1" t="str">
        <f>IF(ISNUMBER(AE99),IF(AND(ISNUMBER('Lo-Z-OUTPUT'!BA99),'Lo-Z-OUTPUT'!BA99&lt;&gt;0),'Lo-Z-OUTPUT'!BA99,'Lo-Z-INPUT'!$K$15*'Lo-Z-INPUT'!$K$7),"")</f>
        <v/>
      </c>
      <c r="BD99" s="1"/>
      <c r="BE99" s="161" t="str">
        <f t="shared" si="46"/>
        <v/>
      </c>
      <c r="BF99" s="1"/>
      <c r="BG99" s="124" t="str">
        <f>IF(ISNUMBER($AE99),IF(MV&lt;200,IF(ISNUMBER(MATRIX!AE99),ROUND((MATRIX!AE99*IDLE/1000)*CKWH,2),"-"),IF(ISNUMBER(MATRIX!AQ99),ROUND((MATRIX!AQ99*IDLE/1000)*CKWH,2),"-")),"")</f>
        <v/>
      </c>
      <c r="BH99" s="125" t="str">
        <f t="shared" si="47"/>
        <v/>
      </c>
      <c r="BJ99" s="105" t="str">
        <f>IF(ISNUMBER($AE99),IF(MV&lt;200,IF(ISNUMBER(MATRIX!AG99),ROUND((MATRIX!AG99/1000)*RUNNING*CKWH,2),"-"),IF(ISNUMBER(MATRIX!AS99),ROUND((MATRIX!AS99/1000)*RUNNING*CKWH,2),"-")),"")</f>
        <v/>
      </c>
      <c r="BK99" s="126" t="str">
        <f t="shared" si="48"/>
        <v/>
      </c>
      <c r="BM99" s="129" t="str">
        <f t="shared" si="35"/>
        <v/>
      </c>
      <c r="BN99" s="127" t="str">
        <f t="shared" si="49"/>
        <v/>
      </c>
      <c r="BP99" s="101" t="str">
        <f>IF(ISNUMBER(AE99),IF(ISNUMBER(MATRIX!BU99),AE99*MATRIX!BU99,"n/a"),"")</f>
        <v/>
      </c>
      <c r="BQ99" s="72"/>
      <c r="BR99" s="72" t="str">
        <f>IF(ISNUMBER(AE99),IF(ISNUMBER(MATRIX!BV99*BE99),AE99*MATRIX!BV99*BE99,"n/a"),"")</f>
        <v/>
      </c>
      <c r="BS99" s="72"/>
      <c r="BT99" s="100" t="str">
        <f t="shared" si="36"/>
        <v/>
      </c>
      <c r="BU99" s="96"/>
      <c r="BV99" s="157" t="str">
        <f t="shared" si="37"/>
        <v/>
      </c>
      <c r="BW99" s="158" t="str">
        <f t="shared" si="38"/>
        <v/>
      </c>
      <c r="BY99" s="85" t="str">
        <f>IF(ISNUMBER(AE99),IF(ISNUMBER(MATRIX!Y99),MATRIX!Y99,"n/a"),"")</f>
        <v/>
      </c>
      <c r="BZ99" s="86" t="str">
        <f t="shared" si="50"/>
        <v/>
      </c>
    </row>
    <row r="100" spans="1:78">
      <c r="A100" s="45" t="str">
        <f>MATRIX!A100</f>
        <v>CROWN</v>
      </c>
      <c r="B100" s="45" t="str">
        <f>IF(MATRIX!B100&lt;&gt;0,MATRIX!B100,"-")</f>
        <v>Dci 4|600N</v>
      </c>
      <c r="D100" t="b">
        <f>ISNUMBER(MATRIX!K100)</f>
        <v>1</v>
      </c>
      <c r="E100" t="b">
        <f>ISNUMBER(MATRIX!L100)</f>
        <v>1</v>
      </c>
      <c r="F100" t="b">
        <f>ISNUMBER(MATRIX!M100)</f>
        <v>1</v>
      </c>
      <c r="H100" t="b">
        <f>ISNUMBER(MATRIX!Q100)</f>
        <v>1</v>
      </c>
      <c r="I100" t="b">
        <f>ISNUMBER(MATRIX!R100)</f>
        <v>1</v>
      </c>
      <c r="K100" t="b">
        <f>AND(WLT&lt;=MATRIX!K100,MATRIX!K100&lt;=PIU*WLT)</f>
        <v>0</v>
      </c>
      <c r="L100" t="b">
        <f>AND(WLT&lt;=MATRIX!L100,MATRIX!L100&lt;=PIU*WLT)</f>
        <v>0</v>
      </c>
      <c r="M100" t="b">
        <f>AND(WLT&lt;=MATRIX!M100,MATRIX!M100&lt;=PIU*WLT)</f>
        <v>0</v>
      </c>
      <c r="O100" t="b">
        <f>AND(WLT&lt;=MATRIX!Q100,MATRIX!Q100&lt;=PIU*WLT)</f>
        <v>0</v>
      </c>
      <c r="P100" t="b">
        <f>AND(WLT&lt;=MATRIX!R100,MATRIX!R100&lt;=PIU*WLT)</f>
        <v>0</v>
      </c>
      <c r="R100" t="b">
        <f t="shared" si="31"/>
        <v>1</v>
      </c>
      <c r="S100" t="b">
        <f t="shared" si="32"/>
        <v>0</v>
      </c>
      <c r="T100" t="b">
        <f t="shared" si="33"/>
        <v>0</v>
      </c>
      <c r="V100" s="1">
        <f>IF(AND(ISNUMBER(MATRIX!$F100),MATRIX!$F100&lt;&gt;0),NLT/MATRIX!$F100,"ERROR")</f>
        <v>0</v>
      </c>
      <c r="X100" s="1" t="str">
        <f t="shared" si="39"/>
        <v>-</v>
      </c>
      <c r="Y100" s="1" t="str">
        <f t="shared" si="40"/>
        <v>-</v>
      </c>
      <c r="Z100" s="1" t="str">
        <f t="shared" si="41"/>
        <v>-</v>
      </c>
      <c r="AB100" s="1" t="str">
        <f t="shared" si="42"/>
        <v>-</v>
      </c>
      <c r="AC100" s="1" t="str">
        <f t="shared" si="43"/>
        <v>-</v>
      </c>
      <c r="AE100" s="64" t="str">
        <f t="shared" si="44"/>
        <v/>
      </c>
      <c r="AF100" s="64" t="str">
        <f t="shared" si="45"/>
        <v/>
      </c>
      <c r="AH100" s="62" t="str">
        <f>IF(ISNUMBER(AE100),AE100*MATRIX!E100,"-")</f>
        <v>-</v>
      </c>
      <c r="AJ100" s="215" t="str">
        <f>IF(ISNUMBER($AE100),IF(KP="kg",AE100*MATRIX!CB100,AE100*MATRIX!CB100*2.2),"-")</f>
        <v>-</v>
      </c>
      <c r="AK100" s="65" t="str">
        <f t="shared" si="34"/>
        <v/>
      </c>
      <c r="AM100" s="1" t="str">
        <f>IF(V100&lt;&gt;0,IF(COUNT(X100:Z100),IF(R100,MATRIX!K100,IF(S100,MATRIX!L100,IF(T100,MATRIX!M100,S))),IF(COUNT(AB100:AC100),IF(R100,MATRIX!Q100,IF(S100,MATRIX!R100,"--")),"---")),"")</f>
        <v/>
      </c>
      <c r="AO100" s="70" t="str">
        <f>IF(V100&lt;&gt;0,IF(COUNT(X100:Z100),AM100*AE100*MATRIX!F100,IF(COUNT(AB100:AC100),AM100*AE100*MATRIX!F100/2,"")),"")</f>
        <v/>
      </c>
      <c r="AQ100" s="40" t="str">
        <f>IF(ISNUMBER($AE100),IF(ISNUMBER(MATRIX!U100),IF(MATRIX!U100-INT(MATRIX!U100)=0,MATRIX!U100,"("&amp;MATRIX!U100&amp;")"),"n/a"),"")</f>
        <v/>
      </c>
      <c r="AR100" s="77"/>
      <c r="AS100" s="81" t="str">
        <f>IF(ISNUMBER(AE100), IF(ISNUMBER(MATRIX!AD100),AE100*MATRIX!AD100,"n/a"),"")</f>
        <v/>
      </c>
      <c r="AT100" s="77"/>
      <c r="AU100" s="83" t="str">
        <f>IF(ISNUMBER($AE100), IF(ISNUMBER(MATRIX!AF100),$AE100*MATRIX!AF100,"n/a"),"")</f>
        <v/>
      </c>
      <c r="AV100" s="77"/>
      <c r="AW100" s="81" t="str">
        <f>IF(ISNUMBER($AE100), IF(ISNUMBER(MATRIX!AP100),$AE100*MATRIX!AP100,"n/a"),"")</f>
        <v/>
      </c>
      <c r="AX100" s="77" t="s">
        <v>434</v>
      </c>
      <c r="AY100" s="83" t="str">
        <f>IF(ISNUMBER($AE100), IF(ISNUMBER(MATRIX!AR100),$AE100*MATRIX!AR100,"n/a"),"")</f>
        <v/>
      </c>
      <c r="BA100" s="217" t="str">
        <f>IF(ISNUMBER($AE100), IF(MV&gt;200,IF(ISNUMBER(MATRIX!CL100),MATRIX!CL100,"n/a"),IF(ISNUMBER(MATRIX!CH100),MATRIX!CH100,"n/a")),"")</f>
        <v/>
      </c>
      <c r="BB100" s="1"/>
      <c r="BC100" s="1" t="str">
        <f>IF(ISNUMBER(AE100),IF(AND(ISNUMBER('Lo-Z-OUTPUT'!BA100),'Lo-Z-OUTPUT'!BA100&lt;&gt;0),'Lo-Z-OUTPUT'!BA100,'Lo-Z-INPUT'!$K$15*'Lo-Z-INPUT'!$K$7),"")</f>
        <v/>
      </c>
      <c r="BD100" s="1"/>
      <c r="BE100" s="161" t="str">
        <f t="shared" si="46"/>
        <v/>
      </c>
      <c r="BF100" s="1"/>
      <c r="BG100" s="124" t="str">
        <f>IF(ISNUMBER($AE100),IF(MV&lt;200,IF(ISNUMBER(MATRIX!AE100),ROUND((MATRIX!AE100*IDLE/1000)*CKWH,2),"-"),IF(ISNUMBER(MATRIX!AQ100),ROUND((MATRIX!AQ100*IDLE/1000)*CKWH,2),"-")),"")</f>
        <v/>
      </c>
      <c r="BH100" s="125" t="str">
        <f t="shared" si="47"/>
        <v/>
      </c>
      <c r="BJ100" s="105" t="str">
        <f>IF(ISNUMBER($AE100),IF(MV&lt;200,IF(ISNUMBER(MATRIX!AG100),ROUND((MATRIX!AG100/1000)*RUNNING*CKWH,2),"-"),IF(ISNUMBER(MATRIX!AS100),ROUND((MATRIX!AS100/1000)*RUNNING*CKWH,2),"-")),"")</f>
        <v/>
      </c>
      <c r="BK100" s="126" t="str">
        <f t="shared" si="48"/>
        <v/>
      </c>
      <c r="BM100" s="129" t="str">
        <f t="shared" si="35"/>
        <v/>
      </c>
      <c r="BN100" s="127" t="str">
        <f t="shared" si="49"/>
        <v/>
      </c>
      <c r="BP100" s="101" t="str">
        <f>IF(ISNUMBER(AE100),IF(ISNUMBER(MATRIX!BU100),AE100*MATRIX!BU100,"n/a"),"")</f>
        <v/>
      </c>
      <c r="BQ100" s="72"/>
      <c r="BR100" s="72" t="str">
        <f>IF(ISNUMBER(AE100),IF(ISNUMBER(MATRIX!BV100*BE100),AE100*MATRIX!BV100*BE100,"n/a"),"")</f>
        <v/>
      </c>
      <c r="BS100" s="72"/>
      <c r="BT100" s="100" t="str">
        <f t="shared" si="36"/>
        <v/>
      </c>
      <c r="BU100" s="96"/>
      <c r="BV100" s="157" t="str">
        <f t="shared" si="37"/>
        <v/>
      </c>
      <c r="BW100" s="158" t="str">
        <f t="shared" si="38"/>
        <v/>
      </c>
      <c r="BY100" s="85" t="str">
        <f>IF(ISNUMBER(AE100),IF(ISNUMBER(MATRIX!Y100),MATRIX!Y100,"n/a"),"")</f>
        <v/>
      </c>
      <c r="BZ100" s="86" t="str">
        <f t="shared" si="50"/>
        <v/>
      </c>
    </row>
    <row r="101" spans="1:78">
      <c r="A101" s="45" t="str">
        <f>MATRIX!A101</f>
        <v>CROWN</v>
      </c>
      <c r="B101" s="45" t="str">
        <f>IF(MATRIX!B101&lt;&gt;0,MATRIX!B101,"-")</f>
        <v>Dci 8|300N</v>
      </c>
      <c r="D101" t="b">
        <f>ISNUMBER(MATRIX!K101)</f>
        <v>1</v>
      </c>
      <c r="E101" t="b">
        <f>ISNUMBER(MATRIX!L101)</f>
        <v>1</v>
      </c>
      <c r="F101" t="b">
        <f>ISNUMBER(MATRIX!M101)</f>
        <v>1</v>
      </c>
      <c r="H101" t="b">
        <f>ISNUMBER(MATRIX!Q101)</f>
        <v>1</v>
      </c>
      <c r="I101" t="b">
        <f>ISNUMBER(MATRIX!R101)</f>
        <v>1</v>
      </c>
      <c r="K101" t="b">
        <f>AND(WLT&lt;=MATRIX!K101,MATRIX!K101&lt;=PIU*WLT)</f>
        <v>0</v>
      </c>
      <c r="L101" t="b">
        <f>AND(WLT&lt;=MATRIX!L101,MATRIX!L101&lt;=PIU*WLT)</f>
        <v>0</v>
      </c>
      <c r="M101" t="b">
        <f>AND(WLT&lt;=MATRIX!M101,MATRIX!M101&lt;=PIU*WLT)</f>
        <v>0</v>
      </c>
      <c r="O101" t="b">
        <f>AND(WLT&lt;=MATRIX!Q101,MATRIX!Q101&lt;=PIU*WLT)</f>
        <v>0</v>
      </c>
      <c r="P101" t="b">
        <f>AND(WLT&lt;=MATRIX!R101,MATRIX!R101&lt;=PIU*WLT)</f>
        <v>0</v>
      </c>
      <c r="R101" t="b">
        <f t="shared" si="31"/>
        <v>1</v>
      </c>
      <c r="S101" t="b">
        <f t="shared" si="32"/>
        <v>0</v>
      </c>
      <c r="T101" t="b">
        <f t="shared" si="33"/>
        <v>0</v>
      </c>
      <c r="V101" s="1">
        <f>IF(AND(ISNUMBER(MATRIX!$F101),MATRIX!$F101&lt;&gt;0),NLT/MATRIX!$F101,"ERROR")</f>
        <v>0</v>
      </c>
      <c r="X101" s="1" t="str">
        <f t="shared" si="39"/>
        <v>-</v>
      </c>
      <c r="Y101" s="1" t="str">
        <f t="shared" si="40"/>
        <v>-</v>
      </c>
      <c r="Z101" s="1" t="str">
        <f t="shared" si="41"/>
        <v>-</v>
      </c>
      <c r="AB101" s="1" t="str">
        <f t="shared" si="42"/>
        <v>-</v>
      </c>
      <c r="AC101" s="1" t="str">
        <f t="shared" si="43"/>
        <v>-</v>
      </c>
      <c r="AE101" s="64" t="str">
        <f t="shared" si="44"/>
        <v/>
      </c>
      <c r="AF101" s="64" t="str">
        <f t="shared" si="45"/>
        <v/>
      </c>
      <c r="AH101" s="62" t="str">
        <f>IF(ISNUMBER(AE101),AE101*MATRIX!E101,"-")</f>
        <v>-</v>
      </c>
      <c r="AJ101" s="215" t="str">
        <f>IF(ISNUMBER($AE101),IF(KP="kg",AE101*MATRIX!CB101,AE101*MATRIX!CB101*2.2),"-")</f>
        <v>-</v>
      </c>
      <c r="AK101" s="65" t="str">
        <f t="shared" si="34"/>
        <v/>
      </c>
      <c r="AM101" s="1" t="str">
        <f>IF(V101&lt;&gt;0,IF(COUNT(X101:Z101),IF(R101,MATRIX!K101,IF(S101,MATRIX!L101,IF(T101,MATRIX!M101,S))),IF(COUNT(AB101:AC101),IF(R101,MATRIX!Q101,IF(S101,MATRIX!R101,"--")),"---")),"")</f>
        <v/>
      </c>
      <c r="AO101" s="70" t="str">
        <f>IF(V101&lt;&gt;0,IF(COUNT(X101:Z101),AM101*AE101*MATRIX!F101,IF(COUNT(AB101:AC101),AM101*AE101*MATRIX!F101/2,"")),"")</f>
        <v/>
      </c>
      <c r="AQ101" s="40" t="str">
        <f>IF(ISNUMBER($AE101),IF(ISNUMBER(MATRIX!U101),IF(MATRIX!U101-INT(MATRIX!U101)=0,MATRIX!U101,"("&amp;MATRIX!U101&amp;")"),"n/a"),"")</f>
        <v/>
      </c>
      <c r="AR101" s="77"/>
      <c r="AS101" s="81" t="str">
        <f>IF(ISNUMBER(AE101), IF(ISNUMBER(MATRIX!AD101),AE101*MATRIX!AD101,"n/a"),"")</f>
        <v/>
      </c>
      <c r="AT101" s="77"/>
      <c r="AU101" s="83" t="str">
        <f>IF(ISNUMBER($AE101), IF(ISNUMBER(MATRIX!AF101),$AE101*MATRIX!AF101,"n/a"),"")</f>
        <v/>
      </c>
      <c r="AV101" s="77"/>
      <c r="AW101" s="81" t="str">
        <f>IF(ISNUMBER($AE101), IF(ISNUMBER(MATRIX!AP101),$AE101*MATRIX!AP101,"n/a"),"")</f>
        <v/>
      </c>
      <c r="AX101" s="77" t="s">
        <v>434</v>
      </c>
      <c r="AY101" s="83" t="str">
        <f>IF(ISNUMBER($AE101), IF(ISNUMBER(MATRIX!AR101),$AE101*MATRIX!AR101,"n/a"),"")</f>
        <v/>
      </c>
      <c r="BA101" s="217" t="str">
        <f>IF(ISNUMBER($AE101), IF(MV&gt;200,IF(ISNUMBER(MATRIX!CL101),MATRIX!CL101,"n/a"),IF(ISNUMBER(MATRIX!CH101),MATRIX!CH101,"n/a")),"")</f>
        <v/>
      </c>
      <c r="BB101" s="1"/>
      <c r="BC101" s="1" t="str">
        <f>IF(ISNUMBER(AE101),IF(AND(ISNUMBER('Lo-Z-OUTPUT'!BA101),'Lo-Z-OUTPUT'!BA101&lt;&gt;0),'Lo-Z-OUTPUT'!BA101,'Lo-Z-INPUT'!$K$15*'Lo-Z-INPUT'!$K$7),"")</f>
        <v/>
      </c>
      <c r="BD101" s="1"/>
      <c r="BE101" s="161" t="str">
        <f t="shared" si="46"/>
        <v/>
      </c>
      <c r="BF101" s="1"/>
      <c r="BG101" s="124" t="str">
        <f>IF(ISNUMBER($AE101),IF(MV&lt;200,IF(ISNUMBER(MATRIX!AE101),ROUND((MATRIX!AE101*IDLE/1000)*CKWH,2),"-"),IF(ISNUMBER(MATRIX!AQ101),ROUND((MATRIX!AQ101*IDLE/1000)*CKWH,2),"-")),"")</f>
        <v/>
      </c>
      <c r="BH101" s="125" t="str">
        <f t="shared" si="47"/>
        <v/>
      </c>
      <c r="BJ101" s="105" t="str">
        <f>IF(ISNUMBER($AE101),IF(MV&lt;200,IF(ISNUMBER(MATRIX!AG101),ROUND((MATRIX!AG101/1000)*RUNNING*CKWH,2),"-"),IF(ISNUMBER(MATRIX!AS101),ROUND((MATRIX!AS101/1000)*RUNNING*CKWH,2),"-")),"")</f>
        <v/>
      </c>
      <c r="BK101" s="126" t="str">
        <f t="shared" si="48"/>
        <v/>
      </c>
      <c r="BM101" s="129" t="str">
        <f t="shared" si="35"/>
        <v/>
      </c>
      <c r="BN101" s="127" t="str">
        <f t="shared" si="49"/>
        <v/>
      </c>
      <c r="BP101" s="101" t="str">
        <f>IF(ISNUMBER(AE101),IF(ISNUMBER(MATRIX!BU101),AE101*MATRIX!BU101,"n/a"),"")</f>
        <v/>
      </c>
      <c r="BQ101" s="72"/>
      <c r="BR101" s="72" t="str">
        <f>IF(ISNUMBER(AE101),IF(ISNUMBER(MATRIX!BV101*BE101),AE101*MATRIX!BV101*BE101,"n/a"),"")</f>
        <v/>
      </c>
      <c r="BS101" s="72"/>
      <c r="BT101" s="100" t="str">
        <f t="shared" si="36"/>
        <v/>
      </c>
      <c r="BU101" s="96"/>
      <c r="BV101" s="157" t="str">
        <f t="shared" si="37"/>
        <v/>
      </c>
      <c r="BW101" s="158" t="str">
        <f t="shared" si="38"/>
        <v/>
      </c>
      <c r="BY101" s="85" t="str">
        <f>IF(ISNUMBER(AE101),IF(ISNUMBER(MATRIX!Y101),MATRIX!Y101,"n/a"),"")</f>
        <v/>
      </c>
      <c r="BZ101" s="86" t="str">
        <f t="shared" si="50"/>
        <v/>
      </c>
    </row>
    <row r="102" spans="1:78">
      <c r="A102" s="45" t="str">
        <f>MATRIX!A102</f>
        <v>CROWN</v>
      </c>
      <c r="B102" s="45" t="str">
        <f>IF(MATRIX!B102&lt;&gt;0,MATRIX!B102,"-")</f>
        <v>Dci 8|600N</v>
      </c>
      <c r="D102" t="b">
        <f>ISNUMBER(MATRIX!K102)</f>
        <v>1</v>
      </c>
      <c r="E102" t="b">
        <f>ISNUMBER(MATRIX!L102)</f>
        <v>1</v>
      </c>
      <c r="F102" t="b">
        <f>ISNUMBER(MATRIX!M102)</f>
        <v>1</v>
      </c>
      <c r="H102" t="b">
        <f>ISNUMBER(MATRIX!Q102)</f>
        <v>1</v>
      </c>
      <c r="I102" t="b">
        <f>ISNUMBER(MATRIX!R102)</f>
        <v>1</v>
      </c>
      <c r="K102" t="b">
        <f>AND(WLT&lt;=MATRIX!K102,MATRIX!K102&lt;=PIU*WLT)</f>
        <v>0</v>
      </c>
      <c r="L102" t="b">
        <f>AND(WLT&lt;=MATRIX!L102,MATRIX!L102&lt;=PIU*WLT)</f>
        <v>0</v>
      </c>
      <c r="M102" t="b">
        <f>AND(WLT&lt;=MATRIX!M102,MATRIX!M102&lt;=PIU*WLT)</f>
        <v>0</v>
      </c>
      <c r="O102" t="b">
        <f>AND(WLT&lt;=MATRIX!Q102,MATRIX!Q102&lt;=PIU*WLT)</f>
        <v>0</v>
      </c>
      <c r="P102" t="b">
        <f>AND(WLT&lt;=MATRIX!R102,MATRIX!R102&lt;=PIU*WLT)</f>
        <v>0</v>
      </c>
      <c r="R102" t="b">
        <f t="shared" si="31"/>
        <v>1</v>
      </c>
      <c r="S102" t="b">
        <f t="shared" si="32"/>
        <v>0</v>
      </c>
      <c r="T102" t="b">
        <f t="shared" si="33"/>
        <v>0</v>
      </c>
      <c r="V102" s="1">
        <f>IF(AND(ISNUMBER(MATRIX!$F102),MATRIX!$F102&lt;&gt;0),NLT/MATRIX!$F102,"ERROR")</f>
        <v>0</v>
      </c>
      <c r="X102" s="1" t="str">
        <f t="shared" si="39"/>
        <v>-</v>
      </c>
      <c r="Y102" s="1" t="str">
        <f t="shared" si="40"/>
        <v>-</v>
      </c>
      <c r="Z102" s="1" t="str">
        <f t="shared" si="41"/>
        <v>-</v>
      </c>
      <c r="AB102" s="1" t="str">
        <f t="shared" si="42"/>
        <v>-</v>
      </c>
      <c r="AC102" s="1" t="str">
        <f t="shared" si="43"/>
        <v>-</v>
      </c>
      <c r="AE102" s="64" t="str">
        <f t="shared" si="44"/>
        <v/>
      </c>
      <c r="AF102" s="64" t="str">
        <f t="shared" si="45"/>
        <v/>
      </c>
      <c r="AH102" s="62" t="str">
        <f>IF(ISNUMBER(AE102),AE102*MATRIX!E102,"-")</f>
        <v>-</v>
      </c>
      <c r="AJ102" s="215" t="str">
        <f>IF(ISNUMBER($AE102),IF(KP="kg",AE102*MATRIX!CB102,AE102*MATRIX!CB102*2.2),"-")</f>
        <v>-</v>
      </c>
      <c r="AK102" s="65" t="str">
        <f t="shared" si="34"/>
        <v/>
      </c>
      <c r="AM102" s="1" t="str">
        <f>IF(V102&lt;&gt;0,IF(COUNT(X102:Z102),IF(R102,MATRIX!K102,IF(S102,MATRIX!L102,IF(T102,MATRIX!M102,S))),IF(COUNT(AB102:AC102),IF(R102,MATRIX!Q102,IF(S102,MATRIX!R102,"--")),"---")),"")</f>
        <v/>
      </c>
      <c r="AO102" s="70" t="str">
        <f>IF(V102&lt;&gt;0,IF(COUNT(X102:Z102),AM102*AE102*MATRIX!F102,IF(COUNT(AB102:AC102),AM102*AE102*MATRIX!F102/2,"")),"")</f>
        <v/>
      </c>
      <c r="AQ102" s="40" t="str">
        <f>IF(ISNUMBER($AE102),IF(ISNUMBER(MATRIX!U102),IF(MATRIX!U102-INT(MATRIX!U102)=0,MATRIX!U102,"("&amp;MATRIX!U102&amp;")"),"n/a"),"")</f>
        <v/>
      </c>
      <c r="AR102" s="77"/>
      <c r="AS102" s="81" t="str">
        <f>IF(ISNUMBER(AE102), IF(ISNUMBER(MATRIX!AD102),AE102*MATRIX!AD102,"n/a"),"")</f>
        <v/>
      </c>
      <c r="AT102" s="77"/>
      <c r="AU102" s="83" t="str">
        <f>IF(ISNUMBER($AE102), IF(ISNUMBER(MATRIX!AF102),$AE102*MATRIX!AF102,"n/a"),"")</f>
        <v/>
      </c>
      <c r="AV102" s="77"/>
      <c r="AW102" s="81" t="str">
        <f>IF(ISNUMBER($AE102), IF(ISNUMBER(MATRIX!AP102),$AE102*MATRIX!AP102,"n/a"),"")</f>
        <v/>
      </c>
      <c r="AX102" s="77" t="s">
        <v>434</v>
      </c>
      <c r="AY102" s="83" t="str">
        <f>IF(ISNUMBER($AE102), IF(ISNUMBER(MATRIX!AR102),$AE102*MATRIX!AR102,"n/a"),"")</f>
        <v/>
      </c>
      <c r="BA102" s="217" t="str">
        <f>IF(ISNUMBER($AE102), IF(MV&gt;200,IF(ISNUMBER(MATRIX!CL102),MATRIX!CL102,"n/a"),IF(ISNUMBER(MATRIX!CH102),MATRIX!CH102,"n/a")),"")</f>
        <v/>
      </c>
      <c r="BB102" s="1"/>
      <c r="BC102" s="1" t="str">
        <f>IF(ISNUMBER(AE102),IF(AND(ISNUMBER('Lo-Z-OUTPUT'!BA102),'Lo-Z-OUTPUT'!BA102&lt;&gt;0),'Lo-Z-OUTPUT'!BA102,'Lo-Z-INPUT'!$K$15*'Lo-Z-INPUT'!$K$7),"")</f>
        <v/>
      </c>
      <c r="BD102" s="1"/>
      <c r="BE102" s="161" t="str">
        <f t="shared" si="46"/>
        <v/>
      </c>
      <c r="BF102" s="1"/>
      <c r="BG102" s="124" t="str">
        <f>IF(ISNUMBER($AE102),IF(MV&lt;200,IF(ISNUMBER(MATRIX!AE102),ROUND((MATRIX!AE102*IDLE/1000)*CKWH,2),"-"),IF(ISNUMBER(MATRIX!AQ102),ROUND((MATRIX!AQ102*IDLE/1000)*CKWH,2),"-")),"")</f>
        <v/>
      </c>
      <c r="BH102" s="125" t="str">
        <f t="shared" si="47"/>
        <v/>
      </c>
      <c r="BJ102" s="105" t="str">
        <f>IF(ISNUMBER($AE102),IF(MV&lt;200,IF(ISNUMBER(MATRIX!AG102),ROUND((MATRIX!AG102/1000)*RUNNING*CKWH,2),"-"),IF(ISNUMBER(MATRIX!AS102),ROUND((MATRIX!AS102/1000)*RUNNING*CKWH,2),"-")),"")</f>
        <v/>
      </c>
      <c r="BK102" s="126" t="str">
        <f t="shared" si="48"/>
        <v/>
      </c>
      <c r="BM102" s="129" t="str">
        <f t="shared" si="35"/>
        <v/>
      </c>
      <c r="BN102" s="127" t="str">
        <f t="shared" si="49"/>
        <v/>
      </c>
      <c r="BP102" s="101" t="str">
        <f>IF(ISNUMBER(AE102),IF(ISNUMBER(MATRIX!BU102),AE102*MATRIX!BU102,"n/a"),"")</f>
        <v/>
      </c>
      <c r="BQ102" s="72"/>
      <c r="BR102" s="72" t="str">
        <f>IF(ISNUMBER(AE102),IF(ISNUMBER(MATRIX!BV102*BE102),AE102*MATRIX!BV102*BE102,"n/a"),"")</f>
        <v/>
      </c>
      <c r="BS102" s="72"/>
      <c r="BT102" s="100" t="str">
        <f t="shared" si="36"/>
        <v/>
      </c>
      <c r="BU102" s="96"/>
      <c r="BV102" s="157" t="str">
        <f t="shared" si="37"/>
        <v/>
      </c>
      <c r="BW102" s="158" t="str">
        <f t="shared" si="38"/>
        <v/>
      </c>
      <c r="BY102" s="85" t="str">
        <f>IF(ISNUMBER(AE102),IF(ISNUMBER(MATRIX!Y102),MATRIX!Y102,"n/a"),"")</f>
        <v/>
      </c>
      <c r="BZ102" s="86" t="str">
        <f t="shared" si="50"/>
        <v/>
      </c>
    </row>
    <row r="103" spans="1:78">
      <c r="A103" s="45" t="str">
        <f>MATRIX!A103</f>
        <v>CROWN</v>
      </c>
      <c r="B103" s="45" t="str">
        <f>IF(MATRIX!B103&lt;&gt;0,MATRIX!B103,"-")</f>
        <v>Dci 2|1250N</v>
      </c>
      <c r="D103" t="b">
        <f>ISNUMBER(MATRIX!K103)</f>
        <v>1</v>
      </c>
      <c r="E103" t="b">
        <f>ISNUMBER(MATRIX!L103)</f>
        <v>1</v>
      </c>
      <c r="F103" t="b">
        <f>ISNUMBER(MATRIX!M103)</f>
        <v>1</v>
      </c>
      <c r="H103" t="b">
        <f>ISNUMBER(MATRIX!Q103)</f>
        <v>1</v>
      </c>
      <c r="I103" t="b">
        <f>ISNUMBER(MATRIX!R103)</f>
        <v>1</v>
      </c>
      <c r="K103" t="b">
        <f>AND(WLT&lt;=MATRIX!K103,MATRIX!K103&lt;=PIU*WLT)</f>
        <v>0</v>
      </c>
      <c r="L103" t="b">
        <f>AND(WLT&lt;=MATRIX!L103,MATRIX!L103&lt;=PIU*WLT)</f>
        <v>0</v>
      </c>
      <c r="M103" t="b">
        <f>AND(WLT&lt;=MATRIX!M103,MATRIX!M103&lt;=PIU*WLT)</f>
        <v>0</v>
      </c>
      <c r="O103" t="b">
        <f>AND(WLT&lt;=MATRIX!Q103,MATRIX!Q103&lt;=PIU*WLT)</f>
        <v>0</v>
      </c>
      <c r="P103" t="b">
        <f>AND(WLT&lt;=MATRIX!R103,MATRIX!R103&lt;=PIU*WLT)</f>
        <v>0</v>
      </c>
      <c r="R103" t="b">
        <f t="shared" si="31"/>
        <v>1</v>
      </c>
      <c r="S103" t="b">
        <f t="shared" si="32"/>
        <v>0</v>
      </c>
      <c r="T103" t="b">
        <f t="shared" si="33"/>
        <v>0</v>
      </c>
      <c r="V103" s="1">
        <f>IF(AND(ISNUMBER(MATRIX!$F103),MATRIX!$F103&lt;&gt;0),NLT/MATRIX!$F103,"ERROR")</f>
        <v>0</v>
      </c>
      <c r="X103" s="1" t="str">
        <f t="shared" si="39"/>
        <v>-</v>
      </c>
      <c r="Y103" s="1" t="str">
        <f t="shared" si="40"/>
        <v>-</v>
      </c>
      <c r="Z103" s="1" t="str">
        <f t="shared" si="41"/>
        <v>-</v>
      </c>
      <c r="AB103" s="1" t="str">
        <f t="shared" si="42"/>
        <v>-</v>
      </c>
      <c r="AC103" s="1" t="str">
        <f t="shared" si="43"/>
        <v>-</v>
      </c>
      <c r="AE103" s="64" t="str">
        <f t="shared" si="44"/>
        <v/>
      </c>
      <c r="AF103" s="64" t="str">
        <f t="shared" si="45"/>
        <v/>
      </c>
      <c r="AH103" s="62" t="str">
        <f>IF(ISNUMBER(AE103),AE103*MATRIX!E103,"-")</f>
        <v>-</v>
      </c>
      <c r="AJ103" s="215" t="str">
        <f>IF(ISNUMBER($AE103),IF(KP="kg",AE103*MATRIX!CB103,AE103*MATRIX!CB103*2.2),"-")</f>
        <v>-</v>
      </c>
      <c r="AK103" s="65" t="str">
        <f t="shared" si="34"/>
        <v/>
      </c>
      <c r="AM103" s="1" t="str">
        <f>IF(V103&lt;&gt;0,IF(COUNT(X103:Z103),IF(R103,MATRIX!K103,IF(S103,MATRIX!L103,IF(T103,MATRIX!M103,S))),IF(COUNT(AB103:AC103),IF(R103,MATRIX!Q103,IF(S103,MATRIX!R103,"--")),"---")),"")</f>
        <v/>
      </c>
      <c r="AO103" s="70" t="str">
        <f>IF(V103&lt;&gt;0,IF(COUNT(X103:Z103),AM103*AE103*MATRIX!F103,IF(COUNT(AB103:AC103),AM103*AE103*MATRIX!F103/2,"")),"")</f>
        <v/>
      </c>
      <c r="AQ103" s="40" t="str">
        <f>IF(ISNUMBER($AE103),IF(ISNUMBER(MATRIX!U103),IF(MATRIX!U103-INT(MATRIX!U103)=0,MATRIX!U103,"("&amp;MATRIX!U103&amp;")"),"n/a"),"")</f>
        <v/>
      </c>
      <c r="AR103" s="77"/>
      <c r="AS103" s="81" t="str">
        <f>IF(ISNUMBER(AE103), IF(ISNUMBER(MATRIX!AD103),AE103*MATRIX!AD103,"n/a"),"")</f>
        <v/>
      </c>
      <c r="AT103" s="77"/>
      <c r="AU103" s="83" t="str">
        <f>IF(ISNUMBER($AE103), IF(ISNUMBER(MATRIX!AF103),$AE103*MATRIX!AF103,"n/a"),"")</f>
        <v/>
      </c>
      <c r="AV103" s="77"/>
      <c r="AW103" s="81" t="str">
        <f>IF(ISNUMBER($AE103), IF(ISNUMBER(MATRIX!AP103),$AE103*MATRIX!AP103,"n/a"),"")</f>
        <v/>
      </c>
      <c r="AX103" s="77" t="s">
        <v>434</v>
      </c>
      <c r="AY103" s="83" t="str">
        <f>IF(ISNUMBER($AE103), IF(ISNUMBER(MATRIX!AR103),$AE103*MATRIX!AR103,"n/a"),"")</f>
        <v/>
      </c>
      <c r="BA103" s="217" t="str">
        <f>IF(ISNUMBER($AE103), IF(MV&gt;200,IF(ISNUMBER(MATRIX!CL103),MATRIX!CL103,"n/a"),IF(ISNUMBER(MATRIX!CH103),MATRIX!CH103,"n/a")),"")</f>
        <v/>
      </c>
      <c r="BB103" s="1"/>
      <c r="BC103" s="1" t="str">
        <f>IF(ISNUMBER(AE103),IF(AND(ISNUMBER('Lo-Z-OUTPUT'!BA103),'Lo-Z-OUTPUT'!BA103&lt;&gt;0),'Lo-Z-OUTPUT'!BA103,'Lo-Z-INPUT'!$K$15*'Lo-Z-INPUT'!$K$7),"")</f>
        <v/>
      </c>
      <c r="BD103" s="1"/>
      <c r="BE103" s="161" t="str">
        <f t="shared" si="46"/>
        <v/>
      </c>
      <c r="BF103" s="1"/>
      <c r="BG103" s="124" t="str">
        <f>IF(ISNUMBER($AE103),IF(MV&lt;200,IF(ISNUMBER(MATRIX!AE103),ROUND((MATRIX!AE103*IDLE/1000)*CKWH,2),"-"),IF(ISNUMBER(MATRIX!AQ103),ROUND((MATRIX!AQ103*IDLE/1000)*CKWH,2),"-")),"")</f>
        <v/>
      </c>
      <c r="BH103" s="125" t="str">
        <f t="shared" si="47"/>
        <v/>
      </c>
      <c r="BJ103" s="105" t="str">
        <f>IF(ISNUMBER($AE103),IF(MV&lt;200,IF(ISNUMBER(MATRIX!AG103),ROUND((MATRIX!AG103/1000)*RUNNING*CKWH,2),"-"),IF(ISNUMBER(MATRIX!AS103),ROUND((MATRIX!AS103/1000)*RUNNING*CKWH,2),"-")),"")</f>
        <v/>
      </c>
      <c r="BK103" s="126" t="str">
        <f t="shared" si="48"/>
        <v/>
      </c>
      <c r="BM103" s="129" t="str">
        <f t="shared" si="35"/>
        <v/>
      </c>
      <c r="BN103" s="127" t="str">
        <f t="shared" si="49"/>
        <v/>
      </c>
      <c r="BP103" s="101" t="str">
        <f>IF(ISNUMBER(AE103),IF(ISNUMBER(MATRIX!BU103),AE103*MATRIX!BU103,"n/a"),"")</f>
        <v/>
      </c>
      <c r="BQ103" s="72"/>
      <c r="BR103" s="72" t="str">
        <f>IF(ISNUMBER(AE103),IF(ISNUMBER(MATRIX!BV103*BE103),AE103*MATRIX!BV103*BE103,"n/a"),"")</f>
        <v/>
      </c>
      <c r="BS103" s="72"/>
      <c r="BT103" s="100" t="str">
        <f t="shared" si="36"/>
        <v/>
      </c>
      <c r="BU103" s="96"/>
      <c r="BV103" s="157" t="str">
        <f t="shared" si="37"/>
        <v/>
      </c>
      <c r="BW103" s="158" t="str">
        <f t="shared" si="38"/>
        <v/>
      </c>
      <c r="BY103" s="85" t="str">
        <f>IF(ISNUMBER(AE103),IF(ISNUMBER(MATRIX!Y103),MATRIX!Y103,"n/a"),"")</f>
        <v/>
      </c>
      <c r="BZ103" s="86" t="str">
        <f t="shared" si="50"/>
        <v/>
      </c>
    </row>
    <row r="104" spans="1:78">
      <c r="A104" s="45" t="str">
        <f>MATRIX!A104</f>
        <v>CROWN</v>
      </c>
      <c r="B104" s="45" t="str">
        <f>IF(MATRIX!B104&lt;&gt;0,MATRIX!B104,"-")</f>
        <v>Dci 4|1250N</v>
      </c>
      <c r="D104" t="b">
        <f>ISNUMBER(MATRIX!K104)</f>
        <v>1</v>
      </c>
      <c r="E104" t="b">
        <f>ISNUMBER(MATRIX!L104)</f>
        <v>1</v>
      </c>
      <c r="F104" t="b">
        <f>ISNUMBER(MATRIX!M104)</f>
        <v>1</v>
      </c>
      <c r="H104" t="b">
        <f>ISNUMBER(MATRIX!Q104)</f>
        <v>1</v>
      </c>
      <c r="I104" t="b">
        <f>ISNUMBER(MATRIX!R104)</f>
        <v>1</v>
      </c>
      <c r="K104" t="b">
        <f>AND(WLT&lt;=MATRIX!K104,MATRIX!K104&lt;=PIU*WLT)</f>
        <v>0</v>
      </c>
      <c r="L104" t="b">
        <f>AND(WLT&lt;=MATRIX!L104,MATRIX!L104&lt;=PIU*WLT)</f>
        <v>0</v>
      </c>
      <c r="M104" t="b">
        <f>AND(WLT&lt;=MATRIX!M104,MATRIX!M104&lt;=PIU*WLT)</f>
        <v>0</v>
      </c>
      <c r="O104" t="b">
        <f>AND(WLT&lt;=MATRIX!Q104,MATRIX!Q104&lt;=PIU*WLT)</f>
        <v>0</v>
      </c>
      <c r="P104" t="b">
        <f>AND(WLT&lt;=MATRIX!R104,MATRIX!R104&lt;=PIU*WLT)</f>
        <v>0</v>
      </c>
      <c r="R104" t="b">
        <f t="shared" ref="R104:R170" si="51">AND(OHM8MENO&lt;=ZLT,ZLT&lt;=OHM8PIU)</f>
        <v>1</v>
      </c>
      <c r="S104" t="b">
        <f t="shared" ref="S104:S170" si="52">AND(OHM4MENO&lt;=ZLT,ZLT&lt;=OHM4PIU)</f>
        <v>0</v>
      </c>
      <c r="T104" t="b">
        <f t="shared" ref="T104:T170" si="53">AND(OHM2MENO&lt;=ZLT,ZLT&lt;=OHM2PIU)</f>
        <v>0</v>
      </c>
      <c r="V104" s="1">
        <f>IF(AND(ISNUMBER(MATRIX!$F104),MATRIX!$F104&lt;&gt;0),NLT/MATRIX!$F104,"ERROR")</f>
        <v>0</v>
      </c>
      <c r="X104" s="1" t="str">
        <f t="shared" si="39"/>
        <v>-</v>
      </c>
      <c r="Y104" s="1" t="str">
        <f t="shared" si="40"/>
        <v>-</v>
      </c>
      <c r="Z104" s="1" t="str">
        <f t="shared" si="41"/>
        <v>-</v>
      </c>
      <c r="AB104" s="1" t="str">
        <f t="shared" si="42"/>
        <v>-</v>
      </c>
      <c r="AC104" s="1" t="str">
        <f t="shared" si="43"/>
        <v>-</v>
      </c>
      <c r="AE104" s="64" t="str">
        <f t="shared" si="44"/>
        <v/>
      </c>
      <c r="AF104" s="64" t="str">
        <f t="shared" si="45"/>
        <v/>
      </c>
      <c r="AH104" s="62" t="str">
        <f>IF(ISNUMBER(AE104),AE104*MATRIX!E104,"-")</f>
        <v>-</v>
      </c>
      <c r="AJ104" s="215" t="str">
        <f>IF(ISNUMBER($AE104),IF(KP="kg",AE104*MATRIX!CB104,AE104*MATRIX!CB104*2.2),"-")</f>
        <v>-</v>
      </c>
      <c r="AK104" s="65" t="str">
        <f t="shared" ref="AK104:AK110" si="54">IF(ISNUMBER(AE104),KP,"")</f>
        <v/>
      </c>
      <c r="AM104" s="1" t="str">
        <f>IF(V104&lt;&gt;0,IF(COUNT(X104:Z104),IF(R104,MATRIX!K104,IF(S104,MATRIX!L104,IF(T104,MATRIX!M104,S))),IF(COUNT(AB104:AC104),IF(R104,MATRIX!Q104,IF(S104,MATRIX!R104,"--")),"---")),"")</f>
        <v/>
      </c>
      <c r="AO104" s="70" t="str">
        <f>IF(V104&lt;&gt;0,IF(COUNT(X104:Z104),AM104*AE104*MATRIX!F104,IF(COUNT(AB104:AC104),AM104*AE104*MATRIX!F104/2,"")),"")</f>
        <v/>
      </c>
      <c r="AQ104" s="40" t="str">
        <f>IF(ISNUMBER($AE104),IF(ISNUMBER(MATRIX!U104),IF(MATRIX!U104-INT(MATRIX!U104)=0,MATRIX!U104,"("&amp;MATRIX!U104&amp;")"),"n/a"),"")</f>
        <v/>
      </c>
      <c r="AR104" s="77"/>
      <c r="AS104" s="81" t="str">
        <f>IF(ISNUMBER(AE104), IF(ISNUMBER(MATRIX!AD104),AE104*MATRIX!AD104,"n/a"),"")</f>
        <v/>
      </c>
      <c r="AT104" s="77"/>
      <c r="AU104" s="83" t="str">
        <f>IF(ISNUMBER($AE104), IF(ISNUMBER(MATRIX!AF104),$AE104*MATRIX!AF104,"n/a"),"")</f>
        <v/>
      </c>
      <c r="AV104" s="77"/>
      <c r="AW104" s="81" t="str">
        <f>IF(ISNUMBER($AE104), IF(ISNUMBER(MATRIX!AP104),$AE104*MATRIX!AP104,"n/a"),"")</f>
        <v/>
      </c>
      <c r="AX104" s="77" t="s">
        <v>434</v>
      </c>
      <c r="AY104" s="83" t="str">
        <f>IF(ISNUMBER($AE104), IF(ISNUMBER(MATRIX!AR104),$AE104*MATRIX!AR104,"n/a"),"")</f>
        <v/>
      </c>
      <c r="BA104" s="217" t="str">
        <f>IF(ISNUMBER($AE104), IF(MV&gt;200,IF(ISNUMBER(MATRIX!CL104),MATRIX!CL104,"n/a"),IF(ISNUMBER(MATRIX!CH104),MATRIX!CH104,"n/a")),"")</f>
        <v/>
      </c>
      <c r="BB104" s="1"/>
      <c r="BC104" s="1" t="str">
        <f>IF(ISNUMBER(AE104),IF(AND(ISNUMBER('Lo-Z-OUTPUT'!BA104),'Lo-Z-OUTPUT'!BA104&lt;&gt;0),'Lo-Z-OUTPUT'!BA104,'Lo-Z-INPUT'!$K$15*'Lo-Z-INPUT'!$K$7),"")</f>
        <v/>
      </c>
      <c r="BD104" s="1"/>
      <c r="BE104" s="161" t="str">
        <f t="shared" si="46"/>
        <v/>
      </c>
      <c r="BF104" s="1"/>
      <c r="BG104" s="124" t="str">
        <f>IF(ISNUMBER($AE104),IF(MV&lt;200,IF(ISNUMBER(MATRIX!AE104),ROUND((MATRIX!AE104*IDLE/1000)*CKWH,2),"-"),IF(ISNUMBER(MATRIX!AQ104),ROUND((MATRIX!AQ104*IDLE/1000)*CKWH,2),"-")),"")</f>
        <v/>
      </c>
      <c r="BH104" s="125" t="str">
        <f t="shared" si="47"/>
        <v/>
      </c>
      <c r="BJ104" s="105" t="str">
        <f>IF(ISNUMBER($AE104),IF(MV&lt;200,IF(ISNUMBER(MATRIX!AG104),ROUND((MATRIX!AG104/1000)*RUNNING*CKWH,2),"-"),IF(ISNUMBER(MATRIX!AS104),ROUND((MATRIX!AS104/1000)*RUNNING*CKWH,2),"-")),"")</f>
        <v/>
      </c>
      <c r="BK104" s="126" t="str">
        <f t="shared" si="48"/>
        <v/>
      </c>
      <c r="BM104" s="129" t="str">
        <f t="shared" ref="BM104:BM132" si="55">IF(ISNUMBER($AE104),IF(ISNUMBER(BG104*BJ104),ROUND($AE104*DAYS*(BG104+BJ104*BE104),2),"n/a"),"")</f>
        <v/>
      </c>
      <c r="BN104" s="127" t="str">
        <f t="shared" si="49"/>
        <v/>
      </c>
      <c r="BP104" s="101" t="str">
        <f>IF(ISNUMBER(AE104),IF(ISNUMBER(MATRIX!BU104),AE104*MATRIX!BU104,"n/a"),"")</f>
        <v/>
      </c>
      <c r="BQ104" s="72"/>
      <c r="BR104" s="72" t="str">
        <f>IF(ISNUMBER(AE104),IF(ISNUMBER(MATRIX!BV104*BE104),AE104*MATRIX!BV104*BE104,"n/a"),"")</f>
        <v/>
      </c>
      <c r="BS104" s="72"/>
      <c r="BT104" s="100" t="str">
        <f t="shared" ref="BT104:BT132" si="56">IF(AND(ISNUMBER(BP104),ISNUMBER(BR104)),(BP104*IDLE+BR104*RUNNING)*DAYS/1000,"")</f>
        <v/>
      </c>
      <c r="BU104" s="96"/>
      <c r="BV104" s="157" t="str">
        <f t="shared" ref="BV104:BV110" si="57">IF(ISNUMBER(BT104),BT104*CBTU,"")</f>
        <v/>
      </c>
      <c r="BW104" s="158" t="str">
        <f t="shared" ref="BW104:BW132" si="58">IF(ISNUMBER(BV104),ES,"")</f>
        <v/>
      </c>
      <c r="BY104" s="85" t="str">
        <f>IF(ISNUMBER(AE104),IF(ISNUMBER(MATRIX!Y104),MATRIX!Y104,"n/a"),"")</f>
        <v/>
      </c>
      <c r="BZ104" s="86" t="str">
        <f t="shared" si="50"/>
        <v/>
      </c>
    </row>
    <row r="105" spans="1:78">
      <c r="A105" s="45" t="str">
        <f>MATRIX!A105</f>
        <v>CROWN</v>
      </c>
      <c r="B105" s="45" t="str">
        <f>IF(MATRIX!B105&lt;&gt;0,MATRIX!B105,"-")</f>
        <v>CDi 2|300</v>
      </c>
      <c r="D105" t="b">
        <f>ISNUMBER(MATRIX!K105)</f>
        <v>1</v>
      </c>
      <c r="E105" t="b">
        <f>ISNUMBER(MATRIX!L105)</f>
        <v>1</v>
      </c>
      <c r="F105" t="b">
        <f>ISNUMBER(MATRIX!M105)</f>
        <v>1</v>
      </c>
      <c r="H105" t="b">
        <f>ISNUMBER(MATRIX!Q105)</f>
        <v>1</v>
      </c>
      <c r="I105" t="b">
        <f>ISNUMBER(MATRIX!R105)</f>
        <v>1</v>
      </c>
      <c r="K105" t="b">
        <f>AND(WLT&lt;=MATRIX!K105,MATRIX!K105&lt;=PIU*WLT)</f>
        <v>0</v>
      </c>
      <c r="L105" t="b">
        <f>AND(WLT&lt;=MATRIX!L105,MATRIX!L105&lt;=PIU*WLT)</f>
        <v>0</v>
      </c>
      <c r="M105" t="b">
        <f>AND(WLT&lt;=MATRIX!M105,MATRIX!M105&lt;=PIU*WLT)</f>
        <v>0</v>
      </c>
      <c r="O105" t="b">
        <f>AND(WLT&lt;=MATRIX!Q105,MATRIX!Q105&lt;=PIU*WLT)</f>
        <v>0</v>
      </c>
      <c r="P105" t="b">
        <f>AND(WLT&lt;=MATRIX!R105,MATRIX!R105&lt;=PIU*WLT)</f>
        <v>0</v>
      </c>
      <c r="R105" t="b">
        <f t="shared" si="51"/>
        <v>1</v>
      </c>
      <c r="S105" t="b">
        <f t="shared" si="52"/>
        <v>0</v>
      </c>
      <c r="T105" t="b">
        <f t="shared" si="53"/>
        <v>0</v>
      </c>
      <c r="V105" s="1">
        <f>IF(AND(ISNUMBER(MATRIX!$F105),MATRIX!$F105&lt;&gt;0),NLT/MATRIX!$F105,"ERROR")</f>
        <v>0</v>
      </c>
      <c r="X105" s="1" t="str">
        <f t="shared" si="39"/>
        <v>-</v>
      </c>
      <c r="Y105" s="1" t="str">
        <f t="shared" si="40"/>
        <v>-</v>
      </c>
      <c r="Z105" s="1" t="str">
        <f t="shared" si="41"/>
        <v>-</v>
      </c>
      <c r="AB105" s="1" t="str">
        <f t="shared" si="42"/>
        <v>-</v>
      </c>
      <c r="AC105" s="1" t="str">
        <f t="shared" si="43"/>
        <v>-</v>
      </c>
      <c r="AE105" s="64" t="str">
        <f t="shared" si="44"/>
        <v/>
      </c>
      <c r="AF105" s="64" t="str">
        <f t="shared" si="45"/>
        <v/>
      </c>
      <c r="AH105" s="62" t="str">
        <f>IF(ISNUMBER(AE105),AE105*MATRIX!E105,"-")</f>
        <v>-</v>
      </c>
      <c r="AJ105" s="215" t="str">
        <f>IF(ISNUMBER($AE105),IF(KP="kg",AE105*MATRIX!CB105,AE105*MATRIX!CB105*2.2),"-")</f>
        <v>-</v>
      </c>
      <c r="AK105" s="65" t="str">
        <f t="shared" si="54"/>
        <v/>
      </c>
      <c r="AM105" s="1" t="str">
        <f>IF(V105&lt;&gt;0,IF(COUNT(X105:Z105),IF(R105,MATRIX!K105,IF(S105,MATRIX!L105,IF(T105,MATRIX!M105,S))),IF(COUNT(AB105:AC105),IF(R105,MATRIX!Q105,IF(S105,MATRIX!R105,"--")),"---")),"")</f>
        <v/>
      </c>
      <c r="AO105" s="70" t="str">
        <f>IF(V105&lt;&gt;0,IF(COUNT(X105:Z105),AM105*AE105*MATRIX!F105,IF(COUNT(AB105:AC105),AM105*AE105*MATRIX!F105/2,"")),"")</f>
        <v/>
      </c>
      <c r="AQ105" s="40" t="str">
        <f>IF(ISNUMBER($AE105),IF(ISNUMBER(MATRIX!U105),IF(MATRIX!U105-INT(MATRIX!U105)=0,MATRIX!U105,"("&amp;MATRIX!U105&amp;")"),"n/a"),"")</f>
        <v/>
      </c>
      <c r="AR105" s="77"/>
      <c r="AS105" s="81" t="str">
        <f>IF(ISNUMBER(AE105), IF(ISNUMBER(MATRIX!AD105),AE105*MATRIX!AD105,"n/a"),"")</f>
        <v/>
      </c>
      <c r="AT105" s="77"/>
      <c r="AU105" s="83" t="str">
        <f>IF(ISNUMBER($AE105), IF(ISNUMBER(MATRIX!AF105),$AE105*MATRIX!AF105,"n/a"),"")</f>
        <v/>
      </c>
      <c r="AV105" s="77"/>
      <c r="AW105" s="81" t="str">
        <f>IF(ISNUMBER($AE105), IF(ISNUMBER(MATRIX!AP105),$AE105*MATRIX!AP105,"n/a"),"")</f>
        <v/>
      </c>
      <c r="AX105" s="77" t="s">
        <v>434</v>
      </c>
      <c r="AY105" s="83" t="str">
        <f>IF(ISNUMBER($AE105), IF(ISNUMBER(MATRIX!AR105),$AE105*MATRIX!AR105,"n/a"),"")</f>
        <v/>
      </c>
      <c r="BA105" s="217" t="str">
        <f>IF(ISNUMBER($AE105), IF(MV&gt;200,IF(ISNUMBER(MATRIX!CL105),MATRIX!CL105,"n/a"),IF(ISNUMBER(MATRIX!CH105),MATRIX!CH105,"n/a")),"")</f>
        <v/>
      </c>
      <c r="BB105" s="1"/>
      <c r="BC105" s="1" t="str">
        <f>IF(ISNUMBER(AE105),IF(AND(ISNUMBER('Lo-Z-OUTPUT'!BA105),'Lo-Z-OUTPUT'!BA105&lt;&gt;0),'Lo-Z-OUTPUT'!BA105,'Lo-Z-INPUT'!$K$15*'Lo-Z-INPUT'!$K$7),"")</f>
        <v/>
      </c>
      <c r="BD105" s="1"/>
      <c r="BE105" s="161" t="str">
        <f t="shared" si="46"/>
        <v/>
      </c>
      <c r="BF105" s="1"/>
      <c r="BG105" s="124" t="str">
        <f>IF(ISNUMBER($AE105),IF(MV&lt;200,IF(ISNUMBER(MATRIX!AE105),ROUND((MATRIX!AE105*IDLE/1000)*CKWH,2),"-"),IF(ISNUMBER(MATRIX!AQ105),ROUND((MATRIX!AQ105*IDLE/1000)*CKWH,2),"-")),"")</f>
        <v/>
      </c>
      <c r="BH105" s="125" t="str">
        <f t="shared" si="47"/>
        <v/>
      </c>
      <c r="BJ105" s="105" t="str">
        <f>IF(ISNUMBER($AE105),IF(MV&lt;200,IF(ISNUMBER(MATRIX!AG105),ROUND((MATRIX!AG105/1000)*RUNNING*CKWH,2),"-"),IF(ISNUMBER(MATRIX!AS105),ROUND((MATRIX!AS105/1000)*RUNNING*CKWH,2),"-")),"")</f>
        <v/>
      </c>
      <c r="BK105" s="126" t="str">
        <f t="shared" si="48"/>
        <v/>
      </c>
      <c r="BM105" s="129" t="str">
        <f t="shared" si="55"/>
        <v/>
      </c>
      <c r="BN105" s="127" t="str">
        <f t="shared" si="49"/>
        <v/>
      </c>
      <c r="BP105" s="101" t="str">
        <f>IF(ISNUMBER(AE105),IF(ISNUMBER(MATRIX!BU105),AE105*MATRIX!BU105,"n/a"),"")</f>
        <v/>
      </c>
      <c r="BQ105" s="72"/>
      <c r="BR105" s="72" t="str">
        <f>IF(ISNUMBER(AE105),IF(ISNUMBER(MATRIX!BV105*BE105),AE105*MATRIX!BV105*BE105,"n/a"),"")</f>
        <v/>
      </c>
      <c r="BS105" s="72"/>
      <c r="BT105" s="100" t="str">
        <f t="shared" si="56"/>
        <v/>
      </c>
      <c r="BU105" s="96"/>
      <c r="BV105" s="157" t="str">
        <f t="shared" si="57"/>
        <v/>
      </c>
      <c r="BW105" s="158" t="str">
        <f t="shared" si="58"/>
        <v/>
      </c>
      <c r="BY105" s="85" t="str">
        <f>IF(ISNUMBER(AE105),IF(ISNUMBER(MATRIX!Y105),MATRIX!Y105,"n/a"),"")</f>
        <v/>
      </c>
      <c r="BZ105" s="86" t="str">
        <f t="shared" si="50"/>
        <v/>
      </c>
    </row>
    <row r="106" spans="1:78">
      <c r="A106" s="45" t="str">
        <f>MATRIX!A106</f>
        <v>CROWN</v>
      </c>
      <c r="B106" s="45" t="str">
        <f>IF(MATRIX!B106&lt;&gt;0,MATRIX!B106,"-")</f>
        <v>CDi 4|300</v>
      </c>
      <c r="D106" t="b">
        <f>ISNUMBER(MATRIX!K106)</f>
        <v>1</v>
      </c>
      <c r="E106" t="b">
        <f>ISNUMBER(MATRIX!L106)</f>
        <v>1</v>
      </c>
      <c r="F106" t="b">
        <f>ISNUMBER(MATRIX!M106)</f>
        <v>1</v>
      </c>
      <c r="H106" t="b">
        <f>ISNUMBER(MATRIX!Q106)</f>
        <v>1</v>
      </c>
      <c r="I106" t="b">
        <f>ISNUMBER(MATRIX!R106)</f>
        <v>1</v>
      </c>
      <c r="K106" t="b">
        <f>AND(WLT&lt;=MATRIX!K106,MATRIX!K106&lt;=PIU*WLT)</f>
        <v>0</v>
      </c>
      <c r="L106" t="b">
        <f>AND(WLT&lt;=MATRIX!L106,MATRIX!L106&lt;=PIU*WLT)</f>
        <v>0</v>
      </c>
      <c r="M106" t="b">
        <f>AND(WLT&lt;=MATRIX!M106,MATRIX!M106&lt;=PIU*WLT)</f>
        <v>0</v>
      </c>
      <c r="O106" t="b">
        <f>AND(WLT&lt;=MATRIX!Q106,MATRIX!Q106&lt;=PIU*WLT)</f>
        <v>0</v>
      </c>
      <c r="P106" t="b">
        <f>AND(WLT&lt;=MATRIX!R106,MATRIX!R106&lt;=PIU*WLT)</f>
        <v>0</v>
      </c>
      <c r="R106" t="b">
        <f t="shared" si="51"/>
        <v>1</v>
      </c>
      <c r="S106" t="b">
        <f t="shared" si="52"/>
        <v>0</v>
      </c>
      <c r="T106" t="b">
        <f t="shared" si="53"/>
        <v>0</v>
      </c>
      <c r="V106" s="1">
        <f>IF(AND(ISNUMBER(MATRIX!$F106),MATRIX!$F106&lt;&gt;0),NLT/MATRIX!$F106,"ERROR")</f>
        <v>0</v>
      </c>
      <c r="X106" s="1" t="str">
        <f t="shared" si="39"/>
        <v>-</v>
      </c>
      <c r="Y106" s="1" t="str">
        <f t="shared" si="40"/>
        <v>-</v>
      </c>
      <c r="Z106" s="1" t="str">
        <f t="shared" si="41"/>
        <v>-</v>
      </c>
      <c r="AB106" s="1" t="str">
        <f t="shared" si="42"/>
        <v>-</v>
      </c>
      <c r="AC106" s="1" t="str">
        <f t="shared" si="43"/>
        <v>-</v>
      </c>
      <c r="AE106" s="64" t="str">
        <f t="shared" si="44"/>
        <v/>
      </c>
      <c r="AF106" s="64" t="str">
        <f t="shared" si="45"/>
        <v/>
      </c>
      <c r="AH106" s="62" t="str">
        <f>IF(ISNUMBER(AE106),AE106*MATRIX!E106,"-")</f>
        <v>-</v>
      </c>
      <c r="AJ106" s="215" t="str">
        <f>IF(ISNUMBER($AE106),IF(KP="kg",AE106*MATRIX!CB106,AE106*MATRIX!CB106*2.2),"-")</f>
        <v>-</v>
      </c>
      <c r="AK106" s="65" t="str">
        <f t="shared" si="54"/>
        <v/>
      </c>
      <c r="AM106" s="1" t="str">
        <f>IF(V106&lt;&gt;0,IF(COUNT(X106:Z106),IF(R106,MATRIX!K106,IF(S106,MATRIX!L106,IF(T106,MATRIX!M106,S))),IF(COUNT(AB106:AC106),IF(R106,MATRIX!Q106,IF(S106,MATRIX!R106,"--")),"---")),"")</f>
        <v/>
      </c>
      <c r="AO106" s="70" t="str">
        <f>IF(V106&lt;&gt;0,IF(COUNT(X106:Z106),AM106*AE106*MATRIX!F106,IF(COUNT(AB106:AC106),AM106*AE106*MATRIX!F106/2,"")),"")</f>
        <v/>
      </c>
      <c r="AQ106" s="40" t="str">
        <f>IF(ISNUMBER($AE106),IF(ISNUMBER(MATRIX!U106),IF(MATRIX!U106-INT(MATRIX!U106)=0,MATRIX!U106,"("&amp;MATRIX!U106&amp;")"),"n/a"),"")</f>
        <v/>
      </c>
      <c r="AR106" s="77"/>
      <c r="AS106" s="81" t="str">
        <f>IF(ISNUMBER(AE106), IF(ISNUMBER(MATRIX!AD106),AE106*MATRIX!AD106,"n/a"),"")</f>
        <v/>
      </c>
      <c r="AT106" s="77"/>
      <c r="AU106" s="83" t="str">
        <f>IF(ISNUMBER($AE106), IF(ISNUMBER(MATRIX!AF106),$AE106*MATRIX!AF106,"n/a"),"")</f>
        <v/>
      </c>
      <c r="AV106" s="77"/>
      <c r="AW106" s="81" t="str">
        <f>IF(ISNUMBER($AE106), IF(ISNUMBER(MATRIX!AP106),$AE106*MATRIX!AP106,"n/a"),"")</f>
        <v/>
      </c>
      <c r="AX106" s="77" t="s">
        <v>434</v>
      </c>
      <c r="AY106" s="83" t="str">
        <f>IF(ISNUMBER($AE106), IF(ISNUMBER(MATRIX!AR106),$AE106*MATRIX!AR106,"n/a"),"")</f>
        <v/>
      </c>
      <c r="BA106" s="217" t="str">
        <f>IF(ISNUMBER($AE106), IF(MV&gt;200,IF(ISNUMBER(MATRIX!CL106),MATRIX!CL106,"n/a"),IF(ISNUMBER(MATRIX!CH106),MATRIX!CH106,"n/a")),"")</f>
        <v/>
      </c>
      <c r="BB106" s="1"/>
      <c r="BC106" s="1" t="str">
        <f>IF(ISNUMBER(AE106),IF(AND(ISNUMBER('Lo-Z-OUTPUT'!BA106),'Lo-Z-OUTPUT'!BA106&lt;&gt;0),'Lo-Z-OUTPUT'!BA106,'Lo-Z-INPUT'!$K$15*'Lo-Z-INPUT'!$K$7),"")</f>
        <v/>
      </c>
      <c r="BD106" s="1"/>
      <c r="BE106" s="161" t="str">
        <f t="shared" si="46"/>
        <v/>
      </c>
      <c r="BF106" s="1"/>
      <c r="BG106" s="124" t="str">
        <f>IF(ISNUMBER($AE106),IF(MV&lt;200,IF(ISNUMBER(MATRIX!AE106),ROUND((MATRIX!AE106*IDLE/1000)*CKWH,2),"-"),IF(ISNUMBER(MATRIX!AQ106),ROUND((MATRIX!AQ106*IDLE/1000)*CKWH,2),"-")),"")</f>
        <v/>
      </c>
      <c r="BH106" s="125" t="str">
        <f t="shared" si="47"/>
        <v/>
      </c>
      <c r="BJ106" s="105" t="str">
        <f>IF(ISNUMBER($AE106),IF(MV&lt;200,IF(ISNUMBER(MATRIX!AG106),ROUND((MATRIX!AG106/1000)*RUNNING*CKWH,2),"-"),IF(ISNUMBER(MATRIX!AS106),ROUND((MATRIX!AS106/1000)*RUNNING*CKWH,2),"-")),"")</f>
        <v/>
      </c>
      <c r="BK106" s="126" t="str">
        <f t="shared" si="48"/>
        <v/>
      </c>
      <c r="BM106" s="129" t="str">
        <f t="shared" si="55"/>
        <v/>
      </c>
      <c r="BN106" s="127" t="str">
        <f t="shared" si="49"/>
        <v/>
      </c>
      <c r="BP106" s="101" t="str">
        <f>IF(ISNUMBER(AE106),IF(ISNUMBER(MATRIX!BU106),AE106*MATRIX!BU106,"n/a"),"")</f>
        <v/>
      </c>
      <c r="BQ106" s="72"/>
      <c r="BR106" s="72" t="str">
        <f>IF(ISNUMBER(AE106),IF(ISNUMBER(MATRIX!BV106*BE106),AE106*MATRIX!BV106*BE106,"n/a"),"")</f>
        <v/>
      </c>
      <c r="BS106" s="72"/>
      <c r="BT106" s="100" t="str">
        <f t="shared" si="56"/>
        <v/>
      </c>
      <c r="BU106" s="96"/>
      <c r="BV106" s="157" t="str">
        <f t="shared" si="57"/>
        <v/>
      </c>
      <c r="BW106" s="158" t="str">
        <f t="shared" si="58"/>
        <v/>
      </c>
      <c r="BY106" s="85" t="str">
        <f>IF(ISNUMBER(AE106),IF(ISNUMBER(MATRIX!Y106),MATRIX!Y106,"n/a"),"")</f>
        <v/>
      </c>
      <c r="BZ106" s="86" t="str">
        <f t="shared" si="50"/>
        <v/>
      </c>
    </row>
    <row r="107" spans="1:78">
      <c r="A107" s="45" t="str">
        <f>MATRIX!A107</f>
        <v>CROWN</v>
      </c>
      <c r="B107" s="45" t="str">
        <f>IF(MATRIX!B107&lt;&gt;0,MATRIX!B107,"-")</f>
        <v>CDi 2|600</v>
      </c>
      <c r="D107" t="b">
        <f>ISNUMBER(MATRIX!K107)</f>
        <v>1</v>
      </c>
      <c r="E107" t="b">
        <f>ISNUMBER(MATRIX!L107)</f>
        <v>1</v>
      </c>
      <c r="F107" t="b">
        <f>ISNUMBER(MATRIX!M107)</f>
        <v>1</v>
      </c>
      <c r="H107" t="b">
        <f>ISNUMBER(MATRIX!Q107)</f>
        <v>1</v>
      </c>
      <c r="I107" t="b">
        <f>ISNUMBER(MATRIX!R107)</f>
        <v>1</v>
      </c>
      <c r="K107" t="b">
        <f>AND(WLT&lt;=MATRIX!K107,MATRIX!K107&lt;=PIU*WLT)</f>
        <v>0</v>
      </c>
      <c r="L107" t="b">
        <f>AND(WLT&lt;=MATRIX!L107,MATRIX!L107&lt;=PIU*WLT)</f>
        <v>0</v>
      </c>
      <c r="M107" t="b">
        <f>AND(WLT&lt;=MATRIX!M107,MATRIX!M107&lt;=PIU*WLT)</f>
        <v>0</v>
      </c>
      <c r="O107" t="b">
        <f>AND(WLT&lt;=MATRIX!Q107,MATRIX!Q107&lt;=PIU*WLT)</f>
        <v>0</v>
      </c>
      <c r="P107" t="b">
        <f>AND(WLT&lt;=MATRIX!R107,MATRIX!R107&lt;=PIU*WLT)</f>
        <v>0</v>
      </c>
      <c r="R107" t="b">
        <f t="shared" si="51"/>
        <v>1</v>
      </c>
      <c r="S107" t="b">
        <f t="shared" si="52"/>
        <v>0</v>
      </c>
      <c r="T107" t="b">
        <f t="shared" si="53"/>
        <v>0</v>
      </c>
      <c r="V107" s="1">
        <f>IF(AND(ISNUMBER(MATRIX!$F107),MATRIX!$F107&lt;&gt;0),NLT/MATRIX!$F107,"ERROR")</f>
        <v>0</v>
      </c>
      <c r="X107" s="1" t="str">
        <f t="shared" si="39"/>
        <v>-</v>
      </c>
      <c r="Y107" s="1" t="str">
        <f t="shared" si="40"/>
        <v>-</v>
      </c>
      <c r="Z107" s="1" t="str">
        <f t="shared" si="41"/>
        <v>-</v>
      </c>
      <c r="AB107" s="1" t="str">
        <f t="shared" si="42"/>
        <v>-</v>
      </c>
      <c r="AC107" s="1" t="str">
        <f t="shared" si="43"/>
        <v>-</v>
      </c>
      <c r="AE107" s="64" t="str">
        <f t="shared" si="44"/>
        <v/>
      </c>
      <c r="AF107" s="64" t="str">
        <f t="shared" si="45"/>
        <v/>
      </c>
      <c r="AH107" s="62" t="str">
        <f>IF(ISNUMBER(AE107),AE107*MATRIX!E107,"-")</f>
        <v>-</v>
      </c>
      <c r="AJ107" s="215" t="str">
        <f>IF(ISNUMBER($AE107),IF(KP="kg",AE107*MATRIX!CB107,AE107*MATRIX!CB107*2.2),"-")</f>
        <v>-</v>
      </c>
      <c r="AK107" s="65" t="str">
        <f t="shared" si="54"/>
        <v/>
      </c>
      <c r="AM107" s="1" t="str">
        <f>IF(V107&lt;&gt;0,IF(COUNT(X107:Z107),IF(R107,MATRIX!K107,IF(S107,MATRIX!L107,IF(T107,MATRIX!M107,S))),IF(COUNT(AB107:AC107),IF(R107,MATRIX!Q107,IF(S107,MATRIX!R107,"--")),"---")),"")</f>
        <v/>
      </c>
      <c r="AO107" s="70" t="str">
        <f>IF(V107&lt;&gt;0,IF(COUNT(X107:Z107),AM107*AE107*MATRIX!F107,IF(COUNT(AB107:AC107),AM107*AE107*MATRIX!F107/2,"")),"")</f>
        <v/>
      </c>
      <c r="AQ107" s="40" t="str">
        <f>IF(ISNUMBER($AE107),IF(ISNUMBER(MATRIX!U107),IF(MATRIX!U107-INT(MATRIX!U107)=0,MATRIX!U107,"("&amp;MATRIX!U107&amp;")"),"n/a"),"")</f>
        <v/>
      </c>
      <c r="AR107" s="77"/>
      <c r="AS107" s="81" t="str">
        <f>IF(ISNUMBER(AE107), IF(ISNUMBER(MATRIX!AD107),AE107*MATRIX!AD107,"n/a"),"")</f>
        <v/>
      </c>
      <c r="AT107" s="77"/>
      <c r="AU107" s="83" t="str">
        <f>IF(ISNUMBER($AE107), IF(ISNUMBER(MATRIX!AF107),$AE107*MATRIX!AF107,"n/a"),"")</f>
        <v/>
      </c>
      <c r="AV107" s="77"/>
      <c r="AW107" s="81" t="str">
        <f>IF(ISNUMBER($AE107), IF(ISNUMBER(MATRIX!AP107),$AE107*MATRIX!AP107,"n/a"),"")</f>
        <v/>
      </c>
      <c r="AX107" s="77" t="s">
        <v>434</v>
      </c>
      <c r="AY107" s="83" t="str">
        <f>IF(ISNUMBER($AE107), IF(ISNUMBER(MATRIX!AR107),$AE107*MATRIX!AR107,"n/a"),"")</f>
        <v/>
      </c>
      <c r="BA107" s="217" t="str">
        <f>IF(ISNUMBER($AE107), IF(MV&gt;200,IF(ISNUMBER(MATRIX!CL107),MATRIX!CL107,"n/a"),IF(ISNUMBER(MATRIX!CH107),MATRIX!CH107,"n/a")),"")</f>
        <v/>
      </c>
      <c r="BB107" s="1"/>
      <c r="BC107" s="1" t="str">
        <f>IF(ISNUMBER(AE107),IF(AND(ISNUMBER('Lo-Z-OUTPUT'!BA107),'Lo-Z-OUTPUT'!BA107&lt;&gt;0),'Lo-Z-OUTPUT'!BA107,'Lo-Z-INPUT'!$K$15*'Lo-Z-INPUT'!$K$7),"")</f>
        <v/>
      </c>
      <c r="BD107" s="1"/>
      <c r="BE107" s="161" t="str">
        <f t="shared" si="46"/>
        <v/>
      </c>
      <c r="BF107" s="1"/>
      <c r="BG107" s="124" t="str">
        <f>IF(ISNUMBER($AE107),IF(MV&lt;200,IF(ISNUMBER(MATRIX!AE107),ROUND((MATRIX!AE107*IDLE/1000)*CKWH,2),"-"),IF(ISNUMBER(MATRIX!AQ107),ROUND((MATRIX!AQ107*IDLE/1000)*CKWH,2),"-")),"")</f>
        <v/>
      </c>
      <c r="BH107" s="125" t="str">
        <f t="shared" si="47"/>
        <v/>
      </c>
      <c r="BJ107" s="105" t="str">
        <f>IF(ISNUMBER($AE107),IF(MV&lt;200,IF(ISNUMBER(MATRIX!AG107),ROUND((MATRIX!AG107/1000)*RUNNING*CKWH,2),"-"),IF(ISNUMBER(MATRIX!AS107),ROUND((MATRIX!AS107/1000)*RUNNING*CKWH,2),"-")),"")</f>
        <v/>
      </c>
      <c r="BK107" s="126" t="str">
        <f t="shared" si="48"/>
        <v/>
      </c>
      <c r="BM107" s="129" t="str">
        <f t="shared" si="55"/>
        <v/>
      </c>
      <c r="BN107" s="127" t="str">
        <f t="shared" si="49"/>
        <v/>
      </c>
      <c r="BP107" s="101" t="str">
        <f>IF(ISNUMBER(AE107),IF(ISNUMBER(MATRIX!BU107),AE107*MATRIX!BU107,"n/a"),"")</f>
        <v/>
      </c>
      <c r="BQ107" s="72"/>
      <c r="BR107" s="72" t="str">
        <f>IF(ISNUMBER(AE107),IF(ISNUMBER(MATRIX!BV107*BE107),AE107*MATRIX!BV107*BE107,"n/a"),"")</f>
        <v/>
      </c>
      <c r="BS107" s="72"/>
      <c r="BT107" s="100" t="str">
        <f t="shared" si="56"/>
        <v/>
      </c>
      <c r="BU107" s="96"/>
      <c r="BV107" s="157" t="str">
        <f t="shared" si="57"/>
        <v/>
      </c>
      <c r="BW107" s="158" t="str">
        <f t="shared" si="58"/>
        <v/>
      </c>
      <c r="BY107" s="85" t="str">
        <f>IF(ISNUMBER(AE107),IF(ISNUMBER(MATRIX!Y107),MATRIX!Y107,"n/a"),"")</f>
        <v/>
      </c>
      <c r="BZ107" s="86" t="str">
        <f t="shared" si="50"/>
        <v/>
      </c>
    </row>
    <row r="108" spans="1:78">
      <c r="A108" s="45" t="str">
        <f>MATRIX!A108</f>
        <v>CROWN</v>
      </c>
      <c r="B108" s="45" t="str">
        <f>IF(MATRIX!B108&lt;&gt;0,MATRIX!B108,"-")</f>
        <v>CDi 4|600</v>
      </c>
      <c r="D108" t="b">
        <f>ISNUMBER(MATRIX!K108)</f>
        <v>1</v>
      </c>
      <c r="E108" t="b">
        <f>ISNUMBER(MATRIX!L108)</f>
        <v>1</v>
      </c>
      <c r="F108" t="b">
        <f>ISNUMBER(MATRIX!M108)</f>
        <v>1</v>
      </c>
      <c r="H108" t="b">
        <f>ISNUMBER(MATRIX!Q108)</f>
        <v>1</v>
      </c>
      <c r="I108" t="b">
        <f>ISNUMBER(MATRIX!R108)</f>
        <v>1</v>
      </c>
      <c r="K108" t="b">
        <f>AND(WLT&lt;=MATRIX!K108,MATRIX!K108&lt;=PIU*WLT)</f>
        <v>0</v>
      </c>
      <c r="L108" t="b">
        <f>AND(WLT&lt;=MATRIX!L108,MATRIX!L108&lt;=PIU*WLT)</f>
        <v>0</v>
      </c>
      <c r="M108" t="b">
        <f>AND(WLT&lt;=MATRIX!M108,MATRIX!M108&lt;=PIU*WLT)</f>
        <v>0</v>
      </c>
      <c r="O108" t="b">
        <f>AND(WLT&lt;=MATRIX!Q108,MATRIX!Q108&lt;=PIU*WLT)</f>
        <v>0</v>
      </c>
      <c r="P108" t="b">
        <f>AND(WLT&lt;=MATRIX!R108,MATRIX!R108&lt;=PIU*WLT)</f>
        <v>0</v>
      </c>
      <c r="R108" t="b">
        <f t="shared" si="51"/>
        <v>1</v>
      </c>
      <c r="S108" t="b">
        <f t="shared" si="52"/>
        <v>0</v>
      </c>
      <c r="T108" t="b">
        <f t="shared" si="53"/>
        <v>0</v>
      </c>
      <c r="V108" s="1">
        <f>IF(AND(ISNUMBER(MATRIX!$F108),MATRIX!$F108&lt;&gt;0),NLT/MATRIX!$F108,"ERROR")</f>
        <v>0</v>
      </c>
      <c r="X108" s="1" t="str">
        <f t="shared" si="39"/>
        <v>-</v>
      </c>
      <c r="Y108" s="1" t="str">
        <f t="shared" si="40"/>
        <v>-</v>
      </c>
      <c r="Z108" s="1" t="str">
        <f t="shared" si="41"/>
        <v>-</v>
      </c>
      <c r="AB108" s="1" t="str">
        <f t="shared" si="42"/>
        <v>-</v>
      </c>
      <c r="AC108" s="1" t="str">
        <f t="shared" si="43"/>
        <v>-</v>
      </c>
      <c r="AE108" s="64" t="str">
        <f t="shared" si="44"/>
        <v/>
      </c>
      <c r="AF108" s="64" t="str">
        <f t="shared" si="45"/>
        <v/>
      </c>
      <c r="AH108" s="62" t="str">
        <f>IF(ISNUMBER(AE108),AE108*MATRIX!E108,"-")</f>
        <v>-</v>
      </c>
      <c r="AJ108" s="215" t="str">
        <f>IF(ISNUMBER($AE108),IF(KP="kg",AE108*MATRIX!CB108,AE108*MATRIX!CB108*2.2),"-")</f>
        <v>-</v>
      </c>
      <c r="AK108" s="65" t="str">
        <f t="shared" si="54"/>
        <v/>
      </c>
      <c r="AM108" s="1" t="str">
        <f>IF(V108&lt;&gt;0,IF(COUNT(X108:Z108),IF(R108,MATRIX!K108,IF(S108,MATRIX!L108,IF(T108,MATRIX!M108,S))),IF(COUNT(AB108:AC108),IF(R108,MATRIX!Q108,IF(S108,MATRIX!R108,"--")),"---")),"")</f>
        <v/>
      </c>
      <c r="AO108" s="70" t="str">
        <f>IF(V108&lt;&gt;0,IF(COUNT(X108:Z108),AM108*AE108*MATRIX!F108,IF(COUNT(AB108:AC108),AM108*AE108*MATRIX!F108/2,"")),"")</f>
        <v/>
      </c>
      <c r="AQ108" s="40" t="str">
        <f>IF(ISNUMBER($AE108),IF(ISNUMBER(MATRIX!U108),IF(MATRIX!U108-INT(MATRIX!U108)=0,MATRIX!U108,"("&amp;MATRIX!U108&amp;")"),"n/a"),"")</f>
        <v/>
      </c>
      <c r="AR108" s="77"/>
      <c r="AS108" s="81" t="str">
        <f>IF(ISNUMBER(AE108), IF(ISNUMBER(MATRIX!AD108),AE108*MATRIX!AD108,"n/a"),"")</f>
        <v/>
      </c>
      <c r="AT108" s="77"/>
      <c r="AU108" s="83" t="str">
        <f>IF(ISNUMBER($AE108), IF(ISNUMBER(MATRIX!AF108),$AE108*MATRIX!AF108,"n/a"),"")</f>
        <v/>
      </c>
      <c r="AV108" s="77"/>
      <c r="AW108" s="81" t="str">
        <f>IF(ISNUMBER($AE108), IF(ISNUMBER(MATRIX!AP108),$AE108*MATRIX!AP108,"n/a"),"")</f>
        <v/>
      </c>
      <c r="AX108" s="77" t="s">
        <v>434</v>
      </c>
      <c r="AY108" s="83" t="str">
        <f>IF(ISNUMBER($AE108), IF(ISNUMBER(MATRIX!AR108),$AE108*MATRIX!AR108,"n/a"),"")</f>
        <v/>
      </c>
      <c r="BA108" s="217" t="str">
        <f>IF(ISNUMBER($AE108), IF(MV&gt;200,IF(ISNUMBER(MATRIX!CL108),MATRIX!CL108,"n/a"),IF(ISNUMBER(MATRIX!CH108),MATRIX!CH108,"n/a")),"")</f>
        <v/>
      </c>
      <c r="BB108" s="1"/>
      <c r="BC108" s="1" t="str">
        <f>IF(ISNUMBER(AE108),IF(AND(ISNUMBER('Lo-Z-OUTPUT'!BA108),'Lo-Z-OUTPUT'!BA108&lt;&gt;0),'Lo-Z-OUTPUT'!BA108,'Lo-Z-INPUT'!$K$15*'Lo-Z-INPUT'!$K$7),"")</f>
        <v/>
      </c>
      <c r="BD108" s="1"/>
      <c r="BE108" s="161" t="str">
        <f t="shared" si="46"/>
        <v/>
      </c>
      <c r="BF108" s="1"/>
      <c r="BG108" s="124" t="str">
        <f>IF(ISNUMBER($AE108),IF(MV&lt;200,IF(ISNUMBER(MATRIX!AE108),ROUND((MATRIX!AE108*IDLE/1000)*CKWH,2),"-"),IF(ISNUMBER(MATRIX!AQ108),ROUND((MATRIX!AQ108*IDLE/1000)*CKWH,2),"-")),"")</f>
        <v/>
      </c>
      <c r="BH108" s="125" t="str">
        <f t="shared" si="47"/>
        <v/>
      </c>
      <c r="BJ108" s="105" t="str">
        <f>IF(ISNUMBER($AE108),IF(MV&lt;200,IF(ISNUMBER(MATRIX!AG108),ROUND((MATRIX!AG108/1000)*RUNNING*CKWH,2),"-"),IF(ISNUMBER(MATRIX!AS108),ROUND((MATRIX!AS108/1000)*RUNNING*CKWH,2),"-")),"")</f>
        <v/>
      </c>
      <c r="BK108" s="126" t="str">
        <f t="shared" si="48"/>
        <v/>
      </c>
      <c r="BM108" s="129" t="str">
        <f t="shared" si="55"/>
        <v/>
      </c>
      <c r="BN108" s="127" t="str">
        <f t="shared" si="49"/>
        <v/>
      </c>
      <c r="BP108" s="101" t="str">
        <f>IF(ISNUMBER(AE108),IF(ISNUMBER(MATRIX!BU108),AE108*MATRIX!BU108,"n/a"),"")</f>
        <v/>
      </c>
      <c r="BQ108" s="72"/>
      <c r="BR108" s="72" t="str">
        <f>IF(ISNUMBER(AE108),IF(ISNUMBER(MATRIX!BV108*BE108),AE108*MATRIX!BV108*BE108,"n/a"),"")</f>
        <v/>
      </c>
      <c r="BS108" s="72"/>
      <c r="BT108" s="100" t="str">
        <f t="shared" si="56"/>
        <v/>
      </c>
      <c r="BU108" s="96"/>
      <c r="BV108" s="157" t="str">
        <f t="shared" si="57"/>
        <v/>
      </c>
      <c r="BW108" s="158" t="str">
        <f t="shared" si="58"/>
        <v/>
      </c>
      <c r="BY108" s="85" t="str">
        <f>IF(ISNUMBER(AE108),IF(ISNUMBER(MATRIX!Y108),MATRIX!Y108,"n/a"),"")</f>
        <v/>
      </c>
      <c r="BZ108" s="86" t="str">
        <f t="shared" si="50"/>
        <v/>
      </c>
    </row>
    <row r="109" spans="1:78">
      <c r="A109" s="45" t="str">
        <f>MATRIX!A109</f>
        <v>CROWN</v>
      </c>
      <c r="B109" s="45" t="str">
        <f>IF(MATRIX!B109&lt;&gt;0,MATRIX!B109,"-")</f>
        <v>CDi 2|1200</v>
      </c>
      <c r="D109" t="b">
        <f>ISNUMBER(MATRIX!K109)</f>
        <v>1</v>
      </c>
      <c r="E109" t="b">
        <f>ISNUMBER(MATRIX!L109)</f>
        <v>1</v>
      </c>
      <c r="F109" t="b">
        <f>ISNUMBER(MATRIX!M109)</f>
        <v>1</v>
      </c>
      <c r="H109" t="b">
        <f>ISNUMBER(MATRIX!Q109)</f>
        <v>1</v>
      </c>
      <c r="I109" t="b">
        <f>ISNUMBER(MATRIX!R109)</f>
        <v>1</v>
      </c>
      <c r="K109" t="b">
        <f>AND(WLT&lt;=MATRIX!K109,MATRIX!K109&lt;=PIU*WLT)</f>
        <v>0</v>
      </c>
      <c r="L109" t="b">
        <f>AND(WLT&lt;=MATRIX!L109,MATRIX!L109&lt;=PIU*WLT)</f>
        <v>0</v>
      </c>
      <c r="M109" t="b">
        <f>AND(WLT&lt;=MATRIX!M109,MATRIX!M109&lt;=PIU*WLT)</f>
        <v>0</v>
      </c>
      <c r="O109" t="b">
        <f>AND(WLT&lt;=MATRIX!Q109,MATRIX!Q109&lt;=PIU*WLT)</f>
        <v>0</v>
      </c>
      <c r="P109" t="b">
        <f>AND(WLT&lt;=MATRIX!R109,MATRIX!R109&lt;=PIU*WLT)</f>
        <v>0</v>
      </c>
      <c r="R109" t="b">
        <f t="shared" si="51"/>
        <v>1</v>
      </c>
      <c r="S109" t="b">
        <f t="shared" si="52"/>
        <v>0</v>
      </c>
      <c r="T109" t="b">
        <f t="shared" si="53"/>
        <v>0</v>
      </c>
      <c r="V109" s="1">
        <f>IF(AND(ISNUMBER(MATRIX!$F109),MATRIX!$F109&lt;&gt;0),NLT/MATRIX!$F109,"ERROR")</f>
        <v>0</v>
      </c>
      <c r="X109" s="1" t="str">
        <f t="shared" si="39"/>
        <v>-</v>
      </c>
      <c r="Y109" s="1" t="str">
        <f t="shared" si="40"/>
        <v>-</v>
      </c>
      <c r="Z109" s="1" t="str">
        <f t="shared" si="41"/>
        <v>-</v>
      </c>
      <c r="AB109" s="1" t="str">
        <f t="shared" si="42"/>
        <v>-</v>
      </c>
      <c r="AC109" s="1" t="str">
        <f t="shared" si="43"/>
        <v>-</v>
      </c>
      <c r="AE109" s="64" t="str">
        <f t="shared" si="44"/>
        <v/>
      </c>
      <c r="AF109" s="64" t="str">
        <f t="shared" si="45"/>
        <v/>
      </c>
      <c r="AH109" s="62" t="str">
        <f>IF(ISNUMBER(AE109),AE109*MATRIX!E109,"-")</f>
        <v>-</v>
      </c>
      <c r="AJ109" s="215" t="str">
        <f>IF(ISNUMBER($AE109),IF(KP="kg",AE109*MATRIX!CB109,AE109*MATRIX!CB109*2.2),"-")</f>
        <v>-</v>
      </c>
      <c r="AK109" s="65" t="str">
        <f t="shared" si="54"/>
        <v/>
      </c>
      <c r="AM109" s="1" t="str">
        <f>IF(V109&lt;&gt;0,IF(COUNT(X109:Z109),IF(R109,MATRIX!K109,IF(S109,MATRIX!L109,IF(T109,MATRIX!M109,S))),IF(COUNT(AB109:AC109),IF(R109,MATRIX!Q109,IF(S109,MATRIX!R109,"--")),"---")),"")</f>
        <v/>
      </c>
      <c r="AO109" s="70" t="str">
        <f>IF(V109&lt;&gt;0,IF(COUNT(X109:Z109),AM109*AE109*MATRIX!F109,IF(COUNT(AB109:AC109),AM109*AE109*MATRIX!F109/2,"")),"")</f>
        <v/>
      </c>
      <c r="AQ109" s="40" t="str">
        <f>IF(ISNUMBER($AE109),IF(ISNUMBER(MATRIX!U109),IF(MATRIX!U109-INT(MATRIX!U109)=0,MATRIX!U109,"("&amp;MATRIX!U109&amp;")"),"n/a"),"")</f>
        <v/>
      </c>
      <c r="AR109" s="77"/>
      <c r="AS109" s="81" t="str">
        <f>IF(ISNUMBER(AE109), IF(ISNUMBER(MATRIX!AD109),AE109*MATRIX!AD109,"n/a"),"")</f>
        <v/>
      </c>
      <c r="AT109" s="77"/>
      <c r="AU109" s="83" t="str">
        <f>IF(ISNUMBER($AE109), IF(ISNUMBER(MATRIX!AF109),$AE109*MATRIX!AF109,"n/a"),"")</f>
        <v/>
      </c>
      <c r="AV109" s="77"/>
      <c r="AW109" s="81" t="str">
        <f>IF(ISNUMBER($AE109), IF(ISNUMBER(MATRIX!AP109),$AE109*MATRIX!AP109,"n/a"),"")</f>
        <v/>
      </c>
      <c r="AX109" s="77" t="s">
        <v>434</v>
      </c>
      <c r="AY109" s="83" t="str">
        <f>IF(ISNUMBER($AE109), IF(ISNUMBER(MATRIX!AR109),$AE109*MATRIX!AR109,"n/a"),"")</f>
        <v/>
      </c>
      <c r="BA109" s="217" t="str">
        <f>IF(ISNUMBER($AE109), IF(MV&gt;200,IF(ISNUMBER(MATRIX!CL109),MATRIX!CL109,"n/a"),IF(ISNUMBER(MATRIX!CH109),MATRIX!CH109,"n/a")),"")</f>
        <v/>
      </c>
      <c r="BB109" s="1"/>
      <c r="BC109" s="1" t="str">
        <f>IF(ISNUMBER(AE109),IF(AND(ISNUMBER('Lo-Z-OUTPUT'!BA109),'Lo-Z-OUTPUT'!BA109&lt;&gt;0),'Lo-Z-OUTPUT'!BA109,'Lo-Z-INPUT'!$K$15*'Lo-Z-INPUT'!$K$7),"")</f>
        <v/>
      </c>
      <c r="BD109" s="1"/>
      <c r="BE109" s="161" t="str">
        <f t="shared" si="46"/>
        <v/>
      </c>
      <c r="BF109" s="1"/>
      <c r="BG109" s="124" t="str">
        <f>IF(ISNUMBER($AE109),IF(MV&lt;200,IF(ISNUMBER(MATRIX!AE109),ROUND((MATRIX!AE109*IDLE/1000)*CKWH,2),"-"),IF(ISNUMBER(MATRIX!AQ109),ROUND((MATRIX!AQ109*IDLE/1000)*CKWH,2),"-")),"")</f>
        <v/>
      </c>
      <c r="BH109" s="125" t="str">
        <f t="shared" si="47"/>
        <v/>
      </c>
      <c r="BJ109" s="105" t="str">
        <f>IF(ISNUMBER($AE109),IF(MV&lt;200,IF(ISNUMBER(MATRIX!AG109),ROUND((MATRIX!AG109/1000)*RUNNING*CKWH,2),"-"),IF(ISNUMBER(MATRIX!AS109),ROUND((MATRIX!AS109/1000)*RUNNING*CKWH,2),"-")),"")</f>
        <v/>
      </c>
      <c r="BK109" s="126" t="str">
        <f t="shared" si="48"/>
        <v/>
      </c>
      <c r="BM109" s="129" t="str">
        <f t="shared" si="55"/>
        <v/>
      </c>
      <c r="BN109" s="127" t="str">
        <f t="shared" si="49"/>
        <v/>
      </c>
      <c r="BP109" s="101" t="str">
        <f>IF(ISNUMBER(AE109),IF(ISNUMBER(MATRIX!BU109),AE109*MATRIX!BU109,"n/a"),"")</f>
        <v/>
      </c>
      <c r="BQ109" s="72"/>
      <c r="BR109" s="72" t="str">
        <f>IF(ISNUMBER(AE109),IF(ISNUMBER(MATRIX!BV109*BE109),AE109*MATRIX!BV109*BE109,"n/a"),"")</f>
        <v/>
      </c>
      <c r="BS109" s="72"/>
      <c r="BT109" s="100" t="str">
        <f t="shared" si="56"/>
        <v/>
      </c>
      <c r="BU109" s="96"/>
      <c r="BV109" s="157" t="str">
        <f t="shared" si="57"/>
        <v/>
      </c>
      <c r="BW109" s="158" t="str">
        <f t="shared" si="58"/>
        <v/>
      </c>
      <c r="BY109" s="85" t="str">
        <f>IF(ISNUMBER(AE109),IF(ISNUMBER(MATRIX!Y109),MATRIX!Y109,"n/a"),"")</f>
        <v/>
      </c>
      <c r="BZ109" s="86" t="str">
        <f t="shared" si="50"/>
        <v/>
      </c>
    </row>
    <row r="110" spans="1:78">
      <c r="A110" s="45" t="str">
        <f>MATRIX!A110</f>
        <v>CROWN</v>
      </c>
      <c r="B110" s="45" t="str">
        <f>IF(MATRIX!B110&lt;&gt;0,MATRIX!B110,"-")</f>
        <v>CDi 4|1200</v>
      </c>
      <c r="D110" t="b">
        <f>ISNUMBER(MATRIX!K110)</f>
        <v>1</v>
      </c>
      <c r="E110" t="b">
        <f>ISNUMBER(MATRIX!L110)</f>
        <v>1</v>
      </c>
      <c r="F110" t="b">
        <f>ISNUMBER(MATRIX!M110)</f>
        <v>1</v>
      </c>
      <c r="H110" t="b">
        <f>ISNUMBER(MATRIX!Q110)</f>
        <v>1</v>
      </c>
      <c r="I110" t="b">
        <f>ISNUMBER(MATRIX!R110)</f>
        <v>1</v>
      </c>
      <c r="K110" t="b">
        <f>AND(WLT&lt;=MATRIX!K110,MATRIX!K110&lt;=PIU*WLT)</f>
        <v>0</v>
      </c>
      <c r="L110" t="b">
        <f>AND(WLT&lt;=MATRIX!L110,MATRIX!L110&lt;=PIU*WLT)</f>
        <v>0</v>
      </c>
      <c r="M110" t="b">
        <f>AND(WLT&lt;=MATRIX!M110,MATRIX!M110&lt;=PIU*WLT)</f>
        <v>0</v>
      </c>
      <c r="O110" t="b">
        <f>AND(WLT&lt;=MATRIX!Q110,MATRIX!Q110&lt;=PIU*WLT)</f>
        <v>0</v>
      </c>
      <c r="P110" t="b">
        <f>AND(WLT&lt;=MATRIX!R110,MATRIX!R110&lt;=PIU*WLT)</f>
        <v>0</v>
      </c>
      <c r="R110" t="b">
        <f t="shared" si="51"/>
        <v>1</v>
      </c>
      <c r="S110" t="b">
        <f t="shared" si="52"/>
        <v>0</v>
      </c>
      <c r="T110" t="b">
        <f t="shared" si="53"/>
        <v>0</v>
      </c>
      <c r="V110" s="1">
        <f>IF(AND(ISNUMBER(MATRIX!$F110),MATRIX!$F110&lt;&gt;0),NLT/MATRIX!$F110,"ERROR")</f>
        <v>0</v>
      </c>
      <c r="X110" s="1" t="str">
        <f t="shared" si="39"/>
        <v>-</v>
      </c>
      <c r="Y110" s="1" t="str">
        <f t="shared" si="40"/>
        <v>-</v>
      </c>
      <c r="Z110" s="1" t="str">
        <f t="shared" si="41"/>
        <v>-</v>
      </c>
      <c r="AB110" s="1" t="str">
        <f t="shared" si="42"/>
        <v>-</v>
      </c>
      <c r="AC110" s="1" t="str">
        <f t="shared" si="43"/>
        <v>-</v>
      </c>
      <c r="AE110" s="64" t="str">
        <f t="shared" si="44"/>
        <v/>
      </c>
      <c r="AF110" s="64" t="str">
        <f t="shared" si="45"/>
        <v/>
      </c>
      <c r="AH110" s="62" t="str">
        <f>IF(ISNUMBER(AE110),AE110*MATRIX!E110,"-")</f>
        <v>-</v>
      </c>
      <c r="AJ110" s="215" t="str">
        <f>IF(ISNUMBER($AE110),IF(KP="kg",AE110*MATRIX!CB110,AE110*MATRIX!CB110*2.2),"-")</f>
        <v>-</v>
      </c>
      <c r="AK110" s="65" t="str">
        <f t="shared" si="54"/>
        <v/>
      </c>
      <c r="AM110" s="1" t="str">
        <f>IF(V110&lt;&gt;0,IF(COUNT(X110:Z110),IF(R110,MATRIX!K110,IF(S110,MATRIX!L110,IF(T110,MATRIX!M110,S))),IF(COUNT(AB110:AC110),IF(R110,MATRIX!Q110,IF(S110,MATRIX!R110,"--")),"---")),"")</f>
        <v/>
      </c>
      <c r="AO110" s="70" t="str">
        <f>IF(V110&lt;&gt;0,IF(COUNT(X110:Z110),AM110*AE110*MATRIX!F110,IF(COUNT(AB110:AC110),AM110*AE110*MATRIX!F110/2,"")),"")</f>
        <v/>
      </c>
      <c r="AQ110" s="40" t="str">
        <f>IF(ISNUMBER($AE110),IF(ISNUMBER(MATRIX!U110),IF(MATRIX!U110-INT(MATRIX!U110)=0,MATRIX!U110,"("&amp;MATRIX!U110&amp;")"),"n/a"),"")</f>
        <v/>
      </c>
      <c r="AR110" s="77"/>
      <c r="AS110" s="81" t="str">
        <f>IF(ISNUMBER(AE110), IF(ISNUMBER(MATRIX!AD110),AE110*MATRIX!AD110,"n/a"),"")</f>
        <v/>
      </c>
      <c r="AT110" s="77"/>
      <c r="AU110" s="83" t="str">
        <f>IF(ISNUMBER($AE110), IF(ISNUMBER(MATRIX!AF110),$AE110*MATRIX!AF110,"n/a"),"")</f>
        <v/>
      </c>
      <c r="AV110" s="77"/>
      <c r="AW110" s="81" t="str">
        <f>IF(ISNUMBER($AE110), IF(ISNUMBER(MATRIX!AP110),$AE110*MATRIX!AP110,"n/a"),"")</f>
        <v/>
      </c>
      <c r="AX110" s="77" t="s">
        <v>434</v>
      </c>
      <c r="AY110" s="83" t="str">
        <f>IF(ISNUMBER($AE110), IF(ISNUMBER(MATRIX!AR110),$AE110*MATRIX!AR110,"n/a"),"")</f>
        <v/>
      </c>
      <c r="BA110" s="217" t="str">
        <f>IF(ISNUMBER($AE110), IF(MV&gt;200,IF(ISNUMBER(MATRIX!CL110),MATRIX!CL110,"n/a"),IF(ISNUMBER(MATRIX!CH110),MATRIX!CH110,"n/a")),"")</f>
        <v/>
      </c>
      <c r="BB110" s="1"/>
      <c r="BC110" s="1" t="str">
        <f>IF(ISNUMBER(AE110),IF(AND(ISNUMBER('Lo-Z-OUTPUT'!BA110),'Lo-Z-OUTPUT'!BA110&lt;&gt;0),'Lo-Z-OUTPUT'!BA110,'Lo-Z-INPUT'!$K$15*'Lo-Z-INPUT'!$K$7),"")</f>
        <v/>
      </c>
      <c r="BD110" s="1"/>
      <c r="BE110" s="161" t="str">
        <f t="shared" si="46"/>
        <v/>
      </c>
      <c r="BF110" s="1"/>
      <c r="BG110" s="124" t="str">
        <f>IF(ISNUMBER($AE110),IF(MV&lt;200,IF(ISNUMBER(MATRIX!AE110),ROUND((MATRIX!AE110*IDLE/1000)*CKWH,2),"-"),IF(ISNUMBER(MATRIX!AQ110),ROUND((MATRIX!AQ110*IDLE/1000)*CKWH,2),"-")),"")</f>
        <v/>
      </c>
      <c r="BH110" s="125" t="str">
        <f t="shared" si="47"/>
        <v/>
      </c>
      <c r="BJ110" s="105" t="str">
        <f>IF(ISNUMBER($AE110),IF(MV&lt;200,IF(ISNUMBER(MATRIX!AG110),ROUND((MATRIX!AG110/1000)*RUNNING*CKWH,2),"-"),IF(ISNUMBER(MATRIX!AS110),ROUND((MATRIX!AS110/1000)*RUNNING*CKWH,2),"-")),"")</f>
        <v/>
      </c>
      <c r="BK110" s="126" t="str">
        <f t="shared" si="48"/>
        <v/>
      </c>
      <c r="BM110" s="129" t="str">
        <f t="shared" si="55"/>
        <v/>
      </c>
      <c r="BN110" s="127" t="str">
        <f t="shared" si="49"/>
        <v/>
      </c>
      <c r="BP110" s="101" t="str">
        <f>IF(ISNUMBER(AE110),IF(ISNUMBER(MATRIX!BU110),AE110*MATRIX!BU110,"n/a"),"")</f>
        <v/>
      </c>
      <c r="BQ110" s="72"/>
      <c r="BR110" s="72" t="str">
        <f>IF(ISNUMBER(AE110),IF(ISNUMBER(MATRIX!BV110*BE110),AE110*MATRIX!BV110*BE110,"n/a"),"")</f>
        <v/>
      </c>
      <c r="BS110" s="72"/>
      <c r="BT110" s="100" t="str">
        <f t="shared" si="56"/>
        <v/>
      </c>
      <c r="BU110" s="96"/>
      <c r="BV110" s="157" t="str">
        <f t="shared" si="57"/>
        <v/>
      </c>
      <c r="BW110" s="158" t="str">
        <f t="shared" si="58"/>
        <v/>
      </c>
      <c r="BY110" s="85" t="str">
        <f>IF(ISNUMBER(AE110),IF(ISNUMBER(MATRIX!Y110),MATRIX!Y110,"n/a"),"")</f>
        <v/>
      </c>
      <c r="BZ110" s="86" t="str">
        <f t="shared" si="50"/>
        <v/>
      </c>
    </row>
    <row r="111" spans="1:78">
      <c r="A111" s="45" t="str">
        <f>MATRIX!A111</f>
        <v>CROWN</v>
      </c>
      <c r="B111" s="45" t="str">
        <f>IF(MATRIX!B111&lt;&gt;0,MATRIX!B111,"-")</f>
        <v>XLC 2500</v>
      </c>
      <c r="D111" t="b">
        <f>ISNUMBER(MATRIX!K111)</f>
        <v>1</v>
      </c>
      <c r="E111" t="b">
        <f>ISNUMBER(MATRIX!L111)</f>
        <v>1</v>
      </c>
      <c r="F111" t="b">
        <f>ISNUMBER(MATRIX!M111)</f>
        <v>1</v>
      </c>
      <c r="H111" t="b">
        <f>ISNUMBER(MATRIX!Q111)</f>
        <v>1</v>
      </c>
      <c r="I111" t="b">
        <f>ISNUMBER(MATRIX!R111)</f>
        <v>1</v>
      </c>
      <c r="K111" t="b">
        <f>AND(WLT&lt;=MATRIX!K111,MATRIX!K111&lt;=PIU*WLT)</f>
        <v>0</v>
      </c>
      <c r="L111" t="b">
        <f>AND(WLT&lt;=MATRIX!L111,MATRIX!L111&lt;=PIU*WLT)</f>
        <v>0</v>
      </c>
      <c r="M111" t="b">
        <f>AND(WLT&lt;=MATRIX!M111,MATRIX!M111&lt;=PIU*WLT)</f>
        <v>0</v>
      </c>
      <c r="O111" t="b">
        <f>AND(WLT&lt;=MATRIX!Q111,MATRIX!Q111&lt;=PIU*WLT)</f>
        <v>0</v>
      </c>
      <c r="P111" t="b">
        <f>AND(WLT&lt;=MATRIX!R111,MATRIX!R111&lt;=PIU*WLT)</f>
        <v>0</v>
      </c>
      <c r="R111" t="b">
        <f t="shared" si="51"/>
        <v>1</v>
      </c>
      <c r="S111" t="b">
        <f t="shared" si="52"/>
        <v>0</v>
      </c>
      <c r="T111" t="b">
        <f t="shared" si="53"/>
        <v>0</v>
      </c>
      <c r="V111" s="1">
        <f>IF(AND(ISNUMBER(MATRIX!$F111),MATRIX!$F111&lt;&gt;0),NLT/MATRIX!$F111,"ERROR")</f>
        <v>0</v>
      </c>
      <c r="X111" s="1" t="str">
        <f t="shared" ref="X111:X126" si="59">IF(AND(K111,R111),CEILING(V111,1),"-")</f>
        <v>-</v>
      </c>
      <c r="Y111" s="1" t="str">
        <f t="shared" ref="Y111:Y126" si="60">IF(AND(L111,S111),CEILING(V111,1),"-")</f>
        <v>-</v>
      </c>
      <c r="Z111" s="1" t="str">
        <f t="shared" ref="Z111:Z126" si="61">IF(AND(M111,T111),CEILING(V111,1),"-")</f>
        <v>-</v>
      </c>
      <c r="AB111" s="1" t="str">
        <f t="shared" ref="AB111:AB126" si="62">IF(AND(O111,R111),CEILING(V111*2,1),"-")</f>
        <v>-</v>
      </c>
      <c r="AC111" s="1" t="str">
        <f t="shared" ref="AC111:AC126" si="63">IF(AND(P111,S111),CEILING(V111*2,1),"-")</f>
        <v>-</v>
      </c>
      <c r="AE111" s="64" t="str">
        <f t="shared" si="44"/>
        <v/>
      </c>
      <c r="AF111" s="64" t="str">
        <f t="shared" si="45"/>
        <v/>
      </c>
      <c r="AH111" s="62" t="str">
        <f>IF(ISNUMBER(AE111),AE111*MATRIX!E111,"-")</f>
        <v>-</v>
      </c>
      <c r="AJ111" s="215" t="str">
        <f>IF(ISNUMBER($AE111),IF(KP="kg",AE111*MATRIX!CB111,AE111*MATRIX!CB111*2.2),"-")</f>
        <v>-</v>
      </c>
      <c r="AK111" s="65" t="str">
        <f t="shared" ref="AK111:AK126" si="64">IF(ISNUMBER(AE111),KP,"")</f>
        <v/>
      </c>
      <c r="AM111" s="1" t="str">
        <f>IF(V111&lt;&gt;0,IF(COUNT(X111:Z111),IF(R111,MATRIX!K111,IF(S111,MATRIX!L111,IF(T111,MATRIX!M111,S))),IF(COUNT(AB111:AC111),IF(R111,MATRIX!Q111,IF(S111,MATRIX!R111,"--")),"---")),"")</f>
        <v/>
      </c>
      <c r="AO111" s="70" t="str">
        <f>IF(V111&lt;&gt;0,IF(COUNT(X111:Z111),AM111*AE111*MATRIX!F111,IF(COUNT(AB111:AC111),AM111*AE111*MATRIX!F111/2,"")),"")</f>
        <v/>
      </c>
      <c r="AQ111" s="40" t="str">
        <f>IF(ISNUMBER($AE111),IF(ISNUMBER(MATRIX!U111),IF(MATRIX!U111-INT(MATRIX!U111)=0,MATRIX!U111,"("&amp;MATRIX!U111&amp;")"),"n/a"),"")</f>
        <v/>
      </c>
      <c r="AR111" s="77"/>
      <c r="AS111" s="81" t="str">
        <f>IF(ISNUMBER(AE111), IF(ISNUMBER(MATRIX!AD111),AE111*MATRIX!AD111,"n/a"),"")</f>
        <v/>
      </c>
      <c r="AT111" s="77"/>
      <c r="AU111" s="83" t="str">
        <f>IF(ISNUMBER($AE111), IF(ISNUMBER(MATRIX!AF111),$AE111*MATRIX!AF111,"n/a"),"")</f>
        <v/>
      </c>
      <c r="AV111" s="77"/>
      <c r="AW111" s="81" t="str">
        <f>IF(ISNUMBER($AE111), IF(ISNUMBER(MATRIX!AP111),$AE111*MATRIX!AP111,"n/a"),"")</f>
        <v/>
      </c>
      <c r="AX111" s="77" t="s">
        <v>434</v>
      </c>
      <c r="AY111" s="83" t="str">
        <f>IF(ISNUMBER($AE111), IF(ISNUMBER(MATRIX!AR111),$AE111*MATRIX!AR111,"n/a"),"")</f>
        <v/>
      </c>
      <c r="BA111" s="217" t="str">
        <f>IF(ISNUMBER($AE111), IF(MV&gt;200,IF(ISNUMBER(MATRIX!CL111),MATRIX!CL111,"n/a"),IF(ISNUMBER(MATRIX!CH111),MATRIX!CH111,"n/a")),"")</f>
        <v/>
      </c>
      <c r="BB111" s="1"/>
      <c r="BC111" s="1" t="str">
        <f>IF(ISNUMBER(AE111),IF(AND(ISNUMBER('Lo-Z-OUTPUT'!BA111),'Lo-Z-OUTPUT'!BA111&lt;&gt;0),'Lo-Z-OUTPUT'!BA111,'Lo-Z-INPUT'!$K$15*'Lo-Z-INPUT'!$K$7),"")</f>
        <v/>
      </c>
      <c r="BD111" s="1"/>
      <c r="BE111" s="161" t="str">
        <f t="shared" si="46"/>
        <v/>
      </c>
      <c r="BF111" s="1"/>
      <c r="BG111" s="124" t="str">
        <f>IF(ISNUMBER($AE111),IF(MV&lt;200,IF(ISNUMBER(MATRIX!AE111),ROUND((MATRIX!AE111*IDLE/1000)*CKWH,2),"-"),IF(ISNUMBER(MATRIX!AQ111),ROUND((MATRIX!AQ111*IDLE/1000)*CKWH,2),"-")),"")</f>
        <v/>
      </c>
      <c r="BH111" s="125" t="str">
        <f t="shared" si="47"/>
        <v/>
      </c>
      <c r="BJ111" s="105" t="str">
        <f>IF(ISNUMBER($AE111),IF(MV&lt;200,IF(ISNUMBER(MATRIX!AG111),ROUND((MATRIX!AG111/1000)*RUNNING*CKWH,2),"-"),IF(ISNUMBER(MATRIX!AS111),ROUND((MATRIX!AS111/1000)*RUNNING*CKWH,2),"-")),"")</f>
        <v/>
      </c>
      <c r="BK111" s="126" t="str">
        <f t="shared" si="48"/>
        <v/>
      </c>
      <c r="BM111" s="129" t="str">
        <f t="shared" si="55"/>
        <v/>
      </c>
      <c r="BN111" s="127" t="str">
        <f t="shared" si="49"/>
        <v/>
      </c>
      <c r="BP111" s="101" t="str">
        <f>IF(ISNUMBER(AE111),IF(ISNUMBER(MATRIX!BU111),AE111*MATRIX!BU111,"n/a"),"")</f>
        <v/>
      </c>
      <c r="BQ111" s="72"/>
      <c r="BR111" s="72" t="str">
        <f>IF(ISNUMBER(AE111),IF(ISNUMBER(MATRIX!BV111*BE111),AE111*MATRIX!BV111*BE111,"n/a"),"")</f>
        <v/>
      </c>
      <c r="BS111" s="72"/>
      <c r="BT111" s="100" t="str">
        <f t="shared" si="56"/>
        <v/>
      </c>
      <c r="BU111" s="96"/>
      <c r="BV111" s="157" t="str">
        <f t="shared" ref="BV111:BV126" si="65">IF(ISNUMBER(BT111),BT111*CBTU,"")</f>
        <v/>
      </c>
      <c r="BW111" s="158" t="str">
        <f t="shared" si="58"/>
        <v/>
      </c>
      <c r="BY111" s="85" t="str">
        <f>IF(ISNUMBER(AE111),IF(ISNUMBER(MATRIX!Y111),MATRIX!Y111,"n/a"),"")</f>
        <v/>
      </c>
      <c r="BZ111" s="86" t="str">
        <f t="shared" ref="BZ111:BZ126" si="66">IF(ISNUMBER(BY111),"dB","")</f>
        <v/>
      </c>
    </row>
    <row r="112" spans="1:78">
      <c r="A112" s="45" t="str">
        <f>MATRIX!A112</f>
        <v>CROWN</v>
      </c>
      <c r="B112" s="45" t="str">
        <f>IF(MATRIX!B112&lt;&gt;0,MATRIX!B112,"-")</f>
        <v>XLC 2800</v>
      </c>
      <c r="D112" t="b">
        <f>ISNUMBER(MATRIX!K112)</f>
        <v>1</v>
      </c>
      <c r="E112" t="b">
        <f>ISNUMBER(MATRIX!L112)</f>
        <v>1</v>
      </c>
      <c r="F112" t="b">
        <f>ISNUMBER(MATRIX!M112)</f>
        <v>1</v>
      </c>
      <c r="H112" t="b">
        <f>ISNUMBER(MATRIX!Q112)</f>
        <v>1</v>
      </c>
      <c r="I112" t="b">
        <f>ISNUMBER(MATRIX!R112)</f>
        <v>1</v>
      </c>
      <c r="K112" t="b">
        <f>AND(WLT&lt;=MATRIX!K112,MATRIX!K112&lt;=PIU*WLT)</f>
        <v>0</v>
      </c>
      <c r="L112" t="b">
        <f>AND(WLT&lt;=MATRIX!L112,MATRIX!L112&lt;=PIU*WLT)</f>
        <v>0</v>
      </c>
      <c r="M112" t="b">
        <f>AND(WLT&lt;=MATRIX!M112,MATRIX!M112&lt;=PIU*WLT)</f>
        <v>0</v>
      </c>
      <c r="O112" t="b">
        <f>AND(WLT&lt;=MATRIX!Q112,MATRIX!Q112&lt;=PIU*WLT)</f>
        <v>0</v>
      </c>
      <c r="P112" t="b">
        <f>AND(WLT&lt;=MATRIX!R112,MATRIX!R112&lt;=PIU*WLT)</f>
        <v>0</v>
      </c>
      <c r="R112" t="b">
        <f t="shared" si="51"/>
        <v>1</v>
      </c>
      <c r="S112" t="b">
        <f t="shared" si="52"/>
        <v>0</v>
      </c>
      <c r="T112" t="b">
        <f t="shared" si="53"/>
        <v>0</v>
      </c>
      <c r="V112" s="1">
        <f>IF(AND(ISNUMBER(MATRIX!$F112),MATRIX!$F112&lt;&gt;0),NLT/MATRIX!$F112,"ERROR")</f>
        <v>0</v>
      </c>
      <c r="X112" s="1" t="str">
        <f t="shared" si="59"/>
        <v>-</v>
      </c>
      <c r="Y112" s="1" t="str">
        <f t="shared" si="60"/>
        <v>-</v>
      </c>
      <c r="Z112" s="1" t="str">
        <f t="shared" si="61"/>
        <v>-</v>
      </c>
      <c r="AB112" s="1" t="str">
        <f t="shared" si="62"/>
        <v>-</v>
      </c>
      <c r="AC112" s="1" t="str">
        <f t="shared" si="63"/>
        <v>-</v>
      </c>
      <c r="AE112" s="64" t="str">
        <f t="shared" si="44"/>
        <v/>
      </c>
      <c r="AF112" s="64" t="str">
        <f t="shared" si="45"/>
        <v/>
      </c>
      <c r="AH112" s="62" t="str">
        <f>IF(ISNUMBER(AE112),AE112*MATRIX!E112,"-")</f>
        <v>-</v>
      </c>
      <c r="AJ112" s="215" t="str">
        <f>IF(ISNUMBER($AE112),IF(KP="kg",AE112*MATRIX!CB112,AE112*MATRIX!CB112*2.2),"-")</f>
        <v>-</v>
      </c>
      <c r="AK112" s="65" t="str">
        <f t="shared" si="64"/>
        <v/>
      </c>
      <c r="AM112" s="1" t="str">
        <f>IF(V112&lt;&gt;0,IF(COUNT(X112:Z112),IF(R112,MATRIX!K112,IF(S112,MATRIX!L112,IF(T112,MATRIX!M112,S))),IF(COUNT(AB112:AC112),IF(R112,MATRIX!Q112,IF(S112,MATRIX!R112,"--")),"---")),"")</f>
        <v/>
      </c>
      <c r="AO112" s="70" t="str">
        <f>IF(V112&lt;&gt;0,IF(COUNT(X112:Z112),AM112*AE112*MATRIX!F112,IF(COUNT(AB112:AC112),AM112*AE112*MATRIX!F112/2,"")),"")</f>
        <v/>
      </c>
      <c r="AQ112" s="40" t="str">
        <f>IF(ISNUMBER($AE112),IF(ISNUMBER(MATRIX!U112),IF(MATRIX!U112-INT(MATRIX!U112)=0,MATRIX!U112,"("&amp;MATRIX!U112&amp;")"),"n/a"),"")</f>
        <v/>
      </c>
      <c r="AR112" s="77"/>
      <c r="AS112" s="81" t="str">
        <f>IF(ISNUMBER(AE112), IF(ISNUMBER(MATRIX!AD112),AE112*MATRIX!AD112,"n/a"),"")</f>
        <v/>
      </c>
      <c r="AT112" s="77"/>
      <c r="AU112" s="83" t="str">
        <f>IF(ISNUMBER($AE112), IF(ISNUMBER(MATRIX!AF112),$AE112*MATRIX!AF112,"n/a"),"")</f>
        <v/>
      </c>
      <c r="AV112" s="77"/>
      <c r="AW112" s="81" t="str">
        <f>IF(ISNUMBER($AE112), IF(ISNUMBER(MATRIX!AP112),$AE112*MATRIX!AP112,"n/a"),"")</f>
        <v/>
      </c>
      <c r="AX112" s="77" t="s">
        <v>434</v>
      </c>
      <c r="AY112" s="83" t="str">
        <f>IF(ISNUMBER($AE112), IF(ISNUMBER(MATRIX!AR112),$AE112*MATRIX!AR112,"n/a"),"")</f>
        <v/>
      </c>
      <c r="BA112" s="217" t="str">
        <f>IF(ISNUMBER($AE112), IF(MV&gt;200,IF(ISNUMBER(MATRIX!CL112),MATRIX!CL112,"n/a"),IF(ISNUMBER(MATRIX!CH112),MATRIX!CH112,"n/a")),"")</f>
        <v/>
      </c>
      <c r="BB112" s="1"/>
      <c r="BC112" s="1" t="str">
        <f>IF(ISNUMBER(AE112),IF(AND(ISNUMBER('Lo-Z-OUTPUT'!BA112),'Lo-Z-OUTPUT'!BA112&lt;&gt;0),'Lo-Z-OUTPUT'!BA112,'Lo-Z-INPUT'!$K$15*'Lo-Z-INPUT'!$K$7),"")</f>
        <v/>
      </c>
      <c r="BD112" s="1"/>
      <c r="BE112" s="161" t="str">
        <f t="shared" si="46"/>
        <v/>
      </c>
      <c r="BF112" s="1"/>
      <c r="BG112" s="124" t="str">
        <f>IF(ISNUMBER($AE112),IF(MV&lt;200,IF(ISNUMBER(MATRIX!AE112),ROUND((MATRIX!AE112*IDLE/1000)*CKWH,2),"-"),IF(ISNUMBER(MATRIX!AQ112),ROUND((MATRIX!AQ112*IDLE/1000)*CKWH,2),"-")),"")</f>
        <v/>
      </c>
      <c r="BH112" s="125" t="str">
        <f t="shared" si="47"/>
        <v/>
      </c>
      <c r="BJ112" s="105" t="str">
        <f>IF(ISNUMBER($AE112),IF(MV&lt;200,IF(ISNUMBER(MATRIX!AG112),ROUND((MATRIX!AG112/1000)*RUNNING*CKWH,2),"-"),IF(ISNUMBER(MATRIX!AS112),ROUND((MATRIX!AS112/1000)*RUNNING*CKWH,2),"-")),"")</f>
        <v/>
      </c>
      <c r="BK112" s="126" t="str">
        <f t="shared" si="48"/>
        <v/>
      </c>
      <c r="BM112" s="129" t="str">
        <f t="shared" si="55"/>
        <v/>
      </c>
      <c r="BN112" s="127" t="str">
        <f t="shared" si="49"/>
        <v/>
      </c>
      <c r="BP112" s="101" t="str">
        <f>IF(ISNUMBER(AE112),IF(ISNUMBER(MATRIX!BU112),AE112*MATRIX!BU112,"n/a"),"")</f>
        <v/>
      </c>
      <c r="BQ112" s="72"/>
      <c r="BR112" s="72" t="str">
        <f>IF(ISNUMBER(AE112),IF(ISNUMBER(MATRIX!BV112*BE112),AE112*MATRIX!BV112*BE112,"n/a"),"")</f>
        <v/>
      </c>
      <c r="BS112" s="72"/>
      <c r="BT112" s="100" t="str">
        <f t="shared" si="56"/>
        <v/>
      </c>
      <c r="BU112" s="96"/>
      <c r="BV112" s="157" t="str">
        <f t="shared" si="65"/>
        <v/>
      </c>
      <c r="BW112" s="158" t="str">
        <f t="shared" si="58"/>
        <v/>
      </c>
      <c r="BY112" s="85" t="str">
        <f>IF(ISNUMBER(AE112),IF(ISNUMBER(MATRIX!Y112),MATRIX!Y112,"n/a"),"")</f>
        <v/>
      </c>
      <c r="BZ112" s="86" t="str">
        <f t="shared" si="66"/>
        <v/>
      </c>
    </row>
    <row r="113" spans="1:78">
      <c r="A113" s="45" t="str">
        <f>MATRIX!A113</f>
        <v>QSC</v>
      </c>
      <c r="B113" s="45" t="str">
        <f>IF(MATRIX!B113&lt;&gt;0,MATRIX!B113,"-")</f>
        <v>GX3</v>
      </c>
      <c r="D113" t="b">
        <f>ISNUMBER(MATRIX!K113)</f>
        <v>1</v>
      </c>
      <c r="E113" t="b">
        <f>ISNUMBER(MATRIX!L113)</f>
        <v>1</v>
      </c>
      <c r="F113" t="b">
        <f>ISNUMBER(MATRIX!M113)</f>
        <v>0</v>
      </c>
      <c r="H113" t="b">
        <f>ISNUMBER(MATRIX!Q113)</f>
        <v>0</v>
      </c>
      <c r="I113" t="b">
        <f>ISNUMBER(MATRIX!R113)</f>
        <v>0</v>
      </c>
      <c r="K113" t="b">
        <f>AND(WLT&lt;=MATRIX!K113,MATRIX!K113&lt;=PIU*WLT)</f>
        <v>0</v>
      </c>
      <c r="L113" t="b">
        <f>AND(WLT&lt;=MATRIX!L113,MATRIX!L113&lt;=PIU*WLT)</f>
        <v>0</v>
      </c>
      <c r="M113" t="b">
        <f>AND(WLT&lt;=MATRIX!M113,MATRIX!M113&lt;=PIU*WLT)</f>
        <v>0</v>
      </c>
      <c r="O113" t="b">
        <f>AND(WLT&lt;=MATRIX!Q113,MATRIX!Q113&lt;=PIU*WLT)</f>
        <v>0</v>
      </c>
      <c r="P113" t="b">
        <f>AND(WLT&lt;=MATRIX!R113,MATRIX!R113&lt;=PIU*WLT)</f>
        <v>0</v>
      </c>
      <c r="R113" t="b">
        <f t="shared" si="51"/>
        <v>1</v>
      </c>
      <c r="S113" t="b">
        <f t="shared" si="52"/>
        <v>0</v>
      </c>
      <c r="T113" t="b">
        <f t="shared" si="53"/>
        <v>0</v>
      </c>
      <c r="V113" s="1">
        <f>IF(AND(ISNUMBER(MATRIX!$F113),MATRIX!$F113&lt;&gt;0),NLT/MATRIX!$F113,"ERROR")</f>
        <v>0</v>
      </c>
      <c r="X113" s="1" t="str">
        <f t="shared" si="59"/>
        <v>-</v>
      </c>
      <c r="Y113" s="1" t="str">
        <f t="shared" si="60"/>
        <v>-</v>
      </c>
      <c r="Z113" s="1" t="str">
        <f t="shared" si="61"/>
        <v>-</v>
      </c>
      <c r="AB113" s="1" t="str">
        <f t="shared" si="62"/>
        <v>-</v>
      </c>
      <c r="AC113" s="1" t="str">
        <f t="shared" si="63"/>
        <v>-</v>
      </c>
      <c r="AE113" s="64" t="str">
        <f t="shared" si="44"/>
        <v/>
      </c>
      <c r="AF113" s="64" t="str">
        <f t="shared" si="45"/>
        <v/>
      </c>
      <c r="AH113" s="62" t="str">
        <f>IF(ISNUMBER(AE113),AE113*MATRIX!E113,"-")</f>
        <v>-</v>
      </c>
      <c r="AJ113" s="215" t="str">
        <f>IF(ISNUMBER($AE113),IF(KP="kg",AE113*MATRIX!CB113,AE113*MATRIX!CB113*2.2),"-")</f>
        <v>-</v>
      </c>
      <c r="AK113" s="65" t="str">
        <f t="shared" si="64"/>
        <v/>
      </c>
      <c r="AM113" s="1" t="str">
        <f>IF(V113&lt;&gt;0,IF(COUNT(X113:Z113),IF(R113,MATRIX!K113,IF(S113,MATRIX!L113,IF(T113,MATRIX!M113,S))),IF(COUNT(AB113:AC113),IF(R113,MATRIX!Q113,IF(S113,MATRIX!R113,"--")),"---")),"")</f>
        <v/>
      </c>
      <c r="AO113" s="70" t="str">
        <f>IF(V113&lt;&gt;0,IF(COUNT(X113:Z113),AM113*AE113*MATRIX!F113,IF(COUNT(AB113:AC113),AM113*AE113*MATRIX!F113/2,"")),"")</f>
        <v/>
      </c>
      <c r="AQ113" s="40" t="str">
        <f>IF(ISNUMBER($AE113),IF(ISNUMBER(MATRIX!U113),IF(MATRIX!U113-INT(MATRIX!U113)=0,MATRIX!U113,"("&amp;MATRIX!U113&amp;")"),"n/a"),"")</f>
        <v/>
      </c>
      <c r="AR113" s="77"/>
      <c r="AS113" s="81" t="str">
        <f>IF(ISNUMBER(AE113), IF(ISNUMBER(MATRIX!AD113),AE113*MATRIX!AD113,"n/a"),"")</f>
        <v/>
      </c>
      <c r="AT113" s="77"/>
      <c r="AU113" s="83" t="str">
        <f>IF(ISNUMBER($AE113), IF(ISNUMBER(MATRIX!AF113),$AE113*MATRIX!AF113,"n/a"),"")</f>
        <v/>
      </c>
      <c r="AV113" s="77"/>
      <c r="AW113" s="81" t="str">
        <f>IF(ISNUMBER($AE113), IF(ISNUMBER(MATRIX!AP113),$AE113*MATRIX!AP113,"n/a"),"")</f>
        <v/>
      </c>
      <c r="AX113" s="77" t="s">
        <v>434</v>
      </c>
      <c r="AY113" s="83" t="str">
        <f>IF(ISNUMBER($AE113), IF(ISNUMBER(MATRIX!AR113),$AE113*MATRIX!AR113,"n/a"),"")</f>
        <v/>
      </c>
      <c r="BA113" s="217" t="str">
        <f>IF(ISNUMBER($AE113), IF(MV&gt;200,IF(ISNUMBER(MATRIX!CL113),MATRIX!CL113,"n/a"),IF(ISNUMBER(MATRIX!CH113),MATRIX!CH113,"n/a")),"")</f>
        <v/>
      </c>
      <c r="BB113" s="1"/>
      <c r="BC113" s="1" t="str">
        <f>IF(ISNUMBER(AE113),IF(AND(ISNUMBER('Lo-Z-OUTPUT'!BA113),'Lo-Z-OUTPUT'!BA113&lt;&gt;0),'Lo-Z-OUTPUT'!BA113,'Lo-Z-INPUT'!$K$15*'Lo-Z-INPUT'!$K$7),"")</f>
        <v/>
      </c>
      <c r="BD113" s="1"/>
      <c r="BE113" s="161" t="str">
        <f t="shared" si="46"/>
        <v/>
      </c>
      <c r="BF113" s="1"/>
      <c r="BG113" s="124" t="str">
        <f>IF(ISNUMBER($AE113),IF(MV&lt;200,IF(ISNUMBER(MATRIX!AE113),ROUND((MATRIX!AE113*IDLE/1000)*CKWH,2),"-"),IF(ISNUMBER(MATRIX!AQ113),ROUND((MATRIX!AQ113*IDLE/1000)*CKWH,2),"-")),"")</f>
        <v/>
      </c>
      <c r="BH113" s="125" t="str">
        <f t="shared" si="47"/>
        <v/>
      </c>
      <c r="BJ113" s="105" t="str">
        <f>IF(ISNUMBER($AE113),IF(MV&lt;200,IF(ISNUMBER(MATRIX!AG113),ROUND((MATRIX!AG113/1000)*RUNNING*CKWH,2),"-"),IF(ISNUMBER(MATRIX!AS113),ROUND((MATRIX!AS113/1000)*RUNNING*CKWH,2),"-")),"")</f>
        <v/>
      </c>
      <c r="BK113" s="126" t="str">
        <f t="shared" si="48"/>
        <v/>
      </c>
      <c r="BM113" s="129" t="str">
        <f t="shared" si="55"/>
        <v/>
      </c>
      <c r="BN113" s="127" t="str">
        <f t="shared" si="49"/>
        <v/>
      </c>
      <c r="BP113" s="101" t="str">
        <f>IF(ISNUMBER(AE113),IF(ISNUMBER(MATRIX!BU113),AE113*MATRIX!BU113,"n/a"),"")</f>
        <v/>
      </c>
      <c r="BQ113" s="72"/>
      <c r="BR113" s="72" t="str">
        <f>IF(ISNUMBER(AE113),IF(ISNUMBER(MATRIX!BV113*BE113),AE113*MATRIX!BV113*BE113,"n/a"),"")</f>
        <v/>
      </c>
      <c r="BS113" s="72"/>
      <c r="BT113" s="100" t="str">
        <f t="shared" si="56"/>
        <v/>
      </c>
      <c r="BU113" s="96"/>
      <c r="BV113" s="157" t="str">
        <f t="shared" si="65"/>
        <v/>
      </c>
      <c r="BW113" s="158" t="str">
        <f t="shared" si="58"/>
        <v/>
      </c>
      <c r="BY113" s="85" t="str">
        <f>IF(ISNUMBER(AE113),IF(ISNUMBER(MATRIX!Y113),MATRIX!Y113,"n/a"),"")</f>
        <v/>
      </c>
      <c r="BZ113" s="86" t="str">
        <f t="shared" si="66"/>
        <v/>
      </c>
    </row>
    <row r="114" spans="1:78">
      <c r="A114" s="45" t="str">
        <f>MATRIX!A114</f>
        <v>QSC</v>
      </c>
      <c r="B114" s="45" t="str">
        <f>IF(MATRIX!B114&lt;&gt;0,MATRIX!B114,"-")</f>
        <v>GX5</v>
      </c>
      <c r="D114" t="b">
        <f>ISNUMBER(MATRIX!K114)</f>
        <v>1</v>
      </c>
      <c r="E114" t="b">
        <f>ISNUMBER(MATRIX!L114)</f>
        <v>1</v>
      </c>
      <c r="F114" t="b">
        <f>ISNUMBER(MATRIX!M114)</f>
        <v>0</v>
      </c>
      <c r="H114" t="b">
        <f>ISNUMBER(MATRIX!Q114)</f>
        <v>0</v>
      </c>
      <c r="I114" t="b">
        <f>ISNUMBER(MATRIX!R114)</f>
        <v>0</v>
      </c>
      <c r="K114" t="b">
        <f>AND(WLT&lt;=MATRIX!K114,MATRIX!K114&lt;=PIU*WLT)</f>
        <v>0</v>
      </c>
      <c r="L114" t="b">
        <f>AND(WLT&lt;=MATRIX!L114,MATRIX!L114&lt;=PIU*WLT)</f>
        <v>0</v>
      </c>
      <c r="M114" t="b">
        <f>AND(WLT&lt;=MATRIX!M114,MATRIX!M114&lt;=PIU*WLT)</f>
        <v>0</v>
      </c>
      <c r="O114" t="b">
        <f>AND(WLT&lt;=MATRIX!Q114,MATRIX!Q114&lt;=PIU*WLT)</f>
        <v>0</v>
      </c>
      <c r="P114" t="b">
        <f>AND(WLT&lt;=MATRIX!R114,MATRIX!R114&lt;=PIU*WLT)</f>
        <v>0</v>
      </c>
      <c r="R114" t="b">
        <f t="shared" si="51"/>
        <v>1</v>
      </c>
      <c r="S114" t="b">
        <f t="shared" si="52"/>
        <v>0</v>
      </c>
      <c r="T114" t="b">
        <f t="shared" si="53"/>
        <v>0</v>
      </c>
      <c r="V114" s="1">
        <f>IF(AND(ISNUMBER(MATRIX!$F114),MATRIX!$F114&lt;&gt;0),NLT/MATRIX!$F114,"ERROR")</f>
        <v>0</v>
      </c>
      <c r="X114" s="1" t="str">
        <f t="shared" si="59"/>
        <v>-</v>
      </c>
      <c r="Y114" s="1" t="str">
        <f t="shared" si="60"/>
        <v>-</v>
      </c>
      <c r="Z114" s="1" t="str">
        <f t="shared" si="61"/>
        <v>-</v>
      </c>
      <c r="AB114" s="1" t="str">
        <f t="shared" si="62"/>
        <v>-</v>
      </c>
      <c r="AC114" s="1" t="str">
        <f t="shared" si="63"/>
        <v>-</v>
      </c>
      <c r="AE114" s="64" t="str">
        <f t="shared" si="44"/>
        <v/>
      </c>
      <c r="AF114" s="64" t="str">
        <f t="shared" si="45"/>
        <v/>
      </c>
      <c r="AH114" s="62" t="str">
        <f>IF(ISNUMBER(AE114),AE114*MATRIX!E114,"-")</f>
        <v>-</v>
      </c>
      <c r="AJ114" s="215" t="str">
        <f>IF(ISNUMBER($AE114),IF(KP="kg",AE114*MATRIX!CB114,AE114*MATRIX!CB114*2.2),"-")</f>
        <v>-</v>
      </c>
      <c r="AK114" s="65" t="str">
        <f t="shared" si="64"/>
        <v/>
      </c>
      <c r="AM114" s="1" t="str">
        <f>IF(V114&lt;&gt;0,IF(COUNT(X114:Z114),IF(R114,MATRIX!K114,IF(S114,MATRIX!L114,IF(T114,MATRIX!M114,S))),IF(COUNT(AB114:AC114),IF(R114,MATRIX!Q114,IF(S114,MATRIX!R114,"--")),"---")),"")</f>
        <v/>
      </c>
      <c r="AO114" s="70" t="str">
        <f>IF(V114&lt;&gt;0,IF(COUNT(X114:Z114),AM114*AE114*MATRIX!F114,IF(COUNT(AB114:AC114),AM114*AE114*MATRIX!F114/2,"")),"")</f>
        <v/>
      </c>
      <c r="AQ114" s="40" t="str">
        <f>IF(ISNUMBER($AE114),IF(ISNUMBER(MATRIX!U114),IF(MATRIX!U114-INT(MATRIX!U114)=0,MATRIX!U114,"("&amp;MATRIX!U114&amp;")"),"n/a"),"")</f>
        <v/>
      </c>
      <c r="AR114" s="77"/>
      <c r="AS114" s="81" t="str">
        <f>IF(ISNUMBER(AE114), IF(ISNUMBER(MATRIX!AD114),AE114*MATRIX!AD114,"n/a"),"")</f>
        <v/>
      </c>
      <c r="AT114" s="77"/>
      <c r="AU114" s="83" t="str">
        <f>IF(ISNUMBER($AE114), IF(ISNUMBER(MATRIX!AF114),$AE114*MATRIX!AF114,"n/a"),"")</f>
        <v/>
      </c>
      <c r="AV114" s="77"/>
      <c r="AW114" s="81" t="str">
        <f>IF(ISNUMBER($AE114), IF(ISNUMBER(MATRIX!AP114),$AE114*MATRIX!AP114,"n/a"),"")</f>
        <v/>
      </c>
      <c r="AX114" s="77" t="s">
        <v>434</v>
      </c>
      <c r="AY114" s="83" t="str">
        <f>IF(ISNUMBER($AE114), IF(ISNUMBER(MATRIX!AR114),$AE114*MATRIX!AR114,"n/a"),"")</f>
        <v/>
      </c>
      <c r="BA114" s="217" t="str">
        <f>IF(ISNUMBER($AE114), IF(MV&gt;200,IF(ISNUMBER(MATRIX!CL114),MATRIX!CL114,"n/a"),IF(ISNUMBER(MATRIX!CH114),MATRIX!CH114,"n/a")),"")</f>
        <v/>
      </c>
      <c r="BB114" s="1"/>
      <c r="BC114" s="1" t="str">
        <f>IF(ISNUMBER(AE114),IF(AND(ISNUMBER('Lo-Z-OUTPUT'!BA114),'Lo-Z-OUTPUT'!BA114&lt;&gt;0),'Lo-Z-OUTPUT'!BA114,'Lo-Z-INPUT'!$K$15*'Lo-Z-INPUT'!$K$7),"")</f>
        <v/>
      </c>
      <c r="BD114" s="1"/>
      <c r="BE114" s="161" t="str">
        <f t="shared" si="46"/>
        <v/>
      </c>
      <c r="BF114" s="1"/>
      <c r="BG114" s="124" t="str">
        <f>IF(ISNUMBER($AE114),IF(MV&lt;200,IF(ISNUMBER(MATRIX!AE114),ROUND((MATRIX!AE114*IDLE/1000)*CKWH,2),"-"),IF(ISNUMBER(MATRIX!AQ114),ROUND((MATRIX!AQ114*IDLE/1000)*CKWH,2),"-")),"")</f>
        <v/>
      </c>
      <c r="BH114" s="125" t="str">
        <f t="shared" si="47"/>
        <v/>
      </c>
      <c r="BJ114" s="105" t="str">
        <f>IF(ISNUMBER($AE114),IF(MV&lt;200,IF(ISNUMBER(MATRIX!AG114),ROUND((MATRIX!AG114/1000)*RUNNING*CKWH,2),"-"),IF(ISNUMBER(MATRIX!AS114),ROUND((MATRIX!AS114/1000)*RUNNING*CKWH,2),"-")),"")</f>
        <v/>
      </c>
      <c r="BK114" s="126" t="str">
        <f t="shared" si="48"/>
        <v/>
      </c>
      <c r="BM114" s="129" t="str">
        <f t="shared" si="55"/>
        <v/>
      </c>
      <c r="BN114" s="127" t="str">
        <f t="shared" si="49"/>
        <v/>
      </c>
      <c r="BP114" s="101" t="str">
        <f>IF(ISNUMBER(AE114),IF(ISNUMBER(MATRIX!BU114),AE114*MATRIX!BU114,"n/a"),"")</f>
        <v/>
      </c>
      <c r="BQ114" s="72"/>
      <c r="BR114" s="72" t="str">
        <f>IF(ISNUMBER(AE114),IF(ISNUMBER(MATRIX!BV114*BE114),AE114*MATRIX!BV114*BE114,"n/a"),"")</f>
        <v/>
      </c>
      <c r="BS114" s="72"/>
      <c r="BT114" s="100" t="str">
        <f t="shared" si="56"/>
        <v/>
      </c>
      <c r="BU114" s="96"/>
      <c r="BV114" s="157" t="str">
        <f t="shared" si="65"/>
        <v/>
      </c>
      <c r="BW114" s="158" t="str">
        <f t="shared" si="58"/>
        <v/>
      </c>
      <c r="BY114" s="85" t="str">
        <f>IF(ISNUMBER(AE114),IF(ISNUMBER(MATRIX!Y114),MATRIX!Y114,"n/a"),"")</f>
        <v/>
      </c>
      <c r="BZ114" s="86" t="str">
        <f t="shared" si="66"/>
        <v/>
      </c>
    </row>
    <row r="115" spans="1:78">
      <c r="A115" s="45" t="str">
        <f>MATRIX!A115</f>
        <v>QSC</v>
      </c>
      <c r="B115" s="45" t="str">
        <f>IF(MATRIX!B115&lt;&gt;0,MATRIX!B115,"-")</f>
        <v>SPA-Qf 60x2</v>
      </c>
      <c r="D115" t="b">
        <f>ISNUMBER(MATRIX!K115)</f>
        <v>1</v>
      </c>
      <c r="E115" t="b">
        <f>ISNUMBER(MATRIX!L115)</f>
        <v>1</v>
      </c>
      <c r="F115" t="b">
        <f>ISNUMBER(MATRIX!M115)</f>
        <v>0</v>
      </c>
      <c r="H115" t="b">
        <f>ISNUMBER(MATRIX!Q115)</f>
        <v>1</v>
      </c>
      <c r="I115" t="b">
        <f>ISNUMBER(MATRIX!R115)</f>
        <v>0</v>
      </c>
      <c r="K115" t="b">
        <f>AND(WLT&lt;=MATRIX!K115,MATRIX!K115&lt;=PIU*WLT)</f>
        <v>0</v>
      </c>
      <c r="L115" t="b">
        <f>AND(WLT&lt;=MATRIX!L115,MATRIX!L115&lt;=PIU*WLT)</f>
        <v>0</v>
      </c>
      <c r="M115" t="b">
        <f>AND(WLT&lt;=MATRIX!M115,MATRIX!M115&lt;=PIU*WLT)</f>
        <v>0</v>
      </c>
      <c r="O115" t="b">
        <f>AND(WLT&lt;=MATRIX!Q115,MATRIX!Q115&lt;=PIU*WLT)</f>
        <v>0</v>
      </c>
      <c r="P115" t="b">
        <f>AND(WLT&lt;=MATRIX!R115,MATRIX!R115&lt;=PIU*WLT)</f>
        <v>0</v>
      </c>
      <c r="R115" t="b">
        <f t="shared" si="51"/>
        <v>1</v>
      </c>
      <c r="S115" t="b">
        <f t="shared" si="52"/>
        <v>0</v>
      </c>
      <c r="T115" t="b">
        <f t="shared" si="53"/>
        <v>0</v>
      </c>
      <c r="V115" s="1">
        <f>IF(AND(ISNUMBER(MATRIX!$F115),MATRIX!$F115&lt;&gt;0),NLT/MATRIX!$F115,"ERROR")</f>
        <v>0</v>
      </c>
      <c r="X115" s="1" t="str">
        <f t="shared" si="59"/>
        <v>-</v>
      </c>
      <c r="Y115" s="1" t="str">
        <f t="shared" si="60"/>
        <v>-</v>
      </c>
      <c r="Z115" s="1" t="str">
        <f t="shared" si="61"/>
        <v>-</v>
      </c>
      <c r="AB115" s="1" t="str">
        <f t="shared" si="62"/>
        <v>-</v>
      </c>
      <c r="AC115" s="1" t="str">
        <f t="shared" si="63"/>
        <v>-</v>
      </c>
      <c r="AE115" s="64" t="str">
        <f t="shared" si="44"/>
        <v/>
      </c>
      <c r="AF115" s="64" t="str">
        <f t="shared" si="45"/>
        <v/>
      </c>
      <c r="AH115" s="62" t="str">
        <f>IF(ISNUMBER(AE115),AE115*MATRIX!E115,"-")</f>
        <v>-</v>
      </c>
      <c r="AJ115" s="215" t="str">
        <f>IF(ISNUMBER($AE115),IF(KP="kg",AE115*MATRIX!CB115,AE115*MATRIX!CB115*2.2),"-")</f>
        <v>-</v>
      </c>
      <c r="AK115" s="65" t="str">
        <f t="shared" si="64"/>
        <v/>
      </c>
      <c r="AM115" s="1" t="str">
        <f>IF(V115&lt;&gt;0,IF(COUNT(X115:Z115),IF(R115,MATRIX!K115,IF(S115,MATRIX!L115,IF(T115,MATRIX!M115,S))),IF(COUNT(AB115:AC115),IF(R115,MATRIX!Q115,IF(S115,MATRIX!R115,"--")),"---")),"")</f>
        <v/>
      </c>
      <c r="AO115" s="70" t="str">
        <f>IF(V115&lt;&gt;0,IF(COUNT(X115:Z115),AM115*AE115*MATRIX!F115,IF(COUNT(AB115:AC115),AM115*AE115*MATRIX!F115/2,"")),"")</f>
        <v/>
      </c>
      <c r="AQ115" s="40" t="str">
        <f>IF(ISNUMBER($AE115),IF(ISNUMBER(MATRIX!U115),IF(MATRIX!U115-INT(MATRIX!U115)=0,MATRIX!U115,"("&amp;MATRIX!U115&amp;")"),"n/a"),"")</f>
        <v/>
      </c>
      <c r="AR115" s="77"/>
      <c r="AS115" s="81" t="str">
        <f>IF(ISNUMBER(AE115), IF(ISNUMBER(MATRIX!AD115),AE115*MATRIX!AD115,"n/a"),"")</f>
        <v/>
      </c>
      <c r="AT115" s="77"/>
      <c r="AU115" s="83" t="str">
        <f>IF(ISNUMBER($AE115), IF(ISNUMBER(MATRIX!AF115),$AE115*MATRIX!AF115,"n/a"),"")</f>
        <v/>
      </c>
      <c r="AV115" s="77"/>
      <c r="AW115" s="81" t="str">
        <f>IF(ISNUMBER($AE115), IF(ISNUMBER(MATRIX!AP115),$AE115*MATRIX!AP115,"n/a"),"")</f>
        <v/>
      </c>
      <c r="AX115" s="77" t="s">
        <v>434</v>
      </c>
      <c r="AY115" s="83" t="str">
        <f>IF(ISNUMBER($AE115), IF(ISNUMBER(MATRIX!AR115),$AE115*MATRIX!AR115,"n/a"),"")</f>
        <v/>
      </c>
      <c r="BA115" s="217" t="str">
        <f>IF(ISNUMBER($AE115), IF(MV&gt;200,IF(ISNUMBER(MATRIX!CL115),MATRIX!CL115,"n/a"),IF(ISNUMBER(MATRIX!CH115),MATRIX!CH115,"n/a")),"")</f>
        <v/>
      </c>
      <c r="BB115" s="1"/>
      <c r="BC115" s="1" t="str">
        <f>IF(ISNUMBER(AE115),IF(AND(ISNUMBER('Lo-Z-OUTPUT'!BA115),'Lo-Z-OUTPUT'!BA115&lt;&gt;0),'Lo-Z-OUTPUT'!BA115,'Lo-Z-INPUT'!$K$15*'Lo-Z-INPUT'!$K$7),"")</f>
        <v/>
      </c>
      <c r="BD115" s="1"/>
      <c r="BE115" s="161" t="str">
        <f t="shared" si="46"/>
        <v/>
      </c>
      <c r="BF115" s="1"/>
      <c r="BG115" s="124" t="str">
        <f>IF(ISNUMBER($AE115),IF(MV&lt;200,IF(ISNUMBER(MATRIX!AE115),ROUND((MATRIX!AE115*IDLE/1000)*CKWH,2),"-"),IF(ISNUMBER(MATRIX!AQ115),ROUND((MATRIX!AQ115*IDLE/1000)*CKWH,2),"-")),"")</f>
        <v/>
      </c>
      <c r="BH115" s="125" t="str">
        <f t="shared" si="47"/>
        <v/>
      </c>
      <c r="BJ115" s="105" t="str">
        <f>IF(ISNUMBER($AE115),IF(MV&lt;200,IF(ISNUMBER(MATRIX!AG115),ROUND((MATRIX!AG115/1000)*RUNNING*CKWH,2),"-"),IF(ISNUMBER(MATRIX!AS115),ROUND((MATRIX!AS115/1000)*RUNNING*CKWH,2),"-")),"")</f>
        <v/>
      </c>
      <c r="BK115" s="126" t="str">
        <f t="shared" si="48"/>
        <v/>
      </c>
      <c r="BM115" s="129" t="str">
        <f t="shared" si="55"/>
        <v/>
      </c>
      <c r="BN115" s="127" t="str">
        <f t="shared" si="49"/>
        <v/>
      </c>
      <c r="BP115" s="101" t="str">
        <f>IF(ISNUMBER(AE115),IF(ISNUMBER(MATRIX!BU115),AE115*MATRIX!BU115,"n/a"),"")</f>
        <v/>
      </c>
      <c r="BQ115" s="72"/>
      <c r="BR115" s="72" t="str">
        <f>IF(ISNUMBER(AE115),IF(ISNUMBER(MATRIX!BV115*BE115),AE115*MATRIX!BV115*BE115,"n/a"),"")</f>
        <v/>
      </c>
      <c r="BS115" s="72"/>
      <c r="BT115" s="100" t="str">
        <f t="shared" si="56"/>
        <v/>
      </c>
      <c r="BU115" s="96"/>
      <c r="BV115" s="157" t="str">
        <f t="shared" si="65"/>
        <v/>
      </c>
      <c r="BW115" s="158" t="str">
        <f t="shared" si="58"/>
        <v/>
      </c>
      <c r="BY115" s="85" t="str">
        <f>IF(ISNUMBER(AE115),IF(ISNUMBER(MATRIX!Y115),MATRIX!Y115,"n/a"),"")</f>
        <v/>
      </c>
      <c r="BZ115" s="86" t="str">
        <f t="shared" si="66"/>
        <v/>
      </c>
    </row>
    <row r="116" spans="1:78">
      <c r="A116" s="45" t="str">
        <f>MATRIX!A116</f>
        <v>QSC</v>
      </c>
      <c r="B116" s="45" t="str">
        <f>IF(MATRIX!B116&lt;&gt;0,MATRIX!B116,"-")</f>
        <v>SPA-Qf 60x4</v>
      </c>
      <c r="D116" t="b">
        <f>ISNUMBER(MATRIX!K116)</f>
        <v>1</v>
      </c>
      <c r="E116" t="b">
        <f>ISNUMBER(MATRIX!L116)</f>
        <v>1</v>
      </c>
      <c r="F116" t="b">
        <f>ISNUMBER(MATRIX!M116)</f>
        <v>0</v>
      </c>
      <c r="H116" t="b">
        <f>ISNUMBER(MATRIX!Q116)</f>
        <v>1</v>
      </c>
      <c r="I116" t="b">
        <f>ISNUMBER(MATRIX!R116)</f>
        <v>1</v>
      </c>
      <c r="K116" t="b">
        <f>AND(WLT&lt;=MATRIX!K116,MATRIX!K116&lt;=PIU*WLT)</f>
        <v>0</v>
      </c>
      <c r="L116" t="b">
        <f>AND(WLT&lt;=MATRIX!L116,MATRIX!L116&lt;=PIU*WLT)</f>
        <v>0</v>
      </c>
      <c r="M116" t="b">
        <f>AND(WLT&lt;=MATRIX!M116,MATRIX!M116&lt;=PIU*WLT)</f>
        <v>0</v>
      </c>
      <c r="O116" t="b">
        <f>AND(WLT&lt;=MATRIX!Q116,MATRIX!Q116&lt;=PIU*WLT)</f>
        <v>0</v>
      </c>
      <c r="P116" t="b">
        <f>AND(WLT&lt;=MATRIX!R116,MATRIX!R116&lt;=PIU*WLT)</f>
        <v>1</v>
      </c>
      <c r="R116" t="b">
        <f t="shared" si="51"/>
        <v>1</v>
      </c>
      <c r="S116" t="b">
        <f t="shared" si="52"/>
        <v>0</v>
      </c>
      <c r="T116" t="b">
        <f t="shared" si="53"/>
        <v>0</v>
      </c>
      <c r="V116" s="1">
        <f>IF(AND(ISNUMBER(MATRIX!$F116),MATRIX!$F116&lt;&gt;0),NLT/MATRIX!$F116,"ERROR")</f>
        <v>0</v>
      </c>
      <c r="X116" s="1" t="str">
        <f t="shared" si="59"/>
        <v>-</v>
      </c>
      <c r="Y116" s="1" t="str">
        <f t="shared" si="60"/>
        <v>-</v>
      </c>
      <c r="Z116" s="1" t="str">
        <f t="shared" si="61"/>
        <v>-</v>
      </c>
      <c r="AB116" s="1" t="str">
        <f t="shared" si="62"/>
        <v>-</v>
      </c>
      <c r="AC116" s="1" t="str">
        <f t="shared" si="63"/>
        <v>-</v>
      </c>
      <c r="AE116" s="64" t="str">
        <f t="shared" si="44"/>
        <v/>
      </c>
      <c r="AF116" s="64" t="str">
        <f t="shared" si="45"/>
        <v/>
      </c>
      <c r="AH116" s="62" t="str">
        <f>IF(ISNUMBER(AE116),AE116*MATRIX!E116,"-")</f>
        <v>-</v>
      </c>
      <c r="AJ116" s="215" t="str">
        <f>IF(ISNUMBER($AE116),IF(KP="kg",AE116*MATRIX!CB116,AE116*MATRIX!CB116*2.2),"-")</f>
        <v>-</v>
      </c>
      <c r="AK116" s="65" t="str">
        <f t="shared" si="64"/>
        <v/>
      </c>
      <c r="AM116" s="1" t="str">
        <f>IF(V116&lt;&gt;0,IF(COUNT(X116:Z116),IF(R116,MATRIX!K116,IF(S116,MATRIX!L116,IF(T116,MATRIX!M116,S))),IF(COUNT(AB116:AC116),IF(R116,MATRIX!Q116,IF(S116,MATRIX!R116,"--")),"---")),"")</f>
        <v/>
      </c>
      <c r="AO116" s="70" t="str">
        <f>IF(V116&lt;&gt;0,IF(COUNT(X116:Z116),AM116*AE116*MATRIX!F116,IF(COUNT(AB116:AC116),AM116*AE116*MATRIX!F116/2,"")),"")</f>
        <v/>
      </c>
      <c r="AQ116" s="40" t="str">
        <f>IF(ISNUMBER($AE116),IF(ISNUMBER(MATRIX!U116),IF(MATRIX!U116-INT(MATRIX!U116)=0,MATRIX!U116,"("&amp;MATRIX!U116&amp;")"),"n/a"),"")</f>
        <v/>
      </c>
      <c r="AR116" s="77"/>
      <c r="AS116" s="81" t="str">
        <f>IF(ISNUMBER(AE116), IF(ISNUMBER(MATRIX!AD116),AE116*MATRIX!AD116,"n/a"),"")</f>
        <v/>
      </c>
      <c r="AT116" s="77"/>
      <c r="AU116" s="83" t="str">
        <f>IF(ISNUMBER($AE116), IF(ISNUMBER(MATRIX!AF116),$AE116*MATRIX!AF116,"n/a"),"")</f>
        <v/>
      </c>
      <c r="AV116" s="77"/>
      <c r="AW116" s="81" t="str">
        <f>IF(ISNUMBER($AE116), IF(ISNUMBER(MATRIX!AP116),$AE116*MATRIX!AP116,"n/a"),"")</f>
        <v/>
      </c>
      <c r="AX116" s="77" t="s">
        <v>434</v>
      </c>
      <c r="AY116" s="83" t="str">
        <f>IF(ISNUMBER($AE116), IF(ISNUMBER(MATRIX!AR116),$AE116*MATRIX!AR116,"n/a"),"")</f>
        <v/>
      </c>
      <c r="BA116" s="217" t="str">
        <f>IF(ISNUMBER($AE116), IF(MV&gt;200,IF(ISNUMBER(MATRIX!CL116),MATRIX!CL116,"n/a"),IF(ISNUMBER(MATRIX!CH116),MATRIX!CH116,"n/a")),"")</f>
        <v/>
      </c>
      <c r="BB116" s="1"/>
      <c r="BC116" s="1" t="str">
        <f>IF(ISNUMBER(AE116),IF(AND(ISNUMBER('Lo-Z-OUTPUT'!BA116),'Lo-Z-OUTPUT'!BA116&lt;&gt;0),'Lo-Z-OUTPUT'!BA116,'Lo-Z-INPUT'!$K$15*'Lo-Z-INPUT'!$K$7),"")</f>
        <v/>
      </c>
      <c r="BD116" s="1"/>
      <c r="BE116" s="161" t="str">
        <f t="shared" si="46"/>
        <v/>
      </c>
      <c r="BF116" s="1"/>
      <c r="BG116" s="124" t="str">
        <f>IF(ISNUMBER($AE116),IF(MV&lt;200,IF(ISNUMBER(MATRIX!AE116),ROUND((MATRIX!AE116*IDLE/1000)*CKWH,2),"-"),IF(ISNUMBER(MATRIX!AQ116),ROUND((MATRIX!AQ116*IDLE/1000)*CKWH,2),"-")),"")</f>
        <v/>
      </c>
      <c r="BH116" s="125" t="str">
        <f t="shared" si="47"/>
        <v/>
      </c>
      <c r="BJ116" s="105" t="str">
        <f>IF(ISNUMBER($AE116),IF(MV&lt;200,IF(ISNUMBER(MATRIX!AG116),ROUND((MATRIX!AG116/1000)*RUNNING*CKWH,2),"-"),IF(ISNUMBER(MATRIX!AS116),ROUND((MATRIX!AS116/1000)*RUNNING*CKWH,2),"-")),"")</f>
        <v/>
      </c>
      <c r="BK116" s="126" t="str">
        <f t="shared" si="48"/>
        <v/>
      </c>
      <c r="BM116" s="129" t="str">
        <f t="shared" si="55"/>
        <v/>
      </c>
      <c r="BN116" s="127" t="str">
        <f t="shared" si="49"/>
        <v/>
      </c>
      <c r="BP116" s="101" t="str">
        <f>IF(ISNUMBER(AE116),IF(ISNUMBER(MATRIX!BU116),AE116*MATRIX!BU116,"n/a"),"")</f>
        <v/>
      </c>
      <c r="BQ116" s="72"/>
      <c r="BR116" s="72" t="str">
        <f>IF(ISNUMBER(AE116),IF(ISNUMBER(MATRIX!BV116*BE116),AE116*MATRIX!BV116*BE116,"n/a"),"")</f>
        <v/>
      </c>
      <c r="BS116" s="72"/>
      <c r="BT116" s="100" t="str">
        <f t="shared" si="56"/>
        <v/>
      </c>
      <c r="BU116" s="96"/>
      <c r="BV116" s="157" t="str">
        <f t="shared" si="65"/>
        <v/>
      </c>
      <c r="BW116" s="158" t="str">
        <f t="shared" si="58"/>
        <v/>
      </c>
      <c r="BY116" s="85" t="str">
        <f>IF(ISNUMBER(AE116),IF(ISNUMBER(MATRIX!Y116),MATRIX!Y116,"n/a"),"")</f>
        <v/>
      </c>
      <c r="BZ116" s="86" t="str">
        <f t="shared" si="66"/>
        <v/>
      </c>
    </row>
    <row r="117" spans="1:78">
      <c r="A117" s="45" t="str">
        <f>MATRIX!A117</f>
        <v>QSC</v>
      </c>
      <c r="B117" s="45" t="str">
        <f>IF(MATRIX!B117&lt;&gt;0,MATRIX!B117,"-")</f>
        <v>PL380</v>
      </c>
      <c r="D117" t="b">
        <f>ISNUMBER(MATRIX!K117)</f>
        <v>1</v>
      </c>
      <c r="E117" t="b">
        <f>ISNUMBER(MATRIX!L117)</f>
        <v>1</v>
      </c>
      <c r="F117" t="b">
        <f>ISNUMBER(MATRIX!M117)</f>
        <v>1</v>
      </c>
      <c r="H117" t="b">
        <f>ISNUMBER(MATRIX!Q117)</f>
        <v>1</v>
      </c>
      <c r="I117" t="b">
        <f>ISNUMBER(MATRIX!R117)</f>
        <v>1</v>
      </c>
      <c r="K117" t="b">
        <f>AND(WLT&lt;=MATRIX!K117,MATRIX!K117&lt;=PIU*WLT)</f>
        <v>0</v>
      </c>
      <c r="L117" t="b">
        <f>AND(WLT&lt;=MATRIX!L117,MATRIX!L117&lt;=PIU*WLT)</f>
        <v>0</v>
      </c>
      <c r="M117" t="b">
        <f>AND(WLT&lt;=MATRIX!M117,MATRIX!M117&lt;=PIU*WLT)</f>
        <v>0</v>
      </c>
      <c r="O117" t="b">
        <f>AND(WLT&lt;=MATRIX!Q117,MATRIX!Q117&lt;=PIU*WLT)</f>
        <v>0</v>
      </c>
      <c r="P117" t="b">
        <f>AND(WLT&lt;=MATRIX!R117,MATRIX!R117&lt;=PIU*WLT)</f>
        <v>0</v>
      </c>
      <c r="R117" t="b">
        <f t="shared" si="51"/>
        <v>1</v>
      </c>
      <c r="S117" t="b">
        <f t="shared" si="52"/>
        <v>0</v>
      </c>
      <c r="T117" t="b">
        <f t="shared" si="53"/>
        <v>0</v>
      </c>
      <c r="V117" s="1">
        <f>IF(AND(ISNUMBER(MATRIX!$F117),MATRIX!$F117&lt;&gt;0),NLT/MATRIX!$F117,"ERROR")</f>
        <v>0</v>
      </c>
      <c r="X117" s="1" t="str">
        <f t="shared" si="59"/>
        <v>-</v>
      </c>
      <c r="Y117" s="1" t="str">
        <f t="shared" si="60"/>
        <v>-</v>
      </c>
      <c r="Z117" s="1" t="str">
        <f t="shared" si="61"/>
        <v>-</v>
      </c>
      <c r="AB117" s="1" t="str">
        <f t="shared" si="62"/>
        <v>-</v>
      </c>
      <c r="AC117" s="1" t="str">
        <f t="shared" si="63"/>
        <v>-</v>
      </c>
      <c r="AE117" s="64" t="str">
        <f t="shared" si="44"/>
        <v/>
      </c>
      <c r="AF117" s="64" t="str">
        <f t="shared" si="45"/>
        <v/>
      </c>
      <c r="AH117" s="62" t="str">
        <f>IF(ISNUMBER(AE117),AE117*MATRIX!E117,"-")</f>
        <v>-</v>
      </c>
      <c r="AJ117" s="215" t="str">
        <f>IF(ISNUMBER($AE117),IF(KP="kg",AE117*MATRIX!CB117,AE117*MATRIX!CB117*2.2),"-")</f>
        <v>-</v>
      </c>
      <c r="AK117" s="65" t="str">
        <f t="shared" si="64"/>
        <v/>
      </c>
      <c r="AM117" s="1" t="str">
        <f>IF(V117&lt;&gt;0,IF(COUNT(X117:Z117),IF(R117,MATRIX!K117,IF(S117,MATRIX!L117,IF(T117,MATRIX!M117,S))),IF(COUNT(AB117:AC117),IF(R117,MATRIX!Q117,IF(S117,MATRIX!R117,"--")),"---")),"")</f>
        <v/>
      </c>
      <c r="AO117" s="70" t="str">
        <f>IF(V117&lt;&gt;0,IF(COUNT(X117:Z117),AM117*AE117*MATRIX!F117,IF(COUNT(AB117:AC117),AM117*AE117*MATRIX!F117/2,"")),"")</f>
        <v/>
      </c>
      <c r="AQ117" s="40" t="str">
        <f>IF(ISNUMBER($AE117),IF(ISNUMBER(MATRIX!U117),IF(MATRIX!U117-INT(MATRIX!U117)=0,MATRIX!U117,"("&amp;MATRIX!U117&amp;")"),"n/a"),"")</f>
        <v/>
      </c>
      <c r="AR117" s="77"/>
      <c r="AS117" s="81" t="str">
        <f>IF(ISNUMBER(AE117), IF(ISNUMBER(MATRIX!AD117),AE117*MATRIX!AD117,"n/a"),"")</f>
        <v/>
      </c>
      <c r="AT117" s="77"/>
      <c r="AU117" s="83" t="str">
        <f>IF(ISNUMBER($AE117), IF(ISNUMBER(MATRIX!AF117),$AE117*MATRIX!AF117,"n/a"),"")</f>
        <v/>
      </c>
      <c r="AV117" s="77"/>
      <c r="AW117" s="81" t="str">
        <f>IF(ISNUMBER($AE117), IF(ISNUMBER(MATRIX!AP117),$AE117*MATRIX!AP117,"n/a"),"")</f>
        <v/>
      </c>
      <c r="AX117" s="77" t="s">
        <v>434</v>
      </c>
      <c r="AY117" s="83" t="str">
        <f>IF(ISNUMBER($AE117), IF(ISNUMBER(MATRIX!AR117),$AE117*MATRIX!AR117,"n/a"),"")</f>
        <v/>
      </c>
      <c r="BA117" s="217" t="str">
        <f>IF(ISNUMBER($AE117), IF(MV&gt;200,IF(ISNUMBER(MATRIX!CL117),MATRIX!CL117,"n/a"),IF(ISNUMBER(MATRIX!CH117),MATRIX!CH117,"n/a")),"")</f>
        <v/>
      </c>
      <c r="BB117" s="1"/>
      <c r="BC117" s="1" t="str">
        <f>IF(ISNUMBER(AE117),IF(AND(ISNUMBER('Lo-Z-OUTPUT'!BA117),'Lo-Z-OUTPUT'!BA117&lt;&gt;0),'Lo-Z-OUTPUT'!BA117,'Lo-Z-INPUT'!$K$15*'Lo-Z-INPUT'!$K$7),"")</f>
        <v/>
      </c>
      <c r="BD117" s="1"/>
      <c r="BE117" s="161" t="str">
        <f t="shared" si="46"/>
        <v/>
      </c>
      <c r="BF117" s="1"/>
      <c r="BG117" s="124" t="str">
        <f>IF(ISNUMBER($AE117),IF(MV&lt;200,IF(ISNUMBER(MATRIX!AE117),ROUND((MATRIX!AE117*IDLE/1000)*CKWH,2),"-"),IF(ISNUMBER(MATRIX!AQ117),ROUND((MATRIX!AQ117*IDLE/1000)*CKWH,2),"-")),"")</f>
        <v/>
      </c>
      <c r="BH117" s="125" t="str">
        <f t="shared" si="47"/>
        <v/>
      </c>
      <c r="BJ117" s="105" t="str">
        <f>IF(ISNUMBER($AE117),IF(MV&lt;200,IF(ISNUMBER(MATRIX!AG117),ROUND((MATRIX!AG117/1000)*RUNNING*CKWH,2),"-"),IF(ISNUMBER(MATRIX!AS117),ROUND((MATRIX!AS117/1000)*RUNNING*CKWH,2),"-")),"")</f>
        <v/>
      </c>
      <c r="BK117" s="126" t="str">
        <f t="shared" si="48"/>
        <v/>
      </c>
      <c r="BM117" s="129" t="str">
        <f t="shared" si="55"/>
        <v/>
      </c>
      <c r="BN117" s="127" t="str">
        <f t="shared" si="49"/>
        <v/>
      </c>
      <c r="BP117" s="101" t="str">
        <f>IF(ISNUMBER(AE117),IF(ISNUMBER(MATRIX!BU117),AE117*MATRIX!BU117,"n/a"),"")</f>
        <v/>
      </c>
      <c r="BQ117" s="72"/>
      <c r="BR117" s="72" t="str">
        <f>IF(ISNUMBER(AE117),IF(ISNUMBER(MATRIX!BV117*BE117),AE117*MATRIX!BV117*BE117,"n/a"),"")</f>
        <v/>
      </c>
      <c r="BS117" s="72"/>
      <c r="BT117" s="100" t="str">
        <f t="shared" si="56"/>
        <v/>
      </c>
      <c r="BU117" s="96"/>
      <c r="BV117" s="157" t="str">
        <f t="shared" si="65"/>
        <v/>
      </c>
      <c r="BW117" s="158" t="str">
        <f t="shared" si="58"/>
        <v/>
      </c>
      <c r="BY117" s="85" t="str">
        <f>IF(ISNUMBER(AE117),IF(ISNUMBER(MATRIX!Y117),MATRIX!Y117,"n/a"),"")</f>
        <v/>
      </c>
      <c r="BZ117" s="86" t="str">
        <f t="shared" si="66"/>
        <v/>
      </c>
    </row>
    <row r="118" spans="1:78">
      <c r="A118" s="45" t="str">
        <f>MATRIX!A118</f>
        <v>QSC</v>
      </c>
      <c r="B118" s="45" t="str">
        <f>IF(MATRIX!B118&lt;&gt;0,MATRIX!B118,"-")</f>
        <v>CX-Q 2K4</v>
      </c>
      <c r="D118" t="b">
        <f>ISNUMBER(MATRIX!K118)</f>
        <v>1</v>
      </c>
      <c r="E118" t="b">
        <f>ISNUMBER(MATRIX!L118)</f>
        <v>1</v>
      </c>
      <c r="F118" t="b">
        <f>ISNUMBER(MATRIX!M118)</f>
        <v>1</v>
      </c>
      <c r="H118" t="b">
        <f>ISNUMBER(MATRIX!Q118)</f>
        <v>1</v>
      </c>
      <c r="I118" t="b">
        <f>ISNUMBER(MATRIX!R118)</f>
        <v>1</v>
      </c>
      <c r="K118" t="b">
        <f>AND(WLT&lt;=MATRIX!K118,MATRIX!K118&lt;=PIU*WLT)</f>
        <v>0</v>
      </c>
      <c r="L118" t="b">
        <f>AND(WLT&lt;=MATRIX!L118,MATRIX!L118&lt;=PIU*WLT)</f>
        <v>0</v>
      </c>
      <c r="M118" t="b">
        <f>AND(WLT&lt;=MATRIX!M118,MATRIX!M118&lt;=PIU*WLT)</f>
        <v>0</v>
      </c>
      <c r="O118" t="b">
        <f>AND(WLT&lt;=MATRIX!Q118,MATRIX!Q118&lt;=PIU*WLT)</f>
        <v>0</v>
      </c>
      <c r="P118" t="b">
        <f>AND(WLT&lt;=MATRIX!R118,MATRIX!R118&lt;=PIU*WLT)</f>
        <v>0</v>
      </c>
      <c r="R118" t="b">
        <f t="shared" si="51"/>
        <v>1</v>
      </c>
      <c r="S118" t="b">
        <f t="shared" si="52"/>
        <v>0</v>
      </c>
      <c r="T118" t="b">
        <f t="shared" si="53"/>
        <v>0</v>
      </c>
      <c r="V118" s="1">
        <f>IF(AND(ISNUMBER(MATRIX!$F118),MATRIX!$F118&lt;&gt;0),NLT/MATRIX!$F118,"ERROR")</f>
        <v>0</v>
      </c>
      <c r="X118" s="1" t="str">
        <f t="shared" si="59"/>
        <v>-</v>
      </c>
      <c r="Y118" s="1" t="str">
        <f t="shared" si="60"/>
        <v>-</v>
      </c>
      <c r="Z118" s="1" t="str">
        <f t="shared" si="61"/>
        <v>-</v>
      </c>
      <c r="AB118" s="1" t="str">
        <f t="shared" si="62"/>
        <v>-</v>
      </c>
      <c r="AC118" s="1" t="str">
        <f t="shared" si="63"/>
        <v>-</v>
      </c>
      <c r="AE118" s="64" t="str">
        <f t="shared" si="44"/>
        <v/>
      </c>
      <c r="AF118" s="64" t="str">
        <f t="shared" si="45"/>
        <v/>
      </c>
      <c r="AH118" s="62" t="str">
        <f>IF(ISNUMBER(AE118),AE118*MATRIX!E118,"-")</f>
        <v>-</v>
      </c>
      <c r="AJ118" s="215" t="str">
        <f>IF(ISNUMBER($AE118),IF(KP="kg",AE118*MATRIX!CB118,AE118*MATRIX!CB118*2.2),"-")</f>
        <v>-</v>
      </c>
      <c r="AK118" s="65" t="str">
        <f t="shared" si="64"/>
        <v/>
      </c>
      <c r="AM118" s="1" t="str">
        <f>IF(V118&lt;&gt;0,IF(COUNT(X118:Z118),IF(R118,MATRIX!K118,IF(S118,MATRIX!L118,IF(T118,MATRIX!M118,S))),IF(COUNT(AB118:AC118),IF(R118,MATRIX!Q118,IF(S118,MATRIX!R118,"--")),"---")),"")</f>
        <v/>
      </c>
      <c r="AO118" s="70" t="str">
        <f>IF(V118&lt;&gt;0,IF(COUNT(X118:Z118),AM118*AE118*MATRIX!F118,IF(COUNT(AB118:AC118),AM118*AE118*MATRIX!F118/2,"")),"")</f>
        <v/>
      </c>
      <c r="AQ118" s="40" t="str">
        <f>IF(ISNUMBER($AE118),IF(ISNUMBER(MATRIX!U118),IF(MATRIX!U118-INT(MATRIX!U118)=0,MATRIX!U118,"("&amp;MATRIX!U118&amp;")"),"n/a"),"")</f>
        <v/>
      </c>
      <c r="AR118" s="77"/>
      <c r="AS118" s="81" t="str">
        <f>IF(ISNUMBER(AE118), IF(ISNUMBER(MATRIX!AD118),AE118*MATRIX!AD118,"n/a"),"")</f>
        <v/>
      </c>
      <c r="AT118" s="77"/>
      <c r="AU118" s="83" t="str">
        <f>IF(ISNUMBER($AE118), IF(ISNUMBER(MATRIX!AF118),$AE118*MATRIX!AF118,"n/a"),"")</f>
        <v/>
      </c>
      <c r="AV118" s="77"/>
      <c r="AW118" s="81" t="str">
        <f>IF(ISNUMBER($AE118), IF(ISNUMBER(MATRIX!AP118),$AE118*MATRIX!AP118,"n/a"),"")</f>
        <v/>
      </c>
      <c r="AX118" s="77" t="s">
        <v>434</v>
      </c>
      <c r="AY118" s="83" t="str">
        <f>IF(ISNUMBER($AE118), IF(ISNUMBER(MATRIX!AR118),$AE118*MATRIX!AR118,"n/a"),"")</f>
        <v/>
      </c>
      <c r="BA118" s="217" t="str">
        <f>IF(ISNUMBER($AE118), IF(MV&gt;200,IF(ISNUMBER(MATRIX!CL118),MATRIX!CL118,"n/a"),IF(ISNUMBER(MATRIX!CH118),MATRIX!CH118,"n/a")),"")</f>
        <v/>
      </c>
      <c r="BB118" s="1"/>
      <c r="BC118" s="1" t="str">
        <f>IF(ISNUMBER(AE118),IF(AND(ISNUMBER('Lo-Z-OUTPUT'!BA118),'Lo-Z-OUTPUT'!BA118&lt;&gt;0),'Lo-Z-OUTPUT'!BA118,'Lo-Z-INPUT'!$K$15*'Lo-Z-INPUT'!$K$7),"")</f>
        <v/>
      </c>
      <c r="BD118" s="1"/>
      <c r="BE118" s="161" t="str">
        <f t="shared" si="46"/>
        <v/>
      </c>
      <c r="BF118" s="1"/>
      <c r="BG118" s="124" t="str">
        <f>IF(ISNUMBER($AE118),IF(MV&lt;200,IF(ISNUMBER(MATRIX!AE118),ROUND((MATRIX!AE118*IDLE/1000)*CKWH,2),"-"),IF(ISNUMBER(MATRIX!AQ118),ROUND((MATRIX!AQ118*IDLE/1000)*CKWH,2),"-")),"")</f>
        <v/>
      </c>
      <c r="BH118" s="125" t="str">
        <f t="shared" si="47"/>
        <v/>
      </c>
      <c r="BJ118" s="105" t="str">
        <f>IF(ISNUMBER($AE118),IF(MV&lt;200,IF(ISNUMBER(MATRIX!AG118),ROUND((MATRIX!AG118/1000)*RUNNING*CKWH,2),"-"),IF(ISNUMBER(MATRIX!AS118),ROUND((MATRIX!AS118/1000)*RUNNING*CKWH,2),"-")),"")</f>
        <v/>
      </c>
      <c r="BK118" s="126" t="str">
        <f t="shared" si="48"/>
        <v/>
      </c>
      <c r="BM118" s="129" t="str">
        <f t="shared" si="55"/>
        <v/>
      </c>
      <c r="BN118" s="127" t="str">
        <f t="shared" si="49"/>
        <v/>
      </c>
      <c r="BP118" s="101" t="str">
        <f>IF(ISNUMBER(AE118),IF(ISNUMBER(MATRIX!BU118),AE118*MATRIX!BU118,"n/a"),"")</f>
        <v/>
      </c>
      <c r="BQ118" s="72"/>
      <c r="BR118" s="72" t="str">
        <f>IF(ISNUMBER(AE118),IF(ISNUMBER(MATRIX!BV118*BE118),AE118*MATRIX!BV118*BE118,"n/a"),"")</f>
        <v/>
      </c>
      <c r="BS118" s="72"/>
      <c r="BT118" s="100" t="str">
        <f t="shared" si="56"/>
        <v/>
      </c>
      <c r="BU118" s="96"/>
      <c r="BV118" s="157" t="str">
        <f t="shared" si="65"/>
        <v/>
      </c>
      <c r="BW118" s="158" t="str">
        <f t="shared" si="58"/>
        <v/>
      </c>
      <c r="BY118" s="85" t="str">
        <f>IF(ISNUMBER(AE118),IF(ISNUMBER(MATRIX!Y118),MATRIX!Y118,"n/a"),"")</f>
        <v/>
      </c>
      <c r="BZ118" s="86" t="str">
        <f t="shared" si="66"/>
        <v/>
      </c>
    </row>
    <row r="119" spans="1:78">
      <c r="A119" s="293" t="str">
        <f>MATRIX!A119</f>
        <v>QSC</v>
      </c>
      <c r="B119" s="293" t="str">
        <f>IF(MATRIX!B119&lt;&gt;0,MATRIX!B119,"-")</f>
        <v>CX-Q 4K4</v>
      </c>
      <c r="D119" t="b">
        <f>ISNUMBER(MATRIX!K119)</f>
        <v>1</v>
      </c>
      <c r="E119" t="b">
        <f>ISNUMBER(MATRIX!L119)</f>
        <v>1</v>
      </c>
      <c r="F119" t="b">
        <f>ISNUMBER(MATRIX!M119)</f>
        <v>1</v>
      </c>
      <c r="H119" t="b">
        <f>ISNUMBER(MATRIX!Q119)</f>
        <v>1</v>
      </c>
      <c r="I119" t="b">
        <f>ISNUMBER(MATRIX!R119)</f>
        <v>1</v>
      </c>
      <c r="K119" t="b">
        <f>AND(WLT&lt;=MATRIX!K119,MATRIX!K119&lt;=PIU*WLT)</f>
        <v>0</v>
      </c>
      <c r="L119" t="b">
        <f>AND(WLT&lt;=MATRIX!L119,MATRIX!L119&lt;=PIU*WLT)</f>
        <v>0</v>
      </c>
      <c r="M119" t="b">
        <f>AND(WLT&lt;=MATRIX!M119,MATRIX!M119&lt;=PIU*WLT)</f>
        <v>0</v>
      </c>
      <c r="O119" t="b">
        <f>AND(WLT&lt;=MATRIX!Q119,MATRIX!Q119&lt;=PIU*WLT)</f>
        <v>0</v>
      </c>
      <c r="P119" t="b">
        <f>AND(WLT&lt;=MATRIX!R119,MATRIX!R119&lt;=PIU*WLT)</f>
        <v>0</v>
      </c>
      <c r="R119" t="b">
        <f t="shared" si="51"/>
        <v>1</v>
      </c>
      <c r="S119" t="b">
        <f t="shared" si="52"/>
        <v>0</v>
      </c>
      <c r="T119" t="b">
        <f t="shared" si="53"/>
        <v>0</v>
      </c>
      <c r="V119" s="1">
        <f>IF(AND(ISNUMBER(MATRIX!$F119),MATRIX!$F119&lt;&gt;0),NLT/MATRIX!$F119,"ERROR")</f>
        <v>0</v>
      </c>
      <c r="X119" s="1" t="str">
        <f t="shared" si="59"/>
        <v>-</v>
      </c>
      <c r="Y119" s="1" t="str">
        <f t="shared" si="60"/>
        <v>-</v>
      </c>
      <c r="Z119" s="1" t="str">
        <f t="shared" si="61"/>
        <v>-</v>
      </c>
      <c r="AB119" s="1" t="str">
        <f t="shared" si="62"/>
        <v>-</v>
      </c>
      <c r="AC119" s="1" t="str">
        <f t="shared" si="63"/>
        <v>-</v>
      </c>
      <c r="AE119" s="64" t="str">
        <f t="shared" si="44"/>
        <v/>
      </c>
      <c r="AF119" s="64" t="str">
        <f t="shared" si="45"/>
        <v/>
      </c>
      <c r="AH119" s="62" t="str">
        <f>IF(ISNUMBER(AE119),AE119*MATRIX!E119,"-")</f>
        <v>-</v>
      </c>
      <c r="AJ119" s="215" t="str">
        <f>IF(ISNUMBER($AE119),IF(KP="kg",AE119*MATRIX!CB119,AE119*MATRIX!CB119*2.2),"-")</f>
        <v>-</v>
      </c>
      <c r="AK119" s="65" t="str">
        <f t="shared" si="64"/>
        <v/>
      </c>
      <c r="AM119" s="1" t="str">
        <f>IF(V119&lt;&gt;0,IF(COUNT(X119:Z119),IF(R119,MATRIX!K119,IF(S119,MATRIX!L119,IF(T119,MATRIX!M119,S))),IF(COUNT(AB119:AC119),IF(R119,MATRIX!Q119,IF(S119,MATRIX!R119,"--")),"---")),"")</f>
        <v/>
      </c>
      <c r="AO119" s="70" t="str">
        <f>IF(V119&lt;&gt;0,IF(COUNT(X119:Z119),AM119*AE119*MATRIX!F119,IF(COUNT(AB119:AC119),AM119*AE119*MATRIX!F119/2,"")),"")</f>
        <v/>
      </c>
      <c r="AQ119" s="40" t="str">
        <f>IF(ISNUMBER($AE119),IF(ISNUMBER(MATRIX!U119),IF(MATRIX!U119-INT(MATRIX!U119)=0,MATRIX!U119,"("&amp;MATRIX!U119&amp;")"),"n/a"),"")</f>
        <v/>
      </c>
      <c r="AR119" s="77"/>
      <c r="AS119" s="81" t="str">
        <f>IF(ISNUMBER(AE119), IF(ISNUMBER(MATRIX!AD119),AE119*MATRIX!AD119,"n/a"),"")</f>
        <v/>
      </c>
      <c r="AT119" s="77"/>
      <c r="AU119" s="83" t="str">
        <f>IF(ISNUMBER($AE119), IF(ISNUMBER(MATRIX!AF119),$AE119*MATRIX!AF119,"n/a"),"")</f>
        <v/>
      </c>
      <c r="AV119" s="77"/>
      <c r="AW119" s="81" t="str">
        <f>IF(ISNUMBER($AE119), IF(ISNUMBER(MATRIX!AP119),$AE119*MATRIX!AP119,"n/a"),"")</f>
        <v/>
      </c>
      <c r="AX119" s="77" t="s">
        <v>434</v>
      </c>
      <c r="AY119" s="83" t="str">
        <f>IF(ISNUMBER($AE119), IF(ISNUMBER(MATRIX!AR119),$AE119*MATRIX!AR119,"n/a"),"")</f>
        <v/>
      </c>
      <c r="BA119" s="217" t="str">
        <f>IF(ISNUMBER($AE119), IF(MV&gt;200,IF(ISNUMBER(MATRIX!CL119),MATRIX!CL119,"n/a"),IF(ISNUMBER(MATRIX!CH119),MATRIX!CH119,"n/a")),"")</f>
        <v/>
      </c>
      <c r="BB119" s="1"/>
      <c r="BC119" s="1" t="str">
        <f>IF(ISNUMBER(AE119),IF(AND(ISNUMBER('Lo-Z-OUTPUT'!BA119),'Lo-Z-OUTPUT'!BA119&lt;&gt;0),'Lo-Z-OUTPUT'!BA119,'Lo-Z-INPUT'!$K$15*'Lo-Z-INPUT'!$K$7),"")</f>
        <v/>
      </c>
      <c r="BD119" s="1"/>
      <c r="BE119" s="161" t="str">
        <f t="shared" si="46"/>
        <v/>
      </c>
      <c r="BF119" s="1"/>
      <c r="BG119" s="124" t="str">
        <f>IF(ISNUMBER($AE119),IF(MV&lt;200,IF(ISNUMBER(MATRIX!AE119),ROUND((MATRIX!AE119*IDLE/1000)*CKWH,2),"-"),IF(ISNUMBER(MATRIX!AQ119),ROUND((MATRIX!AQ119*IDLE/1000)*CKWH,2),"-")),"")</f>
        <v/>
      </c>
      <c r="BH119" s="125" t="str">
        <f t="shared" si="47"/>
        <v/>
      </c>
      <c r="BJ119" s="105" t="str">
        <f>IF(ISNUMBER($AE119),IF(MV&lt;200,IF(ISNUMBER(MATRIX!AG119),ROUND((MATRIX!AG119/1000)*RUNNING*CKWH,2),"-"),IF(ISNUMBER(MATRIX!AS119),ROUND((MATRIX!AS119/1000)*RUNNING*CKWH,2),"-")),"")</f>
        <v/>
      </c>
      <c r="BK119" s="126" t="str">
        <f t="shared" si="48"/>
        <v/>
      </c>
      <c r="BM119" s="129" t="str">
        <f t="shared" si="55"/>
        <v/>
      </c>
      <c r="BN119" s="127" t="str">
        <f t="shared" si="49"/>
        <v/>
      </c>
      <c r="BP119" s="101" t="str">
        <f>IF(ISNUMBER(AE119),IF(ISNUMBER(MATRIX!BU119),AE119*MATRIX!BU119,"n/a"),"")</f>
        <v/>
      </c>
      <c r="BQ119" s="72"/>
      <c r="BR119" s="72" t="str">
        <f>IF(ISNUMBER(AE119),IF(ISNUMBER(MATRIX!BV119*BE119),AE119*MATRIX!BV119*BE119,"n/a"),"")</f>
        <v/>
      </c>
      <c r="BS119" s="72"/>
      <c r="BT119" s="100" t="str">
        <f t="shared" si="56"/>
        <v/>
      </c>
      <c r="BU119" s="96"/>
      <c r="BV119" s="157" t="str">
        <f t="shared" si="65"/>
        <v/>
      </c>
      <c r="BW119" s="158" t="str">
        <f t="shared" si="58"/>
        <v/>
      </c>
      <c r="BY119" s="85" t="str">
        <f>IF(ISNUMBER(AE119),IF(ISNUMBER(MATRIX!Y119),MATRIX!Y119,"n/a"),"")</f>
        <v/>
      </c>
      <c r="BZ119" s="86" t="str">
        <f t="shared" si="66"/>
        <v/>
      </c>
    </row>
    <row r="120" spans="1:78">
      <c r="A120" s="293" t="str">
        <f>MATRIX!A120</f>
        <v>QSC</v>
      </c>
      <c r="B120" s="293" t="str">
        <f>IF(MATRIX!B120&lt;&gt;0,MATRIX!B120,"-")</f>
        <v>CX-Q 8K4</v>
      </c>
      <c r="D120" t="b">
        <f>ISNUMBER(MATRIX!K120)</f>
        <v>1</v>
      </c>
      <c r="E120" t="b">
        <f>ISNUMBER(MATRIX!L120)</f>
        <v>1</v>
      </c>
      <c r="F120" t="b">
        <f>ISNUMBER(MATRIX!M120)</f>
        <v>1</v>
      </c>
      <c r="H120" t="b">
        <f>ISNUMBER(MATRIX!Q120)</f>
        <v>1</v>
      </c>
      <c r="I120" t="b">
        <f>ISNUMBER(MATRIX!R120)</f>
        <v>1</v>
      </c>
      <c r="K120" t="b">
        <f>AND(WLT&lt;=MATRIX!K120,MATRIX!K120&lt;=PIU*WLT)</f>
        <v>0</v>
      </c>
      <c r="L120" t="b">
        <f>AND(WLT&lt;=MATRIX!L120,MATRIX!L120&lt;=PIU*WLT)</f>
        <v>0</v>
      </c>
      <c r="M120" t="b">
        <f>AND(WLT&lt;=MATRIX!M120,MATRIX!M120&lt;=PIU*WLT)</f>
        <v>0</v>
      </c>
      <c r="O120" t="b">
        <f>AND(WLT&lt;=MATRIX!Q120,MATRIX!Q120&lt;=PIU*WLT)</f>
        <v>0</v>
      </c>
      <c r="P120" t="b">
        <f>AND(WLT&lt;=MATRIX!R120,MATRIX!R120&lt;=PIU*WLT)</f>
        <v>0</v>
      </c>
      <c r="R120" t="b">
        <f t="shared" si="51"/>
        <v>1</v>
      </c>
      <c r="S120" t="b">
        <f t="shared" si="52"/>
        <v>0</v>
      </c>
      <c r="T120" t="b">
        <f t="shared" si="53"/>
        <v>0</v>
      </c>
      <c r="V120" s="1">
        <f>IF(AND(ISNUMBER(MATRIX!$F120),MATRIX!$F120&lt;&gt;0),NLT/MATRIX!$F120,"ERROR")</f>
        <v>0</v>
      </c>
      <c r="X120" s="1" t="str">
        <f t="shared" si="59"/>
        <v>-</v>
      </c>
      <c r="Y120" s="1" t="str">
        <f t="shared" si="60"/>
        <v>-</v>
      </c>
      <c r="Z120" s="1" t="str">
        <f t="shared" si="61"/>
        <v>-</v>
      </c>
      <c r="AB120" s="1" t="str">
        <f t="shared" si="62"/>
        <v>-</v>
      </c>
      <c r="AC120" s="1" t="str">
        <f t="shared" si="63"/>
        <v>-</v>
      </c>
      <c r="AE120" s="64" t="str">
        <f t="shared" si="44"/>
        <v/>
      </c>
      <c r="AF120" s="64" t="str">
        <f t="shared" si="45"/>
        <v/>
      </c>
      <c r="AH120" s="62" t="str">
        <f>IF(ISNUMBER(AE120),AE120*MATRIX!E120,"-")</f>
        <v>-</v>
      </c>
      <c r="AJ120" s="215" t="str">
        <f>IF(ISNUMBER($AE120),IF(KP="kg",AE120*MATRIX!CB120,AE120*MATRIX!CB120*2.2),"-")</f>
        <v>-</v>
      </c>
      <c r="AK120" s="65" t="str">
        <f t="shared" si="64"/>
        <v/>
      </c>
      <c r="AM120" s="1" t="str">
        <f>IF(V120&lt;&gt;0,IF(COUNT(X120:Z120),IF(R120,MATRIX!K120,IF(S120,MATRIX!L120,IF(T120,MATRIX!M120,S))),IF(COUNT(AB120:AC120),IF(R120,MATRIX!Q120,IF(S120,MATRIX!R120,"--")),"---")),"")</f>
        <v/>
      </c>
      <c r="AO120" s="70" t="str">
        <f>IF(V120&lt;&gt;0,IF(COUNT(X120:Z120),AM120*AE120*MATRIX!F120,IF(COUNT(AB120:AC120),AM120*AE120*MATRIX!F120/2,"")),"")</f>
        <v/>
      </c>
      <c r="AQ120" s="40" t="str">
        <f>IF(ISNUMBER($AE120),IF(ISNUMBER(MATRIX!U120),IF(MATRIX!U120-INT(MATRIX!U120)=0,MATRIX!U120,"("&amp;MATRIX!U120&amp;")"),"n/a"),"")</f>
        <v/>
      </c>
      <c r="AR120" s="77"/>
      <c r="AS120" s="81" t="str">
        <f>IF(ISNUMBER(AE120), IF(ISNUMBER(MATRIX!AD120),AE120*MATRIX!AD120,"n/a"),"")</f>
        <v/>
      </c>
      <c r="AT120" s="77"/>
      <c r="AU120" s="83" t="str">
        <f>IF(ISNUMBER($AE120), IF(ISNUMBER(MATRIX!AF120),$AE120*MATRIX!AF120,"n/a"),"")</f>
        <v/>
      </c>
      <c r="AV120" s="77"/>
      <c r="AW120" s="81" t="str">
        <f>IF(ISNUMBER($AE120), IF(ISNUMBER(MATRIX!AP120),$AE120*MATRIX!AP120,"n/a"),"")</f>
        <v/>
      </c>
      <c r="AX120" s="77" t="s">
        <v>434</v>
      </c>
      <c r="AY120" s="83" t="str">
        <f>IF(ISNUMBER($AE120), IF(ISNUMBER(MATRIX!AR120),$AE120*MATRIX!AR120,"n/a"),"")</f>
        <v/>
      </c>
      <c r="BA120" s="217" t="str">
        <f>IF(ISNUMBER($AE120), IF(MV&gt;200,IF(ISNUMBER(MATRIX!CL120),MATRIX!CL120,"n/a"),IF(ISNUMBER(MATRIX!CH120),MATRIX!CH120,"n/a")),"")</f>
        <v/>
      </c>
      <c r="BB120" s="1"/>
      <c r="BC120" s="1" t="str">
        <f>IF(ISNUMBER(AE120),IF(AND(ISNUMBER('Lo-Z-OUTPUT'!BA120),'Lo-Z-OUTPUT'!BA120&lt;&gt;0),'Lo-Z-OUTPUT'!BA120,'Lo-Z-INPUT'!$K$15*'Lo-Z-INPUT'!$K$7),"")</f>
        <v/>
      </c>
      <c r="BD120" s="1"/>
      <c r="BE120" s="161" t="str">
        <f t="shared" si="46"/>
        <v/>
      </c>
      <c r="BF120" s="1"/>
      <c r="BG120" s="124" t="str">
        <f>IF(ISNUMBER($AE120),IF(MV&lt;200,IF(ISNUMBER(MATRIX!AE120),ROUND((MATRIX!AE120*IDLE/1000)*CKWH,2),"-"),IF(ISNUMBER(MATRIX!AQ120),ROUND((MATRIX!AQ120*IDLE/1000)*CKWH,2),"-")),"")</f>
        <v/>
      </c>
      <c r="BH120" s="125" t="str">
        <f t="shared" si="47"/>
        <v/>
      </c>
      <c r="BJ120" s="105" t="str">
        <f>IF(ISNUMBER($AE120),IF(MV&lt;200,IF(ISNUMBER(MATRIX!AG120),ROUND((MATRIX!AG120/1000)*RUNNING*CKWH,2),"-"),IF(ISNUMBER(MATRIX!AS120),ROUND((MATRIX!AS120/1000)*RUNNING*CKWH,2),"-")),"")</f>
        <v/>
      </c>
      <c r="BK120" s="126" t="str">
        <f t="shared" si="48"/>
        <v/>
      </c>
      <c r="BM120" s="129" t="str">
        <f t="shared" si="55"/>
        <v/>
      </c>
      <c r="BN120" s="127" t="str">
        <f t="shared" si="49"/>
        <v/>
      </c>
      <c r="BP120" s="101" t="str">
        <f>IF(ISNUMBER(AE120),IF(ISNUMBER(MATRIX!BU120),AE120*MATRIX!BU120,"n/a"),"")</f>
        <v/>
      </c>
      <c r="BQ120" s="72"/>
      <c r="BR120" s="72" t="str">
        <f>IF(ISNUMBER(AE120),IF(ISNUMBER(MATRIX!BV120*BE120),AE120*MATRIX!BV120*BE120,"n/a"),"")</f>
        <v/>
      </c>
      <c r="BS120" s="72"/>
      <c r="BT120" s="100" t="str">
        <f t="shared" si="56"/>
        <v/>
      </c>
      <c r="BU120" s="96"/>
      <c r="BV120" s="157" t="str">
        <f t="shared" si="65"/>
        <v/>
      </c>
      <c r="BW120" s="158" t="str">
        <f t="shared" si="58"/>
        <v/>
      </c>
      <c r="BY120" s="85" t="str">
        <f>IF(ISNUMBER(AE120),IF(ISNUMBER(MATRIX!Y120),MATRIX!Y120,"n/a"),"")</f>
        <v/>
      </c>
      <c r="BZ120" s="86" t="str">
        <f t="shared" si="66"/>
        <v/>
      </c>
    </row>
    <row r="121" spans="1:78">
      <c r="A121" s="293" t="str">
        <f>MATRIX!A121</f>
        <v>QSC</v>
      </c>
      <c r="B121" s="293" t="str">
        <f>IF(MATRIX!B121&lt;&gt;0,MATRIX!B121,"-")</f>
        <v>CX-Q 4K8</v>
      </c>
      <c r="D121" t="b">
        <f>ISNUMBER(MATRIX!K121)</f>
        <v>1</v>
      </c>
      <c r="E121" t="b">
        <f>ISNUMBER(MATRIX!L121)</f>
        <v>1</v>
      </c>
      <c r="F121" t="b">
        <f>ISNUMBER(MATRIX!M121)</f>
        <v>1</v>
      </c>
      <c r="H121" t="b">
        <f>ISNUMBER(MATRIX!Q121)</f>
        <v>1</v>
      </c>
      <c r="I121" t="b">
        <f>ISNUMBER(MATRIX!R121)</f>
        <v>1</v>
      </c>
      <c r="K121" t="b">
        <f>AND(WLT&lt;=MATRIX!K121,MATRIX!K121&lt;=PIU*WLT)</f>
        <v>0</v>
      </c>
      <c r="L121" t="b">
        <f>AND(WLT&lt;=MATRIX!L121,MATRIX!L121&lt;=PIU*WLT)</f>
        <v>0</v>
      </c>
      <c r="M121" t="b">
        <f>AND(WLT&lt;=MATRIX!M121,MATRIX!M121&lt;=PIU*WLT)</f>
        <v>0</v>
      </c>
      <c r="O121" t="b">
        <f>AND(WLT&lt;=MATRIX!Q121,MATRIX!Q121&lt;=PIU*WLT)</f>
        <v>0</v>
      </c>
      <c r="P121" t="b">
        <f>AND(WLT&lt;=MATRIX!R121,MATRIX!R121&lt;=PIU*WLT)</f>
        <v>0</v>
      </c>
      <c r="R121" t="b">
        <f t="shared" si="51"/>
        <v>1</v>
      </c>
      <c r="S121" t="b">
        <f t="shared" si="52"/>
        <v>0</v>
      </c>
      <c r="T121" t="b">
        <f t="shared" si="53"/>
        <v>0</v>
      </c>
      <c r="V121" s="1">
        <f>IF(AND(ISNUMBER(MATRIX!$F121),MATRIX!$F121&lt;&gt;0),NLT/MATRIX!$F121,"ERROR")</f>
        <v>0</v>
      </c>
      <c r="X121" s="1" t="str">
        <f t="shared" si="59"/>
        <v>-</v>
      </c>
      <c r="Y121" s="1" t="str">
        <f t="shared" si="60"/>
        <v>-</v>
      </c>
      <c r="Z121" s="1" t="str">
        <f t="shared" si="61"/>
        <v>-</v>
      </c>
      <c r="AB121" s="1" t="str">
        <f t="shared" si="62"/>
        <v>-</v>
      </c>
      <c r="AC121" s="1" t="str">
        <f t="shared" si="63"/>
        <v>-</v>
      </c>
      <c r="AE121" s="64" t="str">
        <f t="shared" si="44"/>
        <v/>
      </c>
      <c r="AF121" s="64" t="str">
        <f t="shared" si="45"/>
        <v/>
      </c>
      <c r="AH121" s="62" t="str">
        <f>IF(ISNUMBER(AE121),AE121*MATRIX!E121,"-")</f>
        <v>-</v>
      </c>
      <c r="AJ121" s="215" t="str">
        <f>IF(ISNUMBER($AE121),IF(KP="kg",AE121*MATRIX!CB121,AE121*MATRIX!CB121*2.2),"-")</f>
        <v>-</v>
      </c>
      <c r="AK121" s="65" t="str">
        <f t="shared" si="64"/>
        <v/>
      </c>
      <c r="AM121" s="1" t="str">
        <f>IF(V121&lt;&gt;0,IF(COUNT(X121:Z121),IF(R121,MATRIX!K121,IF(S121,MATRIX!L121,IF(T121,MATRIX!M121,S))),IF(COUNT(AB121:AC121),IF(R121,MATRIX!Q121,IF(S121,MATRIX!R121,"--")),"---")),"")</f>
        <v/>
      </c>
      <c r="AO121" s="70" t="str">
        <f>IF(V121&lt;&gt;0,IF(COUNT(X121:Z121),AM121*AE121*MATRIX!F121,IF(COUNT(AB121:AC121),AM121*AE121*MATRIX!F121/2,"")),"")</f>
        <v/>
      </c>
      <c r="AQ121" s="40" t="str">
        <f>IF(ISNUMBER($AE121),IF(ISNUMBER(MATRIX!U121),IF(MATRIX!U121-INT(MATRIX!U121)=0,MATRIX!U121,"("&amp;MATRIX!U121&amp;")"),"n/a"),"")</f>
        <v/>
      </c>
      <c r="AR121" s="77"/>
      <c r="AS121" s="81" t="str">
        <f>IF(ISNUMBER(AE121), IF(ISNUMBER(MATRIX!AD121),AE121*MATRIX!AD121,"n/a"),"")</f>
        <v/>
      </c>
      <c r="AT121" s="77"/>
      <c r="AU121" s="83" t="str">
        <f>IF(ISNUMBER($AE121), IF(ISNUMBER(MATRIX!AF121),$AE121*MATRIX!AF121,"n/a"),"")</f>
        <v/>
      </c>
      <c r="AV121" s="77"/>
      <c r="AW121" s="81" t="str">
        <f>IF(ISNUMBER($AE121), IF(ISNUMBER(MATRIX!AP121),$AE121*MATRIX!AP121,"n/a"),"")</f>
        <v/>
      </c>
      <c r="AX121" s="77" t="s">
        <v>434</v>
      </c>
      <c r="AY121" s="83" t="str">
        <f>IF(ISNUMBER($AE121), IF(ISNUMBER(MATRIX!AR121),$AE121*MATRIX!AR121,"n/a"),"")</f>
        <v/>
      </c>
      <c r="BA121" s="217" t="str">
        <f>IF(ISNUMBER($AE121), IF(MV&gt;200,IF(ISNUMBER(MATRIX!CL121),MATRIX!CL121,"n/a"),IF(ISNUMBER(MATRIX!CH121),MATRIX!CH121,"n/a")),"")</f>
        <v/>
      </c>
      <c r="BB121" s="1"/>
      <c r="BC121" s="1" t="str">
        <f>IF(ISNUMBER(AE121),IF(AND(ISNUMBER('Lo-Z-OUTPUT'!BA121),'Lo-Z-OUTPUT'!BA121&lt;&gt;0),'Lo-Z-OUTPUT'!BA121,'Lo-Z-INPUT'!$K$15*'Lo-Z-INPUT'!$K$7),"")</f>
        <v/>
      </c>
      <c r="BD121" s="1"/>
      <c r="BE121" s="161" t="str">
        <f t="shared" si="46"/>
        <v/>
      </c>
      <c r="BF121" s="1"/>
      <c r="BG121" s="124" t="str">
        <f>IF(ISNUMBER($AE121),IF(MV&lt;200,IF(ISNUMBER(MATRIX!AE121),ROUND((MATRIX!AE121*IDLE/1000)*CKWH,2),"-"),IF(ISNUMBER(MATRIX!AQ121),ROUND((MATRIX!AQ121*IDLE/1000)*CKWH,2),"-")),"")</f>
        <v/>
      </c>
      <c r="BH121" s="125" t="str">
        <f t="shared" si="47"/>
        <v/>
      </c>
      <c r="BJ121" s="105" t="str">
        <f>IF(ISNUMBER($AE121),IF(MV&lt;200,IF(ISNUMBER(MATRIX!AG121),ROUND((MATRIX!AG121/1000)*RUNNING*CKWH,2),"-"),IF(ISNUMBER(MATRIX!AS121),ROUND((MATRIX!AS121/1000)*RUNNING*CKWH,2),"-")),"")</f>
        <v/>
      </c>
      <c r="BK121" s="126" t="str">
        <f t="shared" si="48"/>
        <v/>
      </c>
      <c r="BM121" s="129" t="str">
        <f t="shared" si="55"/>
        <v/>
      </c>
      <c r="BN121" s="127" t="str">
        <f t="shared" si="49"/>
        <v/>
      </c>
      <c r="BP121" s="101" t="str">
        <f>IF(ISNUMBER(AE121),IF(ISNUMBER(MATRIX!BU121),AE121*MATRIX!BU121,"n/a"),"")</f>
        <v/>
      </c>
      <c r="BQ121" s="72"/>
      <c r="BR121" s="72" t="str">
        <f>IF(ISNUMBER(AE121),IF(ISNUMBER(MATRIX!BV121*BE121),AE121*MATRIX!BV121*BE121,"n/a"),"")</f>
        <v/>
      </c>
      <c r="BS121" s="72"/>
      <c r="BT121" s="100" t="str">
        <f t="shared" si="56"/>
        <v/>
      </c>
      <c r="BU121" s="96"/>
      <c r="BV121" s="157" t="str">
        <f t="shared" si="65"/>
        <v/>
      </c>
      <c r="BW121" s="158" t="str">
        <f t="shared" si="58"/>
        <v/>
      </c>
      <c r="BY121" s="85" t="str">
        <f>IF(ISNUMBER(AE121),IF(ISNUMBER(MATRIX!Y121),MATRIX!Y121,"n/a"),"")</f>
        <v/>
      </c>
      <c r="BZ121" s="86" t="str">
        <f t="shared" si="66"/>
        <v/>
      </c>
    </row>
    <row r="122" spans="1:78">
      <c r="A122" s="293" t="str">
        <f>MATRIX!A122</f>
        <v>QSC</v>
      </c>
      <c r="B122" s="293" t="str">
        <f>IF(MATRIX!B122&lt;&gt;0,MATRIX!B122,"-")</f>
        <v>CX-Q 8K8</v>
      </c>
      <c r="D122" t="b">
        <f>ISNUMBER(MATRIX!K122)</f>
        <v>1</v>
      </c>
      <c r="E122" t="b">
        <f>ISNUMBER(MATRIX!L122)</f>
        <v>1</v>
      </c>
      <c r="F122" t="b">
        <f>ISNUMBER(MATRIX!M122)</f>
        <v>1</v>
      </c>
      <c r="H122" t="b">
        <f>ISNUMBER(MATRIX!Q122)</f>
        <v>1</v>
      </c>
      <c r="I122" t="b">
        <f>ISNUMBER(MATRIX!R122)</f>
        <v>1</v>
      </c>
      <c r="K122" t="b">
        <f>AND(WLT&lt;=MATRIX!K122,MATRIX!K122&lt;=PIU*WLT)</f>
        <v>0</v>
      </c>
      <c r="L122" t="b">
        <f>AND(WLT&lt;=MATRIX!L122,MATRIX!L122&lt;=PIU*WLT)</f>
        <v>0</v>
      </c>
      <c r="M122" t="b">
        <f>AND(WLT&lt;=MATRIX!M122,MATRIX!M122&lt;=PIU*WLT)</f>
        <v>0</v>
      </c>
      <c r="O122" t="b">
        <f>AND(WLT&lt;=MATRIX!Q122,MATRIX!Q122&lt;=PIU*WLT)</f>
        <v>0</v>
      </c>
      <c r="P122" t="b">
        <f>AND(WLT&lt;=MATRIX!R122,MATRIX!R122&lt;=PIU*WLT)</f>
        <v>0</v>
      </c>
      <c r="R122" t="b">
        <f t="shared" si="51"/>
        <v>1</v>
      </c>
      <c r="S122" t="b">
        <f t="shared" si="52"/>
        <v>0</v>
      </c>
      <c r="T122" t="b">
        <f t="shared" si="53"/>
        <v>0</v>
      </c>
      <c r="V122" s="1">
        <f>IF(AND(ISNUMBER(MATRIX!$F122),MATRIX!$F122&lt;&gt;0),NLT/MATRIX!$F122,"ERROR")</f>
        <v>0</v>
      </c>
      <c r="X122" s="1" t="str">
        <f t="shared" si="59"/>
        <v>-</v>
      </c>
      <c r="Y122" s="1" t="str">
        <f t="shared" si="60"/>
        <v>-</v>
      </c>
      <c r="Z122" s="1" t="str">
        <f t="shared" si="61"/>
        <v>-</v>
      </c>
      <c r="AB122" s="1" t="str">
        <f t="shared" si="62"/>
        <v>-</v>
      </c>
      <c r="AC122" s="1" t="str">
        <f t="shared" si="63"/>
        <v>-</v>
      </c>
      <c r="AE122" s="64" t="str">
        <f t="shared" si="44"/>
        <v/>
      </c>
      <c r="AF122" s="64" t="str">
        <f t="shared" si="45"/>
        <v/>
      </c>
      <c r="AH122" s="62" t="str">
        <f>IF(ISNUMBER(AE122),AE122*MATRIX!E122,"-")</f>
        <v>-</v>
      </c>
      <c r="AJ122" s="215" t="str">
        <f>IF(ISNUMBER($AE122),IF(KP="kg",AE122*MATRIX!CB122,AE122*MATRIX!CB122*2.2),"-")</f>
        <v>-</v>
      </c>
      <c r="AK122" s="65" t="str">
        <f t="shared" si="64"/>
        <v/>
      </c>
      <c r="AM122" s="1" t="str">
        <f>IF(V122&lt;&gt;0,IF(COUNT(X122:Z122),IF(R122,MATRIX!K122,IF(S122,MATRIX!L122,IF(T122,MATRIX!M122,S))),IF(COUNT(AB122:AC122),IF(R122,MATRIX!Q122,IF(S122,MATRIX!R122,"--")),"---")),"")</f>
        <v/>
      </c>
      <c r="AO122" s="70" t="str">
        <f>IF(V122&lt;&gt;0,IF(COUNT(X122:Z122),AM122*AE122*MATRIX!F122,IF(COUNT(AB122:AC122),AM122*AE122*MATRIX!F122/2,"")),"")</f>
        <v/>
      </c>
      <c r="AQ122" s="40" t="str">
        <f>IF(ISNUMBER($AE122),IF(ISNUMBER(MATRIX!U122),IF(MATRIX!U122-INT(MATRIX!U122)=0,MATRIX!U122,"("&amp;MATRIX!U122&amp;")"),"n/a"),"")</f>
        <v/>
      </c>
      <c r="AR122" s="77"/>
      <c r="AS122" s="81" t="str">
        <f>IF(ISNUMBER(AE122), IF(ISNUMBER(MATRIX!AD122),AE122*MATRIX!AD122,"n/a"),"")</f>
        <v/>
      </c>
      <c r="AT122" s="77"/>
      <c r="AU122" s="83" t="str">
        <f>IF(ISNUMBER($AE122), IF(ISNUMBER(MATRIX!AF122),$AE122*MATRIX!AF122,"n/a"),"")</f>
        <v/>
      </c>
      <c r="AV122" s="77"/>
      <c r="AW122" s="81" t="str">
        <f>IF(ISNUMBER($AE122), IF(ISNUMBER(MATRIX!AP122),$AE122*MATRIX!AP122,"n/a"),"")</f>
        <v/>
      </c>
      <c r="AX122" s="77" t="s">
        <v>434</v>
      </c>
      <c r="AY122" s="83" t="str">
        <f>IF(ISNUMBER($AE122), IF(ISNUMBER(MATRIX!AR122),$AE122*MATRIX!AR122,"n/a"),"")</f>
        <v/>
      </c>
      <c r="BA122" s="217" t="str">
        <f>IF(ISNUMBER($AE122), IF(MV&gt;200,IF(ISNUMBER(MATRIX!CL122),MATRIX!CL122,"n/a"),IF(ISNUMBER(MATRIX!CH122),MATRIX!CH122,"n/a")),"")</f>
        <v/>
      </c>
      <c r="BB122" s="1"/>
      <c r="BC122" s="1" t="str">
        <f>IF(ISNUMBER(AE122),IF(AND(ISNUMBER('Lo-Z-OUTPUT'!BA122),'Lo-Z-OUTPUT'!BA122&lt;&gt;0),'Lo-Z-OUTPUT'!BA122,'Lo-Z-INPUT'!$K$15*'Lo-Z-INPUT'!$K$7),"")</f>
        <v/>
      </c>
      <c r="BD122" s="1"/>
      <c r="BE122" s="161" t="str">
        <f t="shared" si="46"/>
        <v/>
      </c>
      <c r="BF122" s="1"/>
      <c r="BG122" s="124" t="str">
        <f>IF(ISNUMBER($AE122),IF(MV&lt;200,IF(ISNUMBER(MATRIX!AE122),ROUND((MATRIX!AE122*IDLE/1000)*CKWH,2),"-"),IF(ISNUMBER(MATRIX!AQ122),ROUND((MATRIX!AQ122*IDLE/1000)*CKWH,2),"-")),"")</f>
        <v/>
      </c>
      <c r="BH122" s="125" t="str">
        <f t="shared" si="47"/>
        <v/>
      </c>
      <c r="BJ122" s="105" t="str">
        <f>IF(ISNUMBER($AE122),IF(MV&lt;200,IF(ISNUMBER(MATRIX!AG122),ROUND((MATRIX!AG122/1000)*RUNNING*CKWH,2),"-"),IF(ISNUMBER(MATRIX!AS122),ROUND((MATRIX!AS122/1000)*RUNNING*CKWH,2),"-")),"")</f>
        <v/>
      </c>
      <c r="BK122" s="126" t="str">
        <f t="shared" si="48"/>
        <v/>
      </c>
      <c r="BM122" s="129" t="str">
        <f t="shared" si="55"/>
        <v/>
      </c>
      <c r="BN122" s="127" t="str">
        <f t="shared" si="49"/>
        <v/>
      </c>
      <c r="BP122" s="101" t="str">
        <f>IF(ISNUMBER(AE122),IF(ISNUMBER(MATRIX!BU122),AE122*MATRIX!BU122,"n/a"),"")</f>
        <v/>
      </c>
      <c r="BQ122" s="72"/>
      <c r="BR122" s="72" t="str">
        <f>IF(ISNUMBER(AE122),IF(ISNUMBER(MATRIX!BV122*BE122),AE122*MATRIX!BV122*BE122,"n/a"),"")</f>
        <v/>
      </c>
      <c r="BS122" s="72"/>
      <c r="BT122" s="100" t="str">
        <f t="shared" si="56"/>
        <v/>
      </c>
      <c r="BU122" s="96"/>
      <c r="BV122" s="157" t="str">
        <f t="shared" si="65"/>
        <v/>
      </c>
      <c r="BW122" s="158" t="str">
        <f t="shared" si="58"/>
        <v/>
      </c>
      <c r="BY122" s="85" t="str">
        <f>IF(ISNUMBER(AE122),IF(ISNUMBER(MATRIX!Y122),MATRIX!Y122,"n/a"),"")</f>
        <v/>
      </c>
      <c r="BZ122" s="86" t="str">
        <f t="shared" si="66"/>
        <v/>
      </c>
    </row>
    <row r="123" spans="1:78">
      <c r="A123" s="293" t="str">
        <f>MATRIX!A123</f>
        <v>YAMAHA</v>
      </c>
      <c r="B123" s="293" t="str">
        <f>IF(MATRIX!B123&lt;&gt;0,MATRIX!B123,"-")</f>
        <v>XP 5000</v>
      </c>
      <c r="D123" t="b">
        <f>ISNUMBER(MATRIX!K123)</f>
        <v>1</v>
      </c>
      <c r="E123" t="b">
        <f>ISNUMBER(MATRIX!L123)</f>
        <v>1</v>
      </c>
      <c r="F123" t="b">
        <f>ISNUMBER(MATRIX!M123)</f>
        <v>0</v>
      </c>
      <c r="H123" t="b">
        <f>ISNUMBER(MATRIX!Q123)</f>
        <v>1</v>
      </c>
      <c r="I123" t="b">
        <f>ISNUMBER(MATRIX!R123)</f>
        <v>0</v>
      </c>
      <c r="K123" t="b">
        <f>AND(WLT&lt;=MATRIX!K123,MATRIX!K123&lt;=PIU*WLT)</f>
        <v>0</v>
      </c>
      <c r="L123" t="b">
        <f>AND(WLT&lt;=MATRIX!L123,MATRIX!L123&lt;=PIU*WLT)</f>
        <v>0</v>
      </c>
      <c r="M123" t="b">
        <f>AND(WLT&lt;=MATRIX!M123,MATRIX!M123&lt;=PIU*WLT)</f>
        <v>0</v>
      </c>
      <c r="O123" t="b">
        <f>AND(WLT&lt;=MATRIX!Q123,MATRIX!Q123&lt;=PIU*WLT)</f>
        <v>0</v>
      </c>
      <c r="P123" t="b">
        <f>AND(WLT&lt;=MATRIX!R123,MATRIX!R123&lt;=PIU*WLT)</f>
        <v>0</v>
      </c>
      <c r="R123" t="b">
        <f t="shared" si="51"/>
        <v>1</v>
      </c>
      <c r="S123" t="b">
        <f t="shared" si="52"/>
        <v>0</v>
      </c>
      <c r="T123" t="b">
        <f t="shared" si="53"/>
        <v>0</v>
      </c>
      <c r="V123" s="1">
        <f>IF(AND(ISNUMBER(MATRIX!$F123),MATRIX!$F123&lt;&gt;0),NLT/MATRIX!$F123,"ERROR")</f>
        <v>0</v>
      </c>
      <c r="X123" s="1" t="str">
        <f t="shared" si="59"/>
        <v>-</v>
      </c>
      <c r="Y123" s="1" t="str">
        <f t="shared" si="60"/>
        <v>-</v>
      </c>
      <c r="Z123" s="1" t="str">
        <f t="shared" si="61"/>
        <v>-</v>
      </c>
      <c r="AB123" s="1" t="str">
        <f t="shared" si="62"/>
        <v>-</v>
      </c>
      <c r="AC123" s="1" t="str">
        <f t="shared" si="63"/>
        <v>-</v>
      </c>
      <c r="AE123" s="64" t="str">
        <f t="shared" si="44"/>
        <v/>
      </c>
      <c r="AF123" s="64" t="str">
        <f t="shared" si="45"/>
        <v/>
      </c>
      <c r="AH123" s="62" t="str">
        <f>IF(ISNUMBER(AE123),AE123*MATRIX!E123,"-")</f>
        <v>-</v>
      </c>
      <c r="AJ123" s="215" t="str">
        <f>IF(ISNUMBER($AE123),IF(KP="kg",AE123*MATRIX!CB123,AE123*MATRIX!CB123*2.2),"-")</f>
        <v>-</v>
      </c>
      <c r="AK123" s="65" t="str">
        <f t="shared" si="64"/>
        <v/>
      </c>
      <c r="AM123" s="1" t="str">
        <f>IF(V123&lt;&gt;0,IF(COUNT(X123:Z123),IF(R123,MATRIX!K123,IF(S123,MATRIX!L123,IF(T123,MATRIX!M123,S))),IF(COUNT(AB123:AC123),IF(R123,MATRIX!Q123,IF(S123,MATRIX!R123,"--")),"---")),"")</f>
        <v/>
      </c>
      <c r="AO123" s="70" t="str">
        <f>IF(V123&lt;&gt;0,IF(COUNT(X123:Z123),AM123*AE123*MATRIX!F123,IF(COUNT(AB123:AC123),AM123*AE123*MATRIX!F123/2,"")),"")</f>
        <v/>
      </c>
      <c r="AQ123" s="40" t="str">
        <f>IF(ISNUMBER($AE123),IF(ISNUMBER(MATRIX!U123),IF(MATRIX!U123-INT(MATRIX!U123)=0,MATRIX!U123,"("&amp;MATRIX!U123&amp;")"),"n/a"),"")</f>
        <v/>
      </c>
      <c r="AR123" s="77"/>
      <c r="AS123" s="81" t="str">
        <f>IF(ISNUMBER(AE123), IF(ISNUMBER(MATRIX!AD123),AE123*MATRIX!AD123,"n/a"),"")</f>
        <v/>
      </c>
      <c r="AT123" s="77"/>
      <c r="AU123" s="83" t="str">
        <f>IF(ISNUMBER($AE123), IF(ISNUMBER(MATRIX!AF123),$AE123*MATRIX!AF123,"n/a"),"")</f>
        <v/>
      </c>
      <c r="AV123" s="77"/>
      <c r="AW123" s="81" t="str">
        <f>IF(ISNUMBER($AE123), IF(ISNUMBER(MATRIX!AP123),$AE123*MATRIX!AP123,"n/a"),"")</f>
        <v/>
      </c>
      <c r="AX123" s="77" t="s">
        <v>434</v>
      </c>
      <c r="AY123" s="83" t="str">
        <f>IF(ISNUMBER($AE123), IF(ISNUMBER(MATRIX!AR123),$AE123*MATRIX!AR123,"n/a"),"")</f>
        <v/>
      </c>
      <c r="BA123" s="217" t="str">
        <f>IF(ISNUMBER($AE123), IF(MV&gt;200,IF(ISNUMBER(MATRIX!CL123),MATRIX!CL123,"n/a"),IF(ISNUMBER(MATRIX!CH123),MATRIX!CH123,"n/a")),"")</f>
        <v/>
      </c>
      <c r="BB123" s="1"/>
      <c r="BC123" s="1" t="str">
        <f>IF(ISNUMBER(AE123),IF(AND(ISNUMBER('Lo-Z-OUTPUT'!BA123),'Lo-Z-OUTPUT'!BA123&lt;&gt;0),'Lo-Z-OUTPUT'!BA123,'Lo-Z-INPUT'!$K$15*'Lo-Z-INPUT'!$K$7),"")</f>
        <v/>
      </c>
      <c r="BD123" s="1"/>
      <c r="BE123" s="161" t="str">
        <f t="shared" si="46"/>
        <v/>
      </c>
      <c r="BF123" s="1"/>
      <c r="BG123" s="124" t="str">
        <f>IF(ISNUMBER($AE123),IF(MV&lt;200,IF(ISNUMBER(MATRIX!AE123),ROUND((MATRIX!AE123*IDLE/1000)*CKWH,2),"-"),IF(ISNUMBER(MATRIX!AQ123),ROUND((MATRIX!AQ123*IDLE/1000)*CKWH,2),"-")),"")</f>
        <v/>
      </c>
      <c r="BH123" s="125" t="str">
        <f t="shared" si="47"/>
        <v/>
      </c>
      <c r="BJ123" s="105" t="str">
        <f>IF(ISNUMBER($AE123),IF(MV&lt;200,IF(ISNUMBER(MATRIX!AG123),ROUND((MATRIX!AG123/1000)*RUNNING*CKWH,2),"-"),IF(ISNUMBER(MATRIX!AS123),ROUND((MATRIX!AS123/1000)*RUNNING*CKWH,2),"-")),"")</f>
        <v/>
      </c>
      <c r="BK123" s="126" t="str">
        <f t="shared" si="48"/>
        <v/>
      </c>
      <c r="BM123" s="129" t="str">
        <f t="shared" si="55"/>
        <v/>
      </c>
      <c r="BN123" s="127" t="str">
        <f t="shared" si="49"/>
        <v/>
      </c>
      <c r="BP123" s="101" t="str">
        <f>IF(ISNUMBER(AE123),IF(ISNUMBER(MATRIX!BU123),AE123*MATRIX!BU123,"n/a"),"")</f>
        <v/>
      </c>
      <c r="BQ123" s="72"/>
      <c r="BR123" s="72" t="str">
        <f>IF(ISNUMBER(AE123),IF(ISNUMBER(MATRIX!BV123*BE123),AE123*MATRIX!BV123*BE123,"n/a"),"")</f>
        <v/>
      </c>
      <c r="BS123" s="72"/>
      <c r="BT123" s="100" t="str">
        <f t="shared" si="56"/>
        <v/>
      </c>
      <c r="BU123" s="96"/>
      <c r="BV123" s="157" t="str">
        <f t="shared" si="65"/>
        <v/>
      </c>
      <c r="BW123" s="158" t="str">
        <f t="shared" si="58"/>
        <v/>
      </c>
      <c r="BY123" s="85" t="str">
        <f>IF(ISNUMBER(AE123),IF(ISNUMBER(MATRIX!Y123),MATRIX!Y123,"n/a"),"")</f>
        <v/>
      </c>
      <c r="BZ123" s="86" t="str">
        <f t="shared" si="66"/>
        <v/>
      </c>
    </row>
    <row r="124" spans="1:78">
      <c r="A124" s="293" t="str">
        <f>MATRIX!A124</f>
        <v>YAMAHA</v>
      </c>
      <c r="B124" s="293" t="str">
        <f>IF(MATRIX!B124&lt;&gt;0,MATRIX!B124,"-")</f>
        <v>XP 7000</v>
      </c>
      <c r="D124" t="b">
        <f>ISNUMBER(MATRIX!K124)</f>
        <v>1</v>
      </c>
      <c r="E124" t="b">
        <f>ISNUMBER(MATRIX!L124)</f>
        <v>1</v>
      </c>
      <c r="F124" t="b">
        <f>ISNUMBER(MATRIX!M124)</f>
        <v>0</v>
      </c>
      <c r="H124" t="b">
        <f>ISNUMBER(MATRIX!Q124)</f>
        <v>1</v>
      </c>
      <c r="I124" t="b">
        <f>ISNUMBER(MATRIX!R124)</f>
        <v>0</v>
      </c>
      <c r="K124" t="b">
        <f>AND(WLT&lt;=MATRIX!K124,MATRIX!K124&lt;=PIU*WLT)</f>
        <v>0</v>
      </c>
      <c r="L124" t="b">
        <f>AND(WLT&lt;=MATRIX!L124,MATRIX!L124&lt;=PIU*WLT)</f>
        <v>0</v>
      </c>
      <c r="M124" t="b">
        <f>AND(WLT&lt;=MATRIX!M124,MATRIX!M124&lt;=PIU*WLT)</f>
        <v>0</v>
      </c>
      <c r="O124" t="b">
        <f>AND(WLT&lt;=MATRIX!Q124,MATRIX!Q124&lt;=PIU*WLT)</f>
        <v>0</v>
      </c>
      <c r="P124" t="b">
        <f>AND(WLT&lt;=MATRIX!R124,MATRIX!R124&lt;=PIU*WLT)</f>
        <v>0</v>
      </c>
      <c r="R124" t="b">
        <f t="shared" si="51"/>
        <v>1</v>
      </c>
      <c r="S124" t="b">
        <f t="shared" si="52"/>
        <v>0</v>
      </c>
      <c r="T124" t="b">
        <f t="shared" si="53"/>
        <v>0</v>
      </c>
      <c r="V124" s="1">
        <f>IF(AND(ISNUMBER(MATRIX!$F124),MATRIX!$F124&lt;&gt;0),NLT/MATRIX!$F124,"ERROR")</f>
        <v>0</v>
      </c>
      <c r="X124" s="1" t="str">
        <f t="shared" si="59"/>
        <v>-</v>
      </c>
      <c r="Y124" s="1" t="str">
        <f t="shared" si="60"/>
        <v>-</v>
      </c>
      <c r="Z124" s="1" t="str">
        <f t="shared" si="61"/>
        <v>-</v>
      </c>
      <c r="AB124" s="1" t="str">
        <f t="shared" si="62"/>
        <v>-</v>
      </c>
      <c r="AC124" s="1" t="str">
        <f t="shared" si="63"/>
        <v>-</v>
      </c>
      <c r="AE124" s="64" t="str">
        <f t="shared" si="44"/>
        <v/>
      </c>
      <c r="AF124" s="64" t="str">
        <f t="shared" si="45"/>
        <v/>
      </c>
      <c r="AH124" s="62" t="str">
        <f>IF(ISNUMBER(AE124),AE124*MATRIX!E124,"-")</f>
        <v>-</v>
      </c>
      <c r="AJ124" s="215" t="str">
        <f>IF(ISNUMBER($AE124),IF(KP="kg",AE124*MATRIX!CB124,AE124*MATRIX!CB124*2.2),"-")</f>
        <v>-</v>
      </c>
      <c r="AK124" s="65" t="str">
        <f t="shared" si="64"/>
        <v/>
      </c>
      <c r="AM124" s="1" t="str">
        <f>IF(V124&lt;&gt;0,IF(COUNT(X124:Z124),IF(R124,MATRIX!K124,IF(S124,MATRIX!L124,IF(T124,MATRIX!M124,S))),IF(COUNT(AB124:AC124),IF(R124,MATRIX!Q124,IF(S124,MATRIX!R124,"--")),"---")),"")</f>
        <v/>
      </c>
      <c r="AO124" s="70" t="str">
        <f>IF(V124&lt;&gt;0,IF(COUNT(X124:Z124),AM124*AE124*MATRIX!F124,IF(COUNT(AB124:AC124),AM124*AE124*MATRIX!F124/2,"")),"")</f>
        <v/>
      </c>
      <c r="AQ124" s="40" t="str">
        <f>IF(ISNUMBER($AE124),IF(ISNUMBER(MATRIX!U124),IF(MATRIX!U124-INT(MATRIX!U124)=0,MATRIX!U124,"("&amp;MATRIX!U124&amp;")"),"n/a"),"")</f>
        <v/>
      </c>
      <c r="AR124" s="77"/>
      <c r="AS124" s="81" t="str">
        <f>IF(ISNUMBER(AE124), IF(ISNUMBER(MATRIX!AD124),AE124*MATRIX!AD124,"n/a"),"")</f>
        <v/>
      </c>
      <c r="AT124" s="77"/>
      <c r="AU124" s="83" t="str">
        <f>IF(ISNUMBER($AE124), IF(ISNUMBER(MATRIX!AF124),$AE124*MATRIX!AF124,"n/a"),"")</f>
        <v/>
      </c>
      <c r="AV124" s="77"/>
      <c r="AW124" s="81" t="str">
        <f>IF(ISNUMBER($AE124), IF(ISNUMBER(MATRIX!AP124),$AE124*MATRIX!AP124,"n/a"),"")</f>
        <v/>
      </c>
      <c r="AX124" s="77" t="s">
        <v>434</v>
      </c>
      <c r="AY124" s="83" t="str">
        <f>IF(ISNUMBER($AE124), IF(ISNUMBER(MATRIX!AR124),$AE124*MATRIX!AR124,"n/a"),"")</f>
        <v/>
      </c>
      <c r="BA124" s="217" t="str">
        <f>IF(ISNUMBER($AE124), IF(MV&gt;200,IF(ISNUMBER(MATRIX!CL124),MATRIX!CL124,"n/a"),IF(ISNUMBER(MATRIX!CH124),MATRIX!CH124,"n/a")),"")</f>
        <v/>
      </c>
      <c r="BB124" s="1"/>
      <c r="BC124" s="1" t="str">
        <f>IF(ISNUMBER(AE124),IF(AND(ISNUMBER('Lo-Z-OUTPUT'!BA124),'Lo-Z-OUTPUT'!BA124&lt;&gt;0),'Lo-Z-OUTPUT'!BA124,'Lo-Z-INPUT'!$K$15*'Lo-Z-INPUT'!$K$7),"")</f>
        <v/>
      </c>
      <c r="BD124" s="1"/>
      <c r="BE124" s="161" t="str">
        <f t="shared" si="46"/>
        <v/>
      </c>
      <c r="BF124" s="1"/>
      <c r="BG124" s="124" t="str">
        <f>IF(ISNUMBER($AE124),IF(MV&lt;200,IF(ISNUMBER(MATRIX!AE124),ROUND((MATRIX!AE124*IDLE/1000)*CKWH,2),"-"),IF(ISNUMBER(MATRIX!AQ124),ROUND((MATRIX!AQ124*IDLE/1000)*CKWH,2),"-")),"")</f>
        <v/>
      </c>
      <c r="BH124" s="125" t="str">
        <f t="shared" si="47"/>
        <v/>
      </c>
      <c r="BJ124" s="105" t="str">
        <f>IF(ISNUMBER($AE124),IF(MV&lt;200,IF(ISNUMBER(MATRIX!AG124),ROUND((MATRIX!AG124/1000)*RUNNING*CKWH,2),"-"),IF(ISNUMBER(MATRIX!AS124),ROUND((MATRIX!AS124/1000)*RUNNING*CKWH,2),"-")),"")</f>
        <v/>
      </c>
      <c r="BK124" s="126" t="str">
        <f t="shared" si="48"/>
        <v/>
      </c>
      <c r="BM124" s="129" t="str">
        <f t="shared" si="55"/>
        <v/>
      </c>
      <c r="BN124" s="127" t="str">
        <f t="shared" si="49"/>
        <v/>
      </c>
      <c r="BP124" s="101" t="str">
        <f>IF(ISNUMBER(AE124),IF(ISNUMBER(MATRIX!BU124),AE124*MATRIX!BU124,"n/a"),"")</f>
        <v/>
      </c>
      <c r="BQ124" s="72"/>
      <c r="BR124" s="72" t="str">
        <f>IF(ISNUMBER(AE124),IF(ISNUMBER(MATRIX!BV124*BE124),AE124*MATRIX!BV124*BE124,"n/a"),"")</f>
        <v/>
      </c>
      <c r="BS124" s="72"/>
      <c r="BT124" s="100" t="str">
        <f t="shared" si="56"/>
        <v/>
      </c>
      <c r="BU124" s="96"/>
      <c r="BV124" s="157" t="str">
        <f t="shared" si="65"/>
        <v/>
      </c>
      <c r="BW124" s="158" t="str">
        <f t="shared" si="58"/>
        <v/>
      </c>
      <c r="BY124" s="85" t="str">
        <f>IF(ISNUMBER(AE124),IF(ISNUMBER(MATRIX!Y124),MATRIX!Y124,"n/a"),"")</f>
        <v/>
      </c>
      <c r="BZ124" s="86" t="str">
        <f t="shared" si="66"/>
        <v/>
      </c>
    </row>
    <row r="125" spans="1:78">
      <c r="A125" s="293" t="str">
        <f>MATRIX!A125</f>
        <v>YAMAHA</v>
      </c>
      <c r="B125" s="293" t="str">
        <f>IF(MATRIX!B125&lt;&gt;0,MATRIX!B125,"-")</f>
        <v>TX4n</v>
      </c>
      <c r="D125" t="b">
        <f>ISNUMBER(MATRIX!K125)</f>
        <v>1</v>
      </c>
      <c r="E125" t="b">
        <f>ISNUMBER(MATRIX!L125)</f>
        <v>1</v>
      </c>
      <c r="F125" t="b">
        <f>ISNUMBER(MATRIX!M125)</f>
        <v>1</v>
      </c>
      <c r="H125" t="b">
        <f>ISNUMBER(MATRIX!Q125)</f>
        <v>1</v>
      </c>
      <c r="I125" t="b">
        <f>ISNUMBER(MATRIX!R125)</f>
        <v>1</v>
      </c>
      <c r="K125" t="b">
        <f>AND(WLT&lt;=MATRIX!K125,MATRIX!K125&lt;=PIU*WLT)</f>
        <v>0</v>
      </c>
      <c r="L125" t="b">
        <f>AND(WLT&lt;=MATRIX!L125,MATRIX!L125&lt;=PIU*WLT)</f>
        <v>0</v>
      </c>
      <c r="M125" t="b">
        <f>AND(WLT&lt;=MATRIX!M125,MATRIX!M125&lt;=PIU*WLT)</f>
        <v>0</v>
      </c>
      <c r="O125" t="b">
        <f>AND(WLT&lt;=MATRIX!Q125,MATRIX!Q125&lt;=PIU*WLT)</f>
        <v>0</v>
      </c>
      <c r="P125" t="b">
        <f>AND(WLT&lt;=MATRIX!R125,MATRIX!R125&lt;=PIU*WLT)</f>
        <v>0</v>
      </c>
      <c r="R125" t="b">
        <f t="shared" si="51"/>
        <v>1</v>
      </c>
      <c r="S125" t="b">
        <f t="shared" si="52"/>
        <v>0</v>
      </c>
      <c r="T125" t="b">
        <f t="shared" si="53"/>
        <v>0</v>
      </c>
      <c r="V125" s="1">
        <f>IF(AND(ISNUMBER(MATRIX!$F125),MATRIX!$F125&lt;&gt;0),NLT/MATRIX!$F125,"ERROR")</f>
        <v>0</v>
      </c>
      <c r="X125" s="1" t="str">
        <f t="shared" si="59"/>
        <v>-</v>
      </c>
      <c r="Y125" s="1" t="str">
        <f t="shared" si="60"/>
        <v>-</v>
      </c>
      <c r="Z125" s="1" t="str">
        <f t="shared" si="61"/>
        <v>-</v>
      </c>
      <c r="AB125" s="1" t="str">
        <f t="shared" si="62"/>
        <v>-</v>
      </c>
      <c r="AC125" s="1" t="str">
        <f t="shared" si="63"/>
        <v>-</v>
      </c>
      <c r="AE125" s="64" t="str">
        <f t="shared" si="44"/>
        <v/>
      </c>
      <c r="AF125" s="64" t="str">
        <f t="shared" si="45"/>
        <v/>
      </c>
      <c r="AH125" s="62" t="str">
        <f>IF(ISNUMBER(AE125),AE125*MATRIX!E125,"-")</f>
        <v>-</v>
      </c>
      <c r="AJ125" s="215" t="str">
        <f>IF(ISNUMBER($AE125),IF(KP="kg",AE125*MATRIX!CB125,AE125*MATRIX!CB125*2.2),"-")</f>
        <v>-</v>
      </c>
      <c r="AK125" s="65" t="str">
        <f t="shared" si="64"/>
        <v/>
      </c>
      <c r="AM125" s="1" t="str">
        <f>IF(V125&lt;&gt;0,IF(COUNT(X125:Z125),IF(R125,MATRIX!K125,IF(S125,MATRIX!L125,IF(T125,MATRIX!M125,S))),IF(COUNT(AB125:AC125),IF(R125,MATRIX!Q125,IF(S125,MATRIX!R125,"--")),"---")),"")</f>
        <v/>
      </c>
      <c r="AO125" s="70" t="str">
        <f>IF(V125&lt;&gt;0,IF(COUNT(X125:Z125),AM125*AE125*MATRIX!F125,IF(COUNT(AB125:AC125),AM125*AE125*MATRIX!F125/2,"")),"")</f>
        <v/>
      </c>
      <c r="AQ125" s="40" t="str">
        <f>IF(ISNUMBER($AE125),IF(ISNUMBER(MATRIX!U125),IF(MATRIX!U125-INT(MATRIX!U125)=0,MATRIX!U125,"("&amp;MATRIX!U125&amp;")"),"n/a"),"")</f>
        <v/>
      </c>
      <c r="AR125" s="77"/>
      <c r="AS125" s="81" t="str">
        <f>IF(ISNUMBER(AE125), IF(ISNUMBER(MATRIX!AD125),AE125*MATRIX!AD125,"n/a"),"")</f>
        <v/>
      </c>
      <c r="AT125" s="77"/>
      <c r="AU125" s="83" t="str">
        <f>IF(ISNUMBER($AE125), IF(ISNUMBER(MATRIX!AF125),$AE125*MATRIX!AF125,"n/a"),"")</f>
        <v/>
      </c>
      <c r="AV125" s="77"/>
      <c r="AW125" s="81" t="str">
        <f>IF(ISNUMBER($AE125), IF(ISNUMBER(MATRIX!AP125),$AE125*MATRIX!AP125,"n/a"),"")</f>
        <v/>
      </c>
      <c r="AX125" s="77" t="s">
        <v>434</v>
      </c>
      <c r="AY125" s="83" t="str">
        <f>IF(ISNUMBER($AE125), IF(ISNUMBER(MATRIX!AR125),$AE125*MATRIX!AR125,"n/a"),"")</f>
        <v/>
      </c>
      <c r="BA125" s="217" t="str">
        <f>IF(ISNUMBER($AE125), IF(MV&gt;200,IF(ISNUMBER(MATRIX!CL125),MATRIX!CL125,"n/a"),IF(ISNUMBER(MATRIX!CH125),MATRIX!CH125,"n/a")),"")</f>
        <v/>
      </c>
      <c r="BB125" s="1"/>
      <c r="BC125" s="1" t="str">
        <f>IF(ISNUMBER(AE125),IF(AND(ISNUMBER('Lo-Z-OUTPUT'!BA125),'Lo-Z-OUTPUT'!BA125&lt;&gt;0),'Lo-Z-OUTPUT'!BA125,'Lo-Z-INPUT'!$K$15*'Lo-Z-INPUT'!$K$7),"")</f>
        <v/>
      </c>
      <c r="BD125" s="1"/>
      <c r="BE125" s="161" t="str">
        <f t="shared" si="46"/>
        <v/>
      </c>
      <c r="BF125" s="1"/>
      <c r="BG125" s="124" t="str">
        <f>IF(ISNUMBER($AE125),IF(MV&lt;200,IF(ISNUMBER(MATRIX!AE125),ROUND((MATRIX!AE125*IDLE/1000)*CKWH,2),"-"),IF(ISNUMBER(MATRIX!AQ125),ROUND((MATRIX!AQ125*IDLE/1000)*CKWH,2),"-")),"")</f>
        <v/>
      </c>
      <c r="BH125" s="125" t="str">
        <f t="shared" si="47"/>
        <v/>
      </c>
      <c r="BJ125" s="105" t="str">
        <f>IF(ISNUMBER($AE125),IF(MV&lt;200,IF(ISNUMBER(MATRIX!AG125),ROUND((MATRIX!AG125/1000)*RUNNING*CKWH,2),"-"),IF(ISNUMBER(MATRIX!AS125),ROUND((MATRIX!AS125/1000)*RUNNING*CKWH,2),"-")),"")</f>
        <v/>
      </c>
      <c r="BK125" s="126" t="str">
        <f t="shared" si="48"/>
        <v/>
      </c>
      <c r="BM125" s="129" t="str">
        <f t="shared" si="55"/>
        <v/>
      </c>
      <c r="BN125" s="127" t="str">
        <f t="shared" si="49"/>
        <v/>
      </c>
      <c r="BP125" s="101" t="str">
        <f>IF(ISNUMBER(AE125),IF(ISNUMBER(MATRIX!BU125),AE125*MATRIX!BU125,"n/a"),"")</f>
        <v/>
      </c>
      <c r="BQ125" s="72"/>
      <c r="BR125" s="72" t="str">
        <f>IF(ISNUMBER(AE125),IF(ISNUMBER(MATRIX!BV125*BE125),AE125*MATRIX!BV125*BE125,"n/a"),"")</f>
        <v/>
      </c>
      <c r="BS125" s="72"/>
      <c r="BT125" s="100" t="str">
        <f t="shared" si="56"/>
        <v/>
      </c>
      <c r="BU125" s="96"/>
      <c r="BV125" s="157" t="str">
        <f t="shared" si="65"/>
        <v/>
      </c>
      <c r="BW125" s="158" t="str">
        <f t="shared" si="58"/>
        <v/>
      </c>
      <c r="BY125" s="85" t="str">
        <f>IF(ISNUMBER(AE125),IF(ISNUMBER(MATRIX!Y125),MATRIX!Y125,"n/a"),"")</f>
        <v/>
      </c>
      <c r="BZ125" s="86" t="str">
        <f t="shared" si="66"/>
        <v/>
      </c>
    </row>
    <row r="126" spans="1:78">
      <c r="A126" s="293" t="str">
        <f>MATRIX!A126</f>
        <v>YAMAHA</v>
      </c>
      <c r="B126" s="293" t="str">
        <f>IF(MATRIX!B126&lt;&gt;0,MATRIX!B126,"-")</f>
        <v>TX6n</v>
      </c>
      <c r="D126" t="b">
        <f>ISNUMBER(MATRIX!K126)</f>
        <v>1</v>
      </c>
      <c r="E126" t="b">
        <f>ISNUMBER(MATRIX!L126)</f>
        <v>1</v>
      </c>
      <c r="F126" t="b">
        <f>ISNUMBER(MATRIX!M126)</f>
        <v>1</v>
      </c>
      <c r="H126" t="b">
        <f>ISNUMBER(MATRIX!Q126)</f>
        <v>1</v>
      </c>
      <c r="I126" t="b">
        <f>ISNUMBER(MATRIX!R126)</f>
        <v>1</v>
      </c>
      <c r="K126" t="b">
        <f>AND(WLT&lt;=MATRIX!K126,MATRIX!K126&lt;=PIU*WLT)</f>
        <v>0</v>
      </c>
      <c r="L126" t="b">
        <f>AND(WLT&lt;=MATRIX!L126,MATRIX!L126&lt;=PIU*WLT)</f>
        <v>0</v>
      </c>
      <c r="M126" t="b">
        <f>AND(WLT&lt;=MATRIX!M126,MATRIX!M126&lt;=PIU*WLT)</f>
        <v>0</v>
      </c>
      <c r="O126" t="b">
        <f>AND(WLT&lt;=MATRIX!Q126,MATRIX!Q126&lt;=PIU*WLT)</f>
        <v>0</v>
      </c>
      <c r="P126" t="b">
        <f>AND(WLT&lt;=MATRIX!R126,MATRIX!R126&lt;=PIU*WLT)</f>
        <v>0</v>
      </c>
      <c r="R126" t="b">
        <f t="shared" si="51"/>
        <v>1</v>
      </c>
      <c r="S126" t="b">
        <f t="shared" si="52"/>
        <v>0</v>
      </c>
      <c r="T126" t="b">
        <f t="shared" si="53"/>
        <v>0</v>
      </c>
      <c r="V126" s="1">
        <f>IF(AND(ISNUMBER(MATRIX!$F126),MATRIX!$F126&lt;&gt;0),NLT/MATRIX!$F126,"ERROR")</f>
        <v>0</v>
      </c>
      <c r="X126" s="1" t="str">
        <f t="shared" si="59"/>
        <v>-</v>
      </c>
      <c r="Y126" s="1" t="str">
        <f t="shared" si="60"/>
        <v>-</v>
      </c>
      <c r="Z126" s="1" t="str">
        <f t="shared" si="61"/>
        <v>-</v>
      </c>
      <c r="AB126" s="1" t="str">
        <f t="shared" si="62"/>
        <v>-</v>
      </c>
      <c r="AC126" s="1" t="str">
        <f t="shared" si="63"/>
        <v>-</v>
      </c>
      <c r="AE126" s="64" t="str">
        <f t="shared" si="44"/>
        <v/>
      </c>
      <c r="AF126" s="64" t="str">
        <f t="shared" si="45"/>
        <v/>
      </c>
      <c r="AH126" s="62" t="str">
        <f>IF(ISNUMBER(AE126),AE126*MATRIX!E126,"-")</f>
        <v>-</v>
      </c>
      <c r="AJ126" s="215" t="str">
        <f>IF(ISNUMBER($AE126),IF(KP="kg",AE126*MATRIX!CB126,AE126*MATRIX!CB126*2.2),"-")</f>
        <v>-</v>
      </c>
      <c r="AK126" s="65" t="str">
        <f t="shared" si="64"/>
        <v/>
      </c>
      <c r="AM126" s="1" t="str">
        <f>IF(V126&lt;&gt;0,IF(COUNT(X126:Z126),IF(R126,MATRIX!K126,IF(S126,MATRIX!L126,IF(T126,MATRIX!M126,S))),IF(COUNT(AB126:AC126),IF(R126,MATRIX!Q126,IF(S126,MATRIX!R126,"--")),"---")),"")</f>
        <v/>
      </c>
      <c r="AO126" s="70" t="str">
        <f>IF(V126&lt;&gt;0,IF(COUNT(X126:Z126),AM126*AE126*MATRIX!F126,IF(COUNT(AB126:AC126),AM126*AE126*MATRIX!F126/2,"")),"")</f>
        <v/>
      </c>
      <c r="AQ126" s="40" t="str">
        <f>IF(ISNUMBER($AE126),IF(ISNUMBER(MATRIX!U126),IF(MATRIX!U126-INT(MATRIX!U126)=0,MATRIX!U126,"("&amp;MATRIX!U126&amp;")"),"n/a"),"")</f>
        <v/>
      </c>
      <c r="AR126" s="77"/>
      <c r="AS126" s="81" t="str">
        <f>IF(ISNUMBER(AE126), IF(ISNUMBER(MATRIX!AD126),AE126*MATRIX!AD126,"n/a"),"")</f>
        <v/>
      </c>
      <c r="AT126" s="77"/>
      <c r="AU126" s="83" t="str">
        <f>IF(ISNUMBER($AE126), IF(ISNUMBER(MATRIX!AF126),$AE126*MATRIX!AF126,"n/a"),"")</f>
        <v/>
      </c>
      <c r="AV126" s="77"/>
      <c r="AW126" s="81" t="str">
        <f>IF(ISNUMBER($AE126), IF(ISNUMBER(MATRIX!AP126),$AE126*MATRIX!AP126,"n/a"),"")</f>
        <v/>
      </c>
      <c r="AX126" s="77" t="s">
        <v>434</v>
      </c>
      <c r="AY126" s="83" t="str">
        <f>IF(ISNUMBER($AE126), IF(ISNUMBER(MATRIX!AR126),$AE126*MATRIX!AR126,"n/a"),"")</f>
        <v/>
      </c>
      <c r="BA126" s="217" t="str">
        <f>IF(ISNUMBER($AE126), IF(MV&gt;200,IF(ISNUMBER(MATRIX!CL126),MATRIX!CL126,"n/a"),IF(ISNUMBER(MATRIX!CH126),MATRIX!CH126,"n/a")),"")</f>
        <v/>
      </c>
      <c r="BB126" s="1"/>
      <c r="BC126" s="1" t="str">
        <f>IF(ISNUMBER(AE126),IF(AND(ISNUMBER('Lo-Z-OUTPUT'!BA126),'Lo-Z-OUTPUT'!BA126&lt;&gt;0),'Lo-Z-OUTPUT'!BA126,'Lo-Z-INPUT'!$K$15*'Lo-Z-INPUT'!$K$7),"")</f>
        <v/>
      </c>
      <c r="BD126" s="1"/>
      <c r="BE126" s="161" t="str">
        <f t="shared" si="46"/>
        <v/>
      </c>
      <c r="BF126" s="1"/>
      <c r="BG126" s="124" t="str">
        <f>IF(ISNUMBER($AE126),IF(MV&lt;200,IF(ISNUMBER(MATRIX!AE126),ROUND((MATRIX!AE126*IDLE/1000)*CKWH,2),"-"),IF(ISNUMBER(MATRIX!AQ126),ROUND((MATRIX!AQ126*IDLE/1000)*CKWH,2),"-")),"")</f>
        <v/>
      </c>
      <c r="BH126" s="125" t="str">
        <f t="shared" si="47"/>
        <v/>
      </c>
      <c r="BJ126" s="105" t="str">
        <f>IF(ISNUMBER($AE126),IF(MV&lt;200,IF(ISNUMBER(MATRIX!AG126),ROUND((MATRIX!AG126/1000)*RUNNING*CKWH,2),"-"),IF(ISNUMBER(MATRIX!AS126),ROUND((MATRIX!AS126/1000)*RUNNING*CKWH,2),"-")),"")</f>
        <v/>
      </c>
      <c r="BK126" s="126" t="str">
        <f t="shared" si="48"/>
        <v/>
      </c>
      <c r="BM126" s="129" t="str">
        <f t="shared" si="55"/>
        <v/>
      </c>
      <c r="BN126" s="127" t="str">
        <f t="shared" si="49"/>
        <v/>
      </c>
      <c r="BP126" s="101" t="str">
        <f>IF(ISNUMBER(AE126),IF(ISNUMBER(MATRIX!BU126),AE126*MATRIX!BU126,"n/a"),"")</f>
        <v/>
      </c>
      <c r="BQ126" s="72"/>
      <c r="BR126" s="72" t="str">
        <f>IF(ISNUMBER(AE126),IF(ISNUMBER(MATRIX!BV126*BE126),AE126*MATRIX!BV126*BE126,"n/a"),"")</f>
        <v/>
      </c>
      <c r="BS126" s="72"/>
      <c r="BT126" s="100" t="str">
        <f t="shared" si="56"/>
        <v/>
      </c>
      <c r="BU126" s="96"/>
      <c r="BV126" s="157" t="str">
        <f t="shared" si="65"/>
        <v/>
      </c>
      <c r="BW126" s="158" t="str">
        <f t="shared" si="58"/>
        <v/>
      </c>
      <c r="BY126" s="85" t="str">
        <f>IF(ISNUMBER(AE126),IF(ISNUMBER(MATRIX!Y126),MATRIX!Y126,"n/a"),"")</f>
        <v/>
      </c>
      <c r="BZ126" s="86" t="str">
        <f t="shared" si="66"/>
        <v/>
      </c>
    </row>
    <row r="127" spans="1:78">
      <c r="A127" s="293" t="str">
        <f>MATRIX!A127</f>
        <v>YAMAHA</v>
      </c>
      <c r="B127" s="293" t="str">
        <f>IF(MATRIX!B127&lt;&gt;0,MATRIX!B127,"-")</f>
        <v>XMV4280</v>
      </c>
      <c r="D127" t="b">
        <f>ISNUMBER(MATRIX!K127)</f>
        <v>1</v>
      </c>
      <c r="E127" t="b">
        <f>ISNUMBER(MATRIX!L127)</f>
        <v>1</v>
      </c>
      <c r="F127" t="b">
        <f>ISNUMBER(MATRIX!M127)</f>
        <v>0</v>
      </c>
      <c r="H127" t="b">
        <f>ISNUMBER(MATRIX!Q127)</f>
        <v>1</v>
      </c>
      <c r="I127" t="b">
        <f>ISNUMBER(MATRIX!R127)</f>
        <v>1</v>
      </c>
      <c r="K127" t="b">
        <f>AND(WLT&lt;=MATRIX!K127,MATRIX!K127&lt;=PIU*WLT)</f>
        <v>0</v>
      </c>
      <c r="L127" t="b">
        <f>AND(WLT&lt;=MATRIX!L127,MATRIX!L127&lt;=PIU*WLT)</f>
        <v>0</v>
      </c>
      <c r="M127" t="b">
        <f>AND(WLT&lt;=MATRIX!M127,MATRIX!M127&lt;=PIU*WLT)</f>
        <v>0</v>
      </c>
      <c r="O127" t="b">
        <f>AND(WLT&lt;=MATRIX!Q127,MATRIX!Q127&lt;=PIU*WLT)</f>
        <v>0</v>
      </c>
      <c r="P127" t="b">
        <f>AND(WLT&lt;=MATRIX!R127,MATRIX!R127&lt;=PIU*WLT)</f>
        <v>0</v>
      </c>
      <c r="R127" t="b">
        <f t="shared" si="51"/>
        <v>1</v>
      </c>
      <c r="S127" t="b">
        <f t="shared" si="52"/>
        <v>0</v>
      </c>
      <c r="T127" t="b">
        <f t="shared" si="53"/>
        <v>0</v>
      </c>
      <c r="V127" s="1">
        <f>IF(AND(ISNUMBER(MATRIX!$F127),MATRIX!$F127&lt;&gt;0),NLT/MATRIX!$F127,"ERROR")</f>
        <v>0</v>
      </c>
      <c r="X127" s="1" t="str">
        <f t="shared" ref="X127:X132" si="67">IF(AND(K127,R127),CEILING(V127,1),"-")</f>
        <v>-</v>
      </c>
      <c r="Y127" s="1" t="str">
        <f t="shared" ref="Y127:Y132" si="68">IF(AND(L127,S127),CEILING(V127,1),"-")</f>
        <v>-</v>
      </c>
      <c r="Z127" s="1" t="str">
        <f t="shared" ref="Z127:Z132" si="69">IF(AND(M127,T127),CEILING(V127,1),"-")</f>
        <v>-</v>
      </c>
      <c r="AB127" s="1" t="str">
        <f t="shared" ref="AB127:AB132" si="70">IF(AND(O127,R127),CEILING(V127*2,1),"-")</f>
        <v>-</v>
      </c>
      <c r="AC127" s="1" t="str">
        <f t="shared" ref="AC127:AC132" si="71">IF(AND(P127,S127),CEILING(V127*2,1),"-")</f>
        <v>-</v>
      </c>
      <c r="AE127" s="64" t="str">
        <f t="shared" si="44"/>
        <v/>
      </c>
      <c r="AF127" s="64" t="str">
        <f t="shared" si="45"/>
        <v/>
      </c>
      <c r="AH127" s="62" t="str">
        <f>IF(ISNUMBER(AE127),AE127*MATRIX!E127,"-")</f>
        <v>-</v>
      </c>
      <c r="AJ127" s="215" t="str">
        <f>IF(ISNUMBER($AE127),IF(KP="kg",AE127*MATRIX!CB127,AE127*MATRIX!CB127*2.2),"-")</f>
        <v>-</v>
      </c>
      <c r="AK127" s="65" t="str">
        <f t="shared" ref="AK127:AK132" si="72">IF(ISNUMBER(AE127),KP,"")</f>
        <v/>
      </c>
      <c r="AM127" s="1" t="str">
        <f>IF(V127&lt;&gt;0,IF(COUNT(X127:Z127),IF(R127,MATRIX!K127,IF(S127,MATRIX!L127,IF(T127,MATRIX!M127,S))),IF(COUNT(AB127:AC127),IF(R127,MATRIX!Q127,IF(S127,MATRIX!R127,"--")),"---")),"")</f>
        <v/>
      </c>
      <c r="AO127" s="70" t="str">
        <f>IF(V127&lt;&gt;0,IF(COUNT(X127:Z127),AM127*AE127*MATRIX!F127,IF(COUNT(AB127:AC127),AM127*AE127*MATRIX!F127/2,"")),"")</f>
        <v/>
      </c>
      <c r="AQ127" s="40" t="str">
        <f>IF(ISNUMBER($AE127),IF(ISNUMBER(MATRIX!U127),IF(MATRIX!U127-INT(MATRIX!U127)=0,MATRIX!U127,"("&amp;MATRIX!U127&amp;")"),"n/a"),"")</f>
        <v/>
      </c>
      <c r="AR127" s="77"/>
      <c r="AS127" s="81" t="str">
        <f>IF(ISNUMBER(AE127), IF(ISNUMBER(MATRIX!AD127),AE127*MATRIX!AD127,"n/a"),"")</f>
        <v/>
      </c>
      <c r="AT127" s="77"/>
      <c r="AU127" s="83" t="str">
        <f>IF(ISNUMBER($AE127), IF(ISNUMBER(MATRIX!AF127),$AE127*MATRIX!AF127,"n/a"),"")</f>
        <v/>
      </c>
      <c r="AV127" s="77"/>
      <c r="AW127" s="81" t="str">
        <f>IF(ISNUMBER($AE127), IF(ISNUMBER(MATRIX!AP127),$AE127*MATRIX!AP127,"n/a"),"")</f>
        <v/>
      </c>
      <c r="AX127" s="77" t="s">
        <v>434</v>
      </c>
      <c r="AY127" s="83" t="str">
        <f>IF(ISNUMBER($AE127), IF(ISNUMBER(MATRIX!AR127),$AE127*MATRIX!AR127,"n/a"),"")</f>
        <v/>
      </c>
      <c r="BA127" s="217" t="str">
        <f>IF(ISNUMBER($AE127), IF(MV&gt;200,IF(ISNUMBER(MATRIX!CL127),MATRIX!CL127,"n/a"),IF(ISNUMBER(MATRIX!CH127),MATRIX!CH127,"n/a")),"")</f>
        <v/>
      </c>
      <c r="BB127" s="1"/>
      <c r="BC127" s="1" t="str">
        <f>IF(ISNUMBER(AE127),IF(AND(ISNUMBER('Lo-Z-OUTPUT'!BA127),'Lo-Z-OUTPUT'!BA127&lt;&gt;0),'Lo-Z-OUTPUT'!BA127,'Lo-Z-INPUT'!$K$15*'Lo-Z-INPUT'!$K$7),"")</f>
        <v/>
      </c>
      <c r="BD127" s="1"/>
      <c r="BE127" s="161" t="str">
        <f t="shared" si="46"/>
        <v/>
      </c>
      <c r="BF127" s="1"/>
      <c r="BG127" s="124" t="str">
        <f>IF(ISNUMBER($AE127),IF(MV&lt;200,IF(ISNUMBER(MATRIX!AE127),ROUND((MATRIX!AE127*IDLE/1000)*CKWH,2),"-"),IF(ISNUMBER(MATRIX!AQ127),ROUND((MATRIX!AQ127*IDLE/1000)*CKWH,2),"-")),"")</f>
        <v/>
      </c>
      <c r="BH127" s="125" t="str">
        <f t="shared" si="47"/>
        <v/>
      </c>
      <c r="BJ127" s="105" t="str">
        <f>IF(ISNUMBER($AE127),IF(MV&lt;200,IF(ISNUMBER(MATRIX!AG127),ROUND((MATRIX!AG127/1000)*RUNNING*CKWH,2),"-"),IF(ISNUMBER(MATRIX!AS127),ROUND((MATRIX!AS127/1000)*RUNNING*CKWH,2),"-")),"")</f>
        <v/>
      </c>
      <c r="BK127" s="126" t="str">
        <f t="shared" si="48"/>
        <v/>
      </c>
      <c r="BM127" s="129" t="str">
        <f t="shared" si="55"/>
        <v/>
      </c>
      <c r="BN127" s="127" t="str">
        <f t="shared" si="49"/>
        <v/>
      </c>
      <c r="BP127" s="101" t="str">
        <f>IF(ISNUMBER(AE127),IF(ISNUMBER(MATRIX!BU127),AE127*MATRIX!BU127,"n/a"),"")</f>
        <v/>
      </c>
      <c r="BQ127" s="72"/>
      <c r="BR127" s="72" t="str">
        <f>IF(ISNUMBER(AE127),IF(ISNUMBER(MATRIX!BV127*BE127),AE127*MATRIX!BV127*BE127,"n/a"),"")</f>
        <v/>
      </c>
      <c r="BS127" s="72"/>
      <c r="BT127" s="100" t="str">
        <f t="shared" si="56"/>
        <v/>
      </c>
      <c r="BU127" s="96"/>
      <c r="BV127" s="157" t="str">
        <f t="shared" ref="BV127:BV132" si="73">IF(ISNUMBER(BT127),BT127*CBTU,"")</f>
        <v/>
      </c>
      <c r="BW127" s="158" t="str">
        <f t="shared" si="58"/>
        <v/>
      </c>
      <c r="BY127" s="85" t="str">
        <f>IF(ISNUMBER(AE127),IF(ISNUMBER(MATRIX!Y127),MATRIX!Y127,"n/a"),"")</f>
        <v/>
      </c>
      <c r="BZ127" s="86" t="str">
        <f t="shared" ref="BZ127:BZ132" si="74">IF(ISNUMBER(BY127),"dB","")</f>
        <v/>
      </c>
    </row>
    <row r="128" spans="1:78">
      <c r="A128" s="293" t="str">
        <f>MATRIX!A128</f>
        <v>YAMAHA</v>
      </c>
      <c r="B128" s="293" t="str">
        <f>IF(MATRIX!B128&lt;&gt;0,MATRIX!B128,"-")</f>
        <v>XMV4140</v>
      </c>
      <c r="D128" t="b">
        <f>ISNUMBER(MATRIX!K128)</f>
        <v>1</v>
      </c>
      <c r="E128" t="b">
        <f>ISNUMBER(MATRIX!L128)</f>
        <v>1</v>
      </c>
      <c r="F128" t="b">
        <f>ISNUMBER(MATRIX!M128)</f>
        <v>0</v>
      </c>
      <c r="H128" t="b">
        <f>ISNUMBER(MATRIX!Q128)</f>
        <v>1</v>
      </c>
      <c r="I128" t="b">
        <f>ISNUMBER(MATRIX!R128)</f>
        <v>1</v>
      </c>
      <c r="K128" t="b">
        <f>AND(WLT&lt;=MATRIX!K128,MATRIX!K128&lt;=PIU*WLT)</f>
        <v>0</v>
      </c>
      <c r="L128" t="b">
        <f>AND(WLT&lt;=MATRIX!L128,MATRIX!L128&lt;=PIU*WLT)</f>
        <v>0</v>
      </c>
      <c r="M128" t="b">
        <f>AND(WLT&lt;=MATRIX!M128,MATRIX!M128&lt;=PIU*WLT)</f>
        <v>0</v>
      </c>
      <c r="O128" t="b">
        <f>AND(WLT&lt;=MATRIX!Q128,MATRIX!Q128&lt;=PIU*WLT)</f>
        <v>0</v>
      </c>
      <c r="P128" t="b">
        <f>AND(WLT&lt;=MATRIX!R128,MATRIX!R128&lt;=PIU*WLT)</f>
        <v>0</v>
      </c>
      <c r="R128" t="b">
        <f t="shared" si="51"/>
        <v>1</v>
      </c>
      <c r="S128" t="b">
        <f t="shared" si="52"/>
        <v>0</v>
      </c>
      <c r="T128" t="b">
        <f t="shared" si="53"/>
        <v>0</v>
      </c>
      <c r="V128" s="1">
        <f>IF(AND(ISNUMBER(MATRIX!$F128),MATRIX!$F128&lt;&gt;0),NLT/MATRIX!$F128,"ERROR")</f>
        <v>0</v>
      </c>
      <c r="X128" s="1" t="str">
        <f t="shared" si="67"/>
        <v>-</v>
      </c>
      <c r="Y128" s="1" t="str">
        <f t="shared" si="68"/>
        <v>-</v>
      </c>
      <c r="Z128" s="1" t="str">
        <f t="shared" si="69"/>
        <v>-</v>
      </c>
      <c r="AB128" s="1" t="str">
        <f t="shared" si="70"/>
        <v>-</v>
      </c>
      <c r="AC128" s="1" t="str">
        <f t="shared" si="71"/>
        <v>-</v>
      </c>
      <c r="AE128" s="64" t="str">
        <f t="shared" si="44"/>
        <v/>
      </c>
      <c r="AF128" s="64" t="str">
        <f t="shared" si="45"/>
        <v/>
      </c>
      <c r="AH128" s="62" t="str">
        <f>IF(ISNUMBER(AE128),AE128*MATRIX!E128,"-")</f>
        <v>-</v>
      </c>
      <c r="AJ128" s="215" t="str">
        <f>IF(ISNUMBER($AE128),IF(KP="kg",AE128*MATRIX!CB128,AE128*MATRIX!CB128*2.2),"-")</f>
        <v>-</v>
      </c>
      <c r="AK128" s="65" t="str">
        <f t="shared" si="72"/>
        <v/>
      </c>
      <c r="AM128" s="1" t="str">
        <f>IF(V128&lt;&gt;0,IF(COUNT(X128:Z128),IF(R128,MATRIX!K128,IF(S128,MATRIX!L128,IF(T128,MATRIX!M128,S))),IF(COUNT(AB128:AC128),IF(R128,MATRIX!Q128,IF(S128,MATRIX!R128,"--")),"---")),"")</f>
        <v/>
      </c>
      <c r="AO128" s="70" t="str">
        <f>IF(V128&lt;&gt;0,IF(COUNT(X128:Z128),AM128*AE128*MATRIX!F128,IF(COUNT(AB128:AC128),AM128*AE128*MATRIX!F128/2,"")),"")</f>
        <v/>
      </c>
      <c r="AQ128" s="40" t="str">
        <f>IF(ISNUMBER($AE128),IF(ISNUMBER(MATRIX!U128),IF(MATRIX!U128-INT(MATRIX!U128)=0,MATRIX!U128,"("&amp;MATRIX!U128&amp;")"),"n/a"),"")</f>
        <v/>
      </c>
      <c r="AR128" s="77"/>
      <c r="AS128" s="81" t="str">
        <f>IF(ISNUMBER(AE128), IF(ISNUMBER(MATRIX!AD128),AE128*MATRIX!AD128,"n/a"),"")</f>
        <v/>
      </c>
      <c r="AT128" s="77"/>
      <c r="AU128" s="83" t="str">
        <f>IF(ISNUMBER($AE128), IF(ISNUMBER(MATRIX!AF128),$AE128*MATRIX!AF128,"n/a"),"")</f>
        <v/>
      </c>
      <c r="AV128" s="77"/>
      <c r="AW128" s="81" t="str">
        <f>IF(ISNUMBER($AE128), IF(ISNUMBER(MATRIX!AP128),$AE128*MATRIX!AP128,"n/a"),"")</f>
        <v/>
      </c>
      <c r="AX128" s="77" t="s">
        <v>434</v>
      </c>
      <c r="AY128" s="83" t="str">
        <f>IF(ISNUMBER($AE128), IF(ISNUMBER(MATRIX!AR128),$AE128*MATRIX!AR128,"n/a"),"")</f>
        <v/>
      </c>
      <c r="BA128" s="217" t="str">
        <f>IF(ISNUMBER($AE128), IF(MV&gt;200,IF(ISNUMBER(MATRIX!CL128),MATRIX!CL128,"n/a"),IF(ISNUMBER(MATRIX!CH128),MATRIX!CH128,"n/a")),"")</f>
        <v/>
      </c>
      <c r="BB128" s="1"/>
      <c r="BC128" s="1" t="str">
        <f>IF(ISNUMBER(AE128),IF(AND(ISNUMBER('Lo-Z-OUTPUT'!BA128),'Lo-Z-OUTPUT'!BA128&lt;&gt;0),'Lo-Z-OUTPUT'!BA128,'Lo-Z-INPUT'!$K$15*'Lo-Z-INPUT'!$K$7),"")</f>
        <v/>
      </c>
      <c r="BD128" s="1"/>
      <c r="BE128" s="161" t="str">
        <f t="shared" si="46"/>
        <v/>
      </c>
      <c r="BF128" s="1"/>
      <c r="BG128" s="124" t="str">
        <f>IF(ISNUMBER($AE128),IF(MV&lt;200,IF(ISNUMBER(MATRIX!AE128),ROUND((MATRIX!AE128*IDLE/1000)*CKWH,2),"-"),IF(ISNUMBER(MATRIX!AQ128),ROUND((MATRIX!AQ128*IDLE/1000)*CKWH,2),"-")),"")</f>
        <v/>
      </c>
      <c r="BH128" s="125" t="str">
        <f t="shared" si="47"/>
        <v/>
      </c>
      <c r="BJ128" s="105" t="str">
        <f>IF(ISNUMBER($AE128),IF(MV&lt;200,IF(ISNUMBER(MATRIX!AG128),ROUND((MATRIX!AG128/1000)*RUNNING*CKWH,2),"-"),IF(ISNUMBER(MATRIX!AS128),ROUND((MATRIX!AS128/1000)*RUNNING*CKWH,2),"-")),"")</f>
        <v/>
      </c>
      <c r="BK128" s="126" t="str">
        <f t="shared" si="48"/>
        <v/>
      </c>
      <c r="BM128" s="129" t="str">
        <f t="shared" si="55"/>
        <v/>
      </c>
      <c r="BN128" s="127" t="str">
        <f t="shared" si="49"/>
        <v/>
      </c>
      <c r="BP128" s="101" t="str">
        <f>IF(ISNUMBER(AE128),IF(ISNUMBER(MATRIX!BU128),AE128*MATRIX!BU128,"n/a"),"")</f>
        <v/>
      </c>
      <c r="BQ128" s="72"/>
      <c r="BR128" s="72" t="str">
        <f>IF(ISNUMBER(AE128),IF(ISNUMBER(MATRIX!BV128*BE128),AE128*MATRIX!BV128*BE128,"n/a"),"")</f>
        <v/>
      </c>
      <c r="BS128" s="72"/>
      <c r="BT128" s="100" t="str">
        <f t="shared" si="56"/>
        <v/>
      </c>
      <c r="BU128" s="96"/>
      <c r="BV128" s="157" t="str">
        <f t="shared" si="73"/>
        <v/>
      </c>
      <c r="BW128" s="158" t="str">
        <f t="shared" si="58"/>
        <v/>
      </c>
      <c r="BY128" s="85" t="str">
        <f>IF(ISNUMBER(AE128),IF(ISNUMBER(MATRIX!Y128),MATRIX!Y128,"n/a"),"")</f>
        <v/>
      </c>
      <c r="BZ128" s="86" t="str">
        <f t="shared" si="74"/>
        <v/>
      </c>
    </row>
    <row r="129" spans="1:78">
      <c r="A129" s="293" t="str">
        <f>MATRIX!A129</f>
        <v>YAMAHA</v>
      </c>
      <c r="B129" s="293" t="str">
        <f>IF(MATRIX!B129&lt;&gt;0,MATRIX!B129,"-")</f>
        <v>IPA 8200</v>
      </c>
      <c r="D129" t="b">
        <f>ISNUMBER(MATRIX!K129)</f>
        <v>1</v>
      </c>
      <c r="E129" t="b">
        <f>ISNUMBER(MATRIX!L129)</f>
        <v>1</v>
      </c>
      <c r="F129" t="b">
        <f>ISNUMBER(MATRIX!M129)</f>
        <v>0</v>
      </c>
      <c r="H129" t="b">
        <f>ISNUMBER(MATRIX!Q129)</f>
        <v>1</v>
      </c>
      <c r="I129" t="b">
        <f>ISNUMBER(MATRIX!R129)</f>
        <v>0</v>
      </c>
      <c r="K129" t="b">
        <f>AND(WLT&lt;=MATRIX!K129,MATRIX!K129&lt;=PIU*WLT)</f>
        <v>0</v>
      </c>
      <c r="L129" t="b">
        <f>AND(WLT&lt;=MATRIX!L129,MATRIX!L129&lt;=PIU*WLT)</f>
        <v>0</v>
      </c>
      <c r="M129" t="b">
        <f>AND(WLT&lt;=MATRIX!M129,MATRIX!M129&lt;=PIU*WLT)</f>
        <v>0</v>
      </c>
      <c r="O129" t="b">
        <f>AND(WLT&lt;=MATRIX!Q129,MATRIX!Q129&lt;=PIU*WLT)</f>
        <v>0</v>
      </c>
      <c r="P129" t="b">
        <f>AND(WLT&lt;=MATRIX!R129,MATRIX!R129&lt;=PIU*WLT)</f>
        <v>0</v>
      </c>
      <c r="R129" t="b">
        <f t="shared" si="51"/>
        <v>1</v>
      </c>
      <c r="S129" t="b">
        <f t="shared" si="52"/>
        <v>0</v>
      </c>
      <c r="T129" t="b">
        <f t="shared" si="53"/>
        <v>0</v>
      </c>
      <c r="V129" s="1">
        <f>IF(AND(ISNUMBER(MATRIX!$F129),MATRIX!$F129&lt;&gt;0),NLT/MATRIX!$F129,"ERROR")</f>
        <v>0</v>
      </c>
      <c r="X129" s="1" t="str">
        <f t="shared" si="67"/>
        <v>-</v>
      </c>
      <c r="Y129" s="1" t="str">
        <f t="shared" si="68"/>
        <v>-</v>
      </c>
      <c r="Z129" s="1" t="str">
        <f t="shared" si="69"/>
        <v>-</v>
      </c>
      <c r="AB129" s="1" t="str">
        <f t="shared" si="70"/>
        <v>-</v>
      </c>
      <c r="AC129" s="1" t="str">
        <f t="shared" si="71"/>
        <v>-</v>
      </c>
      <c r="AE129" s="64" t="str">
        <f t="shared" si="44"/>
        <v/>
      </c>
      <c r="AF129" s="64" t="str">
        <f t="shared" si="45"/>
        <v/>
      </c>
      <c r="AH129" s="62" t="str">
        <f>IF(ISNUMBER(AE129),AE129*MATRIX!E129,"-")</f>
        <v>-</v>
      </c>
      <c r="AJ129" s="215" t="str">
        <f>IF(ISNUMBER($AE129),IF(KP="kg",AE129*MATRIX!CB129,AE129*MATRIX!CB129*2.2),"-")</f>
        <v>-</v>
      </c>
      <c r="AK129" s="65" t="str">
        <f t="shared" si="72"/>
        <v/>
      </c>
      <c r="AM129" s="1" t="str">
        <f>IF(V129&lt;&gt;0,IF(COUNT(X129:Z129),IF(R129,MATRIX!K129,IF(S129,MATRIX!L129,IF(T129,MATRIX!M129,S))),IF(COUNT(AB129:AC129),IF(R129,MATRIX!Q129,IF(S129,MATRIX!R129,"--")),"---")),"")</f>
        <v/>
      </c>
      <c r="AO129" s="70" t="str">
        <f>IF(V129&lt;&gt;0,IF(COUNT(X129:Z129),AM129*AE129*MATRIX!F129,IF(COUNT(AB129:AC129),AM129*AE129*MATRIX!F129/2,"")),"")</f>
        <v/>
      </c>
      <c r="AQ129" s="40" t="str">
        <f>IF(ISNUMBER($AE129),IF(ISNUMBER(MATRIX!U129),IF(MATRIX!U129-INT(MATRIX!U129)=0,MATRIX!U129,"("&amp;MATRIX!U129&amp;")"),"n/a"),"")</f>
        <v/>
      </c>
      <c r="AR129" s="77"/>
      <c r="AS129" s="81" t="str">
        <f>IF(ISNUMBER(AE129), IF(ISNUMBER(MATRIX!AD129),AE129*MATRIX!AD129,"n/a"),"")</f>
        <v/>
      </c>
      <c r="AT129" s="77"/>
      <c r="AU129" s="83" t="str">
        <f>IF(ISNUMBER($AE129), IF(ISNUMBER(MATRIX!AF129),$AE129*MATRIX!AF129,"n/a"),"")</f>
        <v/>
      </c>
      <c r="AV129" s="77"/>
      <c r="AW129" s="81" t="str">
        <f>IF(ISNUMBER($AE129), IF(ISNUMBER(MATRIX!AP129),$AE129*MATRIX!AP129,"n/a"),"")</f>
        <v/>
      </c>
      <c r="AX129" s="77" t="s">
        <v>434</v>
      </c>
      <c r="AY129" s="83" t="str">
        <f>IF(ISNUMBER($AE129), IF(ISNUMBER(MATRIX!AR129),$AE129*MATRIX!AR129,"n/a"),"")</f>
        <v/>
      </c>
      <c r="BA129" s="217" t="str">
        <f>IF(ISNUMBER($AE129), IF(MV&gt;200,IF(ISNUMBER(MATRIX!CL129),MATRIX!CL129,"n/a"),IF(ISNUMBER(MATRIX!CH129),MATRIX!CH129,"n/a")),"")</f>
        <v/>
      </c>
      <c r="BB129" s="1"/>
      <c r="BC129" s="1" t="str">
        <f>IF(ISNUMBER(AE129),IF(AND(ISNUMBER('Lo-Z-OUTPUT'!BA129),'Lo-Z-OUTPUT'!BA129&lt;&gt;0),'Lo-Z-OUTPUT'!BA129,'Lo-Z-INPUT'!$K$15*'Lo-Z-INPUT'!$K$7),"")</f>
        <v/>
      </c>
      <c r="BD129" s="1"/>
      <c r="BE129" s="161" t="str">
        <f t="shared" si="46"/>
        <v/>
      </c>
      <c r="BF129" s="1"/>
      <c r="BG129" s="124" t="str">
        <f>IF(ISNUMBER($AE129),IF(MV&lt;200,IF(ISNUMBER(MATRIX!AE129),ROUND((MATRIX!AE129*IDLE/1000)*CKWH,2),"-"),IF(ISNUMBER(MATRIX!AQ129),ROUND((MATRIX!AQ129*IDLE/1000)*CKWH,2),"-")),"")</f>
        <v/>
      </c>
      <c r="BH129" s="125" t="str">
        <f t="shared" si="47"/>
        <v/>
      </c>
      <c r="BJ129" s="105" t="str">
        <f>IF(ISNUMBER($AE129),IF(MV&lt;200,IF(ISNUMBER(MATRIX!AG129),ROUND((MATRIX!AG129/1000)*RUNNING*CKWH,2),"-"),IF(ISNUMBER(MATRIX!AS129),ROUND((MATRIX!AS129/1000)*RUNNING*CKWH,2),"-")),"")</f>
        <v/>
      </c>
      <c r="BK129" s="126" t="str">
        <f t="shared" si="48"/>
        <v/>
      </c>
      <c r="BM129" s="129" t="str">
        <f t="shared" si="55"/>
        <v/>
      </c>
      <c r="BN129" s="127" t="str">
        <f t="shared" si="49"/>
        <v/>
      </c>
      <c r="BP129" s="101" t="str">
        <f>IF(ISNUMBER(AE129),IF(ISNUMBER(MATRIX!BU129),AE129*MATRIX!BU129,"n/a"),"")</f>
        <v/>
      </c>
      <c r="BQ129" s="72"/>
      <c r="BR129" s="72" t="str">
        <f>IF(ISNUMBER(AE129),IF(ISNUMBER(MATRIX!BV129*BE129),AE129*MATRIX!BV129*BE129,"n/a"),"")</f>
        <v/>
      </c>
      <c r="BS129" s="72"/>
      <c r="BT129" s="100" t="str">
        <f t="shared" si="56"/>
        <v/>
      </c>
      <c r="BU129" s="96"/>
      <c r="BV129" s="157" t="str">
        <f t="shared" si="73"/>
        <v/>
      </c>
      <c r="BW129" s="158" t="str">
        <f t="shared" si="58"/>
        <v/>
      </c>
      <c r="BY129" s="85" t="str">
        <f>IF(ISNUMBER(AE129),IF(ISNUMBER(MATRIX!Y129),MATRIX!Y129,"n/a"),"")</f>
        <v/>
      </c>
      <c r="BZ129" s="86" t="str">
        <f t="shared" si="74"/>
        <v/>
      </c>
    </row>
    <row r="130" spans="1:78">
      <c r="A130" s="293" t="str">
        <f>MATRIX!A130</f>
        <v>L-Acoustics</v>
      </c>
      <c r="B130" s="293" t="str">
        <f>IF(MATRIX!B130&lt;&gt;0,MATRIX!B130,"-")</f>
        <v>LA 4x</v>
      </c>
      <c r="D130" t="b">
        <f>ISNUMBER(MATRIX!K130)</f>
        <v>1</v>
      </c>
      <c r="E130" t="b">
        <f>ISNUMBER(MATRIX!L130)</f>
        <v>1</v>
      </c>
      <c r="F130" t="b">
        <f>ISNUMBER(MATRIX!M130)</f>
        <v>0</v>
      </c>
      <c r="H130" t="b">
        <f>ISNUMBER(MATRIX!Q130)</f>
        <v>0</v>
      </c>
      <c r="I130" t="b">
        <f>ISNUMBER(MATRIX!R130)</f>
        <v>0</v>
      </c>
      <c r="K130" t="b">
        <f>AND(WLT&lt;=MATRIX!K130,MATRIX!K130&lt;=PIU*WLT)</f>
        <v>0</v>
      </c>
      <c r="L130" t="b">
        <f>AND(WLT&lt;=MATRIX!L130,MATRIX!L130&lt;=PIU*WLT)</f>
        <v>0</v>
      </c>
      <c r="M130" t="b">
        <f>AND(WLT&lt;=MATRIX!M130,MATRIX!M130&lt;=PIU*WLT)</f>
        <v>0</v>
      </c>
      <c r="O130" t="b">
        <f>AND(WLT&lt;=MATRIX!Q130,MATRIX!Q130&lt;=PIU*WLT)</f>
        <v>0</v>
      </c>
      <c r="P130" t="b">
        <f>AND(WLT&lt;=MATRIX!R130,MATRIX!R130&lt;=PIU*WLT)</f>
        <v>0</v>
      </c>
      <c r="R130" t="b">
        <f t="shared" si="51"/>
        <v>1</v>
      </c>
      <c r="S130" t="b">
        <f t="shared" si="52"/>
        <v>0</v>
      </c>
      <c r="T130" t="b">
        <f t="shared" si="53"/>
        <v>0</v>
      </c>
      <c r="V130" s="1">
        <f>IF(AND(ISNUMBER(MATRIX!$F130),MATRIX!$F130&lt;&gt;0),NLT/MATRIX!$F130,"ERROR")</f>
        <v>0</v>
      </c>
      <c r="X130" s="1" t="str">
        <f t="shared" si="67"/>
        <v>-</v>
      </c>
      <c r="Y130" s="1" t="str">
        <f t="shared" si="68"/>
        <v>-</v>
      </c>
      <c r="Z130" s="1" t="str">
        <f t="shared" si="69"/>
        <v>-</v>
      </c>
      <c r="AB130" s="1" t="str">
        <f t="shared" si="70"/>
        <v>-</v>
      </c>
      <c r="AC130" s="1" t="str">
        <f t="shared" si="71"/>
        <v>-</v>
      </c>
      <c r="AE130" s="64" t="str">
        <f t="shared" si="44"/>
        <v/>
      </c>
      <c r="AF130" s="64" t="str">
        <f t="shared" si="45"/>
        <v/>
      </c>
      <c r="AH130" s="62" t="str">
        <f>IF(ISNUMBER(AE130),AE130*MATRIX!E130,"-")</f>
        <v>-</v>
      </c>
      <c r="AJ130" s="215" t="str">
        <f>IF(ISNUMBER($AE130),IF(KP="kg",AE130*MATRIX!CB130,AE130*MATRIX!CB130*2.2),"-")</f>
        <v>-</v>
      </c>
      <c r="AK130" s="65" t="str">
        <f t="shared" si="72"/>
        <v/>
      </c>
      <c r="AM130" s="1" t="str">
        <f>IF(V130&lt;&gt;0,IF(COUNT(X130:Z130),IF(R130,MATRIX!K130,IF(S130,MATRIX!L130,IF(T130,MATRIX!M130,S))),IF(COUNT(AB130:AC130),IF(R130,MATRIX!Q130,IF(S130,MATRIX!R130,"--")),"---")),"")</f>
        <v/>
      </c>
      <c r="AO130" s="70" t="str">
        <f>IF(V130&lt;&gt;0,IF(COUNT(X130:Z130),AM130*AE130*MATRIX!F130,IF(COUNT(AB130:AC130),AM130*AE130*MATRIX!F130/2,"")),"")</f>
        <v/>
      </c>
      <c r="AQ130" s="40" t="str">
        <f>IF(ISNUMBER($AE130),IF(ISNUMBER(MATRIX!U130),IF(MATRIX!U130-INT(MATRIX!U130)=0,MATRIX!U130,"("&amp;MATRIX!U130&amp;")"),"n/a"),"")</f>
        <v/>
      </c>
      <c r="AR130" s="77"/>
      <c r="AS130" s="81" t="str">
        <f>IF(ISNUMBER(AE130), IF(ISNUMBER(MATRIX!AD130),AE130*MATRIX!AD130,"n/a"),"")</f>
        <v/>
      </c>
      <c r="AT130" s="77"/>
      <c r="AU130" s="83" t="str">
        <f>IF(ISNUMBER($AE130), IF(ISNUMBER(MATRIX!AF130),$AE130*MATRIX!AF130,"n/a"),"")</f>
        <v/>
      </c>
      <c r="AV130" s="77"/>
      <c r="AW130" s="81" t="str">
        <f>IF(ISNUMBER($AE130), IF(ISNUMBER(MATRIX!AP130),$AE130*MATRIX!AP130,"n/a"),"")</f>
        <v/>
      </c>
      <c r="AX130" s="77" t="s">
        <v>434</v>
      </c>
      <c r="AY130" s="83" t="str">
        <f>IF(ISNUMBER($AE130), IF(ISNUMBER(MATRIX!AR130),$AE130*MATRIX!AR130,"n/a"),"")</f>
        <v/>
      </c>
      <c r="BA130" s="217" t="str">
        <f>IF(ISNUMBER($AE130), IF(MV&gt;200,IF(ISNUMBER(MATRIX!CL130),MATRIX!CL130,"n/a"),IF(ISNUMBER(MATRIX!CH130),MATRIX!CH130,"n/a")),"")</f>
        <v/>
      </c>
      <c r="BB130" s="1"/>
      <c r="BC130" s="1" t="str">
        <f>IF(ISNUMBER(AE130),IF(AND(ISNUMBER('Lo-Z-OUTPUT'!BA130),'Lo-Z-OUTPUT'!BA130&lt;&gt;0),'Lo-Z-OUTPUT'!BA130,'Lo-Z-INPUT'!$K$15*'Lo-Z-INPUT'!$K$7),"")</f>
        <v/>
      </c>
      <c r="BD130" s="1"/>
      <c r="BE130" s="161" t="str">
        <f t="shared" si="46"/>
        <v/>
      </c>
      <c r="BF130" s="1"/>
      <c r="BG130" s="124" t="str">
        <f>IF(ISNUMBER($AE130),IF(MV&lt;200,IF(ISNUMBER(MATRIX!AE130),ROUND((MATRIX!AE130*IDLE/1000)*CKWH,2),"-"),IF(ISNUMBER(MATRIX!AQ130),ROUND((MATRIX!AQ130*IDLE/1000)*CKWH,2),"-")),"")</f>
        <v/>
      </c>
      <c r="BH130" s="125" t="str">
        <f t="shared" si="47"/>
        <v/>
      </c>
      <c r="BJ130" s="105" t="str">
        <f>IF(ISNUMBER($AE130),IF(MV&lt;200,IF(ISNUMBER(MATRIX!AG130),ROUND((MATRIX!AG130/1000)*RUNNING*CKWH,2),"-"),IF(ISNUMBER(MATRIX!AS130),ROUND((MATRIX!AS130/1000)*RUNNING*CKWH,2),"-")),"")</f>
        <v/>
      </c>
      <c r="BK130" s="126" t="str">
        <f t="shared" si="48"/>
        <v/>
      </c>
      <c r="BM130" s="129" t="str">
        <f t="shared" si="55"/>
        <v/>
      </c>
      <c r="BN130" s="127" t="str">
        <f t="shared" si="49"/>
        <v/>
      </c>
      <c r="BP130" s="101" t="str">
        <f>IF(ISNUMBER(AE130),IF(ISNUMBER(MATRIX!BU130),AE130*MATRIX!BU130,"n/a"),"")</f>
        <v/>
      </c>
      <c r="BQ130" s="72"/>
      <c r="BR130" s="72" t="str">
        <f>IF(ISNUMBER(AE130),IF(ISNUMBER(MATRIX!BV130*BE130),AE130*MATRIX!BV130*BE130,"n/a"),"")</f>
        <v/>
      </c>
      <c r="BS130" s="72"/>
      <c r="BT130" s="100" t="str">
        <f t="shared" si="56"/>
        <v/>
      </c>
      <c r="BU130" s="96"/>
      <c r="BV130" s="157" t="str">
        <f t="shared" si="73"/>
        <v/>
      </c>
      <c r="BW130" s="158" t="str">
        <f t="shared" si="58"/>
        <v/>
      </c>
      <c r="BY130" s="85" t="str">
        <f>IF(ISNUMBER(AE130),IF(ISNUMBER(MATRIX!Y130),MATRIX!Y130,"n/a"),"")</f>
        <v/>
      </c>
      <c r="BZ130" s="86" t="str">
        <f t="shared" si="74"/>
        <v/>
      </c>
    </row>
    <row r="131" spans="1:78">
      <c r="A131" s="293" t="str">
        <f>MATRIX!A131</f>
        <v>L-Acoustics</v>
      </c>
      <c r="B131" s="293" t="str">
        <f>IF(MATRIX!B131&lt;&gt;0,MATRIX!B131,"-")</f>
        <v>LA 8</v>
      </c>
      <c r="D131" t="b">
        <f>ISNUMBER(MATRIX!K131)</f>
        <v>1</v>
      </c>
      <c r="E131" t="b">
        <f>ISNUMBER(MATRIX!L131)</f>
        <v>1</v>
      </c>
      <c r="F131" t="b">
        <f>ISNUMBER(MATRIX!M131)</f>
        <v>0</v>
      </c>
      <c r="H131" t="b">
        <f>ISNUMBER(MATRIX!Q131)</f>
        <v>0</v>
      </c>
      <c r="I131" t="b">
        <f>ISNUMBER(MATRIX!R131)</f>
        <v>0</v>
      </c>
      <c r="K131" t="b">
        <f>AND(WLT&lt;=MATRIX!K131,MATRIX!K131&lt;=PIU*WLT)</f>
        <v>0</v>
      </c>
      <c r="L131" t="b">
        <f>AND(WLT&lt;=MATRIX!L131,MATRIX!L131&lt;=PIU*WLT)</f>
        <v>0</v>
      </c>
      <c r="M131" t="b">
        <f>AND(WLT&lt;=MATRIX!M131,MATRIX!M131&lt;=PIU*WLT)</f>
        <v>0</v>
      </c>
      <c r="O131" t="b">
        <f>AND(WLT&lt;=MATRIX!Q131,MATRIX!Q131&lt;=PIU*WLT)</f>
        <v>0</v>
      </c>
      <c r="P131" t="b">
        <f>AND(WLT&lt;=MATRIX!R131,MATRIX!R131&lt;=PIU*WLT)</f>
        <v>0</v>
      </c>
      <c r="R131" t="b">
        <f t="shared" si="51"/>
        <v>1</v>
      </c>
      <c r="S131" t="b">
        <f t="shared" si="52"/>
        <v>0</v>
      </c>
      <c r="T131" t="b">
        <f t="shared" si="53"/>
        <v>0</v>
      </c>
      <c r="V131" s="1">
        <f>IF(AND(ISNUMBER(MATRIX!$F131),MATRIX!$F131&lt;&gt;0),NLT/MATRIX!$F131,"ERROR")</f>
        <v>0</v>
      </c>
      <c r="X131" s="1" t="str">
        <f t="shared" si="67"/>
        <v>-</v>
      </c>
      <c r="Y131" s="1" t="str">
        <f t="shared" si="68"/>
        <v>-</v>
      </c>
      <c r="Z131" s="1" t="str">
        <f t="shared" si="69"/>
        <v>-</v>
      </c>
      <c r="AB131" s="1" t="str">
        <f t="shared" si="70"/>
        <v>-</v>
      </c>
      <c r="AC131" s="1" t="str">
        <f t="shared" si="71"/>
        <v>-</v>
      </c>
      <c r="AE131" s="64" t="str">
        <f t="shared" si="44"/>
        <v/>
      </c>
      <c r="AF131" s="64" t="str">
        <f t="shared" si="45"/>
        <v/>
      </c>
      <c r="AH131" s="62" t="str">
        <f>IF(ISNUMBER(AE131),AE131*MATRIX!E131,"-")</f>
        <v>-</v>
      </c>
      <c r="AJ131" s="215" t="str">
        <f>IF(ISNUMBER($AE131),IF(KP="kg",AE131*MATRIX!CB131,AE131*MATRIX!CB131*2.2),"-")</f>
        <v>-</v>
      </c>
      <c r="AK131" s="65" t="str">
        <f t="shared" si="72"/>
        <v/>
      </c>
      <c r="AM131" s="1" t="str">
        <f>IF(V131&lt;&gt;0,IF(COUNT(X131:Z131),IF(R131,MATRIX!K131,IF(S131,MATRIX!L131,IF(T131,MATRIX!M131,S))),IF(COUNT(AB131:AC131),IF(R131,MATRIX!Q131,IF(S131,MATRIX!R131,"--")),"---")),"")</f>
        <v/>
      </c>
      <c r="AO131" s="70" t="str">
        <f>IF(V131&lt;&gt;0,IF(COUNT(X131:Z131),AM131*AE131*MATRIX!F131,IF(COUNT(AB131:AC131),AM131*AE131*MATRIX!F131/2,"")),"")</f>
        <v/>
      </c>
      <c r="AQ131" s="40" t="str">
        <f>IF(ISNUMBER($AE131),IF(ISNUMBER(MATRIX!U131),IF(MATRIX!U131-INT(MATRIX!U131)=0,MATRIX!U131,"("&amp;MATRIX!U131&amp;")"),"n/a"),"")</f>
        <v/>
      </c>
      <c r="AR131" s="77"/>
      <c r="AS131" s="81" t="str">
        <f>IF(ISNUMBER(AE131), IF(ISNUMBER(MATRIX!AD131),AE131*MATRIX!AD131,"n/a"),"")</f>
        <v/>
      </c>
      <c r="AT131" s="77"/>
      <c r="AU131" s="83" t="str">
        <f>IF(ISNUMBER($AE131), IF(ISNUMBER(MATRIX!AF131),$AE131*MATRIX!AF131,"n/a"),"")</f>
        <v/>
      </c>
      <c r="AV131" s="77"/>
      <c r="AW131" s="81" t="str">
        <f>IF(ISNUMBER($AE131), IF(ISNUMBER(MATRIX!AP131),$AE131*MATRIX!AP131,"n/a"),"")</f>
        <v/>
      </c>
      <c r="AX131" s="77" t="s">
        <v>434</v>
      </c>
      <c r="AY131" s="83" t="str">
        <f>IF(ISNUMBER($AE131), IF(ISNUMBER(MATRIX!AR131),$AE131*MATRIX!AR131,"n/a"),"")</f>
        <v/>
      </c>
      <c r="BA131" s="217" t="str">
        <f>IF(ISNUMBER($AE131), IF(MV&gt;200,IF(ISNUMBER(MATRIX!CL131),MATRIX!CL131,"n/a"),IF(ISNUMBER(MATRIX!CH131),MATRIX!CH131,"n/a")),"")</f>
        <v/>
      </c>
      <c r="BB131" s="1"/>
      <c r="BC131" s="1" t="str">
        <f>IF(ISNUMBER(AE131),IF(AND(ISNUMBER('Lo-Z-OUTPUT'!BA131),'Lo-Z-OUTPUT'!BA131&lt;&gt;0),'Lo-Z-OUTPUT'!BA131,'Lo-Z-INPUT'!$K$15*'Lo-Z-INPUT'!$K$7),"")</f>
        <v/>
      </c>
      <c r="BD131" s="1"/>
      <c r="BE131" s="161" t="str">
        <f t="shared" si="46"/>
        <v/>
      </c>
      <c r="BF131" s="1"/>
      <c r="BG131" s="124" t="str">
        <f>IF(ISNUMBER($AE131),IF(MV&lt;200,IF(ISNUMBER(MATRIX!AE131),ROUND((MATRIX!AE131*IDLE/1000)*CKWH,2),"-"),IF(ISNUMBER(MATRIX!AQ131),ROUND((MATRIX!AQ131*IDLE/1000)*CKWH,2),"-")),"")</f>
        <v/>
      </c>
      <c r="BH131" s="125" t="str">
        <f t="shared" si="47"/>
        <v/>
      </c>
      <c r="BJ131" s="105" t="str">
        <f>IF(ISNUMBER($AE131),IF(MV&lt;200,IF(ISNUMBER(MATRIX!AG131),ROUND((MATRIX!AG131/1000)*RUNNING*CKWH,2),"-"),IF(ISNUMBER(MATRIX!AS131),ROUND((MATRIX!AS131/1000)*RUNNING*CKWH,2),"-")),"")</f>
        <v/>
      </c>
      <c r="BK131" s="126" t="str">
        <f t="shared" si="48"/>
        <v/>
      </c>
      <c r="BM131" s="129" t="str">
        <f t="shared" si="55"/>
        <v/>
      </c>
      <c r="BN131" s="127" t="str">
        <f t="shared" si="49"/>
        <v/>
      </c>
      <c r="BP131" s="101" t="str">
        <f>IF(ISNUMBER(AE131),IF(ISNUMBER(MATRIX!BU131),AE131*MATRIX!BU131,"n/a"),"")</f>
        <v/>
      </c>
      <c r="BQ131" s="72"/>
      <c r="BR131" s="72" t="str">
        <f>IF(ISNUMBER(AE131),IF(ISNUMBER(MATRIX!BV131*BE131),AE131*MATRIX!BV131*BE131,"n/a"),"")</f>
        <v/>
      </c>
      <c r="BS131" s="72"/>
      <c r="BT131" s="100" t="str">
        <f t="shared" si="56"/>
        <v/>
      </c>
      <c r="BU131" s="96"/>
      <c r="BV131" s="157" t="str">
        <f t="shared" si="73"/>
        <v/>
      </c>
      <c r="BW131" s="158" t="str">
        <f t="shared" si="58"/>
        <v/>
      </c>
      <c r="BY131" s="85" t="str">
        <f>IF(ISNUMBER(AE131),IF(ISNUMBER(MATRIX!Y131),MATRIX!Y131,"n/a"),"")</f>
        <v/>
      </c>
      <c r="BZ131" s="86" t="str">
        <f t="shared" si="74"/>
        <v/>
      </c>
    </row>
    <row r="132" spans="1:78">
      <c r="A132" s="293" t="str">
        <f>MATRIX!A132</f>
        <v>L-Acoustics</v>
      </c>
      <c r="B132" s="293" t="str">
        <f>IF(MATRIX!B132&lt;&gt;0,MATRIX!B132,"-")</f>
        <v>LA 12</v>
      </c>
      <c r="D132" t="b">
        <f>ISNUMBER(MATRIX!K132)</f>
        <v>1</v>
      </c>
      <c r="E132" t="b">
        <f>ISNUMBER(MATRIX!L132)</f>
        <v>1</v>
      </c>
      <c r="F132" t="b">
        <f>ISNUMBER(MATRIX!M132)</f>
        <v>1</v>
      </c>
      <c r="H132" t="b">
        <f>ISNUMBER(MATRIX!Q132)</f>
        <v>0</v>
      </c>
      <c r="I132" t="b">
        <f>ISNUMBER(MATRIX!R132)</f>
        <v>0</v>
      </c>
      <c r="K132" t="b">
        <f>AND(WLT&lt;=MATRIX!K132,MATRIX!K132&lt;=PIU*WLT)</f>
        <v>0</v>
      </c>
      <c r="L132" t="b">
        <f>AND(WLT&lt;=MATRIX!L132,MATRIX!L132&lt;=PIU*WLT)</f>
        <v>0</v>
      </c>
      <c r="M132" t="b">
        <f>AND(WLT&lt;=MATRIX!M132,MATRIX!M132&lt;=PIU*WLT)</f>
        <v>0</v>
      </c>
      <c r="O132" t="b">
        <f>AND(WLT&lt;=MATRIX!Q132,MATRIX!Q132&lt;=PIU*WLT)</f>
        <v>0</v>
      </c>
      <c r="P132" t="b">
        <f>AND(WLT&lt;=MATRIX!R132,MATRIX!R132&lt;=PIU*WLT)</f>
        <v>0</v>
      </c>
      <c r="R132" t="b">
        <f t="shared" si="51"/>
        <v>1</v>
      </c>
      <c r="S132" t="b">
        <f t="shared" si="52"/>
        <v>0</v>
      </c>
      <c r="T132" t="b">
        <f t="shared" si="53"/>
        <v>0</v>
      </c>
      <c r="V132" s="1">
        <f>IF(AND(ISNUMBER(MATRIX!$F132),MATRIX!$F132&lt;&gt;0),NLT/MATRIX!$F132,"ERROR")</f>
        <v>0</v>
      </c>
      <c r="X132" s="1" t="str">
        <f t="shared" si="67"/>
        <v>-</v>
      </c>
      <c r="Y132" s="1" t="str">
        <f t="shared" si="68"/>
        <v>-</v>
      </c>
      <c r="Z132" s="1" t="str">
        <f t="shared" si="69"/>
        <v>-</v>
      </c>
      <c r="AB132" s="1" t="str">
        <f t="shared" si="70"/>
        <v>-</v>
      </c>
      <c r="AC132" s="1" t="str">
        <f t="shared" si="71"/>
        <v>-</v>
      </c>
      <c r="AE132" s="64" t="str">
        <f t="shared" si="44"/>
        <v/>
      </c>
      <c r="AF132" s="64" t="str">
        <f t="shared" si="45"/>
        <v/>
      </c>
      <c r="AH132" s="62" t="str">
        <f>IF(ISNUMBER(AE132),AE132*MATRIX!E132,"-")</f>
        <v>-</v>
      </c>
      <c r="AJ132" s="215" t="str">
        <f>IF(ISNUMBER($AE132),IF(KP="kg",AE132*MATRIX!CB132,AE132*MATRIX!CB132*2.2),"-")</f>
        <v>-</v>
      </c>
      <c r="AK132" s="65" t="str">
        <f t="shared" si="72"/>
        <v/>
      </c>
      <c r="AM132" s="1" t="str">
        <f>IF(V132&lt;&gt;0,IF(COUNT(X132:Z132),IF(R132,MATRIX!K132,IF(S132,MATRIX!L132,IF(T132,MATRIX!M132,S))),IF(COUNT(AB132:AC132),IF(R132,MATRIX!Q132,IF(S132,MATRIX!R132,"--")),"---")),"")</f>
        <v/>
      </c>
      <c r="AO132" s="70" t="str">
        <f>IF(V132&lt;&gt;0,IF(COUNT(X132:Z132),AM132*AE132*MATRIX!F132,IF(COUNT(AB132:AC132),AM132*AE132*MATRIX!F132/2,"")),"")</f>
        <v/>
      </c>
      <c r="AQ132" s="40" t="str">
        <f>IF(ISNUMBER($AE132),IF(ISNUMBER(MATRIX!U132),IF(MATRIX!U132-INT(MATRIX!U132)=0,MATRIX!U132,"("&amp;MATRIX!U132&amp;")"),"n/a"),"")</f>
        <v/>
      </c>
      <c r="AR132" s="77"/>
      <c r="AS132" s="81" t="str">
        <f>IF(ISNUMBER(AE132), IF(ISNUMBER(MATRIX!AD132),AE132*MATRIX!AD132,"n/a"),"")</f>
        <v/>
      </c>
      <c r="AT132" s="77"/>
      <c r="AU132" s="83" t="str">
        <f>IF(ISNUMBER($AE132), IF(ISNUMBER(MATRIX!AF132),$AE132*MATRIX!AF132,"n/a"),"")</f>
        <v/>
      </c>
      <c r="AV132" s="77"/>
      <c r="AW132" s="81" t="str">
        <f>IF(ISNUMBER($AE132), IF(ISNUMBER(MATRIX!AP132),$AE132*MATRIX!AP132,"n/a"),"")</f>
        <v/>
      </c>
      <c r="AX132" s="77" t="s">
        <v>434</v>
      </c>
      <c r="AY132" s="83" t="str">
        <f>IF(ISNUMBER($AE132), IF(ISNUMBER(MATRIX!AR132),$AE132*MATRIX!AR132,"n/a"),"")</f>
        <v/>
      </c>
      <c r="BA132" s="217" t="str">
        <f>IF(ISNUMBER($AE132), IF(MV&gt;200,IF(ISNUMBER(MATRIX!CL132),MATRIX!CL132,"n/a"),IF(ISNUMBER(MATRIX!CH132),MATRIX!CH132,"n/a")),"")</f>
        <v/>
      </c>
      <c r="BB132" s="1"/>
      <c r="BC132" s="1" t="str">
        <f>IF(ISNUMBER(AE132),IF(AND(ISNUMBER('Lo-Z-OUTPUT'!BA132),'Lo-Z-OUTPUT'!BA132&lt;&gt;0),'Lo-Z-OUTPUT'!BA132,'Lo-Z-INPUT'!$K$15*'Lo-Z-INPUT'!$K$7),"")</f>
        <v/>
      </c>
      <c r="BD132" s="1"/>
      <c r="BE132" s="161" t="str">
        <f t="shared" si="46"/>
        <v/>
      </c>
      <c r="BF132" s="1"/>
      <c r="BG132" s="124" t="str">
        <f>IF(ISNUMBER($AE132),IF(MV&lt;200,IF(ISNUMBER(MATRIX!AE132),ROUND((MATRIX!AE132*IDLE/1000)*CKWH,2),"-"),IF(ISNUMBER(MATRIX!AQ132),ROUND((MATRIX!AQ132*IDLE/1000)*CKWH,2),"-")),"")</f>
        <v/>
      </c>
      <c r="BH132" s="125" t="str">
        <f t="shared" si="47"/>
        <v/>
      </c>
      <c r="BJ132" s="105" t="str">
        <f>IF(ISNUMBER($AE132),IF(MV&lt;200,IF(ISNUMBER(MATRIX!AG132),ROUND((MATRIX!AG132/1000)*RUNNING*CKWH,2),"-"),IF(ISNUMBER(MATRIX!AS132),ROUND((MATRIX!AS132/1000)*RUNNING*CKWH,2),"-")),"")</f>
        <v/>
      </c>
      <c r="BK132" s="126" t="str">
        <f t="shared" si="48"/>
        <v/>
      </c>
      <c r="BM132" s="129" t="str">
        <f t="shared" si="55"/>
        <v/>
      </c>
      <c r="BN132" s="127" t="str">
        <f t="shared" si="49"/>
        <v/>
      </c>
      <c r="BP132" s="101" t="str">
        <f>IF(ISNUMBER(AE132),IF(ISNUMBER(MATRIX!BU132),AE132*MATRIX!BU132,"n/a"),"")</f>
        <v/>
      </c>
      <c r="BQ132" s="72"/>
      <c r="BR132" s="72" t="str">
        <f>IF(ISNUMBER(AE132),IF(ISNUMBER(MATRIX!BV132*BE132),AE132*MATRIX!BV132*BE132,"n/a"),"")</f>
        <v/>
      </c>
      <c r="BS132" s="72"/>
      <c r="BT132" s="100" t="str">
        <f t="shared" si="56"/>
        <v/>
      </c>
      <c r="BU132" s="96"/>
      <c r="BV132" s="157" t="str">
        <f t="shared" si="73"/>
        <v/>
      </c>
      <c r="BW132" s="158" t="str">
        <f t="shared" si="58"/>
        <v/>
      </c>
      <c r="BY132" s="85" t="str">
        <f>IF(ISNUMBER(AE132),IF(ISNUMBER(MATRIX!Y132),MATRIX!Y132,"n/a"),"")</f>
        <v/>
      </c>
      <c r="BZ132" s="86" t="str">
        <f t="shared" si="74"/>
        <v/>
      </c>
    </row>
    <row r="133" spans="1:78">
      <c r="A133" s="293" t="str">
        <f>MATRIX!A133</f>
        <v>D&amp;B</v>
      </c>
      <c r="B133" s="293" t="str">
        <f>IF(MATRIX!B133&lt;&gt;0,MATRIX!B133,"-")</f>
        <v>D 20</v>
      </c>
      <c r="D133" t="b">
        <f>ISNUMBER(MATRIX!K133)</f>
        <v>1</v>
      </c>
      <c r="E133" t="b">
        <f>ISNUMBER(MATRIX!L133)</f>
        <v>1</v>
      </c>
      <c r="F133" t="b">
        <f>ISNUMBER(MATRIX!M133)</f>
        <v>0</v>
      </c>
      <c r="H133" t="b">
        <f>ISNUMBER(MATRIX!Q133)</f>
        <v>0</v>
      </c>
      <c r="I133" t="b">
        <f>ISNUMBER(MATRIX!R133)</f>
        <v>0</v>
      </c>
      <c r="K133" t="b">
        <f>AND(WLT&lt;=MATRIX!K133,MATRIX!K133&lt;=PIU*WLT)</f>
        <v>0</v>
      </c>
      <c r="L133" t="b">
        <f>AND(WLT&lt;=MATRIX!L133,MATRIX!L133&lt;=PIU*WLT)</f>
        <v>0</v>
      </c>
      <c r="M133" t="b">
        <f>AND(WLT&lt;=MATRIX!M133,MATRIX!M133&lt;=PIU*WLT)</f>
        <v>0</v>
      </c>
      <c r="O133" t="b">
        <f>AND(WLT&lt;=MATRIX!Q133,MATRIX!Q133&lt;=PIU*WLT)</f>
        <v>0</v>
      </c>
      <c r="P133" t="b">
        <f>AND(WLT&lt;=MATRIX!R133,MATRIX!R133&lt;=PIU*WLT)</f>
        <v>0</v>
      </c>
      <c r="R133" t="b">
        <f t="shared" si="51"/>
        <v>1</v>
      </c>
      <c r="S133" t="b">
        <f t="shared" si="52"/>
        <v>0</v>
      </c>
      <c r="T133" t="b">
        <f t="shared" si="53"/>
        <v>0</v>
      </c>
      <c r="V133" s="1">
        <f>IF(AND(ISNUMBER(MATRIX!$F133),MATRIX!$F133&lt;&gt;0),NLT/MATRIX!$F133,"ERROR")</f>
        <v>0</v>
      </c>
      <c r="X133" s="1" t="str">
        <f t="shared" ref="X133:X158" si="75">IF(AND(K133,R133),CEILING(V133,1),"-")</f>
        <v>-</v>
      </c>
      <c r="Y133" s="1" t="str">
        <f t="shared" ref="Y133:Y158" si="76">IF(AND(L133,S133),CEILING(V133,1),"-")</f>
        <v>-</v>
      </c>
      <c r="Z133" s="1" t="str">
        <f t="shared" ref="Z133:Z158" si="77">IF(AND(M133,T133),CEILING(V133,1),"-")</f>
        <v>-</v>
      </c>
      <c r="AB133" s="1" t="str">
        <f t="shared" ref="AB133:AB158" si="78">IF(AND(O133,R133),CEILING(V133*2,1),"-")</f>
        <v>-</v>
      </c>
      <c r="AC133" s="1" t="str">
        <f t="shared" ref="AC133:AC158" si="79">IF(AND(P133,S133),CEILING(V133*2,1),"-")</f>
        <v>-</v>
      </c>
      <c r="AE133" s="64" t="str">
        <f t="shared" ref="AE133:AE158" si="80">IF(V133&lt;&gt;0,IF(COUNT(X133:Z133),CEILING(V133,1),IF(COUNT(AB133:AC133),CEILING(V133*2,1),"-")),"")</f>
        <v/>
      </c>
      <c r="AF133" s="64" t="str">
        <f t="shared" ref="AF133:AF158" si="81">IF(AND(COUNT(X133:Z133)=0,COUNT(AB133:AC133),ISNUMBER(AE133)),"B","")</f>
        <v/>
      </c>
      <c r="AH133" s="62" t="str">
        <f>IF(ISNUMBER(AE133),AE133*MATRIX!E133,"-")</f>
        <v>-</v>
      </c>
      <c r="AJ133" s="215" t="str">
        <f>IF(ISNUMBER($AE133),IF(KP="kg",AE133*MATRIX!CB133,AE133*MATRIX!CB133*2.2),"-")</f>
        <v>-</v>
      </c>
      <c r="AK133" s="65" t="str">
        <f t="shared" ref="AK133:AK158" si="82">IF(ISNUMBER(AE133),KP,"")</f>
        <v/>
      </c>
      <c r="AM133" s="1" t="str">
        <f>IF(V133&lt;&gt;0,IF(COUNT(X133:Z133),IF(R133,MATRIX!K133,IF(S133,MATRIX!L133,IF(T133,MATRIX!M133,S))),IF(COUNT(AB133:AC133),IF(R133,MATRIX!Q133,IF(S133,MATRIX!R133,"--")),"---")),"")</f>
        <v/>
      </c>
      <c r="AO133" s="70" t="str">
        <f>IF(V133&lt;&gt;0,IF(COUNT(X133:Z133),AM133*AE133*MATRIX!F133,IF(COUNT(AB133:AC133),AM133*AE133*MATRIX!F133/2,"")),"")</f>
        <v/>
      </c>
      <c r="AQ133" s="40" t="str">
        <f>IF(ISNUMBER($AE133),IF(ISNUMBER(MATRIX!U133),IF(MATRIX!U133-INT(MATRIX!U133)=0,MATRIX!U133,"("&amp;MATRIX!U133&amp;")"),"n/a"),"")</f>
        <v/>
      </c>
      <c r="AR133" s="77"/>
      <c r="AS133" s="81" t="str">
        <f>IF(ISNUMBER(AE133), IF(ISNUMBER(MATRIX!AD133),AE133*MATRIX!AD133,"n/a"),"")</f>
        <v/>
      </c>
      <c r="AT133" s="77"/>
      <c r="AU133" s="83" t="str">
        <f>IF(ISNUMBER($AE133), IF(ISNUMBER(MATRIX!AF133),$AE133*MATRIX!AF133,"n/a"),"")</f>
        <v/>
      </c>
      <c r="AV133" s="77"/>
      <c r="AW133" s="81" t="str">
        <f>IF(ISNUMBER($AE133), IF(ISNUMBER(MATRIX!AP133),$AE133*MATRIX!AP133,"n/a"),"")</f>
        <v/>
      </c>
      <c r="AX133" s="77" t="s">
        <v>434</v>
      </c>
      <c r="AY133" s="83" t="str">
        <f>IF(ISNUMBER($AE133), IF(ISNUMBER(MATRIX!AR133),$AE133*MATRIX!AR133,"n/a"),"")</f>
        <v/>
      </c>
      <c r="BA133" s="217" t="str">
        <f>IF(ISNUMBER($AE133), IF(MV&gt;200,IF(ISNUMBER(MATRIX!CL133),MATRIX!CL133,"n/a"),IF(ISNUMBER(MATRIX!CH133),MATRIX!CH133,"n/a")),"")</f>
        <v/>
      </c>
      <c r="BB133" s="1"/>
      <c r="BC133" s="1" t="str">
        <f>IF(ISNUMBER(AE133),IF(AND(ISNUMBER('Lo-Z-OUTPUT'!BA133),'Lo-Z-OUTPUT'!BA133&lt;&gt;0),'Lo-Z-OUTPUT'!BA133,'Lo-Z-INPUT'!$K$15*'Lo-Z-INPUT'!$K$7),"")</f>
        <v/>
      </c>
      <c r="BD133" s="1"/>
      <c r="BE133" s="161" t="str">
        <f t="shared" ref="BE133:BE158" si="83">IF(ISNUMBER($AE133),IF(BC133/AO133&lt;1,BC133/AO133,1),"")</f>
        <v/>
      </c>
      <c r="BF133" s="1"/>
      <c r="BG133" s="124" t="str">
        <f>IF(ISNUMBER($AE133),IF(MV&lt;200,IF(ISNUMBER(MATRIX!AE133),ROUND((MATRIX!AE133*IDLE/1000)*CKWH,2),"-"),IF(ISNUMBER(MATRIX!AQ133),ROUND((MATRIX!AQ133*IDLE/1000)*CKWH,2),"-")),"")</f>
        <v/>
      </c>
      <c r="BH133" s="125" t="str">
        <f t="shared" ref="BH133:BH158" si="84">IF(ISNUMBER(BG133),ES,"")</f>
        <v/>
      </c>
      <c r="BJ133" s="105" t="str">
        <f>IF(ISNUMBER($AE133),IF(MV&lt;200,IF(ISNUMBER(MATRIX!AG133),ROUND((MATRIX!AG133/1000)*RUNNING*CKWH,2),"-"),IF(ISNUMBER(MATRIX!AS133),ROUND((MATRIX!AS133/1000)*RUNNING*CKWH,2),"-")),"")</f>
        <v/>
      </c>
      <c r="BK133" s="126" t="str">
        <f t="shared" ref="BK133:BK158" si="85">IF(ISNUMBER(BJ133),ES,"")</f>
        <v/>
      </c>
      <c r="BM133" s="129" t="str">
        <f t="shared" ref="BM133:BM158" si="86">IF(ISNUMBER($AE133),IF(ISNUMBER(BG133*BJ133),ROUND($AE133*DAYS*(BG133+BJ133*BE133),2),"n/a"),"")</f>
        <v/>
      </c>
      <c r="BN133" s="127" t="str">
        <f t="shared" ref="BN133:BN158" si="87">IF(ISNUMBER(BM133),ES,"")</f>
        <v/>
      </c>
      <c r="BP133" s="101" t="str">
        <f>IF(ISNUMBER(AE133),IF(ISNUMBER(MATRIX!BU133),AE133*MATRIX!BU133,"n/a"),"")</f>
        <v/>
      </c>
      <c r="BQ133" s="72"/>
      <c r="BR133" s="72" t="str">
        <f>IF(ISNUMBER(AE133),IF(ISNUMBER(MATRIX!BV133*BE133),AE133*MATRIX!BV133*BE133,"n/a"),"")</f>
        <v/>
      </c>
      <c r="BS133" s="72"/>
      <c r="BT133" s="100" t="str">
        <f t="shared" ref="BT133:BT158" si="88">IF(AND(ISNUMBER(BP133),ISNUMBER(BR133)),(BP133*IDLE+BR133*RUNNING)*DAYS/1000,"")</f>
        <v/>
      </c>
      <c r="BU133" s="96"/>
      <c r="BV133" s="157" t="str">
        <f t="shared" ref="BV133:BV158" si="89">IF(ISNUMBER(BT133),BT133*CBTU,"")</f>
        <v/>
      </c>
      <c r="BW133" s="158" t="str">
        <f t="shared" ref="BW133:BW158" si="90">IF(ISNUMBER(BV133),ES,"")</f>
        <v/>
      </c>
      <c r="BY133" s="85" t="str">
        <f>IF(ISNUMBER(AE133),IF(ISNUMBER(MATRIX!Y133),MATRIX!Y133,"n/a"),"")</f>
        <v/>
      </c>
      <c r="BZ133" s="86" t="str">
        <f t="shared" ref="BZ133:BZ158" si="91">IF(ISNUMBER(BY133),"dB","")</f>
        <v/>
      </c>
    </row>
    <row r="134" spans="1:78">
      <c r="A134" s="293" t="str">
        <f>MATRIX!A134</f>
        <v>D&amp;B</v>
      </c>
      <c r="B134" s="293" t="str">
        <f>IF(MATRIX!B134&lt;&gt;0,MATRIX!B134,"-")</f>
        <v>D 80</v>
      </c>
      <c r="D134" t="b">
        <f>ISNUMBER(MATRIX!K134)</f>
        <v>1</v>
      </c>
      <c r="E134" t="b">
        <f>ISNUMBER(MATRIX!L134)</f>
        <v>1</v>
      </c>
      <c r="F134" t="b">
        <f>ISNUMBER(MATRIX!M134)</f>
        <v>0</v>
      </c>
      <c r="H134" t="b">
        <f>ISNUMBER(MATRIX!Q134)</f>
        <v>0</v>
      </c>
      <c r="I134" t="b">
        <f>ISNUMBER(MATRIX!R134)</f>
        <v>0</v>
      </c>
      <c r="K134" t="b">
        <f>AND(WLT&lt;=MATRIX!K134,MATRIX!K134&lt;=PIU*WLT)</f>
        <v>0</v>
      </c>
      <c r="L134" t="b">
        <f>AND(WLT&lt;=MATRIX!L134,MATRIX!L134&lt;=PIU*WLT)</f>
        <v>0</v>
      </c>
      <c r="M134" t="b">
        <f>AND(WLT&lt;=MATRIX!M134,MATRIX!M134&lt;=PIU*WLT)</f>
        <v>0</v>
      </c>
      <c r="O134" t="b">
        <f>AND(WLT&lt;=MATRIX!Q134,MATRIX!Q134&lt;=PIU*WLT)</f>
        <v>0</v>
      </c>
      <c r="P134" t="b">
        <f>AND(WLT&lt;=MATRIX!R134,MATRIX!R134&lt;=PIU*WLT)</f>
        <v>0</v>
      </c>
      <c r="R134" t="b">
        <f t="shared" si="51"/>
        <v>1</v>
      </c>
      <c r="S134" t="b">
        <f t="shared" si="52"/>
        <v>0</v>
      </c>
      <c r="T134" t="b">
        <f t="shared" si="53"/>
        <v>0</v>
      </c>
      <c r="V134" s="1">
        <f>IF(AND(ISNUMBER(MATRIX!$F134),MATRIX!$F134&lt;&gt;0),NLT/MATRIX!$F134,"ERROR")</f>
        <v>0</v>
      </c>
      <c r="X134" s="1" t="str">
        <f t="shared" si="75"/>
        <v>-</v>
      </c>
      <c r="Y134" s="1" t="str">
        <f t="shared" si="76"/>
        <v>-</v>
      </c>
      <c r="Z134" s="1" t="str">
        <f t="shared" si="77"/>
        <v>-</v>
      </c>
      <c r="AB134" s="1" t="str">
        <f t="shared" si="78"/>
        <v>-</v>
      </c>
      <c r="AC134" s="1" t="str">
        <f t="shared" si="79"/>
        <v>-</v>
      </c>
      <c r="AE134" s="64" t="str">
        <f t="shared" si="80"/>
        <v/>
      </c>
      <c r="AF134" s="64" t="str">
        <f t="shared" si="81"/>
        <v/>
      </c>
      <c r="AH134" s="62" t="str">
        <f>IF(ISNUMBER(AE134),AE134*MATRIX!E134,"-")</f>
        <v>-</v>
      </c>
      <c r="AJ134" s="215" t="str">
        <f>IF(ISNUMBER($AE134),IF(KP="kg",AE134*MATRIX!CB134,AE134*MATRIX!CB134*2.2),"-")</f>
        <v>-</v>
      </c>
      <c r="AK134" s="65" t="str">
        <f t="shared" si="82"/>
        <v/>
      </c>
      <c r="AM134" s="1" t="str">
        <f>IF(V134&lt;&gt;0,IF(COUNT(X134:Z134),IF(R134,MATRIX!K134,IF(S134,MATRIX!L134,IF(T134,MATRIX!M134,S))),IF(COUNT(AB134:AC134),IF(R134,MATRIX!Q134,IF(S134,MATRIX!R134,"--")),"---")),"")</f>
        <v/>
      </c>
      <c r="AO134" s="70" t="str">
        <f>IF(V134&lt;&gt;0,IF(COUNT(X134:Z134),AM134*AE134*MATRIX!F134,IF(COUNT(AB134:AC134),AM134*AE134*MATRIX!F134/2,"")),"")</f>
        <v/>
      </c>
      <c r="AQ134" s="40" t="str">
        <f>IF(ISNUMBER($AE134),IF(ISNUMBER(MATRIX!U134),IF(MATRIX!U134-INT(MATRIX!U134)=0,MATRIX!U134,"("&amp;MATRIX!U134&amp;")"),"n/a"),"")</f>
        <v/>
      </c>
      <c r="AR134" s="77"/>
      <c r="AS134" s="81" t="str">
        <f>IF(ISNUMBER(AE134), IF(ISNUMBER(MATRIX!AD134),AE134*MATRIX!AD134,"n/a"),"")</f>
        <v/>
      </c>
      <c r="AT134" s="77"/>
      <c r="AU134" s="83" t="str">
        <f>IF(ISNUMBER($AE134), IF(ISNUMBER(MATRIX!AF134),$AE134*MATRIX!AF134,"n/a"),"")</f>
        <v/>
      </c>
      <c r="AV134" s="77"/>
      <c r="AW134" s="81" t="str">
        <f>IF(ISNUMBER($AE134), IF(ISNUMBER(MATRIX!AP134),$AE134*MATRIX!AP134,"n/a"),"")</f>
        <v/>
      </c>
      <c r="AX134" s="77" t="s">
        <v>434</v>
      </c>
      <c r="AY134" s="83" t="str">
        <f>IF(ISNUMBER($AE134), IF(ISNUMBER(MATRIX!AR134),$AE134*MATRIX!AR134,"n/a"),"")</f>
        <v/>
      </c>
      <c r="BA134" s="217" t="str">
        <f>IF(ISNUMBER($AE134), IF(MV&gt;200,IF(ISNUMBER(MATRIX!CL134),MATRIX!CL134,"n/a"),IF(ISNUMBER(MATRIX!CH134),MATRIX!CH134,"n/a")),"")</f>
        <v/>
      </c>
      <c r="BB134" s="1"/>
      <c r="BC134" s="1" t="str">
        <f>IF(ISNUMBER(AE134),IF(AND(ISNUMBER('Lo-Z-OUTPUT'!BA134),'Lo-Z-OUTPUT'!BA134&lt;&gt;0),'Lo-Z-OUTPUT'!BA134,'Lo-Z-INPUT'!$K$15*'Lo-Z-INPUT'!$K$7),"")</f>
        <v/>
      </c>
      <c r="BD134" s="1"/>
      <c r="BE134" s="161" t="str">
        <f t="shared" si="83"/>
        <v/>
      </c>
      <c r="BF134" s="1"/>
      <c r="BG134" s="124" t="str">
        <f>IF(ISNUMBER($AE134),IF(MV&lt;200,IF(ISNUMBER(MATRIX!AE134),ROUND((MATRIX!AE134*IDLE/1000)*CKWH,2),"-"),IF(ISNUMBER(MATRIX!AQ134),ROUND((MATRIX!AQ134*IDLE/1000)*CKWH,2),"-")),"")</f>
        <v/>
      </c>
      <c r="BH134" s="125" t="str">
        <f t="shared" si="84"/>
        <v/>
      </c>
      <c r="BJ134" s="105" t="str">
        <f>IF(ISNUMBER($AE134),IF(MV&lt;200,IF(ISNUMBER(MATRIX!AG134),ROUND((MATRIX!AG134/1000)*RUNNING*CKWH,2),"-"),IF(ISNUMBER(MATRIX!AS134),ROUND((MATRIX!AS134/1000)*RUNNING*CKWH,2),"-")),"")</f>
        <v/>
      </c>
      <c r="BK134" s="126" t="str">
        <f t="shared" si="85"/>
        <v/>
      </c>
      <c r="BM134" s="129" t="str">
        <f t="shared" si="86"/>
        <v/>
      </c>
      <c r="BN134" s="127" t="str">
        <f t="shared" si="87"/>
        <v/>
      </c>
      <c r="BP134" s="101" t="str">
        <f>IF(ISNUMBER(AE134),IF(ISNUMBER(MATRIX!BU134),AE134*MATRIX!BU134,"n/a"),"")</f>
        <v/>
      </c>
      <c r="BQ134" s="72"/>
      <c r="BR134" s="72" t="str">
        <f>IF(ISNUMBER(AE134),IF(ISNUMBER(MATRIX!BV134*BE134),AE134*MATRIX!BV134*BE134,"n/a"),"")</f>
        <v/>
      </c>
      <c r="BS134" s="72"/>
      <c r="BT134" s="100" t="str">
        <f t="shared" si="88"/>
        <v/>
      </c>
      <c r="BU134" s="96"/>
      <c r="BV134" s="157" t="str">
        <f t="shared" si="89"/>
        <v/>
      </c>
      <c r="BW134" s="158" t="str">
        <f t="shared" si="90"/>
        <v/>
      </c>
      <c r="BY134" s="85" t="str">
        <f>IF(ISNUMBER(AE134),IF(ISNUMBER(MATRIX!Y134),MATRIX!Y134,"n/a"),"")</f>
        <v/>
      </c>
      <c r="BZ134" s="86" t="str">
        <f t="shared" si="91"/>
        <v/>
      </c>
    </row>
    <row r="135" spans="1:78">
      <c r="A135" s="293" t="str">
        <f>MATRIX!A135</f>
        <v>D&amp;B</v>
      </c>
      <c r="B135" s="293" t="str">
        <f>IF(MATRIX!B135&lt;&gt;0,MATRIX!B135,"-")</f>
        <v>10 D</v>
      </c>
      <c r="D135" t="b">
        <f>ISNUMBER(MATRIX!K135)</f>
        <v>1</v>
      </c>
      <c r="E135" t="b">
        <f>ISNUMBER(MATRIX!L135)</f>
        <v>1</v>
      </c>
      <c r="F135" t="b">
        <f>ISNUMBER(MATRIX!M135)</f>
        <v>0</v>
      </c>
      <c r="H135" t="b">
        <f>ISNUMBER(MATRIX!Q135)</f>
        <v>0</v>
      </c>
      <c r="I135" t="b">
        <f>ISNUMBER(MATRIX!R135)</f>
        <v>0</v>
      </c>
      <c r="K135" t="b">
        <f>AND(WLT&lt;=MATRIX!K135,MATRIX!K135&lt;=PIU*WLT)</f>
        <v>0</v>
      </c>
      <c r="L135" t="b">
        <f>AND(WLT&lt;=MATRIX!L135,MATRIX!L135&lt;=PIU*WLT)</f>
        <v>0</v>
      </c>
      <c r="M135" t="b">
        <f>AND(WLT&lt;=MATRIX!M135,MATRIX!M135&lt;=PIU*WLT)</f>
        <v>0</v>
      </c>
      <c r="O135" t="b">
        <f>AND(WLT&lt;=MATRIX!Q135,MATRIX!Q135&lt;=PIU*WLT)</f>
        <v>0</v>
      </c>
      <c r="P135" t="b">
        <f>AND(WLT&lt;=MATRIX!R135,MATRIX!R135&lt;=PIU*WLT)</f>
        <v>0</v>
      </c>
      <c r="R135" t="b">
        <f t="shared" si="51"/>
        <v>1</v>
      </c>
      <c r="S135" t="b">
        <f t="shared" si="52"/>
        <v>0</v>
      </c>
      <c r="T135" t="b">
        <f t="shared" si="53"/>
        <v>0</v>
      </c>
      <c r="V135" s="1">
        <f>IF(AND(ISNUMBER(MATRIX!$F135),MATRIX!$F135&lt;&gt;0),NLT/MATRIX!$F135,"ERROR")</f>
        <v>0</v>
      </c>
      <c r="X135" s="1" t="str">
        <f t="shared" si="75"/>
        <v>-</v>
      </c>
      <c r="Y135" s="1" t="str">
        <f t="shared" si="76"/>
        <v>-</v>
      </c>
      <c r="Z135" s="1" t="str">
        <f t="shared" si="77"/>
        <v>-</v>
      </c>
      <c r="AB135" s="1" t="str">
        <f t="shared" si="78"/>
        <v>-</v>
      </c>
      <c r="AC135" s="1" t="str">
        <f t="shared" si="79"/>
        <v>-</v>
      </c>
      <c r="AE135" s="64" t="str">
        <f t="shared" si="80"/>
        <v/>
      </c>
      <c r="AF135" s="64" t="str">
        <f t="shared" si="81"/>
        <v/>
      </c>
      <c r="AH135" s="62" t="str">
        <f>IF(ISNUMBER(AE135),AE135*MATRIX!E135,"-")</f>
        <v>-</v>
      </c>
      <c r="AJ135" s="215" t="str">
        <f>IF(ISNUMBER($AE135),IF(KP="kg",AE135*MATRIX!CB135,AE135*MATRIX!CB135*2.2),"-")</f>
        <v>-</v>
      </c>
      <c r="AK135" s="65" t="str">
        <f t="shared" si="82"/>
        <v/>
      </c>
      <c r="AM135" s="1" t="str">
        <f>IF(V135&lt;&gt;0,IF(COUNT(X135:Z135),IF(R135,MATRIX!K135,IF(S135,MATRIX!L135,IF(T135,MATRIX!M135,S))),IF(COUNT(AB135:AC135),IF(R135,MATRIX!Q135,IF(S135,MATRIX!R135,"--")),"---")),"")</f>
        <v/>
      </c>
      <c r="AO135" s="70" t="str">
        <f>IF(V135&lt;&gt;0,IF(COUNT(X135:Z135),AM135*AE135*MATRIX!F135,IF(COUNT(AB135:AC135),AM135*AE135*MATRIX!F135/2,"")),"")</f>
        <v/>
      </c>
      <c r="AQ135" s="40" t="str">
        <f>IF(ISNUMBER($AE135),IF(ISNUMBER(MATRIX!U135),IF(MATRIX!U135-INT(MATRIX!U135)=0,MATRIX!U135,"("&amp;MATRIX!U135&amp;")"),"n/a"),"")</f>
        <v/>
      </c>
      <c r="AR135" s="77"/>
      <c r="AS135" s="81" t="str">
        <f>IF(ISNUMBER(AE135), IF(ISNUMBER(MATRIX!AD135),AE135*MATRIX!AD135,"n/a"),"")</f>
        <v/>
      </c>
      <c r="AT135" s="77"/>
      <c r="AU135" s="83" t="str">
        <f>IF(ISNUMBER($AE135), IF(ISNUMBER(MATRIX!AF135),$AE135*MATRIX!AF135,"n/a"),"")</f>
        <v/>
      </c>
      <c r="AV135" s="77"/>
      <c r="AW135" s="81" t="str">
        <f>IF(ISNUMBER($AE135), IF(ISNUMBER(MATRIX!AP135),$AE135*MATRIX!AP135,"n/a"),"")</f>
        <v/>
      </c>
      <c r="AX135" s="77" t="s">
        <v>434</v>
      </c>
      <c r="AY135" s="83" t="str">
        <f>IF(ISNUMBER($AE135), IF(ISNUMBER(MATRIX!AR135),$AE135*MATRIX!AR135,"n/a"),"")</f>
        <v/>
      </c>
      <c r="BA135" s="217" t="str">
        <f>IF(ISNUMBER($AE135), IF(MV&gt;200,IF(ISNUMBER(MATRIX!CL135),MATRIX!CL135,"n/a"),IF(ISNUMBER(MATRIX!CH135),MATRIX!CH135,"n/a")),"")</f>
        <v/>
      </c>
      <c r="BB135" s="1"/>
      <c r="BC135" s="1" t="str">
        <f>IF(ISNUMBER(AE135),IF(AND(ISNUMBER('Lo-Z-OUTPUT'!BA135),'Lo-Z-OUTPUT'!BA135&lt;&gt;0),'Lo-Z-OUTPUT'!BA135,'Lo-Z-INPUT'!$K$15*'Lo-Z-INPUT'!$K$7),"")</f>
        <v/>
      </c>
      <c r="BD135" s="1"/>
      <c r="BE135" s="161" t="str">
        <f t="shared" si="83"/>
        <v/>
      </c>
      <c r="BF135" s="1"/>
      <c r="BG135" s="124" t="str">
        <f>IF(ISNUMBER($AE135),IF(MV&lt;200,IF(ISNUMBER(MATRIX!AE135),ROUND((MATRIX!AE135*IDLE/1000)*CKWH,2),"-"),IF(ISNUMBER(MATRIX!AQ135),ROUND((MATRIX!AQ135*IDLE/1000)*CKWH,2),"-")),"")</f>
        <v/>
      </c>
      <c r="BH135" s="125" t="str">
        <f t="shared" si="84"/>
        <v/>
      </c>
      <c r="BJ135" s="105" t="str">
        <f>IF(ISNUMBER($AE135),IF(MV&lt;200,IF(ISNUMBER(MATRIX!AG135),ROUND((MATRIX!AG135/1000)*RUNNING*CKWH,2),"-"),IF(ISNUMBER(MATRIX!AS135),ROUND((MATRIX!AS135/1000)*RUNNING*CKWH,2),"-")),"")</f>
        <v/>
      </c>
      <c r="BK135" s="126" t="str">
        <f t="shared" si="85"/>
        <v/>
      </c>
      <c r="BM135" s="129" t="str">
        <f t="shared" si="86"/>
        <v/>
      </c>
      <c r="BN135" s="127" t="str">
        <f t="shared" si="87"/>
        <v/>
      </c>
      <c r="BP135" s="101" t="str">
        <f>IF(ISNUMBER(AE135),IF(ISNUMBER(MATRIX!BU135),AE135*MATRIX!BU135,"n/a"),"")</f>
        <v/>
      </c>
      <c r="BQ135" s="72"/>
      <c r="BR135" s="72" t="str">
        <f>IF(ISNUMBER(AE135),IF(ISNUMBER(MATRIX!BV135*BE135),AE135*MATRIX!BV135*BE135,"n/a"),"")</f>
        <v/>
      </c>
      <c r="BS135" s="72"/>
      <c r="BT135" s="100" t="str">
        <f t="shared" si="88"/>
        <v/>
      </c>
      <c r="BU135" s="96"/>
      <c r="BV135" s="157" t="str">
        <f t="shared" si="89"/>
        <v/>
      </c>
      <c r="BW135" s="158" t="str">
        <f t="shared" si="90"/>
        <v/>
      </c>
      <c r="BY135" s="85" t="str">
        <f>IF(ISNUMBER(AE135),IF(ISNUMBER(MATRIX!Y135),MATRIX!Y135,"n/a"),"")</f>
        <v/>
      </c>
      <c r="BZ135" s="86" t="str">
        <f t="shared" si="91"/>
        <v/>
      </c>
    </row>
    <row r="136" spans="1:78">
      <c r="A136" s="293" t="str">
        <f>MATRIX!A136</f>
        <v>D&amp;B</v>
      </c>
      <c r="B136" s="293" t="str">
        <f>IF(MATRIX!B136&lt;&gt;0,MATRIX!B136,"-")</f>
        <v>30 D</v>
      </c>
      <c r="D136" t="b">
        <f>ISNUMBER(MATRIX!K136)</f>
        <v>1</v>
      </c>
      <c r="E136" t="b">
        <f>ISNUMBER(MATRIX!L136)</f>
        <v>1</v>
      </c>
      <c r="F136" t="b">
        <f>ISNUMBER(MATRIX!M136)</f>
        <v>0</v>
      </c>
      <c r="H136" t="b">
        <f>ISNUMBER(MATRIX!Q136)</f>
        <v>0</v>
      </c>
      <c r="I136" t="b">
        <f>ISNUMBER(MATRIX!R136)</f>
        <v>0</v>
      </c>
      <c r="K136" t="b">
        <f>AND(WLT&lt;=MATRIX!K136,MATRIX!K136&lt;=PIU*WLT)</f>
        <v>0</v>
      </c>
      <c r="L136" t="b">
        <f>AND(WLT&lt;=MATRIX!L136,MATRIX!L136&lt;=PIU*WLT)</f>
        <v>0</v>
      </c>
      <c r="M136" t="b">
        <f>AND(WLT&lt;=MATRIX!M136,MATRIX!M136&lt;=PIU*WLT)</f>
        <v>0</v>
      </c>
      <c r="O136" t="b">
        <f>AND(WLT&lt;=MATRIX!Q136,MATRIX!Q136&lt;=PIU*WLT)</f>
        <v>0</v>
      </c>
      <c r="P136" t="b">
        <f>AND(WLT&lt;=MATRIX!R136,MATRIX!R136&lt;=PIU*WLT)</f>
        <v>0</v>
      </c>
      <c r="R136" t="b">
        <f t="shared" si="51"/>
        <v>1</v>
      </c>
      <c r="S136" t="b">
        <f t="shared" si="52"/>
        <v>0</v>
      </c>
      <c r="T136" t="b">
        <f t="shared" si="53"/>
        <v>0</v>
      </c>
      <c r="V136" s="1">
        <f>IF(AND(ISNUMBER(MATRIX!$F136),MATRIX!$F136&lt;&gt;0),NLT/MATRIX!$F136,"ERROR")</f>
        <v>0</v>
      </c>
      <c r="X136" s="1" t="str">
        <f t="shared" si="75"/>
        <v>-</v>
      </c>
      <c r="Y136" s="1" t="str">
        <f t="shared" si="76"/>
        <v>-</v>
      </c>
      <c r="Z136" s="1" t="str">
        <f t="shared" si="77"/>
        <v>-</v>
      </c>
      <c r="AB136" s="1" t="str">
        <f t="shared" si="78"/>
        <v>-</v>
      </c>
      <c r="AC136" s="1" t="str">
        <f t="shared" si="79"/>
        <v>-</v>
      </c>
      <c r="AE136" s="64" t="str">
        <f t="shared" si="80"/>
        <v/>
      </c>
      <c r="AF136" s="64" t="str">
        <f t="shared" si="81"/>
        <v/>
      </c>
      <c r="AH136" s="62" t="str">
        <f>IF(ISNUMBER(AE136),AE136*MATRIX!E136,"-")</f>
        <v>-</v>
      </c>
      <c r="AJ136" s="215" t="str">
        <f>IF(ISNUMBER($AE136),IF(KP="kg",AE136*MATRIX!CB136,AE136*MATRIX!CB136*2.2),"-")</f>
        <v>-</v>
      </c>
      <c r="AK136" s="65" t="str">
        <f t="shared" si="82"/>
        <v/>
      </c>
      <c r="AM136" s="1" t="str">
        <f>IF(V136&lt;&gt;0,IF(COUNT(X136:Z136),IF(R136,MATRIX!K136,IF(S136,MATRIX!L136,IF(T136,MATRIX!M136,S))),IF(COUNT(AB136:AC136),IF(R136,MATRIX!Q136,IF(S136,MATRIX!R136,"--")),"---")),"")</f>
        <v/>
      </c>
      <c r="AO136" s="70" t="str">
        <f>IF(V136&lt;&gt;0,IF(COUNT(X136:Z136),AM136*AE136*MATRIX!F136,IF(COUNT(AB136:AC136),AM136*AE136*MATRIX!F136/2,"")),"")</f>
        <v/>
      </c>
      <c r="AQ136" s="40" t="str">
        <f>IF(ISNUMBER($AE136),IF(ISNUMBER(MATRIX!U136),IF(MATRIX!U136-INT(MATRIX!U136)=0,MATRIX!U136,"("&amp;MATRIX!U136&amp;")"),"n/a"),"")</f>
        <v/>
      </c>
      <c r="AR136" s="77"/>
      <c r="AS136" s="81" t="str">
        <f>IF(ISNUMBER(AE136), IF(ISNUMBER(MATRIX!AD136),AE136*MATRIX!AD136,"n/a"),"")</f>
        <v/>
      </c>
      <c r="AT136" s="77"/>
      <c r="AU136" s="83" t="str">
        <f>IF(ISNUMBER($AE136), IF(ISNUMBER(MATRIX!AF136),$AE136*MATRIX!AF136,"n/a"),"")</f>
        <v/>
      </c>
      <c r="AV136" s="77"/>
      <c r="AW136" s="81" t="str">
        <f>IF(ISNUMBER($AE136), IF(ISNUMBER(MATRIX!AP136),$AE136*MATRIX!AP136,"n/a"),"")</f>
        <v/>
      </c>
      <c r="AX136" s="77" t="s">
        <v>434</v>
      </c>
      <c r="AY136" s="83" t="str">
        <f>IF(ISNUMBER($AE136), IF(ISNUMBER(MATRIX!AR136),$AE136*MATRIX!AR136,"n/a"),"")</f>
        <v/>
      </c>
      <c r="BA136" s="217" t="str">
        <f>IF(ISNUMBER($AE136), IF(MV&gt;200,IF(ISNUMBER(MATRIX!CL136),MATRIX!CL136,"n/a"),IF(ISNUMBER(MATRIX!CH136),MATRIX!CH136,"n/a")),"")</f>
        <v/>
      </c>
      <c r="BB136" s="1"/>
      <c r="BC136" s="1" t="str">
        <f>IF(ISNUMBER(AE136),IF(AND(ISNUMBER('Lo-Z-OUTPUT'!BA136),'Lo-Z-OUTPUT'!BA136&lt;&gt;0),'Lo-Z-OUTPUT'!BA136,'Lo-Z-INPUT'!$K$15*'Lo-Z-INPUT'!$K$7),"")</f>
        <v/>
      </c>
      <c r="BD136" s="1"/>
      <c r="BE136" s="161" t="str">
        <f t="shared" si="83"/>
        <v/>
      </c>
      <c r="BF136" s="1"/>
      <c r="BG136" s="124" t="str">
        <f>IF(ISNUMBER($AE136),IF(MV&lt;200,IF(ISNUMBER(MATRIX!AE136),ROUND((MATRIX!AE136*IDLE/1000)*CKWH,2),"-"),IF(ISNUMBER(MATRIX!AQ136),ROUND((MATRIX!AQ136*IDLE/1000)*CKWH,2),"-")),"")</f>
        <v/>
      </c>
      <c r="BH136" s="125" t="str">
        <f t="shared" si="84"/>
        <v/>
      </c>
      <c r="BJ136" s="105" t="str">
        <f>IF(ISNUMBER($AE136),IF(MV&lt;200,IF(ISNUMBER(MATRIX!AG136),ROUND((MATRIX!AG136/1000)*RUNNING*CKWH,2),"-"),IF(ISNUMBER(MATRIX!AS136),ROUND((MATRIX!AS136/1000)*RUNNING*CKWH,2),"-")),"")</f>
        <v/>
      </c>
      <c r="BK136" s="126" t="str">
        <f t="shared" si="85"/>
        <v/>
      </c>
      <c r="BM136" s="129" t="str">
        <f t="shared" si="86"/>
        <v/>
      </c>
      <c r="BN136" s="127" t="str">
        <f t="shared" si="87"/>
        <v/>
      </c>
      <c r="BP136" s="101" t="str">
        <f>IF(ISNUMBER(AE136),IF(ISNUMBER(MATRIX!BU136),AE136*MATRIX!BU136,"n/a"),"")</f>
        <v/>
      </c>
      <c r="BQ136" s="72"/>
      <c r="BR136" s="72" t="str">
        <f>IF(ISNUMBER(AE136),IF(ISNUMBER(MATRIX!BV136*BE136),AE136*MATRIX!BV136*BE136,"n/a"),"")</f>
        <v/>
      </c>
      <c r="BS136" s="72"/>
      <c r="BT136" s="100" t="str">
        <f t="shared" si="88"/>
        <v/>
      </c>
      <c r="BU136" s="96"/>
      <c r="BV136" s="157" t="str">
        <f t="shared" si="89"/>
        <v/>
      </c>
      <c r="BW136" s="158" t="str">
        <f t="shared" si="90"/>
        <v/>
      </c>
      <c r="BY136" s="85" t="str">
        <f>IF(ISNUMBER(AE136),IF(ISNUMBER(MATRIX!Y136),MATRIX!Y136,"n/a"),"")</f>
        <v/>
      </c>
      <c r="BZ136" s="86" t="str">
        <f t="shared" si="91"/>
        <v/>
      </c>
    </row>
    <row r="137" spans="1:78">
      <c r="A137" s="293" t="str">
        <f>MATRIX!A137</f>
        <v>D&amp;B</v>
      </c>
      <c r="B137" s="293" t="str">
        <f>IF(MATRIX!B137&lt;&gt;0,MATRIX!B137,"-")</f>
        <v>D 6</v>
      </c>
      <c r="D137" t="b">
        <f>ISNUMBER(MATRIX!K137)</f>
        <v>1</v>
      </c>
      <c r="E137" t="b">
        <f>ISNUMBER(MATRIX!L137)</f>
        <v>1</v>
      </c>
      <c r="F137" t="b">
        <f>ISNUMBER(MATRIX!M137)</f>
        <v>0</v>
      </c>
      <c r="H137" t="b">
        <f>ISNUMBER(MATRIX!Q137)</f>
        <v>0</v>
      </c>
      <c r="I137" t="b">
        <f>ISNUMBER(MATRIX!R137)</f>
        <v>0</v>
      </c>
      <c r="K137" t="b">
        <f>AND(WLT&lt;=MATRIX!K137,MATRIX!K137&lt;=PIU*WLT)</f>
        <v>0</v>
      </c>
      <c r="L137" t="b">
        <f>AND(WLT&lt;=MATRIX!L137,MATRIX!L137&lt;=PIU*WLT)</f>
        <v>0</v>
      </c>
      <c r="M137" t="b">
        <f>AND(WLT&lt;=MATRIX!M137,MATRIX!M137&lt;=PIU*WLT)</f>
        <v>0</v>
      </c>
      <c r="O137" t="b">
        <f>AND(WLT&lt;=MATRIX!Q137,MATRIX!Q137&lt;=PIU*WLT)</f>
        <v>0</v>
      </c>
      <c r="P137" t="b">
        <f>AND(WLT&lt;=MATRIX!R137,MATRIX!R137&lt;=PIU*WLT)</f>
        <v>0</v>
      </c>
      <c r="R137" t="b">
        <f t="shared" si="51"/>
        <v>1</v>
      </c>
      <c r="S137" t="b">
        <f t="shared" si="52"/>
        <v>0</v>
      </c>
      <c r="T137" t="b">
        <f t="shared" si="53"/>
        <v>0</v>
      </c>
      <c r="V137" s="1">
        <f>IF(AND(ISNUMBER(MATRIX!$F137),MATRIX!$F137&lt;&gt;0),NLT/MATRIX!$F137,"ERROR")</f>
        <v>0</v>
      </c>
      <c r="X137" s="1" t="str">
        <f t="shared" si="75"/>
        <v>-</v>
      </c>
      <c r="Y137" s="1" t="str">
        <f t="shared" si="76"/>
        <v>-</v>
      </c>
      <c r="Z137" s="1" t="str">
        <f t="shared" si="77"/>
        <v>-</v>
      </c>
      <c r="AB137" s="1" t="str">
        <f t="shared" si="78"/>
        <v>-</v>
      </c>
      <c r="AC137" s="1" t="str">
        <f t="shared" si="79"/>
        <v>-</v>
      </c>
      <c r="AE137" s="64" t="str">
        <f t="shared" si="80"/>
        <v/>
      </c>
      <c r="AF137" s="64" t="str">
        <f t="shared" si="81"/>
        <v/>
      </c>
      <c r="AH137" s="62" t="str">
        <f>IF(ISNUMBER(AE137),AE137*MATRIX!E137,"-")</f>
        <v>-</v>
      </c>
      <c r="AJ137" s="215" t="str">
        <f>IF(ISNUMBER($AE137),IF(KP="kg",AE137*MATRIX!CB137,AE137*MATRIX!CB137*2.2),"-")</f>
        <v>-</v>
      </c>
      <c r="AK137" s="65" t="str">
        <f t="shared" si="82"/>
        <v/>
      </c>
      <c r="AM137" s="1" t="str">
        <f>IF(V137&lt;&gt;0,IF(COUNT(X137:Z137),IF(R137,MATRIX!K137,IF(S137,MATRIX!L137,IF(T137,MATRIX!M137,S))),IF(COUNT(AB137:AC137),IF(R137,MATRIX!Q137,IF(S137,MATRIX!R137,"--")),"---")),"")</f>
        <v/>
      </c>
      <c r="AO137" s="70" t="str">
        <f>IF(V137&lt;&gt;0,IF(COUNT(X137:Z137),AM137*AE137*MATRIX!F137,IF(COUNT(AB137:AC137),AM137*AE137*MATRIX!F137/2,"")),"")</f>
        <v/>
      </c>
      <c r="AQ137" s="40" t="str">
        <f>IF(ISNUMBER($AE137),IF(ISNUMBER(MATRIX!U137),IF(MATRIX!U137-INT(MATRIX!U137)=0,MATRIX!U137,"("&amp;MATRIX!U137&amp;")"),"n/a"),"")</f>
        <v/>
      </c>
      <c r="AR137" s="77"/>
      <c r="AS137" s="81" t="str">
        <f>IF(ISNUMBER(AE137), IF(ISNUMBER(MATRIX!AD137),AE137*MATRIX!AD137,"n/a"),"")</f>
        <v/>
      </c>
      <c r="AT137" s="77"/>
      <c r="AU137" s="83" t="str">
        <f>IF(ISNUMBER($AE137), IF(ISNUMBER(MATRIX!AF137),$AE137*MATRIX!AF137,"n/a"),"")</f>
        <v/>
      </c>
      <c r="AV137" s="77"/>
      <c r="AW137" s="81" t="str">
        <f>IF(ISNUMBER($AE137), IF(ISNUMBER(MATRIX!AP137),$AE137*MATRIX!AP137,"n/a"),"")</f>
        <v/>
      </c>
      <c r="AX137" s="77" t="s">
        <v>434</v>
      </c>
      <c r="AY137" s="83" t="str">
        <f>IF(ISNUMBER($AE137), IF(ISNUMBER(MATRIX!AR137),$AE137*MATRIX!AR137,"n/a"),"")</f>
        <v/>
      </c>
      <c r="BA137" s="217" t="str">
        <f>IF(ISNUMBER($AE137), IF(MV&gt;200,IF(ISNUMBER(MATRIX!CL137),MATRIX!CL137,"n/a"),IF(ISNUMBER(MATRIX!CH137),MATRIX!CH137,"n/a")),"")</f>
        <v/>
      </c>
      <c r="BB137" s="1"/>
      <c r="BC137" s="1" t="str">
        <f>IF(ISNUMBER(AE137),IF(AND(ISNUMBER('Lo-Z-OUTPUT'!BA137),'Lo-Z-OUTPUT'!BA137&lt;&gt;0),'Lo-Z-OUTPUT'!BA137,'Lo-Z-INPUT'!$K$15*'Lo-Z-INPUT'!$K$7),"")</f>
        <v/>
      </c>
      <c r="BD137" s="1"/>
      <c r="BE137" s="161" t="str">
        <f t="shared" si="83"/>
        <v/>
      </c>
      <c r="BF137" s="1"/>
      <c r="BG137" s="124" t="str">
        <f>IF(ISNUMBER($AE137),IF(MV&lt;200,IF(ISNUMBER(MATRIX!AE137),ROUND((MATRIX!AE137*IDLE/1000)*CKWH,2),"-"),IF(ISNUMBER(MATRIX!AQ137),ROUND((MATRIX!AQ137*IDLE/1000)*CKWH,2),"-")),"")</f>
        <v/>
      </c>
      <c r="BH137" s="125" t="str">
        <f t="shared" si="84"/>
        <v/>
      </c>
      <c r="BJ137" s="105" t="str">
        <f>IF(ISNUMBER($AE137),IF(MV&lt;200,IF(ISNUMBER(MATRIX!AG137),ROUND((MATRIX!AG137/1000)*RUNNING*CKWH,2),"-"),IF(ISNUMBER(MATRIX!AS137),ROUND((MATRIX!AS137/1000)*RUNNING*CKWH,2),"-")),"")</f>
        <v/>
      </c>
      <c r="BK137" s="126" t="str">
        <f t="shared" si="85"/>
        <v/>
      </c>
      <c r="BM137" s="129" t="str">
        <f t="shared" si="86"/>
        <v/>
      </c>
      <c r="BN137" s="127" t="str">
        <f t="shared" si="87"/>
        <v/>
      </c>
      <c r="BP137" s="101" t="str">
        <f>IF(ISNUMBER(AE137),IF(ISNUMBER(MATRIX!BU137),AE137*MATRIX!BU137,"n/a"),"")</f>
        <v/>
      </c>
      <c r="BQ137" s="72"/>
      <c r="BR137" s="72" t="str">
        <f>IF(ISNUMBER(AE137),IF(ISNUMBER(MATRIX!BV137*BE137),AE137*MATRIX!BV137*BE137,"n/a"),"")</f>
        <v/>
      </c>
      <c r="BS137" s="72"/>
      <c r="BT137" s="100" t="str">
        <f t="shared" si="88"/>
        <v/>
      </c>
      <c r="BU137" s="96"/>
      <c r="BV137" s="157" t="str">
        <f t="shared" si="89"/>
        <v/>
      </c>
      <c r="BW137" s="158" t="str">
        <f t="shared" si="90"/>
        <v/>
      </c>
      <c r="BY137" s="85" t="str">
        <f>IF(ISNUMBER(AE137),IF(ISNUMBER(MATRIX!Y137),MATRIX!Y137,"n/a"),"")</f>
        <v/>
      </c>
      <c r="BZ137" s="86" t="str">
        <f t="shared" si="91"/>
        <v/>
      </c>
    </row>
    <row r="138" spans="1:78">
      <c r="A138" s="293" t="str">
        <f>MATRIX!A138</f>
        <v>D&amp;B</v>
      </c>
      <c r="B138" s="293" t="str">
        <f>IF(MATRIX!B138&lt;&gt;0,MATRIX!B138,"-")</f>
        <v>5D</v>
      </c>
      <c r="D138" t="b">
        <f>ISNUMBER(MATRIX!K138)</f>
        <v>1</v>
      </c>
      <c r="E138" t="b">
        <f>ISNUMBER(MATRIX!L138)</f>
        <v>1</v>
      </c>
      <c r="F138" t="b">
        <f>ISNUMBER(MATRIX!M138)</f>
        <v>0</v>
      </c>
      <c r="H138" t="b">
        <f>ISNUMBER(MATRIX!Q138)</f>
        <v>0</v>
      </c>
      <c r="I138" t="b">
        <f>ISNUMBER(MATRIX!R138)</f>
        <v>0</v>
      </c>
      <c r="K138" t="b">
        <f>AND(WLT&lt;=MATRIX!K138,MATRIX!K138&lt;=PIU*WLT)</f>
        <v>0</v>
      </c>
      <c r="L138" t="b">
        <f>AND(WLT&lt;=MATRIX!L138,MATRIX!L138&lt;=PIU*WLT)</f>
        <v>0</v>
      </c>
      <c r="M138" t="b">
        <f>AND(WLT&lt;=MATRIX!M138,MATRIX!M138&lt;=PIU*WLT)</f>
        <v>0</v>
      </c>
      <c r="O138" t="b">
        <f>AND(WLT&lt;=MATRIX!Q138,MATRIX!Q138&lt;=PIU*WLT)</f>
        <v>0</v>
      </c>
      <c r="P138" t="b">
        <f>AND(WLT&lt;=MATRIX!R138,MATRIX!R138&lt;=PIU*WLT)</f>
        <v>0</v>
      </c>
      <c r="R138" t="b">
        <f t="shared" si="51"/>
        <v>1</v>
      </c>
      <c r="S138" t="b">
        <f t="shared" si="52"/>
        <v>0</v>
      </c>
      <c r="T138" t="b">
        <f t="shared" si="53"/>
        <v>0</v>
      </c>
      <c r="V138" s="1">
        <f>IF(AND(ISNUMBER(MATRIX!$F138),MATRIX!$F138&lt;&gt;0),NLT/MATRIX!$F138,"ERROR")</f>
        <v>0</v>
      </c>
      <c r="X138" s="1" t="str">
        <f t="shared" si="75"/>
        <v>-</v>
      </c>
      <c r="Y138" s="1" t="str">
        <f t="shared" si="76"/>
        <v>-</v>
      </c>
      <c r="Z138" s="1" t="str">
        <f t="shared" si="77"/>
        <v>-</v>
      </c>
      <c r="AB138" s="1" t="str">
        <f t="shared" si="78"/>
        <v>-</v>
      </c>
      <c r="AC138" s="1" t="str">
        <f t="shared" si="79"/>
        <v>-</v>
      </c>
      <c r="AE138" s="64" t="str">
        <f t="shared" si="80"/>
        <v/>
      </c>
      <c r="AF138" s="64" t="str">
        <f t="shared" si="81"/>
        <v/>
      </c>
      <c r="AH138" s="62" t="str">
        <f>IF(ISNUMBER(AE138),AE138*MATRIX!E138,"-")</f>
        <v>-</v>
      </c>
      <c r="AJ138" s="215" t="str">
        <f>IF(ISNUMBER($AE138),IF(KP="kg",AE138*MATRIX!CB138,AE138*MATRIX!CB138*2.2),"-")</f>
        <v>-</v>
      </c>
      <c r="AK138" s="65" t="str">
        <f t="shared" si="82"/>
        <v/>
      </c>
      <c r="AM138" s="1" t="str">
        <f>IF(V138&lt;&gt;0,IF(COUNT(X138:Z138),IF(R138,MATRIX!K138,IF(S138,MATRIX!L138,IF(T138,MATRIX!M138,S))),IF(COUNT(AB138:AC138),IF(R138,MATRIX!Q138,IF(S138,MATRIX!R138,"--")),"---")),"")</f>
        <v/>
      </c>
      <c r="AO138" s="70" t="str">
        <f>IF(V138&lt;&gt;0,IF(COUNT(X138:Z138),AM138*AE138*MATRIX!F138,IF(COUNT(AB138:AC138),AM138*AE138*MATRIX!F138/2,"")),"")</f>
        <v/>
      </c>
      <c r="AQ138" s="40" t="str">
        <f>IF(ISNUMBER($AE138),IF(ISNUMBER(MATRIX!U138),IF(MATRIX!U138-INT(MATRIX!U138)=0,MATRIX!U138,"("&amp;MATRIX!U138&amp;")"),"n/a"),"")</f>
        <v/>
      </c>
      <c r="AR138" s="77"/>
      <c r="AS138" s="81" t="str">
        <f>IF(ISNUMBER(AE138), IF(ISNUMBER(MATRIX!AD138),AE138*MATRIX!AD138,"n/a"),"")</f>
        <v/>
      </c>
      <c r="AT138" s="77"/>
      <c r="AU138" s="83" t="str">
        <f>IF(ISNUMBER($AE138), IF(ISNUMBER(MATRIX!AF138),$AE138*MATRIX!AF138,"n/a"),"")</f>
        <v/>
      </c>
      <c r="AV138" s="77"/>
      <c r="AW138" s="81" t="str">
        <f>IF(ISNUMBER($AE138), IF(ISNUMBER(MATRIX!AP138),$AE138*MATRIX!AP138,"n/a"),"")</f>
        <v/>
      </c>
      <c r="AX138" s="77" t="s">
        <v>434</v>
      </c>
      <c r="AY138" s="83" t="str">
        <f>IF(ISNUMBER($AE138), IF(ISNUMBER(MATRIX!AR138),$AE138*MATRIX!AR138,"n/a"),"")</f>
        <v/>
      </c>
      <c r="BA138" s="217" t="str">
        <f>IF(ISNUMBER($AE138), IF(MV&gt;200,IF(ISNUMBER(MATRIX!CL138),MATRIX!CL138,"n/a"),IF(ISNUMBER(MATRIX!CH138),MATRIX!CH138,"n/a")),"")</f>
        <v/>
      </c>
      <c r="BB138" s="1"/>
      <c r="BC138" s="1" t="str">
        <f>IF(ISNUMBER(AE138),IF(AND(ISNUMBER('Lo-Z-OUTPUT'!BA138),'Lo-Z-OUTPUT'!BA138&lt;&gt;0),'Lo-Z-OUTPUT'!BA138,'Lo-Z-INPUT'!$K$15*'Lo-Z-INPUT'!$K$7),"")</f>
        <v/>
      </c>
      <c r="BD138" s="1"/>
      <c r="BE138" s="161" t="str">
        <f t="shared" si="83"/>
        <v/>
      </c>
      <c r="BF138" s="1"/>
      <c r="BG138" s="124" t="str">
        <f>IF(ISNUMBER($AE138),IF(MV&lt;200,IF(ISNUMBER(MATRIX!AE138),ROUND((MATRIX!AE138*IDLE/1000)*CKWH,2),"-"),IF(ISNUMBER(MATRIX!AQ138),ROUND((MATRIX!AQ138*IDLE/1000)*CKWH,2),"-")),"")</f>
        <v/>
      </c>
      <c r="BH138" s="125" t="str">
        <f t="shared" si="84"/>
        <v/>
      </c>
      <c r="BJ138" s="105" t="str">
        <f>IF(ISNUMBER($AE138),IF(MV&lt;200,IF(ISNUMBER(MATRIX!AG138),ROUND((MATRIX!AG138/1000)*RUNNING*CKWH,2),"-"),IF(ISNUMBER(MATRIX!AS138),ROUND((MATRIX!AS138/1000)*RUNNING*CKWH,2),"-")),"")</f>
        <v/>
      </c>
      <c r="BK138" s="126" t="str">
        <f t="shared" si="85"/>
        <v/>
      </c>
      <c r="BM138" s="129" t="str">
        <f t="shared" si="86"/>
        <v/>
      </c>
      <c r="BN138" s="127" t="str">
        <f t="shared" si="87"/>
        <v/>
      </c>
      <c r="BP138" s="101" t="str">
        <f>IF(ISNUMBER(AE138),IF(ISNUMBER(MATRIX!BU138),AE138*MATRIX!BU138,"n/a"),"")</f>
        <v/>
      </c>
      <c r="BQ138" s="72"/>
      <c r="BR138" s="72" t="str">
        <f>IF(ISNUMBER(AE138),IF(ISNUMBER(MATRIX!BV138*BE138),AE138*MATRIX!BV138*BE138,"n/a"),"")</f>
        <v/>
      </c>
      <c r="BS138" s="72"/>
      <c r="BT138" s="100" t="str">
        <f t="shared" si="88"/>
        <v/>
      </c>
      <c r="BU138" s="96"/>
      <c r="BV138" s="157" t="str">
        <f t="shared" si="89"/>
        <v/>
      </c>
      <c r="BW138" s="158" t="str">
        <f t="shared" si="90"/>
        <v/>
      </c>
      <c r="BY138" s="85" t="str">
        <f>IF(ISNUMBER(AE138),IF(ISNUMBER(MATRIX!Y138),MATRIX!Y138,"n/a"),"")</f>
        <v/>
      </c>
      <c r="BZ138" s="86" t="str">
        <f t="shared" si="91"/>
        <v/>
      </c>
    </row>
    <row r="139" spans="1:78">
      <c r="A139" s="293" t="str">
        <f>MATRIX!A139</f>
        <v>Ashly</v>
      </c>
      <c r="B139" s="293" t="str">
        <f>IF(MATRIX!B139&lt;&gt;0,MATRIX!B139,"-")</f>
        <v>NXP 4004</v>
      </c>
      <c r="D139" t="b">
        <f>ISNUMBER(MATRIX!K139)</f>
        <v>1</v>
      </c>
      <c r="E139" t="b">
        <f>ISNUMBER(MATRIX!L139)</f>
        <v>1</v>
      </c>
      <c r="F139" t="b">
        <f>ISNUMBER(MATRIX!M139)</f>
        <v>1</v>
      </c>
      <c r="H139" t="b">
        <f>ISNUMBER(MATRIX!Q139)</f>
        <v>1</v>
      </c>
      <c r="I139" t="b">
        <f>ISNUMBER(MATRIX!R139)</f>
        <v>1</v>
      </c>
      <c r="K139" t="b">
        <f>AND(WLT&lt;=MATRIX!K139,MATRIX!K139&lt;=PIU*WLT)</f>
        <v>0</v>
      </c>
      <c r="L139" t="b">
        <f>AND(WLT&lt;=MATRIX!L139,MATRIX!L139&lt;=PIU*WLT)</f>
        <v>0</v>
      </c>
      <c r="M139" t="b">
        <f>AND(WLT&lt;=MATRIX!M139,MATRIX!M139&lt;=PIU*WLT)</f>
        <v>0</v>
      </c>
      <c r="O139" t="b">
        <f>AND(WLT&lt;=MATRIX!Q139,MATRIX!Q139&lt;=PIU*WLT)</f>
        <v>0</v>
      </c>
      <c r="P139" t="b">
        <f>AND(WLT&lt;=MATRIX!R139,MATRIX!R139&lt;=PIU*WLT)</f>
        <v>0</v>
      </c>
      <c r="R139" t="b">
        <f t="shared" si="51"/>
        <v>1</v>
      </c>
      <c r="S139" t="b">
        <f t="shared" si="52"/>
        <v>0</v>
      </c>
      <c r="T139" t="b">
        <f t="shared" si="53"/>
        <v>0</v>
      </c>
      <c r="V139" s="1">
        <f>IF(AND(ISNUMBER(MATRIX!$F139),MATRIX!$F139&lt;&gt;0),NLT/MATRIX!$F139,"ERROR")</f>
        <v>0</v>
      </c>
      <c r="X139" s="1" t="str">
        <f t="shared" si="75"/>
        <v>-</v>
      </c>
      <c r="Y139" s="1" t="str">
        <f t="shared" si="76"/>
        <v>-</v>
      </c>
      <c r="Z139" s="1" t="str">
        <f t="shared" si="77"/>
        <v>-</v>
      </c>
      <c r="AB139" s="1" t="str">
        <f t="shared" si="78"/>
        <v>-</v>
      </c>
      <c r="AC139" s="1" t="str">
        <f t="shared" si="79"/>
        <v>-</v>
      </c>
      <c r="AE139" s="64" t="str">
        <f t="shared" si="80"/>
        <v/>
      </c>
      <c r="AF139" s="64" t="str">
        <f t="shared" si="81"/>
        <v/>
      </c>
      <c r="AH139" s="62" t="str">
        <f>IF(ISNUMBER(AE139),AE139*MATRIX!E139,"-")</f>
        <v>-</v>
      </c>
      <c r="AJ139" s="215" t="str">
        <f>IF(ISNUMBER($AE139),IF(KP="kg",AE139*MATRIX!CB139,AE139*MATRIX!CB139*2.2),"-")</f>
        <v>-</v>
      </c>
      <c r="AK139" s="65" t="str">
        <f t="shared" si="82"/>
        <v/>
      </c>
      <c r="AM139" s="1" t="str">
        <f>IF(V139&lt;&gt;0,IF(COUNT(X139:Z139),IF(R139,MATRIX!K139,IF(S139,MATRIX!L139,IF(T139,MATRIX!M139,S))),IF(COUNT(AB139:AC139),IF(R139,MATRIX!Q139,IF(S139,MATRIX!R139,"--")),"---")),"")</f>
        <v/>
      </c>
      <c r="AO139" s="70" t="str">
        <f>IF(V139&lt;&gt;0,IF(COUNT(X139:Z139),AM139*AE139*MATRIX!F139,IF(COUNT(AB139:AC139),AM139*AE139*MATRIX!F139/2,"")),"")</f>
        <v/>
      </c>
      <c r="AQ139" s="40" t="str">
        <f>IF(ISNUMBER($AE139),IF(ISNUMBER(MATRIX!U139),IF(MATRIX!U139-INT(MATRIX!U139)=0,MATRIX!U139,"("&amp;MATRIX!U139&amp;")"),"n/a"),"")</f>
        <v/>
      </c>
      <c r="AR139" s="77"/>
      <c r="AS139" s="81" t="str">
        <f>IF(ISNUMBER(AE139), IF(ISNUMBER(MATRIX!AD139),AE139*MATRIX!AD139,"n/a"),"")</f>
        <v/>
      </c>
      <c r="AT139" s="77"/>
      <c r="AU139" s="83" t="str">
        <f>IF(ISNUMBER($AE139), IF(ISNUMBER(MATRIX!AF139),$AE139*MATRIX!AF139,"n/a"),"")</f>
        <v/>
      </c>
      <c r="AV139" s="77"/>
      <c r="AW139" s="81" t="str">
        <f>IF(ISNUMBER($AE139), IF(ISNUMBER(MATRIX!AP139),$AE139*MATRIX!AP139,"n/a"),"")</f>
        <v/>
      </c>
      <c r="AX139" s="77" t="s">
        <v>434</v>
      </c>
      <c r="AY139" s="83" t="str">
        <f>IF(ISNUMBER($AE139), IF(ISNUMBER(MATRIX!AR139),$AE139*MATRIX!AR139,"n/a"),"")</f>
        <v/>
      </c>
      <c r="BA139" s="217" t="str">
        <f>IF(ISNUMBER($AE139), IF(MV&gt;200,IF(ISNUMBER(MATRIX!CL139),MATRIX!CL139,"n/a"),IF(ISNUMBER(MATRIX!CH139),MATRIX!CH139,"n/a")),"")</f>
        <v/>
      </c>
      <c r="BB139" s="1"/>
      <c r="BC139" s="1" t="str">
        <f>IF(ISNUMBER(AE139),IF(AND(ISNUMBER('Lo-Z-OUTPUT'!BA139),'Lo-Z-OUTPUT'!BA139&lt;&gt;0),'Lo-Z-OUTPUT'!BA139,'Lo-Z-INPUT'!$K$15*'Lo-Z-INPUT'!$K$7),"")</f>
        <v/>
      </c>
      <c r="BD139" s="1"/>
      <c r="BE139" s="161" t="str">
        <f t="shared" si="83"/>
        <v/>
      </c>
      <c r="BF139" s="1"/>
      <c r="BG139" s="124" t="str">
        <f>IF(ISNUMBER($AE139),IF(MV&lt;200,IF(ISNUMBER(MATRIX!AE139),ROUND((MATRIX!AE139*IDLE/1000)*CKWH,2),"-"),IF(ISNUMBER(MATRIX!AQ139),ROUND((MATRIX!AQ139*IDLE/1000)*CKWH,2),"-")),"")</f>
        <v/>
      </c>
      <c r="BH139" s="125" t="str">
        <f t="shared" si="84"/>
        <v/>
      </c>
      <c r="BJ139" s="105" t="str">
        <f>IF(ISNUMBER($AE139),IF(MV&lt;200,IF(ISNUMBER(MATRIX!AG139),ROUND((MATRIX!AG139/1000)*RUNNING*CKWH,2),"-"),IF(ISNUMBER(MATRIX!AS139),ROUND((MATRIX!AS139/1000)*RUNNING*CKWH,2),"-")),"")</f>
        <v/>
      </c>
      <c r="BK139" s="126" t="str">
        <f t="shared" si="85"/>
        <v/>
      </c>
      <c r="BM139" s="129" t="str">
        <f t="shared" si="86"/>
        <v/>
      </c>
      <c r="BN139" s="127" t="str">
        <f t="shared" si="87"/>
        <v/>
      </c>
      <c r="BP139" s="101" t="str">
        <f>IF(ISNUMBER(AE139),IF(ISNUMBER(MATRIX!BU139),AE139*MATRIX!BU139,"n/a"),"")</f>
        <v/>
      </c>
      <c r="BQ139" s="72"/>
      <c r="BR139" s="72" t="str">
        <f>IF(ISNUMBER(AE139),IF(ISNUMBER(MATRIX!BV139*BE139),AE139*MATRIX!BV139*BE139,"n/a"),"")</f>
        <v/>
      </c>
      <c r="BS139" s="72"/>
      <c r="BT139" s="100" t="str">
        <f t="shared" si="88"/>
        <v/>
      </c>
      <c r="BU139" s="96"/>
      <c r="BV139" s="157" t="str">
        <f t="shared" si="89"/>
        <v/>
      </c>
      <c r="BW139" s="158" t="str">
        <f t="shared" si="90"/>
        <v/>
      </c>
      <c r="BY139" s="85" t="str">
        <f>IF(ISNUMBER(AE139),IF(ISNUMBER(MATRIX!Y139),MATRIX!Y139,"n/a"),"")</f>
        <v/>
      </c>
      <c r="BZ139" s="86" t="str">
        <f t="shared" si="91"/>
        <v/>
      </c>
    </row>
    <row r="140" spans="1:78">
      <c r="A140" s="293" t="str">
        <f>MATRIX!A140</f>
        <v>Ashly</v>
      </c>
      <c r="B140" s="293" t="str">
        <f>IF(MATRIX!B140&lt;&gt;0,MATRIX!B140,"-")</f>
        <v>NXP 8004</v>
      </c>
      <c r="D140" t="b">
        <f>ISNUMBER(MATRIX!K140)</f>
        <v>1</v>
      </c>
      <c r="E140" t="b">
        <f>ISNUMBER(MATRIX!L140)</f>
        <v>1</v>
      </c>
      <c r="F140" t="b">
        <f>ISNUMBER(MATRIX!M140)</f>
        <v>1</v>
      </c>
      <c r="H140" t="b">
        <f>ISNUMBER(MATRIX!Q140)</f>
        <v>1</v>
      </c>
      <c r="I140" t="b">
        <f>ISNUMBER(MATRIX!R140)</f>
        <v>1</v>
      </c>
      <c r="K140" t="b">
        <f>AND(WLT&lt;=MATRIX!K140,MATRIX!K140&lt;=PIU*WLT)</f>
        <v>0</v>
      </c>
      <c r="L140" t="b">
        <f>AND(WLT&lt;=MATRIX!L140,MATRIX!L140&lt;=PIU*WLT)</f>
        <v>0</v>
      </c>
      <c r="M140" t="b">
        <f>AND(WLT&lt;=MATRIX!M140,MATRIX!M140&lt;=PIU*WLT)</f>
        <v>0</v>
      </c>
      <c r="O140" t="b">
        <f>AND(WLT&lt;=MATRIX!Q140,MATRIX!Q140&lt;=PIU*WLT)</f>
        <v>0</v>
      </c>
      <c r="P140" t="b">
        <f>AND(WLT&lt;=MATRIX!R140,MATRIX!R140&lt;=PIU*WLT)</f>
        <v>0</v>
      </c>
      <c r="R140" t="b">
        <f t="shared" si="51"/>
        <v>1</v>
      </c>
      <c r="S140" t="b">
        <f t="shared" si="52"/>
        <v>0</v>
      </c>
      <c r="T140" t="b">
        <f t="shared" si="53"/>
        <v>0</v>
      </c>
      <c r="V140" s="1">
        <f>IF(AND(ISNUMBER(MATRIX!$F140),MATRIX!$F140&lt;&gt;0),NLT/MATRIX!$F140,"ERROR")</f>
        <v>0</v>
      </c>
      <c r="X140" s="1" t="str">
        <f t="shared" si="75"/>
        <v>-</v>
      </c>
      <c r="Y140" s="1" t="str">
        <f t="shared" si="76"/>
        <v>-</v>
      </c>
      <c r="Z140" s="1" t="str">
        <f t="shared" si="77"/>
        <v>-</v>
      </c>
      <c r="AB140" s="1" t="str">
        <f t="shared" si="78"/>
        <v>-</v>
      </c>
      <c r="AC140" s="1" t="str">
        <f t="shared" si="79"/>
        <v>-</v>
      </c>
      <c r="AE140" s="64" t="str">
        <f t="shared" si="80"/>
        <v/>
      </c>
      <c r="AF140" s="64" t="str">
        <f t="shared" si="81"/>
        <v/>
      </c>
      <c r="AH140" s="62" t="str">
        <f>IF(ISNUMBER(AE140),AE140*MATRIX!E140,"-")</f>
        <v>-</v>
      </c>
      <c r="AJ140" s="215" t="str">
        <f>IF(ISNUMBER($AE140),IF(KP="kg",AE140*MATRIX!CB140,AE140*MATRIX!CB140*2.2),"-")</f>
        <v>-</v>
      </c>
      <c r="AK140" s="65" t="str">
        <f t="shared" si="82"/>
        <v/>
      </c>
      <c r="AM140" s="1" t="str">
        <f>IF(V140&lt;&gt;0,IF(COUNT(X140:Z140),IF(R140,MATRIX!K140,IF(S140,MATRIX!L140,IF(T140,MATRIX!M140,S))),IF(COUNT(AB140:AC140),IF(R140,MATRIX!Q140,IF(S140,MATRIX!R140,"--")),"---")),"")</f>
        <v/>
      </c>
      <c r="AO140" s="70" t="str">
        <f>IF(V140&lt;&gt;0,IF(COUNT(X140:Z140),AM140*AE140*MATRIX!F140,IF(COUNT(AB140:AC140),AM140*AE140*MATRIX!F140/2,"")),"")</f>
        <v/>
      </c>
      <c r="AQ140" s="40" t="str">
        <f>IF(ISNUMBER($AE140),IF(ISNUMBER(MATRIX!U140),IF(MATRIX!U140-INT(MATRIX!U140)=0,MATRIX!U140,"("&amp;MATRIX!U140&amp;")"),"n/a"),"")</f>
        <v/>
      </c>
      <c r="AR140" s="77"/>
      <c r="AS140" s="81" t="str">
        <f>IF(ISNUMBER(AE140), IF(ISNUMBER(MATRIX!AD140),AE140*MATRIX!AD140,"n/a"),"")</f>
        <v/>
      </c>
      <c r="AT140" s="77"/>
      <c r="AU140" s="83" t="str">
        <f>IF(ISNUMBER($AE140), IF(ISNUMBER(MATRIX!AF140),$AE140*MATRIX!AF140,"n/a"),"")</f>
        <v/>
      </c>
      <c r="AV140" s="77"/>
      <c r="AW140" s="81" t="str">
        <f>IF(ISNUMBER($AE140), IF(ISNUMBER(MATRIX!AP140),$AE140*MATRIX!AP140,"n/a"),"")</f>
        <v/>
      </c>
      <c r="AX140" s="77" t="s">
        <v>434</v>
      </c>
      <c r="AY140" s="83" t="str">
        <f>IF(ISNUMBER($AE140), IF(ISNUMBER(MATRIX!AR140),$AE140*MATRIX!AR140,"n/a"),"")</f>
        <v/>
      </c>
      <c r="BA140" s="217" t="str">
        <f>IF(ISNUMBER($AE140), IF(MV&gt;200,IF(ISNUMBER(MATRIX!CL140),MATRIX!CL140,"n/a"),IF(ISNUMBER(MATRIX!CH140),MATRIX!CH140,"n/a")),"")</f>
        <v/>
      </c>
      <c r="BB140" s="1"/>
      <c r="BC140" s="1" t="str">
        <f>IF(ISNUMBER(AE140),IF(AND(ISNUMBER('Lo-Z-OUTPUT'!BA140),'Lo-Z-OUTPUT'!BA140&lt;&gt;0),'Lo-Z-OUTPUT'!BA140,'Lo-Z-INPUT'!$K$15*'Lo-Z-INPUT'!$K$7),"")</f>
        <v/>
      </c>
      <c r="BD140" s="1"/>
      <c r="BE140" s="161" t="str">
        <f t="shared" si="83"/>
        <v/>
      </c>
      <c r="BF140" s="1"/>
      <c r="BG140" s="124" t="str">
        <f>IF(ISNUMBER($AE140),IF(MV&lt;200,IF(ISNUMBER(MATRIX!AE140),ROUND((MATRIX!AE140*IDLE/1000)*CKWH,2),"-"),IF(ISNUMBER(MATRIX!AQ140),ROUND((MATRIX!AQ140*IDLE/1000)*CKWH,2),"-")),"")</f>
        <v/>
      </c>
      <c r="BH140" s="125" t="str">
        <f t="shared" si="84"/>
        <v/>
      </c>
      <c r="BJ140" s="105" t="str">
        <f>IF(ISNUMBER($AE140),IF(MV&lt;200,IF(ISNUMBER(MATRIX!AG140),ROUND((MATRIX!AG140/1000)*RUNNING*CKWH,2),"-"),IF(ISNUMBER(MATRIX!AS140),ROUND((MATRIX!AS140/1000)*RUNNING*CKWH,2),"-")),"")</f>
        <v/>
      </c>
      <c r="BK140" s="126" t="str">
        <f t="shared" si="85"/>
        <v/>
      </c>
      <c r="BM140" s="129" t="str">
        <f t="shared" si="86"/>
        <v/>
      </c>
      <c r="BN140" s="127" t="str">
        <f t="shared" si="87"/>
        <v/>
      </c>
      <c r="BP140" s="101" t="str">
        <f>IF(ISNUMBER(AE140),IF(ISNUMBER(MATRIX!BU140),AE140*MATRIX!BU140,"n/a"),"")</f>
        <v/>
      </c>
      <c r="BQ140" s="72"/>
      <c r="BR140" s="72" t="str">
        <f>IF(ISNUMBER(AE140),IF(ISNUMBER(MATRIX!BV140*BE140),AE140*MATRIX!BV140*BE140,"n/a"),"")</f>
        <v/>
      </c>
      <c r="BS140" s="72"/>
      <c r="BT140" s="100" t="str">
        <f t="shared" si="88"/>
        <v/>
      </c>
      <c r="BU140" s="96"/>
      <c r="BV140" s="157" t="str">
        <f t="shared" si="89"/>
        <v/>
      </c>
      <c r="BW140" s="158" t="str">
        <f t="shared" si="90"/>
        <v/>
      </c>
      <c r="BY140" s="85" t="str">
        <f>IF(ISNUMBER(AE140),IF(ISNUMBER(MATRIX!Y140),MATRIX!Y140,"n/a"),"")</f>
        <v/>
      </c>
      <c r="BZ140" s="86" t="str">
        <f t="shared" si="91"/>
        <v/>
      </c>
    </row>
    <row r="141" spans="1:78">
      <c r="A141" s="293" t="str">
        <f>MATRIX!A141</f>
        <v>Ashly</v>
      </c>
      <c r="B141" s="293" t="str">
        <f>IF(MATRIX!B141&lt;&gt;0,MATRIX!B141,"-")</f>
        <v>NXP 1.54</v>
      </c>
      <c r="D141" t="b">
        <f>ISNUMBER(MATRIX!K141)</f>
        <v>1</v>
      </c>
      <c r="E141" t="b">
        <f>ISNUMBER(MATRIX!L141)</f>
        <v>1</v>
      </c>
      <c r="F141" t="b">
        <f>ISNUMBER(MATRIX!M141)</f>
        <v>1</v>
      </c>
      <c r="H141" t="b">
        <f>ISNUMBER(MATRIX!Q141)</f>
        <v>1</v>
      </c>
      <c r="I141" t="b">
        <f>ISNUMBER(MATRIX!R141)</f>
        <v>1</v>
      </c>
      <c r="K141" t="b">
        <f>AND(WLT&lt;=MATRIX!K141,MATRIX!K141&lt;=PIU*WLT)</f>
        <v>0</v>
      </c>
      <c r="L141" t="b">
        <f>AND(WLT&lt;=MATRIX!L141,MATRIX!L141&lt;=PIU*WLT)</f>
        <v>0</v>
      </c>
      <c r="M141" t="b">
        <f>AND(WLT&lt;=MATRIX!M141,MATRIX!M141&lt;=PIU*WLT)</f>
        <v>0</v>
      </c>
      <c r="O141" t="b">
        <f>AND(WLT&lt;=MATRIX!Q141,MATRIX!Q141&lt;=PIU*WLT)</f>
        <v>0</v>
      </c>
      <c r="P141" t="b">
        <f>AND(WLT&lt;=MATRIX!R141,MATRIX!R141&lt;=PIU*WLT)</f>
        <v>0</v>
      </c>
      <c r="R141" t="b">
        <f t="shared" si="51"/>
        <v>1</v>
      </c>
      <c r="S141" t="b">
        <f t="shared" si="52"/>
        <v>0</v>
      </c>
      <c r="T141" t="b">
        <f t="shared" si="53"/>
        <v>0</v>
      </c>
      <c r="V141" s="1">
        <f>IF(AND(ISNUMBER(MATRIX!$F141),MATRIX!$F141&lt;&gt;0),NLT/MATRIX!$F141,"ERROR")</f>
        <v>0</v>
      </c>
      <c r="X141" s="1" t="str">
        <f t="shared" si="75"/>
        <v>-</v>
      </c>
      <c r="Y141" s="1" t="str">
        <f t="shared" si="76"/>
        <v>-</v>
      </c>
      <c r="Z141" s="1" t="str">
        <f t="shared" si="77"/>
        <v>-</v>
      </c>
      <c r="AB141" s="1" t="str">
        <f t="shared" si="78"/>
        <v>-</v>
      </c>
      <c r="AC141" s="1" t="str">
        <f t="shared" si="79"/>
        <v>-</v>
      </c>
      <c r="AE141" s="64" t="str">
        <f t="shared" si="80"/>
        <v/>
      </c>
      <c r="AF141" s="64" t="str">
        <f t="shared" si="81"/>
        <v/>
      </c>
      <c r="AH141" s="62" t="str">
        <f>IF(ISNUMBER(AE141),AE141*MATRIX!E141,"-")</f>
        <v>-</v>
      </c>
      <c r="AJ141" s="215" t="str">
        <f>IF(ISNUMBER($AE141),IF(KP="kg",AE141*MATRIX!CB141,AE141*MATRIX!CB141*2.2),"-")</f>
        <v>-</v>
      </c>
      <c r="AK141" s="65" t="str">
        <f t="shared" si="82"/>
        <v/>
      </c>
      <c r="AM141" s="1" t="str">
        <f>IF(V141&lt;&gt;0,IF(COUNT(X141:Z141),IF(R141,MATRIX!K141,IF(S141,MATRIX!L141,IF(T141,MATRIX!M141,S))),IF(COUNT(AB141:AC141),IF(R141,MATRIX!Q141,IF(S141,MATRIX!R141,"--")),"---")),"")</f>
        <v/>
      </c>
      <c r="AO141" s="70" t="str">
        <f>IF(V141&lt;&gt;0,IF(COUNT(X141:Z141),AM141*AE141*MATRIX!F141,IF(COUNT(AB141:AC141),AM141*AE141*MATRIX!F141/2,"")),"")</f>
        <v/>
      </c>
      <c r="AQ141" s="40" t="str">
        <f>IF(ISNUMBER($AE141),IF(ISNUMBER(MATRIX!U141),IF(MATRIX!U141-INT(MATRIX!U141)=0,MATRIX!U141,"("&amp;MATRIX!U141&amp;")"),"n/a"),"")</f>
        <v/>
      </c>
      <c r="AR141" s="77"/>
      <c r="AS141" s="81" t="str">
        <f>IF(ISNUMBER(AE141), IF(ISNUMBER(MATRIX!AD141),AE141*MATRIX!AD141,"n/a"),"")</f>
        <v/>
      </c>
      <c r="AT141" s="77"/>
      <c r="AU141" s="83" t="str">
        <f>IF(ISNUMBER($AE141), IF(ISNUMBER(MATRIX!AF141),$AE141*MATRIX!AF141,"n/a"),"")</f>
        <v/>
      </c>
      <c r="AV141" s="77"/>
      <c r="AW141" s="81" t="str">
        <f>IF(ISNUMBER($AE141), IF(ISNUMBER(MATRIX!AP141),$AE141*MATRIX!AP141,"n/a"),"")</f>
        <v/>
      </c>
      <c r="AX141" s="77" t="s">
        <v>434</v>
      </c>
      <c r="AY141" s="83" t="str">
        <f>IF(ISNUMBER($AE141), IF(ISNUMBER(MATRIX!AR141),$AE141*MATRIX!AR141,"n/a"),"")</f>
        <v/>
      </c>
      <c r="BA141" s="217" t="str">
        <f>IF(ISNUMBER($AE141), IF(MV&gt;200,IF(ISNUMBER(MATRIX!CL141),MATRIX!CL141,"n/a"),IF(ISNUMBER(MATRIX!CH141),MATRIX!CH141,"n/a")),"")</f>
        <v/>
      </c>
      <c r="BB141" s="1"/>
      <c r="BC141" s="1" t="str">
        <f>IF(ISNUMBER(AE141),IF(AND(ISNUMBER('Lo-Z-OUTPUT'!BA141),'Lo-Z-OUTPUT'!BA141&lt;&gt;0),'Lo-Z-OUTPUT'!BA141,'Lo-Z-INPUT'!$K$15*'Lo-Z-INPUT'!$K$7),"")</f>
        <v/>
      </c>
      <c r="BD141" s="1"/>
      <c r="BE141" s="161" t="str">
        <f t="shared" si="83"/>
        <v/>
      </c>
      <c r="BF141" s="1"/>
      <c r="BG141" s="124" t="str">
        <f>IF(ISNUMBER($AE141),IF(MV&lt;200,IF(ISNUMBER(MATRIX!AE141),ROUND((MATRIX!AE141*IDLE/1000)*CKWH,2),"-"),IF(ISNUMBER(MATRIX!AQ141),ROUND((MATRIX!AQ141*IDLE/1000)*CKWH,2),"-")),"")</f>
        <v/>
      </c>
      <c r="BH141" s="125" t="str">
        <f t="shared" si="84"/>
        <v/>
      </c>
      <c r="BJ141" s="105" t="str">
        <f>IF(ISNUMBER($AE141),IF(MV&lt;200,IF(ISNUMBER(MATRIX!AG141),ROUND((MATRIX!AG141/1000)*RUNNING*CKWH,2),"-"),IF(ISNUMBER(MATRIX!AS141),ROUND((MATRIX!AS141/1000)*RUNNING*CKWH,2),"-")),"")</f>
        <v/>
      </c>
      <c r="BK141" s="126" t="str">
        <f t="shared" si="85"/>
        <v/>
      </c>
      <c r="BM141" s="129" t="str">
        <f t="shared" si="86"/>
        <v/>
      </c>
      <c r="BN141" s="127" t="str">
        <f t="shared" si="87"/>
        <v/>
      </c>
      <c r="BP141" s="101" t="str">
        <f>IF(ISNUMBER(AE141),IF(ISNUMBER(MATRIX!BU141),AE141*MATRIX!BU141,"n/a"),"")</f>
        <v/>
      </c>
      <c r="BQ141" s="72"/>
      <c r="BR141" s="72" t="str">
        <f>IF(ISNUMBER(AE141),IF(ISNUMBER(MATRIX!BV141*BE141),AE141*MATRIX!BV141*BE141,"n/a"),"")</f>
        <v/>
      </c>
      <c r="BS141" s="72"/>
      <c r="BT141" s="100" t="str">
        <f t="shared" si="88"/>
        <v/>
      </c>
      <c r="BU141" s="96"/>
      <c r="BV141" s="157" t="str">
        <f t="shared" si="89"/>
        <v/>
      </c>
      <c r="BW141" s="158" t="str">
        <f t="shared" si="90"/>
        <v/>
      </c>
      <c r="BY141" s="85" t="str">
        <f>IF(ISNUMBER(AE141),IF(ISNUMBER(MATRIX!Y141),MATRIX!Y141,"n/a"),"")</f>
        <v/>
      </c>
      <c r="BZ141" s="86" t="str">
        <f t="shared" si="91"/>
        <v/>
      </c>
    </row>
    <row r="142" spans="1:78">
      <c r="A142" s="293" t="str">
        <f>MATRIX!A142</f>
        <v>Ashly</v>
      </c>
      <c r="B142" s="293" t="str">
        <f>IF(MATRIX!B142&lt;&gt;0,MATRIX!B142,"-")</f>
        <v>CA 1.54</v>
      </c>
      <c r="D142" t="b">
        <f>ISNUMBER(MATRIX!K142)</f>
        <v>1</v>
      </c>
      <c r="E142" t="b">
        <f>ISNUMBER(MATRIX!L142)</f>
        <v>1</v>
      </c>
      <c r="F142" t="b">
        <f>ISNUMBER(MATRIX!M142)</f>
        <v>1</v>
      </c>
      <c r="H142" t="b">
        <f>ISNUMBER(MATRIX!Q142)</f>
        <v>1</v>
      </c>
      <c r="I142" t="b">
        <f>ISNUMBER(MATRIX!R142)</f>
        <v>1</v>
      </c>
      <c r="K142" t="b">
        <f>AND(WLT&lt;=MATRIX!K142,MATRIX!K142&lt;=PIU*WLT)</f>
        <v>0</v>
      </c>
      <c r="L142" t="b">
        <f>AND(WLT&lt;=MATRIX!L142,MATRIX!L142&lt;=PIU*WLT)</f>
        <v>0</v>
      </c>
      <c r="M142" t="b">
        <f>AND(WLT&lt;=MATRIX!M142,MATRIX!M142&lt;=PIU*WLT)</f>
        <v>0</v>
      </c>
      <c r="O142" t="b">
        <f>AND(WLT&lt;=MATRIX!Q142,MATRIX!Q142&lt;=PIU*WLT)</f>
        <v>0</v>
      </c>
      <c r="P142" t="b">
        <f>AND(WLT&lt;=MATRIX!R142,MATRIX!R142&lt;=PIU*WLT)</f>
        <v>0</v>
      </c>
      <c r="R142" t="b">
        <f t="shared" si="51"/>
        <v>1</v>
      </c>
      <c r="S142" t="b">
        <f t="shared" si="52"/>
        <v>0</v>
      </c>
      <c r="T142" t="b">
        <f t="shared" si="53"/>
        <v>0</v>
      </c>
      <c r="V142" s="1">
        <f>IF(AND(ISNUMBER(MATRIX!$F142),MATRIX!$F142&lt;&gt;0),NLT/MATRIX!$F142,"ERROR")</f>
        <v>0</v>
      </c>
      <c r="X142" s="1" t="str">
        <f t="shared" si="75"/>
        <v>-</v>
      </c>
      <c r="Y142" s="1" t="str">
        <f t="shared" si="76"/>
        <v>-</v>
      </c>
      <c r="Z142" s="1" t="str">
        <f t="shared" si="77"/>
        <v>-</v>
      </c>
      <c r="AB142" s="1" t="str">
        <f t="shared" si="78"/>
        <v>-</v>
      </c>
      <c r="AC142" s="1" t="str">
        <f t="shared" si="79"/>
        <v>-</v>
      </c>
      <c r="AE142" s="64" t="str">
        <f t="shared" si="80"/>
        <v/>
      </c>
      <c r="AF142" s="64" t="str">
        <f t="shared" si="81"/>
        <v/>
      </c>
      <c r="AH142" s="62" t="str">
        <f>IF(ISNUMBER(AE142),AE142*MATRIX!E142,"-")</f>
        <v>-</v>
      </c>
      <c r="AJ142" s="215" t="str">
        <f>IF(ISNUMBER($AE142),IF(KP="kg",AE142*MATRIX!CB142,AE142*MATRIX!CB142*2.2),"-")</f>
        <v>-</v>
      </c>
      <c r="AK142" s="65" t="str">
        <f t="shared" si="82"/>
        <v/>
      </c>
      <c r="AM142" s="1" t="str">
        <f>IF(V142&lt;&gt;0,IF(COUNT(X142:Z142),IF(R142,MATRIX!K142,IF(S142,MATRIX!L142,IF(T142,MATRIX!M142,S))),IF(COUNT(AB142:AC142),IF(R142,MATRIX!Q142,IF(S142,MATRIX!R142,"--")),"---")),"")</f>
        <v/>
      </c>
      <c r="AO142" s="70" t="str">
        <f>IF(V142&lt;&gt;0,IF(COUNT(X142:Z142),AM142*AE142*MATRIX!F142,IF(COUNT(AB142:AC142),AM142*AE142*MATRIX!F142/2,"")),"")</f>
        <v/>
      </c>
      <c r="AQ142" s="40" t="str">
        <f>IF(ISNUMBER($AE142),IF(ISNUMBER(MATRIX!U142),IF(MATRIX!U142-INT(MATRIX!U142)=0,MATRIX!U142,"("&amp;MATRIX!U142&amp;")"),"n/a"),"")</f>
        <v/>
      </c>
      <c r="AR142" s="77"/>
      <c r="AS142" s="81" t="str">
        <f>IF(ISNUMBER(AE142), IF(ISNUMBER(MATRIX!AD142),AE142*MATRIX!AD142,"n/a"),"")</f>
        <v/>
      </c>
      <c r="AT142" s="77"/>
      <c r="AU142" s="83" t="str">
        <f>IF(ISNUMBER($AE142), IF(ISNUMBER(MATRIX!AF142),$AE142*MATRIX!AF142,"n/a"),"")</f>
        <v/>
      </c>
      <c r="AV142" s="77"/>
      <c r="AW142" s="81" t="str">
        <f>IF(ISNUMBER($AE142), IF(ISNUMBER(MATRIX!AP142),$AE142*MATRIX!AP142,"n/a"),"")</f>
        <v/>
      </c>
      <c r="AX142" s="77" t="s">
        <v>434</v>
      </c>
      <c r="AY142" s="83" t="str">
        <f>IF(ISNUMBER($AE142), IF(ISNUMBER(MATRIX!AR142),$AE142*MATRIX!AR142,"n/a"),"")</f>
        <v/>
      </c>
      <c r="BA142" s="217" t="str">
        <f>IF(ISNUMBER($AE142), IF(MV&gt;200,IF(ISNUMBER(MATRIX!CL142),MATRIX!CL142,"n/a"),IF(ISNUMBER(MATRIX!CH142),MATRIX!CH142,"n/a")),"")</f>
        <v/>
      </c>
      <c r="BB142" s="1"/>
      <c r="BC142" s="1" t="str">
        <f>IF(ISNUMBER(AE142),IF(AND(ISNUMBER('Lo-Z-OUTPUT'!BA142),'Lo-Z-OUTPUT'!BA142&lt;&gt;0),'Lo-Z-OUTPUT'!BA142,'Lo-Z-INPUT'!$K$15*'Lo-Z-INPUT'!$K$7),"")</f>
        <v/>
      </c>
      <c r="BD142" s="1"/>
      <c r="BE142" s="161" t="str">
        <f t="shared" si="83"/>
        <v/>
      </c>
      <c r="BF142" s="1"/>
      <c r="BG142" s="124" t="str">
        <f>IF(ISNUMBER($AE142),IF(MV&lt;200,IF(ISNUMBER(MATRIX!AE142),ROUND((MATRIX!AE142*IDLE/1000)*CKWH,2),"-"),IF(ISNUMBER(MATRIX!AQ142),ROUND((MATRIX!AQ142*IDLE/1000)*CKWH,2),"-")),"")</f>
        <v/>
      </c>
      <c r="BH142" s="125" t="str">
        <f t="shared" si="84"/>
        <v/>
      </c>
      <c r="BJ142" s="105" t="str">
        <f>IF(ISNUMBER($AE142),IF(MV&lt;200,IF(ISNUMBER(MATRIX!AG142),ROUND((MATRIX!AG142/1000)*RUNNING*CKWH,2),"-"),IF(ISNUMBER(MATRIX!AS142),ROUND((MATRIX!AS142/1000)*RUNNING*CKWH,2),"-")),"")</f>
        <v/>
      </c>
      <c r="BK142" s="126" t="str">
        <f t="shared" si="85"/>
        <v/>
      </c>
      <c r="BM142" s="129" t="str">
        <f t="shared" si="86"/>
        <v/>
      </c>
      <c r="BN142" s="127" t="str">
        <f t="shared" si="87"/>
        <v/>
      </c>
      <c r="BP142" s="101" t="str">
        <f>IF(ISNUMBER(AE142),IF(ISNUMBER(MATRIX!BU142),AE142*MATRIX!BU142,"n/a"),"")</f>
        <v/>
      </c>
      <c r="BQ142" s="72"/>
      <c r="BR142" s="72" t="str">
        <f>IF(ISNUMBER(AE142),IF(ISNUMBER(MATRIX!BV142*BE142),AE142*MATRIX!BV142*BE142,"n/a"),"")</f>
        <v/>
      </c>
      <c r="BS142" s="72"/>
      <c r="BT142" s="100" t="str">
        <f t="shared" si="88"/>
        <v/>
      </c>
      <c r="BU142" s="96"/>
      <c r="BV142" s="157" t="str">
        <f t="shared" si="89"/>
        <v/>
      </c>
      <c r="BW142" s="158" t="str">
        <f t="shared" si="90"/>
        <v/>
      </c>
      <c r="BY142" s="85" t="str">
        <f>IF(ISNUMBER(AE142),IF(ISNUMBER(MATRIX!Y142),MATRIX!Y142,"n/a"),"")</f>
        <v/>
      </c>
      <c r="BZ142" s="86" t="str">
        <f t="shared" si="91"/>
        <v/>
      </c>
    </row>
    <row r="143" spans="1:78">
      <c r="A143" s="293" t="str">
        <f>MATRIX!A143</f>
        <v>Ashly</v>
      </c>
      <c r="B143" s="293" t="str">
        <f>IF(MATRIX!B143&lt;&gt;0,MATRIX!B143,"-")</f>
        <v>CA 1.52</v>
      </c>
      <c r="D143" t="b">
        <f>ISNUMBER(MATRIX!K143)</f>
        <v>1</v>
      </c>
      <c r="E143" t="b">
        <f>ISNUMBER(MATRIX!L143)</f>
        <v>1</v>
      </c>
      <c r="F143" t="b">
        <f>ISNUMBER(MATRIX!M143)</f>
        <v>1</v>
      </c>
      <c r="H143" t="b">
        <f>ISNUMBER(MATRIX!Q143)</f>
        <v>1</v>
      </c>
      <c r="I143" t="b">
        <f>ISNUMBER(MATRIX!R143)</f>
        <v>1</v>
      </c>
      <c r="K143" t="b">
        <f>AND(WLT&lt;=MATRIX!K143,MATRIX!K143&lt;=PIU*WLT)</f>
        <v>0</v>
      </c>
      <c r="L143" t="b">
        <f>AND(WLT&lt;=MATRIX!L143,MATRIX!L143&lt;=PIU*WLT)</f>
        <v>0</v>
      </c>
      <c r="M143" t="b">
        <f>AND(WLT&lt;=MATRIX!M143,MATRIX!M143&lt;=PIU*WLT)</f>
        <v>0</v>
      </c>
      <c r="O143" t="b">
        <f>AND(WLT&lt;=MATRIX!Q143,MATRIX!Q143&lt;=PIU*WLT)</f>
        <v>0</v>
      </c>
      <c r="P143" t="b">
        <f>AND(WLT&lt;=MATRIX!R143,MATRIX!R143&lt;=PIU*WLT)</f>
        <v>0</v>
      </c>
      <c r="R143" t="b">
        <f t="shared" si="51"/>
        <v>1</v>
      </c>
      <c r="S143" t="b">
        <f t="shared" si="52"/>
        <v>0</v>
      </c>
      <c r="T143" t="b">
        <f t="shared" si="53"/>
        <v>0</v>
      </c>
      <c r="V143" s="1">
        <f>IF(AND(ISNUMBER(MATRIX!$F143),MATRIX!$F143&lt;&gt;0),NLT/MATRIX!$F143,"ERROR")</f>
        <v>0</v>
      </c>
      <c r="X143" s="1" t="str">
        <f t="shared" si="75"/>
        <v>-</v>
      </c>
      <c r="Y143" s="1" t="str">
        <f t="shared" si="76"/>
        <v>-</v>
      </c>
      <c r="Z143" s="1" t="str">
        <f t="shared" si="77"/>
        <v>-</v>
      </c>
      <c r="AB143" s="1" t="str">
        <f t="shared" si="78"/>
        <v>-</v>
      </c>
      <c r="AC143" s="1" t="str">
        <f t="shared" si="79"/>
        <v>-</v>
      </c>
      <c r="AE143" s="64" t="str">
        <f t="shared" si="80"/>
        <v/>
      </c>
      <c r="AF143" s="64" t="str">
        <f t="shared" si="81"/>
        <v/>
      </c>
      <c r="AH143" s="62" t="str">
        <f>IF(ISNUMBER(AE143),AE143*MATRIX!E143,"-")</f>
        <v>-</v>
      </c>
      <c r="AJ143" s="215" t="str">
        <f>IF(ISNUMBER($AE143),IF(KP="kg",AE143*MATRIX!CB143,AE143*MATRIX!CB143*2.2),"-")</f>
        <v>-</v>
      </c>
      <c r="AK143" s="65" t="str">
        <f t="shared" si="82"/>
        <v/>
      </c>
      <c r="AM143" s="1" t="str">
        <f>IF(V143&lt;&gt;0,IF(COUNT(X143:Z143),IF(R143,MATRIX!K143,IF(S143,MATRIX!L143,IF(T143,MATRIX!M143,S))),IF(COUNT(AB143:AC143),IF(R143,MATRIX!Q143,IF(S143,MATRIX!R143,"--")),"---")),"")</f>
        <v/>
      </c>
      <c r="AO143" s="70" t="str">
        <f>IF(V143&lt;&gt;0,IF(COUNT(X143:Z143),AM143*AE143*MATRIX!F143,IF(COUNT(AB143:AC143),AM143*AE143*MATRIX!F143/2,"")),"")</f>
        <v/>
      </c>
      <c r="AQ143" s="40" t="str">
        <f>IF(ISNUMBER($AE143),IF(ISNUMBER(MATRIX!U143),IF(MATRIX!U143-INT(MATRIX!U143)=0,MATRIX!U143,"("&amp;MATRIX!U143&amp;")"),"n/a"),"")</f>
        <v/>
      </c>
      <c r="AR143" s="77"/>
      <c r="AS143" s="81" t="str">
        <f>IF(ISNUMBER(AE143), IF(ISNUMBER(MATRIX!AD143),AE143*MATRIX!AD143,"n/a"),"")</f>
        <v/>
      </c>
      <c r="AT143" s="77"/>
      <c r="AU143" s="83" t="str">
        <f>IF(ISNUMBER($AE143), IF(ISNUMBER(MATRIX!AF143),$AE143*MATRIX!AF143,"n/a"),"")</f>
        <v/>
      </c>
      <c r="AV143" s="77"/>
      <c r="AW143" s="81" t="str">
        <f>IF(ISNUMBER($AE143), IF(ISNUMBER(MATRIX!AP143),$AE143*MATRIX!AP143,"n/a"),"")</f>
        <v/>
      </c>
      <c r="AX143" s="77" t="s">
        <v>434</v>
      </c>
      <c r="AY143" s="83" t="str">
        <f>IF(ISNUMBER($AE143), IF(ISNUMBER(MATRIX!AR143),$AE143*MATRIX!AR143,"n/a"),"")</f>
        <v/>
      </c>
      <c r="BA143" s="217" t="str">
        <f>IF(ISNUMBER($AE143), IF(MV&gt;200,IF(ISNUMBER(MATRIX!CL143),MATRIX!CL143,"n/a"),IF(ISNUMBER(MATRIX!CH143),MATRIX!CH143,"n/a")),"")</f>
        <v/>
      </c>
      <c r="BB143" s="1"/>
      <c r="BC143" s="1" t="str">
        <f>IF(ISNUMBER(AE143),IF(AND(ISNUMBER('Lo-Z-OUTPUT'!BA143),'Lo-Z-OUTPUT'!BA143&lt;&gt;0),'Lo-Z-OUTPUT'!BA143,'Lo-Z-INPUT'!$K$15*'Lo-Z-INPUT'!$K$7),"")</f>
        <v/>
      </c>
      <c r="BD143" s="1"/>
      <c r="BE143" s="161" t="str">
        <f t="shared" si="83"/>
        <v/>
      </c>
      <c r="BF143" s="1"/>
      <c r="BG143" s="124" t="str">
        <f>IF(ISNUMBER($AE143),IF(MV&lt;200,IF(ISNUMBER(MATRIX!AE143),ROUND((MATRIX!AE143*IDLE/1000)*CKWH,2),"-"),IF(ISNUMBER(MATRIX!AQ143),ROUND((MATRIX!AQ143*IDLE/1000)*CKWH,2),"-")),"")</f>
        <v/>
      </c>
      <c r="BH143" s="125" t="str">
        <f t="shared" si="84"/>
        <v/>
      </c>
      <c r="BJ143" s="105" t="str">
        <f>IF(ISNUMBER($AE143),IF(MV&lt;200,IF(ISNUMBER(MATRIX!AG143),ROUND((MATRIX!AG143/1000)*RUNNING*CKWH,2),"-"),IF(ISNUMBER(MATRIX!AS143),ROUND((MATRIX!AS143/1000)*RUNNING*CKWH,2),"-")),"")</f>
        <v/>
      </c>
      <c r="BK143" s="126" t="str">
        <f t="shared" si="85"/>
        <v/>
      </c>
      <c r="BM143" s="129" t="str">
        <f t="shared" si="86"/>
        <v/>
      </c>
      <c r="BN143" s="127" t="str">
        <f t="shared" si="87"/>
        <v/>
      </c>
      <c r="BP143" s="101" t="str">
        <f>IF(ISNUMBER(AE143),IF(ISNUMBER(MATRIX!BU143),AE143*MATRIX!BU143,"n/a"),"")</f>
        <v/>
      </c>
      <c r="BQ143" s="72"/>
      <c r="BR143" s="72" t="str">
        <f>IF(ISNUMBER(AE143),IF(ISNUMBER(MATRIX!BV143*BE143),AE143*MATRIX!BV143*BE143,"n/a"),"")</f>
        <v/>
      </c>
      <c r="BS143" s="72"/>
      <c r="BT143" s="100" t="str">
        <f t="shared" si="88"/>
        <v/>
      </c>
      <c r="BU143" s="96"/>
      <c r="BV143" s="157" t="str">
        <f t="shared" si="89"/>
        <v/>
      </c>
      <c r="BW143" s="158" t="str">
        <f t="shared" si="90"/>
        <v/>
      </c>
      <c r="BY143" s="85" t="str">
        <f>IF(ISNUMBER(AE143),IF(ISNUMBER(MATRIX!Y143),MATRIX!Y143,"n/a"),"")</f>
        <v/>
      </c>
      <c r="BZ143" s="86" t="str">
        <f t="shared" si="91"/>
        <v/>
      </c>
    </row>
    <row r="144" spans="1:78">
      <c r="A144" s="293" t="str">
        <f>MATRIX!A144</f>
        <v>Ashly</v>
      </c>
      <c r="B144" s="293" t="str">
        <f>IF(MATRIX!B144&lt;&gt;0,MATRIX!B144,"-")</f>
        <v>CA 1.04</v>
      </c>
      <c r="D144" t="b">
        <f>ISNUMBER(MATRIX!K144)</f>
        <v>1</v>
      </c>
      <c r="E144" t="b">
        <f>ISNUMBER(MATRIX!L144)</f>
        <v>1</v>
      </c>
      <c r="F144" t="b">
        <f>ISNUMBER(MATRIX!M144)</f>
        <v>1</v>
      </c>
      <c r="H144" t="b">
        <f>ISNUMBER(MATRIX!Q144)</f>
        <v>1</v>
      </c>
      <c r="I144" t="b">
        <f>ISNUMBER(MATRIX!R144)</f>
        <v>1</v>
      </c>
      <c r="K144" t="b">
        <f>AND(WLT&lt;=MATRIX!K144,MATRIX!K144&lt;=PIU*WLT)</f>
        <v>0</v>
      </c>
      <c r="L144" t="b">
        <f>AND(WLT&lt;=MATRIX!L144,MATRIX!L144&lt;=PIU*WLT)</f>
        <v>0</v>
      </c>
      <c r="M144" t="b">
        <f>AND(WLT&lt;=MATRIX!M144,MATRIX!M144&lt;=PIU*WLT)</f>
        <v>0</v>
      </c>
      <c r="O144" t="b">
        <f>AND(WLT&lt;=MATRIX!Q144,MATRIX!Q144&lt;=PIU*WLT)</f>
        <v>0</v>
      </c>
      <c r="P144" t="b">
        <f>AND(WLT&lt;=MATRIX!R144,MATRIX!R144&lt;=PIU*WLT)</f>
        <v>0</v>
      </c>
      <c r="R144" t="b">
        <f t="shared" si="51"/>
        <v>1</v>
      </c>
      <c r="S144" t="b">
        <f t="shared" si="52"/>
        <v>0</v>
      </c>
      <c r="T144" t="b">
        <f t="shared" si="53"/>
        <v>0</v>
      </c>
      <c r="V144" s="1">
        <f>IF(AND(ISNUMBER(MATRIX!$F144),MATRIX!$F144&lt;&gt;0),NLT/MATRIX!$F144,"ERROR")</f>
        <v>0</v>
      </c>
      <c r="X144" s="1" t="str">
        <f t="shared" si="75"/>
        <v>-</v>
      </c>
      <c r="Y144" s="1" t="str">
        <f t="shared" si="76"/>
        <v>-</v>
      </c>
      <c r="Z144" s="1" t="str">
        <f t="shared" si="77"/>
        <v>-</v>
      </c>
      <c r="AB144" s="1" t="str">
        <f t="shared" si="78"/>
        <v>-</v>
      </c>
      <c r="AC144" s="1" t="str">
        <f t="shared" si="79"/>
        <v>-</v>
      </c>
      <c r="AE144" s="64" t="str">
        <f t="shared" si="80"/>
        <v/>
      </c>
      <c r="AF144" s="64" t="str">
        <f t="shared" si="81"/>
        <v/>
      </c>
      <c r="AH144" s="62" t="str">
        <f>IF(ISNUMBER(AE144),AE144*MATRIX!E144,"-")</f>
        <v>-</v>
      </c>
      <c r="AJ144" s="215" t="str">
        <f>IF(ISNUMBER($AE144),IF(KP="kg",AE144*MATRIX!CB144,AE144*MATRIX!CB144*2.2),"-")</f>
        <v>-</v>
      </c>
      <c r="AK144" s="65" t="str">
        <f t="shared" si="82"/>
        <v/>
      </c>
      <c r="AM144" s="1" t="str">
        <f>IF(V144&lt;&gt;0,IF(COUNT(X144:Z144),IF(R144,MATRIX!K144,IF(S144,MATRIX!L144,IF(T144,MATRIX!M144,S))),IF(COUNT(AB144:AC144),IF(R144,MATRIX!Q144,IF(S144,MATRIX!R144,"--")),"---")),"")</f>
        <v/>
      </c>
      <c r="AO144" s="70" t="str">
        <f>IF(V144&lt;&gt;0,IF(COUNT(X144:Z144),AM144*AE144*MATRIX!F144,IF(COUNT(AB144:AC144),AM144*AE144*MATRIX!F144/2,"")),"")</f>
        <v/>
      </c>
      <c r="AQ144" s="40" t="str">
        <f>IF(ISNUMBER($AE144),IF(ISNUMBER(MATRIX!U144),IF(MATRIX!U144-INT(MATRIX!U144)=0,MATRIX!U144,"("&amp;MATRIX!U144&amp;")"),"n/a"),"")</f>
        <v/>
      </c>
      <c r="AR144" s="77"/>
      <c r="AS144" s="81" t="str">
        <f>IF(ISNUMBER(AE144), IF(ISNUMBER(MATRIX!AD144),AE144*MATRIX!AD144,"n/a"),"")</f>
        <v/>
      </c>
      <c r="AT144" s="77"/>
      <c r="AU144" s="83" t="str">
        <f>IF(ISNUMBER($AE144), IF(ISNUMBER(MATRIX!AF144),$AE144*MATRIX!AF144,"n/a"),"")</f>
        <v/>
      </c>
      <c r="AV144" s="77"/>
      <c r="AW144" s="81" t="str">
        <f>IF(ISNUMBER($AE144), IF(ISNUMBER(MATRIX!AP144),$AE144*MATRIX!AP144,"n/a"),"")</f>
        <v/>
      </c>
      <c r="AX144" s="77" t="s">
        <v>434</v>
      </c>
      <c r="AY144" s="83" t="str">
        <f>IF(ISNUMBER($AE144), IF(ISNUMBER(MATRIX!AR144),$AE144*MATRIX!AR144,"n/a"),"")</f>
        <v/>
      </c>
      <c r="BA144" s="217" t="str">
        <f>IF(ISNUMBER($AE144), IF(MV&gt;200,IF(ISNUMBER(MATRIX!CL144),MATRIX!CL144,"n/a"),IF(ISNUMBER(MATRIX!CH144),MATRIX!CH144,"n/a")),"")</f>
        <v/>
      </c>
      <c r="BB144" s="1"/>
      <c r="BC144" s="1" t="str">
        <f>IF(ISNUMBER(AE144),IF(AND(ISNUMBER('Lo-Z-OUTPUT'!BA144),'Lo-Z-OUTPUT'!BA144&lt;&gt;0),'Lo-Z-OUTPUT'!BA144,'Lo-Z-INPUT'!$K$15*'Lo-Z-INPUT'!$K$7),"")</f>
        <v/>
      </c>
      <c r="BD144" s="1"/>
      <c r="BE144" s="161" t="str">
        <f t="shared" si="83"/>
        <v/>
      </c>
      <c r="BF144" s="1"/>
      <c r="BG144" s="124" t="str">
        <f>IF(ISNUMBER($AE144),IF(MV&lt;200,IF(ISNUMBER(MATRIX!AE144),ROUND((MATRIX!AE144*IDLE/1000)*CKWH,2),"-"),IF(ISNUMBER(MATRIX!AQ144),ROUND((MATRIX!AQ144*IDLE/1000)*CKWH,2),"-")),"")</f>
        <v/>
      </c>
      <c r="BH144" s="125" t="str">
        <f t="shared" si="84"/>
        <v/>
      </c>
      <c r="BJ144" s="105" t="str">
        <f>IF(ISNUMBER($AE144),IF(MV&lt;200,IF(ISNUMBER(MATRIX!AG144),ROUND((MATRIX!AG144/1000)*RUNNING*CKWH,2),"-"),IF(ISNUMBER(MATRIX!AS144),ROUND((MATRIX!AS144/1000)*RUNNING*CKWH,2),"-")),"")</f>
        <v/>
      </c>
      <c r="BK144" s="126" t="str">
        <f t="shared" si="85"/>
        <v/>
      </c>
      <c r="BM144" s="129" t="str">
        <f t="shared" si="86"/>
        <v/>
      </c>
      <c r="BN144" s="127" t="str">
        <f t="shared" si="87"/>
        <v/>
      </c>
      <c r="BP144" s="101" t="str">
        <f>IF(ISNUMBER(AE144),IF(ISNUMBER(MATRIX!BU144),AE144*MATRIX!BU144,"n/a"),"")</f>
        <v/>
      </c>
      <c r="BQ144" s="72"/>
      <c r="BR144" s="72" t="str">
        <f>IF(ISNUMBER(AE144),IF(ISNUMBER(MATRIX!BV144*BE144),AE144*MATRIX!BV144*BE144,"n/a"),"")</f>
        <v/>
      </c>
      <c r="BS144" s="72"/>
      <c r="BT144" s="100" t="str">
        <f t="shared" si="88"/>
        <v/>
      </c>
      <c r="BU144" s="96"/>
      <c r="BV144" s="157" t="str">
        <f t="shared" si="89"/>
        <v/>
      </c>
      <c r="BW144" s="158" t="str">
        <f t="shared" si="90"/>
        <v/>
      </c>
      <c r="BY144" s="85" t="str">
        <f>IF(ISNUMBER(AE144),IF(ISNUMBER(MATRIX!Y144),MATRIX!Y144,"n/a"),"")</f>
        <v/>
      </c>
      <c r="BZ144" s="86" t="str">
        <f t="shared" si="91"/>
        <v/>
      </c>
    </row>
    <row r="145" spans="1:78">
      <c r="A145" s="293" t="str">
        <f>MATRIX!A145</f>
        <v>Ashly</v>
      </c>
      <c r="B145" s="293" t="str">
        <f>IF(MATRIX!B145&lt;&gt;0,MATRIX!B145,"-")</f>
        <v>CA 1.02</v>
      </c>
      <c r="D145" t="b">
        <f>ISNUMBER(MATRIX!K145)</f>
        <v>1</v>
      </c>
      <c r="E145" t="b">
        <f>ISNUMBER(MATRIX!L145)</f>
        <v>1</v>
      </c>
      <c r="F145" t="b">
        <f>ISNUMBER(MATRIX!M145)</f>
        <v>1</v>
      </c>
      <c r="H145" t="b">
        <f>ISNUMBER(MATRIX!Q145)</f>
        <v>1</v>
      </c>
      <c r="I145" t="b">
        <f>ISNUMBER(MATRIX!R145)</f>
        <v>1</v>
      </c>
      <c r="K145" t="b">
        <f>AND(WLT&lt;=MATRIX!K145,MATRIX!K145&lt;=PIU*WLT)</f>
        <v>0</v>
      </c>
      <c r="L145" t="b">
        <f>AND(WLT&lt;=MATRIX!L145,MATRIX!L145&lt;=PIU*WLT)</f>
        <v>0</v>
      </c>
      <c r="M145" t="b">
        <f>AND(WLT&lt;=MATRIX!M145,MATRIX!M145&lt;=PIU*WLT)</f>
        <v>0</v>
      </c>
      <c r="O145" t="b">
        <f>AND(WLT&lt;=MATRIX!Q145,MATRIX!Q145&lt;=PIU*WLT)</f>
        <v>0</v>
      </c>
      <c r="P145" t="b">
        <f>AND(WLT&lt;=MATRIX!R145,MATRIX!R145&lt;=PIU*WLT)</f>
        <v>0</v>
      </c>
      <c r="R145" t="b">
        <f t="shared" si="51"/>
        <v>1</v>
      </c>
      <c r="S145" t="b">
        <f t="shared" si="52"/>
        <v>0</v>
      </c>
      <c r="T145" t="b">
        <f t="shared" si="53"/>
        <v>0</v>
      </c>
      <c r="V145" s="1">
        <f>IF(AND(ISNUMBER(MATRIX!$F145),MATRIX!$F145&lt;&gt;0),NLT/MATRIX!$F145,"ERROR")</f>
        <v>0</v>
      </c>
      <c r="X145" s="1" t="str">
        <f t="shared" si="75"/>
        <v>-</v>
      </c>
      <c r="Y145" s="1" t="str">
        <f t="shared" si="76"/>
        <v>-</v>
      </c>
      <c r="Z145" s="1" t="str">
        <f t="shared" si="77"/>
        <v>-</v>
      </c>
      <c r="AB145" s="1" t="str">
        <f t="shared" si="78"/>
        <v>-</v>
      </c>
      <c r="AC145" s="1" t="str">
        <f t="shared" si="79"/>
        <v>-</v>
      </c>
      <c r="AE145" s="64" t="str">
        <f t="shared" si="80"/>
        <v/>
      </c>
      <c r="AF145" s="64" t="str">
        <f t="shared" si="81"/>
        <v/>
      </c>
      <c r="AH145" s="62" t="str">
        <f>IF(ISNUMBER(AE145),AE145*MATRIX!E145,"-")</f>
        <v>-</v>
      </c>
      <c r="AJ145" s="215" t="str">
        <f>IF(ISNUMBER($AE145),IF(KP="kg",AE145*MATRIX!CB145,AE145*MATRIX!CB145*2.2),"-")</f>
        <v>-</v>
      </c>
      <c r="AK145" s="65" t="str">
        <f t="shared" si="82"/>
        <v/>
      </c>
      <c r="AM145" s="1" t="str">
        <f>IF(V145&lt;&gt;0,IF(COUNT(X145:Z145),IF(R145,MATRIX!K145,IF(S145,MATRIX!L145,IF(T145,MATRIX!M145,S))),IF(COUNT(AB145:AC145),IF(R145,MATRIX!Q145,IF(S145,MATRIX!R145,"--")),"---")),"")</f>
        <v/>
      </c>
      <c r="AO145" s="70" t="str">
        <f>IF(V145&lt;&gt;0,IF(COUNT(X145:Z145),AM145*AE145*MATRIX!F145,IF(COUNT(AB145:AC145),AM145*AE145*MATRIX!F145/2,"")),"")</f>
        <v/>
      </c>
      <c r="AQ145" s="40" t="str">
        <f>IF(ISNUMBER($AE145),IF(ISNUMBER(MATRIX!U145),IF(MATRIX!U145-INT(MATRIX!U145)=0,MATRIX!U145,"("&amp;MATRIX!U145&amp;")"),"n/a"),"")</f>
        <v/>
      </c>
      <c r="AR145" s="77"/>
      <c r="AS145" s="81" t="str">
        <f>IF(ISNUMBER(AE145), IF(ISNUMBER(MATRIX!AD145),AE145*MATRIX!AD145,"n/a"),"")</f>
        <v/>
      </c>
      <c r="AT145" s="77"/>
      <c r="AU145" s="83" t="str">
        <f>IF(ISNUMBER($AE145), IF(ISNUMBER(MATRIX!AF145),$AE145*MATRIX!AF145,"n/a"),"")</f>
        <v/>
      </c>
      <c r="AV145" s="77"/>
      <c r="AW145" s="81" t="str">
        <f>IF(ISNUMBER($AE145), IF(ISNUMBER(MATRIX!AP145),$AE145*MATRIX!AP145,"n/a"),"")</f>
        <v/>
      </c>
      <c r="AX145" s="77" t="s">
        <v>434</v>
      </c>
      <c r="AY145" s="83" t="str">
        <f>IF(ISNUMBER($AE145), IF(ISNUMBER(MATRIX!AR145),$AE145*MATRIX!AR145,"n/a"),"")</f>
        <v/>
      </c>
      <c r="BA145" s="217" t="str">
        <f>IF(ISNUMBER($AE145), IF(MV&gt;200,IF(ISNUMBER(MATRIX!CL145),MATRIX!CL145,"n/a"),IF(ISNUMBER(MATRIX!CH145),MATRIX!CH145,"n/a")),"")</f>
        <v/>
      </c>
      <c r="BB145" s="1"/>
      <c r="BC145" s="1" t="str">
        <f>IF(ISNUMBER(AE145),IF(AND(ISNUMBER('Lo-Z-OUTPUT'!BA145),'Lo-Z-OUTPUT'!BA145&lt;&gt;0),'Lo-Z-OUTPUT'!BA145,'Lo-Z-INPUT'!$K$15*'Lo-Z-INPUT'!$K$7),"")</f>
        <v/>
      </c>
      <c r="BD145" s="1"/>
      <c r="BE145" s="161" t="str">
        <f t="shared" si="83"/>
        <v/>
      </c>
      <c r="BF145" s="1"/>
      <c r="BG145" s="124" t="str">
        <f>IF(ISNUMBER($AE145),IF(MV&lt;200,IF(ISNUMBER(MATRIX!AE145),ROUND((MATRIX!AE145*IDLE/1000)*CKWH,2),"-"),IF(ISNUMBER(MATRIX!AQ145),ROUND((MATRIX!AQ145*IDLE/1000)*CKWH,2),"-")),"")</f>
        <v/>
      </c>
      <c r="BH145" s="125" t="str">
        <f t="shared" si="84"/>
        <v/>
      </c>
      <c r="BJ145" s="105" t="str">
        <f>IF(ISNUMBER($AE145),IF(MV&lt;200,IF(ISNUMBER(MATRIX!AG145),ROUND((MATRIX!AG145/1000)*RUNNING*CKWH,2),"-"),IF(ISNUMBER(MATRIX!AS145),ROUND((MATRIX!AS145/1000)*RUNNING*CKWH,2),"-")),"")</f>
        <v/>
      </c>
      <c r="BK145" s="126" t="str">
        <f t="shared" si="85"/>
        <v/>
      </c>
      <c r="BM145" s="129" t="str">
        <f t="shared" si="86"/>
        <v/>
      </c>
      <c r="BN145" s="127" t="str">
        <f t="shared" si="87"/>
        <v/>
      </c>
      <c r="BP145" s="101" t="str">
        <f>IF(ISNUMBER(AE145),IF(ISNUMBER(MATRIX!BU145),AE145*MATRIX!BU145,"n/a"),"")</f>
        <v/>
      </c>
      <c r="BQ145" s="72"/>
      <c r="BR145" s="72" t="str">
        <f>IF(ISNUMBER(AE145),IF(ISNUMBER(MATRIX!BV145*BE145),AE145*MATRIX!BV145*BE145,"n/a"),"")</f>
        <v/>
      </c>
      <c r="BS145" s="72"/>
      <c r="BT145" s="100" t="str">
        <f t="shared" si="88"/>
        <v/>
      </c>
      <c r="BU145" s="96"/>
      <c r="BV145" s="157" t="str">
        <f t="shared" si="89"/>
        <v/>
      </c>
      <c r="BW145" s="158" t="str">
        <f t="shared" si="90"/>
        <v/>
      </c>
      <c r="BY145" s="85" t="str">
        <f>IF(ISNUMBER(AE145),IF(ISNUMBER(MATRIX!Y145),MATRIX!Y145,"n/a"),"")</f>
        <v/>
      </c>
      <c r="BZ145" s="86" t="str">
        <f t="shared" si="91"/>
        <v/>
      </c>
    </row>
    <row r="146" spans="1:78">
      <c r="A146" s="293" t="str">
        <f>MATRIX!A146</f>
        <v>Ashly</v>
      </c>
      <c r="B146" s="293" t="str">
        <f>IF(MATRIX!B146&lt;&gt;0,MATRIX!B146,"-")</f>
        <v>CA 504</v>
      </c>
      <c r="D146" t="b">
        <f>ISNUMBER(MATRIX!K146)</f>
        <v>1</v>
      </c>
      <c r="E146" t="b">
        <f>ISNUMBER(MATRIX!L146)</f>
        <v>1</v>
      </c>
      <c r="F146" t="b">
        <f>ISNUMBER(MATRIX!M146)</f>
        <v>1</v>
      </c>
      <c r="H146" t="b">
        <f>ISNUMBER(MATRIX!Q146)</f>
        <v>1</v>
      </c>
      <c r="I146" t="b">
        <f>ISNUMBER(MATRIX!R146)</f>
        <v>1</v>
      </c>
      <c r="K146" t="b">
        <f>AND(WLT&lt;=MATRIX!K146,MATRIX!K146&lt;=PIU*WLT)</f>
        <v>0</v>
      </c>
      <c r="L146" t="b">
        <f>AND(WLT&lt;=MATRIX!L146,MATRIX!L146&lt;=PIU*WLT)</f>
        <v>0</v>
      </c>
      <c r="M146" t="b">
        <f>AND(WLT&lt;=MATRIX!M146,MATRIX!M146&lt;=PIU*WLT)</f>
        <v>0</v>
      </c>
      <c r="O146" t="b">
        <f>AND(WLT&lt;=MATRIX!Q146,MATRIX!Q146&lt;=PIU*WLT)</f>
        <v>0</v>
      </c>
      <c r="P146" t="b">
        <f>AND(WLT&lt;=MATRIX!R146,MATRIX!R146&lt;=PIU*WLT)</f>
        <v>0</v>
      </c>
      <c r="R146" t="b">
        <f t="shared" si="51"/>
        <v>1</v>
      </c>
      <c r="S146" t="b">
        <f t="shared" si="52"/>
        <v>0</v>
      </c>
      <c r="T146" t="b">
        <f t="shared" si="53"/>
        <v>0</v>
      </c>
      <c r="V146" s="1">
        <f>IF(AND(ISNUMBER(MATRIX!$F146),MATRIX!$F146&lt;&gt;0),NLT/MATRIX!$F146,"ERROR")</f>
        <v>0</v>
      </c>
      <c r="X146" s="1" t="str">
        <f t="shared" si="75"/>
        <v>-</v>
      </c>
      <c r="Y146" s="1" t="str">
        <f t="shared" si="76"/>
        <v>-</v>
      </c>
      <c r="Z146" s="1" t="str">
        <f t="shared" si="77"/>
        <v>-</v>
      </c>
      <c r="AB146" s="1" t="str">
        <f t="shared" si="78"/>
        <v>-</v>
      </c>
      <c r="AC146" s="1" t="str">
        <f t="shared" si="79"/>
        <v>-</v>
      </c>
      <c r="AE146" s="64" t="str">
        <f t="shared" si="80"/>
        <v/>
      </c>
      <c r="AF146" s="64" t="str">
        <f t="shared" si="81"/>
        <v/>
      </c>
      <c r="AH146" s="62" t="str">
        <f>IF(ISNUMBER(AE146),AE146*MATRIX!E146,"-")</f>
        <v>-</v>
      </c>
      <c r="AJ146" s="215" t="str">
        <f>IF(ISNUMBER($AE146),IF(KP="kg",AE146*MATRIX!CB146,AE146*MATRIX!CB146*2.2),"-")</f>
        <v>-</v>
      </c>
      <c r="AK146" s="65" t="str">
        <f t="shared" si="82"/>
        <v/>
      </c>
      <c r="AM146" s="1" t="str">
        <f>IF(V146&lt;&gt;0,IF(COUNT(X146:Z146),IF(R146,MATRIX!K146,IF(S146,MATRIX!L146,IF(T146,MATRIX!M146,S))),IF(COUNT(AB146:AC146),IF(R146,MATRIX!Q146,IF(S146,MATRIX!R146,"--")),"---")),"")</f>
        <v/>
      </c>
      <c r="AO146" s="70" t="str">
        <f>IF(V146&lt;&gt;0,IF(COUNT(X146:Z146),AM146*AE146*MATRIX!F146,IF(COUNT(AB146:AC146),AM146*AE146*MATRIX!F146/2,"")),"")</f>
        <v/>
      </c>
      <c r="AQ146" s="40" t="str">
        <f>IF(ISNUMBER($AE146),IF(ISNUMBER(MATRIX!U146),IF(MATRIX!U146-INT(MATRIX!U146)=0,MATRIX!U146,"("&amp;MATRIX!U146&amp;")"),"n/a"),"")</f>
        <v/>
      </c>
      <c r="AR146" s="77"/>
      <c r="AS146" s="81" t="str">
        <f>IF(ISNUMBER(AE146), IF(ISNUMBER(MATRIX!AD146),AE146*MATRIX!AD146,"n/a"),"")</f>
        <v/>
      </c>
      <c r="AT146" s="77"/>
      <c r="AU146" s="83" t="str">
        <f>IF(ISNUMBER($AE146), IF(ISNUMBER(MATRIX!AF146),$AE146*MATRIX!AF146,"n/a"),"")</f>
        <v/>
      </c>
      <c r="AV146" s="77"/>
      <c r="AW146" s="81" t="str">
        <f>IF(ISNUMBER($AE146), IF(ISNUMBER(MATRIX!AP146),$AE146*MATRIX!AP146,"n/a"),"")</f>
        <v/>
      </c>
      <c r="AX146" s="77" t="s">
        <v>434</v>
      </c>
      <c r="AY146" s="83" t="str">
        <f>IF(ISNUMBER($AE146), IF(ISNUMBER(MATRIX!AR146),$AE146*MATRIX!AR146,"n/a"),"")</f>
        <v/>
      </c>
      <c r="BA146" s="217" t="str">
        <f>IF(ISNUMBER($AE146), IF(MV&gt;200,IF(ISNUMBER(MATRIX!CL146),MATRIX!CL146,"n/a"),IF(ISNUMBER(MATRIX!CH146),MATRIX!CH146,"n/a")),"")</f>
        <v/>
      </c>
      <c r="BB146" s="1"/>
      <c r="BC146" s="1" t="str">
        <f>IF(ISNUMBER(AE146),IF(AND(ISNUMBER('Lo-Z-OUTPUT'!BA146),'Lo-Z-OUTPUT'!BA146&lt;&gt;0),'Lo-Z-OUTPUT'!BA146,'Lo-Z-INPUT'!$K$15*'Lo-Z-INPUT'!$K$7),"")</f>
        <v/>
      </c>
      <c r="BD146" s="1"/>
      <c r="BE146" s="161" t="str">
        <f t="shared" si="83"/>
        <v/>
      </c>
      <c r="BF146" s="1"/>
      <c r="BG146" s="124" t="str">
        <f>IF(ISNUMBER($AE146),IF(MV&lt;200,IF(ISNUMBER(MATRIX!AE146),ROUND((MATRIX!AE146*IDLE/1000)*CKWH,2),"-"),IF(ISNUMBER(MATRIX!AQ146),ROUND((MATRIX!AQ146*IDLE/1000)*CKWH,2),"-")),"")</f>
        <v/>
      </c>
      <c r="BH146" s="125" t="str">
        <f t="shared" si="84"/>
        <v/>
      </c>
      <c r="BJ146" s="105" t="str">
        <f>IF(ISNUMBER($AE146),IF(MV&lt;200,IF(ISNUMBER(MATRIX!AG146),ROUND((MATRIX!AG146/1000)*RUNNING*CKWH,2),"-"),IF(ISNUMBER(MATRIX!AS146),ROUND((MATRIX!AS146/1000)*RUNNING*CKWH,2),"-")),"")</f>
        <v/>
      </c>
      <c r="BK146" s="126" t="str">
        <f t="shared" si="85"/>
        <v/>
      </c>
      <c r="BM146" s="129" t="str">
        <f t="shared" si="86"/>
        <v/>
      </c>
      <c r="BN146" s="127" t="str">
        <f t="shared" si="87"/>
        <v/>
      </c>
      <c r="BP146" s="101" t="str">
        <f>IF(ISNUMBER(AE146),IF(ISNUMBER(MATRIX!BU146),AE146*MATRIX!BU146,"n/a"),"")</f>
        <v/>
      </c>
      <c r="BQ146" s="72"/>
      <c r="BR146" s="72" t="str">
        <f>IF(ISNUMBER(AE146),IF(ISNUMBER(MATRIX!BV146*BE146),AE146*MATRIX!BV146*BE146,"n/a"),"")</f>
        <v/>
      </c>
      <c r="BS146" s="72"/>
      <c r="BT146" s="100" t="str">
        <f t="shared" si="88"/>
        <v/>
      </c>
      <c r="BU146" s="96"/>
      <c r="BV146" s="157" t="str">
        <f t="shared" si="89"/>
        <v/>
      </c>
      <c r="BW146" s="158" t="str">
        <f t="shared" si="90"/>
        <v/>
      </c>
      <c r="BY146" s="85" t="str">
        <f>IF(ISNUMBER(AE146),IF(ISNUMBER(MATRIX!Y146),MATRIX!Y146,"n/a"),"")</f>
        <v/>
      </c>
      <c r="BZ146" s="86" t="str">
        <f t="shared" si="91"/>
        <v/>
      </c>
    </row>
    <row r="147" spans="1:78">
      <c r="A147" s="293" t="str">
        <f>MATRIX!A147</f>
        <v>Ashly</v>
      </c>
      <c r="B147" s="293" t="str">
        <f>IF(MATRIX!B147&lt;&gt;0,MATRIX!B147,"-")</f>
        <v>CA 502</v>
      </c>
      <c r="D147" t="b">
        <f>ISNUMBER(MATRIX!K147)</f>
        <v>1</v>
      </c>
      <c r="E147" t="b">
        <f>ISNUMBER(MATRIX!L147)</f>
        <v>1</v>
      </c>
      <c r="F147" t="b">
        <f>ISNUMBER(MATRIX!M147)</f>
        <v>1</v>
      </c>
      <c r="H147" t="b">
        <f>ISNUMBER(MATRIX!Q147)</f>
        <v>1</v>
      </c>
      <c r="I147" t="b">
        <f>ISNUMBER(MATRIX!R147)</f>
        <v>1</v>
      </c>
      <c r="K147" t="b">
        <f>AND(WLT&lt;=MATRIX!K147,MATRIX!K147&lt;=PIU*WLT)</f>
        <v>0</v>
      </c>
      <c r="L147" t="b">
        <f>AND(WLT&lt;=MATRIX!L147,MATRIX!L147&lt;=PIU*WLT)</f>
        <v>0</v>
      </c>
      <c r="M147" t="b">
        <f>AND(WLT&lt;=MATRIX!M147,MATRIX!M147&lt;=PIU*WLT)</f>
        <v>0</v>
      </c>
      <c r="O147" t="b">
        <f>AND(WLT&lt;=MATRIX!Q147,MATRIX!Q147&lt;=PIU*WLT)</f>
        <v>0</v>
      </c>
      <c r="P147" t="b">
        <f>AND(WLT&lt;=MATRIX!R147,MATRIX!R147&lt;=PIU*WLT)</f>
        <v>0</v>
      </c>
      <c r="R147" t="b">
        <f t="shared" si="51"/>
        <v>1</v>
      </c>
      <c r="S147" t="b">
        <f t="shared" si="52"/>
        <v>0</v>
      </c>
      <c r="T147" t="b">
        <f t="shared" si="53"/>
        <v>0</v>
      </c>
      <c r="V147" s="1">
        <f>IF(AND(ISNUMBER(MATRIX!$F147),MATRIX!$F147&lt;&gt;0),NLT/MATRIX!$F147,"ERROR")</f>
        <v>0</v>
      </c>
      <c r="X147" s="1" t="str">
        <f t="shared" si="75"/>
        <v>-</v>
      </c>
      <c r="Y147" s="1" t="str">
        <f t="shared" si="76"/>
        <v>-</v>
      </c>
      <c r="Z147" s="1" t="str">
        <f t="shared" si="77"/>
        <v>-</v>
      </c>
      <c r="AB147" s="1" t="str">
        <f t="shared" si="78"/>
        <v>-</v>
      </c>
      <c r="AC147" s="1" t="str">
        <f t="shared" si="79"/>
        <v>-</v>
      </c>
      <c r="AE147" s="64" t="str">
        <f t="shared" si="80"/>
        <v/>
      </c>
      <c r="AF147" s="64" t="str">
        <f t="shared" si="81"/>
        <v/>
      </c>
      <c r="AH147" s="62" t="str">
        <f>IF(ISNUMBER(AE147),AE147*MATRIX!E147,"-")</f>
        <v>-</v>
      </c>
      <c r="AJ147" s="215" t="str">
        <f>IF(ISNUMBER($AE147),IF(KP="kg",AE147*MATRIX!CB147,AE147*MATRIX!CB147*2.2),"-")</f>
        <v>-</v>
      </c>
      <c r="AK147" s="65" t="str">
        <f t="shared" si="82"/>
        <v/>
      </c>
      <c r="AM147" s="1" t="str">
        <f>IF(V147&lt;&gt;0,IF(COUNT(X147:Z147),IF(R147,MATRIX!K147,IF(S147,MATRIX!L147,IF(T147,MATRIX!M147,S))),IF(COUNT(AB147:AC147),IF(R147,MATRIX!Q147,IF(S147,MATRIX!R147,"--")),"---")),"")</f>
        <v/>
      </c>
      <c r="AO147" s="70" t="str">
        <f>IF(V147&lt;&gt;0,IF(COUNT(X147:Z147),AM147*AE147*MATRIX!F147,IF(COUNT(AB147:AC147),AM147*AE147*MATRIX!F147/2,"")),"")</f>
        <v/>
      </c>
      <c r="AQ147" s="40" t="str">
        <f>IF(ISNUMBER($AE147),IF(ISNUMBER(MATRIX!U147),IF(MATRIX!U147-INT(MATRIX!U147)=0,MATRIX!U147,"("&amp;MATRIX!U147&amp;")"),"n/a"),"")</f>
        <v/>
      </c>
      <c r="AR147" s="77"/>
      <c r="AS147" s="81" t="str">
        <f>IF(ISNUMBER(AE147), IF(ISNUMBER(MATRIX!AD147),AE147*MATRIX!AD147,"n/a"),"")</f>
        <v/>
      </c>
      <c r="AT147" s="77"/>
      <c r="AU147" s="83" t="str">
        <f>IF(ISNUMBER($AE147), IF(ISNUMBER(MATRIX!AF147),$AE147*MATRIX!AF147,"n/a"),"")</f>
        <v/>
      </c>
      <c r="AV147" s="77"/>
      <c r="AW147" s="81" t="str">
        <f>IF(ISNUMBER($AE147), IF(ISNUMBER(MATRIX!AP147),$AE147*MATRIX!AP147,"n/a"),"")</f>
        <v/>
      </c>
      <c r="AX147" s="77" t="s">
        <v>434</v>
      </c>
      <c r="AY147" s="83" t="str">
        <f>IF(ISNUMBER($AE147), IF(ISNUMBER(MATRIX!AR147),$AE147*MATRIX!AR147,"n/a"),"")</f>
        <v/>
      </c>
      <c r="BA147" s="217" t="str">
        <f>IF(ISNUMBER($AE147), IF(MV&gt;200,IF(ISNUMBER(MATRIX!CL147),MATRIX!CL147,"n/a"),IF(ISNUMBER(MATRIX!CH147),MATRIX!CH147,"n/a")),"")</f>
        <v/>
      </c>
      <c r="BB147" s="1"/>
      <c r="BC147" s="1" t="str">
        <f>IF(ISNUMBER(AE147),IF(AND(ISNUMBER('Lo-Z-OUTPUT'!BA147),'Lo-Z-OUTPUT'!BA147&lt;&gt;0),'Lo-Z-OUTPUT'!BA147,'Lo-Z-INPUT'!$K$15*'Lo-Z-INPUT'!$K$7),"")</f>
        <v/>
      </c>
      <c r="BD147" s="1"/>
      <c r="BE147" s="161" t="str">
        <f t="shared" si="83"/>
        <v/>
      </c>
      <c r="BF147" s="1"/>
      <c r="BG147" s="124" t="str">
        <f>IF(ISNUMBER($AE147),IF(MV&lt;200,IF(ISNUMBER(MATRIX!AE147),ROUND((MATRIX!AE147*IDLE/1000)*CKWH,2),"-"),IF(ISNUMBER(MATRIX!AQ147),ROUND((MATRIX!AQ147*IDLE/1000)*CKWH,2),"-")),"")</f>
        <v/>
      </c>
      <c r="BH147" s="125" t="str">
        <f t="shared" si="84"/>
        <v/>
      </c>
      <c r="BJ147" s="105" t="str">
        <f>IF(ISNUMBER($AE147),IF(MV&lt;200,IF(ISNUMBER(MATRIX!AG147),ROUND((MATRIX!AG147/1000)*RUNNING*CKWH,2),"-"),IF(ISNUMBER(MATRIX!AS147),ROUND((MATRIX!AS147/1000)*RUNNING*CKWH,2),"-")),"")</f>
        <v/>
      </c>
      <c r="BK147" s="126" t="str">
        <f t="shared" si="85"/>
        <v/>
      </c>
      <c r="BM147" s="129" t="str">
        <f t="shared" si="86"/>
        <v/>
      </c>
      <c r="BN147" s="127" t="str">
        <f t="shared" si="87"/>
        <v/>
      </c>
      <c r="BP147" s="101" t="str">
        <f>IF(ISNUMBER(AE147),IF(ISNUMBER(MATRIX!BU147),AE147*MATRIX!BU147,"n/a"),"")</f>
        <v/>
      </c>
      <c r="BQ147" s="72"/>
      <c r="BR147" s="72" t="str">
        <f>IF(ISNUMBER(AE147),IF(ISNUMBER(MATRIX!BV147*BE147),AE147*MATRIX!BV147*BE147,"n/a"),"")</f>
        <v/>
      </c>
      <c r="BS147" s="72"/>
      <c r="BT147" s="100" t="str">
        <f t="shared" si="88"/>
        <v/>
      </c>
      <c r="BU147" s="96"/>
      <c r="BV147" s="157" t="str">
        <f t="shared" si="89"/>
        <v/>
      </c>
      <c r="BW147" s="158" t="str">
        <f t="shared" si="90"/>
        <v/>
      </c>
      <c r="BY147" s="85" t="str">
        <f>IF(ISNUMBER(AE147),IF(ISNUMBER(MATRIX!Y147),MATRIX!Y147,"n/a"),"")</f>
        <v/>
      </c>
      <c r="BZ147" s="86" t="str">
        <f t="shared" si="91"/>
        <v/>
      </c>
    </row>
    <row r="148" spans="1:78">
      <c r="A148" s="293" t="str">
        <f>MATRIX!A148</f>
        <v>Linea Research</v>
      </c>
      <c r="B148" s="293" t="str">
        <f>IF(MATRIX!B148&lt;&gt;0,MATRIX!B148,"-")</f>
        <v>88C03</v>
      </c>
      <c r="D148" t="b">
        <f>ISNUMBER(MATRIX!K148)</f>
        <v>1</v>
      </c>
      <c r="E148" t="b">
        <f>ISNUMBER(MATRIX!L148)</f>
        <v>1</v>
      </c>
      <c r="F148" t="b">
        <f>ISNUMBER(MATRIX!M148)</f>
        <v>1</v>
      </c>
      <c r="H148" t="b">
        <f>ISNUMBER(MATRIX!Q148)</f>
        <v>1</v>
      </c>
      <c r="I148" t="b">
        <f>ISNUMBER(MATRIX!R148)</f>
        <v>1</v>
      </c>
      <c r="K148" t="b">
        <f>AND(WLT&lt;=MATRIX!K148,MATRIX!K148&lt;=PIU*WLT)</f>
        <v>0</v>
      </c>
      <c r="L148" t="b">
        <f>AND(WLT&lt;=MATRIX!L148,MATRIX!L148&lt;=PIU*WLT)</f>
        <v>0</v>
      </c>
      <c r="M148" t="b">
        <f>AND(WLT&lt;=MATRIX!M148,MATRIX!M148&lt;=PIU*WLT)</f>
        <v>0</v>
      </c>
      <c r="O148" t="b">
        <f>AND(WLT&lt;=MATRIX!Q148,MATRIX!Q148&lt;=PIU*WLT)</f>
        <v>0</v>
      </c>
      <c r="P148" t="b">
        <f>AND(WLT&lt;=MATRIX!R148,MATRIX!R148&lt;=PIU*WLT)</f>
        <v>0</v>
      </c>
      <c r="R148" t="b">
        <f t="shared" si="51"/>
        <v>1</v>
      </c>
      <c r="S148" t="b">
        <f t="shared" si="52"/>
        <v>0</v>
      </c>
      <c r="T148" t="b">
        <f t="shared" si="53"/>
        <v>0</v>
      </c>
      <c r="V148" s="1">
        <f>IF(AND(ISNUMBER(MATRIX!$F148),MATRIX!$F148&lt;&gt;0),NLT/MATRIX!$F148,"ERROR")</f>
        <v>0</v>
      </c>
      <c r="X148" s="1" t="str">
        <f t="shared" si="75"/>
        <v>-</v>
      </c>
      <c r="Y148" s="1" t="str">
        <f t="shared" si="76"/>
        <v>-</v>
      </c>
      <c r="Z148" s="1" t="str">
        <f t="shared" si="77"/>
        <v>-</v>
      </c>
      <c r="AB148" s="1" t="str">
        <f t="shared" si="78"/>
        <v>-</v>
      </c>
      <c r="AC148" s="1" t="str">
        <f t="shared" si="79"/>
        <v>-</v>
      </c>
      <c r="AE148" s="64" t="str">
        <f t="shared" si="80"/>
        <v/>
      </c>
      <c r="AF148" s="64" t="str">
        <f t="shared" si="81"/>
        <v/>
      </c>
      <c r="AH148" s="62" t="str">
        <f>IF(ISNUMBER(AE148),AE148*MATRIX!E148,"-")</f>
        <v>-</v>
      </c>
      <c r="AJ148" s="215" t="str">
        <f>IF(ISNUMBER($AE148),IF(KP="kg",AE148*MATRIX!CB148,AE148*MATRIX!CB148*2.2),"-")</f>
        <v>-</v>
      </c>
      <c r="AK148" s="65" t="str">
        <f t="shared" si="82"/>
        <v/>
      </c>
      <c r="AM148" s="1" t="str">
        <f>IF(V148&lt;&gt;0,IF(COUNT(X148:Z148),IF(R148,MATRIX!K148,IF(S148,MATRIX!L148,IF(T148,MATRIX!M148,S))),IF(COUNT(AB148:AC148),IF(R148,MATRIX!Q148,IF(S148,MATRIX!R148,"--")),"---")),"")</f>
        <v/>
      </c>
      <c r="AO148" s="70" t="str">
        <f>IF(V148&lt;&gt;0,IF(COUNT(X148:Z148),AM148*AE148*MATRIX!F148,IF(COUNT(AB148:AC148),AM148*AE148*MATRIX!F148/2,"")),"")</f>
        <v/>
      </c>
      <c r="AQ148" s="40" t="str">
        <f>IF(ISNUMBER($AE148),IF(ISNUMBER(MATRIX!U148),IF(MATRIX!U148-INT(MATRIX!U148)=0,MATRIX!U148,"("&amp;MATRIX!U148&amp;")"),"n/a"),"")</f>
        <v/>
      </c>
      <c r="AR148" s="77"/>
      <c r="AS148" s="81" t="str">
        <f>IF(ISNUMBER(AE148), IF(ISNUMBER(MATRIX!AD148),AE148*MATRIX!AD148,"n/a"),"")</f>
        <v/>
      </c>
      <c r="AT148" s="77"/>
      <c r="AU148" s="83" t="str">
        <f>IF(ISNUMBER($AE148), IF(ISNUMBER(MATRIX!AF148),$AE148*MATRIX!AF148,"n/a"),"")</f>
        <v/>
      </c>
      <c r="AV148" s="77"/>
      <c r="AW148" s="81" t="str">
        <f>IF(ISNUMBER($AE148), IF(ISNUMBER(MATRIX!AP148),$AE148*MATRIX!AP148,"n/a"),"")</f>
        <v/>
      </c>
      <c r="AX148" s="77" t="s">
        <v>434</v>
      </c>
      <c r="AY148" s="83" t="str">
        <f>IF(ISNUMBER($AE148), IF(ISNUMBER(MATRIX!AR148),$AE148*MATRIX!AR148,"n/a"),"")</f>
        <v/>
      </c>
      <c r="BA148" s="217" t="str">
        <f>IF(ISNUMBER($AE148), IF(MV&gt;200,IF(ISNUMBER(MATRIX!CL148),MATRIX!CL148,"n/a"),IF(ISNUMBER(MATRIX!CH148),MATRIX!CH148,"n/a")),"")</f>
        <v/>
      </c>
      <c r="BB148" s="1"/>
      <c r="BC148" s="1" t="str">
        <f>IF(ISNUMBER(AE148),IF(AND(ISNUMBER('Lo-Z-OUTPUT'!BA148),'Lo-Z-OUTPUT'!BA148&lt;&gt;0),'Lo-Z-OUTPUT'!BA148,'Lo-Z-INPUT'!$K$15*'Lo-Z-INPUT'!$K$7),"")</f>
        <v/>
      </c>
      <c r="BD148" s="1"/>
      <c r="BE148" s="161" t="str">
        <f t="shared" si="83"/>
        <v/>
      </c>
      <c r="BF148" s="1"/>
      <c r="BG148" s="124" t="str">
        <f>IF(ISNUMBER($AE148),IF(MV&lt;200,IF(ISNUMBER(MATRIX!AE148),ROUND((MATRIX!AE148*IDLE/1000)*CKWH,2),"-"),IF(ISNUMBER(MATRIX!AQ148),ROUND((MATRIX!AQ148*IDLE/1000)*CKWH,2),"-")),"")</f>
        <v/>
      </c>
      <c r="BH148" s="125" t="str">
        <f t="shared" si="84"/>
        <v/>
      </c>
      <c r="BJ148" s="105" t="str">
        <f>IF(ISNUMBER($AE148),IF(MV&lt;200,IF(ISNUMBER(MATRIX!AG148),ROUND((MATRIX!AG148/1000)*RUNNING*CKWH,2),"-"),IF(ISNUMBER(MATRIX!AS148),ROUND((MATRIX!AS148/1000)*RUNNING*CKWH,2),"-")),"")</f>
        <v/>
      </c>
      <c r="BK148" s="126" t="str">
        <f t="shared" si="85"/>
        <v/>
      </c>
      <c r="BM148" s="129" t="str">
        <f t="shared" si="86"/>
        <v/>
      </c>
      <c r="BN148" s="127" t="str">
        <f t="shared" si="87"/>
        <v/>
      </c>
      <c r="BP148" s="101" t="str">
        <f>IF(ISNUMBER(AE148),IF(ISNUMBER(MATRIX!BU148),AE148*MATRIX!BU148,"n/a"),"")</f>
        <v/>
      </c>
      <c r="BQ148" s="72"/>
      <c r="BR148" s="72" t="str">
        <f>IF(ISNUMBER(AE148),IF(ISNUMBER(MATRIX!BV148*BE148),AE148*MATRIX!BV148*BE148,"n/a"),"")</f>
        <v/>
      </c>
      <c r="BS148" s="72"/>
      <c r="BT148" s="100" t="str">
        <f t="shared" si="88"/>
        <v/>
      </c>
      <c r="BU148" s="96"/>
      <c r="BV148" s="157" t="str">
        <f t="shared" si="89"/>
        <v/>
      </c>
      <c r="BW148" s="158" t="str">
        <f t="shared" si="90"/>
        <v/>
      </c>
      <c r="BY148" s="85" t="str">
        <f>IF(ISNUMBER(AE148),IF(ISNUMBER(MATRIX!Y148),MATRIX!Y148,"n/a"),"")</f>
        <v/>
      </c>
      <c r="BZ148" s="86" t="str">
        <f t="shared" si="91"/>
        <v/>
      </c>
    </row>
    <row r="149" spans="1:78">
      <c r="A149" s="293" t="str">
        <f>MATRIX!A149</f>
        <v>Linea Research</v>
      </c>
      <c r="B149" s="293" t="str">
        <f>IF(MATRIX!B149&lt;&gt;0,MATRIX!B149,"-")</f>
        <v>88C06</v>
      </c>
      <c r="D149" t="b">
        <f>ISNUMBER(MATRIX!K149)</f>
        <v>1</v>
      </c>
      <c r="E149" t="b">
        <f>ISNUMBER(MATRIX!L149)</f>
        <v>1</v>
      </c>
      <c r="F149" t="b">
        <f>ISNUMBER(MATRIX!M149)</f>
        <v>1</v>
      </c>
      <c r="H149" t="b">
        <f>ISNUMBER(MATRIX!Q149)</f>
        <v>1</v>
      </c>
      <c r="I149" t="b">
        <f>ISNUMBER(MATRIX!R149)</f>
        <v>1</v>
      </c>
      <c r="K149" t="b">
        <f>AND(WLT&lt;=MATRIX!K149,MATRIX!K149&lt;=PIU*WLT)</f>
        <v>0</v>
      </c>
      <c r="L149" t="b">
        <f>AND(WLT&lt;=MATRIX!L149,MATRIX!L149&lt;=PIU*WLT)</f>
        <v>0</v>
      </c>
      <c r="M149" t="b">
        <f>AND(WLT&lt;=MATRIX!M149,MATRIX!M149&lt;=PIU*WLT)</f>
        <v>0</v>
      </c>
      <c r="O149" t="b">
        <f>AND(WLT&lt;=MATRIX!Q149,MATRIX!Q149&lt;=PIU*WLT)</f>
        <v>0</v>
      </c>
      <c r="P149" t="b">
        <f>AND(WLT&lt;=MATRIX!R149,MATRIX!R149&lt;=PIU*WLT)</f>
        <v>0</v>
      </c>
      <c r="R149" t="b">
        <f t="shared" si="51"/>
        <v>1</v>
      </c>
      <c r="S149" t="b">
        <f t="shared" si="52"/>
        <v>0</v>
      </c>
      <c r="T149" t="b">
        <f t="shared" si="53"/>
        <v>0</v>
      </c>
      <c r="V149" s="1">
        <f>IF(AND(ISNUMBER(MATRIX!$F149),MATRIX!$F149&lt;&gt;0),NLT/MATRIX!$F149,"ERROR")</f>
        <v>0</v>
      </c>
      <c r="X149" s="1" t="str">
        <f t="shared" si="75"/>
        <v>-</v>
      </c>
      <c r="Y149" s="1" t="str">
        <f t="shared" si="76"/>
        <v>-</v>
      </c>
      <c r="Z149" s="1" t="str">
        <f t="shared" si="77"/>
        <v>-</v>
      </c>
      <c r="AB149" s="1" t="str">
        <f t="shared" si="78"/>
        <v>-</v>
      </c>
      <c r="AC149" s="1" t="str">
        <f t="shared" si="79"/>
        <v>-</v>
      </c>
      <c r="AE149" s="64" t="str">
        <f t="shared" si="80"/>
        <v/>
      </c>
      <c r="AF149" s="64" t="str">
        <f t="shared" si="81"/>
        <v/>
      </c>
      <c r="AH149" s="62" t="str">
        <f>IF(ISNUMBER(AE149),AE149*MATRIX!E149,"-")</f>
        <v>-</v>
      </c>
      <c r="AJ149" s="215" t="str">
        <f>IF(ISNUMBER($AE149),IF(KP="kg",AE149*MATRIX!CB149,AE149*MATRIX!CB149*2.2),"-")</f>
        <v>-</v>
      </c>
      <c r="AK149" s="65" t="str">
        <f t="shared" si="82"/>
        <v/>
      </c>
      <c r="AM149" s="1" t="str">
        <f>IF(V149&lt;&gt;0,IF(COUNT(X149:Z149),IF(R149,MATRIX!K149,IF(S149,MATRIX!L149,IF(T149,MATRIX!M149,S))),IF(COUNT(AB149:AC149),IF(R149,MATRIX!Q149,IF(S149,MATRIX!R149,"--")),"---")),"")</f>
        <v/>
      </c>
      <c r="AO149" s="70" t="str">
        <f>IF(V149&lt;&gt;0,IF(COUNT(X149:Z149),AM149*AE149*MATRIX!F149,IF(COUNT(AB149:AC149),AM149*AE149*MATRIX!F149/2,"")),"")</f>
        <v/>
      </c>
      <c r="AQ149" s="40" t="str">
        <f>IF(ISNUMBER($AE149),IF(ISNUMBER(MATRIX!U149),IF(MATRIX!U149-INT(MATRIX!U149)=0,MATRIX!U149,"("&amp;MATRIX!U149&amp;")"),"n/a"),"")</f>
        <v/>
      </c>
      <c r="AR149" s="77"/>
      <c r="AS149" s="81" t="str">
        <f>IF(ISNUMBER(AE149), IF(ISNUMBER(MATRIX!AD149),AE149*MATRIX!AD149,"n/a"),"")</f>
        <v/>
      </c>
      <c r="AT149" s="77"/>
      <c r="AU149" s="83" t="str">
        <f>IF(ISNUMBER($AE149), IF(ISNUMBER(MATRIX!AF149),$AE149*MATRIX!AF149,"n/a"),"")</f>
        <v/>
      </c>
      <c r="AV149" s="77"/>
      <c r="AW149" s="81" t="str">
        <f>IF(ISNUMBER($AE149), IF(ISNUMBER(MATRIX!AP149),$AE149*MATRIX!AP149,"n/a"),"")</f>
        <v/>
      </c>
      <c r="AX149" s="77" t="s">
        <v>434</v>
      </c>
      <c r="AY149" s="83" t="str">
        <f>IF(ISNUMBER($AE149), IF(ISNUMBER(MATRIX!AR149),$AE149*MATRIX!AR149,"n/a"),"")</f>
        <v/>
      </c>
      <c r="BA149" s="217" t="str">
        <f>IF(ISNUMBER($AE149), IF(MV&gt;200,IF(ISNUMBER(MATRIX!CL149),MATRIX!CL149,"n/a"),IF(ISNUMBER(MATRIX!CH149),MATRIX!CH149,"n/a")),"")</f>
        <v/>
      </c>
      <c r="BB149" s="1"/>
      <c r="BC149" s="1" t="str">
        <f>IF(ISNUMBER(AE149),IF(AND(ISNUMBER('Lo-Z-OUTPUT'!BA149),'Lo-Z-OUTPUT'!BA149&lt;&gt;0),'Lo-Z-OUTPUT'!BA149,'Lo-Z-INPUT'!$K$15*'Lo-Z-INPUT'!$K$7),"")</f>
        <v/>
      </c>
      <c r="BD149" s="1"/>
      <c r="BE149" s="161" t="str">
        <f t="shared" si="83"/>
        <v/>
      </c>
      <c r="BF149" s="1"/>
      <c r="BG149" s="124" t="str">
        <f>IF(ISNUMBER($AE149),IF(MV&lt;200,IF(ISNUMBER(MATRIX!AE149),ROUND((MATRIX!AE149*IDLE/1000)*CKWH,2),"-"),IF(ISNUMBER(MATRIX!AQ149),ROUND((MATRIX!AQ149*IDLE/1000)*CKWH,2),"-")),"")</f>
        <v/>
      </c>
      <c r="BH149" s="125" t="str">
        <f t="shared" si="84"/>
        <v/>
      </c>
      <c r="BJ149" s="105" t="str">
        <f>IF(ISNUMBER($AE149),IF(MV&lt;200,IF(ISNUMBER(MATRIX!AG149),ROUND((MATRIX!AG149/1000)*RUNNING*CKWH,2),"-"),IF(ISNUMBER(MATRIX!AS149),ROUND((MATRIX!AS149/1000)*RUNNING*CKWH,2),"-")),"")</f>
        <v/>
      </c>
      <c r="BK149" s="126" t="str">
        <f t="shared" si="85"/>
        <v/>
      </c>
      <c r="BM149" s="129" t="str">
        <f t="shared" si="86"/>
        <v/>
      </c>
      <c r="BN149" s="127" t="str">
        <f t="shared" si="87"/>
        <v/>
      </c>
      <c r="BP149" s="101" t="str">
        <f>IF(ISNUMBER(AE149),IF(ISNUMBER(MATRIX!BU149),AE149*MATRIX!BU149,"n/a"),"")</f>
        <v/>
      </c>
      <c r="BQ149" s="72"/>
      <c r="BR149" s="72" t="str">
        <f>IF(ISNUMBER(AE149),IF(ISNUMBER(MATRIX!BV149*BE149),AE149*MATRIX!BV149*BE149,"n/a"),"")</f>
        <v/>
      </c>
      <c r="BS149" s="72"/>
      <c r="BT149" s="100" t="str">
        <f t="shared" si="88"/>
        <v/>
      </c>
      <c r="BU149" s="96"/>
      <c r="BV149" s="157" t="str">
        <f t="shared" si="89"/>
        <v/>
      </c>
      <c r="BW149" s="158" t="str">
        <f t="shared" si="90"/>
        <v/>
      </c>
      <c r="BY149" s="85" t="str">
        <f>IF(ISNUMBER(AE149),IF(ISNUMBER(MATRIX!Y149),MATRIX!Y149,"n/a"),"")</f>
        <v/>
      </c>
      <c r="BZ149" s="86" t="str">
        <f t="shared" si="91"/>
        <v/>
      </c>
    </row>
    <row r="150" spans="1:78">
      <c r="A150" s="293" t="str">
        <f>MATRIX!A150</f>
        <v>Linea Research</v>
      </c>
      <c r="B150" s="293" t="str">
        <f>IF(MATRIX!B150&lt;&gt;0,MATRIX!B150,"-")</f>
        <v>88C10</v>
      </c>
      <c r="D150" t="b">
        <f>ISNUMBER(MATRIX!K150)</f>
        <v>1</v>
      </c>
      <c r="E150" t="b">
        <f>ISNUMBER(MATRIX!L150)</f>
        <v>1</v>
      </c>
      <c r="F150" t="b">
        <f>ISNUMBER(MATRIX!M150)</f>
        <v>1</v>
      </c>
      <c r="H150" t="b">
        <f>ISNUMBER(MATRIX!Q150)</f>
        <v>1</v>
      </c>
      <c r="I150" t="b">
        <f>ISNUMBER(MATRIX!R150)</f>
        <v>1</v>
      </c>
      <c r="K150" t="b">
        <f>AND(WLT&lt;=MATRIX!K150,MATRIX!K150&lt;=PIU*WLT)</f>
        <v>0</v>
      </c>
      <c r="L150" t="b">
        <f>AND(WLT&lt;=MATRIX!L150,MATRIX!L150&lt;=PIU*WLT)</f>
        <v>0</v>
      </c>
      <c r="M150" t="b">
        <f>AND(WLT&lt;=MATRIX!M150,MATRIX!M150&lt;=PIU*WLT)</f>
        <v>0</v>
      </c>
      <c r="O150" t="b">
        <f>AND(WLT&lt;=MATRIX!Q150,MATRIX!Q150&lt;=PIU*WLT)</f>
        <v>0</v>
      </c>
      <c r="P150" t="b">
        <f>AND(WLT&lt;=MATRIX!R150,MATRIX!R150&lt;=PIU*WLT)</f>
        <v>0</v>
      </c>
      <c r="R150" t="b">
        <f t="shared" si="51"/>
        <v>1</v>
      </c>
      <c r="S150" t="b">
        <f t="shared" si="52"/>
        <v>0</v>
      </c>
      <c r="T150" t="b">
        <f t="shared" si="53"/>
        <v>0</v>
      </c>
      <c r="V150" s="1">
        <f>IF(AND(ISNUMBER(MATRIX!$F150),MATRIX!$F150&lt;&gt;0),NLT/MATRIX!$F150,"ERROR")</f>
        <v>0</v>
      </c>
      <c r="X150" s="1" t="str">
        <f t="shared" si="75"/>
        <v>-</v>
      </c>
      <c r="Y150" s="1" t="str">
        <f t="shared" si="76"/>
        <v>-</v>
      </c>
      <c r="Z150" s="1" t="str">
        <f t="shared" si="77"/>
        <v>-</v>
      </c>
      <c r="AB150" s="1" t="str">
        <f t="shared" si="78"/>
        <v>-</v>
      </c>
      <c r="AC150" s="1" t="str">
        <f t="shared" si="79"/>
        <v>-</v>
      </c>
      <c r="AE150" s="64" t="str">
        <f t="shared" si="80"/>
        <v/>
      </c>
      <c r="AF150" s="64" t="str">
        <f t="shared" si="81"/>
        <v/>
      </c>
      <c r="AH150" s="62" t="str">
        <f>IF(ISNUMBER(AE150),AE150*MATRIX!E150,"-")</f>
        <v>-</v>
      </c>
      <c r="AJ150" s="215" t="str">
        <f>IF(ISNUMBER($AE150),IF(KP="kg",AE150*MATRIX!CB150,AE150*MATRIX!CB150*2.2),"-")</f>
        <v>-</v>
      </c>
      <c r="AK150" s="65" t="str">
        <f t="shared" si="82"/>
        <v/>
      </c>
      <c r="AM150" s="1" t="str">
        <f>IF(V150&lt;&gt;0,IF(COUNT(X150:Z150),IF(R150,MATRIX!K150,IF(S150,MATRIX!L150,IF(T150,MATRIX!M150,S))),IF(COUNT(AB150:AC150),IF(R150,MATRIX!Q150,IF(S150,MATRIX!R150,"--")),"---")),"")</f>
        <v/>
      </c>
      <c r="AO150" s="70" t="str">
        <f>IF(V150&lt;&gt;0,IF(COUNT(X150:Z150),AM150*AE150*MATRIX!F150,IF(COUNT(AB150:AC150),AM150*AE150*MATRIX!F150/2,"")),"")</f>
        <v/>
      </c>
      <c r="AQ150" s="40" t="str">
        <f>IF(ISNUMBER($AE150),IF(ISNUMBER(MATRIX!U150),IF(MATRIX!U150-INT(MATRIX!U150)=0,MATRIX!U150,"("&amp;MATRIX!U150&amp;")"),"n/a"),"")</f>
        <v/>
      </c>
      <c r="AR150" s="77"/>
      <c r="AS150" s="81" t="str">
        <f>IF(ISNUMBER(AE150), IF(ISNUMBER(MATRIX!AD150),AE150*MATRIX!AD150,"n/a"),"")</f>
        <v/>
      </c>
      <c r="AT150" s="77"/>
      <c r="AU150" s="83" t="str">
        <f>IF(ISNUMBER($AE150), IF(ISNUMBER(MATRIX!AF150),$AE150*MATRIX!AF150,"n/a"),"")</f>
        <v/>
      </c>
      <c r="AV150" s="77"/>
      <c r="AW150" s="81" t="str">
        <f>IF(ISNUMBER($AE150), IF(ISNUMBER(MATRIX!AP150),$AE150*MATRIX!AP150,"n/a"),"")</f>
        <v/>
      </c>
      <c r="AX150" s="77" t="s">
        <v>434</v>
      </c>
      <c r="AY150" s="83" t="str">
        <f>IF(ISNUMBER($AE150), IF(ISNUMBER(MATRIX!AR150),$AE150*MATRIX!AR150,"n/a"),"")</f>
        <v/>
      </c>
      <c r="BA150" s="217" t="str">
        <f>IF(ISNUMBER($AE150), IF(MV&gt;200,IF(ISNUMBER(MATRIX!CL150),MATRIX!CL150,"n/a"),IF(ISNUMBER(MATRIX!CH150),MATRIX!CH150,"n/a")),"")</f>
        <v/>
      </c>
      <c r="BB150" s="1"/>
      <c r="BC150" s="1" t="str">
        <f>IF(ISNUMBER(AE150),IF(AND(ISNUMBER('Lo-Z-OUTPUT'!BA150),'Lo-Z-OUTPUT'!BA150&lt;&gt;0),'Lo-Z-OUTPUT'!BA150,'Lo-Z-INPUT'!$K$15*'Lo-Z-INPUT'!$K$7),"")</f>
        <v/>
      </c>
      <c r="BD150" s="1"/>
      <c r="BE150" s="161" t="str">
        <f t="shared" si="83"/>
        <v/>
      </c>
      <c r="BF150" s="1"/>
      <c r="BG150" s="124" t="str">
        <f>IF(ISNUMBER($AE150),IF(MV&lt;200,IF(ISNUMBER(MATRIX!AE150),ROUND((MATRIX!AE150*IDLE/1000)*CKWH,2),"-"),IF(ISNUMBER(MATRIX!AQ150),ROUND((MATRIX!AQ150*IDLE/1000)*CKWH,2),"-")),"")</f>
        <v/>
      </c>
      <c r="BH150" s="125" t="str">
        <f t="shared" si="84"/>
        <v/>
      </c>
      <c r="BJ150" s="105" t="str">
        <f>IF(ISNUMBER($AE150),IF(MV&lt;200,IF(ISNUMBER(MATRIX!AG150),ROUND((MATRIX!AG150/1000)*RUNNING*CKWH,2),"-"),IF(ISNUMBER(MATRIX!AS150),ROUND((MATRIX!AS150/1000)*RUNNING*CKWH,2),"-")),"")</f>
        <v/>
      </c>
      <c r="BK150" s="126" t="str">
        <f t="shared" si="85"/>
        <v/>
      </c>
      <c r="BM150" s="129" t="str">
        <f t="shared" si="86"/>
        <v/>
      </c>
      <c r="BN150" s="127" t="str">
        <f t="shared" si="87"/>
        <v/>
      </c>
      <c r="BP150" s="101" t="str">
        <f>IF(ISNUMBER(AE150),IF(ISNUMBER(MATRIX!BU150),AE150*MATRIX!BU150,"n/a"),"")</f>
        <v/>
      </c>
      <c r="BQ150" s="72"/>
      <c r="BR150" s="72" t="str">
        <f>IF(ISNUMBER(AE150),IF(ISNUMBER(MATRIX!BV150*BE150),AE150*MATRIX!BV150*BE150,"n/a"),"")</f>
        <v/>
      </c>
      <c r="BS150" s="72"/>
      <c r="BT150" s="100" t="str">
        <f t="shared" si="88"/>
        <v/>
      </c>
      <c r="BU150" s="96"/>
      <c r="BV150" s="157" t="str">
        <f t="shared" si="89"/>
        <v/>
      </c>
      <c r="BW150" s="158" t="str">
        <f t="shared" si="90"/>
        <v/>
      </c>
      <c r="BY150" s="85" t="str">
        <f>IF(ISNUMBER(AE150),IF(ISNUMBER(MATRIX!Y150),MATRIX!Y150,"n/a"),"")</f>
        <v/>
      </c>
      <c r="BZ150" s="86" t="str">
        <f t="shared" si="91"/>
        <v/>
      </c>
    </row>
    <row r="151" spans="1:78">
      <c r="A151" s="293" t="str">
        <f>MATRIX!A151</f>
        <v>Linea Research</v>
      </c>
      <c r="B151" s="293" t="str">
        <f>IF(MATRIX!B151&lt;&gt;0,MATRIX!B151,"-")</f>
        <v>88C20</v>
      </c>
      <c r="D151" t="b">
        <f>ISNUMBER(MATRIX!K151)</f>
        <v>1</v>
      </c>
      <c r="E151" t="b">
        <f>ISNUMBER(MATRIX!L151)</f>
        <v>1</v>
      </c>
      <c r="F151" t="b">
        <f>ISNUMBER(MATRIX!M151)</f>
        <v>1</v>
      </c>
      <c r="H151" t="b">
        <f>ISNUMBER(MATRIX!Q151)</f>
        <v>1</v>
      </c>
      <c r="I151" t="b">
        <f>ISNUMBER(MATRIX!R151)</f>
        <v>1</v>
      </c>
      <c r="K151" t="b">
        <f>AND(WLT&lt;=MATRIX!K151,MATRIX!K151&lt;=PIU*WLT)</f>
        <v>0</v>
      </c>
      <c r="L151" t="b">
        <f>AND(WLT&lt;=MATRIX!L151,MATRIX!L151&lt;=PIU*WLT)</f>
        <v>0</v>
      </c>
      <c r="M151" t="b">
        <f>AND(WLT&lt;=MATRIX!M151,MATRIX!M151&lt;=PIU*WLT)</f>
        <v>0</v>
      </c>
      <c r="O151" t="b">
        <f>AND(WLT&lt;=MATRIX!Q151,MATRIX!Q151&lt;=PIU*WLT)</f>
        <v>0</v>
      </c>
      <c r="P151" t="b">
        <f>AND(WLT&lt;=MATRIX!R151,MATRIX!R151&lt;=PIU*WLT)</f>
        <v>0</v>
      </c>
      <c r="R151" t="b">
        <f t="shared" si="51"/>
        <v>1</v>
      </c>
      <c r="S151" t="b">
        <f t="shared" si="52"/>
        <v>0</v>
      </c>
      <c r="T151" t="b">
        <f t="shared" si="53"/>
        <v>0</v>
      </c>
      <c r="V151" s="1">
        <f>IF(AND(ISNUMBER(MATRIX!$F151),MATRIX!$F151&lt;&gt;0),NLT/MATRIX!$F151,"ERROR")</f>
        <v>0</v>
      </c>
      <c r="X151" s="1" t="str">
        <f t="shared" si="75"/>
        <v>-</v>
      </c>
      <c r="Y151" s="1" t="str">
        <f t="shared" si="76"/>
        <v>-</v>
      </c>
      <c r="Z151" s="1" t="str">
        <f t="shared" si="77"/>
        <v>-</v>
      </c>
      <c r="AB151" s="1" t="str">
        <f t="shared" si="78"/>
        <v>-</v>
      </c>
      <c r="AC151" s="1" t="str">
        <f t="shared" si="79"/>
        <v>-</v>
      </c>
      <c r="AE151" s="64" t="str">
        <f t="shared" si="80"/>
        <v/>
      </c>
      <c r="AF151" s="64" t="str">
        <f t="shared" si="81"/>
        <v/>
      </c>
      <c r="AH151" s="62" t="str">
        <f>IF(ISNUMBER(AE151),AE151*MATRIX!E151,"-")</f>
        <v>-</v>
      </c>
      <c r="AJ151" s="215" t="str">
        <f>IF(ISNUMBER($AE151),IF(KP="kg",AE151*MATRIX!CB151,AE151*MATRIX!CB151*2.2),"-")</f>
        <v>-</v>
      </c>
      <c r="AK151" s="65" t="str">
        <f t="shared" si="82"/>
        <v/>
      </c>
      <c r="AM151" s="1" t="str">
        <f>IF(V151&lt;&gt;0,IF(COUNT(X151:Z151),IF(R151,MATRIX!K151,IF(S151,MATRIX!L151,IF(T151,MATRIX!M151,S))),IF(COUNT(AB151:AC151),IF(R151,MATRIX!Q151,IF(S151,MATRIX!R151,"--")),"---")),"")</f>
        <v/>
      </c>
      <c r="AO151" s="70" t="str">
        <f>IF(V151&lt;&gt;0,IF(COUNT(X151:Z151),AM151*AE151*MATRIX!F151,IF(COUNT(AB151:AC151),AM151*AE151*MATRIX!F151/2,"")),"")</f>
        <v/>
      </c>
      <c r="AQ151" s="40" t="str">
        <f>IF(ISNUMBER($AE151),IF(ISNUMBER(MATRIX!U151),IF(MATRIX!U151-INT(MATRIX!U151)=0,MATRIX!U151,"("&amp;MATRIX!U151&amp;")"),"n/a"),"")</f>
        <v/>
      </c>
      <c r="AR151" s="77"/>
      <c r="AS151" s="81" t="str">
        <f>IF(ISNUMBER(AE151), IF(ISNUMBER(MATRIX!AD151),AE151*MATRIX!AD151,"n/a"),"")</f>
        <v/>
      </c>
      <c r="AT151" s="77"/>
      <c r="AU151" s="83" t="str">
        <f>IF(ISNUMBER($AE151), IF(ISNUMBER(MATRIX!AF151),$AE151*MATRIX!AF151,"n/a"),"")</f>
        <v/>
      </c>
      <c r="AV151" s="77"/>
      <c r="AW151" s="81" t="str">
        <f>IF(ISNUMBER($AE151), IF(ISNUMBER(MATRIX!AP151),$AE151*MATRIX!AP151,"n/a"),"")</f>
        <v/>
      </c>
      <c r="AX151" s="77" t="s">
        <v>434</v>
      </c>
      <c r="AY151" s="83" t="str">
        <f>IF(ISNUMBER($AE151), IF(ISNUMBER(MATRIX!AR151),$AE151*MATRIX!AR151,"n/a"),"")</f>
        <v/>
      </c>
      <c r="BA151" s="217" t="str">
        <f>IF(ISNUMBER($AE151), IF(MV&gt;200,IF(ISNUMBER(MATRIX!CL151),MATRIX!CL151,"n/a"),IF(ISNUMBER(MATRIX!CH151),MATRIX!CH151,"n/a")),"")</f>
        <v/>
      </c>
      <c r="BB151" s="1"/>
      <c r="BC151" s="1" t="str">
        <f>IF(ISNUMBER(AE151),IF(AND(ISNUMBER('Lo-Z-OUTPUT'!BA151),'Lo-Z-OUTPUT'!BA151&lt;&gt;0),'Lo-Z-OUTPUT'!BA151,'Lo-Z-INPUT'!$K$15*'Lo-Z-INPUT'!$K$7),"")</f>
        <v/>
      </c>
      <c r="BD151" s="1"/>
      <c r="BE151" s="161" t="str">
        <f t="shared" si="83"/>
        <v/>
      </c>
      <c r="BF151" s="1"/>
      <c r="BG151" s="124" t="str">
        <f>IF(ISNUMBER($AE151),IF(MV&lt;200,IF(ISNUMBER(MATRIX!AE151),ROUND((MATRIX!AE151*IDLE/1000)*CKWH,2),"-"),IF(ISNUMBER(MATRIX!AQ151),ROUND((MATRIX!AQ151*IDLE/1000)*CKWH,2),"-")),"")</f>
        <v/>
      </c>
      <c r="BH151" s="125" t="str">
        <f t="shared" si="84"/>
        <v/>
      </c>
      <c r="BJ151" s="105" t="str">
        <f>IF(ISNUMBER($AE151),IF(MV&lt;200,IF(ISNUMBER(MATRIX!AG151),ROUND((MATRIX!AG151/1000)*RUNNING*CKWH,2),"-"),IF(ISNUMBER(MATRIX!AS151),ROUND((MATRIX!AS151/1000)*RUNNING*CKWH,2),"-")),"")</f>
        <v/>
      </c>
      <c r="BK151" s="126" t="str">
        <f t="shared" si="85"/>
        <v/>
      </c>
      <c r="BM151" s="129" t="str">
        <f t="shared" si="86"/>
        <v/>
      </c>
      <c r="BN151" s="127" t="str">
        <f t="shared" si="87"/>
        <v/>
      </c>
      <c r="BP151" s="101" t="str">
        <f>IF(ISNUMBER(AE151),IF(ISNUMBER(MATRIX!BU151),AE151*MATRIX!BU151,"n/a"),"")</f>
        <v/>
      </c>
      <c r="BQ151" s="72"/>
      <c r="BR151" s="72" t="str">
        <f>IF(ISNUMBER(AE151),IF(ISNUMBER(MATRIX!BV151*BE151),AE151*MATRIX!BV151*BE151,"n/a"),"")</f>
        <v/>
      </c>
      <c r="BS151" s="72"/>
      <c r="BT151" s="100" t="str">
        <f t="shared" si="88"/>
        <v/>
      </c>
      <c r="BU151" s="96"/>
      <c r="BV151" s="157" t="str">
        <f t="shared" si="89"/>
        <v/>
      </c>
      <c r="BW151" s="158" t="str">
        <f t="shared" si="90"/>
        <v/>
      </c>
      <c r="BY151" s="85" t="str">
        <f>IF(ISNUMBER(AE151),IF(ISNUMBER(MATRIX!Y151),MATRIX!Y151,"n/a"),"")</f>
        <v/>
      </c>
      <c r="BZ151" s="86" t="str">
        <f t="shared" si="91"/>
        <v/>
      </c>
    </row>
    <row r="152" spans="1:78">
      <c r="A152" s="293" t="str">
        <f>MATRIX!A152</f>
        <v>Linea Research</v>
      </c>
      <c r="B152" s="293" t="str">
        <f>IF(MATRIX!B152&lt;&gt;0,MATRIX!B152,"-")</f>
        <v>48M03</v>
      </c>
      <c r="D152" t="b">
        <f>ISNUMBER(MATRIX!K152)</f>
        <v>1</v>
      </c>
      <c r="E152" t="b">
        <f>ISNUMBER(MATRIX!L152)</f>
        <v>1</v>
      </c>
      <c r="F152" t="b">
        <f>ISNUMBER(MATRIX!M152)</f>
        <v>1</v>
      </c>
      <c r="H152" t="b">
        <f>ISNUMBER(MATRIX!Q152)</f>
        <v>1</v>
      </c>
      <c r="I152" t="b">
        <f>ISNUMBER(MATRIX!R152)</f>
        <v>1</v>
      </c>
      <c r="K152" t="b">
        <f>AND(WLT&lt;=MATRIX!K152,MATRIX!K152&lt;=PIU*WLT)</f>
        <v>0</v>
      </c>
      <c r="L152" t="b">
        <f>AND(WLT&lt;=MATRIX!L152,MATRIX!L152&lt;=PIU*WLT)</f>
        <v>0</v>
      </c>
      <c r="M152" t="b">
        <f>AND(WLT&lt;=MATRIX!M152,MATRIX!M152&lt;=PIU*WLT)</f>
        <v>0</v>
      </c>
      <c r="O152" t="b">
        <f>AND(WLT&lt;=MATRIX!Q152,MATRIX!Q152&lt;=PIU*WLT)</f>
        <v>0</v>
      </c>
      <c r="P152" t="b">
        <f>AND(WLT&lt;=MATRIX!R152,MATRIX!R152&lt;=PIU*WLT)</f>
        <v>0</v>
      </c>
      <c r="R152" t="b">
        <f t="shared" si="51"/>
        <v>1</v>
      </c>
      <c r="S152" t="b">
        <f t="shared" si="52"/>
        <v>0</v>
      </c>
      <c r="T152" t="b">
        <f t="shared" si="53"/>
        <v>0</v>
      </c>
      <c r="V152" s="1">
        <f>IF(AND(ISNUMBER(MATRIX!$F152),MATRIX!$F152&lt;&gt;0),NLT/MATRIX!$F152,"ERROR")</f>
        <v>0</v>
      </c>
      <c r="X152" s="1" t="str">
        <f t="shared" si="75"/>
        <v>-</v>
      </c>
      <c r="Y152" s="1" t="str">
        <f t="shared" si="76"/>
        <v>-</v>
      </c>
      <c r="Z152" s="1" t="str">
        <f t="shared" si="77"/>
        <v>-</v>
      </c>
      <c r="AB152" s="1" t="str">
        <f t="shared" si="78"/>
        <v>-</v>
      </c>
      <c r="AC152" s="1" t="str">
        <f t="shared" si="79"/>
        <v>-</v>
      </c>
      <c r="AE152" s="64" t="str">
        <f t="shared" si="80"/>
        <v/>
      </c>
      <c r="AF152" s="64" t="str">
        <f t="shared" si="81"/>
        <v/>
      </c>
      <c r="AH152" s="62" t="str">
        <f>IF(ISNUMBER(AE152),AE152*MATRIX!E152,"-")</f>
        <v>-</v>
      </c>
      <c r="AJ152" s="215" t="str">
        <f>IF(ISNUMBER($AE152),IF(KP="kg",AE152*MATRIX!CB152,AE152*MATRIX!CB152*2.2),"-")</f>
        <v>-</v>
      </c>
      <c r="AK152" s="65" t="str">
        <f t="shared" si="82"/>
        <v/>
      </c>
      <c r="AM152" s="1" t="str">
        <f>IF(V152&lt;&gt;0,IF(COUNT(X152:Z152),IF(R152,MATRIX!K152,IF(S152,MATRIX!L152,IF(T152,MATRIX!M152,S))),IF(COUNT(AB152:AC152),IF(R152,MATRIX!Q152,IF(S152,MATRIX!R152,"--")),"---")),"")</f>
        <v/>
      </c>
      <c r="AO152" s="70" t="str">
        <f>IF(V152&lt;&gt;0,IF(COUNT(X152:Z152),AM152*AE152*MATRIX!F152,IF(COUNT(AB152:AC152),AM152*AE152*MATRIX!F152/2,"")),"")</f>
        <v/>
      </c>
      <c r="AQ152" s="40" t="str">
        <f>IF(ISNUMBER($AE152),IF(ISNUMBER(MATRIX!U152),IF(MATRIX!U152-INT(MATRIX!U152)=0,MATRIX!U152,"("&amp;MATRIX!U152&amp;")"),"n/a"),"")</f>
        <v/>
      </c>
      <c r="AR152" s="77"/>
      <c r="AS152" s="81" t="str">
        <f>IF(ISNUMBER(AE152), IF(ISNUMBER(MATRIX!AD152),AE152*MATRIX!AD152,"n/a"),"")</f>
        <v/>
      </c>
      <c r="AT152" s="77"/>
      <c r="AU152" s="83" t="str">
        <f>IF(ISNUMBER($AE152), IF(ISNUMBER(MATRIX!AF152),$AE152*MATRIX!AF152,"n/a"),"")</f>
        <v/>
      </c>
      <c r="AV152" s="77"/>
      <c r="AW152" s="81" t="str">
        <f>IF(ISNUMBER($AE152), IF(ISNUMBER(MATRIX!AP152),$AE152*MATRIX!AP152,"n/a"),"")</f>
        <v/>
      </c>
      <c r="AX152" s="77" t="s">
        <v>434</v>
      </c>
      <c r="AY152" s="83" t="str">
        <f>IF(ISNUMBER($AE152), IF(ISNUMBER(MATRIX!AR152),$AE152*MATRIX!AR152,"n/a"),"")</f>
        <v/>
      </c>
      <c r="BA152" s="217" t="str">
        <f>IF(ISNUMBER($AE152), IF(MV&gt;200,IF(ISNUMBER(MATRIX!CL152),MATRIX!CL152,"n/a"),IF(ISNUMBER(MATRIX!CH152),MATRIX!CH152,"n/a")),"")</f>
        <v/>
      </c>
      <c r="BB152" s="1"/>
      <c r="BC152" s="1" t="str">
        <f>IF(ISNUMBER(AE152),IF(AND(ISNUMBER('Lo-Z-OUTPUT'!BA152),'Lo-Z-OUTPUT'!BA152&lt;&gt;0),'Lo-Z-OUTPUT'!BA152,'Lo-Z-INPUT'!$K$15*'Lo-Z-INPUT'!$K$7),"")</f>
        <v/>
      </c>
      <c r="BD152" s="1"/>
      <c r="BE152" s="161" t="str">
        <f t="shared" si="83"/>
        <v/>
      </c>
      <c r="BF152" s="1"/>
      <c r="BG152" s="124" t="str">
        <f>IF(ISNUMBER($AE152),IF(MV&lt;200,IF(ISNUMBER(MATRIX!AE152),ROUND((MATRIX!AE152*IDLE/1000)*CKWH,2),"-"),IF(ISNUMBER(MATRIX!AQ152),ROUND((MATRIX!AQ152*IDLE/1000)*CKWH,2),"-")),"")</f>
        <v/>
      </c>
      <c r="BH152" s="125" t="str">
        <f t="shared" si="84"/>
        <v/>
      </c>
      <c r="BJ152" s="105" t="str">
        <f>IF(ISNUMBER($AE152),IF(MV&lt;200,IF(ISNUMBER(MATRIX!AG152),ROUND((MATRIX!AG152/1000)*RUNNING*CKWH,2),"-"),IF(ISNUMBER(MATRIX!AS152),ROUND((MATRIX!AS152/1000)*RUNNING*CKWH,2),"-")),"")</f>
        <v/>
      </c>
      <c r="BK152" s="126" t="str">
        <f t="shared" si="85"/>
        <v/>
      </c>
      <c r="BM152" s="129" t="str">
        <f t="shared" si="86"/>
        <v/>
      </c>
      <c r="BN152" s="127" t="str">
        <f t="shared" si="87"/>
        <v/>
      </c>
      <c r="BP152" s="101" t="str">
        <f>IF(ISNUMBER(AE152),IF(ISNUMBER(MATRIX!BU152),AE152*MATRIX!BU152,"n/a"),"")</f>
        <v/>
      </c>
      <c r="BQ152" s="72"/>
      <c r="BR152" s="72" t="str">
        <f>IF(ISNUMBER(AE152),IF(ISNUMBER(MATRIX!BV152*BE152),AE152*MATRIX!BV152*BE152,"n/a"),"")</f>
        <v/>
      </c>
      <c r="BS152" s="72"/>
      <c r="BT152" s="100" t="str">
        <f t="shared" si="88"/>
        <v/>
      </c>
      <c r="BU152" s="96"/>
      <c r="BV152" s="157" t="str">
        <f t="shared" si="89"/>
        <v/>
      </c>
      <c r="BW152" s="158" t="str">
        <f t="shared" si="90"/>
        <v/>
      </c>
      <c r="BY152" s="85" t="str">
        <f>IF(ISNUMBER(AE152),IF(ISNUMBER(MATRIX!Y152),MATRIX!Y152,"n/a"),"")</f>
        <v/>
      </c>
      <c r="BZ152" s="86" t="str">
        <f t="shared" si="91"/>
        <v/>
      </c>
    </row>
    <row r="153" spans="1:78">
      <c r="A153" s="293" t="str">
        <f>MATRIX!A153</f>
        <v>Linea Research</v>
      </c>
      <c r="B153" s="293" t="str">
        <f>IF(MATRIX!B153&lt;&gt;0,MATRIX!B153,"-")</f>
        <v>48M06</v>
      </c>
      <c r="D153" t="b">
        <f>ISNUMBER(MATRIX!K153)</f>
        <v>1</v>
      </c>
      <c r="E153" t="b">
        <f>ISNUMBER(MATRIX!L153)</f>
        <v>1</v>
      </c>
      <c r="F153" t="b">
        <f>ISNUMBER(MATRIX!M153)</f>
        <v>1</v>
      </c>
      <c r="H153" t="b">
        <f>ISNUMBER(MATRIX!Q153)</f>
        <v>1</v>
      </c>
      <c r="I153" t="b">
        <f>ISNUMBER(MATRIX!R153)</f>
        <v>1</v>
      </c>
      <c r="K153" t="b">
        <f>AND(WLT&lt;=MATRIX!K153,MATRIX!K153&lt;=PIU*WLT)</f>
        <v>0</v>
      </c>
      <c r="L153" t="b">
        <f>AND(WLT&lt;=MATRIX!L153,MATRIX!L153&lt;=PIU*WLT)</f>
        <v>0</v>
      </c>
      <c r="M153" t="b">
        <f>AND(WLT&lt;=MATRIX!M153,MATRIX!M153&lt;=PIU*WLT)</f>
        <v>0</v>
      </c>
      <c r="O153" t="b">
        <f>AND(WLT&lt;=MATRIX!Q153,MATRIX!Q153&lt;=PIU*WLT)</f>
        <v>0</v>
      </c>
      <c r="P153" t="b">
        <f>AND(WLT&lt;=MATRIX!R153,MATRIX!R153&lt;=PIU*WLT)</f>
        <v>0</v>
      </c>
      <c r="R153" t="b">
        <f t="shared" si="51"/>
        <v>1</v>
      </c>
      <c r="S153" t="b">
        <f t="shared" si="52"/>
        <v>0</v>
      </c>
      <c r="T153" t="b">
        <f t="shared" si="53"/>
        <v>0</v>
      </c>
      <c r="V153" s="1">
        <f>IF(AND(ISNUMBER(MATRIX!$F153),MATRIX!$F153&lt;&gt;0),NLT/MATRIX!$F153,"ERROR")</f>
        <v>0</v>
      </c>
      <c r="X153" s="1" t="str">
        <f t="shared" si="75"/>
        <v>-</v>
      </c>
      <c r="Y153" s="1" t="str">
        <f t="shared" si="76"/>
        <v>-</v>
      </c>
      <c r="Z153" s="1" t="str">
        <f t="shared" si="77"/>
        <v>-</v>
      </c>
      <c r="AB153" s="1" t="str">
        <f t="shared" si="78"/>
        <v>-</v>
      </c>
      <c r="AC153" s="1" t="str">
        <f t="shared" si="79"/>
        <v>-</v>
      </c>
      <c r="AE153" s="64" t="str">
        <f t="shared" si="80"/>
        <v/>
      </c>
      <c r="AF153" s="64" t="str">
        <f t="shared" si="81"/>
        <v/>
      </c>
      <c r="AH153" s="62" t="str">
        <f>IF(ISNUMBER(AE153),AE153*MATRIX!E153,"-")</f>
        <v>-</v>
      </c>
      <c r="AJ153" s="215" t="str">
        <f>IF(ISNUMBER($AE153),IF(KP="kg",AE153*MATRIX!CB153,AE153*MATRIX!CB153*2.2),"-")</f>
        <v>-</v>
      </c>
      <c r="AK153" s="65" t="str">
        <f t="shared" si="82"/>
        <v/>
      </c>
      <c r="AM153" s="1" t="str">
        <f>IF(V153&lt;&gt;0,IF(COUNT(X153:Z153),IF(R153,MATRIX!K153,IF(S153,MATRIX!L153,IF(T153,MATRIX!M153,S))),IF(COUNT(AB153:AC153),IF(R153,MATRIX!Q153,IF(S153,MATRIX!R153,"--")),"---")),"")</f>
        <v/>
      </c>
      <c r="AO153" s="70" t="str">
        <f>IF(V153&lt;&gt;0,IF(COUNT(X153:Z153),AM153*AE153*MATRIX!F153,IF(COUNT(AB153:AC153),AM153*AE153*MATRIX!F153/2,"")),"")</f>
        <v/>
      </c>
      <c r="AQ153" s="40" t="str">
        <f>IF(ISNUMBER($AE153),IF(ISNUMBER(MATRIX!U153),IF(MATRIX!U153-INT(MATRIX!U153)=0,MATRIX!U153,"("&amp;MATRIX!U153&amp;")"),"n/a"),"")</f>
        <v/>
      </c>
      <c r="AR153" s="77"/>
      <c r="AS153" s="81" t="str">
        <f>IF(ISNUMBER(AE153), IF(ISNUMBER(MATRIX!AD153),AE153*MATRIX!AD153,"n/a"),"")</f>
        <v/>
      </c>
      <c r="AT153" s="77"/>
      <c r="AU153" s="83" t="str">
        <f>IF(ISNUMBER($AE153), IF(ISNUMBER(MATRIX!AF153),$AE153*MATRIX!AF153,"n/a"),"")</f>
        <v/>
      </c>
      <c r="AV153" s="77"/>
      <c r="AW153" s="81" t="str">
        <f>IF(ISNUMBER($AE153), IF(ISNUMBER(MATRIX!AP153),$AE153*MATRIX!AP153,"n/a"),"")</f>
        <v/>
      </c>
      <c r="AX153" s="77" t="s">
        <v>434</v>
      </c>
      <c r="AY153" s="83" t="str">
        <f>IF(ISNUMBER($AE153), IF(ISNUMBER(MATRIX!AR153),$AE153*MATRIX!AR153,"n/a"),"")</f>
        <v/>
      </c>
      <c r="BA153" s="217" t="str">
        <f>IF(ISNUMBER($AE153), IF(MV&gt;200,IF(ISNUMBER(MATRIX!CL153),MATRIX!CL153,"n/a"),IF(ISNUMBER(MATRIX!CH153),MATRIX!CH153,"n/a")),"")</f>
        <v/>
      </c>
      <c r="BB153" s="1"/>
      <c r="BC153" s="1" t="str">
        <f>IF(ISNUMBER(AE153),IF(AND(ISNUMBER('Lo-Z-OUTPUT'!BA153),'Lo-Z-OUTPUT'!BA153&lt;&gt;0),'Lo-Z-OUTPUT'!BA153,'Lo-Z-INPUT'!$K$15*'Lo-Z-INPUT'!$K$7),"")</f>
        <v/>
      </c>
      <c r="BD153" s="1"/>
      <c r="BE153" s="161" t="str">
        <f t="shared" si="83"/>
        <v/>
      </c>
      <c r="BF153" s="1"/>
      <c r="BG153" s="124" t="str">
        <f>IF(ISNUMBER($AE153),IF(MV&lt;200,IF(ISNUMBER(MATRIX!AE153),ROUND((MATRIX!AE153*IDLE/1000)*CKWH,2),"-"),IF(ISNUMBER(MATRIX!AQ153),ROUND((MATRIX!AQ153*IDLE/1000)*CKWH,2),"-")),"")</f>
        <v/>
      </c>
      <c r="BH153" s="125" t="str">
        <f t="shared" si="84"/>
        <v/>
      </c>
      <c r="BJ153" s="105" t="str">
        <f>IF(ISNUMBER($AE153),IF(MV&lt;200,IF(ISNUMBER(MATRIX!AG153),ROUND((MATRIX!AG153/1000)*RUNNING*CKWH,2),"-"),IF(ISNUMBER(MATRIX!AS153),ROUND((MATRIX!AS153/1000)*RUNNING*CKWH,2),"-")),"")</f>
        <v/>
      </c>
      <c r="BK153" s="126" t="str">
        <f t="shared" si="85"/>
        <v/>
      </c>
      <c r="BM153" s="129" t="str">
        <f t="shared" si="86"/>
        <v/>
      </c>
      <c r="BN153" s="127" t="str">
        <f t="shared" si="87"/>
        <v/>
      </c>
      <c r="BP153" s="101" t="str">
        <f>IF(ISNUMBER(AE153),IF(ISNUMBER(MATRIX!BU153),AE153*MATRIX!BU153,"n/a"),"")</f>
        <v/>
      </c>
      <c r="BQ153" s="72"/>
      <c r="BR153" s="72" t="str">
        <f>IF(ISNUMBER(AE153),IF(ISNUMBER(MATRIX!BV153*BE153),AE153*MATRIX!BV153*BE153,"n/a"),"")</f>
        <v/>
      </c>
      <c r="BS153" s="72"/>
      <c r="BT153" s="100" t="str">
        <f t="shared" si="88"/>
        <v/>
      </c>
      <c r="BU153" s="96"/>
      <c r="BV153" s="157" t="str">
        <f t="shared" si="89"/>
        <v/>
      </c>
      <c r="BW153" s="158" t="str">
        <f t="shared" si="90"/>
        <v/>
      </c>
      <c r="BY153" s="85" t="str">
        <f>IF(ISNUMBER(AE153),IF(ISNUMBER(MATRIX!Y153),MATRIX!Y153,"n/a"),"")</f>
        <v/>
      </c>
      <c r="BZ153" s="86" t="str">
        <f t="shared" si="91"/>
        <v/>
      </c>
    </row>
    <row r="154" spans="1:78">
      <c r="A154" s="293" t="str">
        <f>MATRIX!A154</f>
        <v>Linea Research</v>
      </c>
      <c r="B154" s="293" t="str">
        <f>IF(MATRIX!B154&lt;&gt;0,MATRIX!B154,"-")</f>
        <v>48M10</v>
      </c>
      <c r="D154" t="b">
        <f>ISNUMBER(MATRIX!K154)</f>
        <v>1</v>
      </c>
      <c r="E154" t="b">
        <f>ISNUMBER(MATRIX!L154)</f>
        <v>1</v>
      </c>
      <c r="F154" t="b">
        <f>ISNUMBER(MATRIX!M154)</f>
        <v>1</v>
      </c>
      <c r="H154" t="b">
        <f>ISNUMBER(MATRIX!Q154)</f>
        <v>1</v>
      </c>
      <c r="I154" t="b">
        <f>ISNUMBER(MATRIX!R154)</f>
        <v>1</v>
      </c>
      <c r="K154" t="b">
        <f>AND(WLT&lt;=MATRIX!K154,MATRIX!K154&lt;=PIU*WLT)</f>
        <v>0</v>
      </c>
      <c r="L154" t="b">
        <f>AND(WLT&lt;=MATRIX!L154,MATRIX!L154&lt;=PIU*WLT)</f>
        <v>0</v>
      </c>
      <c r="M154" t="b">
        <f>AND(WLT&lt;=MATRIX!M154,MATRIX!M154&lt;=PIU*WLT)</f>
        <v>0</v>
      </c>
      <c r="O154" t="b">
        <f>AND(WLT&lt;=MATRIX!Q154,MATRIX!Q154&lt;=PIU*WLT)</f>
        <v>0</v>
      </c>
      <c r="P154" t="b">
        <f>AND(WLT&lt;=MATRIX!R154,MATRIX!R154&lt;=PIU*WLT)</f>
        <v>0</v>
      </c>
      <c r="R154" t="b">
        <f t="shared" si="51"/>
        <v>1</v>
      </c>
      <c r="S154" t="b">
        <f t="shared" si="52"/>
        <v>0</v>
      </c>
      <c r="T154" t="b">
        <f t="shared" si="53"/>
        <v>0</v>
      </c>
      <c r="V154" s="1">
        <f>IF(AND(ISNUMBER(MATRIX!$F154),MATRIX!$F154&lt;&gt;0),NLT/MATRIX!$F154,"ERROR")</f>
        <v>0</v>
      </c>
      <c r="X154" s="1" t="str">
        <f t="shared" si="75"/>
        <v>-</v>
      </c>
      <c r="Y154" s="1" t="str">
        <f t="shared" si="76"/>
        <v>-</v>
      </c>
      <c r="Z154" s="1" t="str">
        <f t="shared" si="77"/>
        <v>-</v>
      </c>
      <c r="AB154" s="1" t="str">
        <f t="shared" si="78"/>
        <v>-</v>
      </c>
      <c r="AC154" s="1" t="str">
        <f t="shared" si="79"/>
        <v>-</v>
      </c>
      <c r="AE154" s="64" t="str">
        <f t="shared" si="80"/>
        <v/>
      </c>
      <c r="AF154" s="64" t="str">
        <f t="shared" si="81"/>
        <v/>
      </c>
      <c r="AH154" s="62" t="str">
        <f>IF(ISNUMBER(AE154),AE154*MATRIX!E154,"-")</f>
        <v>-</v>
      </c>
      <c r="AJ154" s="215" t="str">
        <f>IF(ISNUMBER($AE154),IF(KP="kg",AE154*MATRIX!CB154,AE154*MATRIX!CB154*2.2),"-")</f>
        <v>-</v>
      </c>
      <c r="AK154" s="65" t="str">
        <f t="shared" si="82"/>
        <v/>
      </c>
      <c r="AM154" s="1" t="str">
        <f>IF(V154&lt;&gt;0,IF(COUNT(X154:Z154),IF(R154,MATRIX!K154,IF(S154,MATRIX!L154,IF(T154,MATRIX!M154,S))),IF(COUNT(AB154:AC154),IF(R154,MATRIX!Q154,IF(S154,MATRIX!R154,"--")),"---")),"")</f>
        <v/>
      </c>
      <c r="AO154" s="70" t="str">
        <f>IF(V154&lt;&gt;0,IF(COUNT(X154:Z154),AM154*AE154*MATRIX!F154,IF(COUNT(AB154:AC154),AM154*AE154*MATRIX!F154/2,"")),"")</f>
        <v/>
      </c>
      <c r="AQ154" s="40" t="str">
        <f>IF(ISNUMBER($AE154),IF(ISNUMBER(MATRIX!U154),IF(MATRIX!U154-INT(MATRIX!U154)=0,MATRIX!U154,"("&amp;MATRIX!U154&amp;")"),"n/a"),"")</f>
        <v/>
      </c>
      <c r="AR154" s="77"/>
      <c r="AS154" s="81" t="str">
        <f>IF(ISNUMBER(AE154), IF(ISNUMBER(MATRIX!AD154),AE154*MATRIX!AD154,"n/a"),"")</f>
        <v/>
      </c>
      <c r="AT154" s="77"/>
      <c r="AU154" s="83" t="str">
        <f>IF(ISNUMBER($AE154), IF(ISNUMBER(MATRIX!AF154),$AE154*MATRIX!AF154,"n/a"),"")</f>
        <v/>
      </c>
      <c r="AV154" s="77"/>
      <c r="AW154" s="81" t="str">
        <f>IF(ISNUMBER($AE154), IF(ISNUMBER(MATRIX!AP154),$AE154*MATRIX!AP154,"n/a"),"")</f>
        <v/>
      </c>
      <c r="AX154" s="77" t="s">
        <v>434</v>
      </c>
      <c r="AY154" s="83" t="str">
        <f>IF(ISNUMBER($AE154), IF(ISNUMBER(MATRIX!AR154),$AE154*MATRIX!AR154,"n/a"),"")</f>
        <v/>
      </c>
      <c r="BA154" s="217" t="str">
        <f>IF(ISNUMBER($AE154), IF(MV&gt;200,IF(ISNUMBER(MATRIX!CL154),MATRIX!CL154,"n/a"),IF(ISNUMBER(MATRIX!CH154),MATRIX!CH154,"n/a")),"")</f>
        <v/>
      </c>
      <c r="BB154" s="1"/>
      <c r="BC154" s="1" t="str">
        <f>IF(ISNUMBER(AE154),IF(AND(ISNUMBER('Lo-Z-OUTPUT'!BA154),'Lo-Z-OUTPUT'!BA154&lt;&gt;0),'Lo-Z-OUTPUT'!BA154,'Lo-Z-INPUT'!$K$15*'Lo-Z-INPUT'!$K$7),"")</f>
        <v/>
      </c>
      <c r="BD154" s="1"/>
      <c r="BE154" s="161" t="str">
        <f t="shared" si="83"/>
        <v/>
      </c>
      <c r="BF154" s="1"/>
      <c r="BG154" s="124" t="str">
        <f>IF(ISNUMBER($AE154),IF(MV&lt;200,IF(ISNUMBER(MATRIX!AE154),ROUND((MATRIX!AE154*IDLE/1000)*CKWH,2),"-"),IF(ISNUMBER(MATRIX!AQ154),ROUND((MATRIX!AQ154*IDLE/1000)*CKWH,2),"-")),"")</f>
        <v/>
      </c>
      <c r="BH154" s="125" t="str">
        <f t="shared" si="84"/>
        <v/>
      </c>
      <c r="BJ154" s="105" t="str">
        <f>IF(ISNUMBER($AE154),IF(MV&lt;200,IF(ISNUMBER(MATRIX!AG154),ROUND((MATRIX!AG154/1000)*RUNNING*CKWH,2),"-"),IF(ISNUMBER(MATRIX!AS154),ROUND((MATRIX!AS154/1000)*RUNNING*CKWH,2),"-")),"")</f>
        <v/>
      </c>
      <c r="BK154" s="126" t="str">
        <f t="shared" si="85"/>
        <v/>
      </c>
      <c r="BM154" s="129" t="str">
        <f t="shared" si="86"/>
        <v/>
      </c>
      <c r="BN154" s="127" t="str">
        <f t="shared" si="87"/>
        <v/>
      </c>
      <c r="BP154" s="101" t="str">
        <f>IF(ISNUMBER(AE154),IF(ISNUMBER(MATRIX!BU154),AE154*MATRIX!BU154,"n/a"),"")</f>
        <v/>
      </c>
      <c r="BQ154" s="72"/>
      <c r="BR154" s="72" t="str">
        <f>IF(ISNUMBER(AE154),IF(ISNUMBER(MATRIX!BV154*BE154),AE154*MATRIX!BV154*BE154,"n/a"),"")</f>
        <v/>
      </c>
      <c r="BS154" s="72"/>
      <c r="BT154" s="100" t="str">
        <f t="shared" si="88"/>
        <v/>
      </c>
      <c r="BU154" s="96"/>
      <c r="BV154" s="157" t="str">
        <f t="shared" si="89"/>
        <v/>
      </c>
      <c r="BW154" s="158" t="str">
        <f t="shared" si="90"/>
        <v/>
      </c>
      <c r="BY154" s="85" t="str">
        <f>IF(ISNUMBER(AE154),IF(ISNUMBER(MATRIX!Y154),MATRIX!Y154,"n/a"),"")</f>
        <v/>
      </c>
      <c r="BZ154" s="86" t="str">
        <f t="shared" si="91"/>
        <v/>
      </c>
    </row>
    <row r="155" spans="1:78">
      <c r="A155" s="293" t="str">
        <f>MATRIX!A155</f>
        <v>Linea Research</v>
      </c>
      <c r="B155" s="293" t="str">
        <f>IF(MATRIX!B155&lt;&gt;0,MATRIX!B155,"-")</f>
        <v>48M20</v>
      </c>
      <c r="D155" t="b">
        <f>ISNUMBER(MATRIX!K155)</f>
        <v>1</v>
      </c>
      <c r="E155" t="b">
        <f>ISNUMBER(MATRIX!L155)</f>
        <v>1</v>
      </c>
      <c r="F155" t="b">
        <f>ISNUMBER(MATRIX!M155)</f>
        <v>1</v>
      </c>
      <c r="H155" t="b">
        <f>ISNUMBER(MATRIX!Q155)</f>
        <v>1</v>
      </c>
      <c r="I155" t="b">
        <f>ISNUMBER(MATRIX!R155)</f>
        <v>1</v>
      </c>
      <c r="K155" t="b">
        <f>AND(WLT&lt;=MATRIX!K155,MATRIX!K155&lt;=PIU*WLT)</f>
        <v>0</v>
      </c>
      <c r="L155" t="b">
        <f>AND(WLT&lt;=MATRIX!L155,MATRIX!L155&lt;=PIU*WLT)</f>
        <v>0</v>
      </c>
      <c r="M155" t="b">
        <f>AND(WLT&lt;=MATRIX!M155,MATRIX!M155&lt;=PIU*WLT)</f>
        <v>0</v>
      </c>
      <c r="O155" t="b">
        <f>AND(WLT&lt;=MATRIX!Q155,MATRIX!Q155&lt;=PIU*WLT)</f>
        <v>0</v>
      </c>
      <c r="P155" t="b">
        <f>AND(WLT&lt;=MATRIX!R155,MATRIX!R155&lt;=PIU*WLT)</f>
        <v>0</v>
      </c>
      <c r="R155" t="b">
        <f t="shared" si="51"/>
        <v>1</v>
      </c>
      <c r="S155" t="b">
        <f t="shared" si="52"/>
        <v>0</v>
      </c>
      <c r="T155" t="b">
        <f t="shared" si="53"/>
        <v>0</v>
      </c>
      <c r="V155" s="1">
        <f>IF(AND(ISNUMBER(MATRIX!$F155),MATRIX!$F155&lt;&gt;0),NLT/MATRIX!$F155,"ERROR")</f>
        <v>0</v>
      </c>
      <c r="X155" s="1" t="str">
        <f t="shared" si="75"/>
        <v>-</v>
      </c>
      <c r="Y155" s="1" t="str">
        <f t="shared" si="76"/>
        <v>-</v>
      </c>
      <c r="Z155" s="1" t="str">
        <f t="shared" si="77"/>
        <v>-</v>
      </c>
      <c r="AB155" s="1" t="str">
        <f t="shared" si="78"/>
        <v>-</v>
      </c>
      <c r="AC155" s="1" t="str">
        <f t="shared" si="79"/>
        <v>-</v>
      </c>
      <c r="AE155" s="64" t="str">
        <f t="shared" si="80"/>
        <v/>
      </c>
      <c r="AF155" s="64" t="str">
        <f t="shared" si="81"/>
        <v/>
      </c>
      <c r="AH155" s="62" t="str">
        <f>IF(ISNUMBER(AE155),AE155*MATRIX!E155,"-")</f>
        <v>-</v>
      </c>
      <c r="AJ155" s="215" t="str">
        <f>IF(ISNUMBER($AE155),IF(KP="kg",AE155*MATRIX!CB155,AE155*MATRIX!CB155*2.2),"-")</f>
        <v>-</v>
      </c>
      <c r="AK155" s="65" t="str">
        <f t="shared" si="82"/>
        <v/>
      </c>
      <c r="AM155" s="1" t="str">
        <f>IF(V155&lt;&gt;0,IF(COUNT(X155:Z155),IF(R155,MATRIX!K155,IF(S155,MATRIX!L155,IF(T155,MATRIX!M155,S))),IF(COUNT(AB155:AC155),IF(R155,MATRIX!Q155,IF(S155,MATRIX!R155,"--")),"---")),"")</f>
        <v/>
      </c>
      <c r="AO155" s="70" t="str">
        <f>IF(V155&lt;&gt;0,IF(COUNT(X155:Z155),AM155*AE155*MATRIX!F155,IF(COUNT(AB155:AC155),AM155*AE155*MATRIX!F155/2,"")),"")</f>
        <v/>
      </c>
      <c r="AQ155" s="40" t="str">
        <f>IF(ISNUMBER($AE155),IF(ISNUMBER(MATRIX!U155),IF(MATRIX!U155-INT(MATRIX!U155)=0,MATRIX!U155,"("&amp;MATRIX!U155&amp;")"),"n/a"),"")</f>
        <v/>
      </c>
      <c r="AR155" s="77"/>
      <c r="AS155" s="81" t="str">
        <f>IF(ISNUMBER(AE155), IF(ISNUMBER(MATRIX!AD155),AE155*MATRIX!AD155,"n/a"),"")</f>
        <v/>
      </c>
      <c r="AT155" s="77"/>
      <c r="AU155" s="83" t="str">
        <f>IF(ISNUMBER($AE155), IF(ISNUMBER(MATRIX!AF155),$AE155*MATRIX!AF155,"n/a"),"")</f>
        <v/>
      </c>
      <c r="AV155" s="77"/>
      <c r="AW155" s="81" t="str">
        <f>IF(ISNUMBER($AE155), IF(ISNUMBER(MATRIX!AP155),$AE155*MATRIX!AP155,"n/a"),"")</f>
        <v/>
      </c>
      <c r="AX155" s="77" t="s">
        <v>434</v>
      </c>
      <c r="AY155" s="83" t="str">
        <f>IF(ISNUMBER($AE155), IF(ISNUMBER(MATRIX!AR155),$AE155*MATRIX!AR155,"n/a"),"")</f>
        <v/>
      </c>
      <c r="BA155" s="217" t="str">
        <f>IF(ISNUMBER($AE155), IF(MV&gt;200,IF(ISNUMBER(MATRIX!CL155),MATRIX!CL155,"n/a"),IF(ISNUMBER(MATRIX!CH155),MATRIX!CH155,"n/a")),"")</f>
        <v/>
      </c>
      <c r="BB155" s="1"/>
      <c r="BC155" s="1" t="str">
        <f>IF(ISNUMBER(AE155),IF(AND(ISNUMBER('Lo-Z-OUTPUT'!BA155),'Lo-Z-OUTPUT'!BA155&lt;&gt;0),'Lo-Z-OUTPUT'!BA155,'Lo-Z-INPUT'!$K$15*'Lo-Z-INPUT'!$K$7),"")</f>
        <v/>
      </c>
      <c r="BD155" s="1"/>
      <c r="BE155" s="161" t="str">
        <f t="shared" si="83"/>
        <v/>
      </c>
      <c r="BF155" s="1"/>
      <c r="BG155" s="124" t="str">
        <f>IF(ISNUMBER($AE155),IF(MV&lt;200,IF(ISNUMBER(MATRIX!AE155),ROUND((MATRIX!AE155*IDLE/1000)*CKWH,2),"-"),IF(ISNUMBER(MATRIX!AQ155),ROUND((MATRIX!AQ155*IDLE/1000)*CKWH,2),"-")),"")</f>
        <v/>
      </c>
      <c r="BH155" s="125" t="str">
        <f t="shared" si="84"/>
        <v/>
      </c>
      <c r="BJ155" s="105" t="str">
        <f>IF(ISNUMBER($AE155),IF(MV&lt;200,IF(ISNUMBER(MATRIX!AG155),ROUND((MATRIX!AG155/1000)*RUNNING*CKWH,2),"-"),IF(ISNUMBER(MATRIX!AS155),ROUND((MATRIX!AS155/1000)*RUNNING*CKWH,2),"-")),"")</f>
        <v/>
      </c>
      <c r="BK155" s="126" t="str">
        <f t="shared" si="85"/>
        <v/>
      </c>
      <c r="BM155" s="129" t="str">
        <f t="shared" si="86"/>
        <v/>
      </c>
      <c r="BN155" s="127" t="str">
        <f t="shared" si="87"/>
        <v/>
      </c>
      <c r="BP155" s="101" t="str">
        <f>IF(ISNUMBER(AE155),IF(ISNUMBER(MATRIX!BU155),AE155*MATRIX!BU155,"n/a"),"")</f>
        <v/>
      </c>
      <c r="BQ155" s="72"/>
      <c r="BR155" s="72" t="str">
        <f>IF(ISNUMBER(AE155),IF(ISNUMBER(MATRIX!BV155*BE155),AE155*MATRIX!BV155*BE155,"n/a"),"")</f>
        <v/>
      </c>
      <c r="BS155" s="72"/>
      <c r="BT155" s="100" t="str">
        <f t="shared" si="88"/>
        <v/>
      </c>
      <c r="BU155" s="96"/>
      <c r="BV155" s="157" t="str">
        <f t="shared" si="89"/>
        <v/>
      </c>
      <c r="BW155" s="158" t="str">
        <f t="shared" si="90"/>
        <v/>
      </c>
      <c r="BY155" s="85" t="str">
        <f>IF(ISNUMBER(AE155),IF(ISNUMBER(MATRIX!Y155),MATRIX!Y155,"n/a"),"")</f>
        <v/>
      </c>
      <c r="BZ155" s="86" t="str">
        <f t="shared" si="91"/>
        <v/>
      </c>
    </row>
    <row r="156" spans="1:78">
      <c r="A156" s="293" t="str">
        <f>MATRIX!A156</f>
        <v>Linea Research</v>
      </c>
      <c r="B156" s="293" t="str">
        <f>IF(MATRIX!B156&lt;&gt;0,MATRIX!B156,"-")</f>
        <v>44C20</v>
      </c>
      <c r="D156" t="b">
        <f>ISNUMBER(MATRIX!K156)</f>
        <v>1</v>
      </c>
      <c r="E156" t="b">
        <f>ISNUMBER(MATRIX!L156)</f>
        <v>1</v>
      </c>
      <c r="F156" t="b">
        <f>ISNUMBER(MATRIX!M156)</f>
        <v>1</v>
      </c>
      <c r="H156" t="b">
        <f>ISNUMBER(MATRIX!Q156)</f>
        <v>1</v>
      </c>
      <c r="I156" t="b">
        <f>ISNUMBER(MATRIX!R156)</f>
        <v>1</v>
      </c>
      <c r="K156" t="b">
        <f>AND(WLT&lt;=MATRIX!K156,MATRIX!K156&lt;=PIU*WLT)</f>
        <v>0</v>
      </c>
      <c r="L156" t="b">
        <f>AND(WLT&lt;=MATRIX!L156,MATRIX!L156&lt;=PIU*WLT)</f>
        <v>0</v>
      </c>
      <c r="M156" t="b">
        <f>AND(WLT&lt;=MATRIX!M156,MATRIX!M156&lt;=PIU*WLT)</f>
        <v>0</v>
      </c>
      <c r="O156" t="b">
        <f>AND(WLT&lt;=MATRIX!Q156,MATRIX!Q156&lt;=PIU*WLT)</f>
        <v>1</v>
      </c>
      <c r="P156" t="b">
        <f>AND(WLT&lt;=MATRIX!R156,MATRIX!R156&lt;=PIU*WLT)</f>
        <v>0</v>
      </c>
      <c r="R156" t="b">
        <f t="shared" si="51"/>
        <v>1</v>
      </c>
      <c r="S156" t="b">
        <f t="shared" si="52"/>
        <v>0</v>
      </c>
      <c r="T156" t="b">
        <f t="shared" si="53"/>
        <v>0</v>
      </c>
      <c r="V156" s="1">
        <f>IF(AND(ISNUMBER(MATRIX!$F156),MATRIX!$F156&lt;&gt;0),NLT/MATRIX!$F156,"ERROR")</f>
        <v>0</v>
      </c>
      <c r="X156" s="1" t="str">
        <f t="shared" si="75"/>
        <v>-</v>
      </c>
      <c r="Y156" s="1" t="str">
        <f t="shared" si="76"/>
        <v>-</v>
      </c>
      <c r="Z156" s="1" t="str">
        <f t="shared" si="77"/>
        <v>-</v>
      </c>
      <c r="AB156" s="1">
        <f t="shared" si="78"/>
        <v>0</v>
      </c>
      <c r="AC156" s="1" t="str">
        <f t="shared" si="79"/>
        <v>-</v>
      </c>
      <c r="AE156" s="64" t="str">
        <f t="shared" si="80"/>
        <v/>
      </c>
      <c r="AF156" s="64" t="str">
        <f t="shared" si="81"/>
        <v/>
      </c>
      <c r="AH156" s="62" t="str">
        <f>IF(ISNUMBER(AE156),AE156*MATRIX!E156,"-")</f>
        <v>-</v>
      </c>
      <c r="AJ156" s="215" t="str">
        <f>IF(ISNUMBER($AE156),IF(KP="kg",AE156*MATRIX!CB156,AE156*MATRIX!CB156*2.2),"-")</f>
        <v>-</v>
      </c>
      <c r="AK156" s="65" t="str">
        <f t="shared" si="82"/>
        <v/>
      </c>
      <c r="AM156" s="1" t="str">
        <f>IF(V156&lt;&gt;0,IF(COUNT(X156:Z156),IF(R156,MATRIX!K156,IF(S156,MATRIX!L156,IF(T156,MATRIX!M156,S))),IF(COUNT(AB156:AC156),IF(R156,MATRIX!Q156,IF(S156,MATRIX!R156,"--")),"---")),"")</f>
        <v/>
      </c>
      <c r="AO156" s="70" t="str">
        <f>IF(V156&lt;&gt;0,IF(COUNT(X156:Z156),AM156*AE156*MATRIX!F156,IF(COUNT(AB156:AC156),AM156*AE156*MATRIX!F156/2,"")),"")</f>
        <v/>
      </c>
      <c r="AQ156" s="40" t="str">
        <f>IF(ISNUMBER($AE156),IF(ISNUMBER(MATRIX!U156),IF(MATRIX!U156-INT(MATRIX!U156)=0,MATRIX!U156,"("&amp;MATRIX!U156&amp;")"),"n/a"),"")</f>
        <v/>
      </c>
      <c r="AR156" s="77"/>
      <c r="AS156" s="81" t="str">
        <f>IF(ISNUMBER(AE156), IF(ISNUMBER(MATRIX!AD156),AE156*MATRIX!AD156,"n/a"),"")</f>
        <v/>
      </c>
      <c r="AT156" s="77"/>
      <c r="AU156" s="83" t="str">
        <f>IF(ISNUMBER($AE156), IF(ISNUMBER(MATRIX!AF156),$AE156*MATRIX!AF156,"n/a"),"")</f>
        <v/>
      </c>
      <c r="AV156" s="77"/>
      <c r="AW156" s="81" t="str">
        <f>IF(ISNUMBER($AE156), IF(ISNUMBER(MATRIX!AP156),$AE156*MATRIX!AP156,"n/a"),"")</f>
        <v/>
      </c>
      <c r="AX156" s="77" t="s">
        <v>434</v>
      </c>
      <c r="AY156" s="83" t="str">
        <f>IF(ISNUMBER($AE156), IF(ISNUMBER(MATRIX!AR156),$AE156*MATRIX!AR156,"n/a"),"")</f>
        <v/>
      </c>
      <c r="BA156" s="217" t="str">
        <f>IF(ISNUMBER($AE156), IF(MV&gt;200,IF(ISNUMBER(MATRIX!CL156),MATRIX!CL156,"n/a"),IF(ISNUMBER(MATRIX!CH156),MATRIX!CH156,"n/a")),"")</f>
        <v/>
      </c>
      <c r="BB156" s="1"/>
      <c r="BC156" s="1" t="str">
        <f>IF(ISNUMBER(AE156),IF(AND(ISNUMBER('Lo-Z-OUTPUT'!BA156),'Lo-Z-OUTPUT'!BA156&lt;&gt;0),'Lo-Z-OUTPUT'!BA156,'Lo-Z-INPUT'!$K$15*'Lo-Z-INPUT'!$K$7),"")</f>
        <v/>
      </c>
      <c r="BD156" s="1"/>
      <c r="BE156" s="161" t="str">
        <f t="shared" si="83"/>
        <v/>
      </c>
      <c r="BF156" s="1"/>
      <c r="BG156" s="124" t="str">
        <f>IF(ISNUMBER($AE156),IF(MV&lt;200,IF(ISNUMBER(MATRIX!AE156),ROUND((MATRIX!AE156*IDLE/1000)*CKWH,2),"-"),IF(ISNUMBER(MATRIX!AQ156),ROUND((MATRIX!AQ156*IDLE/1000)*CKWH,2),"-")),"")</f>
        <v/>
      </c>
      <c r="BH156" s="125" t="str">
        <f t="shared" si="84"/>
        <v/>
      </c>
      <c r="BJ156" s="105" t="str">
        <f>IF(ISNUMBER($AE156),IF(MV&lt;200,IF(ISNUMBER(MATRIX!AG156),ROUND((MATRIX!AG156/1000)*RUNNING*CKWH,2),"-"),IF(ISNUMBER(MATRIX!AS156),ROUND((MATRIX!AS156/1000)*RUNNING*CKWH,2),"-")),"")</f>
        <v/>
      </c>
      <c r="BK156" s="126" t="str">
        <f t="shared" si="85"/>
        <v/>
      </c>
      <c r="BM156" s="129" t="str">
        <f t="shared" si="86"/>
        <v/>
      </c>
      <c r="BN156" s="127" t="str">
        <f t="shared" si="87"/>
        <v/>
      </c>
      <c r="BP156" s="101" t="str">
        <f>IF(ISNUMBER(AE156),IF(ISNUMBER(MATRIX!BU156),AE156*MATRIX!BU156,"n/a"),"")</f>
        <v/>
      </c>
      <c r="BQ156" s="72"/>
      <c r="BR156" s="72" t="str">
        <f>IF(ISNUMBER(AE156),IF(ISNUMBER(MATRIX!BV156*BE156),AE156*MATRIX!BV156*BE156,"n/a"),"")</f>
        <v/>
      </c>
      <c r="BS156" s="72"/>
      <c r="BT156" s="100" t="str">
        <f t="shared" si="88"/>
        <v/>
      </c>
      <c r="BU156" s="96"/>
      <c r="BV156" s="157" t="str">
        <f t="shared" si="89"/>
        <v/>
      </c>
      <c r="BW156" s="158" t="str">
        <f t="shared" si="90"/>
        <v/>
      </c>
      <c r="BY156" s="85" t="str">
        <f>IF(ISNUMBER(AE156),IF(ISNUMBER(MATRIX!Y156),MATRIX!Y156,"n/a"),"")</f>
        <v/>
      </c>
      <c r="BZ156" s="86" t="str">
        <f t="shared" si="91"/>
        <v/>
      </c>
    </row>
    <row r="157" spans="1:78">
      <c r="A157" s="293" t="str">
        <f>MATRIX!A157</f>
        <v>Linea Research</v>
      </c>
      <c r="B157" s="293" t="str">
        <f>IF(MATRIX!B157&lt;&gt;0,MATRIX!B157,"-")</f>
        <v>44C10</v>
      </c>
      <c r="D157" t="b">
        <f>ISNUMBER(MATRIX!K157)</f>
        <v>1</v>
      </c>
      <c r="E157" t="b">
        <f>ISNUMBER(MATRIX!L157)</f>
        <v>1</v>
      </c>
      <c r="F157" t="b">
        <f>ISNUMBER(MATRIX!M157)</f>
        <v>1</v>
      </c>
      <c r="H157" t="b">
        <f>ISNUMBER(MATRIX!Q157)</f>
        <v>0</v>
      </c>
      <c r="I157" t="b">
        <f>ISNUMBER(MATRIX!R157)</f>
        <v>1</v>
      </c>
      <c r="K157" t="b">
        <f>AND(WLT&lt;=MATRIX!K157,MATRIX!K157&lt;=PIU*WLT)</f>
        <v>0</v>
      </c>
      <c r="L157" t="b">
        <f>AND(WLT&lt;=MATRIX!L157,MATRIX!L157&lt;=PIU*WLT)</f>
        <v>0</v>
      </c>
      <c r="M157" t="b">
        <f>AND(WLT&lt;=MATRIX!M157,MATRIX!M157&lt;=PIU*WLT)</f>
        <v>0</v>
      </c>
      <c r="O157" t="b">
        <f>AND(WLT&lt;=MATRIX!Q157,MATRIX!Q157&lt;=PIU*WLT)</f>
        <v>0</v>
      </c>
      <c r="P157" t="b">
        <f>AND(WLT&lt;=MATRIX!R157,MATRIX!R157&lt;=PIU*WLT)</f>
        <v>0</v>
      </c>
      <c r="R157" t="b">
        <f t="shared" si="51"/>
        <v>1</v>
      </c>
      <c r="S157" t="b">
        <f t="shared" si="52"/>
        <v>0</v>
      </c>
      <c r="T157" t="b">
        <f t="shared" si="53"/>
        <v>0</v>
      </c>
      <c r="V157" s="1">
        <f>IF(AND(ISNUMBER(MATRIX!$F157),MATRIX!$F157&lt;&gt;0),NLT/MATRIX!$F157,"ERROR")</f>
        <v>0</v>
      </c>
      <c r="X157" s="1" t="str">
        <f t="shared" si="75"/>
        <v>-</v>
      </c>
      <c r="Y157" s="1" t="str">
        <f t="shared" si="76"/>
        <v>-</v>
      </c>
      <c r="Z157" s="1" t="str">
        <f t="shared" si="77"/>
        <v>-</v>
      </c>
      <c r="AB157" s="1" t="str">
        <f t="shared" si="78"/>
        <v>-</v>
      </c>
      <c r="AC157" s="1" t="str">
        <f t="shared" si="79"/>
        <v>-</v>
      </c>
      <c r="AE157" s="64" t="str">
        <f t="shared" si="80"/>
        <v/>
      </c>
      <c r="AF157" s="64" t="str">
        <f t="shared" si="81"/>
        <v/>
      </c>
      <c r="AH157" s="62" t="str">
        <f>IF(ISNUMBER(AE157),AE157*MATRIX!E157,"-")</f>
        <v>-</v>
      </c>
      <c r="AJ157" s="215" t="str">
        <f>IF(ISNUMBER($AE157),IF(KP="kg",AE157*MATRIX!CB157,AE157*MATRIX!CB157*2.2),"-")</f>
        <v>-</v>
      </c>
      <c r="AK157" s="65" t="str">
        <f t="shared" si="82"/>
        <v/>
      </c>
      <c r="AM157" s="1" t="str">
        <f>IF(V157&lt;&gt;0,IF(COUNT(X157:Z157),IF(R157,MATRIX!K157,IF(S157,MATRIX!L157,IF(T157,MATRIX!M157,S))),IF(COUNT(AB157:AC157),IF(R157,MATRIX!Q157,IF(S157,MATRIX!R157,"--")),"---")),"")</f>
        <v/>
      </c>
      <c r="AO157" s="70" t="str">
        <f>IF(V157&lt;&gt;0,IF(COUNT(X157:Z157),AM157*AE157*MATRIX!F157,IF(COUNT(AB157:AC157),AM157*AE157*MATRIX!F157/2,"")),"")</f>
        <v/>
      </c>
      <c r="AQ157" s="40" t="str">
        <f>IF(ISNUMBER($AE157),IF(ISNUMBER(MATRIX!U157),IF(MATRIX!U157-INT(MATRIX!U157)=0,MATRIX!U157,"("&amp;MATRIX!U157&amp;")"),"n/a"),"")</f>
        <v/>
      </c>
      <c r="AR157" s="77"/>
      <c r="AS157" s="81" t="str">
        <f>IF(ISNUMBER(AE157), IF(ISNUMBER(MATRIX!AD157),AE157*MATRIX!AD157,"n/a"),"")</f>
        <v/>
      </c>
      <c r="AT157" s="77"/>
      <c r="AU157" s="83" t="str">
        <f>IF(ISNUMBER($AE157), IF(ISNUMBER(MATRIX!AF157),$AE157*MATRIX!AF157,"n/a"),"")</f>
        <v/>
      </c>
      <c r="AV157" s="77"/>
      <c r="AW157" s="81" t="str">
        <f>IF(ISNUMBER($AE157), IF(ISNUMBER(MATRIX!AP157),$AE157*MATRIX!AP157,"n/a"),"")</f>
        <v/>
      </c>
      <c r="AX157" s="77" t="s">
        <v>434</v>
      </c>
      <c r="AY157" s="83" t="str">
        <f>IF(ISNUMBER($AE157), IF(ISNUMBER(MATRIX!AR157),$AE157*MATRIX!AR157,"n/a"),"")</f>
        <v/>
      </c>
      <c r="BA157" s="217" t="str">
        <f>IF(ISNUMBER($AE157), IF(MV&gt;200,IF(ISNUMBER(MATRIX!CL157),MATRIX!CL157,"n/a"),IF(ISNUMBER(MATRIX!CH157),MATRIX!CH157,"n/a")),"")</f>
        <v/>
      </c>
      <c r="BB157" s="1"/>
      <c r="BC157" s="1" t="str">
        <f>IF(ISNUMBER(AE157),IF(AND(ISNUMBER('Lo-Z-OUTPUT'!BA157),'Lo-Z-OUTPUT'!BA157&lt;&gt;0),'Lo-Z-OUTPUT'!BA157,'Lo-Z-INPUT'!$K$15*'Lo-Z-INPUT'!$K$7),"")</f>
        <v/>
      </c>
      <c r="BD157" s="1"/>
      <c r="BE157" s="161" t="str">
        <f t="shared" si="83"/>
        <v/>
      </c>
      <c r="BF157" s="1"/>
      <c r="BG157" s="124" t="str">
        <f>IF(ISNUMBER($AE157),IF(MV&lt;200,IF(ISNUMBER(MATRIX!AE157),ROUND((MATRIX!AE157*IDLE/1000)*CKWH,2),"-"),IF(ISNUMBER(MATRIX!AQ157),ROUND((MATRIX!AQ157*IDLE/1000)*CKWH,2),"-")),"")</f>
        <v/>
      </c>
      <c r="BH157" s="125" t="str">
        <f t="shared" si="84"/>
        <v/>
      </c>
      <c r="BJ157" s="105" t="str">
        <f>IF(ISNUMBER($AE157),IF(MV&lt;200,IF(ISNUMBER(MATRIX!AG157),ROUND((MATRIX!AG157/1000)*RUNNING*CKWH,2),"-"),IF(ISNUMBER(MATRIX!AS157),ROUND((MATRIX!AS157/1000)*RUNNING*CKWH,2),"-")),"")</f>
        <v/>
      </c>
      <c r="BK157" s="126" t="str">
        <f t="shared" si="85"/>
        <v/>
      </c>
      <c r="BM157" s="129" t="str">
        <f t="shared" si="86"/>
        <v/>
      </c>
      <c r="BN157" s="127" t="str">
        <f t="shared" si="87"/>
        <v/>
      </c>
      <c r="BP157" s="101" t="str">
        <f>IF(ISNUMBER(AE157),IF(ISNUMBER(MATRIX!BU157),AE157*MATRIX!BU157,"n/a"),"")</f>
        <v/>
      </c>
      <c r="BQ157" s="72"/>
      <c r="BR157" s="72" t="str">
        <f>IF(ISNUMBER(AE157),IF(ISNUMBER(MATRIX!BV157*BE157),AE157*MATRIX!BV157*BE157,"n/a"),"")</f>
        <v/>
      </c>
      <c r="BS157" s="72"/>
      <c r="BT157" s="100" t="str">
        <f t="shared" si="88"/>
        <v/>
      </c>
      <c r="BU157" s="96"/>
      <c r="BV157" s="157" t="str">
        <f t="shared" si="89"/>
        <v/>
      </c>
      <c r="BW157" s="158" t="str">
        <f t="shared" si="90"/>
        <v/>
      </c>
      <c r="BY157" s="85" t="str">
        <f>IF(ISNUMBER(AE157),IF(ISNUMBER(MATRIX!Y157),MATRIX!Y157,"n/a"),"")</f>
        <v/>
      </c>
      <c r="BZ157" s="86" t="str">
        <f t="shared" si="91"/>
        <v/>
      </c>
    </row>
    <row r="158" spans="1:78">
      <c r="A158" s="293" t="str">
        <f>MATRIX!A158</f>
        <v>Linea Research</v>
      </c>
      <c r="B158" s="293" t="str">
        <f>IF(MATRIX!B158&lt;&gt;0,MATRIX!B158,"-")</f>
        <v>44C06</v>
      </c>
      <c r="D158" t="b">
        <f>ISNUMBER(MATRIX!K158)</f>
        <v>1</v>
      </c>
      <c r="E158" t="b">
        <f>ISNUMBER(MATRIX!L158)</f>
        <v>1</v>
      </c>
      <c r="F158" t="b">
        <f>ISNUMBER(MATRIX!M158)</f>
        <v>1</v>
      </c>
      <c r="H158" t="b">
        <f>ISNUMBER(MATRIX!Q158)</f>
        <v>0</v>
      </c>
      <c r="I158" t="b">
        <f>ISNUMBER(MATRIX!R158)</f>
        <v>1</v>
      </c>
      <c r="K158" t="b">
        <f>AND(WLT&lt;=MATRIX!K158,MATRIX!K158&lt;=PIU*WLT)</f>
        <v>0</v>
      </c>
      <c r="L158" t="b">
        <f>AND(WLT&lt;=MATRIX!L158,MATRIX!L158&lt;=PIU*WLT)</f>
        <v>0</v>
      </c>
      <c r="M158" t="b">
        <f>AND(WLT&lt;=MATRIX!M158,MATRIX!M158&lt;=PIU*WLT)</f>
        <v>0</v>
      </c>
      <c r="O158" t="b">
        <f>AND(WLT&lt;=MATRIX!Q158,MATRIX!Q158&lt;=PIU*WLT)</f>
        <v>0</v>
      </c>
      <c r="P158" t="b">
        <f>AND(WLT&lt;=MATRIX!R158,MATRIX!R158&lt;=PIU*WLT)</f>
        <v>0</v>
      </c>
      <c r="R158" t="b">
        <f t="shared" si="51"/>
        <v>1</v>
      </c>
      <c r="S158" t="b">
        <f t="shared" si="52"/>
        <v>0</v>
      </c>
      <c r="T158" t="b">
        <f t="shared" si="53"/>
        <v>0</v>
      </c>
      <c r="V158" s="1">
        <f>IF(AND(ISNUMBER(MATRIX!$F158),MATRIX!$F158&lt;&gt;0),NLT/MATRIX!$F158,"ERROR")</f>
        <v>0</v>
      </c>
      <c r="X158" s="1" t="str">
        <f t="shared" si="75"/>
        <v>-</v>
      </c>
      <c r="Y158" s="1" t="str">
        <f t="shared" si="76"/>
        <v>-</v>
      </c>
      <c r="Z158" s="1" t="str">
        <f t="shared" si="77"/>
        <v>-</v>
      </c>
      <c r="AB158" s="1" t="str">
        <f t="shared" si="78"/>
        <v>-</v>
      </c>
      <c r="AC158" s="1" t="str">
        <f t="shared" si="79"/>
        <v>-</v>
      </c>
      <c r="AE158" s="64" t="str">
        <f t="shared" si="80"/>
        <v/>
      </c>
      <c r="AF158" s="64" t="str">
        <f t="shared" si="81"/>
        <v/>
      </c>
      <c r="AH158" s="62" t="str">
        <f>IF(ISNUMBER(AE158),AE158*MATRIX!E158,"-")</f>
        <v>-</v>
      </c>
      <c r="AJ158" s="215" t="str">
        <f>IF(ISNUMBER($AE158),IF(KP="kg",AE158*MATRIX!CB158,AE158*MATRIX!CB158*2.2),"-")</f>
        <v>-</v>
      </c>
      <c r="AK158" s="65" t="str">
        <f t="shared" si="82"/>
        <v/>
      </c>
      <c r="AM158" s="1" t="str">
        <f>IF(V158&lt;&gt;0,IF(COUNT(X158:Z158),IF(R158,MATRIX!K158,IF(S158,MATRIX!L158,IF(T158,MATRIX!M158,S))),IF(COUNT(AB158:AC158),IF(R158,MATRIX!Q158,IF(S158,MATRIX!R158,"--")),"---")),"")</f>
        <v/>
      </c>
      <c r="AO158" s="70" t="str">
        <f>IF(V158&lt;&gt;0,IF(COUNT(X158:Z158),AM158*AE158*MATRIX!F158,IF(COUNT(AB158:AC158),AM158*AE158*MATRIX!F158/2,"")),"")</f>
        <v/>
      </c>
      <c r="AQ158" s="40" t="str">
        <f>IF(ISNUMBER($AE158),IF(ISNUMBER(MATRIX!U158),IF(MATRIX!U158-INT(MATRIX!U158)=0,MATRIX!U158,"("&amp;MATRIX!U158&amp;")"),"n/a"),"")</f>
        <v/>
      </c>
      <c r="AR158" s="77"/>
      <c r="AS158" s="81" t="str">
        <f>IF(ISNUMBER(AE158), IF(ISNUMBER(MATRIX!AD158),AE158*MATRIX!AD158,"n/a"),"")</f>
        <v/>
      </c>
      <c r="AT158" s="77"/>
      <c r="AU158" s="83" t="str">
        <f>IF(ISNUMBER($AE158), IF(ISNUMBER(MATRIX!AF158),$AE158*MATRIX!AF158,"n/a"),"")</f>
        <v/>
      </c>
      <c r="AV158" s="77"/>
      <c r="AW158" s="81" t="str">
        <f>IF(ISNUMBER($AE158), IF(ISNUMBER(MATRIX!AP158),$AE158*MATRIX!AP158,"n/a"),"")</f>
        <v/>
      </c>
      <c r="AX158" s="77" t="s">
        <v>434</v>
      </c>
      <c r="AY158" s="83" t="str">
        <f>IF(ISNUMBER($AE158), IF(ISNUMBER(MATRIX!AR158),$AE158*MATRIX!AR158,"n/a"),"")</f>
        <v/>
      </c>
      <c r="BA158" s="217" t="str">
        <f>IF(ISNUMBER($AE158), IF(MV&gt;200,IF(ISNUMBER(MATRIX!CL158),MATRIX!CL158,"n/a"),IF(ISNUMBER(MATRIX!CH158),MATRIX!CH158,"n/a")),"")</f>
        <v/>
      </c>
      <c r="BB158" s="1"/>
      <c r="BC158" s="1" t="str">
        <f>IF(ISNUMBER(AE158),IF(AND(ISNUMBER('Lo-Z-OUTPUT'!BA158),'Lo-Z-OUTPUT'!BA158&lt;&gt;0),'Lo-Z-OUTPUT'!BA158,'Lo-Z-INPUT'!$K$15*'Lo-Z-INPUT'!$K$7),"")</f>
        <v/>
      </c>
      <c r="BD158" s="1"/>
      <c r="BE158" s="161" t="str">
        <f t="shared" si="83"/>
        <v/>
      </c>
      <c r="BF158" s="1"/>
      <c r="BG158" s="124" t="str">
        <f>IF(ISNUMBER($AE158),IF(MV&lt;200,IF(ISNUMBER(MATRIX!AE158),ROUND((MATRIX!AE158*IDLE/1000)*CKWH,2),"-"),IF(ISNUMBER(MATRIX!AQ158),ROUND((MATRIX!AQ158*IDLE/1000)*CKWH,2),"-")),"")</f>
        <v/>
      </c>
      <c r="BH158" s="125" t="str">
        <f t="shared" si="84"/>
        <v/>
      </c>
      <c r="BJ158" s="105" t="str">
        <f>IF(ISNUMBER($AE158),IF(MV&lt;200,IF(ISNUMBER(MATRIX!AG158),ROUND((MATRIX!AG158/1000)*RUNNING*CKWH,2),"-"),IF(ISNUMBER(MATRIX!AS158),ROUND((MATRIX!AS158/1000)*RUNNING*CKWH,2),"-")),"")</f>
        <v/>
      </c>
      <c r="BK158" s="126" t="str">
        <f t="shared" si="85"/>
        <v/>
      </c>
      <c r="BM158" s="129" t="str">
        <f t="shared" si="86"/>
        <v/>
      </c>
      <c r="BN158" s="127" t="str">
        <f t="shared" si="87"/>
        <v/>
      </c>
      <c r="BP158" s="101" t="str">
        <f>IF(ISNUMBER(AE158),IF(ISNUMBER(MATRIX!BU158),AE158*MATRIX!BU158,"n/a"),"")</f>
        <v/>
      </c>
      <c r="BQ158" s="72"/>
      <c r="BR158" s="72" t="str">
        <f>IF(ISNUMBER(AE158),IF(ISNUMBER(MATRIX!BV158*BE158),AE158*MATRIX!BV158*BE158,"n/a"),"")</f>
        <v/>
      </c>
      <c r="BS158" s="72"/>
      <c r="BT158" s="100" t="str">
        <f t="shared" si="88"/>
        <v/>
      </c>
      <c r="BU158" s="96"/>
      <c r="BV158" s="157" t="str">
        <f t="shared" si="89"/>
        <v/>
      </c>
      <c r="BW158" s="158" t="str">
        <f t="shared" si="90"/>
        <v/>
      </c>
      <c r="BY158" s="85" t="str">
        <f>IF(ISNUMBER(AE158),IF(ISNUMBER(MATRIX!Y158),MATRIX!Y158,"n/a"),"")</f>
        <v/>
      </c>
      <c r="BZ158" s="86" t="str">
        <f t="shared" si="91"/>
        <v/>
      </c>
    </row>
    <row r="159" spans="1:78">
      <c r="A159" s="293" t="str">
        <f>MATRIX!A159</f>
        <v>Linea Research</v>
      </c>
      <c r="B159" s="293" t="str">
        <f>IF(MATRIX!B159&lt;&gt;0,MATRIX!B159,"-")</f>
        <v>44M20</v>
      </c>
      <c r="D159" t="b">
        <f>ISNUMBER(MATRIX!K159)</f>
        <v>1</v>
      </c>
      <c r="E159" t="b">
        <f>ISNUMBER(MATRIX!L159)</f>
        <v>1</v>
      </c>
      <c r="F159" t="b">
        <f>ISNUMBER(MATRIX!M159)</f>
        <v>1</v>
      </c>
      <c r="H159" t="b">
        <f>ISNUMBER(MATRIX!Q159)</f>
        <v>0</v>
      </c>
      <c r="I159" t="b">
        <f>ISNUMBER(MATRIX!R159)</f>
        <v>1</v>
      </c>
      <c r="K159" t="b">
        <f>AND(WLT&lt;=MATRIX!K159,MATRIX!K159&lt;=PIU*WLT)</f>
        <v>0</v>
      </c>
      <c r="L159" t="b">
        <f>AND(WLT&lt;=MATRIX!L159,MATRIX!L159&lt;=PIU*WLT)</f>
        <v>0</v>
      </c>
      <c r="M159" t="b">
        <f>AND(WLT&lt;=MATRIX!M159,MATRIX!M159&lt;=PIU*WLT)</f>
        <v>0</v>
      </c>
      <c r="O159" t="b">
        <f>AND(WLT&lt;=MATRIX!Q159,MATRIX!Q159&lt;=PIU*WLT)</f>
        <v>0</v>
      </c>
      <c r="P159" t="b">
        <f>AND(WLT&lt;=MATRIX!R159,MATRIX!R159&lt;=PIU*WLT)</f>
        <v>0</v>
      </c>
      <c r="R159" t="b">
        <f t="shared" si="51"/>
        <v>1</v>
      </c>
      <c r="S159" t="b">
        <f t="shared" si="52"/>
        <v>0</v>
      </c>
      <c r="T159" t="b">
        <f t="shared" si="53"/>
        <v>0</v>
      </c>
      <c r="V159" s="1">
        <f>IF(AND(ISNUMBER(MATRIX!$F159),MATRIX!$F159&lt;&gt;0),NLT/MATRIX!$F159,"ERROR")</f>
        <v>0</v>
      </c>
      <c r="X159" s="1" t="str">
        <f t="shared" ref="X159:X169" si="92">IF(AND(K159,R159),CEILING(V159,1),"-")</f>
        <v>-</v>
      </c>
      <c r="Y159" s="1" t="str">
        <f t="shared" ref="Y159:Y169" si="93">IF(AND(L159,S159),CEILING(V159,1),"-")</f>
        <v>-</v>
      </c>
      <c r="Z159" s="1" t="str">
        <f t="shared" ref="Z159:Z169" si="94">IF(AND(M159,T159),CEILING(V159,1),"-")</f>
        <v>-</v>
      </c>
      <c r="AB159" s="1" t="str">
        <f t="shared" ref="AB159:AB169" si="95">IF(AND(O159,R159),CEILING(V159*2,1),"-")</f>
        <v>-</v>
      </c>
      <c r="AC159" s="1" t="str">
        <f t="shared" ref="AC159:AC169" si="96">IF(AND(P159,S159),CEILING(V159*2,1),"-")</f>
        <v>-</v>
      </c>
      <c r="AE159" s="64" t="str">
        <f t="shared" ref="AE159:AE169" si="97">IF(V159&lt;&gt;0,IF(COUNT(X159:Z159),CEILING(V159,1),IF(COUNT(AB159:AC159),CEILING(V159*2,1),"-")),"")</f>
        <v/>
      </c>
      <c r="AF159" s="64" t="str">
        <f t="shared" ref="AF159:AF169" si="98">IF(AND(COUNT(X159:Z159)=0,COUNT(AB159:AC159),ISNUMBER(AE159)),"B","")</f>
        <v/>
      </c>
      <c r="AH159" s="62" t="str">
        <f>IF(ISNUMBER(AE159),AE159*MATRIX!E159,"-")</f>
        <v>-</v>
      </c>
      <c r="AJ159" s="215" t="str">
        <f>IF(ISNUMBER($AE159),IF(KP="kg",AE159*MATRIX!CB159,AE159*MATRIX!CB159*2.2),"-")</f>
        <v>-</v>
      </c>
      <c r="AK159" s="65" t="str">
        <f t="shared" ref="AK159:AK169" si="99">IF(ISNUMBER(AE159),KP,"")</f>
        <v/>
      </c>
      <c r="AM159" s="1" t="str">
        <f>IF(V159&lt;&gt;0,IF(COUNT(X159:Z159),IF(R159,MATRIX!K159,IF(S159,MATRIX!L159,IF(T159,MATRIX!M159,S))),IF(COUNT(AB159:AC159),IF(R159,MATRIX!Q159,IF(S159,MATRIX!R159,"--")),"---")),"")</f>
        <v/>
      </c>
      <c r="AO159" s="70" t="str">
        <f>IF(V159&lt;&gt;0,IF(COUNT(X159:Z159),AM159*AE159*MATRIX!F159,IF(COUNT(AB159:AC159),AM159*AE159*MATRIX!F159/2,"")),"")</f>
        <v/>
      </c>
      <c r="AQ159" s="40" t="str">
        <f>IF(ISNUMBER($AE159),IF(ISNUMBER(MATRIX!U159),IF(MATRIX!U159-INT(MATRIX!U159)=0,MATRIX!U159,"("&amp;MATRIX!U159&amp;")"),"n/a"),"")</f>
        <v/>
      </c>
      <c r="AR159" s="77"/>
      <c r="AS159" s="81" t="str">
        <f>IF(ISNUMBER(AE159), IF(ISNUMBER(MATRIX!AD159),AE159*MATRIX!AD159,"n/a"),"")</f>
        <v/>
      </c>
      <c r="AT159" s="77"/>
      <c r="AU159" s="83" t="str">
        <f>IF(ISNUMBER($AE159), IF(ISNUMBER(MATRIX!AF159),$AE159*MATRIX!AF159,"n/a"),"")</f>
        <v/>
      </c>
      <c r="AV159" s="77"/>
      <c r="AW159" s="81" t="str">
        <f>IF(ISNUMBER($AE159), IF(ISNUMBER(MATRIX!AP159),$AE159*MATRIX!AP159,"n/a"),"")</f>
        <v/>
      </c>
      <c r="AX159" s="77" t="s">
        <v>434</v>
      </c>
      <c r="AY159" s="83" t="str">
        <f>IF(ISNUMBER($AE159), IF(ISNUMBER(MATRIX!AR159),$AE159*MATRIX!AR159,"n/a"),"")</f>
        <v/>
      </c>
      <c r="BA159" s="217" t="str">
        <f>IF(ISNUMBER($AE159), IF(MV&gt;200,IF(ISNUMBER(MATRIX!CL159),MATRIX!CL159,"n/a"),IF(ISNUMBER(MATRIX!CH159),MATRIX!CH159,"n/a")),"")</f>
        <v/>
      </c>
      <c r="BB159" s="1"/>
      <c r="BC159" s="1" t="str">
        <f>IF(ISNUMBER(AE159),IF(AND(ISNUMBER('Lo-Z-OUTPUT'!BA159),'Lo-Z-OUTPUT'!BA159&lt;&gt;0),'Lo-Z-OUTPUT'!BA159,'Lo-Z-INPUT'!$K$15*'Lo-Z-INPUT'!$K$7),"")</f>
        <v/>
      </c>
      <c r="BD159" s="1"/>
      <c r="BE159" s="161" t="str">
        <f t="shared" ref="BE159:BE169" si="100">IF(ISNUMBER($AE159),IF(BC159/AO159&lt;1,BC159/AO159,1),"")</f>
        <v/>
      </c>
      <c r="BF159" s="1"/>
      <c r="BG159" s="124" t="str">
        <f>IF(ISNUMBER($AE159),IF(MV&lt;200,IF(ISNUMBER(MATRIX!AE159),ROUND((MATRIX!AE159*IDLE/1000)*CKWH,2),"-"),IF(ISNUMBER(MATRIX!AQ159),ROUND((MATRIX!AQ159*IDLE/1000)*CKWH,2),"-")),"")</f>
        <v/>
      </c>
      <c r="BH159" s="125" t="str">
        <f t="shared" ref="BH159:BH169" si="101">IF(ISNUMBER(BG159),ES,"")</f>
        <v/>
      </c>
      <c r="BJ159" s="105" t="str">
        <f>IF(ISNUMBER($AE159),IF(MV&lt;200,IF(ISNUMBER(MATRIX!AG159),ROUND((MATRIX!AG159/1000)*RUNNING*CKWH,2),"-"),IF(ISNUMBER(MATRIX!AS159),ROUND((MATRIX!AS159/1000)*RUNNING*CKWH,2),"-")),"")</f>
        <v/>
      </c>
      <c r="BK159" s="126" t="str">
        <f t="shared" ref="BK159:BK169" si="102">IF(ISNUMBER(BJ159),ES,"")</f>
        <v/>
      </c>
      <c r="BM159" s="129" t="str">
        <f t="shared" ref="BM159:BM169" si="103">IF(ISNUMBER($AE159),IF(ISNUMBER(BG159*BJ159),ROUND($AE159*DAYS*(BG159+BJ159*BE159),2),"n/a"),"")</f>
        <v/>
      </c>
      <c r="BN159" s="127" t="str">
        <f t="shared" ref="BN159:BN169" si="104">IF(ISNUMBER(BM159),ES,"")</f>
        <v/>
      </c>
      <c r="BP159" s="101" t="str">
        <f>IF(ISNUMBER(AE159),IF(ISNUMBER(MATRIX!BU159),AE159*MATRIX!BU159,"n/a"),"")</f>
        <v/>
      </c>
      <c r="BQ159" s="72"/>
      <c r="BR159" s="72" t="str">
        <f>IF(ISNUMBER(AE159),IF(ISNUMBER(MATRIX!BV159*BE159),AE159*MATRIX!BV159*BE159,"n/a"),"")</f>
        <v/>
      </c>
      <c r="BS159" s="72"/>
      <c r="BT159" s="100" t="str">
        <f t="shared" ref="BT159:BT169" si="105">IF(AND(ISNUMBER(BP159),ISNUMBER(BR159)),(BP159*IDLE+BR159*RUNNING)*DAYS/1000,"")</f>
        <v/>
      </c>
      <c r="BU159" s="96"/>
      <c r="BV159" s="157" t="str">
        <f t="shared" ref="BV159:BV169" si="106">IF(ISNUMBER(BT159),BT159*CBTU,"")</f>
        <v/>
      </c>
      <c r="BW159" s="158" t="str">
        <f t="shared" ref="BW159:BW169" si="107">IF(ISNUMBER(BV159),ES,"")</f>
        <v/>
      </c>
      <c r="BY159" s="85" t="str">
        <f>IF(ISNUMBER(AE159),IF(ISNUMBER(MATRIX!Y159),MATRIX!Y159,"n/a"),"")</f>
        <v/>
      </c>
      <c r="BZ159" s="86" t="str">
        <f t="shared" ref="BZ159:BZ169" si="108">IF(ISNUMBER(BY159),"dB","")</f>
        <v/>
      </c>
    </row>
    <row r="160" spans="1:78">
      <c r="A160" s="293" t="str">
        <f>MATRIX!A160</f>
        <v>Linea Research</v>
      </c>
      <c r="B160" s="293" t="str">
        <f>IF(MATRIX!B160&lt;&gt;0,MATRIX!B160,"-")</f>
        <v>44M10</v>
      </c>
      <c r="D160" t="b">
        <f>ISNUMBER(MATRIX!K160)</f>
        <v>1</v>
      </c>
      <c r="E160" t="b">
        <f>ISNUMBER(MATRIX!L160)</f>
        <v>1</v>
      </c>
      <c r="F160" t="b">
        <f>ISNUMBER(MATRIX!M160)</f>
        <v>1</v>
      </c>
      <c r="H160" t="b">
        <f>ISNUMBER(MATRIX!Q160)</f>
        <v>0</v>
      </c>
      <c r="I160" t="b">
        <f>ISNUMBER(MATRIX!R160)</f>
        <v>1</v>
      </c>
      <c r="K160" t="b">
        <f>AND(WLT&lt;=MATRIX!K160,MATRIX!K160&lt;=PIU*WLT)</f>
        <v>0</v>
      </c>
      <c r="L160" t="b">
        <f>AND(WLT&lt;=MATRIX!L160,MATRIX!L160&lt;=PIU*WLT)</f>
        <v>0</v>
      </c>
      <c r="M160" t="b">
        <f>AND(WLT&lt;=MATRIX!M160,MATRIX!M160&lt;=PIU*WLT)</f>
        <v>0</v>
      </c>
      <c r="O160" t="b">
        <f>AND(WLT&lt;=MATRIX!Q160,MATRIX!Q160&lt;=PIU*WLT)</f>
        <v>0</v>
      </c>
      <c r="P160" t="b">
        <f>AND(WLT&lt;=MATRIX!R160,MATRIX!R160&lt;=PIU*WLT)</f>
        <v>0</v>
      </c>
      <c r="R160" t="b">
        <f t="shared" si="51"/>
        <v>1</v>
      </c>
      <c r="S160" t="b">
        <f t="shared" si="52"/>
        <v>0</v>
      </c>
      <c r="T160" t="b">
        <f t="shared" si="53"/>
        <v>0</v>
      </c>
      <c r="V160" s="1">
        <f>IF(AND(ISNUMBER(MATRIX!$F160),MATRIX!$F160&lt;&gt;0),NLT/MATRIX!$F160,"ERROR")</f>
        <v>0</v>
      </c>
      <c r="X160" s="1" t="str">
        <f t="shared" si="92"/>
        <v>-</v>
      </c>
      <c r="Y160" s="1" t="str">
        <f t="shared" si="93"/>
        <v>-</v>
      </c>
      <c r="Z160" s="1" t="str">
        <f t="shared" si="94"/>
        <v>-</v>
      </c>
      <c r="AB160" s="1" t="str">
        <f t="shared" si="95"/>
        <v>-</v>
      </c>
      <c r="AC160" s="1" t="str">
        <f t="shared" si="96"/>
        <v>-</v>
      </c>
      <c r="AE160" s="64" t="str">
        <f t="shared" si="97"/>
        <v/>
      </c>
      <c r="AF160" s="64" t="str">
        <f t="shared" si="98"/>
        <v/>
      </c>
      <c r="AH160" s="62" t="str">
        <f>IF(ISNUMBER(AE160),AE160*MATRIX!E160,"-")</f>
        <v>-</v>
      </c>
      <c r="AJ160" s="215" t="str">
        <f>IF(ISNUMBER($AE160),IF(KP="kg",AE160*MATRIX!CB160,AE160*MATRIX!CB160*2.2),"-")</f>
        <v>-</v>
      </c>
      <c r="AK160" s="65" t="str">
        <f t="shared" si="99"/>
        <v/>
      </c>
      <c r="AM160" s="1" t="str">
        <f>IF(V160&lt;&gt;0,IF(COUNT(X160:Z160),IF(R160,MATRIX!K160,IF(S160,MATRIX!L160,IF(T160,MATRIX!M160,S))),IF(COUNT(AB160:AC160),IF(R160,MATRIX!Q160,IF(S160,MATRIX!R160,"--")),"---")),"")</f>
        <v/>
      </c>
      <c r="AO160" s="70" t="str">
        <f>IF(V160&lt;&gt;0,IF(COUNT(X160:Z160),AM160*AE160*MATRIX!F160,IF(COUNT(AB160:AC160),AM160*AE160*MATRIX!F160/2,"")),"")</f>
        <v/>
      </c>
      <c r="AQ160" s="40" t="str">
        <f>IF(ISNUMBER($AE160),IF(ISNUMBER(MATRIX!U160),IF(MATRIX!U160-INT(MATRIX!U160)=0,MATRIX!U160,"("&amp;MATRIX!U160&amp;")"),"n/a"),"")</f>
        <v/>
      </c>
      <c r="AR160" s="77"/>
      <c r="AS160" s="81" t="str">
        <f>IF(ISNUMBER(AE160), IF(ISNUMBER(MATRIX!AD160),AE160*MATRIX!AD160,"n/a"),"")</f>
        <v/>
      </c>
      <c r="AT160" s="77"/>
      <c r="AU160" s="83" t="str">
        <f>IF(ISNUMBER($AE160), IF(ISNUMBER(MATRIX!AF160),$AE160*MATRIX!AF160,"n/a"),"")</f>
        <v/>
      </c>
      <c r="AV160" s="77"/>
      <c r="AW160" s="81" t="str">
        <f>IF(ISNUMBER($AE160), IF(ISNUMBER(MATRIX!AP160),$AE160*MATRIX!AP160,"n/a"),"")</f>
        <v/>
      </c>
      <c r="AX160" s="77" t="s">
        <v>434</v>
      </c>
      <c r="AY160" s="83" t="str">
        <f>IF(ISNUMBER($AE160), IF(ISNUMBER(MATRIX!AR160),$AE160*MATRIX!AR160,"n/a"),"")</f>
        <v/>
      </c>
      <c r="BA160" s="217" t="str">
        <f>IF(ISNUMBER($AE160), IF(MV&gt;200,IF(ISNUMBER(MATRIX!CL160),MATRIX!CL160,"n/a"),IF(ISNUMBER(MATRIX!CH160),MATRIX!CH160,"n/a")),"")</f>
        <v/>
      </c>
      <c r="BB160" s="1"/>
      <c r="BC160" s="1" t="str">
        <f>IF(ISNUMBER(AE160),IF(AND(ISNUMBER('Lo-Z-OUTPUT'!BA160),'Lo-Z-OUTPUT'!BA160&lt;&gt;0),'Lo-Z-OUTPUT'!BA160,'Lo-Z-INPUT'!$K$15*'Lo-Z-INPUT'!$K$7),"")</f>
        <v/>
      </c>
      <c r="BD160" s="1"/>
      <c r="BE160" s="161" t="str">
        <f t="shared" si="100"/>
        <v/>
      </c>
      <c r="BF160" s="1"/>
      <c r="BG160" s="124" t="str">
        <f>IF(ISNUMBER($AE160),IF(MV&lt;200,IF(ISNUMBER(MATRIX!AE160),ROUND((MATRIX!AE160*IDLE/1000)*CKWH,2),"-"),IF(ISNUMBER(MATRIX!AQ160),ROUND((MATRIX!AQ160*IDLE/1000)*CKWH,2),"-")),"")</f>
        <v/>
      </c>
      <c r="BH160" s="125" t="str">
        <f t="shared" si="101"/>
        <v/>
      </c>
      <c r="BJ160" s="105" t="str">
        <f>IF(ISNUMBER($AE160),IF(MV&lt;200,IF(ISNUMBER(MATRIX!AG160),ROUND((MATRIX!AG160/1000)*RUNNING*CKWH,2),"-"),IF(ISNUMBER(MATRIX!AS160),ROUND((MATRIX!AS160/1000)*RUNNING*CKWH,2),"-")),"")</f>
        <v/>
      </c>
      <c r="BK160" s="126" t="str">
        <f t="shared" si="102"/>
        <v/>
      </c>
      <c r="BM160" s="129" t="str">
        <f t="shared" si="103"/>
        <v/>
      </c>
      <c r="BN160" s="127" t="str">
        <f t="shared" si="104"/>
        <v/>
      </c>
      <c r="BP160" s="101" t="str">
        <f>IF(ISNUMBER(AE160),IF(ISNUMBER(MATRIX!BU160),AE160*MATRIX!BU160,"n/a"),"")</f>
        <v/>
      </c>
      <c r="BQ160" s="72"/>
      <c r="BR160" s="72" t="str">
        <f>IF(ISNUMBER(AE160),IF(ISNUMBER(MATRIX!BV160*BE160),AE160*MATRIX!BV160*BE160,"n/a"),"")</f>
        <v/>
      </c>
      <c r="BS160" s="72"/>
      <c r="BT160" s="100" t="str">
        <f t="shared" si="105"/>
        <v/>
      </c>
      <c r="BU160" s="96"/>
      <c r="BV160" s="157" t="str">
        <f t="shared" si="106"/>
        <v/>
      </c>
      <c r="BW160" s="158" t="str">
        <f t="shared" si="107"/>
        <v/>
      </c>
      <c r="BY160" s="85" t="str">
        <f>IF(ISNUMBER(AE160),IF(ISNUMBER(MATRIX!Y160),MATRIX!Y160,"n/a"),"")</f>
        <v/>
      </c>
      <c r="BZ160" s="86" t="str">
        <f t="shared" si="108"/>
        <v/>
      </c>
    </row>
    <row r="161" spans="1:78">
      <c r="A161" s="293" t="str">
        <f>MATRIX!A161</f>
        <v>Linea Research</v>
      </c>
      <c r="B161" s="293" t="str">
        <f>IF(MATRIX!B161&lt;&gt;0,MATRIX!B161,"-")</f>
        <v>44M06</v>
      </c>
      <c r="D161" t="b">
        <f>ISNUMBER(MATRIX!K161)</f>
        <v>1</v>
      </c>
      <c r="E161" t="b">
        <f>ISNUMBER(MATRIX!L161)</f>
        <v>1</v>
      </c>
      <c r="F161" t="b">
        <f>ISNUMBER(MATRIX!M161)</f>
        <v>1</v>
      </c>
      <c r="H161" t="b">
        <f>ISNUMBER(MATRIX!Q161)</f>
        <v>0</v>
      </c>
      <c r="I161" t="b">
        <f>ISNUMBER(MATRIX!R161)</f>
        <v>1</v>
      </c>
      <c r="K161" t="b">
        <f>AND(WLT&lt;=MATRIX!K161,MATRIX!K161&lt;=PIU*WLT)</f>
        <v>0</v>
      </c>
      <c r="L161" t="b">
        <f>AND(WLT&lt;=MATRIX!L161,MATRIX!L161&lt;=PIU*WLT)</f>
        <v>0</v>
      </c>
      <c r="M161" t="b">
        <f>AND(WLT&lt;=MATRIX!M161,MATRIX!M161&lt;=PIU*WLT)</f>
        <v>0</v>
      </c>
      <c r="O161" t="b">
        <f>AND(WLT&lt;=MATRIX!Q161,MATRIX!Q161&lt;=PIU*WLT)</f>
        <v>0</v>
      </c>
      <c r="P161" t="b">
        <f>AND(WLT&lt;=MATRIX!R161,MATRIX!R161&lt;=PIU*WLT)</f>
        <v>0</v>
      </c>
      <c r="R161" t="b">
        <f t="shared" si="51"/>
        <v>1</v>
      </c>
      <c r="S161" t="b">
        <f t="shared" si="52"/>
        <v>0</v>
      </c>
      <c r="T161" t="b">
        <f t="shared" si="53"/>
        <v>0</v>
      </c>
      <c r="V161" s="1">
        <f>IF(AND(ISNUMBER(MATRIX!$F161),MATRIX!$F161&lt;&gt;0),NLT/MATRIX!$F161,"ERROR")</f>
        <v>0</v>
      </c>
      <c r="X161" s="1" t="str">
        <f t="shared" si="92"/>
        <v>-</v>
      </c>
      <c r="Y161" s="1" t="str">
        <f t="shared" si="93"/>
        <v>-</v>
      </c>
      <c r="Z161" s="1" t="str">
        <f t="shared" si="94"/>
        <v>-</v>
      </c>
      <c r="AB161" s="1" t="str">
        <f t="shared" si="95"/>
        <v>-</v>
      </c>
      <c r="AC161" s="1" t="str">
        <f t="shared" si="96"/>
        <v>-</v>
      </c>
      <c r="AE161" s="64" t="str">
        <f t="shared" si="97"/>
        <v/>
      </c>
      <c r="AF161" s="64" t="str">
        <f t="shared" si="98"/>
        <v/>
      </c>
      <c r="AH161" s="62" t="str">
        <f>IF(ISNUMBER(AE161),AE161*MATRIX!E161,"-")</f>
        <v>-</v>
      </c>
      <c r="AJ161" s="215" t="str">
        <f>IF(ISNUMBER($AE161),IF(KP="kg",AE161*MATRIX!CB161,AE161*MATRIX!CB161*2.2),"-")</f>
        <v>-</v>
      </c>
      <c r="AK161" s="65" t="str">
        <f t="shared" si="99"/>
        <v/>
      </c>
      <c r="AM161" s="1" t="str">
        <f>IF(V161&lt;&gt;0,IF(COUNT(X161:Z161),IF(R161,MATRIX!K161,IF(S161,MATRIX!L161,IF(T161,MATRIX!M161,S))),IF(COUNT(AB161:AC161),IF(R161,MATRIX!Q161,IF(S161,MATRIX!R161,"--")),"---")),"")</f>
        <v/>
      </c>
      <c r="AO161" s="70" t="str">
        <f>IF(V161&lt;&gt;0,IF(COUNT(X161:Z161),AM161*AE161*MATRIX!F161,IF(COUNT(AB161:AC161),AM161*AE161*MATRIX!F161/2,"")),"")</f>
        <v/>
      </c>
      <c r="AQ161" s="40" t="str">
        <f>IF(ISNUMBER($AE161),IF(ISNUMBER(MATRIX!U161),IF(MATRIX!U161-INT(MATRIX!U161)=0,MATRIX!U161,"("&amp;MATRIX!U161&amp;")"),"n/a"),"")</f>
        <v/>
      </c>
      <c r="AR161" s="77"/>
      <c r="AS161" s="81" t="str">
        <f>IF(ISNUMBER(AE161), IF(ISNUMBER(MATRIX!AD161),AE161*MATRIX!AD161,"n/a"),"")</f>
        <v/>
      </c>
      <c r="AT161" s="77"/>
      <c r="AU161" s="83" t="str">
        <f>IF(ISNUMBER($AE161), IF(ISNUMBER(MATRIX!AF161),$AE161*MATRIX!AF161,"n/a"),"")</f>
        <v/>
      </c>
      <c r="AV161" s="77"/>
      <c r="AW161" s="81" t="str">
        <f>IF(ISNUMBER($AE161), IF(ISNUMBER(MATRIX!AP161),$AE161*MATRIX!AP161,"n/a"),"")</f>
        <v/>
      </c>
      <c r="AX161" s="77" t="s">
        <v>434</v>
      </c>
      <c r="AY161" s="83" t="str">
        <f>IF(ISNUMBER($AE161), IF(ISNUMBER(MATRIX!AR161),$AE161*MATRIX!AR161,"n/a"),"")</f>
        <v/>
      </c>
      <c r="BA161" s="217" t="str">
        <f>IF(ISNUMBER($AE161), IF(MV&gt;200,IF(ISNUMBER(MATRIX!CL161),MATRIX!CL161,"n/a"),IF(ISNUMBER(MATRIX!CH161),MATRIX!CH161,"n/a")),"")</f>
        <v/>
      </c>
      <c r="BB161" s="1"/>
      <c r="BC161" s="1" t="str">
        <f>IF(ISNUMBER(AE161),IF(AND(ISNUMBER('Lo-Z-OUTPUT'!BA161),'Lo-Z-OUTPUT'!BA161&lt;&gt;0),'Lo-Z-OUTPUT'!BA161,'Lo-Z-INPUT'!$K$15*'Lo-Z-INPUT'!$K$7),"")</f>
        <v/>
      </c>
      <c r="BD161" s="1"/>
      <c r="BE161" s="161" t="str">
        <f t="shared" si="100"/>
        <v/>
      </c>
      <c r="BF161" s="1"/>
      <c r="BG161" s="124" t="str">
        <f>IF(ISNUMBER($AE161),IF(MV&lt;200,IF(ISNUMBER(MATRIX!AE161),ROUND((MATRIX!AE161*IDLE/1000)*CKWH,2),"-"),IF(ISNUMBER(MATRIX!AQ161),ROUND((MATRIX!AQ161*IDLE/1000)*CKWH,2),"-")),"")</f>
        <v/>
      </c>
      <c r="BH161" s="125" t="str">
        <f t="shared" si="101"/>
        <v/>
      </c>
      <c r="BJ161" s="105" t="str">
        <f>IF(ISNUMBER($AE161),IF(MV&lt;200,IF(ISNUMBER(MATRIX!AG161),ROUND((MATRIX!AG161/1000)*RUNNING*CKWH,2),"-"),IF(ISNUMBER(MATRIX!AS161),ROUND((MATRIX!AS161/1000)*RUNNING*CKWH,2),"-")),"")</f>
        <v/>
      </c>
      <c r="BK161" s="126" t="str">
        <f t="shared" si="102"/>
        <v/>
      </c>
      <c r="BM161" s="129" t="str">
        <f t="shared" si="103"/>
        <v/>
      </c>
      <c r="BN161" s="127" t="str">
        <f t="shared" si="104"/>
        <v/>
      </c>
      <c r="BP161" s="101" t="str">
        <f>IF(ISNUMBER(AE161),IF(ISNUMBER(MATRIX!BU161),AE161*MATRIX!BU161,"n/a"),"")</f>
        <v/>
      </c>
      <c r="BQ161" s="72"/>
      <c r="BR161" s="72" t="str">
        <f>IF(ISNUMBER(AE161),IF(ISNUMBER(MATRIX!BV161*BE161),AE161*MATRIX!BV161*BE161,"n/a"),"")</f>
        <v/>
      </c>
      <c r="BS161" s="72"/>
      <c r="BT161" s="100" t="str">
        <f t="shared" si="105"/>
        <v/>
      </c>
      <c r="BU161" s="96"/>
      <c r="BV161" s="157" t="str">
        <f t="shared" si="106"/>
        <v/>
      </c>
      <c r="BW161" s="158" t="str">
        <f t="shared" si="107"/>
        <v/>
      </c>
      <c r="BY161" s="85" t="str">
        <f>IF(ISNUMBER(AE161),IF(ISNUMBER(MATRIX!Y161),MATRIX!Y161,"n/a"),"")</f>
        <v/>
      </c>
      <c r="BZ161" s="86" t="str">
        <f t="shared" si="108"/>
        <v/>
      </c>
    </row>
    <row r="162" spans="1:78">
      <c r="A162" s="293" t="str">
        <f>MATRIX!A162</f>
        <v>Dynacord</v>
      </c>
      <c r="B162" s="293" t="str">
        <f>IF(MATRIX!B162&lt;&gt;0,MATRIX!B162,"-")</f>
        <v>IPX5:4</v>
      </c>
      <c r="D162" t="b">
        <f>ISNUMBER(MATRIX!K162)</f>
        <v>1</v>
      </c>
      <c r="E162" t="b">
        <f>ISNUMBER(MATRIX!L162)</f>
        <v>1</v>
      </c>
      <c r="F162" t="b">
        <f>ISNUMBER(MATRIX!M162)</f>
        <v>1</v>
      </c>
      <c r="H162" t="b">
        <f>ISNUMBER(MATRIX!Q162)</f>
        <v>1</v>
      </c>
      <c r="I162" t="b">
        <f>ISNUMBER(MATRIX!R162)</f>
        <v>1</v>
      </c>
      <c r="K162" t="b">
        <f>AND(WLT&lt;=MATRIX!K162,MATRIX!K162&lt;=PIU*WLT)</f>
        <v>0</v>
      </c>
      <c r="L162" t="b">
        <f>AND(WLT&lt;=MATRIX!L162,MATRIX!L162&lt;=PIU*WLT)</f>
        <v>0</v>
      </c>
      <c r="M162" t="b">
        <f>AND(WLT&lt;=MATRIX!M162,MATRIX!M162&lt;=PIU*WLT)</f>
        <v>0</v>
      </c>
      <c r="O162" t="b">
        <f>AND(WLT&lt;=MATRIX!Q162,MATRIX!Q162&lt;=PIU*WLT)</f>
        <v>0</v>
      </c>
      <c r="P162" t="b">
        <f>AND(WLT&lt;=MATRIX!R162,MATRIX!R162&lt;=PIU*WLT)</f>
        <v>0</v>
      </c>
      <c r="R162" t="b">
        <f t="shared" si="51"/>
        <v>1</v>
      </c>
      <c r="S162" t="b">
        <f t="shared" si="52"/>
        <v>0</v>
      </c>
      <c r="T162" t="b">
        <f t="shared" si="53"/>
        <v>0</v>
      </c>
      <c r="V162" s="1">
        <f>IF(AND(ISNUMBER(MATRIX!$F162),MATRIX!$F162&lt;&gt;0),NLT/MATRIX!$F162,"ERROR")</f>
        <v>0</v>
      </c>
      <c r="X162" s="1" t="str">
        <f t="shared" si="92"/>
        <v>-</v>
      </c>
      <c r="Y162" s="1" t="str">
        <f t="shared" si="93"/>
        <v>-</v>
      </c>
      <c r="Z162" s="1" t="str">
        <f t="shared" si="94"/>
        <v>-</v>
      </c>
      <c r="AB162" s="1" t="str">
        <f t="shared" si="95"/>
        <v>-</v>
      </c>
      <c r="AC162" s="1" t="str">
        <f t="shared" si="96"/>
        <v>-</v>
      </c>
      <c r="AE162" s="64" t="str">
        <f t="shared" si="97"/>
        <v/>
      </c>
      <c r="AF162" s="64" t="str">
        <f t="shared" si="98"/>
        <v/>
      </c>
      <c r="AH162" s="62" t="str">
        <f>IF(ISNUMBER(AE162),AE162*MATRIX!E162,"-")</f>
        <v>-</v>
      </c>
      <c r="AJ162" s="215" t="str">
        <f>IF(ISNUMBER($AE162),IF(KP="kg",AE162*MATRIX!CB162,AE162*MATRIX!CB162*2.2),"-")</f>
        <v>-</v>
      </c>
      <c r="AK162" s="65" t="str">
        <f t="shared" si="99"/>
        <v/>
      </c>
      <c r="AM162" s="1" t="str">
        <f>IF(V162&lt;&gt;0,IF(COUNT(X162:Z162),IF(R162,MATRIX!K162,IF(S162,MATRIX!L162,IF(T162,MATRIX!M162,S))),IF(COUNT(AB162:AC162),IF(R162,MATRIX!Q162,IF(S162,MATRIX!R162,"--")),"---")),"")</f>
        <v/>
      </c>
      <c r="AO162" s="70" t="str">
        <f>IF(V162&lt;&gt;0,IF(COUNT(X162:Z162),AM162*AE162*MATRIX!F162,IF(COUNT(AB162:AC162),AM162*AE162*MATRIX!F162/2,"")),"")</f>
        <v/>
      </c>
      <c r="AQ162" s="40" t="str">
        <f>IF(ISNUMBER($AE162),IF(ISNUMBER(MATRIX!U162),IF(MATRIX!U162-INT(MATRIX!U162)=0,MATRIX!U162,"("&amp;MATRIX!U162&amp;")"),"n/a"),"")</f>
        <v/>
      </c>
      <c r="AR162" s="77"/>
      <c r="AS162" s="81" t="str">
        <f>IF(ISNUMBER(AE162), IF(ISNUMBER(MATRIX!AD162),AE162*MATRIX!AD162,"n/a"),"")</f>
        <v/>
      </c>
      <c r="AT162" s="77"/>
      <c r="AU162" s="83" t="str">
        <f>IF(ISNUMBER($AE162), IF(ISNUMBER(MATRIX!AF162),$AE162*MATRIX!AF162,"n/a"),"")</f>
        <v/>
      </c>
      <c r="AV162" s="77"/>
      <c r="AW162" s="81" t="str">
        <f>IF(ISNUMBER($AE162), IF(ISNUMBER(MATRIX!AP162),$AE162*MATRIX!AP162,"n/a"),"")</f>
        <v/>
      </c>
      <c r="AX162" s="77" t="s">
        <v>434</v>
      </c>
      <c r="AY162" s="83" t="str">
        <f>IF(ISNUMBER($AE162), IF(ISNUMBER(MATRIX!AR162),$AE162*MATRIX!AR162,"n/a"),"")</f>
        <v/>
      </c>
      <c r="BA162" s="217" t="str">
        <f>IF(ISNUMBER($AE162), IF(MV&gt;200,IF(ISNUMBER(MATRIX!CL162),MATRIX!CL162,"n/a"),IF(ISNUMBER(MATRIX!CH162),MATRIX!CH162,"n/a")),"")</f>
        <v/>
      </c>
      <c r="BB162" s="1"/>
      <c r="BC162" s="1" t="str">
        <f>IF(ISNUMBER(AE162),IF(AND(ISNUMBER('Lo-Z-OUTPUT'!BA162),'Lo-Z-OUTPUT'!BA162&lt;&gt;0),'Lo-Z-OUTPUT'!BA162,'Lo-Z-INPUT'!$K$15*'Lo-Z-INPUT'!$K$7),"")</f>
        <v/>
      </c>
      <c r="BD162" s="1"/>
      <c r="BE162" s="161" t="str">
        <f t="shared" si="100"/>
        <v/>
      </c>
      <c r="BF162" s="1"/>
      <c r="BG162" s="124" t="str">
        <f>IF(ISNUMBER($AE162),IF(MV&lt;200,IF(ISNUMBER(MATRIX!AE162),ROUND((MATRIX!AE162*IDLE/1000)*CKWH,2),"-"),IF(ISNUMBER(MATRIX!AQ162),ROUND((MATRIX!AQ162*IDLE/1000)*CKWH,2),"-")),"")</f>
        <v/>
      </c>
      <c r="BH162" s="125" t="str">
        <f t="shared" si="101"/>
        <v/>
      </c>
      <c r="BJ162" s="105" t="str">
        <f>IF(ISNUMBER($AE162),IF(MV&lt;200,IF(ISNUMBER(MATRIX!AG162),ROUND((MATRIX!AG162/1000)*RUNNING*CKWH,2),"-"),IF(ISNUMBER(MATRIX!AS162),ROUND((MATRIX!AS162/1000)*RUNNING*CKWH,2),"-")),"")</f>
        <v/>
      </c>
      <c r="BK162" s="126" t="str">
        <f t="shared" si="102"/>
        <v/>
      </c>
      <c r="BM162" s="129" t="str">
        <f t="shared" si="103"/>
        <v/>
      </c>
      <c r="BN162" s="127" t="str">
        <f t="shared" si="104"/>
        <v/>
      </c>
      <c r="BP162" s="101" t="str">
        <f>IF(ISNUMBER(AE162),IF(ISNUMBER(MATRIX!BU162),AE162*MATRIX!BU162,"n/a"),"")</f>
        <v/>
      </c>
      <c r="BQ162" s="72"/>
      <c r="BR162" s="72" t="str">
        <f>IF(ISNUMBER(AE162),IF(ISNUMBER(MATRIX!BV162*BE162),AE162*MATRIX!BV162*BE162,"n/a"),"")</f>
        <v/>
      </c>
      <c r="BS162" s="72"/>
      <c r="BT162" s="100" t="str">
        <f t="shared" si="105"/>
        <v/>
      </c>
      <c r="BU162" s="96"/>
      <c r="BV162" s="157" t="str">
        <f t="shared" si="106"/>
        <v/>
      </c>
      <c r="BW162" s="158" t="str">
        <f t="shared" si="107"/>
        <v/>
      </c>
      <c r="BY162" s="85" t="str">
        <f>IF(ISNUMBER(AE162),IF(ISNUMBER(MATRIX!Y162),MATRIX!Y162,"n/a"),"")</f>
        <v/>
      </c>
      <c r="BZ162" s="86" t="str">
        <f t="shared" si="108"/>
        <v/>
      </c>
    </row>
    <row r="163" spans="1:78">
      <c r="A163" s="293" t="str">
        <f>MATRIX!A163</f>
        <v>Dynacord</v>
      </c>
      <c r="B163" s="293" t="str">
        <f>IF(MATRIX!B163&lt;&gt;0,MATRIX!B163,"-")</f>
        <v>IPX10:4</v>
      </c>
      <c r="D163" t="b">
        <f>ISNUMBER(MATRIX!K163)</f>
        <v>1</v>
      </c>
      <c r="E163" t="b">
        <f>ISNUMBER(MATRIX!L163)</f>
        <v>1</v>
      </c>
      <c r="F163" t="b">
        <f>ISNUMBER(MATRIX!M163)</f>
        <v>1</v>
      </c>
      <c r="H163" t="b">
        <f>ISNUMBER(MATRIX!Q163)</f>
        <v>1</v>
      </c>
      <c r="I163" t="b">
        <f>ISNUMBER(MATRIX!R163)</f>
        <v>1</v>
      </c>
      <c r="K163" t="b">
        <f>AND(WLT&lt;=MATRIX!K163,MATRIX!K163&lt;=PIU*WLT)</f>
        <v>0</v>
      </c>
      <c r="L163" t="b">
        <f>AND(WLT&lt;=MATRIX!L163,MATRIX!L163&lt;=PIU*WLT)</f>
        <v>0</v>
      </c>
      <c r="M163" t="b">
        <f>AND(WLT&lt;=MATRIX!M163,MATRIX!M163&lt;=PIU*WLT)</f>
        <v>0</v>
      </c>
      <c r="O163" t="b">
        <f>AND(WLT&lt;=MATRIX!Q163,MATRIX!Q163&lt;=PIU*WLT)</f>
        <v>0</v>
      </c>
      <c r="P163" t="b">
        <f>AND(WLT&lt;=MATRIX!R163,MATRIX!R163&lt;=PIU*WLT)</f>
        <v>0</v>
      </c>
      <c r="R163" t="b">
        <f t="shared" si="51"/>
        <v>1</v>
      </c>
      <c r="S163" t="b">
        <f t="shared" si="52"/>
        <v>0</v>
      </c>
      <c r="T163" t="b">
        <f t="shared" si="53"/>
        <v>0</v>
      </c>
      <c r="V163" s="1">
        <f>IF(AND(ISNUMBER(MATRIX!$F163),MATRIX!$F163&lt;&gt;0),NLT/MATRIX!$F163,"ERROR")</f>
        <v>0</v>
      </c>
      <c r="X163" s="1" t="str">
        <f t="shared" si="92"/>
        <v>-</v>
      </c>
      <c r="Y163" s="1" t="str">
        <f t="shared" si="93"/>
        <v>-</v>
      </c>
      <c r="Z163" s="1" t="str">
        <f t="shared" si="94"/>
        <v>-</v>
      </c>
      <c r="AB163" s="1" t="str">
        <f t="shared" si="95"/>
        <v>-</v>
      </c>
      <c r="AC163" s="1" t="str">
        <f t="shared" si="96"/>
        <v>-</v>
      </c>
      <c r="AE163" s="64" t="str">
        <f t="shared" si="97"/>
        <v/>
      </c>
      <c r="AF163" s="64" t="str">
        <f t="shared" si="98"/>
        <v/>
      </c>
      <c r="AH163" s="62" t="str">
        <f>IF(ISNUMBER(AE163),AE163*MATRIX!E163,"-")</f>
        <v>-</v>
      </c>
      <c r="AJ163" s="215" t="str">
        <f>IF(ISNUMBER($AE163),IF(KP="kg",AE163*MATRIX!CB163,AE163*MATRIX!CB163*2.2),"-")</f>
        <v>-</v>
      </c>
      <c r="AK163" s="65" t="str">
        <f t="shared" si="99"/>
        <v/>
      </c>
      <c r="AM163" s="1" t="str">
        <f>IF(V163&lt;&gt;0,IF(COUNT(X163:Z163),IF(R163,MATRIX!K163,IF(S163,MATRIX!L163,IF(T163,MATRIX!M163,S))),IF(COUNT(AB163:AC163),IF(R163,MATRIX!Q163,IF(S163,MATRIX!R163,"--")),"---")),"")</f>
        <v/>
      </c>
      <c r="AO163" s="70" t="str">
        <f>IF(V163&lt;&gt;0,IF(COUNT(X163:Z163),AM163*AE163*MATRIX!F163,IF(COUNT(AB163:AC163),AM163*AE163*MATRIX!F163/2,"")),"")</f>
        <v/>
      </c>
      <c r="AQ163" s="40" t="str">
        <f>IF(ISNUMBER($AE163),IF(ISNUMBER(MATRIX!U163),IF(MATRIX!U163-INT(MATRIX!U163)=0,MATRIX!U163,"("&amp;MATRIX!U163&amp;")"),"n/a"),"")</f>
        <v/>
      </c>
      <c r="AR163" s="77"/>
      <c r="AS163" s="81" t="str">
        <f>IF(ISNUMBER(AE163), IF(ISNUMBER(MATRIX!AD163),AE163*MATRIX!AD163,"n/a"),"")</f>
        <v/>
      </c>
      <c r="AT163" s="77"/>
      <c r="AU163" s="83" t="str">
        <f>IF(ISNUMBER($AE163), IF(ISNUMBER(MATRIX!AF163),$AE163*MATRIX!AF163,"n/a"),"")</f>
        <v/>
      </c>
      <c r="AV163" s="77"/>
      <c r="AW163" s="81" t="str">
        <f>IF(ISNUMBER($AE163), IF(ISNUMBER(MATRIX!AP163),$AE163*MATRIX!AP163,"n/a"),"")</f>
        <v/>
      </c>
      <c r="AX163" s="77" t="s">
        <v>434</v>
      </c>
      <c r="AY163" s="83" t="str">
        <f>IF(ISNUMBER($AE163), IF(ISNUMBER(MATRIX!AR163),$AE163*MATRIX!AR163,"n/a"),"")</f>
        <v/>
      </c>
      <c r="BA163" s="217" t="str">
        <f>IF(ISNUMBER($AE163), IF(MV&gt;200,IF(ISNUMBER(MATRIX!CL163),MATRIX!CL163,"n/a"),IF(ISNUMBER(MATRIX!CH163),MATRIX!CH163,"n/a")),"")</f>
        <v/>
      </c>
      <c r="BB163" s="1"/>
      <c r="BC163" s="1" t="str">
        <f>IF(ISNUMBER(AE163),IF(AND(ISNUMBER('Lo-Z-OUTPUT'!BA163),'Lo-Z-OUTPUT'!BA163&lt;&gt;0),'Lo-Z-OUTPUT'!BA163,'Lo-Z-INPUT'!$K$15*'Lo-Z-INPUT'!$K$7),"")</f>
        <v/>
      </c>
      <c r="BD163" s="1"/>
      <c r="BE163" s="161" t="str">
        <f t="shared" si="100"/>
        <v/>
      </c>
      <c r="BF163" s="1"/>
      <c r="BG163" s="124" t="str">
        <f>IF(ISNUMBER($AE163),IF(MV&lt;200,IF(ISNUMBER(MATRIX!AE163),ROUND((MATRIX!AE163*IDLE/1000)*CKWH,2),"-"),IF(ISNUMBER(MATRIX!AQ163),ROUND((MATRIX!AQ163*IDLE/1000)*CKWH,2),"-")),"")</f>
        <v/>
      </c>
      <c r="BH163" s="125" t="str">
        <f t="shared" si="101"/>
        <v/>
      </c>
      <c r="BJ163" s="105" t="str">
        <f>IF(ISNUMBER($AE163),IF(MV&lt;200,IF(ISNUMBER(MATRIX!AG163),ROUND((MATRIX!AG163/1000)*RUNNING*CKWH,2),"-"),IF(ISNUMBER(MATRIX!AS163),ROUND((MATRIX!AS163/1000)*RUNNING*CKWH,2),"-")),"")</f>
        <v/>
      </c>
      <c r="BK163" s="126" t="str">
        <f t="shared" si="102"/>
        <v/>
      </c>
      <c r="BM163" s="129" t="str">
        <f t="shared" si="103"/>
        <v/>
      </c>
      <c r="BN163" s="127" t="str">
        <f t="shared" si="104"/>
        <v/>
      </c>
      <c r="BP163" s="101" t="str">
        <f>IF(ISNUMBER(AE163),IF(ISNUMBER(MATRIX!BU163),AE163*MATRIX!BU163,"n/a"),"")</f>
        <v/>
      </c>
      <c r="BQ163" s="72"/>
      <c r="BR163" s="72" t="str">
        <f>IF(ISNUMBER(AE163),IF(ISNUMBER(MATRIX!BV163*BE163),AE163*MATRIX!BV163*BE163,"n/a"),"")</f>
        <v/>
      </c>
      <c r="BS163" s="72"/>
      <c r="BT163" s="100" t="str">
        <f t="shared" si="105"/>
        <v/>
      </c>
      <c r="BU163" s="96"/>
      <c r="BV163" s="157" t="str">
        <f t="shared" si="106"/>
        <v/>
      </c>
      <c r="BW163" s="158" t="str">
        <f t="shared" si="107"/>
        <v/>
      </c>
      <c r="BY163" s="85" t="str">
        <f>IF(ISNUMBER(AE163),IF(ISNUMBER(MATRIX!Y163),MATRIX!Y163,"n/a"),"")</f>
        <v/>
      </c>
      <c r="BZ163" s="86" t="str">
        <f t="shared" si="108"/>
        <v/>
      </c>
    </row>
    <row r="164" spans="1:78">
      <c r="A164" s="293" t="str">
        <f>MATRIX!A164</f>
        <v>Dynacord</v>
      </c>
      <c r="B164" s="293" t="str">
        <f>IF(MATRIX!B164&lt;&gt;0,MATRIX!B164,"-")</f>
        <v>IPX10:8</v>
      </c>
      <c r="D164" t="b">
        <f>ISNUMBER(MATRIX!K164)</f>
        <v>1</v>
      </c>
      <c r="E164" t="b">
        <f>ISNUMBER(MATRIX!L164)</f>
        <v>1</v>
      </c>
      <c r="F164" t="b">
        <f>ISNUMBER(MATRIX!M164)</f>
        <v>1</v>
      </c>
      <c r="H164" t="b">
        <f>ISNUMBER(MATRIX!Q164)</f>
        <v>1</v>
      </c>
      <c r="I164" t="b">
        <f>ISNUMBER(MATRIX!R164)</f>
        <v>1</v>
      </c>
      <c r="K164" t="b">
        <f>AND(WLT&lt;=MATRIX!K164,MATRIX!K164&lt;=PIU*WLT)</f>
        <v>0</v>
      </c>
      <c r="L164" t="b">
        <f>AND(WLT&lt;=MATRIX!L164,MATRIX!L164&lt;=PIU*WLT)</f>
        <v>0</v>
      </c>
      <c r="M164" t="b">
        <f>AND(WLT&lt;=MATRIX!M164,MATRIX!M164&lt;=PIU*WLT)</f>
        <v>0</v>
      </c>
      <c r="O164" t="b">
        <f>AND(WLT&lt;=MATRIX!Q164,MATRIX!Q164&lt;=PIU*WLT)</f>
        <v>0</v>
      </c>
      <c r="P164" t="b">
        <f>AND(WLT&lt;=MATRIX!R164,MATRIX!R164&lt;=PIU*WLT)</f>
        <v>0</v>
      </c>
      <c r="R164" t="b">
        <f t="shared" si="51"/>
        <v>1</v>
      </c>
      <c r="S164" t="b">
        <f t="shared" si="52"/>
        <v>0</v>
      </c>
      <c r="T164" t="b">
        <f t="shared" si="53"/>
        <v>0</v>
      </c>
      <c r="V164" s="1">
        <f>IF(AND(ISNUMBER(MATRIX!$F164),MATRIX!$F164&lt;&gt;0),NLT/MATRIX!$F164,"ERROR")</f>
        <v>0</v>
      </c>
      <c r="X164" s="1" t="str">
        <f t="shared" si="92"/>
        <v>-</v>
      </c>
      <c r="Y164" s="1" t="str">
        <f t="shared" si="93"/>
        <v>-</v>
      </c>
      <c r="Z164" s="1" t="str">
        <f t="shared" si="94"/>
        <v>-</v>
      </c>
      <c r="AB164" s="1" t="str">
        <f t="shared" si="95"/>
        <v>-</v>
      </c>
      <c r="AC164" s="1" t="str">
        <f t="shared" si="96"/>
        <v>-</v>
      </c>
      <c r="AE164" s="64" t="str">
        <f t="shared" si="97"/>
        <v/>
      </c>
      <c r="AF164" s="64" t="str">
        <f t="shared" si="98"/>
        <v/>
      </c>
      <c r="AH164" s="62" t="str">
        <f>IF(ISNUMBER(AE164),AE164*MATRIX!E164,"-")</f>
        <v>-</v>
      </c>
      <c r="AJ164" s="215" t="str">
        <f>IF(ISNUMBER($AE164),IF(KP="kg",AE164*MATRIX!CB164,AE164*MATRIX!CB164*2.2),"-")</f>
        <v>-</v>
      </c>
      <c r="AK164" s="65" t="str">
        <f t="shared" si="99"/>
        <v/>
      </c>
      <c r="AM164" s="1" t="str">
        <f>IF(V164&lt;&gt;0,IF(COUNT(X164:Z164),IF(R164,MATRIX!K164,IF(S164,MATRIX!L164,IF(T164,MATRIX!M164,S))),IF(COUNT(AB164:AC164),IF(R164,MATRIX!Q164,IF(S164,MATRIX!R164,"--")),"---")),"")</f>
        <v/>
      </c>
      <c r="AO164" s="70" t="str">
        <f>IF(V164&lt;&gt;0,IF(COUNT(X164:Z164),AM164*AE164*MATRIX!F164,IF(COUNT(AB164:AC164),AM164*AE164*MATRIX!F164/2,"")),"")</f>
        <v/>
      </c>
      <c r="AQ164" s="40" t="str">
        <f>IF(ISNUMBER($AE164),IF(ISNUMBER(MATRIX!U164),IF(MATRIX!U164-INT(MATRIX!U164)=0,MATRIX!U164,"("&amp;MATRIX!U164&amp;")"),"n/a"),"")</f>
        <v/>
      </c>
      <c r="AR164" s="77"/>
      <c r="AS164" s="81" t="str">
        <f>IF(ISNUMBER(AE164), IF(ISNUMBER(MATRIX!AD164),AE164*MATRIX!AD164,"n/a"),"")</f>
        <v/>
      </c>
      <c r="AT164" s="77"/>
      <c r="AU164" s="83" t="str">
        <f>IF(ISNUMBER($AE164), IF(ISNUMBER(MATRIX!AF164),$AE164*MATRIX!AF164,"n/a"),"")</f>
        <v/>
      </c>
      <c r="AV164" s="77"/>
      <c r="AW164" s="81" t="str">
        <f>IF(ISNUMBER($AE164), IF(ISNUMBER(MATRIX!AP164),$AE164*MATRIX!AP164,"n/a"),"")</f>
        <v/>
      </c>
      <c r="AX164" s="77" t="s">
        <v>434</v>
      </c>
      <c r="AY164" s="83" t="str">
        <f>IF(ISNUMBER($AE164), IF(ISNUMBER(MATRIX!AR164),$AE164*MATRIX!AR164,"n/a"),"")</f>
        <v/>
      </c>
      <c r="BA164" s="217" t="str">
        <f>IF(ISNUMBER($AE164), IF(MV&gt;200,IF(ISNUMBER(MATRIX!CL164),MATRIX!CL164,"n/a"),IF(ISNUMBER(MATRIX!CH164),MATRIX!CH164,"n/a")),"")</f>
        <v/>
      </c>
      <c r="BB164" s="1"/>
      <c r="BC164" s="1" t="str">
        <f>IF(ISNUMBER(AE164),IF(AND(ISNUMBER('Lo-Z-OUTPUT'!BA164),'Lo-Z-OUTPUT'!BA164&lt;&gt;0),'Lo-Z-OUTPUT'!BA164,'Lo-Z-INPUT'!$K$15*'Lo-Z-INPUT'!$K$7),"")</f>
        <v/>
      </c>
      <c r="BD164" s="1"/>
      <c r="BE164" s="161" t="str">
        <f t="shared" si="100"/>
        <v/>
      </c>
      <c r="BF164" s="1"/>
      <c r="BG164" s="124" t="str">
        <f>IF(ISNUMBER($AE164),IF(MV&lt;200,IF(ISNUMBER(MATRIX!AE164),ROUND((MATRIX!AE164*IDLE/1000)*CKWH,2),"-"),IF(ISNUMBER(MATRIX!AQ164),ROUND((MATRIX!AQ164*IDLE/1000)*CKWH,2),"-")),"")</f>
        <v/>
      </c>
      <c r="BH164" s="125" t="str">
        <f t="shared" si="101"/>
        <v/>
      </c>
      <c r="BJ164" s="105" t="str">
        <f>IF(ISNUMBER($AE164),IF(MV&lt;200,IF(ISNUMBER(MATRIX!AG164),ROUND((MATRIX!AG164/1000)*RUNNING*CKWH,2),"-"),IF(ISNUMBER(MATRIX!AS164),ROUND((MATRIX!AS164/1000)*RUNNING*CKWH,2),"-")),"")</f>
        <v/>
      </c>
      <c r="BK164" s="126" t="str">
        <f t="shared" si="102"/>
        <v/>
      </c>
      <c r="BM164" s="129" t="str">
        <f t="shared" si="103"/>
        <v/>
      </c>
      <c r="BN164" s="127" t="str">
        <f t="shared" si="104"/>
        <v/>
      </c>
      <c r="BP164" s="101" t="str">
        <f>IF(ISNUMBER(AE164),IF(ISNUMBER(MATRIX!BU164),AE164*MATRIX!BU164,"n/a"),"")</f>
        <v/>
      </c>
      <c r="BQ164" s="72"/>
      <c r="BR164" s="72" t="str">
        <f>IF(ISNUMBER(AE164),IF(ISNUMBER(MATRIX!BV164*BE164),AE164*MATRIX!BV164*BE164,"n/a"),"")</f>
        <v/>
      </c>
      <c r="BS164" s="72"/>
      <c r="BT164" s="100" t="str">
        <f t="shared" si="105"/>
        <v/>
      </c>
      <c r="BU164" s="96"/>
      <c r="BV164" s="157" t="str">
        <f t="shared" si="106"/>
        <v/>
      </c>
      <c r="BW164" s="158" t="str">
        <f t="shared" si="107"/>
        <v/>
      </c>
      <c r="BY164" s="85" t="str">
        <f>IF(ISNUMBER(AE164),IF(ISNUMBER(MATRIX!Y164),MATRIX!Y164,"n/a"),"")</f>
        <v/>
      </c>
      <c r="BZ164" s="86" t="str">
        <f t="shared" si="108"/>
        <v/>
      </c>
    </row>
    <row r="165" spans="1:78">
      <c r="A165" s="293" t="str">
        <f>MATRIX!A165</f>
        <v>Dynacord</v>
      </c>
      <c r="B165" s="293" t="str">
        <f>IF(MATRIX!B165&lt;&gt;0,MATRIX!B165,"-")</f>
        <v>IPX20:4</v>
      </c>
      <c r="D165" t="b">
        <f>ISNUMBER(MATRIX!K165)</f>
        <v>1</v>
      </c>
      <c r="E165" t="b">
        <f>ISNUMBER(MATRIX!L165)</f>
        <v>1</v>
      </c>
      <c r="F165" t="b">
        <f>ISNUMBER(MATRIX!M165)</f>
        <v>1</v>
      </c>
      <c r="H165" t="b">
        <f>ISNUMBER(MATRIX!Q165)</f>
        <v>0</v>
      </c>
      <c r="I165" t="b">
        <f>ISNUMBER(MATRIX!R165)</f>
        <v>0</v>
      </c>
      <c r="K165" t="b">
        <f>AND(WLT&lt;=MATRIX!K165,MATRIX!K165&lt;=PIU*WLT)</f>
        <v>0</v>
      </c>
      <c r="L165" t="b">
        <f>AND(WLT&lt;=MATRIX!L165,MATRIX!L165&lt;=PIU*WLT)</f>
        <v>0</v>
      </c>
      <c r="M165" t="b">
        <f>AND(WLT&lt;=MATRIX!M165,MATRIX!M165&lt;=PIU*WLT)</f>
        <v>0</v>
      </c>
      <c r="O165" t="b">
        <f>AND(WLT&lt;=MATRIX!Q165,MATRIX!Q165&lt;=PIU*WLT)</f>
        <v>0</v>
      </c>
      <c r="P165" t="b">
        <f>AND(WLT&lt;=MATRIX!R165,MATRIX!R165&lt;=PIU*WLT)</f>
        <v>0</v>
      </c>
      <c r="R165" t="b">
        <f t="shared" si="51"/>
        <v>1</v>
      </c>
      <c r="S165" t="b">
        <f t="shared" si="52"/>
        <v>0</v>
      </c>
      <c r="T165" t="b">
        <f t="shared" si="53"/>
        <v>0</v>
      </c>
      <c r="V165" s="1">
        <f>IF(AND(ISNUMBER(MATRIX!$F165),MATRIX!$F165&lt;&gt;0),NLT/MATRIX!$F165,"ERROR")</f>
        <v>0</v>
      </c>
      <c r="X165" s="1" t="str">
        <f t="shared" si="92"/>
        <v>-</v>
      </c>
      <c r="Y165" s="1" t="str">
        <f t="shared" si="93"/>
        <v>-</v>
      </c>
      <c r="Z165" s="1" t="str">
        <f t="shared" si="94"/>
        <v>-</v>
      </c>
      <c r="AB165" s="1" t="str">
        <f t="shared" si="95"/>
        <v>-</v>
      </c>
      <c r="AC165" s="1" t="str">
        <f t="shared" si="96"/>
        <v>-</v>
      </c>
      <c r="AE165" s="64" t="str">
        <f t="shared" si="97"/>
        <v/>
      </c>
      <c r="AF165" s="64" t="str">
        <f t="shared" si="98"/>
        <v/>
      </c>
      <c r="AH165" s="62" t="str">
        <f>IF(ISNUMBER(AE165),AE165*MATRIX!E165,"-")</f>
        <v>-</v>
      </c>
      <c r="AJ165" s="215" t="str">
        <f>IF(ISNUMBER($AE165),IF(KP="kg",AE165*MATRIX!CB165,AE165*MATRIX!CB165*2.2),"-")</f>
        <v>-</v>
      </c>
      <c r="AK165" s="65" t="str">
        <f t="shared" si="99"/>
        <v/>
      </c>
      <c r="AM165" s="1" t="str">
        <f>IF(V165&lt;&gt;0,IF(COUNT(X165:Z165),IF(R165,MATRIX!K165,IF(S165,MATRIX!L165,IF(T165,MATRIX!M165,S))),IF(COUNT(AB165:AC165),IF(R165,MATRIX!Q165,IF(S165,MATRIX!R165,"--")),"---")),"")</f>
        <v/>
      </c>
      <c r="AO165" s="70" t="str">
        <f>IF(V165&lt;&gt;0,IF(COUNT(X165:Z165),AM165*AE165*MATRIX!F165,IF(COUNT(AB165:AC165),AM165*AE165*MATRIX!F165/2,"")),"")</f>
        <v/>
      </c>
      <c r="AQ165" s="40" t="str">
        <f>IF(ISNUMBER($AE165),IF(ISNUMBER(MATRIX!U165),IF(MATRIX!U165-INT(MATRIX!U165)=0,MATRIX!U165,"("&amp;MATRIX!U165&amp;")"),"n/a"),"")</f>
        <v/>
      </c>
      <c r="AR165" s="77"/>
      <c r="AS165" s="81" t="str">
        <f>IF(ISNUMBER(AE165), IF(ISNUMBER(MATRIX!AD165),AE165*MATRIX!AD165,"n/a"),"")</f>
        <v/>
      </c>
      <c r="AT165" s="77"/>
      <c r="AU165" s="83" t="str">
        <f>IF(ISNUMBER($AE165), IF(ISNUMBER(MATRIX!AF165),$AE165*MATRIX!AF165,"n/a"),"")</f>
        <v/>
      </c>
      <c r="AV165" s="77"/>
      <c r="AW165" s="81" t="str">
        <f>IF(ISNUMBER($AE165), IF(ISNUMBER(MATRIX!AP165),$AE165*MATRIX!AP165,"n/a"),"")</f>
        <v/>
      </c>
      <c r="AX165" s="77" t="s">
        <v>434</v>
      </c>
      <c r="AY165" s="83" t="str">
        <f>IF(ISNUMBER($AE165), IF(ISNUMBER(MATRIX!AR165),$AE165*MATRIX!AR165,"n/a"),"")</f>
        <v/>
      </c>
      <c r="BA165" s="217" t="str">
        <f>IF(ISNUMBER($AE165), IF(MV&gt;200,IF(ISNUMBER(MATRIX!CL165),MATRIX!CL165,"n/a"),IF(ISNUMBER(MATRIX!CH165),MATRIX!CH165,"n/a")),"")</f>
        <v/>
      </c>
      <c r="BB165" s="1"/>
      <c r="BC165" s="1" t="str">
        <f>IF(ISNUMBER(AE165),IF(AND(ISNUMBER('Lo-Z-OUTPUT'!BA165),'Lo-Z-OUTPUT'!BA165&lt;&gt;0),'Lo-Z-OUTPUT'!BA165,'Lo-Z-INPUT'!$K$15*'Lo-Z-INPUT'!$K$7),"")</f>
        <v/>
      </c>
      <c r="BD165" s="1"/>
      <c r="BE165" s="161" t="str">
        <f t="shared" si="100"/>
        <v/>
      </c>
      <c r="BF165" s="1"/>
      <c r="BG165" s="124" t="str">
        <f>IF(ISNUMBER($AE165),IF(MV&lt;200,IF(ISNUMBER(MATRIX!AE165),ROUND((MATRIX!AE165*IDLE/1000)*CKWH,2),"-"),IF(ISNUMBER(MATRIX!AQ165),ROUND((MATRIX!AQ165*IDLE/1000)*CKWH,2),"-")),"")</f>
        <v/>
      </c>
      <c r="BH165" s="125" t="str">
        <f t="shared" si="101"/>
        <v/>
      </c>
      <c r="BJ165" s="105" t="str">
        <f>IF(ISNUMBER($AE165),IF(MV&lt;200,IF(ISNUMBER(MATRIX!AG165),ROUND((MATRIX!AG165/1000)*RUNNING*CKWH,2),"-"),IF(ISNUMBER(MATRIX!AS165),ROUND((MATRIX!AS165/1000)*RUNNING*CKWH,2),"-")),"")</f>
        <v/>
      </c>
      <c r="BK165" s="126" t="str">
        <f t="shared" si="102"/>
        <v/>
      </c>
      <c r="BM165" s="129" t="str">
        <f t="shared" si="103"/>
        <v/>
      </c>
      <c r="BN165" s="127" t="str">
        <f t="shared" si="104"/>
        <v/>
      </c>
      <c r="BP165" s="101" t="str">
        <f>IF(ISNUMBER(AE165),IF(ISNUMBER(MATRIX!BU165),AE165*MATRIX!BU165,"n/a"),"")</f>
        <v/>
      </c>
      <c r="BQ165" s="72"/>
      <c r="BR165" s="72" t="str">
        <f>IF(ISNUMBER(AE165),IF(ISNUMBER(MATRIX!BV165*BE165),AE165*MATRIX!BV165*BE165,"n/a"),"")</f>
        <v/>
      </c>
      <c r="BS165" s="72"/>
      <c r="BT165" s="100" t="str">
        <f t="shared" si="105"/>
        <v/>
      </c>
      <c r="BU165" s="96"/>
      <c r="BV165" s="157" t="str">
        <f t="shared" si="106"/>
        <v/>
      </c>
      <c r="BW165" s="158" t="str">
        <f t="shared" si="107"/>
        <v/>
      </c>
      <c r="BY165" s="85" t="str">
        <f>IF(ISNUMBER(AE165),IF(ISNUMBER(MATRIX!Y165),MATRIX!Y165,"n/a"),"")</f>
        <v/>
      </c>
      <c r="BZ165" s="86" t="str">
        <f t="shared" si="108"/>
        <v/>
      </c>
    </row>
    <row r="166" spans="1:78">
      <c r="A166" s="293" t="str">
        <f>MATRIX!A166</f>
        <v>Dynacord</v>
      </c>
      <c r="B166" s="293" t="str">
        <f>IF(MATRIX!B166&lt;&gt;0,MATRIX!B166,"-")</f>
        <v>V600:2</v>
      </c>
      <c r="D166" t="b">
        <f>ISNUMBER(MATRIX!K166)</f>
        <v>1</v>
      </c>
      <c r="E166" t="b">
        <f>ISNUMBER(MATRIX!L166)</f>
        <v>1</v>
      </c>
      <c r="F166" t="b">
        <f>ISNUMBER(MATRIX!M166)</f>
        <v>1</v>
      </c>
      <c r="H166" t="b">
        <f>ISNUMBER(MATRIX!Q166)</f>
        <v>0</v>
      </c>
      <c r="I166" t="b">
        <f>ISNUMBER(MATRIX!R166)</f>
        <v>0</v>
      </c>
      <c r="K166" t="b">
        <f>AND(WLT&lt;=MATRIX!K166,MATRIX!K166&lt;=PIU*WLT)</f>
        <v>0</v>
      </c>
      <c r="L166" t="b">
        <f>AND(WLT&lt;=MATRIX!L166,MATRIX!L166&lt;=PIU*WLT)</f>
        <v>0</v>
      </c>
      <c r="M166" t="b">
        <f>AND(WLT&lt;=MATRIX!M166,MATRIX!M166&lt;=PIU*WLT)</f>
        <v>0</v>
      </c>
      <c r="O166" t="b">
        <f>AND(WLT&lt;=MATRIX!Q166,MATRIX!Q166&lt;=PIU*WLT)</f>
        <v>0</v>
      </c>
      <c r="P166" t="b">
        <f>AND(WLT&lt;=MATRIX!R166,MATRIX!R166&lt;=PIU*WLT)</f>
        <v>0</v>
      </c>
      <c r="R166" t="b">
        <f t="shared" si="51"/>
        <v>1</v>
      </c>
      <c r="S166" t="b">
        <f t="shared" si="52"/>
        <v>0</v>
      </c>
      <c r="T166" t="b">
        <f t="shared" si="53"/>
        <v>0</v>
      </c>
      <c r="V166" s="1">
        <f>IF(AND(ISNUMBER(MATRIX!$F166),MATRIX!$F166&lt;&gt;0),NLT/MATRIX!$F166,"ERROR")</f>
        <v>0</v>
      </c>
      <c r="X166" s="1" t="str">
        <f t="shared" si="92"/>
        <v>-</v>
      </c>
      <c r="Y166" s="1" t="str">
        <f t="shared" si="93"/>
        <v>-</v>
      </c>
      <c r="Z166" s="1" t="str">
        <f t="shared" si="94"/>
        <v>-</v>
      </c>
      <c r="AB166" s="1" t="str">
        <f t="shared" si="95"/>
        <v>-</v>
      </c>
      <c r="AC166" s="1" t="str">
        <f t="shared" si="96"/>
        <v>-</v>
      </c>
      <c r="AE166" s="64" t="str">
        <f t="shared" si="97"/>
        <v/>
      </c>
      <c r="AF166" s="64" t="str">
        <f t="shared" si="98"/>
        <v/>
      </c>
      <c r="AH166" s="62" t="str">
        <f>IF(ISNUMBER(AE166),AE166*MATRIX!E166,"-")</f>
        <v>-</v>
      </c>
      <c r="AJ166" s="215" t="str">
        <f>IF(ISNUMBER($AE166),IF(KP="kg",AE166*MATRIX!CB166,AE166*MATRIX!CB166*2.2),"-")</f>
        <v>-</v>
      </c>
      <c r="AK166" s="65" t="str">
        <f t="shared" si="99"/>
        <v/>
      </c>
      <c r="AM166" s="1" t="str">
        <f>IF(V166&lt;&gt;0,IF(COUNT(X166:Z166),IF(R166,MATRIX!K166,IF(S166,MATRIX!L166,IF(T166,MATRIX!M166,S))),IF(COUNT(AB166:AC166),IF(R166,MATRIX!Q166,IF(S166,MATRIX!R166,"--")),"---")),"")</f>
        <v/>
      </c>
      <c r="AO166" s="70" t="str">
        <f>IF(V166&lt;&gt;0,IF(COUNT(X166:Z166),AM166*AE166*MATRIX!F166,IF(COUNT(AB166:AC166),AM166*AE166*MATRIX!F166/2,"")),"")</f>
        <v/>
      </c>
      <c r="AQ166" s="40" t="str">
        <f>IF(ISNUMBER($AE166),IF(ISNUMBER(MATRIX!U166),IF(MATRIX!U166-INT(MATRIX!U166)=0,MATRIX!U166,"("&amp;MATRIX!U166&amp;")"),"n/a"),"")</f>
        <v/>
      </c>
      <c r="AR166" s="77"/>
      <c r="AS166" s="81" t="str">
        <f>IF(ISNUMBER(AE166), IF(ISNUMBER(MATRIX!AD166),AE166*MATRIX!AD166,"n/a"),"")</f>
        <v/>
      </c>
      <c r="AT166" s="77"/>
      <c r="AU166" s="83" t="str">
        <f>IF(ISNUMBER($AE166), IF(ISNUMBER(MATRIX!AF166),$AE166*MATRIX!AF166,"n/a"),"")</f>
        <v/>
      </c>
      <c r="AV166" s="77"/>
      <c r="AW166" s="81" t="str">
        <f>IF(ISNUMBER($AE166), IF(ISNUMBER(MATRIX!AP166),$AE166*MATRIX!AP166,"n/a"),"")</f>
        <v/>
      </c>
      <c r="AX166" s="77" t="s">
        <v>434</v>
      </c>
      <c r="AY166" s="83" t="str">
        <f>IF(ISNUMBER($AE166), IF(ISNUMBER(MATRIX!AR166),$AE166*MATRIX!AR166,"n/a"),"")</f>
        <v/>
      </c>
      <c r="BA166" s="217" t="str">
        <f>IF(ISNUMBER($AE166), IF(MV&gt;200,IF(ISNUMBER(MATRIX!CL166),MATRIX!CL166,"n/a"),IF(ISNUMBER(MATRIX!CH166),MATRIX!CH166,"n/a")),"")</f>
        <v/>
      </c>
      <c r="BB166" s="1"/>
      <c r="BC166" s="1" t="str">
        <f>IF(ISNUMBER(AE166),IF(AND(ISNUMBER('Lo-Z-OUTPUT'!BA166),'Lo-Z-OUTPUT'!BA166&lt;&gt;0),'Lo-Z-OUTPUT'!BA166,'Lo-Z-INPUT'!$K$15*'Lo-Z-INPUT'!$K$7),"")</f>
        <v/>
      </c>
      <c r="BD166" s="1"/>
      <c r="BE166" s="161" t="str">
        <f t="shared" si="100"/>
        <v/>
      </c>
      <c r="BF166" s="1"/>
      <c r="BG166" s="124" t="str">
        <f>IF(ISNUMBER($AE166),IF(MV&lt;200,IF(ISNUMBER(MATRIX!AE166),ROUND((MATRIX!AE166*IDLE/1000)*CKWH,2),"-"),IF(ISNUMBER(MATRIX!AQ166),ROUND((MATRIX!AQ166*IDLE/1000)*CKWH,2),"-")),"")</f>
        <v/>
      </c>
      <c r="BH166" s="125" t="str">
        <f t="shared" si="101"/>
        <v/>
      </c>
      <c r="BJ166" s="105" t="str">
        <f>IF(ISNUMBER($AE166),IF(MV&lt;200,IF(ISNUMBER(MATRIX!AG166),ROUND((MATRIX!AG166/1000)*RUNNING*CKWH,2),"-"),IF(ISNUMBER(MATRIX!AS166),ROUND((MATRIX!AS166/1000)*RUNNING*CKWH,2),"-")),"")</f>
        <v/>
      </c>
      <c r="BK166" s="126" t="str">
        <f t="shared" si="102"/>
        <v/>
      </c>
      <c r="BM166" s="129" t="str">
        <f t="shared" si="103"/>
        <v/>
      </c>
      <c r="BN166" s="127" t="str">
        <f t="shared" si="104"/>
        <v/>
      </c>
      <c r="BP166" s="101" t="str">
        <f>IF(ISNUMBER(AE166),IF(ISNUMBER(MATRIX!BU166),AE166*MATRIX!BU166,"n/a"),"")</f>
        <v/>
      </c>
      <c r="BQ166" s="72"/>
      <c r="BR166" s="72" t="str">
        <f>IF(ISNUMBER(AE166),IF(ISNUMBER(MATRIX!BV166*BE166),AE166*MATRIX!BV166*BE166,"n/a"),"")</f>
        <v/>
      </c>
      <c r="BS166" s="72"/>
      <c r="BT166" s="100" t="str">
        <f t="shared" si="105"/>
        <v/>
      </c>
      <c r="BU166" s="96"/>
      <c r="BV166" s="157" t="str">
        <f t="shared" si="106"/>
        <v/>
      </c>
      <c r="BW166" s="158" t="str">
        <f t="shared" si="107"/>
        <v/>
      </c>
      <c r="BY166" s="85" t="str">
        <f>IF(ISNUMBER(AE166),IF(ISNUMBER(MATRIX!Y166),MATRIX!Y166,"n/a"),"")</f>
        <v/>
      </c>
      <c r="BZ166" s="86" t="str">
        <f t="shared" si="108"/>
        <v/>
      </c>
    </row>
    <row r="167" spans="1:78">
      <c r="A167" s="293" t="str">
        <f>MATRIX!A167</f>
        <v>Dynacord</v>
      </c>
      <c r="B167" s="293" t="str">
        <f>IF(MATRIX!B167&lt;&gt;0,MATRIX!B167,"-")</f>
        <v>V600:4</v>
      </c>
      <c r="D167" t="b">
        <f>ISNUMBER(MATRIX!K167)</f>
        <v>1</v>
      </c>
      <c r="E167" t="b">
        <f>ISNUMBER(MATRIX!L167)</f>
        <v>1</v>
      </c>
      <c r="F167" t="b">
        <f>ISNUMBER(MATRIX!M167)</f>
        <v>1</v>
      </c>
      <c r="H167" t="b">
        <f>ISNUMBER(MATRIX!Q167)</f>
        <v>0</v>
      </c>
      <c r="I167" t="b">
        <f>ISNUMBER(MATRIX!R167)</f>
        <v>0</v>
      </c>
      <c r="K167" t="b">
        <f>AND(WLT&lt;=MATRIX!K167,MATRIX!K167&lt;=PIU*WLT)</f>
        <v>0</v>
      </c>
      <c r="L167" t="b">
        <f>AND(WLT&lt;=MATRIX!L167,MATRIX!L167&lt;=PIU*WLT)</f>
        <v>0</v>
      </c>
      <c r="M167" t="b">
        <f>AND(WLT&lt;=MATRIX!M167,MATRIX!M167&lt;=PIU*WLT)</f>
        <v>0</v>
      </c>
      <c r="O167" t="b">
        <f>AND(WLT&lt;=MATRIX!Q167,MATRIX!Q167&lt;=PIU*WLT)</f>
        <v>0</v>
      </c>
      <c r="P167" t="b">
        <f>AND(WLT&lt;=MATRIX!R167,MATRIX!R167&lt;=PIU*WLT)</f>
        <v>0</v>
      </c>
      <c r="R167" t="b">
        <f t="shared" si="51"/>
        <v>1</v>
      </c>
      <c r="S167" t="b">
        <f t="shared" si="52"/>
        <v>0</v>
      </c>
      <c r="T167" t="b">
        <f t="shared" si="53"/>
        <v>0</v>
      </c>
      <c r="V167" s="1">
        <f>IF(AND(ISNUMBER(MATRIX!$F167),MATRIX!$F167&lt;&gt;0),NLT/MATRIX!$F167,"ERROR")</f>
        <v>0</v>
      </c>
      <c r="X167" s="1" t="str">
        <f t="shared" si="92"/>
        <v>-</v>
      </c>
      <c r="Y167" s="1" t="str">
        <f t="shared" si="93"/>
        <v>-</v>
      </c>
      <c r="Z167" s="1" t="str">
        <f t="shared" si="94"/>
        <v>-</v>
      </c>
      <c r="AB167" s="1" t="str">
        <f t="shared" si="95"/>
        <v>-</v>
      </c>
      <c r="AC167" s="1" t="str">
        <f t="shared" si="96"/>
        <v>-</v>
      </c>
      <c r="AE167" s="64" t="str">
        <f t="shared" si="97"/>
        <v/>
      </c>
      <c r="AF167" s="64" t="str">
        <f t="shared" si="98"/>
        <v/>
      </c>
      <c r="AH167" s="62" t="str">
        <f>IF(ISNUMBER(AE167),AE167*MATRIX!E167,"-")</f>
        <v>-</v>
      </c>
      <c r="AJ167" s="215" t="str">
        <f>IF(ISNUMBER($AE167),IF(KP="kg",AE167*MATRIX!CB167,AE167*MATRIX!CB167*2.2),"-")</f>
        <v>-</v>
      </c>
      <c r="AK167" s="65" t="str">
        <f t="shared" si="99"/>
        <v/>
      </c>
      <c r="AM167" s="1" t="str">
        <f>IF(V167&lt;&gt;0,IF(COUNT(X167:Z167),IF(R167,MATRIX!K167,IF(S167,MATRIX!L167,IF(T167,MATRIX!M167,S))),IF(COUNT(AB167:AC167),IF(R167,MATRIX!Q167,IF(S167,MATRIX!R167,"--")),"---")),"")</f>
        <v/>
      </c>
      <c r="AO167" s="70" t="str">
        <f>IF(V167&lt;&gt;0,IF(COUNT(X167:Z167),AM167*AE167*MATRIX!F167,IF(COUNT(AB167:AC167),AM167*AE167*MATRIX!F167/2,"")),"")</f>
        <v/>
      </c>
      <c r="AQ167" s="40" t="str">
        <f>IF(ISNUMBER($AE167),IF(ISNUMBER(MATRIX!U167),IF(MATRIX!U167-INT(MATRIX!U167)=0,MATRIX!U167,"("&amp;MATRIX!U167&amp;")"),"n/a"),"")</f>
        <v/>
      </c>
      <c r="AR167" s="77"/>
      <c r="AS167" s="81" t="str">
        <f>IF(ISNUMBER(AE167), IF(ISNUMBER(MATRIX!AD167),AE167*MATRIX!AD167,"n/a"),"")</f>
        <v/>
      </c>
      <c r="AT167" s="77"/>
      <c r="AU167" s="83" t="str">
        <f>IF(ISNUMBER($AE167), IF(ISNUMBER(MATRIX!AF167),$AE167*MATRIX!AF167,"n/a"),"")</f>
        <v/>
      </c>
      <c r="AV167" s="77"/>
      <c r="AW167" s="81" t="str">
        <f>IF(ISNUMBER($AE167), IF(ISNUMBER(MATRIX!AP167),$AE167*MATRIX!AP167,"n/a"),"")</f>
        <v/>
      </c>
      <c r="AX167" s="77" t="s">
        <v>434</v>
      </c>
      <c r="AY167" s="83" t="str">
        <f>IF(ISNUMBER($AE167), IF(ISNUMBER(MATRIX!AR167),$AE167*MATRIX!AR167,"n/a"),"")</f>
        <v/>
      </c>
      <c r="BA167" s="217" t="str">
        <f>IF(ISNUMBER($AE167), IF(MV&gt;200,IF(ISNUMBER(MATRIX!CL167),MATRIX!CL167,"n/a"),IF(ISNUMBER(MATRIX!CH167),MATRIX!CH167,"n/a")),"")</f>
        <v/>
      </c>
      <c r="BB167" s="1"/>
      <c r="BC167" s="1" t="str">
        <f>IF(ISNUMBER(AE167),IF(AND(ISNUMBER('Lo-Z-OUTPUT'!BA167),'Lo-Z-OUTPUT'!BA167&lt;&gt;0),'Lo-Z-OUTPUT'!BA167,'Lo-Z-INPUT'!$K$15*'Lo-Z-INPUT'!$K$7),"")</f>
        <v/>
      </c>
      <c r="BD167" s="1"/>
      <c r="BE167" s="161" t="str">
        <f t="shared" si="100"/>
        <v/>
      </c>
      <c r="BF167" s="1"/>
      <c r="BG167" s="124" t="str">
        <f>IF(ISNUMBER($AE167),IF(MV&lt;200,IF(ISNUMBER(MATRIX!AE167),ROUND((MATRIX!AE167*IDLE/1000)*CKWH,2),"-"),IF(ISNUMBER(MATRIX!AQ167),ROUND((MATRIX!AQ167*IDLE/1000)*CKWH,2),"-")),"")</f>
        <v/>
      </c>
      <c r="BH167" s="125" t="str">
        <f t="shared" si="101"/>
        <v/>
      </c>
      <c r="BJ167" s="105" t="str">
        <f>IF(ISNUMBER($AE167),IF(MV&lt;200,IF(ISNUMBER(MATRIX!AG167),ROUND((MATRIX!AG167/1000)*RUNNING*CKWH,2),"-"),IF(ISNUMBER(MATRIX!AS167),ROUND((MATRIX!AS167/1000)*RUNNING*CKWH,2),"-")),"")</f>
        <v/>
      </c>
      <c r="BK167" s="126" t="str">
        <f t="shared" si="102"/>
        <v/>
      </c>
      <c r="BM167" s="129" t="str">
        <f t="shared" si="103"/>
        <v/>
      </c>
      <c r="BN167" s="127" t="str">
        <f t="shared" si="104"/>
        <v/>
      </c>
      <c r="BP167" s="101" t="str">
        <f>IF(ISNUMBER(AE167),IF(ISNUMBER(MATRIX!BU167),AE167*MATRIX!BU167,"n/a"),"")</f>
        <v/>
      </c>
      <c r="BQ167" s="72"/>
      <c r="BR167" s="72" t="str">
        <f>IF(ISNUMBER(AE167),IF(ISNUMBER(MATRIX!BV167*BE167),AE167*MATRIX!BV167*BE167,"n/a"),"")</f>
        <v/>
      </c>
      <c r="BS167" s="72"/>
      <c r="BT167" s="100" t="str">
        <f t="shared" si="105"/>
        <v/>
      </c>
      <c r="BU167" s="96"/>
      <c r="BV167" s="157" t="str">
        <f t="shared" si="106"/>
        <v/>
      </c>
      <c r="BW167" s="158" t="str">
        <f t="shared" si="107"/>
        <v/>
      </c>
      <c r="BY167" s="85" t="str">
        <f>IF(ISNUMBER(AE167),IF(ISNUMBER(MATRIX!Y167),MATRIX!Y167,"n/a"),"")</f>
        <v/>
      </c>
      <c r="BZ167" s="86" t="str">
        <f t="shared" si="108"/>
        <v/>
      </c>
    </row>
    <row r="168" spans="1:78">
      <c r="A168" s="293" t="str">
        <f>MATRIX!A168</f>
        <v>Dynacord</v>
      </c>
      <c r="B168" s="293" t="str">
        <f>IF(MATRIX!B168&lt;&gt;0,MATRIX!B168,"-")</f>
        <v>DSA 8405</v>
      </c>
      <c r="D168" t="b">
        <f>ISNUMBER(MATRIX!K168)</f>
        <v>1</v>
      </c>
      <c r="E168" t="b">
        <f>ISNUMBER(MATRIX!L168)</f>
        <v>1</v>
      </c>
      <c r="F168" t="b">
        <f>ISNUMBER(MATRIX!M168)</f>
        <v>1</v>
      </c>
      <c r="H168" t="b">
        <f>ISNUMBER(MATRIX!Q168)</f>
        <v>1</v>
      </c>
      <c r="I168" t="b">
        <f>ISNUMBER(MATRIX!R168)</f>
        <v>1</v>
      </c>
      <c r="K168" t="b">
        <f>AND(WLT&lt;=MATRIX!K168,MATRIX!K168&lt;=PIU*WLT)</f>
        <v>0</v>
      </c>
      <c r="L168" t="b">
        <f>AND(WLT&lt;=MATRIX!L168,MATRIX!L168&lt;=PIU*WLT)</f>
        <v>0</v>
      </c>
      <c r="M168" t="b">
        <f>AND(WLT&lt;=MATRIX!M168,MATRIX!M168&lt;=PIU*WLT)</f>
        <v>0</v>
      </c>
      <c r="O168" t="b">
        <f>AND(WLT&lt;=MATRIX!Q168,MATRIX!Q168&lt;=PIU*WLT)</f>
        <v>0</v>
      </c>
      <c r="P168" t="b">
        <f>AND(WLT&lt;=MATRIX!R168,MATRIX!R168&lt;=PIU*WLT)</f>
        <v>0</v>
      </c>
      <c r="R168" t="b">
        <f t="shared" si="51"/>
        <v>1</v>
      </c>
      <c r="S168" t="b">
        <f t="shared" si="52"/>
        <v>0</v>
      </c>
      <c r="T168" t="b">
        <f t="shared" si="53"/>
        <v>0</v>
      </c>
      <c r="V168" s="1">
        <f>IF(AND(ISNUMBER(MATRIX!$F168),MATRIX!$F168&lt;&gt;0),NLT/MATRIX!$F168,"ERROR")</f>
        <v>0</v>
      </c>
      <c r="X168" s="1" t="str">
        <f t="shared" si="92"/>
        <v>-</v>
      </c>
      <c r="Y168" s="1" t="str">
        <f t="shared" si="93"/>
        <v>-</v>
      </c>
      <c r="Z168" s="1" t="str">
        <f t="shared" si="94"/>
        <v>-</v>
      </c>
      <c r="AB168" s="1" t="str">
        <f t="shared" si="95"/>
        <v>-</v>
      </c>
      <c r="AC168" s="1" t="str">
        <f t="shared" si="96"/>
        <v>-</v>
      </c>
      <c r="AE168" s="64" t="str">
        <f t="shared" si="97"/>
        <v/>
      </c>
      <c r="AF168" s="64" t="str">
        <f t="shared" si="98"/>
        <v/>
      </c>
      <c r="AH168" s="62" t="str">
        <f>IF(ISNUMBER(AE168),AE168*MATRIX!E168,"-")</f>
        <v>-</v>
      </c>
      <c r="AJ168" s="215" t="str">
        <f>IF(ISNUMBER($AE168),IF(KP="kg",AE168*MATRIX!CB168,AE168*MATRIX!CB168*2.2),"-")</f>
        <v>-</v>
      </c>
      <c r="AK168" s="65" t="str">
        <f t="shared" si="99"/>
        <v/>
      </c>
      <c r="AM168" s="1" t="str">
        <f>IF(V168&lt;&gt;0,IF(COUNT(X168:Z168),IF(R168,MATRIX!K168,IF(S168,MATRIX!L168,IF(T168,MATRIX!M168,S))),IF(COUNT(AB168:AC168),IF(R168,MATRIX!Q168,IF(S168,MATRIX!R168,"--")),"---")),"")</f>
        <v/>
      </c>
      <c r="AO168" s="70" t="str">
        <f>IF(V168&lt;&gt;0,IF(COUNT(X168:Z168),AM168*AE168*MATRIX!F168,IF(COUNT(AB168:AC168),AM168*AE168*MATRIX!F168/2,"")),"")</f>
        <v/>
      </c>
      <c r="AQ168" s="40" t="str">
        <f>IF(ISNUMBER($AE168),IF(ISNUMBER(MATRIX!U168),IF(MATRIX!U168-INT(MATRIX!U168)=0,MATRIX!U168,"("&amp;MATRIX!U168&amp;")"),"n/a"),"")</f>
        <v/>
      </c>
      <c r="AR168" s="77"/>
      <c r="AS168" s="81" t="str">
        <f>IF(ISNUMBER(AE168), IF(ISNUMBER(MATRIX!AD168),AE168*MATRIX!AD168,"n/a"),"")</f>
        <v/>
      </c>
      <c r="AT168" s="77"/>
      <c r="AU168" s="83" t="str">
        <f>IF(ISNUMBER($AE168), IF(ISNUMBER(MATRIX!AF168),$AE168*MATRIX!AF168,"n/a"),"")</f>
        <v/>
      </c>
      <c r="AV168" s="77"/>
      <c r="AW168" s="81" t="str">
        <f>IF(ISNUMBER($AE168), IF(ISNUMBER(MATRIX!AP168),$AE168*MATRIX!AP168,"n/a"),"")</f>
        <v/>
      </c>
      <c r="AX168" s="77" t="s">
        <v>434</v>
      </c>
      <c r="AY168" s="83" t="str">
        <f>IF(ISNUMBER($AE168), IF(ISNUMBER(MATRIX!AR168),$AE168*MATRIX!AR168,"n/a"),"")</f>
        <v/>
      </c>
      <c r="BA168" s="217" t="str">
        <f>IF(ISNUMBER($AE168), IF(MV&gt;200,IF(ISNUMBER(MATRIX!CL168),MATRIX!CL168,"n/a"),IF(ISNUMBER(MATRIX!CH168),MATRIX!CH168,"n/a")),"")</f>
        <v/>
      </c>
      <c r="BB168" s="1"/>
      <c r="BC168" s="1" t="str">
        <f>IF(ISNUMBER(AE168),IF(AND(ISNUMBER('Lo-Z-OUTPUT'!BA168),'Lo-Z-OUTPUT'!BA168&lt;&gt;0),'Lo-Z-OUTPUT'!BA168,'Lo-Z-INPUT'!$K$15*'Lo-Z-INPUT'!$K$7),"")</f>
        <v/>
      </c>
      <c r="BD168" s="1"/>
      <c r="BE168" s="161" t="str">
        <f t="shared" si="100"/>
        <v/>
      </c>
      <c r="BF168" s="1"/>
      <c r="BG168" s="124" t="str">
        <f>IF(ISNUMBER($AE168),IF(MV&lt;200,IF(ISNUMBER(MATRIX!AE168),ROUND((MATRIX!AE168*IDLE/1000)*CKWH,2),"-"),IF(ISNUMBER(MATRIX!AQ168),ROUND((MATRIX!AQ168*IDLE/1000)*CKWH,2),"-")),"")</f>
        <v/>
      </c>
      <c r="BH168" s="125" t="str">
        <f t="shared" si="101"/>
        <v/>
      </c>
      <c r="BJ168" s="105" t="str">
        <f>IF(ISNUMBER($AE168),IF(MV&lt;200,IF(ISNUMBER(MATRIX!AG168),ROUND((MATRIX!AG168/1000)*RUNNING*CKWH,2),"-"),IF(ISNUMBER(MATRIX!AS168),ROUND((MATRIX!AS168/1000)*RUNNING*CKWH,2),"-")),"")</f>
        <v/>
      </c>
      <c r="BK168" s="126" t="str">
        <f t="shared" si="102"/>
        <v/>
      </c>
      <c r="BM168" s="129" t="str">
        <f t="shared" si="103"/>
        <v/>
      </c>
      <c r="BN168" s="127" t="str">
        <f t="shared" si="104"/>
        <v/>
      </c>
      <c r="BP168" s="101" t="str">
        <f>IF(ISNUMBER(AE168),IF(ISNUMBER(MATRIX!BU168),AE168*MATRIX!BU168,"n/a"),"")</f>
        <v/>
      </c>
      <c r="BQ168" s="72"/>
      <c r="BR168" s="72" t="str">
        <f>IF(ISNUMBER(AE168),IF(ISNUMBER(MATRIX!BV168*BE168),AE168*MATRIX!BV168*BE168,"n/a"),"")</f>
        <v/>
      </c>
      <c r="BS168" s="72"/>
      <c r="BT168" s="100" t="str">
        <f t="shared" si="105"/>
        <v/>
      </c>
      <c r="BU168" s="96"/>
      <c r="BV168" s="157" t="str">
        <f t="shared" si="106"/>
        <v/>
      </c>
      <c r="BW168" s="158" t="str">
        <f t="shared" si="107"/>
        <v/>
      </c>
      <c r="BY168" s="85" t="str">
        <f>IF(ISNUMBER(AE168),IF(ISNUMBER(MATRIX!Y168),MATRIX!Y168,"n/a"),"")</f>
        <v/>
      </c>
      <c r="BZ168" s="86" t="str">
        <f t="shared" si="108"/>
        <v/>
      </c>
    </row>
    <row r="169" spans="1:78">
      <c r="A169" s="293" t="str">
        <f>MATRIX!A169</f>
        <v>Dynacord</v>
      </c>
      <c r="B169" s="293" t="str">
        <f>IF(MATRIX!B169&lt;&gt;0,MATRIX!B169,"-")</f>
        <v>DSA 8410</v>
      </c>
      <c r="D169" t="b">
        <f>ISNUMBER(MATRIX!K169)</f>
        <v>1</v>
      </c>
      <c r="E169" t="b">
        <f>ISNUMBER(MATRIX!L169)</f>
        <v>1</v>
      </c>
      <c r="F169" t="b">
        <f>ISNUMBER(MATRIX!M169)</f>
        <v>1</v>
      </c>
      <c r="H169" t="b">
        <f>ISNUMBER(MATRIX!Q169)</f>
        <v>1</v>
      </c>
      <c r="I169" t="b">
        <f>ISNUMBER(MATRIX!R169)</f>
        <v>1</v>
      </c>
      <c r="K169" t="b">
        <f>AND(WLT&lt;=MATRIX!K169,MATRIX!K169&lt;=PIU*WLT)</f>
        <v>0</v>
      </c>
      <c r="L169" t="b">
        <f>AND(WLT&lt;=MATRIX!L169,MATRIX!L169&lt;=PIU*WLT)</f>
        <v>0</v>
      </c>
      <c r="M169" t="b">
        <f>AND(WLT&lt;=MATRIX!M169,MATRIX!M169&lt;=PIU*WLT)</f>
        <v>0</v>
      </c>
      <c r="O169" t="b">
        <f>AND(WLT&lt;=MATRIX!Q169,MATRIX!Q169&lt;=PIU*WLT)</f>
        <v>0</v>
      </c>
      <c r="P169" t="b">
        <f>AND(WLT&lt;=MATRIX!R169,MATRIX!R169&lt;=PIU*WLT)</f>
        <v>0</v>
      </c>
      <c r="R169" t="b">
        <f t="shared" si="51"/>
        <v>1</v>
      </c>
      <c r="S169" t="b">
        <f t="shared" si="52"/>
        <v>0</v>
      </c>
      <c r="T169" t="b">
        <f t="shared" si="53"/>
        <v>0</v>
      </c>
      <c r="V169" s="1">
        <f>IF(AND(ISNUMBER(MATRIX!$F169),MATRIX!$F169&lt;&gt;0),NLT/MATRIX!$F169,"ERROR")</f>
        <v>0</v>
      </c>
      <c r="X169" s="1" t="str">
        <f t="shared" si="92"/>
        <v>-</v>
      </c>
      <c r="Y169" s="1" t="str">
        <f t="shared" si="93"/>
        <v>-</v>
      </c>
      <c r="Z169" s="1" t="str">
        <f t="shared" si="94"/>
        <v>-</v>
      </c>
      <c r="AB169" s="1" t="str">
        <f t="shared" si="95"/>
        <v>-</v>
      </c>
      <c r="AC169" s="1" t="str">
        <f t="shared" si="96"/>
        <v>-</v>
      </c>
      <c r="AE169" s="64" t="str">
        <f t="shared" si="97"/>
        <v/>
      </c>
      <c r="AF169" s="64" t="str">
        <f t="shared" si="98"/>
        <v/>
      </c>
      <c r="AH169" s="62" t="str">
        <f>IF(ISNUMBER(AE169),AE169*MATRIX!E169,"-")</f>
        <v>-</v>
      </c>
      <c r="AJ169" s="215" t="str">
        <f>IF(ISNUMBER($AE169),IF(KP="kg",AE169*MATRIX!CB169,AE169*MATRIX!CB169*2.2),"-")</f>
        <v>-</v>
      </c>
      <c r="AK169" s="65" t="str">
        <f t="shared" si="99"/>
        <v/>
      </c>
      <c r="AM169" s="1" t="str">
        <f>IF(V169&lt;&gt;0,IF(COUNT(X169:Z169),IF(R169,MATRIX!K169,IF(S169,MATRIX!L169,IF(T169,MATRIX!M169,S))),IF(COUNT(AB169:AC169),IF(R169,MATRIX!Q169,IF(S169,MATRIX!R169,"--")),"---")),"")</f>
        <v/>
      </c>
      <c r="AO169" s="70" t="str">
        <f>IF(V169&lt;&gt;0,IF(COUNT(X169:Z169),AM169*AE169*MATRIX!F169,IF(COUNT(AB169:AC169),AM169*AE169*MATRIX!F169/2,"")),"")</f>
        <v/>
      </c>
      <c r="AQ169" s="40" t="str">
        <f>IF(ISNUMBER($AE169),IF(ISNUMBER(MATRIX!U169),IF(MATRIX!U169-INT(MATRIX!U169)=0,MATRIX!U169,"("&amp;MATRIX!U169&amp;")"),"n/a"),"")</f>
        <v/>
      </c>
      <c r="AR169" s="77"/>
      <c r="AS169" s="81" t="str">
        <f>IF(ISNUMBER(AE169), IF(ISNUMBER(MATRIX!AD169),AE169*MATRIX!AD169,"n/a"),"")</f>
        <v/>
      </c>
      <c r="AT169" s="77"/>
      <c r="AU169" s="83" t="str">
        <f>IF(ISNUMBER($AE169), IF(ISNUMBER(MATRIX!AF169),$AE169*MATRIX!AF169,"n/a"),"")</f>
        <v/>
      </c>
      <c r="AV169" s="77"/>
      <c r="AW169" s="81" t="str">
        <f>IF(ISNUMBER($AE169), IF(ISNUMBER(MATRIX!AP169),$AE169*MATRIX!AP169,"n/a"),"")</f>
        <v/>
      </c>
      <c r="AX169" s="77" t="s">
        <v>434</v>
      </c>
      <c r="AY169" s="83" t="str">
        <f>IF(ISNUMBER($AE169), IF(ISNUMBER(MATRIX!AR169),$AE169*MATRIX!AR169,"n/a"),"")</f>
        <v/>
      </c>
      <c r="BA169" s="217" t="str">
        <f>IF(ISNUMBER($AE169), IF(MV&gt;200,IF(ISNUMBER(MATRIX!CL169),MATRIX!CL169,"n/a"),IF(ISNUMBER(MATRIX!CH169),MATRIX!CH169,"n/a")),"")</f>
        <v/>
      </c>
      <c r="BB169" s="1"/>
      <c r="BC169" s="1" t="str">
        <f>IF(ISNUMBER(AE169),IF(AND(ISNUMBER('Lo-Z-OUTPUT'!BA169),'Lo-Z-OUTPUT'!BA169&lt;&gt;0),'Lo-Z-OUTPUT'!BA169,'Lo-Z-INPUT'!$K$15*'Lo-Z-INPUT'!$K$7),"")</f>
        <v/>
      </c>
      <c r="BD169" s="1"/>
      <c r="BE169" s="161" t="str">
        <f t="shared" si="100"/>
        <v/>
      </c>
      <c r="BF169" s="1"/>
      <c r="BG169" s="124" t="str">
        <f>IF(ISNUMBER($AE169),IF(MV&lt;200,IF(ISNUMBER(MATRIX!AE169),ROUND((MATRIX!AE169*IDLE/1000)*CKWH,2),"-"),IF(ISNUMBER(MATRIX!AQ169),ROUND((MATRIX!AQ169*IDLE/1000)*CKWH,2),"-")),"")</f>
        <v/>
      </c>
      <c r="BH169" s="125" t="str">
        <f t="shared" si="101"/>
        <v/>
      </c>
      <c r="BJ169" s="105" t="str">
        <f>IF(ISNUMBER($AE169),IF(MV&lt;200,IF(ISNUMBER(MATRIX!AG169),ROUND((MATRIX!AG169/1000)*RUNNING*CKWH,2),"-"),IF(ISNUMBER(MATRIX!AS169),ROUND((MATRIX!AS169/1000)*RUNNING*CKWH,2),"-")),"")</f>
        <v/>
      </c>
      <c r="BK169" s="126" t="str">
        <f t="shared" si="102"/>
        <v/>
      </c>
      <c r="BM169" s="129" t="str">
        <f t="shared" si="103"/>
        <v/>
      </c>
      <c r="BN169" s="127" t="str">
        <f t="shared" si="104"/>
        <v/>
      </c>
      <c r="BP169" s="101" t="str">
        <f>IF(ISNUMBER(AE169),IF(ISNUMBER(MATRIX!BU169),AE169*MATRIX!BU169,"n/a"),"")</f>
        <v/>
      </c>
      <c r="BQ169" s="72"/>
      <c r="BR169" s="72" t="str">
        <f>IF(ISNUMBER(AE169),IF(ISNUMBER(MATRIX!BV169*BE169),AE169*MATRIX!BV169*BE169,"n/a"),"")</f>
        <v/>
      </c>
      <c r="BS169" s="72"/>
      <c r="BT169" s="100" t="str">
        <f t="shared" si="105"/>
        <v/>
      </c>
      <c r="BU169" s="96"/>
      <c r="BV169" s="157" t="str">
        <f t="shared" si="106"/>
        <v/>
      </c>
      <c r="BW169" s="158" t="str">
        <f t="shared" si="107"/>
        <v/>
      </c>
      <c r="BY169" s="85" t="str">
        <f>IF(ISNUMBER(AE169),IF(ISNUMBER(MATRIX!Y169),MATRIX!Y169,"n/a"),"")</f>
        <v/>
      </c>
      <c r="BZ169" s="86" t="str">
        <f t="shared" si="108"/>
        <v/>
      </c>
    </row>
    <row r="170" spans="1:78">
      <c r="A170" s="173" t="str">
        <f>MATRIX!A170</f>
        <v>Dynacord</v>
      </c>
      <c r="B170" s="173" t="str">
        <f>IF(MATRIX!B170&lt;&gt;0,MATRIX!B170,"-")</f>
        <v>DSA 8805</v>
      </c>
      <c r="D170" t="b">
        <f>ISNUMBER(MATRIX!K170)</f>
        <v>1</v>
      </c>
      <c r="E170" t="b">
        <f>ISNUMBER(MATRIX!L170)</f>
        <v>1</v>
      </c>
      <c r="F170" t="b">
        <f>ISNUMBER(MATRIX!M170)</f>
        <v>1</v>
      </c>
      <c r="H170" t="b">
        <f>ISNUMBER(MATRIX!Q170)</f>
        <v>1</v>
      </c>
      <c r="I170" t="b">
        <f>ISNUMBER(MATRIX!R170)</f>
        <v>1</v>
      </c>
      <c r="K170" t="b">
        <f>AND(WLT&lt;=MATRIX!K170,MATRIX!K170&lt;=PIU*WLT)</f>
        <v>0</v>
      </c>
      <c r="L170" t="b">
        <f>AND(WLT&lt;=MATRIX!L170,MATRIX!L170&lt;=PIU*WLT)</f>
        <v>0</v>
      </c>
      <c r="M170" t="b">
        <f>AND(WLT&lt;=MATRIX!M170,MATRIX!M170&lt;=PIU*WLT)</f>
        <v>0</v>
      </c>
      <c r="O170" t="b">
        <f>AND(WLT&lt;=MATRIX!Q170,MATRIX!Q170&lt;=PIU*WLT)</f>
        <v>0</v>
      </c>
      <c r="P170" t="b">
        <f>AND(WLT&lt;=MATRIX!R170,MATRIX!R170&lt;=PIU*WLT)</f>
        <v>0</v>
      </c>
      <c r="R170" t="b">
        <f t="shared" si="51"/>
        <v>1</v>
      </c>
      <c r="S170" t="b">
        <f t="shared" si="52"/>
        <v>0</v>
      </c>
      <c r="T170" t="b">
        <f t="shared" si="53"/>
        <v>0</v>
      </c>
      <c r="V170" s="1">
        <f>IF(AND(ISNUMBER(MATRIX!$F170),MATRIX!$F170&lt;&gt;0),NLT/MATRIX!$F170,"ERROR")</f>
        <v>0</v>
      </c>
      <c r="X170" s="1" t="str">
        <f t="shared" ref="X170:X224" si="109">IF(AND(K170,R170),CEILING(V170,1),"-")</f>
        <v>-</v>
      </c>
      <c r="Y170" s="1" t="str">
        <f t="shared" ref="Y170:Y224" si="110">IF(AND(L170,S170),CEILING(V170,1),"-")</f>
        <v>-</v>
      </c>
      <c r="Z170" s="1" t="str">
        <f t="shared" ref="Z170:Z224" si="111">IF(AND(M170,T170),CEILING(V170,1),"-")</f>
        <v>-</v>
      </c>
      <c r="AB170" s="1" t="str">
        <f t="shared" ref="AB170:AB224" si="112">IF(AND(O170,R170),CEILING(V170*2,1),"-")</f>
        <v>-</v>
      </c>
      <c r="AC170" s="1" t="str">
        <f t="shared" ref="AC170:AC224" si="113">IF(AND(P170,S170),CEILING(V170*2,1),"-")</f>
        <v>-</v>
      </c>
      <c r="AE170" s="64" t="str">
        <f t="shared" ref="AE170:AE224" si="114">IF(V170&lt;&gt;0,IF(COUNT(X170:Z170),CEILING(V170,1),IF(COUNT(AB170:AC170),CEILING(V170*2,1),"-")),"")</f>
        <v/>
      </c>
      <c r="AF170" s="64" t="str">
        <f t="shared" ref="AF170:AF224" si="115">IF(AND(COUNT(X170:Z170)=0,COUNT(AB170:AC170),ISNUMBER(AE170)),"B","")</f>
        <v/>
      </c>
      <c r="AH170" s="62" t="str">
        <f>IF(ISNUMBER(AE170),AE170*MATRIX!E170,"-")</f>
        <v>-</v>
      </c>
      <c r="AJ170" s="215" t="str">
        <f>IF(ISNUMBER($AE170),IF(KP="kg",AE170*MATRIX!CB170,AE170*MATRIX!CB170*2.2),"-")</f>
        <v>-</v>
      </c>
      <c r="AK170" s="65" t="str">
        <f t="shared" ref="AK170:AK224" si="116">IF(ISNUMBER(AE170),KP,"")</f>
        <v/>
      </c>
      <c r="AM170" s="1" t="str">
        <f>IF(V170&lt;&gt;0,IF(COUNT(X170:Z170),IF(R170,MATRIX!K170,IF(S170,MATRIX!L170,IF(T170,MATRIX!M170,S))),IF(COUNT(AB170:AC170),IF(R170,MATRIX!Q170,IF(S170,MATRIX!R170,"--")),"---")),"")</f>
        <v/>
      </c>
      <c r="AO170" s="70" t="str">
        <f>IF(V170&lt;&gt;0,IF(COUNT(X170:Z170),AM170*AE170*MATRIX!F170,IF(COUNT(AB170:AC170),AM170*AE170*MATRIX!F170/2,"")),"")</f>
        <v/>
      </c>
      <c r="AQ170" s="40" t="str">
        <f>IF(ISNUMBER($AE170),IF(ISNUMBER(MATRIX!U170),IF(MATRIX!U170-INT(MATRIX!U170)=0,MATRIX!U170,"("&amp;MATRIX!U170&amp;")"),"n/a"),"")</f>
        <v/>
      </c>
      <c r="AR170" s="77"/>
      <c r="AS170" s="81" t="str">
        <f>IF(ISNUMBER(AE170), IF(ISNUMBER(MATRIX!AD170),AE170*MATRIX!AD170,"n/a"),"")</f>
        <v/>
      </c>
      <c r="AT170" s="77"/>
      <c r="AU170" s="83" t="str">
        <f>IF(ISNUMBER($AE170), IF(ISNUMBER(MATRIX!AF170),$AE170*MATRIX!AF170,"n/a"),"")</f>
        <v/>
      </c>
      <c r="AV170" s="77"/>
      <c r="AW170" s="81" t="str">
        <f>IF(ISNUMBER($AE170), IF(ISNUMBER(MATRIX!AP170),$AE170*MATRIX!AP170,"n/a"),"")</f>
        <v/>
      </c>
      <c r="AX170" s="77" t="s">
        <v>434</v>
      </c>
      <c r="AY170" s="83" t="str">
        <f>IF(ISNUMBER($AE170), IF(ISNUMBER(MATRIX!AR170),$AE170*MATRIX!AR170,"n/a"),"")</f>
        <v/>
      </c>
      <c r="BA170" s="217" t="str">
        <f>IF(ISNUMBER($AE170), IF(MV&gt;200,IF(ISNUMBER(MATRIX!CL170),MATRIX!CL170,"n/a"),IF(ISNUMBER(MATRIX!CH170),MATRIX!CH170,"n/a")),"")</f>
        <v/>
      </c>
      <c r="BB170" s="1"/>
      <c r="BC170" s="1" t="str">
        <f>IF(ISNUMBER(AE170),IF(AND(ISNUMBER('Lo-Z-OUTPUT'!BA170),'Lo-Z-OUTPUT'!BA170&lt;&gt;0),'Lo-Z-OUTPUT'!BA170,'Lo-Z-INPUT'!$K$15*'Lo-Z-INPUT'!$K$7),"")</f>
        <v/>
      </c>
      <c r="BD170" s="1"/>
      <c r="BE170" s="161" t="str">
        <f t="shared" ref="BE170:BE224" si="117">IF(ISNUMBER($AE170),IF(BC170/AO170&lt;1,BC170/AO170,1),"")</f>
        <v/>
      </c>
      <c r="BF170" s="1"/>
      <c r="BG170" s="124" t="str">
        <f>IF(ISNUMBER($AE170),IF(MV&lt;200,IF(ISNUMBER(MATRIX!AE170),ROUND((MATRIX!AE170*IDLE/1000)*CKWH,2),"-"),IF(ISNUMBER(MATRIX!AQ170),ROUND((MATRIX!AQ170*IDLE/1000)*CKWH,2),"-")),"")</f>
        <v/>
      </c>
      <c r="BH170" s="125" t="str">
        <f t="shared" ref="BH170:BH224" si="118">IF(ISNUMBER(BG170),ES,"")</f>
        <v/>
      </c>
      <c r="BJ170" s="105" t="str">
        <f>IF(ISNUMBER($AE170),IF(MV&lt;200,IF(ISNUMBER(MATRIX!AG170),ROUND((MATRIX!AG170/1000)*RUNNING*CKWH,2),"-"),IF(ISNUMBER(MATRIX!AS170),ROUND((MATRIX!AS170/1000)*RUNNING*CKWH,2),"-")),"")</f>
        <v/>
      </c>
      <c r="BK170" s="126" t="str">
        <f t="shared" ref="BK170:BK224" si="119">IF(ISNUMBER(BJ170),ES,"")</f>
        <v/>
      </c>
      <c r="BM170" s="129" t="str">
        <f t="shared" ref="BM170:BM224" si="120">IF(ISNUMBER($AE170),IF(ISNUMBER(BG170*BJ170),ROUND($AE170*DAYS*(BG170+BJ170*BE170),2),"n/a"),"")</f>
        <v/>
      </c>
      <c r="BN170" s="127" t="str">
        <f t="shared" ref="BN170:BN224" si="121">IF(ISNUMBER(BM170),ES,"")</f>
        <v/>
      </c>
      <c r="BP170" s="101" t="str">
        <f>IF(ISNUMBER(AE170),IF(ISNUMBER(MATRIX!BU170),AE170*MATRIX!BU170,"n/a"),"")</f>
        <v/>
      </c>
      <c r="BQ170" s="72"/>
      <c r="BR170" s="72" t="str">
        <f>IF(ISNUMBER(AE170),IF(ISNUMBER(MATRIX!BV170*BE170),AE170*MATRIX!BV170*BE170,"n/a"),"")</f>
        <v/>
      </c>
      <c r="BS170" s="72"/>
      <c r="BT170" s="100" t="str">
        <f t="shared" ref="BT170:BT224" si="122">IF(AND(ISNUMBER(BP170),ISNUMBER(BR170)),(BP170*IDLE+BR170*RUNNING)*DAYS/1000,"")</f>
        <v/>
      </c>
      <c r="BU170" s="96"/>
      <c r="BV170" s="157" t="str">
        <f t="shared" ref="BV170:BV224" si="123">IF(ISNUMBER(BT170),BT170*CBTU,"")</f>
        <v/>
      </c>
      <c r="BW170" s="158" t="str">
        <f t="shared" ref="BW170:BW224" si="124">IF(ISNUMBER(BV170),ES,"")</f>
        <v/>
      </c>
      <c r="BY170" s="85" t="str">
        <f>IF(ISNUMBER(AE170),IF(ISNUMBER(MATRIX!Y170),MATRIX!Y170,"n/a"),"")</f>
        <v/>
      </c>
      <c r="BZ170" s="86" t="str">
        <f t="shared" ref="BZ170:BZ224" si="125">IF(ISNUMBER(BY170),"dB","")</f>
        <v/>
      </c>
    </row>
    <row r="171" spans="1:78">
      <c r="A171" s="173" t="str">
        <f>MATRIX!A171</f>
        <v>APEX</v>
      </c>
      <c r="B171" s="173" t="str">
        <f>IF(MATRIX!B171&lt;&gt;0,MATRIX!B171,"-")</f>
        <v>CP354</v>
      </c>
      <c r="D171" t="b">
        <f>ISNUMBER(MATRIX!K171)</f>
        <v>1</v>
      </c>
      <c r="E171" t="b">
        <f>ISNUMBER(MATRIX!L171)</f>
        <v>1</v>
      </c>
      <c r="F171" t="b">
        <f>ISNUMBER(MATRIX!M171)</f>
        <v>1</v>
      </c>
      <c r="H171" t="b">
        <f>ISNUMBER(MATRIX!Q171)</f>
        <v>1</v>
      </c>
      <c r="I171" t="b">
        <f>ISNUMBER(MATRIX!R171)</f>
        <v>1</v>
      </c>
      <c r="K171" t="b">
        <f>AND(WLT&lt;=MATRIX!K171,MATRIX!K171&lt;=PIU*WLT)</f>
        <v>0</v>
      </c>
      <c r="L171" t="b">
        <f>AND(WLT&lt;=MATRIX!L171,MATRIX!L171&lt;=PIU*WLT)</f>
        <v>0</v>
      </c>
      <c r="M171" t="b">
        <f>AND(WLT&lt;=MATRIX!M171,MATRIX!M171&lt;=PIU*WLT)</f>
        <v>0</v>
      </c>
      <c r="O171" t="b">
        <f>AND(WLT&lt;=MATRIX!Q171,MATRIX!Q171&lt;=PIU*WLT)</f>
        <v>0</v>
      </c>
      <c r="P171" t="b">
        <f>AND(WLT&lt;=MATRIX!R171,MATRIX!R171&lt;=PIU*WLT)</f>
        <v>0</v>
      </c>
      <c r="R171" t="b">
        <f t="shared" ref="R171:R234" si="126">AND(OHM8MENO&lt;=ZLT,ZLT&lt;=OHM8PIU)</f>
        <v>1</v>
      </c>
      <c r="S171" t="b">
        <f t="shared" ref="S171:S234" si="127">AND(OHM4MENO&lt;=ZLT,ZLT&lt;=OHM4PIU)</f>
        <v>0</v>
      </c>
      <c r="T171" t="b">
        <f t="shared" ref="T171:T234" si="128">AND(OHM2MENO&lt;=ZLT,ZLT&lt;=OHM2PIU)</f>
        <v>0</v>
      </c>
      <c r="V171" s="1">
        <f>IF(AND(ISNUMBER(MATRIX!$F171),MATRIX!$F171&lt;&gt;0),NLT/MATRIX!$F171,"ERROR")</f>
        <v>0</v>
      </c>
      <c r="X171" s="1" t="str">
        <f t="shared" si="109"/>
        <v>-</v>
      </c>
      <c r="Y171" s="1" t="str">
        <f t="shared" si="110"/>
        <v>-</v>
      </c>
      <c r="Z171" s="1" t="str">
        <f t="shared" si="111"/>
        <v>-</v>
      </c>
      <c r="AB171" s="1" t="str">
        <f t="shared" si="112"/>
        <v>-</v>
      </c>
      <c r="AC171" s="1" t="str">
        <f t="shared" si="113"/>
        <v>-</v>
      </c>
      <c r="AE171" s="64" t="str">
        <f t="shared" si="114"/>
        <v/>
      </c>
      <c r="AF171" s="64" t="str">
        <f t="shared" si="115"/>
        <v/>
      </c>
      <c r="AH171" s="62" t="str">
        <f>IF(ISNUMBER(AE171),AE171*MATRIX!E171,"-")</f>
        <v>-</v>
      </c>
      <c r="AJ171" s="215" t="str">
        <f>IF(ISNUMBER($AE171),IF(KP="kg",AE171*MATRIX!CB171,AE171*MATRIX!CB171*2.2),"-")</f>
        <v>-</v>
      </c>
      <c r="AK171" s="65" t="str">
        <f t="shared" si="116"/>
        <v/>
      </c>
      <c r="AM171" s="1" t="str">
        <f>IF(V171&lt;&gt;0,IF(COUNT(X171:Z171),IF(R171,MATRIX!K171,IF(S171,MATRIX!L171,IF(T171,MATRIX!M171,S))),IF(COUNT(AB171:AC171),IF(R171,MATRIX!Q171,IF(S171,MATRIX!R171,"--")),"---")),"")</f>
        <v/>
      </c>
      <c r="AO171" s="70" t="str">
        <f>IF(V171&lt;&gt;0,IF(COUNT(X171:Z171),AM171*AE171*MATRIX!F171,IF(COUNT(AB171:AC171),AM171*AE171*MATRIX!F171/2,"")),"")</f>
        <v/>
      </c>
      <c r="AQ171" s="40" t="str">
        <f>IF(ISNUMBER($AE171),IF(ISNUMBER(MATRIX!U171),IF(MATRIX!U171-INT(MATRIX!U171)=0,MATRIX!U171,"("&amp;MATRIX!U171&amp;")"),"n/a"),"")</f>
        <v/>
      </c>
      <c r="AR171" s="77"/>
      <c r="AS171" s="81" t="str">
        <f>IF(ISNUMBER(AE171), IF(ISNUMBER(MATRIX!AD171),AE171*MATRIX!AD171,"n/a"),"")</f>
        <v/>
      </c>
      <c r="AT171" s="77"/>
      <c r="AU171" s="83" t="str">
        <f>IF(ISNUMBER($AE171), IF(ISNUMBER(MATRIX!AF171),$AE171*MATRIX!AF171,"n/a"),"")</f>
        <v/>
      </c>
      <c r="AV171" s="77"/>
      <c r="AW171" s="81" t="str">
        <f>IF(ISNUMBER($AE171), IF(ISNUMBER(MATRIX!AP171),$AE171*MATRIX!AP171,"n/a"),"")</f>
        <v/>
      </c>
      <c r="AX171" s="77" t="s">
        <v>434</v>
      </c>
      <c r="AY171" s="83" t="str">
        <f>IF(ISNUMBER($AE171), IF(ISNUMBER(MATRIX!AR171),$AE171*MATRIX!AR171,"n/a"),"")</f>
        <v/>
      </c>
      <c r="BA171" s="217" t="str">
        <f>IF(ISNUMBER($AE171), IF(MV&gt;200,IF(ISNUMBER(MATRIX!CL171),MATRIX!CL171,"n/a"),IF(ISNUMBER(MATRIX!CH171),MATRIX!CH171,"n/a")),"")</f>
        <v/>
      </c>
      <c r="BB171" s="1"/>
      <c r="BC171" s="1" t="str">
        <f>IF(ISNUMBER(AE171),IF(AND(ISNUMBER('Lo-Z-OUTPUT'!BA171),'Lo-Z-OUTPUT'!BA171&lt;&gt;0),'Lo-Z-OUTPUT'!BA171,'Lo-Z-INPUT'!$K$15*'Lo-Z-INPUT'!$K$7),"")</f>
        <v/>
      </c>
      <c r="BD171" s="1"/>
      <c r="BE171" s="161" t="str">
        <f t="shared" si="117"/>
        <v/>
      </c>
      <c r="BF171" s="1"/>
      <c r="BG171" s="124" t="str">
        <f>IF(ISNUMBER($AE171),IF(MV&lt;200,IF(ISNUMBER(MATRIX!AE171),ROUND((MATRIX!AE171*IDLE/1000)*CKWH,2),"-"),IF(ISNUMBER(MATRIX!AQ171),ROUND((MATRIX!AQ171*IDLE/1000)*CKWH,2),"-")),"")</f>
        <v/>
      </c>
      <c r="BH171" s="125" t="str">
        <f t="shared" si="118"/>
        <v/>
      </c>
      <c r="BJ171" s="105" t="str">
        <f>IF(ISNUMBER($AE171),IF(MV&lt;200,IF(ISNUMBER(MATRIX!AG171),ROUND((MATRIX!AG171/1000)*RUNNING*CKWH,2),"-"),IF(ISNUMBER(MATRIX!AS171),ROUND((MATRIX!AS171/1000)*RUNNING*CKWH,2),"-")),"")</f>
        <v/>
      </c>
      <c r="BK171" s="126" t="str">
        <f t="shared" si="119"/>
        <v/>
      </c>
      <c r="BM171" s="129" t="str">
        <f t="shared" si="120"/>
        <v/>
      </c>
      <c r="BN171" s="127" t="str">
        <f t="shared" si="121"/>
        <v/>
      </c>
      <c r="BP171" s="101" t="str">
        <f>IF(ISNUMBER(AE171),IF(ISNUMBER(MATRIX!BU171),AE171*MATRIX!BU171,"n/a"),"")</f>
        <v/>
      </c>
      <c r="BQ171" s="72"/>
      <c r="BR171" s="72" t="str">
        <f>IF(ISNUMBER(AE171),IF(ISNUMBER(MATRIX!BV171*BE171),AE171*MATRIX!BV171*BE171,"n/a"),"")</f>
        <v/>
      </c>
      <c r="BS171" s="72"/>
      <c r="BT171" s="100" t="str">
        <f t="shared" si="122"/>
        <v/>
      </c>
      <c r="BU171" s="96"/>
      <c r="BV171" s="157" t="str">
        <f t="shared" si="123"/>
        <v/>
      </c>
      <c r="BW171" s="158" t="str">
        <f t="shared" si="124"/>
        <v/>
      </c>
      <c r="BY171" s="85" t="str">
        <f>IF(ISNUMBER(AE171),IF(ISNUMBER(MATRIX!Y171),MATRIX!Y171,"n/a"),"")</f>
        <v/>
      </c>
      <c r="BZ171" s="86" t="str">
        <f t="shared" si="125"/>
        <v/>
      </c>
    </row>
    <row r="172" spans="1:78">
      <c r="A172" s="173" t="str">
        <f>MATRIX!A172</f>
        <v>APEX</v>
      </c>
      <c r="B172" s="173" t="str">
        <f>IF(MATRIX!B172&lt;&gt;0,MATRIX!B172,"-")</f>
        <v>CP704</v>
      </c>
      <c r="D172" t="b">
        <f>ISNUMBER(MATRIX!K172)</f>
        <v>1</v>
      </c>
      <c r="E172" t="b">
        <f>ISNUMBER(MATRIX!L172)</f>
        <v>1</v>
      </c>
      <c r="F172" t="b">
        <f>ISNUMBER(MATRIX!M172)</f>
        <v>1</v>
      </c>
      <c r="H172" t="b">
        <f>ISNUMBER(MATRIX!Q172)</f>
        <v>1</v>
      </c>
      <c r="I172" t="b">
        <f>ISNUMBER(MATRIX!R172)</f>
        <v>1</v>
      </c>
      <c r="K172" t="b">
        <f>AND(WLT&lt;=MATRIX!K172,MATRIX!K172&lt;=PIU*WLT)</f>
        <v>0</v>
      </c>
      <c r="L172" t="b">
        <f>AND(WLT&lt;=MATRIX!L172,MATRIX!L172&lt;=PIU*WLT)</f>
        <v>0</v>
      </c>
      <c r="M172" t="b">
        <f>AND(WLT&lt;=MATRIX!M172,MATRIX!M172&lt;=PIU*WLT)</f>
        <v>0</v>
      </c>
      <c r="O172" t="b">
        <f>AND(WLT&lt;=MATRIX!Q172,MATRIX!Q172&lt;=PIU*WLT)</f>
        <v>0</v>
      </c>
      <c r="P172" t="b">
        <f>AND(WLT&lt;=MATRIX!R172,MATRIX!R172&lt;=PIU*WLT)</f>
        <v>0</v>
      </c>
      <c r="R172" t="b">
        <f t="shared" si="126"/>
        <v>1</v>
      </c>
      <c r="S172" t="b">
        <f t="shared" si="127"/>
        <v>0</v>
      </c>
      <c r="T172" t="b">
        <f t="shared" si="128"/>
        <v>0</v>
      </c>
      <c r="V172" s="1">
        <f>IF(AND(ISNUMBER(MATRIX!$F172),MATRIX!$F172&lt;&gt;0),NLT/MATRIX!$F172,"ERROR")</f>
        <v>0</v>
      </c>
      <c r="X172" s="1" t="str">
        <f t="shared" si="109"/>
        <v>-</v>
      </c>
      <c r="Y172" s="1" t="str">
        <f t="shared" si="110"/>
        <v>-</v>
      </c>
      <c r="Z172" s="1" t="str">
        <f t="shared" si="111"/>
        <v>-</v>
      </c>
      <c r="AB172" s="1" t="str">
        <f t="shared" si="112"/>
        <v>-</v>
      </c>
      <c r="AC172" s="1" t="str">
        <f t="shared" si="113"/>
        <v>-</v>
      </c>
      <c r="AE172" s="64" t="str">
        <f t="shared" si="114"/>
        <v/>
      </c>
      <c r="AF172" s="64" t="str">
        <f t="shared" si="115"/>
        <v/>
      </c>
      <c r="AH172" s="62" t="str">
        <f>IF(ISNUMBER(AE172),AE172*MATRIX!E172,"-")</f>
        <v>-</v>
      </c>
      <c r="AJ172" s="215" t="str">
        <f>IF(ISNUMBER($AE172),IF(KP="kg",AE172*MATRIX!CB172,AE172*MATRIX!CB172*2.2),"-")</f>
        <v>-</v>
      </c>
      <c r="AK172" s="65" t="str">
        <f t="shared" si="116"/>
        <v/>
      </c>
      <c r="AM172" s="1" t="str">
        <f>IF(V172&lt;&gt;0,IF(COUNT(X172:Z172),IF(R172,MATRIX!K172,IF(S172,MATRIX!L172,IF(T172,MATRIX!M172,S))),IF(COUNT(AB172:AC172),IF(R172,MATRIX!Q172,IF(S172,MATRIX!R172,"--")),"---")),"")</f>
        <v/>
      </c>
      <c r="AO172" s="70" t="str">
        <f>IF(V172&lt;&gt;0,IF(COUNT(X172:Z172),AM172*AE172*MATRIX!F172,IF(COUNT(AB172:AC172),AM172*AE172*MATRIX!F172/2,"")),"")</f>
        <v/>
      </c>
      <c r="AQ172" s="40" t="str">
        <f>IF(ISNUMBER($AE172),IF(ISNUMBER(MATRIX!U172),IF(MATRIX!U172-INT(MATRIX!U172)=0,MATRIX!U172,"("&amp;MATRIX!U172&amp;")"),"n/a"),"")</f>
        <v/>
      </c>
      <c r="AR172" s="77"/>
      <c r="AS172" s="81" t="str">
        <f>IF(ISNUMBER(AE172), IF(ISNUMBER(MATRIX!AD172),AE172*MATRIX!AD172,"n/a"),"")</f>
        <v/>
      </c>
      <c r="AT172" s="77"/>
      <c r="AU172" s="83" t="str">
        <f>IF(ISNUMBER($AE172), IF(ISNUMBER(MATRIX!AF172),$AE172*MATRIX!AF172,"n/a"),"")</f>
        <v/>
      </c>
      <c r="AV172" s="77"/>
      <c r="AW172" s="81" t="str">
        <f>IF(ISNUMBER($AE172), IF(ISNUMBER(MATRIX!AP172),$AE172*MATRIX!AP172,"n/a"),"")</f>
        <v/>
      </c>
      <c r="AX172" s="77" t="s">
        <v>434</v>
      </c>
      <c r="AY172" s="83" t="str">
        <f>IF(ISNUMBER($AE172), IF(ISNUMBER(MATRIX!AR172),$AE172*MATRIX!AR172,"n/a"),"")</f>
        <v/>
      </c>
      <c r="BA172" s="217" t="str">
        <f>IF(ISNUMBER($AE172), IF(MV&gt;200,IF(ISNUMBER(MATRIX!CL172),MATRIX!CL172,"n/a"),IF(ISNUMBER(MATRIX!CH172),MATRIX!CH172,"n/a")),"")</f>
        <v/>
      </c>
      <c r="BB172" s="1"/>
      <c r="BC172" s="1" t="str">
        <f>IF(ISNUMBER(AE172),IF(AND(ISNUMBER('Lo-Z-OUTPUT'!BA172),'Lo-Z-OUTPUT'!BA172&lt;&gt;0),'Lo-Z-OUTPUT'!BA172,'Lo-Z-INPUT'!$K$15*'Lo-Z-INPUT'!$K$7),"")</f>
        <v/>
      </c>
      <c r="BD172" s="1"/>
      <c r="BE172" s="161" t="str">
        <f t="shared" si="117"/>
        <v/>
      </c>
      <c r="BF172" s="1"/>
      <c r="BG172" s="124" t="str">
        <f>IF(ISNUMBER($AE172),IF(MV&lt;200,IF(ISNUMBER(MATRIX!AE172),ROUND((MATRIX!AE172*IDLE/1000)*CKWH,2),"-"),IF(ISNUMBER(MATRIX!AQ172),ROUND((MATRIX!AQ172*IDLE/1000)*CKWH,2),"-")),"")</f>
        <v/>
      </c>
      <c r="BH172" s="125" t="str">
        <f t="shared" si="118"/>
        <v/>
      </c>
      <c r="BJ172" s="105" t="str">
        <f>IF(ISNUMBER($AE172),IF(MV&lt;200,IF(ISNUMBER(MATRIX!AG172),ROUND((MATRIX!AG172/1000)*RUNNING*CKWH,2),"-"),IF(ISNUMBER(MATRIX!AS172),ROUND((MATRIX!AS172/1000)*RUNNING*CKWH,2),"-")),"")</f>
        <v/>
      </c>
      <c r="BK172" s="126" t="str">
        <f t="shared" si="119"/>
        <v/>
      </c>
      <c r="BM172" s="129" t="str">
        <f t="shared" si="120"/>
        <v/>
      </c>
      <c r="BN172" s="127" t="str">
        <f t="shared" si="121"/>
        <v/>
      </c>
      <c r="BP172" s="101" t="str">
        <f>IF(ISNUMBER(AE172),IF(ISNUMBER(MATRIX!BU172),AE172*MATRIX!BU172,"n/a"),"")</f>
        <v/>
      </c>
      <c r="BQ172" s="72"/>
      <c r="BR172" s="72" t="str">
        <f>IF(ISNUMBER(AE172),IF(ISNUMBER(MATRIX!BV172*BE172),AE172*MATRIX!BV172*BE172,"n/a"),"")</f>
        <v/>
      </c>
      <c r="BS172" s="72"/>
      <c r="BT172" s="100" t="str">
        <f t="shared" si="122"/>
        <v/>
      </c>
      <c r="BU172" s="96"/>
      <c r="BV172" s="157" t="str">
        <f t="shared" si="123"/>
        <v/>
      </c>
      <c r="BW172" s="158" t="str">
        <f t="shared" si="124"/>
        <v/>
      </c>
      <c r="BY172" s="85" t="str">
        <f>IF(ISNUMBER(AE172),IF(ISNUMBER(MATRIX!Y172),MATRIX!Y172,"n/a"),"")</f>
        <v/>
      </c>
      <c r="BZ172" s="86" t="str">
        <f t="shared" si="125"/>
        <v/>
      </c>
    </row>
    <row r="173" spans="1:78">
      <c r="A173" s="173" t="str">
        <f>MATRIX!A173</f>
        <v>APEX</v>
      </c>
      <c r="B173" s="173" t="str">
        <f>IF(MATRIX!B173&lt;&gt;0,MATRIX!B173,"-")</f>
        <v>CP1504</v>
      </c>
      <c r="D173" t="b">
        <f>ISNUMBER(MATRIX!K173)</f>
        <v>1</v>
      </c>
      <c r="E173" t="b">
        <f>ISNUMBER(MATRIX!L173)</f>
        <v>1</v>
      </c>
      <c r="F173" t="b">
        <f>ISNUMBER(MATRIX!M173)</f>
        <v>1</v>
      </c>
      <c r="H173" t="b">
        <f>ISNUMBER(MATRIX!Q173)</f>
        <v>0</v>
      </c>
      <c r="I173" t="b">
        <f>ISNUMBER(MATRIX!R173)</f>
        <v>0</v>
      </c>
      <c r="K173" t="b">
        <f>AND(WLT&lt;=MATRIX!K173,MATRIX!K173&lt;=PIU*WLT)</f>
        <v>0</v>
      </c>
      <c r="L173" t="b">
        <f>AND(WLT&lt;=MATRIX!L173,MATRIX!L173&lt;=PIU*WLT)</f>
        <v>0</v>
      </c>
      <c r="M173" t="b">
        <f>AND(WLT&lt;=MATRIX!M173,MATRIX!M173&lt;=PIU*WLT)</f>
        <v>0</v>
      </c>
      <c r="O173" t="b">
        <f>AND(WLT&lt;=MATRIX!Q173,MATRIX!Q173&lt;=PIU*WLT)</f>
        <v>0</v>
      </c>
      <c r="P173" t="b">
        <f>AND(WLT&lt;=MATRIX!R173,MATRIX!R173&lt;=PIU*WLT)</f>
        <v>0</v>
      </c>
      <c r="R173" t="b">
        <f t="shared" si="126"/>
        <v>1</v>
      </c>
      <c r="S173" t="b">
        <f t="shared" si="127"/>
        <v>0</v>
      </c>
      <c r="T173" t="b">
        <f t="shared" si="128"/>
        <v>0</v>
      </c>
      <c r="V173" s="1">
        <f>IF(AND(ISNUMBER(MATRIX!$F173),MATRIX!$F173&lt;&gt;0),NLT/MATRIX!$F173,"ERROR")</f>
        <v>0</v>
      </c>
      <c r="X173" s="1" t="str">
        <f t="shared" si="109"/>
        <v>-</v>
      </c>
      <c r="Y173" s="1" t="str">
        <f t="shared" si="110"/>
        <v>-</v>
      </c>
      <c r="Z173" s="1" t="str">
        <f t="shared" si="111"/>
        <v>-</v>
      </c>
      <c r="AB173" s="1" t="str">
        <f t="shared" si="112"/>
        <v>-</v>
      </c>
      <c r="AC173" s="1" t="str">
        <f t="shared" si="113"/>
        <v>-</v>
      </c>
      <c r="AE173" s="64" t="str">
        <f t="shared" si="114"/>
        <v/>
      </c>
      <c r="AF173" s="64" t="str">
        <f t="shared" si="115"/>
        <v/>
      </c>
      <c r="AH173" s="62" t="str">
        <f>IF(ISNUMBER(AE173),AE173*MATRIX!E173,"-")</f>
        <v>-</v>
      </c>
      <c r="AJ173" s="215" t="str">
        <f>IF(ISNUMBER($AE173),IF(KP="kg",AE173*MATRIX!CB173,AE173*MATRIX!CB173*2.2),"-")</f>
        <v>-</v>
      </c>
      <c r="AK173" s="65" t="str">
        <f t="shared" si="116"/>
        <v/>
      </c>
      <c r="AM173" s="1" t="str">
        <f>IF(V173&lt;&gt;0,IF(COUNT(X173:Z173),IF(R173,MATRIX!K173,IF(S173,MATRIX!L173,IF(T173,MATRIX!M173,S))),IF(COUNT(AB173:AC173),IF(R173,MATRIX!Q173,IF(S173,MATRIX!R173,"--")),"---")),"")</f>
        <v/>
      </c>
      <c r="AO173" s="70" t="str">
        <f>IF(V173&lt;&gt;0,IF(COUNT(X173:Z173),AM173*AE173*MATRIX!F173,IF(COUNT(AB173:AC173),AM173*AE173*MATRIX!F173/2,"")),"")</f>
        <v/>
      </c>
      <c r="AQ173" s="40" t="str">
        <f>IF(ISNUMBER($AE173),IF(ISNUMBER(MATRIX!U173),IF(MATRIX!U173-INT(MATRIX!U173)=0,MATRIX!U173,"("&amp;MATRIX!U173&amp;")"),"n/a"),"")</f>
        <v/>
      </c>
      <c r="AR173" s="77"/>
      <c r="AS173" s="81" t="str">
        <f>IF(ISNUMBER(AE173), IF(ISNUMBER(MATRIX!AD173),AE173*MATRIX!AD173,"n/a"),"")</f>
        <v/>
      </c>
      <c r="AT173" s="77"/>
      <c r="AU173" s="83" t="str">
        <f>IF(ISNUMBER($AE173), IF(ISNUMBER(MATRIX!AF173),$AE173*MATRIX!AF173,"n/a"),"")</f>
        <v/>
      </c>
      <c r="AV173" s="77"/>
      <c r="AW173" s="81" t="str">
        <f>IF(ISNUMBER($AE173), IF(ISNUMBER(MATRIX!AP173),$AE173*MATRIX!AP173,"n/a"),"")</f>
        <v/>
      </c>
      <c r="AX173" s="77" t="s">
        <v>434</v>
      </c>
      <c r="AY173" s="83" t="str">
        <f>IF(ISNUMBER($AE173), IF(ISNUMBER(MATRIX!AR173),$AE173*MATRIX!AR173,"n/a"),"")</f>
        <v/>
      </c>
      <c r="BA173" s="217" t="str">
        <f>IF(ISNUMBER($AE173), IF(MV&gt;200,IF(ISNUMBER(MATRIX!CL173),MATRIX!CL173,"n/a"),IF(ISNUMBER(MATRIX!CH173),MATRIX!CH173,"n/a")),"")</f>
        <v/>
      </c>
      <c r="BB173" s="1"/>
      <c r="BC173" s="1" t="str">
        <f>IF(ISNUMBER(AE173),IF(AND(ISNUMBER('Lo-Z-OUTPUT'!BA173),'Lo-Z-OUTPUT'!BA173&lt;&gt;0),'Lo-Z-OUTPUT'!BA173,'Lo-Z-INPUT'!$K$15*'Lo-Z-INPUT'!$K$7),"")</f>
        <v/>
      </c>
      <c r="BD173" s="1"/>
      <c r="BE173" s="161" t="str">
        <f t="shared" si="117"/>
        <v/>
      </c>
      <c r="BF173" s="1"/>
      <c r="BG173" s="124" t="str">
        <f>IF(ISNUMBER($AE173),IF(MV&lt;200,IF(ISNUMBER(MATRIX!AE173),ROUND((MATRIX!AE173*IDLE/1000)*CKWH,2),"-"),IF(ISNUMBER(MATRIX!AQ173),ROUND((MATRIX!AQ173*IDLE/1000)*CKWH,2),"-")),"")</f>
        <v/>
      </c>
      <c r="BH173" s="125" t="str">
        <f t="shared" si="118"/>
        <v/>
      </c>
      <c r="BJ173" s="105" t="str">
        <f>IF(ISNUMBER($AE173),IF(MV&lt;200,IF(ISNUMBER(MATRIX!AG173),ROUND((MATRIX!AG173/1000)*RUNNING*CKWH,2),"-"),IF(ISNUMBER(MATRIX!AS173),ROUND((MATRIX!AS173/1000)*RUNNING*CKWH,2),"-")),"")</f>
        <v/>
      </c>
      <c r="BK173" s="126" t="str">
        <f t="shared" si="119"/>
        <v/>
      </c>
      <c r="BM173" s="129" t="str">
        <f t="shared" si="120"/>
        <v/>
      </c>
      <c r="BN173" s="127" t="str">
        <f t="shared" si="121"/>
        <v/>
      </c>
      <c r="BP173" s="101" t="str">
        <f>IF(ISNUMBER(AE173),IF(ISNUMBER(MATRIX!BU173),AE173*MATRIX!BU173,"n/a"),"")</f>
        <v/>
      </c>
      <c r="BQ173" s="72"/>
      <c r="BR173" s="72" t="str">
        <f>IF(ISNUMBER(AE173),IF(ISNUMBER(MATRIX!BV173*BE173),AE173*MATRIX!BV173*BE173,"n/a"),"")</f>
        <v/>
      </c>
      <c r="BS173" s="72"/>
      <c r="BT173" s="100" t="str">
        <f t="shared" si="122"/>
        <v/>
      </c>
      <c r="BU173" s="96"/>
      <c r="BV173" s="157" t="str">
        <f t="shared" si="123"/>
        <v/>
      </c>
      <c r="BW173" s="158" t="str">
        <f t="shared" si="124"/>
        <v/>
      </c>
      <c r="BY173" s="85" t="str">
        <f>IF(ISNUMBER(AE173),IF(ISNUMBER(MATRIX!Y173),MATRIX!Y173,"n/a"),"")</f>
        <v/>
      </c>
      <c r="BZ173" s="86" t="str">
        <f t="shared" si="125"/>
        <v/>
      </c>
    </row>
    <row r="174" spans="1:78">
      <c r="A174" s="173" t="str">
        <f>MATRIX!A174</f>
        <v>APEX</v>
      </c>
      <c r="B174" s="173" t="str">
        <f>IF(MATRIX!B174&lt;&gt;0,MATRIX!B174,"-")</f>
        <v>CP3004</v>
      </c>
      <c r="D174" t="b">
        <f>ISNUMBER(MATRIX!K174)</f>
        <v>1</v>
      </c>
      <c r="E174" t="b">
        <f>ISNUMBER(MATRIX!L174)</f>
        <v>1</v>
      </c>
      <c r="F174" t="b">
        <f>ISNUMBER(MATRIX!M174)</f>
        <v>1</v>
      </c>
      <c r="H174" t="b">
        <f>ISNUMBER(MATRIX!Q174)</f>
        <v>0</v>
      </c>
      <c r="I174" t="b">
        <f>ISNUMBER(MATRIX!R174)</f>
        <v>0</v>
      </c>
      <c r="K174" t="b">
        <f>AND(WLT&lt;=MATRIX!K174,MATRIX!K174&lt;=PIU*WLT)</f>
        <v>0</v>
      </c>
      <c r="L174" t="b">
        <f>AND(WLT&lt;=MATRIX!L174,MATRIX!L174&lt;=PIU*WLT)</f>
        <v>0</v>
      </c>
      <c r="M174" t="b">
        <f>AND(WLT&lt;=MATRIX!M174,MATRIX!M174&lt;=PIU*WLT)</f>
        <v>0</v>
      </c>
      <c r="O174" t="b">
        <f>AND(WLT&lt;=MATRIX!Q174,MATRIX!Q174&lt;=PIU*WLT)</f>
        <v>0</v>
      </c>
      <c r="P174" t="b">
        <f>AND(WLT&lt;=MATRIX!R174,MATRIX!R174&lt;=PIU*WLT)</f>
        <v>0</v>
      </c>
      <c r="R174" t="b">
        <f t="shared" si="126"/>
        <v>1</v>
      </c>
      <c r="S174" t="b">
        <f t="shared" si="127"/>
        <v>0</v>
      </c>
      <c r="T174" t="b">
        <f t="shared" si="128"/>
        <v>0</v>
      </c>
      <c r="V174" s="1">
        <f>IF(AND(ISNUMBER(MATRIX!$F174),MATRIX!$F174&lt;&gt;0),NLT/MATRIX!$F174,"ERROR")</f>
        <v>0</v>
      </c>
      <c r="X174" s="1" t="str">
        <f t="shared" si="109"/>
        <v>-</v>
      </c>
      <c r="Y174" s="1" t="str">
        <f t="shared" si="110"/>
        <v>-</v>
      </c>
      <c r="Z174" s="1" t="str">
        <f t="shared" si="111"/>
        <v>-</v>
      </c>
      <c r="AB174" s="1" t="str">
        <f t="shared" si="112"/>
        <v>-</v>
      </c>
      <c r="AC174" s="1" t="str">
        <f t="shared" si="113"/>
        <v>-</v>
      </c>
      <c r="AE174" s="64" t="str">
        <f t="shared" si="114"/>
        <v/>
      </c>
      <c r="AF174" s="64" t="str">
        <f t="shared" si="115"/>
        <v/>
      </c>
      <c r="AH174" s="62" t="str">
        <f>IF(ISNUMBER(AE174),AE174*MATRIX!E174,"-")</f>
        <v>-</v>
      </c>
      <c r="AJ174" s="215" t="str">
        <f>IF(ISNUMBER($AE174),IF(KP="kg",AE174*MATRIX!CB174,AE174*MATRIX!CB174*2.2),"-")</f>
        <v>-</v>
      </c>
      <c r="AK174" s="65" t="str">
        <f t="shared" si="116"/>
        <v/>
      </c>
      <c r="AM174" s="1" t="str">
        <f>IF(V174&lt;&gt;0,IF(COUNT(X174:Z174),IF(R174,MATRIX!K174,IF(S174,MATRIX!L174,IF(T174,MATRIX!M174,S))),IF(COUNT(AB174:AC174),IF(R174,MATRIX!Q174,IF(S174,MATRIX!R174,"--")),"---")),"")</f>
        <v/>
      </c>
      <c r="AO174" s="70" t="str">
        <f>IF(V174&lt;&gt;0,IF(COUNT(X174:Z174),AM174*AE174*MATRIX!F174,IF(COUNT(AB174:AC174),AM174*AE174*MATRIX!F174/2,"")),"")</f>
        <v/>
      </c>
      <c r="AQ174" s="40" t="str">
        <f>IF(ISNUMBER($AE174),IF(ISNUMBER(MATRIX!U174),IF(MATRIX!U174-INT(MATRIX!U174)=0,MATRIX!U174,"("&amp;MATRIX!U174&amp;")"),"n/a"),"")</f>
        <v/>
      </c>
      <c r="AR174" s="77"/>
      <c r="AS174" s="81" t="str">
        <f>IF(ISNUMBER(AE174), IF(ISNUMBER(MATRIX!AD174),AE174*MATRIX!AD174,"n/a"),"")</f>
        <v/>
      </c>
      <c r="AT174" s="77"/>
      <c r="AU174" s="83" t="str">
        <f>IF(ISNUMBER($AE174), IF(ISNUMBER(MATRIX!AF174),$AE174*MATRIX!AF174,"n/a"),"")</f>
        <v/>
      </c>
      <c r="AV174" s="77"/>
      <c r="AW174" s="81" t="str">
        <f>IF(ISNUMBER($AE174), IF(ISNUMBER(MATRIX!AP174),$AE174*MATRIX!AP174,"n/a"),"")</f>
        <v/>
      </c>
      <c r="AX174" s="77" t="s">
        <v>434</v>
      </c>
      <c r="AY174" s="83" t="str">
        <f>IF(ISNUMBER($AE174), IF(ISNUMBER(MATRIX!AR174),$AE174*MATRIX!AR174,"n/a"),"")</f>
        <v/>
      </c>
      <c r="BA174" s="217" t="str">
        <f>IF(ISNUMBER($AE174), IF(MV&gt;200,IF(ISNUMBER(MATRIX!CL174),MATRIX!CL174,"n/a"),IF(ISNUMBER(MATRIX!CH174),MATRIX!CH174,"n/a")),"")</f>
        <v/>
      </c>
      <c r="BB174" s="1"/>
      <c r="BC174" s="1" t="str">
        <f>IF(ISNUMBER(AE174),IF(AND(ISNUMBER('Lo-Z-OUTPUT'!BA174),'Lo-Z-OUTPUT'!BA174&lt;&gt;0),'Lo-Z-OUTPUT'!BA174,'Lo-Z-INPUT'!$K$15*'Lo-Z-INPUT'!$K$7),"")</f>
        <v/>
      </c>
      <c r="BD174" s="1"/>
      <c r="BE174" s="161" t="str">
        <f t="shared" si="117"/>
        <v/>
      </c>
      <c r="BF174" s="1"/>
      <c r="BG174" s="124" t="str">
        <f>IF(ISNUMBER($AE174),IF(MV&lt;200,IF(ISNUMBER(MATRIX!AE174),ROUND((MATRIX!AE174*IDLE/1000)*CKWH,2),"-"),IF(ISNUMBER(MATRIX!AQ174),ROUND((MATRIX!AQ174*IDLE/1000)*CKWH,2),"-")),"")</f>
        <v/>
      </c>
      <c r="BH174" s="125" t="str">
        <f t="shared" si="118"/>
        <v/>
      </c>
      <c r="BJ174" s="105" t="str">
        <f>IF(ISNUMBER($AE174),IF(MV&lt;200,IF(ISNUMBER(MATRIX!AG174),ROUND((MATRIX!AG174/1000)*RUNNING*CKWH,2),"-"),IF(ISNUMBER(MATRIX!AS174),ROUND((MATRIX!AS174/1000)*RUNNING*CKWH,2),"-")),"")</f>
        <v/>
      </c>
      <c r="BK174" s="126" t="str">
        <f t="shared" si="119"/>
        <v/>
      </c>
      <c r="BM174" s="129" t="str">
        <f t="shared" si="120"/>
        <v/>
      </c>
      <c r="BN174" s="127" t="str">
        <f t="shared" si="121"/>
        <v/>
      </c>
      <c r="BP174" s="101" t="str">
        <f>IF(ISNUMBER(AE174),IF(ISNUMBER(MATRIX!BU174),AE174*MATRIX!BU174,"n/a"),"")</f>
        <v/>
      </c>
      <c r="BQ174" s="72"/>
      <c r="BR174" s="72" t="str">
        <f>IF(ISNUMBER(AE174),IF(ISNUMBER(MATRIX!BV174*BE174),AE174*MATRIX!BV174*BE174,"n/a"),"")</f>
        <v/>
      </c>
      <c r="BS174" s="72"/>
      <c r="BT174" s="100" t="str">
        <f t="shared" si="122"/>
        <v/>
      </c>
      <c r="BU174" s="96"/>
      <c r="BV174" s="157" t="str">
        <f t="shared" si="123"/>
        <v/>
      </c>
      <c r="BW174" s="158" t="str">
        <f t="shared" si="124"/>
        <v/>
      </c>
      <c r="BY174" s="85" t="str">
        <f>IF(ISNUMBER(AE174),IF(ISNUMBER(MATRIX!Y174),MATRIX!Y174,"n/a"),"")</f>
        <v/>
      </c>
      <c r="BZ174" s="86" t="str">
        <f t="shared" si="125"/>
        <v/>
      </c>
    </row>
    <row r="175" spans="1:78">
      <c r="A175" s="173" t="str">
        <f>MATRIX!A175</f>
        <v>APEX</v>
      </c>
      <c r="B175" s="173" t="str">
        <f>IF(MATRIX!B175&lt;&gt;0,MATRIX!B175,"-")</f>
        <v>CP716D</v>
      </c>
      <c r="D175" t="b">
        <f>ISNUMBER(MATRIX!K175)</f>
        <v>1</v>
      </c>
      <c r="E175" t="b">
        <f>ISNUMBER(MATRIX!L175)</f>
        <v>1</v>
      </c>
      <c r="F175" t="b">
        <f>ISNUMBER(MATRIX!M175)</f>
        <v>1</v>
      </c>
      <c r="H175" t="b">
        <f>ISNUMBER(MATRIX!Q175)</f>
        <v>1</v>
      </c>
      <c r="I175" t="b">
        <f>ISNUMBER(MATRIX!R175)</f>
        <v>1</v>
      </c>
      <c r="K175" t="b">
        <f>AND(WLT&lt;=MATRIX!K175,MATRIX!K175&lt;=PIU*WLT)</f>
        <v>0</v>
      </c>
      <c r="L175" t="b">
        <f>AND(WLT&lt;=MATRIX!L175,MATRIX!L175&lt;=PIU*WLT)</f>
        <v>0</v>
      </c>
      <c r="M175" t="b">
        <f>AND(WLT&lt;=MATRIX!M175,MATRIX!M175&lt;=PIU*WLT)</f>
        <v>0</v>
      </c>
      <c r="O175" t="b">
        <f>AND(WLT&lt;=MATRIX!Q175,MATRIX!Q175&lt;=PIU*WLT)</f>
        <v>0</v>
      </c>
      <c r="P175" t="b">
        <f>AND(WLT&lt;=MATRIX!R175,MATRIX!R175&lt;=PIU*WLT)</f>
        <v>0</v>
      </c>
      <c r="R175" t="b">
        <f t="shared" si="126"/>
        <v>1</v>
      </c>
      <c r="S175" t="b">
        <f t="shared" si="127"/>
        <v>0</v>
      </c>
      <c r="T175" t="b">
        <f t="shared" si="128"/>
        <v>0</v>
      </c>
      <c r="V175" s="1">
        <f>IF(AND(ISNUMBER(MATRIX!$F175),MATRIX!$F175&lt;&gt;0),NLT/MATRIX!$F175,"ERROR")</f>
        <v>0</v>
      </c>
      <c r="X175" s="1" t="str">
        <f t="shared" si="109"/>
        <v>-</v>
      </c>
      <c r="Y175" s="1" t="str">
        <f t="shared" si="110"/>
        <v>-</v>
      </c>
      <c r="Z175" s="1" t="str">
        <f t="shared" si="111"/>
        <v>-</v>
      </c>
      <c r="AB175" s="1" t="str">
        <f t="shared" si="112"/>
        <v>-</v>
      </c>
      <c r="AC175" s="1" t="str">
        <f t="shared" si="113"/>
        <v>-</v>
      </c>
      <c r="AE175" s="64" t="str">
        <f t="shared" si="114"/>
        <v/>
      </c>
      <c r="AF175" s="64" t="str">
        <f t="shared" si="115"/>
        <v/>
      </c>
      <c r="AH175" s="62" t="str">
        <f>IF(ISNUMBER(AE175),AE175*MATRIX!E175,"-")</f>
        <v>-</v>
      </c>
      <c r="AJ175" s="215" t="str">
        <f>IF(ISNUMBER($AE175),IF(KP="kg",AE175*MATRIX!CB175,AE175*MATRIX!CB175*2.2),"-")</f>
        <v>-</v>
      </c>
      <c r="AK175" s="65" t="str">
        <f t="shared" si="116"/>
        <v/>
      </c>
      <c r="AM175" s="1" t="str">
        <f>IF(V175&lt;&gt;0,IF(COUNT(X175:Z175),IF(R175,MATRIX!K175,IF(S175,MATRIX!L175,IF(T175,MATRIX!M175,S))),IF(COUNT(AB175:AC175),IF(R175,MATRIX!Q175,IF(S175,MATRIX!R175,"--")),"---")),"")</f>
        <v/>
      </c>
      <c r="AO175" s="70" t="str">
        <f>IF(V175&lt;&gt;0,IF(COUNT(X175:Z175),AM175*AE175*MATRIX!F175,IF(COUNT(AB175:AC175),AM175*AE175*MATRIX!F175/2,"")),"")</f>
        <v/>
      </c>
      <c r="AQ175" s="40" t="str">
        <f>IF(ISNUMBER($AE175),IF(ISNUMBER(MATRIX!U175),IF(MATRIX!U175-INT(MATRIX!U175)=0,MATRIX!U175,"("&amp;MATRIX!U175&amp;")"),"n/a"),"")</f>
        <v/>
      </c>
      <c r="AR175" s="77"/>
      <c r="AS175" s="81" t="str">
        <f>IF(ISNUMBER(AE175), IF(ISNUMBER(MATRIX!AD175),AE175*MATRIX!AD175,"n/a"),"")</f>
        <v/>
      </c>
      <c r="AT175" s="77"/>
      <c r="AU175" s="83" t="str">
        <f>IF(ISNUMBER($AE175), IF(ISNUMBER(MATRIX!AF175),$AE175*MATRIX!AF175,"n/a"),"")</f>
        <v/>
      </c>
      <c r="AV175" s="77"/>
      <c r="AW175" s="81" t="str">
        <f>IF(ISNUMBER($AE175), IF(ISNUMBER(MATRIX!AP175),$AE175*MATRIX!AP175,"n/a"),"")</f>
        <v/>
      </c>
      <c r="AX175" s="77" t="s">
        <v>434</v>
      </c>
      <c r="AY175" s="83" t="str">
        <f>IF(ISNUMBER($AE175), IF(ISNUMBER(MATRIX!AR175),$AE175*MATRIX!AR175,"n/a"),"")</f>
        <v/>
      </c>
      <c r="BA175" s="217" t="str">
        <f>IF(ISNUMBER($AE175), IF(MV&gt;200,IF(ISNUMBER(MATRIX!CL175),MATRIX!CL175,"n/a"),IF(ISNUMBER(MATRIX!CH175),MATRIX!CH175,"n/a")),"")</f>
        <v/>
      </c>
      <c r="BB175" s="1"/>
      <c r="BC175" s="1" t="str">
        <f>IF(ISNUMBER(AE175),IF(AND(ISNUMBER('Lo-Z-OUTPUT'!BA175),'Lo-Z-OUTPUT'!BA175&lt;&gt;0),'Lo-Z-OUTPUT'!BA175,'Lo-Z-INPUT'!$K$15*'Lo-Z-INPUT'!$K$7),"")</f>
        <v/>
      </c>
      <c r="BD175" s="1"/>
      <c r="BE175" s="161" t="str">
        <f t="shared" si="117"/>
        <v/>
      </c>
      <c r="BF175" s="1"/>
      <c r="BG175" s="124" t="str">
        <f>IF(ISNUMBER($AE175),IF(MV&lt;200,IF(ISNUMBER(MATRIX!AE175),ROUND((MATRIX!AE175*IDLE/1000)*CKWH,2),"-"),IF(ISNUMBER(MATRIX!AQ175),ROUND((MATRIX!AQ175*IDLE/1000)*CKWH,2),"-")),"")</f>
        <v/>
      </c>
      <c r="BH175" s="125" t="str">
        <f t="shared" si="118"/>
        <v/>
      </c>
      <c r="BJ175" s="105" t="str">
        <f>IF(ISNUMBER($AE175),IF(MV&lt;200,IF(ISNUMBER(MATRIX!AG175),ROUND((MATRIX!AG175/1000)*RUNNING*CKWH,2),"-"),IF(ISNUMBER(MATRIX!AS175),ROUND((MATRIX!AS175/1000)*RUNNING*CKWH,2),"-")),"")</f>
        <v/>
      </c>
      <c r="BK175" s="126" t="str">
        <f t="shared" si="119"/>
        <v/>
      </c>
      <c r="BM175" s="129" t="str">
        <f t="shared" si="120"/>
        <v/>
      </c>
      <c r="BN175" s="127" t="str">
        <f t="shared" si="121"/>
        <v/>
      </c>
      <c r="BP175" s="101" t="str">
        <f>IF(ISNUMBER(AE175),IF(ISNUMBER(MATRIX!BU175),AE175*MATRIX!BU175,"n/a"),"")</f>
        <v/>
      </c>
      <c r="BQ175" s="72"/>
      <c r="BR175" s="72" t="str">
        <f>IF(ISNUMBER(AE175),IF(ISNUMBER(MATRIX!BV175*BE175),AE175*MATRIX!BV175*BE175,"n/a"),"")</f>
        <v/>
      </c>
      <c r="BS175" s="72"/>
      <c r="BT175" s="100" t="str">
        <f t="shared" si="122"/>
        <v/>
      </c>
      <c r="BU175" s="96"/>
      <c r="BV175" s="157" t="str">
        <f t="shared" si="123"/>
        <v/>
      </c>
      <c r="BW175" s="158" t="str">
        <f t="shared" si="124"/>
        <v/>
      </c>
      <c r="BY175" s="85" t="str">
        <f>IF(ISNUMBER(AE175),IF(ISNUMBER(MATRIX!Y175),MATRIX!Y175,"n/a"),"")</f>
        <v/>
      </c>
      <c r="BZ175" s="86" t="str">
        <f t="shared" si="125"/>
        <v/>
      </c>
    </row>
    <row r="176" spans="1:78">
      <c r="A176" s="173" t="str">
        <f>MATRIX!A176</f>
        <v>LEA</v>
      </c>
      <c r="B176" s="173" t="str">
        <f>IF(MATRIX!B176&lt;&gt;0,MATRIX!B176,"-")</f>
        <v>702/702D</v>
      </c>
      <c r="D176" t="b">
        <f>ISNUMBER(MATRIX!K176)</f>
        <v>1</v>
      </c>
      <c r="E176" t="b">
        <f>ISNUMBER(MATRIX!L176)</f>
        <v>1</v>
      </c>
      <c r="F176" t="b">
        <f>ISNUMBER(MATRIX!M176)</f>
        <v>1</v>
      </c>
      <c r="H176" t="b">
        <f>ISNUMBER(MATRIX!Q176)</f>
        <v>1</v>
      </c>
      <c r="I176" t="b">
        <f>ISNUMBER(MATRIX!R176)</f>
        <v>1</v>
      </c>
      <c r="K176" t="b">
        <f>AND(WLT&lt;=MATRIX!K176,MATRIX!K176&lt;=PIU*WLT)</f>
        <v>0</v>
      </c>
      <c r="L176" t="b">
        <f>AND(WLT&lt;=MATRIX!L176,MATRIX!L176&lt;=PIU*WLT)</f>
        <v>0</v>
      </c>
      <c r="M176" t="b">
        <f>AND(WLT&lt;=MATRIX!M176,MATRIX!M176&lt;=PIU*WLT)</f>
        <v>0</v>
      </c>
      <c r="O176" t="b">
        <f>AND(WLT&lt;=MATRIX!Q176,MATRIX!Q176&lt;=PIU*WLT)</f>
        <v>0</v>
      </c>
      <c r="P176" t="b">
        <f>AND(WLT&lt;=MATRIX!R176,MATRIX!R176&lt;=PIU*WLT)</f>
        <v>0</v>
      </c>
      <c r="R176" t="b">
        <f t="shared" si="126"/>
        <v>1</v>
      </c>
      <c r="S176" t="b">
        <f t="shared" si="127"/>
        <v>0</v>
      </c>
      <c r="T176" t="b">
        <f t="shared" si="128"/>
        <v>0</v>
      </c>
      <c r="V176" s="1">
        <f>IF(AND(ISNUMBER(MATRIX!$F176),MATRIX!$F176&lt;&gt;0),NLT/MATRIX!$F176,"ERROR")</f>
        <v>0</v>
      </c>
      <c r="X176" s="1" t="str">
        <f t="shared" si="109"/>
        <v>-</v>
      </c>
      <c r="Y176" s="1" t="str">
        <f t="shared" si="110"/>
        <v>-</v>
      </c>
      <c r="Z176" s="1" t="str">
        <f t="shared" si="111"/>
        <v>-</v>
      </c>
      <c r="AB176" s="1" t="str">
        <f t="shared" si="112"/>
        <v>-</v>
      </c>
      <c r="AC176" s="1" t="str">
        <f t="shared" si="113"/>
        <v>-</v>
      </c>
      <c r="AE176" s="64" t="str">
        <f t="shared" si="114"/>
        <v/>
      </c>
      <c r="AF176" s="64" t="str">
        <f t="shared" si="115"/>
        <v/>
      </c>
      <c r="AH176" s="62" t="str">
        <f>IF(ISNUMBER(AE176),AE176*MATRIX!E176,"-")</f>
        <v>-</v>
      </c>
      <c r="AJ176" s="215" t="str">
        <f>IF(ISNUMBER($AE176),IF(KP="kg",AE176*MATRIX!CB176,AE176*MATRIX!CB176*2.2),"-")</f>
        <v>-</v>
      </c>
      <c r="AK176" s="65" t="str">
        <f t="shared" si="116"/>
        <v/>
      </c>
      <c r="AM176" s="1" t="str">
        <f>IF(V176&lt;&gt;0,IF(COUNT(X176:Z176),IF(R176,MATRIX!K176,IF(S176,MATRIX!L176,IF(T176,MATRIX!M176,S))),IF(COUNT(AB176:AC176),IF(R176,MATRIX!Q176,IF(S176,MATRIX!R176,"--")),"---")),"")</f>
        <v/>
      </c>
      <c r="AO176" s="70" t="str">
        <f>IF(V176&lt;&gt;0,IF(COUNT(X176:Z176),AM176*AE176*MATRIX!F176,IF(COUNT(AB176:AC176),AM176*AE176*MATRIX!F176/2,"")),"")</f>
        <v/>
      </c>
      <c r="AQ176" s="40" t="str">
        <f>IF(ISNUMBER($AE176),IF(ISNUMBER(MATRIX!U176),IF(MATRIX!U176-INT(MATRIX!U176)=0,MATRIX!U176,"("&amp;MATRIX!U176&amp;")"),"n/a"),"")</f>
        <v/>
      </c>
      <c r="AR176" s="77"/>
      <c r="AS176" s="81" t="str">
        <f>IF(ISNUMBER(AE176), IF(ISNUMBER(MATRIX!AD176),AE176*MATRIX!AD176,"n/a"),"")</f>
        <v/>
      </c>
      <c r="AT176" s="77"/>
      <c r="AU176" s="83" t="str">
        <f>IF(ISNUMBER($AE176), IF(ISNUMBER(MATRIX!AF176),$AE176*MATRIX!AF176,"n/a"),"")</f>
        <v/>
      </c>
      <c r="AV176" s="77"/>
      <c r="AW176" s="81" t="str">
        <f>IF(ISNUMBER($AE176), IF(ISNUMBER(MATRIX!AP176),$AE176*MATRIX!AP176,"n/a"),"")</f>
        <v/>
      </c>
      <c r="AX176" s="77" t="s">
        <v>434</v>
      </c>
      <c r="AY176" s="83" t="str">
        <f>IF(ISNUMBER($AE176), IF(ISNUMBER(MATRIX!AR176),$AE176*MATRIX!AR176,"n/a"),"")</f>
        <v/>
      </c>
      <c r="BA176" s="217" t="str">
        <f>IF(ISNUMBER($AE176), IF(MV&gt;200,IF(ISNUMBER(MATRIX!CL176),MATRIX!CL176,"n/a"),IF(ISNUMBER(MATRIX!CH176),MATRIX!CH176,"n/a")),"")</f>
        <v/>
      </c>
      <c r="BB176" s="1"/>
      <c r="BC176" s="1" t="str">
        <f>IF(ISNUMBER(AE176),IF(AND(ISNUMBER('Lo-Z-OUTPUT'!BA176),'Lo-Z-OUTPUT'!BA176&lt;&gt;0),'Lo-Z-OUTPUT'!BA176,'Lo-Z-INPUT'!$K$15*'Lo-Z-INPUT'!$K$7),"")</f>
        <v/>
      </c>
      <c r="BD176" s="1"/>
      <c r="BE176" s="161" t="str">
        <f t="shared" si="117"/>
        <v/>
      </c>
      <c r="BF176" s="1"/>
      <c r="BG176" s="124" t="str">
        <f>IF(ISNUMBER($AE176),IF(MV&lt;200,IF(ISNUMBER(MATRIX!AE176),ROUND((MATRIX!AE176*IDLE/1000)*CKWH,2),"-"),IF(ISNUMBER(MATRIX!AQ176),ROUND((MATRIX!AQ176*IDLE/1000)*CKWH,2),"-")),"")</f>
        <v/>
      </c>
      <c r="BH176" s="125" t="str">
        <f t="shared" si="118"/>
        <v/>
      </c>
      <c r="BJ176" s="105" t="str">
        <f>IF(ISNUMBER($AE176),IF(MV&lt;200,IF(ISNUMBER(MATRIX!AG176),ROUND((MATRIX!AG176/1000)*RUNNING*CKWH,2),"-"),IF(ISNUMBER(MATRIX!AS176),ROUND((MATRIX!AS176/1000)*RUNNING*CKWH,2),"-")),"")</f>
        <v/>
      </c>
      <c r="BK176" s="126" t="str">
        <f t="shared" si="119"/>
        <v/>
      </c>
      <c r="BM176" s="129" t="str">
        <f t="shared" si="120"/>
        <v/>
      </c>
      <c r="BN176" s="127" t="str">
        <f t="shared" si="121"/>
        <v/>
      </c>
      <c r="BP176" s="101" t="str">
        <f>IF(ISNUMBER(AE176),IF(ISNUMBER(MATRIX!BU176),AE176*MATRIX!BU176,"n/a"),"")</f>
        <v/>
      </c>
      <c r="BQ176" s="72"/>
      <c r="BR176" s="72" t="str">
        <f>IF(ISNUMBER(AE176),IF(ISNUMBER(MATRIX!BV176*BE176),AE176*MATRIX!BV176*BE176,"n/a"),"")</f>
        <v/>
      </c>
      <c r="BS176" s="72"/>
      <c r="BT176" s="100" t="str">
        <f t="shared" si="122"/>
        <v/>
      </c>
      <c r="BU176" s="96"/>
      <c r="BV176" s="157" t="str">
        <f t="shared" si="123"/>
        <v/>
      </c>
      <c r="BW176" s="158" t="str">
        <f t="shared" si="124"/>
        <v/>
      </c>
      <c r="BY176" s="85" t="str">
        <f>IF(ISNUMBER(AE176),IF(ISNUMBER(MATRIX!Y176),MATRIX!Y176,"n/a"),"")</f>
        <v/>
      </c>
      <c r="BZ176" s="86" t="str">
        <f t="shared" si="125"/>
        <v/>
      </c>
    </row>
    <row r="177" spans="1:78">
      <c r="A177" s="493" t="str">
        <f>MATRIX!A177</f>
        <v>LEA</v>
      </c>
      <c r="B177" s="493" t="str">
        <f>IF(MATRIX!B177&lt;&gt;0,MATRIX!B177,"-")</f>
        <v>704/704D</v>
      </c>
      <c r="D177" t="b">
        <f>ISNUMBER(MATRIX!K177)</f>
        <v>1</v>
      </c>
      <c r="E177" t="b">
        <f>ISNUMBER(MATRIX!L177)</f>
        <v>1</v>
      </c>
      <c r="F177" t="b">
        <f>ISNUMBER(MATRIX!M177)</f>
        <v>1</v>
      </c>
      <c r="H177" t="b">
        <f>ISNUMBER(MATRIX!Q177)</f>
        <v>1</v>
      </c>
      <c r="I177" t="b">
        <f>ISNUMBER(MATRIX!R177)</f>
        <v>1</v>
      </c>
      <c r="K177" t="b">
        <f>AND(WLT&lt;=MATRIX!K177,MATRIX!K177&lt;=PIU*WLT)</f>
        <v>0</v>
      </c>
      <c r="L177" t="b">
        <f>AND(WLT&lt;=MATRIX!L177,MATRIX!L177&lt;=PIU*WLT)</f>
        <v>0</v>
      </c>
      <c r="M177" t="b">
        <f>AND(WLT&lt;=MATRIX!M177,MATRIX!M177&lt;=PIU*WLT)</f>
        <v>0</v>
      </c>
      <c r="O177" t="b">
        <f>AND(WLT&lt;=MATRIX!Q177,MATRIX!Q177&lt;=PIU*WLT)</f>
        <v>0</v>
      </c>
      <c r="P177" t="b">
        <f>AND(WLT&lt;=MATRIX!R177,MATRIX!R177&lt;=PIU*WLT)</f>
        <v>0</v>
      </c>
      <c r="R177" t="b">
        <f t="shared" si="126"/>
        <v>1</v>
      </c>
      <c r="S177" t="b">
        <f t="shared" si="127"/>
        <v>0</v>
      </c>
      <c r="T177" t="b">
        <f t="shared" si="128"/>
        <v>0</v>
      </c>
      <c r="V177" s="1">
        <f>IF(AND(ISNUMBER(MATRIX!$F177),MATRIX!$F177&lt;&gt;0),NLT/MATRIX!$F177,"ERROR")</f>
        <v>0</v>
      </c>
      <c r="X177" s="1" t="str">
        <f t="shared" si="109"/>
        <v>-</v>
      </c>
      <c r="Y177" s="1" t="str">
        <f t="shared" si="110"/>
        <v>-</v>
      </c>
      <c r="Z177" s="1" t="str">
        <f t="shared" si="111"/>
        <v>-</v>
      </c>
      <c r="AB177" s="1" t="str">
        <f t="shared" si="112"/>
        <v>-</v>
      </c>
      <c r="AC177" s="1" t="str">
        <f t="shared" si="113"/>
        <v>-</v>
      </c>
      <c r="AE177" s="64" t="str">
        <f t="shared" si="114"/>
        <v/>
      </c>
      <c r="AF177" s="64" t="str">
        <f t="shared" si="115"/>
        <v/>
      </c>
      <c r="AH177" s="62" t="str">
        <f>IF(ISNUMBER(AE177),AE177*MATRIX!E177,"-")</f>
        <v>-</v>
      </c>
      <c r="AJ177" s="215" t="str">
        <f>IF(ISNUMBER($AE177),IF(KP="kg",AE177*MATRIX!CB177,AE177*MATRIX!CB177*2.2),"-")</f>
        <v>-</v>
      </c>
      <c r="AK177" s="65" t="str">
        <f t="shared" si="116"/>
        <v/>
      </c>
      <c r="AM177" s="1" t="str">
        <f>IF(V177&lt;&gt;0,IF(COUNT(X177:Z177),IF(R177,MATRIX!K177,IF(S177,MATRIX!L177,IF(T177,MATRIX!M177,S))),IF(COUNT(AB177:AC177),IF(R177,MATRIX!Q177,IF(S177,MATRIX!R177,"--")),"---")),"")</f>
        <v/>
      </c>
      <c r="AO177" s="70" t="str">
        <f>IF(V177&lt;&gt;0,IF(COUNT(X177:Z177),AM177*AE177*MATRIX!F177,IF(COUNT(AB177:AC177),AM177*AE177*MATRIX!F177/2,"")),"")</f>
        <v/>
      </c>
      <c r="AQ177" s="40" t="str">
        <f>IF(ISNUMBER($AE177),IF(ISNUMBER(MATRIX!U177),IF(MATRIX!U177-INT(MATRIX!U177)=0,MATRIX!U177,"("&amp;MATRIX!U177&amp;")"),"n/a"),"")</f>
        <v/>
      </c>
      <c r="AR177" s="77"/>
      <c r="AS177" s="81" t="str">
        <f>IF(ISNUMBER(AE177), IF(ISNUMBER(MATRIX!AD177),AE177*MATRIX!AD177,"n/a"),"")</f>
        <v/>
      </c>
      <c r="AT177" s="77"/>
      <c r="AU177" s="83" t="str">
        <f>IF(ISNUMBER($AE177), IF(ISNUMBER(MATRIX!AF177),$AE177*MATRIX!AF177,"n/a"),"")</f>
        <v/>
      </c>
      <c r="AV177" s="77"/>
      <c r="AW177" s="81" t="str">
        <f>IF(ISNUMBER($AE177), IF(ISNUMBER(MATRIX!AP177),$AE177*MATRIX!AP177,"n/a"),"")</f>
        <v/>
      </c>
      <c r="AX177" s="77" t="s">
        <v>434</v>
      </c>
      <c r="AY177" s="83" t="str">
        <f>IF(ISNUMBER($AE177), IF(ISNUMBER(MATRIX!AR177),$AE177*MATRIX!AR177,"n/a"),"")</f>
        <v/>
      </c>
      <c r="BA177" s="217" t="str">
        <f>IF(ISNUMBER($AE177), IF(MV&gt;200,IF(ISNUMBER(MATRIX!CL177),MATRIX!CL177,"n/a"),IF(ISNUMBER(MATRIX!CH177),MATRIX!CH177,"n/a")),"")</f>
        <v/>
      </c>
      <c r="BB177" s="1"/>
      <c r="BC177" s="1" t="str">
        <f>IF(ISNUMBER(AE177),IF(AND(ISNUMBER('Lo-Z-OUTPUT'!BA177),'Lo-Z-OUTPUT'!BA177&lt;&gt;0),'Lo-Z-OUTPUT'!BA177,'Lo-Z-INPUT'!$K$15*'Lo-Z-INPUT'!$K$7),"")</f>
        <v/>
      </c>
      <c r="BD177" s="1"/>
      <c r="BE177" s="161" t="str">
        <f t="shared" si="117"/>
        <v/>
      </c>
      <c r="BF177" s="1"/>
      <c r="BG177" s="124" t="str">
        <f>IF(ISNUMBER($AE177),IF(MV&lt;200,IF(ISNUMBER(MATRIX!AE177),ROUND((MATRIX!AE177*IDLE/1000)*CKWH,2),"-"),IF(ISNUMBER(MATRIX!AQ177),ROUND((MATRIX!AQ177*IDLE/1000)*CKWH,2),"-")),"")</f>
        <v/>
      </c>
      <c r="BH177" s="125" t="str">
        <f t="shared" si="118"/>
        <v/>
      </c>
      <c r="BJ177" s="105" t="str">
        <f>IF(ISNUMBER($AE177),IF(MV&lt;200,IF(ISNUMBER(MATRIX!AG177),ROUND((MATRIX!AG177/1000)*RUNNING*CKWH,2),"-"),IF(ISNUMBER(MATRIX!AS177),ROUND((MATRIX!AS177/1000)*RUNNING*CKWH,2),"-")),"")</f>
        <v/>
      </c>
      <c r="BK177" s="126" t="str">
        <f t="shared" si="119"/>
        <v/>
      </c>
      <c r="BM177" s="129" t="str">
        <f t="shared" si="120"/>
        <v/>
      </c>
      <c r="BN177" s="127" t="str">
        <f t="shared" si="121"/>
        <v/>
      </c>
      <c r="BP177" s="101" t="str">
        <f>IF(ISNUMBER(AE177),IF(ISNUMBER(MATRIX!BU177),AE177*MATRIX!BU177,"n/a"),"")</f>
        <v/>
      </c>
      <c r="BQ177" s="72"/>
      <c r="BR177" s="72" t="str">
        <f>IF(ISNUMBER(AE177),IF(ISNUMBER(MATRIX!BV177*BE177),AE177*MATRIX!BV177*BE177,"n/a"),"")</f>
        <v/>
      </c>
      <c r="BS177" s="72"/>
      <c r="BT177" s="100" t="str">
        <f t="shared" si="122"/>
        <v/>
      </c>
      <c r="BU177" s="96"/>
      <c r="BV177" s="157" t="str">
        <f t="shared" si="123"/>
        <v/>
      </c>
      <c r="BW177" s="158" t="str">
        <f t="shared" si="124"/>
        <v/>
      </c>
      <c r="BY177" s="85" t="str">
        <f>IF(ISNUMBER(AE177),IF(ISNUMBER(MATRIX!Y177),MATRIX!Y177,"n/a"),"")</f>
        <v/>
      </c>
      <c r="BZ177" s="86" t="str">
        <f t="shared" si="125"/>
        <v/>
      </c>
    </row>
    <row r="178" spans="1:78">
      <c r="A178" s="493" t="str">
        <f>MATRIX!A178</f>
        <v>LEA</v>
      </c>
      <c r="B178" s="493" t="str">
        <f>IF(MATRIX!B178&lt;&gt;0,MATRIX!B178,"-")</f>
        <v>352/352D</v>
      </c>
      <c r="D178" t="b">
        <f>ISNUMBER(MATRIX!K178)</f>
        <v>1</v>
      </c>
      <c r="E178" t="b">
        <f>ISNUMBER(MATRIX!L178)</f>
        <v>1</v>
      </c>
      <c r="F178" t="b">
        <f>ISNUMBER(MATRIX!M178)</f>
        <v>1</v>
      </c>
      <c r="H178" t="b">
        <f>ISNUMBER(MATRIX!Q178)</f>
        <v>1</v>
      </c>
      <c r="I178" t="b">
        <f>ISNUMBER(MATRIX!R178)</f>
        <v>1</v>
      </c>
      <c r="K178" t="b">
        <f>AND(WLT&lt;=MATRIX!K178,MATRIX!K178&lt;=PIU*WLT)</f>
        <v>0</v>
      </c>
      <c r="L178" t="b">
        <f>AND(WLT&lt;=MATRIX!L178,MATRIX!L178&lt;=PIU*WLT)</f>
        <v>0</v>
      </c>
      <c r="M178" t="b">
        <f>AND(WLT&lt;=MATRIX!M178,MATRIX!M178&lt;=PIU*WLT)</f>
        <v>0</v>
      </c>
      <c r="O178" t="b">
        <f>AND(WLT&lt;=MATRIX!Q178,MATRIX!Q178&lt;=PIU*WLT)</f>
        <v>0</v>
      </c>
      <c r="P178" t="b">
        <f>AND(WLT&lt;=MATRIX!R178,MATRIX!R178&lt;=PIU*WLT)</f>
        <v>0</v>
      </c>
      <c r="R178" t="b">
        <f t="shared" si="126"/>
        <v>1</v>
      </c>
      <c r="S178" t="b">
        <f t="shared" si="127"/>
        <v>0</v>
      </c>
      <c r="T178" t="b">
        <f t="shared" si="128"/>
        <v>0</v>
      </c>
      <c r="V178" s="1">
        <f>IF(AND(ISNUMBER(MATRIX!$F178),MATRIX!$F178&lt;&gt;0),NLT/MATRIX!$F178,"ERROR")</f>
        <v>0</v>
      </c>
      <c r="X178" s="1" t="str">
        <f t="shared" si="109"/>
        <v>-</v>
      </c>
      <c r="Y178" s="1" t="str">
        <f t="shared" si="110"/>
        <v>-</v>
      </c>
      <c r="Z178" s="1" t="str">
        <f t="shared" si="111"/>
        <v>-</v>
      </c>
      <c r="AB178" s="1" t="str">
        <f t="shared" si="112"/>
        <v>-</v>
      </c>
      <c r="AC178" s="1" t="str">
        <f t="shared" si="113"/>
        <v>-</v>
      </c>
      <c r="AE178" s="64" t="str">
        <f t="shared" si="114"/>
        <v/>
      </c>
      <c r="AF178" s="64" t="str">
        <f t="shared" si="115"/>
        <v/>
      </c>
      <c r="AH178" s="62" t="str">
        <f>IF(ISNUMBER(AE178),AE178*MATRIX!E178,"-")</f>
        <v>-</v>
      </c>
      <c r="AJ178" s="215" t="str">
        <f>IF(ISNUMBER($AE178),IF(KP="kg",AE178*MATRIX!CB178,AE178*MATRIX!CB178*2.2),"-")</f>
        <v>-</v>
      </c>
      <c r="AK178" s="65" t="str">
        <f t="shared" si="116"/>
        <v/>
      </c>
      <c r="AM178" s="1" t="str">
        <f>IF(V178&lt;&gt;0,IF(COUNT(X178:Z178),IF(R178,MATRIX!K178,IF(S178,MATRIX!L178,IF(T178,MATRIX!M178,S))),IF(COUNT(AB178:AC178),IF(R178,MATRIX!Q178,IF(S178,MATRIX!R178,"--")),"---")),"")</f>
        <v/>
      </c>
      <c r="AO178" s="70" t="str">
        <f>IF(V178&lt;&gt;0,IF(COUNT(X178:Z178),AM178*AE178*MATRIX!F178,IF(COUNT(AB178:AC178),AM178*AE178*MATRIX!F178/2,"")),"")</f>
        <v/>
      </c>
      <c r="AQ178" s="40" t="str">
        <f>IF(ISNUMBER($AE178),IF(ISNUMBER(MATRIX!U178),IF(MATRIX!U178-INT(MATRIX!U178)=0,MATRIX!U178,"("&amp;MATRIX!U178&amp;")"),"n/a"),"")</f>
        <v/>
      </c>
      <c r="AR178" s="77"/>
      <c r="AS178" s="81" t="str">
        <f>IF(ISNUMBER(AE178), IF(ISNUMBER(MATRIX!AD178),AE178*MATRIX!AD178,"n/a"),"")</f>
        <v/>
      </c>
      <c r="AT178" s="77"/>
      <c r="AU178" s="83" t="str">
        <f>IF(ISNUMBER($AE178), IF(ISNUMBER(MATRIX!AF178),$AE178*MATRIX!AF178,"n/a"),"")</f>
        <v/>
      </c>
      <c r="AV178" s="77"/>
      <c r="AW178" s="81" t="str">
        <f>IF(ISNUMBER($AE178), IF(ISNUMBER(MATRIX!AP178),$AE178*MATRIX!AP178,"n/a"),"")</f>
        <v/>
      </c>
      <c r="AX178" s="77" t="s">
        <v>434</v>
      </c>
      <c r="AY178" s="83" t="str">
        <f>IF(ISNUMBER($AE178), IF(ISNUMBER(MATRIX!AR178),$AE178*MATRIX!AR178,"n/a"),"")</f>
        <v/>
      </c>
      <c r="BA178" s="217" t="str">
        <f>IF(ISNUMBER($AE178), IF(MV&gt;200,IF(ISNUMBER(MATRIX!CL178),MATRIX!CL178,"n/a"),IF(ISNUMBER(MATRIX!CH178),MATRIX!CH178,"n/a")),"")</f>
        <v/>
      </c>
      <c r="BB178" s="1"/>
      <c r="BC178" s="1" t="str">
        <f>IF(ISNUMBER(AE178),IF(AND(ISNUMBER('Lo-Z-OUTPUT'!BA178),'Lo-Z-OUTPUT'!BA178&lt;&gt;0),'Lo-Z-OUTPUT'!BA178,'Lo-Z-INPUT'!$K$15*'Lo-Z-INPUT'!$K$7),"")</f>
        <v/>
      </c>
      <c r="BD178" s="1"/>
      <c r="BE178" s="161" t="str">
        <f t="shared" si="117"/>
        <v/>
      </c>
      <c r="BF178" s="1"/>
      <c r="BG178" s="124" t="str">
        <f>IF(ISNUMBER($AE178),IF(MV&lt;200,IF(ISNUMBER(MATRIX!AE178),ROUND((MATRIX!AE178*IDLE/1000)*CKWH,2),"-"),IF(ISNUMBER(MATRIX!AQ178),ROUND((MATRIX!AQ178*IDLE/1000)*CKWH,2),"-")),"")</f>
        <v/>
      </c>
      <c r="BH178" s="125" t="str">
        <f t="shared" si="118"/>
        <v/>
      </c>
      <c r="BJ178" s="105" t="str">
        <f>IF(ISNUMBER($AE178),IF(MV&lt;200,IF(ISNUMBER(MATRIX!AG178),ROUND((MATRIX!AG178/1000)*RUNNING*CKWH,2),"-"),IF(ISNUMBER(MATRIX!AS178),ROUND((MATRIX!AS178/1000)*RUNNING*CKWH,2),"-")),"")</f>
        <v/>
      </c>
      <c r="BK178" s="126" t="str">
        <f t="shared" si="119"/>
        <v/>
      </c>
      <c r="BM178" s="129" t="str">
        <f t="shared" si="120"/>
        <v/>
      </c>
      <c r="BN178" s="127" t="str">
        <f t="shared" si="121"/>
        <v/>
      </c>
      <c r="BP178" s="101" t="str">
        <f>IF(ISNUMBER(AE178),IF(ISNUMBER(MATRIX!BU178),AE178*MATRIX!BU178,"n/a"),"")</f>
        <v/>
      </c>
      <c r="BQ178" s="72"/>
      <c r="BR178" s="72" t="str">
        <f>IF(ISNUMBER(AE178),IF(ISNUMBER(MATRIX!BV178*BE178),AE178*MATRIX!BV178*BE178,"n/a"),"")</f>
        <v/>
      </c>
      <c r="BS178" s="72"/>
      <c r="BT178" s="100" t="str">
        <f t="shared" si="122"/>
        <v/>
      </c>
      <c r="BU178" s="96"/>
      <c r="BV178" s="157" t="str">
        <f t="shared" si="123"/>
        <v/>
      </c>
      <c r="BW178" s="158" t="str">
        <f t="shared" si="124"/>
        <v/>
      </c>
      <c r="BY178" s="85" t="str">
        <f>IF(ISNUMBER(AE178),IF(ISNUMBER(MATRIX!Y178),MATRIX!Y178,"n/a"),"")</f>
        <v/>
      </c>
      <c r="BZ178" s="86" t="str">
        <f t="shared" si="125"/>
        <v/>
      </c>
    </row>
    <row r="179" spans="1:78">
      <c r="A179" s="493" t="str">
        <f>MATRIX!A179</f>
        <v>LEA</v>
      </c>
      <c r="B179" s="493" t="str">
        <f>IF(MATRIX!B179&lt;&gt;0,MATRIX!B179,"-")</f>
        <v>354/354D</v>
      </c>
      <c r="D179" t="b">
        <f>ISNUMBER(MATRIX!K179)</f>
        <v>1</v>
      </c>
      <c r="E179" t="b">
        <f>ISNUMBER(MATRIX!L179)</f>
        <v>1</v>
      </c>
      <c r="F179" t="b">
        <f>ISNUMBER(MATRIX!M179)</f>
        <v>1</v>
      </c>
      <c r="H179" t="b">
        <f>ISNUMBER(MATRIX!Q179)</f>
        <v>1</v>
      </c>
      <c r="I179" t="b">
        <f>ISNUMBER(MATRIX!R179)</f>
        <v>1</v>
      </c>
      <c r="K179" t="b">
        <f>AND(WLT&lt;=MATRIX!K179,MATRIX!K179&lt;=PIU*WLT)</f>
        <v>0</v>
      </c>
      <c r="L179" t="b">
        <f>AND(WLT&lt;=MATRIX!L179,MATRIX!L179&lt;=PIU*WLT)</f>
        <v>0</v>
      </c>
      <c r="M179" t="b">
        <f>AND(WLT&lt;=MATRIX!M179,MATRIX!M179&lt;=PIU*WLT)</f>
        <v>0</v>
      </c>
      <c r="O179" t="b">
        <f>AND(WLT&lt;=MATRIX!Q179,MATRIX!Q179&lt;=PIU*WLT)</f>
        <v>0</v>
      </c>
      <c r="P179" t="b">
        <f>AND(WLT&lt;=MATRIX!R179,MATRIX!R179&lt;=PIU*WLT)</f>
        <v>0</v>
      </c>
      <c r="R179" t="b">
        <f t="shared" si="126"/>
        <v>1</v>
      </c>
      <c r="S179" t="b">
        <f t="shared" si="127"/>
        <v>0</v>
      </c>
      <c r="T179" t="b">
        <f t="shared" si="128"/>
        <v>0</v>
      </c>
      <c r="V179" s="1">
        <f>IF(AND(ISNUMBER(MATRIX!$F179),MATRIX!$F179&lt;&gt;0),NLT/MATRIX!$F179,"ERROR")</f>
        <v>0</v>
      </c>
      <c r="X179" s="1" t="str">
        <f t="shared" si="109"/>
        <v>-</v>
      </c>
      <c r="Y179" s="1" t="str">
        <f t="shared" si="110"/>
        <v>-</v>
      </c>
      <c r="Z179" s="1" t="str">
        <f t="shared" si="111"/>
        <v>-</v>
      </c>
      <c r="AB179" s="1" t="str">
        <f t="shared" si="112"/>
        <v>-</v>
      </c>
      <c r="AC179" s="1" t="str">
        <f t="shared" si="113"/>
        <v>-</v>
      </c>
      <c r="AE179" s="64" t="str">
        <f t="shared" si="114"/>
        <v/>
      </c>
      <c r="AF179" s="64" t="str">
        <f t="shared" si="115"/>
        <v/>
      </c>
      <c r="AH179" s="62" t="str">
        <f>IF(ISNUMBER(AE179),AE179*MATRIX!E179,"-")</f>
        <v>-</v>
      </c>
      <c r="AJ179" s="215" t="str">
        <f>IF(ISNUMBER($AE179),IF(KP="kg",AE179*MATRIX!CB179,AE179*MATRIX!CB179*2.2),"-")</f>
        <v>-</v>
      </c>
      <c r="AK179" s="65" t="str">
        <f t="shared" si="116"/>
        <v/>
      </c>
      <c r="AM179" s="1" t="str">
        <f>IF(V179&lt;&gt;0,IF(COUNT(X179:Z179),IF(R179,MATRIX!K179,IF(S179,MATRIX!L179,IF(T179,MATRIX!M179,S))),IF(COUNT(AB179:AC179),IF(R179,MATRIX!Q179,IF(S179,MATRIX!R179,"--")),"---")),"")</f>
        <v/>
      </c>
      <c r="AO179" s="70" t="str">
        <f>IF(V179&lt;&gt;0,IF(COUNT(X179:Z179),AM179*AE179*MATRIX!F179,IF(COUNT(AB179:AC179),AM179*AE179*MATRIX!F179/2,"")),"")</f>
        <v/>
      </c>
      <c r="AQ179" s="40" t="str">
        <f>IF(ISNUMBER($AE179),IF(ISNUMBER(MATRIX!U179),IF(MATRIX!U179-INT(MATRIX!U179)=0,MATRIX!U179,"("&amp;MATRIX!U179&amp;")"),"n/a"),"")</f>
        <v/>
      </c>
      <c r="AR179" s="77"/>
      <c r="AS179" s="81" t="str">
        <f>IF(ISNUMBER(AE179), IF(ISNUMBER(MATRIX!AD179),AE179*MATRIX!AD179,"n/a"),"")</f>
        <v/>
      </c>
      <c r="AT179" s="77"/>
      <c r="AU179" s="83" t="str">
        <f>IF(ISNUMBER($AE179), IF(ISNUMBER(MATRIX!AF179),$AE179*MATRIX!AF179,"n/a"),"")</f>
        <v/>
      </c>
      <c r="AV179" s="77"/>
      <c r="AW179" s="81" t="str">
        <f>IF(ISNUMBER($AE179), IF(ISNUMBER(MATRIX!AP179),$AE179*MATRIX!AP179,"n/a"),"")</f>
        <v/>
      </c>
      <c r="AX179" s="77" t="s">
        <v>434</v>
      </c>
      <c r="AY179" s="83" t="str">
        <f>IF(ISNUMBER($AE179), IF(ISNUMBER(MATRIX!AR179),$AE179*MATRIX!AR179,"n/a"),"")</f>
        <v/>
      </c>
      <c r="BA179" s="217" t="str">
        <f>IF(ISNUMBER($AE179), IF(MV&gt;200,IF(ISNUMBER(MATRIX!CL179),MATRIX!CL179,"n/a"),IF(ISNUMBER(MATRIX!CH179),MATRIX!CH179,"n/a")),"")</f>
        <v/>
      </c>
      <c r="BB179" s="1"/>
      <c r="BC179" s="1" t="str">
        <f>IF(ISNUMBER(AE179),IF(AND(ISNUMBER('Lo-Z-OUTPUT'!BA179),'Lo-Z-OUTPUT'!BA179&lt;&gt;0),'Lo-Z-OUTPUT'!BA179,'Lo-Z-INPUT'!$K$15*'Lo-Z-INPUT'!$K$7),"")</f>
        <v/>
      </c>
      <c r="BD179" s="1"/>
      <c r="BE179" s="161" t="str">
        <f t="shared" si="117"/>
        <v/>
      </c>
      <c r="BF179" s="1"/>
      <c r="BG179" s="124" t="str">
        <f>IF(ISNUMBER($AE179),IF(MV&lt;200,IF(ISNUMBER(MATRIX!AE179),ROUND((MATRIX!AE179*IDLE/1000)*CKWH,2),"-"),IF(ISNUMBER(MATRIX!AQ179),ROUND((MATRIX!AQ179*IDLE/1000)*CKWH,2),"-")),"")</f>
        <v/>
      </c>
      <c r="BH179" s="125" t="str">
        <f t="shared" si="118"/>
        <v/>
      </c>
      <c r="BJ179" s="105" t="str">
        <f>IF(ISNUMBER($AE179),IF(MV&lt;200,IF(ISNUMBER(MATRIX!AG179),ROUND((MATRIX!AG179/1000)*RUNNING*CKWH,2),"-"),IF(ISNUMBER(MATRIX!AS179),ROUND((MATRIX!AS179/1000)*RUNNING*CKWH,2),"-")),"")</f>
        <v/>
      </c>
      <c r="BK179" s="126" t="str">
        <f t="shared" si="119"/>
        <v/>
      </c>
      <c r="BM179" s="129" t="str">
        <f t="shared" si="120"/>
        <v/>
      </c>
      <c r="BN179" s="127" t="str">
        <f t="shared" si="121"/>
        <v/>
      </c>
      <c r="BP179" s="101" t="str">
        <f>IF(ISNUMBER(AE179),IF(ISNUMBER(MATRIX!BU179),AE179*MATRIX!BU179,"n/a"),"")</f>
        <v/>
      </c>
      <c r="BQ179" s="72"/>
      <c r="BR179" s="72" t="str">
        <f>IF(ISNUMBER(AE179),IF(ISNUMBER(MATRIX!BV179*BE179),AE179*MATRIX!BV179*BE179,"n/a"),"")</f>
        <v/>
      </c>
      <c r="BS179" s="72"/>
      <c r="BT179" s="100" t="str">
        <f t="shared" si="122"/>
        <v/>
      </c>
      <c r="BU179" s="96"/>
      <c r="BV179" s="157" t="str">
        <f t="shared" si="123"/>
        <v/>
      </c>
      <c r="BW179" s="158" t="str">
        <f t="shared" si="124"/>
        <v/>
      </c>
      <c r="BY179" s="85" t="str">
        <f>IF(ISNUMBER(AE179),IF(ISNUMBER(MATRIX!Y179),MATRIX!Y179,"n/a"),"")</f>
        <v/>
      </c>
      <c r="BZ179" s="86" t="str">
        <f t="shared" si="125"/>
        <v/>
      </c>
    </row>
    <row r="180" spans="1:78">
      <c r="A180" s="494" t="str">
        <f>MATRIX!A180</f>
        <v>LEA</v>
      </c>
      <c r="B180" s="494" t="str">
        <f>IF(MATRIX!B180&lt;&gt;0,MATRIX!B180,"-")</f>
        <v>164/164D</v>
      </c>
      <c r="D180" t="b">
        <f>ISNUMBER(MATRIX!K180)</f>
        <v>1</v>
      </c>
      <c r="E180" t="b">
        <f>ISNUMBER(MATRIX!L180)</f>
        <v>1</v>
      </c>
      <c r="F180" t="b">
        <f>ISNUMBER(MATRIX!M180)</f>
        <v>1</v>
      </c>
      <c r="H180" t="b">
        <f>ISNUMBER(MATRIX!Q180)</f>
        <v>1</v>
      </c>
      <c r="I180" t="b">
        <f>ISNUMBER(MATRIX!R180)</f>
        <v>1</v>
      </c>
      <c r="K180" t="b">
        <f>AND(WLT&lt;=MATRIX!K180,MATRIX!K180&lt;=PIU*WLT)</f>
        <v>0</v>
      </c>
      <c r="L180" t="b">
        <f>AND(WLT&lt;=MATRIX!L180,MATRIX!L180&lt;=PIU*WLT)</f>
        <v>0</v>
      </c>
      <c r="M180" t="b">
        <f>AND(WLT&lt;=MATRIX!M180,MATRIX!M180&lt;=PIU*WLT)</f>
        <v>0</v>
      </c>
      <c r="O180" t="b">
        <f>AND(WLT&lt;=MATRIX!Q180,MATRIX!Q180&lt;=PIU*WLT)</f>
        <v>0</v>
      </c>
      <c r="P180" t="b">
        <f>AND(WLT&lt;=MATRIX!R180,MATRIX!R180&lt;=PIU*WLT)</f>
        <v>0</v>
      </c>
      <c r="R180" t="b">
        <f t="shared" si="126"/>
        <v>1</v>
      </c>
      <c r="S180" t="b">
        <f t="shared" si="127"/>
        <v>0</v>
      </c>
      <c r="T180" t="b">
        <f t="shared" si="128"/>
        <v>0</v>
      </c>
      <c r="V180" s="1">
        <f>IF(AND(ISNUMBER(MATRIX!$F180),MATRIX!$F180&lt;&gt;0),NLT/MATRIX!$F180,"ERROR")</f>
        <v>0</v>
      </c>
      <c r="X180" s="1" t="str">
        <f t="shared" si="109"/>
        <v>-</v>
      </c>
      <c r="Y180" s="1" t="str">
        <f t="shared" si="110"/>
        <v>-</v>
      </c>
      <c r="Z180" s="1" t="str">
        <f t="shared" si="111"/>
        <v>-</v>
      </c>
      <c r="AB180" s="1" t="str">
        <f t="shared" si="112"/>
        <v>-</v>
      </c>
      <c r="AC180" s="1" t="str">
        <f t="shared" si="113"/>
        <v>-</v>
      </c>
      <c r="AE180" s="64" t="str">
        <f t="shared" si="114"/>
        <v/>
      </c>
      <c r="AF180" s="64" t="str">
        <f t="shared" si="115"/>
        <v/>
      </c>
      <c r="AH180" s="62" t="str">
        <f>IF(ISNUMBER(AE180),AE180*MATRIX!E180,"-")</f>
        <v>-</v>
      </c>
      <c r="AJ180" s="215" t="str">
        <f>IF(ISNUMBER($AE180),IF(KP="kg",AE180*MATRIX!CB180,AE180*MATRIX!CB180*2.2),"-")</f>
        <v>-</v>
      </c>
      <c r="AK180" s="65" t="str">
        <f t="shared" si="116"/>
        <v/>
      </c>
      <c r="AM180" s="1" t="str">
        <f>IF(V180&lt;&gt;0,IF(COUNT(X180:Z180),IF(R180,MATRIX!K180,IF(S180,MATRIX!L180,IF(T180,MATRIX!M180,S))),IF(COUNT(AB180:AC180),IF(R180,MATRIX!Q180,IF(S180,MATRIX!R180,"--")),"---")),"")</f>
        <v/>
      </c>
      <c r="AO180" s="70" t="str">
        <f>IF(V180&lt;&gt;0,IF(COUNT(X180:Z180),AM180*AE180*MATRIX!F180,IF(COUNT(AB180:AC180),AM180*AE180*MATRIX!F180/2,"")),"")</f>
        <v/>
      </c>
      <c r="AQ180" s="40" t="str">
        <f>IF(ISNUMBER($AE180),IF(ISNUMBER(MATRIX!U180),IF(MATRIX!U180-INT(MATRIX!U180)=0,MATRIX!U180,"("&amp;MATRIX!U180&amp;")"),"n/a"),"")</f>
        <v/>
      </c>
      <c r="AR180" s="77"/>
      <c r="AS180" s="81" t="str">
        <f>IF(ISNUMBER(AE180), IF(ISNUMBER(MATRIX!AD180),AE180*MATRIX!AD180,"n/a"),"")</f>
        <v/>
      </c>
      <c r="AT180" s="77"/>
      <c r="AU180" s="83" t="str">
        <f>IF(ISNUMBER($AE180), IF(ISNUMBER(MATRIX!AF180),$AE180*MATRIX!AF180,"n/a"),"")</f>
        <v/>
      </c>
      <c r="AV180" s="77"/>
      <c r="AW180" s="81" t="str">
        <f>IF(ISNUMBER($AE180), IF(ISNUMBER(MATRIX!AP180),$AE180*MATRIX!AP180,"n/a"),"")</f>
        <v/>
      </c>
      <c r="AX180" s="77" t="s">
        <v>434</v>
      </c>
      <c r="AY180" s="83" t="str">
        <f>IF(ISNUMBER($AE180), IF(ISNUMBER(MATRIX!AR180),$AE180*MATRIX!AR180,"n/a"),"")</f>
        <v/>
      </c>
      <c r="BA180" s="217" t="str">
        <f>IF(ISNUMBER($AE180), IF(MV&gt;200,IF(ISNUMBER(MATRIX!CL180),MATRIX!CL180,"n/a"),IF(ISNUMBER(MATRIX!CH180),MATRIX!CH180,"n/a")),"")</f>
        <v/>
      </c>
      <c r="BB180" s="1"/>
      <c r="BC180" s="1" t="str">
        <f>IF(ISNUMBER(AE180),IF(AND(ISNUMBER('Lo-Z-OUTPUT'!BA180),'Lo-Z-OUTPUT'!BA180&lt;&gt;0),'Lo-Z-OUTPUT'!BA180,'Lo-Z-INPUT'!$K$15*'Lo-Z-INPUT'!$K$7),"")</f>
        <v/>
      </c>
      <c r="BD180" s="1"/>
      <c r="BE180" s="161" t="str">
        <f t="shared" si="117"/>
        <v/>
      </c>
      <c r="BF180" s="1"/>
      <c r="BG180" s="124" t="str">
        <f>IF(ISNUMBER($AE180),IF(MV&lt;200,IF(ISNUMBER(MATRIX!AE180),ROUND((MATRIX!AE180*IDLE/1000)*CKWH,2),"-"),IF(ISNUMBER(MATRIX!AQ180),ROUND((MATRIX!AQ180*IDLE/1000)*CKWH,2),"-")),"")</f>
        <v/>
      </c>
      <c r="BH180" s="125" t="str">
        <f t="shared" si="118"/>
        <v/>
      </c>
      <c r="BJ180" s="105" t="str">
        <f>IF(ISNUMBER($AE180),IF(MV&lt;200,IF(ISNUMBER(MATRIX!AG180),ROUND((MATRIX!AG180/1000)*RUNNING*CKWH,2),"-"),IF(ISNUMBER(MATRIX!AS180),ROUND((MATRIX!AS180/1000)*RUNNING*CKWH,2),"-")),"")</f>
        <v/>
      </c>
      <c r="BK180" s="126" t="str">
        <f t="shared" si="119"/>
        <v/>
      </c>
      <c r="BM180" s="129" t="str">
        <f t="shared" si="120"/>
        <v/>
      </c>
      <c r="BN180" s="127" t="str">
        <f t="shared" si="121"/>
        <v/>
      </c>
      <c r="BP180" s="101" t="str">
        <f>IF(ISNUMBER(AE180),IF(ISNUMBER(MATRIX!BU180),AE180*MATRIX!BU180,"n/a"),"")</f>
        <v/>
      </c>
      <c r="BQ180" s="72"/>
      <c r="BR180" s="72" t="str">
        <f>IF(ISNUMBER(AE180),IF(ISNUMBER(MATRIX!BV180*BE180),AE180*MATRIX!BV180*BE180,"n/a"),"")</f>
        <v/>
      </c>
      <c r="BS180" s="72"/>
      <c r="BT180" s="100" t="str">
        <f t="shared" si="122"/>
        <v/>
      </c>
      <c r="BU180" s="96"/>
      <c r="BV180" s="157" t="str">
        <f t="shared" si="123"/>
        <v/>
      </c>
      <c r="BW180" s="158" t="str">
        <f t="shared" si="124"/>
        <v/>
      </c>
      <c r="BY180" s="85" t="str">
        <f>IF(ISNUMBER(AE180),IF(ISNUMBER(MATRIX!Y180),MATRIX!Y180,"n/a"),"")</f>
        <v/>
      </c>
      <c r="BZ180" s="86" t="str">
        <f t="shared" si="125"/>
        <v/>
      </c>
    </row>
    <row r="181" spans="1:78">
      <c r="A181" s="494" t="str">
        <f>MATRIX!A181</f>
        <v>LEA</v>
      </c>
      <c r="B181" s="494" t="str">
        <f>IF(MATRIX!B181&lt;&gt;0,MATRIX!B181,"-")</f>
        <v>168/168D</v>
      </c>
      <c r="D181" t="b">
        <f>ISNUMBER(MATRIX!K181)</f>
        <v>1</v>
      </c>
      <c r="E181" t="b">
        <f>ISNUMBER(MATRIX!L181)</f>
        <v>1</v>
      </c>
      <c r="F181" t="b">
        <f>ISNUMBER(MATRIX!M181)</f>
        <v>1</v>
      </c>
      <c r="H181" t="b">
        <f>ISNUMBER(MATRIX!Q181)</f>
        <v>1</v>
      </c>
      <c r="I181" t="b">
        <f>ISNUMBER(MATRIX!R181)</f>
        <v>1</v>
      </c>
      <c r="K181" t="b">
        <f>AND(WLT&lt;=MATRIX!K181,MATRIX!K181&lt;=PIU*WLT)</f>
        <v>0</v>
      </c>
      <c r="L181" t="b">
        <f>AND(WLT&lt;=MATRIX!L181,MATRIX!L181&lt;=PIU*WLT)</f>
        <v>0</v>
      </c>
      <c r="M181" t="b">
        <f>AND(WLT&lt;=MATRIX!M181,MATRIX!M181&lt;=PIU*WLT)</f>
        <v>0</v>
      </c>
      <c r="O181" t="b">
        <f>AND(WLT&lt;=MATRIX!Q181,MATRIX!Q181&lt;=PIU*WLT)</f>
        <v>0</v>
      </c>
      <c r="P181" t="b">
        <f>AND(WLT&lt;=MATRIX!R181,MATRIX!R181&lt;=PIU*WLT)</f>
        <v>0</v>
      </c>
      <c r="R181" t="b">
        <f t="shared" si="126"/>
        <v>1</v>
      </c>
      <c r="S181" t="b">
        <f t="shared" si="127"/>
        <v>0</v>
      </c>
      <c r="T181" t="b">
        <f t="shared" si="128"/>
        <v>0</v>
      </c>
      <c r="V181" s="1">
        <f>IF(AND(ISNUMBER(MATRIX!$F181),MATRIX!$F181&lt;&gt;0),NLT/MATRIX!$F181,"ERROR")</f>
        <v>0</v>
      </c>
      <c r="X181" s="1" t="str">
        <f t="shared" si="109"/>
        <v>-</v>
      </c>
      <c r="Y181" s="1" t="str">
        <f t="shared" si="110"/>
        <v>-</v>
      </c>
      <c r="Z181" s="1" t="str">
        <f t="shared" si="111"/>
        <v>-</v>
      </c>
      <c r="AB181" s="1" t="str">
        <f t="shared" si="112"/>
        <v>-</v>
      </c>
      <c r="AC181" s="1" t="str">
        <f t="shared" si="113"/>
        <v>-</v>
      </c>
      <c r="AE181" s="64" t="str">
        <f t="shared" si="114"/>
        <v/>
      </c>
      <c r="AF181" s="64" t="str">
        <f t="shared" si="115"/>
        <v/>
      </c>
      <c r="AH181" s="62" t="str">
        <f>IF(ISNUMBER(AE181),AE181*MATRIX!E181,"-")</f>
        <v>-</v>
      </c>
      <c r="AJ181" s="215" t="str">
        <f>IF(ISNUMBER($AE181),IF(KP="kg",AE181*MATRIX!CB181,AE181*MATRIX!CB181*2.2),"-")</f>
        <v>-</v>
      </c>
      <c r="AK181" s="65" t="str">
        <f t="shared" si="116"/>
        <v/>
      </c>
      <c r="AM181" s="1" t="str">
        <f>IF(V181&lt;&gt;0,IF(COUNT(X181:Z181),IF(R181,MATRIX!K181,IF(S181,MATRIX!L181,IF(T181,MATRIX!M181,S))),IF(COUNT(AB181:AC181),IF(R181,MATRIX!Q181,IF(S181,MATRIX!R181,"--")),"---")),"")</f>
        <v/>
      </c>
      <c r="AO181" s="70" t="str">
        <f>IF(V181&lt;&gt;0,IF(COUNT(X181:Z181),AM181*AE181*MATRIX!F181,IF(COUNT(AB181:AC181),AM181*AE181*MATRIX!F181/2,"")),"")</f>
        <v/>
      </c>
      <c r="AQ181" s="40" t="str">
        <f>IF(ISNUMBER($AE181),IF(ISNUMBER(MATRIX!U181),IF(MATRIX!U181-INT(MATRIX!U181)=0,MATRIX!U181,"("&amp;MATRIX!U181&amp;")"),"n/a"),"")</f>
        <v/>
      </c>
      <c r="AR181" s="77"/>
      <c r="AS181" s="81" t="str">
        <f>IF(ISNUMBER(AE181), IF(ISNUMBER(MATRIX!AD181),AE181*MATRIX!AD181,"n/a"),"")</f>
        <v/>
      </c>
      <c r="AT181" s="77"/>
      <c r="AU181" s="83" t="str">
        <f>IF(ISNUMBER($AE181), IF(ISNUMBER(MATRIX!AF181),$AE181*MATRIX!AF181,"n/a"),"")</f>
        <v/>
      </c>
      <c r="AV181" s="77"/>
      <c r="AW181" s="81" t="str">
        <f>IF(ISNUMBER($AE181), IF(ISNUMBER(MATRIX!AP181),$AE181*MATRIX!AP181,"n/a"),"")</f>
        <v/>
      </c>
      <c r="AX181" s="77" t="s">
        <v>434</v>
      </c>
      <c r="AY181" s="83" t="str">
        <f>IF(ISNUMBER($AE181), IF(ISNUMBER(MATRIX!AR181),$AE181*MATRIX!AR181,"n/a"),"")</f>
        <v/>
      </c>
      <c r="BA181" s="217" t="str">
        <f>IF(ISNUMBER($AE181), IF(MV&gt;200,IF(ISNUMBER(MATRIX!CL181),MATRIX!CL181,"n/a"),IF(ISNUMBER(MATRIX!CH181),MATRIX!CH181,"n/a")),"")</f>
        <v/>
      </c>
      <c r="BB181" s="1"/>
      <c r="BC181" s="1" t="str">
        <f>IF(ISNUMBER(AE181),IF(AND(ISNUMBER('Lo-Z-OUTPUT'!BA181),'Lo-Z-OUTPUT'!BA181&lt;&gt;0),'Lo-Z-OUTPUT'!BA181,'Lo-Z-INPUT'!$K$15*'Lo-Z-INPUT'!$K$7),"")</f>
        <v/>
      </c>
      <c r="BD181" s="1"/>
      <c r="BE181" s="161" t="str">
        <f t="shared" si="117"/>
        <v/>
      </c>
      <c r="BF181" s="1"/>
      <c r="BG181" s="124" t="str">
        <f>IF(ISNUMBER($AE181),IF(MV&lt;200,IF(ISNUMBER(MATRIX!AE181),ROUND((MATRIX!AE181*IDLE/1000)*CKWH,2),"-"),IF(ISNUMBER(MATRIX!AQ181),ROUND((MATRIX!AQ181*IDLE/1000)*CKWH,2),"-")),"")</f>
        <v/>
      </c>
      <c r="BH181" s="125" t="str">
        <f t="shared" si="118"/>
        <v/>
      </c>
      <c r="BJ181" s="105" t="str">
        <f>IF(ISNUMBER($AE181),IF(MV&lt;200,IF(ISNUMBER(MATRIX!AG181),ROUND((MATRIX!AG181/1000)*RUNNING*CKWH,2),"-"),IF(ISNUMBER(MATRIX!AS181),ROUND((MATRIX!AS181/1000)*RUNNING*CKWH,2),"-")),"")</f>
        <v/>
      </c>
      <c r="BK181" s="126" t="str">
        <f t="shared" si="119"/>
        <v/>
      </c>
      <c r="BM181" s="129" t="str">
        <f t="shared" si="120"/>
        <v/>
      </c>
      <c r="BN181" s="127" t="str">
        <f t="shared" si="121"/>
        <v/>
      </c>
      <c r="BP181" s="101" t="str">
        <f>IF(ISNUMBER(AE181),IF(ISNUMBER(MATRIX!BU181),AE181*MATRIX!BU181,"n/a"),"")</f>
        <v/>
      </c>
      <c r="BQ181" s="72"/>
      <c r="BR181" s="72" t="str">
        <f>IF(ISNUMBER(AE181),IF(ISNUMBER(MATRIX!BV181*BE181),AE181*MATRIX!BV181*BE181,"n/a"),"")</f>
        <v/>
      </c>
      <c r="BS181" s="72"/>
      <c r="BT181" s="100" t="str">
        <f t="shared" si="122"/>
        <v/>
      </c>
      <c r="BU181" s="96"/>
      <c r="BV181" s="157" t="str">
        <f t="shared" si="123"/>
        <v/>
      </c>
      <c r="BW181" s="158" t="str">
        <f t="shared" si="124"/>
        <v/>
      </c>
      <c r="BY181" s="85" t="str">
        <f>IF(ISNUMBER(AE181),IF(ISNUMBER(MATRIX!Y181),MATRIX!Y181,"n/a"),"")</f>
        <v/>
      </c>
      <c r="BZ181" s="86" t="str">
        <f t="shared" si="125"/>
        <v/>
      </c>
    </row>
    <row r="182" spans="1:78">
      <c r="A182" s="494" t="str">
        <f>MATRIX!A182</f>
        <v>LEA</v>
      </c>
      <c r="B182" s="494" t="str">
        <f>IF(MATRIX!B182&lt;&gt;0,MATRIX!B182,"-")</f>
        <v>84/84D</v>
      </c>
      <c r="D182" t="b">
        <f>ISNUMBER(MATRIX!K182)</f>
        <v>1</v>
      </c>
      <c r="E182" t="b">
        <f>ISNUMBER(MATRIX!L182)</f>
        <v>1</v>
      </c>
      <c r="F182" t="b">
        <f>ISNUMBER(MATRIX!M182)</f>
        <v>1</v>
      </c>
      <c r="H182" t="b">
        <f>ISNUMBER(MATRIX!Q182)</f>
        <v>1</v>
      </c>
      <c r="I182" t="b">
        <f>ISNUMBER(MATRIX!R182)</f>
        <v>1</v>
      </c>
      <c r="K182" t="b">
        <f>AND(WLT&lt;=MATRIX!K182,MATRIX!K182&lt;=PIU*WLT)</f>
        <v>0</v>
      </c>
      <c r="L182" t="b">
        <f>AND(WLT&lt;=MATRIX!L182,MATRIX!L182&lt;=PIU*WLT)</f>
        <v>0</v>
      </c>
      <c r="M182" t="b">
        <f>AND(WLT&lt;=MATRIX!M182,MATRIX!M182&lt;=PIU*WLT)</f>
        <v>0</v>
      </c>
      <c r="O182" t="b">
        <f>AND(WLT&lt;=MATRIX!Q182,MATRIX!Q182&lt;=PIU*WLT)</f>
        <v>0</v>
      </c>
      <c r="P182" t="b">
        <f>AND(WLT&lt;=MATRIX!R182,MATRIX!R182&lt;=PIU*WLT)</f>
        <v>0</v>
      </c>
      <c r="R182" t="b">
        <f t="shared" si="126"/>
        <v>1</v>
      </c>
      <c r="S182" t="b">
        <f t="shared" si="127"/>
        <v>0</v>
      </c>
      <c r="T182" t="b">
        <f t="shared" si="128"/>
        <v>0</v>
      </c>
      <c r="V182" s="1">
        <f>IF(AND(ISNUMBER(MATRIX!$F182),MATRIX!$F182&lt;&gt;0),NLT/MATRIX!$F182,"ERROR")</f>
        <v>0</v>
      </c>
      <c r="X182" s="1" t="str">
        <f t="shared" si="109"/>
        <v>-</v>
      </c>
      <c r="Y182" s="1" t="str">
        <f t="shared" si="110"/>
        <v>-</v>
      </c>
      <c r="Z182" s="1" t="str">
        <f t="shared" si="111"/>
        <v>-</v>
      </c>
      <c r="AB182" s="1" t="str">
        <f t="shared" si="112"/>
        <v>-</v>
      </c>
      <c r="AC182" s="1" t="str">
        <f t="shared" si="113"/>
        <v>-</v>
      </c>
      <c r="AE182" s="64" t="str">
        <f t="shared" si="114"/>
        <v/>
      </c>
      <c r="AF182" s="64" t="str">
        <f t="shared" si="115"/>
        <v/>
      </c>
      <c r="AH182" s="62" t="str">
        <f>IF(ISNUMBER(AE182),AE182*MATRIX!E182,"-")</f>
        <v>-</v>
      </c>
      <c r="AJ182" s="215" t="str">
        <f>IF(ISNUMBER($AE182),IF(KP="kg",AE182*MATRIX!CB182,AE182*MATRIX!CB182*2.2),"-")</f>
        <v>-</v>
      </c>
      <c r="AK182" s="65" t="str">
        <f t="shared" si="116"/>
        <v/>
      </c>
      <c r="AM182" s="1" t="str">
        <f>IF(V182&lt;&gt;0,IF(COUNT(X182:Z182),IF(R182,MATRIX!K182,IF(S182,MATRIX!L182,IF(T182,MATRIX!M182,S))),IF(COUNT(AB182:AC182),IF(R182,MATRIX!Q182,IF(S182,MATRIX!R182,"--")),"---")),"")</f>
        <v/>
      </c>
      <c r="AO182" s="70" t="str">
        <f>IF(V182&lt;&gt;0,IF(COUNT(X182:Z182),AM182*AE182*MATRIX!F182,IF(COUNT(AB182:AC182),AM182*AE182*MATRIX!F182/2,"")),"")</f>
        <v/>
      </c>
      <c r="AQ182" s="40" t="str">
        <f>IF(ISNUMBER($AE182),IF(ISNUMBER(MATRIX!U182),IF(MATRIX!U182-INT(MATRIX!U182)=0,MATRIX!U182,"("&amp;MATRIX!U182&amp;")"),"n/a"),"")</f>
        <v/>
      </c>
      <c r="AR182" s="77"/>
      <c r="AS182" s="81" t="str">
        <f>IF(ISNUMBER(AE182), IF(ISNUMBER(MATRIX!AD182),AE182*MATRIX!AD182,"n/a"),"")</f>
        <v/>
      </c>
      <c r="AT182" s="77"/>
      <c r="AU182" s="83" t="str">
        <f>IF(ISNUMBER($AE182), IF(ISNUMBER(MATRIX!AF182),$AE182*MATRIX!AF182,"n/a"),"")</f>
        <v/>
      </c>
      <c r="AV182" s="77"/>
      <c r="AW182" s="81" t="str">
        <f>IF(ISNUMBER($AE182), IF(ISNUMBER(MATRIX!AP182),$AE182*MATRIX!AP182,"n/a"),"")</f>
        <v/>
      </c>
      <c r="AX182" s="77" t="s">
        <v>434</v>
      </c>
      <c r="AY182" s="83" t="str">
        <f>IF(ISNUMBER($AE182), IF(ISNUMBER(MATRIX!AR182),$AE182*MATRIX!AR182,"n/a"),"")</f>
        <v/>
      </c>
      <c r="BA182" s="217" t="str">
        <f>IF(ISNUMBER($AE182), IF(MV&gt;200,IF(ISNUMBER(MATRIX!CL182),MATRIX!CL182,"n/a"),IF(ISNUMBER(MATRIX!CH182),MATRIX!CH182,"n/a")),"")</f>
        <v/>
      </c>
      <c r="BB182" s="1"/>
      <c r="BC182" s="1" t="str">
        <f>IF(ISNUMBER(AE182),IF(AND(ISNUMBER('Lo-Z-OUTPUT'!BA182),'Lo-Z-OUTPUT'!BA182&lt;&gt;0),'Lo-Z-OUTPUT'!BA182,'Lo-Z-INPUT'!$K$15*'Lo-Z-INPUT'!$K$7),"")</f>
        <v/>
      </c>
      <c r="BD182" s="1"/>
      <c r="BE182" s="161" t="str">
        <f t="shared" si="117"/>
        <v/>
      </c>
      <c r="BF182" s="1"/>
      <c r="BG182" s="124" t="str">
        <f>IF(ISNUMBER($AE182),IF(MV&lt;200,IF(ISNUMBER(MATRIX!AE182),ROUND((MATRIX!AE182*IDLE/1000)*CKWH,2),"-"),IF(ISNUMBER(MATRIX!AQ182),ROUND((MATRIX!AQ182*IDLE/1000)*CKWH,2),"-")),"")</f>
        <v/>
      </c>
      <c r="BH182" s="125" t="str">
        <f t="shared" si="118"/>
        <v/>
      </c>
      <c r="BJ182" s="105" t="str">
        <f>IF(ISNUMBER($AE182),IF(MV&lt;200,IF(ISNUMBER(MATRIX!AG182),ROUND((MATRIX!AG182/1000)*RUNNING*CKWH,2),"-"),IF(ISNUMBER(MATRIX!AS182),ROUND((MATRIX!AS182/1000)*RUNNING*CKWH,2),"-")),"")</f>
        <v/>
      </c>
      <c r="BK182" s="126" t="str">
        <f t="shared" si="119"/>
        <v/>
      </c>
      <c r="BM182" s="129" t="str">
        <f t="shared" si="120"/>
        <v/>
      </c>
      <c r="BN182" s="127" t="str">
        <f t="shared" si="121"/>
        <v/>
      </c>
      <c r="BP182" s="101" t="str">
        <f>IF(ISNUMBER(AE182),IF(ISNUMBER(MATRIX!BU182),AE182*MATRIX!BU182,"n/a"),"")</f>
        <v/>
      </c>
      <c r="BQ182" s="72"/>
      <c r="BR182" s="72" t="str">
        <f>IF(ISNUMBER(AE182),IF(ISNUMBER(MATRIX!BV182*BE182),AE182*MATRIX!BV182*BE182,"n/a"),"")</f>
        <v/>
      </c>
      <c r="BS182" s="72"/>
      <c r="BT182" s="100" t="str">
        <f t="shared" si="122"/>
        <v/>
      </c>
      <c r="BU182" s="96"/>
      <c r="BV182" s="157" t="str">
        <f t="shared" si="123"/>
        <v/>
      </c>
      <c r="BW182" s="158" t="str">
        <f t="shared" si="124"/>
        <v/>
      </c>
      <c r="BY182" s="85" t="str">
        <f>IF(ISNUMBER(AE182),IF(ISNUMBER(MATRIX!Y182),MATRIX!Y182,"n/a"),"")</f>
        <v/>
      </c>
      <c r="BZ182" s="86" t="str">
        <f t="shared" si="125"/>
        <v/>
      </c>
    </row>
    <row r="183" spans="1:78">
      <c r="A183" s="494" t="str">
        <f>MATRIX!A183</f>
        <v>LEA</v>
      </c>
      <c r="B183" s="494" t="str">
        <f>IF(MATRIX!B183&lt;&gt;0,MATRIX!B183,"-")</f>
        <v>88/88D</v>
      </c>
      <c r="D183" t="b">
        <f>ISNUMBER(MATRIX!K183)</f>
        <v>1</v>
      </c>
      <c r="E183" t="b">
        <f>ISNUMBER(MATRIX!L183)</f>
        <v>1</v>
      </c>
      <c r="F183" t="b">
        <f>ISNUMBER(MATRIX!M183)</f>
        <v>1</v>
      </c>
      <c r="H183" t="b">
        <f>ISNUMBER(MATRIX!Q183)</f>
        <v>1</v>
      </c>
      <c r="I183" t="b">
        <f>ISNUMBER(MATRIX!R183)</f>
        <v>1</v>
      </c>
      <c r="K183" t="b">
        <f>AND(WLT&lt;=MATRIX!K183,MATRIX!K183&lt;=PIU*WLT)</f>
        <v>0</v>
      </c>
      <c r="L183" t="b">
        <f>AND(WLT&lt;=MATRIX!L183,MATRIX!L183&lt;=PIU*WLT)</f>
        <v>0</v>
      </c>
      <c r="M183" t="b">
        <f>AND(WLT&lt;=MATRIX!M183,MATRIX!M183&lt;=PIU*WLT)</f>
        <v>0</v>
      </c>
      <c r="O183" t="b">
        <f>AND(WLT&lt;=MATRIX!Q183,MATRIX!Q183&lt;=PIU*WLT)</f>
        <v>0</v>
      </c>
      <c r="P183" t="b">
        <f>AND(WLT&lt;=MATRIX!R183,MATRIX!R183&lt;=PIU*WLT)</f>
        <v>0</v>
      </c>
      <c r="R183" t="b">
        <f t="shared" si="126"/>
        <v>1</v>
      </c>
      <c r="S183" t="b">
        <f t="shared" si="127"/>
        <v>0</v>
      </c>
      <c r="T183" t="b">
        <f t="shared" si="128"/>
        <v>0</v>
      </c>
      <c r="V183" s="1">
        <f>IF(AND(ISNUMBER(MATRIX!$F183),MATRIX!$F183&lt;&gt;0),NLT/MATRIX!$F183,"ERROR")</f>
        <v>0</v>
      </c>
      <c r="X183" s="1" t="str">
        <f t="shared" si="109"/>
        <v>-</v>
      </c>
      <c r="Y183" s="1" t="str">
        <f t="shared" si="110"/>
        <v>-</v>
      </c>
      <c r="Z183" s="1" t="str">
        <f t="shared" si="111"/>
        <v>-</v>
      </c>
      <c r="AB183" s="1" t="str">
        <f t="shared" si="112"/>
        <v>-</v>
      </c>
      <c r="AC183" s="1" t="str">
        <f t="shared" si="113"/>
        <v>-</v>
      </c>
      <c r="AE183" s="64" t="str">
        <f t="shared" si="114"/>
        <v/>
      </c>
      <c r="AF183" s="64" t="str">
        <f t="shared" si="115"/>
        <v/>
      </c>
      <c r="AH183" s="62" t="str">
        <f>IF(ISNUMBER(AE183),AE183*MATRIX!E183,"-")</f>
        <v>-</v>
      </c>
      <c r="AJ183" s="215" t="str">
        <f>IF(ISNUMBER($AE183),IF(KP="kg",AE183*MATRIX!CB183,AE183*MATRIX!CB183*2.2),"-")</f>
        <v>-</v>
      </c>
      <c r="AK183" s="65" t="str">
        <f t="shared" si="116"/>
        <v/>
      </c>
      <c r="AM183" s="1" t="str">
        <f>IF(V183&lt;&gt;0,IF(COUNT(X183:Z183),IF(R183,MATRIX!K183,IF(S183,MATRIX!L183,IF(T183,MATRIX!M183,S))),IF(COUNT(AB183:AC183),IF(R183,MATRIX!Q183,IF(S183,MATRIX!R183,"--")),"---")),"")</f>
        <v/>
      </c>
      <c r="AO183" s="70" t="str">
        <f>IF(V183&lt;&gt;0,IF(COUNT(X183:Z183),AM183*AE183*MATRIX!F183,IF(COUNT(AB183:AC183),AM183*AE183*MATRIX!F183/2,"")),"")</f>
        <v/>
      </c>
      <c r="AQ183" s="40" t="str">
        <f>IF(ISNUMBER($AE183),IF(ISNUMBER(MATRIX!U183),IF(MATRIX!U183-INT(MATRIX!U183)=0,MATRIX!U183,"("&amp;MATRIX!U183&amp;")"),"n/a"),"")</f>
        <v/>
      </c>
      <c r="AR183" s="77"/>
      <c r="AS183" s="81" t="str">
        <f>IF(ISNUMBER(AE183), IF(ISNUMBER(MATRIX!AD183),AE183*MATRIX!AD183,"n/a"),"")</f>
        <v/>
      </c>
      <c r="AT183" s="77"/>
      <c r="AU183" s="83" t="str">
        <f>IF(ISNUMBER($AE183), IF(ISNUMBER(MATRIX!AF183),$AE183*MATRIX!AF183,"n/a"),"")</f>
        <v/>
      </c>
      <c r="AV183" s="77"/>
      <c r="AW183" s="81" t="str">
        <f>IF(ISNUMBER($AE183), IF(ISNUMBER(MATRIX!AP183),$AE183*MATRIX!AP183,"n/a"),"")</f>
        <v/>
      </c>
      <c r="AX183" s="77" t="s">
        <v>434</v>
      </c>
      <c r="AY183" s="83" t="str">
        <f>IF(ISNUMBER($AE183), IF(ISNUMBER(MATRIX!AR183),$AE183*MATRIX!AR183,"n/a"),"")</f>
        <v/>
      </c>
      <c r="BA183" s="217" t="str">
        <f>IF(ISNUMBER($AE183), IF(MV&gt;200,IF(ISNUMBER(MATRIX!CL183),MATRIX!CL183,"n/a"),IF(ISNUMBER(MATRIX!CH183),MATRIX!CH183,"n/a")),"")</f>
        <v/>
      </c>
      <c r="BB183" s="1"/>
      <c r="BC183" s="1" t="str">
        <f>IF(ISNUMBER(AE183),IF(AND(ISNUMBER('Lo-Z-OUTPUT'!BA183),'Lo-Z-OUTPUT'!BA183&lt;&gt;0),'Lo-Z-OUTPUT'!BA183,'Lo-Z-INPUT'!$K$15*'Lo-Z-INPUT'!$K$7),"")</f>
        <v/>
      </c>
      <c r="BD183" s="1"/>
      <c r="BE183" s="161" t="str">
        <f t="shared" si="117"/>
        <v/>
      </c>
      <c r="BF183" s="1"/>
      <c r="BG183" s="124" t="str">
        <f>IF(ISNUMBER($AE183),IF(MV&lt;200,IF(ISNUMBER(MATRIX!AE183),ROUND((MATRIX!AE183*IDLE/1000)*CKWH,2),"-"),IF(ISNUMBER(MATRIX!AQ183),ROUND((MATRIX!AQ183*IDLE/1000)*CKWH,2),"-")),"")</f>
        <v/>
      </c>
      <c r="BH183" s="125" t="str">
        <f t="shared" si="118"/>
        <v/>
      </c>
      <c r="BJ183" s="105" t="str">
        <f>IF(ISNUMBER($AE183),IF(MV&lt;200,IF(ISNUMBER(MATRIX!AG183),ROUND((MATRIX!AG183/1000)*RUNNING*CKWH,2),"-"),IF(ISNUMBER(MATRIX!AS183),ROUND((MATRIX!AS183/1000)*RUNNING*CKWH,2),"-")),"")</f>
        <v/>
      </c>
      <c r="BK183" s="126" t="str">
        <f t="shared" si="119"/>
        <v/>
      </c>
      <c r="BM183" s="129" t="str">
        <f t="shared" si="120"/>
        <v/>
      </c>
      <c r="BN183" s="127" t="str">
        <f t="shared" si="121"/>
        <v/>
      </c>
      <c r="BP183" s="101" t="str">
        <f>IF(ISNUMBER(AE183),IF(ISNUMBER(MATRIX!BU183),AE183*MATRIX!BU183,"n/a"),"")</f>
        <v/>
      </c>
      <c r="BQ183" s="72"/>
      <c r="BR183" s="72" t="str">
        <f>IF(ISNUMBER(AE183),IF(ISNUMBER(MATRIX!BV183*BE183),AE183*MATRIX!BV183*BE183,"n/a"),"")</f>
        <v/>
      </c>
      <c r="BS183" s="72"/>
      <c r="BT183" s="100" t="str">
        <f t="shared" si="122"/>
        <v/>
      </c>
      <c r="BU183" s="96"/>
      <c r="BV183" s="157" t="str">
        <f t="shared" si="123"/>
        <v/>
      </c>
      <c r="BW183" s="158" t="str">
        <f t="shared" si="124"/>
        <v/>
      </c>
      <c r="BY183" s="85" t="str">
        <f>IF(ISNUMBER(AE183),IF(ISNUMBER(MATRIX!Y183),MATRIX!Y183,"n/a"),"")</f>
        <v/>
      </c>
      <c r="BZ183" s="86" t="str">
        <f t="shared" si="125"/>
        <v/>
      </c>
    </row>
    <row r="184" spans="1:78">
      <c r="A184" s="494" t="str">
        <f>MATRIX!A184</f>
        <v>LEA</v>
      </c>
      <c r="B184" s="494" t="str">
        <f>IF(MATRIX!B184&lt;&gt;0,MATRIX!B184,"-")</f>
        <v>1504/1504D</v>
      </c>
      <c r="D184" t="b">
        <f>ISNUMBER(MATRIX!K184)</f>
        <v>1</v>
      </c>
      <c r="E184" t="b">
        <f>ISNUMBER(MATRIX!L184)</f>
        <v>1</v>
      </c>
      <c r="F184" t="b">
        <f>ISNUMBER(MATRIX!M184)</f>
        <v>1</v>
      </c>
      <c r="H184" t="b">
        <f>ISNUMBER(MATRIX!Q184)</f>
        <v>1</v>
      </c>
      <c r="I184" t="b">
        <f>ISNUMBER(MATRIX!R184)</f>
        <v>1</v>
      </c>
      <c r="K184" t="b">
        <f>AND(WLT&lt;=MATRIX!K184,MATRIX!K184&lt;=PIU*WLT)</f>
        <v>0</v>
      </c>
      <c r="L184" t="b">
        <f>AND(WLT&lt;=MATRIX!L184,MATRIX!L184&lt;=PIU*WLT)</f>
        <v>0</v>
      </c>
      <c r="M184" t="b">
        <f>AND(WLT&lt;=MATRIX!M184,MATRIX!M184&lt;=PIU*WLT)</f>
        <v>0</v>
      </c>
      <c r="O184" t="b">
        <f>AND(WLT&lt;=MATRIX!Q184,MATRIX!Q184&lt;=PIU*WLT)</f>
        <v>0</v>
      </c>
      <c r="P184" t="b">
        <f>AND(WLT&lt;=MATRIX!R184,MATRIX!R184&lt;=PIU*WLT)</f>
        <v>0</v>
      </c>
      <c r="R184" t="b">
        <f t="shared" si="126"/>
        <v>1</v>
      </c>
      <c r="S184" t="b">
        <f t="shared" si="127"/>
        <v>0</v>
      </c>
      <c r="T184" t="b">
        <f t="shared" si="128"/>
        <v>0</v>
      </c>
      <c r="V184" s="1">
        <f>IF(AND(ISNUMBER(MATRIX!$F184),MATRIX!$F184&lt;&gt;0),NLT/MATRIX!$F184,"ERROR")</f>
        <v>0</v>
      </c>
      <c r="X184" s="1" t="str">
        <f t="shared" si="109"/>
        <v>-</v>
      </c>
      <c r="Y184" s="1" t="str">
        <f t="shared" si="110"/>
        <v>-</v>
      </c>
      <c r="Z184" s="1" t="str">
        <f t="shared" si="111"/>
        <v>-</v>
      </c>
      <c r="AB184" s="1" t="str">
        <f t="shared" si="112"/>
        <v>-</v>
      </c>
      <c r="AC184" s="1" t="str">
        <f t="shared" si="113"/>
        <v>-</v>
      </c>
      <c r="AE184" s="64" t="str">
        <f t="shared" si="114"/>
        <v/>
      </c>
      <c r="AF184" s="64" t="str">
        <f t="shared" si="115"/>
        <v/>
      </c>
      <c r="AH184" s="62" t="str">
        <f>IF(ISNUMBER(AE184),AE184*MATRIX!E184,"-")</f>
        <v>-</v>
      </c>
      <c r="AJ184" s="215" t="str">
        <f>IF(ISNUMBER($AE184),IF(KP="kg",AE184*MATRIX!CB184,AE184*MATRIX!CB184*2.2),"-")</f>
        <v>-</v>
      </c>
      <c r="AK184" s="65" t="str">
        <f t="shared" si="116"/>
        <v/>
      </c>
      <c r="AM184" s="1" t="str">
        <f>IF(V184&lt;&gt;0,IF(COUNT(X184:Z184),IF(R184,MATRIX!K184,IF(S184,MATRIX!L184,IF(T184,MATRIX!M184,S))),IF(COUNT(AB184:AC184),IF(R184,MATRIX!Q184,IF(S184,MATRIX!R184,"--")),"---")),"")</f>
        <v/>
      </c>
      <c r="AO184" s="70" t="str">
        <f>IF(V184&lt;&gt;0,IF(COUNT(X184:Z184),AM184*AE184*MATRIX!F184,IF(COUNT(AB184:AC184),AM184*AE184*MATRIX!F184/2,"")),"")</f>
        <v/>
      </c>
      <c r="AQ184" s="40" t="str">
        <f>IF(ISNUMBER($AE184),IF(ISNUMBER(MATRIX!U184),IF(MATRIX!U184-INT(MATRIX!U184)=0,MATRIX!U184,"("&amp;MATRIX!U184&amp;")"),"n/a"),"")</f>
        <v/>
      </c>
      <c r="AR184" s="77"/>
      <c r="AS184" s="81" t="str">
        <f>IF(ISNUMBER(AE184), IF(ISNUMBER(MATRIX!AD184),AE184*MATRIX!AD184,"n/a"),"")</f>
        <v/>
      </c>
      <c r="AT184" s="77"/>
      <c r="AU184" s="83" t="str">
        <f>IF(ISNUMBER($AE184), IF(ISNUMBER(MATRIX!AF184),$AE184*MATRIX!AF184,"n/a"),"")</f>
        <v/>
      </c>
      <c r="AV184" s="77"/>
      <c r="AW184" s="81" t="str">
        <f>IF(ISNUMBER($AE184), IF(ISNUMBER(MATRIX!AP184),$AE184*MATRIX!AP184,"n/a"),"")</f>
        <v/>
      </c>
      <c r="AX184" s="77" t="s">
        <v>434</v>
      </c>
      <c r="AY184" s="83" t="str">
        <f>IF(ISNUMBER($AE184), IF(ISNUMBER(MATRIX!AR184),$AE184*MATRIX!AR184,"n/a"),"")</f>
        <v/>
      </c>
      <c r="BA184" s="217" t="str">
        <f>IF(ISNUMBER($AE184), IF(MV&gt;200,IF(ISNUMBER(MATRIX!CL184),MATRIX!CL184,"n/a"),IF(ISNUMBER(MATRIX!CH184),MATRIX!CH184,"n/a")),"")</f>
        <v/>
      </c>
      <c r="BB184" s="1"/>
      <c r="BC184" s="1" t="str">
        <f>IF(ISNUMBER(AE184),IF(AND(ISNUMBER('Lo-Z-OUTPUT'!BA184),'Lo-Z-OUTPUT'!BA184&lt;&gt;0),'Lo-Z-OUTPUT'!BA184,'Lo-Z-INPUT'!$K$15*'Lo-Z-INPUT'!$K$7),"")</f>
        <v/>
      </c>
      <c r="BD184" s="1"/>
      <c r="BE184" s="161" t="str">
        <f t="shared" si="117"/>
        <v/>
      </c>
      <c r="BF184" s="1"/>
      <c r="BG184" s="124" t="str">
        <f>IF(ISNUMBER($AE184),IF(MV&lt;200,IF(ISNUMBER(MATRIX!AE184),ROUND((MATRIX!AE184*IDLE/1000)*CKWH,2),"-"),IF(ISNUMBER(MATRIX!AQ184),ROUND((MATRIX!AQ184*IDLE/1000)*CKWH,2),"-")),"")</f>
        <v/>
      </c>
      <c r="BH184" s="125" t="str">
        <f t="shared" si="118"/>
        <v/>
      </c>
      <c r="BJ184" s="105" t="str">
        <f>IF(ISNUMBER($AE184),IF(MV&lt;200,IF(ISNUMBER(MATRIX!AG184),ROUND((MATRIX!AG184/1000)*RUNNING*CKWH,2),"-"),IF(ISNUMBER(MATRIX!AS184),ROUND((MATRIX!AS184/1000)*RUNNING*CKWH,2),"-")),"")</f>
        <v/>
      </c>
      <c r="BK184" s="126" t="str">
        <f t="shared" si="119"/>
        <v/>
      </c>
      <c r="BM184" s="129" t="str">
        <f t="shared" si="120"/>
        <v/>
      </c>
      <c r="BN184" s="127" t="str">
        <f t="shared" si="121"/>
        <v/>
      </c>
      <c r="BP184" s="101" t="str">
        <f>IF(ISNUMBER(AE184),IF(ISNUMBER(MATRIX!BU184),AE184*MATRIX!BU184,"n/a"),"")</f>
        <v/>
      </c>
      <c r="BQ184" s="72"/>
      <c r="BR184" s="72" t="str">
        <f>IF(ISNUMBER(AE184),IF(ISNUMBER(MATRIX!BV184*BE184),AE184*MATRIX!BV184*BE184,"n/a"),"")</f>
        <v/>
      </c>
      <c r="BS184" s="72"/>
      <c r="BT184" s="100" t="str">
        <f t="shared" si="122"/>
        <v/>
      </c>
      <c r="BU184" s="96"/>
      <c r="BV184" s="157" t="str">
        <f t="shared" si="123"/>
        <v/>
      </c>
      <c r="BW184" s="158" t="str">
        <f t="shared" si="124"/>
        <v/>
      </c>
      <c r="BY184" s="85" t="str">
        <f>IF(ISNUMBER(AE184),IF(ISNUMBER(MATRIX!Y184),MATRIX!Y184,"n/a"),"")</f>
        <v/>
      </c>
      <c r="BZ184" s="86" t="str">
        <f t="shared" si="125"/>
        <v/>
      </c>
    </row>
    <row r="185" spans="1:78">
      <c r="A185" s="494" t="str">
        <f>MATRIX!A185</f>
        <v>BLAZE</v>
      </c>
      <c r="B185" s="494" t="str">
        <f>IF(MATRIX!B185&lt;&gt;0,MATRIX!B185,"-")</f>
        <v>Connect 1002</v>
      </c>
      <c r="D185" t="b">
        <f>ISNUMBER(MATRIX!K185)</f>
        <v>1</v>
      </c>
      <c r="E185" t="b">
        <f>ISNUMBER(MATRIX!L185)</f>
        <v>1</v>
      </c>
      <c r="F185" t="b">
        <f>ISNUMBER(MATRIX!M185)</f>
        <v>1</v>
      </c>
      <c r="H185" t="b">
        <f>ISNUMBER(MATRIX!Q185)</f>
        <v>1</v>
      </c>
      <c r="I185" t="b">
        <f>ISNUMBER(MATRIX!R185)</f>
        <v>1</v>
      </c>
      <c r="K185" t="b">
        <f>AND(WLT&lt;=MATRIX!K185,MATRIX!K185&lt;=PIU*WLT)</f>
        <v>0</v>
      </c>
      <c r="L185" t="b">
        <f>AND(WLT&lt;=MATRIX!L185,MATRIX!L185&lt;=PIU*WLT)</f>
        <v>0</v>
      </c>
      <c r="M185" t="b">
        <f>AND(WLT&lt;=MATRIX!M185,MATRIX!M185&lt;=PIU*WLT)</f>
        <v>0</v>
      </c>
      <c r="O185" t="b">
        <f>AND(WLT&lt;=MATRIX!Q185,MATRIX!Q185&lt;=PIU*WLT)</f>
        <v>0</v>
      </c>
      <c r="P185" t="b">
        <f>AND(WLT&lt;=MATRIX!R185,MATRIX!R185&lt;=PIU*WLT)</f>
        <v>0</v>
      </c>
      <c r="R185" t="b">
        <f t="shared" si="126"/>
        <v>1</v>
      </c>
      <c r="S185" t="b">
        <f t="shared" si="127"/>
        <v>0</v>
      </c>
      <c r="T185" t="b">
        <f t="shared" si="128"/>
        <v>0</v>
      </c>
      <c r="V185" s="1">
        <f>IF(AND(ISNUMBER(MATRIX!$F185),MATRIX!$F185&lt;&gt;0),NLT/MATRIX!$F185,"ERROR")</f>
        <v>0</v>
      </c>
      <c r="X185" s="1" t="str">
        <f t="shared" si="109"/>
        <v>-</v>
      </c>
      <c r="Y185" s="1" t="str">
        <f t="shared" si="110"/>
        <v>-</v>
      </c>
      <c r="Z185" s="1" t="str">
        <f t="shared" si="111"/>
        <v>-</v>
      </c>
      <c r="AB185" s="1" t="str">
        <f t="shared" si="112"/>
        <v>-</v>
      </c>
      <c r="AC185" s="1" t="str">
        <f t="shared" si="113"/>
        <v>-</v>
      </c>
      <c r="AE185" s="64" t="str">
        <f t="shared" si="114"/>
        <v/>
      </c>
      <c r="AF185" s="64" t="str">
        <f t="shared" si="115"/>
        <v/>
      </c>
      <c r="AH185" s="62" t="str">
        <f>IF(ISNUMBER(AE185),AE185*MATRIX!E185,"-")</f>
        <v>-</v>
      </c>
      <c r="AJ185" s="215" t="str">
        <f>IF(ISNUMBER($AE185),IF(KP="kg",AE185*MATRIX!CB185,AE185*MATRIX!CB185*2.2),"-")</f>
        <v>-</v>
      </c>
      <c r="AK185" s="65" t="str">
        <f t="shared" si="116"/>
        <v/>
      </c>
      <c r="AM185" s="1" t="str">
        <f>IF(V185&lt;&gt;0,IF(COUNT(X185:Z185),IF(R185,MATRIX!K185,IF(S185,MATRIX!L185,IF(T185,MATRIX!M185,S))),IF(COUNT(AB185:AC185),IF(R185,MATRIX!Q185,IF(S185,MATRIX!R185,"--")),"---")),"")</f>
        <v/>
      </c>
      <c r="AO185" s="70" t="str">
        <f>IF(V185&lt;&gt;0,IF(COUNT(X185:Z185),AM185*AE185*MATRIX!F185,IF(COUNT(AB185:AC185),AM185*AE185*MATRIX!F185/2,"")),"")</f>
        <v/>
      </c>
      <c r="AQ185" s="40" t="str">
        <f>IF(ISNUMBER($AE185),IF(ISNUMBER(MATRIX!U185),IF(MATRIX!U185-INT(MATRIX!U185)=0,MATRIX!U185,"("&amp;MATRIX!U185&amp;")"),"n/a"),"")</f>
        <v/>
      </c>
      <c r="AR185" s="77"/>
      <c r="AS185" s="81" t="str">
        <f>IF(ISNUMBER(AE185), IF(ISNUMBER(MATRIX!AD185),AE185*MATRIX!AD185,"n/a"),"")</f>
        <v/>
      </c>
      <c r="AT185" s="77"/>
      <c r="AU185" s="83" t="str">
        <f>IF(ISNUMBER($AE185), IF(ISNUMBER(MATRIX!AF185),$AE185*MATRIX!AF185,"n/a"),"")</f>
        <v/>
      </c>
      <c r="AV185" s="77"/>
      <c r="AW185" s="81" t="str">
        <f>IF(ISNUMBER($AE185), IF(ISNUMBER(MATRIX!AP185),$AE185*MATRIX!AP185,"n/a"),"")</f>
        <v/>
      </c>
      <c r="AX185" s="77" t="s">
        <v>434</v>
      </c>
      <c r="AY185" s="83" t="str">
        <f>IF(ISNUMBER($AE185), IF(ISNUMBER(MATRIX!AR185),$AE185*MATRIX!AR185,"n/a"),"")</f>
        <v/>
      </c>
      <c r="BA185" s="217" t="str">
        <f>IF(ISNUMBER($AE185), IF(MV&gt;200,IF(ISNUMBER(MATRIX!CL185),MATRIX!CL185,"n/a"),IF(ISNUMBER(MATRIX!CH185),MATRIX!CH185,"n/a")),"")</f>
        <v/>
      </c>
      <c r="BB185" s="1"/>
      <c r="BC185" s="1" t="str">
        <f>IF(ISNUMBER(AE185),IF(AND(ISNUMBER('Lo-Z-OUTPUT'!BA185),'Lo-Z-OUTPUT'!BA185&lt;&gt;0),'Lo-Z-OUTPUT'!BA185,'Lo-Z-INPUT'!$K$15*'Lo-Z-INPUT'!$K$7),"")</f>
        <v/>
      </c>
      <c r="BD185" s="1"/>
      <c r="BE185" s="161" t="str">
        <f t="shared" si="117"/>
        <v/>
      </c>
      <c r="BF185" s="1"/>
      <c r="BG185" s="124" t="str">
        <f>IF(ISNUMBER($AE185),IF(MV&lt;200,IF(ISNUMBER(MATRIX!AE185),ROUND((MATRIX!AE185*IDLE/1000)*CKWH,2),"-"),IF(ISNUMBER(MATRIX!AQ185),ROUND((MATRIX!AQ185*IDLE/1000)*CKWH,2),"-")),"")</f>
        <v/>
      </c>
      <c r="BH185" s="125" t="str">
        <f t="shared" si="118"/>
        <v/>
      </c>
      <c r="BJ185" s="105" t="str">
        <f>IF(ISNUMBER($AE185),IF(MV&lt;200,IF(ISNUMBER(MATRIX!AG185),ROUND((MATRIX!AG185/1000)*RUNNING*CKWH,2),"-"),IF(ISNUMBER(MATRIX!AS185),ROUND((MATRIX!AS185/1000)*RUNNING*CKWH,2),"-")),"")</f>
        <v/>
      </c>
      <c r="BK185" s="126" t="str">
        <f t="shared" si="119"/>
        <v/>
      </c>
      <c r="BM185" s="129" t="str">
        <f t="shared" si="120"/>
        <v/>
      </c>
      <c r="BN185" s="127" t="str">
        <f t="shared" si="121"/>
        <v/>
      </c>
      <c r="BP185" s="101" t="str">
        <f>IF(ISNUMBER(AE185),IF(ISNUMBER(MATRIX!BU185),AE185*MATRIX!BU185,"n/a"),"")</f>
        <v/>
      </c>
      <c r="BQ185" s="72"/>
      <c r="BR185" s="72" t="str">
        <f>IF(ISNUMBER(AE185),IF(ISNUMBER(MATRIX!BV185*BE185),AE185*MATRIX!BV185*BE185,"n/a"),"")</f>
        <v/>
      </c>
      <c r="BS185" s="72"/>
      <c r="BT185" s="100" t="str">
        <f t="shared" si="122"/>
        <v/>
      </c>
      <c r="BU185" s="96"/>
      <c r="BV185" s="157" t="str">
        <f t="shared" si="123"/>
        <v/>
      </c>
      <c r="BW185" s="158" t="str">
        <f t="shared" si="124"/>
        <v/>
      </c>
      <c r="BY185" s="85" t="str">
        <f>IF(ISNUMBER(AE185),IF(ISNUMBER(MATRIX!Y185),MATRIX!Y185,"n/a"),"")</f>
        <v/>
      </c>
      <c r="BZ185" s="86" t="str">
        <f t="shared" si="125"/>
        <v/>
      </c>
    </row>
    <row r="186" spans="1:78">
      <c r="A186" s="490" t="str">
        <f>MATRIX!A186</f>
        <v>BLAZE</v>
      </c>
      <c r="B186" s="490" t="str">
        <f>IF(MATRIX!B186&lt;&gt;0,MATRIX!B186,"-")</f>
        <v>Connect 1502</v>
      </c>
      <c r="D186" t="b">
        <f>ISNUMBER(MATRIX!K186)</f>
        <v>1</v>
      </c>
      <c r="E186" t="b">
        <f>ISNUMBER(MATRIX!L186)</f>
        <v>1</v>
      </c>
      <c r="F186" t="b">
        <f>ISNUMBER(MATRIX!M186)</f>
        <v>1</v>
      </c>
      <c r="H186" t="b">
        <f>ISNUMBER(MATRIX!Q186)</f>
        <v>1</v>
      </c>
      <c r="I186" t="b">
        <f>ISNUMBER(MATRIX!R186)</f>
        <v>1</v>
      </c>
      <c r="K186" t="b">
        <f>AND(WLT&lt;=MATRIX!K186,MATRIX!K186&lt;=PIU*WLT)</f>
        <v>0</v>
      </c>
      <c r="L186" t="b">
        <f>AND(WLT&lt;=MATRIX!L186,MATRIX!L186&lt;=PIU*WLT)</f>
        <v>0</v>
      </c>
      <c r="M186" t="b">
        <f>AND(WLT&lt;=MATRIX!M186,MATRIX!M186&lt;=PIU*WLT)</f>
        <v>0</v>
      </c>
      <c r="O186" t="b">
        <f>AND(WLT&lt;=MATRIX!Q186,MATRIX!Q186&lt;=PIU*WLT)</f>
        <v>0</v>
      </c>
      <c r="P186" t="b">
        <f>AND(WLT&lt;=MATRIX!R186,MATRIX!R186&lt;=PIU*WLT)</f>
        <v>0</v>
      </c>
      <c r="R186" t="b">
        <f t="shared" si="126"/>
        <v>1</v>
      </c>
      <c r="S186" t="b">
        <f t="shared" si="127"/>
        <v>0</v>
      </c>
      <c r="T186" t="b">
        <f t="shared" si="128"/>
        <v>0</v>
      </c>
      <c r="V186" s="1">
        <f>IF(AND(ISNUMBER(MATRIX!$F186),MATRIX!$F186&lt;&gt;0),NLT/MATRIX!$F186,"ERROR")</f>
        <v>0</v>
      </c>
      <c r="X186" s="1" t="str">
        <f t="shared" si="109"/>
        <v>-</v>
      </c>
      <c r="Y186" s="1" t="str">
        <f t="shared" si="110"/>
        <v>-</v>
      </c>
      <c r="Z186" s="1" t="str">
        <f t="shared" si="111"/>
        <v>-</v>
      </c>
      <c r="AB186" s="1" t="str">
        <f t="shared" si="112"/>
        <v>-</v>
      </c>
      <c r="AC186" s="1" t="str">
        <f t="shared" si="113"/>
        <v>-</v>
      </c>
      <c r="AE186" s="64" t="str">
        <f t="shared" si="114"/>
        <v/>
      </c>
      <c r="AF186" s="64" t="str">
        <f t="shared" si="115"/>
        <v/>
      </c>
      <c r="AH186" s="62" t="str">
        <f>IF(ISNUMBER(AE186),AE186*MATRIX!E186,"-")</f>
        <v>-</v>
      </c>
      <c r="AJ186" s="215" t="str">
        <f>IF(ISNUMBER($AE186),IF(KP="kg",AE186*MATRIX!CB186,AE186*MATRIX!CB186*2.2),"-")</f>
        <v>-</v>
      </c>
      <c r="AK186" s="65" t="str">
        <f t="shared" si="116"/>
        <v/>
      </c>
      <c r="AM186" s="1" t="str">
        <f>IF(V186&lt;&gt;0,IF(COUNT(X186:Z186),IF(R186,MATRIX!K186,IF(S186,MATRIX!L186,IF(T186,MATRIX!M186,S))),IF(COUNT(AB186:AC186),IF(R186,MATRIX!Q186,IF(S186,MATRIX!R186,"--")),"---")),"")</f>
        <v/>
      </c>
      <c r="AO186" s="70" t="str">
        <f>IF(V186&lt;&gt;0,IF(COUNT(X186:Z186),AM186*AE186*MATRIX!F186,IF(COUNT(AB186:AC186),AM186*AE186*MATRIX!F186/2,"")),"")</f>
        <v/>
      </c>
      <c r="AQ186" s="40" t="str">
        <f>IF(ISNUMBER($AE186),IF(ISNUMBER(MATRIX!U186),IF(MATRIX!U186-INT(MATRIX!U186)=0,MATRIX!U186,"("&amp;MATRIX!U186&amp;")"),"n/a"),"")</f>
        <v/>
      </c>
      <c r="AR186" s="77"/>
      <c r="AS186" s="81" t="str">
        <f>IF(ISNUMBER(AE186), IF(ISNUMBER(MATRIX!AD186),AE186*MATRIX!AD186,"n/a"),"")</f>
        <v/>
      </c>
      <c r="AT186" s="77"/>
      <c r="AU186" s="83" t="str">
        <f>IF(ISNUMBER($AE186), IF(ISNUMBER(MATRIX!AF186),$AE186*MATRIX!AF186,"n/a"),"")</f>
        <v/>
      </c>
      <c r="AV186" s="77"/>
      <c r="AW186" s="81" t="str">
        <f>IF(ISNUMBER($AE186), IF(ISNUMBER(MATRIX!AP186),$AE186*MATRIX!AP186,"n/a"),"")</f>
        <v/>
      </c>
      <c r="AX186" s="77" t="s">
        <v>434</v>
      </c>
      <c r="AY186" s="83" t="str">
        <f>IF(ISNUMBER($AE186), IF(ISNUMBER(MATRIX!AR186),$AE186*MATRIX!AR186,"n/a"),"")</f>
        <v/>
      </c>
      <c r="BA186" s="217" t="str">
        <f>IF(ISNUMBER($AE186), IF(MV&gt;200,IF(ISNUMBER(MATRIX!CL186),MATRIX!CL186,"n/a"),IF(ISNUMBER(MATRIX!CH186),MATRIX!CH186,"n/a")),"")</f>
        <v/>
      </c>
      <c r="BB186" s="1"/>
      <c r="BC186" s="1" t="str">
        <f>IF(ISNUMBER(AE186),IF(AND(ISNUMBER('Lo-Z-OUTPUT'!BA186),'Lo-Z-OUTPUT'!BA186&lt;&gt;0),'Lo-Z-OUTPUT'!BA186,'Lo-Z-INPUT'!$K$15*'Lo-Z-INPUT'!$K$7),"")</f>
        <v/>
      </c>
      <c r="BD186" s="1"/>
      <c r="BE186" s="161" t="str">
        <f t="shared" si="117"/>
        <v/>
      </c>
      <c r="BF186" s="1"/>
      <c r="BG186" s="124" t="str">
        <f>IF(ISNUMBER($AE186),IF(MV&lt;200,IF(ISNUMBER(MATRIX!AE186),ROUND((MATRIX!AE186*IDLE/1000)*CKWH,2),"-"),IF(ISNUMBER(MATRIX!AQ186),ROUND((MATRIX!AQ186*IDLE/1000)*CKWH,2),"-")),"")</f>
        <v/>
      </c>
      <c r="BH186" s="125" t="str">
        <f t="shared" si="118"/>
        <v/>
      </c>
      <c r="BJ186" s="105" t="str">
        <f>IF(ISNUMBER($AE186),IF(MV&lt;200,IF(ISNUMBER(MATRIX!AG186),ROUND((MATRIX!AG186/1000)*RUNNING*CKWH,2),"-"),IF(ISNUMBER(MATRIX!AS186),ROUND((MATRIX!AS186/1000)*RUNNING*CKWH,2),"-")),"")</f>
        <v/>
      </c>
      <c r="BK186" s="126" t="str">
        <f t="shared" si="119"/>
        <v/>
      </c>
      <c r="BM186" s="129" t="str">
        <f t="shared" si="120"/>
        <v/>
      </c>
      <c r="BN186" s="127" t="str">
        <f t="shared" si="121"/>
        <v/>
      </c>
      <c r="BP186" s="101" t="str">
        <f>IF(ISNUMBER(AE186),IF(ISNUMBER(MATRIX!BU186),AE186*MATRIX!BU186,"n/a"),"")</f>
        <v/>
      </c>
      <c r="BQ186" s="72"/>
      <c r="BR186" s="72" t="str">
        <f>IF(ISNUMBER(AE186),IF(ISNUMBER(MATRIX!BV186*BE186),AE186*MATRIX!BV186*BE186,"n/a"),"")</f>
        <v/>
      </c>
      <c r="BS186" s="72"/>
      <c r="BT186" s="100" t="str">
        <f t="shared" si="122"/>
        <v/>
      </c>
      <c r="BU186" s="96"/>
      <c r="BV186" s="157" t="str">
        <f t="shared" si="123"/>
        <v/>
      </c>
      <c r="BW186" s="158" t="str">
        <f t="shared" si="124"/>
        <v/>
      </c>
      <c r="BY186" s="85" t="str">
        <f>IF(ISNUMBER(AE186),IF(ISNUMBER(MATRIX!Y186),MATRIX!Y186,"n/a"),"")</f>
        <v/>
      </c>
      <c r="BZ186" s="86" t="str">
        <f t="shared" si="125"/>
        <v/>
      </c>
    </row>
    <row r="187" spans="1:78">
      <c r="A187" s="490" t="str">
        <f>MATRIX!A187</f>
        <v>BLAZE</v>
      </c>
      <c r="B187" s="490" t="str">
        <f>IF(MATRIX!B187&lt;&gt;0,MATRIX!B187,"-")</f>
        <v>Connect 2004</v>
      </c>
      <c r="D187" t="b">
        <f>ISNUMBER(MATRIX!K187)</f>
        <v>1</v>
      </c>
      <c r="E187" t="b">
        <f>ISNUMBER(MATRIX!L187)</f>
        <v>1</v>
      </c>
      <c r="F187" t="b">
        <f>ISNUMBER(MATRIX!M187)</f>
        <v>1</v>
      </c>
      <c r="H187" t="b">
        <f>ISNUMBER(MATRIX!Q187)</f>
        <v>1</v>
      </c>
      <c r="I187" t="b">
        <f>ISNUMBER(MATRIX!R187)</f>
        <v>1</v>
      </c>
      <c r="K187" t="b">
        <f>AND(WLT&lt;=MATRIX!K187,MATRIX!K187&lt;=PIU*WLT)</f>
        <v>0</v>
      </c>
      <c r="L187" t="b">
        <f>AND(WLT&lt;=MATRIX!L187,MATRIX!L187&lt;=PIU*WLT)</f>
        <v>0</v>
      </c>
      <c r="M187" t="b">
        <f>AND(WLT&lt;=MATRIX!M187,MATRIX!M187&lt;=PIU*WLT)</f>
        <v>0</v>
      </c>
      <c r="O187" t="b">
        <f>AND(WLT&lt;=MATRIX!Q187,MATRIX!Q187&lt;=PIU*WLT)</f>
        <v>0</v>
      </c>
      <c r="P187" t="b">
        <f>AND(WLT&lt;=MATRIX!R187,MATRIX!R187&lt;=PIU*WLT)</f>
        <v>0</v>
      </c>
      <c r="R187" t="b">
        <f t="shared" si="126"/>
        <v>1</v>
      </c>
      <c r="S187" t="b">
        <f t="shared" si="127"/>
        <v>0</v>
      </c>
      <c r="T187" t="b">
        <f t="shared" si="128"/>
        <v>0</v>
      </c>
      <c r="V187" s="1">
        <f>IF(AND(ISNUMBER(MATRIX!$F187),MATRIX!$F187&lt;&gt;0),NLT/MATRIX!$F187,"ERROR")</f>
        <v>0</v>
      </c>
      <c r="X187" s="1" t="str">
        <f t="shared" si="109"/>
        <v>-</v>
      </c>
      <c r="Y187" s="1" t="str">
        <f t="shared" si="110"/>
        <v>-</v>
      </c>
      <c r="Z187" s="1" t="str">
        <f t="shared" si="111"/>
        <v>-</v>
      </c>
      <c r="AB187" s="1" t="str">
        <f t="shared" si="112"/>
        <v>-</v>
      </c>
      <c r="AC187" s="1" t="str">
        <f t="shared" si="113"/>
        <v>-</v>
      </c>
      <c r="AE187" s="64" t="str">
        <f t="shared" si="114"/>
        <v/>
      </c>
      <c r="AF187" s="64" t="str">
        <f t="shared" si="115"/>
        <v/>
      </c>
      <c r="AH187" s="62" t="str">
        <f>IF(ISNUMBER(AE187),AE187*MATRIX!E187,"-")</f>
        <v>-</v>
      </c>
      <c r="AJ187" s="215" t="str">
        <f>IF(ISNUMBER($AE187),IF(KP="kg",AE187*MATRIX!CB187,AE187*MATRIX!CB187*2.2),"-")</f>
        <v>-</v>
      </c>
      <c r="AK187" s="65" t="str">
        <f t="shared" si="116"/>
        <v/>
      </c>
      <c r="AM187" s="1" t="str">
        <f>IF(V187&lt;&gt;0,IF(COUNT(X187:Z187),IF(R187,MATRIX!K187,IF(S187,MATRIX!L187,IF(T187,MATRIX!M187,S))),IF(COUNT(AB187:AC187),IF(R187,MATRIX!Q187,IF(S187,MATRIX!R187,"--")),"---")),"")</f>
        <v/>
      </c>
      <c r="AO187" s="70" t="str">
        <f>IF(V187&lt;&gt;0,IF(COUNT(X187:Z187),AM187*AE187*MATRIX!F187,IF(COUNT(AB187:AC187),AM187*AE187*MATRIX!F187/2,"")),"")</f>
        <v/>
      </c>
      <c r="AQ187" s="40" t="str">
        <f>IF(ISNUMBER($AE187),IF(ISNUMBER(MATRIX!U187),IF(MATRIX!U187-INT(MATRIX!U187)=0,MATRIX!U187,"("&amp;MATRIX!U187&amp;")"),"n/a"),"")</f>
        <v/>
      </c>
      <c r="AR187" s="77"/>
      <c r="AS187" s="81" t="str">
        <f>IF(ISNUMBER(AE187), IF(ISNUMBER(MATRIX!AD187),AE187*MATRIX!AD187,"n/a"),"")</f>
        <v/>
      </c>
      <c r="AT187" s="77"/>
      <c r="AU187" s="83" t="str">
        <f>IF(ISNUMBER($AE187), IF(ISNUMBER(MATRIX!AF187),$AE187*MATRIX!AF187,"n/a"),"")</f>
        <v/>
      </c>
      <c r="AV187" s="77"/>
      <c r="AW187" s="81" t="str">
        <f>IF(ISNUMBER($AE187), IF(ISNUMBER(MATRIX!AP187),$AE187*MATRIX!AP187,"n/a"),"")</f>
        <v/>
      </c>
      <c r="AX187" s="77" t="s">
        <v>434</v>
      </c>
      <c r="AY187" s="83" t="str">
        <f>IF(ISNUMBER($AE187), IF(ISNUMBER(MATRIX!AR187),$AE187*MATRIX!AR187,"n/a"),"")</f>
        <v/>
      </c>
      <c r="BA187" s="217" t="str">
        <f>IF(ISNUMBER($AE187), IF(MV&gt;200,IF(ISNUMBER(MATRIX!CL187),MATRIX!CL187,"n/a"),IF(ISNUMBER(MATRIX!CH187),MATRIX!CH187,"n/a")),"")</f>
        <v/>
      </c>
      <c r="BB187" s="1"/>
      <c r="BC187" s="1" t="str">
        <f>IF(ISNUMBER(AE187),IF(AND(ISNUMBER('Lo-Z-OUTPUT'!BA187),'Lo-Z-OUTPUT'!BA187&lt;&gt;0),'Lo-Z-OUTPUT'!BA187,'Lo-Z-INPUT'!$K$15*'Lo-Z-INPUT'!$K$7),"")</f>
        <v/>
      </c>
      <c r="BD187" s="1"/>
      <c r="BE187" s="161" t="str">
        <f t="shared" si="117"/>
        <v/>
      </c>
      <c r="BF187" s="1"/>
      <c r="BG187" s="124" t="str">
        <f>IF(ISNUMBER($AE187),IF(MV&lt;200,IF(ISNUMBER(MATRIX!AE187),ROUND((MATRIX!AE187*IDLE/1000)*CKWH,2),"-"),IF(ISNUMBER(MATRIX!AQ187),ROUND((MATRIX!AQ187*IDLE/1000)*CKWH,2),"-")),"")</f>
        <v/>
      </c>
      <c r="BH187" s="125" t="str">
        <f t="shared" si="118"/>
        <v/>
      </c>
      <c r="BJ187" s="105" t="str">
        <f>IF(ISNUMBER($AE187),IF(MV&lt;200,IF(ISNUMBER(MATRIX!AG187),ROUND((MATRIX!AG187/1000)*RUNNING*CKWH,2),"-"),IF(ISNUMBER(MATRIX!AS187),ROUND((MATRIX!AS187/1000)*RUNNING*CKWH,2),"-")),"")</f>
        <v/>
      </c>
      <c r="BK187" s="126" t="str">
        <f t="shared" si="119"/>
        <v/>
      </c>
      <c r="BM187" s="129" t="str">
        <f t="shared" si="120"/>
        <v/>
      </c>
      <c r="BN187" s="127" t="str">
        <f t="shared" si="121"/>
        <v/>
      </c>
      <c r="BP187" s="101" t="str">
        <f>IF(ISNUMBER(AE187),IF(ISNUMBER(MATRIX!BU187),AE187*MATRIX!BU187,"n/a"),"")</f>
        <v/>
      </c>
      <c r="BQ187" s="72"/>
      <c r="BR187" s="72" t="str">
        <f>IF(ISNUMBER(AE187),IF(ISNUMBER(MATRIX!BV187*BE187),AE187*MATRIX!BV187*BE187,"n/a"),"")</f>
        <v/>
      </c>
      <c r="BS187" s="72"/>
      <c r="BT187" s="100" t="str">
        <f t="shared" si="122"/>
        <v/>
      </c>
      <c r="BU187" s="96"/>
      <c r="BV187" s="157" t="str">
        <f t="shared" si="123"/>
        <v/>
      </c>
      <c r="BW187" s="158" t="str">
        <f t="shared" si="124"/>
        <v/>
      </c>
      <c r="BY187" s="85" t="str">
        <f>IF(ISNUMBER(AE187),IF(ISNUMBER(MATRIX!Y187),MATRIX!Y187,"n/a"),"")</f>
        <v/>
      </c>
      <c r="BZ187" s="86" t="str">
        <f t="shared" si="125"/>
        <v/>
      </c>
    </row>
    <row r="188" spans="1:78">
      <c r="A188" s="490" t="str">
        <f>MATRIX!A188</f>
        <v>BLAZE</v>
      </c>
      <c r="B188" s="490" t="str">
        <f>IF(MATRIX!B188&lt;&gt;0,MATRIX!B188,"-")</f>
        <v>Connect 3004</v>
      </c>
      <c r="D188" t="b">
        <f>ISNUMBER(MATRIX!K188)</f>
        <v>1</v>
      </c>
      <c r="E188" t="b">
        <f>ISNUMBER(MATRIX!L188)</f>
        <v>1</v>
      </c>
      <c r="F188" t="b">
        <f>ISNUMBER(MATRIX!M188)</f>
        <v>1</v>
      </c>
      <c r="H188" t="b">
        <f>ISNUMBER(MATRIX!Q188)</f>
        <v>1</v>
      </c>
      <c r="I188" t="b">
        <f>ISNUMBER(MATRIX!R188)</f>
        <v>1</v>
      </c>
      <c r="K188" t="b">
        <f>AND(WLT&lt;=MATRIX!K188,MATRIX!K188&lt;=PIU*WLT)</f>
        <v>0</v>
      </c>
      <c r="L188" t="b">
        <f>AND(WLT&lt;=MATRIX!L188,MATRIX!L188&lt;=PIU*WLT)</f>
        <v>0</v>
      </c>
      <c r="M188" t="b">
        <f>AND(WLT&lt;=MATRIX!M188,MATRIX!M188&lt;=PIU*WLT)</f>
        <v>0</v>
      </c>
      <c r="O188" t="b">
        <f>AND(WLT&lt;=MATRIX!Q188,MATRIX!Q188&lt;=PIU*WLT)</f>
        <v>0</v>
      </c>
      <c r="P188" t="b">
        <f>AND(WLT&lt;=MATRIX!R188,MATRIX!R188&lt;=PIU*WLT)</f>
        <v>0</v>
      </c>
      <c r="R188" t="b">
        <f t="shared" si="126"/>
        <v>1</v>
      </c>
      <c r="S188" t="b">
        <f t="shared" si="127"/>
        <v>0</v>
      </c>
      <c r="T188" t="b">
        <f t="shared" si="128"/>
        <v>0</v>
      </c>
      <c r="V188" s="1">
        <f>IF(AND(ISNUMBER(MATRIX!$F188),MATRIX!$F188&lt;&gt;0),NLT/MATRIX!$F188,"ERROR")</f>
        <v>0</v>
      </c>
      <c r="X188" s="1" t="str">
        <f t="shared" si="109"/>
        <v>-</v>
      </c>
      <c r="Y188" s="1" t="str">
        <f t="shared" si="110"/>
        <v>-</v>
      </c>
      <c r="Z188" s="1" t="str">
        <f t="shared" si="111"/>
        <v>-</v>
      </c>
      <c r="AB188" s="1" t="str">
        <f t="shared" si="112"/>
        <v>-</v>
      </c>
      <c r="AC188" s="1" t="str">
        <f t="shared" si="113"/>
        <v>-</v>
      </c>
      <c r="AE188" s="64" t="str">
        <f t="shared" si="114"/>
        <v/>
      </c>
      <c r="AF188" s="64" t="str">
        <f t="shared" si="115"/>
        <v/>
      </c>
      <c r="AH188" s="62" t="str">
        <f>IF(ISNUMBER(AE188),AE188*MATRIX!E188,"-")</f>
        <v>-</v>
      </c>
      <c r="AJ188" s="215" t="str">
        <f>IF(ISNUMBER($AE188),IF(KP="kg",AE188*MATRIX!CB188,AE188*MATRIX!CB188*2.2),"-")</f>
        <v>-</v>
      </c>
      <c r="AK188" s="65" t="str">
        <f t="shared" si="116"/>
        <v/>
      </c>
      <c r="AM188" s="1" t="str">
        <f>IF(V188&lt;&gt;0,IF(COUNT(X188:Z188),IF(R188,MATRIX!K188,IF(S188,MATRIX!L188,IF(T188,MATRIX!M188,S))),IF(COUNT(AB188:AC188),IF(R188,MATRIX!Q188,IF(S188,MATRIX!R188,"--")),"---")),"")</f>
        <v/>
      </c>
      <c r="AO188" s="70" t="str">
        <f>IF(V188&lt;&gt;0,IF(COUNT(X188:Z188),AM188*AE188*MATRIX!F188,IF(COUNT(AB188:AC188),AM188*AE188*MATRIX!F188/2,"")),"")</f>
        <v/>
      </c>
      <c r="AQ188" s="40" t="str">
        <f>IF(ISNUMBER($AE188),IF(ISNUMBER(MATRIX!U188),IF(MATRIX!U188-INT(MATRIX!U188)=0,MATRIX!U188,"("&amp;MATRIX!U188&amp;")"),"n/a"),"")</f>
        <v/>
      </c>
      <c r="AR188" s="77"/>
      <c r="AS188" s="81" t="str">
        <f>IF(ISNUMBER(AE188), IF(ISNUMBER(MATRIX!AD188),AE188*MATRIX!AD188,"n/a"),"")</f>
        <v/>
      </c>
      <c r="AT188" s="77"/>
      <c r="AU188" s="83" t="str">
        <f>IF(ISNUMBER($AE188), IF(ISNUMBER(MATRIX!AF188),$AE188*MATRIX!AF188,"n/a"),"")</f>
        <v/>
      </c>
      <c r="AV188" s="77"/>
      <c r="AW188" s="81" t="str">
        <f>IF(ISNUMBER($AE188), IF(ISNUMBER(MATRIX!AP188),$AE188*MATRIX!AP188,"n/a"),"")</f>
        <v/>
      </c>
      <c r="AX188" s="77" t="s">
        <v>434</v>
      </c>
      <c r="AY188" s="83" t="str">
        <f>IF(ISNUMBER($AE188), IF(ISNUMBER(MATRIX!AR188),$AE188*MATRIX!AR188,"n/a"),"")</f>
        <v/>
      </c>
      <c r="BA188" s="217" t="str">
        <f>IF(ISNUMBER($AE188), IF(MV&gt;200,IF(ISNUMBER(MATRIX!CL188),MATRIX!CL188,"n/a"),IF(ISNUMBER(MATRIX!CH188),MATRIX!CH188,"n/a")),"")</f>
        <v/>
      </c>
      <c r="BB188" s="1"/>
      <c r="BC188" s="1" t="str">
        <f>IF(ISNUMBER(AE188),IF(AND(ISNUMBER('Lo-Z-OUTPUT'!BA188),'Lo-Z-OUTPUT'!BA188&lt;&gt;0),'Lo-Z-OUTPUT'!BA188,'Lo-Z-INPUT'!$K$15*'Lo-Z-INPUT'!$K$7),"")</f>
        <v/>
      </c>
      <c r="BD188" s="1"/>
      <c r="BE188" s="161" t="str">
        <f t="shared" si="117"/>
        <v/>
      </c>
      <c r="BF188" s="1"/>
      <c r="BG188" s="124" t="str">
        <f>IF(ISNUMBER($AE188),IF(MV&lt;200,IF(ISNUMBER(MATRIX!AE188),ROUND((MATRIX!AE188*IDLE/1000)*CKWH,2),"-"),IF(ISNUMBER(MATRIX!AQ188),ROUND((MATRIX!AQ188*IDLE/1000)*CKWH,2),"-")),"")</f>
        <v/>
      </c>
      <c r="BH188" s="125" t="str">
        <f t="shared" si="118"/>
        <v/>
      </c>
      <c r="BJ188" s="105" t="str">
        <f>IF(ISNUMBER($AE188),IF(MV&lt;200,IF(ISNUMBER(MATRIX!AG188),ROUND((MATRIX!AG188/1000)*RUNNING*CKWH,2),"-"),IF(ISNUMBER(MATRIX!AS188),ROUND((MATRIX!AS188/1000)*RUNNING*CKWH,2),"-")),"")</f>
        <v/>
      </c>
      <c r="BK188" s="126" t="str">
        <f t="shared" si="119"/>
        <v/>
      </c>
      <c r="BM188" s="129" t="str">
        <f t="shared" si="120"/>
        <v/>
      </c>
      <c r="BN188" s="127" t="str">
        <f t="shared" si="121"/>
        <v/>
      </c>
      <c r="BP188" s="101" t="str">
        <f>IF(ISNUMBER(AE188),IF(ISNUMBER(MATRIX!BU188),AE188*MATRIX!BU188,"n/a"),"")</f>
        <v/>
      </c>
      <c r="BQ188" s="72"/>
      <c r="BR188" s="72" t="str">
        <f>IF(ISNUMBER(AE188),IF(ISNUMBER(MATRIX!BV188*BE188),AE188*MATRIX!BV188*BE188,"n/a"),"")</f>
        <v/>
      </c>
      <c r="BS188" s="72"/>
      <c r="BT188" s="100" t="str">
        <f t="shared" si="122"/>
        <v/>
      </c>
      <c r="BU188" s="96"/>
      <c r="BV188" s="157" t="str">
        <f t="shared" si="123"/>
        <v/>
      </c>
      <c r="BW188" s="158" t="str">
        <f t="shared" si="124"/>
        <v/>
      </c>
      <c r="BY188" s="85" t="str">
        <f>IF(ISNUMBER(AE188),IF(ISNUMBER(MATRIX!Y188),MATRIX!Y188,"n/a"),"")</f>
        <v/>
      </c>
      <c r="BZ188" s="86" t="str">
        <f t="shared" si="125"/>
        <v/>
      </c>
    </row>
    <row r="189" spans="1:78">
      <c r="A189" s="490" t="str">
        <f>MATRIX!A189</f>
        <v>BLAZE</v>
      </c>
      <c r="B189" s="490" t="str">
        <f>IF(MATRIX!B189&lt;&gt;0,MATRIX!B189,"-")</f>
        <v>Connect 122</v>
      </c>
      <c r="D189" t="b">
        <f>ISNUMBER(MATRIX!K189)</f>
        <v>1</v>
      </c>
      <c r="E189" t="b">
        <f>ISNUMBER(MATRIX!L189)</f>
        <v>1</v>
      </c>
      <c r="F189" t="b">
        <f>ISNUMBER(MATRIX!M189)</f>
        <v>0</v>
      </c>
      <c r="H189" t="b">
        <f>ISNUMBER(MATRIX!Q189)</f>
        <v>1</v>
      </c>
      <c r="I189" t="b">
        <f>ISNUMBER(MATRIX!R189)</f>
        <v>0</v>
      </c>
      <c r="K189" t="b">
        <f>AND(WLT&lt;=MATRIX!K189,MATRIX!K189&lt;=PIU*WLT)</f>
        <v>0</v>
      </c>
      <c r="L189" t="b">
        <f>AND(WLT&lt;=MATRIX!L189,MATRIX!L189&lt;=PIU*WLT)</f>
        <v>0</v>
      </c>
      <c r="M189" t="b">
        <f>AND(WLT&lt;=MATRIX!M189,MATRIX!M189&lt;=PIU*WLT)</f>
        <v>0</v>
      </c>
      <c r="O189" t="b">
        <f>AND(WLT&lt;=MATRIX!Q189,MATRIX!Q189&lt;=PIU*WLT)</f>
        <v>0</v>
      </c>
      <c r="P189" t="b">
        <f>AND(WLT&lt;=MATRIX!R189,MATRIX!R189&lt;=PIU*WLT)</f>
        <v>0</v>
      </c>
      <c r="R189" t="b">
        <f t="shared" si="126"/>
        <v>1</v>
      </c>
      <c r="S189" t="b">
        <f t="shared" si="127"/>
        <v>0</v>
      </c>
      <c r="T189" t="b">
        <f t="shared" si="128"/>
        <v>0</v>
      </c>
      <c r="V189" s="1">
        <f>IF(AND(ISNUMBER(MATRIX!$F189),MATRIX!$F189&lt;&gt;0),NLT/MATRIX!$F189,"ERROR")</f>
        <v>0</v>
      </c>
      <c r="X189" s="1" t="str">
        <f t="shared" si="109"/>
        <v>-</v>
      </c>
      <c r="Y189" s="1" t="str">
        <f t="shared" si="110"/>
        <v>-</v>
      </c>
      <c r="Z189" s="1" t="str">
        <f t="shared" si="111"/>
        <v>-</v>
      </c>
      <c r="AB189" s="1" t="str">
        <f t="shared" si="112"/>
        <v>-</v>
      </c>
      <c r="AC189" s="1" t="str">
        <f t="shared" si="113"/>
        <v>-</v>
      </c>
      <c r="AE189" s="64" t="str">
        <f t="shared" si="114"/>
        <v/>
      </c>
      <c r="AF189" s="64" t="str">
        <f t="shared" si="115"/>
        <v/>
      </c>
      <c r="AH189" s="62" t="str">
        <f>IF(ISNUMBER(AE189),AE189*MATRIX!E189,"-")</f>
        <v>-</v>
      </c>
      <c r="AJ189" s="215" t="str">
        <f>IF(ISNUMBER($AE189),IF(KP="kg",AE189*MATRIX!CB189,AE189*MATRIX!CB189*2.2),"-")</f>
        <v>-</v>
      </c>
      <c r="AK189" s="65" t="str">
        <f t="shared" si="116"/>
        <v/>
      </c>
      <c r="AM189" s="1" t="str">
        <f>IF(V189&lt;&gt;0,IF(COUNT(X189:Z189),IF(R189,MATRIX!K189,IF(S189,MATRIX!L189,IF(T189,MATRIX!M189,S))),IF(COUNT(AB189:AC189),IF(R189,MATRIX!Q189,IF(S189,MATRIX!R189,"--")),"---")),"")</f>
        <v/>
      </c>
      <c r="AO189" s="70" t="str">
        <f>IF(V189&lt;&gt;0,IF(COUNT(X189:Z189),AM189*AE189*MATRIX!F189,IF(COUNT(AB189:AC189),AM189*AE189*MATRIX!F189/2,"")),"")</f>
        <v/>
      </c>
      <c r="AQ189" s="40" t="str">
        <f>IF(ISNUMBER($AE189),IF(ISNUMBER(MATRIX!U189),IF(MATRIX!U189-INT(MATRIX!U189)=0,MATRIX!U189,"("&amp;MATRIX!U189&amp;")"),"n/a"),"")</f>
        <v/>
      </c>
      <c r="AR189" s="77"/>
      <c r="AS189" s="81" t="str">
        <f>IF(ISNUMBER(AE189), IF(ISNUMBER(MATRIX!AD189),AE189*MATRIX!AD189,"n/a"),"")</f>
        <v/>
      </c>
      <c r="AT189" s="77"/>
      <c r="AU189" s="83" t="str">
        <f>IF(ISNUMBER($AE189), IF(ISNUMBER(MATRIX!AF189),$AE189*MATRIX!AF189,"n/a"),"")</f>
        <v/>
      </c>
      <c r="AV189" s="77"/>
      <c r="AW189" s="81" t="str">
        <f>IF(ISNUMBER($AE189), IF(ISNUMBER(MATRIX!AP189),$AE189*MATRIX!AP189,"n/a"),"")</f>
        <v/>
      </c>
      <c r="AX189" s="77" t="s">
        <v>434</v>
      </c>
      <c r="AY189" s="83" t="str">
        <f>IF(ISNUMBER($AE189), IF(ISNUMBER(MATRIX!AR189),$AE189*MATRIX!AR189,"n/a"),"")</f>
        <v/>
      </c>
      <c r="BA189" s="217" t="str">
        <f>IF(ISNUMBER($AE189), IF(MV&gt;200,IF(ISNUMBER(MATRIX!CL189),MATRIX!CL189,"n/a"),IF(ISNUMBER(MATRIX!CH189),MATRIX!CH189,"n/a")),"")</f>
        <v/>
      </c>
      <c r="BB189" s="1"/>
      <c r="BC189" s="1" t="str">
        <f>IF(ISNUMBER(AE189),IF(AND(ISNUMBER('Lo-Z-OUTPUT'!BA189),'Lo-Z-OUTPUT'!BA189&lt;&gt;0),'Lo-Z-OUTPUT'!BA189,'Lo-Z-INPUT'!$K$15*'Lo-Z-INPUT'!$K$7),"")</f>
        <v/>
      </c>
      <c r="BD189" s="1"/>
      <c r="BE189" s="161" t="str">
        <f t="shared" si="117"/>
        <v/>
      </c>
      <c r="BF189" s="1"/>
      <c r="BG189" s="124" t="str">
        <f>IF(ISNUMBER($AE189),IF(MV&lt;200,IF(ISNUMBER(MATRIX!AE189),ROUND((MATRIX!AE189*IDLE/1000)*CKWH,2),"-"),IF(ISNUMBER(MATRIX!AQ189),ROUND((MATRIX!AQ189*IDLE/1000)*CKWH,2),"-")),"")</f>
        <v/>
      </c>
      <c r="BH189" s="125" t="str">
        <f t="shared" si="118"/>
        <v/>
      </c>
      <c r="BJ189" s="105" t="str">
        <f>IF(ISNUMBER($AE189),IF(MV&lt;200,IF(ISNUMBER(MATRIX!AG189),ROUND((MATRIX!AG189/1000)*RUNNING*CKWH,2),"-"),IF(ISNUMBER(MATRIX!AS189),ROUND((MATRIX!AS189/1000)*RUNNING*CKWH,2),"-")),"")</f>
        <v/>
      </c>
      <c r="BK189" s="126" t="str">
        <f t="shared" si="119"/>
        <v/>
      </c>
      <c r="BM189" s="129" t="str">
        <f t="shared" si="120"/>
        <v/>
      </c>
      <c r="BN189" s="127" t="str">
        <f t="shared" si="121"/>
        <v/>
      </c>
      <c r="BP189" s="101" t="str">
        <f>IF(ISNUMBER(AE189),IF(ISNUMBER(MATRIX!BU189),AE189*MATRIX!BU189,"n/a"),"")</f>
        <v/>
      </c>
      <c r="BQ189" s="72"/>
      <c r="BR189" s="72" t="str">
        <f>IF(ISNUMBER(AE189),IF(ISNUMBER(MATRIX!BV189*BE189),AE189*MATRIX!BV189*BE189,"n/a"),"")</f>
        <v/>
      </c>
      <c r="BS189" s="72"/>
      <c r="BT189" s="100" t="str">
        <f t="shared" si="122"/>
        <v/>
      </c>
      <c r="BU189" s="96"/>
      <c r="BV189" s="157" t="str">
        <f t="shared" si="123"/>
        <v/>
      </c>
      <c r="BW189" s="158" t="str">
        <f t="shared" si="124"/>
        <v/>
      </c>
      <c r="BY189" s="85" t="str">
        <f>IF(ISNUMBER(AE189),IF(ISNUMBER(MATRIX!Y189),MATRIX!Y189,"n/a"),"")</f>
        <v/>
      </c>
      <c r="BZ189" s="86" t="str">
        <f t="shared" si="125"/>
        <v/>
      </c>
    </row>
    <row r="190" spans="1:78">
      <c r="A190" s="490" t="str">
        <f>MATRIX!A190</f>
        <v>BLAZE</v>
      </c>
      <c r="B190" s="490" t="str">
        <f>IF(MATRIX!B190&lt;&gt;0,MATRIX!B190,"-")</f>
        <v>Connect 252</v>
      </c>
      <c r="D190" t="b">
        <f>ISNUMBER(MATRIX!K190)</f>
        <v>1</v>
      </c>
      <c r="E190" t="b">
        <f>ISNUMBER(MATRIX!L190)</f>
        <v>1</v>
      </c>
      <c r="F190" t="b">
        <f>ISNUMBER(MATRIX!M190)</f>
        <v>0</v>
      </c>
      <c r="H190" t="b">
        <f>ISNUMBER(MATRIX!Q190)</f>
        <v>1</v>
      </c>
      <c r="I190" t="b">
        <f>ISNUMBER(MATRIX!R190)</f>
        <v>0</v>
      </c>
      <c r="K190" t="b">
        <f>AND(WLT&lt;=MATRIX!K190,MATRIX!K190&lt;=PIU*WLT)</f>
        <v>0</v>
      </c>
      <c r="L190" t="b">
        <f>AND(WLT&lt;=MATRIX!L190,MATRIX!L190&lt;=PIU*WLT)</f>
        <v>0</v>
      </c>
      <c r="M190" t="b">
        <f>AND(WLT&lt;=MATRIX!M190,MATRIX!M190&lt;=PIU*WLT)</f>
        <v>0</v>
      </c>
      <c r="O190" t="b">
        <f>AND(WLT&lt;=MATRIX!Q190,MATRIX!Q190&lt;=PIU*WLT)</f>
        <v>0</v>
      </c>
      <c r="P190" t="b">
        <f>AND(WLT&lt;=MATRIX!R190,MATRIX!R190&lt;=PIU*WLT)</f>
        <v>0</v>
      </c>
      <c r="R190" t="b">
        <f t="shared" si="126"/>
        <v>1</v>
      </c>
      <c r="S190" t="b">
        <f t="shared" si="127"/>
        <v>0</v>
      </c>
      <c r="T190" t="b">
        <f t="shared" si="128"/>
        <v>0</v>
      </c>
      <c r="V190" s="1">
        <f>IF(AND(ISNUMBER(MATRIX!$F190),MATRIX!$F190&lt;&gt;0),NLT/MATRIX!$F190,"ERROR")</f>
        <v>0</v>
      </c>
      <c r="X190" s="1" t="str">
        <f t="shared" si="109"/>
        <v>-</v>
      </c>
      <c r="Y190" s="1" t="str">
        <f t="shared" si="110"/>
        <v>-</v>
      </c>
      <c r="Z190" s="1" t="str">
        <f t="shared" si="111"/>
        <v>-</v>
      </c>
      <c r="AB190" s="1" t="str">
        <f t="shared" si="112"/>
        <v>-</v>
      </c>
      <c r="AC190" s="1" t="str">
        <f t="shared" si="113"/>
        <v>-</v>
      </c>
      <c r="AE190" s="64" t="str">
        <f t="shared" si="114"/>
        <v/>
      </c>
      <c r="AF190" s="64" t="str">
        <f t="shared" si="115"/>
        <v/>
      </c>
      <c r="AH190" s="62" t="str">
        <f>IF(ISNUMBER(AE190),AE190*MATRIX!E190,"-")</f>
        <v>-</v>
      </c>
      <c r="AJ190" s="215" t="str">
        <f>IF(ISNUMBER($AE190),IF(KP="kg",AE190*MATRIX!CB190,AE190*MATRIX!CB190*2.2),"-")</f>
        <v>-</v>
      </c>
      <c r="AK190" s="65" t="str">
        <f t="shared" si="116"/>
        <v/>
      </c>
      <c r="AM190" s="1" t="str">
        <f>IF(V190&lt;&gt;0,IF(COUNT(X190:Z190),IF(R190,MATRIX!K190,IF(S190,MATRIX!L190,IF(T190,MATRIX!M190,S))),IF(COUNT(AB190:AC190),IF(R190,MATRIX!Q190,IF(S190,MATRIX!R190,"--")),"---")),"")</f>
        <v/>
      </c>
      <c r="AO190" s="70" t="str">
        <f>IF(V190&lt;&gt;0,IF(COUNT(X190:Z190),AM190*AE190*MATRIX!F190,IF(COUNT(AB190:AC190),AM190*AE190*MATRIX!F190/2,"")),"")</f>
        <v/>
      </c>
      <c r="AQ190" s="40" t="str">
        <f>IF(ISNUMBER($AE190),IF(ISNUMBER(MATRIX!U190),IF(MATRIX!U190-INT(MATRIX!U190)=0,MATRIX!U190,"("&amp;MATRIX!U190&amp;")"),"n/a"),"")</f>
        <v/>
      </c>
      <c r="AR190" s="77"/>
      <c r="AS190" s="81" t="str">
        <f>IF(ISNUMBER(AE190), IF(ISNUMBER(MATRIX!AD190),AE190*MATRIX!AD190,"n/a"),"")</f>
        <v/>
      </c>
      <c r="AT190" s="77"/>
      <c r="AU190" s="83" t="str">
        <f>IF(ISNUMBER($AE190), IF(ISNUMBER(MATRIX!AF190),$AE190*MATRIX!AF190,"n/a"),"")</f>
        <v/>
      </c>
      <c r="AV190" s="77"/>
      <c r="AW190" s="81" t="str">
        <f>IF(ISNUMBER($AE190), IF(ISNUMBER(MATRIX!AP190),$AE190*MATRIX!AP190,"n/a"),"")</f>
        <v/>
      </c>
      <c r="AX190" s="77" t="s">
        <v>434</v>
      </c>
      <c r="AY190" s="83" t="str">
        <f>IF(ISNUMBER($AE190), IF(ISNUMBER(MATRIX!AR190),$AE190*MATRIX!AR190,"n/a"),"")</f>
        <v/>
      </c>
      <c r="BA190" s="217" t="str">
        <f>IF(ISNUMBER($AE190), IF(MV&gt;200,IF(ISNUMBER(MATRIX!CL190),MATRIX!CL190,"n/a"),IF(ISNUMBER(MATRIX!CH190),MATRIX!CH190,"n/a")),"")</f>
        <v/>
      </c>
      <c r="BB190" s="1"/>
      <c r="BC190" s="1" t="str">
        <f>IF(ISNUMBER(AE190),IF(AND(ISNUMBER('Lo-Z-OUTPUT'!BA190),'Lo-Z-OUTPUT'!BA190&lt;&gt;0),'Lo-Z-OUTPUT'!BA190,'Lo-Z-INPUT'!$K$15*'Lo-Z-INPUT'!$K$7),"")</f>
        <v/>
      </c>
      <c r="BD190" s="1"/>
      <c r="BE190" s="161" t="str">
        <f t="shared" si="117"/>
        <v/>
      </c>
      <c r="BF190" s="1"/>
      <c r="BG190" s="124" t="str">
        <f>IF(ISNUMBER($AE190),IF(MV&lt;200,IF(ISNUMBER(MATRIX!AE190),ROUND((MATRIX!AE190*IDLE/1000)*CKWH,2),"-"),IF(ISNUMBER(MATRIX!AQ190),ROUND((MATRIX!AQ190*IDLE/1000)*CKWH,2),"-")),"")</f>
        <v/>
      </c>
      <c r="BH190" s="125" t="str">
        <f t="shared" si="118"/>
        <v/>
      </c>
      <c r="BJ190" s="105" t="str">
        <f>IF(ISNUMBER($AE190),IF(MV&lt;200,IF(ISNUMBER(MATRIX!AG190),ROUND((MATRIX!AG190/1000)*RUNNING*CKWH,2),"-"),IF(ISNUMBER(MATRIX!AS190),ROUND((MATRIX!AS190/1000)*RUNNING*CKWH,2),"-")),"")</f>
        <v/>
      </c>
      <c r="BK190" s="126" t="str">
        <f t="shared" si="119"/>
        <v/>
      </c>
      <c r="BM190" s="129" t="str">
        <f t="shared" si="120"/>
        <v/>
      </c>
      <c r="BN190" s="127" t="str">
        <f t="shared" si="121"/>
        <v/>
      </c>
      <c r="BP190" s="101" t="str">
        <f>IF(ISNUMBER(AE190),IF(ISNUMBER(MATRIX!BU190),AE190*MATRIX!BU190,"n/a"),"")</f>
        <v/>
      </c>
      <c r="BQ190" s="72"/>
      <c r="BR190" s="72" t="str">
        <f>IF(ISNUMBER(AE190),IF(ISNUMBER(MATRIX!BV190*BE190),AE190*MATRIX!BV190*BE190,"n/a"),"")</f>
        <v/>
      </c>
      <c r="BS190" s="72"/>
      <c r="BT190" s="100" t="str">
        <f t="shared" si="122"/>
        <v/>
      </c>
      <c r="BU190" s="96"/>
      <c r="BV190" s="157" t="str">
        <f t="shared" si="123"/>
        <v/>
      </c>
      <c r="BW190" s="158" t="str">
        <f t="shared" si="124"/>
        <v/>
      </c>
      <c r="BY190" s="85" t="str">
        <f>IF(ISNUMBER(AE190),IF(ISNUMBER(MATRIX!Y190),MATRIX!Y190,"n/a"),"")</f>
        <v/>
      </c>
      <c r="BZ190" s="86" t="str">
        <f t="shared" si="125"/>
        <v/>
      </c>
    </row>
    <row r="191" spans="1:78">
      <c r="A191" s="490" t="str">
        <f>MATRIX!A191</f>
        <v>BLAZE</v>
      </c>
      <c r="B191" s="490" t="str">
        <f>IF(MATRIX!B191&lt;&gt;0,MATRIX!B191,"-")</f>
        <v>Connect 254</v>
      </c>
      <c r="D191" t="b">
        <f>ISNUMBER(MATRIX!K191)</f>
        <v>1</v>
      </c>
      <c r="E191" t="b">
        <f>ISNUMBER(MATRIX!L191)</f>
        <v>1</v>
      </c>
      <c r="F191" t="b">
        <f>ISNUMBER(MATRIX!M191)</f>
        <v>0</v>
      </c>
      <c r="H191" t="b">
        <f>ISNUMBER(MATRIX!Q191)</f>
        <v>1</v>
      </c>
      <c r="I191" t="b">
        <f>ISNUMBER(MATRIX!R191)</f>
        <v>0</v>
      </c>
      <c r="K191" t="b">
        <f>AND(WLT&lt;=MATRIX!K191,MATRIX!K191&lt;=PIU*WLT)</f>
        <v>0</v>
      </c>
      <c r="L191" t="b">
        <f>AND(WLT&lt;=MATRIX!L191,MATRIX!L191&lt;=PIU*WLT)</f>
        <v>0</v>
      </c>
      <c r="M191" t="b">
        <f>AND(WLT&lt;=MATRIX!M191,MATRIX!M191&lt;=PIU*WLT)</f>
        <v>0</v>
      </c>
      <c r="O191" t="b">
        <f>AND(WLT&lt;=MATRIX!Q191,MATRIX!Q191&lt;=PIU*WLT)</f>
        <v>0</v>
      </c>
      <c r="P191" t="b">
        <f>AND(WLT&lt;=MATRIX!R191,MATRIX!R191&lt;=PIU*WLT)</f>
        <v>0</v>
      </c>
      <c r="R191" t="b">
        <f t="shared" si="126"/>
        <v>1</v>
      </c>
      <c r="S191" t="b">
        <f t="shared" si="127"/>
        <v>0</v>
      </c>
      <c r="T191" t="b">
        <f t="shared" si="128"/>
        <v>0</v>
      </c>
      <c r="V191" s="1">
        <f>IF(AND(ISNUMBER(MATRIX!$F191),MATRIX!$F191&lt;&gt;0),NLT/MATRIX!$F191,"ERROR")</f>
        <v>0</v>
      </c>
      <c r="X191" s="1" t="str">
        <f t="shared" si="109"/>
        <v>-</v>
      </c>
      <c r="Y191" s="1" t="str">
        <f t="shared" si="110"/>
        <v>-</v>
      </c>
      <c r="Z191" s="1" t="str">
        <f t="shared" si="111"/>
        <v>-</v>
      </c>
      <c r="AB191" s="1" t="str">
        <f t="shared" si="112"/>
        <v>-</v>
      </c>
      <c r="AC191" s="1" t="str">
        <f t="shared" si="113"/>
        <v>-</v>
      </c>
      <c r="AE191" s="64" t="str">
        <f t="shared" si="114"/>
        <v/>
      </c>
      <c r="AF191" s="64" t="str">
        <f t="shared" si="115"/>
        <v/>
      </c>
      <c r="AH191" s="62" t="str">
        <f>IF(ISNUMBER(AE191),AE191*MATRIX!E191,"-")</f>
        <v>-</v>
      </c>
      <c r="AJ191" s="215" t="str">
        <f>IF(ISNUMBER($AE191),IF(KP="kg",AE191*MATRIX!CB191,AE191*MATRIX!CB191*2.2),"-")</f>
        <v>-</v>
      </c>
      <c r="AK191" s="65" t="str">
        <f t="shared" si="116"/>
        <v/>
      </c>
      <c r="AM191" s="1" t="str">
        <f>IF(V191&lt;&gt;0,IF(COUNT(X191:Z191),IF(R191,MATRIX!K191,IF(S191,MATRIX!L191,IF(T191,MATRIX!M191,S))),IF(COUNT(AB191:AC191),IF(R191,MATRIX!Q191,IF(S191,MATRIX!R191,"--")),"---")),"")</f>
        <v/>
      </c>
      <c r="AO191" s="70" t="str">
        <f>IF(V191&lt;&gt;0,IF(COUNT(X191:Z191),AM191*AE191*MATRIX!F191,IF(COUNT(AB191:AC191),AM191*AE191*MATRIX!F191/2,"")),"")</f>
        <v/>
      </c>
      <c r="AQ191" s="40" t="str">
        <f>IF(ISNUMBER($AE191),IF(ISNUMBER(MATRIX!U191),IF(MATRIX!U191-INT(MATRIX!U191)=0,MATRIX!U191,"("&amp;MATRIX!U191&amp;")"),"n/a"),"")</f>
        <v/>
      </c>
      <c r="AR191" s="77"/>
      <c r="AS191" s="81" t="str">
        <f>IF(ISNUMBER(AE191), IF(ISNUMBER(MATRIX!AD191),AE191*MATRIX!AD191,"n/a"),"")</f>
        <v/>
      </c>
      <c r="AT191" s="77"/>
      <c r="AU191" s="83" t="str">
        <f>IF(ISNUMBER($AE191), IF(ISNUMBER(MATRIX!AF191),$AE191*MATRIX!AF191,"n/a"),"")</f>
        <v/>
      </c>
      <c r="AV191" s="77"/>
      <c r="AW191" s="81" t="str">
        <f>IF(ISNUMBER($AE191), IF(ISNUMBER(MATRIX!AP191),$AE191*MATRIX!AP191,"n/a"),"")</f>
        <v/>
      </c>
      <c r="AX191" s="77" t="s">
        <v>434</v>
      </c>
      <c r="AY191" s="83" t="str">
        <f>IF(ISNUMBER($AE191), IF(ISNUMBER(MATRIX!AR191),$AE191*MATRIX!AR191,"n/a"),"")</f>
        <v/>
      </c>
      <c r="BA191" s="217" t="str">
        <f>IF(ISNUMBER($AE191), IF(MV&gt;200,IF(ISNUMBER(MATRIX!CL191),MATRIX!CL191,"n/a"),IF(ISNUMBER(MATRIX!CH191),MATRIX!CH191,"n/a")),"")</f>
        <v/>
      </c>
      <c r="BB191" s="1"/>
      <c r="BC191" s="1" t="str">
        <f>IF(ISNUMBER(AE191),IF(AND(ISNUMBER('Lo-Z-OUTPUT'!BA191),'Lo-Z-OUTPUT'!BA191&lt;&gt;0),'Lo-Z-OUTPUT'!BA191,'Lo-Z-INPUT'!$K$15*'Lo-Z-INPUT'!$K$7),"")</f>
        <v/>
      </c>
      <c r="BD191" s="1"/>
      <c r="BE191" s="161" t="str">
        <f t="shared" si="117"/>
        <v/>
      </c>
      <c r="BF191" s="1"/>
      <c r="BG191" s="124" t="str">
        <f>IF(ISNUMBER($AE191),IF(MV&lt;200,IF(ISNUMBER(MATRIX!AE191),ROUND((MATRIX!AE191*IDLE/1000)*CKWH,2),"-"),IF(ISNUMBER(MATRIX!AQ191),ROUND((MATRIX!AQ191*IDLE/1000)*CKWH,2),"-")),"")</f>
        <v/>
      </c>
      <c r="BH191" s="125" t="str">
        <f t="shared" si="118"/>
        <v/>
      </c>
      <c r="BJ191" s="105" t="str">
        <f>IF(ISNUMBER($AE191),IF(MV&lt;200,IF(ISNUMBER(MATRIX!AG191),ROUND((MATRIX!AG191/1000)*RUNNING*CKWH,2),"-"),IF(ISNUMBER(MATRIX!AS191),ROUND((MATRIX!AS191/1000)*RUNNING*CKWH,2),"-")),"")</f>
        <v/>
      </c>
      <c r="BK191" s="126" t="str">
        <f t="shared" si="119"/>
        <v/>
      </c>
      <c r="BM191" s="129" t="str">
        <f t="shared" si="120"/>
        <v/>
      </c>
      <c r="BN191" s="127" t="str">
        <f t="shared" si="121"/>
        <v/>
      </c>
      <c r="BP191" s="101" t="str">
        <f>IF(ISNUMBER(AE191),IF(ISNUMBER(MATRIX!BU191),AE191*MATRIX!BU191,"n/a"),"")</f>
        <v/>
      </c>
      <c r="BQ191" s="72"/>
      <c r="BR191" s="72" t="str">
        <f>IF(ISNUMBER(AE191),IF(ISNUMBER(MATRIX!BV191*BE191),AE191*MATRIX!BV191*BE191,"n/a"),"")</f>
        <v/>
      </c>
      <c r="BS191" s="72"/>
      <c r="BT191" s="100" t="str">
        <f t="shared" si="122"/>
        <v/>
      </c>
      <c r="BU191" s="96"/>
      <c r="BV191" s="157" t="str">
        <f t="shared" si="123"/>
        <v/>
      </c>
      <c r="BW191" s="158" t="str">
        <f t="shared" si="124"/>
        <v/>
      </c>
      <c r="BY191" s="85" t="str">
        <f>IF(ISNUMBER(AE191),IF(ISNUMBER(MATRIX!Y191),MATRIX!Y191,"n/a"),"")</f>
        <v/>
      </c>
      <c r="BZ191" s="86" t="str">
        <f t="shared" si="125"/>
        <v/>
      </c>
    </row>
    <row r="192" spans="1:78">
      <c r="A192" s="490" t="str">
        <f>MATRIX!A192</f>
        <v>BLAZE</v>
      </c>
      <c r="B192" s="490" t="str">
        <f>IF(MATRIX!B192&lt;&gt;0,MATRIX!B192,"-")</f>
        <v>Connect 504</v>
      </c>
      <c r="D192" t="b">
        <f>ISNUMBER(MATRIX!K192)</f>
        <v>1</v>
      </c>
      <c r="E192" t="b">
        <f>ISNUMBER(MATRIX!L192)</f>
        <v>1</v>
      </c>
      <c r="F192" t="b">
        <f>ISNUMBER(MATRIX!M192)</f>
        <v>0</v>
      </c>
      <c r="H192" t="b">
        <f>ISNUMBER(MATRIX!Q192)</f>
        <v>1</v>
      </c>
      <c r="I192" t="b">
        <f>ISNUMBER(MATRIX!R192)</f>
        <v>0</v>
      </c>
      <c r="K192" t="b">
        <f>AND(WLT&lt;=MATRIX!K192,MATRIX!K192&lt;=PIU*WLT)</f>
        <v>0</v>
      </c>
      <c r="L192" t="b">
        <f>AND(WLT&lt;=MATRIX!L192,MATRIX!L192&lt;=PIU*WLT)</f>
        <v>0</v>
      </c>
      <c r="M192" t="b">
        <f>AND(WLT&lt;=MATRIX!M192,MATRIX!M192&lt;=PIU*WLT)</f>
        <v>0</v>
      </c>
      <c r="O192" t="b">
        <f>AND(WLT&lt;=MATRIX!Q192,MATRIX!Q192&lt;=PIU*WLT)</f>
        <v>0</v>
      </c>
      <c r="P192" t="b">
        <f>AND(WLT&lt;=MATRIX!R192,MATRIX!R192&lt;=PIU*WLT)</f>
        <v>0</v>
      </c>
      <c r="R192" t="b">
        <f t="shared" si="126"/>
        <v>1</v>
      </c>
      <c r="S192" t="b">
        <f t="shared" si="127"/>
        <v>0</v>
      </c>
      <c r="T192" t="b">
        <f t="shared" si="128"/>
        <v>0</v>
      </c>
      <c r="V192" s="1">
        <f>IF(AND(ISNUMBER(MATRIX!$F192),MATRIX!$F192&lt;&gt;0),NLT/MATRIX!$F192,"ERROR")</f>
        <v>0</v>
      </c>
      <c r="X192" s="1" t="str">
        <f t="shared" si="109"/>
        <v>-</v>
      </c>
      <c r="Y192" s="1" t="str">
        <f t="shared" si="110"/>
        <v>-</v>
      </c>
      <c r="Z192" s="1" t="str">
        <f t="shared" si="111"/>
        <v>-</v>
      </c>
      <c r="AB192" s="1" t="str">
        <f t="shared" si="112"/>
        <v>-</v>
      </c>
      <c r="AC192" s="1" t="str">
        <f t="shared" si="113"/>
        <v>-</v>
      </c>
      <c r="AE192" s="64" t="str">
        <f t="shared" si="114"/>
        <v/>
      </c>
      <c r="AF192" s="64" t="str">
        <f t="shared" si="115"/>
        <v/>
      </c>
      <c r="AH192" s="62" t="str">
        <f>IF(ISNUMBER(AE192),AE192*MATRIX!E192,"-")</f>
        <v>-</v>
      </c>
      <c r="AJ192" s="215" t="str">
        <f>IF(ISNUMBER($AE192),IF(KP="kg",AE192*MATRIX!CB192,AE192*MATRIX!CB192*2.2),"-")</f>
        <v>-</v>
      </c>
      <c r="AK192" s="65" t="str">
        <f t="shared" si="116"/>
        <v/>
      </c>
      <c r="AM192" s="1" t="str">
        <f>IF(V192&lt;&gt;0,IF(COUNT(X192:Z192),IF(R192,MATRIX!K192,IF(S192,MATRIX!L192,IF(T192,MATRIX!M192,S))),IF(COUNT(AB192:AC192),IF(R192,MATRIX!Q192,IF(S192,MATRIX!R192,"--")),"---")),"")</f>
        <v/>
      </c>
      <c r="AO192" s="70" t="str">
        <f>IF(V192&lt;&gt;0,IF(COUNT(X192:Z192),AM192*AE192*MATRIX!F192,IF(COUNT(AB192:AC192),AM192*AE192*MATRIX!F192/2,"")),"")</f>
        <v/>
      </c>
      <c r="AQ192" s="40" t="str">
        <f>IF(ISNUMBER($AE192),IF(ISNUMBER(MATRIX!U192),IF(MATRIX!U192-INT(MATRIX!U192)=0,MATRIX!U192,"("&amp;MATRIX!U192&amp;")"),"n/a"),"")</f>
        <v/>
      </c>
      <c r="AR192" s="77"/>
      <c r="AS192" s="81" t="str">
        <f>IF(ISNUMBER(AE192), IF(ISNUMBER(MATRIX!AD192),AE192*MATRIX!AD192,"n/a"),"")</f>
        <v/>
      </c>
      <c r="AT192" s="77"/>
      <c r="AU192" s="83" t="str">
        <f>IF(ISNUMBER($AE192), IF(ISNUMBER(MATRIX!AF192),$AE192*MATRIX!AF192,"n/a"),"")</f>
        <v/>
      </c>
      <c r="AV192" s="77"/>
      <c r="AW192" s="81" t="str">
        <f>IF(ISNUMBER($AE192), IF(ISNUMBER(MATRIX!AP192),$AE192*MATRIX!AP192,"n/a"),"")</f>
        <v/>
      </c>
      <c r="AX192" s="77" t="s">
        <v>434</v>
      </c>
      <c r="AY192" s="83" t="str">
        <f>IF(ISNUMBER($AE192), IF(ISNUMBER(MATRIX!AR192),$AE192*MATRIX!AR192,"n/a"),"")</f>
        <v/>
      </c>
      <c r="BA192" s="217" t="str">
        <f>IF(ISNUMBER($AE192), IF(MV&gt;200,IF(ISNUMBER(MATRIX!CL192),MATRIX!CL192,"n/a"),IF(ISNUMBER(MATRIX!CH192),MATRIX!CH192,"n/a")),"")</f>
        <v/>
      </c>
      <c r="BB192" s="1"/>
      <c r="BC192" s="1" t="str">
        <f>IF(ISNUMBER(AE192),IF(AND(ISNUMBER('Lo-Z-OUTPUT'!BA192),'Lo-Z-OUTPUT'!BA192&lt;&gt;0),'Lo-Z-OUTPUT'!BA192,'Lo-Z-INPUT'!$K$15*'Lo-Z-INPUT'!$K$7),"")</f>
        <v/>
      </c>
      <c r="BD192" s="1"/>
      <c r="BE192" s="161" t="str">
        <f t="shared" si="117"/>
        <v/>
      </c>
      <c r="BF192" s="1"/>
      <c r="BG192" s="124" t="str">
        <f>IF(ISNUMBER($AE192),IF(MV&lt;200,IF(ISNUMBER(MATRIX!AE192),ROUND((MATRIX!AE192*IDLE/1000)*CKWH,2),"-"),IF(ISNUMBER(MATRIX!AQ192),ROUND((MATRIX!AQ192*IDLE/1000)*CKWH,2),"-")),"")</f>
        <v/>
      </c>
      <c r="BH192" s="125" t="str">
        <f t="shared" si="118"/>
        <v/>
      </c>
      <c r="BJ192" s="105" t="str">
        <f>IF(ISNUMBER($AE192),IF(MV&lt;200,IF(ISNUMBER(MATRIX!AG192),ROUND((MATRIX!AG192/1000)*RUNNING*CKWH,2),"-"),IF(ISNUMBER(MATRIX!AS192),ROUND((MATRIX!AS192/1000)*RUNNING*CKWH,2),"-")),"")</f>
        <v/>
      </c>
      <c r="BK192" s="126" t="str">
        <f t="shared" si="119"/>
        <v/>
      </c>
      <c r="BM192" s="129" t="str">
        <f t="shared" si="120"/>
        <v/>
      </c>
      <c r="BN192" s="127" t="str">
        <f t="shared" si="121"/>
        <v/>
      </c>
      <c r="BP192" s="101" t="str">
        <f>IF(ISNUMBER(AE192),IF(ISNUMBER(MATRIX!BU192),AE192*MATRIX!BU192,"n/a"),"")</f>
        <v/>
      </c>
      <c r="BQ192" s="72"/>
      <c r="BR192" s="72" t="str">
        <f>IF(ISNUMBER(AE192),IF(ISNUMBER(MATRIX!BV192*BE192),AE192*MATRIX!BV192*BE192,"n/a"),"")</f>
        <v/>
      </c>
      <c r="BS192" s="72"/>
      <c r="BT192" s="100" t="str">
        <f t="shared" si="122"/>
        <v/>
      </c>
      <c r="BU192" s="96"/>
      <c r="BV192" s="157" t="str">
        <f t="shared" si="123"/>
        <v/>
      </c>
      <c r="BW192" s="158" t="str">
        <f t="shared" si="124"/>
        <v/>
      </c>
      <c r="BY192" s="85" t="str">
        <f>IF(ISNUMBER(AE192),IF(ISNUMBER(MATRIX!Y192),MATRIX!Y192,"n/a"),"")</f>
        <v/>
      </c>
      <c r="BZ192" s="86" t="str">
        <f t="shared" si="125"/>
        <v/>
      </c>
    </row>
    <row r="193" spans="1:78">
      <c r="A193" s="490" t="str">
        <f>MATRIX!A193</f>
        <v>BLAZE</v>
      </c>
      <c r="B193" s="490" t="str">
        <f>IF(MATRIX!B193&lt;&gt;0,MATRIX!B193,"-")</f>
        <v>Connect 508</v>
      </c>
      <c r="D193" t="b">
        <f>ISNUMBER(MATRIX!K193)</f>
        <v>1</v>
      </c>
      <c r="E193" t="b">
        <f>ISNUMBER(MATRIX!L193)</f>
        <v>1</v>
      </c>
      <c r="F193" t="b">
        <f>ISNUMBER(MATRIX!M193)</f>
        <v>0</v>
      </c>
      <c r="H193" t="b">
        <f>ISNUMBER(MATRIX!Q193)</f>
        <v>1</v>
      </c>
      <c r="I193" t="b">
        <f>ISNUMBER(MATRIX!R193)</f>
        <v>0</v>
      </c>
      <c r="K193" t="b">
        <f>AND(WLT&lt;=MATRIX!K193,MATRIX!K193&lt;=PIU*WLT)</f>
        <v>0</v>
      </c>
      <c r="L193" t="b">
        <f>AND(WLT&lt;=MATRIX!L193,MATRIX!L193&lt;=PIU*WLT)</f>
        <v>0</v>
      </c>
      <c r="M193" t="b">
        <f>AND(WLT&lt;=MATRIX!M193,MATRIX!M193&lt;=PIU*WLT)</f>
        <v>0</v>
      </c>
      <c r="O193" t="b">
        <f>AND(WLT&lt;=MATRIX!Q193,MATRIX!Q193&lt;=PIU*WLT)</f>
        <v>0</v>
      </c>
      <c r="P193" t="b">
        <f>AND(WLT&lt;=MATRIX!R193,MATRIX!R193&lt;=PIU*WLT)</f>
        <v>0</v>
      </c>
      <c r="R193" t="b">
        <f t="shared" si="126"/>
        <v>1</v>
      </c>
      <c r="S193" t="b">
        <f t="shared" si="127"/>
        <v>0</v>
      </c>
      <c r="T193" t="b">
        <f t="shared" si="128"/>
        <v>0</v>
      </c>
      <c r="V193" s="1">
        <f>IF(AND(ISNUMBER(MATRIX!$F193),MATRIX!$F193&lt;&gt;0),NLT/MATRIX!$F193,"ERROR")</f>
        <v>0</v>
      </c>
      <c r="X193" s="1" t="str">
        <f t="shared" si="109"/>
        <v>-</v>
      </c>
      <c r="Y193" s="1" t="str">
        <f t="shared" si="110"/>
        <v>-</v>
      </c>
      <c r="Z193" s="1" t="str">
        <f t="shared" si="111"/>
        <v>-</v>
      </c>
      <c r="AB193" s="1" t="str">
        <f t="shared" si="112"/>
        <v>-</v>
      </c>
      <c r="AC193" s="1" t="str">
        <f t="shared" si="113"/>
        <v>-</v>
      </c>
      <c r="AE193" s="64" t="str">
        <f t="shared" si="114"/>
        <v/>
      </c>
      <c r="AF193" s="64" t="str">
        <f t="shared" si="115"/>
        <v/>
      </c>
      <c r="AH193" s="62" t="str">
        <f>IF(ISNUMBER(AE193),AE193*MATRIX!E193,"-")</f>
        <v>-</v>
      </c>
      <c r="AJ193" s="215" t="str">
        <f>IF(ISNUMBER($AE193),IF(KP="kg",AE193*MATRIX!CB193,AE193*MATRIX!CB193*2.2),"-")</f>
        <v>-</v>
      </c>
      <c r="AK193" s="65" t="str">
        <f t="shared" si="116"/>
        <v/>
      </c>
      <c r="AM193" s="1" t="str">
        <f>IF(V193&lt;&gt;0,IF(COUNT(X193:Z193),IF(R193,MATRIX!K193,IF(S193,MATRIX!L193,IF(T193,MATRIX!M193,S))),IF(COUNT(AB193:AC193),IF(R193,MATRIX!Q193,IF(S193,MATRIX!R193,"--")),"---")),"")</f>
        <v/>
      </c>
      <c r="AO193" s="70" t="str">
        <f>IF(V193&lt;&gt;0,IF(COUNT(X193:Z193),AM193*AE193*MATRIX!F193,IF(COUNT(AB193:AC193),AM193*AE193*MATRIX!F193/2,"")),"")</f>
        <v/>
      </c>
      <c r="AQ193" s="40" t="str">
        <f>IF(ISNUMBER($AE193),IF(ISNUMBER(MATRIX!U193),IF(MATRIX!U193-INT(MATRIX!U193)=0,MATRIX!U193,"("&amp;MATRIX!U193&amp;")"),"n/a"),"")</f>
        <v/>
      </c>
      <c r="AR193" s="77"/>
      <c r="AS193" s="81" t="str">
        <f>IF(ISNUMBER(AE193), IF(ISNUMBER(MATRIX!AD193),AE193*MATRIX!AD193,"n/a"),"")</f>
        <v/>
      </c>
      <c r="AT193" s="77"/>
      <c r="AU193" s="83" t="str">
        <f>IF(ISNUMBER($AE193), IF(ISNUMBER(MATRIX!AF193),$AE193*MATRIX!AF193,"n/a"),"")</f>
        <v/>
      </c>
      <c r="AV193" s="77"/>
      <c r="AW193" s="81" t="str">
        <f>IF(ISNUMBER($AE193), IF(ISNUMBER(MATRIX!AP193),$AE193*MATRIX!AP193,"n/a"),"")</f>
        <v/>
      </c>
      <c r="AX193" s="77" t="s">
        <v>434</v>
      </c>
      <c r="AY193" s="83" t="str">
        <f>IF(ISNUMBER($AE193), IF(ISNUMBER(MATRIX!AR193),$AE193*MATRIX!AR193,"n/a"),"")</f>
        <v/>
      </c>
      <c r="BA193" s="217" t="str">
        <f>IF(ISNUMBER($AE193), IF(MV&gt;200,IF(ISNUMBER(MATRIX!CL193),MATRIX!CL193,"n/a"),IF(ISNUMBER(MATRIX!CH193),MATRIX!CH193,"n/a")),"")</f>
        <v/>
      </c>
      <c r="BB193" s="1"/>
      <c r="BC193" s="1" t="str">
        <f>IF(ISNUMBER(AE193),IF(AND(ISNUMBER('Lo-Z-OUTPUT'!BA193),'Lo-Z-OUTPUT'!BA193&lt;&gt;0),'Lo-Z-OUTPUT'!BA193,'Lo-Z-INPUT'!$K$15*'Lo-Z-INPUT'!$K$7),"")</f>
        <v/>
      </c>
      <c r="BD193" s="1"/>
      <c r="BE193" s="161" t="str">
        <f t="shared" si="117"/>
        <v/>
      </c>
      <c r="BF193" s="1"/>
      <c r="BG193" s="124" t="str">
        <f>IF(ISNUMBER($AE193),IF(MV&lt;200,IF(ISNUMBER(MATRIX!AE193),ROUND((MATRIX!AE193*IDLE/1000)*CKWH,2),"-"),IF(ISNUMBER(MATRIX!AQ193),ROUND((MATRIX!AQ193*IDLE/1000)*CKWH,2),"-")),"")</f>
        <v/>
      </c>
      <c r="BH193" s="125" t="str">
        <f t="shared" si="118"/>
        <v/>
      </c>
      <c r="BJ193" s="105" t="str">
        <f>IF(ISNUMBER($AE193),IF(MV&lt;200,IF(ISNUMBER(MATRIX!AG193),ROUND((MATRIX!AG193/1000)*RUNNING*CKWH,2),"-"),IF(ISNUMBER(MATRIX!AS193),ROUND((MATRIX!AS193/1000)*RUNNING*CKWH,2),"-")),"")</f>
        <v/>
      </c>
      <c r="BK193" s="126" t="str">
        <f t="shared" si="119"/>
        <v/>
      </c>
      <c r="BM193" s="129" t="str">
        <f t="shared" si="120"/>
        <v/>
      </c>
      <c r="BN193" s="127" t="str">
        <f t="shared" si="121"/>
        <v/>
      </c>
      <c r="BP193" s="101" t="str">
        <f>IF(ISNUMBER(AE193),IF(ISNUMBER(MATRIX!BU193),AE193*MATRIX!BU193,"n/a"),"")</f>
        <v/>
      </c>
      <c r="BQ193" s="72"/>
      <c r="BR193" s="72" t="str">
        <f>IF(ISNUMBER(AE193),IF(ISNUMBER(MATRIX!BV193*BE193),AE193*MATRIX!BV193*BE193,"n/a"),"")</f>
        <v/>
      </c>
      <c r="BS193" s="72"/>
      <c r="BT193" s="100" t="str">
        <f t="shared" si="122"/>
        <v/>
      </c>
      <c r="BU193" s="96"/>
      <c r="BV193" s="157" t="str">
        <f t="shared" si="123"/>
        <v/>
      </c>
      <c r="BW193" s="158" t="str">
        <f t="shared" si="124"/>
        <v/>
      </c>
      <c r="BY193" s="85" t="str">
        <f>IF(ISNUMBER(AE193),IF(ISNUMBER(MATRIX!Y193),MATRIX!Y193,"n/a"),"")</f>
        <v/>
      </c>
      <c r="BZ193" s="86" t="str">
        <f t="shared" si="125"/>
        <v/>
      </c>
    </row>
    <row r="194" spans="1:78">
      <c r="A194" s="490" t="str">
        <f>MATRIX!A194</f>
        <v>BLAZE</v>
      </c>
      <c r="B194" s="490" t="str">
        <f>IF(MATRIX!B194&lt;&gt;0,MATRIX!B194,"-")</f>
        <v>Connect 1008</v>
      </c>
      <c r="D194" t="b">
        <f>ISNUMBER(MATRIX!K194)</f>
        <v>1</v>
      </c>
      <c r="E194" t="b">
        <f>ISNUMBER(MATRIX!L194)</f>
        <v>1</v>
      </c>
      <c r="F194" t="b">
        <f>ISNUMBER(MATRIX!M194)</f>
        <v>0</v>
      </c>
      <c r="H194" t="b">
        <f>ISNUMBER(MATRIX!Q194)</f>
        <v>1</v>
      </c>
      <c r="I194" t="b">
        <f>ISNUMBER(MATRIX!R194)</f>
        <v>0</v>
      </c>
      <c r="K194" t="b">
        <f>AND(WLT&lt;=MATRIX!K194,MATRIX!K194&lt;=PIU*WLT)</f>
        <v>0</v>
      </c>
      <c r="L194" t="b">
        <f>AND(WLT&lt;=MATRIX!L194,MATRIX!L194&lt;=PIU*WLT)</f>
        <v>0</v>
      </c>
      <c r="M194" t="b">
        <f>AND(WLT&lt;=MATRIX!M194,MATRIX!M194&lt;=PIU*WLT)</f>
        <v>0</v>
      </c>
      <c r="O194" t="b">
        <f>AND(WLT&lt;=MATRIX!Q194,MATRIX!Q194&lt;=PIU*WLT)</f>
        <v>0</v>
      </c>
      <c r="P194" t="b">
        <f>AND(WLT&lt;=MATRIX!R194,MATRIX!R194&lt;=PIU*WLT)</f>
        <v>0</v>
      </c>
      <c r="R194" t="b">
        <f t="shared" si="126"/>
        <v>1</v>
      </c>
      <c r="S194" t="b">
        <f t="shared" si="127"/>
        <v>0</v>
      </c>
      <c r="T194" t="b">
        <f t="shared" si="128"/>
        <v>0</v>
      </c>
      <c r="V194" s="1">
        <f>IF(AND(ISNUMBER(MATRIX!$F194),MATRIX!$F194&lt;&gt;0),NLT/MATRIX!$F194,"ERROR")</f>
        <v>0</v>
      </c>
      <c r="X194" s="1" t="str">
        <f t="shared" si="109"/>
        <v>-</v>
      </c>
      <c r="Y194" s="1" t="str">
        <f t="shared" si="110"/>
        <v>-</v>
      </c>
      <c r="Z194" s="1" t="str">
        <f t="shared" si="111"/>
        <v>-</v>
      </c>
      <c r="AB194" s="1" t="str">
        <f t="shared" si="112"/>
        <v>-</v>
      </c>
      <c r="AC194" s="1" t="str">
        <f t="shared" si="113"/>
        <v>-</v>
      </c>
      <c r="AE194" s="64" t="str">
        <f t="shared" si="114"/>
        <v/>
      </c>
      <c r="AF194" s="64" t="str">
        <f t="shared" si="115"/>
        <v/>
      </c>
      <c r="AH194" s="62" t="str">
        <f>IF(ISNUMBER(AE194),AE194*MATRIX!E194,"-")</f>
        <v>-</v>
      </c>
      <c r="AJ194" s="215" t="str">
        <f>IF(ISNUMBER($AE194),IF(KP="kg",AE194*MATRIX!CB194,AE194*MATRIX!CB194*2.2),"-")</f>
        <v>-</v>
      </c>
      <c r="AK194" s="65" t="str">
        <f t="shared" si="116"/>
        <v/>
      </c>
      <c r="AM194" s="1" t="str">
        <f>IF(V194&lt;&gt;0,IF(COUNT(X194:Z194),IF(R194,MATRIX!K194,IF(S194,MATRIX!L194,IF(T194,MATRIX!M194,S))),IF(COUNT(AB194:AC194),IF(R194,MATRIX!Q194,IF(S194,MATRIX!R194,"--")),"---")),"")</f>
        <v/>
      </c>
      <c r="AO194" s="70" t="str">
        <f>IF(V194&lt;&gt;0,IF(COUNT(X194:Z194),AM194*AE194*MATRIX!F194,IF(COUNT(AB194:AC194),AM194*AE194*MATRIX!F194/2,"")),"")</f>
        <v/>
      </c>
      <c r="AQ194" s="40" t="str">
        <f>IF(ISNUMBER($AE194),IF(ISNUMBER(MATRIX!U194),IF(MATRIX!U194-INT(MATRIX!U194)=0,MATRIX!U194,"("&amp;MATRIX!U194&amp;")"),"n/a"),"")</f>
        <v/>
      </c>
      <c r="AR194" s="77"/>
      <c r="AS194" s="81" t="str">
        <f>IF(ISNUMBER(AE194), IF(ISNUMBER(MATRIX!AD194),AE194*MATRIX!AD194,"n/a"),"")</f>
        <v/>
      </c>
      <c r="AT194" s="77"/>
      <c r="AU194" s="83" t="str">
        <f>IF(ISNUMBER($AE194), IF(ISNUMBER(MATRIX!AF194),$AE194*MATRIX!AF194,"n/a"),"")</f>
        <v/>
      </c>
      <c r="AV194" s="77"/>
      <c r="AW194" s="81" t="str">
        <f>IF(ISNUMBER($AE194), IF(ISNUMBER(MATRIX!AP194),$AE194*MATRIX!AP194,"n/a"),"")</f>
        <v/>
      </c>
      <c r="AX194" s="77" t="s">
        <v>434</v>
      </c>
      <c r="AY194" s="83" t="str">
        <f>IF(ISNUMBER($AE194), IF(ISNUMBER(MATRIX!AR194),$AE194*MATRIX!AR194,"n/a"),"")</f>
        <v/>
      </c>
      <c r="BA194" s="217" t="str">
        <f>IF(ISNUMBER($AE194), IF(MV&gt;200,IF(ISNUMBER(MATRIX!CL194),MATRIX!CL194,"n/a"),IF(ISNUMBER(MATRIX!CH194),MATRIX!CH194,"n/a")),"")</f>
        <v/>
      </c>
      <c r="BB194" s="1"/>
      <c r="BC194" s="1" t="str">
        <f>IF(ISNUMBER(AE194),IF(AND(ISNUMBER('Lo-Z-OUTPUT'!BA194),'Lo-Z-OUTPUT'!BA194&lt;&gt;0),'Lo-Z-OUTPUT'!BA194,'Lo-Z-INPUT'!$K$15*'Lo-Z-INPUT'!$K$7),"")</f>
        <v/>
      </c>
      <c r="BD194" s="1"/>
      <c r="BE194" s="161" t="str">
        <f t="shared" si="117"/>
        <v/>
      </c>
      <c r="BF194" s="1"/>
      <c r="BG194" s="124" t="str">
        <f>IF(ISNUMBER($AE194),IF(MV&lt;200,IF(ISNUMBER(MATRIX!AE194),ROUND((MATRIX!AE194*IDLE/1000)*CKWH,2),"-"),IF(ISNUMBER(MATRIX!AQ194),ROUND((MATRIX!AQ194*IDLE/1000)*CKWH,2),"-")),"")</f>
        <v/>
      </c>
      <c r="BH194" s="125" t="str">
        <f t="shared" si="118"/>
        <v/>
      </c>
      <c r="BJ194" s="105" t="str">
        <f>IF(ISNUMBER($AE194),IF(MV&lt;200,IF(ISNUMBER(MATRIX!AG194),ROUND((MATRIX!AG194/1000)*RUNNING*CKWH,2),"-"),IF(ISNUMBER(MATRIX!AS194),ROUND((MATRIX!AS194/1000)*RUNNING*CKWH,2),"-")),"")</f>
        <v/>
      </c>
      <c r="BK194" s="126" t="str">
        <f t="shared" si="119"/>
        <v/>
      </c>
      <c r="BM194" s="129" t="str">
        <f t="shared" si="120"/>
        <v/>
      </c>
      <c r="BN194" s="127" t="str">
        <f t="shared" si="121"/>
        <v/>
      </c>
      <c r="BP194" s="101" t="str">
        <f>IF(ISNUMBER(AE194),IF(ISNUMBER(MATRIX!BU194),AE194*MATRIX!BU194,"n/a"),"")</f>
        <v/>
      </c>
      <c r="BQ194" s="72"/>
      <c r="BR194" s="72" t="str">
        <f>IF(ISNUMBER(AE194),IF(ISNUMBER(MATRIX!BV194*BE194),AE194*MATRIX!BV194*BE194,"n/a"),"")</f>
        <v/>
      </c>
      <c r="BS194" s="72"/>
      <c r="BT194" s="100" t="str">
        <f t="shared" si="122"/>
        <v/>
      </c>
      <c r="BU194" s="96"/>
      <c r="BV194" s="157" t="str">
        <f t="shared" si="123"/>
        <v/>
      </c>
      <c r="BW194" s="158" t="str">
        <f t="shared" si="124"/>
        <v/>
      </c>
      <c r="BY194" s="85" t="str">
        <f>IF(ISNUMBER(AE194),IF(ISNUMBER(MATRIX!Y194),MATRIX!Y194,"n/a"),"")</f>
        <v/>
      </c>
      <c r="BZ194" s="86" t="str">
        <f t="shared" si="125"/>
        <v/>
      </c>
    </row>
    <row r="195" spans="1:78">
      <c r="A195" s="210" t="str">
        <f>MATRIX!A195</f>
        <v>BLAZE</v>
      </c>
      <c r="B195" s="210" t="str">
        <f>IF(MATRIX!B195&lt;&gt;0,MATRIX!B195,"-")</f>
        <v>PowerZone 252</v>
      </c>
      <c r="D195" t="b">
        <f>ISNUMBER(MATRIX!K195)</f>
        <v>1</v>
      </c>
      <c r="E195" t="b">
        <f>ISNUMBER(MATRIX!L195)</f>
        <v>1</v>
      </c>
      <c r="F195" t="b">
        <f>ISNUMBER(MATRIX!M195)</f>
        <v>0</v>
      </c>
      <c r="H195" t="b">
        <f>ISNUMBER(MATRIX!Q195)</f>
        <v>1</v>
      </c>
      <c r="I195" t="b">
        <f>ISNUMBER(MATRIX!R195)</f>
        <v>0</v>
      </c>
      <c r="K195" t="b">
        <f>AND(WLT&lt;=MATRIX!K195,MATRIX!K195&lt;=PIU*WLT)</f>
        <v>0</v>
      </c>
      <c r="L195" t="b">
        <f>AND(WLT&lt;=MATRIX!L195,MATRIX!L195&lt;=PIU*WLT)</f>
        <v>0</v>
      </c>
      <c r="M195" t="b">
        <f>AND(WLT&lt;=MATRIX!M195,MATRIX!M195&lt;=PIU*WLT)</f>
        <v>0</v>
      </c>
      <c r="O195" t="b">
        <f>AND(WLT&lt;=MATRIX!Q195,MATRIX!Q195&lt;=PIU*WLT)</f>
        <v>0</v>
      </c>
      <c r="P195" t="b">
        <f>AND(WLT&lt;=MATRIX!R195,MATRIX!R195&lt;=PIU*WLT)</f>
        <v>0</v>
      </c>
      <c r="R195" t="b">
        <f t="shared" si="126"/>
        <v>1</v>
      </c>
      <c r="S195" t="b">
        <f t="shared" si="127"/>
        <v>0</v>
      </c>
      <c r="T195" t="b">
        <f t="shared" si="128"/>
        <v>0</v>
      </c>
      <c r="V195" s="1">
        <f>IF(AND(ISNUMBER(MATRIX!$F195),MATRIX!$F195&lt;&gt;0),NLT/MATRIX!$F195,"ERROR")</f>
        <v>0</v>
      </c>
      <c r="X195" s="1" t="str">
        <f t="shared" si="109"/>
        <v>-</v>
      </c>
      <c r="Y195" s="1" t="str">
        <f t="shared" si="110"/>
        <v>-</v>
      </c>
      <c r="Z195" s="1" t="str">
        <f t="shared" si="111"/>
        <v>-</v>
      </c>
      <c r="AB195" s="1" t="str">
        <f t="shared" si="112"/>
        <v>-</v>
      </c>
      <c r="AC195" s="1" t="str">
        <f t="shared" si="113"/>
        <v>-</v>
      </c>
      <c r="AE195" s="64" t="str">
        <f t="shared" si="114"/>
        <v/>
      </c>
      <c r="AF195" s="64" t="str">
        <f t="shared" si="115"/>
        <v/>
      </c>
      <c r="AH195" s="62" t="str">
        <f>IF(ISNUMBER(AE195),AE195*MATRIX!E195,"-")</f>
        <v>-</v>
      </c>
      <c r="AJ195" s="215" t="str">
        <f>IF(ISNUMBER($AE195),IF(KP="kg",AE195*MATRIX!CB195,AE195*MATRIX!CB195*2.2),"-")</f>
        <v>-</v>
      </c>
      <c r="AK195" s="65" t="str">
        <f t="shared" si="116"/>
        <v/>
      </c>
      <c r="AM195" s="1" t="str">
        <f>IF(V195&lt;&gt;0,IF(COUNT(X195:Z195),IF(R195,MATRIX!K195,IF(S195,MATRIX!L195,IF(T195,MATRIX!M195,S))),IF(COUNT(AB195:AC195),IF(R195,MATRIX!Q195,IF(S195,MATRIX!R195,"--")),"---")),"")</f>
        <v/>
      </c>
      <c r="AO195" s="70" t="str">
        <f>IF(V195&lt;&gt;0,IF(COUNT(X195:Z195),AM195*AE195*MATRIX!F195,IF(COUNT(AB195:AC195),AM195*AE195*MATRIX!F195/2,"")),"")</f>
        <v/>
      </c>
      <c r="AQ195" s="40" t="str">
        <f>IF(ISNUMBER($AE195),IF(ISNUMBER(MATRIX!U195),IF(MATRIX!U195-INT(MATRIX!U195)=0,MATRIX!U195,"("&amp;MATRIX!U195&amp;")"),"n/a"),"")</f>
        <v/>
      </c>
      <c r="AR195" s="77"/>
      <c r="AS195" s="81" t="str">
        <f>IF(ISNUMBER(AE195), IF(ISNUMBER(MATRIX!AD195),AE195*MATRIX!AD195,"n/a"),"")</f>
        <v/>
      </c>
      <c r="AT195" s="77"/>
      <c r="AU195" s="83" t="str">
        <f>IF(ISNUMBER($AE195), IF(ISNUMBER(MATRIX!AF195),$AE195*MATRIX!AF195,"n/a"),"")</f>
        <v/>
      </c>
      <c r="AV195" s="77"/>
      <c r="AW195" s="81" t="str">
        <f>IF(ISNUMBER($AE195), IF(ISNUMBER(MATRIX!AP195),$AE195*MATRIX!AP195,"n/a"),"")</f>
        <v/>
      </c>
      <c r="AX195" s="77" t="s">
        <v>434</v>
      </c>
      <c r="AY195" s="83" t="str">
        <f>IF(ISNUMBER($AE195), IF(ISNUMBER(MATRIX!AR195),$AE195*MATRIX!AR195,"n/a"),"")</f>
        <v/>
      </c>
      <c r="BA195" s="217" t="str">
        <f>IF(ISNUMBER($AE195), IF(MV&gt;200,IF(ISNUMBER(MATRIX!CL195),MATRIX!CL195,"n/a"),IF(ISNUMBER(MATRIX!CH195),MATRIX!CH195,"n/a")),"")</f>
        <v/>
      </c>
      <c r="BB195" s="1"/>
      <c r="BC195" s="1" t="str">
        <f>IF(ISNUMBER(AE195),IF(AND(ISNUMBER('Lo-Z-OUTPUT'!BA195),'Lo-Z-OUTPUT'!BA195&lt;&gt;0),'Lo-Z-OUTPUT'!BA195,'Lo-Z-INPUT'!$K$15*'Lo-Z-INPUT'!$K$7),"")</f>
        <v/>
      </c>
      <c r="BD195" s="1"/>
      <c r="BE195" s="161" t="str">
        <f t="shared" si="117"/>
        <v/>
      </c>
      <c r="BF195" s="1"/>
      <c r="BG195" s="124" t="str">
        <f>IF(ISNUMBER($AE195),IF(MV&lt;200,IF(ISNUMBER(MATRIX!AE195),ROUND((MATRIX!AE195*IDLE/1000)*CKWH,2),"-"),IF(ISNUMBER(MATRIX!AQ195),ROUND((MATRIX!AQ195*IDLE/1000)*CKWH,2),"-")),"")</f>
        <v/>
      </c>
      <c r="BH195" s="125" t="str">
        <f t="shared" si="118"/>
        <v/>
      </c>
      <c r="BJ195" s="105" t="str">
        <f>IF(ISNUMBER($AE195),IF(MV&lt;200,IF(ISNUMBER(MATRIX!AG195),ROUND((MATRIX!AG195/1000)*RUNNING*CKWH,2),"-"),IF(ISNUMBER(MATRIX!AS195),ROUND((MATRIX!AS195/1000)*RUNNING*CKWH,2),"-")),"")</f>
        <v/>
      </c>
      <c r="BK195" s="126" t="str">
        <f t="shared" si="119"/>
        <v/>
      </c>
      <c r="BM195" s="129" t="str">
        <f t="shared" si="120"/>
        <v/>
      </c>
      <c r="BN195" s="127" t="str">
        <f t="shared" si="121"/>
        <v/>
      </c>
      <c r="BP195" s="101" t="str">
        <f>IF(ISNUMBER(AE195),IF(ISNUMBER(MATRIX!BU195),AE195*MATRIX!BU195,"n/a"),"")</f>
        <v/>
      </c>
      <c r="BQ195" s="72"/>
      <c r="BR195" s="72" t="str">
        <f>IF(ISNUMBER(AE195),IF(ISNUMBER(MATRIX!BV195*BE195),AE195*MATRIX!BV195*BE195,"n/a"),"")</f>
        <v/>
      </c>
      <c r="BS195" s="72"/>
      <c r="BT195" s="100" t="str">
        <f t="shared" si="122"/>
        <v/>
      </c>
      <c r="BU195" s="96"/>
      <c r="BV195" s="157" t="str">
        <f t="shared" si="123"/>
        <v/>
      </c>
      <c r="BW195" s="158" t="str">
        <f t="shared" si="124"/>
        <v/>
      </c>
      <c r="BY195" s="85" t="str">
        <f>IF(ISNUMBER(AE195),IF(ISNUMBER(MATRIX!Y195),MATRIX!Y195,"n/a"),"")</f>
        <v/>
      </c>
      <c r="BZ195" s="86" t="str">
        <f t="shared" si="125"/>
        <v/>
      </c>
    </row>
    <row r="196" spans="1:78">
      <c r="A196" s="210" t="str">
        <f>MATRIX!A196</f>
        <v>BLAZE</v>
      </c>
      <c r="B196" s="210" t="str">
        <f>IF(MATRIX!B196&lt;&gt;0,MATRIX!B196,"-")</f>
        <v>PowerZone 504</v>
      </c>
      <c r="D196" t="b">
        <f>ISNUMBER(MATRIX!K196)</f>
        <v>1</v>
      </c>
      <c r="E196" t="b">
        <f>ISNUMBER(MATRIX!L196)</f>
        <v>1</v>
      </c>
      <c r="F196" t="b">
        <f>ISNUMBER(MATRIX!M196)</f>
        <v>0</v>
      </c>
      <c r="H196" t="b">
        <f>ISNUMBER(MATRIX!Q196)</f>
        <v>1</v>
      </c>
      <c r="I196" t="b">
        <f>ISNUMBER(MATRIX!R196)</f>
        <v>0</v>
      </c>
      <c r="K196" t="b">
        <f>AND(WLT&lt;=MATRIX!K196,MATRIX!K196&lt;=PIU*WLT)</f>
        <v>0</v>
      </c>
      <c r="L196" t="b">
        <f>AND(WLT&lt;=MATRIX!L196,MATRIX!L196&lt;=PIU*WLT)</f>
        <v>0</v>
      </c>
      <c r="M196" t="b">
        <f>AND(WLT&lt;=MATRIX!M196,MATRIX!M196&lt;=PIU*WLT)</f>
        <v>0</v>
      </c>
      <c r="O196" t="b">
        <f>AND(WLT&lt;=MATRIX!Q196,MATRIX!Q196&lt;=PIU*WLT)</f>
        <v>0</v>
      </c>
      <c r="P196" t="b">
        <f>AND(WLT&lt;=MATRIX!R196,MATRIX!R196&lt;=PIU*WLT)</f>
        <v>0</v>
      </c>
      <c r="R196" t="b">
        <f t="shared" si="126"/>
        <v>1</v>
      </c>
      <c r="S196" t="b">
        <f t="shared" si="127"/>
        <v>0</v>
      </c>
      <c r="T196" t="b">
        <f t="shared" si="128"/>
        <v>0</v>
      </c>
      <c r="V196" s="1">
        <f>IF(AND(ISNUMBER(MATRIX!$F196),MATRIX!$F196&lt;&gt;0),NLT/MATRIX!$F196,"ERROR")</f>
        <v>0</v>
      </c>
      <c r="X196" s="1" t="str">
        <f t="shared" si="109"/>
        <v>-</v>
      </c>
      <c r="Y196" s="1" t="str">
        <f t="shared" si="110"/>
        <v>-</v>
      </c>
      <c r="Z196" s="1" t="str">
        <f t="shared" si="111"/>
        <v>-</v>
      </c>
      <c r="AB196" s="1" t="str">
        <f t="shared" si="112"/>
        <v>-</v>
      </c>
      <c r="AC196" s="1" t="str">
        <f t="shared" si="113"/>
        <v>-</v>
      </c>
      <c r="AE196" s="64" t="str">
        <f t="shared" si="114"/>
        <v/>
      </c>
      <c r="AF196" s="64" t="str">
        <f t="shared" si="115"/>
        <v/>
      </c>
      <c r="AH196" s="62" t="str">
        <f>IF(ISNUMBER(AE196),AE196*MATRIX!E196,"-")</f>
        <v>-</v>
      </c>
      <c r="AJ196" s="215" t="str">
        <f>IF(ISNUMBER($AE196),IF(KP="kg",AE196*MATRIX!CB196,AE196*MATRIX!CB196*2.2),"-")</f>
        <v>-</v>
      </c>
      <c r="AK196" s="65" t="str">
        <f t="shared" si="116"/>
        <v/>
      </c>
      <c r="AM196" s="1" t="str">
        <f>IF(V196&lt;&gt;0,IF(COUNT(X196:Z196),IF(R196,MATRIX!K196,IF(S196,MATRIX!L196,IF(T196,MATRIX!M196,S))),IF(COUNT(AB196:AC196),IF(R196,MATRIX!Q196,IF(S196,MATRIX!R196,"--")),"---")),"")</f>
        <v/>
      </c>
      <c r="AO196" s="70" t="str">
        <f>IF(V196&lt;&gt;0,IF(COUNT(X196:Z196),AM196*AE196*MATRIX!F196,IF(COUNT(AB196:AC196),AM196*AE196*MATRIX!F196/2,"")),"")</f>
        <v/>
      </c>
      <c r="AQ196" s="40" t="str">
        <f>IF(ISNUMBER($AE196),IF(ISNUMBER(MATRIX!U196),IF(MATRIX!U196-INT(MATRIX!U196)=0,MATRIX!U196,"("&amp;MATRIX!U196&amp;")"),"n/a"),"")</f>
        <v/>
      </c>
      <c r="AR196" s="77"/>
      <c r="AS196" s="81" t="str">
        <f>IF(ISNUMBER(AE196), IF(ISNUMBER(MATRIX!AD196),AE196*MATRIX!AD196,"n/a"),"")</f>
        <v/>
      </c>
      <c r="AT196" s="77"/>
      <c r="AU196" s="83" t="str">
        <f>IF(ISNUMBER($AE196), IF(ISNUMBER(MATRIX!AF196),$AE196*MATRIX!AF196,"n/a"),"")</f>
        <v/>
      </c>
      <c r="AV196" s="77"/>
      <c r="AW196" s="81" t="str">
        <f>IF(ISNUMBER($AE196), IF(ISNUMBER(MATRIX!AP196),$AE196*MATRIX!AP196,"n/a"),"")</f>
        <v/>
      </c>
      <c r="AX196" s="77" t="s">
        <v>434</v>
      </c>
      <c r="AY196" s="83" t="str">
        <f>IF(ISNUMBER($AE196), IF(ISNUMBER(MATRIX!AR196),$AE196*MATRIX!AR196,"n/a"),"")</f>
        <v/>
      </c>
      <c r="BA196" s="217" t="str">
        <f>IF(ISNUMBER($AE196), IF(MV&gt;200,IF(ISNUMBER(MATRIX!CL196),MATRIX!CL196,"n/a"),IF(ISNUMBER(MATRIX!CH196),MATRIX!CH196,"n/a")),"")</f>
        <v/>
      </c>
      <c r="BB196" s="1"/>
      <c r="BC196" s="1" t="str">
        <f>IF(ISNUMBER(AE196),IF(AND(ISNUMBER('Lo-Z-OUTPUT'!BA196),'Lo-Z-OUTPUT'!BA196&lt;&gt;0),'Lo-Z-OUTPUT'!BA196,'Lo-Z-INPUT'!$K$15*'Lo-Z-INPUT'!$K$7),"")</f>
        <v/>
      </c>
      <c r="BD196" s="1"/>
      <c r="BE196" s="161" t="str">
        <f t="shared" si="117"/>
        <v/>
      </c>
      <c r="BF196" s="1"/>
      <c r="BG196" s="124" t="str">
        <f>IF(ISNUMBER($AE196),IF(MV&lt;200,IF(ISNUMBER(MATRIX!AE196),ROUND((MATRIX!AE196*IDLE/1000)*CKWH,2),"-"),IF(ISNUMBER(MATRIX!AQ196),ROUND((MATRIX!AQ196*IDLE/1000)*CKWH,2),"-")),"")</f>
        <v/>
      </c>
      <c r="BH196" s="125" t="str">
        <f t="shared" si="118"/>
        <v/>
      </c>
      <c r="BJ196" s="105" t="str">
        <f>IF(ISNUMBER($AE196),IF(MV&lt;200,IF(ISNUMBER(MATRIX!AG196),ROUND((MATRIX!AG196/1000)*RUNNING*CKWH,2),"-"),IF(ISNUMBER(MATRIX!AS196),ROUND((MATRIX!AS196/1000)*RUNNING*CKWH,2),"-")),"")</f>
        <v/>
      </c>
      <c r="BK196" s="126" t="str">
        <f t="shared" si="119"/>
        <v/>
      </c>
      <c r="BM196" s="129" t="str">
        <f t="shared" si="120"/>
        <v/>
      </c>
      <c r="BN196" s="127" t="str">
        <f t="shared" si="121"/>
        <v/>
      </c>
      <c r="BP196" s="101" t="str">
        <f>IF(ISNUMBER(AE196),IF(ISNUMBER(MATRIX!BU196),AE196*MATRIX!BU196,"n/a"),"")</f>
        <v/>
      </c>
      <c r="BQ196" s="72"/>
      <c r="BR196" s="72" t="str">
        <f>IF(ISNUMBER(AE196),IF(ISNUMBER(MATRIX!BV196*BE196),AE196*MATRIX!BV196*BE196,"n/a"),"")</f>
        <v/>
      </c>
      <c r="BS196" s="72"/>
      <c r="BT196" s="100" t="str">
        <f t="shared" si="122"/>
        <v/>
      </c>
      <c r="BU196" s="96"/>
      <c r="BV196" s="157" t="str">
        <f t="shared" si="123"/>
        <v/>
      </c>
      <c r="BW196" s="158" t="str">
        <f t="shared" si="124"/>
        <v/>
      </c>
      <c r="BY196" s="85" t="str">
        <f>IF(ISNUMBER(AE196),IF(ISNUMBER(MATRIX!Y196),MATRIX!Y196,"n/a"),"")</f>
        <v/>
      </c>
      <c r="BZ196" s="86" t="str">
        <f t="shared" si="125"/>
        <v/>
      </c>
    </row>
    <row r="197" spans="1:78">
      <c r="A197" s="210" t="str">
        <f>MATRIX!A197</f>
        <v>BLAZE</v>
      </c>
      <c r="B197" s="210" t="str">
        <f>IF(MATRIX!B197&lt;&gt;0,MATRIX!B197,"-")</f>
        <v>PowerZone 1004</v>
      </c>
      <c r="D197" t="b">
        <f>ISNUMBER(MATRIX!K197)</f>
        <v>1</v>
      </c>
      <c r="E197" t="b">
        <f>ISNUMBER(MATRIX!L197)</f>
        <v>1</v>
      </c>
      <c r="F197" t="b">
        <f>ISNUMBER(MATRIX!M197)</f>
        <v>0</v>
      </c>
      <c r="H197" t="b">
        <f>ISNUMBER(MATRIX!Q197)</f>
        <v>0</v>
      </c>
      <c r="I197" t="b">
        <f>ISNUMBER(MATRIX!R197)</f>
        <v>0</v>
      </c>
      <c r="K197" t="b">
        <f>AND(WLT&lt;=MATRIX!K197,MATRIX!K197&lt;=PIU*WLT)</f>
        <v>0</v>
      </c>
      <c r="L197" t="b">
        <f>AND(WLT&lt;=MATRIX!L197,MATRIX!L197&lt;=PIU*WLT)</f>
        <v>0</v>
      </c>
      <c r="M197" t="b">
        <f>AND(WLT&lt;=MATRIX!M197,MATRIX!M197&lt;=PIU*WLT)</f>
        <v>0</v>
      </c>
      <c r="O197" t="b">
        <f>AND(WLT&lt;=MATRIX!Q197,MATRIX!Q197&lt;=PIU*WLT)</f>
        <v>0</v>
      </c>
      <c r="P197" t="b">
        <f>AND(WLT&lt;=MATRIX!R197,MATRIX!R197&lt;=PIU*WLT)</f>
        <v>0</v>
      </c>
      <c r="R197" t="b">
        <f t="shared" si="126"/>
        <v>1</v>
      </c>
      <c r="S197" t="b">
        <f t="shared" si="127"/>
        <v>0</v>
      </c>
      <c r="T197" t="b">
        <f t="shared" si="128"/>
        <v>0</v>
      </c>
      <c r="V197" s="1">
        <f>IF(AND(ISNUMBER(MATRIX!$F197),MATRIX!$F197&lt;&gt;0),NLT/MATRIX!$F197,"ERROR")</f>
        <v>0</v>
      </c>
      <c r="X197" s="1" t="str">
        <f t="shared" si="109"/>
        <v>-</v>
      </c>
      <c r="Y197" s="1" t="str">
        <f t="shared" si="110"/>
        <v>-</v>
      </c>
      <c r="Z197" s="1" t="str">
        <f t="shared" si="111"/>
        <v>-</v>
      </c>
      <c r="AB197" s="1" t="str">
        <f t="shared" si="112"/>
        <v>-</v>
      </c>
      <c r="AC197" s="1" t="str">
        <f t="shared" si="113"/>
        <v>-</v>
      </c>
      <c r="AE197" s="64" t="str">
        <f t="shared" si="114"/>
        <v/>
      </c>
      <c r="AF197" s="64" t="str">
        <f t="shared" si="115"/>
        <v/>
      </c>
      <c r="AH197" s="62" t="str">
        <f>IF(ISNUMBER(AE197),AE197*MATRIX!E197,"-")</f>
        <v>-</v>
      </c>
      <c r="AJ197" s="215" t="str">
        <f>IF(ISNUMBER($AE197),IF(KP="kg",AE197*MATRIX!CB197,AE197*MATRIX!CB197*2.2),"-")</f>
        <v>-</v>
      </c>
      <c r="AK197" s="65" t="str">
        <f t="shared" si="116"/>
        <v/>
      </c>
      <c r="AM197" s="1" t="str">
        <f>IF(V197&lt;&gt;0,IF(COUNT(X197:Z197),IF(R197,MATRIX!K197,IF(S197,MATRIX!L197,IF(T197,MATRIX!M197,S))),IF(COUNT(AB197:AC197),IF(R197,MATRIX!Q197,IF(S197,MATRIX!R197,"--")),"---")),"")</f>
        <v/>
      </c>
      <c r="AO197" s="70" t="str">
        <f>IF(V197&lt;&gt;0,IF(COUNT(X197:Z197),AM197*AE197*MATRIX!F197,IF(COUNT(AB197:AC197),AM197*AE197*MATRIX!F197/2,"")),"")</f>
        <v/>
      </c>
      <c r="AQ197" s="40" t="str">
        <f>IF(ISNUMBER($AE197),IF(ISNUMBER(MATRIX!U197),IF(MATRIX!U197-INT(MATRIX!U197)=0,MATRIX!U197,"("&amp;MATRIX!U197&amp;")"),"n/a"),"")</f>
        <v/>
      </c>
      <c r="AR197" s="77"/>
      <c r="AS197" s="81" t="str">
        <f>IF(ISNUMBER(AE197), IF(ISNUMBER(MATRIX!AD197),AE197*MATRIX!AD197,"n/a"),"")</f>
        <v/>
      </c>
      <c r="AT197" s="77"/>
      <c r="AU197" s="83" t="str">
        <f>IF(ISNUMBER($AE197), IF(ISNUMBER(MATRIX!AF197),$AE197*MATRIX!AF197,"n/a"),"")</f>
        <v/>
      </c>
      <c r="AV197" s="77"/>
      <c r="AW197" s="81" t="str">
        <f>IF(ISNUMBER($AE197), IF(ISNUMBER(MATRIX!AP197),$AE197*MATRIX!AP197,"n/a"),"")</f>
        <v/>
      </c>
      <c r="AX197" s="77" t="s">
        <v>434</v>
      </c>
      <c r="AY197" s="83" t="str">
        <f>IF(ISNUMBER($AE197), IF(ISNUMBER(MATRIX!AR197),$AE197*MATRIX!AR197,"n/a"),"")</f>
        <v/>
      </c>
      <c r="BA197" s="217" t="str">
        <f>IF(ISNUMBER($AE197), IF(MV&gt;200,IF(ISNUMBER(MATRIX!CL197),MATRIX!CL197,"n/a"),IF(ISNUMBER(MATRIX!CH197),MATRIX!CH197,"n/a")),"")</f>
        <v/>
      </c>
      <c r="BB197" s="1"/>
      <c r="BC197" s="1" t="str">
        <f>IF(ISNUMBER(AE197),IF(AND(ISNUMBER('Lo-Z-OUTPUT'!BA197),'Lo-Z-OUTPUT'!BA197&lt;&gt;0),'Lo-Z-OUTPUT'!BA197,'Lo-Z-INPUT'!$K$15*'Lo-Z-INPUT'!$K$7),"")</f>
        <v/>
      </c>
      <c r="BD197" s="1"/>
      <c r="BE197" s="161" t="str">
        <f t="shared" si="117"/>
        <v/>
      </c>
      <c r="BF197" s="1"/>
      <c r="BG197" s="124" t="str">
        <f>IF(ISNUMBER($AE197),IF(MV&lt;200,IF(ISNUMBER(MATRIX!AE197),ROUND((MATRIX!AE197*IDLE/1000)*CKWH,2),"-"),IF(ISNUMBER(MATRIX!AQ197),ROUND((MATRIX!AQ197*IDLE/1000)*CKWH,2),"-")),"")</f>
        <v/>
      </c>
      <c r="BH197" s="125" t="str">
        <f t="shared" si="118"/>
        <v/>
      </c>
      <c r="BJ197" s="105" t="str">
        <f>IF(ISNUMBER($AE197),IF(MV&lt;200,IF(ISNUMBER(MATRIX!AG197),ROUND((MATRIX!AG197/1000)*RUNNING*CKWH,2),"-"),IF(ISNUMBER(MATRIX!AS197),ROUND((MATRIX!AS197/1000)*RUNNING*CKWH,2),"-")),"")</f>
        <v/>
      </c>
      <c r="BK197" s="126" t="str">
        <f t="shared" si="119"/>
        <v/>
      </c>
      <c r="BM197" s="129" t="str">
        <f t="shared" si="120"/>
        <v/>
      </c>
      <c r="BN197" s="127" t="str">
        <f t="shared" si="121"/>
        <v/>
      </c>
      <c r="BP197" s="101" t="str">
        <f>IF(ISNUMBER(AE197),IF(ISNUMBER(MATRIX!BU197),AE197*MATRIX!BU197,"n/a"),"")</f>
        <v/>
      </c>
      <c r="BQ197" s="72"/>
      <c r="BR197" s="72" t="str">
        <f>IF(ISNUMBER(AE197),IF(ISNUMBER(MATRIX!BV197*BE197),AE197*MATRIX!BV197*BE197,"n/a"),"")</f>
        <v/>
      </c>
      <c r="BS197" s="72"/>
      <c r="BT197" s="100" t="str">
        <f t="shared" si="122"/>
        <v/>
      </c>
      <c r="BU197" s="96"/>
      <c r="BV197" s="157" t="str">
        <f t="shared" si="123"/>
        <v/>
      </c>
      <c r="BW197" s="158" t="str">
        <f t="shared" si="124"/>
        <v/>
      </c>
      <c r="BY197" s="85" t="str">
        <f>IF(ISNUMBER(AE197),IF(ISNUMBER(MATRIX!Y197),MATRIX!Y197,"n/a"),"")</f>
        <v/>
      </c>
      <c r="BZ197" s="86" t="str">
        <f t="shared" si="125"/>
        <v/>
      </c>
    </row>
    <row r="198" spans="1:78">
      <c r="A198" s="210" t="str">
        <f>MATRIX!A198</f>
        <v>CUSTOM</v>
      </c>
      <c r="B198" s="210" t="str">
        <f>IF(MATRIX!B198&lt;&gt;0,MATRIX!B198,"-")</f>
        <v>-</v>
      </c>
      <c r="D198" t="b">
        <f>ISNUMBER(MATRIX!K198)</f>
        <v>0</v>
      </c>
      <c r="E198" t="b">
        <f>ISNUMBER(MATRIX!L198)</f>
        <v>0</v>
      </c>
      <c r="F198" t="b">
        <f>ISNUMBER(MATRIX!M198)</f>
        <v>0</v>
      </c>
      <c r="H198" t="b">
        <f>ISNUMBER(MATRIX!Q198)</f>
        <v>0</v>
      </c>
      <c r="I198" t="b">
        <f>ISNUMBER(MATRIX!R198)</f>
        <v>0</v>
      </c>
      <c r="K198" t="b">
        <f>AND(WLT&lt;=MATRIX!K198,MATRIX!K198&lt;=PIU*WLT)</f>
        <v>0</v>
      </c>
      <c r="L198" t="b">
        <f>AND(WLT&lt;=MATRIX!L198,MATRIX!L198&lt;=PIU*WLT)</f>
        <v>0</v>
      </c>
      <c r="M198" t="b">
        <f>AND(WLT&lt;=MATRIX!M198,MATRIX!M198&lt;=PIU*WLT)</f>
        <v>0</v>
      </c>
      <c r="O198" t="b">
        <f>AND(WLT&lt;=MATRIX!Q198,MATRIX!Q198&lt;=PIU*WLT)</f>
        <v>0</v>
      </c>
      <c r="P198" t="b">
        <f>AND(WLT&lt;=MATRIX!R198,MATRIX!R198&lt;=PIU*WLT)</f>
        <v>0</v>
      </c>
      <c r="R198" t="b">
        <f t="shared" si="126"/>
        <v>1</v>
      </c>
      <c r="S198" t="b">
        <f t="shared" si="127"/>
        <v>0</v>
      </c>
      <c r="T198" t="b">
        <f t="shared" si="128"/>
        <v>0</v>
      </c>
      <c r="V198" s="1" t="str">
        <f>IF(AND(ISNUMBER(MATRIX!$F198),MATRIX!$F198&lt;&gt;0),NLT/MATRIX!$F198,"ERROR")</f>
        <v>ERROR</v>
      </c>
      <c r="X198" s="1" t="str">
        <f t="shared" si="109"/>
        <v>-</v>
      </c>
      <c r="Y198" s="1" t="str">
        <f t="shared" si="110"/>
        <v>-</v>
      </c>
      <c r="Z198" s="1" t="str">
        <f t="shared" si="111"/>
        <v>-</v>
      </c>
      <c r="AB198" s="1" t="str">
        <f t="shared" si="112"/>
        <v>-</v>
      </c>
      <c r="AC198" s="1" t="str">
        <f t="shared" si="113"/>
        <v>-</v>
      </c>
      <c r="AE198" s="64" t="str">
        <f t="shared" si="114"/>
        <v>-</v>
      </c>
      <c r="AF198" s="64" t="str">
        <f t="shared" si="115"/>
        <v/>
      </c>
      <c r="AH198" s="62" t="str">
        <f>IF(ISNUMBER(AE198),AE198*MATRIX!E198,"-")</f>
        <v>-</v>
      </c>
      <c r="AJ198" s="215" t="str">
        <f>IF(ISNUMBER($AE198),IF(KP="kg",AE198*MATRIX!CB198,AE198*MATRIX!CB198*2.2),"-")</f>
        <v>-</v>
      </c>
      <c r="AK198" s="65" t="str">
        <f t="shared" si="116"/>
        <v/>
      </c>
      <c r="AM198" s="1" t="str">
        <f>IF(V198&lt;&gt;0,IF(COUNT(X198:Z198),IF(R198,MATRIX!K198,IF(S198,MATRIX!L198,IF(T198,MATRIX!M198,S))),IF(COUNT(AB198:AC198),IF(R198,MATRIX!Q198,IF(S198,MATRIX!R198,"--")),"---")),"")</f>
        <v>---</v>
      </c>
      <c r="AO198" s="70" t="str">
        <f>IF(V198&lt;&gt;0,IF(COUNT(X198:Z198),AM198*AE198*MATRIX!F198,IF(COUNT(AB198:AC198),AM198*AE198*MATRIX!F198/2,"")),"")</f>
        <v/>
      </c>
      <c r="AQ198" s="40" t="str">
        <f>IF(ISNUMBER($AE198),IF(ISNUMBER(MATRIX!U198),IF(MATRIX!U198-INT(MATRIX!U198)=0,MATRIX!U198,"("&amp;MATRIX!U198&amp;")"),"n/a"),"")</f>
        <v/>
      </c>
      <c r="AR198" s="77"/>
      <c r="AS198" s="81" t="str">
        <f>IF(ISNUMBER(AE198), IF(ISNUMBER(MATRIX!AD198),AE198*MATRIX!AD198,"n/a"),"")</f>
        <v/>
      </c>
      <c r="AT198" s="77"/>
      <c r="AU198" s="83" t="str">
        <f>IF(ISNUMBER($AE198), IF(ISNUMBER(MATRIX!AF198),$AE198*MATRIX!AF198,"n/a"),"")</f>
        <v/>
      </c>
      <c r="AV198" s="77"/>
      <c r="AW198" s="81" t="str">
        <f>IF(ISNUMBER($AE198), IF(ISNUMBER(MATRIX!AP198),$AE198*MATRIX!AP198,"n/a"),"")</f>
        <v/>
      </c>
      <c r="AX198" s="77" t="s">
        <v>434</v>
      </c>
      <c r="AY198" s="83" t="str">
        <f>IF(ISNUMBER($AE198), IF(ISNUMBER(MATRIX!AR198),$AE198*MATRIX!AR198,"n/a"),"")</f>
        <v/>
      </c>
      <c r="BA198" s="217" t="str">
        <f>IF(ISNUMBER($AE198), IF(MV&gt;200,IF(ISNUMBER(MATRIX!CL198),MATRIX!CL198,"n/a"),IF(ISNUMBER(MATRIX!CH198),MATRIX!CH198,"n/a")),"")</f>
        <v/>
      </c>
      <c r="BB198" s="1"/>
      <c r="BC198" s="1" t="str">
        <f>IF(ISNUMBER(AE198),IF(AND(ISNUMBER('Lo-Z-OUTPUT'!BA198),'Lo-Z-OUTPUT'!BA198&lt;&gt;0),'Lo-Z-OUTPUT'!BA198,'Lo-Z-INPUT'!$K$15*'Lo-Z-INPUT'!$K$7),"")</f>
        <v/>
      </c>
      <c r="BD198" s="1"/>
      <c r="BE198" s="161" t="str">
        <f t="shared" si="117"/>
        <v/>
      </c>
      <c r="BF198" s="1"/>
      <c r="BG198" s="124" t="str">
        <f>IF(ISNUMBER($AE198),IF(MV&lt;200,IF(ISNUMBER(MATRIX!AE198),ROUND((MATRIX!AE198*IDLE/1000)*CKWH,2),"-"),IF(ISNUMBER(MATRIX!AQ198),ROUND((MATRIX!AQ198*IDLE/1000)*CKWH,2),"-")),"")</f>
        <v/>
      </c>
      <c r="BH198" s="125" t="str">
        <f t="shared" si="118"/>
        <v/>
      </c>
      <c r="BJ198" s="105" t="str">
        <f>IF(ISNUMBER($AE198),IF(MV&lt;200,IF(ISNUMBER(MATRIX!AG198),ROUND((MATRIX!AG198/1000)*RUNNING*CKWH,2),"-"),IF(ISNUMBER(MATRIX!AS198),ROUND((MATRIX!AS198/1000)*RUNNING*CKWH,2),"-")),"")</f>
        <v/>
      </c>
      <c r="BK198" s="126" t="str">
        <f t="shared" si="119"/>
        <v/>
      </c>
      <c r="BM198" s="129" t="str">
        <f t="shared" si="120"/>
        <v/>
      </c>
      <c r="BN198" s="127" t="str">
        <f t="shared" si="121"/>
        <v/>
      </c>
      <c r="BP198" s="101" t="str">
        <f>IF(ISNUMBER(AE198),IF(ISNUMBER(MATRIX!BU198),AE198*MATRIX!BU198,"n/a"),"")</f>
        <v/>
      </c>
      <c r="BQ198" s="72"/>
      <c r="BR198" s="72" t="str">
        <f>IF(ISNUMBER(AE198),IF(ISNUMBER(MATRIX!BV198*BE198),AE198*MATRIX!BV198*BE198,"n/a"),"")</f>
        <v/>
      </c>
      <c r="BS198" s="72"/>
      <c r="BT198" s="100" t="str">
        <f t="shared" si="122"/>
        <v/>
      </c>
      <c r="BU198" s="96"/>
      <c r="BV198" s="157" t="str">
        <f t="shared" si="123"/>
        <v/>
      </c>
      <c r="BW198" s="158" t="str">
        <f t="shared" si="124"/>
        <v/>
      </c>
      <c r="BY198" s="85" t="str">
        <f>IF(ISNUMBER(AE198),IF(ISNUMBER(MATRIX!Y198),MATRIX!Y198,"n/a"),"")</f>
        <v/>
      </c>
      <c r="BZ198" s="86" t="str">
        <f t="shared" si="125"/>
        <v/>
      </c>
    </row>
    <row r="199" spans="1:78">
      <c r="A199" s="210" t="str">
        <f>MATRIX!A199</f>
        <v>CUSTOM</v>
      </c>
      <c r="B199" s="210" t="str">
        <f>IF(MATRIX!B199&lt;&gt;0,MATRIX!B199,"-")</f>
        <v>-</v>
      </c>
      <c r="D199" t="b">
        <f>ISNUMBER(MATRIX!K199)</f>
        <v>0</v>
      </c>
      <c r="E199" t="b">
        <f>ISNUMBER(MATRIX!L199)</f>
        <v>0</v>
      </c>
      <c r="F199" t="b">
        <f>ISNUMBER(MATRIX!M199)</f>
        <v>0</v>
      </c>
      <c r="H199" t="b">
        <f>ISNUMBER(MATRIX!Q199)</f>
        <v>0</v>
      </c>
      <c r="I199" t="b">
        <f>ISNUMBER(MATRIX!R199)</f>
        <v>0</v>
      </c>
      <c r="K199" t="b">
        <f>AND(WLT&lt;=MATRIX!K199,MATRIX!K199&lt;=PIU*WLT)</f>
        <v>0</v>
      </c>
      <c r="L199" t="b">
        <f>AND(WLT&lt;=MATRIX!L199,MATRIX!L199&lt;=PIU*WLT)</f>
        <v>0</v>
      </c>
      <c r="M199" t="b">
        <f>AND(WLT&lt;=MATRIX!M199,MATRIX!M199&lt;=PIU*WLT)</f>
        <v>0</v>
      </c>
      <c r="O199" t="b">
        <f>AND(WLT&lt;=MATRIX!Q199,MATRIX!Q199&lt;=PIU*WLT)</f>
        <v>0</v>
      </c>
      <c r="P199" t="b">
        <f>AND(WLT&lt;=MATRIX!R199,MATRIX!R199&lt;=PIU*WLT)</f>
        <v>0</v>
      </c>
      <c r="R199" t="b">
        <f t="shared" si="126"/>
        <v>1</v>
      </c>
      <c r="S199" t="b">
        <f t="shared" si="127"/>
        <v>0</v>
      </c>
      <c r="T199" t="b">
        <f t="shared" si="128"/>
        <v>0</v>
      </c>
      <c r="V199" s="1" t="str">
        <f>IF(AND(ISNUMBER(MATRIX!$F199),MATRIX!$F199&lt;&gt;0),NLT/MATRIX!$F199,"ERROR")</f>
        <v>ERROR</v>
      </c>
      <c r="X199" s="1" t="str">
        <f t="shared" si="109"/>
        <v>-</v>
      </c>
      <c r="Y199" s="1" t="str">
        <f t="shared" si="110"/>
        <v>-</v>
      </c>
      <c r="Z199" s="1" t="str">
        <f t="shared" si="111"/>
        <v>-</v>
      </c>
      <c r="AB199" s="1" t="str">
        <f t="shared" si="112"/>
        <v>-</v>
      </c>
      <c r="AC199" s="1" t="str">
        <f t="shared" si="113"/>
        <v>-</v>
      </c>
      <c r="AE199" s="64" t="str">
        <f t="shared" si="114"/>
        <v>-</v>
      </c>
      <c r="AF199" s="64" t="str">
        <f t="shared" si="115"/>
        <v/>
      </c>
      <c r="AH199" s="62" t="str">
        <f>IF(ISNUMBER(AE199),AE199*MATRIX!E199,"-")</f>
        <v>-</v>
      </c>
      <c r="AJ199" s="215" t="str">
        <f>IF(ISNUMBER($AE199),IF(KP="kg",AE199*MATRIX!CB199,AE199*MATRIX!CB199*2.2),"-")</f>
        <v>-</v>
      </c>
      <c r="AK199" s="65" t="str">
        <f t="shared" si="116"/>
        <v/>
      </c>
      <c r="AM199" s="1" t="str">
        <f>IF(V199&lt;&gt;0,IF(COUNT(X199:Z199),IF(R199,MATRIX!K199,IF(S199,MATRIX!L199,IF(T199,MATRIX!M199,S))),IF(COUNT(AB199:AC199),IF(R199,MATRIX!Q199,IF(S199,MATRIX!R199,"--")),"---")),"")</f>
        <v>---</v>
      </c>
      <c r="AO199" s="70" t="str">
        <f>IF(V199&lt;&gt;0,IF(COUNT(X199:Z199),AM199*AE199*MATRIX!F199,IF(COUNT(AB199:AC199),AM199*AE199*MATRIX!F199/2,"")),"")</f>
        <v/>
      </c>
      <c r="AQ199" s="40" t="str">
        <f>IF(ISNUMBER($AE199),IF(ISNUMBER(MATRIX!U199),IF(MATRIX!U199-INT(MATRIX!U199)=0,MATRIX!U199,"("&amp;MATRIX!U199&amp;")"),"n/a"),"")</f>
        <v/>
      </c>
      <c r="AR199" s="77"/>
      <c r="AS199" s="81" t="str">
        <f>IF(ISNUMBER(AE199), IF(ISNUMBER(MATRIX!AD199),AE199*MATRIX!AD199,"n/a"),"")</f>
        <v/>
      </c>
      <c r="AT199" s="77"/>
      <c r="AU199" s="83" t="str">
        <f>IF(ISNUMBER($AE199), IF(ISNUMBER(MATRIX!AF199),$AE199*MATRIX!AF199,"n/a"),"")</f>
        <v/>
      </c>
      <c r="AV199" s="77"/>
      <c r="AW199" s="81" t="str">
        <f>IF(ISNUMBER($AE199), IF(ISNUMBER(MATRIX!AP199),$AE199*MATRIX!AP199,"n/a"),"")</f>
        <v/>
      </c>
      <c r="AX199" s="77" t="s">
        <v>434</v>
      </c>
      <c r="AY199" s="83" t="str">
        <f>IF(ISNUMBER($AE199), IF(ISNUMBER(MATRIX!AR199),$AE199*MATRIX!AR199,"n/a"),"")</f>
        <v/>
      </c>
      <c r="BA199" s="217" t="str">
        <f>IF(ISNUMBER($AE199), IF(MV&gt;200,IF(ISNUMBER(MATRIX!CL199),MATRIX!CL199,"n/a"),IF(ISNUMBER(MATRIX!CH199),MATRIX!CH199,"n/a")),"")</f>
        <v/>
      </c>
      <c r="BB199" s="1"/>
      <c r="BC199" s="1" t="str">
        <f>IF(ISNUMBER(AE199),IF(AND(ISNUMBER('Lo-Z-OUTPUT'!BA199),'Lo-Z-OUTPUT'!BA199&lt;&gt;0),'Lo-Z-OUTPUT'!BA199,'Lo-Z-INPUT'!$K$15*'Lo-Z-INPUT'!$K$7),"")</f>
        <v/>
      </c>
      <c r="BD199" s="1"/>
      <c r="BE199" s="161" t="str">
        <f t="shared" si="117"/>
        <v/>
      </c>
      <c r="BF199" s="1"/>
      <c r="BG199" s="124" t="str">
        <f>IF(ISNUMBER($AE199),IF(MV&lt;200,IF(ISNUMBER(MATRIX!AE199),ROUND((MATRIX!AE199*IDLE/1000)*CKWH,2),"-"),IF(ISNUMBER(MATRIX!AQ199),ROUND((MATRIX!AQ199*IDLE/1000)*CKWH,2),"-")),"")</f>
        <v/>
      </c>
      <c r="BH199" s="125" t="str">
        <f t="shared" si="118"/>
        <v/>
      </c>
      <c r="BJ199" s="105" t="str">
        <f>IF(ISNUMBER($AE199),IF(MV&lt;200,IF(ISNUMBER(MATRIX!AG199),ROUND((MATRIX!AG199/1000)*RUNNING*CKWH,2),"-"),IF(ISNUMBER(MATRIX!AS199),ROUND((MATRIX!AS199/1000)*RUNNING*CKWH,2),"-")),"")</f>
        <v/>
      </c>
      <c r="BK199" s="126" t="str">
        <f t="shared" si="119"/>
        <v/>
      </c>
      <c r="BM199" s="129" t="str">
        <f t="shared" si="120"/>
        <v/>
      </c>
      <c r="BN199" s="127" t="str">
        <f t="shared" si="121"/>
        <v/>
      </c>
      <c r="BP199" s="101" t="str">
        <f>IF(ISNUMBER(AE199),IF(ISNUMBER(MATRIX!BU199),AE199*MATRIX!BU199,"n/a"),"")</f>
        <v/>
      </c>
      <c r="BQ199" s="72"/>
      <c r="BR199" s="72" t="str">
        <f>IF(ISNUMBER(AE199),IF(ISNUMBER(MATRIX!BV199*BE199),AE199*MATRIX!BV199*BE199,"n/a"),"")</f>
        <v/>
      </c>
      <c r="BS199" s="72"/>
      <c r="BT199" s="100" t="str">
        <f t="shared" si="122"/>
        <v/>
      </c>
      <c r="BU199" s="96"/>
      <c r="BV199" s="157" t="str">
        <f t="shared" si="123"/>
        <v/>
      </c>
      <c r="BW199" s="158" t="str">
        <f t="shared" si="124"/>
        <v/>
      </c>
      <c r="BY199" s="85" t="str">
        <f>IF(ISNUMBER(AE199),IF(ISNUMBER(MATRIX!Y199),MATRIX!Y199,"n/a"),"")</f>
        <v/>
      </c>
      <c r="BZ199" s="86" t="str">
        <f t="shared" si="125"/>
        <v/>
      </c>
    </row>
    <row r="200" spans="1:78">
      <c r="A200" s="210" t="str">
        <f>MATRIX!A200</f>
        <v>CUSTOM</v>
      </c>
      <c r="B200" s="210" t="str">
        <f>IF(MATRIX!B200&lt;&gt;0,MATRIX!B200,"-")</f>
        <v>-</v>
      </c>
      <c r="D200" t="b">
        <f>ISNUMBER(MATRIX!K200)</f>
        <v>0</v>
      </c>
      <c r="E200" t="b">
        <f>ISNUMBER(MATRIX!L200)</f>
        <v>0</v>
      </c>
      <c r="F200" t="b">
        <f>ISNUMBER(MATRIX!M200)</f>
        <v>0</v>
      </c>
      <c r="H200" t="b">
        <f>ISNUMBER(MATRIX!Q200)</f>
        <v>0</v>
      </c>
      <c r="I200" t="b">
        <f>ISNUMBER(MATRIX!R200)</f>
        <v>0</v>
      </c>
      <c r="K200" t="b">
        <f>AND(WLT&lt;=MATRIX!K200,MATRIX!K200&lt;=PIU*WLT)</f>
        <v>0</v>
      </c>
      <c r="L200" t="b">
        <f>AND(WLT&lt;=MATRIX!L200,MATRIX!L200&lt;=PIU*WLT)</f>
        <v>0</v>
      </c>
      <c r="M200" t="b">
        <f>AND(WLT&lt;=MATRIX!M200,MATRIX!M200&lt;=PIU*WLT)</f>
        <v>0</v>
      </c>
      <c r="O200" t="b">
        <f>AND(WLT&lt;=MATRIX!Q200,MATRIX!Q200&lt;=PIU*WLT)</f>
        <v>0</v>
      </c>
      <c r="P200" t="b">
        <f>AND(WLT&lt;=MATRIX!R200,MATRIX!R200&lt;=PIU*WLT)</f>
        <v>0</v>
      </c>
      <c r="R200" t="b">
        <f t="shared" si="126"/>
        <v>1</v>
      </c>
      <c r="S200" t="b">
        <f t="shared" si="127"/>
        <v>0</v>
      </c>
      <c r="T200" t="b">
        <f t="shared" si="128"/>
        <v>0</v>
      </c>
      <c r="V200" s="1" t="str">
        <f>IF(AND(ISNUMBER(MATRIX!$F200),MATRIX!$F200&lt;&gt;0),NLT/MATRIX!$F200,"ERROR")</f>
        <v>ERROR</v>
      </c>
      <c r="X200" s="1" t="str">
        <f t="shared" si="109"/>
        <v>-</v>
      </c>
      <c r="Y200" s="1" t="str">
        <f t="shared" si="110"/>
        <v>-</v>
      </c>
      <c r="Z200" s="1" t="str">
        <f t="shared" si="111"/>
        <v>-</v>
      </c>
      <c r="AB200" s="1" t="str">
        <f t="shared" si="112"/>
        <v>-</v>
      </c>
      <c r="AC200" s="1" t="str">
        <f t="shared" si="113"/>
        <v>-</v>
      </c>
      <c r="AE200" s="64" t="str">
        <f t="shared" si="114"/>
        <v>-</v>
      </c>
      <c r="AF200" s="64" t="str">
        <f t="shared" si="115"/>
        <v/>
      </c>
      <c r="AH200" s="62" t="str">
        <f>IF(ISNUMBER(AE200),AE200*MATRIX!E200,"-")</f>
        <v>-</v>
      </c>
      <c r="AJ200" s="215" t="str">
        <f>IF(ISNUMBER($AE200),IF(KP="kg",AE200*MATRIX!CB200,AE200*MATRIX!CB200*2.2),"-")</f>
        <v>-</v>
      </c>
      <c r="AK200" s="65" t="str">
        <f t="shared" si="116"/>
        <v/>
      </c>
      <c r="AM200" s="1" t="str">
        <f>IF(V200&lt;&gt;0,IF(COUNT(X200:Z200),IF(R200,MATRIX!K200,IF(S200,MATRIX!L200,IF(T200,MATRIX!M200,S))),IF(COUNT(AB200:AC200),IF(R200,MATRIX!Q200,IF(S200,MATRIX!R200,"--")),"---")),"")</f>
        <v>---</v>
      </c>
      <c r="AO200" s="70" t="str">
        <f>IF(V200&lt;&gt;0,IF(COUNT(X200:Z200),AM200*AE200*MATRIX!F200,IF(COUNT(AB200:AC200),AM200*AE200*MATRIX!F200/2,"")),"")</f>
        <v/>
      </c>
      <c r="AQ200" s="40" t="str">
        <f>IF(ISNUMBER($AE200),IF(ISNUMBER(MATRIX!U200),IF(MATRIX!U200-INT(MATRIX!U200)=0,MATRIX!U200,"("&amp;MATRIX!U200&amp;")"),"n/a"),"")</f>
        <v/>
      </c>
      <c r="AR200" s="77"/>
      <c r="AS200" s="81" t="str">
        <f>IF(ISNUMBER(AE200), IF(ISNUMBER(MATRIX!AD200),AE200*MATRIX!AD200,"n/a"),"")</f>
        <v/>
      </c>
      <c r="AT200" s="77"/>
      <c r="AU200" s="83" t="str">
        <f>IF(ISNUMBER($AE200), IF(ISNUMBER(MATRIX!AF200),$AE200*MATRIX!AF200,"n/a"),"")</f>
        <v/>
      </c>
      <c r="AV200" s="77"/>
      <c r="AW200" s="81" t="str">
        <f>IF(ISNUMBER($AE200), IF(ISNUMBER(MATRIX!AP200),$AE200*MATRIX!AP200,"n/a"),"")</f>
        <v/>
      </c>
      <c r="AX200" s="77" t="s">
        <v>434</v>
      </c>
      <c r="AY200" s="83" t="str">
        <f>IF(ISNUMBER($AE200), IF(ISNUMBER(MATRIX!AR200),$AE200*MATRIX!AR200,"n/a"),"")</f>
        <v/>
      </c>
      <c r="BA200" s="217" t="str">
        <f>IF(ISNUMBER($AE200), IF(MV&gt;200,IF(ISNUMBER(MATRIX!CL200),MATRIX!CL200,"n/a"),IF(ISNUMBER(MATRIX!CH200),MATRIX!CH200,"n/a")),"")</f>
        <v/>
      </c>
      <c r="BB200" s="1"/>
      <c r="BC200" s="1" t="str">
        <f>IF(ISNUMBER(AE200),IF(AND(ISNUMBER('Lo-Z-OUTPUT'!BA200),'Lo-Z-OUTPUT'!BA200&lt;&gt;0),'Lo-Z-OUTPUT'!BA200,'Lo-Z-INPUT'!$K$15*'Lo-Z-INPUT'!$K$7),"")</f>
        <v/>
      </c>
      <c r="BD200" s="1"/>
      <c r="BE200" s="161" t="str">
        <f t="shared" si="117"/>
        <v/>
      </c>
      <c r="BF200" s="1"/>
      <c r="BG200" s="124" t="str">
        <f>IF(ISNUMBER($AE200),IF(MV&lt;200,IF(ISNUMBER(MATRIX!AE200),ROUND((MATRIX!AE200*IDLE/1000)*CKWH,2),"-"),IF(ISNUMBER(MATRIX!AQ200),ROUND((MATRIX!AQ200*IDLE/1000)*CKWH,2),"-")),"")</f>
        <v/>
      </c>
      <c r="BH200" s="125" t="str">
        <f t="shared" si="118"/>
        <v/>
      </c>
      <c r="BJ200" s="105" t="str">
        <f>IF(ISNUMBER($AE200),IF(MV&lt;200,IF(ISNUMBER(MATRIX!AG200),ROUND((MATRIX!AG200/1000)*RUNNING*CKWH,2),"-"),IF(ISNUMBER(MATRIX!AS200),ROUND((MATRIX!AS200/1000)*RUNNING*CKWH,2),"-")),"")</f>
        <v/>
      </c>
      <c r="BK200" s="126" t="str">
        <f t="shared" si="119"/>
        <v/>
      </c>
      <c r="BM200" s="129" t="str">
        <f t="shared" si="120"/>
        <v/>
      </c>
      <c r="BN200" s="127" t="str">
        <f t="shared" si="121"/>
        <v/>
      </c>
      <c r="BP200" s="101" t="str">
        <f>IF(ISNUMBER(AE200),IF(ISNUMBER(MATRIX!BU200),AE200*MATRIX!BU200,"n/a"),"")</f>
        <v/>
      </c>
      <c r="BQ200" s="72"/>
      <c r="BR200" s="72" t="str">
        <f>IF(ISNUMBER(AE200),IF(ISNUMBER(MATRIX!BV200*BE200),AE200*MATRIX!BV200*BE200,"n/a"),"")</f>
        <v/>
      </c>
      <c r="BS200" s="72"/>
      <c r="BT200" s="100" t="str">
        <f t="shared" si="122"/>
        <v/>
      </c>
      <c r="BU200" s="96"/>
      <c r="BV200" s="157" t="str">
        <f t="shared" si="123"/>
        <v/>
      </c>
      <c r="BW200" s="158" t="str">
        <f t="shared" si="124"/>
        <v/>
      </c>
      <c r="BY200" s="85" t="str">
        <f>IF(ISNUMBER(AE200),IF(ISNUMBER(MATRIX!Y200),MATRIX!Y200,"n/a"),"")</f>
        <v/>
      </c>
      <c r="BZ200" s="86" t="str">
        <f t="shared" si="125"/>
        <v/>
      </c>
    </row>
    <row r="201" spans="1:78">
      <c r="A201" s="210" t="str">
        <f>MATRIX!A201</f>
        <v>CUSTOM</v>
      </c>
      <c r="B201" s="210" t="str">
        <f>IF(MATRIX!B201&lt;&gt;0,MATRIX!B201,"-")</f>
        <v>-</v>
      </c>
      <c r="D201" t="b">
        <f>ISNUMBER(MATRIX!K201)</f>
        <v>0</v>
      </c>
      <c r="E201" t="b">
        <f>ISNUMBER(MATRIX!L201)</f>
        <v>0</v>
      </c>
      <c r="F201" t="b">
        <f>ISNUMBER(MATRIX!M201)</f>
        <v>0</v>
      </c>
      <c r="H201" t="b">
        <f>ISNUMBER(MATRIX!Q201)</f>
        <v>0</v>
      </c>
      <c r="I201" t="b">
        <f>ISNUMBER(MATRIX!R201)</f>
        <v>0</v>
      </c>
      <c r="K201" t="b">
        <f>AND(WLT&lt;=MATRIX!K201,MATRIX!K201&lt;=PIU*WLT)</f>
        <v>0</v>
      </c>
      <c r="L201" t="b">
        <f>AND(WLT&lt;=MATRIX!L201,MATRIX!L201&lt;=PIU*WLT)</f>
        <v>0</v>
      </c>
      <c r="M201" t="b">
        <f>AND(WLT&lt;=MATRIX!M201,MATRIX!M201&lt;=PIU*WLT)</f>
        <v>0</v>
      </c>
      <c r="O201" t="b">
        <f>AND(WLT&lt;=MATRIX!Q201,MATRIX!Q201&lt;=PIU*WLT)</f>
        <v>0</v>
      </c>
      <c r="P201" t="b">
        <f>AND(WLT&lt;=MATRIX!R201,MATRIX!R201&lt;=PIU*WLT)</f>
        <v>0</v>
      </c>
      <c r="R201" t="b">
        <f t="shared" si="126"/>
        <v>1</v>
      </c>
      <c r="S201" t="b">
        <f t="shared" si="127"/>
        <v>0</v>
      </c>
      <c r="T201" t="b">
        <f t="shared" si="128"/>
        <v>0</v>
      </c>
      <c r="V201" s="1" t="str">
        <f>IF(AND(ISNUMBER(MATRIX!$F201),MATRIX!$F201&lt;&gt;0),NLT/MATRIX!$F201,"ERROR")</f>
        <v>ERROR</v>
      </c>
      <c r="X201" s="1" t="str">
        <f t="shared" si="109"/>
        <v>-</v>
      </c>
      <c r="Y201" s="1" t="str">
        <f t="shared" si="110"/>
        <v>-</v>
      </c>
      <c r="Z201" s="1" t="str">
        <f t="shared" si="111"/>
        <v>-</v>
      </c>
      <c r="AB201" s="1" t="str">
        <f t="shared" si="112"/>
        <v>-</v>
      </c>
      <c r="AC201" s="1" t="str">
        <f t="shared" si="113"/>
        <v>-</v>
      </c>
      <c r="AE201" s="64" t="str">
        <f t="shared" si="114"/>
        <v>-</v>
      </c>
      <c r="AF201" s="64" t="str">
        <f t="shared" si="115"/>
        <v/>
      </c>
      <c r="AH201" s="62" t="str">
        <f>IF(ISNUMBER(AE201),AE201*MATRIX!E201,"-")</f>
        <v>-</v>
      </c>
      <c r="AJ201" s="215" t="str">
        <f>IF(ISNUMBER($AE201),IF(KP="kg",AE201*MATRIX!CB201,AE201*MATRIX!CB201*2.2),"-")</f>
        <v>-</v>
      </c>
      <c r="AK201" s="65" t="str">
        <f t="shared" si="116"/>
        <v/>
      </c>
      <c r="AM201" s="1" t="str">
        <f>IF(V201&lt;&gt;0,IF(COUNT(X201:Z201),IF(R201,MATRIX!K201,IF(S201,MATRIX!L201,IF(T201,MATRIX!M201,S))),IF(COUNT(AB201:AC201),IF(R201,MATRIX!Q201,IF(S201,MATRIX!R201,"--")),"---")),"")</f>
        <v>---</v>
      </c>
      <c r="AO201" s="70" t="str">
        <f>IF(V201&lt;&gt;0,IF(COUNT(X201:Z201),AM201*AE201*MATRIX!F201,IF(COUNT(AB201:AC201),AM201*AE201*MATRIX!F201/2,"")),"")</f>
        <v/>
      </c>
      <c r="AQ201" s="40" t="str">
        <f>IF(ISNUMBER($AE201),IF(ISNUMBER(MATRIX!U201),IF(MATRIX!U201-INT(MATRIX!U201)=0,MATRIX!U201,"("&amp;MATRIX!U201&amp;")"),"n/a"),"")</f>
        <v/>
      </c>
      <c r="AR201" s="77"/>
      <c r="AS201" s="81" t="str">
        <f>IF(ISNUMBER(AE201), IF(ISNUMBER(MATRIX!AD201),AE201*MATRIX!AD201,"n/a"),"")</f>
        <v/>
      </c>
      <c r="AT201" s="77"/>
      <c r="AU201" s="83" t="str">
        <f>IF(ISNUMBER($AE201), IF(ISNUMBER(MATRIX!AF201),$AE201*MATRIX!AF201,"n/a"),"")</f>
        <v/>
      </c>
      <c r="AV201" s="77"/>
      <c r="AW201" s="81" t="str">
        <f>IF(ISNUMBER($AE201), IF(ISNUMBER(MATRIX!AP201),$AE201*MATRIX!AP201,"n/a"),"")</f>
        <v/>
      </c>
      <c r="AX201" s="77" t="s">
        <v>434</v>
      </c>
      <c r="AY201" s="83" t="str">
        <f>IF(ISNUMBER($AE201), IF(ISNUMBER(MATRIX!AR201),$AE201*MATRIX!AR201,"n/a"),"")</f>
        <v/>
      </c>
      <c r="BA201" s="217" t="str">
        <f>IF(ISNUMBER($AE201), IF(MV&gt;200,IF(ISNUMBER(MATRIX!CL201),MATRIX!CL201,"n/a"),IF(ISNUMBER(MATRIX!CH201),MATRIX!CH201,"n/a")),"")</f>
        <v/>
      </c>
      <c r="BB201" s="1"/>
      <c r="BC201" s="1" t="str">
        <f>IF(ISNUMBER(AE201),IF(AND(ISNUMBER('Lo-Z-OUTPUT'!BA201),'Lo-Z-OUTPUT'!BA201&lt;&gt;0),'Lo-Z-OUTPUT'!BA201,'Lo-Z-INPUT'!$K$15*'Lo-Z-INPUT'!$K$7),"")</f>
        <v/>
      </c>
      <c r="BD201" s="1"/>
      <c r="BE201" s="161" t="str">
        <f t="shared" si="117"/>
        <v/>
      </c>
      <c r="BF201" s="1"/>
      <c r="BG201" s="124" t="str">
        <f>IF(ISNUMBER($AE201),IF(MV&lt;200,IF(ISNUMBER(MATRIX!AE201),ROUND((MATRIX!AE201*IDLE/1000)*CKWH,2),"-"),IF(ISNUMBER(MATRIX!AQ201),ROUND((MATRIX!AQ201*IDLE/1000)*CKWH,2),"-")),"")</f>
        <v/>
      </c>
      <c r="BH201" s="125" t="str">
        <f t="shared" si="118"/>
        <v/>
      </c>
      <c r="BJ201" s="105" t="str">
        <f>IF(ISNUMBER($AE201),IF(MV&lt;200,IF(ISNUMBER(MATRIX!AG201),ROUND((MATRIX!AG201/1000)*RUNNING*CKWH,2),"-"),IF(ISNUMBER(MATRIX!AS201),ROUND((MATRIX!AS201/1000)*RUNNING*CKWH,2),"-")),"")</f>
        <v/>
      </c>
      <c r="BK201" s="126" t="str">
        <f t="shared" si="119"/>
        <v/>
      </c>
      <c r="BM201" s="129" t="str">
        <f t="shared" si="120"/>
        <v/>
      </c>
      <c r="BN201" s="127" t="str">
        <f t="shared" si="121"/>
        <v/>
      </c>
      <c r="BP201" s="101" t="str">
        <f>IF(ISNUMBER(AE201),IF(ISNUMBER(MATRIX!BU201),AE201*MATRIX!BU201,"n/a"),"")</f>
        <v/>
      </c>
      <c r="BQ201" s="72"/>
      <c r="BR201" s="72" t="str">
        <f>IF(ISNUMBER(AE201),IF(ISNUMBER(MATRIX!BV201*BE201),AE201*MATRIX!BV201*BE201,"n/a"),"")</f>
        <v/>
      </c>
      <c r="BS201" s="72"/>
      <c r="BT201" s="100" t="str">
        <f t="shared" si="122"/>
        <v/>
      </c>
      <c r="BU201" s="96"/>
      <c r="BV201" s="157" t="str">
        <f t="shared" si="123"/>
        <v/>
      </c>
      <c r="BW201" s="158" t="str">
        <f t="shared" si="124"/>
        <v/>
      </c>
      <c r="BY201" s="85" t="str">
        <f>IF(ISNUMBER(AE201),IF(ISNUMBER(MATRIX!Y201),MATRIX!Y201,"n/a"),"")</f>
        <v/>
      </c>
      <c r="BZ201" s="86" t="str">
        <f t="shared" si="125"/>
        <v/>
      </c>
    </row>
    <row r="202" spans="1:78">
      <c r="A202" s="210" t="str">
        <f>MATRIX!A202</f>
        <v>CUSTOM</v>
      </c>
      <c r="B202" s="210" t="str">
        <f>IF(MATRIX!B202&lt;&gt;0,MATRIX!B202,"-")</f>
        <v>-</v>
      </c>
      <c r="D202" t="b">
        <f>ISNUMBER(MATRIX!K202)</f>
        <v>0</v>
      </c>
      <c r="E202" t="b">
        <f>ISNUMBER(MATRIX!L202)</f>
        <v>0</v>
      </c>
      <c r="F202" t="b">
        <f>ISNUMBER(MATRIX!M202)</f>
        <v>0</v>
      </c>
      <c r="H202" t="b">
        <f>ISNUMBER(MATRIX!Q202)</f>
        <v>0</v>
      </c>
      <c r="I202" t="b">
        <f>ISNUMBER(MATRIX!R202)</f>
        <v>0</v>
      </c>
      <c r="K202" t="b">
        <f>AND(WLT&lt;=MATRIX!K202,MATRIX!K202&lt;=PIU*WLT)</f>
        <v>0</v>
      </c>
      <c r="L202" t="b">
        <f>AND(WLT&lt;=MATRIX!L202,MATRIX!L202&lt;=PIU*WLT)</f>
        <v>0</v>
      </c>
      <c r="M202" t="b">
        <f>AND(WLT&lt;=MATRIX!M202,MATRIX!M202&lt;=PIU*WLT)</f>
        <v>0</v>
      </c>
      <c r="O202" t="b">
        <f>AND(WLT&lt;=MATRIX!Q202,MATRIX!Q202&lt;=PIU*WLT)</f>
        <v>0</v>
      </c>
      <c r="P202" t="b">
        <f>AND(WLT&lt;=MATRIX!R202,MATRIX!R202&lt;=PIU*WLT)</f>
        <v>0</v>
      </c>
      <c r="R202" t="b">
        <f t="shared" si="126"/>
        <v>1</v>
      </c>
      <c r="S202" t="b">
        <f t="shared" si="127"/>
        <v>0</v>
      </c>
      <c r="T202" t="b">
        <f t="shared" si="128"/>
        <v>0</v>
      </c>
      <c r="V202" s="1" t="str">
        <f>IF(AND(ISNUMBER(MATRIX!$F202),MATRIX!$F202&lt;&gt;0),NLT/MATRIX!$F202,"ERROR")</f>
        <v>ERROR</v>
      </c>
      <c r="X202" s="1" t="str">
        <f t="shared" si="109"/>
        <v>-</v>
      </c>
      <c r="Y202" s="1" t="str">
        <f t="shared" si="110"/>
        <v>-</v>
      </c>
      <c r="Z202" s="1" t="str">
        <f t="shared" si="111"/>
        <v>-</v>
      </c>
      <c r="AB202" s="1" t="str">
        <f t="shared" si="112"/>
        <v>-</v>
      </c>
      <c r="AC202" s="1" t="str">
        <f t="shared" si="113"/>
        <v>-</v>
      </c>
      <c r="AE202" s="64" t="str">
        <f t="shared" si="114"/>
        <v>-</v>
      </c>
      <c r="AF202" s="64" t="str">
        <f t="shared" si="115"/>
        <v/>
      </c>
      <c r="AH202" s="62" t="str">
        <f>IF(ISNUMBER(AE202),AE202*MATRIX!E202,"-")</f>
        <v>-</v>
      </c>
      <c r="AJ202" s="215" t="str">
        <f>IF(ISNUMBER($AE202),IF(KP="kg",AE202*MATRIX!CB202,AE202*MATRIX!CB202*2.2),"-")</f>
        <v>-</v>
      </c>
      <c r="AK202" s="65" t="str">
        <f t="shared" si="116"/>
        <v/>
      </c>
      <c r="AM202" s="1" t="str">
        <f>IF(V202&lt;&gt;0,IF(COUNT(X202:Z202),IF(R202,MATRIX!K202,IF(S202,MATRIX!L202,IF(T202,MATRIX!M202,S))),IF(COUNT(AB202:AC202),IF(R202,MATRIX!Q202,IF(S202,MATRIX!R202,"--")),"---")),"")</f>
        <v>---</v>
      </c>
      <c r="AO202" s="70" t="str">
        <f>IF(V202&lt;&gt;0,IF(COUNT(X202:Z202),AM202*AE202*MATRIX!F202,IF(COUNT(AB202:AC202),AM202*AE202*MATRIX!F202/2,"")),"")</f>
        <v/>
      </c>
      <c r="AQ202" s="40" t="str">
        <f>IF(ISNUMBER($AE202),IF(ISNUMBER(MATRIX!U202),IF(MATRIX!U202-INT(MATRIX!U202)=0,MATRIX!U202,"("&amp;MATRIX!U202&amp;")"),"n/a"),"")</f>
        <v/>
      </c>
      <c r="AR202" s="77"/>
      <c r="AS202" s="81" t="str">
        <f>IF(ISNUMBER(AE202), IF(ISNUMBER(MATRIX!AD202),AE202*MATRIX!AD202,"n/a"),"")</f>
        <v/>
      </c>
      <c r="AT202" s="77"/>
      <c r="AU202" s="83" t="str">
        <f>IF(ISNUMBER($AE202), IF(ISNUMBER(MATRIX!AF202),$AE202*MATRIX!AF202,"n/a"),"")</f>
        <v/>
      </c>
      <c r="AV202" s="77"/>
      <c r="AW202" s="81" t="str">
        <f>IF(ISNUMBER($AE202), IF(ISNUMBER(MATRIX!AP202),$AE202*MATRIX!AP202,"n/a"),"")</f>
        <v/>
      </c>
      <c r="AX202" s="77" t="s">
        <v>434</v>
      </c>
      <c r="AY202" s="83" t="str">
        <f>IF(ISNUMBER($AE202), IF(ISNUMBER(MATRIX!AR202),$AE202*MATRIX!AR202,"n/a"),"")</f>
        <v/>
      </c>
      <c r="BA202" s="217" t="str">
        <f>IF(ISNUMBER($AE202), IF(MV&gt;200,IF(ISNUMBER(MATRIX!CL202),MATRIX!CL202,"n/a"),IF(ISNUMBER(MATRIX!CH202),MATRIX!CH202,"n/a")),"")</f>
        <v/>
      </c>
      <c r="BB202" s="1"/>
      <c r="BC202" s="1" t="str">
        <f>IF(ISNUMBER(AE202),IF(AND(ISNUMBER('Lo-Z-OUTPUT'!BA202),'Lo-Z-OUTPUT'!BA202&lt;&gt;0),'Lo-Z-OUTPUT'!BA202,'Lo-Z-INPUT'!$K$15*'Lo-Z-INPUT'!$K$7),"")</f>
        <v/>
      </c>
      <c r="BD202" s="1"/>
      <c r="BE202" s="161" t="str">
        <f t="shared" si="117"/>
        <v/>
      </c>
      <c r="BF202" s="1"/>
      <c r="BG202" s="124" t="str">
        <f>IF(ISNUMBER($AE202),IF(MV&lt;200,IF(ISNUMBER(MATRIX!AE202),ROUND((MATRIX!AE202*IDLE/1000)*CKWH,2),"-"),IF(ISNUMBER(MATRIX!AQ202),ROUND((MATRIX!AQ202*IDLE/1000)*CKWH,2),"-")),"")</f>
        <v/>
      </c>
      <c r="BH202" s="125" t="str">
        <f t="shared" si="118"/>
        <v/>
      </c>
      <c r="BJ202" s="105" t="str">
        <f>IF(ISNUMBER($AE202),IF(MV&lt;200,IF(ISNUMBER(MATRIX!AG202),ROUND((MATRIX!AG202/1000)*RUNNING*CKWH,2),"-"),IF(ISNUMBER(MATRIX!AS202),ROUND((MATRIX!AS202/1000)*RUNNING*CKWH,2),"-")),"")</f>
        <v/>
      </c>
      <c r="BK202" s="126" t="str">
        <f t="shared" si="119"/>
        <v/>
      </c>
      <c r="BM202" s="129" t="str">
        <f t="shared" si="120"/>
        <v/>
      </c>
      <c r="BN202" s="127" t="str">
        <f t="shared" si="121"/>
        <v/>
      </c>
      <c r="BP202" s="101" t="str">
        <f>IF(ISNUMBER(AE202),IF(ISNUMBER(MATRIX!BU202),AE202*MATRIX!BU202,"n/a"),"")</f>
        <v/>
      </c>
      <c r="BQ202" s="72"/>
      <c r="BR202" s="72" t="str">
        <f>IF(ISNUMBER(AE202),IF(ISNUMBER(MATRIX!BV202*BE202),AE202*MATRIX!BV202*BE202,"n/a"),"")</f>
        <v/>
      </c>
      <c r="BS202" s="72"/>
      <c r="BT202" s="100" t="str">
        <f t="shared" si="122"/>
        <v/>
      </c>
      <c r="BU202" s="96"/>
      <c r="BV202" s="157" t="str">
        <f t="shared" si="123"/>
        <v/>
      </c>
      <c r="BW202" s="158" t="str">
        <f t="shared" si="124"/>
        <v/>
      </c>
      <c r="BY202" s="85" t="str">
        <f>IF(ISNUMBER(AE202),IF(ISNUMBER(MATRIX!Y202),MATRIX!Y202,"n/a"),"")</f>
        <v/>
      </c>
      <c r="BZ202" s="86" t="str">
        <f t="shared" si="125"/>
        <v/>
      </c>
    </row>
    <row r="203" spans="1:78">
      <c r="A203" s="210" t="str">
        <f>MATRIX!A203</f>
        <v>CUSTOM</v>
      </c>
      <c r="B203" s="210" t="str">
        <f>IF(MATRIX!B203&lt;&gt;0,MATRIX!B203,"-")</f>
        <v>-</v>
      </c>
      <c r="D203" t="b">
        <f>ISNUMBER(MATRIX!K203)</f>
        <v>0</v>
      </c>
      <c r="E203" t="b">
        <f>ISNUMBER(MATRIX!L203)</f>
        <v>0</v>
      </c>
      <c r="F203" t="b">
        <f>ISNUMBER(MATRIX!M203)</f>
        <v>0</v>
      </c>
      <c r="H203" t="b">
        <f>ISNUMBER(MATRIX!Q203)</f>
        <v>0</v>
      </c>
      <c r="I203" t="b">
        <f>ISNUMBER(MATRIX!R203)</f>
        <v>0</v>
      </c>
      <c r="K203" t="b">
        <f>AND(WLT&lt;=MATRIX!K203,MATRIX!K203&lt;=PIU*WLT)</f>
        <v>0</v>
      </c>
      <c r="L203" t="b">
        <f>AND(WLT&lt;=MATRIX!L203,MATRIX!L203&lt;=PIU*WLT)</f>
        <v>0</v>
      </c>
      <c r="M203" t="b">
        <f>AND(WLT&lt;=MATRIX!M203,MATRIX!M203&lt;=PIU*WLT)</f>
        <v>0</v>
      </c>
      <c r="O203" t="b">
        <f>AND(WLT&lt;=MATRIX!Q203,MATRIX!Q203&lt;=PIU*WLT)</f>
        <v>0</v>
      </c>
      <c r="P203" t="b">
        <f>AND(WLT&lt;=MATRIX!R203,MATRIX!R203&lt;=PIU*WLT)</f>
        <v>0</v>
      </c>
      <c r="R203" t="b">
        <f t="shared" si="126"/>
        <v>1</v>
      </c>
      <c r="S203" t="b">
        <f t="shared" si="127"/>
        <v>0</v>
      </c>
      <c r="T203" t="b">
        <f t="shared" si="128"/>
        <v>0</v>
      </c>
      <c r="V203" s="1" t="str">
        <f>IF(AND(ISNUMBER(MATRIX!$F203),MATRIX!$F203&lt;&gt;0),NLT/MATRIX!$F203,"ERROR")</f>
        <v>ERROR</v>
      </c>
      <c r="X203" s="1" t="str">
        <f t="shared" si="109"/>
        <v>-</v>
      </c>
      <c r="Y203" s="1" t="str">
        <f t="shared" si="110"/>
        <v>-</v>
      </c>
      <c r="Z203" s="1" t="str">
        <f t="shared" si="111"/>
        <v>-</v>
      </c>
      <c r="AB203" s="1" t="str">
        <f t="shared" si="112"/>
        <v>-</v>
      </c>
      <c r="AC203" s="1" t="str">
        <f t="shared" si="113"/>
        <v>-</v>
      </c>
      <c r="AE203" s="64" t="str">
        <f t="shared" si="114"/>
        <v>-</v>
      </c>
      <c r="AF203" s="64" t="str">
        <f t="shared" si="115"/>
        <v/>
      </c>
      <c r="AH203" s="62" t="str">
        <f>IF(ISNUMBER(AE203),AE203*MATRIX!E203,"-")</f>
        <v>-</v>
      </c>
      <c r="AJ203" s="215" t="str">
        <f>IF(ISNUMBER($AE203),IF(KP="kg",AE203*MATRIX!CB203,AE203*MATRIX!CB203*2.2),"-")</f>
        <v>-</v>
      </c>
      <c r="AK203" s="65" t="str">
        <f t="shared" si="116"/>
        <v/>
      </c>
      <c r="AM203" s="1" t="str">
        <f>IF(V203&lt;&gt;0,IF(COUNT(X203:Z203),IF(R203,MATRIX!K203,IF(S203,MATRIX!L203,IF(T203,MATRIX!M203,S))),IF(COUNT(AB203:AC203),IF(R203,MATRIX!Q203,IF(S203,MATRIX!R203,"--")),"---")),"")</f>
        <v>---</v>
      </c>
      <c r="AO203" s="70" t="str">
        <f>IF(V203&lt;&gt;0,IF(COUNT(X203:Z203),AM203*AE203*MATRIX!F203,IF(COUNT(AB203:AC203),AM203*AE203*MATRIX!F203/2,"")),"")</f>
        <v/>
      </c>
      <c r="AQ203" s="40" t="str">
        <f>IF(ISNUMBER($AE203),IF(ISNUMBER(MATRIX!U203),IF(MATRIX!U203-INT(MATRIX!U203)=0,MATRIX!U203,"("&amp;MATRIX!U203&amp;")"),"n/a"),"")</f>
        <v/>
      </c>
      <c r="AR203" s="77"/>
      <c r="AS203" s="81" t="str">
        <f>IF(ISNUMBER(AE203), IF(ISNUMBER(MATRIX!AD203),AE203*MATRIX!AD203,"n/a"),"")</f>
        <v/>
      </c>
      <c r="AT203" s="77"/>
      <c r="AU203" s="83" t="str">
        <f>IF(ISNUMBER($AE203), IF(ISNUMBER(MATRIX!AF203),$AE203*MATRIX!AF203,"n/a"),"")</f>
        <v/>
      </c>
      <c r="AV203" s="77"/>
      <c r="AW203" s="81" t="str">
        <f>IF(ISNUMBER($AE203), IF(ISNUMBER(MATRIX!AP203),$AE203*MATRIX!AP203,"n/a"),"")</f>
        <v/>
      </c>
      <c r="AX203" s="77" t="s">
        <v>434</v>
      </c>
      <c r="AY203" s="83" t="str">
        <f>IF(ISNUMBER($AE203), IF(ISNUMBER(MATRIX!AR203),$AE203*MATRIX!AR203,"n/a"),"")</f>
        <v/>
      </c>
      <c r="BA203" s="217" t="str">
        <f>IF(ISNUMBER($AE203), IF(MV&gt;200,IF(ISNUMBER(MATRIX!CL203),MATRIX!CL203,"n/a"),IF(ISNUMBER(MATRIX!CH203),MATRIX!CH203,"n/a")),"")</f>
        <v/>
      </c>
      <c r="BB203" s="1"/>
      <c r="BC203" s="1" t="str">
        <f>IF(ISNUMBER(AE203),IF(AND(ISNUMBER('Lo-Z-OUTPUT'!BA203),'Lo-Z-OUTPUT'!BA203&lt;&gt;0),'Lo-Z-OUTPUT'!BA203,'Lo-Z-INPUT'!$K$15*'Lo-Z-INPUT'!$K$7),"")</f>
        <v/>
      </c>
      <c r="BD203" s="1"/>
      <c r="BE203" s="161" t="str">
        <f t="shared" si="117"/>
        <v/>
      </c>
      <c r="BF203" s="1"/>
      <c r="BG203" s="124" t="str">
        <f>IF(ISNUMBER($AE203),IF(MV&lt;200,IF(ISNUMBER(MATRIX!AE203),ROUND((MATRIX!AE203*IDLE/1000)*CKWH,2),"-"),IF(ISNUMBER(MATRIX!AQ203),ROUND((MATRIX!AQ203*IDLE/1000)*CKWH,2),"-")),"")</f>
        <v/>
      </c>
      <c r="BH203" s="125" t="str">
        <f t="shared" si="118"/>
        <v/>
      </c>
      <c r="BJ203" s="105" t="str">
        <f>IF(ISNUMBER($AE203),IF(MV&lt;200,IF(ISNUMBER(MATRIX!AG203),ROUND((MATRIX!AG203/1000)*RUNNING*CKWH,2),"-"),IF(ISNUMBER(MATRIX!AS203),ROUND((MATRIX!AS203/1000)*RUNNING*CKWH,2),"-")),"")</f>
        <v/>
      </c>
      <c r="BK203" s="126" t="str">
        <f t="shared" si="119"/>
        <v/>
      </c>
      <c r="BM203" s="129" t="str">
        <f t="shared" si="120"/>
        <v/>
      </c>
      <c r="BN203" s="127" t="str">
        <f t="shared" si="121"/>
        <v/>
      </c>
      <c r="BP203" s="101" t="str">
        <f>IF(ISNUMBER(AE203),IF(ISNUMBER(MATRIX!BU203),AE203*MATRIX!BU203,"n/a"),"")</f>
        <v/>
      </c>
      <c r="BQ203" s="72"/>
      <c r="BR203" s="72" t="str">
        <f>IF(ISNUMBER(AE203),IF(ISNUMBER(MATRIX!BV203*BE203),AE203*MATRIX!BV203*BE203,"n/a"),"")</f>
        <v/>
      </c>
      <c r="BS203" s="72"/>
      <c r="BT203" s="100" t="str">
        <f t="shared" si="122"/>
        <v/>
      </c>
      <c r="BU203" s="96"/>
      <c r="BV203" s="157" t="str">
        <f t="shared" si="123"/>
        <v/>
      </c>
      <c r="BW203" s="158" t="str">
        <f t="shared" si="124"/>
        <v/>
      </c>
      <c r="BY203" s="85" t="str">
        <f>IF(ISNUMBER(AE203),IF(ISNUMBER(MATRIX!Y203),MATRIX!Y203,"n/a"),"")</f>
        <v/>
      </c>
      <c r="BZ203" s="86" t="str">
        <f t="shared" si="125"/>
        <v/>
      </c>
    </row>
    <row r="204" spans="1:78">
      <c r="A204" s="210" t="str">
        <f>MATRIX!A204</f>
        <v>CUSTOM</v>
      </c>
      <c r="B204" s="210" t="str">
        <f>IF(MATRIX!B204&lt;&gt;0,MATRIX!B204,"-")</f>
        <v>-</v>
      </c>
      <c r="D204" t="b">
        <f>ISNUMBER(MATRIX!K204)</f>
        <v>0</v>
      </c>
      <c r="E204" t="b">
        <f>ISNUMBER(MATRIX!L204)</f>
        <v>0</v>
      </c>
      <c r="F204" t="b">
        <f>ISNUMBER(MATRIX!M204)</f>
        <v>0</v>
      </c>
      <c r="H204" t="b">
        <f>ISNUMBER(MATRIX!Q204)</f>
        <v>0</v>
      </c>
      <c r="I204" t="b">
        <f>ISNUMBER(MATRIX!R204)</f>
        <v>0</v>
      </c>
      <c r="K204" t="b">
        <f>AND(WLT&lt;=MATRIX!K204,MATRIX!K204&lt;=PIU*WLT)</f>
        <v>0</v>
      </c>
      <c r="L204" t="b">
        <f>AND(WLT&lt;=MATRIX!L204,MATRIX!L204&lt;=PIU*WLT)</f>
        <v>0</v>
      </c>
      <c r="M204" t="b">
        <f>AND(WLT&lt;=MATRIX!M204,MATRIX!M204&lt;=PIU*WLT)</f>
        <v>0</v>
      </c>
      <c r="O204" t="b">
        <f>AND(WLT&lt;=MATRIX!Q204,MATRIX!Q204&lt;=PIU*WLT)</f>
        <v>0</v>
      </c>
      <c r="P204" t="b">
        <f>AND(WLT&lt;=MATRIX!R204,MATRIX!R204&lt;=PIU*WLT)</f>
        <v>0</v>
      </c>
      <c r="R204" t="b">
        <f t="shared" si="126"/>
        <v>1</v>
      </c>
      <c r="S204" t="b">
        <f t="shared" si="127"/>
        <v>0</v>
      </c>
      <c r="T204" t="b">
        <f t="shared" si="128"/>
        <v>0</v>
      </c>
      <c r="V204" s="1" t="str">
        <f>IF(AND(ISNUMBER(MATRIX!$F204),MATRIX!$F204&lt;&gt;0),NLT/MATRIX!$F204,"ERROR")</f>
        <v>ERROR</v>
      </c>
      <c r="X204" s="1" t="str">
        <f t="shared" si="109"/>
        <v>-</v>
      </c>
      <c r="Y204" s="1" t="str">
        <f t="shared" si="110"/>
        <v>-</v>
      </c>
      <c r="Z204" s="1" t="str">
        <f t="shared" si="111"/>
        <v>-</v>
      </c>
      <c r="AB204" s="1" t="str">
        <f t="shared" si="112"/>
        <v>-</v>
      </c>
      <c r="AC204" s="1" t="str">
        <f t="shared" si="113"/>
        <v>-</v>
      </c>
      <c r="AE204" s="64" t="str">
        <f t="shared" si="114"/>
        <v>-</v>
      </c>
      <c r="AF204" s="64" t="str">
        <f t="shared" si="115"/>
        <v/>
      </c>
      <c r="AH204" s="62" t="str">
        <f>IF(ISNUMBER(AE204),AE204*MATRIX!E204,"-")</f>
        <v>-</v>
      </c>
      <c r="AJ204" s="215" t="str">
        <f>IF(ISNUMBER($AE204),IF(KP="kg",AE204*MATRIX!CB204,AE204*MATRIX!CB204*2.2),"-")</f>
        <v>-</v>
      </c>
      <c r="AK204" s="65" t="str">
        <f t="shared" si="116"/>
        <v/>
      </c>
      <c r="AM204" s="1" t="str">
        <f>IF(V204&lt;&gt;0,IF(COUNT(X204:Z204),IF(R204,MATRIX!K204,IF(S204,MATRIX!L204,IF(T204,MATRIX!M204,S))),IF(COUNT(AB204:AC204),IF(R204,MATRIX!Q204,IF(S204,MATRIX!R204,"--")),"---")),"")</f>
        <v>---</v>
      </c>
      <c r="AO204" s="70" t="str">
        <f>IF(V204&lt;&gt;0,IF(COUNT(X204:Z204),AM204*AE204*MATRIX!F204,IF(COUNT(AB204:AC204),AM204*AE204*MATRIX!F204/2,"")),"")</f>
        <v/>
      </c>
      <c r="AQ204" s="40" t="str">
        <f>IF(ISNUMBER($AE204),IF(ISNUMBER(MATRIX!U204),IF(MATRIX!U204-INT(MATRIX!U204)=0,MATRIX!U204,"("&amp;MATRIX!U204&amp;")"),"n/a"),"")</f>
        <v/>
      </c>
      <c r="AR204" s="77"/>
      <c r="AS204" s="81" t="str">
        <f>IF(ISNUMBER(AE204), IF(ISNUMBER(MATRIX!AD204),AE204*MATRIX!AD204,"n/a"),"")</f>
        <v/>
      </c>
      <c r="AT204" s="77"/>
      <c r="AU204" s="83" t="str">
        <f>IF(ISNUMBER($AE204), IF(ISNUMBER(MATRIX!AF204),$AE204*MATRIX!AF204,"n/a"),"")</f>
        <v/>
      </c>
      <c r="AV204" s="77"/>
      <c r="AW204" s="81" t="str">
        <f>IF(ISNUMBER($AE204), IF(ISNUMBER(MATRIX!AP204),$AE204*MATRIX!AP204,"n/a"),"")</f>
        <v/>
      </c>
      <c r="AX204" s="77" t="s">
        <v>434</v>
      </c>
      <c r="AY204" s="83" t="str">
        <f>IF(ISNUMBER($AE204), IF(ISNUMBER(MATRIX!AR204),$AE204*MATRIX!AR204,"n/a"),"")</f>
        <v/>
      </c>
      <c r="BA204" s="217" t="str">
        <f>IF(ISNUMBER($AE204), IF(MV&gt;200,IF(ISNUMBER(MATRIX!CL204),MATRIX!CL204,"n/a"),IF(ISNUMBER(MATRIX!CH204),MATRIX!CH204,"n/a")),"")</f>
        <v/>
      </c>
      <c r="BB204" s="1"/>
      <c r="BC204" s="1" t="str">
        <f>IF(ISNUMBER(AE204),IF(AND(ISNUMBER('Lo-Z-OUTPUT'!BA204),'Lo-Z-OUTPUT'!BA204&lt;&gt;0),'Lo-Z-OUTPUT'!BA204,'Lo-Z-INPUT'!$K$15*'Lo-Z-INPUT'!$K$7),"")</f>
        <v/>
      </c>
      <c r="BD204" s="1"/>
      <c r="BE204" s="161" t="str">
        <f t="shared" si="117"/>
        <v/>
      </c>
      <c r="BF204" s="1"/>
      <c r="BG204" s="124" t="str">
        <f>IF(ISNUMBER($AE204),IF(MV&lt;200,IF(ISNUMBER(MATRIX!AE204),ROUND((MATRIX!AE204*IDLE/1000)*CKWH,2),"-"),IF(ISNUMBER(MATRIX!AQ204),ROUND((MATRIX!AQ204*IDLE/1000)*CKWH,2),"-")),"")</f>
        <v/>
      </c>
      <c r="BH204" s="125" t="str">
        <f t="shared" si="118"/>
        <v/>
      </c>
      <c r="BJ204" s="105" t="str">
        <f>IF(ISNUMBER($AE204),IF(MV&lt;200,IF(ISNUMBER(MATRIX!AG204),ROUND((MATRIX!AG204/1000)*RUNNING*CKWH,2),"-"),IF(ISNUMBER(MATRIX!AS204),ROUND((MATRIX!AS204/1000)*RUNNING*CKWH,2),"-")),"")</f>
        <v/>
      </c>
      <c r="BK204" s="126" t="str">
        <f t="shared" si="119"/>
        <v/>
      </c>
      <c r="BM204" s="129" t="str">
        <f t="shared" si="120"/>
        <v/>
      </c>
      <c r="BN204" s="127" t="str">
        <f t="shared" si="121"/>
        <v/>
      </c>
      <c r="BP204" s="101" t="str">
        <f>IF(ISNUMBER(AE204),IF(ISNUMBER(MATRIX!BU204),AE204*MATRIX!BU204,"n/a"),"")</f>
        <v/>
      </c>
      <c r="BQ204" s="72"/>
      <c r="BR204" s="72" t="str">
        <f>IF(ISNUMBER(AE204),IF(ISNUMBER(MATRIX!BV204*BE204),AE204*MATRIX!BV204*BE204,"n/a"),"")</f>
        <v/>
      </c>
      <c r="BS204" s="72"/>
      <c r="BT204" s="100" t="str">
        <f t="shared" si="122"/>
        <v/>
      </c>
      <c r="BU204" s="96"/>
      <c r="BV204" s="157" t="str">
        <f t="shared" si="123"/>
        <v/>
      </c>
      <c r="BW204" s="158" t="str">
        <f t="shared" si="124"/>
        <v/>
      </c>
      <c r="BY204" s="85" t="str">
        <f>IF(ISNUMBER(AE204),IF(ISNUMBER(MATRIX!Y204),MATRIX!Y204,"n/a"),"")</f>
        <v/>
      </c>
      <c r="BZ204" s="86" t="str">
        <f t="shared" si="125"/>
        <v/>
      </c>
    </row>
    <row r="205" spans="1:78">
      <c r="A205" s="210" t="e">
        <f>MATRIX!A205</f>
        <v>#N/A</v>
      </c>
      <c r="B205" s="210" t="e">
        <f>IF(MATRIX!B205&lt;&gt;0,MATRIX!B205,"-")</f>
        <v>#N/A</v>
      </c>
      <c r="D205" t="b">
        <f>ISNUMBER(MATRIX!K205)</f>
        <v>0</v>
      </c>
      <c r="E205" t="b">
        <f>ISNUMBER(MATRIX!L205)</f>
        <v>0</v>
      </c>
      <c r="F205" t="b">
        <f>ISNUMBER(MATRIX!M205)</f>
        <v>0</v>
      </c>
      <c r="H205" t="b">
        <f>ISNUMBER(MATRIX!Q205)</f>
        <v>0</v>
      </c>
      <c r="I205" t="b">
        <f>ISNUMBER(MATRIX!R205)</f>
        <v>0</v>
      </c>
      <c r="K205" t="e">
        <f>AND(WLT&lt;=MATRIX!K205,MATRIX!K205&lt;=PIU*WLT)</f>
        <v>#N/A</v>
      </c>
      <c r="L205" t="e">
        <f>AND(WLT&lt;=MATRIX!L205,MATRIX!L205&lt;=PIU*WLT)</f>
        <v>#N/A</v>
      </c>
      <c r="M205" t="e">
        <f>AND(WLT&lt;=MATRIX!M205,MATRIX!M205&lt;=PIU*WLT)</f>
        <v>#N/A</v>
      </c>
      <c r="O205" t="e">
        <f>AND(WLT&lt;=MATRIX!Q205,MATRIX!Q205&lt;=PIU*WLT)</f>
        <v>#N/A</v>
      </c>
      <c r="P205" t="e">
        <f>AND(WLT&lt;=MATRIX!R205,MATRIX!R205&lt;=PIU*WLT)</f>
        <v>#N/A</v>
      </c>
      <c r="R205" t="b">
        <f t="shared" si="126"/>
        <v>1</v>
      </c>
      <c r="S205" t="b">
        <f t="shared" si="127"/>
        <v>0</v>
      </c>
      <c r="T205" t="b">
        <f t="shared" si="128"/>
        <v>0</v>
      </c>
      <c r="V205" s="1" t="e">
        <f>IF(AND(ISNUMBER(MATRIX!$F205),MATRIX!$F205&lt;&gt;0),NLT/MATRIX!$F205,"ERROR")</f>
        <v>#N/A</v>
      </c>
      <c r="X205" s="1" t="e">
        <f t="shared" si="109"/>
        <v>#N/A</v>
      </c>
      <c r="Y205" s="1" t="e">
        <f t="shared" si="110"/>
        <v>#N/A</v>
      </c>
      <c r="Z205" s="1" t="e">
        <f t="shared" si="111"/>
        <v>#N/A</v>
      </c>
      <c r="AB205" s="1" t="e">
        <f t="shared" si="112"/>
        <v>#N/A</v>
      </c>
      <c r="AC205" s="1" t="e">
        <f t="shared" si="113"/>
        <v>#N/A</v>
      </c>
      <c r="AE205" s="64" t="e">
        <f t="shared" si="114"/>
        <v>#N/A</v>
      </c>
      <c r="AF205" s="64" t="str">
        <f t="shared" si="115"/>
        <v/>
      </c>
      <c r="AH205" s="62" t="str">
        <f>IF(ISNUMBER(AE205),AE205*MATRIX!E205,"-")</f>
        <v>-</v>
      </c>
      <c r="AJ205" s="215" t="str">
        <f>IF(ISNUMBER($AE205),IF(KP="kg",AE205*MATRIX!CB205,AE205*MATRIX!CB205*2.2),"-")</f>
        <v>-</v>
      </c>
      <c r="AK205" s="65" t="str">
        <f t="shared" si="116"/>
        <v/>
      </c>
      <c r="AM205" s="1" t="e">
        <f>IF(V205&lt;&gt;0,IF(COUNT(X205:Z205),IF(R205,MATRIX!K205,IF(S205,MATRIX!L205,IF(T205,MATRIX!M205,S))),IF(COUNT(AB205:AC205),IF(R205,MATRIX!Q205,IF(S205,MATRIX!R205,"--")),"---")),"")</f>
        <v>#N/A</v>
      </c>
      <c r="AO205" s="70" t="e">
        <f>IF(V205&lt;&gt;0,IF(COUNT(X205:Z205),AM205*AE205*MATRIX!F205,IF(COUNT(AB205:AC205),AM205*AE205*MATRIX!F205/2,"")),"")</f>
        <v>#N/A</v>
      </c>
      <c r="AQ205" s="40" t="str">
        <f>IF(ISNUMBER($AE205),IF(ISNUMBER(MATRIX!U205),IF(MATRIX!U205-INT(MATRIX!U205)=0,MATRIX!U205,"("&amp;MATRIX!U205&amp;")"),"n/a"),"")</f>
        <v/>
      </c>
      <c r="AR205" s="77"/>
      <c r="AS205" s="81" t="str">
        <f>IF(ISNUMBER(AE205), IF(ISNUMBER(MATRIX!AD205),AE205*MATRIX!AD205,"n/a"),"")</f>
        <v/>
      </c>
      <c r="AT205" s="77"/>
      <c r="AU205" s="83" t="str">
        <f>IF(ISNUMBER($AE205), IF(ISNUMBER(MATRIX!AF205),$AE205*MATRIX!AF205,"n/a"),"")</f>
        <v/>
      </c>
      <c r="AV205" s="77"/>
      <c r="AW205" s="81" t="str">
        <f>IF(ISNUMBER($AE205), IF(ISNUMBER(MATRIX!AP205),$AE205*MATRIX!AP205,"n/a"),"")</f>
        <v/>
      </c>
      <c r="AX205" s="77" t="s">
        <v>434</v>
      </c>
      <c r="AY205" s="83" t="str">
        <f>IF(ISNUMBER($AE205), IF(ISNUMBER(MATRIX!AR205),$AE205*MATRIX!AR205,"n/a"),"")</f>
        <v/>
      </c>
      <c r="BA205" s="217" t="str">
        <f>IF(ISNUMBER($AE205), IF(MV&gt;200,IF(ISNUMBER(MATRIX!CL205),MATRIX!CL205,"n/a"),IF(ISNUMBER(MATRIX!CH205),MATRIX!CH205,"n/a")),"")</f>
        <v/>
      </c>
      <c r="BB205" s="1"/>
      <c r="BC205" s="1" t="str">
        <f>IF(ISNUMBER(AE205),IF(AND(ISNUMBER('Lo-Z-OUTPUT'!BA205),'Lo-Z-OUTPUT'!BA205&lt;&gt;0),'Lo-Z-OUTPUT'!BA205,'Lo-Z-INPUT'!$K$15*'Lo-Z-INPUT'!$K$7),"")</f>
        <v/>
      </c>
      <c r="BD205" s="1"/>
      <c r="BE205" s="161" t="str">
        <f t="shared" si="117"/>
        <v/>
      </c>
      <c r="BF205" s="1"/>
      <c r="BG205" s="124" t="str">
        <f>IF(ISNUMBER($AE205),IF(MV&lt;200,IF(ISNUMBER(MATRIX!AE205),ROUND((MATRIX!AE205*IDLE/1000)*CKWH,2),"-"),IF(ISNUMBER(MATRIX!AQ205),ROUND((MATRIX!AQ205*IDLE/1000)*CKWH,2),"-")),"")</f>
        <v/>
      </c>
      <c r="BH205" s="125" t="str">
        <f t="shared" si="118"/>
        <v/>
      </c>
      <c r="BJ205" s="105" t="str">
        <f>IF(ISNUMBER($AE205),IF(MV&lt;200,IF(ISNUMBER(MATRIX!AG205),ROUND((MATRIX!AG205/1000)*RUNNING*CKWH,2),"-"),IF(ISNUMBER(MATRIX!AS205),ROUND((MATRIX!AS205/1000)*RUNNING*CKWH,2),"-")),"")</f>
        <v/>
      </c>
      <c r="BK205" s="126" t="str">
        <f t="shared" si="119"/>
        <v/>
      </c>
      <c r="BM205" s="129" t="str">
        <f t="shared" si="120"/>
        <v/>
      </c>
      <c r="BN205" s="127" t="str">
        <f t="shared" si="121"/>
        <v/>
      </c>
      <c r="BP205" s="101" t="str">
        <f>IF(ISNUMBER(AE205),IF(ISNUMBER(MATRIX!BU205),AE205*MATRIX!BU205,"n/a"),"")</f>
        <v/>
      </c>
      <c r="BQ205" s="72"/>
      <c r="BR205" s="72" t="str">
        <f>IF(ISNUMBER(AE205),IF(ISNUMBER(MATRIX!BV205*BE205),AE205*MATRIX!BV205*BE205,"n/a"),"")</f>
        <v/>
      </c>
      <c r="BS205" s="72"/>
      <c r="BT205" s="100" t="str">
        <f t="shared" si="122"/>
        <v/>
      </c>
      <c r="BU205" s="96"/>
      <c r="BV205" s="157" t="str">
        <f t="shared" si="123"/>
        <v/>
      </c>
      <c r="BW205" s="158" t="str">
        <f t="shared" si="124"/>
        <v/>
      </c>
      <c r="BY205" s="85" t="str">
        <f>IF(ISNUMBER(AE205),IF(ISNUMBER(MATRIX!Y205),MATRIX!Y205,"n/a"),"")</f>
        <v/>
      </c>
      <c r="BZ205" s="86" t="str">
        <f t="shared" si="125"/>
        <v/>
      </c>
    </row>
    <row r="206" spans="1:78">
      <c r="A206" s="210" t="e">
        <f>MATRIX!A206</f>
        <v>#N/A</v>
      </c>
      <c r="B206" s="210" t="e">
        <f>IF(MATRIX!B206&lt;&gt;0,MATRIX!B206,"-")</f>
        <v>#N/A</v>
      </c>
      <c r="D206" t="b">
        <f>ISNUMBER(MATRIX!K206)</f>
        <v>0</v>
      </c>
      <c r="E206" t="b">
        <f>ISNUMBER(MATRIX!L206)</f>
        <v>0</v>
      </c>
      <c r="F206" t="b">
        <f>ISNUMBER(MATRIX!M206)</f>
        <v>0</v>
      </c>
      <c r="H206" t="b">
        <f>ISNUMBER(MATRIX!Q206)</f>
        <v>0</v>
      </c>
      <c r="I206" t="b">
        <f>ISNUMBER(MATRIX!R206)</f>
        <v>0</v>
      </c>
      <c r="K206" t="e">
        <f>AND(WLT&lt;=MATRIX!K206,MATRIX!K206&lt;=PIU*WLT)</f>
        <v>#N/A</v>
      </c>
      <c r="L206" t="e">
        <f>AND(WLT&lt;=MATRIX!L206,MATRIX!L206&lt;=PIU*WLT)</f>
        <v>#N/A</v>
      </c>
      <c r="M206" t="e">
        <f>AND(WLT&lt;=MATRIX!M206,MATRIX!M206&lt;=PIU*WLT)</f>
        <v>#N/A</v>
      </c>
      <c r="O206" t="e">
        <f>AND(WLT&lt;=MATRIX!Q206,MATRIX!Q206&lt;=PIU*WLT)</f>
        <v>#N/A</v>
      </c>
      <c r="P206" t="e">
        <f>AND(WLT&lt;=MATRIX!R206,MATRIX!R206&lt;=PIU*WLT)</f>
        <v>#N/A</v>
      </c>
      <c r="R206" t="b">
        <f t="shared" si="126"/>
        <v>1</v>
      </c>
      <c r="S206" t="b">
        <f t="shared" si="127"/>
        <v>0</v>
      </c>
      <c r="T206" t="b">
        <f t="shared" si="128"/>
        <v>0</v>
      </c>
      <c r="V206" s="1" t="e">
        <f>IF(AND(ISNUMBER(MATRIX!$F206),MATRIX!$F206&lt;&gt;0),NLT/MATRIX!$F206,"ERROR")</f>
        <v>#N/A</v>
      </c>
      <c r="X206" s="1" t="e">
        <f t="shared" si="109"/>
        <v>#N/A</v>
      </c>
      <c r="Y206" s="1" t="e">
        <f t="shared" si="110"/>
        <v>#N/A</v>
      </c>
      <c r="Z206" s="1" t="e">
        <f t="shared" si="111"/>
        <v>#N/A</v>
      </c>
      <c r="AB206" s="1" t="e">
        <f t="shared" si="112"/>
        <v>#N/A</v>
      </c>
      <c r="AC206" s="1" t="e">
        <f t="shared" si="113"/>
        <v>#N/A</v>
      </c>
      <c r="AE206" s="64" t="e">
        <f t="shared" si="114"/>
        <v>#N/A</v>
      </c>
      <c r="AF206" s="64" t="str">
        <f t="shared" si="115"/>
        <v/>
      </c>
      <c r="AH206" s="62" t="str">
        <f>IF(ISNUMBER(AE206),AE206*MATRIX!E206,"-")</f>
        <v>-</v>
      </c>
      <c r="AJ206" s="215" t="str">
        <f>IF(ISNUMBER($AE206),IF(KP="kg",AE206*MATRIX!CB206,AE206*MATRIX!CB206*2.2),"-")</f>
        <v>-</v>
      </c>
      <c r="AK206" s="65" t="str">
        <f t="shared" si="116"/>
        <v/>
      </c>
      <c r="AM206" s="1" t="e">
        <f>IF(V206&lt;&gt;0,IF(COUNT(X206:Z206),IF(R206,MATRIX!K206,IF(S206,MATRIX!L206,IF(T206,MATRIX!M206,S))),IF(COUNT(AB206:AC206),IF(R206,MATRIX!Q206,IF(S206,MATRIX!R206,"--")),"---")),"")</f>
        <v>#N/A</v>
      </c>
      <c r="AO206" s="70" t="e">
        <f>IF(V206&lt;&gt;0,IF(COUNT(X206:Z206),AM206*AE206*MATRIX!F206,IF(COUNT(AB206:AC206),AM206*AE206*MATRIX!F206/2,"")),"")</f>
        <v>#N/A</v>
      </c>
      <c r="AQ206" s="40" t="str">
        <f>IF(ISNUMBER($AE206),IF(ISNUMBER(MATRIX!U206),IF(MATRIX!U206-INT(MATRIX!U206)=0,MATRIX!U206,"("&amp;MATRIX!U206&amp;")"),"n/a"),"")</f>
        <v/>
      </c>
      <c r="AR206" s="77"/>
      <c r="AS206" s="81" t="str">
        <f>IF(ISNUMBER(AE206), IF(ISNUMBER(MATRIX!AD206),AE206*MATRIX!AD206,"n/a"),"")</f>
        <v/>
      </c>
      <c r="AT206" s="77"/>
      <c r="AU206" s="83" t="str">
        <f>IF(ISNUMBER($AE206), IF(ISNUMBER(MATRIX!AF206),$AE206*MATRIX!AF206,"n/a"),"")</f>
        <v/>
      </c>
      <c r="AV206" s="77"/>
      <c r="AW206" s="81" t="str">
        <f>IF(ISNUMBER($AE206), IF(ISNUMBER(MATRIX!AP206),$AE206*MATRIX!AP206,"n/a"),"")</f>
        <v/>
      </c>
      <c r="AX206" s="77" t="s">
        <v>434</v>
      </c>
      <c r="AY206" s="83" t="str">
        <f>IF(ISNUMBER($AE206), IF(ISNUMBER(MATRIX!AR206),$AE206*MATRIX!AR206,"n/a"),"")</f>
        <v/>
      </c>
      <c r="BA206" s="217" t="str">
        <f>IF(ISNUMBER($AE206), IF(MV&gt;200,IF(ISNUMBER(MATRIX!CL206),MATRIX!CL206,"n/a"),IF(ISNUMBER(MATRIX!CH206),MATRIX!CH206,"n/a")),"")</f>
        <v/>
      </c>
      <c r="BB206" s="1"/>
      <c r="BC206" s="1" t="str">
        <f>IF(ISNUMBER(AE206),IF(AND(ISNUMBER('Lo-Z-OUTPUT'!BA206),'Lo-Z-OUTPUT'!BA206&lt;&gt;0),'Lo-Z-OUTPUT'!BA206,'Lo-Z-INPUT'!$K$15*'Lo-Z-INPUT'!$K$7),"")</f>
        <v/>
      </c>
      <c r="BD206" s="1"/>
      <c r="BE206" s="161" t="str">
        <f t="shared" si="117"/>
        <v/>
      </c>
      <c r="BF206" s="1"/>
      <c r="BG206" s="124" t="str">
        <f>IF(ISNUMBER($AE206),IF(MV&lt;200,IF(ISNUMBER(MATRIX!AE206),ROUND((MATRIX!AE206*IDLE/1000)*CKWH,2),"-"),IF(ISNUMBER(MATRIX!AQ206),ROUND((MATRIX!AQ206*IDLE/1000)*CKWH,2),"-")),"")</f>
        <v/>
      </c>
      <c r="BH206" s="125" t="str">
        <f t="shared" si="118"/>
        <v/>
      </c>
      <c r="BJ206" s="105" t="str">
        <f>IF(ISNUMBER($AE206),IF(MV&lt;200,IF(ISNUMBER(MATRIX!AG206),ROUND((MATRIX!AG206/1000)*RUNNING*CKWH,2),"-"),IF(ISNUMBER(MATRIX!AS206),ROUND((MATRIX!AS206/1000)*RUNNING*CKWH,2),"-")),"")</f>
        <v/>
      </c>
      <c r="BK206" s="126" t="str">
        <f t="shared" si="119"/>
        <v/>
      </c>
      <c r="BM206" s="129" t="str">
        <f t="shared" si="120"/>
        <v/>
      </c>
      <c r="BN206" s="127" t="str">
        <f t="shared" si="121"/>
        <v/>
      </c>
      <c r="BP206" s="101" t="str">
        <f>IF(ISNUMBER(AE206),IF(ISNUMBER(MATRIX!BU206),AE206*MATRIX!BU206,"n/a"),"")</f>
        <v/>
      </c>
      <c r="BQ206" s="72"/>
      <c r="BR206" s="72" t="str">
        <f>IF(ISNUMBER(AE206),IF(ISNUMBER(MATRIX!BV206*BE206),AE206*MATRIX!BV206*BE206,"n/a"),"")</f>
        <v/>
      </c>
      <c r="BS206" s="72"/>
      <c r="BT206" s="100" t="str">
        <f t="shared" si="122"/>
        <v/>
      </c>
      <c r="BU206" s="96"/>
      <c r="BV206" s="157" t="str">
        <f t="shared" si="123"/>
        <v/>
      </c>
      <c r="BW206" s="158" t="str">
        <f t="shared" si="124"/>
        <v/>
      </c>
      <c r="BY206" s="85" t="str">
        <f>IF(ISNUMBER(AE206),IF(ISNUMBER(MATRIX!Y206),MATRIX!Y206,"n/a"),"")</f>
        <v/>
      </c>
      <c r="BZ206" s="86" t="str">
        <f t="shared" si="125"/>
        <v/>
      </c>
    </row>
    <row r="207" spans="1:78">
      <c r="A207" s="210" t="e">
        <f>MATRIX!A207</f>
        <v>#N/A</v>
      </c>
      <c r="B207" s="210" t="e">
        <f>IF(MATRIX!B207&lt;&gt;0,MATRIX!B207,"-")</f>
        <v>#N/A</v>
      </c>
      <c r="D207" t="b">
        <f>ISNUMBER(MATRIX!K207)</f>
        <v>0</v>
      </c>
      <c r="E207" t="b">
        <f>ISNUMBER(MATRIX!L207)</f>
        <v>0</v>
      </c>
      <c r="F207" t="b">
        <f>ISNUMBER(MATRIX!M207)</f>
        <v>0</v>
      </c>
      <c r="H207" t="b">
        <f>ISNUMBER(MATRIX!Q207)</f>
        <v>0</v>
      </c>
      <c r="I207" t="b">
        <f>ISNUMBER(MATRIX!R207)</f>
        <v>0</v>
      </c>
      <c r="K207" t="e">
        <f>AND(WLT&lt;=MATRIX!K207,MATRIX!K207&lt;=PIU*WLT)</f>
        <v>#N/A</v>
      </c>
      <c r="L207" t="e">
        <f>AND(WLT&lt;=MATRIX!L207,MATRIX!L207&lt;=PIU*WLT)</f>
        <v>#N/A</v>
      </c>
      <c r="M207" t="e">
        <f>AND(WLT&lt;=MATRIX!M207,MATRIX!M207&lt;=PIU*WLT)</f>
        <v>#N/A</v>
      </c>
      <c r="O207" t="e">
        <f>AND(WLT&lt;=MATRIX!Q207,MATRIX!Q207&lt;=PIU*WLT)</f>
        <v>#N/A</v>
      </c>
      <c r="P207" t="e">
        <f>AND(WLT&lt;=MATRIX!R207,MATRIX!R207&lt;=PIU*WLT)</f>
        <v>#N/A</v>
      </c>
      <c r="R207" t="b">
        <f t="shared" si="126"/>
        <v>1</v>
      </c>
      <c r="S207" t="b">
        <f t="shared" si="127"/>
        <v>0</v>
      </c>
      <c r="T207" t="b">
        <f t="shared" si="128"/>
        <v>0</v>
      </c>
      <c r="V207" s="1" t="e">
        <f>IF(AND(ISNUMBER(MATRIX!$F207),MATRIX!$F207&lt;&gt;0),NLT/MATRIX!$F207,"ERROR")</f>
        <v>#N/A</v>
      </c>
      <c r="X207" s="1" t="e">
        <f t="shared" si="109"/>
        <v>#N/A</v>
      </c>
      <c r="Y207" s="1" t="e">
        <f t="shared" si="110"/>
        <v>#N/A</v>
      </c>
      <c r="Z207" s="1" t="e">
        <f t="shared" si="111"/>
        <v>#N/A</v>
      </c>
      <c r="AB207" s="1" t="e">
        <f t="shared" si="112"/>
        <v>#N/A</v>
      </c>
      <c r="AC207" s="1" t="e">
        <f t="shared" si="113"/>
        <v>#N/A</v>
      </c>
      <c r="AE207" s="64" t="e">
        <f t="shared" si="114"/>
        <v>#N/A</v>
      </c>
      <c r="AF207" s="64" t="str">
        <f t="shared" si="115"/>
        <v/>
      </c>
      <c r="AH207" s="62" t="str">
        <f>IF(ISNUMBER(AE207),AE207*MATRIX!E207,"-")</f>
        <v>-</v>
      </c>
      <c r="AJ207" s="215" t="str">
        <f>IF(ISNUMBER($AE207),IF(KP="kg",AE207*MATRIX!CB207,AE207*MATRIX!CB207*2.2),"-")</f>
        <v>-</v>
      </c>
      <c r="AK207" s="65" t="str">
        <f t="shared" si="116"/>
        <v/>
      </c>
      <c r="AM207" s="1" t="e">
        <f>IF(V207&lt;&gt;0,IF(COUNT(X207:Z207),IF(R207,MATRIX!K207,IF(S207,MATRIX!L207,IF(T207,MATRIX!M207,S))),IF(COUNT(AB207:AC207),IF(R207,MATRIX!Q207,IF(S207,MATRIX!R207,"--")),"---")),"")</f>
        <v>#N/A</v>
      </c>
      <c r="AO207" s="70" t="e">
        <f>IF(V207&lt;&gt;0,IF(COUNT(X207:Z207),AM207*AE207*MATRIX!F207,IF(COUNT(AB207:AC207),AM207*AE207*MATRIX!F207/2,"")),"")</f>
        <v>#N/A</v>
      </c>
      <c r="AQ207" s="40" t="str">
        <f>IF(ISNUMBER($AE207),IF(ISNUMBER(MATRIX!U207),IF(MATRIX!U207-INT(MATRIX!U207)=0,MATRIX!U207,"("&amp;MATRIX!U207&amp;")"),"n/a"),"")</f>
        <v/>
      </c>
      <c r="AR207" s="77"/>
      <c r="AS207" s="81" t="str">
        <f>IF(ISNUMBER(AE207), IF(ISNUMBER(MATRIX!AD207),AE207*MATRIX!AD207,"n/a"),"")</f>
        <v/>
      </c>
      <c r="AT207" s="77"/>
      <c r="AU207" s="83" t="str">
        <f>IF(ISNUMBER($AE207), IF(ISNUMBER(MATRIX!AF207),$AE207*MATRIX!AF207,"n/a"),"")</f>
        <v/>
      </c>
      <c r="AV207" s="77"/>
      <c r="AW207" s="81" t="str">
        <f>IF(ISNUMBER($AE207), IF(ISNUMBER(MATRIX!AP207),$AE207*MATRIX!AP207,"n/a"),"")</f>
        <v/>
      </c>
      <c r="AX207" s="77" t="s">
        <v>434</v>
      </c>
      <c r="AY207" s="83" t="str">
        <f>IF(ISNUMBER($AE207), IF(ISNUMBER(MATRIX!AR207),$AE207*MATRIX!AR207,"n/a"),"")</f>
        <v/>
      </c>
      <c r="BA207" s="217" t="str">
        <f>IF(ISNUMBER($AE207), IF(MV&gt;200,IF(ISNUMBER(MATRIX!CL207),MATRIX!CL207,"n/a"),IF(ISNUMBER(MATRIX!CH207),MATRIX!CH207,"n/a")),"")</f>
        <v/>
      </c>
      <c r="BB207" s="1"/>
      <c r="BC207" s="1" t="str">
        <f>IF(ISNUMBER(AE207),IF(AND(ISNUMBER('Lo-Z-OUTPUT'!BA207),'Lo-Z-OUTPUT'!BA207&lt;&gt;0),'Lo-Z-OUTPUT'!BA207,'Lo-Z-INPUT'!$K$15*'Lo-Z-INPUT'!$K$7),"")</f>
        <v/>
      </c>
      <c r="BD207" s="1"/>
      <c r="BE207" s="161" t="str">
        <f t="shared" si="117"/>
        <v/>
      </c>
      <c r="BF207" s="1"/>
      <c r="BG207" s="124" t="str">
        <f>IF(ISNUMBER($AE207),IF(MV&lt;200,IF(ISNUMBER(MATRIX!AE207),ROUND((MATRIX!AE207*IDLE/1000)*CKWH,2),"-"),IF(ISNUMBER(MATRIX!AQ207),ROUND((MATRIX!AQ207*IDLE/1000)*CKWH,2),"-")),"")</f>
        <v/>
      </c>
      <c r="BH207" s="125" t="str">
        <f t="shared" si="118"/>
        <v/>
      </c>
      <c r="BJ207" s="105" t="str">
        <f>IF(ISNUMBER($AE207),IF(MV&lt;200,IF(ISNUMBER(MATRIX!AG207),ROUND((MATRIX!AG207/1000)*RUNNING*CKWH,2),"-"),IF(ISNUMBER(MATRIX!AS207),ROUND((MATRIX!AS207/1000)*RUNNING*CKWH,2),"-")),"")</f>
        <v/>
      </c>
      <c r="BK207" s="126" t="str">
        <f t="shared" si="119"/>
        <v/>
      </c>
      <c r="BM207" s="129" t="str">
        <f t="shared" si="120"/>
        <v/>
      </c>
      <c r="BN207" s="127" t="str">
        <f t="shared" si="121"/>
        <v/>
      </c>
      <c r="BP207" s="101" t="str">
        <f>IF(ISNUMBER(AE207),IF(ISNUMBER(MATRIX!BU207),AE207*MATRIX!BU207,"n/a"),"")</f>
        <v/>
      </c>
      <c r="BQ207" s="72"/>
      <c r="BR207" s="72" t="str">
        <f>IF(ISNUMBER(AE207),IF(ISNUMBER(MATRIX!BV207*BE207),AE207*MATRIX!BV207*BE207,"n/a"),"")</f>
        <v/>
      </c>
      <c r="BS207" s="72"/>
      <c r="BT207" s="100" t="str">
        <f t="shared" si="122"/>
        <v/>
      </c>
      <c r="BU207" s="96"/>
      <c r="BV207" s="157" t="str">
        <f t="shared" si="123"/>
        <v/>
      </c>
      <c r="BW207" s="158" t="str">
        <f t="shared" si="124"/>
        <v/>
      </c>
      <c r="BY207" s="85" t="str">
        <f>IF(ISNUMBER(AE207),IF(ISNUMBER(MATRIX!Y207),MATRIX!Y207,"n/a"),"")</f>
        <v/>
      </c>
      <c r="BZ207" s="86" t="str">
        <f t="shared" si="125"/>
        <v/>
      </c>
    </row>
    <row r="208" spans="1:78">
      <c r="A208" s="210" t="e">
        <f>MATRIX!A208</f>
        <v>#N/A</v>
      </c>
      <c r="B208" s="210" t="e">
        <f>IF(MATRIX!B208&lt;&gt;0,MATRIX!B208,"-")</f>
        <v>#N/A</v>
      </c>
      <c r="D208" t="b">
        <f>ISNUMBER(MATRIX!K208)</f>
        <v>0</v>
      </c>
      <c r="E208" t="b">
        <f>ISNUMBER(MATRIX!L208)</f>
        <v>0</v>
      </c>
      <c r="F208" t="b">
        <f>ISNUMBER(MATRIX!M208)</f>
        <v>0</v>
      </c>
      <c r="H208" t="b">
        <f>ISNUMBER(MATRIX!Q208)</f>
        <v>0</v>
      </c>
      <c r="I208" t="b">
        <f>ISNUMBER(MATRIX!R208)</f>
        <v>0</v>
      </c>
      <c r="K208" t="e">
        <f>AND(WLT&lt;=MATRIX!K208,MATRIX!K208&lt;=PIU*WLT)</f>
        <v>#N/A</v>
      </c>
      <c r="L208" t="e">
        <f>AND(WLT&lt;=MATRIX!L208,MATRIX!L208&lt;=PIU*WLT)</f>
        <v>#N/A</v>
      </c>
      <c r="M208" t="e">
        <f>AND(WLT&lt;=MATRIX!M208,MATRIX!M208&lt;=PIU*WLT)</f>
        <v>#N/A</v>
      </c>
      <c r="O208" t="e">
        <f>AND(WLT&lt;=MATRIX!Q208,MATRIX!Q208&lt;=PIU*WLT)</f>
        <v>#N/A</v>
      </c>
      <c r="P208" t="e">
        <f>AND(WLT&lt;=MATRIX!R208,MATRIX!R208&lt;=PIU*WLT)</f>
        <v>#N/A</v>
      </c>
      <c r="R208" t="b">
        <f t="shared" si="126"/>
        <v>1</v>
      </c>
      <c r="S208" t="b">
        <f t="shared" si="127"/>
        <v>0</v>
      </c>
      <c r="T208" t="b">
        <f t="shared" si="128"/>
        <v>0</v>
      </c>
      <c r="V208" s="1" t="e">
        <f>IF(AND(ISNUMBER(MATRIX!$F208),MATRIX!$F208&lt;&gt;0),NLT/MATRIX!$F208,"ERROR")</f>
        <v>#N/A</v>
      </c>
      <c r="X208" s="1" t="e">
        <f t="shared" si="109"/>
        <v>#N/A</v>
      </c>
      <c r="Y208" s="1" t="e">
        <f t="shared" si="110"/>
        <v>#N/A</v>
      </c>
      <c r="Z208" s="1" t="e">
        <f t="shared" si="111"/>
        <v>#N/A</v>
      </c>
      <c r="AB208" s="1" t="e">
        <f t="shared" si="112"/>
        <v>#N/A</v>
      </c>
      <c r="AC208" s="1" t="e">
        <f t="shared" si="113"/>
        <v>#N/A</v>
      </c>
      <c r="AE208" s="64" t="e">
        <f t="shared" si="114"/>
        <v>#N/A</v>
      </c>
      <c r="AF208" s="64" t="str">
        <f t="shared" si="115"/>
        <v/>
      </c>
      <c r="AH208" s="62" t="str">
        <f>IF(ISNUMBER(AE208),AE208*MATRIX!E208,"-")</f>
        <v>-</v>
      </c>
      <c r="AJ208" s="215" t="str">
        <f>IF(ISNUMBER($AE208),IF(KP="kg",AE208*MATRIX!CB208,AE208*MATRIX!CB208*2.2),"-")</f>
        <v>-</v>
      </c>
      <c r="AK208" s="65" t="str">
        <f t="shared" si="116"/>
        <v/>
      </c>
      <c r="AM208" s="1" t="e">
        <f>IF(V208&lt;&gt;0,IF(COUNT(X208:Z208),IF(R208,MATRIX!K208,IF(S208,MATRIX!L208,IF(T208,MATRIX!M208,S))),IF(COUNT(AB208:AC208),IF(R208,MATRIX!Q208,IF(S208,MATRIX!R208,"--")),"---")),"")</f>
        <v>#N/A</v>
      </c>
      <c r="AO208" s="70" t="e">
        <f>IF(V208&lt;&gt;0,IF(COUNT(X208:Z208),AM208*AE208*MATRIX!F208,IF(COUNT(AB208:AC208),AM208*AE208*MATRIX!F208/2,"")),"")</f>
        <v>#N/A</v>
      </c>
      <c r="AQ208" s="40" t="str">
        <f>IF(ISNUMBER($AE208),IF(ISNUMBER(MATRIX!U208),IF(MATRIX!U208-INT(MATRIX!U208)=0,MATRIX!U208,"("&amp;MATRIX!U208&amp;")"),"n/a"),"")</f>
        <v/>
      </c>
      <c r="AR208" s="77"/>
      <c r="AS208" s="81" t="str">
        <f>IF(ISNUMBER(AE208), IF(ISNUMBER(MATRIX!AD208),AE208*MATRIX!AD208,"n/a"),"")</f>
        <v/>
      </c>
      <c r="AT208" s="77"/>
      <c r="AU208" s="83" t="str">
        <f>IF(ISNUMBER($AE208), IF(ISNUMBER(MATRIX!AF208),$AE208*MATRIX!AF208,"n/a"),"")</f>
        <v/>
      </c>
      <c r="AV208" s="77"/>
      <c r="AW208" s="81" t="str">
        <f>IF(ISNUMBER($AE208), IF(ISNUMBER(MATRIX!AP208),$AE208*MATRIX!AP208,"n/a"),"")</f>
        <v/>
      </c>
      <c r="AX208" s="77" t="s">
        <v>434</v>
      </c>
      <c r="AY208" s="83" t="str">
        <f>IF(ISNUMBER($AE208), IF(ISNUMBER(MATRIX!AR208),$AE208*MATRIX!AR208,"n/a"),"")</f>
        <v/>
      </c>
      <c r="BA208" s="217" t="str">
        <f>IF(ISNUMBER($AE208), IF(MV&gt;200,IF(ISNUMBER(MATRIX!CL208),MATRIX!CL208,"n/a"),IF(ISNUMBER(MATRIX!CH208),MATRIX!CH208,"n/a")),"")</f>
        <v/>
      </c>
      <c r="BB208" s="1"/>
      <c r="BC208" s="1" t="str">
        <f>IF(ISNUMBER(AE208),IF(AND(ISNUMBER('Lo-Z-OUTPUT'!BA208),'Lo-Z-OUTPUT'!BA208&lt;&gt;0),'Lo-Z-OUTPUT'!BA208,'Lo-Z-INPUT'!$K$15*'Lo-Z-INPUT'!$K$7),"")</f>
        <v/>
      </c>
      <c r="BD208" s="1"/>
      <c r="BE208" s="161" t="str">
        <f t="shared" si="117"/>
        <v/>
      </c>
      <c r="BF208" s="1"/>
      <c r="BG208" s="124" t="str">
        <f>IF(ISNUMBER($AE208),IF(MV&lt;200,IF(ISNUMBER(MATRIX!AE208),ROUND((MATRIX!AE208*IDLE/1000)*CKWH,2),"-"),IF(ISNUMBER(MATRIX!AQ208),ROUND((MATRIX!AQ208*IDLE/1000)*CKWH,2),"-")),"")</f>
        <v/>
      </c>
      <c r="BH208" s="125" t="str">
        <f t="shared" si="118"/>
        <v/>
      </c>
      <c r="BJ208" s="105" t="str">
        <f>IF(ISNUMBER($AE208),IF(MV&lt;200,IF(ISNUMBER(MATRIX!AG208),ROUND((MATRIX!AG208/1000)*RUNNING*CKWH,2),"-"),IF(ISNUMBER(MATRIX!AS208),ROUND((MATRIX!AS208/1000)*RUNNING*CKWH,2),"-")),"")</f>
        <v/>
      </c>
      <c r="BK208" s="126" t="str">
        <f t="shared" si="119"/>
        <v/>
      </c>
      <c r="BM208" s="129" t="str">
        <f t="shared" si="120"/>
        <v/>
      </c>
      <c r="BN208" s="127" t="str">
        <f t="shared" si="121"/>
        <v/>
      </c>
      <c r="BP208" s="101" t="str">
        <f>IF(ISNUMBER(AE208),IF(ISNUMBER(MATRIX!BU208),AE208*MATRIX!BU208,"n/a"),"")</f>
        <v/>
      </c>
      <c r="BQ208" s="72"/>
      <c r="BR208" s="72" t="str">
        <f>IF(ISNUMBER(AE208),IF(ISNUMBER(MATRIX!BV208*BE208),AE208*MATRIX!BV208*BE208,"n/a"),"")</f>
        <v/>
      </c>
      <c r="BS208" s="72"/>
      <c r="BT208" s="100" t="str">
        <f t="shared" si="122"/>
        <v/>
      </c>
      <c r="BU208" s="96"/>
      <c r="BV208" s="157" t="str">
        <f t="shared" si="123"/>
        <v/>
      </c>
      <c r="BW208" s="158" t="str">
        <f t="shared" si="124"/>
        <v/>
      </c>
      <c r="BY208" s="85" t="str">
        <f>IF(ISNUMBER(AE208),IF(ISNUMBER(MATRIX!Y208),MATRIX!Y208,"n/a"),"")</f>
        <v/>
      </c>
      <c r="BZ208" s="86" t="str">
        <f t="shared" si="125"/>
        <v/>
      </c>
    </row>
    <row r="209" spans="1:78">
      <c r="A209" s="175" t="e">
        <f>MATRIX!A209</f>
        <v>#N/A</v>
      </c>
      <c r="B209" s="175" t="e">
        <f>IF(MATRIX!B209&lt;&gt;0,MATRIX!B209,"-")</f>
        <v>#N/A</v>
      </c>
      <c r="D209" t="b">
        <f>ISNUMBER(MATRIX!K209)</f>
        <v>0</v>
      </c>
      <c r="E209" t="b">
        <f>ISNUMBER(MATRIX!L209)</f>
        <v>0</v>
      </c>
      <c r="F209" t="b">
        <f>ISNUMBER(MATRIX!M209)</f>
        <v>0</v>
      </c>
      <c r="H209" t="b">
        <f>ISNUMBER(MATRIX!Q209)</f>
        <v>0</v>
      </c>
      <c r="I209" t="b">
        <f>ISNUMBER(MATRIX!R209)</f>
        <v>0</v>
      </c>
      <c r="K209" t="e">
        <f>AND(WLT&lt;=MATRIX!K209,MATRIX!K209&lt;=PIU*WLT)</f>
        <v>#N/A</v>
      </c>
      <c r="L209" t="e">
        <f>AND(WLT&lt;=MATRIX!L209,MATRIX!L209&lt;=PIU*WLT)</f>
        <v>#N/A</v>
      </c>
      <c r="M209" t="e">
        <f>AND(WLT&lt;=MATRIX!M209,MATRIX!M209&lt;=PIU*WLT)</f>
        <v>#N/A</v>
      </c>
      <c r="O209" t="e">
        <f>AND(WLT&lt;=MATRIX!Q209,MATRIX!Q209&lt;=PIU*WLT)</f>
        <v>#N/A</v>
      </c>
      <c r="P209" t="e">
        <f>AND(WLT&lt;=MATRIX!R209,MATRIX!R209&lt;=PIU*WLT)</f>
        <v>#N/A</v>
      </c>
      <c r="R209" t="b">
        <f t="shared" si="126"/>
        <v>1</v>
      </c>
      <c r="S209" t="b">
        <f t="shared" si="127"/>
        <v>0</v>
      </c>
      <c r="T209" t="b">
        <f t="shared" si="128"/>
        <v>0</v>
      </c>
      <c r="V209" s="1" t="e">
        <f>IF(AND(ISNUMBER(MATRIX!$F209),MATRIX!$F209&lt;&gt;0),NLT/MATRIX!$F209,"ERROR")</f>
        <v>#N/A</v>
      </c>
      <c r="X209" s="1" t="e">
        <f t="shared" si="109"/>
        <v>#N/A</v>
      </c>
      <c r="Y209" s="1" t="e">
        <f t="shared" si="110"/>
        <v>#N/A</v>
      </c>
      <c r="Z209" s="1" t="e">
        <f t="shared" si="111"/>
        <v>#N/A</v>
      </c>
      <c r="AB209" s="1" t="e">
        <f t="shared" si="112"/>
        <v>#N/A</v>
      </c>
      <c r="AC209" s="1" t="e">
        <f t="shared" si="113"/>
        <v>#N/A</v>
      </c>
      <c r="AE209" s="64" t="e">
        <f t="shared" si="114"/>
        <v>#N/A</v>
      </c>
      <c r="AF209" s="64" t="str">
        <f t="shared" si="115"/>
        <v/>
      </c>
      <c r="AH209" s="62" t="str">
        <f>IF(ISNUMBER(AE209),AE209*MATRIX!E209,"-")</f>
        <v>-</v>
      </c>
      <c r="AJ209" s="215" t="str">
        <f>IF(ISNUMBER($AE209),IF(KP="kg",AE209*MATRIX!CB209,AE209*MATRIX!CB209*2.2),"-")</f>
        <v>-</v>
      </c>
      <c r="AK209" s="65" t="str">
        <f t="shared" si="116"/>
        <v/>
      </c>
      <c r="AM209" s="1" t="e">
        <f>IF(V209&lt;&gt;0,IF(COUNT(X209:Z209),IF(R209,MATRIX!K209,IF(S209,MATRIX!L209,IF(T209,MATRIX!M209,S))),IF(COUNT(AB209:AC209),IF(R209,MATRIX!Q209,IF(S209,MATRIX!R209,"--")),"---")),"")</f>
        <v>#N/A</v>
      </c>
      <c r="AO209" s="70" t="e">
        <f>IF(V209&lt;&gt;0,IF(COUNT(X209:Z209),AM209*AE209*MATRIX!F209,IF(COUNT(AB209:AC209),AM209*AE209*MATRIX!F209/2,"")),"")</f>
        <v>#N/A</v>
      </c>
      <c r="AQ209" s="40" t="str">
        <f>IF(ISNUMBER($AE209),IF(ISNUMBER(MATRIX!U209),IF(MATRIX!U209-INT(MATRIX!U209)=0,MATRIX!U209,"("&amp;MATRIX!U209&amp;")"),"n/a"),"")</f>
        <v/>
      </c>
      <c r="AR209" s="77"/>
      <c r="AS209" s="81" t="str">
        <f>IF(ISNUMBER(AE209), IF(ISNUMBER(MATRIX!AD209),AE209*MATRIX!AD209,"n/a"),"")</f>
        <v/>
      </c>
      <c r="AT209" s="77"/>
      <c r="AU209" s="83" t="str">
        <f>IF(ISNUMBER($AE209), IF(ISNUMBER(MATRIX!AF209),$AE209*MATRIX!AF209,"n/a"),"")</f>
        <v/>
      </c>
      <c r="AV209" s="77"/>
      <c r="AW209" s="81" t="str">
        <f>IF(ISNUMBER($AE209), IF(ISNUMBER(MATRIX!AP209),$AE209*MATRIX!AP209,"n/a"),"")</f>
        <v/>
      </c>
      <c r="AX209" s="77" t="s">
        <v>434</v>
      </c>
      <c r="AY209" s="83" t="str">
        <f>IF(ISNUMBER($AE209), IF(ISNUMBER(MATRIX!AR209),$AE209*MATRIX!AR209,"n/a"),"")</f>
        <v/>
      </c>
      <c r="BA209" s="217" t="str">
        <f>IF(ISNUMBER($AE209), IF(MV&gt;200,IF(ISNUMBER(MATRIX!CL209),MATRIX!CL209,"n/a"),IF(ISNUMBER(MATRIX!CH209),MATRIX!CH209,"n/a")),"")</f>
        <v/>
      </c>
      <c r="BB209" s="1"/>
      <c r="BC209" s="1" t="str">
        <f>IF(ISNUMBER(AE209),IF(AND(ISNUMBER('Lo-Z-OUTPUT'!BA209),'Lo-Z-OUTPUT'!BA209&lt;&gt;0),'Lo-Z-OUTPUT'!BA209,'Lo-Z-INPUT'!$K$15*'Lo-Z-INPUT'!$K$7),"")</f>
        <v/>
      </c>
      <c r="BD209" s="1"/>
      <c r="BE209" s="161" t="str">
        <f t="shared" si="117"/>
        <v/>
      </c>
      <c r="BF209" s="1"/>
      <c r="BG209" s="124" t="str">
        <f>IF(ISNUMBER($AE209),IF(MV&lt;200,IF(ISNUMBER(MATRIX!AE209),ROUND((MATRIX!AE209*IDLE/1000)*CKWH,2),"-"),IF(ISNUMBER(MATRIX!AQ209),ROUND((MATRIX!AQ209*IDLE/1000)*CKWH,2),"-")),"")</f>
        <v/>
      </c>
      <c r="BH209" s="125" t="str">
        <f t="shared" si="118"/>
        <v/>
      </c>
      <c r="BJ209" s="105" t="str">
        <f>IF(ISNUMBER($AE209),IF(MV&lt;200,IF(ISNUMBER(MATRIX!AG209),ROUND((MATRIX!AG209/1000)*RUNNING*CKWH,2),"-"),IF(ISNUMBER(MATRIX!AS209),ROUND((MATRIX!AS209/1000)*RUNNING*CKWH,2),"-")),"")</f>
        <v/>
      </c>
      <c r="BK209" s="126" t="str">
        <f t="shared" si="119"/>
        <v/>
      </c>
      <c r="BM209" s="129" t="str">
        <f t="shared" si="120"/>
        <v/>
      </c>
      <c r="BN209" s="127" t="str">
        <f t="shared" si="121"/>
        <v/>
      </c>
      <c r="BP209" s="101" t="str">
        <f>IF(ISNUMBER(AE209),IF(ISNUMBER(MATRIX!BU209),AE209*MATRIX!BU209,"n/a"),"")</f>
        <v/>
      </c>
      <c r="BQ209" s="72"/>
      <c r="BR209" s="72" t="str">
        <f>IF(ISNUMBER(AE209),IF(ISNUMBER(MATRIX!BV209*BE209),AE209*MATRIX!BV209*BE209,"n/a"),"")</f>
        <v/>
      </c>
      <c r="BS209" s="72"/>
      <c r="BT209" s="100" t="str">
        <f t="shared" si="122"/>
        <v/>
      </c>
      <c r="BU209" s="96"/>
      <c r="BV209" s="157" t="str">
        <f t="shared" si="123"/>
        <v/>
      </c>
      <c r="BW209" s="158" t="str">
        <f t="shared" si="124"/>
        <v/>
      </c>
      <c r="BY209" s="85" t="str">
        <f>IF(ISNUMBER(AE209),IF(ISNUMBER(MATRIX!Y209),MATRIX!Y209,"n/a"),"")</f>
        <v/>
      </c>
      <c r="BZ209" s="86" t="str">
        <f t="shared" si="125"/>
        <v/>
      </c>
    </row>
    <row r="210" spans="1:78">
      <c r="A210" s="175" t="e">
        <f>MATRIX!A210</f>
        <v>#N/A</v>
      </c>
      <c r="B210" s="175" t="e">
        <f>IF(MATRIX!B210&lt;&gt;0,MATRIX!B210,"-")</f>
        <v>#N/A</v>
      </c>
      <c r="D210" t="b">
        <f>ISNUMBER(MATRIX!K210)</f>
        <v>0</v>
      </c>
      <c r="E210" t="b">
        <f>ISNUMBER(MATRIX!L210)</f>
        <v>0</v>
      </c>
      <c r="F210" t="b">
        <f>ISNUMBER(MATRIX!M210)</f>
        <v>0</v>
      </c>
      <c r="H210" t="b">
        <f>ISNUMBER(MATRIX!Q210)</f>
        <v>0</v>
      </c>
      <c r="I210" t="b">
        <f>ISNUMBER(MATRIX!R210)</f>
        <v>0</v>
      </c>
      <c r="K210" t="e">
        <f>AND(WLT&lt;=MATRIX!K210,MATRIX!K210&lt;=PIU*WLT)</f>
        <v>#N/A</v>
      </c>
      <c r="L210" t="e">
        <f>AND(WLT&lt;=MATRIX!L210,MATRIX!L210&lt;=PIU*WLT)</f>
        <v>#N/A</v>
      </c>
      <c r="M210" t="e">
        <f>AND(WLT&lt;=MATRIX!M210,MATRIX!M210&lt;=PIU*WLT)</f>
        <v>#N/A</v>
      </c>
      <c r="O210" t="e">
        <f>AND(WLT&lt;=MATRIX!Q210,MATRIX!Q210&lt;=PIU*WLT)</f>
        <v>#N/A</v>
      </c>
      <c r="P210" t="e">
        <f>AND(WLT&lt;=MATRIX!R210,MATRIX!R210&lt;=PIU*WLT)</f>
        <v>#N/A</v>
      </c>
      <c r="R210" t="b">
        <f t="shared" si="126"/>
        <v>1</v>
      </c>
      <c r="S210" t="b">
        <f t="shared" si="127"/>
        <v>0</v>
      </c>
      <c r="T210" t="b">
        <f t="shared" si="128"/>
        <v>0</v>
      </c>
      <c r="V210" s="1" t="e">
        <f>IF(AND(ISNUMBER(MATRIX!$F210),MATRIX!$F210&lt;&gt;0),NLT/MATRIX!$F210,"ERROR")</f>
        <v>#N/A</v>
      </c>
      <c r="X210" s="1" t="e">
        <f t="shared" si="109"/>
        <v>#N/A</v>
      </c>
      <c r="Y210" s="1" t="e">
        <f t="shared" si="110"/>
        <v>#N/A</v>
      </c>
      <c r="Z210" s="1" t="e">
        <f t="shared" si="111"/>
        <v>#N/A</v>
      </c>
      <c r="AB210" s="1" t="e">
        <f t="shared" si="112"/>
        <v>#N/A</v>
      </c>
      <c r="AC210" s="1" t="e">
        <f t="shared" si="113"/>
        <v>#N/A</v>
      </c>
      <c r="AE210" s="64" t="e">
        <f t="shared" si="114"/>
        <v>#N/A</v>
      </c>
      <c r="AF210" s="64" t="str">
        <f t="shared" si="115"/>
        <v/>
      </c>
      <c r="AH210" s="62" t="str">
        <f>IF(ISNUMBER(AE210),AE210*MATRIX!E210,"-")</f>
        <v>-</v>
      </c>
      <c r="AJ210" s="215" t="str">
        <f>IF(ISNUMBER($AE210),IF(KP="kg",AE210*MATRIX!CB210,AE210*MATRIX!CB210*2.2),"-")</f>
        <v>-</v>
      </c>
      <c r="AK210" s="65" t="str">
        <f t="shared" si="116"/>
        <v/>
      </c>
      <c r="AM210" s="1" t="e">
        <f>IF(V210&lt;&gt;0,IF(COUNT(X210:Z210),IF(R210,MATRIX!K210,IF(S210,MATRIX!L210,IF(T210,MATRIX!M210,S))),IF(COUNT(AB210:AC210),IF(R210,MATRIX!Q210,IF(S210,MATRIX!R210,"--")),"---")),"")</f>
        <v>#N/A</v>
      </c>
      <c r="AO210" s="70" t="e">
        <f>IF(V210&lt;&gt;0,IF(COUNT(X210:Z210),AM210*AE210*MATRIX!F210,IF(COUNT(AB210:AC210),AM210*AE210*MATRIX!F210/2,"")),"")</f>
        <v>#N/A</v>
      </c>
      <c r="AQ210" s="40" t="str">
        <f>IF(ISNUMBER($AE210),IF(ISNUMBER(MATRIX!U210),IF(MATRIX!U210-INT(MATRIX!U210)=0,MATRIX!U210,"("&amp;MATRIX!U210&amp;")"),"n/a"),"")</f>
        <v/>
      </c>
      <c r="AR210" s="77"/>
      <c r="AS210" s="81" t="str">
        <f>IF(ISNUMBER(AE210), IF(ISNUMBER(MATRIX!AD210),AE210*MATRIX!AD210,"n/a"),"")</f>
        <v/>
      </c>
      <c r="AT210" s="77"/>
      <c r="AU210" s="83" t="str">
        <f>IF(ISNUMBER($AE210), IF(ISNUMBER(MATRIX!AF210),$AE210*MATRIX!AF210,"n/a"),"")</f>
        <v/>
      </c>
      <c r="AV210" s="77"/>
      <c r="AW210" s="81" t="str">
        <f>IF(ISNUMBER($AE210), IF(ISNUMBER(MATRIX!AP210),$AE210*MATRIX!AP210,"n/a"),"")</f>
        <v/>
      </c>
      <c r="AX210" s="77" t="s">
        <v>434</v>
      </c>
      <c r="AY210" s="83" t="str">
        <f>IF(ISNUMBER($AE210), IF(ISNUMBER(MATRIX!AR210),$AE210*MATRIX!AR210,"n/a"),"")</f>
        <v/>
      </c>
      <c r="BA210" s="217" t="str">
        <f>IF(ISNUMBER($AE210), IF(MV&gt;200,IF(ISNUMBER(MATRIX!CL210),MATRIX!CL210,"n/a"),IF(ISNUMBER(MATRIX!CH210),MATRIX!CH210,"n/a")),"")</f>
        <v/>
      </c>
      <c r="BB210" s="1"/>
      <c r="BC210" s="1" t="str">
        <f>IF(ISNUMBER(AE210),IF(AND(ISNUMBER('Lo-Z-OUTPUT'!BA210),'Lo-Z-OUTPUT'!BA210&lt;&gt;0),'Lo-Z-OUTPUT'!BA210,'Lo-Z-INPUT'!$K$15*'Lo-Z-INPUT'!$K$7),"")</f>
        <v/>
      </c>
      <c r="BD210" s="1"/>
      <c r="BE210" s="161" t="str">
        <f t="shared" si="117"/>
        <v/>
      </c>
      <c r="BF210" s="1"/>
      <c r="BG210" s="124" t="str">
        <f>IF(ISNUMBER($AE210),IF(MV&lt;200,IF(ISNUMBER(MATRIX!AE210),ROUND((MATRIX!AE210*IDLE/1000)*CKWH,2),"-"),IF(ISNUMBER(MATRIX!AQ210),ROUND((MATRIX!AQ210*IDLE/1000)*CKWH,2),"-")),"")</f>
        <v/>
      </c>
      <c r="BH210" s="125" t="str">
        <f t="shared" si="118"/>
        <v/>
      </c>
      <c r="BJ210" s="105" t="str">
        <f>IF(ISNUMBER($AE210),IF(MV&lt;200,IF(ISNUMBER(MATRIX!AG210),ROUND((MATRIX!AG210/1000)*RUNNING*CKWH,2),"-"),IF(ISNUMBER(MATRIX!AS210),ROUND((MATRIX!AS210/1000)*RUNNING*CKWH,2),"-")),"")</f>
        <v/>
      </c>
      <c r="BK210" s="126" t="str">
        <f t="shared" si="119"/>
        <v/>
      </c>
      <c r="BM210" s="129" t="str">
        <f t="shared" si="120"/>
        <v/>
      </c>
      <c r="BN210" s="127" t="str">
        <f t="shared" si="121"/>
        <v/>
      </c>
      <c r="BP210" s="101" t="str">
        <f>IF(ISNUMBER(AE210),IF(ISNUMBER(MATRIX!BU210),AE210*MATRIX!BU210,"n/a"),"")</f>
        <v/>
      </c>
      <c r="BQ210" s="72"/>
      <c r="BR210" s="72" t="str">
        <f>IF(ISNUMBER(AE210),IF(ISNUMBER(MATRIX!BV210*BE210),AE210*MATRIX!BV210*BE210,"n/a"),"")</f>
        <v/>
      </c>
      <c r="BS210" s="72"/>
      <c r="BT210" s="100" t="str">
        <f t="shared" si="122"/>
        <v/>
      </c>
      <c r="BU210" s="96"/>
      <c r="BV210" s="157" t="str">
        <f t="shared" si="123"/>
        <v/>
      </c>
      <c r="BW210" s="158" t="str">
        <f t="shared" si="124"/>
        <v/>
      </c>
      <c r="BY210" s="85" t="str">
        <f>IF(ISNUMBER(AE210),IF(ISNUMBER(MATRIX!Y210),MATRIX!Y210,"n/a"),"")</f>
        <v/>
      </c>
      <c r="BZ210" s="86" t="str">
        <f t="shared" si="125"/>
        <v/>
      </c>
    </row>
    <row r="211" spans="1:78">
      <c r="A211" s="175" t="e">
        <f>MATRIX!A211</f>
        <v>#N/A</v>
      </c>
      <c r="B211" s="175" t="e">
        <f>IF(MATRIX!B211&lt;&gt;0,MATRIX!B211,"-")</f>
        <v>#N/A</v>
      </c>
      <c r="D211" t="b">
        <f>ISNUMBER(MATRIX!K211)</f>
        <v>0</v>
      </c>
      <c r="E211" t="b">
        <f>ISNUMBER(MATRIX!L211)</f>
        <v>0</v>
      </c>
      <c r="F211" t="b">
        <f>ISNUMBER(MATRIX!M211)</f>
        <v>0</v>
      </c>
      <c r="H211" t="b">
        <f>ISNUMBER(MATRIX!Q211)</f>
        <v>0</v>
      </c>
      <c r="I211" t="b">
        <f>ISNUMBER(MATRIX!R211)</f>
        <v>0</v>
      </c>
      <c r="K211" t="e">
        <f>AND(WLT&lt;=MATRIX!K211,MATRIX!K211&lt;=PIU*WLT)</f>
        <v>#N/A</v>
      </c>
      <c r="L211" t="e">
        <f>AND(WLT&lt;=MATRIX!L211,MATRIX!L211&lt;=PIU*WLT)</f>
        <v>#N/A</v>
      </c>
      <c r="M211" t="e">
        <f>AND(WLT&lt;=MATRIX!M211,MATRIX!M211&lt;=PIU*WLT)</f>
        <v>#N/A</v>
      </c>
      <c r="O211" t="e">
        <f>AND(WLT&lt;=MATRIX!Q211,MATRIX!Q211&lt;=PIU*WLT)</f>
        <v>#N/A</v>
      </c>
      <c r="P211" t="e">
        <f>AND(WLT&lt;=MATRIX!R211,MATRIX!R211&lt;=PIU*WLT)</f>
        <v>#N/A</v>
      </c>
      <c r="R211" t="b">
        <f t="shared" si="126"/>
        <v>1</v>
      </c>
      <c r="S211" t="b">
        <f t="shared" si="127"/>
        <v>0</v>
      </c>
      <c r="T211" t="b">
        <f t="shared" si="128"/>
        <v>0</v>
      </c>
      <c r="V211" s="1" t="e">
        <f>IF(AND(ISNUMBER(MATRIX!$F211),MATRIX!$F211&lt;&gt;0),NLT/MATRIX!$F211,"ERROR")</f>
        <v>#N/A</v>
      </c>
      <c r="X211" s="1" t="e">
        <f t="shared" si="109"/>
        <v>#N/A</v>
      </c>
      <c r="Y211" s="1" t="e">
        <f t="shared" si="110"/>
        <v>#N/A</v>
      </c>
      <c r="Z211" s="1" t="e">
        <f t="shared" si="111"/>
        <v>#N/A</v>
      </c>
      <c r="AB211" s="1" t="e">
        <f t="shared" si="112"/>
        <v>#N/A</v>
      </c>
      <c r="AC211" s="1" t="e">
        <f t="shared" si="113"/>
        <v>#N/A</v>
      </c>
      <c r="AE211" s="64" t="e">
        <f t="shared" si="114"/>
        <v>#N/A</v>
      </c>
      <c r="AF211" s="64" t="str">
        <f t="shared" si="115"/>
        <v/>
      </c>
      <c r="AH211" s="62" t="str">
        <f>IF(ISNUMBER(AE211),AE211*MATRIX!E211,"-")</f>
        <v>-</v>
      </c>
      <c r="AJ211" s="215" t="str">
        <f>IF(ISNUMBER($AE211),IF(KP="kg",AE211*MATRIX!CB211,AE211*MATRIX!CB211*2.2),"-")</f>
        <v>-</v>
      </c>
      <c r="AK211" s="65" t="str">
        <f t="shared" si="116"/>
        <v/>
      </c>
      <c r="AM211" s="1" t="e">
        <f>IF(V211&lt;&gt;0,IF(COUNT(X211:Z211),IF(R211,MATRIX!K211,IF(S211,MATRIX!L211,IF(T211,MATRIX!M211,S))),IF(COUNT(AB211:AC211),IF(R211,MATRIX!Q211,IF(S211,MATRIX!R211,"--")),"---")),"")</f>
        <v>#N/A</v>
      </c>
      <c r="AO211" s="70" t="e">
        <f>IF(V211&lt;&gt;0,IF(COUNT(X211:Z211),AM211*AE211*MATRIX!F211,IF(COUNT(AB211:AC211),AM211*AE211*MATRIX!F211/2,"")),"")</f>
        <v>#N/A</v>
      </c>
      <c r="AQ211" s="40" t="str">
        <f>IF(ISNUMBER($AE211),IF(ISNUMBER(MATRIX!U211),IF(MATRIX!U211-INT(MATRIX!U211)=0,MATRIX!U211,"("&amp;MATRIX!U211&amp;")"),"n/a"),"")</f>
        <v/>
      </c>
      <c r="AR211" s="77"/>
      <c r="AS211" s="81" t="str">
        <f>IF(ISNUMBER(AE211), IF(ISNUMBER(MATRIX!AD211),AE211*MATRIX!AD211,"n/a"),"")</f>
        <v/>
      </c>
      <c r="AT211" s="77"/>
      <c r="AU211" s="83" t="str">
        <f>IF(ISNUMBER($AE211), IF(ISNUMBER(MATRIX!AF211),$AE211*MATRIX!AF211,"n/a"),"")</f>
        <v/>
      </c>
      <c r="AV211" s="77"/>
      <c r="AW211" s="81" t="str">
        <f>IF(ISNUMBER($AE211), IF(ISNUMBER(MATRIX!AP211),$AE211*MATRIX!AP211,"n/a"),"")</f>
        <v/>
      </c>
      <c r="AX211" s="77" t="s">
        <v>434</v>
      </c>
      <c r="AY211" s="83" t="str">
        <f>IF(ISNUMBER($AE211), IF(ISNUMBER(MATRIX!AR211),$AE211*MATRIX!AR211,"n/a"),"")</f>
        <v/>
      </c>
      <c r="BA211" s="217" t="str">
        <f>IF(ISNUMBER($AE211), IF(MV&gt;200,IF(ISNUMBER(MATRIX!CL211),MATRIX!CL211,"n/a"),IF(ISNUMBER(MATRIX!CH211),MATRIX!CH211,"n/a")),"")</f>
        <v/>
      </c>
      <c r="BB211" s="1"/>
      <c r="BC211" s="1" t="str">
        <f>IF(ISNUMBER(AE211),IF(AND(ISNUMBER('Lo-Z-OUTPUT'!BA211),'Lo-Z-OUTPUT'!BA211&lt;&gt;0),'Lo-Z-OUTPUT'!BA211,'Lo-Z-INPUT'!$K$15*'Lo-Z-INPUT'!$K$7),"")</f>
        <v/>
      </c>
      <c r="BD211" s="1"/>
      <c r="BE211" s="161" t="str">
        <f t="shared" si="117"/>
        <v/>
      </c>
      <c r="BF211" s="1"/>
      <c r="BG211" s="124" t="str">
        <f>IF(ISNUMBER($AE211),IF(MV&lt;200,IF(ISNUMBER(MATRIX!AE211),ROUND((MATRIX!AE211*IDLE/1000)*CKWH,2),"-"),IF(ISNUMBER(MATRIX!AQ211),ROUND((MATRIX!AQ211*IDLE/1000)*CKWH,2),"-")),"")</f>
        <v/>
      </c>
      <c r="BH211" s="125" t="str">
        <f t="shared" si="118"/>
        <v/>
      </c>
      <c r="BJ211" s="105" t="str">
        <f>IF(ISNUMBER($AE211),IF(MV&lt;200,IF(ISNUMBER(MATRIX!AG211),ROUND((MATRIX!AG211/1000)*RUNNING*CKWH,2),"-"),IF(ISNUMBER(MATRIX!AS211),ROUND((MATRIX!AS211/1000)*RUNNING*CKWH,2),"-")),"")</f>
        <v/>
      </c>
      <c r="BK211" s="126" t="str">
        <f t="shared" si="119"/>
        <v/>
      </c>
      <c r="BM211" s="129" t="str">
        <f t="shared" si="120"/>
        <v/>
      </c>
      <c r="BN211" s="127" t="str">
        <f t="shared" si="121"/>
        <v/>
      </c>
      <c r="BP211" s="101" t="str">
        <f>IF(ISNUMBER(AE211),IF(ISNUMBER(MATRIX!BU211),AE211*MATRIX!BU211,"n/a"),"")</f>
        <v/>
      </c>
      <c r="BQ211" s="72"/>
      <c r="BR211" s="72" t="str">
        <f>IF(ISNUMBER(AE211),IF(ISNUMBER(MATRIX!BV211*BE211),AE211*MATRIX!BV211*BE211,"n/a"),"")</f>
        <v/>
      </c>
      <c r="BS211" s="72"/>
      <c r="BT211" s="100" t="str">
        <f t="shared" si="122"/>
        <v/>
      </c>
      <c r="BU211" s="96"/>
      <c r="BV211" s="157" t="str">
        <f t="shared" si="123"/>
        <v/>
      </c>
      <c r="BW211" s="158" t="str">
        <f t="shared" si="124"/>
        <v/>
      </c>
      <c r="BY211" s="85" t="str">
        <f>IF(ISNUMBER(AE211),IF(ISNUMBER(MATRIX!Y211),MATRIX!Y211,"n/a"),"")</f>
        <v/>
      </c>
      <c r="BZ211" s="86" t="str">
        <f t="shared" si="125"/>
        <v/>
      </c>
    </row>
    <row r="212" spans="1:78">
      <c r="A212" s="175" t="e">
        <f>MATRIX!A212</f>
        <v>#N/A</v>
      </c>
      <c r="B212" s="175" t="e">
        <f>IF(MATRIX!B212&lt;&gt;0,MATRIX!B212,"-")</f>
        <v>#N/A</v>
      </c>
      <c r="D212" t="b">
        <f>ISNUMBER(MATRIX!K212)</f>
        <v>0</v>
      </c>
      <c r="E212" t="b">
        <f>ISNUMBER(MATRIX!L212)</f>
        <v>0</v>
      </c>
      <c r="F212" t="b">
        <f>ISNUMBER(MATRIX!M212)</f>
        <v>0</v>
      </c>
      <c r="H212" t="b">
        <f>ISNUMBER(MATRIX!Q212)</f>
        <v>0</v>
      </c>
      <c r="I212" t="b">
        <f>ISNUMBER(MATRIX!R212)</f>
        <v>0</v>
      </c>
      <c r="K212" t="e">
        <f>AND(WLT&lt;=MATRIX!K212,MATRIX!K212&lt;=PIU*WLT)</f>
        <v>#N/A</v>
      </c>
      <c r="L212" t="e">
        <f>AND(WLT&lt;=MATRIX!L212,MATRIX!L212&lt;=PIU*WLT)</f>
        <v>#N/A</v>
      </c>
      <c r="M212" t="e">
        <f>AND(WLT&lt;=MATRIX!M212,MATRIX!M212&lt;=PIU*WLT)</f>
        <v>#N/A</v>
      </c>
      <c r="O212" t="e">
        <f>AND(WLT&lt;=MATRIX!Q212,MATRIX!Q212&lt;=PIU*WLT)</f>
        <v>#N/A</v>
      </c>
      <c r="P212" t="e">
        <f>AND(WLT&lt;=MATRIX!R212,MATRIX!R212&lt;=PIU*WLT)</f>
        <v>#N/A</v>
      </c>
      <c r="R212" t="b">
        <f t="shared" si="126"/>
        <v>1</v>
      </c>
      <c r="S212" t="b">
        <f t="shared" si="127"/>
        <v>0</v>
      </c>
      <c r="T212" t="b">
        <f t="shared" si="128"/>
        <v>0</v>
      </c>
      <c r="V212" s="1" t="e">
        <f>IF(AND(ISNUMBER(MATRIX!$F212),MATRIX!$F212&lt;&gt;0),NLT/MATRIX!$F212,"ERROR")</f>
        <v>#N/A</v>
      </c>
      <c r="X212" s="1" t="e">
        <f t="shared" si="109"/>
        <v>#N/A</v>
      </c>
      <c r="Y212" s="1" t="e">
        <f t="shared" si="110"/>
        <v>#N/A</v>
      </c>
      <c r="Z212" s="1" t="e">
        <f t="shared" si="111"/>
        <v>#N/A</v>
      </c>
      <c r="AB212" s="1" t="e">
        <f t="shared" si="112"/>
        <v>#N/A</v>
      </c>
      <c r="AC212" s="1" t="e">
        <f t="shared" si="113"/>
        <v>#N/A</v>
      </c>
      <c r="AE212" s="64" t="e">
        <f t="shared" si="114"/>
        <v>#N/A</v>
      </c>
      <c r="AF212" s="64" t="str">
        <f t="shared" si="115"/>
        <v/>
      </c>
      <c r="AH212" s="62" t="str">
        <f>IF(ISNUMBER(AE212),AE212*MATRIX!E212,"-")</f>
        <v>-</v>
      </c>
      <c r="AJ212" s="215" t="str">
        <f>IF(ISNUMBER($AE212),IF(KP="kg",AE212*MATRIX!CB212,AE212*MATRIX!CB212*2.2),"-")</f>
        <v>-</v>
      </c>
      <c r="AK212" s="65" t="str">
        <f t="shared" si="116"/>
        <v/>
      </c>
      <c r="AM212" s="1" t="e">
        <f>IF(V212&lt;&gt;0,IF(COUNT(X212:Z212),IF(R212,MATRIX!K212,IF(S212,MATRIX!L212,IF(T212,MATRIX!M212,S))),IF(COUNT(AB212:AC212),IF(R212,MATRIX!Q212,IF(S212,MATRIX!R212,"--")),"---")),"")</f>
        <v>#N/A</v>
      </c>
      <c r="AO212" s="70" t="e">
        <f>IF(V212&lt;&gt;0,IF(COUNT(X212:Z212),AM212*AE212*MATRIX!F212,IF(COUNT(AB212:AC212),AM212*AE212*MATRIX!F212/2,"")),"")</f>
        <v>#N/A</v>
      </c>
      <c r="AQ212" s="40" t="str">
        <f>IF(ISNUMBER($AE212),IF(ISNUMBER(MATRIX!U212),IF(MATRIX!U212-INT(MATRIX!U212)=0,MATRIX!U212,"("&amp;MATRIX!U212&amp;")"),"n/a"),"")</f>
        <v/>
      </c>
      <c r="AR212" s="77"/>
      <c r="AS212" s="81" t="str">
        <f>IF(ISNUMBER(AE212), IF(ISNUMBER(MATRIX!AD212),AE212*MATRIX!AD212,"n/a"),"")</f>
        <v/>
      </c>
      <c r="AT212" s="77"/>
      <c r="AU212" s="83" t="str">
        <f>IF(ISNUMBER($AE212), IF(ISNUMBER(MATRIX!AF212),$AE212*MATRIX!AF212,"n/a"),"")</f>
        <v/>
      </c>
      <c r="AV212" s="77"/>
      <c r="AW212" s="81" t="str">
        <f>IF(ISNUMBER($AE212), IF(ISNUMBER(MATRIX!AP212),$AE212*MATRIX!AP212,"n/a"),"")</f>
        <v/>
      </c>
      <c r="AX212" s="77" t="s">
        <v>434</v>
      </c>
      <c r="AY212" s="83" t="str">
        <f>IF(ISNUMBER($AE212), IF(ISNUMBER(MATRIX!AR212),$AE212*MATRIX!AR212,"n/a"),"")</f>
        <v/>
      </c>
      <c r="BA212" s="217" t="str">
        <f>IF(ISNUMBER($AE212), IF(MV&gt;200,IF(ISNUMBER(MATRIX!CL212),MATRIX!CL212,"n/a"),IF(ISNUMBER(MATRIX!CH212),MATRIX!CH212,"n/a")),"")</f>
        <v/>
      </c>
      <c r="BB212" s="1"/>
      <c r="BC212" s="1" t="str">
        <f>IF(ISNUMBER(AE212),IF(AND(ISNUMBER('Lo-Z-OUTPUT'!BA212),'Lo-Z-OUTPUT'!BA212&lt;&gt;0),'Lo-Z-OUTPUT'!BA212,'Lo-Z-INPUT'!$K$15*'Lo-Z-INPUT'!$K$7),"")</f>
        <v/>
      </c>
      <c r="BD212" s="1"/>
      <c r="BE212" s="161" t="str">
        <f t="shared" si="117"/>
        <v/>
      </c>
      <c r="BF212" s="1"/>
      <c r="BG212" s="124" t="str">
        <f>IF(ISNUMBER($AE212),IF(MV&lt;200,IF(ISNUMBER(MATRIX!AE212),ROUND((MATRIX!AE212*IDLE/1000)*CKWH,2),"-"),IF(ISNUMBER(MATRIX!AQ212),ROUND((MATRIX!AQ212*IDLE/1000)*CKWH,2),"-")),"")</f>
        <v/>
      </c>
      <c r="BH212" s="125" t="str">
        <f t="shared" si="118"/>
        <v/>
      </c>
      <c r="BJ212" s="105" t="str">
        <f>IF(ISNUMBER($AE212),IF(MV&lt;200,IF(ISNUMBER(MATRIX!AG212),ROUND((MATRIX!AG212/1000)*RUNNING*CKWH,2),"-"),IF(ISNUMBER(MATRIX!AS212),ROUND((MATRIX!AS212/1000)*RUNNING*CKWH,2),"-")),"")</f>
        <v/>
      </c>
      <c r="BK212" s="126" t="str">
        <f t="shared" si="119"/>
        <v/>
      </c>
      <c r="BM212" s="129" t="str">
        <f t="shared" si="120"/>
        <v/>
      </c>
      <c r="BN212" s="127" t="str">
        <f t="shared" si="121"/>
        <v/>
      </c>
      <c r="BP212" s="101" t="str">
        <f>IF(ISNUMBER(AE212),IF(ISNUMBER(MATRIX!BU212),AE212*MATRIX!BU212,"n/a"),"")</f>
        <v/>
      </c>
      <c r="BQ212" s="72"/>
      <c r="BR212" s="72" t="str">
        <f>IF(ISNUMBER(AE212),IF(ISNUMBER(MATRIX!BV212*BE212),AE212*MATRIX!BV212*BE212,"n/a"),"")</f>
        <v/>
      </c>
      <c r="BS212" s="72"/>
      <c r="BT212" s="100" t="str">
        <f t="shared" si="122"/>
        <v/>
      </c>
      <c r="BU212" s="96"/>
      <c r="BV212" s="157" t="str">
        <f t="shared" si="123"/>
        <v/>
      </c>
      <c r="BW212" s="158" t="str">
        <f t="shared" si="124"/>
        <v/>
      </c>
      <c r="BY212" s="85" t="str">
        <f>IF(ISNUMBER(AE212),IF(ISNUMBER(MATRIX!Y212),MATRIX!Y212,"n/a"),"")</f>
        <v/>
      </c>
      <c r="BZ212" s="86" t="str">
        <f t="shared" si="125"/>
        <v/>
      </c>
    </row>
    <row r="213" spans="1:78">
      <c r="A213" s="175" t="e">
        <f>MATRIX!A213</f>
        <v>#N/A</v>
      </c>
      <c r="B213" s="175" t="e">
        <f>IF(MATRIX!B213&lt;&gt;0,MATRIX!B213,"-")</f>
        <v>#N/A</v>
      </c>
      <c r="D213" t="b">
        <f>ISNUMBER(MATRIX!K213)</f>
        <v>0</v>
      </c>
      <c r="E213" t="b">
        <f>ISNUMBER(MATRIX!L213)</f>
        <v>0</v>
      </c>
      <c r="F213" t="b">
        <f>ISNUMBER(MATRIX!M213)</f>
        <v>0</v>
      </c>
      <c r="H213" t="b">
        <f>ISNUMBER(MATRIX!Q213)</f>
        <v>0</v>
      </c>
      <c r="I213" t="b">
        <f>ISNUMBER(MATRIX!R213)</f>
        <v>0</v>
      </c>
      <c r="K213" t="e">
        <f>AND(WLT&lt;=MATRIX!K213,MATRIX!K213&lt;=PIU*WLT)</f>
        <v>#N/A</v>
      </c>
      <c r="L213" t="e">
        <f>AND(WLT&lt;=MATRIX!L213,MATRIX!L213&lt;=PIU*WLT)</f>
        <v>#N/A</v>
      </c>
      <c r="M213" t="e">
        <f>AND(WLT&lt;=MATRIX!M213,MATRIX!M213&lt;=PIU*WLT)</f>
        <v>#N/A</v>
      </c>
      <c r="O213" t="e">
        <f>AND(WLT&lt;=MATRIX!Q213,MATRIX!Q213&lt;=PIU*WLT)</f>
        <v>#N/A</v>
      </c>
      <c r="P213" t="e">
        <f>AND(WLT&lt;=MATRIX!R213,MATRIX!R213&lt;=PIU*WLT)</f>
        <v>#N/A</v>
      </c>
      <c r="R213" t="b">
        <f t="shared" si="126"/>
        <v>1</v>
      </c>
      <c r="S213" t="b">
        <f t="shared" si="127"/>
        <v>0</v>
      </c>
      <c r="T213" t="b">
        <f t="shared" si="128"/>
        <v>0</v>
      </c>
      <c r="V213" s="1" t="e">
        <f>IF(AND(ISNUMBER(MATRIX!$F213),MATRIX!$F213&lt;&gt;0),NLT/MATRIX!$F213,"ERROR")</f>
        <v>#N/A</v>
      </c>
      <c r="X213" s="1" t="e">
        <f t="shared" si="109"/>
        <v>#N/A</v>
      </c>
      <c r="Y213" s="1" t="e">
        <f t="shared" si="110"/>
        <v>#N/A</v>
      </c>
      <c r="Z213" s="1" t="e">
        <f t="shared" si="111"/>
        <v>#N/A</v>
      </c>
      <c r="AB213" s="1" t="e">
        <f t="shared" si="112"/>
        <v>#N/A</v>
      </c>
      <c r="AC213" s="1" t="e">
        <f t="shared" si="113"/>
        <v>#N/A</v>
      </c>
      <c r="AE213" s="64" t="e">
        <f t="shared" si="114"/>
        <v>#N/A</v>
      </c>
      <c r="AF213" s="64" t="str">
        <f t="shared" si="115"/>
        <v/>
      </c>
      <c r="AH213" s="62" t="str">
        <f>IF(ISNUMBER(AE213),AE213*MATRIX!E213,"-")</f>
        <v>-</v>
      </c>
      <c r="AJ213" s="215" t="str">
        <f>IF(ISNUMBER($AE213),IF(KP="kg",AE213*MATRIX!CB213,AE213*MATRIX!CB213*2.2),"-")</f>
        <v>-</v>
      </c>
      <c r="AK213" s="65" t="str">
        <f t="shared" si="116"/>
        <v/>
      </c>
      <c r="AM213" s="1" t="e">
        <f>IF(V213&lt;&gt;0,IF(COUNT(X213:Z213),IF(R213,MATRIX!K213,IF(S213,MATRIX!L213,IF(T213,MATRIX!M213,S))),IF(COUNT(AB213:AC213),IF(R213,MATRIX!Q213,IF(S213,MATRIX!R213,"--")),"---")),"")</f>
        <v>#N/A</v>
      </c>
      <c r="AO213" s="70" t="e">
        <f>IF(V213&lt;&gt;0,IF(COUNT(X213:Z213),AM213*AE213*MATRIX!F213,IF(COUNT(AB213:AC213),AM213*AE213*MATRIX!F213/2,"")),"")</f>
        <v>#N/A</v>
      </c>
      <c r="AQ213" s="40" t="str">
        <f>IF(ISNUMBER($AE213),IF(ISNUMBER(MATRIX!U213),IF(MATRIX!U213-INT(MATRIX!U213)=0,MATRIX!U213,"("&amp;MATRIX!U213&amp;")"),"n/a"),"")</f>
        <v/>
      </c>
      <c r="AR213" s="77"/>
      <c r="AS213" s="81" t="str">
        <f>IF(ISNUMBER(AE213), IF(ISNUMBER(MATRIX!AD213),AE213*MATRIX!AD213,"n/a"),"")</f>
        <v/>
      </c>
      <c r="AT213" s="77"/>
      <c r="AU213" s="83" t="str">
        <f>IF(ISNUMBER($AE213), IF(ISNUMBER(MATRIX!AF213),$AE213*MATRIX!AF213,"n/a"),"")</f>
        <v/>
      </c>
      <c r="AV213" s="77"/>
      <c r="AW213" s="81" t="str">
        <f>IF(ISNUMBER($AE213), IF(ISNUMBER(MATRIX!AP213),$AE213*MATRIX!AP213,"n/a"),"")</f>
        <v/>
      </c>
      <c r="AX213" s="77" t="s">
        <v>434</v>
      </c>
      <c r="AY213" s="83" t="str">
        <f>IF(ISNUMBER($AE213), IF(ISNUMBER(MATRIX!AR213),$AE213*MATRIX!AR213,"n/a"),"")</f>
        <v/>
      </c>
      <c r="BA213" s="217" t="str">
        <f>IF(ISNUMBER($AE213), IF(MV&gt;200,IF(ISNUMBER(MATRIX!CL213),MATRIX!CL213,"n/a"),IF(ISNUMBER(MATRIX!CH213),MATRIX!CH213,"n/a")),"")</f>
        <v/>
      </c>
      <c r="BB213" s="1"/>
      <c r="BC213" s="1" t="str">
        <f>IF(ISNUMBER(AE213),IF(AND(ISNUMBER('Lo-Z-OUTPUT'!BA213),'Lo-Z-OUTPUT'!BA213&lt;&gt;0),'Lo-Z-OUTPUT'!BA213,'Lo-Z-INPUT'!$K$15*'Lo-Z-INPUT'!$K$7),"")</f>
        <v/>
      </c>
      <c r="BD213" s="1"/>
      <c r="BE213" s="161" t="str">
        <f t="shared" si="117"/>
        <v/>
      </c>
      <c r="BF213" s="1"/>
      <c r="BG213" s="124" t="str">
        <f>IF(ISNUMBER($AE213),IF(MV&lt;200,IF(ISNUMBER(MATRIX!AE213),ROUND((MATRIX!AE213*IDLE/1000)*CKWH,2),"-"),IF(ISNUMBER(MATRIX!AQ213),ROUND((MATRIX!AQ213*IDLE/1000)*CKWH,2),"-")),"")</f>
        <v/>
      </c>
      <c r="BH213" s="125" t="str">
        <f t="shared" si="118"/>
        <v/>
      </c>
      <c r="BJ213" s="105" t="str">
        <f>IF(ISNUMBER($AE213),IF(MV&lt;200,IF(ISNUMBER(MATRIX!AG213),ROUND((MATRIX!AG213/1000)*RUNNING*CKWH,2),"-"),IF(ISNUMBER(MATRIX!AS213),ROUND((MATRIX!AS213/1000)*RUNNING*CKWH,2),"-")),"")</f>
        <v/>
      </c>
      <c r="BK213" s="126" t="str">
        <f t="shared" si="119"/>
        <v/>
      </c>
      <c r="BM213" s="129" t="str">
        <f t="shared" si="120"/>
        <v/>
      </c>
      <c r="BN213" s="127" t="str">
        <f t="shared" si="121"/>
        <v/>
      </c>
      <c r="BP213" s="101" t="str">
        <f>IF(ISNUMBER(AE213),IF(ISNUMBER(MATRIX!BU213),AE213*MATRIX!BU213,"n/a"),"")</f>
        <v/>
      </c>
      <c r="BQ213" s="72"/>
      <c r="BR213" s="72" t="str">
        <f>IF(ISNUMBER(AE213),IF(ISNUMBER(MATRIX!BV213*BE213),AE213*MATRIX!BV213*BE213,"n/a"),"")</f>
        <v/>
      </c>
      <c r="BS213" s="72"/>
      <c r="BT213" s="100" t="str">
        <f t="shared" si="122"/>
        <v/>
      </c>
      <c r="BU213" s="96"/>
      <c r="BV213" s="157" t="str">
        <f t="shared" si="123"/>
        <v/>
      </c>
      <c r="BW213" s="158" t="str">
        <f t="shared" si="124"/>
        <v/>
      </c>
      <c r="BY213" s="85" t="str">
        <f>IF(ISNUMBER(AE213),IF(ISNUMBER(MATRIX!Y213),MATRIX!Y213,"n/a"),"")</f>
        <v/>
      </c>
      <c r="BZ213" s="86" t="str">
        <f t="shared" si="125"/>
        <v/>
      </c>
    </row>
    <row r="214" spans="1:78">
      <c r="A214" s="175" t="e">
        <f>MATRIX!A214</f>
        <v>#N/A</v>
      </c>
      <c r="B214" s="175" t="e">
        <f>IF(MATRIX!B214&lt;&gt;0,MATRIX!B214,"-")</f>
        <v>#N/A</v>
      </c>
      <c r="D214" t="b">
        <f>ISNUMBER(MATRIX!K214)</f>
        <v>0</v>
      </c>
      <c r="E214" t="b">
        <f>ISNUMBER(MATRIX!L214)</f>
        <v>0</v>
      </c>
      <c r="F214" t="b">
        <f>ISNUMBER(MATRIX!M214)</f>
        <v>0</v>
      </c>
      <c r="H214" t="b">
        <f>ISNUMBER(MATRIX!Q214)</f>
        <v>0</v>
      </c>
      <c r="I214" t="b">
        <f>ISNUMBER(MATRIX!R214)</f>
        <v>0</v>
      </c>
      <c r="K214" t="e">
        <f>AND(WLT&lt;=MATRIX!K214,MATRIX!K214&lt;=PIU*WLT)</f>
        <v>#N/A</v>
      </c>
      <c r="L214" t="e">
        <f>AND(WLT&lt;=MATRIX!L214,MATRIX!L214&lt;=PIU*WLT)</f>
        <v>#N/A</v>
      </c>
      <c r="M214" t="e">
        <f>AND(WLT&lt;=MATRIX!M214,MATRIX!M214&lt;=PIU*WLT)</f>
        <v>#N/A</v>
      </c>
      <c r="O214" t="e">
        <f>AND(WLT&lt;=MATRIX!Q214,MATRIX!Q214&lt;=PIU*WLT)</f>
        <v>#N/A</v>
      </c>
      <c r="P214" t="e">
        <f>AND(WLT&lt;=MATRIX!R214,MATRIX!R214&lt;=PIU*WLT)</f>
        <v>#N/A</v>
      </c>
      <c r="R214" t="b">
        <f t="shared" si="126"/>
        <v>1</v>
      </c>
      <c r="S214" t="b">
        <f t="shared" si="127"/>
        <v>0</v>
      </c>
      <c r="T214" t="b">
        <f t="shared" si="128"/>
        <v>0</v>
      </c>
      <c r="V214" s="1" t="e">
        <f>IF(AND(ISNUMBER(MATRIX!$F214),MATRIX!$F214&lt;&gt;0),NLT/MATRIX!$F214,"ERROR")</f>
        <v>#N/A</v>
      </c>
      <c r="X214" s="1" t="e">
        <f t="shared" si="109"/>
        <v>#N/A</v>
      </c>
      <c r="Y214" s="1" t="e">
        <f t="shared" si="110"/>
        <v>#N/A</v>
      </c>
      <c r="Z214" s="1" t="e">
        <f t="shared" si="111"/>
        <v>#N/A</v>
      </c>
      <c r="AB214" s="1" t="e">
        <f t="shared" si="112"/>
        <v>#N/A</v>
      </c>
      <c r="AC214" s="1" t="e">
        <f t="shared" si="113"/>
        <v>#N/A</v>
      </c>
      <c r="AE214" s="64" t="e">
        <f t="shared" si="114"/>
        <v>#N/A</v>
      </c>
      <c r="AF214" s="64" t="str">
        <f t="shared" si="115"/>
        <v/>
      </c>
      <c r="AH214" s="62" t="str">
        <f>IF(ISNUMBER(AE214),AE214*MATRIX!E214,"-")</f>
        <v>-</v>
      </c>
      <c r="AJ214" s="215" t="str">
        <f>IF(ISNUMBER($AE214),IF(KP="kg",AE214*MATRIX!CB214,AE214*MATRIX!CB214*2.2),"-")</f>
        <v>-</v>
      </c>
      <c r="AK214" s="65" t="str">
        <f t="shared" si="116"/>
        <v/>
      </c>
      <c r="AM214" s="1" t="e">
        <f>IF(V214&lt;&gt;0,IF(COUNT(X214:Z214),IF(R214,MATRIX!K214,IF(S214,MATRIX!L214,IF(T214,MATRIX!M214,S))),IF(COUNT(AB214:AC214),IF(R214,MATRIX!Q214,IF(S214,MATRIX!R214,"--")),"---")),"")</f>
        <v>#N/A</v>
      </c>
      <c r="AO214" s="70" t="e">
        <f>IF(V214&lt;&gt;0,IF(COUNT(X214:Z214),AM214*AE214*MATRIX!F214,IF(COUNT(AB214:AC214),AM214*AE214*MATRIX!F214/2,"")),"")</f>
        <v>#N/A</v>
      </c>
      <c r="AQ214" s="40" t="str">
        <f>IF(ISNUMBER($AE214),IF(ISNUMBER(MATRIX!U214),IF(MATRIX!U214-INT(MATRIX!U214)=0,MATRIX!U214,"("&amp;MATRIX!U214&amp;")"),"n/a"),"")</f>
        <v/>
      </c>
      <c r="AR214" s="77"/>
      <c r="AS214" s="81" t="str">
        <f>IF(ISNUMBER(AE214), IF(ISNUMBER(MATRIX!AD214),AE214*MATRIX!AD214,"n/a"),"")</f>
        <v/>
      </c>
      <c r="AT214" s="77"/>
      <c r="AU214" s="83" t="str">
        <f>IF(ISNUMBER($AE214), IF(ISNUMBER(MATRIX!AF214),$AE214*MATRIX!AF214,"n/a"),"")</f>
        <v/>
      </c>
      <c r="AV214" s="77"/>
      <c r="AW214" s="81" t="str">
        <f>IF(ISNUMBER($AE214), IF(ISNUMBER(MATRIX!AP214),$AE214*MATRIX!AP214,"n/a"),"")</f>
        <v/>
      </c>
      <c r="AX214" s="77" t="s">
        <v>434</v>
      </c>
      <c r="AY214" s="83" t="str">
        <f>IF(ISNUMBER($AE214), IF(ISNUMBER(MATRIX!AR214),$AE214*MATRIX!AR214,"n/a"),"")</f>
        <v/>
      </c>
      <c r="BA214" s="217" t="str">
        <f>IF(ISNUMBER($AE214), IF(MV&gt;200,IF(ISNUMBER(MATRIX!CL214),MATRIX!CL214,"n/a"),IF(ISNUMBER(MATRIX!CH214),MATRIX!CH214,"n/a")),"")</f>
        <v/>
      </c>
      <c r="BB214" s="1"/>
      <c r="BC214" s="1" t="str">
        <f>IF(ISNUMBER(AE214),IF(AND(ISNUMBER('Lo-Z-OUTPUT'!BA214),'Lo-Z-OUTPUT'!BA214&lt;&gt;0),'Lo-Z-OUTPUT'!BA214,'Lo-Z-INPUT'!$K$15*'Lo-Z-INPUT'!$K$7),"")</f>
        <v/>
      </c>
      <c r="BD214" s="1"/>
      <c r="BE214" s="161" t="str">
        <f t="shared" si="117"/>
        <v/>
      </c>
      <c r="BF214" s="1"/>
      <c r="BG214" s="124" t="str">
        <f>IF(ISNUMBER($AE214),IF(MV&lt;200,IF(ISNUMBER(MATRIX!AE214),ROUND((MATRIX!AE214*IDLE/1000)*CKWH,2),"-"),IF(ISNUMBER(MATRIX!AQ214),ROUND((MATRIX!AQ214*IDLE/1000)*CKWH,2),"-")),"")</f>
        <v/>
      </c>
      <c r="BH214" s="125" t="str">
        <f t="shared" si="118"/>
        <v/>
      </c>
      <c r="BJ214" s="105" t="str">
        <f>IF(ISNUMBER($AE214),IF(MV&lt;200,IF(ISNUMBER(MATRIX!AG214),ROUND((MATRIX!AG214/1000)*RUNNING*CKWH,2),"-"),IF(ISNUMBER(MATRIX!AS214),ROUND((MATRIX!AS214/1000)*RUNNING*CKWH,2),"-")),"")</f>
        <v/>
      </c>
      <c r="BK214" s="126" t="str">
        <f t="shared" si="119"/>
        <v/>
      </c>
      <c r="BM214" s="129" t="str">
        <f t="shared" si="120"/>
        <v/>
      </c>
      <c r="BN214" s="127" t="str">
        <f t="shared" si="121"/>
        <v/>
      </c>
      <c r="BP214" s="101" t="str">
        <f>IF(ISNUMBER(AE214),IF(ISNUMBER(MATRIX!BU214),AE214*MATRIX!BU214,"n/a"),"")</f>
        <v/>
      </c>
      <c r="BQ214" s="72"/>
      <c r="BR214" s="72" t="str">
        <f>IF(ISNUMBER(AE214),IF(ISNUMBER(MATRIX!BV214*BE214),AE214*MATRIX!BV214*BE214,"n/a"),"")</f>
        <v/>
      </c>
      <c r="BS214" s="72"/>
      <c r="BT214" s="100" t="str">
        <f t="shared" si="122"/>
        <v/>
      </c>
      <c r="BU214" s="96"/>
      <c r="BV214" s="157" t="str">
        <f t="shared" si="123"/>
        <v/>
      </c>
      <c r="BW214" s="158" t="str">
        <f t="shared" si="124"/>
        <v/>
      </c>
      <c r="BY214" s="85" t="str">
        <f>IF(ISNUMBER(AE214),IF(ISNUMBER(MATRIX!Y214),MATRIX!Y214,"n/a"),"")</f>
        <v/>
      </c>
      <c r="BZ214" s="86" t="str">
        <f t="shared" si="125"/>
        <v/>
      </c>
    </row>
    <row r="215" spans="1:78">
      <c r="A215" s="175" t="e">
        <f>MATRIX!A215</f>
        <v>#N/A</v>
      </c>
      <c r="B215" s="175" t="e">
        <f>IF(MATRIX!B215&lt;&gt;0,MATRIX!B215,"-")</f>
        <v>#N/A</v>
      </c>
      <c r="D215" t="b">
        <f>ISNUMBER(MATRIX!K215)</f>
        <v>0</v>
      </c>
      <c r="E215" t="b">
        <f>ISNUMBER(MATRIX!L215)</f>
        <v>0</v>
      </c>
      <c r="F215" t="b">
        <f>ISNUMBER(MATRIX!M215)</f>
        <v>0</v>
      </c>
      <c r="H215" t="b">
        <f>ISNUMBER(MATRIX!Q215)</f>
        <v>0</v>
      </c>
      <c r="I215" t="b">
        <f>ISNUMBER(MATRIX!R215)</f>
        <v>0</v>
      </c>
      <c r="K215" t="e">
        <f>AND(WLT&lt;=MATRIX!K215,MATRIX!K215&lt;=PIU*WLT)</f>
        <v>#N/A</v>
      </c>
      <c r="L215" t="e">
        <f>AND(WLT&lt;=MATRIX!L215,MATRIX!L215&lt;=PIU*WLT)</f>
        <v>#N/A</v>
      </c>
      <c r="M215" t="e">
        <f>AND(WLT&lt;=MATRIX!M215,MATRIX!M215&lt;=PIU*WLT)</f>
        <v>#N/A</v>
      </c>
      <c r="O215" t="e">
        <f>AND(WLT&lt;=MATRIX!Q215,MATRIX!Q215&lt;=PIU*WLT)</f>
        <v>#N/A</v>
      </c>
      <c r="P215" t="e">
        <f>AND(WLT&lt;=MATRIX!R215,MATRIX!R215&lt;=PIU*WLT)</f>
        <v>#N/A</v>
      </c>
      <c r="R215" t="b">
        <f t="shared" si="126"/>
        <v>1</v>
      </c>
      <c r="S215" t="b">
        <f t="shared" si="127"/>
        <v>0</v>
      </c>
      <c r="T215" t="b">
        <f t="shared" si="128"/>
        <v>0</v>
      </c>
      <c r="V215" s="1" t="e">
        <f>IF(AND(ISNUMBER(MATRIX!$F215),MATRIX!$F215&lt;&gt;0),NLT/MATRIX!$F215,"ERROR")</f>
        <v>#N/A</v>
      </c>
      <c r="X215" s="1" t="e">
        <f t="shared" si="109"/>
        <v>#N/A</v>
      </c>
      <c r="Y215" s="1" t="e">
        <f t="shared" si="110"/>
        <v>#N/A</v>
      </c>
      <c r="Z215" s="1" t="e">
        <f t="shared" si="111"/>
        <v>#N/A</v>
      </c>
      <c r="AB215" s="1" t="e">
        <f t="shared" si="112"/>
        <v>#N/A</v>
      </c>
      <c r="AC215" s="1" t="e">
        <f t="shared" si="113"/>
        <v>#N/A</v>
      </c>
      <c r="AE215" s="64" t="e">
        <f t="shared" si="114"/>
        <v>#N/A</v>
      </c>
      <c r="AF215" s="64" t="str">
        <f t="shared" si="115"/>
        <v/>
      </c>
      <c r="AH215" s="62" t="str">
        <f>IF(ISNUMBER(AE215),AE215*MATRIX!E215,"-")</f>
        <v>-</v>
      </c>
      <c r="AJ215" s="215" t="str">
        <f>IF(ISNUMBER($AE215),IF(KP="kg",AE215*MATRIX!CB215,AE215*MATRIX!CB215*2.2),"-")</f>
        <v>-</v>
      </c>
      <c r="AK215" s="65" t="str">
        <f t="shared" si="116"/>
        <v/>
      </c>
      <c r="AM215" s="1" t="e">
        <f>IF(V215&lt;&gt;0,IF(COUNT(X215:Z215),IF(R215,MATRIX!K215,IF(S215,MATRIX!L215,IF(T215,MATRIX!M215,S))),IF(COUNT(AB215:AC215),IF(R215,MATRIX!Q215,IF(S215,MATRIX!R215,"--")),"---")),"")</f>
        <v>#N/A</v>
      </c>
      <c r="AO215" s="70" t="e">
        <f>IF(V215&lt;&gt;0,IF(COUNT(X215:Z215),AM215*AE215*MATRIX!F215,IF(COUNT(AB215:AC215),AM215*AE215*MATRIX!F215/2,"")),"")</f>
        <v>#N/A</v>
      </c>
      <c r="AQ215" s="40" t="str">
        <f>IF(ISNUMBER($AE215),IF(ISNUMBER(MATRIX!U215),IF(MATRIX!U215-INT(MATRIX!U215)=0,MATRIX!U215,"("&amp;MATRIX!U215&amp;")"),"n/a"),"")</f>
        <v/>
      </c>
      <c r="AR215" s="77"/>
      <c r="AS215" s="81" t="str">
        <f>IF(ISNUMBER(AE215), IF(ISNUMBER(MATRIX!AD215),AE215*MATRIX!AD215,"n/a"),"")</f>
        <v/>
      </c>
      <c r="AT215" s="77"/>
      <c r="AU215" s="83" t="str">
        <f>IF(ISNUMBER($AE215), IF(ISNUMBER(MATRIX!AF215),$AE215*MATRIX!AF215,"n/a"),"")</f>
        <v/>
      </c>
      <c r="AV215" s="77"/>
      <c r="AW215" s="81" t="str">
        <f>IF(ISNUMBER($AE215), IF(ISNUMBER(MATRIX!AP215),$AE215*MATRIX!AP215,"n/a"),"")</f>
        <v/>
      </c>
      <c r="AX215" s="77" t="s">
        <v>434</v>
      </c>
      <c r="AY215" s="83" t="str">
        <f>IF(ISNUMBER($AE215), IF(ISNUMBER(MATRIX!AR215),$AE215*MATRIX!AR215,"n/a"),"")</f>
        <v/>
      </c>
      <c r="BA215" s="217" t="str">
        <f>IF(ISNUMBER($AE215), IF(MV&gt;200,IF(ISNUMBER(MATRIX!CL215),MATRIX!CL215,"n/a"),IF(ISNUMBER(MATRIX!CH215),MATRIX!CH215,"n/a")),"")</f>
        <v/>
      </c>
      <c r="BB215" s="1"/>
      <c r="BC215" s="1" t="str">
        <f>IF(ISNUMBER(AE215),IF(AND(ISNUMBER('Lo-Z-OUTPUT'!BA215),'Lo-Z-OUTPUT'!BA215&lt;&gt;0),'Lo-Z-OUTPUT'!BA215,'Lo-Z-INPUT'!$K$15*'Lo-Z-INPUT'!$K$7),"")</f>
        <v/>
      </c>
      <c r="BD215" s="1"/>
      <c r="BE215" s="161" t="str">
        <f t="shared" si="117"/>
        <v/>
      </c>
      <c r="BF215" s="1"/>
      <c r="BG215" s="124" t="str">
        <f>IF(ISNUMBER($AE215),IF(MV&lt;200,IF(ISNUMBER(MATRIX!AE215),ROUND((MATRIX!AE215*IDLE/1000)*CKWH,2),"-"),IF(ISNUMBER(MATRIX!AQ215),ROUND((MATRIX!AQ215*IDLE/1000)*CKWH,2),"-")),"")</f>
        <v/>
      </c>
      <c r="BH215" s="125" t="str">
        <f t="shared" si="118"/>
        <v/>
      </c>
      <c r="BJ215" s="105" t="str">
        <f>IF(ISNUMBER($AE215),IF(MV&lt;200,IF(ISNUMBER(MATRIX!AG215),ROUND((MATRIX!AG215/1000)*RUNNING*CKWH,2),"-"),IF(ISNUMBER(MATRIX!AS215),ROUND((MATRIX!AS215/1000)*RUNNING*CKWH,2),"-")),"")</f>
        <v/>
      </c>
      <c r="BK215" s="126" t="str">
        <f t="shared" si="119"/>
        <v/>
      </c>
      <c r="BM215" s="129" t="str">
        <f t="shared" si="120"/>
        <v/>
      </c>
      <c r="BN215" s="127" t="str">
        <f t="shared" si="121"/>
        <v/>
      </c>
      <c r="BP215" s="101" t="str">
        <f>IF(ISNUMBER(AE215),IF(ISNUMBER(MATRIX!BU215),AE215*MATRIX!BU215,"n/a"),"")</f>
        <v/>
      </c>
      <c r="BQ215" s="72"/>
      <c r="BR215" s="72" t="str">
        <f>IF(ISNUMBER(AE215),IF(ISNUMBER(MATRIX!BV215*BE215),AE215*MATRIX!BV215*BE215,"n/a"),"")</f>
        <v/>
      </c>
      <c r="BS215" s="72"/>
      <c r="BT215" s="100" t="str">
        <f t="shared" si="122"/>
        <v/>
      </c>
      <c r="BU215" s="96"/>
      <c r="BV215" s="157" t="str">
        <f t="shared" si="123"/>
        <v/>
      </c>
      <c r="BW215" s="158" t="str">
        <f t="shared" si="124"/>
        <v/>
      </c>
      <c r="BY215" s="85" t="str">
        <f>IF(ISNUMBER(AE215),IF(ISNUMBER(MATRIX!Y215),MATRIX!Y215,"n/a"),"")</f>
        <v/>
      </c>
      <c r="BZ215" s="86" t="str">
        <f t="shared" si="125"/>
        <v/>
      </c>
    </row>
    <row r="216" spans="1:78">
      <c r="A216" s="175" t="e">
        <f>MATRIX!A216</f>
        <v>#N/A</v>
      </c>
      <c r="B216" s="175" t="e">
        <f>IF(MATRIX!B216&lt;&gt;0,MATRIX!B216,"-")</f>
        <v>#N/A</v>
      </c>
      <c r="D216" t="b">
        <f>ISNUMBER(MATRIX!K216)</f>
        <v>0</v>
      </c>
      <c r="E216" t="b">
        <f>ISNUMBER(MATRIX!L216)</f>
        <v>0</v>
      </c>
      <c r="F216" t="b">
        <f>ISNUMBER(MATRIX!M216)</f>
        <v>0</v>
      </c>
      <c r="H216" t="b">
        <f>ISNUMBER(MATRIX!Q216)</f>
        <v>0</v>
      </c>
      <c r="I216" t="b">
        <f>ISNUMBER(MATRIX!R216)</f>
        <v>0</v>
      </c>
      <c r="K216" t="e">
        <f>AND(WLT&lt;=MATRIX!K216,MATRIX!K216&lt;=PIU*WLT)</f>
        <v>#N/A</v>
      </c>
      <c r="L216" t="e">
        <f>AND(WLT&lt;=MATRIX!L216,MATRIX!L216&lt;=PIU*WLT)</f>
        <v>#N/A</v>
      </c>
      <c r="M216" t="e">
        <f>AND(WLT&lt;=MATRIX!M216,MATRIX!M216&lt;=PIU*WLT)</f>
        <v>#N/A</v>
      </c>
      <c r="O216" t="e">
        <f>AND(WLT&lt;=MATRIX!Q216,MATRIX!Q216&lt;=PIU*WLT)</f>
        <v>#N/A</v>
      </c>
      <c r="P216" t="e">
        <f>AND(WLT&lt;=MATRIX!R216,MATRIX!R216&lt;=PIU*WLT)</f>
        <v>#N/A</v>
      </c>
      <c r="R216" t="b">
        <f t="shared" si="126"/>
        <v>1</v>
      </c>
      <c r="S216" t="b">
        <f t="shared" si="127"/>
        <v>0</v>
      </c>
      <c r="T216" t="b">
        <f t="shared" si="128"/>
        <v>0</v>
      </c>
      <c r="V216" s="1" t="e">
        <f>IF(AND(ISNUMBER(MATRIX!$F216),MATRIX!$F216&lt;&gt;0),NLT/MATRIX!$F216,"ERROR")</f>
        <v>#N/A</v>
      </c>
      <c r="X216" s="1" t="e">
        <f t="shared" si="109"/>
        <v>#N/A</v>
      </c>
      <c r="Y216" s="1" t="e">
        <f t="shared" si="110"/>
        <v>#N/A</v>
      </c>
      <c r="Z216" s="1" t="e">
        <f t="shared" si="111"/>
        <v>#N/A</v>
      </c>
      <c r="AB216" s="1" t="e">
        <f t="shared" si="112"/>
        <v>#N/A</v>
      </c>
      <c r="AC216" s="1" t="e">
        <f t="shared" si="113"/>
        <v>#N/A</v>
      </c>
      <c r="AE216" s="64" t="e">
        <f t="shared" si="114"/>
        <v>#N/A</v>
      </c>
      <c r="AF216" s="64" t="str">
        <f t="shared" si="115"/>
        <v/>
      </c>
      <c r="AH216" s="62" t="str">
        <f>IF(ISNUMBER(AE216),AE216*MATRIX!E216,"-")</f>
        <v>-</v>
      </c>
      <c r="AJ216" s="215" t="str">
        <f>IF(ISNUMBER($AE216),IF(KP="kg",AE216*MATRIX!CB216,AE216*MATRIX!CB216*2.2),"-")</f>
        <v>-</v>
      </c>
      <c r="AK216" s="65" t="str">
        <f t="shared" si="116"/>
        <v/>
      </c>
      <c r="AM216" s="1" t="e">
        <f>IF(V216&lt;&gt;0,IF(COUNT(X216:Z216),IF(R216,MATRIX!K216,IF(S216,MATRIX!L216,IF(T216,MATRIX!M216,S))),IF(COUNT(AB216:AC216),IF(R216,MATRIX!Q216,IF(S216,MATRIX!R216,"--")),"---")),"")</f>
        <v>#N/A</v>
      </c>
      <c r="AO216" s="70" t="e">
        <f>IF(V216&lt;&gt;0,IF(COUNT(X216:Z216),AM216*AE216*MATRIX!F216,IF(COUNT(AB216:AC216),AM216*AE216*MATRIX!F216/2,"")),"")</f>
        <v>#N/A</v>
      </c>
      <c r="AQ216" s="40" t="str">
        <f>IF(ISNUMBER($AE216),IF(ISNUMBER(MATRIX!U216),IF(MATRIX!U216-INT(MATRIX!U216)=0,MATRIX!U216,"("&amp;MATRIX!U216&amp;")"),"n/a"),"")</f>
        <v/>
      </c>
      <c r="AR216" s="77"/>
      <c r="AS216" s="81" t="str">
        <f>IF(ISNUMBER(AE216), IF(ISNUMBER(MATRIX!AD216),AE216*MATRIX!AD216,"n/a"),"")</f>
        <v/>
      </c>
      <c r="AT216" s="77"/>
      <c r="AU216" s="83" t="str">
        <f>IF(ISNUMBER($AE216), IF(ISNUMBER(MATRIX!AF216),$AE216*MATRIX!AF216,"n/a"),"")</f>
        <v/>
      </c>
      <c r="AV216" s="77"/>
      <c r="AW216" s="81" t="str">
        <f>IF(ISNUMBER($AE216), IF(ISNUMBER(MATRIX!AP216),$AE216*MATRIX!AP216,"n/a"),"")</f>
        <v/>
      </c>
      <c r="AX216" s="77" t="s">
        <v>434</v>
      </c>
      <c r="AY216" s="83" t="str">
        <f>IF(ISNUMBER($AE216), IF(ISNUMBER(MATRIX!AR216),$AE216*MATRIX!AR216,"n/a"),"")</f>
        <v/>
      </c>
      <c r="BA216" s="217" t="str">
        <f>IF(ISNUMBER($AE216), IF(MV&gt;200,IF(ISNUMBER(MATRIX!CL216),MATRIX!CL216,"n/a"),IF(ISNUMBER(MATRIX!CH216),MATRIX!CH216,"n/a")),"")</f>
        <v/>
      </c>
      <c r="BB216" s="1"/>
      <c r="BC216" s="1" t="str">
        <f>IF(ISNUMBER(AE216),IF(AND(ISNUMBER('Lo-Z-OUTPUT'!BA216),'Lo-Z-OUTPUT'!BA216&lt;&gt;0),'Lo-Z-OUTPUT'!BA216,'Lo-Z-INPUT'!$K$15*'Lo-Z-INPUT'!$K$7),"")</f>
        <v/>
      </c>
      <c r="BD216" s="1"/>
      <c r="BE216" s="161" t="str">
        <f t="shared" si="117"/>
        <v/>
      </c>
      <c r="BF216" s="1"/>
      <c r="BG216" s="124" t="str">
        <f>IF(ISNUMBER($AE216),IF(MV&lt;200,IF(ISNUMBER(MATRIX!AE216),ROUND((MATRIX!AE216*IDLE/1000)*CKWH,2),"-"),IF(ISNUMBER(MATRIX!AQ216),ROUND((MATRIX!AQ216*IDLE/1000)*CKWH,2),"-")),"")</f>
        <v/>
      </c>
      <c r="BH216" s="125" t="str">
        <f t="shared" si="118"/>
        <v/>
      </c>
      <c r="BJ216" s="105" t="str">
        <f>IF(ISNUMBER($AE216),IF(MV&lt;200,IF(ISNUMBER(MATRIX!AG216),ROUND((MATRIX!AG216/1000)*RUNNING*CKWH,2),"-"),IF(ISNUMBER(MATRIX!AS216),ROUND((MATRIX!AS216/1000)*RUNNING*CKWH,2),"-")),"")</f>
        <v/>
      </c>
      <c r="BK216" s="126" t="str">
        <f t="shared" si="119"/>
        <v/>
      </c>
      <c r="BM216" s="129" t="str">
        <f t="shared" si="120"/>
        <v/>
      </c>
      <c r="BN216" s="127" t="str">
        <f t="shared" si="121"/>
        <v/>
      </c>
      <c r="BP216" s="101" t="str">
        <f>IF(ISNUMBER(AE216),IF(ISNUMBER(MATRIX!BU216),AE216*MATRIX!BU216,"n/a"),"")</f>
        <v/>
      </c>
      <c r="BQ216" s="72"/>
      <c r="BR216" s="72" t="str">
        <f>IF(ISNUMBER(AE216),IF(ISNUMBER(MATRIX!BV216*BE216),AE216*MATRIX!BV216*BE216,"n/a"),"")</f>
        <v/>
      </c>
      <c r="BS216" s="72"/>
      <c r="BT216" s="100" t="str">
        <f t="shared" si="122"/>
        <v/>
      </c>
      <c r="BU216" s="96"/>
      <c r="BV216" s="157" t="str">
        <f t="shared" si="123"/>
        <v/>
      </c>
      <c r="BW216" s="158" t="str">
        <f t="shared" si="124"/>
        <v/>
      </c>
      <c r="BY216" s="85" t="str">
        <f>IF(ISNUMBER(AE216),IF(ISNUMBER(MATRIX!Y216),MATRIX!Y216,"n/a"),"")</f>
        <v/>
      </c>
      <c r="BZ216" s="86" t="str">
        <f t="shared" si="125"/>
        <v/>
      </c>
    </row>
    <row r="217" spans="1:78">
      <c r="A217" s="175" t="e">
        <f>MATRIX!A217</f>
        <v>#N/A</v>
      </c>
      <c r="B217" s="175" t="e">
        <f>IF(MATRIX!B217&lt;&gt;0,MATRIX!B217,"-")</f>
        <v>#N/A</v>
      </c>
      <c r="D217" t="b">
        <f>ISNUMBER(MATRIX!K217)</f>
        <v>0</v>
      </c>
      <c r="E217" t="b">
        <f>ISNUMBER(MATRIX!L217)</f>
        <v>0</v>
      </c>
      <c r="F217" t="b">
        <f>ISNUMBER(MATRIX!M217)</f>
        <v>0</v>
      </c>
      <c r="H217" t="b">
        <f>ISNUMBER(MATRIX!Q217)</f>
        <v>0</v>
      </c>
      <c r="I217" t="b">
        <f>ISNUMBER(MATRIX!R217)</f>
        <v>0</v>
      </c>
      <c r="K217" t="e">
        <f>AND(WLT&lt;=MATRIX!K217,MATRIX!K217&lt;=PIU*WLT)</f>
        <v>#N/A</v>
      </c>
      <c r="L217" t="e">
        <f>AND(WLT&lt;=MATRIX!L217,MATRIX!L217&lt;=PIU*WLT)</f>
        <v>#N/A</v>
      </c>
      <c r="M217" t="e">
        <f>AND(WLT&lt;=MATRIX!M217,MATRIX!M217&lt;=PIU*WLT)</f>
        <v>#N/A</v>
      </c>
      <c r="O217" t="e">
        <f>AND(WLT&lt;=MATRIX!Q217,MATRIX!Q217&lt;=PIU*WLT)</f>
        <v>#N/A</v>
      </c>
      <c r="P217" t="e">
        <f>AND(WLT&lt;=MATRIX!R217,MATRIX!R217&lt;=PIU*WLT)</f>
        <v>#N/A</v>
      </c>
      <c r="R217" t="b">
        <f t="shared" si="126"/>
        <v>1</v>
      </c>
      <c r="S217" t="b">
        <f t="shared" si="127"/>
        <v>0</v>
      </c>
      <c r="T217" t="b">
        <f t="shared" si="128"/>
        <v>0</v>
      </c>
      <c r="V217" s="1" t="e">
        <f>IF(AND(ISNUMBER(MATRIX!$F217),MATRIX!$F217&lt;&gt;0),NLT/MATRIX!$F217,"ERROR")</f>
        <v>#N/A</v>
      </c>
      <c r="X217" s="1" t="e">
        <f t="shared" si="109"/>
        <v>#N/A</v>
      </c>
      <c r="Y217" s="1" t="e">
        <f t="shared" si="110"/>
        <v>#N/A</v>
      </c>
      <c r="Z217" s="1" t="e">
        <f t="shared" si="111"/>
        <v>#N/A</v>
      </c>
      <c r="AB217" s="1" t="e">
        <f t="shared" si="112"/>
        <v>#N/A</v>
      </c>
      <c r="AC217" s="1" t="e">
        <f t="shared" si="113"/>
        <v>#N/A</v>
      </c>
      <c r="AE217" s="64" t="e">
        <f t="shared" si="114"/>
        <v>#N/A</v>
      </c>
      <c r="AF217" s="64" t="str">
        <f t="shared" si="115"/>
        <v/>
      </c>
      <c r="AH217" s="62" t="str">
        <f>IF(ISNUMBER(AE217),AE217*MATRIX!E217,"-")</f>
        <v>-</v>
      </c>
      <c r="AJ217" s="215" t="str">
        <f>IF(ISNUMBER($AE217),IF(KP="kg",AE217*MATRIX!CB217,AE217*MATRIX!CB217*2.2),"-")</f>
        <v>-</v>
      </c>
      <c r="AK217" s="65" t="str">
        <f t="shared" si="116"/>
        <v/>
      </c>
      <c r="AM217" s="1" t="e">
        <f>IF(V217&lt;&gt;0,IF(COUNT(X217:Z217),IF(R217,MATRIX!K217,IF(S217,MATRIX!L217,IF(T217,MATRIX!M217,S))),IF(COUNT(AB217:AC217),IF(R217,MATRIX!Q217,IF(S217,MATRIX!R217,"--")),"---")),"")</f>
        <v>#N/A</v>
      </c>
      <c r="AO217" s="70" t="e">
        <f>IF(V217&lt;&gt;0,IF(COUNT(X217:Z217),AM217*AE217*MATRIX!F217,IF(COUNT(AB217:AC217),AM217*AE217*MATRIX!F217/2,"")),"")</f>
        <v>#N/A</v>
      </c>
      <c r="AQ217" s="40" t="str">
        <f>IF(ISNUMBER($AE217),IF(ISNUMBER(MATRIX!U217),IF(MATRIX!U217-INT(MATRIX!U217)=0,MATRIX!U217,"("&amp;MATRIX!U217&amp;")"),"n/a"),"")</f>
        <v/>
      </c>
      <c r="AR217" s="77"/>
      <c r="AS217" s="81" t="str">
        <f>IF(ISNUMBER(AE217), IF(ISNUMBER(MATRIX!AD217),AE217*MATRIX!AD217,"n/a"),"")</f>
        <v/>
      </c>
      <c r="AT217" s="77"/>
      <c r="AU217" s="83" t="str">
        <f>IF(ISNUMBER($AE217), IF(ISNUMBER(MATRIX!AF217),$AE217*MATRIX!AF217,"n/a"),"")</f>
        <v/>
      </c>
      <c r="AV217" s="77"/>
      <c r="AW217" s="81" t="str">
        <f>IF(ISNUMBER($AE217), IF(ISNUMBER(MATRIX!AP217),$AE217*MATRIX!AP217,"n/a"),"")</f>
        <v/>
      </c>
      <c r="AX217" s="77" t="s">
        <v>434</v>
      </c>
      <c r="AY217" s="83" t="str">
        <f>IF(ISNUMBER($AE217), IF(ISNUMBER(MATRIX!AR217),$AE217*MATRIX!AR217,"n/a"),"")</f>
        <v/>
      </c>
      <c r="BA217" s="217" t="str">
        <f>IF(ISNUMBER($AE217), IF(MV&gt;200,IF(ISNUMBER(MATRIX!CL217),MATRIX!CL217,"n/a"),IF(ISNUMBER(MATRIX!CH217),MATRIX!CH217,"n/a")),"")</f>
        <v/>
      </c>
      <c r="BB217" s="1"/>
      <c r="BC217" s="1" t="str">
        <f>IF(ISNUMBER(AE217),IF(AND(ISNUMBER('Lo-Z-OUTPUT'!BA217),'Lo-Z-OUTPUT'!BA217&lt;&gt;0),'Lo-Z-OUTPUT'!BA217,'Lo-Z-INPUT'!$K$15*'Lo-Z-INPUT'!$K$7),"")</f>
        <v/>
      </c>
      <c r="BD217" s="1"/>
      <c r="BE217" s="161" t="str">
        <f t="shared" si="117"/>
        <v/>
      </c>
      <c r="BF217" s="1"/>
      <c r="BG217" s="124" t="str">
        <f>IF(ISNUMBER($AE217),IF(MV&lt;200,IF(ISNUMBER(MATRIX!AE217),ROUND((MATRIX!AE217*IDLE/1000)*CKWH,2),"-"),IF(ISNUMBER(MATRIX!AQ217),ROUND((MATRIX!AQ217*IDLE/1000)*CKWH,2),"-")),"")</f>
        <v/>
      </c>
      <c r="BH217" s="125" t="str">
        <f t="shared" si="118"/>
        <v/>
      </c>
      <c r="BJ217" s="105" t="str">
        <f>IF(ISNUMBER($AE217),IF(MV&lt;200,IF(ISNUMBER(MATRIX!AG217),ROUND((MATRIX!AG217/1000)*RUNNING*CKWH,2),"-"),IF(ISNUMBER(MATRIX!AS217),ROUND((MATRIX!AS217/1000)*RUNNING*CKWH,2),"-")),"")</f>
        <v/>
      </c>
      <c r="BK217" s="126" t="str">
        <f t="shared" si="119"/>
        <v/>
      </c>
      <c r="BM217" s="129" t="str">
        <f t="shared" si="120"/>
        <v/>
      </c>
      <c r="BN217" s="127" t="str">
        <f t="shared" si="121"/>
        <v/>
      </c>
      <c r="BP217" s="101" t="str">
        <f>IF(ISNUMBER(AE217),IF(ISNUMBER(MATRIX!BU217),AE217*MATRIX!BU217,"n/a"),"")</f>
        <v/>
      </c>
      <c r="BQ217" s="72"/>
      <c r="BR217" s="72" t="str">
        <f>IF(ISNUMBER(AE217),IF(ISNUMBER(MATRIX!BV217*BE217),AE217*MATRIX!BV217*BE217,"n/a"),"")</f>
        <v/>
      </c>
      <c r="BS217" s="72"/>
      <c r="BT217" s="100" t="str">
        <f t="shared" si="122"/>
        <v/>
      </c>
      <c r="BU217" s="96"/>
      <c r="BV217" s="157" t="str">
        <f t="shared" si="123"/>
        <v/>
      </c>
      <c r="BW217" s="158" t="str">
        <f t="shared" si="124"/>
        <v/>
      </c>
      <c r="BY217" s="85" t="str">
        <f>IF(ISNUMBER(AE217),IF(ISNUMBER(MATRIX!Y217),MATRIX!Y217,"n/a"),"")</f>
        <v/>
      </c>
      <c r="BZ217" s="86" t="str">
        <f t="shared" si="125"/>
        <v/>
      </c>
    </row>
    <row r="218" spans="1:78">
      <c r="A218" s="491" t="e">
        <f>MATRIX!A218</f>
        <v>#N/A</v>
      </c>
      <c r="B218" s="491" t="e">
        <f>IF(MATRIX!B218&lt;&gt;0,MATRIX!B218,"-")</f>
        <v>#N/A</v>
      </c>
      <c r="D218" t="b">
        <f>ISNUMBER(MATRIX!K218)</f>
        <v>0</v>
      </c>
      <c r="E218" t="b">
        <f>ISNUMBER(MATRIX!L218)</f>
        <v>0</v>
      </c>
      <c r="F218" t="b">
        <f>ISNUMBER(MATRIX!M218)</f>
        <v>0</v>
      </c>
      <c r="H218" t="b">
        <f>ISNUMBER(MATRIX!Q218)</f>
        <v>0</v>
      </c>
      <c r="I218" t="b">
        <f>ISNUMBER(MATRIX!R218)</f>
        <v>0</v>
      </c>
      <c r="K218" t="e">
        <f>AND(WLT&lt;=MATRIX!K218,MATRIX!K218&lt;=PIU*WLT)</f>
        <v>#N/A</v>
      </c>
      <c r="L218" t="e">
        <f>AND(WLT&lt;=MATRIX!L218,MATRIX!L218&lt;=PIU*WLT)</f>
        <v>#N/A</v>
      </c>
      <c r="M218" t="e">
        <f>AND(WLT&lt;=MATRIX!M218,MATRIX!M218&lt;=PIU*WLT)</f>
        <v>#N/A</v>
      </c>
      <c r="O218" t="e">
        <f>AND(WLT&lt;=MATRIX!Q218,MATRIX!Q218&lt;=PIU*WLT)</f>
        <v>#N/A</v>
      </c>
      <c r="P218" t="e">
        <f>AND(WLT&lt;=MATRIX!R218,MATRIX!R218&lt;=PIU*WLT)</f>
        <v>#N/A</v>
      </c>
      <c r="R218" t="b">
        <f t="shared" si="126"/>
        <v>1</v>
      </c>
      <c r="S218" t="b">
        <f t="shared" si="127"/>
        <v>0</v>
      </c>
      <c r="T218" t="b">
        <f t="shared" si="128"/>
        <v>0</v>
      </c>
      <c r="V218" s="1" t="e">
        <f>IF(AND(ISNUMBER(MATRIX!$F218),MATRIX!$F218&lt;&gt;0),NLT/MATRIX!$F218,"ERROR")</f>
        <v>#N/A</v>
      </c>
      <c r="X218" s="1" t="e">
        <f t="shared" si="109"/>
        <v>#N/A</v>
      </c>
      <c r="Y218" s="1" t="e">
        <f t="shared" si="110"/>
        <v>#N/A</v>
      </c>
      <c r="Z218" s="1" t="e">
        <f t="shared" si="111"/>
        <v>#N/A</v>
      </c>
      <c r="AB218" s="1" t="e">
        <f t="shared" si="112"/>
        <v>#N/A</v>
      </c>
      <c r="AC218" s="1" t="e">
        <f t="shared" si="113"/>
        <v>#N/A</v>
      </c>
      <c r="AE218" s="64" t="e">
        <f t="shared" si="114"/>
        <v>#N/A</v>
      </c>
      <c r="AF218" s="64" t="str">
        <f t="shared" si="115"/>
        <v/>
      </c>
      <c r="AH218" s="62" t="str">
        <f>IF(ISNUMBER(AE218),AE218*MATRIX!E218,"-")</f>
        <v>-</v>
      </c>
      <c r="AJ218" s="215" t="str">
        <f>IF(ISNUMBER($AE218),IF(KP="kg",AE218*MATRIX!CB218,AE218*MATRIX!CB218*2.2),"-")</f>
        <v>-</v>
      </c>
      <c r="AK218" s="65" t="str">
        <f t="shared" si="116"/>
        <v/>
      </c>
      <c r="AM218" s="1" t="e">
        <f>IF(V218&lt;&gt;0,IF(COUNT(X218:Z218),IF(R218,MATRIX!K218,IF(S218,MATRIX!L218,IF(T218,MATRIX!M218,S))),IF(COUNT(AB218:AC218),IF(R218,MATRIX!Q218,IF(S218,MATRIX!R218,"--")),"---")),"")</f>
        <v>#N/A</v>
      </c>
      <c r="AO218" s="70" t="e">
        <f>IF(V218&lt;&gt;0,IF(COUNT(X218:Z218),AM218*AE218*MATRIX!F218,IF(COUNT(AB218:AC218),AM218*AE218*MATRIX!F218/2,"")),"")</f>
        <v>#N/A</v>
      </c>
      <c r="AQ218" s="40" t="str">
        <f>IF(ISNUMBER($AE218),IF(ISNUMBER(MATRIX!U218),IF(MATRIX!U218-INT(MATRIX!U218)=0,MATRIX!U218,"("&amp;MATRIX!U218&amp;")"),"n/a"),"")</f>
        <v/>
      </c>
      <c r="AR218" s="77"/>
      <c r="AS218" s="81" t="str">
        <f>IF(ISNUMBER(AE218), IF(ISNUMBER(MATRIX!AD218),AE218*MATRIX!AD218,"n/a"),"")</f>
        <v/>
      </c>
      <c r="AT218" s="77"/>
      <c r="AU218" s="83" t="str">
        <f>IF(ISNUMBER($AE218), IF(ISNUMBER(MATRIX!AF218),$AE218*MATRIX!AF218,"n/a"),"")</f>
        <v/>
      </c>
      <c r="AV218" s="77"/>
      <c r="AW218" s="81" t="str">
        <f>IF(ISNUMBER($AE218), IF(ISNUMBER(MATRIX!AP218),$AE218*MATRIX!AP218,"n/a"),"")</f>
        <v/>
      </c>
      <c r="AX218" s="77" t="s">
        <v>434</v>
      </c>
      <c r="AY218" s="83" t="str">
        <f>IF(ISNUMBER($AE218), IF(ISNUMBER(MATRIX!AR218),$AE218*MATRIX!AR218,"n/a"),"")</f>
        <v/>
      </c>
      <c r="BA218" s="217" t="str">
        <f>IF(ISNUMBER($AE218), IF(MV&gt;200,IF(ISNUMBER(MATRIX!CL218),MATRIX!CL218,"n/a"),IF(ISNUMBER(MATRIX!CH218),MATRIX!CH218,"n/a")),"")</f>
        <v/>
      </c>
      <c r="BB218" s="1"/>
      <c r="BC218" s="1" t="str">
        <f>IF(ISNUMBER(AE218),IF(AND(ISNUMBER('Lo-Z-OUTPUT'!BA218),'Lo-Z-OUTPUT'!BA218&lt;&gt;0),'Lo-Z-OUTPUT'!BA218,'Lo-Z-INPUT'!$K$15*'Lo-Z-INPUT'!$K$7),"")</f>
        <v/>
      </c>
      <c r="BD218" s="1"/>
      <c r="BE218" s="161" t="str">
        <f t="shared" si="117"/>
        <v/>
      </c>
      <c r="BF218" s="1"/>
      <c r="BG218" s="124" t="str">
        <f>IF(ISNUMBER($AE218),IF(MV&lt;200,IF(ISNUMBER(MATRIX!AE218),ROUND((MATRIX!AE218*IDLE/1000)*CKWH,2),"-"),IF(ISNUMBER(MATRIX!AQ218),ROUND((MATRIX!AQ218*IDLE/1000)*CKWH,2),"-")),"")</f>
        <v/>
      </c>
      <c r="BH218" s="125" t="str">
        <f t="shared" si="118"/>
        <v/>
      </c>
      <c r="BJ218" s="105" t="str">
        <f>IF(ISNUMBER($AE218),IF(MV&lt;200,IF(ISNUMBER(MATRIX!AG218),ROUND((MATRIX!AG218/1000)*RUNNING*CKWH,2),"-"),IF(ISNUMBER(MATRIX!AS218),ROUND((MATRIX!AS218/1000)*RUNNING*CKWH,2),"-")),"")</f>
        <v/>
      </c>
      <c r="BK218" s="126" t="str">
        <f t="shared" si="119"/>
        <v/>
      </c>
      <c r="BM218" s="129" t="str">
        <f t="shared" si="120"/>
        <v/>
      </c>
      <c r="BN218" s="127" t="str">
        <f t="shared" si="121"/>
        <v/>
      </c>
      <c r="BP218" s="101" t="str">
        <f>IF(ISNUMBER(AE218),IF(ISNUMBER(MATRIX!BU218),AE218*MATRIX!BU218,"n/a"),"")</f>
        <v/>
      </c>
      <c r="BQ218" s="72"/>
      <c r="BR218" s="72" t="str">
        <f>IF(ISNUMBER(AE218),IF(ISNUMBER(MATRIX!BV218*BE218),AE218*MATRIX!BV218*BE218,"n/a"),"")</f>
        <v/>
      </c>
      <c r="BS218" s="72"/>
      <c r="BT218" s="100" t="str">
        <f t="shared" si="122"/>
        <v/>
      </c>
      <c r="BU218" s="96"/>
      <c r="BV218" s="157" t="str">
        <f t="shared" si="123"/>
        <v/>
      </c>
      <c r="BW218" s="158" t="str">
        <f t="shared" si="124"/>
        <v/>
      </c>
      <c r="BY218" s="85" t="str">
        <f>IF(ISNUMBER(AE218),IF(ISNUMBER(MATRIX!Y218),MATRIX!Y218,"n/a"),"")</f>
        <v/>
      </c>
      <c r="BZ218" s="86" t="str">
        <f t="shared" si="125"/>
        <v/>
      </c>
    </row>
    <row r="219" spans="1:78">
      <c r="A219" s="491" t="e">
        <f>MATRIX!A219</f>
        <v>#N/A</v>
      </c>
      <c r="B219" s="491" t="e">
        <f>IF(MATRIX!B219&lt;&gt;0,MATRIX!B219,"-")</f>
        <v>#N/A</v>
      </c>
      <c r="D219" t="b">
        <f>ISNUMBER(MATRIX!K219)</f>
        <v>0</v>
      </c>
      <c r="E219" t="b">
        <f>ISNUMBER(MATRIX!L219)</f>
        <v>0</v>
      </c>
      <c r="F219" t="b">
        <f>ISNUMBER(MATRIX!M219)</f>
        <v>0</v>
      </c>
      <c r="H219" t="b">
        <f>ISNUMBER(MATRIX!Q219)</f>
        <v>0</v>
      </c>
      <c r="I219" t="b">
        <f>ISNUMBER(MATRIX!R219)</f>
        <v>0</v>
      </c>
      <c r="K219" t="e">
        <f>AND(WLT&lt;=MATRIX!K219,MATRIX!K219&lt;=PIU*WLT)</f>
        <v>#N/A</v>
      </c>
      <c r="L219" t="e">
        <f>AND(WLT&lt;=MATRIX!L219,MATRIX!L219&lt;=PIU*WLT)</f>
        <v>#N/A</v>
      </c>
      <c r="M219" t="e">
        <f>AND(WLT&lt;=MATRIX!M219,MATRIX!M219&lt;=PIU*WLT)</f>
        <v>#N/A</v>
      </c>
      <c r="O219" t="e">
        <f>AND(WLT&lt;=MATRIX!Q219,MATRIX!Q219&lt;=PIU*WLT)</f>
        <v>#N/A</v>
      </c>
      <c r="P219" t="e">
        <f>AND(WLT&lt;=MATRIX!R219,MATRIX!R219&lt;=PIU*WLT)</f>
        <v>#N/A</v>
      </c>
      <c r="R219" t="b">
        <f t="shared" si="126"/>
        <v>1</v>
      </c>
      <c r="S219" t="b">
        <f t="shared" si="127"/>
        <v>0</v>
      </c>
      <c r="T219" t="b">
        <f t="shared" si="128"/>
        <v>0</v>
      </c>
      <c r="V219" s="1" t="e">
        <f>IF(AND(ISNUMBER(MATRIX!$F219),MATRIX!$F219&lt;&gt;0),NLT/MATRIX!$F219,"ERROR")</f>
        <v>#N/A</v>
      </c>
      <c r="X219" s="1" t="e">
        <f t="shared" si="109"/>
        <v>#N/A</v>
      </c>
      <c r="Y219" s="1" t="e">
        <f t="shared" si="110"/>
        <v>#N/A</v>
      </c>
      <c r="Z219" s="1" t="e">
        <f t="shared" si="111"/>
        <v>#N/A</v>
      </c>
      <c r="AB219" s="1" t="e">
        <f t="shared" si="112"/>
        <v>#N/A</v>
      </c>
      <c r="AC219" s="1" t="e">
        <f t="shared" si="113"/>
        <v>#N/A</v>
      </c>
      <c r="AE219" s="64" t="e">
        <f t="shared" si="114"/>
        <v>#N/A</v>
      </c>
      <c r="AF219" s="64" t="str">
        <f t="shared" si="115"/>
        <v/>
      </c>
      <c r="AH219" s="62" t="str">
        <f>IF(ISNUMBER(AE219),AE219*MATRIX!E219,"-")</f>
        <v>-</v>
      </c>
      <c r="AJ219" s="215" t="str">
        <f>IF(ISNUMBER($AE219),IF(KP="kg",AE219*MATRIX!CB219,AE219*MATRIX!CB219*2.2),"-")</f>
        <v>-</v>
      </c>
      <c r="AK219" s="65" t="str">
        <f t="shared" si="116"/>
        <v/>
      </c>
      <c r="AM219" s="1" t="e">
        <f>IF(V219&lt;&gt;0,IF(COUNT(X219:Z219),IF(R219,MATRIX!K219,IF(S219,MATRIX!L219,IF(T219,MATRIX!M219,S))),IF(COUNT(AB219:AC219),IF(R219,MATRIX!Q219,IF(S219,MATRIX!R219,"--")),"---")),"")</f>
        <v>#N/A</v>
      </c>
      <c r="AO219" s="70" t="e">
        <f>IF(V219&lt;&gt;0,IF(COUNT(X219:Z219),AM219*AE219*MATRIX!F219,IF(COUNT(AB219:AC219),AM219*AE219*MATRIX!F219/2,"")),"")</f>
        <v>#N/A</v>
      </c>
      <c r="AQ219" s="40" t="str">
        <f>IF(ISNUMBER($AE219),IF(ISNUMBER(MATRIX!U219),IF(MATRIX!U219-INT(MATRIX!U219)=0,MATRIX!U219,"("&amp;MATRIX!U219&amp;")"),"n/a"),"")</f>
        <v/>
      </c>
      <c r="AR219" s="77"/>
      <c r="AS219" s="81" t="str">
        <f>IF(ISNUMBER(AE219), IF(ISNUMBER(MATRIX!AD219),AE219*MATRIX!AD219,"n/a"),"")</f>
        <v/>
      </c>
      <c r="AT219" s="77"/>
      <c r="AU219" s="83" t="str">
        <f>IF(ISNUMBER($AE219), IF(ISNUMBER(MATRIX!AF219),$AE219*MATRIX!AF219,"n/a"),"")</f>
        <v/>
      </c>
      <c r="AV219" s="77"/>
      <c r="AW219" s="81" t="str">
        <f>IF(ISNUMBER($AE219), IF(ISNUMBER(MATRIX!AP219),$AE219*MATRIX!AP219,"n/a"),"")</f>
        <v/>
      </c>
      <c r="AX219" s="77" t="s">
        <v>434</v>
      </c>
      <c r="AY219" s="83" t="str">
        <f>IF(ISNUMBER($AE219), IF(ISNUMBER(MATRIX!AR219),$AE219*MATRIX!AR219,"n/a"),"")</f>
        <v/>
      </c>
      <c r="BA219" s="217" t="str">
        <f>IF(ISNUMBER($AE219), IF(MV&gt;200,IF(ISNUMBER(MATRIX!CL219),MATRIX!CL219,"n/a"),IF(ISNUMBER(MATRIX!CH219),MATRIX!CH219,"n/a")),"")</f>
        <v/>
      </c>
      <c r="BB219" s="1"/>
      <c r="BC219" s="1" t="str">
        <f>IF(ISNUMBER(AE219),IF(AND(ISNUMBER('Lo-Z-OUTPUT'!BA219),'Lo-Z-OUTPUT'!BA219&lt;&gt;0),'Lo-Z-OUTPUT'!BA219,'Lo-Z-INPUT'!$K$15*'Lo-Z-INPUT'!$K$7),"")</f>
        <v/>
      </c>
      <c r="BD219" s="1"/>
      <c r="BE219" s="161" t="str">
        <f t="shared" si="117"/>
        <v/>
      </c>
      <c r="BF219" s="1"/>
      <c r="BG219" s="124" t="str">
        <f>IF(ISNUMBER($AE219),IF(MV&lt;200,IF(ISNUMBER(MATRIX!AE219),ROUND((MATRIX!AE219*IDLE/1000)*CKWH,2),"-"),IF(ISNUMBER(MATRIX!AQ219),ROUND((MATRIX!AQ219*IDLE/1000)*CKWH,2),"-")),"")</f>
        <v/>
      </c>
      <c r="BH219" s="125" t="str">
        <f t="shared" si="118"/>
        <v/>
      </c>
      <c r="BJ219" s="105" t="str">
        <f>IF(ISNUMBER($AE219),IF(MV&lt;200,IF(ISNUMBER(MATRIX!AG219),ROUND((MATRIX!AG219/1000)*RUNNING*CKWH,2),"-"),IF(ISNUMBER(MATRIX!AS219),ROUND((MATRIX!AS219/1000)*RUNNING*CKWH,2),"-")),"")</f>
        <v/>
      </c>
      <c r="BK219" s="126" t="str">
        <f t="shared" si="119"/>
        <v/>
      </c>
      <c r="BM219" s="129" t="str">
        <f t="shared" si="120"/>
        <v/>
      </c>
      <c r="BN219" s="127" t="str">
        <f t="shared" si="121"/>
        <v/>
      </c>
      <c r="BP219" s="101" t="str">
        <f>IF(ISNUMBER(AE219),IF(ISNUMBER(MATRIX!BU219),AE219*MATRIX!BU219,"n/a"),"")</f>
        <v/>
      </c>
      <c r="BQ219" s="72"/>
      <c r="BR219" s="72" t="str">
        <f>IF(ISNUMBER(AE219),IF(ISNUMBER(MATRIX!BV219*BE219),AE219*MATRIX!BV219*BE219,"n/a"),"")</f>
        <v/>
      </c>
      <c r="BS219" s="72"/>
      <c r="BT219" s="100" t="str">
        <f t="shared" si="122"/>
        <v/>
      </c>
      <c r="BU219" s="96"/>
      <c r="BV219" s="157" t="str">
        <f t="shared" si="123"/>
        <v/>
      </c>
      <c r="BW219" s="158" t="str">
        <f t="shared" si="124"/>
        <v/>
      </c>
      <c r="BY219" s="85" t="str">
        <f>IF(ISNUMBER(AE219),IF(ISNUMBER(MATRIX!Y219),MATRIX!Y219,"n/a"),"")</f>
        <v/>
      </c>
      <c r="BZ219" s="86" t="str">
        <f t="shared" si="125"/>
        <v/>
      </c>
    </row>
    <row r="220" spans="1:78">
      <c r="A220" s="491" t="e">
        <f>MATRIX!A220</f>
        <v>#N/A</v>
      </c>
      <c r="B220" s="491" t="e">
        <f>IF(MATRIX!B220&lt;&gt;0,MATRIX!B220,"-")</f>
        <v>#N/A</v>
      </c>
      <c r="D220" t="b">
        <f>ISNUMBER(MATRIX!K220)</f>
        <v>0</v>
      </c>
      <c r="E220" t="b">
        <f>ISNUMBER(MATRIX!L220)</f>
        <v>0</v>
      </c>
      <c r="F220" t="b">
        <f>ISNUMBER(MATRIX!M220)</f>
        <v>0</v>
      </c>
      <c r="H220" t="b">
        <f>ISNUMBER(MATRIX!Q220)</f>
        <v>0</v>
      </c>
      <c r="I220" t="b">
        <f>ISNUMBER(MATRIX!R220)</f>
        <v>0</v>
      </c>
      <c r="K220" t="e">
        <f>AND(WLT&lt;=MATRIX!K220,MATRIX!K220&lt;=PIU*WLT)</f>
        <v>#N/A</v>
      </c>
      <c r="L220" t="e">
        <f>AND(WLT&lt;=MATRIX!L220,MATRIX!L220&lt;=PIU*WLT)</f>
        <v>#N/A</v>
      </c>
      <c r="M220" t="e">
        <f>AND(WLT&lt;=MATRIX!M220,MATRIX!M220&lt;=PIU*WLT)</f>
        <v>#N/A</v>
      </c>
      <c r="O220" t="e">
        <f>AND(WLT&lt;=MATRIX!Q220,MATRIX!Q220&lt;=PIU*WLT)</f>
        <v>#N/A</v>
      </c>
      <c r="P220" t="e">
        <f>AND(WLT&lt;=MATRIX!R220,MATRIX!R220&lt;=PIU*WLT)</f>
        <v>#N/A</v>
      </c>
      <c r="R220" t="b">
        <f t="shared" si="126"/>
        <v>1</v>
      </c>
      <c r="S220" t="b">
        <f t="shared" si="127"/>
        <v>0</v>
      </c>
      <c r="T220" t="b">
        <f t="shared" si="128"/>
        <v>0</v>
      </c>
      <c r="V220" s="1" t="e">
        <f>IF(AND(ISNUMBER(MATRIX!$F220),MATRIX!$F220&lt;&gt;0),NLT/MATRIX!$F220,"ERROR")</f>
        <v>#N/A</v>
      </c>
      <c r="X220" s="1" t="e">
        <f t="shared" si="109"/>
        <v>#N/A</v>
      </c>
      <c r="Y220" s="1" t="e">
        <f t="shared" si="110"/>
        <v>#N/A</v>
      </c>
      <c r="Z220" s="1" t="e">
        <f t="shared" si="111"/>
        <v>#N/A</v>
      </c>
      <c r="AB220" s="1" t="e">
        <f t="shared" si="112"/>
        <v>#N/A</v>
      </c>
      <c r="AC220" s="1" t="e">
        <f t="shared" si="113"/>
        <v>#N/A</v>
      </c>
      <c r="AE220" s="64" t="e">
        <f t="shared" si="114"/>
        <v>#N/A</v>
      </c>
      <c r="AF220" s="64" t="str">
        <f t="shared" si="115"/>
        <v/>
      </c>
      <c r="AH220" s="62" t="str">
        <f>IF(ISNUMBER(AE220),AE220*MATRIX!E220,"-")</f>
        <v>-</v>
      </c>
      <c r="AJ220" s="215" t="str">
        <f>IF(ISNUMBER($AE220),IF(KP="kg",AE220*MATRIX!CB220,AE220*MATRIX!CB220*2.2),"-")</f>
        <v>-</v>
      </c>
      <c r="AK220" s="65" t="str">
        <f t="shared" si="116"/>
        <v/>
      </c>
      <c r="AM220" s="1" t="e">
        <f>IF(V220&lt;&gt;0,IF(COUNT(X220:Z220),IF(R220,MATRIX!K220,IF(S220,MATRIX!L220,IF(T220,MATRIX!M220,S))),IF(COUNT(AB220:AC220),IF(R220,MATRIX!Q220,IF(S220,MATRIX!R220,"--")),"---")),"")</f>
        <v>#N/A</v>
      </c>
      <c r="AO220" s="70" t="e">
        <f>IF(V220&lt;&gt;0,IF(COUNT(X220:Z220),AM220*AE220*MATRIX!F220,IF(COUNT(AB220:AC220),AM220*AE220*MATRIX!F220/2,"")),"")</f>
        <v>#N/A</v>
      </c>
      <c r="AQ220" s="40" t="str">
        <f>IF(ISNUMBER($AE220),IF(ISNUMBER(MATRIX!U220),IF(MATRIX!U220-INT(MATRIX!U220)=0,MATRIX!U220,"("&amp;MATRIX!U220&amp;")"),"n/a"),"")</f>
        <v/>
      </c>
      <c r="AR220" s="77"/>
      <c r="AS220" s="81" t="str">
        <f>IF(ISNUMBER(AE220), IF(ISNUMBER(MATRIX!AD220),AE220*MATRIX!AD220,"n/a"),"")</f>
        <v/>
      </c>
      <c r="AT220" s="77"/>
      <c r="AU220" s="83" t="str">
        <f>IF(ISNUMBER($AE220), IF(ISNUMBER(MATRIX!AF220),$AE220*MATRIX!AF220,"n/a"),"")</f>
        <v/>
      </c>
      <c r="AV220" s="77"/>
      <c r="AW220" s="81" t="str">
        <f>IF(ISNUMBER($AE220), IF(ISNUMBER(MATRIX!AP220),$AE220*MATRIX!AP220,"n/a"),"")</f>
        <v/>
      </c>
      <c r="AX220" s="77" t="s">
        <v>434</v>
      </c>
      <c r="AY220" s="83" t="str">
        <f>IF(ISNUMBER($AE220), IF(ISNUMBER(MATRIX!AR220),$AE220*MATRIX!AR220,"n/a"),"")</f>
        <v/>
      </c>
      <c r="BA220" s="217" t="str">
        <f>IF(ISNUMBER($AE220), IF(MV&gt;200,IF(ISNUMBER(MATRIX!CL220),MATRIX!CL220,"n/a"),IF(ISNUMBER(MATRIX!CH220),MATRIX!CH220,"n/a")),"")</f>
        <v/>
      </c>
      <c r="BB220" s="1"/>
      <c r="BC220" s="1" t="str">
        <f>IF(ISNUMBER(AE220),IF(AND(ISNUMBER('Lo-Z-OUTPUT'!BA220),'Lo-Z-OUTPUT'!BA220&lt;&gt;0),'Lo-Z-OUTPUT'!BA220,'Lo-Z-INPUT'!$K$15*'Lo-Z-INPUT'!$K$7),"")</f>
        <v/>
      </c>
      <c r="BD220" s="1"/>
      <c r="BE220" s="161" t="str">
        <f t="shared" si="117"/>
        <v/>
      </c>
      <c r="BF220" s="1"/>
      <c r="BG220" s="124" t="str">
        <f>IF(ISNUMBER($AE220),IF(MV&lt;200,IF(ISNUMBER(MATRIX!AE220),ROUND((MATRIX!AE220*IDLE/1000)*CKWH,2),"-"),IF(ISNUMBER(MATRIX!AQ220),ROUND((MATRIX!AQ220*IDLE/1000)*CKWH,2),"-")),"")</f>
        <v/>
      </c>
      <c r="BH220" s="125" t="str">
        <f t="shared" si="118"/>
        <v/>
      </c>
      <c r="BJ220" s="105" t="str">
        <f>IF(ISNUMBER($AE220),IF(MV&lt;200,IF(ISNUMBER(MATRIX!AG220),ROUND((MATRIX!AG220/1000)*RUNNING*CKWH,2),"-"),IF(ISNUMBER(MATRIX!AS220),ROUND((MATRIX!AS220/1000)*RUNNING*CKWH,2),"-")),"")</f>
        <v/>
      </c>
      <c r="BK220" s="126" t="str">
        <f t="shared" si="119"/>
        <v/>
      </c>
      <c r="BM220" s="129" t="str">
        <f t="shared" si="120"/>
        <v/>
      </c>
      <c r="BN220" s="127" t="str">
        <f t="shared" si="121"/>
        <v/>
      </c>
      <c r="BP220" s="101" t="str">
        <f>IF(ISNUMBER(AE220),IF(ISNUMBER(MATRIX!BU220),AE220*MATRIX!BU220,"n/a"),"")</f>
        <v/>
      </c>
      <c r="BQ220" s="72"/>
      <c r="BR220" s="72" t="str">
        <f>IF(ISNUMBER(AE220),IF(ISNUMBER(MATRIX!BV220*BE220),AE220*MATRIX!BV220*BE220,"n/a"),"")</f>
        <v/>
      </c>
      <c r="BS220" s="72"/>
      <c r="BT220" s="100" t="str">
        <f t="shared" si="122"/>
        <v/>
      </c>
      <c r="BU220" s="96"/>
      <c r="BV220" s="157" t="str">
        <f t="shared" si="123"/>
        <v/>
      </c>
      <c r="BW220" s="158" t="str">
        <f t="shared" si="124"/>
        <v/>
      </c>
      <c r="BY220" s="85" t="str">
        <f>IF(ISNUMBER(AE220),IF(ISNUMBER(MATRIX!Y220),MATRIX!Y220,"n/a"),"")</f>
        <v/>
      </c>
      <c r="BZ220" s="86" t="str">
        <f t="shared" si="125"/>
        <v/>
      </c>
    </row>
    <row r="221" spans="1:78">
      <c r="A221" s="491" t="e">
        <f>MATRIX!A221</f>
        <v>#N/A</v>
      </c>
      <c r="B221" s="491" t="e">
        <f>IF(MATRIX!B221&lt;&gt;0,MATRIX!B221,"-")</f>
        <v>#N/A</v>
      </c>
      <c r="D221" t="b">
        <f>ISNUMBER(MATRIX!K221)</f>
        <v>0</v>
      </c>
      <c r="E221" t="b">
        <f>ISNUMBER(MATRIX!L221)</f>
        <v>0</v>
      </c>
      <c r="F221" t="b">
        <f>ISNUMBER(MATRIX!M221)</f>
        <v>0</v>
      </c>
      <c r="H221" t="b">
        <f>ISNUMBER(MATRIX!Q221)</f>
        <v>0</v>
      </c>
      <c r="I221" t="b">
        <f>ISNUMBER(MATRIX!R221)</f>
        <v>0</v>
      </c>
      <c r="K221" t="e">
        <f>AND(WLT&lt;=MATRIX!K221,MATRIX!K221&lt;=PIU*WLT)</f>
        <v>#N/A</v>
      </c>
      <c r="L221" t="e">
        <f>AND(WLT&lt;=MATRIX!L221,MATRIX!L221&lt;=PIU*WLT)</f>
        <v>#N/A</v>
      </c>
      <c r="M221" t="e">
        <f>AND(WLT&lt;=MATRIX!M221,MATRIX!M221&lt;=PIU*WLT)</f>
        <v>#N/A</v>
      </c>
      <c r="O221" t="e">
        <f>AND(WLT&lt;=MATRIX!Q221,MATRIX!Q221&lt;=PIU*WLT)</f>
        <v>#N/A</v>
      </c>
      <c r="P221" t="e">
        <f>AND(WLT&lt;=MATRIX!R221,MATRIX!R221&lt;=PIU*WLT)</f>
        <v>#N/A</v>
      </c>
      <c r="R221" t="b">
        <f t="shared" si="126"/>
        <v>1</v>
      </c>
      <c r="S221" t="b">
        <f t="shared" si="127"/>
        <v>0</v>
      </c>
      <c r="T221" t="b">
        <f t="shared" si="128"/>
        <v>0</v>
      </c>
      <c r="V221" s="1" t="e">
        <f>IF(AND(ISNUMBER(MATRIX!$F221),MATRIX!$F221&lt;&gt;0),NLT/MATRIX!$F221,"ERROR")</f>
        <v>#N/A</v>
      </c>
      <c r="X221" s="1" t="e">
        <f t="shared" si="109"/>
        <v>#N/A</v>
      </c>
      <c r="Y221" s="1" t="e">
        <f t="shared" si="110"/>
        <v>#N/A</v>
      </c>
      <c r="Z221" s="1" t="e">
        <f t="shared" si="111"/>
        <v>#N/A</v>
      </c>
      <c r="AB221" s="1" t="e">
        <f t="shared" si="112"/>
        <v>#N/A</v>
      </c>
      <c r="AC221" s="1" t="e">
        <f t="shared" si="113"/>
        <v>#N/A</v>
      </c>
      <c r="AE221" s="64" t="e">
        <f t="shared" si="114"/>
        <v>#N/A</v>
      </c>
      <c r="AF221" s="64" t="str">
        <f t="shared" si="115"/>
        <v/>
      </c>
      <c r="AH221" s="62" t="str">
        <f>IF(ISNUMBER(AE221),AE221*MATRIX!E221,"-")</f>
        <v>-</v>
      </c>
      <c r="AJ221" s="215" t="str">
        <f>IF(ISNUMBER($AE221),IF(KP="kg",AE221*MATRIX!CB221,AE221*MATRIX!CB221*2.2),"-")</f>
        <v>-</v>
      </c>
      <c r="AK221" s="65" t="str">
        <f t="shared" si="116"/>
        <v/>
      </c>
      <c r="AM221" s="1" t="e">
        <f>IF(V221&lt;&gt;0,IF(COUNT(X221:Z221),IF(R221,MATRIX!K221,IF(S221,MATRIX!L221,IF(T221,MATRIX!M221,S))),IF(COUNT(AB221:AC221),IF(R221,MATRIX!Q221,IF(S221,MATRIX!R221,"--")),"---")),"")</f>
        <v>#N/A</v>
      </c>
      <c r="AO221" s="70" t="e">
        <f>IF(V221&lt;&gt;0,IF(COUNT(X221:Z221),AM221*AE221*MATRIX!F221,IF(COUNT(AB221:AC221),AM221*AE221*MATRIX!F221/2,"")),"")</f>
        <v>#N/A</v>
      </c>
      <c r="AQ221" s="40" t="str">
        <f>IF(ISNUMBER($AE221),IF(ISNUMBER(MATRIX!U221),IF(MATRIX!U221-INT(MATRIX!U221)=0,MATRIX!U221,"("&amp;MATRIX!U221&amp;")"),"n/a"),"")</f>
        <v/>
      </c>
      <c r="AR221" s="77"/>
      <c r="AS221" s="81" t="str">
        <f>IF(ISNUMBER(AE221), IF(ISNUMBER(MATRIX!AD221),AE221*MATRIX!AD221,"n/a"),"")</f>
        <v/>
      </c>
      <c r="AT221" s="77"/>
      <c r="AU221" s="83" t="str">
        <f>IF(ISNUMBER($AE221), IF(ISNUMBER(MATRIX!AF221),$AE221*MATRIX!AF221,"n/a"),"")</f>
        <v/>
      </c>
      <c r="AV221" s="77"/>
      <c r="AW221" s="81" t="str">
        <f>IF(ISNUMBER($AE221), IF(ISNUMBER(MATRIX!AP221),$AE221*MATRIX!AP221,"n/a"),"")</f>
        <v/>
      </c>
      <c r="AX221" s="77" t="s">
        <v>434</v>
      </c>
      <c r="AY221" s="83" t="str">
        <f>IF(ISNUMBER($AE221), IF(ISNUMBER(MATRIX!AR221),$AE221*MATRIX!AR221,"n/a"),"")</f>
        <v/>
      </c>
      <c r="BA221" s="217" t="str">
        <f>IF(ISNUMBER($AE221), IF(MV&gt;200,IF(ISNUMBER(MATRIX!CL221),MATRIX!CL221,"n/a"),IF(ISNUMBER(MATRIX!CH221),MATRIX!CH221,"n/a")),"")</f>
        <v/>
      </c>
      <c r="BB221" s="1"/>
      <c r="BC221" s="1" t="str">
        <f>IF(ISNUMBER(AE221),IF(AND(ISNUMBER('Lo-Z-OUTPUT'!BA221),'Lo-Z-OUTPUT'!BA221&lt;&gt;0),'Lo-Z-OUTPUT'!BA221,'Lo-Z-INPUT'!$K$15*'Lo-Z-INPUT'!$K$7),"")</f>
        <v/>
      </c>
      <c r="BD221" s="1"/>
      <c r="BE221" s="161" t="str">
        <f t="shared" si="117"/>
        <v/>
      </c>
      <c r="BF221" s="1"/>
      <c r="BG221" s="124" t="str">
        <f>IF(ISNUMBER($AE221),IF(MV&lt;200,IF(ISNUMBER(MATRIX!AE221),ROUND((MATRIX!AE221*IDLE/1000)*CKWH,2),"-"),IF(ISNUMBER(MATRIX!AQ221),ROUND((MATRIX!AQ221*IDLE/1000)*CKWH,2),"-")),"")</f>
        <v/>
      </c>
      <c r="BH221" s="125" t="str">
        <f t="shared" si="118"/>
        <v/>
      </c>
      <c r="BJ221" s="105" t="str">
        <f>IF(ISNUMBER($AE221),IF(MV&lt;200,IF(ISNUMBER(MATRIX!AG221),ROUND((MATRIX!AG221/1000)*RUNNING*CKWH,2),"-"),IF(ISNUMBER(MATRIX!AS221),ROUND((MATRIX!AS221/1000)*RUNNING*CKWH,2),"-")),"")</f>
        <v/>
      </c>
      <c r="BK221" s="126" t="str">
        <f t="shared" si="119"/>
        <v/>
      </c>
      <c r="BM221" s="129" t="str">
        <f t="shared" si="120"/>
        <v/>
      </c>
      <c r="BN221" s="127" t="str">
        <f t="shared" si="121"/>
        <v/>
      </c>
      <c r="BP221" s="101" t="str">
        <f>IF(ISNUMBER(AE221),IF(ISNUMBER(MATRIX!BU221),AE221*MATRIX!BU221,"n/a"),"")</f>
        <v/>
      </c>
      <c r="BQ221" s="72"/>
      <c r="BR221" s="72" t="str">
        <f>IF(ISNUMBER(AE221),IF(ISNUMBER(MATRIX!BV221*BE221),AE221*MATRIX!BV221*BE221,"n/a"),"")</f>
        <v/>
      </c>
      <c r="BS221" s="72"/>
      <c r="BT221" s="100" t="str">
        <f t="shared" si="122"/>
        <v/>
      </c>
      <c r="BU221" s="96"/>
      <c r="BV221" s="157" t="str">
        <f t="shared" si="123"/>
        <v/>
      </c>
      <c r="BW221" s="158" t="str">
        <f t="shared" si="124"/>
        <v/>
      </c>
      <c r="BY221" s="85" t="str">
        <f>IF(ISNUMBER(AE221),IF(ISNUMBER(MATRIX!Y221),MATRIX!Y221,"n/a"),"")</f>
        <v/>
      </c>
      <c r="BZ221" s="86" t="str">
        <f t="shared" si="125"/>
        <v/>
      </c>
    </row>
    <row r="222" spans="1:78">
      <c r="A222" s="491" t="e">
        <f>MATRIX!A222</f>
        <v>#N/A</v>
      </c>
      <c r="B222" s="491" t="e">
        <f>IF(MATRIX!B222&lt;&gt;0,MATRIX!B222,"-")</f>
        <v>#N/A</v>
      </c>
      <c r="D222" t="b">
        <f>ISNUMBER(MATRIX!K222)</f>
        <v>0</v>
      </c>
      <c r="E222" t="b">
        <f>ISNUMBER(MATRIX!L222)</f>
        <v>0</v>
      </c>
      <c r="F222" t="b">
        <f>ISNUMBER(MATRIX!M222)</f>
        <v>0</v>
      </c>
      <c r="H222" t="b">
        <f>ISNUMBER(MATRIX!Q222)</f>
        <v>0</v>
      </c>
      <c r="I222" t="b">
        <f>ISNUMBER(MATRIX!R222)</f>
        <v>0</v>
      </c>
      <c r="K222" t="e">
        <f>AND(WLT&lt;=MATRIX!K222,MATRIX!K222&lt;=PIU*WLT)</f>
        <v>#N/A</v>
      </c>
      <c r="L222" t="e">
        <f>AND(WLT&lt;=MATRIX!L222,MATRIX!L222&lt;=PIU*WLT)</f>
        <v>#N/A</v>
      </c>
      <c r="M222" t="e">
        <f>AND(WLT&lt;=MATRIX!M222,MATRIX!M222&lt;=PIU*WLT)</f>
        <v>#N/A</v>
      </c>
      <c r="O222" t="e">
        <f>AND(WLT&lt;=MATRIX!Q222,MATRIX!Q222&lt;=PIU*WLT)</f>
        <v>#N/A</v>
      </c>
      <c r="P222" t="e">
        <f>AND(WLT&lt;=MATRIX!R222,MATRIX!R222&lt;=PIU*WLT)</f>
        <v>#N/A</v>
      </c>
      <c r="R222" t="b">
        <f t="shared" si="126"/>
        <v>1</v>
      </c>
      <c r="S222" t="b">
        <f t="shared" si="127"/>
        <v>0</v>
      </c>
      <c r="T222" t="b">
        <f t="shared" si="128"/>
        <v>0</v>
      </c>
      <c r="V222" s="1" t="e">
        <f>IF(AND(ISNUMBER(MATRIX!$F222),MATRIX!$F222&lt;&gt;0),NLT/MATRIX!$F222,"ERROR")</f>
        <v>#N/A</v>
      </c>
      <c r="X222" s="1" t="e">
        <f t="shared" si="109"/>
        <v>#N/A</v>
      </c>
      <c r="Y222" s="1" t="e">
        <f t="shared" si="110"/>
        <v>#N/A</v>
      </c>
      <c r="Z222" s="1" t="e">
        <f t="shared" si="111"/>
        <v>#N/A</v>
      </c>
      <c r="AB222" s="1" t="e">
        <f t="shared" si="112"/>
        <v>#N/A</v>
      </c>
      <c r="AC222" s="1" t="e">
        <f t="shared" si="113"/>
        <v>#N/A</v>
      </c>
      <c r="AE222" s="64" t="e">
        <f t="shared" si="114"/>
        <v>#N/A</v>
      </c>
      <c r="AF222" s="64" t="str">
        <f t="shared" si="115"/>
        <v/>
      </c>
      <c r="AH222" s="62" t="str">
        <f>IF(ISNUMBER(AE222),AE222*MATRIX!E222,"-")</f>
        <v>-</v>
      </c>
      <c r="AJ222" s="215" t="str">
        <f>IF(ISNUMBER($AE222),IF(KP="kg",AE222*MATRIX!CB222,AE222*MATRIX!CB222*2.2),"-")</f>
        <v>-</v>
      </c>
      <c r="AK222" s="65" t="str">
        <f t="shared" si="116"/>
        <v/>
      </c>
      <c r="AM222" s="1" t="e">
        <f>IF(V222&lt;&gt;0,IF(COUNT(X222:Z222),IF(R222,MATRIX!K222,IF(S222,MATRIX!L222,IF(T222,MATRIX!M222,S))),IF(COUNT(AB222:AC222),IF(R222,MATRIX!Q222,IF(S222,MATRIX!R222,"--")),"---")),"")</f>
        <v>#N/A</v>
      </c>
      <c r="AO222" s="70" t="e">
        <f>IF(V222&lt;&gt;0,IF(COUNT(X222:Z222),AM222*AE222*MATRIX!F222,IF(COUNT(AB222:AC222),AM222*AE222*MATRIX!F222/2,"")),"")</f>
        <v>#N/A</v>
      </c>
      <c r="AQ222" s="40" t="str">
        <f>IF(ISNUMBER($AE222),IF(ISNUMBER(MATRIX!U222),IF(MATRIX!U222-INT(MATRIX!U222)=0,MATRIX!U222,"("&amp;MATRIX!U222&amp;")"),"n/a"),"")</f>
        <v/>
      </c>
      <c r="AR222" s="77"/>
      <c r="AS222" s="81" t="str">
        <f>IF(ISNUMBER(AE222), IF(ISNUMBER(MATRIX!AD222),AE222*MATRIX!AD222,"n/a"),"")</f>
        <v/>
      </c>
      <c r="AT222" s="77"/>
      <c r="AU222" s="83" t="str">
        <f>IF(ISNUMBER($AE222), IF(ISNUMBER(MATRIX!AF222),$AE222*MATRIX!AF222,"n/a"),"")</f>
        <v/>
      </c>
      <c r="AV222" s="77"/>
      <c r="AW222" s="81" t="str">
        <f>IF(ISNUMBER($AE222), IF(ISNUMBER(MATRIX!AP222),$AE222*MATRIX!AP222,"n/a"),"")</f>
        <v/>
      </c>
      <c r="AX222" s="77" t="s">
        <v>434</v>
      </c>
      <c r="AY222" s="83" t="str">
        <f>IF(ISNUMBER($AE222), IF(ISNUMBER(MATRIX!AR222),$AE222*MATRIX!AR222,"n/a"),"")</f>
        <v/>
      </c>
      <c r="BA222" s="217" t="str">
        <f>IF(ISNUMBER($AE222), IF(MV&gt;200,IF(ISNUMBER(MATRIX!CL222),MATRIX!CL222,"n/a"),IF(ISNUMBER(MATRIX!CH222),MATRIX!CH222,"n/a")),"")</f>
        <v/>
      </c>
      <c r="BB222" s="1"/>
      <c r="BC222" s="1" t="str">
        <f>IF(ISNUMBER(AE222),IF(AND(ISNUMBER('Lo-Z-OUTPUT'!BA222),'Lo-Z-OUTPUT'!BA222&lt;&gt;0),'Lo-Z-OUTPUT'!BA222,'Lo-Z-INPUT'!$K$15*'Lo-Z-INPUT'!$K$7),"")</f>
        <v/>
      </c>
      <c r="BD222" s="1"/>
      <c r="BE222" s="161" t="str">
        <f t="shared" si="117"/>
        <v/>
      </c>
      <c r="BF222" s="1"/>
      <c r="BG222" s="124" t="str">
        <f>IF(ISNUMBER($AE222),IF(MV&lt;200,IF(ISNUMBER(MATRIX!AE222),ROUND((MATRIX!AE222*IDLE/1000)*CKWH,2),"-"),IF(ISNUMBER(MATRIX!AQ222),ROUND((MATRIX!AQ222*IDLE/1000)*CKWH,2),"-")),"")</f>
        <v/>
      </c>
      <c r="BH222" s="125" t="str">
        <f t="shared" si="118"/>
        <v/>
      </c>
      <c r="BJ222" s="105" t="str">
        <f>IF(ISNUMBER($AE222),IF(MV&lt;200,IF(ISNUMBER(MATRIX!AG222),ROUND((MATRIX!AG222/1000)*RUNNING*CKWH,2),"-"),IF(ISNUMBER(MATRIX!AS222),ROUND((MATRIX!AS222/1000)*RUNNING*CKWH,2),"-")),"")</f>
        <v/>
      </c>
      <c r="BK222" s="126" t="str">
        <f t="shared" si="119"/>
        <v/>
      </c>
      <c r="BM222" s="129" t="str">
        <f t="shared" si="120"/>
        <v/>
      </c>
      <c r="BN222" s="127" t="str">
        <f t="shared" si="121"/>
        <v/>
      </c>
      <c r="BP222" s="101" t="str">
        <f>IF(ISNUMBER(AE222),IF(ISNUMBER(MATRIX!BU222),AE222*MATRIX!BU222,"n/a"),"")</f>
        <v/>
      </c>
      <c r="BQ222" s="72"/>
      <c r="BR222" s="72" t="str">
        <f>IF(ISNUMBER(AE222),IF(ISNUMBER(MATRIX!BV222*BE222),AE222*MATRIX!BV222*BE222,"n/a"),"")</f>
        <v/>
      </c>
      <c r="BS222" s="72"/>
      <c r="BT222" s="100" t="str">
        <f t="shared" si="122"/>
        <v/>
      </c>
      <c r="BU222" s="96"/>
      <c r="BV222" s="157" t="str">
        <f t="shared" si="123"/>
        <v/>
      </c>
      <c r="BW222" s="158" t="str">
        <f t="shared" si="124"/>
        <v/>
      </c>
      <c r="BY222" s="85" t="str">
        <f>IF(ISNUMBER(AE222),IF(ISNUMBER(MATRIX!Y222),MATRIX!Y222,"n/a"),"")</f>
        <v/>
      </c>
      <c r="BZ222" s="86" t="str">
        <f t="shared" si="125"/>
        <v/>
      </c>
    </row>
    <row r="223" spans="1:78">
      <c r="A223" s="492" t="e">
        <f>MATRIX!A223</f>
        <v>#N/A</v>
      </c>
      <c r="B223" s="492" t="e">
        <f>IF(MATRIX!B223&lt;&gt;0,MATRIX!B223,"-")</f>
        <v>#N/A</v>
      </c>
      <c r="D223" t="b">
        <f>ISNUMBER(MATRIX!K223)</f>
        <v>0</v>
      </c>
      <c r="E223" t="b">
        <f>ISNUMBER(MATRIX!L223)</f>
        <v>0</v>
      </c>
      <c r="F223" t="b">
        <f>ISNUMBER(MATRIX!M223)</f>
        <v>0</v>
      </c>
      <c r="H223" t="b">
        <f>ISNUMBER(MATRIX!Q223)</f>
        <v>0</v>
      </c>
      <c r="I223" t="b">
        <f>ISNUMBER(MATRIX!R223)</f>
        <v>0</v>
      </c>
      <c r="K223" t="e">
        <f>AND(WLT&lt;=MATRIX!K223,MATRIX!K223&lt;=PIU*WLT)</f>
        <v>#N/A</v>
      </c>
      <c r="L223" t="e">
        <f>AND(WLT&lt;=MATRIX!L223,MATRIX!L223&lt;=PIU*WLT)</f>
        <v>#N/A</v>
      </c>
      <c r="M223" t="e">
        <f>AND(WLT&lt;=MATRIX!M223,MATRIX!M223&lt;=PIU*WLT)</f>
        <v>#N/A</v>
      </c>
      <c r="O223" t="e">
        <f>AND(WLT&lt;=MATRIX!Q223,MATRIX!Q223&lt;=PIU*WLT)</f>
        <v>#N/A</v>
      </c>
      <c r="P223" t="e">
        <f>AND(WLT&lt;=MATRIX!R223,MATRIX!R223&lt;=PIU*WLT)</f>
        <v>#N/A</v>
      </c>
      <c r="R223" t="b">
        <f t="shared" si="126"/>
        <v>1</v>
      </c>
      <c r="S223" t="b">
        <f t="shared" si="127"/>
        <v>0</v>
      </c>
      <c r="T223" t="b">
        <f t="shared" si="128"/>
        <v>0</v>
      </c>
      <c r="V223" s="1" t="e">
        <f>IF(AND(ISNUMBER(MATRIX!$F223),MATRIX!$F223&lt;&gt;0),NLT/MATRIX!$F223,"ERROR")</f>
        <v>#N/A</v>
      </c>
      <c r="X223" s="1" t="e">
        <f t="shared" si="109"/>
        <v>#N/A</v>
      </c>
      <c r="Y223" s="1" t="e">
        <f t="shared" si="110"/>
        <v>#N/A</v>
      </c>
      <c r="Z223" s="1" t="e">
        <f t="shared" si="111"/>
        <v>#N/A</v>
      </c>
      <c r="AB223" s="1" t="e">
        <f t="shared" si="112"/>
        <v>#N/A</v>
      </c>
      <c r="AC223" s="1" t="e">
        <f t="shared" si="113"/>
        <v>#N/A</v>
      </c>
      <c r="AE223" s="64" t="e">
        <f t="shared" si="114"/>
        <v>#N/A</v>
      </c>
      <c r="AF223" s="64" t="str">
        <f t="shared" si="115"/>
        <v/>
      </c>
      <c r="AH223" s="62" t="str">
        <f>IF(ISNUMBER(AE223),AE223*MATRIX!E223,"-")</f>
        <v>-</v>
      </c>
      <c r="AJ223" s="215" t="str">
        <f>IF(ISNUMBER($AE223),IF(KP="kg",AE223*MATRIX!CB223,AE223*MATRIX!CB223*2.2),"-")</f>
        <v>-</v>
      </c>
      <c r="AK223" s="65" t="str">
        <f t="shared" si="116"/>
        <v/>
      </c>
      <c r="AM223" s="1" t="e">
        <f>IF(V223&lt;&gt;0,IF(COUNT(X223:Z223),IF(R223,MATRIX!K223,IF(S223,MATRIX!L223,IF(T223,MATRIX!M223,S))),IF(COUNT(AB223:AC223),IF(R223,MATRIX!Q223,IF(S223,MATRIX!R223,"--")),"---")),"")</f>
        <v>#N/A</v>
      </c>
      <c r="AO223" s="70" t="e">
        <f>IF(V223&lt;&gt;0,IF(COUNT(X223:Z223),AM223*AE223*MATRIX!F223,IF(COUNT(AB223:AC223),AM223*AE223*MATRIX!F223/2,"")),"")</f>
        <v>#N/A</v>
      </c>
      <c r="AQ223" s="40" t="str">
        <f>IF(ISNUMBER($AE223),IF(ISNUMBER(MATRIX!U223),IF(MATRIX!U223-INT(MATRIX!U223)=0,MATRIX!U223,"("&amp;MATRIX!U223&amp;")"),"n/a"),"")</f>
        <v/>
      </c>
      <c r="AR223" s="77"/>
      <c r="AS223" s="81" t="str">
        <f>IF(ISNUMBER(AE223), IF(ISNUMBER(MATRIX!AD223),AE223*MATRIX!AD223,"n/a"),"")</f>
        <v/>
      </c>
      <c r="AT223" s="77"/>
      <c r="AU223" s="83" t="str">
        <f>IF(ISNUMBER($AE223), IF(ISNUMBER(MATRIX!AF223),$AE223*MATRIX!AF223,"n/a"),"")</f>
        <v/>
      </c>
      <c r="AV223" s="77"/>
      <c r="AW223" s="81" t="str">
        <f>IF(ISNUMBER($AE223), IF(ISNUMBER(MATRIX!AP223),$AE223*MATRIX!AP223,"n/a"),"")</f>
        <v/>
      </c>
      <c r="AX223" s="77" t="s">
        <v>434</v>
      </c>
      <c r="AY223" s="83" t="str">
        <f>IF(ISNUMBER($AE223), IF(ISNUMBER(MATRIX!AR223),$AE223*MATRIX!AR223,"n/a"),"")</f>
        <v/>
      </c>
      <c r="BA223" s="217" t="str">
        <f>IF(ISNUMBER($AE223), IF(MV&gt;200,IF(ISNUMBER(MATRIX!CL223),MATRIX!CL223,"n/a"),IF(ISNUMBER(MATRIX!CH223),MATRIX!CH223,"n/a")),"")</f>
        <v/>
      </c>
      <c r="BB223" s="1"/>
      <c r="BC223" s="1" t="str">
        <f>IF(ISNUMBER(AE223),IF(AND(ISNUMBER('Lo-Z-OUTPUT'!BA223),'Lo-Z-OUTPUT'!BA223&lt;&gt;0),'Lo-Z-OUTPUT'!BA223,'Lo-Z-INPUT'!$K$15*'Lo-Z-INPUT'!$K$7),"")</f>
        <v/>
      </c>
      <c r="BD223" s="1"/>
      <c r="BE223" s="161" t="str">
        <f t="shared" si="117"/>
        <v/>
      </c>
      <c r="BF223" s="1"/>
      <c r="BG223" s="124" t="str">
        <f>IF(ISNUMBER($AE223),IF(MV&lt;200,IF(ISNUMBER(MATRIX!AE223),ROUND((MATRIX!AE223*IDLE/1000)*CKWH,2),"-"),IF(ISNUMBER(MATRIX!AQ223),ROUND((MATRIX!AQ223*IDLE/1000)*CKWH,2),"-")),"")</f>
        <v/>
      </c>
      <c r="BH223" s="125" t="str">
        <f t="shared" si="118"/>
        <v/>
      </c>
      <c r="BJ223" s="105" t="str">
        <f>IF(ISNUMBER($AE223),IF(MV&lt;200,IF(ISNUMBER(MATRIX!AG223),ROUND((MATRIX!AG223/1000)*RUNNING*CKWH,2),"-"),IF(ISNUMBER(MATRIX!AS223),ROUND((MATRIX!AS223/1000)*RUNNING*CKWH,2),"-")),"")</f>
        <v/>
      </c>
      <c r="BK223" s="126" t="str">
        <f t="shared" si="119"/>
        <v/>
      </c>
      <c r="BM223" s="129" t="str">
        <f t="shared" si="120"/>
        <v/>
      </c>
      <c r="BN223" s="127" t="str">
        <f t="shared" si="121"/>
        <v/>
      </c>
      <c r="BP223" s="101" t="str">
        <f>IF(ISNUMBER(AE223),IF(ISNUMBER(MATRIX!BU223),AE223*MATRIX!BU223,"n/a"),"")</f>
        <v/>
      </c>
      <c r="BQ223" s="72"/>
      <c r="BR223" s="72" t="str">
        <f>IF(ISNUMBER(AE223),IF(ISNUMBER(MATRIX!BV223*BE223),AE223*MATRIX!BV223*BE223,"n/a"),"")</f>
        <v/>
      </c>
      <c r="BS223" s="72"/>
      <c r="BT223" s="100" t="str">
        <f t="shared" si="122"/>
        <v/>
      </c>
      <c r="BU223" s="96"/>
      <c r="BV223" s="157" t="str">
        <f t="shared" si="123"/>
        <v/>
      </c>
      <c r="BW223" s="158" t="str">
        <f t="shared" si="124"/>
        <v/>
      </c>
      <c r="BY223" s="85" t="str">
        <f>IF(ISNUMBER(AE223),IF(ISNUMBER(MATRIX!Y223),MATRIX!Y223,"n/a"),"")</f>
        <v/>
      </c>
      <c r="BZ223" s="86" t="str">
        <f t="shared" si="125"/>
        <v/>
      </c>
    </row>
    <row r="224" spans="1:78">
      <c r="A224" s="492" t="e">
        <f>MATRIX!A224</f>
        <v>#N/A</v>
      </c>
      <c r="B224" s="492" t="e">
        <f>IF(MATRIX!B224&lt;&gt;0,MATRIX!B224,"-")</f>
        <v>#N/A</v>
      </c>
      <c r="D224" t="b">
        <f>ISNUMBER(MATRIX!K224)</f>
        <v>0</v>
      </c>
      <c r="E224" t="b">
        <f>ISNUMBER(MATRIX!L224)</f>
        <v>0</v>
      </c>
      <c r="F224" t="b">
        <f>ISNUMBER(MATRIX!M224)</f>
        <v>0</v>
      </c>
      <c r="H224" t="b">
        <f>ISNUMBER(MATRIX!Q224)</f>
        <v>0</v>
      </c>
      <c r="I224" t="b">
        <f>ISNUMBER(MATRIX!R224)</f>
        <v>0</v>
      </c>
      <c r="K224" t="e">
        <f>AND(WLT&lt;=MATRIX!K224,MATRIX!K224&lt;=PIU*WLT)</f>
        <v>#N/A</v>
      </c>
      <c r="L224" t="e">
        <f>AND(WLT&lt;=MATRIX!L224,MATRIX!L224&lt;=PIU*WLT)</f>
        <v>#N/A</v>
      </c>
      <c r="M224" t="e">
        <f>AND(WLT&lt;=MATRIX!M224,MATRIX!M224&lt;=PIU*WLT)</f>
        <v>#N/A</v>
      </c>
      <c r="O224" t="e">
        <f>AND(WLT&lt;=MATRIX!Q224,MATRIX!Q224&lt;=PIU*WLT)</f>
        <v>#N/A</v>
      </c>
      <c r="P224" t="e">
        <f>AND(WLT&lt;=MATRIX!R224,MATRIX!R224&lt;=PIU*WLT)</f>
        <v>#N/A</v>
      </c>
      <c r="R224" t="b">
        <f t="shared" si="126"/>
        <v>1</v>
      </c>
      <c r="S224" t="b">
        <f t="shared" si="127"/>
        <v>0</v>
      </c>
      <c r="T224" t="b">
        <f t="shared" si="128"/>
        <v>0</v>
      </c>
      <c r="V224" s="1" t="e">
        <f>IF(AND(ISNUMBER(MATRIX!$F224),MATRIX!$F224&lt;&gt;0),NLT/MATRIX!$F224,"ERROR")</f>
        <v>#N/A</v>
      </c>
      <c r="X224" s="1" t="e">
        <f t="shared" si="109"/>
        <v>#N/A</v>
      </c>
      <c r="Y224" s="1" t="e">
        <f t="shared" si="110"/>
        <v>#N/A</v>
      </c>
      <c r="Z224" s="1" t="e">
        <f t="shared" si="111"/>
        <v>#N/A</v>
      </c>
      <c r="AB224" s="1" t="e">
        <f t="shared" si="112"/>
        <v>#N/A</v>
      </c>
      <c r="AC224" s="1" t="e">
        <f t="shared" si="113"/>
        <v>#N/A</v>
      </c>
      <c r="AE224" s="64" t="e">
        <f t="shared" si="114"/>
        <v>#N/A</v>
      </c>
      <c r="AF224" s="64" t="str">
        <f t="shared" si="115"/>
        <v/>
      </c>
      <c r="AH224" s="62" t="str">
        <f>IF(ISNUMBER(AE224),AE224*MATRIX!E224,"-")</f>
        <v>-</v>
      </c>
      <c r="AJ224" s="215" t="str">
        <f>IF(ISNUMBER($AE224),IF(KP="kg",AE224*MATRIX!CB224,AE224*MATRIX!CB224*2.2),"-")</f>
        <v>-</v>
      </c>
      <c r="AK224" s="65" t="str">
        <f t="shared" si="116"/>
        <v/>
      </c>
      <c r="AM224" s="1" t="e">
        <f>IF(V224&lt;&gt;0,IF(COUNT(X224:Z224),IF(R224,MATRIX!K224,IF(S224,MATRIX!L224,IF(T224,MATRIX!M224,S))),IF(COUNT(AB224:AC224),IF(R224,MATRIX!Q224,IF(S224,MATRIX!R224,"--")),"---")),"")</f>
        <v>#N/A</v>
      </c>
      <c r="AO224" s="70" t="e">
        <f>IF(V224&lt;&gt;0,IF(COUNT(X224:Z224),AM224*AE224*MATRIX!F224,IF(COUNT(AB224:AC224),AM224*AE224*MATRIX!F224/2,"")),"")</f>
        <v>#N/A</v>
      </c>
      <c r="AQ224" s="40" t="str">
        <f>IF(ISNUMBER($AE224),IF(ISNUMBER(MATRIX!U224),IF(MATRIX!U224-INT(MATRIX!U224)=0,MATRIX!U224,"("&amp;MATRIX!U224&amp;")"),"n/a"),"")</f>
        <v/>
      </c>
      <c r="AR224" s="77"/>
      <c r="AS224" s="81" t="str">
        <f>IF(ISNUMBER(AE224), IF(ISNUMBER(MATRIX!AD224),AE224*MATRIX!AD224,"n/a"),"")</f>
        <v/>
      </c>
      <c r="AT224" s="77"/>
      <c r="AU224" s="83" t="str">
        <f>IF(ISNUMBER($AE224), IF(ISNUMBER(MATRIX!AF224),$AE224*MATRIX!AF224,"n/a"),"")</f>
        <v/>
      </c>
      <c r="AV224" s="77"/>
      <c r="AW224" s="81" t="str">
        <f>IF(ISNUMBER($AE224), IF(ISNUMBER(MATRIX!AP224),$AE224*MATRIX!AP224,"n/a"),"")</f>
        <v/>
      </c>
      <c r="AX224" s="77" t="s">
        <v>434</v>
      </c>
      <c r="AY224" s="83" t="str">
        <f>IF(ISNUMBER($AE224), IF(ISNUMBER(MATRIX!AR224),$AE224*MATRIX!AR224,"n/a"),"")</f>
        <v/>
      </c>
      <c r="BA224" s="217" t="str">
        <f>IF(ISNUMBER($AE224), IF(MV&gt;200,IF(ISNUMBER(MATRIX!CL224),MATRIX!CL224,"n/a"),IF(ISNUMBER(MATRIX!CH224),MATRIX!CH224,"n/a")),"")</f>
        <v/>
      </c>
      <c r="BB224" s="1"/>
      <c r="BC224" s="1" t="str">
        <f>IF(ISNUMBER(AE224),IF(AND(ISNUMBER('Lo-Z-OUTPUT'!BA224),'Lo-Z-OUTPUT'!BA224&lt;&gt;0),'Lo-Z-OUTPUT'!BA224,'Lo-Z-INPUT'!$K$15*'Lo-Z-INPUT'!$K$7),"")</f>
        <v/>
      </c>
      <c r="BD224" s="1"/>
      <c r="BE224" s="161" t="str">
        <f t="shared" si="117"/>
        <v/>
      </c>
      <c r="BF224" s="1"/>
      <c r="BG224" s="124" t="str">
        <f>IF(ISNUMBER($AE224),IF(MV&lt;200,IF(ISNUMBER(MATRIX!AE224),ROUND((MATRIX!AE224*IDLE/1000)*CKWH,2),"-"),IF(ISNUMBER(MATRIX!AQ224),ROUND((MATRIX!AQ224*IDLE/1000)*CKWH,2),"-")),"")</f>
        <v/>
      </c>
      <c r="BH224" s="125" t="str">
        <f t="shared" si="118"/>
        <v/>
      </c>
      <c r="BJ224" s="105" t="str">
        <f>IF(ISNUMBER($AE224),IF(MV&lt;200,IF(ISNUMBER(MATRIX!AG224),ROUND((MATRIX!AG224/1000)*RUNNING*CKWH,2),"-"),IF(ISNUMBER(MATRIX!AS224),ROUND((MATRIX!AS224/1000)*RUNNING*CKWH,2),"-")),"")</f>
        <v/>
      </c>
      <c r="BK224" s="126" t="str">
        <f t="shared" si="119"/>
        <v/>
      </c>
      <c r="BM224" s="129" t="str">
        <f t="shared" si="120"/>
        <v/>
      </c>
      <c r="BN224" s="127" t="str">
        <f t="shared" si="121"/>
        <v/>
      </c>
      <c r="BP224" s="101" t="str">
        <f>IF(ISNUMBER(AE224),IF(ISNUMBER(MATRIX!BU224),AE224*MATRIX!BU224,"n/a"),"")</f>
        <v/>
      </c>
      <c r="BQ224" s="72"/>
      <c r="BR224" s="72" t="str">
        <f>IF(ISNUMBER(AE224),IF(ISNUMBER(MATRIX!BV224*BE224),AE224*MATRIX!BV224*BE224,"n/a"),"")</f>
        <v/>
      </c>
      <c r="BS224" s="72"/>
      <c r="BT224" s="100" t="str">
        <f t="shared" si="122"/>
        <v/>
      </c>
      <c r="BU224" s="96"/>
      <c r="BV224" s="157" t="str">
        <f t="shared" si="123"/>
        <v/>
      </c>
      <c r="BW224" s="158" t="str">
        <f t="shared" si="124"/>
        <v/>
      </c>
      <c r="BY224" s="85" t="str">
        <f>IF(ISNUMBER(AE224),IF(ISNUMBER(MATRIX!Y224),MATRIX!Y224,"n/a"),"")</f>
        <v/>
      </c>
      <c r="BZ224" s="86" t="str">
        <f t="shared" si="125"/>
        <v/>
      </c>
    </row>
    <row r="225" spans="1:78">
      <c r="A225" s="492" t="e">
        <f>MATRIX!A225</f>
        <v>#N/A</v>
      </c>
      <c r="B225" s="492" t="e">
        <f>IF(MATRIX!B225&lt;&gt;0,MATRIX!B225,"-")</f>
        <v>#N/A</v>
      </c>
      <c r="D225" t="b">
        <f>ISNUMBER(MATRIX!K225)</f>
        <v>0</v>
      </c>
      <c r="E225" t="b">
        <f>ISNUMBER(MATRIX!L225)</f>
        <v>0</v>
      </c>
      <c r="F225" t="b">
        <f>ISNUMBER(MATRIX!M225)</f>
        <v>0</v>
      </c>
      <c r="H225" t="b">
        <f>ISNUMBER(MATRIX!Q225)</f>
        <v>0</v>
      </c>
      <c r="I225" t="b">
        <f>ISNUMBER(MATRIX!R225)</f>
        <v>0</v>
      </c>
      <c r="K225" t="e">
        <f>AND(WLT&lt;=MATRIX!K225,MATRIX!K225&lt;=PIU*WLT)</f>
        <v>#N/A</v>
      </c>
      <c r="L225" t="e">
        <f>AND(WLT&lt;=MATRIX!L225,MATRIX!L225&lt;=PIU*WLT)</f>
        <v>#N/A</v>
      </c>
      <c r="M225" t="e">
        <f>AND(WLT&lt;=MATRIX!M225,MATRIX!M225&lt;=PIU*WLT)</f>
        <v>#N/A</v>
      </c>
      <c r="O225" t="e">
        <f>AND(WLT&lt;=MATRIX!Q225,MATRIX!Q225&lt;=PIU*WLT)</f>
        <v>#N/A</v>
      </c>
      <c r="P225" t="e">
        <f>AND(WLT&lt;=MATRIX!R225,MATRIX!R225&lt;=PIU*WLT)</f>
        <v>#N/A</v>
      </c>
      <c r="R225" t="b">
        <f t="shared" si="126"/>
        <v>1</v>
      </c>
      <c r="S225" t="b">
        <f t="shared" si="127"/>
        <v>0</v>
      </c>
      <c r="T225" t="b">
        <f t="shared" si="128"/>
        <v>0</v>
      </c>
      <c r="V225" s="1" t="e">
        <f>IF(AND(ISNUMBER(MATRIX!$F225),MATRIX!$F225&lt;&gt;0),NLT/MATRIX!$F225,"ERROR")</f>
        <v>#N/A</v>
      </c>
      <c r="X225" s="1" t="e">
        <f t="shared" ref="X225:X288" si="129">IF(AND(K225,R225),CEILING(V225,1),"-")</f>
        <v>#N/A</v>
      </c>
      <c r="Y225" s="1" t="e">
        <f t="shared" ref="Y225:Y288" si="130">IF(AND(L225,S225),CEILING(V225,1),"-")</f>
        <v>#N/A</v>
      </c>
      <c r="Z225" s="1" t="e">
        <f t="shared" ref="Z225:Z288" si="131">IF(AND(M225,T225),CEILING(V225,1),"-")</f>
        <v>#N/A</v>
      </c>
      <c r="AB225" s="1" t="e">
        <f t="shared" ref="AB225:AB288" si="132">IF(AND(O225,R225),CEILING(V225*2,1),"-")</f>
        <v>#N/A</v>
      </c>
      <c r="AC225" s="1" t="e">
        <f t="shared" ref="AC225:AC288" si="133">IF(AND(P225,S225),CEILING(V225*2,1),"-")</f>
        <v>#N/A</v>
      </c>
      <c r="AE225" s="64" t="e">
        <f t="shared" ref="AE225:AE288" si="134">IF(V225&lt;&gt;0,IF(COUNT(X225:Z225),CEILING(V225,1),IF(COUNT(AB225:AC225),CEILING(V225*2,1),"-")),"")</f>
        <v>#N/A</v>
      </c>
      <c r="AF225" s="64" t="str">
        <f t="shared" ref="AF225:AF288" si="135">IF(AND(COUNT(X225:Z225)=0,COUNT(AB225:AC225),ISNUMBER(AE225)),"B","")</f>
        <v/>
      </c>
      <c r="AH225" s="62" t="str">
        <f>IF(ISNUMBER(AE225),AE225*MATRIX!E225,"-")</f>
        <v>-</v>
      </c>
      <c r="AJ225" s="215" t="str">
        <f>IF(ISNUMBER($AE225),IF(KP="kg",AE225*MATRIX!CB225,AE225*MATRIX!CB225*2.2),"-")</f>
        <v>-</v>
      </c>
      <c r="AK225" s="65" t="str">
        <f t="shared" ref="AK225:AK288" si="136">IF(ISNUMBER(AE225),KP,"")</f>
        <v/>
      </c>
      <c r="AM225" s="1" t="e">
        <f>IF(V225&lt;&gt;0,IF(COUNT(X225:Z225),IF(R225,MATRIX!K225,IF(S225,MATRIX!L225,IF(T225,MATRIX!M225,S))),IF(COUNT(AB225:AC225),IF(R225,MATRIX!Q225,IF(S225,MATRIX!R225,"--")),"---")),"")</f>
        <v>#N/A</v>
      </c>
      <c r="AO225" s="70" t="e">
        <f>IF(V225&lt;&gt;0,IF(COUNT(X225:Z225),AM225*AE225*MATRIX!F225,IF(COUNT(AB225:AC225),AM225*AE225*MATRIX!F225/2,"")),"")</f>
        <v>#N/A</v>
      </c>
      <c r="AQ225" s="40" t="str">
        <f>IF(ISNUMBER($AE225),IF(ISNUMBER(MATRIX!U225),IF(MATRIX!U225-INT(MATRIX!U225)=0,MATRIX!U225,"("&amp;MATRIX!U225&amp;")"),"n/a"),"")</f>
        <v/>
      </c>
      <c r="AR225" s="77"/>
      <c r="AS225" s="81" t="str">
        <f>IF(ISNUMBER(AE225), IF(ISNUMBER(MATRIX!AD225),AE225*MATRIX!AD225,"n/a"),"")</f>
        <v/>
      </c>
      <c r="AT225" s="77"/>
      <c r="AU225" s="83" t="str">
        <f>IF(ISNUMBER($AE225), IF(ISNUMBER(MATRIX!AF225),$AE225*MATRIX!AF225,"n/a"),"")</f>
        <v/>
      </c>
      <c r="AV225" s="77"/>
      <c r="AW225" s="81" t="str">
        <f>IF(ISNUMBER($AE225), IF(ISNUMBER(MATRIX!AP225),$AE225*MATRIX!AP225,"n/a"),"")</f>
        <v/>
      </c>
      <c r="AX225" s="77" t="s">
        <v>434</v>
      </c>
      <c r="AY225" s="83" t="str">
        <f>IF(ISNUMBER($AE225), IF(ISNUMBER(MATRIX!AR225),$AE225*MATRIX!AR225,"n/a"),"")</f>
        <v/>
      </c>
      <c r="BA225" s="217" t="str">
        <f>IF(ISNUMBER($AE225), IF(MV&gt;200,IF(ISNUMBER(MATRIX!CL225),MATRIX!CL225,"n/a"),IF(ISNUMBER(MATRIX!CH225),MATRIX!CH225,"n/a")),"")</f>
        <v/>
      </c>
      <c r="BB225" s="1"/>
      <c r="BC225" s="1" t="str">
        <f>IF(ISNUMBER(AE225),IF(AND(ISNUMBER('Lo-Z-OUTPUT'!BA225),'Lo-Z-OUTPUT'!BA225&lt;&gt;0),'Lo-Z-OUTPUT'!BA225,'Lo-Z-INPUT'!$K$15*'Lo-Z-INPUT'!$K$7),"")</f>
        <v/>
      </c>
      <c r="BD225" s="1"/>
      <c r="BE225" s="161" t="str">
        <f t="shared" ref="BE225:BE288" si="137">IF(ISNUMBER($AE225),IF(BC225/AO225&lt;1,BC225/AO225,1),"")</f>
        <v/>
      </c>
      <c r="BF225" s="1"/>
      <c r="BG225" s="124" t="str">
        <f>IF(ISNUMBER($AE225),IF(MV&lt;200,IF(ISNUMBER(MATRIX!AE225),ROUND((MATRIX!AE225*IDLE/1000)*CKWH,2),"-"),IF(ISNUMBER(MATRIX!AQ225),ROUND((MATRIX!AQ225*IDLE/1000)*CKWH,2),"-")),"")</f>
        <v/>
      </c>
      <c r="BH225" s="125" t="str">
        <f t="shared" ref="BH225:BH288" si="138">IF(ISNUMBER(BG225),ES,"")</f>
        <v/>
      </c>
      <c r="BJ225" s="105" t="str">
        <f>IF(ISNUMBER($AE225),IF(MV&lt;200,IF(ISNUMBER(MATRIX!AG225),ROUND((MATRIX!AG225/1000)*RUNNING*CKWH,2),"-"),IF(ISNUMBER(MATRIX!AS225),ROUND((MATRIX!AS225/1000)*RUNNING*CKWH,2),"-")),"")</f>
        <v/>
      </c>
      <c r="BK225" s="126" t="str">
        <f t="shared" ref="BK225:BK288" si="139">IF(ISNUMBER(BJ225),ES,"")</f>
        <v/>
      </c>
      <c r="BM225" s="129" t="str">
        <f t="shared" ref="BM225:BM288" si="140">IF(ISNUMBER($AE225),IF(ISNUMBER(BG225*BJ225),ROUND($AE225*DAYS*(BG225+BJ225*BE225),2),"n/a"),"")</f>
        <v/>
      </c>
      <c r="BN225" s="127" t="str">
        <f t="shared" ref="BN225:BN288" si="141">IF(ISNUMBER(BM225),ES,"")</f>
        <v/>
      </c>
      <c r="BP225" s="101" t="str">
        <f>IF(ISNUMBER(AE225),IF(ISNUMBER(MATRIX!BU225),AE225*MATRIX!BU225,"n/a"),"")</f>
        <v/>
      </c>
      <c r="BQ225" s="72"/>
      <c r="BR225" s="72" t="str">
        <f>IF(ISNUMBER(AE225),IF(ISNUMBER(MATRIX!BV225*BE225),AE225*MATRIX!BV225*BE225,"n/a"),"")</f>
        <v/>
      </c>
      <c r="BS225" s="72"/>
      <c r="BT225" s="100" t="str">
        <f t="shared" ref="BT225:BT288" si="142">IF(AND(ISNUMBER(BP225),ISNUMBER(BR225)),(BP225*IDLE+BR225*RUNNING)*DAYS/1000,"")</f>
        <v/>
      </c>
      <c r="BU225" s="96"/>
      <c r="BV225" s="157" t="str">
        <f t="shared" ref="BV225:BV288" si="143">IF(ISNUMBER(BT225),BT225*CBTU,"")</f>
        <v/>
      </c>
      <c r="BW225" s="158" t="str">
        <f t="shared" ref="BW225:BW288" si="144">IF(ISNUMBER(BV225),ES,"")</f>
        <v/>
      </c>
      <c r="BY225" s="85" t="str">
        <f>IF(ISNUMBER(AE225),IF(ISNUMBER(MATRIX!Y225),MATRIX!Y225,"n/a"),"")</f>
        <v/>
      </c>
      <c r="BZ225" s="86" t="str">
        <f t="shared" ref="BZ225:BZ288" si="145">IF(ISNUMBER(BY225),"dB","")</f>
        <v/>
      </c>
    </row>
    <row r="226" spans="1:78">
      <c r="A226" s="492" t="e">
        <f>MATRIX!A226</f>
        <v>#N/A</v>
      </c>
      <c r="B226" s="492" t="e">
        <f>IF(MATRIX!B226&lt;&gt;0,MATRIX!B226,"-")</f>
        <v>#N/A</v>
      </c>
      <c r="D226" t="b">
        <f>ISNUMBER(MATRIX!K226)</f>
        <v>0</v>
      </c>
      <c r="E226" t="b">
        <f>ISNUMBER(MATRIX!L226)</f>
        <v>0</v>
      </c>
      <c r="F226" t="b">
        <f>ISNUMBER(MATRIX!M226)</f>
        <v>0</v>
      </c>
      <c r="H226" t="b">
        <f>ISNUMBER(MATRIX!Q226)</f>
        <v>0</v>
      </c>
      <c r="I226" t="b">
        <f>ISNUMBER(MATRIX!R226)</f>
        <v>0</v>
      </c>
      <c r="K226" t="e">
        <f>AND(WLT&lt;=MATRIX!K226,MATRIX!K226&lt;=PIU*WLT)</f>
        <v>#N/A</v>
      </c>
      <c r="L226" t="e">
        <f>AND(WLT&lt;=MATRIX!L226,MATRIX!L226&lt;=PIU*WLT)</f>
        <v>#N/A</v>
      </c>
      <c r="M226" t="e">
        <f>AND(WLT&lt;=MATRIX!M226,MATRIX!M226&lt;=PIU*WLT)</f>
        <v>#N/A</v>
      </c>
      <c r="O226" t="e">
        <f>AND(WLT&lt;=MATRIX!Q226,MATRIX!Q226&lt;=PIU*WLT)</f>
        <v>#N/A</v>
      </c>
      <c r="P226" t="e">
        <f>AND(WLT&lt;=MATRIX!R226,MATRIX!R226&lt;=PIU*WLT)</f>
        <v>#N/A</v>
      </c>
      <c r="R226" t="b">
        <f t="shared" si="126"/>
        <v>1</v>
      </c>
      <c r="S226" t="b">
        <f t="shared" si="127"/>
        <v>0</v>
      </c>
      <c r="T226" t="b">
        <f t="shared" si="128"/>
        <v>0</v>
      </c>
      <c r="V226" s="1" t="e">
        <f>IF(AND(ISNUMBER(MATRIX!$F226),MATRIX!$F226&lt;&gt;0),NLT/MATRIX!$F226,"ERROR")</f>
        <v>#N/A</v>
      </c>
      <c r="X226" s="1" t="e">
        <f t="shared" si="129"/>
        <v>#N/A</v>
      </c>
      <c r="Y226" s="1" t="e">
        <f t="shared" si="130"/>
        <v>#N/A</v>
      </c>
      <c r="Z226" s="1" t="e">
        <f t="shared" si="131"/>
        <v>#N/A</v>
      </c>
      <c r="AB226" s="1" t="e">
        <f t="shared" si="132"/>
        <v>#N/A</v>
      </c>
      <c r="AC226" s="1" t="e">
        <f t="shared" si="133"/>
        <v>#N/A</v>
      </c>
      <c r="AE226" s="64" t="e">
        <f t="shared" si="134"/>
        <v>#N/A</v>
      </c>
      <c r="AF226" s="64" t="str">
        <f t="shared" si="135"/>
        <v/>
      </c>
      <c r="AH226" s="62" t="str">
        <f>IF(ISNUMBER(AE226),AE226*MATRIX!E226,"-")</f>
        <v>-</v>
      </c>
      <c r="AJ226" s="215" t="str">
        <f>IF(ISNUMBER($AE226),IF(KP="kg",AE226*MATRIX!CB226,AE226*MATRIX!CB226*2.2),"-")</f>
        <v>-</v>
      </c>
      <c r="AK226" s="65" t="str">
        <f t="shared" si="136"/>
        <v/>
      </c>
      <c r="AM226" s="1" t="e">
        <f>IF(V226&lt;&gt;0,IF(COUNT(X226:Z226),IF(R226,MATRIX!K226,IF(S226,MATRIX!L226,IF(T226,MATRIX!M226,S))),IF(COUNT(AB226:AC226),IF(R226,MATRIX!Q226,IF(S226,MATRIX!R226,"--")),"---")),"")</f>
        <v>#N/A</v>
      </c>
      <c r="AO226" s="70" t="e">
        <f>IF(V226&lt;&gt;0,IF(COUNT(X226:Z226),AM226*AE226*MATRIX!F226,IF(COUNT(AB226:AC226),AM226*AE226*MATRIX!F226/2,"")),"")</f>
        <v>#N/A</v>
      </c>
      <c r="AQ226" s="40" t="str">
        <f>IF(ISNUMBER($AE226),IF(ISNUMBER(MATRIX!U226),IF(MATRIX!U226-INT(MATRIX!U226)=0,MATRIX!U226,"("&amp;MATRIX!U226&amp;")"),"n/a"),"")</f>
        <v/>
      </c>
      <c r="AR226" s="77"/>
      <c r="AS226" s="81" t="str">
        <f>IF(ISNUMBER(AE226), IF(ISNUMBER(MATRIX!AD226),AE226*MATRIX!AD226,"n/a"),"")</f>
        <v/>
      </c>
      <c r="AT226" s="77"/>
      <c r="AU226" s="83" t="str">
        <f>IF(ISNUMBER($AE226), IF(ISNUMBER(MATRIX!AF226),$AE226*MATRIX!AF226,"n/a"),"")</f>
        <v/>
      </c>
      <c r="AV226" s="77"/>
      <c r="AW226" s="81" t="str">
        <f>IF(ISNUMBER($AE226), IF(ISNUMBER(MATRIX!AP226),$AE226*MATRIX!AP226,"n/a"),"")</f>
        <v/>
      </c>
      <c r="AX226" s="77" t="s">
        <v>434</v>
      </c>
      <c r="AY226" s="83" t="str">
        <f>IF(ISNUMBER($AE226), IF(ISNUMBER(MATRIX!AR226),$AE226*MATRIX!AR226,"n/a"),"")</f>
        <v/>
      </c>
      <c r="BA226" s="217" t="str">
        <f>IF(ISNUMBER($AE226), IF(MV&gt;200,IF(ISNUMBER(MATRIX!CL226),MATRIX!CL226,"n/a"),IF(ISNUMBER(MATRIX!CH226),MATRIX!CH226,"n/a")),"")</f>
        <v/>
      </c>
      <c r="BB226" s="1"/>
      <c r="BC226" s="1" t="str">
        <f>IF(ISNUMBER(AE226),IF(AND(ISNUMBER('Lo-Z-OUTPUT'!BA226),'Lo-Z-OUTPUT'!BA226&lt;&gt;0),'Lo-Z-OUTPUT'!BA226,'Lo-Z-INPUT'!$K$15*'Lo-Z-INPUT'!$K$7),"")</f>
        <v/>
      </c>
      <c r="BD226" s="1"/>
      <c r="BE226" s="161" t="str">
        <f t="shared" si="137"/>
        <v/>
      </c>
      <c r="BF226" s="1"/>
      <c r="BG226" s="124" t="str">
        <f>IF(ISNUMBER($AE226),IF(MV&lt;200,IF(ISNUMBER(MATRIX!AE226),ROUND((MATRIX!AE226*IDLE/1000)*CKWH,2),"-"),IF(ISNUMBER(MATRIX!AQ226),ROUND((MATRIX!AQ226*IDLE/1000)*CKWH,2),"-")),"")</f>
        <v/>
      </c>
      <c r="BH226" s="125" t="str">
        <f t="shared" si="138"/>
        <v/>
      </c>
      <c r="BJ226" s="105" t="str">
        <f>IF(ISNUMBER($AE226),IF(MV&lt;200,IF(ISNUMBER(MATRIX!AG226),ROUND((MATRIX!AG226/1000)*RUNNING*CKWH,2),"-"),IF(ISNUMBER(MATRIX!AS226),ROUND((MATRIX!AS226/1000)*RUNNING*CKWH,2),"-")),"")</f>
        <v/>
      </c>
      <c r="BK226" s="126" t="str">
        <f t="shared" si="139"/>
        <v/>
      </c>
      <c r="BM226" s="129" t="str">
        <f t="shared" si="140"/>
        <v/>
      </c>
      <c r="BN226" s="127" t="str">
        <f t="shared" si="141"/>
        <v/>
      </c>
      <c r="BP226" s="101" t="str">
        <f>IF(ISNUMBER(AE226),IF(ISNUMBER(MATRIX!BU226),AE226*MATRIX!BU226,"n/a"),"")</f>
        <v/>
      </c>
      <c r="BQ226" s="72"/>
      <c r="BR226" s="72" t="str">
        <f>IF(ISNUMBER(AE226),IF(ISNUMBER(MATRIX!BV226*BE226),AE226*MATRIX!BV226*BE226,"n/a"),"")</f>
        <v/>
      </c>
      <c r="BS226" s="72"/>
      <c r="BT226" s="100" t="str">
        <f t="shared" si="142"/>
        <v/>
      </c>
      <c r="BU226" s="96"/>
      <c r="BV226" s="157" t="str">
        <f t="shared" si="143"/>
        <v/>
      </c>
      <c r="BW226" s="158" t="str">
        <f t="shared" si="144"/>
        <v/>
      </c>
      <c r="BY226" s="85" t="str">
        <f>IF(ISNUMBER(AE226),IF(ISNUMBER(MATRIX!Y226),MATRIX!Y226,"n/a"),"")</f>
        <v/>
      </c>
      <c r="BZ226" s="86" t="str">
        <f t="shared" si="145"/>
        <v/>
      </c>
    </row>
    <row r="227" spans="1:78">
      <c r="A227" s="492" t="e">
        <f>MATRIX!A227</f>
        <v>#N/A</v>
      </c>
      <c r="B227" s="492" t="e">
        <f>IF(MATRIX!B227&lt;&gt;0,MATRIX!B227,"-")</f>
        <v>#N/A</v>
      </c>
      <c r="D227" t="b">
        <f>ISNUMBER(MATRIX!K227)</f>
        <v>0</v>
      </c>
      <c r="E227" t="b">
        <f>ISNUMBER(MATRIX!L227)</f>
        <v>0</v>
      </c>
      <c r="F227" t="b">
        <f>ISNUMBER(MATRIX!M227)</f>
        <v>0</v>
      </c>
      <c r="H227" t="b">
        <f>ISNUMBER(MATRIX!Q227)</f>
        <v>0</v>
      </c>
      <c r="I227" t="b">
        <f>ISNUMBER(MATRIX!R227)</f>
        <v>0</v>
      </c>
      <c r="K227" t="e">
        <f>AND(WLT&lt;=MATRIX!K227,MATRIX!K227&lt;=PIU*WLT)</f>
        <v>#N/A</v>
      </c>
      <c r="L227" t="e">
        <f>AND(WLT&lt;=MATRIX!L227,MATRIX!L227&lt;=PIU*WLT)</f>
        <v>#N/A</v>
      </c>
      <c r="M227" t="e">
        <f>AND(WLT&lt;=MATRIX!M227,MATRIX!M227&lt;=PIU*WLT)</f>
        <v>#N/A</v>
      </c>
      <c r="O227" t="e">
        <f>AND(WLT&lt;=MATRIX!Q227,MATRIX!Q227&lt;=PIU*WLT)</f>
        <v>#N/A</v>
      </c>
      <c r="P227" t="e">
        <f>AND(WLT&lt;=MATRIX!R227,MATRIX!R227&lt;=PIU*WLT)</f>
        <v>#N/A</v>
      </c>
      <c r="R227" t="b">
        <f t="shared" si="126"/>
        <v>1</v>
      </c>
      <c r="S227" t="b">
        <f t="shared" si="127"/>
        <v>0</v>
      </c>
      <c r="T227" t="b">
        <f t="shared" si="128"/>
        <v>0</v>
      </c>
      <c r="V227" s="1" t="e">
        <f>IF(AND(ISNUMBER(MATRIX!$F227),MATRIX!$F227&lt;&gt;0),NLT/MATRIX!$F227,"ERROR")</f>
        <v>#N/A</v>
      </c>
      <c r="X227" s="1" t="e">
        <f t="shared" si="129"/>
        <v>#N/A</v>
      </c>
      <c r="Y227" s="1" t="e">
        <f t="shared" si="130"/>
        <v>#N/A</v>
      </c>
      <c r="Z227" s="1" t="e">
        <f t="shared" si="131"/>
        <v>#N/A</v>
      </c>
      <c r="AB227" s="1" t="e">
        <f t="shared" si="132"/>
        <v>#N/A</v>
      </c>
      <c r="AC227" s="1" t="e">
        <f t="shared" si="133"/>
        <v>#N/A</v>
      </c>
      <c r="AE227" s="64" t="e">
        <f t="shared" si="134"/>
        <v>#N/A</v>
      </c>
      <c r="AF227" s="64" t="str">
        <f t="shared" si="135"/>
        <v/>
      </c>
      <c r="AH227" s="62" t="str">
        <f>IF(ISNUMBER(AE227),AE227*MATRIX!E227,"-")</f>
        <v>-</v>
      </c>
      <c r="AJ227" s="215" t="str">
        <f>IF(ISNUMBER($AE227),IF(KP="kg",AE227*MATRIX!CB227,AE227*MATRIX!CB227*2.2),"-")</f>
        <v>-</v>
      </c>
      <c r="AK227" s="65" t="str">
        <f t="shared" si="136"/>
        <v/>
      </c>
      <c r="AM227" s="1" t="e">
        <f>IF(V227&lt;&gt;0,IF(COUNT(X227:Z227),IF(R227,MATRIX!K227,IF(S227,MATRIX!L227,IF(T227,MATRIX!M227,S))),IF(COUNT(AB227:AC227),IF(R227,MATRIX!Q227,IF(S227,MATRIX!R227,"--")),"---")),"")</f>
        <v>#N/A</v>
      </c>
      <c r="AO227" s="70" t="e">
        <f>IF(V227&lt;&gt;0,IF(COUNT(X227:Z227),AM227*AE227*MATRIX!F227,IF(COUNT(AB227:AC227),AM227*AE227*MATRIX!F227/2,"")),"")</f>
        <v>#N/A</v>
      </c>
      <c r="AQ227" s="40" t="str">
        <f>IF(ISNUMBER($AE227),IF(ISNUMBER(MATRIX!U227),IF(MATRIX!U227-INT(MATRIX!U227)=0,MATRIX!U227,"("&amp;MATRIX!U227&amp;")"),"n/a"),"")</f>
        <v/>
      </c>
      <c r="AR227" s="77"/>
      <c r="AS227" s="81" t="str">
        <f>IF(ISNUMBER(AE227), IF(ISNUMBER(MATRIX!AD227),AE227*MATRIX!AD227,"n/a"),"")</f>
        <v/>
      </c>
      <c r="AT227" s="77"/>
      <c r="AU227" s="83" t="str">
        <f>IF(ISNUMBER($AE227), IF(ISNUMBER(MATRIX!AF227),$AE227*MATRIX!AF227,"n/a"),"")</f>
        <v/>
      </c>
      <c r="AV227" s="77"/>
      <c r="AW227" s="81" t="str">
        <f>IF(ISNUMBER($AE227), IF(ISNUMBER(MATRIX!AP227),$AE227*MATRIX!AP227,"n/a"),"")</f>
        <v/>
      </c>
      <c r="AX227" s="77" t="s">
        <v>434</v>
      </c>
      <c r="AY227" s="83" t="str">
        <f>IF(ISNUMBER($AE227), IF(ISNUMBER(MATRIX!AR227),$AE227*MATRIX!AR227,"n/a"),"")</f>
        <v/>
      </c>
      <c r="BA227" s="217" t="str">
        <f>IF(ISNUMBER($AE227), IF(MV&gt;200,IF(ISNUMBER(MATRIX!CL227),MATRIX!CL227,"n/a"),IF(ISNUMBER(MATRIX!CH227),MATRIX!CH227,"n/a")),"")</f>
        <v/>
      </c>
      <c r="BB227" s="1"/>
      <c r="BC227" s="1" t="str">
        <f>IF(ISNUMBER(AE227),IF(AND(ISNUMBER('Lo-Z-OUTPUT'!BA227),'Lo-Z-OUTPUT'!BA227&lt;&gt;0),'Lo-Z-OUTPUT'!BA227,'Lo-Z-INPUT'!$K$15*'Lo-Z-INPUT'!$K$7),"")</f>
        <v/>
      </c>
      <c r="BD227" s="1"/>
      <c r="BE227" s="161" t="str">
        <f t="shared" si="137"/>
        <v/>
      </c>
      <c r="BF227" s="1"/>
      <c r="BG227" s="124" t="str">
        <f>IF(ISNUMBER($AE227),IF(MV&lt;200,IF(ISNUMBER(MATRIX!AE227),ROUND((MATRIX!AE227*IDLE/1000)*CKWH,2),"-"),IF(ISNUMBER(MATRIX!AQ227),ROUND((MATRIX!AQ227*IDLE/1000)*CKWH,2),"-")),"")</f>
        <v/>
      </c>
      <c r="BH227" s="125" t="str">
        <f t="shared" si="138"/>
        <v/>
      </c>
      <c r="BJ227" s="105" t="str">
        <f>IF(ISNUMBER($AE227),IF(MV&lt;200,IF(ISNUMBER(MATRIX!AG227),ROUND((MATRIX!AG227/1000)*RUNNING*CKWH,2),"-"),IF(ISNUMBER(MATRIX!AS227),ROUND((MATRIX!AS227/1000)*RUNNING*CKWH,2),"-")),"")</f>
        <v/>
      </c>
      <c r="BK227" s="126" t="str">
        <f t="shared" si="139"/>
        <v/>
      </c>
      <c r="BM227" s="129" t="str">
        <f t="shared" si="140"/>
        <v/>
      </c>
      <c r="BN227" s="127" t="str">
        <f t="shared" si="141"/>
        <v/>
      </c>
      <c r="BP227" s="101" t="str">
        <f>IF(ISNUMBER(AE227),IF(ISNUMBER(MATRIX!BU227),AE227*MATRIX!BU227,"n/a"),"")</f>
        <v/>
      </c>
      <c r="BQ227" s="72"/>
      <c r="BR227" s="72" t="str">
        <f>IF(ISNUMBER(AE227),IF(ISNUMBER(MATRIX!BV227*BE227),AE227*MATRIX!BV227*BE227,"n/a"),"")</f>
        <v/>
      </c>
      <c r="BS227" s="72"/>
      <c r="BT227" s="100" t="str">
        <f t="shared" si="142"/>
        <v/>
      </c>
      <c r="BU227" s="96"/>
      <c r="BV227" s="157" t="str">
        <f t="shared" si="143"/>
        <v/>
      </c>
      <c r="BW227" s="158" t="str">
        <f t="shared" si="144"/>
        <v/>
      </c>
      <c r="BY227" s="85" t="str">
        <f>IF(ISNUMBER(AE227),IF(ISNUMBER(MATRIX!Y227),MATRIX!Y227,"n/a"),"")</f>
        <v/>
      </c>
      <c r="BZ227" s="86" t="str">
        <f t="shared" si="145"/>
        <v/>
      </c>
    </row>
    <row r="228" spans="1:78">
      <c r="A228" s="492" t="e">
        <f>MATRIX!A228</f>
        <v>#N/A</v>
      </c>
      <c r="B228" s="492" t="e">
        <f>IF(MATRIX!B228&lt;&gt;0,MATRIX!B228,"-")</f>
        <v>#N/A</v>
      </c>
      <c r="D228" t="b">
        <f>ISNUMBER(MATRIX!K228)</f>
        <v>0</v>
      </c>
      <c r="E228" t="b">
        <f>ISNUMBER(MATRIX!L228)</f>
        <v>0</v>
      </c>
      <c r="F228" t="b">
        <f>ISNUMBER(MATRIX!M228)</f>
        <v>0</v>
      </c>
      <c r="H228" t="b">
        <f>ISNUMBER(MATRIX!Q228)</f>
        <v>0</v>
      </c>
      <c r="I228" t="b">
        <f>ISNUMBER(MATRIX!R228)</f>
        <v>0</v>
      </c>
      <c r="K228" t="e">
        <f>AND(WLT&lt;=MATRIX!K228,MATRIX!K228&lt;=PIU*WLT)</f>
        <v>#N/A</v>
      </c>
      <c r="L228" t="e">
        <f>AND(WLT&lt;=MATRIX!L228,MATRIX!L228&lt;=PIU*WLT)</f>
        <v>#N/A</v>
      </c>
      <c r="M228" t="e">
        <f>AND(WLT&lt;=MATRIX!M228,MATRIX!M228&lt;=PIU*WLT)</f>
        <v>#N/A</v>
      </c>
      <c r="O228" t="e">
        <f>AND(WLT&lt;=MATRIX!Q228,MATRIX!Q228&lt;=PIU*WLT)</f>
        <v>#N/A</v>
      </c>
      <c r="P228" t="e">
        <f>AND(WLT&lt;=MATRIX!R228,MATRIX!R228&lt;=PIU*WLT)</f>
        <v>#N/A</v>
      </c>
      <c r="R228" t="b">
        <f t="shared" si="126"/>
        <v>1</v>
      </c>
      <c r="S228" t="b">
        <f t="shared" si="127"/>
        <v>0</v>
      </c>
      <c r="T228" t="b">
        <f t="shared" si="128"/>
        <v>0</v>
      </c>
      <c r="V228" s="1" t="e">
        <f>IF(AND(ISNUMBER(MATRIX!$F228),MATRIX!$F228&lt;&gt;0),NLT/MATRIX!$F228,"ERROR")</f>
        <v>#N/A</v>
      </c>
      <c r="X228" s="1" t="e">
        <f t="shared" si="129"/>
        <v>#N/A</v>
      </c>
      <c r="Y228" s="1" t="e">
        <f t="shared" si="130"/>
        <v>#N/A</v>
      </c>
      <c r="Z228" s="1" t="e">
        <f t="shared" si="131"/>
        <v>#N/A</v>
      </c>
      <c r="AB228" s="1" t="e">
        <f t="shared" si="132"/>
        <v>#N/A</v>
      </c>
      <c r="AC228" s="1" t="e">
        <f t="shared" si="133"/>
        <v>#N/A</v>
      </c>
      <c r="AE228" s="64" t="e">
        <f t="shared" si="134"/>
        <v>#N/A</v>
      </c>
      <c r="AF228" s="64" t="str">
        <f t="shared" si="135"/>
        <v/>
      </c>
      <c r="AH228" s="62" t="str">
        <f>IF(ISNUMBER(AE228),AE228*MATRIX!E228,"-")</f>
        <v>-</v>
      </c>
      <c r="AJ228" s="215" t="str">
        <f>IF(ISNUMBER($AE228),IF(KP="kg",AE228*MATRIX!CB228,AE228*MATRIX!CB228*2.2),"-")</f>
        <v>-</v>
      </c>
      <c r="AK228" s="65" t="str">
        <f t="shared" si="136"/>
        <v/>
      </c>
      <c r="AM228" s="1" t="e">
        <f>IF(V228&lt;&gt;0,IF(COUNT(X228:Z228),IF(R228,MATRIX!K228,IF(S228,MATRIX!L228,IF(T228,MATRIX!M228,S))),IF(COUNT(AB228:AC228),IF(R228,MATRIX!Q228,IF(S228,MATRIX!R228,"--")),"---")),"")</f>
        <v>#N/A</v>
      </c>
      <c r="AO228" s="70" t="e">
        <f>IF(V228&lt;&gt;0,IF(COUNT(X228:Z228),AM228*AE228*MATRIX!F228,IF(COUNT(AB228:AC228),AM228*AE228*MATRIX!F228/2,"")),"")</f>
        <v>#N/A</v>
      </c>
      <c r="AQ228" s="40" t="str">
        <f>IF(ISNUMBER($AE228),IF(ISNUMBER(MATRIX!U228),IF(MATRIX!U228-INT(MATRIX!U228)=0,MATRIX!U228,"("&amp;MATRIX!U228&amp;")"),"n/a"),"")</f>
        <v/>
      </c>
      <c r="AR228" s="77"/>
      <c r="AS228" s="81" t="str">
        <f>IF(ISNUMBER(AE228), IF(ISNUMBER(MATRIX!AD228),AE228*MATRIX!AD228,"n/a"),"")</f>
        <v/>
      </c>
      <c r="AT228" s="77"/>
      <c r="AU228" s="83" t="str">
        <f>IF(ISNUMBER($AE228), IF(ISNUMBER(MATRIX!AF228),$AE228*MATRIX!AF228,"n/a"),"")</f>
        <v/>
      </c>
      <c r="AV228" s="77"/>
      <c r="AW228" s="81" t="str">
        <f>IF(ISNUMBER($AE228), IF(ISNUMBER(MATRIX!AP228),$AE228*MATRIX!AP228,"n/a"),"")</f>
        <v/>
      </c>
      <c r="AX228" s="77" t="s">
        <v>434</v>
      </c>
      <c r="AY228" s="83" t="str">
        <f>IF(ISNUMBER($AE228), IF(ISNUMBER(MATRIX!AR228),$AE228*MATRIX!AR228,"n/a"),"")</f>
        <v/>
      </c>
      <c r="BA228" s="217" t="str">
        <f>IF(ISNUMBER($AE228), IF(MV&gt;200,IF(ISNUMBER(MATRIX!CL228),MATRIX!CL228,"n/a"),IF(ISNUMBER(MATRIX!CH228),MATRIX!CH228,"n/a")),"")</f>
        <v/>
      </c>
      <c r="BB228" s="1"/>
      <c r="BC228" s="1" t="str">
        <f>IF(ISNUMBER(AE228),IF(AND(ISNUMBER('Lo-Z-OUTPUT'!BA228),'Lo-Z-OUTPUT'!BA228&lt;&gt;0),'Lo-Z-OUTPUT'!BA228,'Lo-Z-INPUT'!$K$15*'Lo-Z-INPUT'!$K$7),"")</f>
        <v/>
      </c>
      <c r="BD228" s="1"/>
      <c r="BE228" s="161" t="str">
        <f t="shared" si="137"/>
        <v/>
      </c>
      <c r="BF228" s="1"/>
      <c r="BG228" s="124" t="str">
        <f>IF(ISNUMBER($AE228),IF(MV&lt;200,IF(ISNUMBER(MATRIX!AE228),ROUND((MATRIX!AE228*IDLE/1000)*CKWH,2),"-"),IF(ISNUMBER(MATRIX!AQ228),ROUND((MATRIX!AQ228*IDLE/1000)*CKWH,2),"-")),"")</f>
        <v/>
      </c>
      <c r="BH228" s="125" t="str">
        <f t="shared" si="138"/>
        <v/>
      </c>
      <c r="BJ228" s="105" t="str">
        <f>IF(ISNUMBER($AE228),IF(MV&lt;200,IF(ISNUMBER(MATRIX!AG228),ROUND((MATRIX!AG228/1000)*RUNNING*CKWH,2),"-"),IF(ISNUMBER(MATRIX!AS228),ROUND((MATRIX!AS228/1000)*RUNNING*CKWH,2),"-")),"")</f>
        <v/>
      </c>
      <c r="BK228" s="126" t="str">
        <f t="shared" si="139"/>
        <v/>
      </c>
      <c r="BM228" s="129" t="str">
        <f t="shared" si="140"/>
        <v/>
      </c>
      <c r="BN228" s="127" t="str">
        <f t="shared" si="141"/>
        <v/>
      </c>
      <c r="BP228" s="101" t="str">
        <f>IF(ISNUMBER(AE228),IF(ISNUMBER(MATRIX!BU228),AE228*MATRIX!BU228,"n/a"),"")</f>
        <v/>
      </c>
      <c r="BQ228" s="72"/>
      <c r="BR228" s="72" t="str">
        <f>IF(ISNUMBER(AE228),IF(ISNUMBER(MATRIX!BV228*BE228),AE228*MATRIX!BV228*BE228,"n/a"),"")</f>
        <v/>
      </c>
      <c r="BS228" s="72"/>
      <c r="BT228" s="100" t="str">
        <f t="shared" si="142"/>
        <v/>
      </c>
      <c r="BU228" s="96"/>
      <c r="BV228" s="157" t="str">
        <f t="shared" si="143"/>
        <v/>
      </c>
      <c r="BW228" s="158" t="str">
        <f t="shared" si="144"/>
        <v/>
      </c>
      <c r="BY228" s="85" t="str">
        <f>IF(ISNUMBER(AE228),IF(ISNUMBER(MATRIX!Y228),MATRIX!Y228,"n/a"),"")</f>
        <v/>
      </c>
      <c r="BZ228" s="86" t="str">
        <f t="shared" si="145"/>
        <v/>
      </c>
    </row>
    <row r="229" spans="1:78">
      <c r="A229" s="492" t="e">
        <f>MATRIX!A229</f>
        <v>#N/A</v>
      </c>
      <c r="B229" s="492" t="e">
        <f>IF(MATRIX!B229&lt;&gt;0,MATRIX!B229,"-")</f>
        <v>#N/A</v>
      </c>
      <c r="D229" t="b">
        <f>ISNUMBER(MATRIX!K229)</f>
        <v>0</v>
      </c>
      <c r="E229" t="b">
        <f>ISNUMBER(MATRIX!L229)</f>
        <v>0</v>
      </c>
      <c r="F229" t="b">
        <f>ISNUMBER(MATRIX!M229)</f>
        <v>0</v>
      </c>
      <c r="H229" t="b">
        <f>ISNUMBER(MATRIX!Q229)</f>
        <v>0</v>
      </c>
      <c r="I229" t="b">
        <f>ISNUMBER(MATRIX!R229)</f>
        <v>0</v>
      </c>
      <c r="K229" t="e">
        <f>AND(WLT&lt;=MATRIX!K229,MATRIX!K229&lt;=PIU*WLT)</f>
        <v>#N/A</v>
      </c>
      <c r="L229" t="e">
        <f>AND(WLT&lt;=MATRIX!L229,MATRIX!L229&lt;=PIU*WLT)</f>
        <v>#N/A</v>
      </c>
      <c r="M229" t="e">
        <f>AND(WLT&lt;=MATRIX!M229,MATRIX!M229&lt;=PIU*WLT)</f>
        <v>#N/A</v>
      </c>
      <c r="O229" t="e">
        <f>AND(WLT&lt;=MATRIX!Q229,MATRIX!Q229&lt;=PIU*WLT)</f>
        <v>#N/A</v>
      </c>
      <c r="P229" t="e">
        <f>AND(WLT&lt;=MATRIX!R229,MATRIX!R229&lt;=PIU*WLT)</f>
        <v>#N/A</v>
      </c>
      <c r="R229" t="b">
        <f t="shared" si="126"/>
        <v>1</v>
      </c>
      <c r="S229" t="b">
        <f t="shared" si="127"/>
        <v>0</v>
      </c>
      <c r="T229" t="b">
        <f t="shared" si="128"/>
        <v>0</v>
      </c>
      <c r="V229" s="1" t="e">
        <f>IF(AND(ISNUMBER(MATRIX!$F229),MATRIX!$F229&lt;&gt;0),NLT/MATRIX!$F229,"ERROR")</f>
        <v>#N/A</v>
      </c>
      <c r="X229" s="1" t="e">
        <f t="shared" si="129"/>
        <v>#N/A</v>
      </c>
      <c r="Y229" s="1" t="e">
        <f t="shared" si="130"/>
        <v>#N/A</v>
      </c>
      <c r="Z229" s="1" t="e">
        <f t="shared" si="131"/>
        <v>#N/A</v>
      </c>
      <c r="AB229" s="1" t="e">
        <f t="shared" si="132"/>
        <v>#N/A</v>
      </c>
      <c r="AC229" s="1" t="e">
        <f t="shared" si="133"/>
        <v>#N/A</v>
      </c>
      <c r="AE229" s="64" t="e">
        <f t="shared" si="134"/>
        <v>#N/A</v>
      </c>
      <c r="AF229" s="64" t="str">
        <f t="shared" si="135"/>
        <v/>
      </c>
      <c r="AH229" s="62" t="str">
        <f>IF(ISNUMBER(AE229),AE229*MATRIX!E229,"-")</f>
        <v>-</v>
      </c>
      <c r="AJ229" s="215" t="str">
        <f>IF(ISNUMBER($AE229),IF(KP="kg",AE229*MATRIX!CB229,AE229*MATRIX!CB229*2.2),"-")</f>
        <v>-</v>
      </c>
      <c r="AK229" s="65" t="str">
        <f t="shared" si="136"/>
        <v/>
      </c>
      <c r="AM229" s="1" t="e">
        <f>IF(V229&lt;&gt;0,IF(COUNT(X229:Z229),IF(R229,MATRIX!K229,IF(S229,MATRIX!L229,IF(T229,MATRIX!M229,S))),IF(COUNT(AB229:AC229),IF(R229,MATRIX!Q229,IF(S229,MATRIX!R229,"--")),"---")),"")</f>
        <v>#N/A</v>
      </c>
      <c r="AO229" s="70" t="e">
        <f>IF(V229&lt;&gt;0,IF(COUNT(X229:Z229),AM229*AE229*MATRIX!F229,IF(COUNT(AB229:AC229),AM229*AE229*MATRIX!F229/2,"")),"")</f>
        <v>#N/A</v>
      </c>
      <c r="AQ229" s="40" t="str">
        <f>IF(ISNUMBER($AE229),IF(ISNUMBER(MATRIX!U229),IF(MATRIX!U229-INT(MATRIX!U229)=0,MATRIX!U229,"("&amp;MATRIX!U229&amp;")"),"n/a"),"")</f>
        <v/>
      </c>
      <c r="AR229" s="77"/>
      <c r="AS229" s="81" t="str">
        <f>IF(ISNUMBER(AE229), IF(ISNUMBER(MATRIX!AD229),AE229*MATRIX!AD229,"n/a"),"")</f>
        <v/>
      </c>
      <c r="AT229" s="77"/>
      <c r="AU229" s="83" t="str">
        <f>IF(ISNUMBER($AE229), IF(ISNUMBER(MATRIX!AF229),$AE229*MATRIX!AF229,"n/a"),"")</f>
        <v/>
      </c>
      <c r="AV229" s="77"/>
      <c r="AW229" s="81" t="str">
        <f>IF(ISNUMBER($AE229), IF(ISNUMBER(MATRIX!AP229),$AE229*MATRIX!AP229,"n/a"),"")</f>
        <v/>
      </c>
      <c r="AX229" s="77" t="s">
        <v>434</v>
      </c>
      <c r="AY229" s="83" t="str">
        <f>IF(ISNUMBER($AE229), IF(ISNUMBER(MATRIX!AR229),$AE229*MATRIX!AR229,"n/a"),"")</f>
        <v/>
      </c>
      <c r="BA229" s="217" t="str">
        <f>IF(ISNUMBER($AE229), IF(MV&gt;200,IF(ISNUMBER(MATRIX!CL229),MATRIX!CL229,"n/a"),IF(ISNUMBER(MATRIX!CH229),MATRIX!CH229,"n/a")),"")</f>
        <v/>
      </c>
      <c r="BB229" s="1"/>
      <c r="BC229" s="1" t="str">
        <f>IF(ISNUMBER(AE229),IF(AND(ISNUMBER('Lo-Z-OUTPUT'!BA229),'Lo-Z-OUTPUT'!BA229&lt;&gt;0),'Lo-Z-OUTPUT'!BA229,'Lo-Z-INPUT'!$K$15*'Lo-Z-INPUT'!$K$7),"")</f>
        <v/>
      </c>
      <c r="BD229" s="1"/>
      <c r="BE229" s="161" t="str">
        <f t="shared" si="137"/>
        <v/>
      </c>
      <c r="BF229" s="1"/>
      <c r="BG229" s="124" t="str">
        <f>IF(ISNUMBER($AE229),IF(MV&lt;200,IF(ISNUMBER(MATRIX!AE229),ROUND((MATRIX!AE229*IDLE/1000)*CKWH,2),"-"),IF(ISNUMBER(MATRIX!AQ229),ROUND((MATRIX!AQ229*IDLE/1000)*CKWH,2),"-")),"")</f>
        <v/>
      </c>
      <c r="BH229" s="125" t="str">
        <f t="shared" si="138"/>
        <v/>
      </c>
      <c r="BJ229" s="105" t="str">
        <f>IF(ISNUMBER($AE229),IF(MV&lt;200,IF(ISNUMBER(MATRIX!AG229),ROUND((MATRIX!AG229/1000)*RUNNING*CKWH,2),"-"),IF(ISNUMBER(MATRIX!AS229),ROUND((MATRIX!AS229/1000)*RUNNING*CKWH,2),"-")),"")</f>
        <v/>
      </c>
      <c r="BK229" s="126" t="str">
        <f t="shared" si="139"/>
        <v/>
      </c>
      <c r="BM229" s="129" t="str">
        <f t="shared" si="140"/>
        <v/>
      </c>
      <c r="BN229" s="127" t="str">
        <f t="shared" si="141"/>
        <v/>
      </c>
      <c r="BP229" s="101" t="str">
        <f>IF(ISNUMBER(AE229),IF(ISNUMBER(MATRIX!BU229),AE229*MATRIX!BU229,"n/a"),"")</f>
        <v/>
      </c>
      <c r="BQ229" s="72"/>
      <c r="BR229" s="72" t="str">
        <f>IF(ISNUMBER(AE229),IF(ISNUMBER(MATRIX!BV229*BE229),AE229*MATRIX!BV229*BE229,"n/a"),"")</f>
        <v/>
      </c>
      <c r="BS229" s="72"/>
      <c r="BT229" s="100" t="str">
        <f t="shared" si="142"/>
        <v/>
      </c>
      <c r="BU229" s="96"/>
      <c r="BV229" s="157" t="str">
        <f t="shared" si="143"/>
        <v/>
      </c>
      <c r="BW229" s="158" t="str">
        <f t="shared" si="144"/>
        <v/>
      </c>
      <c r="BY229" s="85" t="str">
        <f>IF(ISNUMBER(AE229),IF(ISNUMBER(MATRIX!Y229),MATRIX!Y229,"n/a"),"")</f>
        <v/>
      </c>
      <c r="BZ229" s="86" t="str">
        <f t="shared" si="145"/>
        <v/>
      </c>
    </row>
    <row r="230" spans="1:78">
      <c r="A230" s="492" t="e">
        <f>MATRIX!A230</f>
        <v>#N/A</v>
      </c>
      <c r="B230" s="492" t="e">
        <f>IF(MATRIX!B230&lt;&gt;0,MATRIX!B230,"-")</f>
        <v>#N/A</v>
      </c>
      <c r="D230" t="b">
        <f>ISNUMBER(MATRIX!K230)</f>
        <v>0</v>
      </c>
      <c r="E230" t="b">
        <f>ISNUMBER(MATRIX!L230)</f>
        <v>0</v>
      </c>
      <c r="F230" t="b">
        <f>ISNUMBER(MATRIX!M230)</f>
        <v>0</v>
      </c>
      <c r="H230" t="b">
        <f>ISNUMBER(MATRIX!Q230)</f>
        <v>0</v>
      </c>
      <c r="I230" t="b">
        <f>ISNUMBER(MATRIX!R230)</f>
        <v>0</v>
      </c>
      <c r="K230" t="e">
        <f>AND(WLT&lt;=MATRIX!K230,MATRIX!K230&lt;=PIU*WLT)</f>
        <v>#N/A</v>
      </c>
      <c r="L230" t="e">
        <f>AND(WLT&lt;=MATRIX!L230,MATRIX!L230&lt;=PIU*WLT)</f>
        <v>#N/A</v>
      </c>
      <c r="M230" t="e">
        <f>AND(WLT&lt;=MATRIX!M230,MATRIX!M230&lt;=PIU*WLT)</f>
        <v>#N/A</v>
      </c>
      <c r="O230" t="e">
        <f>AND(WLT&lt;=MATRIX!Q230,MATRIX!Q230&lt;=PIU*WLT)</f>
        <v>#N/A</v>
      </c>
      <c r="P230" t="e">
        <f>AND(WLT&lt;=MATRIX!R230,MATRIX!R230&lt;=PIU*WLT)</f>
        <v>#N/A</v>
      </c>
      <c r="R230" t="b">
        <f t="shared" si="126"/>
        <v>1</v>
      </c>
      <c r="S230" t="b">
        <f t="shared" si="127"/>
        <v>0</v>
      </c>
      <c r="T230" t="b">
        <f t="shared" si="128"/>
        <v>0</v>
      </c>
      <c r="V230" s="1" t="e">
        <f>IF(AND(ISNUMBER(MATRIX!$F230),MATRIX!$F230&lt;&gt;0),NLT/MATRIX!$F230,"ERROR")</f>
        <v>#N/A</v>
      </c>
      <c r="X230" s="1" t="e">
        <f t="shared" si="129"/>
        <v>#N/A</v>
      </c>
      <c r="Y230" s="1" t="e">
        <f t="shared" si="130"/>
        <v>#N/A</v>
      </c>
      <c r="Z230" s="1" t="e">
        <f t="shared" si="131"/>
        <v>#N/A</v>
      </c>
      <c r="AB230" s="1" t="e">
        <f t="shared" si="132"/>
        <v>#N/A</v>
      </c>
      <c r="AC230" s="1" t="e">
        <f t="shared" si="133"/>
        <v>#N/A</v>
      </c>
      <c r="AE230" s="64" t="e">
        <f t="shared" si="134"/>
        <v>#N/A</v>
      </c>
      <c r="AF230" s="64" t="str">
        <f t="shared" si="135"/>
        <v/>
      </c>
      <c r="AH230" s="62" t="str">
        <f>IF(ISNUMBER(AE230),AE230*MATRIX!E230,"-")</f>
        <v>-</v>
      </c>
      <c r="AJ230" s="215" t="str">
        <f>IF(ISNUMBER($AE230),IF(KP="kg",AE230*MATRIX!CB230,AE230*MATRIX!CB230*2.2),"-")</f>
        <v>-</v>
      </c>
      <c r="AK230" s="65" t="str">
        <f t="shared" si="136"/>
        <v/>
      </c>
      <c r="AM230" s="1" t="e">
        <f>IF(V230&lt;&gt;0,IF(COUNT(X230:Z230),IF(R230,MATRIX!K230,IF(S230,MATRIX!L230,IF(T230,MATRIX!M230,S))),IF(COUNT(AB230:AC230),IF(R230,MATRIX!Q230,IF(S230,MATRIX!R230,"--")),"---")),"")</f>
        <v>#N/A</v>
      </c>
      <c r="AO230" s="70" t="e">
        <f>IF(V230&lt;&gt;0,IF(COUNT(X230:Z230),AM230*AE230*MATRIX!F230,IF(COUNT(AB230:AC230),AM230*AE230*MATRIX!F230/2,"")),"")</f>
        <v>#N/A</v>
      </c>
      <c r="AQ230" s="40" t="str">
        <f>IF(ISNUMBER($AE230),IF(ISNUMBER(MATRIX!U230),IF(MATRIX!U230-INT(MATRIX!U230)=0,MATRIX!U230,"("&amp;MATRIX!U230&amp;")"),"n/a"),"")</f>
        <v/>
      </c>
      <c r="AR230" s="77"/>
      <c r="AS230" s="81" t="str">
        <f>IF(ISNUMBER(AE230), IF(ISNUMBER(MATRIX!AD230),AE230*MATRIX!AD230,"n/a"),"")</f>
        <v/>
      </c>
      <c r="AT230" s="77"/>
      <c r="AU230" s="83" t="str">
        <f>IF(ISNUMBER($AE230), IF(ISNUMBER(MATRIX!AF230),$AE230*MATRIX!AF230,"n/a"),"")</f>
        <v/>
      </c>
      <c r="AV230" s="77"/>
      <c r="AW230" s="81" t="str">
        <f>IF(ISNUMBER($AE230), IF(ISNUMBER(MATRIX!AP230),$AE230*MATRIX!AP230,"n/a"),"")</f>
        <v/>
      </c>
      <c r="AX230" s="77" t="s">
        <v>434</v>
      </c>
      <c r="AY230" s="83" t="str">
        <f>IF(ISNUMBER($AE230), IF(ISNUMBER(MATRIX!AR230),$AE230*MATRIX!AR230,"n/a"),"")</f>
        <v/>
      </c>
      <c r="BA230" s="217" t="str">
        <f>IF(ISNUMBER($AE230), IF(MV&gt;200,IF(ISNUMBER(MATRIX!CL230),MATRIX!CL230,"n/a"),IF(ISNUMBER(MATRIX!CH230),MATRIX!CH230,"n/a")),"")</f>
        <v/>
      </c>
      <c r="BB230" s="1"/>
      <c r="BC230" s="1" t="str">
        <f>IF(ISNUMBER(AE230),IF(AND(ISNUMBER('Lo-Z-OUTPUT'!BA230),'Lo-Z-OUTPUT'!BA230&lt;&gt;0),'Lo-Z-OUTPUT'!BA230,'Lo-Z-INPUT'!$K$15*'Lo-Z-INPUT'!$K$7),"")</f>
        <v/>
      </c>
      <c r="BD230" s="1"/>
      <c r="BE230" s="161" t="str">
        <f t="shared" si="137"/>
        <v/>
      </c>
      <c r="BF230" s="1"/>
      <c r="BG230" s="124" t="str">
        <f>IF(ISNUMBER($AE230),IF(MV&lt;200,IF(ISNUMBER(MATRIX!AE230),ROUND((MATRIX!AE230*IDLE/1000)*CKWH,2),"-"),IF(ISNUMBER(MATRIX!AQ230),ROUND((MATRIX!AQ230*IDLE/1000)*CKWH,2),"-")),"")</f>
        <v/>
      </c>
      <c r="BH230" s="125" t="str">
        <f t="shared" si="138"/>
        <v/>
      </c>
      <c r="BJ230" s="105" t="str">
        <f>IF(ISNUMBER($AE230),IF(MV&lt;200,IF(ISNUMBER(MATRIX!AG230),ROUND((MATRIX!AG230/1000)*RUNNING*CKWH,2),"-"),IF(ISNUMBER(MATRIX!AS230),ROUND((MATRIX!AS230/1000)*RUNNING*CKWH,2),"-")),"")</f>
        <v/>
      </c>
      <c r="BK230" s="126" t="str">
        <f t="shared" si="139"/>
        <v/>
      </c>
      <c r="BM230" s="129" t="str">
        <f t="shared" si="140"/>
        <v/>
      </c>
      <c r="BN230" s="127" t="str">
        <f t="shared" si="141"/>
        <v/>
      </c>
      <c r="BP230" s="101" t="str">
        <f>IF(ISNUMBER(AE230),IF(ISNUMBER(MATRIX!BU230),AE230*MATRIX!BU230,"n/a"),"")</f>
        <v/>
      </c>
      <c r="BQ230" s="72"/>
      <c r="BR230" s="72" t="str">
        <f>IF(ISNUMBER(AE230),IF(ISNUMBER(MATRIX!BV230*BE230),AE230*MATRIX!BV230*BE230,"n/a"),"")</f>
        <v/>
      </c>
      <c r="BS230" s="72"/>
      <c r="BT230" s="100" t="str">
        <f t="shared" si="142"/>
        <v/>
      </c>
      <c r="BU230" s="96"/>
      <c r="BV230" s="157" t="str">
        <f t="shared" si="143"/>
        <v/>
      </c>
      <c r="BW230" s="158" t="str">
        <f t="shared" si="144"/>
        <v/>
      </c>
      <c r="BY230" s="85" t="str">
        <f>IF(ISNUMBER(AE230),IF(ISNUMBER(MATRIX!Y230),MATRIX!Y230,"n/a"),"")</f>
        <v/>
      </c>
      <c r="BZ230" s="86" t="str">
        <f t="shared" si="145"/>
        <v/>
      </c>
    </row>
    <row r="231" spans="1:78">
      <c r="A231" s="492" t="e">
        <f>MATRIX!A231</f>
        <v>#N/A</v>
      </c>
      <c r="B231" s="492" t="e">
        <f>IF(MATRIX!B231&lt;&gt;0,MATRIX!B231,"-")</f>
        <v>#N/A</v>
      </c>
      <c r="D231" t="b">
        <f>ISNUMBER(MATRIX!K231)</f>
        <v>0</v>
      </c>
      <c r="E231" t="b">
        <f>ISNUMBER(MATRIX!L231)</f>
        <v>0</v>
      </c>
      <c r="F231" t="b">
        <f>ISNUMBER(MATRIX!M231)</f>
        <v>0</v>
      </c>
      <c r="H231" t="b">
        <f>ISNUMBER(MATRIX!Q231)</f>
        <v>0</v>
      </c>
      <c r="I231" t="b">
        <f>ISNUMBER(MATRIX!R231)</f>
        <v>0</v>
      </c>
      <c r="K231" t="e">
        <f>AND(WLT&lt;=MATRIX!K231,MATRIX!K231&lt;=PIU*WLT)</f>
        <v>#N/A</v>
      </c>
      <c r="L231" t="e">
        <f>AND(WLT&lt;=MATRIX!L231,MATRIX!L231&lt;=PIU*WLT)</f>
        <v>#N/A</v>
      </c>
      <c r="M231" t="e">
        <f>AND(WLT&lt;=MATRIX!M231,MATRIX!M231&lt;=PIU*WLT)</f>
        <v>#N/A</v>
      </c>
      <c r="O231" t="e">
        <f>AND(WLT&lt;=MATRIX!Q231,MATRIX!Q231&lt;=PIU*WLT)</f>
        <v>#N/A</v>
      </c>
      <c r="P231" t="e">
        <f>AND(WLT&lt;=MATRIX!R231,MATRIX!R231&lt;=PIU*WLT)</f>
        <v>#N/A</v>
      </c>
      <c r="R231" t="b">
        <f t="shared" si="126"/>
        <v>1</v>
      </c>
      <c r="S231" t="b">
        <f t="shared" si="127"/>
        <v>0</v>
      </c>
      <c r="T231" t="b">
        <f t="shared" si="128"/>
        <v>0</v>
      </c>
      <c r="V231" s="1" t="e">
        <f>IF(AND(ISNUMBER(MATRIX!$F231),MATRIX!$F231&lt;&gt;0),NLT/MATRIX!$F231,"ERROR")</f>
        <v>#N/A</v>
      </c>
      <c r="X231" s="1" t="e">
        <f t="shared" si="129"/>
        <v>#N/A</v>
      </c>
      <c r="Y231" s="1" t="e">
        <f t="shared" si="130"/>
        <v>#N/A</v>
      </c>
      <c r="Z231" s="1" t="e">
        <f t="shared" si="131"/>
        <v>#N/A</v>
      </c>
      <c r="AB231" s="1" t="e">
        <f t="shared" si="132"/>
        <v>#N/A</v>
      </c>
      <c r="AC231" s="1" t="e">
        <f t="shared" si="133"/>
        <v>#N/A</v>
      </c>
      <c r="AE231" s="64" t="e">
        <f t="shared" si="134"/>
        <v>#N/A</v>
      </c>
      <c r="AF231" s="64" t="str">
        <f t="shared" si="135"/>
        <v/>
      </c>
      <c r="AH231" s="62" t="str">
        <f>IF(ISNUMBER(AE231),AE231*MATRIX!E231,"-")</f>
        <v>-</v>
      </c>
      <c r="AJ231" s="215" t="str">
        <f>IF(ISNUMBER($AE231),IF(KP="kg",AE231*MATRIX!CB231,AE231*MATRIX!CB231*2.2),"-")</f>
        <v>-</v>
      </c>
      <c r="AK231" s="65" t="str">
        <f t="shared" si="136"/>
        <v/>
      </c>
      <c r="AM231" s="1" t="e">
        <f>IF(V231&lt;&gt;0,IF(COUNT(X231:Z231),IF(R231,MATRIX!K231,IF(S231,MATRIX!L231,IF(T231,MATRIX!M231,S))),IF(COUNT(AB231:AC231),IF(R231,MATRIX!Q231,IF(S231,MATRIX!R231,"--")),"---")),"")</f>
        <v>#N/A</v>
      </c>
      <c r="AO231" s="70" t="e">
        <f>IF(V231&lt;&gt;0,IF(COUNT(X231:Z231),AM231*AE231*MATRIX!F231,IF(COUNT(AB231:AC231),AM231*AE231*MATRIX!F231/2,"")),"")</f>
        <v>#N/A</v>
      </c>
      <c r="AQ231" s="40" t="str">
        <f>IF(ISNUMBER($AE231),IF(ISNUMBER(MATRIX!U231),IF(MATRIX!U231-INT(MATRIX!U231)=0,MATRIX!U231,"("&amp;MATRIX!U231&amp;")"),"n/a"),"")</f>
        <v/>
      </c>
      <c r="AR231" s="77"/>
      <c r="AS231" s="81" t="str">
        <f>IF(ISNUMBER(AE231), IF(ISNUMBER(MATRIX!AD231),AE231*MATRIX!AD231,"n/a"),"")</f>
        <v/>
      </c>
      <c r="AT231" s="77"/>
      <c r="AU231" s="83" t="str">
        <f>IF(ISNUMBER($AE231), IF(ISNUMBER(MATRIX!AF231),$AE231*MATRIX!AF231,"n/a"),"")</f>
        <v/>
      </c>
      <c r="AV231" s="77"/>
      <c r="AW231" s="81" t="str">
        <f>IF(ISNUMBER($AE231), IF(ISNUMBER(MATRIX!AP231),$AE231*MATRIX!AP231,"n/a"),"")</f>
        <v/>
      </c>
      <c r="AX231" s="77" t="s">
        <v>434</v>
      </c>
      <c r="AY231" s="83" t="str">
        <f>IF(ISNUMBER($AE231), IF(ISNUMBER(MATRIX!AR231),$AE231*MATRIX!AR231,"n/a"),"")</f>
        <v/>
      </c>
      <c r="BA231" s="217" t="str">
        <f>IF(ISNUMBER($AE231), IF(MV&gt;200,IF(ISNUMBER(MATRIX!CL231),MATRIX!CL231,"n/a"),IF(ISNUMBER(MATRIX!CH231),MATRIX!CH231,"n/a")),"")</f>
        <v/>
      </c>
      <c r="BB231" s="1"/>
      <c r="BC231" s="1" t="str">
        <f>IF(ISNUMBER(AE231),IF(AND(ISNUMBER('Lo-Z-OUTPUT'!BA231),'Lo-Z-OUTPUT'!BA231&lt;&gt;0),'Lo-Z-OUTPUT'!BA231,'Lo-Z-INPUT'!$K$15*'Lo-Z-INPUT'!$K$7),"")</f>
        <v/>
      </c>
      <c r="BD231" s="1"/>
      <c r="BE231" s="161" t="str">
        <f t="shared" si="137"/>
        <v/>
      </c>
      <c r="BF231" s="1"/>
      <c r="BG231" s="124" t="str">
        <f>IF(ISNUMBER($AE231),IF(MV&lt;200,IF(ISNUMBER(MATRIX!AE231),ROUND((MATRIX!AE231*IDLE/1000)*CKWH,2),"-"),IF(ISNUMBER(MATRIX!AQ231),ROUND((MATRIX!AQ231*IDLE/1000)*CKWH,2),"-")),"")</f>
        <v/>
      </c>
      <c r="BH231" s="125" t="str">
        <f t="shared" si="138"/>
        <v/>
      </c>
      <c r="BJ231" s="105" t="str">
        <f>IF(ISNUMBER($AE231),IF(MV&lt;200,IF(ISNUMBER(MATRIX!AG231),ROUND((MATRIX!AG231/1000)*RUNNING*CKWH,2),"-"),IF(ISNUMBER(MATRIX!AS231),ROUND((MATRIX!AS231/1000)*RUNNING*CKWH,2),"-")),"")</f>
        <v/>
      </c>
      <c r="BK231" s="126" t="str">
        <f t="shared" si="139"/>
        <v/>
      </c>
      <c r="BM231" s="129" t="str">
        <f t="shared" si="140"/>
        <v/>
      </c>
      <c r="BN231" s="127" t="str">
        <f t="shared" si="141"/>
        <v/>
      </c>
      <c r="BP231" s="101" t="str">
        <f>IF(ISNUMBER(AE231),IF(ISNUMBER(MATRIX!BU231),AE231*MATRIX!BU231,"n/a"),"")</f>
        <v/>
      </c>
      <c r="BQ231" s="72"/>
      <c r="BR231" s="72" t="str">
        <f>IF(ISNUMBER(AE231),IF(ISNUMBER(MATRIX!BV231*BE231),AE231*MATRIX!BV231*BE231,"n/a"),"")</f>
        <v/>
      </c>
      <c r="BS231" s="72"/>
      <c r="BT231" s="100" t="str">
        <f t="shared" si="142"/>
        <v/>
      </c>
      <c r="BU231" s="96"/>
      <c r="BV231" s="157" t="str">
        <f t="shared" si="143"/>
        <v/>
      </c>
      <c r="BW231" s="158" t="str">
        <f t="shared" si="144"/>
        <v/>
      </c>
      <c r="BY231" s="85" t="str">
        <f>IF(ISNUMBER(AE231),IF(ISNUMBER(MATRIX!Y231),MATRIX!Y231,"n/a"),"")</f>
        <v/>
      </c>
      <c r="BZ231" s="86" t="str">
        <f t="shared" si="145"/>
        <v/>
      </c>
    </row>
    <row r="232" spans="1:78">
      <c r="A232" s="292" t="e">
        <f>MATRIX!A232</f>
        <v>#N/A</v>
      </c>
      <c r="B232" s="292" t="e">
        <f>IF(MATRIX!B232&lt;&gt;0,MATRIX!B232,"-")</f>
        <v>#N/A</v>
      </c>
      <c r="D232" t="b">
        <f>ISNUMBER(MATRIX!K232)</f>
        <v>0</v>
      </c>
      <c r="E232" t="b">
        <f>ISNUMBER(MATRIX!L232)</f>
        <v>0</v>
      </c>
      <c r="F232" t="b">
        <f>ISNUMBER(MATRIX!M232)</f>
        <v>0</v>
      </c>
      <c r="H232" t="b">
        <f>ISNUMBER(MATRIX!Q232)</f>
        <v>0</v>
      </c>
      <c r="I232" t="b">
        <f>ISNUMBER(MATRIX!R232)</f>
        <v>0</v>
      </c>
      <c r="K232" t="e">
        <f>AND(WLT&lt;=MATRIX!K232,MATRIX!K232&lt;=PIU*WLT)</f>
        <v>#N/A</v>
      </c>
      <c r="L232" t="e">
        <f>AND(WLT&lt;=MATRIX!L232,MATRIX!L232&lt;=PIU*WLT)</f>
        <v>#N/A</v>
      </c>
      <c r="M232" t="e">
        <f>AND(WLT&lt;=MATRIX!M232,MATRIX!M232&lt;=PIU*WLT)</f>
        <v>#N/A</v>
      </c>
      <c r="O232" t="e">
        <f>AND(WLT&lt;=MATRIX!Q232,MATRIX!Q232&lt;=PIU*WLT)</f>
        <v>#N/A</v>
      </c>
      <c r="P232" t="e">
        <f>AND(WLT&lt;=MATRIX!R232,MATRIX!R232&lt;=PIU*WLT)</f>
        <v>#N/A</v>
      </c>
      <c r="R232" t="b">
        <f t="shared" si="126"/>
        <v>1</v>
      </c>
      <c r="S232" t="b">
        <f t="shared" si="127"/>
        <v>0</v>
      </c>
      <c r="T232" t="b">
        <f t="shared" si="128"/>
        <v>0</v>
      </c>
      <c r="V232" s="1" t="e">
        <f>IF(AND(ISNUMBER(MATRIX!$F232),MATRIX!$F232&lt;&gt;0),NLT/MATRIX!$F232,"ERROR")</f>
        <v>#N/A</v>
      </c>
      <c r="X232" s="1" t="e">
        <f t="shared" si="129"/>
        <v>#N/A</v>
      </c>
      <c r="Y232" s="1" t="e">
        <f t="shared" si="130"/>
        <v>#N/A</v>
      </c>
      <c r="Z232" s="1" t="e">
        <f t="shared" si="131"/>
        <v>#N/A</v>
      </c>
      <c r="AB232" s="1" t="e">
        <f t="shared" si="132"/>
        <v>#N/A</v>
      </c>
      <c r="AC232" s="1" t="e">
        <f t="shared" si="133"/>
        <v>#N/A</v>
      </c>
      <c r="AE232" s="64" t="e">
        <f t="shared" si="134"/>
        <v>#N/A</v>
      </c>
      <c r="AF232" s="64" t="str">
        <f t="shared" si="135"/>
        <v/>
      </c>
      <c r="AH232" s="62" t="str">
        <f>IF(ISNUMBER(AE232),AE232*MATRIX!E232,"-")</f>
        <v>-</v>
      </c>
      <c r="AJ232" s="215" t="str">
        <f>IF(ISNUMBER($AE232),IF(KP="kg",AE232*MATRIX!CB232,AE232*MATRIX!CB232*2.2),"-")</f>
        <v>-</v>
      </c>
      <c r="AK232" s="65" t="str">
        <f t="shared" si="136"/>
        <v/>
      </c>
      <c r="AM232" s="1" t="e">
        <f>IF(V232&lt;&gt;0,IF(COUNT(X232:Z232),IF(R232,MATRIX!K232,IF(S232,MATRIX!L232,IF(T232,MATRIX!M232,S))),IF(COUNT(AB232:AC232),IF(R232,MATRIX!Q232,IF(S232,MATRIX!R232,"--")),"---")),"")</f>
        <v>#N/A</v>
      </c>
      <c r="AO232" s="70" t="e">
        <f>IF(V232&lt;&gt;0,IF(COUNT(X232:Z232),AM232*AE232*MATRIX!F232,IF(COUNT(AB232:AC232),AM232*AE232*MATRIX!F232/2,"")),"")</f>
        <v>#N/A</v>
      </c>
      <c r="AQ232" s="40" t="str">
        <f>IF(ISNUMBER($AE232),IF(ISNUMBER(MATRIX!U232),IF(MATRIX!U232-INT(MATRIX!U232)=0,MATRIX!U232,"("&amp;MATRIX!U232&amp;")"),"n/a"),"")</f>
        <v/>
      </c>
      <c r="AR232" s="77"/>
      <c r="AS232" s="81" t="str">
        <f>IF(ISNUMBER(AE232), IF(ISNUMBER(MATRIX!AD232),AE232*MATRIX!AD232,"n/a"),"")</f>
        <v/>
      </c>
      <c r="AT232" s="77"/>
      <c r="AU232" s="83" t="str">
        <f>IF(ISNUMBER($AE232), IF(ISNUMBER(MATRIX!AF232),$AE232*MATRIX!AF232,"n/a"),"")</f>
        <v/>
      </c>
      <c r="AV232" s="77"/>
      <c r="AW232" s="81" t="str">
        <f>IF(ISNUMBER($AE232), IF(ISNUMBER(MATRIX!AP232),$AE232*MATRIX!AP232,"n/a"),"")</f>
        <v/>
      </c>
      <c r="AX232" s="77" t="s">
        <v>434</v>
      </c>
      <c r="AY232" s="83" t="str">
        <f>IF(ISNUMBER($AE232), IF(ISNUMBER(MATRIX!AR232),$AE232*MATRIX!AR232,"n/a"),"")</f>
        <v/>
      </c>
      <c r="BA232" s="217" t="str">
        <f>IF(ISNUMBER($AE232), IF(MV&gt;200,IF(ISNUMBER(MATRIX!CL232),MATRIX!CL232,"n/a"),IF(ISNUMBER(MATRIX!CH232),MATRIX!CH232,"n/a")),"")</f>
        <v/>
      </c>
      <c r="BB232" s="1"/>
      <c r="BC232" s="1" t="str">
        <f>IF(ISNUMBER(AE232),IF(AND(ISNUMBER('Lo-Z-OUTPUT'!BA232),'Lo-Z-OUTPUT'!BA232&lt;&gt;0),'Lo-Z-OUTPUT'!BA232,'Lo-Z-INPUT'!$K$15*'Lo-Z-INPUT'!$K$7),"")</f>
        <v/>
      </c>
      <c r="BD232" s="1"/>
      <c r="BE232" s="161" t="str">
        <f t="shared" si="137"/>
        <v/>
      </c>
      <c r="BF232" s="1"/>
      <c r="BG232" s="124" t="str">
        <f>IF(ISNUMBER($AE232),IF(MV&lt;200,IF(ISNUMBER(MATRIX!AE232),ROUND((MATRIX!AE232*IDLE/1000)*CKWH,2),"-"),IF(ISNUMBER(MATRIX!AQ232),ROUND((MATRIX!AQ232*IDLE/1000)*CKWH,2),"-")),"")</f>
        <v/>
      </c>
      <c r="BH232" s="125" t="str">
        <f t="shared" si="138"/>
        <v/>
      </c>
      <c r="BJ232" s="105" t="str">
        <f>IF(ISNUMBER($AE232),IF(MV&lt;200,IF(ISNUMBER(MATRIX!AG232),ROUND((MATRIX!AG232/1000)*RUNNING*CKWH,2),"-"),IF(ISNUMBER(MATRIX!AS232),ROUND((MATRIX!AS232/1000)*RUNNING*CKWH,2),"-")),"")</f>
        <v/>
      </c>
      <c r="BK232" s="126" t="str">
        <f t="shared" si="139"/>
        <v/>
      </c>
      <c r="BM232" s="129" t="str">
        <f>IF(ISNUMBER($AE232),IF(ISNUMBER(BG232*BJ232),ROUND($AE232*DAYS*(BG232+BJ232*BE232),2),"n/a"),"")</f>
        <v/>
      </c>
      <c r="BN232" s="127" t="str">
        <f t="shared" si="141"/>
        <v/>
      </c>
      <c r="BP232" s="101" t="str">
        <f>IF(ISNUMBER(AE232),IF(ISNUMBER(MATRIX!BU232),AE232*MATRIX!BU232,"n/a"),"")</f>
        <v/>
      </c>
      <c r="BQ232" s="72"/>
      <c r="BR232" s="72" t="str">
        <f>IF(ISNUMBER(AE232),IF(ISNUMBER(MATRIX!BV232*BE232),AE232*MATRIX!BV232*BE232,"n/a"),"")</f>
        <v/>
      </c>
      <c r="BS232" s="72"/>
      <c r="BT232" s="100" t="str">
        <f t="shared" si="142"/>
        <v/>
      </c>
      <c r="BU232" s="96"/>
      <c r="BV232" s="157" t="str">
        <f t="shared" si="143"/>
        <v/>
      </c>
      <c r="BW232" s="158" t="str">
        <f t="shared" si="144"/>
        <v/>
      </c>
      <c r="BY232" s="85" t="str">
        <f>IF(ISNUMBER(AE232),IF(ISNUMBER(MATRIX!Y232),MATRIX!Y232,"n/a"),"")</f>
        <v/>
      </c>
      <c r="BZ232" s="86" t="str">
        <f t="shared" si="145"/>
        <v/>
      </c>
    </row>
    <row r="233" spans="1:78">
      <c r="A233" s="292" t="e">
        <f>MATRIX!A233</f>
        <v>#N/A</v>
      </c>
      <c r="B233" s="292" t="e">
        <f>IF(MATRIX!B233&lt;&gt;0,MATRIX!B233,"-")</f>
        <v>#N/A</v>
      </c>
      <c r="D233" t="b">
        <f>ISNUMBER(MATRIX!K233)</f>
        <v>0</v>
      </c>
      <c r="E233" t="b">
        <f>ISNUMBER(MATRIX!L233)</f>
        <v>0</v>
      </c>
      <c r="F233" t="b">
        <f>ISNUMBER(MATRIX!M233)</f>
        <v>0</v>
      </c>
      <c r="H233" t="b">
        <f>ISNUMBER(MATRIX!Q233)</f>
        <v>0</v>
      </c>
      <c r="I233" t="b">
        <f>ISNUMBER(MATRIX!R233)</f>
        <v>0</v>
      </c>
      <c r="K233" t="e">
        <f>AND(WLT&lt;=MATRIX!K233,MATRIX!K233&lt;=PIU*WLT)</f>
        <v>#N/A</v>
      </c>
      <c r="L233" t="e">
        <f>AND(WLT&lt;=MATRIX!L233,MATRIX!L233&lt;=PIU*WLT)</f>
        <v>#N/A</v>
      </c>
      <c r="M233" t="e">
        <f>AND(WLT&lt;=MATRIX!M233,MATRIX!M233&lt;=PIU*WLT)</f>
        <v>#N/A</v>
      </c>
      <c r="O233" t="e">
        <f>AND(WLT&lt;=MATRIX!Q233,MATRIX!Q233&lt;=PIU*WLT)</f>
        <v>#N/A</v>
      </c>
      <c r="P233" t="e">
        <f>AND(WLT&lt;=MATRIX!R233,MATRIX!R233&lt;=PIU*WLT)</f>
        <v>#N/A</v>
      </c>
      <c r="R233" t="b">
        <f t="shared" si="126"/>
        <v>1</v>
      </c>
      <c r="S233" t="b">
        <f t="shared" si="127"/>
        <v>0</v>
      </c>
      <c r="T233" t="b">
        <f t="shared" si="128"/>
        <v>0</v>
      </c>
      <c r="V233" s="1" t="e">
        <f>IF(AND(ISNUMBER(MATRIX!$F233),MATRIX!$F233&lt;&gt;0),NLT/MATRIX!$F233,"ERROR")</f>
        <v>#N/A</v>
      </c>
      <c r="X233" s="1" t="e">
        <f t="shared" si="129"/>
        <v>#N/A</v>
      </c>
      <c r="Y233" s="1" t="e">
        <f t="shared" si="130"/>
        <v>#N/A</v>
      </c>
      <c r="Z233" s="1" t="e">
        <f t="shared" si="131"/>
        <v>#N/A</v>
      </c>
      <c r="AB233" s="1" t="e">
        <f t="shared" si="132"/>
        <v>#N/A</v>
      </c>
      <c r="AC233" s="1" t="e">
        <f t="shared" si="133"/>
        <v>#N/A</v>
      </c>
      <c r="AE233" s="64" t="e">
        <f t="shared" si="134"/>
        <v>#N/A</v>
      </c>
      <c r="AF233" s="64" t="str">
        <f t="shared" si="135"/>
        <v/>
      </c>
      <c r="AH233" s="62" t="str">
        <f>IF(ISNUMBER(AE233),AE233*MATRIX!E233,"-")</f>
        <v>-</v>
      </c>
      <c r="AJ233" s="215" t="str">
        <f>IF(ISNUMBER($AE233),IF(KP="kg",AE233*MATRIX!CB233,AE233*MATRIX!CB233*2.2),"-")</f>
        <v>-</v>
      </c>
      <c r="AK233" s="65" t="str">
        <f t="shared" si="136"/>
        <v/>
      </c>
      <c r="AM233" s="1" t="e">
        <f>IF(V233&lt;&gt;0,IF(COUNT(X233:Z233),IF(R233,MATRIX!K233,IF(S233,MATRIX!L233,IF(T233,MATRIX!M233,S))),IF(COUNT(AB233:AC233),IF(R233,MATRIX!Q233,IF(S233,MATRIX!R233,"--")),"---")),"")</f>
        <v>#N/A</v>
      </c>
      <c r="AO233" s="70" t="e">
        <f>IF(V233&lt;&gt;0,IF(COUNT(X233:Z233),AM233*AE233*MATRIX!F233,IF(COUNT(AB233:AC233),AM233*AE233*MATRIX!F233/2,"")),"")</f>
        <v>#N/A</v>
      </c>
      <c r="AQ233" s="40" t="str">
        <f>IF(ISNUMBER($AE233),IF(ISNUMBER(MATRIX!U233),IF(MATRIX!U233-INT(MATRIX!U233)=0,MATRIX!U233,"("&amp;MATRIX!U233&amp;")"),"n/a"),"")</f>
        <v/>
      </c>
      <c r="AR233" s="77"/>
      <c r="AS233" s="81" t="str">
        <f>IF(ISNUMBER(AE233), IF(ISNUMBER(MATRIX!AD233),AE233*MATRIX!AD233,"n/a"),"")</f>
        <v/>
      </c>
      <c r="AT233" s="77"/>
      <c r="AU233" s="83" t="str">
        <f>IF(ISNUMBER($AE233), IF(ISNUMBER(MATRIX!AF233),$AE233*MATRIX!AF233,"n/a"),"")</f>
        <v/>
      </c>
      <c r="AV233" s="77"/>
      <c r="AW233" s="81" t="str">
        <f>IF(ISNUMBER($AE233), IF(ISNUMBER(MATRIX!AP233),$AE233*MATRIX!AP233,"n/a"),"")</f>
        <v/>
      </c>
      <c r="AX233" s="77" t="s">
        <v>434</v>
      </c>
      <c r="AY233" s="83" t="str">
        <f>IF(ISNUMBER($AE233), IF(ISNUMBER(MATRIX!AR233),$AE233*MATRIX!AR233,"n/a"),"")</f>
        <v/>
      </c>
      <c r="BA233" s="217" t="str">
        <f>IF(ISNUMBER($AE233), IF(MV&gt;200,IF(ISNUMBER(MATRIX!CL233),MATRIX!CL233,"n/a"),IF(ISNUMBER(MATRIX!CH233),MATRIX!CH233,"n/a")),"")</f>
        <v/>
      </c>
      <c r="BB233" s="1"/>
      <c r="BC233" s="1" t="str">
        <f>IF(ISNUMBER(AE233),IF(AND(ISNUMBER('Lo-Z-OUTPUT'!BA233),'Lo-Z-OUTPUT'!BA233&lt;&gt;0),'Lo-Z-OUTPUT'!BA233,'Lo-Z-INPUT'!$K$15*'Lo-Z-INPUT'!$K$7),"")</f>
        <v/>
      </c>
      <c r="BD233" s="1"/>
      <c r="BE233" s="161" t="str">
        <f t="shared" si="137"/>
        <v/>
      </c>
      <c r="BF233" s="1"/>
      <c r="BG233" s="124" t="str">
        <f>IF(ISNUMBER($AE233),IF(MV&lt;200,IF(ISNUMBER(MATRIX!AE233),ROUND((MATRIX!AE233*IDLE/1000)*CKWH,2),"-"),IF(ISNUMBER(MATRIX!AQ233),ROUND((MATRIX!AQ233*IDLE/1000)*CKWH,2),"-")),"")</f>
        <v/>
      </c>
      <c r="BH233" s="125" t="str">
        <f t="shared" si="138"/>
        <v/>
      </c>
      <c r="BJ233" s="105" t="str">
        <f>IF(ISNUMBER($AE233),IF(MV&lt;200,IF(ISNUMBER(MATRIX!AG233),ROUND((MATRIX!AG233/1000)*RUNNING*CKWH,2),"-"),IF(ISNUMBER(MATRIX!AS233),ROUND((MATRIX!AS233/1000)*RUNNING*CKWH,2),"-")),"")</f>
        <v/>
      </c>
      <c r="BK233" s="126" t="str">
        <f t="shared" si="139"/>
        <v/>
      </c>
      <c r="BM233" s="129" t="str">
        <f t="shared" si="140"/>
        <v/>
      </c>
      <c r="BN233" s="127" t="str">
        <f t="shared" si="141"/>
        <v/>
      </c>
      <c r="BP233" s="101" t="str">
        <f>IF(ISNUMBER(AE233),IF(ISNUMBER(MATRIX!BU233),AE233*MATRIX!BU233,"n/a"),"")</f>
        <v/>
      </c>
      <c r="BQ233" s="72"/>
      <c r="BR233" s="72" t="str">
        <f>IF(ISNUMBER(AE233),IF(ISNUMBER(MATRIX!BV233*BE233),AE233*MATRIX!BV233*BE233,"n/a"),"")</f>
        <v/>
      </c>
      <c r="BS233" s="72"/>
      <c r="BT233" s="100" t="str">
        <f t="shared" si="142"/>
        <v/>
      </c>
      <c r="BU233" s="96"/>
      <c r="BV233" s="157" t="str">
        <f t="shared" si="143"/>
        <v/>
      </c>
      <c r="BW233" s="158" t="str">
        <f t="shared" si="144"/>
        <v/>
      </c>
      <c r="BY233" s="85" t="str">
        <f>IF(ISNUMBER(AE233),IF(ISNUMBER(MATRIX!Y233),MATRIX!Y233,"n/a"),"")</f>
        <v/>
      </c>
      <c r="BZ233" s="86" t="str">
        <f t="shared" si="145"/>
        <v/>
      </c>
    </row>
    <row r="234" spans="1:78">
      <c r="A234" s="292" t="e">
        <f>MATRIX!A234</f>
        <v>#N/A</v>
      </c>
      <c r="B234" s="292" t="e">
        <f>IF(MATRIX!B234&lt;&gt;0,MATRIX!B234,"-")</f>
        <v>#N/A</v>
      </c>
      <c r="D234" t="b">
        <f>ISNUMBER(MATRIX!K234)</f>
        <v>0</v>
      </c>
      <c r="E234" t="b">
        <f>ISNUMBER(MATRIX!L234)</f>
        <v>0</v>
      </c>
      <c r="F234" t="b">
        <f>ISNUMBER(MATRIX!M234)</f>
        <v>0</v>
      </c>
      <c r="H234" t="b">
        <f>ISNUMBER(MATRIX!Q234)</f>
        <v>0</v>
      </c>
      <c r="I234" t="b">
        <f>ISNUMBER(MATRIX!R234)</f>
        <v>0</v>
      </c>
      <c r="K234" t="e">
        <f>AND(WLT&lt;=MATRIX!K234,MATRIX!K234&lt;=PIU*WLT)</f>
        <v>#N/A</v>
      </c>
      <c r="L234" t="e">
        <f>AND(WLT&lt;=MATRIX!L234,MATRIX!L234&lt;=PIU*WLT)</f>
        <v>#N/A</v>
      </c>
      <c r="M234" t="e">
        <f>AND(WLT&lt;=MATRIX!M234,MATRIX!M234&lt;=PIU*WLT)</f>
        <v>#N/A</v>
      </c>
      <c r="O234" t="e">
        <f>AND(WLT&lt;=MATRIX!Q234,MATRIX!Q234&lt;=PIU*WLT)</f>
        <v>#N/A</v>
      </c>
      <c r="P234" t="e">
        <f>AND(WLT&lt;=MATRIX!R234,MATRIX!R234&lt;=PIU*WLT)</f>
        <v>#N/A</v>
      </c>
      <c r="R234" t="b">
        <f t="shared" si="126"/>
        <v>1</v>
      </c>
      <c r="S234" t="b">
        <f t="shared" si="127"/>
        <v>0</v>
      </c>
      <c r="T234" t="b">
        <f t="shared" si="128"/>
        <v>0</v>
      </c>
      <c r="V234" s="1" t="e">
        <f>IF(AND(ISNUMBER(MATRIX!$F234),MATRIX!$F234&lt;&gt;0),NLT/MATRIX!$F234,"ERROR")</f>
        <v>#N/A</v>
      </c>
      <c r="X234" s="1" t="e">
        <f t="shared" si="129"/>
        <v>#N/A</v>
      </c>
      <c r="Y234" s="1" t="e">
        <f t="shared" si="130"/>
        <v>#N/A</v>
      </c>
      <c r="Z234" s="1" t="e">
        <f t="shared" si="131"/>
        <v>#N/A</v>
      </c>
      <c r="AB234" s="1" t="e">
        <f t="shared" si="132"/>
        <v>#N/A</v>
      </c>
      <c r="AC234" s="1" t="e">
        <f t="shared" si="133"/>
        <v>#N/A</v>
      </c>
      <c r="AE234" s="64" t="e">
        <f t="shared" si="134"/>
        <v>#N/A</v>
      </c>
      <c r="AF234" s="64" t="str">
        <f t="shared" si="135"/>
        <v/>
      </c>
      <c r="AH234" s="62" t="str">
        <f>IF(ISNUMBER(AE234),AE234*MATRIX!E234,"-")</f>
        <v>-</v>
      </c>
      <c r="AJ234" s="215" t="str">
        <f>IF(ISNUMBER($AE234),IF(KP="kg",AE234*MATRIX!CB234,AE234*MATRIX!CB234*2.2),"-")</f>
        <v>-</v>
      </c>
      <c r="AK234" s="65" t="str">
        <f t="shared" si="136"/>
        <v/>
      </c>
      <c r="AM234" s="1" t="e">
        <f>IF(V234&lt;&gt;0,IF(COUNT(X234:Z234),IF(R234,MATRIX!K234,IF(S234,MATRIX!L234,IF(T234,MATRIX!M234,S))),IF(COUNT(AB234:AC234),IF(R234,MATRIX!Q234,IF(S234,MATRIX!R234,"--")),"---")),"")</f>
        <v>#N/A</v>
      </c>
      <c r="AO234" s="70" t="e">
        <f>IF(V234&lt;&gt;0,IF(COUNT(X234:Z234),AM234*AE234*MATRIX!F234,IF(COUNT(AB234:AC234),AM234*AE234*MATRIX!F234/2,"")),"")</f>
        <v>#N/A</v>
      </c>
      <c r="AQ234" s="40" t="str">
        <f>IF(ISNUMBER($AE234),IF(ISNUMBER(MATRIX!U234),IF(MATRIX!U234-INT(MATRIX!U234)=0,MATRIX!U234,"("&amp;MATRIX!U234&amp;")"),"n/a"),"")</f>
        <v/>
      </c>
      <c r="AR234" s="77"/>
      <c r="AS234" s="81" t="str">
        <f>IF(ISNUMBER(AE234), IF(ISNUMBER(MATRIX!AD234),AE234*MATRIX!AD234,"n/a"),"")</f>
        <v/>
      </c>
      <c r="AT234" s="77"/>
      <c r="AU234" s="83" t="str">
        <f>IF(ISNUMBER($AE234), IF(ISNUMBER(MATRIX!AF234),$AE234*MATRIX!AF234,"n/a"),"")</f>
        <v/>
      </c>
      <c r="AV234" s="77"/>
      <c r="AW234" s="81" t="str">
        <f>IF(ISNUMBER($AE234), IF(ISNUMBER(MATRIX!AP234),$AE234*MATRIX!AP234,"n/a"),"")</f>
        <v/>
      </c>
      <c r="AX234" s="77" t="s">
        <v>434</v>
      </c>
      <c r="AY234" s="83" t="str">
        <f>IF(ISNUMBER($AE234), IF(ISNUMBER(MATRIX!AR234),$AE234*MATRIX!AR234,"n/a"),"")</f>
        <v/>
      </c>
      <c r="BA234" s="217" t="str">
        <f>IF(ISNUMBER($AE234), IF(MV&gt;200,IF(ISNUMBER(MATRIX!CL234),MATRIX!CL234,"n/a"),IF(ISNUMBER(MATRIX!CH234),MATRIX!CH234,"n/a")),"")</f>
        <v/>
      </c>
      <c r="BB234" s="1"/>
      <c r="BC234" s="1" t="str">
        <f>IF(ISNUMBER(AE234),IF(AND(ISNUMBER('Lo-Z-OUTPUT'!BA234),'Lo-Z-OUTPUT'!BA234&lt;&gt;0),'Lo-Z-OUTPUT'!BA234,'Lo-Z-INPUT'!$K$15*'Lo-Z-INPUT'!$K$7),"")</f>
        <v/>
      </c>
      <c r="BD234" s="1"/>
      <c r="BE234" s="161" t="str">
        <f t="shared" si="137"/>
        <v/>
      </c>
      <c r="BF234" s="1"/>
      <c r="BG234" s="124" t="str">
        <f>IF(ISNUMBER($AE234),IF(MV&lt;200,IF(ISNUMBER(MATRIX!AE234),ROUND((MATRIX!AE234*IDLE/1000)*CKWH,2),"-"),IF(ISNUMBER(MATRIX!AQ234),ROUND((MATRIX!AQ234*IDLE/1000)*CKWH,2),"-")),"")</f>
        <v/>
      </c>
      <c r="BH234" s="125" t="str">
        <f t="shared" si="138"/>
        <v/>
      </c>
      <c r="BJ234" s="105" t="str">
        <f>IF(ISNUMBER($AE234),IF(MV&lt;200,IF(ISNUMBER(MATRIX!AG234),ROUND((MATRIX!AG234/1000)*RUNNING*CKWH,2),"-"),IF(ISNUMBER(MATRIX!AS234),ROUND((MATRIX!AS234/1000)*RUNNING*CKWH,2),"-")),"")</f>
        <v/>
      </c>
      <c r="BK234" s="126" t="str">
        <f t="shared" si="139"/>
        <v/>
      </c>
      <c r="BM234" s="129" t="str">
        <f t="shared" si="140"/>
        <v/>
      </c>
      <c r="BN234" s="127" t="str">
        <f t="shared" si="141"/>
        <v/>
      </c>
      <c r="BP234" s="101" t="str">
        <f>IF(ISNUMBER(AE234),IF(ISNUMBER(MATRIX!BU234),AE234*MATRIX!BU234,"n/a"),"")</f>
        <v/>
      </c>
      <c r="BQ234" s="72"/>
      <c r="BR234" s="72" t="str">
        <f>IF(ISNUMBER(AE234),IF(ISNUMBER(MATRIX!BV234*BE234),AE234*MATRIX!BV234*BE234,"n/a"),"")</f>
        <v/>
      </c>
      <c r="BS234" s="72"/>
      <c r="BT234" s="100" t="str">
        <f t="shared" si="142"/>
        <v/>
      </c>
      <c r="BU234" s="96"/>
      <c r="BV234" s="157" t="str">
        <f t="shared" si="143"/>
        <v/>
      </c>
      <c r="BW234" s="158" t="str">
        <f t="shared" si="144"/>
        <v/>
      </c>
      <c r="BY234" s="85" t="str">
        <f>IF(ISNUMBER(AE234),IF(ISNUMBER(MATRIX!Y234),MATRIX!Y234,"n/a"),"")</f>
        <v/>
      </c>
      <c r="BZ234" s="86" t="str">
        <f t="shared" si="145"/>
        <v/>
      </c>
    </row>
    <row r="235" spans="1:78">
      <c r="A235" s="292" t="e">
        <f>MATRIX!A235</f>
        <v>#N/A</v>
      </c>
      <c r="B235" s="292" t="e">
        <f>IF(MATRIX!B235&lt;&gt;0,MATRIX!B235,"-")</f>
        <v>#N/A</v>
      </c>
      <c r="D235" t="b">
        <f>ISNUMBER(MATRIX!K235)</f>
        <v>0</v>
      </c>
      <c r="E235" t="b">
        <f>ISNUMBER(MATRIX!L235)</f>
        <v>0</v>
      </c>
      <c r="F235" t="b">
        <f>ISNUMBER(MATRIX!M235)</f>
        <v>0</v>
      </c>
      <c r="H235" t="b">
        <f>ISNUMBER(MATRIX!Q235)</f>
        <v>0</v>
      </c>
      <c r="I235" t="b">
        <f>ISNUMBER(MATRIX!R235)</f>
        <v>0</v>
      </c>
      <c r="K235" t="e">
        <f>AND(WLT&lt;=MATRIX!K235,MATRIX!K235&lt;=PIU*WLT)</f>
        <v>#N/A</v>
      </c>
      <c r="L235" t="e">
        <f>AND(WLT&lt;=MATRIX!L235,MATRIX!L235&lt;=PIU*WLT)</f>
        <v>#N/A</v>
      </c>
      <c r="M235" t="e">
        <f>AND(WLT&lt;=MATRIX!M235,MATRIX!M235&lt;=PIU*WLT)</f>
        <v>#N/A</v>
      </c>
      <c r="O235" t="e">
        <f>AND(WLT&lt;=MATRIX!Q235,MATRIX!Q235&lt;=PIU*WLT)</f>
        <v>#N/A</v>
      </c>
      <c r="P235" t="e">
        <f>AND(WLT&lt;=MATRIX!R235,MATRIX!R235&lt;=PIU*WLT)</f>
        <v>#N/A</v>
      </c>
      <c r="R235" t="b">
        <f t="shared" ref="R235:R298" si="146">AND(OHM8MENO&lt;=ZLT,ZLT&lt;=OHM8PIU)</f>
        <v>1</v>
      </c>
      <c r="S235" t="b">
        <f t="shared" ref="S235:S298" si="147">AND(OHM4MENO&lt;=ZLT,ZLT&lt;=OHM4PIU)</f>
        <v>0</v>
      </c>
      <c r="T235" t="b">
        <f t="shared" ref="T235:T298" si="148">AND(OHM2MENO&lt;=ZLT,ZLT&lt;=OHM2PIU)</f>
        <v>0</v>
      </c>
      <c r="V235" s="1" t="e">
        <f>IF(AND(ISNUMBER(MATRIX!$F235),MATRIX!$F235&lt;&gt;0),NLT/MATRIX!$F235,"ERROR")</f>
        <v>#N/A</v>
      </c>
      <c r="X235" s="1" t="e">
        <f t="shared" si="129"/>
        <v>#N/A</v>
      </c>
      <c r="Y235" s="1" t="e">
        <f t="shared" si="130"/>
        <v>#N/A</v>
      </c>
      <c r="Z235" s="1" t="e">
        <f t="shared" si="131"/>
        <v>#N/A</v>
      </c>
      <c r="AB235" s="1" t="e">
        <f t="shared" si="132"/>
        <v>#N/A</v>
      </c>
      <c r="AC235" s="1" t="e">
        <f t="shared" si="133"/>
        <v>#N/A</v>
      </c>
      <c r="AE235" s="64" t="e">
        <f t="shared" si="134"/>
        <v>#N/A</v>
      </c>
      <c r="AF235" s="64" t="str">
        <f t="shared" si="135"/>
        <v/>
      </c>
      <c r="AH235" s="62" t="str">
        <f>IF(ISNUMBER(AE235),AE235*MATRIX!E235,"-")</f>
        <v>-</v>
      </c>
      <c r="AJ235" s="215" t="str">
        <f>IF(ISNUMBER($AE235),IF(KP="kg",AE235*MATRIX!CB235,AE235*MATRIX!CB235*2.2),"-")</f>
        <v>-</v>
      </c>
      <c r="AK235" s="65" t="str">
        <f t="shared" si="136"/>
        <v/>
      </c>
      <c r="AM235" s="1" t="e">
        <f>IF(V235&lt;&gt;0,IF(COUNT(X235:Z235),IF(R235,MATRIX!K235,IF(S235,MATRIX!L235,IF(T235,MATRIX!M235,S))),IF(COUNT(AB235:AC235),IF(R235,MATRIX!Q235,IF(S235,MATRIX!R235,"--")),"---")),"")</f>
        <v>#N/A</v>
      </c>
      <c r="AO235" s="70" t="e">
        <f>IF(V235&lt;&gt;0,IF(COUNT(X235:Z235),AM235*AE235*MATRIX!F235,IF(COUNT(AB235:AC235),AM235*AE235*MATRIX!F235/2,"")),"")</f>
        <v>#N/A</v>
      </c>
      <c r="AQ235" s="40" t="str">
        <f>IF(ISNUMBER($AE235),IF(ISNUMBER(MATRIX!U235),IF(MATRIX!U235-INT(MATRIX!U235)=0,MATRIX!U235,"("&amp;MATRIX!U235&amp;")"),"n/a"),"")</f>
        <v/>
      </c>
      <c r="AR235" s="77"/>
      <c r="AS235" s="81" t="str">
        <f>IF(ISNUMBER(AE235), IF(ISNUMBER(MATRIX!AD235),AE235*MATRIX!AD235,"n/a"),"")</f>
        <v/>
      </c>
      <c r="AT235" s="77"/>
      <c r="AU235" s="83" t="str">
        <f>IF(ISNUMBER($AE235), IF(ISNUMBER(MATRIX!AF235),$AE235*MATRIX!AF235,"n/a"),"")</f>
        <v/>
      </c>
      <c r="AV235" s="77"/>
      <c r="AW235" s="81" t="str">
        <f>IF(ISNUMBER($AE235), IF(ISNUMBER(MATRIX!AP235),$AE235*MATRIX!AP235,"n/a"),"")</f>
        <v/>
      </c>
      <c r="AX235" s="77" t="s">
        <v>434</v>
      </c>
      <c r="AY235" s="83" t="str">
        <f>IF(ISNUMBER($AE235), IF(ISNUMBER(MATRIX!AR235),$AE235*MATRIX!AR235,"n/a"),"")</f>
        <v/>
      </c>
      <c r="BA235" s="217" t="str">
        <f>IF(ISNUMBER($AE235), IF(MV&gt;200,IF(ISNUMBER(MATRIX!CL235),MATRIX!CL235,"n/a"),IF(ISNUMBER(MATRIX!CH235),MATRIX!CH235,"n/a")),"")</f>
        <v/>
      </c>
      <c r="BB235" s="1"/>
      <c r="BC235" s="1" t="str">
        <f>IF(ISNUMBER(AE235),IF(AND(ISNUMBER('Lo-Z-OUTPUT'!BA235),'Lo-Z-OUTPUT'!BA235&lt;&gt;0),'Lo-Z-OUTPUT'!BA235,'Lo-Z-INPUT'!$K$15*'Lo-Z-INPUT'!$K$7),"")</f>
        <v/>
      </c>
      <c r="BD235" s="1"/>
      <c r="BE235" s="161" t="str">
        <f t="shared" si="137"/>
        <v/>
      </c>
      <c r="BF235" s="1"/>
      <c r="BG235" s="124" t="str">
        <f>IF(ISNUMBER($AE235),IF(MV&lt;200,IF(ISNUMBER(MATRIX!AE235),ROUND((MATRIX!AE235*IDLE/1000)*CKWH,2),"-"),IF(ISNUMBER(MATRIX!AQ235),ROUND((MATRIX!AQ235*IDLE/1000)*CKWH,2),"-")),"")</f>
        <v/>
      </c>
      <c r="BH235" s="125" t="str">
        <f t="shared" si="138"/>
        <v/>
      </c>
      <c r="BJ235" s="105" t="str">
        <f>IF(ISNUMBER($AE235),IF(MV&lt;200,IF(ISNUMBER(MATRIX!AG235),ROUND((MATRIX!AG235/1000)*RUNNING*CKWH,2),"-"),IF(ISNUMBER(MATRIX!AS235),ROUND((MATRIX!AS235/1000)*RUNNING*CKWH,2),"-")),"")</f>
        <v/>
      </c>
      <c r="BK235" s="126" t="str">
        <f t="shared" si="139"/>
        <v/>
      </c>
      <c r="BM235" s="129" t="str">
        <f t="shared" si="140"/>
        <v/>
      </c>
      <c r="BN235" s="127" t="str">
        <f t="shared" si="141"/>
        <v/>
      </c>
      <c r="BP235" s="101" t="str">
        <f>IF(ISNUMBER(AE235),IF(ISNUMBER(MATRIX!BU235),AE235*MATRIX!BU235,"n/a"),"")</f>
        <v/>
      </c>
      <c r="BQ235" s="72"/>
      <c r="BR235" s="72" t="str">
        <f>IF(ISNUMBER(AE235),IF(ISNUMBER(MATRIX!BV235*BE235),AE235*MATRIX!BV235*BE235,"n/a"),"")</f>
        <v/>
      </c>
      <c r="BS235" s="72"/>
      <c r="BT235" s="100" t="str">
        <f t="shared" si="142"/>
        <v/>
      </c>
      <c r="BU235" s="96"/>
      <c r="BV235" s="157" t="str">
        <f t="shared" si="143"/>
        <v/>
      </c>
      <c r="BW235" s="158" t="str">
        <f t="shared" si="144"/>
        <v/>
      </c>
      <c r="BY235" s="85" t="str">
        <f>IF(ISNUMBER(AE235),IF(ISNUMBER(MATRIX!Y235),MATRIX!Y235,"n/a"),"")</f>
        <v/>
      </c>
      <c r="BZ235" s="86" t="str">
        <f t="shared" si="145"/>
        <v/>
      </c>
    </row>
    <row r="236" spans="1:78">
      <c r="A236" s="292" t="e">
        <f>MATRIX!A236</f>
        <v>#N/A</v>
      </c>
      <c r="B236" s="292" t="e">
        <f>IF(MATRIX!B236&lt;&gt;0,MATRIX!B236,"-")</f>
        <v>#N/A</v>
      </c>
      <c r="D236" t="b">
        <f>ISNUMBER(MATRIX!K236)</f>
        <v>0</v>
      </c>
      <c r="E236" t="b">
        <f>ISNUMBER(MATRIX!L236)</f>
        <v>0</v>
      </c>
      <c r="F236" t="b">
        <f>ISNUMBER(MATRIX!M236)</f>
        <v>0</v>
      </c>
      <c r="H236" t="b">
        <f>ISNUMBER(MATRIX!Q236)</f>
        <v>0</v>
      </c>
      <c r="I236" t="b">
        <f>ISNUMBER(MATRIX!R236)</f>
        <v>0</v>
      </c>
      <c r="K236" t="e">
        <f>AND(WLT&lt;=MATRIX!K236,MATRIX!K236&lt;=PIU*WLT)</f>
        <v>#N/A</v>
      </c>
      <c r="L236" t="e">
        <f>AND(WLT&lt;=MATRIX!L236,MATRIX!L236&lt;=PIU*WLT)</f>
        <v>#N/A</v>
      </c>
      <c r="M236" t="e">
        <f>AND(WLT&lt;=MATRIX!M236,MATRIX!M236&lt;=PIU*WLT)</f>
        <v>#N/A</v>
      </c>
      <c r="O236" t="e">
        <f>AND(WLT&lt;=MATRIX!Q236,MATRIX!Q236&lt;=PIU*WLT)</f>
        <v>#N/A</v>
      </c>
      <c r="P236" t="e">
        <f>AND(WLT&lt;=MATRIX!R236,MATRIX!R236&lt;=PIU*WLT)</f>
        <v>#N/A</v>
      </c>
      <c r="R236" t="b">
        <f t="shared" si="146"/>
        <v>1</v>
      </c>
      <c r="S236" t="b">
        <f t="shared" si="147"/>
        <v>0</v>
      </c>
      <c r="T236" t="b">
        <f t="shared" si="148"/>
        <v>0</v>
      </c>
      <c r="V236" s="1" t="e">
        <f>IF(AND(ISNUMBER(MATRIX!$F236),MATRIX!$F236&lt;&gt;0),NLT/MATRIX!$F236,"ERROR")</f>
        <v>#N/A</v>
      </c>
      <c r="X236" s="1" t="e">
        <f t="shared" si="129"/>
        <v>#N/A</v>
      </c>
      <c r="Y236" s="1" t="e">
        <f t="shared" si="130"/>
        <v>#N/A</v>
      </c>
      <c r="Z236" s="1" t="e">
        <f t="shared" si="131"/>
        <v>#N/A</v>
      </c>
      <c r="AB236" s="1" t="e">
        <f t="shared" si="132"/>
        <v>#N/A</v>
      </c>
      <c r="AC236" s="1" t="e">
        <f t="shared" si="133"/>
        <v>#N/A</v>
      </c>
      <c r="AE236" s="64" t="e">
        <f t="shared" si="134"/>
        <v>#N/A</v>
      </c>
      <c r="AF236" s="64" t="str">
        <f t="shared" si="135"/>
        <v/>
      </c>
      <c r="AH236" s="62" t="str">
        <f>IF(ISNUMBER(AE236),AE236*MATRIX!E236,"-")</f>
        <v>-</v>
      </c>
      <c r="AJ236" s="215" t="str">
        <f>IF(ISNUMBER($AE236),IF(KP="kg",AE236*MATRIX!CB236,AE236*MATRIX!CB236*2.2),"-")</f>
        <v>-</v>
      </c>
      <c r="AK236" s="65" t="str">
        <f t="shared" si="136"/>
        <v/>
      </c>
      <c r="AM236" s="1" t="e">
        <f>IF(V236&lt;&gt;0,IF(COUNT(X236:Z236),IF(R236,MATRIX!K236,IF(S236,MATRIX!L236,IF(T236,MATRIX!M236,S))),IF(COUNT(AB236:AC236),IF(R236,MATRIX!Q236,IF(S236,MATRIX!R236,"--")),"---")),"")</f>
        <v>#N/A</v>
      </c>
      <c r="AO236" s="70" t="e">
        <f>IF(V236&lt;&gt;0,IF(COUNT(X236:Z236),AM236*AE236*MATRIX!F236,IF(COUNT(AB236:AC236),AM236*AE236*MATRIX!F236/2,"")),"")</f>
        <v>#N/A</v>
      </c>
      <c r="AQ236" s="40" t="str">
        <f>IF(ISNUMBER($AE236),IF(ISNUMBER(MATRIX!U236),IF(MATRIX!U236-INT(MATRIX!U236)=0,MATRIX!U236,"("&amp;MATRIX!U236&amp;")"),"n/a"),"")</f>
        <v/>
      </c>
      <c r="AR236" s="77"/>
      <c r="AS236" s="81" t="str">
        <f>IF(ISNUMBER(AE236), IF(ISNUMBER(MATRIX!AD236),AE236*MATRIX!AD236,"n/a"),"")</f>
        <v/>
      </c>
      <c r="AT236" s="77"/>
      <c r="AU236" s="83" t="str">
        <f>IF(ISNUMBER($AE236), IF(ISNUMBER(MATRIX!AF236),$AE236*MATRIX!AF236,"n/a"),"")</f>
        <v/>
      </c>
      <c r="AV236" s="77"/>
      <c r="AW236" s="81" t="str">
        <f>IF(ISNUMBER($AE236), IF(ISNUMBER(MATRIX!AP236),$AE236*MATRIX!AP236,"n/a"),"")</f>
        <v/>
      </c>
      <c r="AX236" s="77" t="s">
        <v>434</v>
      </c>
      <c r="AY236" s="83" t="str">
        <f>IF(ISNUMBER($AE236), IF(ISNUMBER(MATRIX!AR236),$AE236*MATRIX!AR236,"n/a"),"")</f>
        <v/>
      </c>
      <c r="BA236" s="217" t="str">
        <f>IF(ISNUMBER($AE236), IF(MV&gt;200,IF(ISNUMBER(MATRIX!CL236),MATRIX!CL236,"n/a"),IF(ISNUMBER(MATRIX!CH236),MATRIX!CH236,"n/a")),"")</f>
        <v/>
      </c>
      <c r="BB236" s="1"/>
      <c r="BC236" s="1" t="str">
        <f>IF(ISNUMBER(AE236),IF(AND(ISNUMBER('Lo-Z-OUTPUT'!BA236),'Lo-Z-OUTPUT'!BA236&lt;&gt;0),'Lo-Z-OUTPUT'!BA236,'Lo-Z-INPUT'!$K$15*'Lo-Z-INPUT'!$K$7),"")</f>
        <v/>
      </c>
      <c r="BD236" s="1"/>
      <c r="BE236" s="161" t="str">
        <f t="shared" si="137"/>
        <v/>
      </c>
      <c r="BF236" s="1"/>
      <c r="BG236" s="124" t="str">
        <f>IF(ISNUMBER($AE236),IF(MV&lt;200,IF(ISNUMBER(MATRIX!AE236),ROUND((MATRIX!AE236*IDLE/1000)*CKWH,2),"-"),IF(ISNUMBER(MATRIX!AQ236),ROUND((MATRIX!AQ236*IDLE/1000)*CKWH,2),"-")),"")</f>
        <v/>
      </c>
      <c r="BH236" s="125" t="str">
        <f t="shared" si="138"/>
        <v/>
      </c>
      <c r="BJ236" s="105" t="str">
        <f>IF(ISNUMBER($AE236),IF(MV&lt;200,IF(ISNUMBER(MATRIX!AG236),ROUND((MATRIX!AG236/1000)*RUNNING*CKWH,2),"-"),IF(ISNUMBER(MATRIX!AS236),ROUND((MATRIX!AS236/1000)*RUNNING*CKWH,2),"-")),"")</f>
        <v/>
      </c>
      <c r="BK236" s="126" t="str">
        <f t="shared" si="139"/>
        <v/>
      </c>
      <c r="BM236" s="129" t="str">
        <f t="shared" si="140"/>
        <v/>
      </c>
      <c r="BN236" s="127" t="str">
        <f t="shared" si="141"/>
        <v/>
      </c>
      <c r="BP236" s="101" t="str">
        <f>IF(ISNUMBER(AE236),IF(ISNUMBER(MATRIX!BU236),AE236*MATRIX!BU236,"n/a"),"")</f>
        <v/>
      </c>
      <c r="BQ236" s="72"/>
      <c r="BR236" s="72" t="str">
        <f>IF(ISNUMBER(AE236),IF(ISNUMBER(MATRIX!BV236*BE236),AE236*MATRIX!BV236*BE236,"n/a"),"")</f>
        <v/>
      </c>
      <c r="BS236" s="72"/>
      <c r="BT236" s="100" t="str">
        <f t="shared" si="142"/>
        <v/>
      </c>
      <c r="BU236" s="96"/>
      <c r="BV236" s="157" t="str">
        <f t="shared" si="143"/>
        <v/>
      </c>
      <c r="BW236" s="158" t="str">
        <f t="shared" si="144"/>
        <v/>
      </c>
      <c r="BY236" s="85" t="str">
        <f>IF(ISNUMBER(AE236),IF(ISNUMBER(MATRIX!Y236),MATRIX!Y236,"n/a"),"")</f>
        <v/>
      </c>
      <c r="BZ236" s="86" t="str">
        <f t="shared" si="145"/>
        <v/>
      </c>
    </row>
    <row r="237" spans="1:78">
      <c r="A237" s="292" t="e">
        <f>MATRIX!A237</f>
        <v>#N/A</v>
      </c>
      <c r="B237" s="292" t="e">
        <f>IF(MATRIX!B237&lt;&gt;0,MATRIX!B237,"-")</f>
        <v>#N/A</v>
      </c>
      <c r="D237" t="b">
        <f>ISNUMBER(MATRIX!K237)</f>
        <v>0</v>
      </c>
      <c r="E237" t="b">
        <f>ISNUMBER(MATRIX!L237)</f>
        <v>0</v>
      </c>
      <c r="F237" t="b">
        <f>ISNUMBER(MATRIX!M237)</f>
        <v>0</v>
      </c>
      <c r="H237" t="b">
        <f>ISNUMBER(MATRIX!Q237)</f>
        <v>0</v>
      </c>
      <c r="I237" t="b">
        <f>ISNUMBER(MATRIX!R237)</f>
        <v>0</v>
      </c>
      <c r="K237" t="e">
        <f>AND(WLT&lt;=MATRIX!K237,MATRIX!K237&lt;=PIU*WLT)</f>
        <v>#N/A</v>
      </c>
      <c r="L237" t="e">
        <f>AND(WLT&lt;=MATRIX!L237,MATRIX!L237&lt;=PIU*WLT)</f>
        <v>#N/A</v>
      </c>
      <c r="M237" t="e">
        <f>AND(WLT&lt;=MATRIX!M237,MATRIX!M237&lt;=PIU*WLT)</f>
        <v>#N/A</v>
      </c>
      <c r="O237" t="e">
        <f>AND(WLT&lt;=MATRIX!Q237,MATRIX!Q237&lt;=PIU*WLT)</f>
        <v>#N/A</v>
      </c>
      <c r="P237" t="e">
        <f>AND(WLT&lt;=MATRIX!R237,MATRIX!R237&lt;=PIU*WLT)</f>
        <v>#N/A</v>
      </c>
      <c r="R237" t="b">
        <f t="shared" si="146"/>
        <v>1</v>
      </c>
      <c r="S237" t="b">
        <f t="shared" si="147"/>
        <v>0</v>
      </c>
      <c r="T237" t="b">
        <f t="shared" si="148"/>
        <v>0</v>
      </c>
      <c r="V237" s="1" t="e">
        <f>IF(AND(ISNUMBER(MATRIX!$F237),MATRIX!$F237&lt;&gt;0),NLT/MATRIX!$F237,"ERROR")</f>
        <v>#N/A</v>
      </c>
      <c r="X237" s="1" t="e">
        <f t="shared" si="129"/>
        <v>#N/A</v>
      </c>
      <c r="Y237" s="1" t="e">
        <f t="shared" si="130"/>
        <v>#N/A</v>
      </c>
      <c r="Z237" s="1" t="e">
        <f t="shared" si="131"/>
        <v>#N/A</v>
      </c>
      <c r="AB237" s="1" t="e">
        <f t="shared" si="132"/>
        <v>#N/A</v>
      </c>
      <c r="AC237" s="1" t="e">
        <f t="shared" si="133"/>
        <v>#N/A</v>
      </c>
      <c r="AE237" s="64" t="e">
        <f t="shared" si="134"/>
        <v>#N/A</v>
      </c>
      <c r="AF237" s="64" t="str">
        <f t="shared" si="135"/>
        <v/>
      </c>
      <c r="AH237" s="62" t="str">
        <f>IF(ISNUMBER(AE237),AE237*MATRIX!E237,"-")</f>
        <v>-</v>
      </c>
      <c r="AJ237" s="215" t="str">
        <f>IF(ISNUMBER($AE237),IF(KP="kg",AE237*MATRIX!CB237,AE237*MATRIX!CB237*2.2),"-")</f>
        <v>-</v>
      </c>
      <c r="AK237" s="65" t="str">
        <f t="shared" si="136"/>
        <v/>
      </c>
      <c r="AM237" s="1" t="e">
        <f>IF(V237&lt;&gt;0,IF(COUNT(X237:Z237),IF(R237,MATRIX!K237,IF(S237,MATRIX!L237,IF(T237,MATRIX!M237,S))),IF(COUNT(AB237:AC237),IF(R237,MATRIX!Q237,IF(S237,MATRIX!R237,"--")),"---")),"")</f>
        <v>#N/A</v>
      </c>
      <c r="AO237" s="70" t="e">
        <f>IF(V237&lt;&gt;0,IF(COUNT(X237:Z237),AM237*AE237*MATRIX!F237,IF(COUNT(AB237:AC237),AM237*AE237*MATRIX!F237/2,"")),"")</f>
        <v>#N/A</v>
      </c>
      <c r="AQ237" s="40" t="str">
        <f>IF(ISNUMBER($AE237),IF(ISNUMBER(MATRIX!U237),IF(MATRIX!U237-INT(MATRIX!U237)=0,MATRIX!U237,"("&amp;MATRIX!U237&amp;")"),"n/a"),"")</f>
        <v/>
      </c>
      <c r="AR237" s="77"/>
      <c r="AS237" s="81" t="str">
        <f>IF(ISNUMBER(AE237), IF(ISNUMBER(MATRIX!AD237),AE237*MATRIX!AD237,"n/a"),"")</f>
        <v/>
      </c>
      <c r="AT237" s="77"/>
      <c r="AU237" s="83" t="str">
        <f>IF(ISNUMBER($AE237), IF(ISNUMBER(MATRIX!AF237),$AE237*MATRIX!AF237,"n/a"),"")</f>
        <v/>
      </c>
      <c r="AV237" s="77"/>
      <c r="AW237" s="81" t="str">
        <f>IF(ISNUMBER($AE237), IF(ISNUMBER(MATRIX!AP237),$AE237*MATRIX!AP237,"n/a"),"")</f>
        <v/>
      </c>
      <c r="AX237" s="77" t="s">
        <v>434</v>
      </c>
      <c r="AY237" s="83" t="str">
        <f>IF(ISNUMBER($AE237), IF(ISNUMBER(MATRIX!AR237),$AE237*MATRIX!AR237,"n/a"),"")</f>
        <v/>
      </c>
      <c r="BA237" s="217" t="str">
        <f>IF(ISNUMBER($AE237), IF(MV&gt;200,IF(ISNUMBER(MATRIX!CL237),MATRIX!CL237,"n/a"),IF(ISNUMBER(MATRIX!CH237),MATRIX!CH237,"n/a")),"")</f>
        <v/>
      </c>
      <c r="BB237" s="1"/>
      <c r="BC237" s="1" t="str">
        <f>IF(ISNUMBER(AE237),IF(AND(ISNUMBER('Lo-Z-OUTPUT'!BA237),'Lo-Z-OUTPUT'!BA237&lt;&gt;0),'Lo-Z-OUTPUT'!BA237,'Lo-Z-INPUT'!$K$15*'Lo-Z-INPUT'!$K$7),"")</f>
        <v/>
      </c>
      <c r="BD237" s="1"/>
      <c r="BE237" s="161" t="str">
        <f t="shared" si="137"/>
        <v/>
      </c>
      <c r="BF237" s="1"/>
      <c r="BG237" s="124" t="str">
        <f>IF(ISNUMBER($AE237),IF(MV&lt;200,IF(ISNUMBER(MATRIX!AE237),ROUND((MATRIX!AE237*IDLE/1000)*CKWH,2),"-"),IF(ISNUMBER(MATRIX!AQ237),ROUND((MATRIX!AQ237*IDLE/1000)*CKWH,2),"-")),"")</f>
        <v/>
      </c>
      <c r="BH237" s="125" t="str">
        <f t="shared" si="138"/>
        <v/>
      </c>
      <c r="BJ237" s="105" t="str">
        <f>IF(ISNUMBER($AE237),IF(MV&lt;200,IF(ISNUMBER(MATRIX!AG237),ROUND((MATRIX!AG237/1000)*RUNNING*CKWH,2),"-"),IF(ISNUMBER(MATRIX!AS237),ROUND((MATRIX!AS237/1000)*RUNNING*CKWH,2),"-")),"")</f>
        <v/>
      </c>
      <c r="BK237" s="126" t="str">
        <f t="shared" si="139"/>
        <v/>
      </c>
      <c r="BM237" s="129" t="str">
        <f t="shared" si="140"/>
        <v/>
      </c>
      <c r="BN237" s="127" t="str">
        <f t="shared" si="141"/>
        <v/>
      </c>
      <c r="BP237" s="101" t="str">
        <f>IF(ISNUMBER(AE237),IF(ISNUMBER(MATRIX!BU237),AE237*MATRIX!BU237,"n/a"),"")</f>
        <v/>
      </c>
      <c r="BQ237" s="72"/>
      <c r="BR237" s="72" t="str">
        <f>IF(ISNUMBER(AE237),IF(ISNUMBER(MATRIX!BV237*BE237),AE237*MATRIX!BV237*BE237,"n/a"),"")</f>
        <v/>
      </c>
      <c r="BS237" s="72"/>
      <c r="BT237" s="100" t="str">
        <f t="shared" si="142"/>
        <v/>
      </c>
      <c r="BU237" s="96"/>
      <c r="BV237" s="157" t="str">
        <f t="shared" si="143"/>
        <v/>
      </c>
      <c r="BW237" s="158" t="str">
        <f t="shared" si="144"/>
        <v/>
      </c>
      <c r="BY237" s="85" t="str">
        <f>IF(ISNUMBER(AE237),IF(ISNUMBER(MATRIX!Y237),MATRIX!Y237,"n/a"),"")</f>
        <v/>
      </c>
      <c r="BZ237" s="86" t="str">
        <f t="shared" si="145"/>
        <v/>
      </c>
    </row>
    <row r="238" spans="1:78">
      <c r="A238" s="292" t="e">
        <f>MATRIX!A238</f>
        <v>#N/A</v>
      </c>
      <c r="B238" s="292" t="e">
        <f>IF(MATRIX!B238&lt;&gt;0,MATRIX!B238,"-")</f>
        <v>#N/A</v>
      </c>
      <c r="D238" t="b">
        <f>ISNUMBER(MATRIX!K238)</f>
        <v>0</v>
      </c>
      <c r="E238" t="b">
        <f>ISNUMBER(MATRIX!L238)</f>
        <v>0</v>
      </c>
      <c r="F238" t="b">
        <f>ISNUMBER(MATRIX!M238)</f>
        <v>0</v>
      </c>
      <c r="H238" t="b">
        <f>ISNUMBER(MATRIX!Q238)</f>
        <v>0</v>
      </c>
      <c r="I238" t="b">
        <f>ISNUMBER(MATRIX!R238)</f>
        <v>0</v>
      </c>
      <c r="K238" t="e">
        <f>AND(WLT&lt;=MATRIX!K238,MATRIX!K238&lt;=PIU*WLT)</f>
        <v>#N/A</v>
      </c>
      <c r="L238" t="e">
        <f>AND(WLT&lt;=MATRIX!L238,MATRIX!L238&lt;=PIU*WLT)</f>
        <v>#N/A</v>
      </c>
      <c r="M238" t="e">
        <f>AND(WLT&lt;=MATRIX!M238,MATRIX!M238&lt;=PIU*WLT)</f>
        <v>#N/A</v>
      </c>
      <c r="O238" t="e">
        <f>AND(WLT&lt;=MATRIX!Q238,MATRIX!Q238&lt;=PIU*WLT)</f>
        <v>#N/A</v>
      </c>
      <c r="P238" t="e">
        <f>AND(WLT&lt;=MATRIX!R238,MATRIX!R238&lt;=PIU*WLT)</f>
        <v>#N/A</v>
      </c>
      <c r="R238" t="b">
        <f t="shared" si="146"/>
        <v>1</v>
      </c>
      <c r="S238" t="b">
        <f t="shared" si="147"/>
        <v>0</v>
      </c>
      <c r="T238" t="b">
        <f t="shared" si="148"/>
        <v>0</v>
      </c>
      <c r="V238" s="1" t="e">
        <f>IF(AND(ISNUMBER(MATRIX!$F238),MATRIX!$F238&lt;&gt;0),NLT/MATRIX!$F238,"ERROR")</f>
        <v>#N/A</v>
      </c>
      <c r="X238" s="1" t="e">
        <f t="shared" si="129"/>
        <v>#N/A</v>
      </c>
      <c r="Y238" s="1" t="e">
        <f t="shared" si="130"/>
        <v>#N/A</v>
      </c>
      <c r="Z238" s="1" t="e">
        <f t="shared" si="131"/>
        <v>#N/A</v>
      </c>
      <c r="AB238" s="1" t="e">
        <f t="shared" si="132"/>
        <v>#N/A</v>
      </c>
      <c r="AC238" s="1" t="e">
        <f t="shared" si="133"/>
        <v>#N/A</v>
      </c>
      <c r="AE238" s="64" t="e">
        <f t="shared" si="134"/>
        <v>#N/A</v>
      </c>
      <c r="AF238" s="64" t="str">
        <f t="shared" si="135"/>
        <v/>
      </c>
      <c r="AH238" s="62" t="str">
        <f>IF(ISNUMBER(AE238),AE238*MATRIX!E238,"-")</f>
        <v>-</v>
      </c>
      <c r="AJ238" s="215" t="str">
        <f>IF(ISNUMBER($AE238),IF(KP="kg",AE238*MATRIX!CB238,AE238*MATRIX!CB238*2.2),"-")</f>
        <v>-</v>
      </c>
      <c r="AK238" s="65" t="str">
        <f t="shared" si="136"/>
        <v/>
      </c>
      <c r="AM238" s="1" t="e">
        <f>IF(V238&lt;&gt;0,IF(COUNT(X238:Z238),IF(R238,MATRIX!K238,IF(S238,MATRIX!L238,IF(T238,MATRIX!M238,S))),IF(COUNT(AB238:AC238),IF(R238,MATRIX!Q238,IF(S238,MATRIX!R238,"--")),"---")),"")</f>
        <v>#N/A</v>
      </c>
      <c r="AO238" s="70" t="e">
        <f>IF(V238&lt;&gt;0,IF(COUNT(X238:Z238),AM238*AE238*MATRIX!F238,IF(COUNT(AB238:AC238),AM238*AE238*MATRIX!F238/2,"")),"")</f>
        <v>#N/A</v>
      </c>
      <c r="AQ238" s="40" t="str">
        <f>IF(ISNUMBER($AE238),IF(ISNUMBER(MATRIX!U238),IF(MATRIX!U238-INT(MATRIX!U238)=0,MATRIX!U238,"("&amp;MATRIX!U238&amp;")"),"n/a"),"")</f>
        <v/>
      </c>
      <c r="AR238" s="77"/>
      <c r="AS238" s="81" t="str">
        <f>IF(ISNUMBER(AE238), IF(ISNUMBER(MATRIX!AD238),AE238*MATRIX!AD238,"n/a"),"")</f>
        <v/>
      </c>
      <c r="AT238" s="77"/>
      <c r="AU238" s="83" t="str">
        <f>IF(ISNUMBER($AE238), IF(ISNUMBER(MATRIX!AF238),$AE238*MATRIX!AF238,"n/a"),"")</f>
        <v/>
      </c>
      <c r="AV238" s="77"/>
      <c r="AW238" s="81" t="str">
        <f>IF(ISNUMBER($AE238), IF(ISNUMBER(MATRIX!AP238),$AE238*MATRIX!AP238,"n/a"),"")</f>
        <v/>
      </c>
      <c r="AX238" s="77" t="s">
        <v>434</v>
      </c>
      <c r="AY238" s="83" t="str">
        <f>IF(ISNUMBER($AE238), IF(ISNUMBER(MATRIX!AR238),$AE238*MATRIX!AR238,"n/a"),"")</f>
        <v/>
      </c>
      <c r="BA238" s="217" t="str">
        <f>IF(ISNUMBER($AE238), IF(MV&gt;200,IF(ISNUMBER(MATRIX!CL238),MATRIX!CL238,"n/a"),IF(ISNUMBER(MATRIX!CH238),MATRIX!CH238,"n/a")),"")</f>
        <v/>
      </c>
      <c r="BB238" s="1"/>
      <c r="BC238" s="1" t="str">
        <f>IF(ISNUMBER(AE238),IF(AND(ISNUMBER('Lo-Z-OUTPUT'!BA238),'Lo-Z-OUTPUT'!BA238&lt;&gt;0),'Lo-Z-OUTPUT'!BA238,'Lo-Z-INPUT'!$K$15*'Lo-Z-INPUT'!$K$7),"")</f>
        <v/>
      </c>
      <c r="BD238" s="1"/>
      <c r="BE238" s="161" t="str">
        <f t="shared" si="137"/>
        <v/>
      </c>
      <c r="BF238" s="1"/>
      <c r="BG238" s="124" t="str">
        <f>IF(ISNUMBER($AE238),IF(MV&lt;200,IF(ISNUMBER(MATRIX!AE238),ROUND((MATRIX!AE238*IDLE/1000)*CKWH,2),"-"),IF(ISNUMBER(MATRIX!AQ238),ROUND((MATRIX!AQ238*IDLE/1000)*CKWH,2),"-")),"")</f>
        <v/>
      </c>
      <c r="BH238" s="125" t="str">
        <f t="shared" si="138"/>
        <v/>
      </c>
      <c r="BJ238" s="105" t="str">
        <f>IF(ISNUMBER($AE238),IF(MV&lt;200,IF(ISNUMBER(MATRIX!AG238),ROUND((MATRIX!AG238/1000)*RUNNING*CKWH,2),"-"),IF(ISNUMBER(MATRIX!AS238),ROUND((MATRIX!AS238/1000)*RUNNING*CKWH,2),"-")),"")</f>
        <v/>
      </c>
      <c r="BK238" s="126" t="str">
        <f t="shared" si="139"/>
        <v/>
      </c>
      <c r="BM238" s="129" t="str">
        <f t="shared" si="140"/>
        <v/>
      </c>
      <c r="BN238" s="127" t="str">
        <f t="shared" si="141"/>
        <v/>
      </c>
      <c r="BP238" s="101" t="str">
        <f>IF(ISNUMBER(AE238),IF(ISNUMBER(MATRIX!BU238),AE238*MATRIX!BU238,"n/a"),"")</f>
        <v/>
      </c>
      <c r="BQ238" s="72"/>
      <c r="BR238" s="72" t="str">
        <f>IF(ISNUMBER(AE238),IF(ISNUMBER(MATRIX!BV238*BE238),AE238*MATRIX!BV238*BE238,"n/a"),"")</f>
        <v/>
      </c>
      <c r="BS238" s="72"/>
      <c r="BT238" s="100" t="str">
        <f t="shared" si="142"/>
        <v/>
      </c>
      <c r="BU238" s="96"/>
      <c r="BV238" s="157" t="str">
        <f t="shared" si="143"/>
        <v/>
      </c>
      <c r="BW238" s="158" t="str">
        <f t="shared" si="144"/>
        <v/>
      </c>
      <c r="BY238" s="85" t="str">
        <f>IF(ISNUMBER(AE238),IF(ISNUMBER(MATRIX!Y238),MATRIX!Y238,"n/a"),"")</f>
        <v/>
      </c>
      <c r="BZ238" s="86" t="str">
        <f t="shared" si="145"/>
        <v/>
      </c>
    </row>
    <row r="239" spans="1:78">
      <c r="A239" s="292" t="e">
        <f>MATRIX!A239</f>
        <v>#N/A</v>
      </c>
      <c r="B239" s="292" t="e">
        <f>IF(MATRIX!B239&lt;&gt;0,MATRIX!B239,"-")</f>
        <v>#N/A</v>
      </c>
      <c r="D239" t="b">
        <f>ISNUMBER(MATRIX!K239)</f>
        <v>0</v>
      </c>
      <c r="E239" t="b">
        <f>ISNUMBER(MATRIX!L239)</f>
        <v>0</v>
      </c>
      <c r="F239" t="b">
        <f>ISNUMBER(MATRIX!M239)</f>
        <v>0</v>
      </c>
      <c r="H239" t="b">
        <f>ISNUMBER(MATRIX!Q239)</f>
        <v>0</v>
      </c>
      <c r="I239" t="b">
        <f>ISNUMBER(MATRIX!R239)</f>
        <v>0</v>
      </c>
      <c r="K239" t="e">
        <f>AND(WLT&lt;=MATRIX!K239,MATRIX!K239&lt;=PIU*WLT)</f>
        <v>#N/A</v>
      </c>
      <c r="L239" t="e">
        <f>AND(WLT&lt;=MATRIX!L239,MATRIX!L239&lt;=PIU*WLT)</f>
        <v>#N/A</v>
      </c>
      <c r="M239" t="e">
        <f>AND(WLT&lt;=MATRIX!M239,MATRIX!M239&lt;=PIU*WLT)</f>
        <v>#N/A</v>
      </c>
      <c r="O239" t="e">
        <f>AND(WLT&lt;=MATRIX!Q239,MATRIX!Q239&lt;=PIU*WLT)</f>
        <v>#N/A</v>
      </c>
      <c r="P239" t="e">
        <f>AND(WLT&lt;=MATRIX!R239,MATRIX!R239&lt;=PIU*WLT)</f>
        <v>#N/A</v>
      </c>
      <c r="R239" t="b">
        <f t="shared" si="146"/>
        <v>1</v>
      </c>
      <c r="S239" t="b">
        <f t="shared" si="147"/>
        <v>0</v>
      </c>
      <c r="T239" t="b">
        <f t="shared" si="148"/>
        <v>0</v>
      </c>
      <c r="V239" s="1" t="e">
        <f>IF(AND(ISNUMBER(MATRIX!$F239),MATRIX!$F239&lt;&gt;0),NLT/MATRIX!$F239,"ERROR")</f>
        <v>#N/A</v>
      </c>
      <c r="X239" s="1" t="e">
        <f t="shared" si="129"/>
        <v>#N/A</v>
      </c>
      <c r="Y239" s="1" t="e">
        <f t="shared" si="130"/>
        <v>#N/A</v>
      </c>
      <c r="Z239" s="1" t="e">
        <f t="shared" si="131"/>
        <v>#N/A</v>
      </c>
      <c r="AB239" s="1" t="e">
        <f t="shared" si="132"/>
        <v>#N/A</v>
      </c>
      <c r="AC239" s="1" t="e">
        <f t="shared" si="133"/>
        <v>#N/A</v>
      </c>
      <c r="AE239" s="64" t="e">
        <f t="shared" si="134"/>
        <v>#N/A</v>
      </c>
      <c r="AF239" s="64" t="str">
        <f t="shared" si="135"/>
        <v/>
      </c>
      <c r="AH239" s="62" t="str">
        <f>IF(ISNUMBER(AE239),AE239*MATRIX!E239,"-")</f>
        <v>-</v>
      </c>
      <c r="AJ239" s="215" t="str">
        <f>IF(ISNUMBER($AE239),IF(KP="kg",AE239*MATRIX!CB239,AE239*MATRIX!CB239*2.2),"-")</f>
        <v>-</v>
      </c>
      <c r="AK239" s="65" t="str">
        <f t="shared" si="136"/>
        <v/>
      </c>
      <c r="AM239" s="1" t="e">
        <f>IF(V239&lt;&gt;0,IF(COUNT(X239:Z239),IF(R239,MATRIX!K239,IF(S239,MATRIX!L239,IF(T239,MATRIX!M239,S))),IF(COUNT(AB239:AC239),IF(R239,MATRIX!Q239,IF(S239,MATRIX!R239,"--")),"---")),"")</f>
        <v>#N/A</v>
      </c>
      <c r="AO239" s="70" t="e">
        <f>IF(V239&lt;&gt;0,IF(COUNT(X239:Z239),AM239*AE239*MATRIX!F239,IF(COUNT(AB239:AC239),AM239*AE239*MATRIX!F239/2,"")),"")</f>
        <v>#N/A</v>
      </c>
      <c r="AQ239" s="40" t="str">
        <f>IF(ISNUMBER($AE239),IF(ISNUMBER(MATRIX!U239),IF(MATRIX!U239-INT(MATRIX!U239)=0,MATRIX!U239,"("&amp;MATRIX!U239&amp;")"),"n/a"),"")</f>
        <v/>
      </c>
      <c r="AR239" s="77"/>
      <c r="AS239" s="81" t="str">
        <f>IF(ISNUMBER(AE239), IF(ISNUMBER(MATRIX!AD239),AE239*MATRIX!AD239,"n/a"),"")</f>
        <v/>
      </c>
      <c r="AT239" s="77"/>
      <c r="AU239" s="83" t="str">
        <f>IF(ISNUMBER($AE239), IF(ISNUMBER(MATRIX!AF239),$AE239*MATRIX!AF239,"n/a"),"")</f>
        <v/>
      </c>
      <c r="AV239" s="77"/>
      <c r="AW239" s="81" t="str">
        <f>IF(ISNUMBER($AE239), IF(ISNUMBER(MATRIX!AP239),$AE239*MATRIX!AP239,"n/a"),"")</f>
        <v/>
      </c>
      <c r="AX239" s="77" t="s">
        <v>434</v>
      </c>
      <c r="AY239" s="83" t="str">
        <f>IF(ISNUMBER($AE239), IF(ISNUMBER(MATRIX!AR239),$AE239*MATRIX!AR239,"n/a"),"")</f>
        <v/>
      </c>
      <c r="BA239" s="217" t="str">
        <f>IF(ISNUMBER($AE239), IF(MV&gt;200,IF(ISNUMBER(MATRIX!CL239),MATRIX!CL239,"n/a"),IF(ISNUMBER(MATRIX!CH239),MATRIX!CH239,"n/a")),"")</f>
        <v/>
      </c>
      <c r="BB239" s="1"/>
      <c r="BC239" s="1" t="str">
        <f>IF(ISNUMBER(AE239),IF(AND(ISNUMBER('Lo-Z-OUTPUT'!BA239),'Lo-Z-OUTPUT'!BA239&lt;&gt;0),'Lo-Z-OUTPUT'!BA239,'Lo-Z-INPUT'!$K$15*'Lo-Z-INPUT'!$K$7),"")</f>
        <v/>
      </c>
      <c r="BD239" s="1"/>
      <c r="BE239" s="161" t="str">
        <f t="shared" si="137"/>
        <v/>
      </c>
      <c r="BF239" s="1"/>
      <c r="BG239" s="124" t="str">
        <f>IF(ISNUMBER($AE239),IF(MV&lt;200,IF(ISNUMBER(MATRIX!AE239),ROUND((MATRIX!AE239*IDLE/1000)*CKWH,2),"-"),IF(ISNUMBER(MATRIX!AQ239),ROUND((MATRIX!AQ239*IDLE/1000)*CKWH,2),"-")),"")</f>
        <v/>
      </c>
      <c r="BH239" s="125" t="str">
        <f t="shared" si="138"/>
        <v/>
      </c>
      <c r="BJ239" s="105" t="str">
        <f>IF(ISNUMBER($AE239),IF(MV&lt;200,IF(ISNUMBER(MATRIX!AG239),ROUND((MATRIX!AG239/1000)*RUNNING*CKWH,2),"-"),IF(ISNUMBER(MATRIX!AS239),ROUND((MATRIX!AS239/1000)*RUNNING*CKWH,2),"-")),"")</f>
        <v/>
      </c>
      <c r="BK239" s="126" t="str">
        <f t="shared" si="139"/>
        <v/>
      </c>
      <c r="BM239" s="129" t="str">
        <f t="shared" si="140"/>
        <v/>
      </c>
      <c r="BN239" s="127" t="str">
        <f t="shared" si="141"/>
        <v/>
      </c>
      <c r="BP239" s="101" t="str">
        <f>IF(ISNUMBER(AE239),IF(ISNUMBER(MATRIX!BU239),AE239*MATRIX!BU239,"n/a"),"")</f>
        <v/>
      </c>
      <c r="BQ239" s="72"/>
      <c r="BR239" s="72" t="str">
        <f>IF(ISNUMBER(AE239),IF(ISNUMBER(MATRIX!BV239*BE239),AE239*MATRIX!BV239*BE239,"n/a"),"")</f>
        <v/>
      </c>
      <c r="BS239" s="72"/>
      <c r="BT239" s="100" t="str">
        <f t="shared" si="142"/>
        <v/>
      </c>
      <c r="BU239" s="96"/>
      <c r="BV239" s="157" t="str">
        <f t="shared" si="143"/>
        <v/>
      </c>
      <c r="BW239" s="158" t="str">
        <f t="shared" si="144"/>
        <v/>
      </c>
      <c r="BY239" s="85" t="str">
        <f>IF(ISNUMBER(AE239),IF(ISNUMBER(MATRIX!Y239),MATRIX!Y239,"n/a"),"")</f>
        <v/>
      </c>
      <c r="BZ239" s="86" t="str">
        <f t="shared" si="145"/>
        <v/>
      </c>
    </row>
    <row r="240" spans="1:78">
      <c r="A240" s="292" t="e">
        <f>MATRIX!A240</f>
        <v>#N/A</v>
      </c>
      <c r="B240" s="292" t="e">
        <f>IF(MATRIX!B240&lt;&gt;0,MATRIX!B240,"-")</f>
        <v>#N/A</v>
      </c>
      <c r="D240" t="b">
        <f>ISNUMBER(MATRIX!K240)</f>
        <v>0</v>
      </c>
      <c r="E240" t="b">
        <f>ISNUMBER(MATRIX!L240)</f>
        <v>0</v>
      </c>
      <c r="F240" t="b">
        <f>ISNUMBER(MATRIX!M240)</f>
        <v>0</v>
      </c>
      <c r="H240" t="b">
        <f>ISNUMBER(MATRIX!Q240)</f>
        <v>0</v>
      </c>
      <c r="I240" t="b">
        <f>ISNUMBER(MATRIX!R240)</f>
        <v>0</v>
      </c>
      <c r="K240" t="e">
        <f>AND(WLT&lt;=MATRIX!K240,MATRIX!K240&lt;=PIU*WLT)</f>
        <v>#N/A</v>
      </c>
      <c r="L240" t="e">
        <f>AND(WLT&lt;=MATRIX!L240,MATRIX!L240&lt;=PIU*WLT)</f>
        <v>#N/A</v>
      </c>
      <c r="M240" t="e">
        <f>AND(WLT&lt;=MATRIX!M240,MATRIX!M240&lt;=PIU*WLT)</f>
        <v>#N/A</v>
      </c>
      <c r="O240" t="e">
        <f>AND(WLT&lt;=MATRIX!Q240,MATRIX!Q240&lt;=PIU*WLT)</f>
        <v>#N/A</v>
      </c>
      <c r="P240" t="e">
        <f>AND(WLT&lt;=MATRIX!R240,MATRIX!R240&lt;=PIU*WLT)</f>
        <v>#N/A</v>
      </c>
      <c r="R240" t="b">
        <f t="shared" si="146"/>
        <v>1</v>
      </c>
      <c r="S240" t="b">
        <f t="shared" si="147"/>
        <v>0</v>
      </c>
      <c r="T240" t="b">
        <f t="shared" si="148"/>
        <v>0</v>
      </c>
      <c r="V240" s="1" t="e">
        <f>IF(AND(ISNUMBER(MATRIX!$F240),MATRIX!$F240&lt;&gt;0),NLT/MATRIX!$F240,"ERROR")</f>
        <v>#N/A</v>
      </c>
      <c r="X240" s="1" t="e">
        <f t="shared" si="129"/>
        <v>#N/A</v>
      </c>
      <c r="Y240" s="1" t="e">
        <f t="shared" si="130"/>
        <v>#N/A</v>
      </c>
      <c r="Z240" s="1" t="e">
        <f t="shared" si="131"/>
        <v>#N/A</v>
      </c>
      <c r="AB240" s="1" t="e">
        <f t="shared" si="132"/>
        <v>#N/A</v>
      </c>
      <c r="AC240" s="1" t="e">
        <f t="shared" si="133"/>
        <v>#N/A</v>
      </c>
      <c r="AE240" s="64" t="e">
        <f t="shared" si="134"/>
        <v>#N/A</v>
      </c>
      <c r="AF240" s="64" t="str">
        <f t="shared" si="135"/>
        <v/>
      </c>
      <c r="AH240" s="62" t="str">
        <f>IF(ISNUMBER(AE240),AE240*MATRIX!E240,"-")</f>
        <v>-</v>
      </c>
      <c r="AJ240" s="215" t="str">
        <f>IF(ISNUMBER($AE240),IF(KP="kg",AE240*MATRIX!CB240,AE240*MATRIX!CB240*2.2),"-")</f>
        <v>-</v>
      </c>
      <c r="AK240" s="65" t="str">
        <f t="shared" si="136"/>
        <v/>
      </c>
      <c r="AM240" s="1" t="e">
        <f>IF(V240&lt;&gt;0,IF(COUNT(X240:Z240),IF(R240,MATRIX!K240,IF(S240,MATRIX!L240,IF(T240,MATRIX!M240,S))),IF(COUNT(AB240:AC240),IF(R240,MATRIX!Q240,IF(S240,MATRIX!R240,"--")),"---")),"")</f>
        <v>#N/A</v>
      </c>
      <c r="AO240" s="70" t="e">
        <f>IF(V240&lt;&gt;0,IF(COUNT(X240:Z240),AM240*AE240*MATRIX!F240,IF(COUNT(AB240:AC240),AM240*AE240*MATRIX!F240/2,"")),"")</f>
        <v>#N/A</v>
      </c>
      <c r="AQ240" s="40" t="str">
        <f>IF(ISNUMBER($AE240),IF(ISNUMBER(MATRIX!U240),IF(MATRIX!U240-INT(MATRIX!U240)=0,MATRIX!U240,"("&amp;MATRIX!U240&amp;")"),"n/a"),"")</f>
        <v/>
      </c>
      <c r="AR240" s="77"/>
      <c r="AS240" s="81" t="str">
        <f>IF(ISNUMBER(AE240), IF(ISNUMBER(MATRIX!AD240),AE240*MATRIX!AD240,"n/a"),"")</f>
        <v/>
      </c>
      <c r="AT240" s="77"/>
      <c r="AU240" s="83" t="str">
        <f>IF(ISNUMBER($AE240), IF(ISNUMBER(MATRIX!AF240),$AE240*MATRIX!AF240,"n/a"),"")</f>
        <v/>
      </c>
      <c r="AV240" s="77"/>
      <c r="AW240" s="81" t="str">
        <f>IF(ISNUMBER($AE240), IF(ISNUMBER(MATRIX!AP240),$AE240*MATRIX!AP240,"n/a"),"")</f>
        <v/>
      </c>
      <c r="AX240" s="77" t="s">
        <v>434</v>
      </c>
      <c r="AY240" s="83" t="str">
        <f>IF(ISNUMBER($AE240), IF(ISNUMBER(MATRIX!AR240),$AE240*MATRIX!AR240,"n/a"),"")</f>
        <v/>
      </c>
      <c r="BA240" s="217" t="str">
        <f>IF(ISNUMBER($AE240), IF(MV&gt;200,IF(ISNUMBER(MATRIX!CL240),MATRIX!CL240,"n/a"),IF(ISNUMBER(MATRIX!CH240),MATRIX!CH240,"n/a")),"")</f>
        <v/>
      </c>
      <c r="BB240" s="1"/>
      <c r="BC240" s="1" t="str">
        <f>IF(ISNUMBER(AE240),IF(AND(ISNUMBER('Lo-Z-OUTPUT'!BA240),'Lo-Z-OUTPUT'!BA240&lt;&gt;0),'Lo-Z-OUTPUT'!BA240,'Lo-Z-INPUT'!$K$15*'Lo-Z-INPUT'!$K$7),"")</f>
        <v/>
      </c>
      <c r="BD240" s="1"/>
      <c r="BE240" s="161" t="str">
        <f t="shared" si="137"/>
        <v/>
      </c>
      <c r="BF240" s="1"/>
      <c r="BG240" s="124" t="str">
        <f>IF(ISNUMBER($AE240),IF(MV&lt;200,IF(ISNUMBER(MATRIX!AE240),ROUND((MATRIX!AE240*IDLE/1000)*CKWH,2),"-"),IF(ISNUMBER(MATRIX!AQ240),ROUND((MATRIX!AQ240*IDLE/1000)*CKWH,2),"-")),"")</f>
        <v/>
      </c>
      <c r="BH240" s="125" t="str">
        <f t="shared" si="138"/>
        <v/>
      </c>
      <c r="BJ240" s="105" t="str">
        <f>IF(ISNUMBER($AE240),IF(MV&lt;200,IF(ISNUMBER(MATRIX!AG240),ROUND((MATRIX!AG240/1000)*RUNNING*CKWH,2),"-"),IF(ISNUMBER(MATRIX!AS240),ROUND((MATRIX!AS240/1000)*RUNNING*CKWH,2),"-")),"")</f>
        <v/>
      </c>
      <c r="BK240" s="126" t="str">
        <f t="shared" si="139"/>
        <v/>
      </c>
      <c r="BM240" s="129" t="str">
        <f t="shared" si="140"/>
        <v/>
      </c>
      <c r="BN240" s="127" t="str">
        <f t="shared" si="141"/>
        <v/>
      </c>
      <c r="BP240" s="101" t="str">
        <f>IF(ISNUMBER(AE240),IF(ISNUMBER(MATRIX!BU240),AE240*MATRIX!BU240,"n/a"),"")</f>
        <v/>
      </c>
      <c r="BQ240" s="72"/>
      <c r="BR240" s="72" t="str">
        <f>IF(ISNUMBER(AE240),IF(ISNUMBER(MATRIX!BV240*BE240),AE240*MATRIX!BV240*BE240,"n/a"),"")</f>
        <v/>
      </c>
      <c r="BS240" s="72"/>
      <c r="BT240" s="100" t="str">
        <f t="shared" si="142"/>
        <v/>
      </c>
      <c r="BU240" s="96"/>
      <c r="BV240" s="157" t="str">
        <f t="shared" si="143"/>
        <v/>
      </c>
      <c r="BW240" s="158" t="str">
        <f t="shared" si="144"/>
        <v/>
      </c>
      <c r="BY240" s="85" t="str">
        <f>IF(ISNUMBER(AE240),IF(ISNUMBER(MATRIX!Y240),MATRIX!Y240,"n/a"),"")</f>
        <v/>
      </c>
      <c r="BZ240" s="86" t="str">
        <f t="shared" si="145"/>
        <v/>
      </c>
    </row>
    <row r="241" spans="1:78">
      <c r="A241" s="292" t="e">
        <f>MATRIX!A241</f>
        <v>#N/A</v>
      </c>
      <c r="B241" s="292" t="e">
        <f>IF(MATRIX!B241&lt;&gt;0,MATRIX!B241,"-")</f>
        <v>#N/A</v>
      </c>
      <c r="D241" t="b">
        <f>ISNUMBER(MATRIX!K241)</f>
        <v>0</v>
      </c>
      <c r="E241" t="b">
        <f>ISNUMBER(MATRIX!L241)</f>
        <v>0</v>
      </c>
      <c r="F241" t="b">
        <f>ISNUMBER(MATRIX!M241)</f>
        <v>0</v>
      </c>
      <c r="H241" t="b">
        <f>ISNUMBER(MATRIX!Q241)</f>
        <v>0</v>
      </c>
      <c r="I241" t="b">
        <f>ISNUMBER(MATRIX!R241)</f>
        <v>0</v>
      </c>
      <c r="K241" t="e">
        <f>AND(WLT&lt;=MATRIX!K241,MATRIX!K241&lt;=PIU*WLT)</f>
        <v>#N/A</v>
      </c>
      <c r="L241" t="e">
        <f>AND(WLT&lt;=MATRIX!L241,MATRIX!L241&lt;=PIU*WLT)</f>
        <v>#N/A</v>
      </c>
      <c r="M241" t="e">
        <f>AND(WLT&lt;=MATRIX!M241,MATRIX!M241&lt;=PIU*WLT)</f>
        <v>#N/A</v>
      </c>
      <c r="O241" t="e">
        <f>AND(WLT&lt;=MATRIX!Q241,MATRIX!Q241&lt;=PIU*WLT)</f>
        <v>#N/A</v>
      </c>
      <c r="P241" t="e">
        <f>AND(WLT&lt;=MATRIX!R241,MATRIX!R241&lt;=PIU*WLT)</f>
        <v>#N/A</v>
      </c>
      <c r="R241" t="b">
        <f t="shared" si="146"/>
        <v>1</v>
      </c>
      <c r="S241" t="b">
        <f t="shared" si="147"/>
        <v>0</v>
      </c>
      <c r="T241" t="b">
        <f t="shared" si="148"/>
        <v>0</v>
      </c>
      <c r="V241" s="1" t="e">
        <f>IF(AND(ISNUMBER(MATRIX!$F241),MATRIX!$F241&lt;&gt;0),NLT/MATRIX!$F241,"ERROR")</f>
        <v>#N/A</v>
      </c>
      <c r="X241" s="1" t="e">
        <f t="shared" si="129"/>
        <v>#N/A</v>
      </c>
      <c r="Y241" s="1" t="e">
        <f t="shared" si="130"/>
        <v>#N/A</v>
      </c>
      <c r="Z241" s="1" t="e">
        <f t="shared" si="131"/>
        <v>#N/A</v>
      </c>
      <c r="AB241" s="1" t="e">
        <f t="shared" si="132"/>
        <v>#N/A</v>
      </c>
      <c r="AC241" s="1" t="e">
        <f t="shared" si="133"/>
        <v>#N/A</v>
      </c>
      <c r="AE241" s="64" t="e">
        <f t="shared" si="134"/>
        <v>#N/A</v>
      </c>
      <c r="AF241" s="64" t="str">
        <f t="shared" si="135"/>
        <v/>
      </c>
      <c r="AH241" s="62" t="str">
        <f>IF(ISNUMBER(AE241),AE241*MATRIX!E241,"-")</f>
        <v>-</v>
      </c>
      <c r="AJ241" s="215" t="str">
        <f>IF(ISNUMBER($AE241),IF(KP="kg",AE241*MATRIX!CB241,AE241*MATRIX!CB241*2.2),"-")</f>
        <v>-</v>
      </c>
      <c r="AK241" s="65" t="str">
        <f t="shared" si="136"/>
        <v/>
      </c>
      <c r="AM241" s="1" t="e">
        <f>IF(V241&lt;&gt;0,IF(COUNT(X241:Z241),IF(R241,MATRIX!K241,IF(S241,MATRIX!L241,IF(T241,MATRIX!M241,S))),IF(COUNT(AB241:AC241),IF(R241,MATRIX!Q241,IF(S241,MATRIX!R241,"--")),"---")),"")</f>
        <v>#N/A</v>
      </c>
      <c r="AO241" s="70" t="e">
        <f>IF(V241&lt;&gt;0,IF(COUNT(X241:Z241),AM241*AE241*MATRIX!F241,IF(COUNT(AB241:AC241),AM241*AE241*MATRIX!F241/2,"")),"")</f>
        <v>#N/A</v>
      </c>
      <c r="AQ241" s="40" t="str">
        <f>IF(ISNUMBER($AE241),IF(ISNUMBER(MATRIX!U241),IF(MATRIX!U241-INT(MATRIX!U241)=0,MATRIX!U241,"("&amp;MATRIX!U241&amp;")"),"n/a"),"")</f>
        <v/>
      </c>
      <c r="AR241" s="77"/>
      <c r="AS241" s="81" t="str">
        <f>IF(ISNUMBER(AE241), IF(ISNUMBER(MATRIX!AD241),AE241*MATRIX!AD241,"n/a"),"")</f>
        <v/>
      </c>
      <c r="AT241" s="77"/>
      <c r="AU241" s="83" t="str">
        <f>IF(ISNUMBER($AE241), IF(ISNUMBER(MATRIX!AF241),$AE241*MATRIX!AF241,"n/a"),"")</f>
        <v/>
      </c>
      <c r="AV241" s="77"/>
      <c r="AW241" s="81" t="str">
        <f>IF(ISNUMBER($AE241), IF(ISNUMBER(MATRIX!AP241),$AE241*MATRIX!AP241,"n/a"),"")</f>
        <v/>
      </c>
      <c r="AX241" s="77" t="s">
        <v>434</v>
      </c>
      <c r="AY241" s="83" t="str">
        <f>IF(ISNUMBER($AE241), IF(ISNUMBER(MATRIX!AR241),$AE241*MATRIX!AR241,"n/a"),"")</f>
        <v/>
      </c>
      <c r="BA241" s="217" t="str">
        <f>IF(ISNUMBER($AE241), IF(MV&gt;200,IF(ISNUMBER(MATRIX!CL241),MATRIX!CL241,"n/a"),IF(ISNUMBER(MATRIX!CH241),MATRIX!CH241,"n/a")),"")</f>
        <v/>
      </c>
      <c r="BB241" s="1"/>
      <c r="BC241" s="1" t="str">
        <f>IF(ISNUMBER(AE241),IF(AND(ISNUMBER('Lo-Z-OUTPUT'!BA241),'Lo-Z-OUTPUT'!BA241&lt;&gt;0),'Lo-Z-OUTPUT'!BA241,'Lo-Z-INPUT'!$K$15*'Lo-Z-INPUT'!$K$7),"")</f>
        <v/>
      </c>
      <c r="BD241" s="1"/>
      <c r="BE241" s="161" t="str">
        <f t="shared" si="137"/>
        <v/>
      </c>
      <c r="BF241" s="1"/>
      <c r="BG241" s="124" t="str">
        <f>IF(ISNUMBER($AE241),IF(MV&lt;200,IF(ISNUMBER(MATRIX!AE241),ROUND((MATRIX!AE241*IDLE/1000)*CKWH,2),"-"),IF(ISNUMBER(MATRIX!AQ241),ROUND((MATRIX!AQ241*IDLE/1000)*CKWH,2),"-")),"")</f>
        <v/>
      </c>
      <c r="BH241" s="125" t="str">
        <f t="shared" si="138"/>
        <v/>
      </c>
      <c r="BJ241" s="105" t="str">
        <f>IF(ISNUMBER($AE241),IF(MV&lt;200,IF(ISNUMBER(MATRIX!AG241),ROUND((MATRIX!AG241/1000)*RUNNING*CKWH,2),"-"),IF(ISNUMBER(MATRIX!AS241),ROUND((MATRIX!AS241/1000)*RUNNING*CKWH,2),"-")),"")</f>
        <v/>
      </c>
      <c r="BK241" s="126" t="str">
        <f t="shared" si="139"/>
        <v/>
      </c>
      <c r="BM241" s="129" t="str">
        <f t="shared" si="140"/>
        <v/>
      </c>
      <c r="BN241" s="127" t="str">
        <f t="shared" si="141"/>
        <v/>
      </c>
      <c r="BP241" s="101" t="str">
        <f>IF(ISNUMBER(AE241),IF(ISNUMBER(MATRIX!BU241),AE241*MATRIX!BU241,"n/a"),"")</f>
        <v/>
      </c>
      <c r="BQ241" s="72"/>
      <c r="BR241" s="72" t="str">
        <f>IF(ISNUMBER(AE241),IF(ISNUMBER(MATRIX!BV241*BE241),AE241*MATRIX!BV241*BE241,"n/a"),"")</f>
        <v/>
      </c>
      <c r="BS241" s="72"/>
      <c r="BT241" s="100" t="str">
        <f t="shared" si="142"/>
        <v/>
      </c>
      <c r="BU241" s="96"/>
      <c r="BV241" s="157" t="str">
        <f t="shared" si="143"/>
        <v/>
      </c>
      <c r="BW241" s="158" t="str">
        <f t="shared" si="144"/>
        <v/>
      </c>
      <c r="BY241" s="85" t="str">
        <f>IF(ISNUMBER(AE241),IF(ISNUMBER(MATRIX!Y241),MATRIX!Y241,"n/a"),"")</f>
        <v/>
      </c>
      <c r="BZ241" s="86" t="str">
        <f t="shared" si="145"/>
        <v/>
      </c>
    </row>
    <row r="242" spans="1:78">
      <c r="A242" s="292" t="e">
        <f>MATRIX!A242</f>
        <v>#N/A</v>
      </c>
      <c r="B242" s="292" t="e">
        <f>IF(MATRIX!B242&lt;&gt;0,MATRIX!B242,"-")</f>
        <v>#N/A</v>
      </c>
      <c r="D242" t="b">
        <f>ISNUMBER(MATRIX!K242)</f>
        <v>0</v>
      </c>
      <c r="E242" t="b">
        <f>ISNUMBER(MATRIX!L242)</f>
        <v>0</v>
      </c>
      <c r="F242" t="b">
        <f>ISNUMBER(MATRIX!M242)</f>
        <v>0</v>
      </c>
      <c r="H242" t="b">
        <f>ISNUMBER(MATRIX!Q242)</f>
        <v>0</v>
      </c>
      <c r="I242" t="b">
        <f>ISNUMBER(MATRIX!R242)</f>
        <v>0</v>
      </c>
      <c r="K242" t="e">
        <f>AND(WLT&lt;=MATRIX!K242,MATRIX!K242&lt;=PIU*WLT)</f>
        <v>#N/A</v>
      </c>
      <c r="L242" t="e">
        <f>AND(WLT&lt;=MATRIX!L242,MATRIX!L242&lt;=PIU*WLT)</f>
        <v>#N/A</v>
      </c>
      <c r="M242" t="e">
        <f>AND(WLT&lt;=MATRIX!M242,MATRIX!M242&lt;=PIU*WLT)</f>
        <v>#N/A</v>
      </c>
      <c r="O242" t="e">
        <f>AND(WLT&lt;=MATRIX!Q242,MATRIX!Q242&lt;=PIU*WLT)</f>
        <v>#N/A</v>
      </c>
      <c r="P242" t="e">
        <f>AND(WLT&lt;=MATRIX!R242,MATRIX!R242&lt;=PIU*WLT)</f>
        <v>#N/A</v>
      </c>
      <c r="R242" t="b">
        <f t="shared" si="146"/>
        <v>1</v>
      </c>
      <c r="S242" t="b">
        <f t="shared" si="147"/>
        <v>0</v>
      </c>
      <c r="T242" t="b">
        <f t="shared" si="148"/>
        <v>0</v>
      </c>
      <c r="V242" s="1" t="e">
        <f>IF(AND(ISNUMBER(MATRIX!$F242),MATRIX!$F242&lt;&gt;0),NLT/MATRIX!$F242,"ERROR")</f>
        <v>#N/A</v>
      </c>
      <c r="X242" s="1" t="e">
        <f t="shared" si="129"/>
        <v>#N/A</v>
      </c>
      <c r="Y242" s="1" t="e">
        <f t="shared" si="130"/>
        <v>#N/A</v>
      </c>
      <c r="Z242" s="1" t="e">
        <f t="shared" si="131"/>
        <v>#N/A</v>
      </c>
      <c r="AB242" s="1" t="e">
        <f t="shared" si="132"/>
        <v>#N/A</v>
      </c>
      <c r="AC242" s="1" t="e">
        <f t="shared" si="133"/>
        <v>#N/A</v>
      </c>
      <c r="AE242" s="64" t="e">
        <f t="shared" si="134"/>
        <v>#N/A</v>
      </c>
      <c r="AF242" s="64" t="str">
        <f t="shared" si="135"/>
        <v/>
      </c>
      <c r="AH242" s="62" t="str">
        <f>IF(ISNUMBER(AE242),AE242*MATRIX!E242,"-")</f>
        <v>-</v>
      </c>
      <c r="AJ242" s="215" t="str">
        <f>IF(ISNUMBER($AE242),IF(KP="kg",AE242*MATRIX!CB242,AE242*MATRIX!CB242*2.2),"-")</f>
        <v>-</v>
      </c>
      <c r="AK242" s="65" t="str">
        <f t="shared" si="136"/>
        <v/>
      </c>
      <c r="AM242" s="1" t="e">
        <f>IF(V242&lt;&gt;0,IF(COUNT(X242:Z242),IF(R242,MATRIX!K242,IF(S242,MATRIX!L242,IF(T242,MATRIX!M242,S))),IF(COUNT(AB242:AC242),IF(R242,MATRIX!Q242,IF(S242,MATRIX!R242,"--")),"---")),"")</f>
        <v>#N/A</v>
      </c>
      <c r="AO242" s="70" t="e">
        <f>IF(V242&lt;&gt;0,IF(COUNT(X242:Z242),AM242*AE242*MATRIX!F242,IF(COUNT(AB242:AC242),AM242*AE242*MATRIX!F242/2,"")),"")</f>
        <v>#N/A</v>
      </c>
      <c r="AQ242" s="40" t="str">
        <f>IF(ISNUMBER($AE242),IF(ISNUMBER(MATRIX!U242),IF(MATRIX!U242-INT(MATRIX!U242)=0,MATRIX!U242,"("&amp;MATRIX!U242&amp;")"),"n/a"),"")</f>
        <v/>
      </c>
      <c r="AR242" s="77"/>
      <c r="AS242" s="81" t="str">
        <f>IF(ISNUMBER(AE242), IF(ISNUMBER(MATRIX!AD242),AE242*MATRIX!AD242,"n/a"),"")</f>
        <v/>
      </c>
      <c r="AT242" s="77"/>
      <c r="AU242" s="83" t="str">
        <f>IF(ISNUMBER($AE242), IF(ISNUMBER(MATRIX!AF242),$AE242*MATRIX!AF242,"n/a"),"")</f>
        <v/>
      </c>
      <c r="AV242" s="77"/>
      <c r="AW242" s="81" t="str">
        <f>IF(ISNUMBER($AE242), IF(ISNUMBER(MATRIX!AP242),$AE242*MATRIX!AP242,"n/a"),"")</f>
        <v/>
      </c>
      <c r="AX242" s="77" t="s">
        <v>434</v>
      </c>
      <c r="AY242" s="83" t="str">
        <f>IF(ISNUMBER($AE242), IF(ISNUMBER(MATRIX!AR242),$AE242*MATRIX!AR242,"n/a"),"")</f>
        <v/>
      </c>
      <c r="BA242" s="217" t="str">
        <f>IF(ISNUMBER($AE242), IF(MV&gt;200,IF(ISNUMBER(MATRIX!CL242),MATRIX!CL242,"n/a"),IF(ISNUMBER(MATRIX!CH242),MATRIX!CH242,"n/a")),"")</f>
        <v/>
      </c>
      <c r="BB242" s="1"/>
      <c r="BC242" s="1" t="str">
        <f>IF(ISNUMBER(AE242),IF(AND(ISNUMBER('Lo-Z-OUTPUT'!BA242),'Lo-Z-OUTPUT'!BA242&lt;&gt;0),'Lo-Z-OUTPUT'!BA242,'Lo-Z-INPUT'!$K$15*'Lo-Z-INPUT'!$K$7),"")</f>
        <v/>
      </c>
      <c r="BD242" s="1"/>
      <c r="BE242" s="161" t="str">
        <f t="shared" si="137"/>
        <v/>
      </c>
      <c r="BF242" s="1"/>
      <c r="BG242" s="124" t="str">
        <f>IF(ISNUMBER($AE242),IF(MV&lt;200,IF(ISNUMBER(MATRIX!AE242),ROUND((MATRIX!AE242*IDLE/1000)*CKWH,2),"-"),IF(ISNUMBER(MATRIX!AQ242),ROUND((MATRIX!AQ242*IDLE/1000)*CKWH,2),"-")),"")</f>
        <v/>
      </c>
      <c r="BH242" s="125" t="str">
        <f t="shared" si="138"/>
        <v/>
      </c>
      <c r="BJ242" s="105" t="str">
        <f>IF(ISNUMBER($AE242),IF(MV&lt;200,IF(ISNUMBER(MATRIX!AG242),ROUND((MATRIX!AG242/1000)*RUNNING*CKWH,2),"-"),IF(ISNUMBER(MATRIX!AS242),ROUND((MATRIX!AS242/1000)*RUNNING*CKWH,2),"-")),"")</f>
        <v/>
      </c>
      <c r="BK242" s="126" t="str">
        <f t="shared" si="139"/>
        <v/>
      </c>
      <c r="BM242" s="129" t="str">
        <f t="shared" si="140"/>
        <v/>
      </c>
      <c r="BN242" s="127" t="str">
        <f t="shared" si="141"/>
        <v/>
      </c>
      <c r="BP242" s="101" t="str">
        <f>IF(ISNUMBER(AE242),IF(ISNUMBER(MATRIX!BU242),AE242*MATRIX!BU242,"n/a"),"")</f>
        <v/>
      </c>
      <c r="BQ242" s="72"/>
      <c r="BR242" s="72" t="str">
        <f>IF(ISNUMBER(AE242),IF(ISNUMBER(MATRIX!BV242*BE242),AE242*MATRIX!BV242*BE242,"n/a"),"")</f>
        <v/>
      </c>
      <c r="BS242" s="72"/>
      <c r="BT242" s="100" t="str">
        <f t="shared" si="142"/>
        <v/>
      </c>
      <c r="BU242" s="96"/>
      <c r="BV242" s="157" t="str">
        <f t="shared" si="143"/>
        <v/>
      </c>
      <c r="BW242" s="158" t="str">
        <f t="shared" si="144"/>
        <v/>
      </c>
      <c r="BY242" s="85" t="str">
        <f>IF(ISNUMBER(AE242),IF(ISNUMBER(MATRIX!Y242),MATRIX!Y242,"n/a"),"")</f>
        <v/>
      </c>
      <c r="BZ242" s="86" t="str">
        <f t="shared" si="145"/>
        <v/>
      </c>
    </row>
    <row r="243" spans="1:78">
      <c r="A243" s="292" t="e">
        <f>MATRIX!A243</f>
        <v>#N/A</v>
      </c>
      <c r="B243" s="292" t="e">
        <f>IF(MATRIX!B243&lt;&gt;0,MATRIX!B243,"-")</f>
        <v>#N/A</v>
      </c>
      <c r="D243" t="b">
        <f>ISNUMBER(MATRIX!K243)</f>
        <v>0</v>
      </c>
      <c r="E243" t="b">
        <f>ISNUMBER(MATRIX!L243)</f>
        <v>0</v>
      </c>
      <c r="F243" t="b">
        <f>ISNUMBER(MATRIX!M243)</f>
        <v>0</v>
      </c>
      <c r="H243" t="b">
        <f>ISNUMBER(MATRIX!Q243)</f>
        <v>0</v>
      </c>
      <c r="I243" t="b">
        <f>ISNUMBER(MATRIX!R243)</f>
        <v>0</v>
      </c>
      <c r="K243" t="e">
        <f>AND(WLT&lt;=MATRIX!K243,MATRIX!K243&lt;=PIU*WLT)</f>
        <v>#N/A</v>
      </c>
      <c r="L243" t="e">
        <f>AND(WLT&lt;=MATRIX!L243,MATRIX!L243&lt;=PIU*WLT)</f>
        <v>#N/A</v>
      </c>
      <c r="M243" t="e">
        <f>AND(WLT&lt;=MATRIX!M243,MATRIX!M243&lt;=PIU*WLT)</f>
        <v>#N/A</v>
      </c>
      <c r="O243" t="e">
        <f>AND(WLT&lt;=MATRIX!Q243,MATRIX!Q243&lt;=PIU*WLT)</f>
        <v>#N/A</v>
      </c>
      <c r="P243" t="e">
        <f>AND(WLT&lt;=MATRIX!R243,MATRIX!R243&lt;=PIU*WLT)</f>
        <v>#N/A</v>
      </c>
      <c r="R243" t="b">
        <f t="shared" si="146"/>
        <v>1</v>
      </c>
      <c r="S243" t="b">
        <f t="shared" si="147"/>
        <v>0</v>
      </c>
      <c r="T243" t="b">
        <f t="shared" si="148"/>
        <v>0</v>
      </c>
      <c r="V243" s="1" t="e">
        <f>IF(AND(ISNUMBER(MATRIX!$F243),MATRIX!$F243&lt;&gt;0),NLT/MATRIX!$F243,"ERROR")</f>
        <v>#N/A</v>
      </c>
      <c r="X243" s="1" t="e">
        <f t="shared" si="129"/>
        <v>#N/A</v>
      </c>
      <c r="Y243" s="1" t="e">
        <f t="shared" si="130"/>
        <v>#N/A</v>
      </c>
      <c r="Z243" s="1" t="e">
        <f t="shared" si="131"/>
        <v>#N/A</v>
      </c>
      <c r="AB243" s="1" t="e">
        <f t="shared" si="132"/>
        <v>#N/A</v>
      </c>
      <c r="AC243" s="1" t="e">
        <f t="shared" si="133"/>
        <v>#N/A</v>
      </c>
      <c r="AE243" s="64" t="e">
        <f t="shared" si="134"/>
        <v>#N/A</v>
      </c>
      <c r="AF243" s="64" t="str">
        <f t="shared" si="135"/>
        <v/>
      </c>
      <c r="AH243" s="62" t="str">
        <f>IF(ISNUMBER(AE243),AE243*MATRIX!E243,"-")</f>
        <v>-</v>
      </c>
      <c r="AJ243" s="215" t="str">
        <f>IF(ISNUMBER($AE243),IF(KP="kg",AE243*MATRIX!CB243,AE243*MATRIX!CB243*2.2),"-")</f>
        <v>-</v>
      </c>
      <c r="AK243" s="65" t="str">
        <f t="shared" si="136"/>
        <v/>
      </c>
      <c r="AM243" s="1" t="e">
        <f>IF(V243&lt;&gt;0,IF(COUNT(X243:Z243),IF(R243,MATRIX!K243,IF(S243,MATRIX!L243,IF(T243,MATRIX!M243,S))),IF(COUNT(AB243:AC243),IF(R243,MATRIX!Q243,IF(S243,MATRIX!R243,"--")),"---")),"")</f>
        <v>#N/A</v>
      </c>
      <c r="AO243" s="70" t="e">
        <f>IF(V243&lt;&gt;0,IF(COUNT(X243:Z243),AM243*AE243*MATRIX!F243,IF(COUNT(AB243:AC243),AM243*AE243*MATRIX!F243/2,"")),"")</f>
        <v>#N/A</v>
      </c>
      <c r="AQ243" s="40" t="str">
        <f>IF(ISNUMBER($AE243),IF(ISNUMBER(MATRIX!U243),IF(MATRIX!U243-INT(MATRIX!U243)=0,MATRIX!U243,"("&amp;MATRIX!U243&amp;")"),"n/a"),"")</f>
        <v/>
      </c>
      <c r="AR243" s="77"/>
      <c r="AS243" s="81" t="str">
        <f>IF(ISNUMBER(AE243), IF(ISNUMBER(MATRIX!AD243),AE243*MATRIX!AD243,"n/a"),"")</f>
        <v/>
      </c>
      <c r="AT243" s="77"/>
      <c r="AU243" s="83" t="str">
        <f>IF(ISNUMBER($AE243), IF(ISNUMBER(MATRIX!AF243),$AE243*MATRIX!AF243,"n/a"),"")</f>
        <v/>
      </c>
      <c r="AV243" s="77"/>
      <c r="AW243" s="81" t="str">
        <f>IF(ISNUMBER($AE243), IF(ISNUMBER(MATRIX!AP243),$AE243*MATRIX!AP243,"n/a"),"")</f>
        <v/>
      </c>
      <c r="AX243" s="77" t="s">
        <v>434</v>
      </c>
      <c r="AY243" s="83" t="str">
        <f>IF(ISNUMBER($AE243), IF(ISNUMBER(MATRIX!AR243),$AE243*MATRIX!AR243,"n/a"),"")</f>
        <v/>
      </c>
      <c r="BA243" s="217" t="str">
        <f>IF(ISNUMBER($AE243), IF(MV&gt;200,IF(ISNUMBER(MATRIX!CL243),MATRIX!CL243,"n/a"),IF(ISNUMBER(MATRIX!CH243),MATRIX!CH243,"n/a")),"")</f>
        <v/>
      </c>
      <c r="BB243" s="1"/>
      <c r="BC243" s="1" t="str">
        <f>IF(ISNUMBER(AE243),IF(AND(ISNUMBER('Lo-Z-OUTPUT'!BA243),'Lo-Z-OUTPUT'!BA243&lt;&gt;0),'Lo-Z-OUTPUT'!BA243,'Lo-Z-INPUT'!$K$15*'Lo-Z-INPUT'!$K$7),"")</f>
        <v/>
      </c>
      <c r="BD243" s="1"/>
      <c r="BE243" s="161" t="str">
        <f t="shared" si="137"/>
        <v/>
      </c>
      <c r="BF243" s="1"/>
      <c r="BG243" s="124" t="str">
        <f>IF(ISNUMBER($AE243),IF(MV&lt;200,IF(ISNUMBER(MATRIX!AE243),ROUND((MATRIX!AE243*IDLE/1000)*CKWH,2),"-"),IF(ISNUMBER(MATRIX!AQ243),ROUND((MATRIX!AQ243*IDLE/1000)*CKWH,2),"-")),"")</f>
        <v/>
      </c>
      <c r="BH243" s="125" t="str">
        <f t="shared" si="138"/>
        <v/>
      </c>
      <c r="BJ243" s="105" t="str">
        <f>IF(ISNUMBER($AE243),IF(MV&lt;200,IF(ISNUMBER(MATRIX!AG243),ROUND((MATRIX!AG243/1000)*RUNNING*CKWH,2),"-"),IF(ISNUMBER(MATRIX!AS243),ROUND((MATRIX!AS243/1000)*RUNNING*CKWH,2),"-")),"")</f>
        <v/>
      </c>
      <c r="BK243" s="126" t="str">
        <f t="shared" si="139"/>
        <v/>
      </c>
      <c r="BM243" s="129" t="str">
        <f t="shared" si="140"/>
        <v/>
      </c>
      <c r="BN243" s="127" t="str">
        <f t="shared" si="141"/>
        <v/>
      </c>
      <c r="BP243" s="101" t="str">
        <f>IF(ISNUMBER(AE243),IF(ISNUMBER(MATRIX!BU243),AE243*MATRIX!BU243,"n/a"),"")</f>
        <v/>
      </c>
      <c r="BQ243" s="72"/>
      <c r="BR243" s="72" t="str">
        <f>IF(ISNUMBER(AE243),IF(ISNUMBER(MATRIX!BV243*BE243),AE243*MATRIX!BV243*BE243,"n/a"),"")</f>
        <v/>
      </c>
      <c r="BS243" s="72"/>
      <c r="BT243" s="100" t="str">
        <f t="shared" si="142"/>
        <v/>
      </c>
      <c r="BU243" s="96"/>
      <c r="BV243" s="157" t="str">
        <f t="shared" si="143"/>
        <v/>
      </c>
      <c r="BW243" s="158" t="str">
        <f t="shared" si="144"/>
        <v/>
      </c>
      <c r="BY243" s="85" t="str">
        <f>IF(ISNUMBER(AE243),IF(ISNUMBER(MATRIX!Y243),MATRIX!Y243,"n/a"),"")</f>
        <v/>
      </c>
      <c r="BZ243" s="86" t="str">
        <f t="shared" si="145"/>
        <v/>
      </c>
    </row>
    <row r="244" spans="1:78">
      <c r="A244" s="292" t="e">
        <f>MATRIX!A244</f>
        <v>#N/A</v>
      </c>
      <c r="B244" s="292" t="e">
        <f>IF(MATRIX!B244&lt;&gt;0,MATRIX!B244,"-")</f>
        <v>#N/A</v>
      </c>
      <c r="D244" t="b">
        <f>ISNUMBER(MATRIX!K244)</f>
        <v>0</v>
      </c>
      <c r="E244" t="b">
        <f>ISNUMBER(MATRIX!L244)</f>
        <v>0</v>
      </c>
      <c r="F244" t="b">
        <f>ISNUMBER(MATRIX!M244)</f>
        <v>0</v>
      </c>
      <c r="H244" t="b">
        <f>ISNUMBER(MATRIX!Q244)</f>
        <v>0</v>
      </c>
      <c r="I244" t="b">
        <f>ISNUMBER(MATRIX!R244)</f>
        <v>0</v>
      </c>
      <c r="K244" t="e">
        <f>AND(WLT&lt;=MATRIX!K244,MATRIX!K244&lt;=PIU*WLT)</f>
        <v>#N/A</v>
      </c>
      <c r="L244" t="e">
        <f>AND(WLT&lt;=MATRIX!L244,MATRIX!L244&lt;=PIU*WLT)</f>
        <v>#N/A</v>
      </c>
      <c r="M244" t="e">
        <f>AND(WLT&lt;=MATRIX!M244,MATRIX!M244&lt;=PIU*WLT)</f>
        <v>#N/A</v>
      </c>
      <c r="O244" t="e">
        <f>AND(WLT&lt;=MATRIX!Q244,MATRIX!Q244&lt;=PIU*WLT)</f>
        <v>#N/A</v>
      </c>
      <c r="P244" t="e">
        <f>AND(WLT&lt;=MATRIX!R244,MATRIX!R244&lt;=PIU*WLT)</f>
        <v>#N/A</v>
      </c>
      <c r="R244" t="b">
        <f t="shared" si="146"/>
        <v>1</v>
      </c>
      <c r="S244" t="b">
        <f t="shared" si="147"/>
        <v>0</v>
      </c>
      <c r="T244" t="b">
        <f t="shared" si="148"/>
        <v>0</v>
      </c>
      <c r="V244" s="1" t="e">
        <f>IF(AND(ISNUMBER(MATRIX!$F244),MATRIX!$F244&lt;&gt;0),NLT/MATRIX!$F244,"ERROR")</f>
        <v>#N/A</v>
      </c>
      <c r="X244" s="1" t="e">
        <f t="shared" si="129"/>
        <v>#N/A</v>
      </c>
      <c r="Y244" s="1" t="e">
        <f t="shared" si="130"/>
        <v>#N/A</v>
      </c>
      <c r="Z244" s="1" t="e">
        <f t="shared" si="131"/>
        <v>#N/A</v>
      </c>
      <c r="AB244" s="1" t="e">
        <f t="shared" si="132"/>
        <v>#N/A</v>
      </c>
      <c r="AC244" s="1" t="e">
        <f t="shared" si="133"/>
        <v>#N/A</v>
      </c>
      <c r="AE244" s="64" t="e">
        <f t="shared" si="134"/>
        <v>#N/A</v>
      </c>
      <c r="AF244" s="64" t="str">
        <f t="shared" si="135"/>
        <v/>
      </c>
      <c r="AH244" s="62" t="str">
        <f>IF(ISNUMBER(AE244),AE244*MATRIX!E244,"-")</f>
        <v>-</v>
      </c>
      <c r="AJ244" s="215" t="str">
        <f>IF(ISNUMBER($AE244),IF(KP="kg",AE244*MATRIX!CB244,AE244*MATRIX!CB244*2.2),"-")</f>
        <v>-</v>
      </c>
      <c r="AK244" s="65" t="str">
        <f t="shared" si="136"/>
        <v/>
      </c>
      <c r="AM244" s="1" t="e">
        <f>IF(V244&lt;&gt;0,IF(COUNT(X244:Z244),IF(R244,MATRIX!K244,IF(S244,MATRIX!L244,IF(T244,MATRIX!M244,S))),IF(COUNT(AB244:AC244),IF(R244,MATRIX!Q244,IF(S244,MATRIX!R244,"--")),"---")),"")</f>
        <v>#N/A</v>
      </c>
      <c r="AO244" s="70" t="e">
        <f>IF(V244&lt;&gt;0,IF(COUNT(X244:Z244),AM244*AE244*MATRIX!F244,IF(COUNT(AB244:AC244),AM244*AE244*MATRIX!F244/2,"")),"")</f>
        <v>#N/A</v>
      </c>
      <c r="AQ244" s="40" t="str">
        <f>IF(ISNUMBER($AE244),IF(ISNUMBER(MATRIX!U244),IF(MATRIX!U244-INT(MATRIX!U244)=0,MATRIX!U244,"("&amp;MATRIX!U244&amp;")"),"n/a"),"")</f>
        <v/>
      </c>
      <c r="AR244" s="77"/>
      <c r="AS244" s="81" t="str">
        <f>IF(ISNUMBER(AE244), IF(ISNUMBER(MATRIX!AD244),AE244*MATRIX!AD244,"n/a"),"")</f>
        <v/>
      </c>
      <c r="AT244" s="77"/>
      <c r="AU244" s="83" t="str">
        <f>IF(ISNUMBER($AE244), IF(ISNUMBER(MATRIX!AF244),$AE244*MATRIX!AF244,"n/a"),"")</f>
        <v/>
      </c>
      <c r="AV244" s="77"/>
      <c r="AW244" s="81" t="str">
        <f>IF(ISNUMBER($AE244), IF(ISNUMBER(MATRIX!AP244),$AE244*MATRIX!AP244,"n/a"),"")</f>
        <v/>
      </c>
      <c r="AX244" s="77" t="s">
        <v>434</v>
      </c>
      <c r="AY244" s="83" t="str">
        <f>IF(ISNUMBER($AE244), IF(ISNUMBER(MATRIX!AR244),$AE244*MATRIX!AR244,"n/a"),"")</f>
        <v/>
      </c>
      <c r="BA244" s="217" t="str">
        <f>IF(ISNUMBER($AE244), IF(MV&gt;200,IF(ISNUMBER(MATRIX!CL244),MATRIX!CL244,"n/a"),IF(ISNUMBER(MATRIX!CH244),MATRIX!CH244,"n/a")),"")</f>
        <v/>
      </c>
      <c r="BB244" s="1"/>
      <c r="BC244" s="1" t="str">
        <f>IF(ISNUMBER(AE244),IF(AND(ISNUMBER('Lo-Z-OUTPUT'!BA244),'Lo-Z-OUTPUT'!BA244&lt;&gt;0),'Lo-Z-OUTPUT'!BA244,'Lo-Z-INPUT'!$K$15*'Lo-Z-INPUT'!$K$7),"")</f>
        <v/>
      </c>
      <c r="BD244" s="1"/>
      <c r="BE244" s="161" t="str">
        <f t="shared" si="137"/>
        <v/>
      </c>
      <c r="BF244" s="1"/>
      <c r="BG244" s="124" t="str">
        <f>IF(ISNUMBER($AE244),IF(MV&lt;200,IF(ISNUMBER(MATRIX!AE244),ROUND((MATRIX!AE244*IDLE/1000)*CKWH,2),"-"),IF(ISNUMBER(MATRIX!AQ244),ROUND((MATRIX!AQ244*IDLE/1000)*CKWH,2),"-")),"")</f>
        <v/>
      </c>
      <c r="BH244" s="125" t="str">
        <f t="shared" si="138"/>
        <v/>
      </c>
      <c r="BJ244" s="105" t="str">
        <f>IF(ISNUMBER($AE244),IF(MV&lt;200,IF(ISNUMBER(MATRIX!AG244),ROUND((MATRIX!AG244/1000)*RUNNING*CKWH,2),"-"),IF(ISNUMBER(MATRIX!AS244),ROUND((MATRIX!AS244/1000)*RUNNING*CKWH,2),"-")),"")</f>
        <v/>
      </c>
      <c r="BK244" s="126" t="str">
        <f t="shared" si="139"/>
        <v/>
      </c>
      <c r="BM244" s="129" t="str">
        <f t="shared" si="140"/>
        <v/>
      </c>
      <c r="BN244" s="127" t="str">
        <f t="shared" si="141"/>
        <v/>
      </c>
      <c r="BP244" s="101" t="str">
        <f>IF(ISNUMBER(AE244),IF(ISNUMBER(MATRIX!BU244),AE244*MATRIX!BU244,"n/a"),"")</f>
        <v/>
      </c>
      <c r="BQ244" s="72"/>
      <c r="BR244" s="72" t="str">
        <f>IF(ISNUMBER(AE244),IF(ISNUMBER(MATRIX!BV244*BE244),AE244*MATRIX!BV244*BE244,"n/a"),"")</f>
        <v/>
      </c>
      <c r="BS244" s="72"/>
      <c r="BT244" s="100" t="str">
        <f t="shared" si="142"/>
        <v/>
      </c>
      <c r="BU244" s="96"/>
      <c r="BV244" s="157" t="str">
        <f t="shared" si="143"/>
        <v/>
      </c>
      <c r="BW244" s="158" t="str">
        <f t="shared" si="144"/>
        <v/>
      </c>
      <c r="BY244" s="85" t="str">
        <f>IF(ISNUMBER(AE244),IF(ISNUMBER(MATRIX!Y244),MATRIX!Y244,"n/a"),"")</f>
        <v/>
      </c>
      <c r="BZ244" s="86" t="str">
        <f t="shared" si="145"/>
        <v/>
      </c>
    </row>
    <row r="245" spans="1:78">
      <c r="A245" s="106" t="e">
        <f>MATRIX!A245</f>
        <v>#N/A</v>
      </c>
      <c r="B245" s="11" t="e">
        <f>IF(MATRIX!B245&lt;&gt;0,MATRIX!B245,"-")</f>
        <v>#N/A</v>
      </c>
      <c r="D245" t="b">
        <f>ISNUMBER(MATRIX!K245)</f>
        <v>0</v>
      </c>
      <c r="E245" t="b">
        <f>ISNUMBER(MATRIX!L245)</f>
        <v>0</v>
      </c>
      <c r="F245" t="b">
        <f>ISNUMBER(MATRIX!M245)</f>
        <v>0</v>
      </c>
      <c r="H245" t="b">
        <f>ISNUMBER(MATRIX!Q245)</f>
        <v>0</v>
      </c>
      <c r="I245" t="b">
        <f>ISNUMBER(MATRIX!R245)</f>
        <v>0</v>
      </c>
      <c r="K245" t="e">
        <f>AND(WLT&lt;=MATRIX!K245,MATRIX!K245&lt;=PIU*WLT)</f>
        <v>#N/A</v>
      </c>
      <c r="L245" t="e">
        <f>AND(WLT&lt;=MATRIX!L245,MATRIX!L245&lt;=PIU*WLT)</f>
        <v>#N/A</v>
      </c>
      <c r="M245" t="e">
        <f>AND(WLT&lt;=MATRIX!M245,MATRIX!M245&lt;=PIU*WLT)</f>
        <v>#N/A</v>
      </c>
      <c r="O245" t="e">
        <f>AND(WLT&lt;=MATRIX!Q245,MATRIX!Q245&lt;=PIU*WLT)</f>
        <v>#N/A</v>
      </c>
      <c r="P245" t="e">
        <f>AND(WLT&lt;=MATRIX!R245,MATRIX!R245&lt;=PIU*WLT)</f>
        <v>#N/A</v>
      </c>
      <c r="R245" t="b">
        <f t="shared" si="146"/>
        <v>1</v>
      </c>
      <c r="S245" t="b">
        <f t="shared" si="147"/>
        <v>0</v>
      </c>
      <c r="T245" t="b">
        <f t="shared" si="148"/>
        <v>0</v>
      </c>
      <c r="V245" s="1" t="e">
        <f>IF(AND(ISNUMBER(MATRIX!$F245),MATRIX!$F245&lt;&gt;0),NLT/MATRIX!$F245,"ERROR")</f>
        <v>#N/A</v>
      </c>
      <c r="X245" s="1" t="e">
        <f t="shared" si="129"/>
        <v>#N/A</v>
      </c>
      <c r="Y245" s="1" t="e">
        <f t="shared" si="130"/>
        <v>#N/A</v>
      </c>
      <c r="Z245" s="1" t="e">
        <f t="shared" si="131"/>
        <v>#N/A</v>
      </c>
      <c r="AB245" s="1" t="e">
        <f t="shared" si="132"/>
        <v>#N/A</v>
      </c>
      <c r="AC245" s="1" t="e">
        <f t="shared" si="133"/>
        <v>#N/A</v>
      </c>
      <c r="AE245" s="64" t="e">
        <f t="shared" si="134"/>
        <v>#N/A</v>
      </c>
      <c r="AF245" s="64" t="str">
        <f t="shared" si="135"/>
        <v/>
      </c>
      <c r="AH245" s="62" t="str">
        <f>IF(ISNUMBER(AE245),AE245*MATRIX!E245,"-")</f>
        <v>-</v>
      </c>
      <c r="AJ245" s="215" t="str">
        <f>IF(ISNUMBER($AE245),IF(KP="kg",AE245*MATRIX!CB245,AE245*MATRIX!CB245*2.2),"-")</f>
        <v>-</v>
      </c>
      <c r="AK245" s="65" t="str">
        <f t="shared" si="136"/>
        <v/>
      </c>
      <c r="AM245" s="1" t="e">
        <f>IF(V245&lt;&gt;0,IF(COUNT(X245:Z245),IF(R245,MATRIX!K245,IF(S245,MATRIX!L245,IF(T245,MATRIX!M245,S))),IF(COUNT(AB245:AC245),IF(R245,MATRIX!Q245,IF(S245,MATRIX!R245,"--")),"---")),"")</f>
        <v>#N/A</v>
      </c>
      <c r="AO245" s="70" t="e">
        <f>IF(V245&lt;&gt;0,IF(COUNT(X245:Z245),AM245*AE245*MATRIX!F245,IF(COUNT(AB245:AC245),AM245*AE245*MATRIX!F245/2,"")),"")</f>
        <v>#N/A</v>
      </c>
      <c r="AQ245" s="40" t="str">
        <f>IF(ISNUMBER($AE245),IF(ISNUMBER(MATRIX!U245),IF(MATRIX!U245-INT(MATRIX!U245)=0,MATRIX!U245,"("&amp;MATRIX!U245&amp;")"),"n/a"),"")</f>
        <v/>
      </c>
      <c r="AR245" s="77"/>
      <c r="AS245" s="81" t="str">
        <f>IF(ISNUMBER(AE245), IF(ISNUMBER(MATRIX!AD245),AE245*MATRIX!AD245,"n/a"),"")</f>
        <v/>
      </c>
      <c r="AT245" s="77"/>
      <c r="AU245" s="83" t="str">
        <f>IF(ISNUMBER($AE245), IF(ISNUMBER(MATRIX!AF245),$AE245*MATRIX!AF245,"n/a"),"")</f>
        <v/>
      </c>
      <c r="AV245" s="77"/>
      <c r="AW245" s="81" t="str">
        <f>IF(ISNUMBER($AE245), IF(ISNUMBER(MATRIX!AP245),$AE245*MATRIX!AP245,"n/a"),"")</f>
        <v/>
      </c>
      <c r="AX245" s="77" t="s">
        <v>434</v>
      </c>
      <c r="AY245" s="83" t="str">
        <f>IF(ISNUMBER($AE245), IF(ISNUMBER(MATRIX!AR245),$AE245*MATRIX!AR245,"n/a"),"")</f>
        <v/>
      </c>
      <c r="BA245" s="217" t="str">
        <f>IF(ISNUMBER($AE245), IF(MV&gt;200,IF(ISNUMBER(MATRIX!CL245),MATRIX!CL245,"n/a"),IF(ISNUMBER(MATRIX!CH245),MATRIX!CH245,"n/a")),"")</f>
        <v/>
      </c>
      <c r="BB245" s="1"/>
      <c r="BC245" s="1" t="str">
        <f>IF(ISNUMBER(AE245),IF(AND(ISNUMBER('Lo-Z-OUTPUT'!BA245),'Lo-Z-OUTPUT'!BA245&lt;&gt;0),'Lo-Z-OUTPUT'!BA245,'Lo-Z-INPUT'!$K$15*'Lo-Z-INPUT'!$K$7),"")</f>
        <v/>
      </c>
      <c r="BD245" s="1"/>
      <c r="BE245" s="161" t="str">
        <f t="shared" si="137"/>
        <v/>
      </c>
      <c r="BF245" s="1"/>
      <c r="BG245" s="124" t="str">
        <f>IF(ISNUMBER($AE245),IF(MV&lt;200,IF(ISNUMBER(MATRIX!AE245),ROUND((MATRIX!AE245*IDLE/1000)*CKWH,2),"-"),IF(ISNUMBER(MATRIX!AQ245),ROUND((MATRIX!AQ245*IDLE/1000)*CKWH,2),"-")),"")</f>
        <v/>
      </c>
      <c r="BH245" s="125" t="str">
        <f t="shared" si="138"/>
        <v/>
      </c>
      <c r="BJ245" s="105" t="str">
        <f>IF(ISNUMBER($AE245),IF(MV&lt;200,IF(ISNUMBER(MATRIX!AG245),ROUND((MATRIX!AG245/1000)*RUNNING*CKWH,2),"-"),IF(ISNUMBER(MATRIX!AS245),ROUND((MATRIX!AS245/1000)*RUNNING*CKWH,2),"-")),"")</f>
        <v/>
      </c>
      <c r="BK245" s="126" t="str">
        <f t="shared" si="139"/>
        <v/>
      </c>
      <c r="BM245" s="129" t="str">
        <f t="shared" si="140"/>
        <v/>
      </c>
      <c r="BN245" s="127" t="str">
        <f t="shared" si="141"/>
        <v/>
      </c>
      <c r="BP245" s="101" t="str">
        <f>IF(ISNUMBER(AE245),IF(ISNUMBER(MATRIX!BU245),AE245*MATRIX!BU245,"n/a"),"")</f>
        <v/>
      </c>
      <c r="BQ245" s="72"/>
      <c r="BR245" s="72" t="str">
        <f>IF(ISNUMBER(AE245),IF(ISNUMBER(MATRIX!BV245*BE245),AE245*MATRIX!BV245*BE245,"n/a"),"")</f>
        <v/>
      </c>
      <c r="BS245" s="72"/>
      <c r="BT245" s="100" t="str">
        <f t="shared" si="142"/>
        <v/>
      </c>
      <c r="BU245" s="96"/>
      <c r="BV245" s="157" t="str">
        <f t="shared" si="143"/>
        <v/>
      </c>
      <c r="BW245" s="158" t="str">
        <f t="shared" si="144"/>
        <v/>
      </c>
      <c r="BY245" s="85" t="str">
        <f>IF(ISNUMBER(AE245),IF(ISNUMBER(MATRIX!Y245),MATRIX!Y245,"n/a"),"")</f>
        <v/>
      </c>
      <c r="BZ245" s="86" t="str">
        <f t="shared" si="145"/>
        <v/>
      </c>
    </row>
    <row r="246" spans="1:78">
      <c r="A246" s="106" t="e">
        <f>MATRIX!A246</f>
        <v>#N/A</v>
      </c>
      <c r="B246" s="11" t="e">
        <f>IF(MATRIX!B246&lt;&gt;0,MATRIX!B246,"-")</f>
        <v>#N/A</v>
      </c>
      <c r="D246" t="b">
        <f>ISNUMBER(MATRIX!K246)</f>
        <v>0</v>
      </c>
      <c r="E246" t="b">
        <f>ISNUMBER(MATRIX!L246)</f>
        <v>0</v>
      </c>
      <c r="F246" t="b">
        <f>ISNUMBER(MATRIX!M246)</f>
        <v>0</v>
      </c>
      <c r="H246" t="b">
        <f>ISNUMBER(MATRIX!Q246)</f>
        <v>0</v>
      </c>
      <c r="I246" t="b">
        <f>ISNUMBER(MATRIX!R246)</f>
        <v>0</v>
      </c>
      <c r="K246" t="e">
        <f>AND(WLT&lt;=MATRIX!K246,MATRIX!K246&lt;=PIU*WLT)</f>
        <v>#N/A</v>
      </c>
      <c r="L246" t="e">
        <f>AND(WLT&lt;=MATRIX!L246,MATRIX!L246&lt;=PIU*WLT)</f>
        <v>#N/A</v>
      </c>
      <c r="M246" t="e">
        <f>AND(WLT&lt;=MATRIX!M246,MATRIX!M246&lt;=PIU*WLT)</f>
        <v>#N/A</v>
      </c>
      <c r="O246" t="e">
        <f>AND(WLT&lt;=MATRIX!Q246,MATRIX!Q246&lt;=PIU*WLT)</f>
        <v>#N/A</v>
      </c>
      <c r="P246" t="e">
        <f>AND(WLT&lt;=MATRIX!R246,MATRIX!R246&lt;=PIU*WLT)</f>
        <v>#N/A</v>
      </c>
      <c r="R246" t="b">
        <f t="shared" si="146"/>
        <v>1</v>
      </c>
      <c r="S246" t="b">
        <f t="shared" si="147"/>
        <v>0</v>
      </c>
      <c r="T246" t="b">
        <f t="shared" si="148"/>
        <v>0</v>
      </c>
      <c r="V246" s="1" t="e">
        <f>IF(AND(ISNUMBER(MATRIX!$F246),MATRIX!$F246&lt;&gt;0),NLT/MATRIX!$F246,"ERROR")</f>
        <v>#N/A</v>
      </c>
      <c r="X246" s="1" t="e">
        <f t="shared" si="129"/>
        <v>#N/A</v>
      </c>
      <c r="Y246" s="1" t="e">
        <f t="shared" si="130"/>
        <v>#N/A</v>
      </c>
      <c r="Z246" s="1" t="e">
        <f t="shared" si="131"/>
        <v>#N/A</v>
      </c>
      <c r="AB246" s="1" t="e">
        <f t="shared" si="132"/>
        <v>#N/A</v>
      </c>
      <c r="AC246" s="1" t="e">
        <f t="shared" si="133"/>
        <v>#N/A</v>
      </c>
      <c r="AE246" s="64" t="e">
        <f t="shared" si="134"/>
        <v>#N/A</v>
      </c>
      <c r="AF246" s="64" t="str">
        <f t="shared" si="135"/>
        <v/>
      </c>
      <c r="AH246" s="62" t="str">
        <f>IF(ISNUMBER(AE246),AE246*MATRIX!E246,"-")</f>
        <v>-</v>
      </c>
      <c r="AJ246" s="215" t="str">
        <f>IF(ISNUMBER($AE246),IF(KP="kg",AE246*MATRIX!CB246,AE246*MATRIX!CB246*2.2),"-")</f>
        <v>-</v>
      </c>
      <c r="AK246" s="65" t="str">
        <f t="shared" si="136"/>
        <v/>
      </c>
      <c r="AM246" s="1" t="e">
        <f>IF(V246&lt;&gt;0,IF(COUNT(X246:Z246),IF(R246,MATRIX!K246,IF(S246,MATRIX!L246,IF(T246,MATRIX!M246,S))),IF(COUNT(AB246:AC246),IF(R246,MATRIX!Q246,IF(S246,MATRIX!R246,"--")),"---")),"")</f>
        <v>#N/A</v>
      </c>
      <c r="AO246" s="70" t="e">
        <f>IF(V246&lt;&gt;0,IF(COUNT(X246:Z246),AM246*AE246*MATRIX!F246,IF(COUNT(AB246:AC246),AM246*AE246*MATRIX!F246/2,"")),"")</f>
        <v>#N/A</v>
      </c>
      <c r="AQ246" s="40" t="str">
        <f>IF(ISNUMBER($AE246),IF(ISNUMBER(MATRIX!U246),IF(MATRIX!U246-INT(MATRIX!U246)=0,MATRIX!U246,"("&amp;MATRIX!U246&amp;")"),"n/a"),"")</f>
        <v/>
      </c>
      <c r="AR246" s="77"/>
      <c r="AS246" s="81" t="str">
        <f>IF(ISNUMBER(AE246), IF(ISNUMBER(MATRIX!AD246),AE246*MATRIX!AD246,"n/a"),"")</f>
        <v/>
      </c>
      <c r="AT246" s="77"/>
      <c r="AU246" s="83" t="str">
        <f>IF(ISNUMBER($AE246), IF(ISNUMBER(MATRIX!AF246),$AE246*MATRIX!AF246,"n/a"),"")</f>
        <v/>
      </c>
      <c r="AV246" s="77"/>
      <c r="AW246" s="81" t="str">
        <f>IF(ISNUMBER($AE246), IF(ISNUMBER(MATRIX!AP246),$AE246*MATRIX!AP246,"n/a"),"")</f>
        <v/>
      </c>
      <c r="AX246" s="77" t="s">
        <v>434</v>
      </c>
      <c r="AY246" s="83" t="str">
        <f>IF(ISNUMBER($AE246), IF(ISNUMBER(MATRIX!AR246),$AE246*MATRIX!AR246,"n/a"),"")</f>
        <v/>
      </c>
      <c r="BA246" s="217" t="str">
        <f>IF(ISNUMBER($AE246), IF(MV&gt;200,IF(ISNUMBER(MATRIX!CL246),MATRIX!CL246,"n/a"),IF(ISNUMBER(MATRIX!CH246),MATRIX!CH246,"n/a")),"")</f>
        <v/>
      </c>
      <c r="BB246" s="1"/>
      <c r="BC246" s="1" t="str">
        <f>IF(ISNUMBER(AE246),IF(AND(ISNUMBER('Lo-Z-OUTPUT'!BA246),'Lo-Z-OUTPUT'!BA246&lt;&gt;0),'Lo-Z-OUTPUT'!BA246,'Lo-Z-INPUT'!$K$15*'Lo-Z-INPUT'!$K$7),"")</f>
        <v/>
      </c>
      <c r="BD246" s="1"/>
      <c r="BE246" s="161" t="str">
        <f t="shared" si="137"/>
        <v/>
      </c>
      <c r="BF246" s="1"/>
      <c r="BG246" s="124" t="str">
        <f>IF(ISNUMBER($AE246),IF(MV&lt;200,IF(ISNUMBER(MATRIX!AE246),ROUND((MATRIX!AE246*IDLE/1000)*CKWH,2),"-"),IF(ISNUMBER(MATRIX!AQ246),ROUND((MATRIX!AQ246*IDLE/1000)*CKWH,2),"-")),"")</f>
        <v/>
      </c>
      <c r="BH246" s="125" t="str">
        <f t="shared" si="138"/>
        <v/>
      </c>
      <c r="BJ246" s="105" t="str">
        <f>IF(ISNUMBER($AE246),IF(MV&lt;200,IF(ISNUMBER(MATRIX!AG246),ROUND((MATRIX!AG246/1000)*RUNNING*CKWH,2),"-"),IF(ISNUMBER(MATRIX!AS246),ROUND((MATRIX!AS246/1000)*RUNNING*CKWH,2),"-")),"")</f>
        <v/>
      </c>
      <c r="BK246" s="126" t="str">
        <f t="shared" si="139"/>
        <v/>
      </c>
      <c r="BM246" s="129" t="str">
        <f t="shared" si="140"/>
        <v/>
      </c>
      <c r="BN246" s="127" t="str">
        <f t="shared" si="141"/>
        <v/>
      </c>
      <c r="BP246" s="101" t="str">
        <f>IF(ISNUMBER(AE246),IF(ISNUMBER(MATRIX!BU246),AE246*MATRIX!BU246,"n/a"),"")</f>
        <v/>
      </c>
      <c r="BQ246" s="72"/>
      <c r="BR246" s="72" t="str">
        <f>IF(ISNUMBER(AE246),IF(ISNUMBER(MATRIX!BV246*BE246),AE246*MATRIX!BV246*BE246,"n/a"),"")</f>
        <v/>
      </c>
      <c r="BS246" s="72"/>
      <c r="BT246" s="100" t="str">
        <f t="shared" si="142"/>
        <v/>
      </c>
      <c r="BU246" s="96"/>
      <c r="BV246" s="157" t="str">
        <f t="shared" si="143"/>
        <v/>
      </c>
      <c r="BW246" s="158" t="str">
        <f t="shared" si="144"/>
        <v/>
      </c>
      <c r="BY246" s="85" t="str">
        <f>IF(ISNUMBER(AE246),IF(ISNUMBER(MATRIX!Y246),MATRIX!Y246,"n/a"),"")</f>
        <v/>
      </c>
      <c r="BZ246" s="86" t="str">
        <f t="shared" si="145"/>
        <v/>
      </c>
    </row>
    <row r="247" spans="1:78">
      <c r="A247" s="106" t="e">
        <f>MATRIX!A247</f>
        <v>#N/A</v>
      </c>
      <c r="B247" s="11" t="e">
        <f>IF(MATRIX!B247&lt;&gt;0,MATRIX!B247,"-")</f>
        <v>#N/A</v>
      </c>
      <c r="D247" t="b">
        <f>ISNUMBER(MATRIX!K247)</f>
        <v>0</v>
      </c>
      <c r="E247" t="b">
        <f>ISNUMBER(MATRIX!L247)</f>
        <v>0</v>
      </c>
      <c r="F247" t="b">
        <f>ISNUMBER(MATRIX!M247)</f>
        <v>0</v>
      </c>
      <c r="H247" t="b">
        <f>ISNUMBER(MATRIX!Q247)</f>
        <v>0</v>
      </c>
      <c r="I247" t="b">
        <f>ISNUMBER(MATRIX!R247)</f>
        <v>0</v>
      </c>
      <c r="K247" t="e">
        <f>AND(WLT&lt;=MATRIX!K247,MATRIX!K247&lt;=PIU*WLT)</f>
        <v>#N/A</v>
      </c>
      <c r="L247" t="e">
        <f>AND(WLT&lt;=MATRIX!L247,MATRIX!L247&lt;=PIU*WLT)</f>
        <v>#N/A</v>
      </c>
      <c r="M247" t="e">
        <f>AND(WLT&lt;=MATRIX!M247,MATRIX!M247&lt;=PIU*WLT)</f>
        <v>#N/A</v>
      </c>
      <c r="O247" t="e">
        <f>AND(WLT&lt;=MATRIX!Q247,MATRIX!Q247&lt;=PIU*WLT)</f>
        <v>#N/A</v>
      </c>
      <c r="P247" t="e">
        <f>AND(WLT&lt;=MATRIX!R247,MATRIX!R247&lt;=PIU*WLT)</f>
        <v>#N/A</v>
      </c>
      <c r="R247" t="b">
        <f t="shared" si="146"/>
        <v>1</v>
      </c>
      <c r="S247" t="b">
        <f t="shared" si="147"/>
        <v>0</v>
      </c>
      <c r="T247" t="b">
        <f t="shared" si="148"/>
        <v>0</v>
      </c>
      <c r="V247" s="1" t="e">
        <f>IF(AND(ISNUMBER(MATRIX!$F247),MATRIX!$F247&lt;&gt;0),NLT/MATRIX!$F247,"ERROR")</f>
        <v>#N/A</v>
      </c>
      <c r="X247" s="1" t="e">
        <f t="shared" si="129"/>
        <v>#N/A</v>
      </c>
      <c r="Y247" s="1" t="e">
        <f t="shared" si="130"/>
        <v>#N/A</v>
      </c>
      <c r="Z247" s="1" t="e">
        <f t="shared" si="131"/>
        <v>#N/A</v>
      </c>
      <c r="AB247" s="1" t="e">
        <f t="shared" si="132"/>
        <v>#N/A</v>
      </c>
      <c r="AC247" s="1" t="e">
        <f t="shared" si="133"/>
        <v>#N/A</v>
      </c>
      <c r="AE247" s="64" t="e">
        <f t="shared" si="134"/>
        <v>#N/A</v>
      </c>
      <c r="AF247" s="64" t="str">
        <f t="shared" si="135"/>
        <v/>
      </c>
      <c r="AH247" s="62" t="str">
        <f>IF(ISNUMBER(AE247),AE247*MATRIX!E247,"-")</f>
        <v>-</v>
      </c>
      <c r="AJ247" s="215" t="str">
        <f>IF(ISNUMBER($AE247),IF(KP="kg",AE247*MATRIX!CB247,AE247*MATRIX!CB247*2.2),"-")</f>
        <v>-</v>
      </c>
      <c r="AK247" s="65" t="str">
        <f t="shared" si="136"/>
        <v/>
      </c>
      <c r="AM247" s="1" t="e">
        <f>IF(V247&lt;&gt;0,IF(COUNT(X247:Z247),IF(R247,MATRIX!K247,IF(S247,MATRIX!L247,IF(T247,MATRIX!M247,S))),IF(COUNT(AB247:AC247),IF(R247,MATRIX!Q247,IF(S247,MATRIX!R247,"--")),"---")),"")</f>
        <v>#N/A</v>
      </c>
      <c r="AO247" s="70" t="e">
        <f>IF(V247&lt;&gt;0,IF(COUNT(X247:Z247),AM247*AE247*MATRIX!F247,IF(COUNT(AB247:AC247),AM247*AE247*MATRIX!F247/2,"")),"")</f>
        <v>#N/A</v>
      </c>
      <c r="AQ247" s="40" t="str">
        <f>IF(ISNUMBER($AE247),IF(ISNUMBER(MATRIX!U247),IF(MATRIX!U247-INT(MATRIX!U247)=0,MATRIX!U247,"("&amp;MATRIX!U247&amp;")"),"n/a"),"")</f>
        <v/>
      </c>
      <c r="AR247" s="77"/>
      <c r="AS247" s="81" t="str">
        <f>IF(ISNUMBER(AE247), IF(ISNUMBER(MATRIX!AD247),AE247*MATRIX!AD247,"n/a"),"")</f>
        <v/>
      </c>
      <c r="AT247" s="77"/>
      <c r="AU247" s="83" t="str">
        <f>IF(ISNUMBER($AE247), IF(ISNUMBER(MATRIX!AF247),$AE247*MATRIX!AF247,"n/a"),"")</f>
        <v/>
      </c>
      <c r="AV247" s="77"/>
      <c r="AW247" s="81" t="str">
        <f>IF(ISNUMBER($AE247), IF(ISNUMBER(MATRIX!AP247),$AE247*MATRIX!AP247,"n/a"),"")</f>
        <v/>
      </c>
      <c r="AX247" s="77" t="s">
        <v>434</v>
      </c>
      <c r="AY247" s="83" t="str">
        <f>IF(ISNUMBER($AE247), IF(ISNUMBER(MATRIX!AR247),$AE247*MATRIX!AR247,"n/a"),"")</f>
        <v/>
      </c>
      <c r="BA247" s="217" t="str">
        <f>IF(ISNUMBER($AE247), IF(MV&gt;200,IF(ISNUMBER(MATRIX!CL247),MATRIX!CL247,"n/a"),IF(ISNUMBER(MATRIX!CH247),MATRIX!CH247,"n/a")),"")</f>
        <v/>
      </c>
      <c r="BB247" s="1"/>
      <c r="BC247" s="1" t="str">
        <f>IF(ISNUMBER(AE247),IF(AND(ISNUMBER('Lo-Z-OUTPUT'!BA247),'Lo-Z-OUTPUT'!BA247&lt;&gt;0),'Lo-Z-OUTPUT'!BA247,'Lo-Z-INPUT'!$K$15*'Lo-Z-INPUT'!$K$7),"")</f>
        <v/>
      </c>
      <c r="BD247" s="1"/>
      <c r="BE247" s="161" t="str">
        <f t="shared" si="137"/>
        <v/>
      </c>
      <c r="BF247" s="1"/>
      <c r="BG247" s="124" t="str">
        <f>IF(ISNUMBER($AE247),IF(MV&lt;200,IF(ISNUMBER(MATRIX!AE247),ROUND((MATRIX!AE247*IDLE/1000)*CKWH,2),"-"),IF(ISNUMBER(MATRIX!AQ247),ROUND((MATRIX!AQ247*IDLE/1000)*CKWH,2),"-")),"")</f>
        <v/>
      </c>
      <c r="BH247" s="125" t="str">
        <f t="shared" si="138"/>
        <v/>
      </c>
      <c r="BJ247" s="105" t="str">
        <f>IF(ISNUMBER($AE247),IF(MV&lt;200,IF(ISNUMBER(MATRIX!AG247),ROUND((MATRIX!AG247/1000)*RUNNING*CKWH,2),"-"),IF(ISNUMBER(MATRIX!AS247),ROUND((MATRIX!AS247/1000)*RUNNING*CKWH,2),"-")),"")</f>
        <v/>
      </c>
      <c r="BK247" s="126" t="str">
        <f t="shared" si="139"/>
        <v/>
      </c>
      <c r="BM247" s="129" t="str">
        <f t="shared" si="140"/>
        <v/>
      </c>
      <c r="BN247" s="127" t="str">
        <f t="shared" si="141"/>
        <v/>
      </c>
      <c r="BP247" s="101" t="str">
        <f>IF(ISNUMBER(AE247),IF(ISNUMBER(MATRIX!BU247),AE247*MATRIX!BU247,"n/a"),"")</f>
        <v/>
      </c>
      <c r="BQ247" s="72"/>
      <c r="BR247" s="72" t="str">
        <f>IF(ISNUMBER(AE247),IF(ISNUMBER(MATRIX!BV247*BE247),AE247*MATRIX!BV247*BE247,"n/a"),"")</f>
        <v/>
      </c>
      <c r="BS247" s="72"/>
      <c r="BT247" s="100" t="str">
        <f t="shared" si="142"/>
        <v/>
      </c>
      <c r="BU247" s="96"/>
      <c r="BV247" s="157" t="str">
        <f t="shared" si="143"/>
        <v/>
      </c>
      <c r="BW247" s="158" t="str">
        <f t="shared" si="144"/>
        <v/>
      </c>
      <c r="BY247" s="85" t="str">
        <f>IF(ISNUMBER(AE247),IF(ISNUMBER(MATRIX!Y247),MATRIX!Y247,"n/a"),"")</f>
        <v/>
      </c>
      <c r="BZ247" s="86" t="str">
        <f t="shared" si="145"/>
        <v/>
      </c>
    </row>
    <row r="248" spans="1:78">
      <c r="A248" s="106" t="e">
        <f>MATRIX!A248</f>
        <v>#N/A</v>
      </c>
      <c r="B248" s="11" t="e">
        <f>IF(MATRIX!B248&lt;&gt;0,MATRIX!B248,"-")</f>
        <v>#N/A</v>
      </c>
      <c r="D248" t="b">
        <f>ISNUMBER(MATRIX!K248)</f>
        <v>0</v>
      </c>
      <c r="E248" t="b">
        <f>ISNUMBER(MATRIX!L248)</f>
        <v>0</v>
      </c>
      <c r="F248" t="b">
        <f>ISNUMBER(MATRIX!M248)</f>
        <v>0</v>
      </c>
      <c r="H248" t="b">
        <f>ISNUMBER(MATRIX!Q248)</f>
        <v>0</v>
      </c>
      <c r="I248" t="b">
        <f>ISNUMBER(MATRIX!R248)</f>
        <v>0</v>
      </c>
      <c r="K248" t="e">
        <f>AND(WLT&lt;=MATRIX!K248,MATRIX!K248&lt;=PIU*WLT)</f>
        <v>#N/A</v>
      </c>
      <c r="L248" t="e">
        <f>AND(WLT&lt;=MATRIX!L248,MATRIX!L248&lt;=PIU*WLT)</f>
        <v>#N/A</v>
      </c>
      <c r="M248" t="e">
        <f>AND(WLT&lt;=MATRIX!M248,MATRIX!M248&lt;=PIU*WLT)</f>
        <v>#N/A</v>
      </c>
      <c r="O248" t="e">
        <f>AND(WLT&lt;=MATRIX!Q248,MATRIX!Q248&lt;=PIU*WLT)</f>
        <v>#N/A</v>
      </c>
      <c r="P248" t="e">
        <f>AND(WLT&lt;=MATRIX!R248,MATRIX!R248&lt;=PIU*WLT)</f>
        <v>#N/A</v>
      </c>
      <c r="R248" t="b">
        <f t="shared" si="146"/>
        <v>1</v>
      </c>
      <c r="S248" t="b">
        <f t="shared" si="147"/>
        <v>0</v>
      </c>
      <c r="T248" t="b">
        <f t="shared" si="148"/>
        <v>0</v>
      </c>
      <c r="V248" s="1" t="e">
        <f>IF(AND(ISNUMBER(MATRIX!$F248),MATRIX!$F248&lt;&gt;0),NLT/MATRIX!$F248,"ERROR")</f>
        <v>#N/A</v>
      </c>
      <c r="X248" s="1" t="e">
        <f t="shared" si="129"/>
        <v>#N/A</v>
      </c>
      <c r="Y248" s="1" t="e">
        <f t="shared" si="130"/>
        <v>#N/A</v>
      </c>
      <c r="Z248" s="1" t="e">
        <f t="shared" si="131"/>
        <v>#N/A</v>
      </c>
      <c r="AB248" s="1" t="e">
        <f t="shared" si="132"/>
        <v>#N/A</v>
      </c>
      <c r="AC248" s="1" t="e">
        <f t="shared" si="133"/>
        <v>#N/A</v>
      </c>
      <c r="AE248" s="64" t="e">
        <f t="shared" si="134"/>
        <v>#N/A</v>
      </c>
      <c r="AF248" s="64" t="str">
        <f t="shared" si="135"/>
        <v/>
      </c>
      <c r="AH248" s="62" t="str">
        <f>IF(ISNUMBER(AE248),AE248*MATRIX!E248,"-")</f>
        <v>-</v>
      </c>
      <c r="AJ248" s="215" t="str">
        <f>IF(ISNUMBER($AE248),IF(KP="kg",AE248*MATRIX!CB248,AE248*MATRIX!CB248*2.2),"-")</f>
        <v>-</v>
      </c>
      <c r="AK248" s="65" t="str">
        <f t="shared" si="136"/>
        <v/>
      </c>
      <c r="AM248" s="1" t="e">
        <f>IF(V248&lt;&gt;0,IF(COUNT(X248:Z248),IF(R248,MATRIX!K248,IF(S248,MATRIX!L248,IF(T248,MATRIX!M248,S))),IF(COUNT(AB248:AC248),IF(R248,MATRIX!Q248,IF(S248,MATRIX!R248,"--")),"---")),"")</f>
        <v>#N/A</v>
      </c>
      <c r="AO248" s="70" t="e">
        <f>IF(V248&lt;&gt;0,IF(COUNT(X248:Z248),AM248*AE248*MATRIX!F248,IF(COUNT(AB248:AC248),AM248*AE248*MATRIX!F248/2,"")),"")</f>
        <v>#N/A</v>
      </c>
      <c r="AQ248" s="40" t="str">
        <f>IF(ISNUMBER($AE248),IF(ISNUMBER(MATRIX!U248),IF(MATRIX!U248-INT(MATRIX!U248)=0,MATRIX!U248,"("&amp;MATRIX!U248&amp;")"),"n/a"),"")</f>
        <v/>
      </c>
      <c r="AR248" s="77"/>
      <c r="AS248" s="81" t="str">
        <f>IF(ISNUMBER(AE248), IF(ISNUMBER(MATRIX!AD248),AE248*MATRIX!AD248,"n/a"),"")</f>
        <v/>
      </c>
      <c r="AT248" s="77"/>
      <c r="AU248" s="83" t="str">
        <f>IF(ISNUMBER($AE248), IF(ISNUMBER(MATRIX!AF248),$AE248*MATRIX!AF248,"n/a"),"")</f>
        <v/>
      </c>
      <c r="AV248" s="77"/>
      <c r="AW248" s="81" t="str">
        <f>IF(ISNUMBER($AE248), IF(ISNUMBER(MATRIX!AP248),$AE248*MATRIX!AP248,"n/a"),"")</f>
        <v/>
      </c>
      <c r="AX248" s="77" t="s">
        <v>434</v>
      </c>
      <c r="AY248" s="83" t="str">
        <f>IF(ISNUMBER($AE248), IF(ISNUMBER(MATRIX!AR248),$AE248*MATRIX!AR248,"n/a"),"")</f>
        <v/>
      </c>
      <c r="BA248" s="217" t="str">
        <f>IF(ISNUMBER($AE248), IF(MV&gt;200,IF(ISNUMBER(MATRIX!CL248),MATRIX!CL248,"n/a"),IF(ISNUMBER(MATRIX!CH248),MATRIX!CH248,"n/a")),"")</f>
        <v/>
      </c>
      <c r="BB248" s="1"/>
      <c r="BC248" s="1" t="str">
        <f>IF(ISNUMBER(AE248),IF(AND(ISNUMBER('Lo-Z-OUTPUT'!BA248),'Lo-Z-OUTPUT'!BA248&lt;&gt;0),'Lo-Z-OUTPUT'!BA248,'Lo-Z-INPUT'!$K$15*'Lo-Z-INPUT'!$K$7),"")</f>
        <v/>
      </c>
      <c r="BD248" s="1"/>
      <c r="BE248" s="161" t="str">
        <f t="shared" si="137"/>
        <v/>
      </c>
      <c r="BF248" s="1"/>
      <c r="BG248" s="124" t="str">
        <f>IF(ISNUMBER($AE248),IF(MV&lt;200,IF(ISNUMBER(MATRIX!AE248),ROUND((MATRIX!AE248*IDLE/1000)*CKWH,2),"-"),IF(ISNUMBER(MATRIX!AQ248),ROUND((MATRIX!AQ248*IDLE/1000)*CKWH,2),"-")),"")</f>
        <v/>
      </c>
      <c r="BH248" s="125" t="str">
        <f t="shared" si="138"/>
        <v/>
      </c>
      <c r="BJ248" s="105" t="str">
        <f>IF(ISNUMBER($AE248),IF(MV&lt;200,IF(ISNUMBER(MATRIX!AG248),ROUND((MATRIX!AG248/1000)*RUNNING*CKWH,2),"-"),IF(ISNUMBER(MATRIX!AS248),ROUND((MATRIX!AS248/1000)*RUNNING*CKWH,2),"-")),"")</f>
        <v/>
      </c>
      <c r="BK248" s="126" t="str">
        <f t="shared" si="139"/>
        <v/>
      </c>
      <c r="BM248" s="129" t="str">
        <f t="shared" si="140"/>
        <v/>
      </c>
      <c r="BN248" s="127" t="str">
        <f t="shared" si="141"/>
        <v/>
      </c>
      <c r="BP248" s="101" t="str">
        <f>IF(ISNUMBER(AE248),IF(ISNUMBER(MATRIX!BU248),AE248*MATRIX!BU248,"n/a"),"")</f>
        <v/>
      </c>
      <c r="BQ248" s="72"/>
      <c r="BR248" s="72" t="str">
        <f>IF(ISNUMBER(AE248),IF(ISNUMBER(MATRIX!BV248*BE248),AE248*MATRIX!BV248*BE248,"n/a"),"")</f>
        <v/>
      </c>
      <c r="BS248" s="72"/>
      <c r="BT248" s="100" t="str">
        <f t="shared" si="142"/>
        <v/>
      </c>
      <c r="BU248" s="96"/>
      <c r="BV248" s="157" t="str">
        <f t="shared" si="143"/>
        <v/>
      </c>
      <c r="BW248" s="158" t="str">
        <f t="shared" si="144"/>
        <v/>
      </c>
      <c r="BY248" s="85" t="str">
        <f>IF(ISNUMBER(AE248),IF(ISNUMBER(MATRIX!Y248),MATRIX!Y248,"n/a"),"")</f>
        <v/>
      </c>
      <c r="BZ248" s="86" t="str">
        <f t="shared" si="145"/>
        <v/>
      </c>
    </row>
    <row r="249" spans="1:78">
      <c r="A249" s="106" t="e">
        <f>MATRIX!A249</f>
        <v>#N/A</v>
      </c>
      <c r="B249" s="11" t="e">
        <f>IF(MATRIX!B249&lt;&gt;0,MATRIX!B249,"-")</f>
        <v>#N/A</v>
      </c>
      <c r="D249" t="b">
        <f>ISNUMBER(MATRIX!K249)</f>
        <v>0</v>
      </c>
      <c r="E249" t="b">
        <f>ISNUMBER(MATRIX!L249)</f>
        <v>0</v>
      </c>
      <c r="F249" t="b">
        <f>ISNUMBER(MATRIX!M249)</f>
        <v>0</v>
      </c>
      <c r="H249" t="b">
        <f>ISNUMBER(MATRIX!Q249)</f>
        <v>0</v>
      </c>
      <c r="I249" t="b">
        <f>ISNUMBER(MATRIX!R249)</f>
        <v>0</v>
      </c>
      <c r="K249" t="e">
        <f>AND(WLT&lt;=MATRIX!K249,MATRIX!K249&lt;=PIU*WLT)</f>
        <v>#N/A</v>
      </c>
      <c r="L249" t="e">
        <f>AND(WLT&lt;=MATRIX!L249,MATRIX!L249&lt;=PIU*WLT)</f>
        <v>#N/A</v>
      </c>
      <c r="M249" t="e">
        <f>AND(WLT&lt;=MATRIX!M249,MATRIX!M249&lt;=PIU*WLT)</f>
        <v>#N/A</v>
      </c>
      <c r="O249" t="e">
        <f>AND(WLT&lt;=MATRIX!Q249,MATRIX!Q249&lt;=PIU*WLT)</f>
        <v>#N/A</v>
      </c>
      <c r="P249" t="e">
        <f>AND(WLT&lt;=MATRIX!R249,MATRIX!R249&lt;=PIU*WLT)</f>
        <v>#N/A</v>
      </c>
      <c r="R249" t="b">
        <f t="shared" si="146"/>
        <v>1</v>
      </c>
      <c r="S249" t="b">
        <f t="shared" si="147"/>
        <v>0</v>
      </c>
      <c r="T249" t="b">
        <f t="shared" si="148"/>
        <v>0</v>
      </c>
      <c r="V249" s="1" t="e">
        <f>IF(AND(ISNUMBER(MATRIX!$F249),MATRIX!$F249&lt;&gt;0),NLT/MATRIX!$F249,"ERROR")</f>
        <v>#N/A</v>
      </c>
      <c r="X249" s="1" t="e">
        <f t="shared" si="129"/>
        <v>#N/A</v>
      </c>
      <c r="Y249" s="1" t="e">
        <f t="shared" si="130"/>
        <v>#N/A</v>
      </c>
      <c r="Z249" s="1" t="e">
        <f t="shared" si="131"/>
        <v>#N/A</v>
      </c>
      <c r="AB249" s="1" t="e">
        <f t="shared" si="132"/>
        <v>#N/A</v>
      </c>
      <c r="AC249" s="1" t="e">
        <f t="shared" si="133"/>
        <v>#N/A</v>
      </c>
      <c r="AE249" s="64" t="e">
        <f t="shared" si="134"/>
        <v>#N/A</v>
      </c>
      <c r="AF249" s="64" t="str">
        <f t="shared" si="135"/>
        <v/>
      </c>
      <c r="AH249" s="62" t="str">
        <f>IF(ISNUMBER(AE249),AE249*MATRIX!E249,"-")</f>
        <v>-</v>
      </c>
      <c r="AJ249" s="215" t="str">
        <f>IF(ISNUMBER($AE249),IF(KP="kg",AE249*MATRIX!CB249,AE249*MATRIX!CB249*2.2),"-")</f>
        <v>-</v>
      </c>
      <c r="AK249" s="65" t="str">
        <f t="shared" si="136"/>
        <v/>
      </c>
      <c r="AM249" s="1" t="e">
        <f>IF(V249&lt;&gt;0,IF(COUNT(X249:Z249),IF(R249,MATRIX!K249,IF(S249,MATRIX!L249,IF(T249,MATRIX!M249,S))),IF(COUNT(AB249:AC249),IF(R249,MATRIX!Q249,IF(S249,MATRIX!R249,"--")),"---")),"")</f>
        <v>#N/A</v>
      </c>
      <c r="AO249" s="70" t="e">
        <f>IF(V249&lt;&gt;0,IF(COUNT(X249:Z249),AM249*AE249*MATRIX!F249,IF(COUNT(AB249:AC249),AM249*AE249*MATRIX!F249/2,"")),"")</f>
        <v>#N/A</v>
      </c>
      <c r="AQ249" s="40" t="str">
        <f>IF(ISNUMBER($AE249),IF(ISNUMBER(MATRIX!U249),IF(MATRIX!U249-INT(MATRIX!U249)=0,MATRIX!U249,"("&amp;MATRIX!U249&amp;")"),"n/a"),"")</f>
        <v/>
      </c>
      <c r="AR249" s="77"/>
      <c r="AS249" s="81" t="str">
        <f>IF(ISNUMBER(AE249), IF(ISNUMBER(MATRIX!AD249),AE249*MATRIX!AD249,"n/a"),"")</f>
        <v/>
      </c>
      <c r="AT249" s="77"/>
      <c r="AU249" s="83" t="str">
        <f>IF(ISNUMBER($AE249), IF(ISNUMBER(MATRIX!AF249),$AE249*MATRIX!AF249,"n/a"),"")</f>
        <v/>
      </c>
      <c r="AV249" s="77"/>
      <c r="AW249" s="81" t="str">
        <f>IF(ISNUMBER($AE249), IF(ISNUMBER(MATRIX!AP249),$AE249*MATRIX!AP249,"n/a"),"")</f>
        <v/>
      </c>
      <c r="AX249" s="77" t="s">
        <v>434</v>
      </c>
      <c r="AY249" s="83" t="str">
        <f>IF(ISNUMBER($AE249), IF(ISNUMBER(MATRIX!AR249),$AE249*MATRIX!AR249,"n/a"),"")</f>
        <v/>
      </c>
      <c r="BA249" s="217" t="str">
        <f>IF(ISNUMBER($AE249), IF(MV&gt;200,IF(ISNUMBER(MATRIX!CL249),MATRIX!CL249,"n/a"),IF(ISNUMBER(MATRIX!CH249),MATRIX!CH249,"n/a")),"")</f>
        <v/>
      </c>
      <c r="BB249" s="1"/>
      <c r="BC249" s="1" t="str">
        <f>IF(ISNUMBER(AE249),IF(AND(ISNUMBER('Lo-Z-OUTPUT'!BA249),'Lo-Z-OUTPUT'!BA249&lt;&gt;0),'Lo-Z-OUTPUT'!BA249,'Lo-Z-INPUT'!$K$15*'Lo-Z-INPUT'!$K$7),"")</f>
        <v/>
      </c>
      <c r="BD249" s="1"/>
      <c r="BE249" s="161" t="str">
        <f t="shared" si="137"/>
        <v/>
      </c>
      <c r="BF249" s="1"/>
      <c r="BG249" s="124" t="str">
        <f>IF(ISNUMBER($AE249),IF(MV&lt;200,IF(ISNUMBER(MATRIX!AE249),ROUND((MATRIX!AE249*IDLE/1000)*CKWH,2),"-"),IF(ISNUMBER(MATRIX!AQ249),ROUND((MATRIX!AQ249*IDLE/1000)*CKWH,2),"-")),"")</f>
        <v/>
      </c>
      <c r="BH249" s="125" t="str">
        <f t="shared" si="138"/>
        <v/>
      </c>
      <c r="BJ249" s="105" t="str">
        <f>IF(ISNUMBER($AE249),IF(MV&lt;200,IF(ISNUMBER(MATRIX!AG249),ROUND((MATRIX!AG249/1000)*RUNNING*CKWH,2),"-"),IF(ISNUMBER(MATRIX!AS249),ROUND((MATRIX!AS249/1000)*RUNNING*CKWH,2),"-")),"")</f>
        <v/>
      </c>
      <c r="BK249" s="126" t="str">
        <f t="shared" si="139"/>
        <v/>
      </c>
      <c r="BM249" s="129" t="str">
        <f t="shared" si="140"/>
        <v/>
      </c>
      <c r="BN249" s="127" t="str">
        <f t="shared" si="141"/>
        <v/>
      </c>
      <c r="BP249" s="101" t="str">
        <f>IF(ISNUMBER(AE249),IF(ISNUMBER(MATRIX!BU249),AE249*MATRIX!BU249,"n/a"),"")</f>
        <v/>
      </c>
      <c r="BQ249" s="72"/>
      <c r="BR249" s="72" t="str">
        <f>IF(ISNUMBER(AE249),IF(ISNUMBER(MATRIX!BV249*BE249),AE249*MATRIX!BV249*BE249,"n/a"),"")</f>
        <v/>
      </c>
      <c r="BS249" s="72"/>
      <c r="BT249" s="100" t="str">
        <f t="shared" si="142"/>
        <v/>
      </c>
      <c r="BU249" s="96"/>
      <c r="BV249" s="157" t="str">
        <f t="shared" si="143"/>
        <v/>
      </c>
      <c r="BW249" s="158" t="str">
        <f t="shared" si="144"/>
        <v/>
      </c>
      <c r="BY249" s="85" t="str">
        <f>IF(ISNUMBER(AE249),IF(ISNUMBER(MATRIX!Y249),MATRIX!Y249,"n/a"),"")</f>
        <v/>
      </c>
      <c r="BZ249" s="86" t="str">
        <f t="shared" si="145"/>
        <v/>
      </c>
    </row>
    <row r="250" spans="1:78">
      <c r="A250" s="106" t="e">
        <f>MATRIX!A250</f>
        <v>#N/A</v>
      </c>
      <c r="B250" s="11" t="e">
        <f>IF(MATRIX!B250&lt;&gt;0,MATRIX!B250,"-")</f>
        <v>#N/A</v>
      </c>
      <c r="D250" t="b">
        <f>ISNUMBER(MATRIX!K250)</f>
        <v>0</v>
      </c>
      <c r="E250" t="b">
        <f>ISNUMBER(MATRIX!L250)</f>
        <v>0</v>
      </c>
      <c r="F250" t="b">
        <f>ISNUMBER(MATRIX!M250)</f>
        <v>0</v>
      </c>
      <c r="H250" t="b">
        <f>ISNUMBER(MATRIX!Q250)</f>
        <v>0</v>
      </c>
      <c r="I250" t="b">
        <f>ISNUMBER(MATRIX!R250)</f>
        <v>0</v>
      </c>
      <c r="K250" t="e">
        <f>AND(WLT&lt;=MATRIX!K250,MATRIX!K250&lt;=PIU*WLT)</f>
        <v>#N/A</v>
      </c>
      <c r="L250" t="e">
        <f>AND(WLT&lt;=MATRIX!L250,MATRIX!L250&lt;=PIU*WLT)</f>
        <v>#N/A</v>
      </c>
      <c r="M250" t="e">
        <f>AND(WLT&lt;=MATRIX!M250,MATRIX!M250&lt;=PIU*WLT)</f>
        <v>#N/A</v>
      </c>
      <c r="O250" t="e">
        <f>AND(WLT&lt;=MATRIX!Q250,MATRIX!Q250&lt;=PIU*WLT)</f>
        <v>#N/A</v>
      </c>
      <c r="P250" t="e">
        <f>AND(WLT&lt;=MATRIX!R250,MATRIX!R250&lt;=PIU*WLT)</f>
        <v>#N/A</v>
      </c>
      <c r="R250" t="b">
        <f t="shared" si="146"/>
        <v>1</v>
      </c>
      <c r="S250" t="b">
        <f t="shared" si="147"/>
        <v>0</v>
      </c>
      <c r="T250" t="b">
        <f t="shared" si="148"/>
        <v>0</v>
      </c>
      <c r="V250" s="1" t="e">
        <f>IF(AND(ISNUMBER(MATRIX!$F250),MATRIX!$F250&lt;&gt;0),NLT/MATRIX!$F250,"ERROR")</f>
        <v>#N/A</v>
      </c>
      <c r="X250" s="1" t="e">
        <f t="shared" si="129"/>
        <v>#N/A</v>
      </c>
      <c r="Y250" s="1" t="e">
        <f t="shared" si="130"/>
        <v>#N/A</v>
      </c>
      <c r="Z250" s="1" t="e">
        <f t="shared" si="131"/>
        <v>#N/A</v>
      </c>
      <c r="AB250" s="1" t="e">
        <f t="shared" si="132"/>
        <v>#N/A</v>
      </c>
      <c r="AC250" s="1" t="e">
        <f t="shared" si="133"/>
        <v>#N/A</v>
      </c>
      <c r="AE250" s="64" t="e">
        <f t="shared" si="134"/>
        <v>#N/A</v>
      </c>
      <c r="AF250" s="64" t="str">
        <f t="shared" si="135"/>
        <v/>
      </c>
      <c r="AH250" s="62" t="str">
        <f>IF(ISNUMBER(AE250),AE250*MATRIX!E250,"-")</f>
        <v>-</v>
      </c>
      <c r="AJ250" s="215" t="str">
        <f>IF(ISNUMBER($AE250),IF(KP="kg",AE250*MATRIX!CB250,AE250*MATRIX!CB250*2.2),"-")</f>
        <v>-</v>
      </c>
      <c r="AK250" s="65" t="str">
        <f t="shared" si="136"/>
        <v/>
      </c>
      <c r="AM250" s="1" t="e">
        <f>IF(V250&lt;&gt;0,IF(COUNT(X250:Z250),IF(R250,MATRIX!K250,IF(S250,MATRIX!L250,IF(T250,MATRIX!M250,S))),IF(COUNT(AB250:AC250),IF(R250,MATRIX!Q250,IF(S250,MATRIX!R250,"--")),"---")),"")</f>
        <v>#N/A</v>
      </c>
      <c r="AO250" s="70" t="e">
        <f>IF(V250&lt;&gt;0,IF(COUNT(X250:Z250),AM250*AE250*MATRIX!F250,IF(COUNT(AB250:AC250),AM250*AE250*MATRIX!F250/2,"")),"")</f>
        <v>#N/A</v>
      </c>
      <c r="AQ250" s="40" t="str">
        <f>IF(ISNUMBER($AE250),IF(ISNUMBER(MATRIX!U250),IF(MATRIX!U250-INT(MATRIX!U250)=0,MATRIX!U250,"("&amp;MATRIX!U250&amp;")"),"n/a"),"")</f>
        <v/>
      </c>
      <c r="AR250" s="77"/>
      <c r="AS250" s="81" t="str">
        <f>IF(ISNUMBER(AE250), IF(ISNUMBER(MATRIX!AD250),AE250*MATRIX!AD250,"n/a"),"")</f>
        <v/>
      </c>
      <c r="AT250" s="77"/>
      <c r="AU250" s="83" t="str">
        <f>IF(ISNUMBER($AE250), IF(ISNUMBER(MATRIX!AF250),$AE250*MATRIX!AF250,"n/a"),"")</f>
        <v/>
      </c>
      <c r="AV250" s="77"/>
      <c r="AW250" s="81" t="str">
        <f>IF(ISNUMBER($AE250), IF(ISNUMBER(MATRIX!AP250),$AE250*MATRIX!AP250,"n/a"),"")</f>
        <v/>
      </c>
      <c r="AX250" s="77" t="s">
        <v>434</v>
      </c>
      <c r="AY250" s="83" t="str">
        <f>IF(ISNUMBER($AE250), IF(ISNUMBER(MATRIX!AR250),$AE250*MATRIX!AR250,"n/a"),"")</f>
        <v/>
      </c>
      <c r="BA250" s="217" t="str">
        <f>IF(ISNUMBER($AE250), IF(MV&gt;200,IF(ISNUMBER(MATRIX!CL250),MATRIX!CL250,"n/a"),IF(ISNUMBER(MATRIX!CH250),MATRIX!CH250,"n/a")),"")</f>
        <v/>
      </c>
      <c r="BB250" s="1"/>
      <c r="BC250" s="1" t="str">
        <f>IF(ISNUMBER(AE250),IF(AND(ISNUMBER('Lo-Z-OUTPUT'!BA250),'Lo-Z-OUTPUT'!BA250&lt;&gt;0),'Lo-Z-OUTPUT'!BA250,'Lo-Z-INPUT'!$K$15*'Lo-Z-INPUT'!$K$7),"")</f>
        <v/>
      </c>
      <c r="BD250" s="1"/>
      <c r="BE250" s="161" t="str">
        <f t="shared" si="137"/>
        <v/>
      </c>
      <c r="BF250" s="1"/>
      <c r="BG250" s="124" t="str">
        <f>IF(ISNUMBER($AE250),IF(MV&lt;200,IF(ISNUMBER(MATRIX!AE250),ROUND((MATRIX!AE250*IDLE/1000)*CKWH,2),"-"),IF(ISNUMBER(MATRIX!AQ250),ROUND((MATRIX!AQ250*IDLE/1000)*CKWH,2),"-")),"")</f>
        <v/>
      </c>
      <c r="BH250" s="125" t="str">
        <f t="shared" si="138"/>
        <v/>
      </c>
      <c r="BJ250" s="105" t="str">
        <f>IF(ISNUMBER($AE250),IF(MV&lt;200,IF(ISNUMBER(MATRIX!AG250),ROUND((MATRIX!AG250/1000)*RUNNING*CKWH,2),"-"),IF(ISNUMBER(MATRIX!AS250),ROUND((MATRIX!AS250/1000)*RUNNING*CKWH,2),"-")),"")</f>
        <v/>
      </c>
      <c r="BK250" s="126" t="str">
        <f t="shared" si="139"/>
        <v/>
      </c>
      <c r="BM250" s="129" t="str">
        <f t="shared" si="140"/>
        <v/>
      </c>
      <c r="BN250" s="127" t="str">
        <f t="shared" si="141"/>
        <v/>
      </c>
      <c r="BP250" s="101" t="str">
        <f>IF(ISNUMBER(AE250),IF(ISNUMBER(MATRIX!BU250),AE250*MATRIX!BU250,"n/a"),"")</f>
        <v/>
      </c>
      <c r="BQ250" s="72"/>
      <c r="BR250" s="72" t="str">
        <f>IF(ISNUMBER(AE250),IF(ISNUMBER(MATRIX!BV250*BE250),AE250*MATRIX!BV250*BE250,"n/a"),"")</f>
        <v/>
      </c>
      <c r="BS250" s="72"/>
      <c r="BT250" s="100" t="str">
        <f t="shared" si="142"/>
        <v/>
      </c>
      <c r="BU250" s="96"/>
      <c r="BV250" s="157" t="str">
        <f t="shared" si="143"/>
        <v/>
      </c>
      <c r="BW250" s="158" t="str">
        <f t="shared" si="144"/>
        <v/>
      </c>
      <c r="BY250" s="85" t="str">
        <f>IF(ISNUMBER(AE250),IF(ISNUMBER(MATRIX!Y250),MATRIX!Y250,"n/a"),"")</f>
        <v/>
      </c>
      <c r="BZ250" s="86" t="str">
        <f t="shared" si="145"/>
        <v/>
      </c>
    </row>
    <row r="251" spans="1:78">
      <c r="A251" s="106" t="e">
        <f>MATRIX!A251</f>
        <v>#N/A</v>
      </c>
      <c r="B251" s="11" t="e">
        <f>IF(MATRIX!B251&lt;&gt;0,MATRIX!B251,"-")</f>
        <v>#N/A</v>
      </c>
      <c r="D251" t="b">
        <f>ISNUMBER(MATRIX!K251)</f>
        <v>0</v>
      </c>
      <c r="E251" t="b">
        <f>ISNUMBER(MATRIX!L251)</f>
        <v>0</v>
      </c>
      <c r="F251" t="b">
        <f>ISNUMBER(MATRIX!M251)</f>
        <v>0</v>
      </c>
      <c r="H251" t="b">
        <f>ISNUMBER(MATRIX!Q251)</f>
        <v>0</v>
      </c>
      <c r="I251" t="b">
        <f>ISNUMBER(MATRIX!R251)</f>
        <v>0</v>
      </c>
      <c r="K251" t="e">
        <f>AND(WLT&lt;=MATRIX!K251,MATRIX!K251&lt;=PIU*WLT)</f>
        <v>#N/A</v>
      </c>
      <c r="L251" t="e">
        <f>AND(WLT&lt;=MATRIX!L251,MATRIX!L251&lt;=PIU*WLT)</f>
        <v>#N/A</v>
      </c>
      <c r="M251" t="e">
        <f>AND(WLT&lt;=MATRIX!M251,MATRIX!M251&lt;=PIU*WLT)</f>
        <v>#N/A</v>
      </c>
      <c r="O251" t="e">
        <f>AND(WLT&lt;=MATRIX!Q251,MATRIX!Q251&lt;=PIU*WLT)</f>
        <v>#N/A</v>
      </c>
      <c r="P251" t="e">
        <f>AND(WLT&lt;=MATRIX!R251,MATRIX!R251&lt;=PIU*WLT)</f>
        <v>#N/A</v>
      </c>
      <c r="R251" t="b">
        <f t="shared" si="146"/>
        <v>1</v>
      </c>
      <c r="S251" t="b">
        <f t="shared" si="147"/>
        <v>0</v>
      </c>
      <c r="T251" t="b">
        <f t="shared" si="148"/>
        <v>0</v>
      </c>
      <c r="V251" s="1" t="e">
        <f>IF(AND(ISNUMBER(MATRIX!$F251),MATRIX!$F251&lt;&gt;0),NLT/MATRIX!$F251,"ERROR")</f>
        <v>#N/A</v>
      </c>
      <c r="X251" s="1" t="e">
        <f t="shared" si="129"/>
        <v>#N/A</v>
      </c>
      <c r="Y251" s="1" t="e">
        <f t="shared" si="130"/>
        <v>#N/A</v>
      </c>
      <c r="Z251" s="1" t="e">
        <f t="shared" si="131"/>
        <v>#N/A</v>
      </c>
      <c r="AB251" s="1" t="e">
        <f t="shared" si="132"/>
        <v>#N/A</v>
      </c>
      <c r="AC251" s="1" t="e">
        <f t="shared" si="133"/>
        <v>#N/A</v>
      </c>
      <c r="AE251" s="64" t="e">
        <f t="shared" si="134"/>
        <v>#N/A</v>
      </c>
      <c r="AF251" s="64" t="str">
        <f t="shared" si="135"/>
        <v/>
      </c>
      <c r="AH251" s="62" t="str">
        <f>IF(ISNUMBER(AE251),AE251*MATRIX!E251,"-")</f>
        <v>-</v>
      </c>
      <c r="AJ251" s="215" t="str">
        <f>IF(ISNUMBER($AE251),IF(KP="kg",AE251*MATRIX!CB251,AE251*MATRIX!CB251*2.2),"-")</f>
        <v>-</v>
      </c>
      <c r="AK251" s="65" t="str">
        <f t="shared" si="136"/>
        <v/>
      </c>
      <c r="AM251" s="1" t="e">
        <f>IF(V251&lt;&gt;0,IF(COUNT(X251:Z251),IF(R251,MATRIX!K251,IF(S251,MATRIX!L251,IF(T251,MATRIX!M251,S))),IF(COUNT(AB251:AC251),IF(R251,MATRIX!Q251,IF(S251,MATRIX!R251,"--")),"---")),"")</f>
        <v>#N/A</v>
      </c>
      <c r="AO251" s="70" t="e">
        <f>IF(V251&lt;&gt;0,IF(COUNT(X251:Z251),AM251*AE251*MATRIX!F251,IF(COUNT(AB251:AC251),AM251*AE251*MATRIX!F251/2,"")),"")</f>
        <v>#N/A</v>
      </c>
      <c r="AQ251" s="40" t="str">
        <f>IF(ISNUMBER($AE251),IF(ISNUMBER(MATRIX!U251),IF(MATRIX!U251-INT(MATRIX!U251)=0,MATRIX!U251,"("&amp;MATRIX!U251&amp;")"),"n/a"),"")</f>
        <v/>
      </c>
      <c r="AR251" s="77"/>
      <c r="AS251" s="81" t="str">
        <f>IF(ISNUMBER(AE251), IF(ISNUMBER(MATRIX!AD251),AE251*MATRIX!AD251,"n/a"),"")</f>
        <v/>
      </c>
      <c r="AT251" s="77"/>
      <c r="AU251" s="83" t="str">
        <f>IF(ISNUMBER($AE251), IF(ISNUMBER(MATRIX!AF251),$AE251*MATRIX!AF251,"n/a"),"")</f>
        <v/>
      </c>
      <c r="AV251" s="77"/>
      <c r="AW251" s="81" t="str">
        <f>IF(ISNUMBER($AE251), IF(ISNUMBER(MATRIX!AP251),$AE251*MATRIX!AP251,"n/a"),"")</f>
        <v/>
      </c>
      <c r="AX251" s="77" t="s">
        <v>434</v>
      </c>
      <c r="AY251" s="83" t="str">
        <f>IF(ISNUMBER($AE251), IF(ISNUMBER(MATRIX!AR251),$AE251*MATRIX!AR251,"n/a"),"")</f>
        <v/>
      </c>
      <c r="BA251" s="217" t="str">
        <f>IF(ISNUMBER($AE251), IF(MV&gt;200,IF(ISNUMBER(MATRIX!CL251),MATRIX!CL251,"n/a"),IF(ISNUMBER(MATRIX!CH251),MATRIX!CH251,"n/a")),"")</f>
        <v/>
      </c>
      <c r="BB251" s="1"/>
      <c r="BC251" s="1" t="str">
        <f>IF(ISNUMBER(AE251),IF(AND(ISNUMBER('Lo-Z-OUTPUT'!BA251),'Lo-Z-OUTPUT'!BA251&lt;&gt;0),'Lo-Z-OUTPUT'!BA251,'Lo-Z-INPUT'!$K$15*'Lo-Z-INPUT'!$K$7),"")</f>
        <v/>
      </c>
      <c r="BD251" s="1"/>
      <c r="BE251" s="161" t="str">
        <f t="shared" si="137"/>
        <v/>
      </c>
      <c r="BF251" s="1"/>
      <c r="BG251" s="124" t="str">
        <f>IF(ISNUMBER($AE251),IF(MV&lt;200,IF(ISNUMBER(MATRIX!AE251),ROUND((MATRIX!AE251*IDLE/1000)*CKWH,2),"-"),IF(ISNUMBER(MATRIX!AQ251),ROUND((MATRIX!AQ251*IDLE/1000)*CKWH,2),"-")),"")</f>
        <v/>
      </c>
      <c r="BH251" s="125" t="str">
        <f t="shared" si="138"/>
        <v/>
      </c>
      <c r="BJ251" s="105" t="str">
        <f>IF(ISNUMBER($AE251),IF(MV&lt;200,IF(ISNUMBER(MATRIX!AG251),ROUND((MATRIX!AG251/1000)*RUNNING*CKWH,2),"-"),IF(ISNUMBER(MATRIX!AS251),ROUND((MATRIX!AS251/1000)*RUNNING*CKWH,2),"-")),"")</f>
        <v/>
      </c>
      <c r="BK251" s="126" t="str">
        <f t="shared" si="139"/>
        <v/>
      </c>
      <c r="BM251" s="129" t="str">
        <f t="shared" si="140"/>
        <v/>
      </c>
      <c r="BN251" s="127" t="str">
        <f t="shared" si="141"/>
        <v/>
      </c>
      <c r="BP251" s="101" t="str">
        <f>IF(ISNUMBER(AE251),IF(ISNUMBER(MATRIX!BU251),AE251*MATRIX!BU251,"n/a"),"")</f>
        <v/>
      </c>
      <c r="BQ251" s="72"/>
      <c r="BR251" s="72" t="str">
        <f>IF(ISNUMBER(AE251),IF(ISNUMBER(MATRIX!BV251*BE251),AE251*MATRIX!BV251*BE251,"n/a"),"")</f>
        <v/>
      </c>
      <c r="BS251" s="72"/>
      <c r="BT251" s="100" t="str">
        <f t="shared" si="142"/>
        <v/>
      </c>
      <c r="BU251" s="96"/>
      <c r="BV251" s="157" t="str">
        <f t="shared" si="143"/>
        <v/>
      </c>
      <c r="BW251" s="158" t="str">
        <f t="shared" si="144"/>
        <v/>
      </c>
      <c r="BY251" s="85" t="str">
        <f>IF(ISNUMBER(AE251),IF(ISNUMBER(MATRIX!Y251),MATRIX!Y251,"n/a"),"")</f>
        <v/>
      </c>
      <c r="BZ251" s="86" t="str">
        <f t="shared" si="145"/>
        <v/>
      </c>
    </row>
    <row r="252" spans="1:78">
      <c r="A252" s="106" t="e">
        <f>MATRIX!A252</f>
        <v>#N/A</v>
      </c>
      <c r="B252" s="11" t="e">
        <f>IF(MATRIX!B252&lt;&gt;0,MATRIX!B252,"-")</f>
        <v>#N/A</v>
      </c>
      <c r="D252" t="b">
        <f>ISNUMBER(MATRIX!K252)</f>
        <v>0</v>
      </c>
      <c r="E252" t="b">
        <f>ISNUMBER(MATRIX!L252)</f>
        <v>0</v>
      </c>
      <c r="F252" t="b">
        <f>ISNUMBER(MATRIX!M252)</f>
        <v>0</v>
      </c>
      <c r="H252" t="b">
        <f>ISNUMBER(MATRIX!Q252)</f>
        <v>0</v>
      </c>
      <c r="I252" t="b">
        <f>ISNUMBER(MATRIX!R252)</f>
        <v>0</v>
      </c>
      <c r="K252" t="e">
        <f>AND(WLT&lt;=MATRIX!K252,MATRIX!K252&lt;=PIU*WLT)</f>
        <v>#N/A</v>
      </c>
      <c r="L252" t="e">
        <f>AND(WLT&lt;=MATRIX!L252,MATRIX!L252&lt;=PIU*WLT)</f>
        <v>#N/A</v>
      </c>
      <c r="M252" t="e">
        <f>AND(WLT&lt;=MATRIX!M252,MATRIX!M252&lt;=PIU*WLT)</f>
        <v>#N/A</v>
      </c>
      <c r="O252" t="e">
        <f>AND(WLT&lt;=MATRIX!Q252,MATRIX!Q252&lt;=PIU*WLT)</f>
        <v>#N/A</v>
      </c>
      <c r="P252" t="e">
        <f>AND(WLT&lt;=MATRIX!R252,MATRIX!R252&lt;=PIU*WLT)</f>
        <v>#N/A</v>
      </c>
      <c r="R252" t="b">
        <f t="shared" si="146"/>
        <v>1</v>
      </c>
      <c r="S252" t="b">
        <f t="shared" si="147"/>
        <v>0</v>
      </c>
      <c r="T252" t="b">
        <f t="shared" si="148"/>
        <v>0</v>
      </c>
      <c r="V252" s="1" t="e">
        <f>IF(AND(ISNUMBER(MATRIX!$F252),MATRIX!$F252&lt;&gt;0),NLT/MATRIX!$F252,"ERROR")</f>
        <v>#N/A</v>
      </c>
      <c r="X252" s="1" t="e">
        <f t="shared" si="129"/>
        <v>#N/A</v>
      </c>
      <c r="Y252" s="1" t="e">
        <f t="shared" si="130"/>
        <v>#N/A</v>
      </c>
      <c r="Z252" s="1" t="e">
        <f t="shared" si="131"/>
        <v>#N/A</v>
      </c>
      <c r="AB252" s="1" t="e">
        <f t="shared" si="132"/>
        <v>#N/A</v>
      </c>
      <c r="AC252" s="1" t="e">
        <f t="shared" si="133"/>
        <v>#N/A</v>
      </c>
      <c r="AE252" s="64" t="e">
        <f t="shared" si="134"/>
        <v>#N/A</v>
      </c>
      <c r="AF252" s="64" t="str">
        <f t="shared" si="135"/>
        <v/>
      </c>
      <c r="AH252" s="62" t="str">
        <f>IF(ISNUMBER(AE252),AE252*MATRIX!E252,"-")</f>
        <v>-</v>
      </c>
      <c r="AJ252" s="215" t="str">
        <f>IF(ISNUMBER($AE252),IF(KP="kg",AE252*MATRIX!CB252,AE252*MATRIX!CB252*2.2),"-")</f>
        <v>-</v>
      </c>
      <c r="AK252" s="65" t="str">
        <f t="shared" si="136"/>
        <v/>
      </c>
      <c r="AM252" s="1" t="e">
        <f>IF(V252&lt;&gt;0,IF(COUNT(X252:Z252),IF(R252,MATRIX!K252,IF(S252,MATRIX!L252,IF(T252,MATRIX!M252,S))),IF(COUNT(AB252:AC252),IF(R252,MATRIX!Q252,IF(S252,MATRIX!R252,"--")),"---")),"")</f>
        <v>#N/A</v>
      </c>
      <c r="AO252" s="70" t="e">
        <f>IF(V252&lt;&gt;0,IF(COUNT(X252:Z252),AM252*AE252*MATRIX!F252,IF(COUNT(AB252:AC252),AM252*AE252*MATRIX!F252/2,"")),"")</f>
        <v>#N/A</v>
      </c>
      <c r="AQ252" s="40" t="str">
        <f>IF(ISNUMBER($AE252),IF(ISNUMBER(MATRIX!U252),IF(MATRIX!U252-INT(MATRIX!U252)=0,MATRIX!U252,"("&amp;MATRIX!U252&amp;")"),"n/a"),"")</f>
        <v/>
      </c>
      <c r="AR252" s="77"/>
      <c r="AS252" s="81" t="str">
        <f>IF(ISNUMBER(AE252), IF(ISNUMBER(MATRIX!AD252),AE252*MATRIX!AD252,"n/a"),"")</f>
        <v/>
      </c>
      <c r="AT252" s="77"/>
      <c r="AU252" s="83" t="str">
        <f>IF(ISNUMBER($AE252), IF(ISNUMBER(MATRIX!AF252),$AE252*MATRIX!AF252,"n/a"),"")</f>
        <v/>
      </c>
      <c r="AV252" s="77"/>
      <c r="AW252" s="81" t="str">
        <f>IF(ISNUMBER($AE252), IF(ISNUMBER(MATRIX!AP252),$AE252*MATRIX!AP252,"n/a"),"")</f>
        <v/>
      </c>
      <c r="AX252" s="77" t="s">
        <v>434</v>
      </c>
      <c r="AY252" s="83" t="str">
        <f>IF(ISNUMBER($AE252), IF(ISNUMBER(MATRIX!AR252),$AE252*MATRIX!AR252,"n/a"),"")</f>
        <v/>
      </c>
      <c r="BA252" s="217" t="str">
        <f>IF(ISNUMBER($AE252), IF(MV&gt;200,IF(ISNUMBER(MATRIX!CL252),MATRIX!CL252,"n/a"),IF(ISNUMBER(MATRIX!CH252),MATRIX!CH252,"n/a")),"")</f>
        <v/>
      </c>
      <c r="BB252" s="1"/>
      <c r="BC252" s="1" t="str">
        <f>IF(ISNUMBER(AE252),IF(AND(ISNUMBER('Lo-Z-OUTPUT'!BA252),'Lo-Z-OUTPUT'!BA252&lt;&gt;0),'Lo-Z-OUTPUT'!BA252,'Lo-Z-INPUT'!$K$15*'Lo-Z-INPUT'!$K$7),"")</f>
        <v/>
      </c>
      <c r="BD252" s="1"/>
      <c r="BE252" s="161" t="str">
        <f t="shared" si="137"/>
        <v/>
      </c>
      <c r="BF252" s="1"/>
      <c r="BG252" s="124" t="str">
        <f>IF(ISNUMBER($AE252),IF(MV&lt;200,IF(ISNUMBER(MATRIX!AE252),ROUND((MATRIX!AE252*IDLE/1000)*CKWH,2),"-"),IF(ISNUMBER(MATRIX!AQ252),ROUND((MATRIX!AQ252*IDLE/1000)*CKWH,2),"-")),"")</f>
        <v/>
      </c>
      <c r="BH252" s="125" t="str">
        <f t="shared" si="138"/>
        <v/>
      </c>
      <c r="BJ252" s="105" t="str">
        <f>IF(ISNUMBER($AE252),IF(MV&lt;200,IF(ISNUMBER(MATRIX!AG252),ROUND((MATRIX!AG252/1000)*RUNNING*CKWH,2),"-"),IF(ISNUMBER(MATRIX!AS252),ROUND((MATRIX!AS252/1000)*RUNNING*CKWH,2),"-")),"")</f>
        <v/>
      </c>
      <c r="BK252" s="126" t="str">
        <f t="shared" si="139"/>
        <v/>
      </c>
      <c r="BM252" s="129" t="str">
        <f t="shared" si="140"/>
        <v/>
      </c>
      <c r="BN252" s="127" t="str">
        <f t="shared" si="141"/>
        <v/>
      </c>
      <c r="BP252" s="101" t="str">
        <f>IF(ISNUMBER(AE252),IF(ISNUMBER(MATRIX!BU252),AE252*MATRIX!BU252,"n/a"),"")</f>
        <v/>
      </c>
      <c r="BQ252" s="72"/>
      <c r="BR252" s="72" t="str">
        <f>IF(ISNUMBER(AE252),IF(ISNUMBER(MATRIX!BV252*BE252),AE252*MATRIX!BV252*BE252,"n/a"),"")</f>
        <v/>
      </c>
      <c r="BS252" s="72"/>
      <c r="BT252" s="100" t="str">
        <f t="shared" si="142"/>
        <v/>
      </c>
      <c r="BU252" s="96"/>
      <c r="BV252" s="157" t="str">
        <f t="shared" si="143"/>
        <v/>
      </c>
      <c r="BW252" s="158" t="str">
        <f t="shared" si="144"/>
        <v/>
      </c>
      <c r="BY252" s="85" t="str">
        <f>IF(ISNUMBER(AE252),IF(ISNUMBER(MATRIX!Y252),MATRIX!Y252,"n/a"),"")</f>
        <v/>
      </c>
      <c r="BZ252" s="86" t="str">
        <f t="shared" si="145"/>
        <v/>
      </c>
    </row>
    <row r="253" spans="1:78">
      <c r="A253" s="106" t="e">
        <f>MATRIX!A253</f>
        <v>#N/A</v>
      </c>
      <c r="B253" s="11" t="e">
        <f>IF(MATRIX!B253&lt;&gt;0,MATRIX!B253,"-")</f>
        <v>#N/A</v>
      </c>
      <c r="D253" t="b">
        <f>ISNUMBER(MATRIX!K253)</f>
        <v>0</v>
      </c>
      <c r="E253" t="b">
        <f>ISNUMBER(MATRIX!L253)</f>
        <v>0</v>
      </c>
      <c r="F253" t="b">
        <f>ISNUMBER(MATRIX!M253)</f>
        <v>0</v>
      </c>
      <c r="H253" t="b">
        <f>ISNUMBER(MATRIX!Q253)</f>
        <v>0</v>
      </c>
      <c r="I253" t="b">
        <f>ISNUMBER(MATRIX!R253)</f>
        <v>0</v>
      </c>
      <c r="K253" t="e">
        <f>AND(WLT&lt;=MATRIX!K253,MATRIX!K253&lt;=PIU*WLT)</f>
        <v>#N/A</v>
      </c>
      <c r="L253" t="e">
        <f>AND(WLT&lt;=MATRIX!L253,MATRIX!L253&lt;=PIU*WLT)</f>
        <v>#N/A</v>
      </c>
      <c r="M253" t="e">
        <f>AND(WLT&lt;=MATRIX!M253,MATRIX!M253&lt;=PIU*WLT)</f>
        <v>#N/A</v>
      </c>
      <c r="O253" t="e">
        <f>AND(WLT&lt;=MATRIX!Q253,MATRIX!Q253&lt;=PIU*WLT)</f>
        <v>#N/A</v>
      </c>
      <c r="P253" t="e">
        <f>AND(WLT&lt;=MATRIX!R253,MATRIX!R253&lt;=PIU*WLT)</f>
        <v>#N/A</v>
      </c>
      <c r="R253" t="b">
        <f t="shared" si="146"/>
        <v>1</v>
      </c>
      <c r="S253" t="b">
        <f t="shared" si="147"/>
        <v>0</v>
      </c>
      <c r="T253" t="b">
        <f t="shared" si="148"/>
        <v>0</v>
      </c>
      <c r="V253" s="1" t="e">
        <f>IF(AND(ISNUMBER(MATRIX!$F253),MATRIX!$F253&lt;&gt;0),NLT/MATRIX!$F253,"ERROR")</f>
        <v>#N/A</v>
      </c>
      <c r="X253" s="1" t="e">
        <f t="shared" si="129"/>
        <v>#N/A</v>
      </c>
      <c r="Y253" s="1" t="e">
        <f t="shared" si="130"/>
        <v>#N/A</v>
      </c>
      <c r="Z253" s="1" t="e">
        <f t="shared" si="131"/>
        <v>#N/A</v>
      </c>
      <c r="AB253" s="1" t="e">
        <f t="shared" si="132"/>
        <v>#N/A</v>
      </c>
      <c r="AC253" s="1" t="e">
        <f t="shared" si="133"/>
        <v>#N/A</v>
      </c>
      <c r="AE253" s="64" t="e">
        <f t="shared" si="134"/>
        <v>#N/A</v>
      </c>
      <c r="AF253" s="64" t="str">
        <f t="shared" si="135"/>
        <v/>
      </c>
      <c r="AH253" s="62" t="str">
        <f>IF(ISNUMBER(AE253),AE253*MATRIX!E253,"-")</f>
        <v>-</v>
      </c>
      <c r="AJ253" s="215" t="str">
        <f>IF(ISNUMBER($AE253),IF(KP="kg",AE253*MATRIX!CB253,AE253*MATRIX!CB253*2.2),"-")</f>
        <v>-</v>
      </c>
      <c r="AK253" s="65" t="str">
        <f t="shared" si="136"/>
        <v/>
      </c>
      <c r="AM253" s="1" t="e">
        <f>IF(V253&lt;&gt;0,IF(COUNT(X253:Z253),IF(R253,MATRIX!K253,IF(S253,MATRIX!L253,IF(T253,MATRIX!M253,S))),IF(COUNT(AB253:AC253),IF(R253,MATRIX!Q253,IF(S253,MATRIX!R253,"--")),"---")),"")</f>
        <v>#N/A</v>
      </c>
      <c r="AO253" s="70" t="e">
        <f>IF(V253&lt;&gt;0,IF(COUNT(X253:Z253),AM253*AE253*MATRIX!F253,IF(COUNT(AB253:AC253),AM253*AE253*MATRIX!F253/2,"")),"")</f>
        <v>#N/A</v>
      </c>
      <c r="AQ253" s="40" t="str">
        <f>IF(ISNUMBER($AE253),IF(ISNUMBER(MATRIX!U253),IF(MATRIX!U253-INT(MATRIX!U253)=0,MATRIX!U253,"("&amp;MATRIX!U253&amp;")"),"n/a"),"")</f>
        <v/>
      </c>
      <c r="AR253" s="77"/>
      <c r="AS253" s="81" t="str">
        <f>IF(ISNUMBER(AE253), IF(ISNUMBER(MATRIX!AD253),AE253*MATRIX!AD253,"n/a"),"")</f>
        <v/>
      </c>
      <c r="AT253" s="77"/>
      <c r="AU253" s="83" t="str">
        <f>IF(ISNUMBER($AE253), IF(ISNUMBER(MATRIX!AF253),$AE253*MATRIX!AF253,"n/a"),"")</f>
        <v/>
      </c>
      <c r="AV253" s="77"/>
      <c r="AW253" s="81" t="str">
        <f>IF(ISNUMBER($AE253), IF(ISNUMBER(MATRIX!AP253),$AE253*MATRIX!AP253,"n/a"),"")</f>
        <v/>
      </c>
      <c r="AX253" s="77" t="s">
        <v>434</v>
      </c>
      <c r="AY253" s="83" t="str">
        <f>IF(ISNUMBER($AE253), IF(ISNUMBER(MATRIX!AR253),$AE253*MATRIX!AR253,"n/a"),"")</f>
        <v/>
      </c>
      <c r="BA253" s="217" t="str">
        <f>IF(ISNUMBER($AE253), IF(MV&gt;200,IF(ISNUMBER(MATRIX!CL253),MATRIX!CL253,"n/a"),IF(ISNUMBER(MATRIX!CH253),MATRIX!CH253,"n/a")),"")</f>
        <v/>
      </c>
      <c r="BB253" s="1"/>
      <c r="BC253" s="1" t="str">
        <f>IF(ISNUMBER(AE253),IF(AND(ISNUMBER('Lo-Z-OUTPUT'!BA253),'Lo-Z-OUTPUT'!BA253&lt;&gt;0),'Lo-Z-OUTPUT'!BA253,'Lo-Z-INPUT'!$K$15*'Lo-Z-INPUT'!$K$7),"")</f>
        <v/>
      </c>
      <c r="BD253" s="1"/>
      <c r="BE253" s="161" t="str">
        <f t="shared" si="137"/>
        <v/>
      </c>
      <c r="BF253" s="1"/>
      <c r="BG253" s="124" t="str">
        <f>IF(ISNUMBER($AE253),IF(MV&lt;200,IF(ISNUMBER(MATRIX!AE253),ROUND((MATRIX!AE253*IDLE/1000)*CKWH,2),"-"),IF(ISNUMBER(MATRIX!AQ253),ROUND((MATRIX!AQ253*IDLE/1000)*CKWH,2),"-")),"")</f>
        <v/>
      </c>
      <c r="BH253" s="125" t="str">
        <f t="shared" si="138"/>
        <v/>
      </c>
      <c r="BJ253" s="105" t="str">
        <f>IF(ISNUMBER($AE253),IF(MV&lt;200,IF(ISNUMBER(MATRIX!AG253),ROUND((MATRIX!AG253/1000)*RUNNING*CKWH,2),"-"),IF(ISNUMBER(MATRIX!AS253),ROUND((MATRIX!AS253/1000)*RUNNING*CKWH,2),"-")),"")</f>
        <v/>
      </c>
      <c r="BK253" s="126" t="str">
        <f t="shared" si="139"/>
        <v/>
      </c>
      <c r="BM253" s="129" t="str">
        <f t="shared" si="140"/>
        <v/>
      </c>
      <c r="BN253" s="127" t="str">
        <f t="shared" si="141"/>
        <v/>
      </c>
      <c r="BP253" s="101" t="str">
        <f>IF(ISNUMBER(AE253),IF(ISNUMBER(MATRIX!BU253),AE253*MATRIX!BU253,"n/a"),"")</f>
        <v/>
      </c>
      <c r="BQ253" s="72"/>
      <c r="BR253" s="72" t="str">
        <f>IF(ISNUMBER(AE253),IF(ISNUMBER(MATRIX!BV253*BE253),AE253*MATRIX!BV253*BE253,"n/a"),"")</f>
        <v/>
      </c>
      <c r="BS253" s="72"/>
      <c r="BT253" s="100" t="str">
        <f t="shared" si="142"/>
        <v/>
      </c>
      <c r="BU253" s="96"/>
      <c r="BV253" s="157" t="str">
        <f t="shared" si="143"/>
        <v/>
      </c>
      <c r="BW253" s="158" t="str">
        <f t="shared" si="144"/>
        <v/>
      </c>
      <c r="BY253" s="85" t="str">
        <f>IF(ISNUMBER(AE253),IF(ISNUMBER(MATRIX!Y253),MATRIX!Y253,"n/a"),"")</f>
        <v/>
      </c>
      <c r="BZ253" s="86" t="str">
        <f t="shared" si="145"/>
        <v/>
      </c>
    </row>
    <row r="254" spans="1:78">
      <c r="A254" s="106" t="e">
        <f>MATRIX!A254</f>
        <v>#N/A</v>
      </c>
      <c r="B254" s="11" t="e">
        <f>IF(MATRIX!B254&lt;&gt;0,MATRIX!B254,"-")</f>
        <v>#N/A</v>
      </c>
      <c r="D254" t="b">
        <f>ISNUMBER(MATRIX!K254)</f>
        <v>0</v>
      </c>
      <c r="E254" t="b">
        <f>ISNUMBER(MATRIX!L254)</f>
        <v>0</v>
      </c>
      <c r="F254" t="b">
        <f>ISNUMBER(MATRIX!M254)</f>
        <v>0</v>
      </c>
      <c r="H254" t="b">
        <f>ISNUMBER(MATRIX!Q254)</f>
        <v>0</v>
      </c>
      <c r="I254" t="b">
        <f>ISNUMBER(MATRIX!R254)</f>
        <v>0</v>
      </c>
      <c r="K254" t="e">
        <f>AND(WLT&lt;=MATRIX!K254,MATRIX!K254&lt;=PIU*WLT)</f>
        <v>#N/A</v>
      </c>
      <c r="L254" t="e">
        <f>AND(WLT&lt;=MATRIX!L254,MATRIX!L254&lt;=PIU*WLT)</f>
        <v>#N/A</v>
      </c>
      <c r="M254" t="e">
        <f>AND(WLT&lt;=MATRIX!M254,MATRIX!M254&lt;=PIU*WLT)</f>
        <v>#N/A</v>
      </c>
      <c r="O254" t="e">
        <f>AND(WLT&lt;=MATRIX!Q254,MATRIX!Q254&lt;=PIU*WLT)</f>
        <v>#N/A</v>
      </c>
      <c r="P254" t="e">
        <f>AND(WLT&lt;=MATRIX!R254,MATRIX!R254&lt;=PIU*WLT)</f>
        <v>#N/A</v>
      </c>
      <c r="R254" t="b">
        <f t="shared" si="146"/>
        <v>1</v>
      </c>
      <c r="S254" t="b">
        <f t="shared" si="147"/>
        <v>0</v>
      </c>
      <c r="T254" t="b">
        <f t="shared" si="148"/>
        <v>0</v>
      </c>
      <c r="V254" s="1" t="e">
        <f>IF(AND(ISNUMBER(MATRIX!$F254),MATRIX!$F254&lt;&gt;0),NLT/MATRIX!$F254,"ERROR")</f>
        <v>#N/A</v>
      </c>
      <c r="X254" s="1" t="e">
        <f t="shared" si="129"/>
        <v>#N/A</v>
      </c>
      <c r="Y254" s="1" t="e">
        <f t="shared" si="130"/>
        <v>#N/A</v>
      </c>
      <c r="Z254" s="1" t="e">
        <f t="shared" si="131"/>
        <v>#N/A</v>
      </c>
      <c r="AB254" s="1" t="e">
        <f t="shared" si="132"/>
        <v>#N/A</v>
      </c>
      <c r="AC254" s="1" t="e">
        <f t="shared" si="133"/>
        <v>#N/A</v>
      </c>
      <c r="AE254" s="64" t="e">
        <f t="shared" si="134"/>
        <v>#N/A</v>
      </c>
      <c r="AF254" s="64" t="str">
        <f t="shared" si="135"/>
        <v/>
      </c>
      <c r="AH254" s="62" t="str">
        <f>IF(ISNUMBER(AE254),AE254*MATRIX!E254,"-")</f>
        <v>-</v>
      </c>
      <c r="AJ254" s="215" t="str">
        <f>IF(ISNUMBER($AE254),IF(KP="kg",AE254*MATRIX!CB254,AE254*MATRIX!CB254*2.2),"-")</f>
        <v>-</v>
      </c>
      <c r="AK254" s="65" t="str">
        <f t="shared" si="136"/>
        <v/>
      </c>
      <c r="AM254" s="1" t="e">
        <f>IF(V254&lt;&gt;0,IF(COUNT(X254:Z254),IF(R254,MATRIX!K254,IF(S254,MATRIX!L254,IF(T254,MATRIX!M254,S))),IF(COUNT(AB254:AC254),IF(R254,MATRIX!Q254,IF(S254,MATRIX!R254,"--")),"---")),"")</f>
        <v>#N/A</v>
      </c>
      <c r="AO254" s="70" t="e">
        <f>IF(V254&lt;&gt;0,IF(COUNT(X254:Z254),AM254*AE254*MATRIX!F254,IF(COUNT(AB254:AC254),AM254*AE254*MATRIX!F254/2,"")),"")</f>
        <v>#N/A</v>
      </c>
      <c r="AQ254" s="40" t="str">
        <f>IF(ISNUMBER($AE254),IF(ISNUMBER(MATRIX!U254),IF(MATRIX!U254-INT(MATRIX!U254)=0,MATRIX!U254,"("&amp;MATRIX!U254&amp;")"),"n/a"),"")</f>
        <v/>
      </c>
      <c r="AR254" s="77"/>
      <c r="AS254" s="81" t="str">
        <f>IF(ISNUMBER(AE254), IF(ISNUMBER(MATRIX!AD254),AE254*MATRIX!AD254,"n/a"),"")</f>
        <v/>
      </c>
      <c r="AT254" s="77"/>
      <c r="AU254" s="83" t="str">
        <f>IF(ISNUMBER($AE254), IF(ISNUMBER(MATRIX!AF254),$AE254*MATRIX!AF254,"n/a"),"")</f>
        <v/>
      </c>
      <c r="AV254" s="77"/>
      <c r="AW254" s="81" t="str">
        <f>IF(ISNUMBER($AE254), IF(ISNUMBER(MATRIX!AP254),$AE254*MATRIX!AP254,"n/a"),"")</f>
        <v/>
      </c>
      <c r="AX254" s="77" t="s">
        <v>434</v>
      </c>
      <c r="AY254" s="83" t="str">
        <f>IF(ISNUMBER($AE254), IF(ISNUMBER(MATRIX!AR254),$AE254*MATRIX!AR254,"n/a"),"")</f>
        <v/>
      </c>
      <c r="BA254" s="217" t="str">
        <f>IF(ISNUMBER($AE254), IF(MV&gt;200,IF(ISNUMBER(MATRIX!CL254),MATRIX!CL254,"n/a"),IF(ISNUMBER(MATRIX!CH254),MATRIX!CH254,"n/a")),"")</f>
        <v/>
      </c>
      <c r="BB254" s="1"/>
      <c r="BC254" s="1" t="str">
        <f>IF(ISNUMBER(AE254),IF(AND(ISNUMBER('Lo-Z-OUTPUT'!BA254),'Lo-Z-OUTPUT'!BA254&lt;&gt;0),'Lo-Z-OUTPUT'!BA254,'Lo-Z-INPUT'!$K$15*'Lo-Z-INPUT'!$K$7),"")</f>
        <v/>
      </c>
      <c r="BD254" s="1"/>
      <c r="BE254" s="161" t="str">
        <f t="shared" si="137"/>
        <v/>
      </c>
      <c r="BF254" s="1"/>
      <c r="BG254" s="124" t="str">
        <f>IF(ISNUMBER($AE254),IF(MV&lt;200,IF(ISNUMBER(MATRIX!AE254),ROUND((MATRIX!AE254*IDLE/1000)*CKWH,2),"-"),IF(ISNUMBER(MATRIX!AQ254),ROUND((MATRIX!AQ254*IDLE/1000)*CKWH,2),"-")),"")</f>
        <v/>
      </c>
      <c r="BH254" s="125" t="str">
        <f t="shared" si="138"/>
        <v/>
      </c>
      <c r="BJ254" s="105" t="str">
        <f>IF(ISNUMBER($AE254),IF(MV&lt;200,IF(ISNUMBER(MATRIX!AG254),ROUND((MATRIX!AG254/1000)*RUNNING*CKWH,2),"-"),IF(ISNUMBER(MATRIX!AS254),ROUND((MATRIX!AS254/1000)*RUNNING*CKWH,2),"-")),"")</f>
        <v/>
      </c>
      <c r="BK254" s="126" t="str">
        <f t="shared" si="139"/>
        <v/>
      </c>
      <c r="BM254" s="129" t="str">
        <f t="shared" si="140"/>
        <v/>
      </c>
      <c r="BN254" s="127" t="str">
        <f t="shared" si="141"/>
        <v/>
      </c>
      <c r="BP254" s="101" t="str">
        <f>IF(ISNUMBER(AE254),IF(ISNUMBER(MATRIX!BU254),AE254*MATRIX!BU254,"n/a"),"")</f>
        <v/>
      </c>
      <c r="BQ254" s="72"/>
      <c r="BR254" s="72" t="str">
        <f>IF(ISNUMBER(AE254),IF(ISNUMBER(MATRIX!BV254*BE254),AE254*MATRIX!BV254*BE254,"n/a"),"")</f>
        <v/>
      </c>
      <c r="BS254" s="72"/>
      <c r="BT254" s="100" t="str">
        <f t="shared" si="142"/>
        <v/>
      </c>
      <c r="BU254" s="96"/>
      <c r="BV254" s="157" t="str">
        <f t="shared" si="143"/>
        <v/>
      </c>
      <c r="BW254" s="158" t="str">
        <f t="shared" si="144"/>
        <v/>
      </c>
      <c r="BY254" s="85" t="str">
        <f>IF(ISNUMBER(AE254),IF(ISNUMBER(MATRIX!Y254),MATRIX!Y254,"n/a"),"")</f>
        <v/>
      </c>
      <c r="BZ254" s="86" t="str">
        <f t="shared" si="145"/>
        <v/>
      </c>
    </row>
    <row r="255" spans="1:78">
      <c r="A255" s="106" t="e">
        <f>MATRIX!A255</f>
        <v>#N/A</v>
      </c>
      <c r="B255" s="11" t="e">
        <f>IF(MATRIX!B255&lt;&gt;0,MATRIX!B255,"-")</f>
        <v>#N/A</v>
      </c>
      <c r="D255" t="b">
        <f>ISNUMBER(MATRIX!K255)</f>
        <v>0</v>
      </c>
      <c r="E255" t="b">
        <f>ISNUMBER(MATRIX!L255)</f>
        <v>0</v>
      </c>
      <c r="F255" t="b">
        <f>ISNUMBER(MATRIX!M255)</f>
        <v>0</v>
      </c>
      <c r="H255" t="b">
        <f>ISNUMBER(MATRIX!Q255)</f>
        <v>0</v>
      </c>
      <c r="I255" t="b">
        <f>ISNUMBER(MATRIX!R255)</f>
        <v>0</v>
      </c>
      <c r="K255" t="e">
        <f>AND(WLT&lt;=MATRIX!K255,MATRIX!K255&lt;=PIU*WLT)</f>
        <v>#N/A</v>
      </c>
      <c r="L255" t="e">
        <f>AND(WLT&lt;=MATRIX!L255,MATRIX!L255&lt;=PIU*WLT)</f>
        <v>#N/A</v>
      </c>
      <c r="M255" t="e">
        <f>AND(WLT&lt;=MATRIX!M255,MATRIX!M255&lt;=PIU*WLT)</f>
        <v>#N/A</v>
      </c>
      <c r="O255" t="e">
        <f>AND(WLT&lt;=MATRIX!Q255,MATRIX!Q255&lt;=PIU*WLT)</f>
        <v>#N/A</v>
      </c>
      <c r="P255" t="e">
        <f>AND(WLT&lt;=MATRIX!R255,MATRIX!R255&lt;=PIU*WLT)</f>
        <v>#N/A</v>
      </c>
      <c r="R255" t="b">
        <f t="shared" si="146"/>
        <v>1</v>
      </c>
      <c r="S255" t="b">
        <f t="shared" si="147"/>
        <v>0</v>
      </c>
      <c r="T255" t="b">
        <f t="shared" si="148"/>
        <v>0</v>
      </c>
      <c r="V255" s="1" t="e">
        <f>IF(AND(ISNUMBER(MATRIX!$F255),MATRIX!$F255&lt;&gt;0),NLT/MATRIX!$F255,"ERROR")</f>
        <v>#N/A</v>
      </c>
      <c r="X255" s="1" t="e">
        <f t="shared" si="129"/>
        <v>#N/A</v>
      </c>
      <c r="Y255" s="1" t="e">
        <f t="shared" si="130"/>
        <v>#N/A</v>
      </c>
      <c r="Z255" s="1" t="e">
        <f t="shared" si="131"/>
        <v>#N/A</v>
      </c>
      <c r="AB255" s="1" t="e">
        <f t="shared" si="132"/>
        <v>#N/A</v>
      </c>
      <c r="AC255" s="1" t="e">
        <f t="shared" si="133"/>
        <v>#N/A</v>
      </c>
      <c r="AE255" s="64" t="e">
        <f t="shared" si="134"/>
        <v>#N/A</v>
      </c>
      <c r="AF255" s="64" t="str">
        <f t="shared" si="135"/>
        <v/>
      </c>
      <c r="AH255" s="62" t="str">
        <f>IF(ISNUMBER(AE255),AE255*MATRIX!E255,"-")</f>
        <v>-</v>
      </c>
      <c r="AJ255" s="215" t="str">
        <f>IF(ISNUMBER($AE255),IF(KP="kg",AE255*MATRIX!CB255,AE255*MATRIX!CB255*2.2),"-")</f>
        <v>-</v>
      </c>
      <c r="AK255" s="65" t="str">
        <f t="shared" si="136"/>
        <v/>
      </c>
      <c r="AM255" s="1" t="e">
        <f>IF(V255&lt;&gt;0,IF(COUNT(X255:Z255),IF(R255,MATRIX!K255,IF(S255,MATRIX!L255,IF(T255,MATRIX!M255,S))),IF(COUNT(AB255:AC255),IF(R255,MATRIX!Q255,IF(S255,MATRIX!R255,"--")),"---")),"")</f>
        <v>#N/A</v>
      </c>
      <c r="AO255" s="70" t="e">
        <f>IF(V255&lt;&gt;0,IF(COUNT(X255:Z255),AM255*AE255*MATRIX!F255,IF(COUNT(AB255:AC255),AM255*AE255*MATRIX!F255/2,"")),"")</f>
        <v>#N/A</v>
      </c>
      <c r="AQ255" s="40" t="str">
        <f>IF(ISNUMBER($AE255),IF(ISNUMBER(MATRIX!U255),IF(MATRIX!U255-INT(MATRIX!U255)=0,MATRIX!U255,"("&amp;MATRIX!U255&amp;")"),"n/a"),"")</f>
        <v/>
      </c>
      <c r="AR255" s="77"/>
      <c r="AS255" s="81" t="str">
        <f>IF(ISNUMBER(AE255), IF(ISNUMBER(MATRIX!AD255),AE255*MATRIX!AD255,"n/a"),"")</f>
        <v/>
      </c>
      <c r="AT255" s="77"/>
      <c r="AU255" s="83" t="str">
        <f>IF(ISNUMBER($AE255), IF(ISNUMBER(MATRIX!AF255),$AE255*MATRIX!AF255,"n/a"),"")</f>
        <v/>
      </c>
      <c r="AV255" s="77"/>
      <c r="AW255" s="81" t="str">
        <f>IF(ISNUMBER($AE255), IF(ISNUMBER(MATRIX!AP255),$AE255*MATRIX!AP255,"n/a"),"")</f>
        <v/>
      </c>
      <c r="AX255" s="77" t="s">
        <v>434</v>
      </c>
      <c r="AY255" s="83" t="str">
        <f>IF(ISNUMBER($AE255), IF(ISNUMBER(MATRIX!AR255),$AE255*MATRIX!AR255,"n/a"),"")</f>
        <v/>
      </c>
      <c r="BA255" s="217" t="str">
        <f>IF(ISNUMBER($AE255), IF(MV&gt;200,IF(ISNUMBER(MATRIX!CL255),MATRIX!CL255,"n/a"),IF(ISNUMBER(MATRIX!CH255),MATRIX!CH255,"n/a")),"")</f>
        <v/>
      </c>
      <c r="BB255" s="1"/>
      <c r="BC255" s="1" t="str">
        <f>IF(ISNUMBER(AE255),IF(AND(ISNUMBER('Lo-Z-OUTPUT'!BA255),'Lo-Z-OUTPUT'!BA255&lt;&gt;0),'Lo-Z-OUTPUT'!BA255,'Lo-Z-INPUT'!$K$15*'Lo-Z-INPUT'!$K$7),"")</f>
        <v/>
      </c>
      <c r="BD255" s="1"/>
      <c r="BE255" s="161" t="str">
        <f t="shared" si="137"/>
        <v/>
      </c>
      <c r="BF255" s="1"/>
      <c r="BG255" s="124" t="str">
        <f>IF(ISNUMBER($AE255),IF(MV&lt;200,IF(ISNUMBER(MATRIX!AE255),ROUND((MATRIX!AE255*IDLE/1000)*CKWH,2),"-"),IF(ISNUMBER(MATRIX!AQ255),ROUND((MATRIX!AQ255*IDLE/1000)*CKWH,2),"-")),"")</f>
        <v/>
      </c>
      <c r="BH255" s="125" t="str">
        <f t="shared" si="138"/>
        <v/>
      </c>
      <c r="BJ255" s="105" t="str">
        <f>IF(ISNUMBER($AE255),IF(MV&lt;200,IF(ISNUMBER(MATRIX!AG255),ROUND((MATRIX!AG255/1000)*RUNNING*CKWH,2),"-"),IF(ISNUMBER(MATRIX!AS255),ROUND((MATRIX!AS255/1000)*RUNNING*CKWH,2),"-")),"")</f>
        <v/>
      </c>
      <c r="BK255" s="126" t="str">
        <f t="shared" si="139"/>
        <v/>
      </c>
      <c r="BM255" s="129" t="str">
        <f t="shared" si="140"/>
        <v/>
      </c>
      <c r="BN255" s="127" t="str">
        <f t="shared" si="141"/>
        <v/>
      </c>
      <c r="BP255" s="101" t="str">
        <f>IF(ISNUMBER(AE255),IF(ISNUMBER(MATRIX!BU255),AE255*MATRIX!BU255,"n/a"),"")</f>
        <v/>
      </c>
      <c r="BQ255" s="72"/>
      <c r="BR255" s="72" t="str">
        <f>IF(ISNUMBER(AE255),IF(ISNUMBER(MATRIX!BV255*BE255),AE255*MATRIX!BV255*BE255,"n/a"),"")</f>
        <v/>
      </c>
      <c r="BS255" s="72"/>
      <c r="BT255" s="100" t="str">
        <f t="shared" si="142"/>
        <v/>
      </c>
      <c r="BU255" s="96"/>
      <c r="BV255" s="157" t="str">
        <f t="shared" si="143"/>
        <v/>
      </c>
      <c r="BW255" s="158" t="str">
        <f t="shared" si="144"/>
        <v/>
      </c>
      <c r="BY255" s="85" t="str">
        <f>IF(ISNUMBER(AE255),IF(ISNUMBER(MATRIX!Y255),MATRIX!Y255,"n/a"),"")</f>
        <v/>
      </c>
      <c r="BZ255" s="86" t="str">
        <f t="shared" si="145"/>
        <v/>
      </c>
    </row>
    <row r="256" spans="1:78">
      <c r="A256" s="106" t="e">
        <f>MATRIX!A256</f>
        <v>#N/A</v>
      </c>
      <c r="B256" s="11" t="e">
        <f>IF(MATRIX!B256&lt;&gt;0,MATRIX!B256,"-")</f>
        <v>#N/A</v>
      </c>
      <c r="D256" t="b">
        <f>ISNUMBER(MATRIX!K256)</f>
        <v>0</v>
      </c>
      <c r="E256" t="b">
        <f>ISNUMBER(MATRIX!L256)</f>
        <v>0</v>
      </c>
      <c r="F256" t="b">
        <f>ISNUMBER(MATRIX!M256)</f>
        <v>0</v>
      </c>
      <c r="H256" t="b">
        <f>ISNUMBER(MATRIX!Q256)</f>
        <v>0</v>
      </c>
      <c r="I256" t="b">
        <f>ISNUMBER(MATRIX!R256)</f>
        <v>0</v>
      </c>
      <c r="K256" t="e">
        <f>AND(WLT&lt;=MATRIX!K256,MATRIX!K256&lt;=PIU*WLT)</f>
        <v>#N/A</v>
      </c>
      <c r="L256" t="e">
        <f>AND(WLT&lt;=MATRIX!L256,MATRIX!L256&lt;=PIU*WLT)</f>
        <v>#N/A</v>
      </c>
      <c r="M256" t="e">
        <f>AND(WLT&lt;=MATRIX!M256,MATRIX!M256&lt;=PIU*WLT)</f>
        <v>#N/A</v>
      </c>
      <c r="O256" t="e">
        <f>AND(WLT&lt;=MATRIX!Q256,MATRIX!Q256&lt;=PIU*WLT)</f>
        <v>#N/A</v>
      </c>
      <c r="P256" t="e">
        <f>AND(WLT&lt;=MATRIX!R256,MATRIX!R256&lt;=PIU*WLT)</f>
        <v>#N/A</v>
      </c>
      <c r="R256" t="b">
        <f t="shared" si="146"/>
        <v>1</v>
      </c>
      <c r="S256" t="b">
        <f t="shared" si="147"/>
        <v>0</v>
      </c>
      <c r="T256" t="b">
        <f t="shared" si="148"/>
        <v>0</v>
      </c>
      <c r="V256" s="1" t="e">
        <f>IF(AND(ISNUMBER(MATRIX!$F256),MATRIX!$F256&lt;&gt;0),NLT/MATRIX!$F256,"ERROR")</f>
        <v>#N/A</v>
      </c>
      <c r="X256" s="1" t="e">
        <f t="shared" si="129"/>
        <v>#N/A</v>
      </c>
      <c r="Y256" s="1" t="e">
        <f t="shared" si="130"/>
        <v>#N/A</v>
      </c>
      <c r="Z256" s="1" t="e">
        <f t="shared" si="131"/>
        <v>#N/A</v>
      </c>
      <c r="AB256" s="1" t="e">
        <f t="shared" si="132"/>
        <v>#N/A</v>
      </c>
      <c r="AC256" s="1" t="e">
        <f t="shared" si="133"/>
        <v>#N/A</v>
      </c>
      <c r="AE256" s="64" t="e">
        <f t="shared" si="134"/>
        <v>#N/A</v>
      </c>
      <c r="AF256" s="64" t="str">
        <f t="shared" si="135"/>
        <v/>
      </c>
      <c r="AH256" s="62" t="str">
        <f>IF(ISNUMBER(AE256),AE256*MATRIX!E256,"-")</f>
        <v>-</v>
      </c>
      <c r="AJ256" s="215" t="str">
        <f>IF(ISNUMBER($AE256),IF(KP="kg",AE256*MATRIX!CB256,AE256*MATRIX!CB256*2.2),"-")</f>
        <v>-</v>
      </c>
      <c r="AK256" s="65" t="str">
        <f t="shared" si="136"/>
        <v/>
      </c>
      <c r="AM256" s="1" t="e">
        <f>IF(V256&lt;&gt;0,IF(COUNT(X256:Z256),IF(R256,MATRIX!K256,IF(S256,MATRIX!L256,IF(T256,MATRIX!M256,S))),IF(COUNT(AB256:AC256),IF(R256,MATRIX!Q256,IF(S256,MATRIX!R256,"--")),"---")),"")</f>
        <v>#N/A</v>
      </c>
      <c r="AO256" s="70" t="e">
        <f>IF(V256&lt;&gt;0,IF(COUNT(X256:Z256),AM256*AE256*MATRIX!F256,IF(COUNT(AB256:AC256),AM256*AE256*MATRIX!F256/2,"")),"")</f>
        <v>#N/A</v>
      </c>
      <c r="AQ256" s="40" t="str">
        <f>IF(ISNUMBER($AE256),IF(ISNUMBER(MATRIX!U256),IF(MATRIX!U256-INT(MATRIX!U256)=0,MATRIX!U256,"("&amp;MATRIX!U256&amp;")"),"n/a"),"")</f>
        <v/>
      </c>
      <c r="AR256" s="77"/>
      <c r="AS256" s="81" t="str">
        <f>IF(ISNUMBER(AE256), IF(ISNUMBER(MATRIX!AD256),AE256*MATRIX!AD256,"n/a"),"")</f>
        <v/>
      </c>
      <c r="AT256" s="77"/>
      <c r="AU256" s="83" t="str">
        <f>IF(ISNUMBER($AE256), IF(ISNUMBER(MATRIX!AF256),$AE256*MATRIX!AF256,"n/a"),"")</f>
        <v/>
      </c>
      <c r="AV256" s="77"/>
      <c r="AW256" s="81" t="str">
        <f>IF(ISNUMBER($AE256), IF(ISNUMBER(MATRIX!AP256),$AE256*MATRIX!AP256,"n/a"),"")</f>
        <v/>
      </c>
      <c r="AX256" s="77" t="s">
        <v>434</v>
      </c>
      <c r="AY256" s="83" t="str">
        <f>IF(ISNUMBER($AE256), IF(ISNUMBER(MATRIX!AR256),$AE256*MATRIX!AR256,"n/a"),"")</f>
        <v/>
      </c>
      <c r="BA256" s="217" t="str">
        <f>IF(ISNUMBER($AE256), IF(MV&gt;200,IF(ISNUMBER(MATRIX!CL256),MATRIX!CL256,"n/a"),IF(ISNUMBER(MATRIX!CH256),MATRIX!CH256,"n/a")),"")</f>
        <v/>
      </c>
      <c r="BB256" s="1"/>
      <c r="BC256" s="1" t="str">
        <f>IF(ISNUMBER(AE256),IF(AND(ISNUMBER('Lo-Z-OUTPUT'!BA256),'Lo-Z-OUTPUT'!BA256&lt;&gt;0),'Lo-Z-OUTPUT'!BA256,'Lo-Z-INPUT'!$K$15*'Lo-Z-INPUT'!$K$7),"")</f>
        <v/>
      </c>
      <c r="BD256" s="1"/>
      <c r="BE256" s="161" t="str">
        <f t="shared" si="137"/>
        <v/>
      </c>
      <c r="BF256" s="1"/>
      <c r="BG256" s="124" t="str">
        <f>IF(ISNUMBER($AE256),IF(MV&lt;200,IF(ISNUMBER(MATRIX!AE256),ROUND((MATRIX!AE256*IDLE/1000)*CKWH,2),"-"),IF(ISNUMBER(MATRIX!AQ256),ROUND((MATRIX!AQ256*IDLE/1000)*CKWH,2),"-")),"")</f>
        <v/>
      </c>
      <c r="BH256" s="125" t="str">
        <f t="shared" si="138"/>
        <v/>
      </c>
      <c r="BJ256" s="105" t="str">
        <f>IF(ISNUMBER($AE256),IF(MV&lt;200,IF(ISNUMBER(MATRIX!AG256),ROUND((MATRIX!AG256/1000)*RUNNING*CKWH,2),"-"),IF(ISNUMBER(MATRIX!AS256),ROUND((MATRIX!AS256/1000)*RUNNING*CKWH,2),"-")),"")</f>
        <v/>
      </c>
      <c r="BK256" s="126" t="str">
        <f t="shared" si="139"/>
        <v/>
      </c>
      <c r="BM256" s="129" t="str">
        <f t="shared" si="140"/>
        <v/>
      </c>
      <c r="BN256" s="127" t="str">
        <f t="shared" si="141"/>
        <v/>
      </c>
      <c r="BP256" s="101" t="str">
        <f>IF(ISNUMBER(AE256),IF(ISNUMBER(MATRIX!BU256),AE256*MATRIX!BU256,"n/a"),"")</f>
        <v/>
      </c>
      <c r="BQ256" s="72"/>
      <c r="BR256" s="72" t="str">
        <f>IF(ISNUMBER(AE256),IF(ISNUMBER(MATRIX!BV256*BE256),AE256*MATRIX!BV256*BE256,"n/a"),"")</f>
        <v/>
      </c>
      <c r="BS256" s="72"/>
      <c r="BT256" s="100" t="str">
        <f t="shared" si="142"/>
        <v/>
      </c>
      <c r="BU256" s="96"/>
      <c r="BV256" s="157" t="str">
        <f t="shared" si="143"/>
        <v/>
      </c>
      <c r="BW256" s="158" t="str">
        <f t="shared" si="144"/>
        <v/>
      </c>
      <c r="BY256" s="85" t="str">
        <f>IF(ISNUMBER(AE256),IF(ISNUMBER(MATRIX!Y256),MATRIX!Y256,"n/a"),"")</f>
        <v/>
      </c>
      <c r="BZ256" s="86" t="str">
        <f t="shared" si="145"/>
        <v/>
      </c>
    </row>
    <row r="257" spans="1:78">
      <c r="A257" s="106" t="e">
        <f>MATRIX!A257</f>
        <v>#N/A</v>
      </c>
      <c r="B257" s="11" t="e">
        <f>IF(MATRIX!B257&lt;&gt;0,MATRIX!B257,"-")</f>
        <v>#N/A</v>
      </c>
      <c r="D257" t="b">
        <f>ISNUMBER(MATRIX!K257)</f>
        <v>0</v>
      </c>
      <c r="E257" t="b">
        <f>ISNUMBER(MATRIX!L257)</f>
        <v>0</v>
      </c>
      <c r="F257" t="b">
        <f>ISNUMBER(MATRIX!M257)</f>
        <v>0</v>
      </c>
      <c r="H257" t="b">
        <f>ISNUMBER(MATRIX!Q257)</f>
        <v>0</v>
      </c>
      <c r="I257" t="b">
        <f>ISNUMBER(MATRIX!R257)</f>
        <v>0</v>
      </c>
      <c r="K257" t="e">
        <f>AND(WLT&lt;=MATRIX!K257,MATRIX!K257&lt;=PIU*WLT)</f>
        <v>#N/A</v>
      </c>
      <c r="L257" t="e">
        <f>AND(WLT&lt;=MATRIX!L257,MATRIX!L257&lt;=PIU*WLT)</f>
        <v>#N/A</v>
      </c>
      <c r="M257" t="e">
        <f>AND(WLT&lt;=MATRIX!M257,MATRIX!M257&lt;=PIU*WLT)</f>
        <v>#N/A</v>
      </c>
      <c r="O257" t="e">
        <f>AND(WLT&lt;=MATRIX!Q257,MATRIX!Q257&lt;=PIU*WLT)</f>
        <v>#N/A</v>
      </c>
      <c r="P257" t="e">
        <f>AND(WLT&lt;=MATRIX!R257,MATRIX!R257&lt;=PIU*WLT)</f>
        <v>#N/A</v>
      </c>
      <c r="R257" t="b">
        <f t="shared" si="146"/>
        <v>1</v>
      </c>
      <c r="S257" t="b">
        <f t="shared" si="147"/>
        <v>0</v>
      </c>
      <c r="T257" t="b">
        <f t="shared" si="148"/>
        <v>0</v>
      </c>
      <c r="V257" s="1" t="e">
        <f>IF(AND(ISNUMBER(MATRIX!$F257),MATRIX!$F257&lt;&gt;0),NLT/MATRIX!$F257,"ERROR")</f>
        <v>#N/A</v>
      </c>
      <c r="X257" s="1" t="e">
        <f t="shared" si="129"/>
        <v>#N/A</v>
      </c>
      <c r="Y257" s="1" t="e">
        <f t="shared" si="130"/>
        <v>#N/A</v>
      </c>
      <c r="Z257" s="1" t="e">
        <f t="shared" si="131"/>
        <v>#N/A</v>
      </c>
      <c r="AB257" s="1" t="e">
        <f t="shared" si="132"/>
        <v>#N/A</v>
      </c>
      <c r="AC257" s="1" t="e">
        <f t="shared" si="133"/>
        <v>#N/A</v>
      </c>
      <c r="AE257" s="64" t="e">
        <f t="shared" si="134"/>
        <v>#N/A</v>
      </c>
      <c r="AF257" s="64" t="str">
        <f t="shared" si="135"/>
        <v/>
      </c>
      <c r="AH257" s="62" t="str">
        <f>IF(ISNUMBER(AE257),AE257*MATRIX!E257,"-")</f>
        <v>-</v>
      </c>
      <c r="AJ257" s="215" t="str">
        <f>IF(ISNUMBER($AE257),IF(KP="kg",AE257*MATRIX!CB257,AE257*MATRIX!CB257*2.2),"-")</f>
        <v>-</v>
      </c>
      <c r="AK257" s="65" t="str">
        <f t="shared" si="136"/>
        <v/>
      </c>
      <c r="AM257" s="1" t="e">
        <f>IF(V257&lt;&gt;0,IF(COUNT(X257:Z257),IF(R257,MATRIX!K257,IF(S257,MATRIX!L257,IF(T257,MATRIX!M257,S))),IF(COUNT(AB257:AC257),IF(R257,MATRIX!Q257,IF(S257,MATRIX!R257,"--")),"---")),"")</f>
        <v>#N/A</v>
      </c>
      <c r="AO257" s="70" t="e">
        <f>IF(V257&lt;&gt;0,IF(COUNT(X257:Z257),AM257*AE257*MATRIX!F257,IF(COUNT(AB257:AC257),AM257*AE257*MATRIX!F257/2,"")),"")</f>
        <v>#N/A</v>
      </c>
      <c r="AQ257" s="40" t="str">
        <f>IF(ISNUMBER($AE257),IF(ISNUMBER(MATRIX!U257),IF(MATRIX!U257-INT(MATRIX!U257)=0,MATRIX!U257,"("&amp;MATRIX!U257&amp;")"),"n/a"),"")</f>
        <v/>
      </c>
      <c r="AR257" s="77"/>
      <c r="AS257" s="81" t="str">
        <f>IF(ISNUMBER(AE257), IF(ISNUMBER(MATRIX!AD257),AE257*MATRIX!AD257,"n/a"),"")</f>
        <v/>
      </c>
      <c r="AT257" s="77"/>
      <c r="AU257" s="83" t="str">
        <f>IF(ISNUMBER($AE257), IF(ISNUMBER(MATRIX!AF257),$AE257*MATRIX!AF257,"n/a"),"")</f>
        <v/>
      </c>
      <c r="AV257" s="77"/>
      <c r="AW257" s="81" t="str">
        <f>IF(ISNUMBER($AE257), IF(ISNUMBER(MATRIX!AP257),$AE257*MATRIX!AP257,"n/a"),"")</f>
        <v/>
      </c>
      <c r="AX257" s="77" t="s">
        <v>434</v>
      </c>
      <c r="AY257" s="83" t="str">
        <f>IF(ISNUMBER($AE257), IF(ISNUMBER(MATRIX!AR257),$AE257*MATRIX!AR257,"n/a"),"")</f>
        <v/>
      </c>
      <c r="BA257" s="217" t="str">
        <f>IF(ISNUMBER($AE257), IF(MV&gt;200,IF(ISNUMBER(MATRIX!CL257),MATRIX!CL257,"n/a"),IF(ISNUMBER(MATRIX!CH257),MATRIX!CH257,"n/a")),"")</f>
        <v/>
      </c>
      <c r="BB257" s="1"/>
      <c r="BC257" s="1" t="str">
        <f>IF(ISNUMBER(AE257),IF(AND(ISNUMBER('Lo-Z-OUTPUT'!BA257),'Lo-Z-OUTPUT'!BA257&lt;&gt;0),'Lo-Z-OUTPUT'!BA257,'Lo-Z-INPUT'!$K$15*'Lo-Z-INPUT'!$K$7),"")</f>
        <v/>
      </c>
      <c r="BD257" s="1"/>
      <c r="BE257" s="161" t="str">
        <f t="shared" si="137"/>
        <v/>
      </c>
      <c r="BF257" s="1"/>
      <c r="BG257" s="124" t="str">
        <f>IF(ISNUMBER($AE257),IF(MV&lt;200,IF(ISNUMBER(MATRIX!AE257),ROUND((MATRIX!AE257*IDLE/1000)*CKWH,2),"-"),IF(ISNUMBER(MATRIX!AQ257),ROUND((MATRIX!AQ257*IDLE/1000)*CKWH,2),"-")),"")</f>
        <v/>
      </c>
      <c r="BH257" s="125" t="str">
        <f t="shared" si="138"/>
        <v/>
      </c>
      <c r="BJ257" s="105" t="str">
        <f>IF(ISNUMBER($AE257),IF(MV&lt;200,IF(ISNUMBER(MATRIX!AG257),ROUND((MATRIX!AG257/1000)*RUNNING*CKWH,2),"-"),IF(ISNUMBER(MATRIX!AS257),ROUND((MATRIX!AS257/1000)*RUNNING*CKWH,2),"-")),"")</f>
        <v/>
      </c>
      <c r="BK257" s="126" t="str">
        <f t="shared" si="139"/>
        <v/>
      </c>
      <c r="BM257" s="129" t="str">
        <f t="shared" si="140"/>
        <v/>
      </c>
      <c r="BN257" s="127" t="str">
        <f t="shared" si="141"/>
        <v/>
      </c>
      <c r="BP257" s="101" t="str">
        <f>IF(ISNUMBER(AE257),IF(ISNUMBER(MATRIX!BU257),AE257*MATRIX!BU257,"n/a"),"")</f>
        <v/>
      </c>
      <c r="BQ257" s="72"/>
      <c r="BR257" s="72" t="str">
        <f>IF(ISNUMBER(AE257),IF(ISNUMBER(MATRIX!BV257*BE257),AE257*MATRIX!BV257*BE257,"n/a"),"")</f>
        <v/>
      </c>
      <c r="BS257" s="72"/>
      <c r="BT257" s="100" t="str">
        <f t="shared" si="142"/>
        <v/>
      </c>
      <c r="BU257" s="96"/>
      <c r="BV257" s="157" t="str">
        <f t="shared" si="143"/>
        <v/>
      </c>
      <c r="BW257" s="158" t="str">
        <f t="shared" si="144"/>
        <v/>
      </c>
      <c r="BY257" s="85" t="str">
        <f>IF(ISNUMBER(AE257),IF(ISNUMBER(MATRIX!Y257),MATRIX!Y257,"n/a"),"")</f>
        <v/>
      </c>
      <c r="BZ257" s="86" t="str">
        <f t="shared" si="145"/>
        <v/>
      </c>
    </row>
    <row r="258" spans="1:78">
      <c r="A258" s="106" t="e">
        <f>MATRIX!A258</f>
        <v>#N/A</v>
      </c>
      <c r="B258" s="11" t="e">
        <f>IF(MATRIX!B258&lt;&gt;0,MATRIX!B258,"-")</f>
        <v>#N/A</v>
      </c>
      <c r="D258" t="b">
        <f>ISNUMBER(MATRIX!K258)</f>
        <v>0</v>
      </c>
      <c r="E258" t="b">
        <f>ISNUMBER(MATRIX!L258)</f>
        <v>0</v>
      </c>
      <c r="F258" t="b">
        <f>ISNUMBER(MATRIX!M258)</f>
        <v>0</v>
      </c>
      <c r="H258" t="b">
        <f>ISNUMBER(MATRIX!Q258)</f>
        <v>0</v>
      </c>
      <c r="I258" t="b">
        <f>ISNUMBER(MATRIX!R258)</f>
        <v>0</v>
      </c>
      <c r="K258" t="e">
        <f>AND(WLT&lt;=MATRIX!K258,MATRIX!K258&lt;=PIU*WLT)</f>
        <v>#N/A</v>
      </c>
      <c r="L258" t="e">
        <f>AND(WLT&lt;=MATRIX!L258,MATRIX!L258&lt;=PIU*WLT)</f>
        <v>#N/A</v>
      </c>
      <c r="M258" t="e">
        <f>AND(WLT&lt;=MATRIX!M258,MATRIX!M258&lt;=PIU*WLT)</f>
        <v>#N/A</v>
      </c>
      <c r="O258" t="e">
        <f>AND(WLT&lt;=MATRIX!Q258,MATRIX!Q258&lt;=PIU*WLT)</f>
        <v>#N/A</v>
      </c>
      <c r="P258" t="e">
        <f>AND(WLT&lt;=MATRIX!R258,MATRIX!R258&lt;=PIU*WLT)</f>
        <v>#N/A</v>
      </c>
      <c r="R258" t="b">
        <f t="shared" si="146"/>
        <v>1</v>
      </c>
      <c r="S258" t="b">
        <f t="shared" si="147"/>
        <v>0</v>
      </c>
      <c r="T258" t="b">
        <f t="shared" si="148"/>
        <v>0</v>
      </c>
      <c r="V258" s="1" t="e">
        <f>IF(AND(ISNUMBER(MATRIX!$F258),MATRIX!$F258&lt;&gt;0),NLT/MATRIX!$F258,"ERROR")</f>
        <v>#N/A</v>
      </c>
      <c r="X258" s="1" t="e">
        <f t="shared" si="129"/>
        <v>#N/A</v>
      </c>
      <c r="Y258" s="1" t="e">
        <f t="shared" si="130"/>
        <v>#N/A</v>
      </c>
      <c r="Z258" s="1" t="e">
        <f t="shared" si="131"/>
        <v>#N/A</v>
      </c>
      <c r="AB258" s="1" t="e">
        <f t="shared" si="132"/>
        <v>#N/A</v>
      </c>
      <c r="AC258" s="1" t="e">
        <f t="shared" si="133"/>
        <v>#N/A</v>
      </c>
      <c r="AE258" s="64" t="e">
        <f t="shared" si="134"/>
        <v>#N/A</v>
      </c>
      <c r="AF258" s="64" t="str">
        <f t="shared" si="135"/>
        <v/>
      </c>
      <c r="AH258" s="62" t="str">
        <f>IF(ISNUMBER(AE258),AE258*MATRIX!E258,"-")</f>
        <v>-</v>
      </c>
      <c r="AJ258" s="215" t="str">
        <f>IF(ISNUMBER($AE258),IF(KP="kg",AE258*MATRIX!CB258,AE258*MATRIX!CB258*2.2),"-")</f>
        <v>-</v>
      </c>
      <c r="AK258" s="65" t="str">
        <f t="shared" si="136"/>
        <v/>
      </c>
      <c r="AM258" s="1" t="e">
        <f>IF(V258&lt;&gt;0,IF(COUNT(X258:Z258),IF(R258,MATRIX!K258,IF(S258,MATRIX!L258,IF(T258,MATRIX!M258,S))),IF(COUNT(AB258:AC258),IF(R258,MATRIX!Q258,IF(S258,MATRIX!R258,"--")),"---")),"")</f>
        <v>#N/A</v>
      </c>
      <c r="AO258" s="70" t="e">
        <f>IF(V258&lt;&gt;0,IF(COUNT(X258:Z258),AM258*AE258*MATRIX!F258,IF(COUNT(AB258:AC258),AM258*AE258*MATRIX!F258/2,"")),"")</f>
        <v>#N/A</v>
      </c>
      <c r="AQ258" s="40" t="str">
        <f>IF(ISNUMBER($AE258),IF(ISNUMBER(MATRIX!U258),IF(MATRIX!U258-INT(MATRIX!U258)=0,MATRIX!U258,"("&amp;MATRIX!U258&amp;")"),"n/a"),"")</f>
        <v/>
      </c>
      <c r="AR258" s="77"/>
      <c r="AS258" s="81" t="str">
        <f>IF(ISNUMBER(AE258), IF(ISNUMBER(MATRIX!AD258),AE258*MATRIX!AD258,"n/a"),"")</f>
        <v/>
      </c>
      <c r="AT258" s="77"/>
      <c r="AU258" s="83" t="str">
        <f>IF(ISNUMBER($AE258), IF(ISNUMBER(MATRIX!AF258),$AE258*MATRIX!AF258,"n/a"),"")</f>
        <v/>
      </c>
      <c r="AV258" s="77"/>
      <c r="AW258" s="81" t="str">
        <f>IF(ISNUMBER($AE258), IF(ISNUMBER(MATRIX!AP258),$AE258*MATRIX!AP258,"n/a"),"")</f>
        <v/>
      </c>
      <c r="AX258" s="77" t="s">
        <v>434</v>
      </c>
      <c r="AY258" s="83" t="str">
        <f>IF(ISNUMBER($AE258), IF(ISNUMBER(MATRIX!AR258),$AE258*MATRIX!AR258,"n/a"),"")</f>
        <v/>
      </c>
      <c r="BA258" s="217" t="str">
        <f>IF(ISNUMBER($AE258), IF(MV&gt;200,IF(ISNUMBER(MATRIX!CL258),MATRIX!CL258,"n/a"),IF(ISNUMBER(MATRIX!CH258),MATRIX!CH258,"n/a")),"")</f>
        <v/>
      </c>
      <c r="BB258" s="1"/>
      <c r="BC258" s="1" t="str">
        <f>IF(ISNUMBER(AE258),IF(AND(ISNUMBER('Lo-Z-OUTPUT'!BA258),'Lo-Z-OUTPUT'!BA258&lt;&gt;0),'Lo-Z-OUTPUT'!BA258,'Lo-Z-INPUT'!$K$15*'Lo-Z-INPUT'!$K$7),"")</f>
        <v/>
      </c>
      <c r="BD258" s="1"/>
      <c r="BE258" s="161" t="str">
        <f t="shared" si="137"/>
        <v/>
      </c>
      <c r="BF258" s="1"/>
      <c r="BG258" s="124" t="str">
        <f>IF(ISNUMBER($AE258),IF(MV&lt;200,IF(ISNUMBER(MATRIX!AE258),ROUND((MATRIX!AE258*IDLE/1000)*CKWH,2),"-"),IF(ISNUMBER(MATRIX!AQ258),ROUND((MATRIX!AQ258*IDLE/1000)*CKWH,2),"-")),"")</f>
        <v/>
      </c>
      <c r="BH258" s="125" t="str">
        <f t="shared" si="138"/>
        <v/>
      </c>
      <c r="BJ258" s="105" t="str">
        <f>IF(ISNUMBER($AE258),IF(MV&lt;200,IF(ISNUMBER(MATRIX!AG258),ROUND((MATRIX!AG258/1000)*RUNNING*CKWH,2),"-"),IF(ISNUMBER(MATRIX!AS258),ROUND((MATRIX!AS258/1000)*RUNNING*CKWH,2),"-")),"")</f>
        <v/>
      </c>
      <c r="BK258" s="126" t="str">
        <f t="shared" si="139"/>
        <v/>
      </c>
      <c r="BM258" s="129" t="str">
        <f t="shared" si="140"/>
        <v/>
      </c>
      <c r="BN258" s="127" t="str">
        <f t="shared" si="141"/>
        <v/>
      </c>
      <c r="BP258" s="101" t="str">
        <f>IF(ISNUMBER(AE258),IF(ISNUMBER(MATRIX!BU258),AE258*MATRIX!BU258,"n/a"),"")</f>
        <v/>
      </c>
      <c r="BQ258" s="72"/>
      <c r="BR258" s="72" t="str">
        <f>IF(ISNUMBER(AE258),IF(ISNUMBER(MATRIX!BV258*BE258),AE258*MATRIX!BV258*BE258,"n/a"),"")</f>
        <v/>
      </c>
      <c r="BS258" s="72"/>
      <c r="BT258" s="100" t="str">
        <f t="shared" si="142"/>
        <v/>
      </c>
      <c r="BU258" s="96"/>
      <c r="BV258" s="157" t="str">
        <f t="shared" si="143"/>
        <v/>
      </c>
      <c r="BW258" s="158" t="str">
        <f t="shared" si="144"/>
        <v/>
      </c>
      <c r="BY258" s="85" t="str">
        <f>IF(ISNUMBER(AE258),IF(ISNUMBER(MATRIX!Y258),MATRIX!Y258,"n/a"),"")</f>
        <v/>
      </c>
      <c r="BZ258" s="86" t="str">
        <f t="shared" si="145"/>
        <v/>
      </c>
    </row>
    <row r="259" spans="1:78">
      <c r="A259" s="106" t="e">
        <f>MATRIX!A259</f>
        <v>#N/A</v>
      </c>
      <c r="B259" s="11" t="e">
        <f>IF(MATRIX!B259&lt;&gt;0,MATRIX!B259,"-")</f>
        <v>#N/A</v>
      </c>
      <c r="D259" t="b">
        <f>ISNUMBER(MATRIX!K259)</f>
        <v>0</v>
      </c>
      <c r="E259" t="b">
        <f>ISNUMBER(MATRIX!L259)</f>
        <v>0</v>
      </c>
      <c r="F259" t="b">
        <f>ISNUMBER(MATRIX!M259)</f>
        <v>0</v>
      </c>
      <c r="H259" t="b">
        <f>ISNUMBER(MATRIX!Q259)</f>
        <v>0</v>
      </c>
      <c r="I259" t="b">
        <f>ISNUMBER(MATRIX!R259)</f>
        <v>0</v>
      </c>
      <c r="K259" t="e">
        <f>AND(WLT&lt;=MATRIX!K259,MATRIX!K259&lt;=PIU*WLT)</f>
        <v>#N/A</v>
      </c>
      <c r="L259" t="e">
        <f>AND(WLT&lt;=MATRIX!L259,MATRIX!L259&lt;=PIU*WLT)</f>
        <v>#N/A</v>
      </c>
      <c r="M259" t="e">
        <f>AND(WLT&lt;=MATRIX!M259,MATRIX!M259&lt;=PIU*WLT)</f>
        <v>#N/A</v>
      </c>
      <c r="O259" t="e">
        <f>AND(WLT&lt;=MATRIX!Q259,MATRIX!Q259&lt;=PIU*WLT)</f>
        <v>#N/A</v>
      </c>
      <c r="P259" t="e">
        <f>AND(WLT&lt;=MATRIX!R259,MATRIX!R259&lt;=PIU*WLT)</f>
        <v>#N/A</v>
      </c>
      <c r="R259" t="b">
        <f t="shared" si="146"/>
        <v>1</v>
      </c>
      <c r="S259" t="b">
        <f t="shared" si="147"/>
        <v>0</v>
      </c>
      <c r="T259" t="b">
        <f t="shared" si="148"/>
        <v>0</v>
      </c>
      <c r="V259" s="1" t="e">
        <f>IF(AND(ISNUMBER(MATRIX!$F259),MATRIX!$F259&lt;&gt;0),NLT/MATRIX!$F259,"ERROR")</f>
        <v>#N/A</v>
      </c>
      <c r="X259" s="1" t="e">
        <f t="shared" si="129"/>
        <v>#N/A</v>
      </c>
      <c r="Y259" s="1" t="e">
        <f t="shared" si="130"/>
        <v>#N/A</v>
      </c>
      <c r="Z259" s="1" t="e">
        <f t="shared" si="131"/>
        <v>#N/A</v>
      </c>
      <c r="AB259" s="1" t="e">
        <f t="shared" si="132"/>
        <v>#N/A</v>
      </c>
      <c r="AC259" s="1" t="e">
        <f t="shared" si="133"/>
        <v>#N/A</v>
      </c>
      <c r="AE259" s="64" t="e">
        <f t="shared" si="134"/>
        <v>#N/A</v>
      </c>
      <c r="AF259" s="64" t="str">
        <f t="shared" si="135"/>
        <v/>
      </c>
      <c r="AH259" s="62" t="str">
        <f>IF(ISNUMBER(AE259),AE259*MATRIX!E259,"-")</f>
        <v>-</v>
      </c>
      <c r="AJ259" s="215" t="str">
        <f>IF(ISNUMBER($AE259),IF(KP="kg",AE259*MATRIX!CB259,AE259*MATRIX!CB259*2.2),"-")</f>
        <v>-</v>
      </c>
      <c r="AK259" s="65" t="str">
        <f t="shared" si="136"/>
        <v/>
      </c>
      <c r="AM259" s="1" t="e">
        <f>IF(V259&lt;&gt;0,IF(COUNT(X259:Z259),IF(R259,MATRIX!K259,IF(S259,MATRIX!L259,IF(T259,MATRIX!M259,S))),IF(COUNT(AB259:AC259),IF(R259,MATRIX!Q259,IF(S259,MATRIX!R259,"--")),"---")),"")</f>
        <v>#N/A</v>
      </c>
      <c r="AO259" s="70" t="e">
        <f>IF(V259&lt;&gt;0,IF(COUNT(X259:Z259),AM259*AE259*MATRIX!F259,IF(COUNT(AB259:AC259),AM259*AE259*MATRIX!F259/2,"")),"")</f>
        <v>#N/A</v>
      </c>
      <c r="AQ259" s="40" t="str">
        <f>IF(ISNUMBER($AE259),IF(ISNUMBER(MATRIX!U259),IF(MATRIX!U259-INT(MATRIX!U259)=0,MATRIX!U259,"("&amp;MATRIX!U259&amp;")"),"n/a"),"")</f>
        <v/>
      </c>
      <c r="AR259" s="77"/>
      <c r="AS259" s="81" t="str">
        <f>IF(ISNUMBER(AE259), IF(ISNUMBER(MATRIX!AD259),AE259*MATRIX!AD259,"n/a"),"")</f>
        <v/>
      </c>
      <c r="AT259" s="77"/>
      <c r="AU259" s="83" t="str">
        <f>IF(ISNUMBER($AE259), IF(ISNUMBER(MATRIX!AF259),$AE259*MATRIX!AF259,"n/a"),"")</f>
        <v/>
      </c>
      <c r="AV259" s="77"/>
      <c r="AW259" s="81" t="str">
        <f>IF(ISNUMBER($AE259), IF(ISNUMBER(MATRIX!AP259),$AE259*MATRIX!AP259,"n/a"),"")</f>
        <v/>
      </c>
      <c r="AX259" s="77" t="s">
        <v>434</v>
      </c>
      <c r="AY259" s="83" t="str">
        <f>IF(ISNUMBER($AE259), IF(ISNUMBER(MATRIX!AR259),$AE259*MATRIX!AR259,"n/a"),"")</f>
        <v/>
      </c>
      <c r="BA259" s="217" t="str">
        <f>IF(ISNUMBER($AE259), IF(MV&gt;200,IF(ISNUMBER(MATRIX!CL259),MATRIX!CL259,"n/a"),IF(ISNUMBER(MATRIX!CH259),MATRIX!CH259,"n/a")),"")</f>
        <v/>
      </c>
      <c r="BB259" s="1"/>
      <c r="BC259" s="1" t="str">
        <f>IF(ISNUMBER(AE259),IF(AND(ISNUMBER('Lo-Z-OUTPUT'!BA259),'Lo-Z-OUTPUT'!BA259&lt;&gt;0),'Lo-Z-OUTPUT'!BA259,'Lo-Z-INPUT'!$K$15*'Lo-Z-INPUT'!$K$7),"")</f>
        <v/>
      </c>
      <c r="BD259" s="1"/>
      <c r="BE259" s="161" t="str">
        <f t="shared" si="137"/>
        <v/>
      </c>
      <c r="BF259" s="1"/>
      <c r="BG259" s="124" t="str">
        <f>IF(ISNUMBER($AE259),IF(MV&lt;200,IF(ISNUMBER(MATRIX!AE259),ROUND((MATRIX!AE259*IDLE/1000)*CKWH,2),"-"),IF(ISNUMBER(MATRIX!AQ259),ROUND((MATRIX!AQ259*IDLE/1000)*CKWH,2),"-")),"")</f>
        <v/>
      </c>
      <c r="BH259" s="125" t="str">
        <f t="shared" si="138"/>
        <v/>
      </c>
      <c r="BJ259" s="105" t="str">
        <f>IF(ISNUMBER($AE259),IF(MV&lt;200,IF(ISNUMBER(MATRIX!AG259),ROUND((MATRIX!AG259/1000)*RUNNING*CKWH,2),"-"),IF(ISNUMBER(MATRIX!AS259),ROUND((MATRIX!AS259/1000)*RUNNING*CKWH,2),"-")),"")</f>
        <v/>
      </c>
      <c r="BK259" s="126" t="str">
        <f t="shared" si="139"/>
        <v/>
      </c>
      <c r="BM259" s="129" t="str">
        <f t="shared" si="140"/>
        <v/>
      </c>
      <c r="BN259" s="127" t="str">
        <f t="shared" si="141"/>
        <v/>
      </c>
      <c r="BP259" s="101" t="str">
        <f>IF(ISNUMBER(AE259),IF(ISNUMBER(MATRIX!BU259),AE259*MATRIX!BU259,"n/a"),"")</f>
        <v/>
      </c>
      <c r="BQ259" s="72"/>
      <c r="BR259" s="72" t="str">
        <f>IF(ISNUMBER(AE259),IF(ISNUMBER(MATRIX!BV259*BE259),AE259*MATRIX!BV259*BE259,"n/a"),"")</f>
        <v/>
      </c>
      <c r="BS259" s="72"/>
      <c r="BT259" s="100" t="str">
        <f t="shared" si="142"/>
        <v/>
      </c>
      <c r="BU259" s="96"/>
      <c r="BV259" s="157" t="str">
        <f t="shared" si="143"/>
        <v/>
      </c>
      <c r="BW259" s="158" t="str">
        <f t="shared" si="144"/>
        <v/>
      </c>
      <c r="BY259" s="85" t="str">
        <f>IF(ISNUMBER(AE259),IF(ISNUMBER(MATRIX!Y259),MATRIX!Y259,"n/a"),"")</f>
        <v/>
      </c>
      <c r="BZ259" s="86" t="str">
        <f t="shared" si="145"/>
        <v/>
      </c>
    </row>
    <row r="260" spans="1:78">
      <c r="A260" s="106" t="e">
        <f>MATRIX!A260</f>
        <v>#N/A</v>
      </c>
      <c r="B260" s="11" t="e">
        <f>IF(MATRIX!B260&lt;&gt;0,MATRIX!B260,"-")</f>
        <v>#N/A</v>
      </c>
      <c r="D260" t="b">
        <f>ISNUMBER(MATRIX!K260)</f>
        <v>0</v>
      </c>
      <c r="E260" t="b">
        <f>ISNUMBER(MATRIX!L260)</f>
        <v>0</v>
      </c>
      <c r="F260" t="b">
        <f>ISNUMBER(MATRIX!M260)</f>
        <v>0</v>
      </c>
      <c r="H260" t="b">
        <f>ISNUMBER(MATRIX!Q260)</f>
        <v>0</v>
      </c>
      <c r="I260" t="b">
        <f>ISNUMBER(MATRIX!R260)</f>
        <v>0</v>
      </c>
      <c r="K260" t="e">
        <f>AND(WLT&lt;=MATRIX!K260,MATRIX!K260&lt;=PIU*WLT)</f>
        <v>#N/A</v>
      </c>
      <c r="L260" t="e">
        <f>AND(WLT&lt;=MATRIX!L260,MATRIX!L260&lt;=PIU*WLT)</f>
        <v>#N/A</v>
      </c>
      <c r="M260" t="e">
        <f>AND(WLT&lt;=MATRIX!M260,MATRIX!M260&lt;=PIU*WLT)</f>
        <v>#N/A</v>
      </c>
      <c r="O260" t="e">
        <f>AND(WLT&lt;=MATRIX!Q260,MATRIX!Q260&lt;=PIU*WLT)</f>
        <v>#N/A</v>
      </c>
      <c r="P260" t="e">
        <f>AND(WLT&lt;=MATRIX!R260,MATRIX!R260&lt;=PIU*WLT)</f>
        <v>#N/A</v>
      </c>
      <c r="R260" t="b">
        <f t="shared" si="146"/>
        <v>1</v>
      </c>
      <c r="S260" t="b">
        <f t="shared" si="147"/>
        <v>0</v>
      </c>
      <c r="T260" t="b">
        <f t="shared" si="148"/>
        <v>0</v>
      </c>
      <c r="V260" s="1" t="e">
        <f>IF(AND(ISNUMBER(MATRIX!$F260),MATRIX!$F260&lt;&gt;0),NLT/MATRIX!$F260,"ERROR")</f>
        <v>#N/A</v>
      </c>
      <c r="X260" s="1" t="e">
        <f t="shared" si="129"/>
        <v>#N/A</v>
      </c>
      <c r="Y260" s="1" t="e">
        <f t="shared" si="130"/>
        <v>#N/A</v>
      </c>
      <c r="Z260" s="1" t="e">
        <f t="shared" si="131"/>
        <v>#N/A</v>
      </c>
      <c r="AB260" s="1" t="e">
        <f t="shared" si="132"/>
        <v>#N/A</v>
      </c>
      <c r="AC260" s="1" t="e">
        <f t="shared" si="133"/>
        <v>#N/A</v>
      </c>
      <c r="AE260" s="64" t="e">
        <f t="shared" si="134"/>
        <v>#N/A</v>
      </c>
      <c r="AF260" s="64" t="str">
        <f t="shared" si="135"/>
        <v/>
      </c>
      <c r="AH260" s="62" t="str">
        <f>IF(ISNUMBER(AE260),AE260*MATRIX!E260,"-")</f>
        <v>-</v>
      </c>
      <c r="AJ260" s="215" t="str">
        <f>IF(ISNUMBER($AE260),IF(KP="kg",AE260*MATRIX!CB260,AE260*MATRIX!CB260*2.2),"-")</f>
        <v>-</v>
      </c>
      <c r="AK260" s="65" t="str">
        <f t="shared" si="136"/>
        <v/>
      </c>
      <c r="AM260" s="1" t="e">
        <f>IF(V260&lt;&gt;0,IF(COUNT(X260:Z260),IF(R260,MATRIX!K260,IF(S260,MATRIX!L260,IF(T260,MATRIX!M260,S))),IF(COUNT(AB260:AC260),IF(R260,MATRIX!Q260,IF(S260,MATRIX!R260,"--")),"---")),"")</f>
        <v>#N/A</v>
      </c>
      <c r="AO260" s="70" t="e">
        <f>IF(V260&lt;&gt;0,IF(COUNT(X260:Z260),AM260*AE260*MATRIX!F260,IF(COUNT(AB260:AC260),AM260*AE260*MATRIX!F260/2,"")),"")</f>
        <v>#N/A</v>
      </c>
      <c r="AQ260" s="40" t="str">
        <f>IF(ISNUMBER($AE260),IF(ISNUMBER(MATRIX!U260),IF(MATRIX!U260-INT(MATRIX!U260)=0,MATRIX!U260,"("&amp;MATRIX!U260&amp;")"),"n/a"),"")</f>
        <v/>
      </c>
      <c r="AR260" s="77"/>
      <c r="AS260" s="81" t="str">
        <f>IF(ISNUMBER(AE260), IF(ISNUMBER(MATRIX!AD260),AE260*MATRIX!AD260,"n/a"),"")</f>
        <v/>
      </c>
      <c r="AT260" s="77"/>
      <c r="AU260" s="83" t="str">
        <f>IF(ISNUMBER($AE260), IF(ISNUMBER(MATRIX!AF260),$AE260*MATRIX!AF260,"n/a"),"")</f>
        <v/>
      </c>
      <c r="AV260" s="77"/>
      <c r="AW260" s="81" t="str">
        <f>IF(ISNUMBER($AE260), IF(ISNUMBER(MATRIX!AP260),$AE260*MATRIX!AP260,"n/a"),"")</f>
        <v/>
      </c>
      <c r="AX260" s="77" t="s">
        <v>434</v>
      </c>
      <c r="AY260" s="83" t="str">
        <f>IF(ISNUMBER($AE260), IF(ISNUMBER(MATRIX!AR260),$AE260*MATRIX!AR260,"n/a"),"")</f>
        <v/>
      </c>
      <c r="BA260" s="217" t="str">
        <f>IF(ISNUMBER($AE260), IF(MV&gt;200,IF(ISNUMBER(MATRIX!CL260),MATRIX!CL260,"n/a"),IF(ISNUMBER(MATRIX!CH260),MATRIX!CH260,"n/a")),"")</f>
        <v/>
      </c>
      <c r="BB260" s="1"/>
      <c r="BC260" s="1" t="str">
        <f>IF(ISNUMBER(AE260),IF(AND(ISNUMBER('Lo-Z-OUTPUT'!BA260),'Lo-Z-OUTPUT'!BA260&lt;&gt;0),'Lo-Z-OUTPUT'!BA260,'Lo-Z-INPUT'!$K$15*'Lo-Z-INPUT'!$K$7),"")</f>
        <v/>
      </c>
      <c r="BD260" s="1"/>
      <c r="BE260" s="161" t="str">
        <f t="shared" si="137"/>
        <v/>
      </c>
      <c r="BF260" s="1"/>
      <c r="BG260" s="124" t="str">
        <f>IF(ISNUMBER($AE260),IF(MV&lt;200,IF(ISNUMBER(MATRIX!AE260),ROUND((MATRIX!AE260*IDLE/1000)*CKWH,2),"-"),IF(ISNUMBER(MATRIX!AQ260),ROUND((MATRIX!AQ260*IDLE/1000)*CKWH,2),"-")),"")</f>
        <v/>
      </c>
      <c r="BH260" s="125" t="str">
        <f t="shared" si="138"/>
        <v/>
      </c>
      <c r="BJ260" s="105" t="str">
        <f>IF(ISNUMBER($AE260),IF(MV&lt;200,IF(ISNUMBER(MATRIX!AG260),ROUND((MATRIX!AG260/1000)*RUNNING*CKWH,2),"-"),IF(ISNUMBER(MATRIX!AS260),ROUND((MATRIX!AS260/1000)*RUNNING*CKWH,2),"-")),"")</f>
        <v/>
      </c>
      <c r="BK260" s="126" t="str">
        <f t="shared" si="139"/>
        <v/>
      </c>
      <c r="BM260" s="129" t="str">
        <f t="shared" si="140"/>
        <v/>
      </c>
      <c r="BN260" s="127" t="str">
        <f t="shared" si="141"/>
        <v/>
      </c>
      <c r="BP260" s="101" t="str">
        <f>IF(ISNUMBER(AE260),IF(ISNUMBER(MATRIX!BU260),AE260*MATRIX!BU260,"n/a"),"")</f>
        <v/>
      </c>
      <c r="BQ260" s="72"/>
      <c r="BR260" s="72" t="str">
        <f>IF(ISNUMBER(AE260),IF(ISNUMBER(MATRIX!BV260*BE260),AE260*MATRIX!BV260*BE260,"n/a"),"")</f>
        <v/>
      </c>
      <c r="BS260" s="72"/>
      <c r="BT260" s="100" t="str">
        <f t="shared" si="142"/>
        <v/>
      </c>
      <c r="BU260" s="96"/>
      <c r="BV260" s="157" t="str">
        <f t="shared" si="143"/>
        <v/>
      </c>
      <c r="BW260" s="158" t="str">
        <f t="shared" si="144"/>
        <v/>
      </c>
      <c r="BY260" s="85" t="str">
        <f>IF(ISNUMBER(AE260),IF(ISNUMBER(MATRIX!Y260),MATRIX!Y260,"n/a"),"")</f>
        <v/>
      </c>
      <c r="BZ260" s="86" t="str">
        <f t="shared" si="145"/>
        <v/>
      </c>
    </row>
    <row r="261" spans="1:78">
      <c r="A261" s="106" t="e">
        <f>MATRIX!A261</f>
        <v>#N/A</v>
      </c>
      <c r="B261" s="11" t="e">
        <f>IF(MATRIX!B261&lt;&gt;0,MATRIX!B261,"-")</f>
        <v>#N/A</v>
      </c>
      <c r="D261" t="b">
        <f>ISNUMBER(MATRIX!K261)</f>
        <v>0</v>
      </c>
      <c r="E261" t="b">
        <f>ISNUMBER(MATRIX!L261)</f>
        <v>0</v>
      </c>
      <c r="F261" t="b">
        <f>ISNUMBER(MATRIX!M261)</f>
        <v>0</v>
      </c>
      <c r="H261" t="b">
        <f>ISNUMBER(MATRIX!Q261)</f>
        <v>0</v>
      </c>
      <c r="I261" t="b">
        <f>ISNUMBER(MATRIX!R261)</f>
        <v>0</v>
      </c>
      <c r="K261" t="e">
        <f>AND(WLT&lt;=MATRIX!K261,MATRIX!K261&lt;=PIU*WLT)</f>
        <v>#N/A</v>
      </c>
      <c r="L261" t="e">
        <f>AND(WLT&lt;=MATRIX!L261,MATRIX!L261&lt;=PIU*WLT)</f>
        <v>#N/A</v>
      </c>
      <c r="M261" t="e">
        <f>AND(WLT&lt;=MATRIX!M261,MATRIX!M261&lt;=PIU*WLT)</f>
        <v>#N/A</v>
      </c>
      <c r="O261" t="e">
        <f>AND(WLT&lt;=MATRIX!Q261,MATRIX!Q261&lt;=PIU*WLT)</f>
        <v>#N/A</v>
      </c>
      <c r="P261" t="e">
        <f>AND(WLT&lt;=MATRIX!R261,MATRIX!R261&lt;=PIU*WLT)</f>
        <v>#N/A</v>
      </c>
      <c r="R261" t="b">
        <f t="shared" si="146"/>
        <v>1</v>
      </c>
      <c r="S261" t="b">
        <f t="shared" si="147"/>
        <v>0</v>
      </c>
      <c r="T261" t="b">
        <f t="shared" si="148"/>
        <v>0</v>
      </c>
      <c r="V261" s="1" t="e">
        <f>IF(AND(ISNUMBER(MATRIX!$F261),MATRIX!$F261&lt;&gt;0),NLT/MATRIX!$F261,"ERROR")</f>
        <v>#N/A</v>
      </c>
      <c r="X261" s="1" t="e">
        <f t="shared" si="129"/>
        <v>#N/A</v>
      </c>
      <c r="Y261" s="1" t="e">
        <f t="shared" si="130"/>
        <v>#N/A</v>
      </c>
      <c r="Z261" s="1" t="e">
        <f t="shared" si="131"/>
        <v>#N/A</v>
      </c>
      <c r="AB261" s="1" t="e">
        <f t="shared" si="132"/>
        <v>#N/A</v>
      </c>
      <c r="AC261" s="1" t="e">
        <f t="shared" si="133"/>
        <v>#N/A</v>
      </c>
      <c r="AE261" s="64" t="e">
        <f t="shared" si="134"/>
        <v>#N/A</v>
      </c>
      <c r="AF261" s="64" t="str">
        <f t="shared" si="135"/>
        <v/>
      </c>
      <c r="AH261" s="62" t="str">
        <f>IF(ISNUMBER(AE261),AE261*MATRIX!E261,"-")</f>
        <v>-</v>
      </c>
      <c r="AJ261" s="215" t="str">
        <f>IF(ISNUMBER($AE261),IF(KP="kg",AE261*MATRIX!CB261,AE261*MATRIX!CB261*2.2),"-")</f>
        <v>-</v>
      </c>
      <c r="AK261" s="65" t="str">
        <f t="shared" si="136"/>
        <v/>
      </c>
      <c r="AM261" s="1" t="e">
        <f>IF(V261&lt;&gt;0,IF(COUNT(X261:Z261),IF(R261,MATRIX!K261,IF(S261,MATRIX!L261,IF(T261,MATRIX!M261,S))),IF(COUNT(AB261:AC261),IF(R261,MATRIX!Q261,IF(S261,MATRIX!R261,"--")),"---")),"")</f>
        <v>#N/A</v>
      </c>
      <c r="AO261" s="70" t="e">
        <f>IF(V261&lt;&gt;0,IF(COUNT(X261:Z261),AM261*AE261*MATRIX!F261,IF(COUNT(AB261:AC261),AM261*AE261*MATRIX!F261/2,"")),"")</f>
        <v>#N/A</v>
      </c>
      <c r="AQ261" s="40" t="str">
        <f>IF(ISNUMBER($AE261),IF(ISNUMBER(MATRIX!U261),IF(MATRIX!U261-INT(MATRIX!U261)=0,MATRIX!U261,"("&amp;MATRIX!U261&amp;")"),"n/a"),"")</f>
        <v/>
      </c>
      <c r="AR261" s="77"/>
      <c r="AS261" s="81" t="str">
        <f>IF(ISNUMBER(AE261), IF(ISNUMBER(MATRIX!AD261),AE261*MATRIX!AD261,"n/a"),"")</f>
        <v/>
      </c>
      <c r="AT261" s="77"/>
      <c r="AU261" s="83" t="str">
        <f>IF(ISNUMBER($AE261), IF(ISNUMBER(MATRIX!AF261),$AE261*MATRIX!AF261,"n/a"),"")</f>
        <v/>
      </c>
      <c r="AV261" s="77"/>
      <c r="AW261" s="81" t="str">
        <f>IF(ISNUMBER($AE261), IF(ISNUMBER(MATRIX!AP261),$AE261*MATRIX!AP261,"n/a"),"")</f>
        <v/>
      </c>
      <c r="AX261" s="77" t="s">
        <v>434</v>
      </c>
      <c r="AY261" s="83" t="str">
        <f>IF(ISNUMBER($AE261), IF(ISNUMBER(MATRIX!AR261),$AE261*MATRIX!AR261,"n/a"),"")</f>
        <v/>
      </c>
      <c r="BA261" s="217" t="str">
        <f>IF(ISNUMBER($AE261), IF(MV&gt;200,IF(ISNUMBER(MATRIX!CL261),MATRIX!CL261,"n/a"),IF(ISNUMBER(MATRIX!CH261),MATRIX!CH261,"n/a")),"")</f>
        <v/>
      </c>
      <c r="BB261" s="1"/>
      <c r="BC261" s="1" t="str">
        <f>IF(ISNUMBER(AE261),IF(AND(ISNUMBER('Lo-Z-OUTPUT'!BA261),'Lo-Z-OUTPUT'!BA261&lt;&gt;0),'Lo-Z-OUTPUT'!BA261,'Lo-Z-INPUT'!$K$15*'Lo-Z-INPUT'!$K$7),"")</f>
        <v/>
      </c>
      <c r="BD261" s="1"/>
      <c r="BE261" s="161" t="str">
        <f t="shared" si="137"/>
        <v/>
      </c>
      <c r="BF261" s="1"/>
      <c r="BG261" s="124" t="str">
        <f>IF(ISNUMBER($AE261),IF(MV&lt;200,IF(ISNUMBER(MATRIX!AE261),ROUND((MATRIX!AE261*IDLE/1000)*CKWH,2),"-"),IF(ISNUMBER(MATRIX!AQ261),ROUND((MATRIX!AQ261*IDLE/1000)*CKWH,2),"-")),"")</f>
        <v/>
      </c>
      <c r="BH261" s="125" t="str">
        <f t="shared" si="138"/>
        <v/>
      </c>
      <c r="BJ261" s="105" t="str">
        <f>IF(ISNUMBER($AE261),IF(MV&lt;200,IF(ISNUMBER(MATRIX!AG261),ROUND((MATRIX!AG261/1000)*RUNNING*CKWH,2),"-"),IF(ISNUMBER(MATRIX!AS261),ROUND((MATRIX!AS261/1000)*RUNNING*CKWH,2),"-")),"")</f>
        <v/>
      </c>
      <c r="BK261" s="126" t="str">
        <f t="shared" si="139"/>
        <v/>
      </c>
      <c r="BM261" s="129" t="str">
        <f t="shared" si="140"/>
        <v/>
      </c>
      <c r="BN261" s="127" t="str">
        <f t="shared" si="141"/>
        <v/>
      </c>
      <c r="BP261" s="101" t="str">
        <f>IF(ISNUMBER(AE261),IF(ISNUMBER(MATRIX!BU261),AE261*MATRIX!BU261,"n/a"),"")</f>
        <v/>
      </c>
      <c r="BQ261" s="72"/>
      <c r="BR261" s="72" t="str">
        <f>IF(ISNUMBER(AE261),IF(ISNUMBER(MATRIX!BV261*BE261),AE261*MATRIX!BV261*BE261,"n/a"),"")</f>
        <v/>
      </c>
      <c r="BS261" s="72"/>
      <c r="BT261" s="100" t="str">
        <f t="shared" si="142"/>
        <v/>
      </c>
      <c r="BU261" s="96"/>
      <c r="BV261" s="157" t="str">
        <f t="shared" si="143"/>
        <v/>
      </c>
      <c r="BW261" s="158" t="str">
        <f t="shared" si="144"/>
        <v/>
      </c>
      <c r="BY261" s="85" t="str">
        <f>IF(ISNUMBER(AE261),IF(ISNUMBER(MATRIX!Y261),MATRIX!Y261,"n/a"),"")</f>
        <v/>
      </c>
      <c r="BZ261" s="86" t="str">
        <f t="shared" si="145"/>
        <v/>
      </c>
    </row>
    <row r="262" spans="1:78">
      <c r="A262" s="106" t="e">
        <f>MATRIX!A262</f>
        <v>#N/A</v>
      </c>
      <c r="B262" s="11" t="e">
        <f>IF(MATRIX!B262&lt;&gt;0,MATRIX!B262,"-")</f>
        <v>#N/A</v>
      </c>
      <c r="D262" t="b">
        <f>ISNUMBER(MATRIX!K262)</f>
        <v>0</v>
      </c>
      <c r="E262" t="b">
        <f>ISNUMBER(MATRIX!L262)</f>
        <v>0</v>
      </c>
      <c r="F262" t="b">
        <f>ISNUMBER(MATRIX!M262)</f>
        <v>0</v>
      </c>
      <c r="H262" t="b">
        <f>ISNUMBER(MATRIX!Q262)</f>
        <v>0</v>
      </c>
      <c r="I262" t="b">
        <f>ISNUMBER(MATRIX!R262)</f>
        <v>0</v>
      </c>
      <c r="K262" t="e">
        <f>AND(WLT&lt;=MATRIX!K262,MATRIX!K262&lt;=PIU*WLT)</f>
        <v>#N/A</v>
      </c>
      <c r="L262" t="e">
        <f>AND(WLT&lt;=MATRIX!L262,MATRIX!L262&lt;=PIU*WLT)</f>
        <v>#N/A</v>
      </c>
      <c r="M262" t="e">
        <f>AND(WLT&lt;=MATRIX!M262,MATRIX!M262&lt;=PIU*WLT)</f>
        <v>#N/A</v>
      </c>
      <c r="O262" t="e">
        <f>AND(WLT&lt;=MATRIX!Q262,MATRIX!Q262&lt;=PIU*WLT)</f>
        <v>#N/A</v>
      </c>
      <c r="P262" t="e">
        <f>AND(WLT&lt;=MATRIX!R262,MATRIX!R262&lt;=PIU*WLT)</f>
        <v>#N/A</v>
      </c>
      <c r="R262" t="b">
        <f t="shared" si="146"/>
        <v>1</v>
      </c>
      <c r="S262" t="b">
        <f t="shared" si="147"/>
        <v>0</v>
      </c>
      <c r="T262" t="b">
        <f t="shared" si="148"/>
        <v>0</v>
      </c>
      <c r="V262" s="1" t="e">
        <f>IF(AND(ISNUMBER(MATRIX!$F262),MATRIX!$F262&lt;&gt;0),NLT/MATRIX!$F262,"ERROR")</f>
        <v>#N/A</v>
      </c>
      <c r="X262" s="1" t="e">
        <f t="shared" si="129"/>
        <v>#N/A</v>
      </c>
      <c r="Y262" s="1" t="e">
        <f t="shared" si="130"/>
        <v>#N/A</v>
      </c>
      <c r="Z262" s="1" t="e">
        <f t="shared" si="131"/>
        <v>#N/A</v>
      </c>
      <c r="AB262" s="1" t="e">
        <f t="shared" si="132"/>
        <v>#N/A</v>
      </c>
      <c r="AC262" s="1" t="e">
        <f t="shared" si="133"/>
        <v>#N/A</v>
      </c>
      <c r="AE262" s="64" t="e">
        <f t="shared" si="134"/>
        <v>#N/A</v>
      </c>
      <c r="AF262" s="64" t="str">
        <f t="shared" si="135"/>
        <v/>
      </c>
      <c r="AH262" s="62" t="str">
        <f>IF(ISNUMBER(AE262),AE262*MATRIX!E262,"-")</f>
        <v>-</v>
      </c>
      <c r="AJ262" s="215" t="str">
        <f>IF(ISNUMBER($AE262),IF(KP="kg",AE262*MATRIX!CB262,AE262*MATRIX!CB262*2.2),"-")</f>
        <v>-</v>
      </c>
      <c r="AK262" s="65" t="str">
        <f t="shared" si="136"/>
        <v/>
      </c>
      <c r="AM262" s="1" t="e">
        <f>IF(V262&lt;&gt;0,IF(COUNT(X262:Z262),IF(R262,MATRIX!K262,IF(S262,MATRIX!L262,IF(T262,MATRIX!M262,S))),IF(COUNT(AB262:AC262),IF(R262,MATRIX!Q262,IF(S262,MATRIX!R262,"--")),"---")),"")</f>
        <v>#N/A</v>
      </c>
      <c r="AO262" s="70" t="e">
        <f>IF(V262&lt;&gt;0,IF(COUNT(X262:Z262),AM262*AE262*MATRIX!F262,IF(COUNT(AB262:AC262),AM262*AE262*MATRIX!F262/2,"")),"")</f>
        <v>#N/A</v>
      </c>
      <c r="AQ262" s="40" t="str">
        <f>IF(ISNUMBER($AE262),IF(ISNUMBER(MATRIX!U262),IF(MATRIX!U262-INT(MATRIX!U262)=0,MATRIX!U262,"("&amp;MATRIX!U262&amp;")"),"n/a"),"")</f>
        <v/>
      </c>
      <c r="AR262" s="77"/>
      <c r="AS262" s="81" t="str">
        <f>IF(ISNUMBER(AE262), IF(ISNUMBER(MATRIX!AD262),AE262*MATRIX!AD262,"n/a"),"")</f>
        <v/>
      </c>
      <c r="AT262" s="77"/>
      <c r="AU262" s="83" t="str">
        <f>IF(ISNUMBER($AE262), IF(ISNUMBER(MATRIX!AF262),$AE262*MATRIX!AF262,"n/a"),"")</f>
        <v/>
      </c>
      <c r="AV262" s="77"/>
      <c r="AW262" s="81" t="str">
        <f>IF(ISNUMBER($AE262), IF(ISNUMBER(MATRIX!AP262),$AE262*MATRIX!AP262,"n/a"),"")</f>
        <v/>
      </c>
      <c r="AX262" s="77" t="s">
        <v>434</v>
      </c>
      <c r="AY262" s="83" t="str">
        <f>IF(ISNUMBER($AE262), IF(ISNUMBER(MATRIX!AR262),$AE262*MATRIX!AR262,"n/a"),"")</f>
        <v/>
      </c>
      <c r="BA262" s="217" t="str">
        <f>IF(ISNUMBER($AE262), IF(MV&gt;200,IF(ISNUMBER(MATRIX!CL262),MATRIX!CL262,"n/a"),IF(ISNUMBER(MATRIX!CH262),MATRIX!CH262,"n/a")),"")</f>
        <v/>
      </c>
      <c r="BB262" s="1"/>
      <c r="BC262" s="1" t="str">
        <f>IF(ISNUMBER(AE262),IF(AND(ISNUMBER('Lo-Z-OUTPUT'!BA262),'Lo-Z-OUTPUT'!BA262&lt;&gt;0),'Lo-Z-OUTPUT'!BA262,'Lo-Z-INPUT'!$K$15*'Lo-Z-INPUT'!$K$7),"")</f>
        <v/>
      </c>
      <c r="BD262" s="1"/>
      <c r="BE262" s="161" t="str">
        <f t="shared" si="137"/>
        <v/>
      </c>
      <c r="BF262" s="1"/>
      <c r="BG262" s="124" t="str">
        <f>IF(ISNUMBER($AE262),IF(MV&lt;200,IF(ISNUMBER(MATRIX!AE262),ROUND((MATRIX!AE262*IDLE/1000)*CKWH,2),"-"),IF(ISNUMBER(MATRIX!AQ262),ROUND((MATRIX!AQ262*IDLE/1000)*CKWH,2),"-")),"")</f>
        <v/>
      </c>
      <c r="BH262" s="125" t="str">
        <f t="shared" si="138"/>
        <v/>
      </c>
      <c r="BJ262" s="105" t="str">
        <f>IF(ISNUMBER($AE262),IF(MV&lt;200,IF(ISNUMBER(MATRIX!AG262),ROUND((MATRIX!AG262/1000)*RUNNING*CKWH,2),"-"),IF(ISNUMBER(MATRIX!AS262),ROUND((MATRIX!AS262/1000)*RUNNING*CKWH,2),"-")),"")</f>
        <v/>
      </c>
      <c r="BK262" s="126" t="str">
        <f t="shared" si="139"/>
        <v/>
      </c>
      <c r="BM262" s="129" t="str">
        <f t="shared" si="140"/>
        <v/>
      </c>
      <c r="BN262" s="127" t="str">
        <f t="shared" si="141"/>
        <v/>
      </c>
      <c r="BP262" s="101" t="str">
        <f>IF(ISNUMBER(AE262),IF(ISNUMBER(MATRIX!BU262),AE262*MATRIX!BU262,"n/a"),"")</f>
        <v/>
      </c>
      <c r="BQ262" s="72"/>
      <c r="BR262" s="72" t="str">
        <f>IF(ISNUMBER(AE262),IF(ISNUMBER(MATRIX!BV262*BE262),AE262*MATRIX!BV262*BE262,"n/a"),"")</f>
        <v/>
      </c>
      <c r="BS262" s="72"/>
      <c r="BT262" s="100" t="str">
        <f t="shared" si="142"/>
        <v/>
      </c>
      <c r="BU262" s="96"/>
      <c r="BV262" s="157" t="str">
        <f t="shared" si="143"/>
        <v/>
      </c>
      <c r="BW262" s="158" t="str">
        <f t="shared" si="144"/>
        <v/>
      </c>
      <c r="BY262" s="85" t="str">
        <f>IF(ISNUMBER(AE262),IF(ISNUMBER(MATRIX!Y262),MATRIX!Y262,"n/a"),"")</f>
        <v/>
      </c>
      <c r="BZ262" s="86" t="str">
        <f t="shared" si="145"/>
        <v/>
      </c>
    </row>
    <row r="263" spans="1:78">
      <c r="A263" s="106" t="e">
        <f>MATRIX!A263</f>
        <v>#N/A</v>
      </c>
      <c r="B263" s="11" t="e">
        <f>IF(MATRIX!B263&lt;&gt;0,MATRIX!B263,"-")</f>
        <v>#N/A</v>
      </c>
      <c r="D263" t="b">
        <f>ISNUMBER(MATRIX!K263)</f>
        <v>0</v>
      </c>
      <c r="E263" t="b">
        <f>ISNUMBER(MATRIX!L263)</f>
        <v>0</v>
      </c>
      <c r="F263" t="b">
        <f>ISNUMBER(MATRIX!M263)</f>
        <v>0</v>
      </c>
      <c r="H263" t="b">
        <f>ISNUMBER(MATRIX!Q263)</f>
        <v>0</v>
      </c>
      <c r="I263" t="b">
        <f>ISNUMBER(MATRIX!R263)</f>
        <v>0</v>
      </c>
      <c r="K263" t="e">
        <f>AND(WLT&lt;=MATRIX!K263,MATRIX!K263&lt;=PIU*WLT)</f>
        <v>#N/A</v>
      </c>
      <c r="L263" t="e">
        <f>AND(WLT&lt;=MATRIX!L263,MATRIX!L263&lt;=PIU*WLT)</f>
        <v>#N/A</v>
      </c>
      <c r="M263" t="e">
        <f>AND(WLT&lt;=MATRIX!M263,MATRIX!M263&lt;=PIU*WLT)</f>
        <v>#N/A</v>
      </c>
      <c r="O263" t="e">
        <f>AND(WLT&lt;=MATRIX!Q263,MATRIX!Q263&lt;=PIU*WLT)</f>
        <v>#N/A</v>
      </c>
      <c r="P263" t="e">
        <f>AND(WLT&lt;=MATRIX!R263,MATRIX!R263&lt;=PIU*WLT)</f>
        <v>#N/A</v>
      </c>
      <c r="R263" t="b">
        <f t="shared" si="146"/>
        <v>1</v>
      </c>
      <c r="S263" t="b">
        <f t="shared" si="147"/>
        <v>0</v>
      </c>
      <c r="T263" t="b">
        <f t="shared" si="148"/>
        <v>0</v>
      </c>
      <c r="V263" s="1" t="e">
        <f>IF(AND(ISNUMBER(MATRIX!$F263),MATRIX!$F263&lt;&gt;0),NLT/MATRIX!$F263,"ERROR")</f>
        <v>#N/A</v>
      </c>
      <c r="X263" s="1" t="e">
        <f t="shared" si="129"/>
        <v>#N/A</v>
      </c>
      <c r="Y263" s="1" t="e">
        <f t="shared" si="130"/>
        <v>#N/A</v>
      </c>
      <c r="Z263" s="1" t="e">
        <f t="shared" si="131"/>
        <v>#N/A</v>
      </c>
      <c r="AB263" s="1" t="e">
        <f t="shared" si="132"/>
        <v>#N/A</v>
      </c>
      <c r="AC263" s="1" t="e">
        <f t="shared" si="133"/>
        <v>#N/A</v>
      </c>
      <c r="AE263" s="64" t="e">
        <f t="shared" si="134"/>
        <v>#N/A</v>
      </c>
      <c r="AF263" s="64" t="str">
        <f t="shared" si="135"/>
        <v/>
      </c>
      <c r="AH263" s="62" t="str">
        <f>IF(ISNUMBER(AE263),AE263*MATRIX!E263,"-")</f>
        <v>-</v>
      </c>
      <c r="AJ263" s="215" t="str">
        <f>IF(ISNUMBER($AE263),IF(KP="kg",AE263*MATRIX!CB263,AE263*MATRIX!CB263*2.2),"-")</f>
        <v>-</v>
      </c>
      <c r="AK263" s="65" t="str">
        <f t="shared" si="136"/>
        <v/>
      </c>
      <c r="AM263" s="1" t="e">
        <f>IF(V263&lt;&gt;0,IF(COUNT(X263:Z263),IF(R263,MATRIX!K263,IF(S263,MATRIX!L263,IF(T263,MATRIX!M263,S))),IF(COUNT(AB263:AC263),IF(R263,MATRIX!Q263,IF(S263,MATRIX!R263,"--")),"---")),"")</f>
        <v>#N/A</v>
      </c>
      <c r="AO263" s="70" t="e">
        <f>IF(V263&lt;&gt;0,IF(COUNT(X263:Z263),AM263*AE263*MATRIX!F263,IF(COUNT(AB263:AC263),AM263*AE263*MATRIX!F263/2,"")),"")</f>
        <v>#N/A</v>
      </c>
      <c r="AQ263" s="40" t="str">
        <f>IF(ISNUMBER($AE263),IF(ISNUMBER(MATRIX!U263),IF(MATRIX!U263-INT(MATRIX!U263)=0,MATRIX!U263,"("&amp;MATRIX!U263&amp;")"),"n/a"),"")</f>
        <v/>
      </c>
      <c r="AR263" s="77"/>
      <c r="AS263" s="81" t="str">
        <f>IF(ISNUMBER(AE263), IF(ISNUMBER(MATRIX!AD263),AE263*MATRIX!AD263,"n/a"),"")</f>
        <v/>
      </c>
      <c r="AT263" s="77"/>
      <c r="AU263" s="83" t="str">
        <f>IF(ISNUMBER($AE263), IF(ISNUMBER(MATRIX!AF263),$AE263*MATRIX!AF263,"n/a"),"")</f>
        <v/>
      </c>
      <c r="AV263" s="77"/>
      <c r="AW263" s="81" t="str">
        <f>IF(ISNUMBER($AE263), IF(ISNUMBER(MATRIX!AP263),$AE263*MATRIX!AP263,"n/a"),"")</f>
        <v/>
      </c>
      <c r="AX263" s="77" t="s">
        <v>434</v>
      </c>
      <c r="AY263" s="83" t="str">
        <f>IF(ISNUMBER($AE263), IF(ISNUMBER(MATRIX!AR263),$AE263*MATRIX!AR263,"n/a"),"")</f>
        <v/>
      </c>
      <c r="BA263" s="217" t="str">
        <f>IF(ISNUMBER($AE263), IF(MV&gt;200,IF(ISNUMBER(MATRIX!CL263),MATRIX!CL263,"n/a"),IF(ISNUMBER(MATRIX!CH263),MATRIX!CH263,"n/a")),"")</f>
        <v/>
      </c>
      <c r="BB263" s="1"/>
      <c r="BC263" s="1" t="str">
        <f>IF(ISNUMBER(AE263),IF(AND(ISNUMBER('Lo-Z-OUTPUT'!BA263),'Lo-Z-OUTPUT'!BA263&lt;&gt;0),'Lo-Z-OUTPUT'!BA263,'Lo-Z-INPUT'!$K$15*'Lo-Z-INPUT'!$K$7),"")</f>
        <v/>
      </c>
      <c r="BD263" s="1"/>
      <c r="BE263" s="161" t="str">
        <f t="shared" si="137"/>
        <v/>
      </c>
      <c r="BF263" s="1"/>
      <c r="BG263" s="124" t="str">
        <f>IF(ISNUMBER($AE263),IF(MV&lt;200,IF(ISNUMBER(MATRIX!AE263),ROUND((MATRIX!AE263*IDLE/1000)*CKWH,2),"-"),IF(ISNUMBER(MATRIX!AQ263),ROUND((MATRIX!AQ263*IDLE/1000)*CKWH,2),"-")),"")</f>
        <v/>
      </c>
      <c r="BH263" s="125" t="str">
        <f t="shared" si="138"/>
        <v/>
      </c>
      <c r="BJ263" s="105" t="str">
        <f>IF(ISNUMBER($AE263),IF(MV&lt;200,IF(ISNUMBER(MATRIX!AG263),ROUND((MATRIX!AG263/1000)*RUNNING*CKWH,2),"-"),IF(ISNUMBER(MATRIX!AS263),ROUND((MATRIX!AS263/1000)*RUNNING*CKWH,2),"-")),"")</f>
        <v/>
      </c>
      <c r="BK263" s="126" t="str">
        <f t="shared" si="139"/>
        <v/>
      </c>
      <c r="BM263" s="129" t="str">
        <f t="shared" si="140"/>
        <v/>
      </c>
      <c r="BN263" s="127" t="str">
        <f t="shared" si="141"/>
        <v/>
      </c>
      <c r="BP263" s="101" t="str">
        <f>IF(ISNUMBER(AE263),IF(ISNUMBER(MATRIX!BU263),AE263*MATRIX!BU263,"n/a"),"")</f>
        <v/>
      </c>
      <c r="BQ263" s="72"/>
      <c r="BR263" s="72" t="str">
        <f>IF(ISNUMBER(AE263),IF(ISNUMBER(MATRIX!BV263*BE263),AE263*MATRIX!BV263*BE263,"n/a"),"")</f>
        <v/>
      </c>
      <c r="BS263" s="72"/>
      <c r="BT263" s="100" t="str">
        <f t="shared" si="142"/>
        <v/>
      </c>
      <c r="BU263" s="96"/>
      <c r="BV263" s="157" t="str">
        <f t="shared" si="143"/>
        <v/>
      </c>
      <c r="BW263" s="158" t="str">
        <f t="shared" si="144"/>
        <v/>
      </c>
      <c r="BY263" s="85" t="str">
        <f>IF(ISNUMBER(AE263),IF(ISNUMBER(MATRIX!Y263),MATRIX!Y263,"n/a"),"")</f>
        <v/>
      </c>
      <c r="BZ263" s="86" t="str">
        <f t="shared" si="145"/>
        <v/>
      </c>
    </row>
    <row r="264" spans="1:78">
      <c r="A264" s="106" t="e">
        <f>MATRIX!A264</f>
        <v>#N/A</v>
      </c>
      <c r="B264" s="11" t="e">
        <f>IF(MATRIX!B264&lt;&gt;0,MATRIX!B264,"-")</f>
        <v>#N/A</v>
      </c>
      <c r="D264" t="b">
        <f>ISNUMBER(MATRIX!K264)</f>
        <v>0</v>
      </c>
      <c r="E264" t="b">
        <f>ISNUMBER(MATRIX!L264)</f>
        <v>0</v>
      </c>
      <c r="F264" t="b">
        <f>ISNUMBER(MATRIX!M264)</f>
        <v>0</v>
      </c>
      <c r="H264" t="b">
        <f>ISNUMBER(MATRIX!Q264)</f>
        <v>0</v>
      </c>
      <c r="I264" t="b">
        <f>ISNUMBER(MATRIX!R264)</f>
        <v>0</v>
      </c>
      <c r="K264" t="e">
        <f>AND(WLT&lt;=MATRIX!K264,MATRIX!K264&lt;=PIU*WLT)</f>
        <v>#N/A</v>
      </c>
      <c r="L264" t="e">
        <f>AND(WLT&lt;=MATRIX!L264,MATRIX!L264&lt;=PIU*WLT)</f>
        <v>#N/A</v>
      </c>
      <c r="M264" t="e">
        <f>AND(WLT&lt;=MATRIX!M264,MATRIX!M264&lt;=PIU*WLT)</f>
        <v>#N/A</v>
      </c>
      <c r="O264" t="e">
        <f>AND(WLT&lt;=MATRIX!Q264,MATRIX!Q264&lt;=PIU*WLT)</f>
        <v>#N/A</v>
      </c>
      <c r="P264" t="e">
        <f>AND(WLT&lt;=MATRIX!R264,MATRIX!R264&lt;=PIU*WLT)</f>
        <v>#N/A</v>
      </c>
      <c r="R264" t="b">
        <f t="shared" si="146"/>
        <v>1</v>
      </c>
      <c r="S264" t="b">
        <f t="shared" si="147"/>
        <v>0</v>
      </c>
      <c r="T264" t="b">
        <f t="shared" si="148"/>
        <v>0</v>
      </c>
      <c r="V264" s="1" t="e">
        <f>IF(AND(ISNUMBER(MATRIX!$F264),MATRIX!$F264&lt;&gt;0),NLT/MATRIX!$F264,"ERROR")</f>
        <v>#N/A</v>
      </c>
      <c r="X264" s="1" t="e">
        <f t="shared" si="129"/>
        <v>#N/A</v>
      </c>
      <c r="Y264" s="1" t="e">
        <f t="shared" si="130"/>
        <v>#N/A</v>
      </c>
      <c r="Z264" s="1" t="e">
        <f t="shared" si="131"/>
        <v>#N/A</v>
      </c>
      <c r="AB264" s="1" t="e">
        <f t="shared" si="132"/>
        <v>#N/A</v>
      </c>
      <c r="AC264" s="1" t="e">
        <f t="shared" si="133"/>
        <v>#N/A</v>
      </c>
      <c r="AE264" s="64" t="e">
        <f t="shared" si="134"/>
        <v>#N/A</v>
      </c>
      <c r="AF264" s="64" t="str">
        <f t="shared" si="135"/>
        <v/>
      </c>
      <c r="AH264" s="62" t="str">
        <f>IF(ISNUMBER(AE264),AE264*MATRIX!E264,"-")</f>
        <v>-</v>
      </c>
      <c r="AJ264" s="215" t="str">
        <f>IF(ISNUMBER($AE264),IF(KP="kg",AE264*MATRIX!CB264,AE264*MATRIX!CB264*2.2),"-")</f>
        <v>-</v>
      </c>
      <c r="AK264" s="65" t="str">
        <f t="shared" si="136"/>
        <v/>
      </c>
      <c r="AM264" s="1" t="e">
        <f>IF(V264&lt;&gt;0,IF(COUNT(X264:Z264),IF(R264,MATRIX!K264,IF(S264,MATRIX!L264,IF(T264,MATRIX!M264,S))),IF(COUNT(AB264:AC264),IF(R264,MATRIX!Q264,IF(S264,MATRIX!R264,"--")),"---")),"")</f>
        <v>#N/A</v>
      </c>
      <c r="AO264" s="70" t="e">
        <f>IF(V264&lt;&gt;0,IF(COUNT(X264:Z264),AM264*AE264*MATRIX!F264,IF(COUNT(AB264:AC264),AM264*AE264*MATRIX!F264/2,"")),"")</f>
        <v>#N/A</v>
      </c>
      <c r="AQ264" s="40" t="str">
        <f>IF(ISNUMBER($AE264),IF(ISNUMBER(MATRIX!U264),IF(MATRIX!U264-INT(MATRIX!U264)=0,MATRIX!U264,"("&amp;MATRIX!U264&amp;")"),"n/a"),"")</f>
        <v/>
      </c>
      <c r="AR264" s="77"/>
      <c r="AS264" s="81" t="str">
        <f>IF(ISNUMBER(AE264), IF(ISNUMBER(MATRIX!AD264),AE264*MATRIX!AD264,"n/a"),"")</f>
        <v/>
      </c>
      <c r="AT264" s="77"/>
      <c r="AU264" s="83" t="str">
        <f>IF(ISNUMBER($AE264), IF(ISNUMBER(MATRIX!AF264),$AE264*MATRIX!AF264,"n/a"),"")</f>
        <v/>
      </c>
      <c r="AV264" s="77"/>
      <c r="AW264" s="81" t="str">
        <f>IF(ISNUMBER($AE264), IF(ISNUMBER(MATRIX!AP264),$AE264*MATRIX!AP264,"n/a"),"")</f>
        <v/>
      </c>
      <c r="AX264" s="77" t="s">
        <v>434</v>
      </c>
      <c r="AY264" s="83" t="str">
        <f>IF(ISNUMBER($AE264), IF(ISNUMBER(MATRIX!AR264),$AE264*MATRIX!AR264,"n/a"),"")</f>
        <v/>
      </c>
      <c r="BA264" s="217" t="str">
        <f>IF(ISNUMBER($AE264), IF(MV&gt;200,IF(ISNUMBER(MATRIX!CL264),MATRIX!CL264,"n/a"),IF(ISNUMBER(MATRIX!CH264),MATRIX!CH264,"n/a")),"")</f>
        <v/>
      </c>
      <c r="BB264" s="1"/>
      <c r="BC264" s="1" t="str">
        <f>IF(ISNUMBER(AE264),IF(AND(ISNUMBER('Lo-Z-OUTPUT'!BA264),'Lo-Z-OUTPUT'!BA264&lt;&gt;0),'Lo-Z-OUTPUT'!BA264,'Lo-Z-INPUT'!$K$15*'Lo-Z-INPUT'!$K$7),"")</f>
        <v/>
      </c>
      <c r="BD264" s="1"/>
      <c r="BE264" s="161" t="str">
        <f t="shared" si="137"/>
        <v/>
      </c>
      <c r="BF264" s="1"/>
      <c r="BG264" s="124" t="str">
        <f>IF(ISNUMBER($AE264),IF(MV&lt;200,IF(ISNUMBER(MATRIX!AE264),ROUND((MATRIX!AE264*IDLE/1000)*CKWH,2),"-"),IF(ISNUMBER(MATRIX!AQ264),ROUND((MATRIX!AQ264*IDLE/1000)*CKWH,2),"-")),"")</f>
        <v/>
      </c>
      <c r="BH264" s="125" t="str">
        <f t="shared" si="138"/>
        <v/>
      </c>
      <c r="BJ264" s="105" t="str">
        <f>IF(ISNUMBER($AE264),IF(MV&lt;200,IF(ISNUMBER(MATRIX!AG264),ROUND((MATRIX!AG264/1000)*RUNNING*CKWH,2),"-"),IF(ISNUMBER(MATRIX!AS264),ROUND((MATRIX!AS264/1000)*RUNNING*CKWH,2),"-")),"")</f>
        <v/>
      </c>
      <c r="BK264" s="126" t="str">
        <f t="shared" si="139"/>
        <v/>
      </c>
      <c r="BM264" s="129" t="str">
        <f t="shared" si="140"/>
        <v/>
      </c>
      <c r="BN264" s="127" t="str">
        <f t="shared" si="141"/>
        <v/>
      </c>
      <c r="BP264" s="101" t="str">
        <f>IF(ISNUMBER(AE264),IF(ISNUMBER(MATRIX!BU264),AE264*MATRIX!BU264,"n/a"),"")</f>
        <v/>
      </c>
      <c r="BQ264" s="72"/>
      <c r="BR264" s="72" t="str">
        <f>IF(ISNUMBER(AE264),IF(ISNUMBER(MATRIX!BV264*BE264),AE264*MATRIX!BV264*BE264,"n/a"),"")</f>
        <v/>
      </c>
      <c r="BS264" s="72"/>
      <c r="BT264" s="100" t="str">
        <f t="shared" si="142"/>
        <v/>
      </c>
      <c r="BU264" s="96"/>
      <c r="BV264" s="157" t="str">
        <f t="shared" si="143"/>
        <v/>
      </c>
      <c r="BW264" s="158" t="str">
        <f t="shared" si="144"/>
        <v/>
      </c>
      <c r="BY264" s="85" t="str">
        <f>IF(ISNUMBER(AE264),IF(ISNUMBER(MATRIX!Y264),MATRIX!Y264,"n/a"),"")</f>
        <v/>
      </c>
      <c r="BZ264" s="86" t="str">
        <f t="shared" si="145"/>
        <v/>
      </c>
    </row>
    <row r="265" spans="1:78">
      <c r="A265" s="106" t="e">
        <f>MATRIX!A265</f>
        <v>#N/A</v>
      </c>
      <c r="B265" s="11" t="e">
        <f>IF(MATRIX!B265&lt;&gt;0,MATRIX!B265,"-")</f>
        <v>#N/A</v>
      </c>
      <c r="D265" t="b">
        <f>ISNUMBER(MATRIX!K265)</f>
        <v>0</v>
      </c>
      <c r="E265" t="b">
        <f>ISNUMBER(MATRIX!L265)</f>
        <v>0</v>
      </c>
      <c r="F265" t="b">
        <f>ISNUMBER(MATRIX!M265)</f>
        <v>0</v>
      </c>
      <c r="H265" t="b">
        <f>ISNUMBER(MATRIX!Q265)</f>
        <v>0</v>
      </c>
      <c r="I265" t="b">
        <f>ISNUMBER(MATRIX!R265)</f>
        <v>0</v>
      </c>
      <c r="K265" t="e">
        <f>AND(WLT&lt;=MATRIX!K265,MATRIX!K265&lt;=PIU*WLT)</f>
        <v>#N/A</v>
      </c>
      <c r="L265" t="e">
        <f>AND(WLT&lt;=MATRIX!L265,MATRIX!L265&lt;=PIU*WLT)</f>
        <v>#N/A</v>
      </c>
      <c r="M265" t="e">
        <f>AND(WLT&lt;=MATRIX!M265,MATRIX!M265&lt;=PIU*WLT)</f>
        <v>#N/A</v>
      </c>
      <c r="O265" t="e">
        <f>AND(WLT&lt;=MATRIX!Q265,MATRIX!Q265&lt;=PIU*WLT)</f>
        <v>#N/A</v>
      </c>
      <c r="P265" t="e">
        <f>AND(WLT&lt;=MATRIX!R265,MATRIX!R265&lt;=PIU*WLT)</f>
        <v>#N/A</v>
      </c>
      <c r="R265" t="b">
        <f t="shared" si="146"/>
        <v>1</v>
      </c>
      <c r="S265" t="b">
        <f t="shared" si="147"/>
        <v>0</v>
      </c>
      <c r="T265" t="b">
        <f t="shared" si="148"/>
        <v>0</v>
      </c>
      <c r="V265" s="1" t="e">
        <f>IF(AND(ISNUMBER(MATRIX!$F265),MATRIX!$F265&lt;&gt;0),NLT/MATRIX!$F265,"ERROR")</f>
        <v>#N/A</v>
      </c>
      <c r="X265" s="1" t="e">
        <f t="shared" si="129"/>
        <v>#N/A</v>
      </c>
      <c r="Y265" s="1" t="e">
        <f t="shared" si="130"/>
        <v>#N/A</v>
      </c>
      <c r="Z265" s="1" t="e">
        <f t="shared" si="131"/>
        <v>#N/A</v>
      </c>
      <c r="AB265" s="1" t="e">
        <f t="shared" si="132"/>
        <v>#N/A</v>
      </c>
      <c r="AC265" s="1" t="e">
        <f t="shared" si="133"/>
        <v>#N/A</v>
      </c>
      <c r="AE265" s="64" t="e">
        <f t="shared" si="134"/>
        <v>#N/A</v>
      </c>
      <c r="AF265" s="64" t="str">
        <f t="shared" si="135"/>
        <v/>
      </c>
      <c r="AH265" s="62" t="str">
        <f>IF(ISNUMBER(AE265),AE265*MATRIX!E265,"-")</f>
        <v>-</v>
      </c>
      <c r="AJ265" s="215" t="str">
        <f>IF(ISNUMBER($AE265),IF(KP="kg",AE265*MATRIX!CB265,AE265*MATRIX!CB265*2.2),"-")</f>
        <v>-</v>
      </c>
      <c r="AK265" s="65" t="str">
        <f t="shared" si="136"/>
        <v/>
      </c>
      <c r="AM265" s="1" t="e">
        <f>IF(V265&lt;&gt;0,IF(COUNT(X265:Z265),IF(R265,MATRIX!K265,IF(S265,MATRIX!L265,IF(T265,MATRIX!M265,S))),IF(COUNT(AB265:AC265),IF(R265,MATRIX!Q265,IF(S265,MATRIX!R265,"--")),"---")),"")</f>
        <v>#N/A</v>
      </c>
      <c r="AO265" s="70" t="e">
        <f>IF(V265&lt;&gt;0,IF(COUNT(X265:Z265),AM265*AE265*MATRIX!F265,IF(COUNT(AB265:AC265),AM265*AE265*MATRIX!F265/2,"")),"")</f>
        <v>#N/A</v>
      </c>
      <c r="AQ265" s="40" t="str">
        <f>IF(ISNUMBER($AE265),IF(ISNUMBER(MATRIX!U265),IF(MATRIX!U265-INT(MATRIX!U265)=0,MATRIX!U265,"("&amp;MATRIX!U265&amp;")"),"n/a"),"")</f>
        <v/>
      </c>
      <c r="AR265" s="77"/>
      <c r="AS265" s="81" t="str">
        <f>IF(ISNUMBER(AE265), IF(ISNUMBER(MATRIX!AD265),AE265*MATRIX!AD265,"n/a"),"")</f>
        <v/>
      </c>
      <c r="AT265" s="77"/>
      <c r="AU265" s="83" t="str">
        <f>IF(ISNUMBER($AE265), IF(ISNUMBER(MATRIX!AF265),$AE265*MATRIX!AF265,"n/a"),"")</f>
        <v/>
      </c>
      <c r="AV265" s="77"/>
      <c r="AW265" s="81" t="str">
        <f>IF(ISNUMBER($AE265), IF(ISNUMBER(MATRIX!AP265),$AE265*MATRIX!AP265,"n/a"),"")</f>
        <v/>
      </c>
      <c r="AX265" s="77" t="s">
        <v>434</v>
      </c>
      <c r="AY265" s="83" t="str">
        <f>IF(ISNUMBER($AE265), IF(ISNUMBER(MATRIX!AR265),$AE265*MATRIX!AR265,"n/a"),"")</f>
        <v/>
      </c>
      <c r="BA265" s="217" t="str">
        <f>IF(ISNUMBER($AE265), IF(MV&gt;200,IF(ISNUMBER(MATRIX!CL265),MATRIX!CL265,"n/a"),IF(ISNUMBER(MATRIX!CH265),MATRIX!CH265,"n/a")),"")</f>
        <v/>
      </c>
      <c r="BB265" s="1"/>
      <c r="BC265" s="1" t="str">
        <f>IF(ISNUMBER(AE265),IF(AND(ISNUMBER('Lo-Z-OUTPUT'!BA265),'Lo-Z-OUTPUT'!BA265&lt;&gt;0),'Lo-Z-OUTPUT'!BA265,'Lo-Z-INPUT'!$K$15*'Lo-Z-INPUT'!$K$7),"")</f>
        <v/>
      </c>
      <c r="BD265" s="1"/>
      <c r="BE265" s="161" t="str">
        <f t="shared" si="137"/>
        <v/>
      </c>
      <c r="BF265" s="1"/>
      <c r="BG265" s="124" t="str">
        <f>IF(ISNUMBER($AE265),IF(MV&lt;200,IF(ISNUMBER(MATRIX!AE265),ROUND((MATRIX!AE265*IDLE/1000)*CKWH,2),"-"),IF(ISNUMBER(MATRIX!AQ265),ROUND((MATRIX!AQ265*IDLE/1000)*CKWH,2),"-")),"")</f>
        <v/>
      </c>
      <c r="BH265" s="125" t="str">
        <f t="shared" si="138"/>
        <v/>
      </c>
      <c r="BJ265" s="105" t="str">
        <f>IF(ISNUMBER($AE265),IF(MV&lt;200,IF(ISNUMBER(MATRIX!AG265),ROUND((MATRIX!AG265/1000)*RUNNING*CKWH,2),"-"),IF(ISNUMBER(MATRIX!AS265),ROUND((MATRIX!AS265/1000)*RUNNING*CKWH,2),"-")),"")</f>
        <v/>
      </c>
      <c r="BK265" s="126" t="str">
        <f t="shared" si="139"/>
        <v/>
      </c>
      <c r="BM265" s="129" t="str">
        <f t="shared" si="140"/>
        <v/>
      </c>
      <c r="BN265" s="127" t="str">
        <f t="shared" si="141"/>
        <v/>
      </c>
      <c r="BP265" s="101" t="str">
        <f>IF(ISNUMBER(AE265),IF(ISNUMBER(MATRIX!BU265),AE265*MATRIX!BU265,"n/a"),"")</f>
        <v/>
      </c>
      <c r="BQ265" s="72"/>
      <c r="BR265" s="72" t="str">
        <f>IF(ISNUMBER(AE265),IF(ISNUMBER(MATRIX!BV265*BE265),AE265*MATRIX!BV265*BE265,"n/a"),"")</f>
        <v/>
      </c>
      <c r="BS265" s="72"/>
      <c r="BT265" s="100" t="str">
        <f t="shared" si="142"/>
        <v/>
      </c>
      <c r="BU265" s="96"/>
      <c r="BV265" s="157" t="str">
        <f t="shared" si="143"/>
        <v/>
      </c>
      <c r="BW265" s="158" t="str">
        <f t="shared" si="144"/>
        <v/>
      </c>
      <c r="BY265" s="85" t="str">
        <f>IF(ISNUMBER(AE265),IF(ISNUMBER(MATRIX!Y265),MATRIX!Y265,"n/a"),"")</f>
        <v/>
      </c>
      <c r="BZ265" s="86" t="str">
        <f t="shared" si="145"/>
        <v/>
      </c>
    </row>
    <row r="266" spans="1:78">
      <c r="A266" s="106" t="e">
        <f>MATRIX!A266</f>
        <v>#N/A</v>
      </c>
      <c r="B266" s="11" t="e">
        <f>IF(MATRIX!B266&lt;&gt;0,MATRIX!B266,"-")</f>
        <v>#N/A</v>
      </c>
      <c r="D266" t="b">
        <f>ISNUMBER(MATRIX!K266)</f>
        <v>0</v>
      </c>
      <c r="E266" t="b">
        <f>ISNUMBER(MATRIX!L266)</f>
        <v>0</v>
      </c>
      <c r="F266" t="b">
        <f>ISNUMBER(MATRIX!M266)</f>
        <v>0</v>
      </c>
      <c r="H266" t="b">
        <f>ISNUMBER(MATRIX!Q266)</f>
        <v>0</v>
      </c>
      <c r="I266" t="b">
        <f>ISNUMBER(MATRIX!R266)</f>
        <v>0</v>
      </c>
      <c r="K266" t="e">
        <f>AND(WLT&lt;=MATRIX!K266,MATRIX!K266&lt;=PIU*WLT)</f>
        <v>#N/A</v>
      </c>
      <c r="L266" t="e">
        <f>AND(WLT&lt;=MATRIX!L266,MATRIX!L266&lt;=PIU*WLT)</f>
        <v>#N/A</v>
      </c>
      <c r="M266" t="e">
        <f>AND(WLT&lt;=MATRIX!M266,MATRIX!M266&lt;=PIU*WLT)</f>
        <v>#N/A</v>
      </c>
      <c r="O266" t="e">
        <f>AND(WLT&lt;=MATRIX!Q266,MATRIX!Q266&lt;=PIU*WLT)</f>
        <v>#N/A</v>
      </c>
      <c r="P266" t="e">
        <f>AND(WLT&lt;=MATRIX!R266,MATRIX!R266&lt;=PIU*WLT)</f>
        <v>#N/A</v>
      </c>
      <c r="R266" t="b">
        <f t="shared" si="146"/>
        <v>1</v>
      </c>
      <c r="S266" t="b">
        <f t="shared" si="147"/>
        <v>0</v>
      </c>
      <c r="T266" t="b">
        <f t="shared" si="148"/>
        <v>0</v>
      </c>
      <c r="V266" s="1" t="e">
        <f>IF(AND(ISNUMBER(MATRIX!$F266),MATRIX!$F266&lt;&gt;0),NLT/MATRIX!$F266,"ERROR")</f>
        <v>#N/A</v>
      </c>
      <c r="X266" s="1" t="e">
        <f t="shared" si="129"/>
        <v>#N/A</v>
      </c>
      <c r="Y266" s="1" t="e">
        <f t="shared" si="130"/>
        <v>#N/A</v>
      </c>
      <c r="Z266" s="1" t="e">
        <f t="shared" si="131"/>
        <v>#N/A</v>
      </c>
      <c r="AB266" s="1" t="e">
        <f t="shared" si="132"/>
        <v>#N/A</v>
      </c>
      <c r="AC266" s="1" t="e">
        <f t="shared" si="133"/>
        <v>#N/A</v>
      </c>
      <c r="AE266" s="64" t="e">
        <f t="shared" si="134"/>
        <v>#N/A</v>
      </c>
      <c r="AF266" s="64" t="str">
        <f t="shared" si="135"/>
        <v/>
      </c>
      <c r="AH266" s="62" t="str">
        <f>IF(ISNUMBER(AE266),AE266*MATRIX!E266,"-")</f>
        <v>-</v>
      </c>
      <c r="AJ266" s="215" t="str">
        <f>IF(ISNUMBER($AE266),IF(KP="kg",AE266*MATRIX!CB266,AE266*MATRIX!CB266*2.2),"-")</f>
        <v>-</v>
      </c>
      <c r="AK266" s="65" t="str">
        <f t="shared" si="136"/>
        <v/>
      </c>
      <c r="AM266" s="1" t="e">
        <f>IF(V266&lt;&gt;0,IF(COUNT(X266:Z266),IF(R266,MATRIX!K266,IF(S266,MATRIX!L266,IF(T266,MATRIX!M266,S))),IF(COUNT(AB266:AC266),IF(R266,MATRIX!Q266,IF(S266,MATRIX!R266,"--")),"---")),"")</f>
        <v>#N/A</v>
      </c>
      <c r="AO266" s="70" t="e">
        <f>IF(V266&lt;&gt;0,IF(COUNT(X266:Z266),AM266*AE266*MATRIX!F266,IF(COUNT(AB266:AC266),AM266*AE266*MATRIX!F266/2,"")),"")</f>
        <v>#N/A</v>
      </c>
      <c r="AQ266" s="40" t="str">
        <f>IF(ISNUMBER($AE266),IF(ISNUMBER(MATRIX!U266),IF(MATRIX!U266-INT(MATRIX!U266)=0,MATRIX!U266,"("&amp;MATRIX!U266&amp;")"),"n/a"),"")</f>
        <v/>
      </c>
      <c r="AR266" s="77"/>
      <c r="AS266" s="81" t="str">
        <f>IF(ISNUMBER(AE266), IF(ISNUMBER(MATRIX!AD266),AE266*MATRIX!AD266,"n/a"),"")</f>
        <v/>
      </c>
      <c r="AT266" s="77"/>
      <c r="AU266" s="83" t="str">
        <f>IF(ISNUMBER($AE266), IF(ISNUMBER(MATRIX!AF266),$AE266*MATRIX!AF266,"n/a"),"")</f>
        <v/>
      </c>
      <c r="AV266" s="77"/>
      <c r="AW266" s="81" t="str">
        <f>IF(ISNUMBER($AE266), IF(ISNUMBER(MATRIX!AP266),$AE266*MATRIX!AP266,"n/a"),"")</f>
        <v/>
      </c>
      <c r="AX266" s="77" t="s">
        <v>434</v>
      </c>
      <c r="AY266" s="83" t="str">
        <f>IF(ISNUMBER($AE266), IF(ISNUMBER(MATRIX!AR266),$AE266*MATRIX!AR266,"n/a"),"")</f>
        <v/>
      </c>
      <c r="BA266" s="217" t="str">
        <f>IF(ISNUMBER($AE266), IF(MV&gt;200,IF(ISNUMBER(MATRIX!CL266),MATRIX!CL266,"n/a"),IF(ISNUMBER(MATRIX!CH266),MATRIX!CH266,"n/a")),"")</f>
        <v/>
      </c>
      <c r="BB266" s="1"/>
      <c r="BC266" s="1" t="str">
        <f>IF(ISNUMBER(AE266),IF(AND(ISNUMBER('Lo-Z-OUTPUT'!BA266),'Lo-Z-OUTPUT'!BA266&lt;&gt;0),'Lo-Z-OUTPUT'!BA266,'Lo-Z-INPUT'!$K$15*'Lo-Z-INPUT'!$K$7),"")</f>
        <v/>
      </c>
      <c r="BD266" s="1"/>
      <c r="BE266" s="161" t="str">
        <f t="shared" si="137"/>
        <v/>
      </c>
      <c r="BF266" s="1"/>
      <c r="BG266" s="124" t="str">
        <f>IF(ISNUMBER($AE266),IF(MV&lt;200,IF(ISNUMBER(MATRIX!AE266),ROUND((MATRIX!AE266*IDLE/1000)*CKWH,2),"-"),IF(ISNUMBER(MATRIX!AQ266),ROUND((MATRIX!AQ266*IDLE/1000)*CKWH,2),"-")),"")</f>
        <v/>
      </c>
      <c r="BH266" s="125" t="str">
        <f t="shared" si="138"/>
        <v/>
      </c>
      <c r="BJ266" s="105" t="str">
        <f>IF(ISNUMBER($AE266),IF(MV&lt;200,IF(ISNUMBER(MATRIX!AG266),ROUND((MATRIX!AG266/1000)*RUNNING*CKWH,2),"-"),IF(ISNUMBER(MATRIX!AS266),ROUND((MATRIX!AS266/1000)*RUNNING*CKWH,2),"-")),"")</f>
        <v/>
      </c>
      <c r="BK266" s="126" t="str">
        <f t="shared" si="139"/>
        <v/>
      </c>
      <c r="BM266" s="129" t="str">
        <f t="shared" si="140"/>
        <v/>
      </c>
      <c r="BN266" s="127" t="str">
        <f t="shared" si="141"/>
        <v/>
      </c>
      <c r="BP266" s="101" t="str">
        <f>IF(ISNUMBER(AE266),IF(ISNUMBER(MATRIX!BU266),AE266*MATRIX!BU266,"n/a"),"")</f>
        <v/>
      </c>
      <c r="BQ266" s="72"/>
      <c r="BR266" s="72" t="str">
        <f>IF(ISNUMBER(AE266),IF(ISNUMBER(MATRIX!BV266*BE266),AE266*MATRIX!BV266*BE266,"n/a"),"")</f>
        <v/>
      </c>
      <c r="BS266" s="72"/>
      <c r="BT266" s="100" t="str">
        <f t="shared" si="142"/>
        <v/>
      </c>
      <c r="BU266" s="96"/>
      <c r="BV266" s="157" t="str">
        <f t="shared" si="143"/>
        <v/>
      </c>
      <c r="BW266" s="158" t="str">
        <f t="shared" si="144"/>
        <v/>
      </c>
      <c r="BY266" s="85" t="str">
        <f>IF(ISNUMBER(AE266),IF(ISNUMBER(MATRIX!Y266),MATRIX!Y266,"n/a"),"")</f>
        <v/>
      </c>
      <c r="BZ266" s="86" t="str">
        <f t="shared" si="145"/>
        <v/>
      </c>
    </row>
    <row r="267" spans="1:78">
      <c r="A267" s="106" t="e">
        <f>MATRIX!A267</f>
        <v>#N/A</v>
      </c>
      <c r="B267" s="11" t="e">
        <f>IF(MATRIX!B267&lt;&gt;0,MATRIX!B267,"-")</f>
        <v>#N/A</v>
      </c>
      <c r="D267" t="b">
        <f>ISNUMBER(MATRIX!K267)</f>
        <v>0</v>
      </c>
      <c r="E267" t="b">
        <f>ISNUMBER(MATRIX!L267)</f>
        <v>0</v>
      </c>
      <c r="F267" t="b">
        <f>ISNUMBER(MATRIX!M267)</f>
        <v>0</v>
      </c>
      <c r="H267" t="b">
        <f>ISNUMBER(MATRIX!Q267)</f>
        <v>0</v>
      </c>
      <c r="I267" t="b">
        <f>ISNUMBER(MATRIX!R267)</f>
        <v>0</v>
      </c>
      <c r="K267" t="e">
        <f>AND(WLT&lt;=MATRIX!K267,MATRIX!K267&lt;=PIU*WLT)</f>
        <v>#N/A</v>
      </c>
      <c r="L267" t="e">
        <f>AND(WLT&lt;=MATRIX!L267,MATRIX!L267&lt;=PIU*WLT)</f>
        <v>#N/A</v>
      </c>
      <c r="M267" t="e">
        <f>AND(WLT&lt;=MATRIX!M267,MATRIX!M267&lt;=PIU*WLT)</f>
        <v>#N/A</v>
      </c>
      <c r="O267" t="e">
        <f>AND(WLT&lt;=MATRIX!Q267,MATRIX!Q267&lt;=PIU*WLT)</f>
        <v>#N/A</v>
      </c>
      <c r="P267" t="e">
        <f>AND(WLT&lt;=MATRIX!R267,MATRIX!R267&lt;=PIU*WLT)</f>
        <v>#N/A</v>
      </c>
      <c r="R267" t="b">
        <f t="shared" si="146"/>
        <v>1</v>
      </c>
      <c r="S267" t="b">
        <f t="shared" si="147"/>
        <v>0</v>
      </c>
      <c r="T267" t="b">
        <f t="shared" si="148"/>
        <v>0</v>
      </c>
      <c r="V267" s="1" t="e">
        <f>IF(AND(ISNUMBER(MATRIX!$F267),MATRIX!$F267&lt;&gt;0),NLT/MATRIX!$F267,"ERROR")</f>
        <v>#N/A</v>
      </c>
      <c r="X267" s="1" t="e">
        <f t="shared" si="129"/>
        <v>#N/A</v>
      </c>
      <c r="Y267" s="1" t="e">
        <f t="shared" si="130"/>
        <v>#N/A</v>
      </c>
      <c r="Z267" s="1" t="e">
        <f t="shared" si="131"/>
        <v>#N/A</v>
      </c>
      <c r="AB267" s="1" t="e">
        <f t="shared" si="132"/>
        <v>#N/A</v>
      </c>
      <c r="AC267" s="1" t="e">
        <f t="shared" si="133"/>
        <v>#N/A</v>
      </c>
      <c r="AE267" s="64" t="e">
        <f t="shared" si="134"/>
        <v>#N/A</v>
      </c>
      <c r="AF267" s="64" t="str">
        <f t="shared" si="135"/>
        <v/>
      </c>
      <c r="AH267" s="62" t="str">
        <f>IF(ISNUMBER(AE267),AE267*MATRIX!E267,"-")</f>
        <v>-</v>
      </c>
      <c r="AJ267" s="215" t="str">
        <f>IF(ISNUMBER($AE267),IF(KP="kg",AE267*MATRIX!CB267,AE267*MATRIX!CB267*2.2),"-")</f>
        <v>-</v>
      </c>
      <c r="AK267" s="65" t="str">
        <f t="shared" si="136"/>
        <v/>
      </c>
      <c r="AM267" s="1" t="e">
        <f>IF(V267&lt;&gt;0,IF(COUNT(X267:Z267),IF(R267,MATRIX!K267,IF(S267,MATRIX!L267,IF(T267,MATRIX!M267,S))),IF(COUNT(AB267:AC267),IF(R267,MATRIX!Q267,IF(S267,MATRIX!R267,"--")),"---")),"")</f>
        <v>#N/A</v>
      </c>
      <c r="AO267" s="70" t="e">
        <f>IF(V267&lt;&gt;0,IF(COUNT(X267:Z267),AM267*AE267*MATRIX!F267,IF(COUNT(AB267:AC267),AM267*AE267*MATRIX!F267/2,"")),"")</f>
        <v>#N/A</v>
      </c>
      <c r="AQ267" s="40" t="str">
        <f>IF(ISNUMBER($AE267),IF(ISNUMBER(MATRIX!U267),IF(MATRIX!U267-INT(MATRIX!U267)=0,MATRIX!U267,"("&amp;MATRIX!U267&amp;")"),"n/a"),"")</f>
        <v/>
      </c>
      <c r="AR267" s="77"/>
      <c r="AS267" s="81" t="str">
        <f>IF(ISNUMBER(AE267), IF(ISNUMBER(MATRIX!AD267),AE267*MATRIX!AD267,"n/a"),"")</f>
        <v/>
      </c>
      <c r="AT267" s="77"/>
      <c r="AU267" s="83" t="str">
        <f>IF(ISNUMBER($AE267), IF(ISNUMBER(MATRIX!AF267),$AE267*MATRIX!AF267,"n/a"),"")</f>
        <v/>
      </c>
      <c r="AV267" s="77"/>
      <c r="AW267" s="81" t="str">
        <f>IF(ISNUMBER($AE267), IF(ISNUMBER(MATRIX!AP267),$AE267*MATRIX!AP267,"n/a"),"")</f>
        <v/>
      </c>
      <c r="AX267" s="77" t="s">
        <v>434</v>
      </c>
      <c r="AY267" s="83" t="str">
        <f>IF(ISNUMBER($AE267), IF(ISNUMBER(MATRIX!AR267),$AE267*MATRIX!AR267,"n/a"),"")</f>
        <v/>
      </c>
      <c r="BA267" s="217" t="str">
        <f>IF(ISNUMBER($AE267), IF(MV&gt;200,IF(ISNUMBER(MATRIX!CL267),MATRIX!CL267,"n/a"),IF(ISNUMBER(MATRIX!CH267),MATRIX!CH267,"n/a")),"")</f>
        <v/>
      </c>
      <c r="BB267" s="1"/>
      <c r="BC267" s="1" t="str">
        <f>IF(ISNUMBER(AE267),IF(AND(ISNUMBER('Lo-Z-OUTPUT'!BA267),'Lo-Z-OUTPUT'!BA267&lt;&gt;0),'Lo-Z-OUTPUT'!BA267,'Lo-Z-INPUT'!$K$15*'Lo-Z-INPUT'!$K$7),"")</f>
        <v/>
      </c>
      <c r="BD267" s="1"/>
      <c r="BE267" s="161" t="str">
        <f t="shared" si="137"/>
        <v/>
      </c>
      <c r="BF267" s="1"/>
      <c r="BG267" s="124" t="str">
        <f>IF(ISNUMBER($AE267),IF(MV&lt;200,IF(ISNUMBER(MATRIX!AE267),ROUND((MATRIX!AE267*IDLE/1000)*CKWH,2),"-"),IF(ISNUMBER(MATRIX!AQ267),ROUND((MATRIX!AQ267*IDLE/1000)*CKWH,2),"-")),"")</f>
        <v/>
      </c>
      <c r="BH267" s="125" t="str">
        <f t="shared" si="138"/>
        <v/>
      </c>
      <c r="BJ267" s="105" t="str">
        <f>IF(ISNUMBER($AE267),IF(MV&lt;200,IF(ISNUMBER(MATRIX!AG267),ROUND((MATRIX!AG267/1000)*RUNNING*CKWH,2),"-"),IF(ISNUMBER(MATRIX!AS267),ROUND((MATRIX!AS267/1000)*RUNNING*CKWH,2),"-")),"")</f>
        <v/>
      </c>
      <c r="BK267" s="126" t="str">
        <f t="shared" si="139"/>
        <v/>
      </c>
      <c r="BM267" s="129" t="str">
        <f t="shared" si="140"/>
        <v/>
      </c>
      <c r="BN267" s="127" t="str">
        <f t="shared" si="141"/>
        <v/>
      </c>
      <c r="BP267" s="101" t="str">
        <f>IF(ISNUMBER(AE267),IF(ISNUMBER(MATRIX!BU267),AE267*MATRIX!BU267,"n/a"),"")</f>
        <v/>
      </c>
      <c r="BQ267" s="72"/>
      <c r="BR267" s="72" t="str">
        <f>IF(ISNUMBER(AE267),IF(ISNUMBER(MATRIX!BV267*BE267),AE267*MATRIX!BV267*BE267,"n/a"),"")</f>
        <v/>
      </c>
      <c r="BS267" s="72"/>
      <c r="BT267" s="100" t="str">
        <f t="shared" si="142"/>
        <v/>
      </c>
      <c r="BU267" s="96"/>
      <c r="BV267" s="157" t="str">
        <f t="shared" si="143"/>
        <v/>
      </c>
      <c r="BW267" s="158" t="str">
        <f t="shared" si="144"/>
        <v/>
      </c>
      <c r="BY267" s="85" t="str">
        <f>IF(ISNUMBER(AE267),IF(ISNUMBER(MATRIX!Y267),MATRIX!Y267,"n/a"),"")</f>
        <v/>
      </c>
      <c r="BZ267" s="86" t="str">
        <f t="shared" si="145"/>
        <v/>
      </c>
    </row>
    <row r="268" spans="1:78">
      <c r="A268" s="106" t="e">
        <f>MATRIX!A268</f>
        <v>#N/A</v>
      </c>
      <c r="B268" s="11" t="e">
        <f>IF(MATRIX!B268&lt;&gt;0,MATRIX!B268,"-")</f>
        <v>#N/A</v>
      </c>
      <c r="D268" t="b">
        <f>ISNUMBER(MATRIX!K268)</f>
        <v>0</v>
      </c>
      <c r="E268" t="b">
        <f>ISNUMBER(MATRIX!L268)</f>
        <v>0</v>
      </c>
      <c r="F268" t="b">
        <f>ISNUMBER(MATRIX!M268)</f>
        <v>0</v>
      </c>
      <c r="H268" t="b">
        <f>ISNUMBER(MATRIX!Q268)</f>
        <v>0</v>
      </c>
      <c r="I268" t="b">
        <f>ISNUMBER(MATRIX!R268)</f>
        <v>0</v>
      </c>
      <c r="K268" t="e">
        <f>AND(WLT&lt;=MATRIX!K268,MATRIX!K268&lt;=PIU*WLT)</f>
        <v>#N/A</v>
      </c>
      <c r="L268" t="e">
        <f>AND(WLT&lt;=MATRIX!L268,MATRIX!L268&lt;=PIU*WLT)</f>
        <v>#N/A</v>
      </c>
      <c r="M268" t="e">
        <f>AND(WLT&lt;=MATRIX!M268,MATRIX!M268&lt;=PIU*WLT)</f>
        <v>#N/A</v>
      </c>
      <c r="O268" t="e">
        <f>AND(WLT&lt;=MATRIX!Q268,MATRIX!Q268&lt;=PIU*WLT)</f>
        <v>#N/A</v>
      </c>
      <c r="P268" t="e">
        <f>AND(WLT&lt;=MATRIX!R268,MATRIX!R268&lt;=PIU*WLT)</f>
        <v>#N/A</v>
      </c>
      <c r="R268" t="b">
        <f t="shared" si="146"/>
        <v>1</v>
      </c>
      <c r="S268" t="b">
        <f t="shared" si="147"/>
        <v>0</v>
      </c>
      <c r="T268" t="b">
        <f t="shared" si="148"/>
        <v>0</v>
      </c>
      <c r="V268" s="1" t="e">
        <f>IF(AND(ISNUMBER(MATRIX!$F268),MATRIX!$F268&lt;&gt;0),NLT/MATRIX!$F268,"ERROR")</f>
        <v>#N/A</v>
      </c>
      <c r="X268" s="1" t="e">
        <f t="shared" si="129"/>
        <v>#N/A</v>
      </c>
      <c r="Y268" s="1" t="e">
        <f t="shared" si="130"/>
        <v>#N/A</v>
      </c>
      <c r="Z268" s="1" t="e">
        <f t="shared" si="131"/>
        <v>#N/A</v>
      </c>
      <c r="AB268" s="1" t="e">
        <f t="shared" si="132"/>
        <v>#N/A</v>
      </c>
      <c r="AC268" s="1" t="e">
        <f t="shared" si="133"/>
        <v>#N/A</v>
      </c>
      <c r="AE268" s="64" t="e">
        <f t="shared" si="134"/>
        <v>#N/A</v>
      </c>
      <c r="AF268" s="64" t="str">
        <f t="shared" si="135"/>
        <v/>
      </c>
      <c r="AH268" s="62" t="str">
        <f>IF(ISNUMBER(AE268),AE268*MATRIX!E268,"-")</f>
        <v>-</v>
      </c>
      <c r="AJ268" s="215" t="str">
        <f>IF(ISNUMBER($AE268),IF(KP="kg",AE268*MATRIX!CB268,AE268*MATRIX!CB268*2.2),"-")</f>
        <v>-</v>
      </c>
      <c r="AK268" s="65" t="str">
        <f t="shared" si="136"/>
        <v/>
      </c>
      <c r="AM268" s="1" t="e">
        <f>IF(V268&lt;&gt;0,IF(COUNT(X268:Z268),IF(R268,MATRIX!K268,IF(S268,MATRIX!L268,IF(T268,MATRIX!M268,S))),IF(COUNT(AB268:AC268),IF(R268,MATRIX!Q268,IF(S268,MATRIX!R268,"--")),"---")),"")</f>
        <v>#N/A</v>
      </c>
      <c r="AO268" s="70" t="e">
        <f>IF(V268&lt;&gt;0,IF(COUNT(X268:Z268),AM268*AE268*MATRIX!F268,IF(COUNT(AB268:AC268),AM268*AE268*MATRIX!F268/2,"")),"")</f>
        <v>#N/A</v>
      </c>
      <c r="AQ268" s="40" t="str">
        <f>IF(ISNUMBER($AE268),IF(ISNUMBER(MATRIX!U268),IF(MATRIX!U268-INT(MATRIX!U268)=0,MATRIX!U268,"("&amp;MATRIX!U268&amp;")"),"n/a"),"")</f>
        <v/>
      </c>
      <c r="AR268" s="77"/>
      <c r="AS268" s="81" t="str">
        <f>IF(ISNUMBER(AE268), IF(ISNUMBER(MATRIX!AD268),AE268*MATRIX!AD268,"n/a"),"")</f>
        <v/>
      </c>
      <c r="AT268" s="77"/>
      <c r="AU268" s="83" t="str">
        <f>IF(ISNUMBER($AE268), IF(ISNUMBER(MATRIX!AF268),$AE268*MATRIX!AF268,"n/a"),"")</f>
        <v/>
      </c>
      <c r="AV268" s="77"/>
      <c r="AW268" s="81" t="str">
        <f>IF(ISNUMBER($AE268), IF(ISNUMBER(MATRIX!AP268),$AE268*MATRIX!AP268,"n/a"),"")</f>
        <v/>
      </c>
      <c r="AX268" s="77" t="s">
        <v>434</v>
      </c>
      <c r="AY268" s="83" t="str">
        <f>IF(ISNUMBER($AE268), IF(ISNUMBER(MATRIX!AR268),$AE268*MATRIX!AR268,"n/a"),"")</f>
        <v/>
      </c>
      <c r="BA268" s="217" t="str">
        <f>IF(ISNUMBER($AE268), IF(MV&gt;200,IF(ISNUMBER(MATRIX!CL268),MATRIX!CL268,"n/a"),IF(ISNUMBER(MATRIX!CH268),MATRIX!CH268,"n/a")),"")</f>
        <v/>
      </c>
      <c r="BB268" s="1"/>
      <c r="BC268" s="1" t="str">
        <f>IF(ISNUMBER(AE268),IF(AND(ISNUMBER('Lo-Z-OUTPUT'!BA268),'Lo-Z-OUTPUT'!BA268&lt;&gt;0),'Lo-Z-OUTPUT'!BA268,'Lo-Z-INPUT'!$K$15*'Lo-Z-INPUT'!$K$7),"")</f>
        <v/>
      </c>
      <c r="BD268" s="1"/>
      <c r="BE268" s="161" t="str">
        <f t="shared" si="137"/>
        <v/>
      </c>
      <c r="BF268" s="1"/>
      <c r="BG268" s="124" t="str">
        <f>IF(ISNUMBER($AE268),IF(MV&lt;200,IF(ISNUMBER(MATRIX!AE268),ROUND((MATRIX!AE268*IDLE/1000)*CKWH,2),"-"),IF(ISNUMBER(MATRIX!AQ268),ROUND((MATRIX!AQ268*IDLE/1000)*CKWH,2),"-")),"")</f>
        <v/>
      </c>
      <c r="BH268" s="125" t="str">
        <f t="shared" si="138"/>
        <v/>
      </c>
      <c r="BJ268" s="105" t="str">
        <f>IF(ISNUMBER($AE268),IF(MV&lt;200,IF(ISNUMBER(MATRIX!AG268),ROUND((MATRIX!AG268/1000)*RUNNING*CKWH,2),"-"),IF(ISNUMBER(MATRIX!AS268),ROUND((MATRIX!AS268/1000)*RUNNING*CKWH,2),"-")),"")</f>
        <v/>
      </c>
      <c r="BK268" s="126" t="str">
        <f t="shared" si="139"/>
        <v/>
      </c>
      <c r="BM268" s="129" t="str">
        <f t="shared" si="140"/>
        <v/>
      </c>
      <c r="BN268" s="127" t="str">
        <f t="shared" si="141"/>
        <v/>
      </c>
      <c r="BP268" s="101" t="str">
        <f>IF(ISNUMBER(AE268),IF(ISNUMBER(MATRIX!BU268),AE268*MATRIX!BU268,"n/a"),"")</f>
        <v/>
      </c>
      <c r="BQ268" s="72"/>
      <c r="BR268" s="72" t="str">
        <f>IF(ISNUMBER(AE268),IF(ISNUMBER(MATRIX!BV268*BE268),AE268*MATRIX!BV268*BE268,"n/a"),"")</f>
        <v/>
      </c>
      <c r="BS268" s="72"/>
      <c r="BT268" s="100" t="str">
        <f t="shared" si="142"/>
        <v/>
      </c>
      <c r="BU268" s="96"/>
      <c r="BV268" s="157" t="str">
        <f t="shared" si="143"/>
        <v/>
      </c>
      <c r="BW268" s="158" t="str">
        <f t="shared" si="144"/>
        <v/>
      </c>
      <c r="BY268" s="85" t="str">
        <f>IF(ISNUMBER(AE268),IF(ISNUMBER(MATRIX!Y268),MATRIX!Y268,"n/a"),"")</f>
        <v/>
      </c>
      <c r="BZ268" s="86" t="str">
        <f t="shared" si="145"/>
        <v/>
      </c>
    </row>
    <row r="269" spans="1:78">
      <c r="A269" s="106" t="e">
        <f>MATRIX!A269</f>
        <v>#N/A</v>
      </c>
      <c r="B269" s="11" t="e">
        <f>IF(MATRIX!B269&lt;&gt;0,MATRIX!B269,"-")</f>
        <v>#N/A</v>
      </c>
      <c r="D269" t="b">
        <f>ISNUMBER(MATRIX!K269)</f>
        <v>0</v>
      </c>
      <c r="E269" t="b">
        <f>ISNUMBER(MATRIX!L269)</f>
        <v>0</v>
      </c>
      <c r="F269" t="b">
        <f>ISNUMBER(MATRIX!M269)</f>
        <v>0</v>
      </c>
      <c r="H269" t="b">
        <f>ISNUMBER(MATRIX!Q269)</f>
        <v>0</v>
      </c>
      <c r="I269" t="b">
        <f>ISNUMBER(MATRIX!R269)</f>
        <v>0</v>
      </c>
      <c r="K269" t="e">
        <f>AND(WLT&lt;=MATRIX!K269,MATRIX!K269&lt;=PIU*WLT)</f>
        <v>#N/A</v>
      </c>
      <c r="L269" t="e">
        <f>AND(WLT&lt;=MATRIX!L269,MATRIX!L269&lt;=PIU*WLT)</f>
        <v>#N/A</v>
      </c>
      <c r="M269" t="e">
        <f>AND(WLT&lt;=MATRIX!M269,MATRIX!M269&lt;=PIU*WLT)</f>
        <v>#N/A</v>
      </c>
      <c r="O269" t="e">
        <f>AND(WLT&lt;=MATRIX!Q269,MATRIX!Q269&lt;=PIU*WLT)</f>
        <v>#N/A</v>
      </c>
      <c r="P269" t="e">
        <f>AND(WLT&lt;=MATRIX!R269,MATRIX!R269&lt;=PIU*WLT)</f>
        <v>#N/A</v>
      </c>
      <c r="R269" t="b">
        <f t="shared" si="146"/>
        <v>1</v>
      </c>
      <c r="S269" t="b">
        <f t="shared" si="147"/>
        <v>0</v>
      </c>
      <c r="T269" t="b">
        <f t="shared" si="148"/>
        <v>0</v>
      </c>
      <c r="V269" s="1" t="e">
        <f>IF(AND(ISNUMBER(MATRIX!$F269),MATRIX!$F269&lt;&gt;0),NLT/MATRIX!$F269,"ERROR")</f>
        <v>#N/A</v>
      </c>
      <c r="X269" s="1" t="e">
        <f t="shared" si="129"/>
        <v>#N/A</v>
      </c>
      <c r="Y269" s="1" t="e">
        <f t="shared" si="130"/>
        <v>#N/A</v>
      </c>
      <c r="Z269" s="1" t="e">
        <f t="shared" si="131"/>
        <v>#N/A</v>
      </c>
      <c r="AB269" s="1" t="e">
        <f t="shared" si="132"/>
        <v>#N/A</v>
      </c>
      <c r="AC269" s="1" t="e">
        <f t="shared" si="133"/>
        <v>#N/A</v>
      </c>
      <c r="AE269" s="64" t="e">
        <f t="shared" si="134"/>
        <v>#N/A</v>
      </c>
      <c r="AF269" s="64" t="str">
        <f t="shared" si="135"/>
        <v/>
      </c>
      <c r="AH269" s="62" t="str">
        <f>IF(ISNUMBER(AE269),AE269*MATRIX!E269,"-")</f>
        <v>-</v>
      </c>
      <c r="AJ269" s="215" t="str">
        <f>IF(ISNUMBER($AE269),IF(KP="kg",AE269*MATRIX!CB269,AE269*MATRIX!CB269*2.2),"-")</f>
        <v>-</v>
      </c>
      <c r="AK269" s="65" t="str">
        <f t="shared" si="136"/>
        <v/>
      </c>
      <c r="AM269" s="1" t="e">
        <f>IF(V269&lt;&gt;0,IF(COUNT(X269:Z269),IF(R269,MATRIX!K269,IF(S269,MATRIX!L269,IF(T269,MATRIX!M269,S))),IF(COUNT(AB269:AC269),IF(R269,MATRIX!Q269,IF(S269,MATRIX!R269,"--")),"---")),"")</f>
        <v>#N/A</v>
      </c>
      <c r="AO269" s="70" t="e">
        <f>IF(V269&lt;&gt;0,IF(COUNT(X269:Z269),AM269*AE269*MATRIX!F269,IF(COUNT(AB269:AC269),AM269*AE269*MATRIX!F269/2,"")),"")</f>
        <v>#N/A</v>
      </c>
      <c r="AQ269" s="40" t="str">
        <f>IF(ISNUMBER($AE269),IF(ISNUMBER(MATRIX!U269),IF(MATRIX!U269-INT(MATRIX!U269)=0,MATRIX!U269,"("&amp;MATRIX!U269&amp;")"),"n/a"),"")</f>
        <v/>
      </c>
      <c r="AR269" s="77"/>
      <c r="AS269" s="81" t="str">
        <f>IF(ISNUMBER(AE269), IF(ISNUMBER(MATRIX!AD269),AE269*MATRIX!AD269,"n/a"),"")</f>
        <v/>
      </c>
      <c r="AT269" s="77"/>
      <c r="AU269" s="83" t="str">
        <f>IF(ISNUMBER($AE269), IF(ISNUMBER(MATRIX!AF269),$AE269*MATRIX!AF269,"n/a"),"")</f>
        <v/>
      </c>
      <c r="AV269" s="77"/>
      <c r="AW269" s="81" t="str">
        <f>IF(ISNUMBER($AE269), IF(ISNUMBER(MATRIX!AP269),$AE269*MATRIX!AP269,"n/a"),"")</f>
        <v/>
      </c>
      <c r="AX269" s="77" t="s">
        <v>434</v>
      </c>
      <c r="AY269" s="83" t="str">
        <f>IF(ISNUMBER($AE269), IF(ISNUMBER(MATRIX!AR269),$AE269*MATRIX!AR269,"n/a"),"")</f>
        <v/>
      </c>
      <c r="BA269" s="217" t="str">
        <f>IF(ISNUMBER($AE269), IF(MV&gt;200,IF(ISNUMBER(MATRIX!CL269),MATRIX!CL269,"n/a"),IF(ISNUMBER(MATRIX!CH269),MATRIX!CH269,"n/a")),"")</f>
        <v/>
      </c>
      <c r="BB269" s="1"/>
      <c r="BC269" s="1" t="str">
        <f>IF(ISNUMBER(AE269),IF(AND(ISNUMBER('Lo-Z-OUTPUT'!BA269),'Lo-Z-OUTPUT'!BA269&lt;&gt;0),'Lo-Z-OUTPUT'!BA269,'Lo-Z-INPUT'!$K$15*'Lo-Z-INPUT'!$K$7),"")</f>
        <v/>
      </c>
      <c r="BD269" s="1"/>
      <c r="BE269" s="161" t="str">
        <f t="shared" si="137"/>
        <v/>
      </c>
      <c r="BF269" s="1"/>
      <c r="BG269" s="124" t="str">
        <f>IF(ISNUMBER($AE269),IF(MV&lt;200,IF(ISNUMBER(MATRIX!AE269),ROUND((MATRIX!AE269*IDLE/1000)*CKWH,2),"-"),IF(ISNUMBER(MATRIX!AQ269),ROUND((MATRIX!AQ269*IDLE/1000)*CKWH,2),"-")),"")</f>
        <v/>
      </c>
      <c r="BH269" s="125" t="str">
        <f t="shared" si="138"/>
        <v/>
      </c>
      <c r="BJ269" s="105" t="str">
        <f>IF(ISNUMBER($AE269),IF(MV&lt;200,IF(ISNUMBER(MATRIX!AG269),ROUND((MATRIX!AG269/1000)*RUNNING*CKWH,2),"-"),IF(ISNUMBER(MATRIX!AS269),ROUND((MATRIX!AS269/1000)*RUNNING*CKWH,2),"-")),"")</f>
        <v/>
      </c>
      <c r="BK269" s="126" t="str">
        <f t="shared" si="139"/>
        <v/>
      </c>
      <c r="BM269" s="129" t="str">
        <f t="shared" si="140"/>
        <v/>
      </c>
      <c r="BN269" s="127" t="str">
        <f t="shared" si="141"/>
        <v/>
      </c>
      <c r="BP269" s="101" t="str">
        <f>IF(ISNUMBER(AE269),IF(ISNUMBER(MATRIX!BU269),AE269*MATRIX!BU269,"n/a"),"")</f>
        <v/>
      </c>
      <c r="BQ269" s="72"/>
      <c r="BR269" s="72" t="str">
        <f>IF(ISNUMBER(AE269),IF(ISNUMBER(MATRIX!BV269*BE269),AE269*MATRIX!BV269*BE269,"n/a"),"")</f>
        <v/>
      </c>
      <c r="BS269" s="72"/>
      <c r="BT269" s="100" t="str">
        <f t="shared" si="142"/>
        <v/>
      </c>
      <c r="BU269" s="96"/>
      <c r="BV269" s="157" t="str">
        <f t="shared" si="143"/>
        <v/>
      </c>
      <c r="BW269" s="158" t="str">
        <f t="shared" si="144"/>
        <v/>
      </c>
      <c r="BY269" s="85" t="str">
        <f>IF(ISNUMBER(AE269),IF(ISNUMBER(MATRIX!Y269),MATRIX!Y269,"n/a"),"")</f>
        <v/>
      </c>
      <c r="BZ269" s="86" t="str">
        <f t="shared" si="145"/>
        <v/>
      </c>
    </row>
    <row r="270" spans="1:78">
      <c r="A270" s="106" t="e">
        <f>MATRIX!A270</f>
        <v>#N/A</v>
      </c>
      <c r="B270" s="11" t="e">
        <f>IF(MATRIX!B270&lt;&gt;0,MATRIX!B270,"-")</f>
        <v>#N/A</v>
      </c>
      <c r="D270" t="b">
        <f>ISNUMBER(MATRIX!K270)</f>
        <v>0</v>
      </c>
      <c r="E270" t="b">
        <f>ISNUMBER(MATRIX!L270)</f>
        <v>0</v>
      </c>
      <c r="F270" t="b">
        <f>ISNUMBER(MATRIX!M270)</f>
        <v>0</v>
      </c>
      <c r="H270" t="b">
        <f>ISNUMBER(MATRIX!Q270)</f>
        <v>0</v>
      </c>
      <c r="I270" t="b">
        <f>ISNUMBER(MATRIX!R270)</f>
        <v>0</v>
      </c>
      <c r="K270" t="e">
        <f>AND(WLT&lt;=MATRIX!K270,MATRIX!K270&lt;=PIU*WLT)</f>
        <v>#N/A</v>
      </c>
      <c r="L270" t="e">
        <f>AND(WLT&lt;=MATRIX!L270,MATRIX!L270&lt;=PIU*WLT)</f>
        <v>#N/A</v>
      </c>
      <c r="M270" t="e">
        <f>AND(WLT&lt;=MATRIX!M270,MATRIX!M270&lt;=PIU*WLT)</f>
        <v>#N/A</v>
      </c>
      <c r="O270" t="e">
        <f>AND(WLT&lt;=MATRIX!Q270,MATRIX!Q270&lt;=PIU*WLT)</f>
        <v>#N/A</v>
      </c>
      <c r="P270" t="e">
        <f>AND(WLT&lt;=MATRIX!R270,MATRIX!R270&lt;=PIU*WLT)</f>
        <v>#N/A</v>
      </c>
      <c r="R270" t="b">
        <f t="shared" si="146"/>
        <v>1</v>
      </c>
      <c r="S270" t="b">
        <f t="shared" si="147"/>
        <v>0</v>
      </c>
      <c r="T270" t="b">
        <f t="shared" si="148"/>
        <v>0</v>
      </c>
      <c r="V270" s="1" t="e">
        <f>IF(AND(ISNUMBER(MATRIX!$F270),MATRIX!$F270&lt;&gt;0),NLT/MATRIX!$F270,"ERROR")</f>
        <v>#N/A</v>
      </c>
      <c r="X270" s="1" t="e">
        <f t="shared" si="129"/>
        <v>#N/A</v>
      </c>
      <c r="Y270" s="1" t="e">
        <f t="shared" si="130"/>
        <v>#N/A</v>
      </c>
      <c r="Z270" s="1" t="e">
        <f t="shared" si="131"/>
        <v>#N/A</v>
      </c>
      <c r="AB270" s="1" t="e">
        <f t="shared" si="132"/>
        <v>#N/A</v>
      </c>
      <c r="AC270" s="1" t="e">
        <f t="shared" si="133"/>
        <v>#N/A</v>
      </c>
      <c r="AE270" s="64" t="e">
        <f t="shared" si="134"/>
        <v>#N/A</v>
      </c>
      <c r="AF270" s="64" t="str">
        <f t="shared" si="135"/>
        <v/>
      </c>
      <c r="AH270" s="62" t="str">
        <f>IF(ISNUMBER(AE270),AE270*MATRIX!E270,"-")</f>
        <v>-</v>
      </c>
      <c r="AJ270" s="215" t="str">
        <f>IF(ISNUMBER($AE270),IF(KP="kg",AE270*MATRIX!CB270,AE270*MATRIX!CB270*2.2),"-")</f>
        <v>-</v>
      </c>
      <c r="AK270" s="65" t="str">
        <f t="shared" si="136"/>
        <v/>
      </c>
      <c r="AM270" s="1" t="e">
        <f>IF(V270&lt;&gt;0,IF(COUNT(X270:Z270),IF(R270,MATRIX!K270,IF(S270,MATRIX!L270,IF(T270,MATRIX!M270,S))),IF(COUNT(AB270:AC270),IF(R270,MATRIX!Q270,IF(S270,MATRIX!R270,"--")),"---")),"")</f>
        <v>#N/A</v>
      </c>
      <c r="AO270" s="70" t="e">
        <f>IF(V270&lt;&gt;0,IF(COUNT(X270:Z270),AM270*AE270*MATRIX!F270,IF(COUNT(AB270:AC270),AM270*AE270*MATRIX!F270/2,"")),"")</f>
        <v>#N/A</v>
      </c>
      <c r="AQ270" s="40" t="str">
        <f>IF(ISNUMBER($AE270),IF(ISNUMBER(MATRIX!U270),IF(MATRIX!U270-INT(MATRIX!U270)=0,MATRIX!U270,"("&amp;MATRIX!U270&amp;")"),"n/a"),"")</f>
        <v/>
      </c>
      <c r="AR270" s="77"/>
      <c r="AS270" s="81" t="str">
        <f>IF(ISNUMBER(AE270), IF(ISNUMBER(MATRIX!AD270),AE270*MATRIX!AD270,"n/a"),"")</f>
        <v/>
      </c>
      <c r="AT270" s="77"/>
      <c r="AU270" s="83" t="str">
        <f>IF(ISNUMBER($AE270), IF(ISNUMBER(MATRIX!AF270),$AE270*MATRIX!AF270,"n/a"),"")</f>
        <v/>
      </c>
      <c r="AV270" s="77"/>
      <c r="AW270" s="81" t="str">
        <f>IF(ISNUMBER($AE270), IF(ISNUMBER(MATRIX!AP270),$AE270*MATRIX!AP270,"n/a"),"")</f>
        <v/>
      </c>
      <c r="AX270" s="77" t="s">
        <v>434</v>
      </c>
      <c r="AY270" s="83" t="str">
        <f>IF(ISNUMBER($AE270), IF(ISNUMBER(MATRIX!AR270),$AE270*MATRIX!AR270,"n/a"),"")</f>
        <v/>
      </c>
      <c r="BA270" s="217" t="str">
        <f>IF(ISNUMBER($AE270), IF(MV&gt;200,IF(ISNUMBER(MATRIX!CL270),MATRIX!CL270,"n/a"),IF(ISNUMBER(MATRIX!CH270),MATRIX!CH270,"n/a")),"")</f>
        <v/>
      </c>
      <c r="BB270" s="1"/>
      <c r="BC270" s="1" t="str">
        <f>IF(ISNUMBER(AE270),IF(AND(ISNUMBER('Lo-Z-OUTPUT'!BA270),'Lo-Z-OUTPUT'!BA270&lt;&gt;0),'Lo-Z-OUTPUT'!BA270,'Lo-Z-INPUT'!$K$15*'Lo-Z-INPUT'!$K$7),"")</f>
        <v/>
      </c>
      <c r="BD270" s="1"/>
      <c r="BE270" s="161" t="str">
        <f t="shared" si="137"/>
        <v/>
      </c>
      <c r="BF270" s="1"/>
      <c r="BG270" s="124" t="str">
        <f>IF(ISNUMBER($AE270),IF(MV&lt;200,IF(ISNUMBER(MATRIX!AE270),ROUND((MATRIX!AE270*IDLE/1000)*CKWH,2),"-"),IF(ISNUMBER(MATRIX!AQ270),ROUND((MATRIX!AQ270*IDLE/1000)*CKWH,2),"-")),"")</f>
        <v/>
      </c>
      <c r="BH270" s="125" t="str">
        <f t="shared" si="138"/>
        <v/>
      </c>
      <c r="BJ270" s="105" t="str">
        <f>IF(ISNUMBER($AE270),IF(MV&lt;200,IF(ISNUMBER(MATRIX!AG270),ROUND((MATRIX!AG270/1000)*RUNNING*CKWH,2),"-"),IF(ISNUMBER(MATRIX!AS270),ROUND((MATRIX!AS270/1000)*RUNNING*CKWH,2),"-")),"")</f>
        <v/>
      </c>
      <c r="BK270" s="126" t="str">
        <f t="shared" si="139"/>
        <v/>
      </c>
      <c r="BM270" s="129" t="str">
        <f t="shared" si="140"/>
        <v/>
      </c>
      <c r="BN270" s="127" t="str">
        <f t="shared" si="141"/>
        <v/>
      </c>
      <c r="BP270" s="101" t="str">
        <f>IF(ISNUMBER(AE270),IF(ISNUMBER(MATRIX!BU270),AE270*MATRIX!BU270,"n/a"),"")</f>
        <v/>
      </c>
      <c r="BQ270" s="72"/>
      <c r="BR270" s="72" t="str">
        <f>IF(ISNUMBER(AE270),IF(ISNUMBER(MATRIX!BV270*BE270),AE270*MATRIX!BV270*BE270,"n/a"),"")</f>
        <v/>
      </c>
      <c r="BS270" s="72"/>
      <c r="BT270" s="100" t="str">
        <f t="shared" si="142"/>
        <v/>
      </c>
      <c r="BU270" s="96"/>
      <c r="BV270" s="157" t="str">
        <f t="shared" si="143"/>
        <v/>
      </c>
      <c r="BW270" s="158" t="str">
        <f t="shared" si="144"/>
        <v/>
      </c>
      <c r="BY270" s="85" t="str">
        <f>IF(ISNUMBER(AE270),IF(ISNUMBER(MATRIX!Y270),MATRIX!Y270,"n/a"),"")</f>
        <v/>
      </c>
      <c r="BZ270" s="86" t="str">
        <f t="shared" si="145"/>
        <v/>
      </c>
    </row>
    <row r="271" spans="1:78">
      <c r="A271" s="106" t="e">
        <f>MATRIX!A271</f>
        <v>#N/A</v>
      </c>
      <c r="B271" s="11" t="e">
        <f>IF(MATRIX!B271&lt;&gt;0,MATRIX!B271,"-")</f>
        <v>#N/A</v>
      </c>
      <c r="D271" t="b">
        <f>ISNUMBER(MATRIX!K271)</f>
        <v>0</v>
      </c>
      <c r="E271" t="b">
        <f>ISNUMBER(MATRIX!L271)</f>
        <v>0</v>
      </c>
      <c r="F271" t="b">
        <f>ISNUMBER(MATRIX!M271)</f>
        <v>0</v>
      </c>
      <c r="H271" t="b">
        <f>ISNUMBER(MATRIX!Q271)</f>
        <v>0</v>
      </c>
      <c r="I271" t="b">
        <f>ISNUMBER(MATRIX!R271)</f>
        <v>0</v>
      </c>
      <c r="K271" t="e">
        <f>AND(WLT&lt;=MATRIX!K271,MATRIX!K271&lt;=PIU*WLT)</f>
        <v>#N/A</v>
      </c>
      <c r="L271" t="e">
        <f>AND(WLT&lt;=MATRIX!L271,MATRIX!L271&lt;=PIU*WLT)</f>
        <v>#N/A</v>
      </c>
      <c r="M271" t="e">
        <f>AND(WLT&lt;=MATRIX!M271,MATRIX!M271&lt;=PIU*WLT)</f>
        <v>#N/A</v>
      </c>
      <c r="O271" t="e">
        <f>AND(WLT&lt;=MATRIX!Q271,MATRIX!Q271&lt;=PIU*WLT)</f>
        <v>#N/A</v>
      </c>
      <c r="P271" t="e">
        <f>AND(WLT&lt;=MATRIX!R271,MATRIX!R271&lt;=PIU*WLT)</f>
        <v>#N/A</v>
      </c>
      <c r="R271" t="b">
        <f t="shared" si="146"/>
        <v>1</v>
      </c>
      <c r="S271" t="b">
        <f t="shared" si="147"/>
        <v>0</v>
      </c>
      <c r="T271" t="b">
        <f t="shared" si="148"/>
        <v>0</v>
      </c>
      <c r="V271" s="1" t="e">
        <f>IF(AND(ISNUMBER(MATRIX!$F271),MATRIX!$F271&lt;&gt;0),NLT/MATRIX!$F271,"ERROR")</f>
        <v>#N/A</v>
      </c>
      <c r="X271" s="1" t="e">
        <f t="shared" si="129"/>
        <v>#N/A</v>
      </c>
      <c r="Y271" s="1" t="e">
        <f t="shared" si="130"/>
        <v>#N/A</v>
      </c>
      <c r="Z271" s="1" t="e">
        <f t="shared" si="131"/>
        <v>#N/A</v>
      </c>
      <c r="AB271" s="1" t="e">
        <f t="shared" si="132"/>
        <v>#N/A</v>
      </c>
      <c r="AC271" s="1" t="e">
        <f t="shared" si="133"/>
        <v>#N/A</v>
      </c>
      <c r="AE271" s="64" t="e">
        <f t="shared" si="134"/>
        <v>#N/A</v>
      </c>
      <c r="AF271" s="64" t="str">
        <f t="shared" si="135"/>
        <v/>
      </c>
      <c r="AH271" s="62" t="str">
        <f>IF(ISNUMBER(AE271),AE271*MATRIX!E271,"-")</f>
        <v>-</v>
      </c>
      <c r="AJ271" s="215" t="str">
        <f>IF(ISNUMBER($AE271),IF(KP="kg",AE271*MATRIX!CB271,AE271*MATRIX!CB271*2.2),"-")</f>
        <v>-</v>
      </c>
      <c r="AK271" s="65" t="str">
        <f t="shared" si="136"/>
        <v/>
      </c>
      <c r="AM271" s="1" t="e">
        <f>IF(V271&lt;&gt;0,IF(COUNT(X271:Z271),IF(R271,MATRIX!K271,IF(S271,MATRIX!L271,IF(T271,MATRIX!M271,S))),IF(COUNT(AB271:AC271),IF(R271,MATRIX!Q271,IF(S271,MATRIX!R271,"--")),"---")),"")</f>
        <v>#N/A</v>
      </c>
      <c r="AO271" s="70" t="e">
        <f>IF(V271&lt;&gt;0,IF(COUNT(X271:Z271),AM271*AE271*MATRIX!F271,IF(COUNT(AB271:AC271),AM271*AE271*MATRIX!F271/2,"")),"")</f>
        <v>#N/A</v>
      </c>
      <c r="AQ271" s="40" t="str">
        <f>IF(ISNUMBER($AE271),IF(ISNUMBER(MATRIX!U271),IF(MATRIX!U271-INT(MATRIX!U271)=0,MATRIX!U271,"("&amp;MATRIX!U271&amp;")"),"n/a"),"")</f>
        <v/>
      </c>
      <c r="AR271" s="77"/>
      <c r="AS271" s="81" t="str">
        <f>IF(ISNUMBER(AE271), IF(ISNUMBER(MATRIX!AD271),AE271*MATRIX!AD271,"n/a"),"")</f>
        <v/>
      </c>
      <c r="AT271" s="77"/>
      <c r="AU271" s="83" t="str">
        <f>IF(ISNUMBER($AE271), IF(ISNUMBER(MATRIX!AF271),$AE271*MATRIX!AF271,"n/a"),"")</f>
        <v/>
      </c>
      <c r="AV271" s="77"/>
      <c r="AW271" s="81" t="str">
        <f>IF(ISNUMBER($AE271), IF(ISNUMBER(MATRIX!AP271),$AE271*MATRIX!AP271,"n/a"),"")</f>
        <v/>
      </c>
      <c r="AX271" s="77" t="s">
        <v>434</v>
      </c>
      <c r="AY271" s="83" t="str">
        <f>IF(ISNUMBER($AE271), IF(ISNUMBER(MATRIX!AR271),$AE271*MATRIX!AR271,"n/a"),"")</f>
        <v/>
      </c>
      <c r="BA271" s="217" t="str">
        <f>IF(ISNUMBER($AE271), IF(MV&gt;200,IF(ISNUMBER(MATRIX!CL271),MATRIX!CL271,"n/a"),IF(ISNUMBER(MATRIX!CH271),MATRIX!CH271,"n/a")),"")</f>
        <v/>
      </c>
      <c r="BB271" s="1"/>
      <c r="BC271" s="1" t="str">
        <f>IF(ISNUMBER(AE271),IF(AND(ISNUMBER('Lo-Z-OUTPUT'!BA271),'Lo-Z-OUTPUT'!BA271&lt;&gt;0),'Lo-Z-OUTPUT'!BA271,'Lo-Z-INPUT'!$K$15*'Lo-Z-INPUT'!$K$7),"")</f>
        <v/>
      </c>
      <c r="BD271" s="1"/>
      <c r="BE271" s="161" t="str">
        <f t="shared" si="137"/>
        <v/>
      </c>
      <c r="BF271" s="1"/>
      <c r="BG271" s="124" t="str">
        <f>IF(ISNUMBER($AE271),IF(MV&lt;200,IF(ISNUMBER(MATRIX!AE271),ROUND((MATRIX!AE271*IDLE/1000)*CKWH,2),"-"),IF(ISNUMBER(MATRIX!AQ271),ROUND((MATRIX!AQ271*IDLE/1000)*CKWH,2),"-")),"")</f>
        <v/>
      </c>
      <c r="BH271" s="125" t="str">
        <f t="shared" si="138"/>
        <v/>
      </c>
      <c r="BJ271" s="105" t="str">
        <f>IF(ISNUMBER($AE271),IF(MV&lt;200,IF(ISNUMBER(MATRIX!AG271),ROUND((MATRIX!AG271/1000)*RUNNING*CKWH,2),"-"),IF(ISNUMBER(MATRIX!AS271),ROUND((MATRIX!AS271/1000)*RUNNING*CKWH,2),"-")),"")</f>
        <v/>
      </c>
      <c r="BK271" s="126" t="str">
        <f t="shared" si="139"/>
        <v/>
      </c>
      <c r="BM271" s="129" t="str">
        <f t="shared" si="140"/>
        <v/>
      </c>
      <c r="BN271" s="127" t="str">
        <f t="shared" si="141"/>
        <v/>
      </c>
      <c r="BP271" s="101" t="str">
        <f>IF(ISNUMBER(AE271),IF(ISNUMBER(MATRIX!BU271),AE271*MATRIX!BU271,"n/a"),"")</f>
        <v/>
      </c>
      <c r="BQ271" s="72"/>
      <c r="BR271" s="72" t="str">
        <f>IF(ISNUMBER(AE271),IF(ISNUMBER(MATRIX!BV271*BE271),AE271*MATRIX!BV271*BE271,"n/a"),"")</f>
        <v/>
      </c>
      <c r="BS271" s="72"/>
      <c r="BT271" s="100" t="str">
        <f t="shared" si="142"/>
        <v/>
      </c>
      <c r="BU271" s="96"/>
      <c r="BV271" s="157" t="str">
        <f t="shared" si="143"/>
        <v/>
      </c>
      <c r="BW271" s="158" t="str">
        <f t="shared" si="144"/>
        <v/>
      </c>
      <c r="BY271" s="85" t="str">
        <f>IF(ISNUMBER(AE271),IF(ISNUMBER(MATRIX!Y271),MATRIX!Y271,"n/a"),"")</f>
        <v/>
      </c>
      <c r="BZ271" s="86" t="str">
        <f t="shared" si="145"/>
        <v/>
      </c>
    </row>
    <row r="272" spans="1:78">
      <c r="A272" s="106" t="e">
        <f>MATRIX!A272</f>
        <v>#N/A</v>
      </c>
      <c r="B272" s="11" t="e">
        <f>IF(MATRIX!B272&lt;&gt;0,MATRIX!B272,"-")</f>
        <v>#N/A</v>
      </c>
      <c r="D272" t="b">
        <f>ISNUMBER(MATRIX!K272)</f>
        <v>0</v>
      </c>
      <c r="E272" t="b">
        <f>ISNUMBER(MATRIX!L272)</f>
        <v>0</v>
      </c>
      <c r="F272" t="b">
        <f>ISNUMBER(MATRIX!M272)</f>
        <v>0</v>
      </c>
      <c r="H272" t="b">
        <f>ISNUMBER(MATRIX!Q272)</f>
        <v>0</v>
      </c>
      <c r="I272" t="b">
        <f>ISNUMBER(MATRIX!R272)</f>
        <v>0</v>
      </c>
      <c r="K272" t="e">
        <f>AND(WLT&lt;=MATRIX!K272,MATRIX!K272&lt;=PIU*WLT)</f>
        <v>#N/A</v>
      </c>
      <c r="L272" t="e">
        <f>AND(WLT&lt;=MATRIX!L272,MATRIX!L272&lt;=PIU*WLT)</f>
        <v>#N/A</v>
      </c>
      <c r="M272" t="e">
        <f>AND(WLT&lt;=MATRIX!M272,MATRIX!M272&lt;=PIU*WLT)</f>
        <v>#N/A</v>
      </c>
      <c r="O272" t="e">
        <f>AND(WLT&lt;=MATRIX!Q272,MATRIX!Q272&lt;=PIU*WLT)</f>
        <v>#N/A</v>
      </c>
      <c r="P272" t="e">
        <f>AND(WLT&lt;=MATRIX!R272,MATRIX!R272&lt;=PIU*WLT)</f>
        <v>#N/A</v>
      </c>
      <c r="R272" t="b">
        <f t="shared" si="146"/>
        <v>1</v>
      </c>
      <c r="S272" t="b">
        <f t="shared" si="147"/>
        <v>0</v>
      </c>
      <c r="T272" t="b">
        <f t="shared" si="148"/>
        <v>0</v>
      </c>
      <c r="V272" s="1" t="e">
        <f>IF(AND(ISNUMBER(MATRIX!$F272),MATRIX!$F272&lt;&gt;0),NLT/MATRIX!$F272,"ERROR")</f>
        <v>#N/A</v>
      </c>
      <c r="X272" s="1" t="e">
        <f t="shared" si="129"/>
        <v>#N/A</v>
      </c>
      <c r="Y272" s="1" t="e">
        <f t="shared" si="130"/>
        <v>#N/A</v>
      </c>
      <c r="Z272" s="1" t="e">
        <f t="shared" si="131"/>
        <v>#N/A</v>
      </c>
      <c r="AB272" s="1" t="e">
        <f t="shared" si="132"/>
        <v>#N/A</v>
      </c>
      <c r="AC272" s="1" t="e">
        <f t="shared" si="133"/>
        <v>#N/A</v>
      </c>
      <c r="AE272" s="64" t="e">
        <f t="shared" si="134"/>
        <v>#N/A</v>
      </c>
      <c r="AF272" s="64" t="str">
        <f t="shared" si="135"/>
        <v/>
      </c>
      <c r="AH272" s="62" t="str">
        <f>IF(ISNUMBER(AE272),AE272*MATRIX!E272,"-")</f>
        <v>-</v>
      </c>
      <c r="AJ272" s="215" t="str">
        <f>IF(ISNUMBER($AE272),IF(KP="kg",AE272*MATRIX!CB272,AE272*MATRIX!CB272*2.2),"-")</f>
        <v>-</v>
      </c>
      <c r="AK272" s="65" t="str">
        <f t="shared" si="136"/>
        <v/>
      </c>
      <c r="AM272" s="1" t="e">
        <f>IF(V272&lt;&gt;0,IF(COUNT(X272:Z272),IF(R272,MATRIX!K272,IF(S272,MATRIX!L272,IF(T272,MATRIX!M272,S))),IF(COUNT(AB272:AC272),IF(R272,MATRIX!Q272,IF(S272,MATRIX!R272,"--")),"---")),"")</f>
        <v>#N/A</v>
      </c>
      <c r="AO272" s="70" t="e">
        <f>IF(V272&lt;&gt;0,IF(COUNT(X272:Z272),AM272*AE272*MATRIX!F272,IF(COUNT(AB272:AC272),AM272*AE272*MATRIX!F272/2,"")),"")</f>
        <v>#N/A</v>
      </c>
      <c r="AQ272" s="40" t="str">
        <f>IF(ISNUMBER($AE272),IF(ISNUMBER(MATRIX!U272),IF(MATRIX!U272-INT(MATRIX!U272)=0,MATRIX!U272,"("&amp;MATRIX!U272&amp;")"),"n/a"),"")</f>
        <v/>
      </c>
      <c r="AR272" s="77"/>
      <c r="AS272" s="81" t="str">
        <f>IF(ISNUMBER(AE272), IF(ISNUMBER(MATRIX!AD272),AE272*MATRIX!AD272,"n/a"),"")</f>
        <v/>
      </c>
      <c r="AT272" s="77"/>
      <c r="AU272" s="83" t="str">
        <f>IF(ISNUMBER($AE272), IF(ISNUMBER(MATRIX!AF272),$AE272*MATRIX!AF272,"n/a"),"")</f>
        <v/>
      </c>
      <c r="AV272" s="77"/>
      <c r="AW272" s="81" t="str">
        <f>IF(ISNUMBER($AE272), IF(ISNUMBER(MATRIX!AP272),$AE272*MATRIX!AP272,"n/a"),"")</f>
        <v/>
      </c>
      <c r="AX272" s="77" t="s">
        <v>434</v>
      </c>
      <c r="AY272" s="83" t="str">
        <f>IF(ISNUMBER($AE272), IF(ISNUMBER(MATRIX!AR272),$AE272*MATRIX!AR272,"n/a"),"")</f>
        <v/>
      </c>
      <c r="BA272" s="217" t="str">
        <f>IF(ISNUMBER($AE272), IF(MV&gt;200,IF(ISNUMBER(MATRIX!CL272),MATRIX!CL272,"n/a"),IF(ISNUMBER(MATRIX!CH272),MATRIX!CH272,"n/a")),"")</f>
        <v/>
      </c>
      <c r="BB272" s="1"/>
      <c r="BC272" s="1" t="str">
        <f>IF(ISNUMBER(AE272),IF(AND(ISNUMBER('Lo-Z-OUTPUT'!BA272),'Lo-Z-OUTPUT'!BA272&lt;&gt;0),'Lo-Z-OUTPUT'!BA272,'Lo-Z-INPUT'!$K$15*'Lo-Z-INPUT'!$K$7),"")</f>
        <v/>
      </c>
      <c r="BD272" s="1"/>
      <c r="BE272" s="161" t="str">
        <f t="shared" si="137"/>
        <v/>
      </c>
      <c r="BF272" s="1"/>
      <c r="BG272" s="124" t="str">
        <f>IF(ISNUMBER($AE272),IF(MV&lt;200,IF(ISNUMBER(MATRIX!AE272),ROUND((MATRIX!AE272*IDLE/1000)*CKWH,2),"-"),IF(ISNUMBER(MATRIX!AQ272),ROUND((MATRIX!AQ272*IDLE/1000)*CKWH,2),"-")),"")</f>
        <v/>
      </c>
      <c r="BH272" s="125" t="str">
        <f t="shared" si="138"/>
        <v/>
      </c>
      <c r="BJ272" s="105" t="str">
        <f>IF(ISNUMBER($AE272),IF(MV&lt;200,IF(ISNUMBER(MATRIX!AG272),ROUND((MATRIX!AG272/1000)*RUNNING*CKWH,2),"-"),IF(ISNUMBER(MATRIX!AS272),ROUND((MATRIX!AS272/1000)*RUNNING*CKWH,2),"-")),"")</f>
        <v/>
      </c>
      <c r="BK272" s="126" t="str">
        <f t="shared" si="139"/>
        <v/>
      </c>
      <c r="BM272" s="129" t="str">
        <f t="shared" si="140"/>
        <v/>
      </c>
      <c r="BN272" s="127" t="str">
        <f t="shared" si="141"/>
        <v/>
      </c>
      <c r="BP272" s="101" t="str">
        <f>IF(ISNUMBER(AE272),IF(ISNUMBER(MATRIX!BU272),AE272*MATRIX!BU272,"n/a"),"")</f>
        <v/>
      </c>
      <c r="BQ272" s="72"/>
      <c r="BR272" s="72" t="str">
        <f>IF(ISNUMBER(AE272),IF(ISNUMBER(MATRIX!BV272*BE272),AE272*MATRIX!BV272*BE272,"n/a"),"")</f>
        <v/>
      </c>
      <c r="BS272" s="72"/>
      <c r="BT272" s="100" t="str">
        <f t="shared" si="142"/>
        <v/>
      </c>
      <c r="BU272" s="96"/>
      <c r="BV272" s="157" t="str">
        <f t="shared" si="143"/>
        <v/>
      </c>
      <c r="BW272" s="158" t="str">
        <f t="shared" si="144"/>
        <v/>
      </c>
      <c r="BY272" s="85" t="str">
        <f>IF(ISNUMBER(AE272),IF(ISNUMBER(MATRIX!Y272),MATRIX!Y272,"n/a"),"")</f>
        <v/>
      </c>
      <c r="BZ272" s="86" t="str">
        <f t="shared" si="145"/>
        <v/>
      </c>
    </row>
    <row r="273" spans="1:78">
      <c r="A273" s="106" t="e">
        <f>MATRIX!A273</f>
        <v>#N/A</v>
      </c>
      <c r="B273" s="11" t="e">
        <f>IF(MATRIX!B273&lt;&gt;0,MATRIX!B273,"-")</f>
        <v>#N/A</v>
      </c>
      <c r="D273" t="b">
        <f>ISNUMBER(MATRIX!K273)</f>
        <v>0</v>
      </c>
      <c r="E273" t="b">
        <f>ISNUMBER(MATRIX!L273)</f>
        <v>0</v>
      </c>
      <c r="F273" t="b">
        <f>ISNUMBER(MATRIX!M273)</f>
        <v>0</v>
      </c>
      <c r="H273" t="b">
        <f>ISNUMBER(MATRIX!Q273)</f>
        <v>0</v>
      </c>
      <c r="I273" t="b">
        <f>ISNUMBER(MATRIX!R273)</f>
        <v>0</v>
      </c>
      <c r="K273" t="e">
        <f>AND(WLT&lt;=MATRIX!K273,MATRIX!K273&lt;=PIU*WLT)</f>
        <v>#N/A</v>
      </c>
      <c r="L273" t="e">
        <f>AND(WLT&lt;=MATRIX!L273,MATRIX!L273&lt;=PIU*WLT)</f>
        <v>#N/A</v>
      </c>
      <c r="M273" t="e">
        <f>AND(WLT&lt;=MATRIX!M273,MATRIX!M273&lt;=PIU*WLT)</f>
        <v>#N/A</v>
      </c>
      <c r="O273" t="e">
        <f>AND(WLT&lt;=MATRIX!Q273,MATRIX!Q273&lt;=PIU*WLT)</f>
        <v>#N/A</v>
      </c>
      <c r="P273" t="e">
        <f>AND(WLT&lt;=MATRIX!R273,MATRIX!R273&lt;=PIU*WLT)</f>
        <v>#N/A</v>
      </c>
      <c r="R273" t="b">
        <f t="shared" si="146"/>
        <v>1</v>
      </c>
      <c r="S273" t="b">
        <f t="shared" si="147"/>
        <v>0</v>
      </c>
      <c r="T273" t="b">
        <f t="shared" si="148"/>
        <v>0</v>
      </c>
      <c r="V273" s="1" t="e">
        <f>IF(AND(ISNUMBER(MATRIX!$F273),MATRIX!$F273&lt;&gt;0),NLT/MATRIX!$F273,"ERROR")</f>
        <v>#N/A</v>
      </c>
      <c r="X273" s="1" t="e">
        <f t="shared" si="129"/>
        <v>#N/A</v>
      </c>
      <c r="Y273" s="1" t="e">
        <f t="shared" si="130"/>
        <v>#N/A</v>
      </c>
      <c r="Z273" s="1" t="e">
        <f t="shared" si="131"/>
        <v>#N/A</v>
      </c>
      <c r="AB273" s="1" t="e">
        <f t="shared" si="132"/>
        <v>#N/A</v>
      </c>
      <c r="AC273" s="1" t="e">
        <f t="shared" si="133"/>
        <v>#N/A</v>
      </c>
      <c r="AE273" s="64" t="e">
        <f t="shared" si="134"/>
        <v>#N/A</v>
      </c>
      <c r="AF273" s="64" t="str">
        <f t="shared" si="135"/>
        <v/>
      </c>
      <c r="AH273" s="62" t="str">
        <f>IF(ISNUMBER(AE273),AE273*MATRIX!E273,"-")</f>
        <v>-</v>
      </c>
      <c r="AJ273" s="215" t="str">
        <f>IF(ISNUMBER($AE273),IF(KP="kg",AE273*MATRIX!CB273,AE273*MATRIX!CB273*2.2),"-")</f>
        <v>-</v>
      </c>
      <c r="AK273" s="65" t="str">
        <f t="shared" si="136"/>
        <v/>
      </c>
      <c r="AM273" s="1" t="e">
        <f>IF(V273&lt;&gt;0,IF(COUNT(X273:Z273),IF(R273,MATRIX!K273,IF(S273,MATRIX!L273,IF(T273,MATRIX!M273,S))),IF(COUNT(AB273:AC273),IF(R273,MATRIX!Q273,IF(S273,MATRIX!R273,"--")),"---")),"")</f>
        <v>#N/A</v>
      </c>
      <c r="AO273" s="70" t="e">
        <f>IF(V273&lt;&gt;0,IF(COUNT(X273:Z273),AM273*AE273*MATRIX!F273,IF(COUNT(AB273:AC273),AM273*AE273*MATRIX!F273/2,"")),"")</f>
        <v>#N/A</v>
      </c>
      <c r="AQ273" s="40" t="str">
        <f>IF(ISNUMBER($AE273),IF(ISNUMBER(MATRIX!U273),IF(MATRIX!U273-INT(MATRIX!U273)=0,MATRIX!U273,"("&amp;MATRIX!U273&amp;")"),"n/a"),"")</f>
        <v/>
      </c>
      <c r="AR273" s="77"/>
      <c r="AS273" s="81" t="str">
        <f>IF(ISNUMBER(AE273), IF(ISNUMBER(MATRIX!AD273),AE273*MATRIX!AD273,"n/a"),"")</f>
        <v/>
      </c>
      <c r="AT273" s="77"/>
      <c r="AU273" s="83" t="str">
        <f>IF(ISNUMBER($AE273), IF(ISNUMBER(MATRIX!AF273),$AE273*MATRIX!AF273,"n/a"),"")</f>
        <v/>
      </c>
      <c r="AV273" s="77"/>
      <c r="AW273" s="81" t="str">
        <f>IF(ISNUMBER($AE273), IF(ISNUMBER(MATRIX!AP273),$AE273*MATRIX!AP273,"n/a"),"")</f>
        <v/>
      </c>
      <c r="AX273" s="77" t="s">
        <v>434</v>
      </c>
      <c r="AY273" s="83" t="str">
        <f>IF(ISNUMBER($AE273), IF(ISNUMBER(MATRIX!AR273),$AE273*MATRIX!AR273,"n/a"),"")</f>
        <v/>
      </c>
      <c r="BA273" s="217" t="str">
        <f>IF(ISNUMBER($AE273), IF(MV&gt;200,IF(ISNUMBER(MATRIX!CL273),MATRIX!CL273,"n/a"),IF(ISNUMBER(MATRIX!CH273),MATRIX!CH273,"n/a")),"")</f>
        <v/>
      </c>
      <c r="BB273" s="1"/>
      <c r="BC273" s="1" t="str">
        <f>IF(ISNUMBER(AE273),IF(AND(ISNUMBER('Lo-Z-OUTPUT'!BA273),'Lo-Z-OUTPUT'!BA273&lt;&gt;0),'Lo-Z-OUTPUT'!BA273,'Lo-Z-INPUT'!$K$15*'Lo-Z-INPUT'!$K$7),"")</f>
        <v/>
      </c>
      <c r="BD273" s="1"/>
      <c r="BE273" s="161" t="str">
        <f t="shared" si="137"/>
        <v/>
      </c>
      <c r="BF273" s="1"/>
      <c r="BG273" s="124" t="str">
        <f>IF(ISNUMBER($AE273),IF(MV&lt;200,IF(ISNUMBER(MATRIX!AE273),ROUND((MATRIX!AE273*IDLE/1000)*CKWH,2),"-"),IF(ISNUMBER(MATRIX!AQ273),ROUND((MATRIX!AQ273*IDLE/1000)*CKWH,2),"-")),"")</f>
        <v/>
      </c>
      <c r="BH273" s="125" t="str">
        <f t="shared" si="138"/>
        <v/>
      </c>
      <c r="BJ273" s="105" t="str">
        <f>IF(ISNUMBER($AE273),IF(MV&lt;200,IF(ISNUMBER(MATRIX!AG273),ROUND((MATRIX!AG273/1000)*RUNNING*CKWH,2),"-"),IF(ISNUMBER(MATRIX!AS273),ROUND((MATRIX!AS273/1000)*RUNNING*CKWH,2),"-")),"")</f>
        <v/>
      </c>
      <c r="BK273" s="126" t="str">
        <f t="shared" si="139"/>
        <v/>
      </c>
      <c r="BM273" s="129" t="str">
        <f t="shared" si="140"/>
        <v/>
      </c>
      <c r="BN273" s="127" t="str">
        <f t="shared" si="141"/>
        <v/>
      </c>
      <c r="BP273" s="101" t="str">
        <f>IF(ISNUMBER(AE273),IF(ISNUMBER(MATRIX!BU273),AE273*MATRIX!BU273,"n/a"),"")</f>
        <v/>
      </c>
      <c r="BQ273" s="72"/>
      <c r="BR273" s="72" t="str">
        <f>IF(ISNUMBER(AE273),IF(ISNUMBER(MATRIX!BV273*BE273),AE273*MATRIX!BV273*BE273,"n/a"),"")</f>
        <v/>
      </c>
      <c r="BS273" s="72"/>
      <c r="BT273" s="100" t="str">
        <f t="shared" si="142"/>
        <v/>
      </c>
      <c r="BU273" s="96"/>
      <c r="BV273" s="157" t="str">
        <f t="shared" si="143"/>
        <v/>
      </c>
      <c r="BW273" s="158" t="str">
        <f t="shared" si="144"/>
        <v/>
      </c>
      <c r="BY273" s="85" t="str">
        <f>IF(ISNUMBER(AE273),IF(ISNUMBER(MATRIX!Y273),MATRIX!Y273,"n/a"),"")</f>
        <v/>
      </c>
      <c r="BZ273" s="86" t="str">
        <f t="shared" si="145"/>
        <v/>
      </c>
    </row>
    <row r="274" spans="1:78">
      <c r="A274" s="106" t="e">
        <f>MATRIX!A274</f>
        <v>#N/A</v>
      </c>
      <c r="B274" s="11" t="e">
        <f>IF(MATRIX!B274&lt;&gt;0,MATRIX!B274,"-")</f>
        <v>#N/A</v>
      </c>
      <c r="D274" t="b">
        <f>ISNUMBER(MATRIX!K274)</f>
        <v>0</v>
      </c>
      <c r="E274" t="b">
        <f>ISNUMBER(MATRIX!L274)</f>
        <v>0</v>
      </c>
      <c r="F274" t="b">
        <f>ISNUMBER(MATRIX!M274)</f>
        <v>0</v>
      </c>
      <c r="H274" t="b">
        <f>ISNUMBER(MATRIX!Q274)</f>
        <v>0</v>
      </c>
      <c r="I274" t="b">
        <f>ISNUMBER(MATRIX!R274)</f>
        <v>0</v>
      </c>
      <c r="K274" t="e">
        <f>AND(WLT&lt;=MATRIX!K274,MATRIX!K274&lt;=PIU*WLT)</f>
        <v>#N/A</v>
      </c>
      <c r="L274" t="e">
        <f>AND(WLT&lt;=MATRIX!L274,MATRIX!L274&lt;=PIU*WLT)</f>
        <v>#N/A</v>
      </c>
      <c r="M274" t="e">
        <f>AND(WLT&lt;=MATRIX!M274,MATRIX!M274&lt;=PIU*WLT)</f>
        <v>#N/A</v>
      </c>
      <c r="O274" t="e">
        <f>AND(WLT&lt;=MATRIX!Q274,MATRIX!Q274&lt;=PIU*WLT)</f>
        <v>#N/A</v>
      </c>
      <c r="P274" t="e">
        <f>AND(WLT&lt;=MATRIX!R274,MATRIX!R274&lt;=PIU*WLT)</f>
        <v>#N/A</v>
      </c>
      <c r="R274" t="b">
        <f t="shared" si="146"/>
        <v>1</v>
      </c>
      <c r="S274" t="b">
        <f t="shared" si="147"/>
        <v>0</v>
      </c>
      <c r="T274" t="b">
        <f t="shared" si="148"/>
        <v>0</v>
      </c>
      <c r="V274" s="1" t="e">
        <f>IF(AND(ISNUMBER(MATRIX!$F274),MATRIX!$F274&lt;&gt;0),NLT/MATRIX!$F274,"ERROR")</f>
        <v>#N/A</v>
      </c>
      <c r="X274" s="1" t="e">
        <f t="shared" si="129"/>
        <v>#N/A</v>
      </c>
      <c r="Y274" s="1" t="e">
        <f t="shared" si="130"/>
        <v>#N/A</v>
      </c>
      <c r="Z274" s="1" t="e">
        <f t="shared" si="131"/>
        <v>#N/A</v>
      </c>
      <c r="AB274" s="1" t="e">
        <f t="shared" si="132"/>
        <v>#N/A</v>
      </c>
      <c r="AC274" s="1" t="e">
        <f t="shared" si="133"/>
        <v>#N/A</v>
      </c>
      <c r="AE274" s="64" t="e">
        <f t="shared" si="134"/>
        <v>#N/A</v>
      </c>
      <c r="AF274" s="64" t="str">
        <f t="shared" si="135"/>
        <v/>
      </c>
      <c r="AH274" s="62" t="str">
        <f>IF(ISNUMBER(AE274),AE274*MATRIX!E274,"-")</f>
        <v>-</v>
      </c>
      <c r="AJ274" s="215" t="str">
        <f>IF(ISNUMBER($AE274),IF(KP="kg",AE274*MATRIX!CB274,AE274*MATRIX!CB274*2.2),"-")</f>
        <v>-</v>
      </c>
      <c r="AK274" s="65" t="str">
        <f t="shared" si="136"/>
        <v/>
      </c>
      <c r="AM274" s="1" t="e">
        <f>IF(V274&lt;&gt;0,IF(COUNT(X274:Z274),IF(R274,MATRIX!K274,IF(S274,MATRIX!L274,IF(T274,MATRIX!M274,S))),IF(COUNT(AB274:AC274),IF(R274,MATRIX!Q274,IF(S274,MATRIX!R274,"--")),"---")),"")</f>
        <v>#N/A</v>
      </c>
      <c r="AO274" s="70" t="e">
        <f>IF(V274&lt;&gt;0,IF(COUNT(X274:Z274),AM274*AE274*MATRIX!F274,IF(COUNT(AB274:AC274),AM274*AE274*MATRIX!F274/2,"")),"")</f>
        <v>#N/A</v>
      </c>
      <c r="AQ274" s="40" t="str">
        <f>IF(ISNUMBER($AE274),IF(ISNUMBER(MATRIX!U274),IF(MATRIX!U274-INT(MATRIX!U274)=0,MATRIX!U274,"("&amp;MATRIX!U274&amp;")"),"n/a"),"")</f>
        <v/>
      </c>
      <c r="AR274" s="77"/>
      <c r="AS274" s="81" t="str">
        <f>IF(ISNUMBER(AE274), IF(ISNUMBER(MATRIX!AD274),AE274*MATRIX!AD274,"n/a"),"")</f>
        <v/>
      </c>
      <c r="AT274" s="77"/>
      <c r="AU274" s="83" t="str">
        <f>IF(ISNUMBER($AE274), IF(ISNUMBER(MATRIX!AF274),$AE274*MATRIX!AF274,"n/a"),"")</f>
        <v/>
      </c>
      <c r="AV274" s="77"/>
      <c r="AW274" s="81" t="str">
        <f>IF(ISNUMBER($AE274), IF(ISNUMBER(MATRIX!AP274),$AE274*MATRIX!AP274,"n/a"),"")</f>
        <v/>
      </c>
      <c r="AX274" s="77" t="s">
        <v>434</v>
      </c>
      <c r="AY274" s="83" t="str">
        <f>IF(ISNUMBER($AE274), IF(ISNUMBER(MATRIX!AR274),$AE274*MATRIX!AR274,"n/a"),"")</f>
        <v/>
      </c>
      <c r="BA274" s="217" t="str">
        <f>IF(ISNUMBER($AE274), IF(MV&gt;200,IF(ISNUMBER(MATRIX!CL274),MATRIX!CL274,"n/a"),IF(ISNUMBER(MATRIX!CH274),MATRIX!CH274,"n/a")),"")</f>
        <v/>
      </c>
      <c r="BB274" s="1"/>
      <c r="BC274" s="1" t="str">
        <f>IF(ISNUMBER(AE274),IF(AND(ISNUMBER('Lo-Z-OUTPUT'!BA274),'Lo-Z-OUTPUT'!BA274&lt;&gt;0),'Lo-Z-OUTPUT'!BA274,'Lo-Z-INPUT'!$K$15*'Lo-Z-INPUT'!$K$7),"")</f>
        <v/>
      </c>
      <c r="BD274" s="1"/>
      <c r="BE274" s="161" t="str">
        <f t="shared" si="137"/>
        <v/>
      </c>
      <c r="BF274" s="1"/>
      <c r="BG274" s="124" t="str">
        <f>IF(ISNUMBER($AE274),IF(MV&lt;200,IF(ISNUMBER(MATRIX!AE274),ROUND((MATRIX!AE274*IDLE/1000)*CKWH,2),"-"),IF(ISNUMBER(MATRIX!AQ274),ROUND((MATRIX!AQ274*IDLE/1000)*CKWH,2),"-")),"")</f>
        <v/>
      </c>
      <c r="BH274" s="125" t="str">
        <f t="shared" si="138"/>
        <v/>
      </c>
      <c r="BJ274" s="105" t="str">
        <f>IF(ISNUMBER($AE274),IF(MV&lt;200,IF(ISNUMBER(MATRIX!AG274),ROUND((MATRIX!AG274/1000)*RUNNING*CKWH,2),"-"),IF(ISNUMBER(MATRIX!AS274),ROUND((MATRIX!AS274/1000)*RUNNING*CKWH,2),"-")),"")</f>
        <v/>
      </c>
      <c r="BK274" s="126" t="str">
        <f t="shared" si="139"/>
        <v/>
      </c>
      <c r="BM274" s="129" t="str">
        <f t="shared" si="140"/>
        <v/>
      </c>
      <c r="BN274" s="127" t="str">
        <f t="shared" si="141"/>
        <v/>
      </c>
      <c r="BP274" s="101" t="str">
        <f>IF(ISNUMBER(AE274),IF(ISNUMBER(MATRIX!BU274),AE274*MATRIX!BU274,"n/a"),"")</f>
        <v/>
      </c>
      <c r="BQ274" s="72"/>
      <c r="BR274" s="72" t="str">
        <f>IF(ISNUMBER(AE274),IF(ISNUMBER(MATRIX!BV274*BE274),AE274*MATRIX!BV274*BE274,"n/a"),"")</f>
        <v/>
      </c>
      <c r="BS274" s="72"/>
      <c r="BT274" s="100" t="str">
        <f t="shared" si="142"/>
        <v/>
      </c>
      <c r="BU274" s="96"/>
      <c r="BV274" s="157" t="str">
        <f t="shared" si="143"/>
        <v/>
      </c>
      <c r="BW274" s="158" t="str">
        <f t="shared" si="144"/>
        <v/>
      </c>
      <c r="BY274" s="85" t="str">
        <f>IF(ISNUMBER(AE274),IF(ISNUMBER(MATRIX!Y274),MATRIX!Y274,"n/a"),"")</f>
        <v/>
      </c>
      <c r="BZ274" s="86" t="str">
        <f t="shared" si="145"/>
        <v/>
      </c>
    </row>
    <row r="275" spans="1:78">
      <c r="A275" s="106" t="e">
        <f>MATRIX!A275</f>
        <v>#N/A</v>
      </c>
      <c r="B275" s="11" t="e">
        <f>IF(MATRIX!B275&lt;&gt;0,MATRIX!B275,"-")</f>
        <v>#N/A</v>
      </c>
      <c r="D275" t="b">
        <f>ISNUMBER(MATRIX!K275)</f>
        <v>0</v>
      </c>
      <c r="E275" t="b">
        <f>ISNUMBER(MATRIX!L275)</f>
        <v>0</v>
      </c>
      <c r="F275" t="b">
        <f>ISNUMBER(MATRIX!M275)</f>
        <v>0</v>
      </c>
      <c r="H275" t="b">
        <f>ISNUMBER(MATRIX!Q275)</f>
        <v>0</v>
      </c>
      <c r="I275" t="b">
        <f>ISNUMBER(MATRIX!R275)</f>
        <v>0</v>
      </c>
      <c r="K275" t="e">
        <f>AND(WLT&lt;=MATRIX!K275,MATRIX!K275&lt;=PIU*WLT)</f>
        <v>#N/A</v>
      </c>
      <c r="L275" t="e">
        <f>AND(WLT&lt;=MATRIX!L275,MATRIX!L275&lt;=PIU*WLT)</f>
        <v>#N/A</v>
      </c>
      <c r="M275" t="e">
        <f>AND(WLT&lt;=MATRIX!M275,MATRIX!M275&lt;=PIU*WLT)</f>
        <v>#N/A</v>
      </c>
      <c r="O275" t="e">
        <f>AND(WLT&lt;=MATRIX!Q275,MATRIX!Q275&lt;=PIU*WLT)</f>
        <v>#N/A</v>
      </c>
      <c r="P275" t="e">
        <f>AND(WLT&lt;=MATRIX!R275,MATRIX!R275&lt;=PIU*WLT)</f>
        <v>#N/A</v>
      </c>
      <c r="R275" t="b">
        <f t="shared" si="146"/>
        <v>1</v>
      </c>
      <c r="S275" t="b">
        <f t="shared" si="147"/>
        <v>0</v>
      </c>
      <c r="T275" t="b">
        <f t="shared" si="148"/>
        <v>0</v>
      </c>
      <c r="V275" s="1" t="e">
        <f>IF(AND(ISNUMBER(MATRIX!$F275),MATRIX!$F275&lt;&gt;0),NLT/MATRIX!$F275,"ERROR")</f>
        <v>#N/A</v>
      </c>
      <c r="X275" s="1" t="e">
        <f t="shared" si="129"/>
        <v>#N/A</v>
      </c>
      <c r="Y275" s="1" t="e">
        <f t="shared" si="130"/>
        <v>#N/A</v>
      </c>
      <c r="Z275" s="1" t="e">
        <f t="shared" si="131"/>
        <v>#N/A</v>
      </c>
      <c r="AB275" s="1" t="e">
        <f t="shared" si="132"/>
        <v>#N/A</v>
      </c>
      <c r="AC275" s="1" t="e">
        <f t="shared" si="133"/>
        <v>#N/A</v>
      </c>
      <c r="AE275" s="64" t="e">
        <f t="shared" si="134"/>
        <v>#N/A</v>
      </c>
      <c r="AF275" s="64" t="str">
        <f t="shared" si="135"/>
        <v/>
      </c>
      <c r="AH275" s="62" t="str">
        <f>IF(ISNUMBER(AE275),AE275*MATRIX!E275,"-")</f>
        <v>-</v>
      </c>
      <c r="AJ275" s="215" t="str">
        <f>IF(ISNUMBER($AE275),IF(KP="kg",AE275*MATRIX!CB275,AE275*MATRIX!CB275*2.2),"-")</f>
        <v>-</v>
      </c>
      <c r="AK275" s="65" t="str">
        <f t="shared" si="136"/>
        <v/>
      </c>
      <c r="AM275" s="1" t="e">
        <f>IF(V275&lt;&gt;0,IF(COUNT(X275:Z275),IF(R275,MATRIX!K275,IF(S275,MATRIX!L275,IF(T275,MATRIX!M275,S))),IF(COUNT(AB275:AC275),IF(R275,MATRIX!Q275,IF(S275,MATRIX!R275,"--")),"---")),"")</f>
        <v>#N/A</v>
      </c>
      <c r="AO275" s="70" t="e">
        <f>IF(V275&lt;&gt;0,IF(COUNT(X275:Z275),AM275*AE275*MATRIX!F275,IF(COUNT(AB275:AC275),AM275*AE275*MATRIX!F275/2,"")),"")</f>
        <v>#N/A</v>
      </c>
      <c r="AQ275" s="40" t="str">
        <f>IF(ISNUMBER($AE275),IF(ISNUMBER(MATRIX!U275),IF(MATRIX!U275-INT(MATRIX!U275)=0,MATRIX!U275,"("&amp;MATRIX!U275&amp;")"),"n/a"),"")</f>
        <v/>
      </c>
      <c r="AR275" s="77"/>
      <c r="AS275" s="81" t="str">
        <f>IF(ISNUMBER(AE275), IF(ISNUMBER(MATRIX!AD275),AE275*MATRIX!AD275,"n/a"),"")</f>
        <v/>
      </c>
      <c r="AT275" s="77"/>
      <c r="AU275" s="83" t="str">
        <f>IF(ISNUMBER($AE275), IF(ISNUMBER(MATRIX!AF275),$AE275*MATRIX!AF275,"n/a"),"")</f>
        <v/>
      </c>
      <c r="AV275" s="77"/>
      <c r="AW275" s="81" t="str">
        <f>IF(ISNUMBER($AE275), IF(ISNUMBER(MATRIX!AP275),$AE275*MATRIX!AP275,"n/a"),"")</f>
        <v/>
      </c>
      <c r="AX275" s="77" t="s">
        <v>434</v>
      </c>
      <c r="AY275" s="83" t="str">
        <f>IF(ISNUMBER($AE275), IF(ISNUMBER(MATRIX!AR275),$AE275*MATRIX!AR275,"n/a"),"")</f>
        <v/>
      </c>
      <c r="BA275" s="217" t="str">
        <f>IF(ISNUMBER($AE275), IF(MV&gt;200,IF(ISNUMBER(MATRIX!CL275),MATRIX!CL275,"n/a"),IF(ISNUMBER(MATRIX!CH275),MATRIX!CH275,"n/a")),"")</f>
        <v/>
      </c>
      <c r="BB275" s="1"/>
      <c r="BC275" s="1" t="str">
        <f>IF(ISNUMBER(AE275),IF(AND(ISNUMBER('Lo-Z-OUTPUT'!BA275),'Lo-Z-OUTPUT'!BA275&lt;&gt;0),'Lo-Z-OUTPUT'!BA275,'Lo-Z-INPUT'!$K$15*'Lo-Z-INPUT'!$K$7),"")</f>
        <v/>
      </c>
      <c r="BD275" s="1"/>
      <c r="BE275" s="161" t="str">
        <f t="shared" si="137"/>
        <v/>
      </c>
      <c r="BF275" s="1"/>
      <c r="BG275" s="124" t="str">
        <f>IF(ISNUMBER($AE275),IF(MV&lt;200,IF(ISNUMBER(MATRIX!AE275),ROUND((MATRIX!AE275*IDLE/1000)*CKWH,2),"-"),IF(ISNUMBER(MATRIX!AQ275),ROUND((MATRIX!AQ275*IDLE/1000)*CKWH,2),"-")),"")</f>
        <v/>
      </c>
      <c r="BH275" s="125" t="str">
        <f t="shared" si="138"/>
        <v/>
      </c>
      <c r="BJ275" s="105" t="str">
        <f>IF(ISNUMBER($AE275),IF(MV&lt;200,IF(ISNUMBER(MATRIX!AG275),ROUND((MATRIX!AG275/1000)*RUNNING*CKWH,2),"-"),IF(ISNUMBER(MATRIX!AS275),ROUND((MATRIX!AS275/1000)*RUNNING*CKWH,2),"-")),"")</f>
        <v/>
      </c>
      <c r="BK275" s="126" t="str">
        <f t="shared" si="139"/>
        <v/>
      </c>
      <c r="BM275" s="129" t="str">
        <f t="shared" si="140"/>
        <v/>
      </c>
      <c r="BN275" s="127" t="str">
        <f t="shared" si="141"/>
        <v/>
      </c>
      <c r="BP275" s="101" t="str">
        <f>IF(ISNUMBER(AE275),IF(ISNUMBER(MATRIX!BU275),AE275*MATRIX!BU275,"n/a"),"")</f>
        <v/>
      </c>
      <c r="BQ275" s="72"/>
      <c r="BR275" s="72" t="str">
        <f>IF(ISNUMBER(AE275),IF(ISNUMBER(MATRIX!BV275*BE275),AE275*MATRIX!BV275*BE275,"n/a"),"")</f>
        <v/>
      </c>
      <c r="BS275" s="72"/>
      <c r="BT275" s="100" t="str">
        <f t="shared" si="142"/>
        <v/>
      </c>
      <c r="BU275" s="96"/>
      <c r="BV275" s="157" t="str">
        <f t="shared" si="143"/>
        <v/>
      </c>
      <c r="BW275" s="158" t="str">
        <f t="shared" si="144"/>
        <v/>
      </c>
      <c r="BY275" s="85" t="str">
        <f>IF(ISNUMBER(AE275),IF(ISNUMBER(MATRIX!Y275),MATRIX!Y275,"n/a"),"")</f>
        <v/>
      </c>
      <c r="BZ275" s="86" t="str">
        <f t="shared" si="145"/>
        <v/>
      </c>
    </row>
    <row r="276" spans="1:78">
      <c r="A276" s="106" t="e">
        <f>MATRIX!A276</f>
        <v>#N/A</v>
      </c>
      <c r="B276" s="11" t="e">
        <f>IF(MATRIX!B276&lt;&gt;0,MATRIX!B276,"-")</f>
        <v>#N/A</v>
      </c>
      <c r="D276" t="b">
        <f>ISNUMBER(MATRIX!K276)</f>
        <v>0</v>
      </c>
      <c r="E276" t="b">
        <f>ISNUMBER(MATRIX!L276)</f>
        <v>0</v>
      </c>
      <c r="F276" t="b">
        <f>ISNUMBER(MATRIX!M276)</f>
        <v>0</v>
      </c>
      <c r="H276" t="b">
        <f>ISNUMBER(MATRIX!Q276)</f>
        <v>0</v>
      </c>
      <c r="I276" t="b">
        <f>ISNUMBER(MATRIX!R276)</f>
        <v>0</v>
      </c>
      <c r="K276" t="e">
        <f>AND(WLT&lt;=MATRIX!K276,MATRIX!K276&lt;=PIU*WLT)</f>
        <v>#N/A</v>
      </c>
      <c r="L276" t="e">
        <f>AND(WLT&lt;=MATRIX!L276,MATRIX!L276&lt;=PIU*WLT)</f>
        <v>#N/A</v>
      </c>
      <c r="M276" t="e">
        <f>AND(WLT&lt;=MATRIX!M276,MATRIX!M276&lt;=PIU*WLT)</f>
        <v>#N/A</v>
      </c>
      <c r="O276" t="e">
        <f>AND(WLT&lt;=MATRIX!Q276,MATRIX!Q276&lt;=PIU*WLT)</f>
        <v>#N/A</v>
      </c>
      <c r="P276" t="e">
        <f>AND(WLT&lt;=MATRIX!R276,MATRIX!R276&lt;=PIU*WLT)</f>
        <v>#N/A</v>
      </c>
      <c r="R276" t="b">
        <f t="shared" si="146"/>
        <v>1</v>
      </c>
      <c r="S276" t="b">
        <f t="shared" si="147"/>
        <v>0</v>
      </c>
      <c r="T276" t="b">
        <f t="shared" si="148"/>
        <v>0</v>
      </c>
      <c r="V276" s="1" t="e">
        <f>IF(AND(ISNUMBER(MATRIX!$F276),MATRIX!$F276&lt;&gt;0),NLT/MATRIX!$F276,"ERROR")</f>
        <v>#N/A</v>
      </c>
      <c r="X276" s="1" t="e">
        <f t="shared" si="129"/>
        <v>#N/A</v>
      </c>
      <c r="Y276" s="1" t="e">
        <f t="shared" si="130"/>
        <v>#N/A</v>
      </c>
      <c r="Z276" s="1" t="e">
        <f t="shared" si="131"/>
        <v>#N/A</v>
      </c>
      <c r="AB276" s="1" t="e">
        <f t="shared" si="132"/>
        <v>#N/A</v>
      </c>
      <c r="AC276" s="1" t="e">
        <f t="shared" si="133"/>
        <v>#N/A</v>
      </c>
      <c r="AE276" s="64" t="e">
        <f t="shared" si="134"/>
        <v>#N/A</v>
      </c>
      <c r="AF276" s="64" t="str">
        <f t="shared" si="135"/>
        <v/>
      </c>
      <c r="AH276" s="62" t="str">
        <f>IF(ISNUMBER(AE276),AE276*MATRIX!E276,"-")</f>
        <v>-</v>
      </c>
      <c r="AJ276" s="215" t="str">
        <f>IF(ISNUMBER($AE276),IF(KP="kg",AE276*MATRIX!CB276,AE276*MATRIX!CB276*2.2),"-")</f>
        <v>-</v>
      </c>
      <c r="AK276" s="65" t="str">
        <f t="shared" si="136"/>
        <v/>
      </c>
      <c r="AM276" s="1" t="e">
        <f>IF(V276&lt;&gt;0,IF(COUNT(X276:Z276),IF(R276,MATRIX!K276,IF(S276,MATRIX!L276,IF(T276,MATRIX!M276,S))),IF(COUNT(AB276:AC276),IF(R276,MATRIX!Q276,IF(S276,MATRIX!R276,"--")),"---")),"")</f>
        <v>#N/A</v>
      </c>
      <c r="AO276" s="70" t="e">
        <f>IF(V276&lt;&gt;0,IF(COUNT(X276:Z276),AM276*AE276*MATRIX!F276,IF(COUNT(AB276:AC276),AM276*AE276*MATRIX!F276/2,"")),"")</f>
        <v>#N/A</v>
      </c>
      <c r="AQ276" s="40" t="str">
        <f>IF(ISNUMBER($AE276),IF(ISNUMBER(MATRIX!U276),IF(MATRIX!U276-INT(MATRIX!U276)=0,MATRIX!U276,"("&amp;MATRIX!U276&amp;")"),"n/a"),"")</f>
        <v/>
      </c>
      <c r="AR276" s="77"/>
      <c r="AS276" s="81" t="str">
        <f>IF(ISNUMBER(AE276), IF(ISNUMBER(MATRIX!AD276),AE276*MATRIX!AD276,"n/a"),"")</f>
        <v/>
      </c>
      <c r="AT276" s="77"/>
      <c r="AU276" s="83" t="str">
        <f>IF(ISNUMBER($AE276), IF(ISNUMBER(MATRIX!AF276),$AE276*MATRIX!AF276,"n/a"),"")</f>
        <v/>
      </c>
      <c r="AV276" s="77"/>
      <c r="AW276" s="81" t="str">
        <f>IF(ISNUMBER($AE276), IF(ISNUMBER(MATRIX!AP276),$AE276*MATRIX!AP276,"n/a"),"")</f>
        <v/>
      </c>
      <c r="AX276" s="77" t="s">
        <v>434</v>
      </c>
      <c r="AY276" s="83" t="str">
        <f>IF(ISNUMBER($AE276), IF(ISNUMBER(MATRIX!AR276),$AE276*MATRIX!AR276,"n/a"),"")</f>
        <v/>
      </c>
      <c r="BA276" s="217" t="str">
        <f>IF(ISNUMBER($AE276), IF(MV&gt;200,IF(ISNUMBER(MATRIX!CL276),MATRIX!CL276,"n/a"),IF(ISNUMBER(MATRIX!CH276),MATRIX!CH276,"n/a")),"")</f>
        <v/>
      </c>
      <c r="BB276" s="1"/>
      <c r="BC276" s="1" t="str">
        <f>IF(ISNUMBER(AE276),IF(AND(ISNUMBER('Lo-Z-OUTPUT'!BA276),'Lo-Z-OUTPUT'!BA276&lt;&gt;0),'Lo-Z-OUTPUT'!BA276,'Lo-Z-INPUT'!$K$15*'Lo-Z-INPUT'!$K$7),"")</f>
        <v/>
      </c>
      <c r="BD276" s="1"/>
      <c r="BE276" s="161" t="str">
        <f t="shared" si="137"/>
        <v/>
      </c>
      <c r="BF276" s="1"/>
      <c r="BG276" s="124" t="str">
        <f>IF(ISNUMBER($AE276),IF(MV&lt;200,IF(ISNUMBER(MATRIX!AE276),ROUND((MATRIX!AE276*IDLE/1000)*CKWH,2),"-"),IF(ISNUMBER(MATRIX!AQ276),ROUND((MATRIX!AQ276*IDLE/1000)*CKWH,2),"-")),"")</f>
        <v/>
      </c>
      <c r="BH276" s="125" t="str">
        <f t="shared" si="138"/>
        <v/>
      </c>
      <c r="BJ276" s="105" t="str">
        <f>IF(ISNUMBER($AE276),IF(MV&lt;200,IF(ISNUMBER(MATRIX!AG276),ROUND((MATRIX!AG276/1000)*RUNNING*CKWH,2),"-"),IF(ISNUMBER(MATRIX!AS276),ROUND((MATRIX!AS276/1000)*RUNNING*CKWH,2),"-")),"")</f>
        <v/>
      </c>
      <c r="BK276" s="126" t="str">
        <f t="shared" si="139"/>
        <v/>
      </c>
      <c r="BM276" s="129" t="str">
        <f t="shared" si="140"/>
        <v/>
      </c>
      <c r="BN276" s="127" t="str">
        <f t="shared" si="141"/>
        <v/>
      </c>
      <c r="BP276" s="101" t="str">
        <f>IF(ISNUMBER(AE276),IF(ISNUMBER(MATRIX!BU276),AE276*MATRIX!BU276,"n/a"),"")</f>
        <v/>
      </c>
      <c r="BQ276" s="72"/>
      <c r="BR276" s="72" t="str">
        <f>IF(ISNUMBER(AE276),IF(ISNUMBER(MATRIX!BV276*BE276),AE276*MATRIX!BV276*BE276,"n/a"),"")</f>
        <v/>
      </c>
      <c r="BS276" s="72"/>
      <c r="BT276" s="100" t="str">
        <f t="shared" si="142"/>
        <v/>
      </c>
      <c r="BU276" s="96"/>
      <c r="BV276" s="157" t="str">
        <f t="shared" si="143"/>
        <v/>
      </c>
      <c r="BW276" s="158" t="str">
        <f t="shared" si="144"/>
        <v/>
      </c>
      <c r="BY276" s="85" t="str">
        <f>IF(ISNUMBER(AE276),IF(ISNUMBER(MATRIX!Y276),MATRIX!Y276,"n/a"),"")</f>
        <v/>
      </c>
      <c r="BZ276" s="86" t="str">
        <f t="shared" si="145"/>
        <v/>
      </c>
    </row>
    <row r="277" spans="1:78">
      <c r="A277" s="106" t="e">
        <f>MATRIX!A277</f>
        <v>#N/A</v>
      </c>
      <c r="B277" s="11" t="e">
        <f>IF(MATRIX!B277&lt;&gt;0,MATRIX!B277,"-")</f>
        <v>#N/A</v>
      </c>
      <c r="D277" t="b">
        <f>ISNUMBER(MATRIX!K277)</f>
        <v>0</v>
      </c>
      <c r="E277" t="b">
        <f>ISNUMBER(MATRIX!L277)</f>
        <v>0</v>
      </c>
      <c r="F277" t="b">
        <f>ISNUMBER(MATRIX!M277)</f>
        <v>0</v>
      </c>
      <c r="H277" t="b">
        <f>ISNUMBER(MATRIX!Q277)</f>
        <v>0</v>
      </c>
      <c r="I277" t="b">
        <f>ISNUMBER(MATRIX!R277)</f>
        <v>0</v>
      </c>
      <c r="K277" t="e">
        <f>AND(WLT&lt;=MATRIX!K277,MATRIX!K277&lt;=PIU*WLT)</f>
        <v>#N/A</v>
      </c>
      <c r="L277" t="e">
        <f>AND(WLT&lt;=MATRIX!L277,MATRIX!L277&lt;=PIU*WLT)</f>
        <v>#N/A</v>
      </c>
      <c r="M277" t="e">
        <f>AND(WLT&lt;=MATRIX!M277,MATRIX!M277&lt;=PIU*WLT)</f>
        <v>#N/A</v>
      </c>
      <c r="O277" t="e">
        <f>AND(WLT&lt;=MATRIX!Q277,MATRIX!Q277&lt;=PIU*WLT)</f>
        <v>#N/A</v>
      </c>
      <c r="P277" t="e">
        <f>AND(WLT&lt;=MATRIX!R277,MATRIX!R277&lt;=PIU*WLT)</f>
        <v>#N/A</v>
      </c>
      <c r="R277" t="b">
        <f t="shared" si="146"/>
        <v>1</v>
      </c>
      <c r="S277" t="b">
        <f t="shared" si="147"/>
        <v>0</v>
      </c>
      <c r="T277" t="b">
        <f t="shared" si="148"/>
        <v>0</v>
      </c>
      <c r="V277" s="1" t="e">
        <f>IF(AND(ISNUMBER(MATRIX!$F277),MATRIX!$F277&lt;&gt;0),NLT/MATRIX!$F277,"ERROR")</f>
        <v>#N/A</v>
      </c>
      <c r="X277" s="1" t="e">
        <f t="shared" si="129"/>
        <v>#N/A</v>
      </c>
      <c r="Y277" s="1" t="e">
        <f t="shared" si="130"/>
        <v>#N/A</v>
      </c>
      <c r="Z277" s="1" t="e">
        <f t="shared" si="131"/>
        <v>#N/A</v>
      </c>
      <c r="AB277" s="1" t="e">
        <f t="shared" si="132"/>
        <v>#N/A</v>
      </c>
      <c r="AC277" s="1" t="e">
        <f t="shared" si="133"/>
        <v>#N/A</v>
      </c>
      <c r="AE277" s="64" t="e">
        <f t="shared" si="134"/>
        <v>#N/A</v>
      </c>
      <c r="AF277" s="64" t="str">
        <f t="shared" si="135"/>
        <v/>
      </c>
      <c r="AH277" s="62" t="str">
        <f>IF(ISNUMBER(AE277),AE277*MATRIX!E277,"-")</f>
        <v>-</v>
      </c>
      <c r="AJ277" s="215" t="str">
        <f>IF(ISNUMBER($AE277),IF(KP="kg",AE277*MATRIX!CB277,AE277*MATRIX!CB277*2.2),"-")</f>
        <v>-</v>
      </c>
      <c r="AK277" s="65" t="str">
        <f t="shared" si="136"/>
        <v/>
      </c>
      <c r="AM277" s="1" t="e">
        <f>IF(V277&lt;&gt;0,IF(COUNT(X277:Z277),IF(R277,MATRIX!K277,IF(S277,MATRIX!L277,IF(T277,MATRIX!M277,S))),IF(COUNT(AB277:AC277),IF(R277,MATRIX!Q277,IF(S277,MATRIX!R277,"--")),"---")),"")</f>
        <v>#N/A</v>
      </c>
      <c r="AO277" s="70" t="e">
        <f>IF(V277&lt;&gt;0,IF(COUNT(X277:Z277),AM277*AE277*MATRIX!F277,IF(COUNT(AB277:AC277),AM277*AE277*MATRIX!F277/2,"")),"")</f>
        <v>#N/A</v>
      </c>
      <c r="AQ277" s="40" t="str">
        <f>IF(ISNUMBER($AE277),IF(ISNUMBER(MATRIX!U277),IF(MATRIX!U277-INT(MATRIX!U277)=0,MATRIX!U277,"("&amp;MATRIX!U277&amp;")"),"n/a"),"")</f>
        <v/>
      </c>
      <c r="AR277" s="77"/>
      <c r="AS277" s="81" t="str">
        <f>IF(ISNUMBER(AE277), IF(ISNUMBER(MATRIX!AD277),AE277*MATRIX!AD277,"n/a"),"")</f>
        <v/>
      </c>
      <c r="AT277" s="77"/>
      <c r="AU277" s="83" t="str">
        <f>IF(ISNUMBER($AE277), IF(ISNUMBER(MATRIX!AF277),$AE277*MATRIX!AF277,"n/a"),"")</f>
        <v/>
      </c>
      <c r="AV277" s="77"/>
      <c r="AW277" s="81" t="str">
        <f>IF(ISNUMBER($AE277), IF(ISNUMBER(MATRIX!AP277),$AE277*MATRIX!AP277,"n/a"),"")</f>
        <v/>
      </c>
      <c r="AX277" s="77" t="s">
        <v>434</v>
      </c>
      <c r="AY277" s="83" t="str">
        <f>IF(ISNUMBER($AE277), IF(ISNUMBER(MATRIX!AR277),$AE277*MATRIX!AR277,"n/a"),"")</f>
        <v/>
      </c>
      <c r="BA277" s="217" t="str">
        <f>IF(ISNUMBER($AE277), IF(MV&gt;200,IF(ISNUMBER(MATRIX!CL277),MATRIX!CL277,"n/a"),IF(ISNUMBER(MATRIX!CH277),MATRIX!CH277,"n/a")),"")</f>
        <v/>
      </c>
      <c r="BB277" s="1"/>
      <c r="BC277" s="1" t="str">
        <f>IF(ISNUMBER(AE277),IF(AND(ISNUMBER('Lo-Z-OUTPUT'!BA277),'Lo-Z-OUTPUT'!BA277&lt;&gt;0),'Lo-Z-OUTPUT'!BA277,'Lo-Z-INPUT'!$K$15*'Lo-Z-INPUT'!$K$7),"")</f>
        <v/>
      </c>
      <c r="BD277" s="1"/>
      <c r="BE277" s="161" t="str">
        <f t="shared" si="137"/>
        <v/>
      </c>
      <c r="BF277" s="1"/>
      <c r="BG277" s="124" t="str">
        <f>IF(ISNUMBER($AE277),IF(MV&lt;200,IF(ISNUMBER(MATRIX!AE277),ROUND((MATRIX!AE277*IDLE/1000)*CKWH,2),"-"),IF(ISNUMBER(MATRIX!AQ277),ROUND((MATRIX!AQ277*IDLE/1000)*CKWH,2),"-")),"")</f>
        <v/>
      </c>
      <c r="BH277" s="125" t="str">
        <f t="shared" si="138"/>
        <v/>
      </c>
      <c r="BJ277" s="105" t="str">
        <f>IF(ISNUMBER($AE277),IF(MV&lt;200,IF(ISNUMBER(MATRIX!AG277),ROUND((MATRIX!AG277/1000)*RUNNING*CKWH,2),"-"),IF(ISNUMBER(MATRIX!AS277),ROUND((MATRIX!AS277/1000)*RUNNING*CKWH,2),"-")),"")</f>
        <v/>
      </c>
      <c r="BK277" s="126" t="str">
        <f t="shared" si="139"/>
        <v/>
      </c>
      <c r="BM277" s="129" t="str">
        <f t="shared" si="140"/>
        <v/>
      </c>
      <c r="BN277" s="127" t="str">
        <f t="shared" si="141"/>
        <v/>
      </c>
      <c r="BP277" s="101" t="str">
        <f>IF(ISNUMBER(AE277),IF(ISNUMBER(MATRIX!BU277),AE277*MATRIX!BU277,"n/a"),"")</f>
        <v/>
      </c>
      <c r="BQ277" s="72"/>
      <c r="BR277" s="72" t="str">
        <f>IF(ISNUMBER(AE277),IF(ISNUMBER(MATRIX!BV277*BE277),AE277*MATRIX!BV277*BE277,"n/a"),"")</f>
        <v/>
      </c>
      <c r="BS277" s="72"/>
      <c r="BT277" s="100" t="str">
        <f t="shared" si="142"/>
        <v/>
      </c>
      <c r="BU277" s="96"/>
      <c r="BV277" s="157" t="str">
        <f t="shared" si="143"/>
        <v/>
      </c>
      <c r="BW277" s="158" t="str">
        <f t="shared" si="144"/>
        <v/>
      </c>
      <c r="BY277" s="85" t="str">
        <f>IF(ISNUMBER(AE277),IF(ISNUMBER(MATRIX!Y277),MATRIX!Y277,"n/a"),"")</f>
        <v/>
      </c>
      <c r="BZ277" s="86" t="str">
        <f t="shared" si="145"/>
        <v/>
      </c>
    </row>
    <row r="278" spans="1:78">
      <c r="A278" s="106" t="e">
        <f>MATRIX!A278</f>
        <v>#N/A</v>
      </c>
      <c r="B278" s="11" t="e">
        <f>IF(MATRIX!B278&lt;&gt;0,MATRIX!B278,"-")</f>
        <v>#N/A</v>
      </c>
      <c r="D278" t="b">
        <f>ISNUMBER(MATRIX!K278)</f>
        <v>0</v>
      </c>
      <c r="E278" t="b">
        <f>ISNUMBER(MATRIX!L278)</f>
        <v>0</v>
      </c>
      <c r="F278" t="b">
        <f>ISNUMBER(MATRIX!M278)</f>
        <v>0</v>
      </c>
      <c r="H278" t="b">
        <f>ISNUMBER(MATRIX!Q278)</f>
        <v>0</v>
      </c>
      <c r="I278" t="b">
        <f>ISNUMBER(MATRIX!R278)</f>
        <v>0</v>
      </c>
      <c r="K278" t="e">
        <f>AND(WLT&lt;=MATRIX!K278,MATRIX!K278&lt;=PIU*WLT)</f>
        <v>#N/A</v>
      </c>
      <c r="L278" t="e">
        <f>AND(WLT&lt;=MATRIX!L278,MATRIX!L278&lt;=PIU*WLT)</f>
        <v>#N/A</v>
      </c>
      <c r="M278" t="e">
        <f>AND(WLT&lt;=MATRIX!M278,MATRIX!M278&lt;=PIU*WLT)</f>
        <v>#N/A</v>
      </c>
      <c r="O278" t="e">
        <f>AND(WLT&lt;=MATRIX!Q278,MATRIX!Q278&lt;=PIU*WLT)</f>
        <v>#N/A</v>
      </c>
      <c r="P278" t="e">
        <f>AND(WLT&lt;=MATRIX!R278,MATRIX!R278&lt;=PIU*WLT)</f>
        <v>#N/A</v>
      </c>
      <c r="R278" t="b">
        <f t="shared" si="146"/>
        <v>1</v>
      </c>
      <c r="S278" t="b">
        <f t="shared" si="147"/>
        <v>0</v>
      </c>
      <c r="T278" t="b">
        <f t="shared" si="148"/>
        <v>0</v>
      </c>
      <c r="V278" s="1" t="e">
        <f>IF(AND(ISNUMBER(MATRIX!$F278),MATRIX!$F278&lt;&gt;0),NLT/MATRIX!$F278,"ERROR")</f>
        <v>#N/A</v>
      </c>
      <c r="X278" s="1" t="e">
        <f t="shared" si="129"/>
        <v>#N/A</v>
      </c>
      <c r="Y278" s="1" t="e">
        <f t="shared" si="130"/>
        <v>#N/A</v>
      </c>
      <c r="Z278" s="1" t="e">
        <f t="shared" si="131"/>
        <v>#N/A</v>
      </c>
      <c r="AB278" s="1" t="e">
        <f t="shared" si="132"/>
        <v>#N/A</v>
      </c>
      <c r="AC278" s="1" t="e">
        <f t="shared" si="133"/>
        <v>#N/A</v>
      </c>
      <c r="AE278" s="64" t="e">
        <f t="shared" si="134"/>
        <v>#N/A</v>
      </c>
      <c r="AF278" s="64" t="str">
        <f t="shared" si="135"/>
        <v/>
      </c>
      <c r="AH278" s="62" t="str">
        <f>IF(ISNUMBER(AE278),AE278*MATRIX!E278,"-")</f>
        <v>-</v>
      </c>
      <c r="AJ278" s="215" t="str">
        <f>IF(ISNUMBER($AE278),IF(KP="kg",AE278*MATRIX!CB278,AE278*MATRIX!CB278*2.2),"-")</f>
        <v>-</v>
      </c>
      <c r="AK278" s="65" t="str">
        <f t="shared" si="136"/>
        <v/>
      </c>
      <c r="AM278" s="1" t="e">
        <f>IF(V278&lt;&gt;0,IF(COUNT(X278:Z278),IF(R278,MATRIX!K278,IF(S278,MATRIX!L278,IF(T278,MATRIX!M278,S))),IF(COUNT(AB278:AC278),IF(R278,MATRIX!Q278,IF(S278,MATRIX!R278,"--")),"---")),"")</f>
        <v>#N/A</v>
      </c>
      <c r="AO278" s="70" t="e">
        <f>IF(V278&lt;&gt;0,IF(COUNT(X278:Z278),AM278*AE278*MATRIX!F278,IF(COUNT(AB278:AC278),AM278*AE278*MATRIX!F278/2,"")),"")</f>
        <v>#N/A</v>
      </c>
      <c r="AQ278" s="40" t="str">
        <f>IF(ISNUMBER($AE278),IF(ISNUMBER(MATRIX!U278),IF(MATRIX!U278-INT(MATRIX!U278)=0,MATRIX!U278,"("&amp;MATRIX!U278&amp;")"),"n/a"),"")</f>
        <v/>
      </c>
      <c r="AR278" s="77"/>
      <c r="AS278" s="81" t="str">
        <f>IF(ISNUMBER(AE278), IF(ISNUMBER(MATRIX!AD278),AE278*MATRIX!AD278,"n/a"),"")</f>
        <v/>
      </c>
      <c r="AT278" s="77"/>
      <c r="AU278" s="83" t="str">
        <f>IF(ISNUMBER($AE278), IF(ISNUMBER(MATRIX!AF278),$AE278*MATRIX!AF278,"n/a"),"")</f>
        <v/>
      </c>
      <c r="AV278" s="77"/>
      <c r="AW278" s="81" t="str">
        <f>IF(ISNUMBER($AE278), IF(ISNUMBER(MATRIX!AP278),$AE278*MATRIX!AP278,"n/a"),"")</f>
        <v/>
      </c>
      <c r="AX278" s="77" t="s">
        <v>434</v>
      </c>
      <c r="AY278" s="83" t="str">
        <f>IF(ISNUMBER($AE278), IF(ISNUMBER(MATRIX!AR278),$AE278*MATRIX!AR278,"n/a"),"")</f>
        <v/>
      </c>
      <c r="BA278" s="217" t="str">
        <f>IF(ISNUMBER($AE278), IF(MV&gt;200,IF(ISNUMBER(MATRIX!CL278),MATRIX!CL278,"n/a"),IF(ISNUMBER(MATRIX!CH278),MATRIX!CH278,"n/a")),"")</f>
        <v/>
      </c>
      <c r="BB278" s="1"/>
      <c r="BC278" s="1" t="str">
        <f>IF(ISNUMBER(AE278),IF(AND(ISNUMBER('Lo-Z-OUTPUT'!BA278),'Lo-Z-OUTPUT'!BA278&lt;&gt;0),'Lo-Z-OUTPUT'!BA278,'Lo-Z-INPUT'!$K$15*'Lo-Z-INPUT'!$K$7),"")</f>
        <v/>
      </c>
      <c r="BD278" s="1"/>
      <c r="BE278" s="161" t="str">
        <f t="shared" si="137"/>
        <v/>
      </c>
      <c r="BF278" s="1"/>
      <c r="BG278" s="124" t="str">
        <f>IF(ISNUMBER($AE278),IF(MV&lt;200,IF(ISNUMBER(MATRIX!AE278),ROUND((MATRIX!AE278*IDLE/1000)*CKWH,2),"-"),IF(ISNUMBER(MATRIX!AQ278),ROUND((MATRIX!AQ278*IDLE/1000)*CKWH,2),"-")),"")</f>
        <v/>
      </c>
      <c r="BH278" s="125" t="str">
        <f t="shared" si="138"/>
        <v/>
      </c>
      <c r="BJ278" s="105" t="str">
        <f>IF(ISNUMBER($AE278),IF(MV&lt;200,IF(ISNUMBER(MATRIX!AG278),ROUND((MATRIX!AG278/1000)*RUNNING*CKWH,2),"-"),IF(ISNUMBER(MATRIX!AS278),ROUND((MATRIX!AS278/1000)*RUNNING*CKWH,2),"-")),"")</f>
        <v/>
      </c>
      <c r="BK278" s="126" t="str">
        <f t="shared" si="139"/>
        <v/>
      </c>
      <c r="BM278" s="129" t="str">
        <f t="shared" si="140"/>
        <v/>
      </c>
      <c r="BN278" s="127" t="str">
        <f t="shared" si="141"/>
        <v/>
      </c>
      <c r="BP278" s="101" t="str">
        <f>IF(ISNUMBER(AE278),IF(ISNUMBER(MATRIX!BU278),AE278*MATRIX!BU278,"n/a"),"")</f>
        <v/>
      </c>
      <c r="BQ278" s="72"/>
      <c r="BR278" s="72" t="str">
        <f>IF(ISNUMBER(AE278),IF(ISNUMBER(MATRIX!BV278*BE278),AE278*MATRIX!BV278*BE278,"n/a"),"")</f>
        <v/>
      </c>
      <c r="BS278" s="72"/>
      <c r="BT278" s="100" t="str">
        <f t="shared" si="142"/>
        <v/>
      </c>
      <c r="BU278" s="96"/>
      <c r="BV278" s="157" t="str">
        <f t="shared" si="143"/>
        <v/>
      </c>
      <c r="BW278" s="158" t="str">
        <f t="shared" si="144"/>
        <v/>
      </c>
      <c r="BY278" s="85" t="str">
        <f>IF(ISNUMBER(AE278),IF(ISNUMBER(MATRIX!Y278),MATRIX!Y278,"n/a"),"")</f>
        <v/>
      </c>
      <c r="BZ278" s="86" t="str">
        <f t="shared" si="145"/>
        <v/>
      </c>
    </row>
    <row r="279" spans="1:78">
      <c r="A279" s="106" t="e">
        <f>MATRIX!A279</f>
        <v>#N/A</v>
      </c>
      <c r="B279" s="11" t="e">
        <f>IF(MATRIX!B279&lt;&gt;0,MATRIX!B279,"-")</f>
        <v>#N/A</v>
      </c>
      <c r="D279" t="b">
        <f>ISNUMBER(MATRIX!K279)</f>
        <v>0</v>
      </c>
      <c r="E279" t="b">
        <f>ISNUMBER(MATRIX!L279)</f>
        <v>0</v>
      </c>
      <c r="F279" t="b">
        <f>ISNUMBER(MATRIX!M279)</f>
        <v>0</v>
      </c>
      <c r="H279" t="b">
        <f>ISNUMBER(MATRIX!Q279)</f>
        <v>0</v>
      </c>
      <c r="I279" t="b">
        <f>ISNUMBER(MATRIX!R279)</f>
        <v>0</v>
      </c>
      <c r="K279" t="e">
        <f>AND(WLT&lt;=MATRIX!K279,MATRIX!K279&lt;=PIU*WLT)</f>
        <v>#N/A</v>
      </c>
      <c r="L279" t="e">
        <f>AND(WLT&lt;=MATRIX!L279,MATRIX!L279&lt;=PIU*WLT)</f>
        <v>#N/A</v>
      </c>
      <c r="M279" t="e">
        <f>AND(WLT&lt;=MATRIX!M279,MATRIX!M279&lt;=PIU*WLT)</f>
        <v>#N/A</v>
      </c>
      <c r="O279" t="e">
        <f>AND(WLT&lt;=MATRIX!Q279,MATRIX!Q279&lt;=PIU*WLT)</f>
        <v>#N/A</v>
      </c>
      <c r="P279" t="e">
        <f>AND(WLT&lt;=MATRIX!R279,MATRIX!R279&lt;=PIU*WLT)</f>
        <v>#N/A</v>
      </c>
      <c r="R279" t="b">
        <f t="shared" si="146"/>
        <v>1</v>
      </c>
      <c r="S279" t="b">
        <f t="shared" si="147"/>
        <v>0</v>
      </c>
      <c r="T279" t="b">
        <f t="shared" si="148"/>
        <v>0</v>
      </c>
      <c r="V279" s="1" t="e">
        <f>IF(AND(ISNUMBER(MATRIX!$F279),MATRIX!$F279&lt;&gt;0),NLT/MATRIX!$F279,"ERROR")</f>
        <v>#N/A</v>
      </c>
      <c r="X279" s="1" t="e">
        <f t="shared" si="129"/>
        <v>#N/A</v>
      </c>
      <c r="Y279" s="1" t="e">
        <f t="shared" si="130"/>
        <v>#N/A</v>
      </c>
      <c r="Z279" s="1" t="e">
        <f t="shared" si="131"/>
        <v>#N/A</v>
      </c>
      <c r="AB279" s="1" t="e">
        <f t="shared" si="132"/>
        <v>#N/A</v>
      </c>
      <c r="AC279" s="1" t="e">
        <f t="shared" si="133"/>
        <v>#N/A</v>
      </c>
      <c r="AE279" s="64" t="e">
        <f t="shared" si="134"/>
        <v>#N/A</v>
      </c>
      <c r="AF279" s="64" t="str">
        <f t="shared" si="135"/>
        <v/>
      </c>
      <c r="AH279" s="62" t="str">
        <f>IF(ISNUMBER(AE279),AE279*MATRIX!E279,"-")</f>
        <v>-</v>
      </c>
      <c r="AJ279" s="215" t="str">
        <f>IF(ISNUMBER($AE279),IF(KP="kg",AE279*MATRIX!CB279,AE279*MATRIX!CB279*2.2),"-")</f>
        <v>-</v>
      </c>
      <c r="AK279" s="65" t="str">
        <f t="shared" si="136"/>
        <v/>
      </c>
      <c r="AM279" s="1" t="e">
        <f>IF(V279&lt;&gt;0,IF(COUNT(X279:Z279),IF(R279,MATRIX!K279,IF(S279,MATRIX!L279,IF(T279,MATRIX!M279,S))),IF(COUNT(AB279:AC279),IF(R279,MATRIX!Q279,IF(S279,MATRIX!R279,"--")),"---")),"")</f>
        <v>#N/A</v>
      </c>
      <c r="AO279" s="70" t="e">
        <f>IF(V279&lt;&gt;0,IF(COUNT(X279:Z279),AM279*AE279*MATRIX!F279,IF(COUNT(AB279:AC279),AM279*AE279*MATRIX!F279/2,"")),"")</f>
        <v>#N/A</v>
      </c>
      <c r="AQ279" s="40" t="str">
        <f>IF(ISNUMBER($AE279),IF(ISNUMBER(MATRIX!U279),IF(MATRIX!U279-INT(MATRIX!U279)=0,MATRIX!U279,"("&amp;MATRIX!U279&amp;")"),"n/a"),"")</f>
        <v/>
      </c>
      <c r="AR279" s="77"/>
      <c r="AS279" s="81" t="str">
        <f>IF(ISNUMBER(AE279), IF(ISNUMBER(MATRIX!AD279),AE279*MATRIX!AD279,"n/a"),"")</f>
        <v/>
      </c>
      <c r="AT279" s="77"/>
      <c r="AU279" s="83" t="str">
        <f>IF(ISNUMBER($AE279), IF(ISNUMBER(MATRIX!AF279),$AE279*MATRIX!AF279,"n/a"),"")</f>
        <v/>
      </c>
      <c r="AV279" s="77"/>
      <c r="AW279" s="81" t="str">
        <f>IF(ISNUMBER($AE279), IF(ISNUMBER(MATRIX!AP279),$AE279*MATRIX!AP279,"n/a"),"")</f>
        <v/>
      </c>
      <c r="AX279" s="77" t="s">
        <v>434</v>
      </c>
      <c r="AY279" s="83" t="str">
        <f>IF(ISNUMBER($AE279), IF(ISNUMBER(MATRIX!AR279),$AE279*MATRIX!AR279,"n/a"),"")</f>
        <v/>
      </c>
      <c r="BA279" s="217" t="str">
        <f>IF(ISNUMBER($AE279), IF(MV&gt;200,IF(ISNUMBER(MATRIX!CL279),MATRIX!CL279,"n/a"),IF(ISNUMBER(MATRIX!CH279),MATRIX!CH279,"n/a")),"")</f>
        <v/>
      </c>
      <c r="BB279" s="1"/>
      <c r="BC279" s="1" t="str">
        <f>IF(ISNUMBER(AE279),IF(AND(ISNUMBER('Lo-Z-OUTPUT'!BA279),'Lo-Z-OUTPUT'!BA279&lt;&gt;0),'Lo-Z-OUTPUT'!BA279,'Lo-Z-INPUT'!$K$15*'Lo-Z-INPUT'!$K$7),"")</f>
        <v/>
      </c>
      <c r="BD279" s="1"/>
      <c r="BE279" s="161" t="str">
        <f t="shared" si="137"/>
        <v/>
      </c>
      <c r="BF279" s="1"/>
      <c r="BG279" s="124" t="str">
        <f>IF(ISNUMBER($AE279),IF(MV&lt;200,IF(ISNUMBER(MATRIX!AE279),ROUND((MATRIX!AE279*IDLE/1000)*CKWH,2),"-"),IF(ISNUMBER(MATRIX!AQ279),ROUND((MATRIX!AQ279*IDLE/1000)*CKWH,2),"-")),"")</f>
        <v/>
      </c>
      <c r="BH279" s="125" t="str">
        <f t="shared" si="138"/>
        <v/>
      </c>
      <c r="BJ279" s="105" t="str">
        <f>IF(ISNUMBER($AE279),IF(MV&lt;200,IF(ISNUMBER(MATRIX!AG279),ROUND((MATRIX!AG279/1000)*RUNNING*CKWH,2),"-"),IF(ISNUMBER(MATRIX!AS279),ROUND((MATRIX!AS279/1000)*RUNNING*CKWH,2),"-")),"")</f>
        <v/>
      </c>
      <c r="BK279" s="126" t="str">
        <f t="shared" si="139"/>
        <v/>
      </c>
      <c r="BM279" s="129" t="str">
        <f t="shared" si="140"/>
        <v/>
      </c>
      <c r="BN279" s="127" t="str">
        <f t="shared" si="141"/>
        <v/>
      </c>
      <c r="BP279" s="101" t="str">
        <f>IF(ISNUMBER(AE279),IF(ISNUMBER(MATRIX!BU279),AE279*MATRIX!BU279,"n/a"),"")</f>
        <v/>
      </c>
      <c r="BQ279" s="72"/>
      <c r="BR279" s="72" t="str">
        <f>IF(ISNUMBER(AE279),IF(ISNUMBER(MATRIX!BV279*BE279),AE279*MATRIX!BV279*BE279,"n/a"),"")</f>
        <v/>
      </c>
      <c r="BS279" s="72"/>
      <c r="BT279" s="100" t="str">
        <f t="shared" si="142"/>
        <v/>
      </c>
      <c r="BU279" s="96"/>
      <c r="BV279" s="157" t="str">
        <f t="shared" si="143"/>
        <v/>
      </c>
      <c r="BW279" s="158" t="str">
        <f t="shared" si="144"/>
        <v/>
      </c>
      <c r="BY279" s="85" t="str">
        <f>IF(ISNUMBER(AE279),IF(ISNUMBER(MATRIX!Y279),MATRIX!Y279,"n/a"),"")</f>
        <v/>
      </c>
      <c r="BZ279" s="86" t="str">
        <f t="shared" si="145"/>
        <v/>
      </c>
    </row>
    <row r="280" spans="1:78">
      <c r="A280" s="106" t="e">
        <f>MATRIX!A280</f>
        <v>#N/A</v>
      </c>
      <c r="B280" s="11" t="e">
        <f>IF(MATRIX!B280&lt;&gt;0,MATRIX!B280,"-")</f>
        <v>#N/A</v>
      </c>
      <c r="D280" t="b">
        <f>ISNUMBER(MATRIX!K280)</f>
        <v>0</v>
      </c>
      <c r="E280" t="b">
        <f>ISNUMBER(MATRIX!L280)</f>
        <v>0</v>
      </c>
      <c r="F280" t="b">
        <f>ISNUMBER(MATRIX!M280)</f>
        <v>0</v>
      </c>
      <c r="H280" t="b">
        <f>ISNUMBER(MATRIX!Q280)</f>
        <v>0</v>
      </c>
      <c r="I280" t="b">
        <f>ISNUMBER(MATRIX!R280)</f>
        <v>0</v>
      </c>
      <c r="K280" t="e">
        <f>AND(WLT&lt;=MATRIX!K280,MATRIX!K280&lt;=PIU*WLT)</f>
        <v>#N/A</v>
      </c>
      <c r="L280" t="e">
        <f>AND(WLT&lt;=MATRIX!L280,MATRIX!L280&lt;=PIU*WLT)</f>
        <v>#N/A</v>
      </c>
      <c r="M280" t="e">
        <f>AND(WLT&lt;=MATRIX!M280,MATRIX!M280&lt;=PIU*WLT)</f>
        <v>#N/A</v>
      </c>
      <c r="O280" t="e">
        <f>AND(WLT&lt;=MATRIX!Q280,MATRIX!Q280&lt;=PIU*WLT)</f>
        <v>#N/A</v>
      </c>
      <c r="P280" t="e">
        <f>AND(WLT&lt;=MATRIX!R280,MATRIX!R280&lt;=PIU*WLT)</f>
        <v>#N/A</v>
      </c>
      <c r="R280" t="b">
        <f t="shared" si="146"/>
        <v>1</v>
      </c>
      <c r="S280" t="b">
        <f t="shared" si="147"/>
        <v>0</v>
      </c>
      <c r="T280" t="b">
        <f t="shared" si="148"/>
        <v>0</v>
      </c>
      <c r="V280" s="1" t="e">
        <f>IF(AND(ISNUMBER(MATRIX!$F280),MATRIX!$F280&lt;&gt;0),NLT/MATRIX!$F280,"ERROR")</f>
        <v>#N/A</v>
      </c>
      <c r="X280" s="1" t="e">
        <f t="shared" si="129"/>
        <v>#N/A</v>
      </c>
      <c r="Y280" s="1" t="e">
        <f t="shared" si="130"/>
        <v>#N/A</v>
      </c>
      <c r="Z280" s="1" t="e">
        <f t="shared" si="131"/>
        <v>#N/A</v>
      </c>
      <c r="AB280" s="1" t="e">
        <f t="shared" si="132"/>
        <v>#N/A</v>
      </c>
      <c r="AC280" s="1" t="e">
        <f t="shared" si="133"/>
        <v>#N/A</v>
      </c>
      <c r="AE280" s="64" t="e">
        <f t="shared" si="134"/>
        <v>#N/A</v>
      </c>
      <c r="AF280" s="64" t="str">
        <f t="shared" si="135"/>
        <v/>
      </c>
      <c r="AH280" s="62" t="str">
        <f>IF(ISNUMBER(AE280),AE280*MATRIX!E280,"-")</f>
        <v>-</v>
      </c>
      <c r="AJ280" s="215" t="str">
        <f>IF(ISNUMBER($AE280),IF(KP="kg",AE280*MATRIX!CB280,AE280*MATRIX!CB280*2.2),"-")</f>
        <v>-</v>
      </c>
      <c r="AK280" s="65" t="str">
        <f t="shared" si="136"/>
        <v/>
      </c>
      <c r="AM280" s="1" t="e">
        <f>IF(V280&lt;&gt;0,IF(COUNT(X280:Z280),IF(R280,MATRIX!K280,IF(S280,MATRIX!L280,IF(T280,MATRIX!M280,S))),IF(COUNT(AB280:AC280),IF(R280,MATRIX!Q280,IF(S280,MATRIX!R280,"--")),"---")),"")</f>
        <v>#N/A</v>
      </c>
      <c r="AO280" s="70" t="e">
        <f>IF(V280&lt;&gt;0,IF(COUNT(X280:Z280),AM280*AE280*MATRIX!F280,IF(COUNT(AB280:AC280),AM280*AE280*MATRIX!F280/2,"")),"")</f>
        <v>#N/A</v>
      </c>
      <c r="AQ280" s="40" t="str">
        <f>IF(ISNUMBER($AE280),IF(ISNUMBER(MATRIX!U280),IF(MATRIX!U280-INT(MATRIX!U280)=0,MATRIX!U280,"("&amp;MATRIX!U280&amp;")"),"n/a"),"")</f>
        <v/>
      </c>
      <c r="AR280" s="77"/>
      <c r="AS280" s="81" t="str">
        <f>IF(ISNUMBER(AE280), IF(ISNUMBER(MATRIX!AD280),AE280*MATRIX!AD280,"n/a"),"")</f>
        <v/>
      </c>
      <c r="AT280" s="77"/>
      <c r="AU280" s="83" t="str">
        <f>IF(ISNUMBER($AE280), IF(ISNUMBER(MATRIX!AF280),$AE280*MATRIX!AF280,"n/a"),"")</f>
        <v/>
      </c>
      <c r="AV280" s="77"/>
      <c r="AW280" s="81" t="str">
        <f>IF(ISNUMBER($AE280), IF(ISNUMBER(MATRIX!AP280),$AE280*MATRIX!AP280,"n/a"),"")</f>
        <v/>
      </c>
      <c r="AX280" s="77" t="s">
        <v>434</v>
      </c>
      <c r="AY280" s="83" t="str">
        <f>IF(ISNUMBER($AE280), IF(ISNUMBER(MATRIX!AR280),$AE280*MATRIX!AR280,"n/a"),"")</f>
        <v/>
      </c>
      <c r="BA280" s="217" t="str">
        <f>IF(ISNUMBER($AE280), IF(MV&gt;200,IF(ISNUMBER(MATRIX!CL280),MATRIX!CL280,"n/a"),IF(ISNUMBER(MATRIX!CH280),MATRIX!CH280,"n/a")),"")</f>
        <v/>
      </c>
      <c r="BB280" s="1"/>
      <c r="BC280" s="1" t="str">
        <f>IF(ISNUMBER(AE280),IF(AND(ISNUMBER('Lo-Z-OUTPUT'!BA280),'Lo-Z-OUTPUT'!BA280&lt;&gt;0),'Lo-Z-OUTPUT'!BA280,'Lo-Z-INPUT'!$K$15*'Lo-Z-INPUT'!$K$7),"")</f>
        <v/>
      </c>
      <c r="BD280" s="1"/>
      <c r="BE280" s="161" t="str">
        <f t="shared" si="137"/>
        <v/>
      </c>
      <c r="BF280" s="1"/>
      <c r="BG280" s="124" t="str">
        <f>IF(ISNUMBER($AE280),IF(MV&lt;200,IF(ISNUMBER(MATRIX!AE280),ROUND((MATRIX!AE280*IDLE/1000)*CKWH,2),"-"),IF(ISNUMBER(MATRIX!AQ280),ROUND((MATRIX!AQ280*IDLE/1000)*CKWH,2),"-")),"")</f>
        <v/>
      </c>
      <c r="BH280" s="125" t="str">
        <f t="shared" si="138"/>
        <v/>
      </c>
      <c r="BJ280" s="105" t="str">
        <f>IF(ISNUMBER($AE280),IF(MV&lt;200,IF(ISNUMBER(MATRIX!AG280),ROUND((MATRIX!AG280/1000)*RUNNING*CKWH,2),"-"),IF(ISNUMBER(MATRIX!AS280),ROUND((MATRIX!AS280/1000)*RUNNING*CKWH,2),"-")),"")</f>
        <v/>
      </c>
      <c r="BK280" s="126" t="str">
        <f t="shared" si="139"/>
        <v/>
      </c>
      <c r="BM280" s="129" t="str">
        <f t="shared" si="140"/>
        <v/>
      </c>
      <c r="BN280" s="127" t="str">
        <f t="shared" si="141"/>
        <v/>
      </c>
      <c r="BP280" s="101" t="str">
        <f>IF(ISNUMBER(AE280),IF(ISNUMBER(MATRIX!BU280),AE280*MATRIX!BU280,"n/a"),"")</f>
        <v/>
      </c>
      <c r="BQ280" s="72"/>
      <c r="BR280" s="72" t="str">
        <f>IF(ISNUMBER(AE280),IF(ISNUMBER(MATRIX!BV280*BE280),AE280*MATRIX!BV280*BE280,"n/a"),"")</f>
        <v/>
      </c>
      <c r="BS280" s="72"/>
      <c r="BT280" s="100" t="str">
        <f t="shared" si="142"/>
        <v/>
      </c>
      <c r="BU280" s="96"/>
      <c r="BV280" s="157" t="str">
        <f t="shared" si="143"/>
        <v/>
      </c>
      <c r="BW280" s="158" t="str">
        <f t="shared" si="144"/>
        <v/>
      </c>
      <c r="BY280" s="85" t="str">
        <f>IF(ISNUMBER(AE280),IF(ISNUMBER(MATRIX!Y280),MATRIX!Y280,"n/a"),"")</f>
        <v/>
      </c>
      <c r="BZ280" s="86" t="str">
        <f t="shared" si="145"/>
        <v/>
      </c>
    </row>
    <row r="281" spans="1:78">
      <c r="A281" s="106" t="e">
        <f>MATRIX!A281</f>
        <v>#N/A</v>
      </c>
      <c r="B281" s="11" t="e">
        <f>IF(MATRIX!B281&lt;&gt;0,MATRIX!B281,"-")</f>
        <v>#N/A</v>
      </c>
      <c r="D281" t="b">
        <f>ISNUMBER(MATRIX!K281)</f>
        <v>0</v>
      </c>
      <c r="E281" t="b">
        <f>ISNUMBER(MATRIX!L281)</f>
        <v>0</v>
      </c>
      <c r="F281" t="b">
        <f>ISNUMBER(MATRIX!M281)</f>
        <v>0</v>
      </c>
      <c r="H281" t="b">
        <f>ISNUMBER(MATRIX!Q281)</f>
        <v>0</v>
      </c>
      <c r="I281" t="b">
        <f>ISNUMBER(MATRIX!R281)</f>
        <v>0</v>
      </c>
      <c r="K281" t="e">
        <f>AND(WLT&lt;=MATRIX!K281,MATRIX!K281&lt;=PIU*WLT)</f>
        <v>#N/A</v>
      </c>
      <c r="L281" t="e">
        <f>AND(WLT&lt;=MATRIX!L281,MATRIX!L281&lt;=PIU*WLT)</f>
        <v>#N/A</v>
      </c>
      <c r="M281" t="e">
        <f>AND(WLT&lt;=MATRIX!M281,MATRIX!M281&lt;=PIU*WLT)</f>
        <v>#N/A</v>
      </c>
      <c r="O281" t="e">
        <f>AND(WLT&lt;=MATRIX!Q281,MATRIX!Q281&lt;=PIU*WLT)</f>
        <v>#N/A</v>
      </c>
      <c r="P281" t="e">
        <f>AND(WLT&lt;=MATRIX!R281,MATRIX!R281&lt;=PIU*WLT)</f>
        <v>#N/A</v>
      </c>
      <c r="R281" t="b">
        <f t="shared" si="146"/>
        <v>1</v>
      </c>
      <c r="S281" t="b">
        <f t="shared" si="147"/>
        <v>0</v>
      </c>
      <c r="T281" t="b">
        <f t="shared" si="148"/>
        <v>0</v>
      </c>
      <c r="V281" s="1" t="e">
        <f>IF(AND(ISNUMBER(MATRIX!$F281),MATRIX!$F281&lt;&gt;0),NLT/MATRIX!$F281,"ERROR")</f>
        <v>#N/A</v>
      </c>
      <c r="X281" s="1" t="e">
        <f t="shared" si="129"/>
        <v>#N/A</v>
      </c>
      <c r="Y281" s="1" t="e">
        <f t="shared" si="130"/>
        <v>#N/A</v>
      </c>
      <c r="Z281" s="1" t="e">
        <f t="shared" si="131"/>
        <v>#N/A</v>
      </c>
      <c r="AB281" s="1" t="e">
        <f t="shared" si="132"/>
        <v>#N/A</v>
      </c>
      <c r="AC281" s="1" t="e">
        <f t="shared" si="133"/>
        <v>#N/A</v>
      </c>
      <c r="AE281" s="64" t="e">
        <f t="shared" si="134"/>
        <v>#N/A</v>
      </c>
      <c r="AF281" s="64" t="str">
        <f t="shared" si="135"/>
        <v/>
      </c>
      <c r="AH281" s="62" t="str">
        <f>IF(ISNUMBER(AE281),AE281*MATRIX!E281,"-")</f>
        <v>-</v>
      </c>
      <c r="AJ281" s="215" t="str">
        <f>IF(ISNUMBER($AE281),IF(KP="kg",AE281*MATRIX!CB281,AE281*MATRIX!CB281*2.2),"-")</f>
        <v>-</v>
      </c>
      <c r="AK281" s="65" t="str">
        <f t="shared" si="136"/>
        <v/>
      </c>
      <c r="AM281" s="1" t="e">
        <f>IF(V281&lt;&gt;0,IF(COUNT(X281:Z281),IF(R281,MATRIX!K281,IF(S281,MATRIX!L281,IF(T281,MATRIX!M281,S))),IF(COUNT(AB281:AC281),IF(R281,MATRIX!Q281,IF(S281,MATRIX!R281,"--")),"---")),"")</f>
        <v>#N/A</v>
      </c>
      <c r="AO281" s="70" t="e">
        <f>IF(V281&lt;&gt;0,IF(COUNT(X281:Z281),AM281*AE281*MATRIX!F281,IF(COUNT(AB281:AC281),AM281*AE281*MATRIX!F281/2,"")),"")</f>
        <v>#N/A</v>
      </c>
      <c r="AQ281" s="40" t="str">
        <f>IF(ISNUMBER($AE281),IF(ISNUMBER(MATRIX!U281),IF(MATRIX!U281-INT(MATRIX!U281)=0,MATRIX!U281,"("&amp;MATRIX!U281&amp;")"),"n/a"),"")</f>
        <v/>
      </c>
      <c r="AR281" s="77"/>
      <c r="AS281" s="81" t="str">
        <f>IF(ISNUMBER(AE281), IF(ISNUMBER(MATRIX!AD281),AE281*MATRIX!AD281,"n/a"),"")</f>
        <v/>
      </c>
      <c r="AT281" s="77"/>
      <c r="AU281" s="83" t="str">
        <f>IF(ISNUMBER($AE281), IF(ISNUMBER(MATRIX!AF281),$AE281*MATRIX!AF281,"n/a"),"")</f>
        <v/>
      </c>
      <c r="AV281" s="77"/>
      <c r="AW281" s="81" t="str">
        <f>IF(ISNUMBER($AE281), IF(ISNUMBER(MATRIX!AP281),$AE281*MATRIX!AP281,"n/a"),"")</f>
        <v/>
      </c>
      <c r="AX281" s="77" t="s">
        <v>434</v>
      </c>
      <c r="AY281" s="83" t="str">
        <f>IF(ISNUMBER($AE281), IF(ISNUMBER(MATRIX!AR281),$AE281*MATRIX!AR281,"n/a"),"")</f>
        <v/>
      </c>
      <c r="BA281" s="217" t="str">
        <f>IF(ISNUMBER($AE281), IF(MV&gt;200,IF(ISNUMBER(MATRIX!CL281),MATRIX!CL281,"n/a"),IF(ISNUMBER(MATRIX!CH281),MATRIX!CH281,"n/a")),"")</f>
        <v/>
      </c>
      <c r="BB281" s="1"/>
      <c r="BC281" s="1" t="str">
        <f>IF(ISNUMBER(AE281),IF(AND(ISNUMBER('Lo-Z-OUTPUT'!BA281),'Lo-Z-OUTPUT'!BA281&lt;&gt;0),'Lo-Z-OUTPUT'!BA281,'Lo-Z-INPUT'!$K$15*'Lo-Z-INPUT'!$K$7),"")</f>
        <v/>
      </c>
      <c r="BD281" s="1"/>
      <c r="BE281" s="161" t="str">
        <f t="shared" si="137"/>
        <v/>
      </c>
      <c r="BF281" s="1"/>
      <c r="BG281" s="124" t="str">
        <f>IF(ISNUMBER($AE281),IF(MV&lt;200,IF(ISNUMBER(MATRIX!AE281),ROUND((MATRIX!AE281*IDLE/1000)*CKWH,2),"-"),IF(ISNUMBER(MATRIX!AQ281),ROUND((MATRIX!AQ281*IDLE/1000)*CKWH,2),"-")),"")</f>
        <v/>
      </c>
      <c r="BH281" s="125" t="str">
        <f t="shared" si="138"/>
        <v/>
      </c>
      <c r="BJ281" s="105" t="str">
        <f>IF(ISNUMBER($AE281),IF(MV&lt;200,IF(ISNUMBER(MATRIX!AG281),ROUND((MATRIX!AG281/1000)*RUNNING*CKWH,2),"-"),IF(ISNUMBER(MATRIX!AS281),ROUND((MATRIX!AS281/1000)*RUNNING*CKWH,2),"-")),"")</f>
        <v/>
      </c>
      <c r="BK281" s="126" t="str">
        <f t="shared" si="139"/>
        <v/>
      </c>
      <c r="BM281" s="129" t="str">
        <f t="shared" si="140"/>
        <v/>
      </c>
      <c r="BN281" s="127" t="str">
        <f t="shared" si="141"/>
        <v/>
      </c>
      <c r="BP281" s="101" t="str">
        <f>IF(ISNUMBER(AE281),IF(ISNUMBER(MATRIX!BU281),AE281*MATRIX!BU281,"n/a"),"")</f>
        <v/>
      </c>
      <c r="BQ281" s="72"/>
      <c r="BR281" s="72" t="str">
        <f>IF(ISNUMBER(AE281),IF(ISNUMBER(MATRIX!BV281*BE281),AE281*MATRIX!BV281*BE281,"n/a"),"")</f>
        <v/>
      </c>
      <c r="BS281" s="72"/>
      <c r="BT281" s="100" t="str">
        <f t="shared" si="142"/>
        <v/>
      </c>
      <c r="BU281" s="96"/>
      <c r="BV281" s="157" t="str">
        <f t="shared" si="143"/>
        <v/>
      </c>
      <c r="BW281" s="158" t="str">
        <f t="shared" si="144"/>
        <v/>
      </c>
      <c r="BY281" s="85" t="str">
        <f>IF(ISNUMBER(AE281),IF(ISNUMBER(MATRIX!Y281),MATRIX!Y281,"n/a"),"")</f>
        <v/>
      </c>
      <c r="BZ281" s="86" t="str">
        <f t="shared" si="145"/>
        <v/>
      </c>
    </row>
    <row r="282" spans="1:78">
      <c r="A282" s="106" t="e">
        <f>MATRIX!A282</f>
        <v>#N/A</v>
      </c>
      <c r="B282" s="11" t="e">
        <f>IF(MATRIX!B282&lt;&gt;0,MATRIX!B282,"-")</f>
        <v>#N/A</v>
      </c>
      <c r="D282" t="b">
        <f>ISNUMBER(MATRIX!K282)</f>
        <v>0</v>
      </c>
      <c r="E282" t="b">
        <f>ISNUMBER(MATRIX!L282)</f>
        <v>0</v>
      </c>
      <c r="F282" t="b">
        <f>ISNUMBER(MATRIX!M282)</f>
        <v>0</v>
      </c>
      <c r="H282" t="b">
        <f>ISNUMBER(MATRIX!Q282)</f>
        <v>0</v>
      </c>
      <c r="I282" t="b">
        <f>ISNUMBER(MATRIX!R282)</f>
        <v>0</v>
      </c>
      <c r="K282" t="e">
        <f>AND(WLT&lt;=MATRIX!K282,MATRIX!K282&lt;=PIU*WLT)</f>
        <v>#N/A</v>
      </c>
      <c r="L282" t="e">
        <f>AND(WLT&lt;=MATRIX!L282,MATRIX!L282&lt;=PIU*WLT)</f>
        <v>#N/A</v>
      </c>
      <c r="M282" t="e">
        <f>AND(WLT&lt;=MATRIX!M282,MATRIX!M282&lt;=PIU*WLT)</f>
        <v>#N/A</v>
      </c>
      <c r="O282" t="e">
        <f>AND(WLT&lt;=MATRIX!Q282,MATRIX!Q282&lt;=PIU*WLT)</f>
        <v>#N/A</v>
      </c>
      <c r="P282" t="e">
        <f>AND(WLT&lt;=MATRIX!R282,MATRIX!R282&lt;=PIU*WLT)</f>
        <v>#N/A</v>
      </c>
      <c r="R282" t="b">
        <f t="shared" si="146"/>
        <v>1</v>
      </c>
      <c r="S282" t="b">
        <f t="shared" si="147"/>
        <v>0</v>
      </c>
      <c r="T282" t="b">
        <f t="shared" si="148"/>
        <v>0</v>
      </c>
      <c r="V282" s="1" t="e">
        <f>IF(AND(ISNUMBER(MATRIX!$F282),MATRIX!$F282&lt;&gt;0),NLT/MATRIX!$F282,"ERROR")</f>
        <v>#N/A</v>
      </c>
      <c r="X282" s="1" t="e">
        <f t="shared" si="129"/>
        <v>#N/A</v>
      </c>
      <c r="Y282" s="1" t="e">
        <f t="shared" si="130"/>
        <v>#N/A</v>
      </c>
      <c r="Z282" s="1" t="e">
        <f t="shared" si="131"/>
        <v>#N/A</v>
      </c>
      <c r="AB282" s="1" t="e">
        <f t="shared" si="132"/>
        <v>#N/A</v>
      </c>
      <c r="AC282" s="1" t="e">
        <f t="shared" si="133"/>
        <v>#N/A</v>
      </c>
      <c r="AE282" s="64" t="e">
        <f t="shared" si="134"/>
        <v>#N/A</v>
      </c>
      <c r="AF282" s="64" t="str">
        <f t="shared" si="135"/>
        <v/>
      </c>
      <c r="AH282" s="62" t="str">
        <f>IF(ISNUMBER(AE282),AE282*MATRIX!E282,"-")</f>
        <v>-</v>
      </c>
      <c r="AJ282" s="215" t="str">
        <f>IF(ISNUMBER($AE282),IF(KP="kg",AE282*MATRIX!CB282,AE282*MATRIX!CB282*2.2),"-")</f>
        <v>-</v>
      </c>
      <c r="AK282" s="65" t="str">
        <f t="shared" si="136"/>
        <v/>
      </c>
      <c r="AM282" s="1" t="e">
        <f>IF(V282&lt;&gt;0,IF(COUNT(X282:Z282),IF(R282,MATRIX!K282,IF(S282,MATRIX!L282,IF(T282,MATRIX!M282,S))),IF(COUNT(AB282:AC282),IF(R282,MATRIX!Q282,IF(S282,MATRIX!R282,"--")),"---")),"")</f>
        <v>#N/A</v>
      </c>
      <c r="AO282" s="70" t="e">
        <f>IF(V282&lt;&gt;0,IF(COUNT(X282:Z282),AM282*AE282*MATRIX!F282,IF(COUNT(AB282:AC282),AM282*AE282*MATRIX!F282/2,"")),"")</f>
        <v>#N/A</v>
      </c>
      <c r="AQ282" s="40" t="str">
        <f>IF(ISNUMBER($AE282),IF(ISNUMBER(MATRIX!U282),IF(MATRIX!U282-INT(MATRIX!U282)=0,MATRIX!U282,"("&amp;MATRIX!U282&amp;")"),"n/a"),"")</f>
        <v/>
      </c>
      <c r="AR282" s="77"/>
      <c r="AS282" s="81" t="str">
        <f>IF(ISNUMBER(AE282), IF(ISNUMBER(MATRIX!AD282),AE282*MATRIX!AD282,"n/a"),"")</f>
        <v/>
      </c>
      <c r="AT282" s="77"/>
      <c r="AU282" s="83" t="str">
        <f>IF(ISNUMBER($AE282), IF(ISNUMBER(MATRIX!AF282),$AE282*MATRIX!AF282,"n/a"),"")</f>
        <v/>
      </c>
      <c r="AV282" s="77"/>
      <c r="AW282" s="81" t="str">
        <f>IF(ISNUMBER($AE282), IF(ISNUMBER(MATRIX!AP282),$AE282*MATRIX!AP282,"n/a"),"")</f>
        <v/>
      </c>
      <c r="AX282" s="77" t="s">
        <v>434</v>
      </c>
      <c r="AY282" s="83" t="str">
        <f>IF(ISNUMBER($AE282), IF(ISNUMBER(MATRIX!AR282),$AE282*MATRIX!AR282,"n/a"),"")</f>
        <v/>
      </c>
      <c r="BA282" s="217" t="str">
        <f>IF(ISNUMBER($AE282), IF(MV&gt;200,IF(ISNUMBER(MATRIX!CL282),MATRIX!CL282,"n/a"),IF(ISNUMBER(MATRIX!CH282),MATRIX!CH282,"n/a")),"")</f>
        <v/>
      </c>
      <c r="BB282" s="1"/>
      <c r="BC282" s="1" t="str">
        <f>IF(ISNUMBER(AE282),IF(AND(ISNUMBER('Lo-Z-OUTPUT'!BA282),'Lo-Z-OUTPUT'!BA282&lt;&gt;0),'Lo-Z-OUTPUT'!BA282,'Lo-Z-INPUT'!$K$15*'Lo-Z-INPUT'!$K$7),"")</f>
        <v/>
      </c>
      <c r="BD282" s="1"/>
      <c r="BE282" s="161" t="str">
        <f t="shared" si="137"/>
        <v/>
      </c>
      <c r="BF282" s="1"/>
      <c r="BG282" s="124" t="str">
        <f>IF(ISNUMBER($AE282),IF(MV&lt;200,IF(ISNUMBER(MATRIX!AE282),ROUND((MATRIX!AE282*IDLE/1000)*CKWH,2),"-"),IF(ISNUMBER(MATRIX!AQ282),ROUND((MATRIX!AQ282*IDLE/1000)*CKWH,2),"-")),"")</f>
        <v/>
      </c>
      <c r="BH282" s="125" t="str">
        <f t="shared" si="138"/>
        <v/>
      </c>
      <c r="BJ282" s="105" t="str">
        <f>IF(ISNUMBER($AE282),IF(MV&lt;200,IF(ISNUMBER(MATRIX!AG282),ROUND((MATRIX!AG282/1000)*RUNNING*CKWH,2),"-"),IF(ISNUMBER(MATRIX!AS282),ROUND((MATRIX!AS282/1000)*RUNNING*CKWH,2),"-")),"")</f>
        <v/>
      </c>
      <c r="BK282" s="126" t="str">
        <f t="shared" si="139"/>
        <v/>
      </c>
      <c r="BM282" s="129" t="str">
        <f t="shared" si="140"/>
        <v/>
      </c>
      <c r="BN282" s="127" t="str">
        <f t="shared" si="141"/>
        <v/>
      </c>
      <c r="BP282" s="101" t="str">
        <f>IF(ISNUMBER(AE282),IF(ISNUMBER(MATRIX!BU282),AE282*MATRIX!BU282,"n/a"),"")</f>
        <v/>
      </c>
      <c r="BQ282" s="72"/>
      <c r="BR282" s="72" t="str">
        <f>IF(ISNUMBER(AE282),IF(ISNUMBER(MATRIX!BV282*BE282),AE282*MATRIX!BV282*BE282,"n/a"),"")</f>
        <v/>
      </c>
      <c r="BS282" s="72"/>
      <c r="BT282" s="100" t="str">
        <f t="shared" si="142"/>
        <v/>
      </c>
      <c r="BU282" s="96"/>
      <c r="BV282" s="157" t="str">
        <f t="shared" si="143"/>
        <v/>
      </c>
      <c r="BW282" s="158" t="str">
        <f t="shared" si="144"/>
        <v/>
      </c>
      <c r="BY282" s="85" t="str">
        <f>IF(ISNUMBER(AE282),IF(ISNUMBER(MATRIX!Y282),MATRIX!Y282,"n/a"),"")</f>
        <v/>
      </c>
      <c r="BZ282" s="86" t="str">
        <f t="shared" si="145"/>
        <v/>
      </c>
    </row>
    <row r="283" spans="1:78">
      <c r="A283" s="106" t="e">
        <f>MATRIX!A283</f>
        <v>#N/A</v>
      </c>
      <c r="B283" s="11" t="e">
        <f>IF(MATRIX!B283&lt;&gt;0,MATRIX!B283,"-")</f>
        <v>#N/A</v>
      </c>
      <c r="D283" t="b">
        <f>ISNUMBER(MATRIX!K283)</f>
        <v>0</v>
      </c>
      <c r="E283" t="b">
        <f>ISNUMBER(MATRIX!L283)</f>
        <v>0</v>
      </c>
      <c r="F283" t="b">
        <f>ISNUMBER(MATRIX!M283)</f>
        <v>0</v>
      </c>
      <c r="H283" t="b">
        <f>ISNUMBER(MATRIX!Q283)</f>
        <v>0</v>
      </c>
      <c r="I283" t="b">
        <f>ISNUMBER(MATRIX!R283)</f>
        <v>0</v>
      </c>
      <c r="K283" t="e">
        <f>AND(WLT&lt;=MATRIX!K283,MATRIX!K283&lt;=PIU*WLT)</f>
        <v>#N/A</v>
      </c>
      <c r="L283" t="e">
        <f>AND(WLT&lt;=MATRIX!L283,MATRIX!L283&lt;=PIU*WLT)</f>
        <v>#N/A</v>
      </c>
      <c r="M283" t="e">
        <f>AND(WLT&lt;=MATRIX!M283,MATRIX!M283&lt;=PIU*WLT)</f>
        <v>#N/A</v>
      </c>
      <c r="O283" t="e">
        <f>AND(WLT&lt;=MATRIX!Q283,MATRIX!Q283&lt;=PIU*WLT)</f>
        <v>#N/A</v>
      </c>
      <c r="P283" t="e">
        <f>AND(WLT&lt;=MATRIX!R283,MATRIX!R283&lt;=PIU*WLT)</f>
        <v>#N/A</v>
      </c>
      <c r="R283" t="b">
        <f t="shared" si="146"/>
        <v>1</v>
      </c>
      <c r="S283" t="b">
        <f t="shared" si="147"/>
        <v>0</v>
      </c>
      <c r="T283" t="b">
        <f t="shared" si="148"/>
        <v>0</v>
      </c>
      <c r="V283" s="1" t="e">
        <f>IF(AND(ISNUMBER(MATRIX!$F283),MATRIX!$F283&lt;&gt;0),NLT/MATRIX!$F283,"ERROR")</f>
        <v>#N/A</v>
      </c>
      <c r="X283" s="1" t="e">
        <f t="shared" si="129"/>
        <v>#N/A</v>
      </c>
      <c r="Y283" s="1" t="e">
        <f t="shared" si="130"/>
        <v>#N/A</v>
      </c>
      <c r="Z283" s="1" t="e">
        <f t="shared" si="131"/>
        <v>#N/A</v>
      </c>
      <c r="AB283" s="1" t="e">
        <f t="shared" si="132"/>
        <v>#N/A</v>
      </c>
      <c r="AC283" s="1" t="e">
        <f t="shared" si="133"/>
        <v>#N/A</v>
      </c>
      <c r="AE283" s="64" t="e">
        <f t="shared" si="134"/>
        <v>#N/A</v>
      </c>
      <c r="AF283" s="64" t="str">
        <f t="shared" si="135"/>
        <v/>
      </c>
      <c r="AH283" s="62" t="str">
        <f>IF(ISNUMBER(AE283),AE283*MATRIX!E283,"-")</f>
        <v>-</v>
      </c>
      <c r="AJ283" s="215" t="str">
        <f>IF(ISNUMBER($AE283),IF(KP="kg",AE283*MATRIX!CB283,AE283*MATRIX!CB283*2.2),"-")</f>
        <v>-</v>
      </c>
      <c r="AK283" s="65" t="str">
        <f t="shared" si="136"/>
        <v/>
      </c>
      <c r="AM283" s="1" t="e">
        <f>IF(V283&lt;&gt;0,IF(COUNT(X283:Z283),IF(R283,MATRIX!K283,IF(S283,MATRIX!L283,IF(T283,MATRIX!M283,S))),IF(COUNT(AB283:AC283),IF(R283,MATRIX!Q283,IF(S283,MATRIX!R283,"--")),"---")),"")</f>
        <v>#N/A</v>
      </c>
      <c r="AO283" s="70" t="e">
        <f>IF(V283&lt;&gt;0,IF(COUNT(X283:Z283),AM283*AE283*MATRIX!F283,IF(COUNT(AB283:AC283),AM283*AE283*MATRIX!F283/2,"")),"")</f>
        <v>#N/A</v>
      </c>
      <c r="AQ283" s="40" t="str">
        <f>IF(ISNUMBER($AE283),IF(ISNUMBER(MATRIX!U283),IF(MATRIX!U283-INT(MATRIX!U283)=0,MATRIX!U283,"("&amp;MATRIX!U283&amp;")"),"n/a"),"")</f>
        <v/>
      </c>
      <c r="AR283" s="77"/>
      <c r="AS283" s="81" t="str">
        <f>IF(ISNUMBER(AE283), IF(ISNUMBER(MATRIX!AD283),AE283*MATRIX!AD283,"n/a"),"")</f>
        <v/>
      </c>
      <c r="AT283" s="77"/>
      <c r="AU283" s="83" t="str">
        <f>IF(ISNUMBER($AE283), IF(ISNUMBER(MATRIX!AF283),$AE283*MATRIX!AF283,"n/a"),"")</f>
        <v/>
      </c>
      <c r="AV283" s="77"/>
      <c r="AW283" s="81" t="str">
        <f>IF(ISNUMBER($AE283), IF(ISNUMBER(MATRIX!AP283),$AE283*MATRIX!AP283,"n/a"),"")</f>
        <v/>
      </c>
      <c r="AX283" s="77" t="s">
        <v>434</v>
      </c>
      <c r="AY283" s="83" t="str">
        <f>IF(ISNUMBER($AE283), IF(ISNUMBER(MATRIX!AR283),$AE283*MATRIX!AR283,"n/a"),"")</f>
        <v/>
      </c>
      <c r="BA283" s="217" t="str">
        <f>IF(ISNUMBER($AE283), IF(MV&gt;200,IF(ISNUMBER(MATRIX!CL283),MATRIX!CL283,"n/a"),IF(ISNUMBER(MATRIX!CH283),MATRIX!CH283,"n/a")),"")</f>
        <v/>
      </c>
      <c r="BB283" s="1"/>
      <c r="BC283" s="1" t="str">
        <f>IF(ISNUMBER(AE283),IF(AND(ISNUMBER('Lo-Z-OUTPUT'!BA283),'Lo-Z-OUTPUT'!BA283&lt;&gt;0),'Lo-Z-OUTPUT'!BA283,'Lo-Z-INPUT'!$K$15*'Lo-Z-INPUT'!$K$7),"")</f>
        <v/>
      </c>
      <c r="BD283" s="1"/>
      <c r="BE283" s="161" t="str">
        <f t="shared" si="137"/>
        <v/>
      </c>
      <c r="BF283" s="1"/>
      <c r="BG283" s="124" t="str">
        <f>IF(ISNUMBER($AE283),IF(MV&lt;200,IF(ISNUMBER(MATRIX!AE283),ROUND((MATRIX!AE283*IDLE/1000)*CKWH,2),"-"),IF(ISNUMBER(MATRIX!AQ283),ROUND((MATRIX!AQ283*IDLE/1000)*CKWH,2),"-")),"")</f>
        <v/>
      </c>
      <c r="BH283" s="125" t="str">
        <f t="shared" si="138"/>
        <v/>
      </c>
      <c r="BJ283" s="105" t="str">
        <f>IF(ISNUMBER($AE283),IF(MV&lt;200,IF(ISNUMBER(MATRIX!AG283),ROUND((MATRIX!AG283/1000)*RUNNING*CKWH,2),"-"),IF(ISNUMBER(MATRIX!AS283),ROUND((MATRIX!AS283/1000)*RUNNING*CKWH,2),"-")),"")</f>
        <v/>
      </c>
      <c r="BK283" s="126" t="str">
        <f t="shared" si="139"/>
        <v/>
      </c>
      <c r="BM283" s="129" t="str">
        <f t="shared" si="140"/>
        <v/>
      </c>
      <c r="BN283" s="127" t="str">
        <f t="shared" si="141"/>
        <v/>
      </c>
      <c r="BP283" s="101" t="str">
        <f>IF(ISNUMBER(AE283),IF(ISNUMBER(MATRIX!BU283),AE283*MATRIX!BU283,"n/a"),"")</f>
        <v/>
      </c>
      <c r="BQ283" s="72"/>
      <c r="BR283" s="72" t="str">
        <f>IF(ISNUMBER(AE283),IF(ISNUMBER(MATRIX!BV283*BE283),AE283*MATRIX!BV283*BE283,"n/a"),"")</f>
        <v/>
      </c>
      <c r="BS283" s="72"/>
      <c r="BT283" s="100" t="str">
        <f t="shared" si="142"/>
        <v/>
      </c>
      <c r="BU283" s="96"/>
      <c r="BV283" s="157" t="str">
        <f t="shared" si="143"/>
        <v/>
      </c>
      <c r="BW283" s="158" t="str">
        <f t="shared" si="144"/>
        <v/>
      </c>
      <c r="BY283" s="85" t="str">
        <f>IF(ISNUMBER(AE283),IF(ISNUMBER(MATRIX!Y283),MATRIX!Y283,"n/a"),"")</f>
        <v/>
      </c>
      <c r="BZ283" s="86" t="str">
        <f t="shared" si="145"/>
        <v/>
      </c>
    </row>
    <row r="284" spans="1:78">
      <c r="A284" s="106" t="e">
        <f>MATRIX!A284</f>
        <v>#N/A</v>
      </c>
      <c r="B284" s="11" t="e">
        <f>IF(MATRIX!B284&lt;&gt;0,MATRIX!B284,"-")</f>
        <v>#N/A</v>
      </c>
      <c r="D284" t="b">
        <f>ISNUMBER(MATRIX!K284)</f>
        <v>0</v>
      </c>
      <c r="E284" t="b">
        <f>ISNUMBER(MATRIX!L284)</f>
        <v>0</v>
      </c>
      <c r="F284" t="b">
        <f>ISNUMBER(MATRIX!M284)</f>
        <v>0</v>
      </c>
      <c r="H284" t="b">
        <f>ISNUMBER(MATRIX!Q284)</f>
        <v>0</v>
      </c>
      <c r="I284" t="b">
        <f>ISNUMBER(MATRIX!R284)</f>
        <v>0</v>
      </c>
      <c r="K284" t="e">
        <f>AND(WLT&lt;=MATRIX!K284,MATRIX!K284&lt;=PIU*WLT)</f>
        <v>#N/A</v>
      </c>
      <c r="L284" t="e">
        <f>AND(WLT&lt;=MATRIX!L284,MATRIX!L284&lt;=PIU*WLT)</f>
        <v>#N/A</v>
      </c>
      <c r="M284" t="e">
        <f>AND(WLT&lt;=MATRIX!M284,MATRIX!M284&lt;=PIU*WLT)</f>
        <v>#N/A</v>
      </c>
      <c r="O284" t="e">
        <f>AND(WLT&lt;=MATRIX!Q284,MATRIX!Q284&lt;=PIU*WLT)</f>
        <v>#N/A</v>
      </c>
      <c r="P284" t="e">
        <f>AND(WLT&lt;=MATRIX!R284,MATRIX!R284&lt;=PIU*WLT)</f>
        <v>#N/A</v>
      </c>
      <c r="R284" t="b">
        <f t="shared" si="146"/>
        <v>1</v>
      </c>
      <c r="S284" t="b">
        <f t="shared" si="147"/>
        <v>0</v>
      </c>
      <c r="T284" t="b">
        <f t="shared" si="148"/>
        <v>0</v>
      </c>
      <c r="V284" s="1" t="e">
        <f>IF(AND(ISNUMBER(MATRIX!$F284),MATRIX!$F284&lt;&gt;0),NLT/MATRIX!$F284,"ERROR")</f>
        <v>#N/A</v>
      </c>
      <c r="X284" s="1" t="e">
        <f t="shared" si="129"/>
        <v>#N/A</v>
      </c>
      <c r="Y284" s="1" t="e">
        <f t="shared" si="130"/>
        <v>#N/A</v>
      </c>
      <c r="Z284" s="1" t="e">
        <f t="shared" si="131"/>
        <v>#N/A</v>
      </c>
      <c r="AB284" s="1" t="e">
        <f t="shared" si="132"/>
        <v>#N/A</v>
      </c>
      <c r="AC284" s="1" t="e">
        <f t="shared" si="133"/>
        <v>#N/A</v>
      </c>
      <c r="AE284" s="64" t="e">
        <f t="shared" si="134"/>
        <v>#N/A</v>
      </c>
      <c r="AF284" s="64" t="str">
        <f t="shared" si="135"/>
        <v/>
      </c>
      <c r="AH284" s="62" t="str">
        <f>IF(ISNUMBER(AE284),AE284*MATRIX!E284,"-")</f>
        <v>-</v>
      </c>
      <c r="AJ284" s="215" t="str">
        <f>IF(ISNUMBER($AE284),IF(KP="kg",AE284*MATRIX!CB284,AE284*MATRIX!CB284*2.2),"-")</f>
        <v>-</v>
      </c>
      <c r="AK284" s="65" t="str">
        <f t="shared" si="136"/>
        <v/>
      </c>
      <c r="AM284" s="1" t="e">
        <f>IF(V284&lt;&gt;0,IF(COUNT(X284:Z284),IF(R284,MATRIX!K284,IF(S284,MATRIX!L284,IF(T284,MATRIX!M284,S))),IF(COUNT(AB284:AC284),IF(R284,MATRIX!Q284,IF(S284,MATRIX!R284,"--")),"---")),"")</f>
        <v>#N/A</v>
      </c>
      <c r="AO284" s="70" t="e">
        <f>IF(V284&lt;&gt;0,IF(COUNT(X284:Z284),AM284*AE284*MATRIX!F284,IF(COUNT(AB284:AC284),AM284*AE284*MATRIX!F284/2,"")),"")</f>
        <v>#N/A</v>
      </c>
      <c r="AQ284" s="40" t="str">
        <f>IF(ISNUMBER($AE284),IF(ISNUMBER(MATRIX!U284),IF(MATRIX!U284-INT(MATRIX!U284)=0,MATRIX!U284,"("&amp;MATRIX!U284&amp;")"),"n/a"),"")</f>
        <v/>
      </c>
      <c r="AR284" s="77"/>
      <c r="AS284" s="81" t="str">
        <f>IF(ISNUMBER(AE284), IF(ISNUMBER(MATRIX!AD284),AE284*MATRIX!AD284,"n/a"),"")</f>
        <v/>
      </c>
      <c r="AT284" s="77"/>
      <c r="AU284" s="83" t="str">
        <f>IF(ISNUMBER($AE284), IF(ISNUMBER(MATRIX!AF284),$AE284*MATRIX!AF284,"n/a"),"")</f>
        <v/>
      </c>
      <c r="AV284" s="77"/>
      <c r="AW284" s="81" t="str">
        <f>IF(ISNUMBER($AE284), IF(ISNUMBER(MATRIX!AP284),$AE284*MATRIX!AP284,"n/a"),"")</f>
        <v/>
      </c>
      <c r="AX284" s="77" t="s">
        <v>434</v>
      </c>
      <c r="AY284" s="83" t="str">
        <f>IF(ISNUMBER($AE284), IF(ISNUMBER(MATRIX!AR284),$AE284*MATRIX!AR284,"n/a"),"")</f>
        <v/>
      </c>
      <c r="BA284" s="217" t="str">
        <f>IF(ISNUMBER($AE284), IF(MV&gt;200,IF(ISNUMBER(MATRIX!CL284),MATRIX!CL284,"n/a"),IF(ISNUMBER(MATRIX!CH284),MATRIX!CH284,"n/a")),"")</f>
        <v/>
      </c>
      <c r="BB284" s="1"/>
      <c r="BC284" s="1" t="str">
        <f>IF(ISNUMBER(AE284),IF(AND(ISNUMBER('Lo-Z-OUTPUT'!BA284),'Lo-Z-OUTPUT'!BA284&lt;&gt;0),'Lo-Z-OUTPUT'!BA284,'Lo-Z-INPUT'!$K$15*'Lo-Z-INPUT'!$K$7),"")</f>
        <v/>
      </c>
      <c r="BD284" s="1"/>
      <c r="BE284" s="161" t="str">
        <f t="shared" si="137"/>
        <v/>
      </c>
      <c r="BF284" s="1"/>
      <c r="BG284" s="124" t="str">
        <f>IF(ISNUMBER($AE284),IF(MV&lt;200,IF(ISNUMBER(MATRIX!AE284),ROUND((MATRIX!AE284*IDLE/1000)*CKWH,2),"-"),IF(ISNUMBER(MATRIX!AQ284),ROUND((MATRIX!AQ284*IDLE/1000)*CKWH,2),"-")),"")</f>
        <v/>
      </c>
      <c r="BH284" s="125" t="str">
        <f t="shared" si="138"/>
        <v/>
      </c>
      <c r="BJ284" s="105" t="str">
        <f>IF(ISNUMBER($AE284),IF(MV&lt;200,IF(ISNUMBER(MATRIX!AG284),ROUND((MATRIX!AG284/1000)*RUNNING*CKWH,2),"-"),IF(ISNUMBER(MATRIX!AS284),ROUND((MATRIX!AS284/1000)*RUNNING*CKWH,2),"-")),"")</f>
        <v/>
      </c>
      <c r="BK284" s="126" t="str">
        <f t="shared" si="139"/>
        <v/>
      </c>
      <c r="BM284" s="129" t="str">
        <f t="shared" si="140"/>
        <v/>
      </c>
      <c r="BN284" s="127" t="str">
        <f t="shared" si="141"/>
        <v/>
      </c>
      <c r="BP284" s="101" t="str">
        <f>IF(ISNUMBER(AE284),IF(ISNUMBER(MATRIX!BU284),AE284*MATRIX!BU284,"n/a"),"")</f>
        <v/>
      </c>
      <c r="BQ284" s="72"/>
      <c r="BR284" s="72" t="str">
        <f>IF(ISNUMBER(AE284),IF(ISNUMBER(MATRIX!BV284*BE284),AE284*MATRIX!BV284*BE284,"n/a"),"")</f>
        <v/>
      </c>
      <c r="BS284" s="72"/>
      <c r="BT284" s="100" t="str">
        <f t="shared" si="142"/>
        <v/>
      </c>
      <c r="BU284" s="96"/>
      <c r="BV284" s="157" t="str">
        <f t="shared" si="143"/>
        <v/>
      </c>
      <c r="BW284" s="158" t="str">
        <f t="shared" si="144"/>
        <v/>
      </c>
      <c r="BY284" s="85" t="str">
        <f>IF(ISNUMBER(AE284),IF(ISNUMBER(MATRIX!Y284),MATRIX!Y284,"n/a"),"")</f>
        <v/>
      </c>
      <c r="BZ284" s="86" t="str">
        <f t="shared" si="145"/>
        <v/>
      </c>
    </row>
    <row r="285" spans="1:78">
      <c r="A285" s="106" t="e">
        <f>MATRIX!A285</f>
        <v>#N/A</v>
      </c>
      <c r="B285" s="11" t="e">
        <f>IF(MATRIX!B285&lt;&gt;0,MATRIX!B285,"-")</f>
        <v>#N/A</v>
      </c>
      <c r="D285" t="b">
        <f>ISNUMBER(MATRIX!K285)</f>
        <v>0</v>
      </c>
      <c r="E285" t="b">
        <f>ISNUMBER(MATRIX!L285)</f>
        <v>0</v>
      </c>
      <c r="F285" t="b">
        <f>ISNUMBER(MATRIX!M285)</f>
        <v>0</v>
      </c>
      <c r="H285" t="b">
        <f>ISNUMBER(MATRIX!Q285)</f>
        <v>0</v>
      </c>
      <c r="I285" t="b">
        <f>ISNUMBER(MATRIX!R285)</f>
        <v>0</v>
      </c>
      <c r="K285" t="e">
        <f>AND(WLT&lt;=MATRIX!K285,MATRIX!K285&lt;=PIU*WLT)</f>
        <v>#N/A</v>
      </c>
      <c r="L285" t="e">
        <f>AND(WLT&lt;=MATRIX!L285,MATRIX!L285&lt;=PIU*WLT)</f>
        <v>#N/A</v>
      </c>
      <c r="M285" t="e">
        <f>AND(WLT&lt;=MATRIX!M285,MATRIX!M285&lt;=PIU*WLT)</f>
        <v>#N/A</v>
      </c>
      <c r="O285" t="e">
        <f>AND(WLT&lt;=MATRIX!Q285,MATRIX!Q285&lt;=PIU*WLT)</f>
        <v>#N/A</v>
      </c>
      <c r="P285" t="e">
        <f>AND(WLT&lt;=MATRIX!R285,MATRIX!R285&lt;=PIU*WLT)</f>
        <v>#N/A</v>
      </c>
      <c r="R285" t="b">
        <f t="shared" si="146"/>
        <v>1</v>
      </c>
      <c r="S285" t="b">
        <f t="shared" si="147"/>
        <v>0</v>
      </c>
      <c r="T285" t="b">
        <f t="shared" si="148"/>
        <v>0</v>
      </c>
      <c r="V285" s="1" t="e">
        <f>IF(AND(ISNUMBER(MATRIX!$F285),MATRIX!$F285&lt;&gt;0),NLT/MATRIX!$F285,"ERROR")</f>
        <v>#N/A</v>
      </c>
      <c r="X285" s="1" t="e">
        <f t="shared" si="129"/>
        <v>#N/A</v>
      </c>
      <c r="Y285" s="1" t="e">
        <f t="shared" si="130"/>
        <v>#N/A</v>
      </c>
      <c r="Z285" s="1" t="e">
        <f t="shared" si="131"/>
        <v>#N/A</v>
      </c>
      <c r="AB285" s="1" t="e">
        <f t="shared" si="132"/>
        <v>#N/A</v>
      </c>
      <c r="AC285" s="1" t="e">
        <f t="shared" si="133"/>
        <v>#N/A</v>
      </c>
      <c r="AE285" s="64" t="e">
        <f t="shared" si="134"/>
        <v>#N/A</v>
      </c>
      <c r="AF285" s="64" t="str">
        <f t="shared" si="135"/>
        <v/>
      </c>
      <c r="AH285" s="62" t="str">
        <f>IF(ISNUMBER(AE285),AE285*MATRIX!E285,"-")</f>
        <v>-</v>
      </c>
      <c r="AJ285" s="215" t="str">
        <f>IF(ISNUMBER($AE285),IF(KP="kg",AE285*MATRIX!CB285,AE285*MATRIX!CB285*2.2),"-")</f>
        <v>-</v>
      </c>
      <c r="AK285" s="65" t="str">
        <f t="shared" si="136"/>
        <v/>
      </c>
      <c r="AM285" s="1" t="e">
        <f>IF(V285&lt;&gt;0,IF(COUNT(X285:Z285),IF(R285,MATRIX!K285,IF(S285,MATRIX!L285,IF(T285,MATRIX!M285,S))),IF(COUNT(AB285:AC285),IF(R285,MATRIX!Q285,IF(S285,MATRIX!R285,"--")),"---")),"")</f>
        <v>#N/A</v>
      </c>
      <c r="AO285" s="70" t="e">
        <f>IF(V285&lt;&gt;0,IF(COUNT(X285:Z285),AM285*AE285*MATRIX!F285,IF(COUNT(AB285:AC285),AM285*AE285*MATRIX!F285/2,"")),"")</f>
        <v>#N/A</v>
      </c>
      <c r="AQ285" s="40" t="str">
        <f>IF(ISNUMBER($AE285),IF(ISNUMBER(MATRIX!U285),IF(MATRIX!U285-INT(MATRIX!U285)=0,MATRIX!U285,"("&amp;MATRIX!U285&amp;")"),"n/a"),"")</f>
        <v/>
      </c>
      <c r="AR285" s="77"/>
      <c r="AS285" s="81" t="str">
        <f>IF(ISNUMBER(AE285), IF(ISNUMBER(MATRIX!AD285),AE285*MATRIX!AD285,"n/a"),"")</f>
        <v/>
      </c>
      <c r="AT285" s="77"/>
      <c r="AU285" s="83" t="str">
        <f>IF(ISNUMBER($AE285), IF(ISNUMBER(MATRIX!AF285),$AE285*MATRIX!AF285,"n/a"),"")</f>
        <v/>
      </c>
      <c r="AV285" s="77"/>
      <c r="AW285" s="81" t="str">
        <f>IF(ISNUMBER($AE285), IF(ISNUMBER(MATRIX!AP285),$AE285*MATRIX!AP285,"n/a"),"")</f>
        <v/>
      </c>
      <c r="AX285" s="77" t="s">
        <v>434</v>
      </c>
      <c r="AY285" s="83" t="str">
        <f>IF(ISNUMBER($AE285), IF(ISNUMBER(MATRIX!AR285),$AE285*MATRIX!AR285,"n/a"),"")</f>
        <v/>
      </c>
      <c r="BA285" s="217" t="str">
        <f>IF(ISNUMBER($AE285), IF(MV&gt;200,IF(ISNUMBER(MATRIX!CL285),MATRIX!CL285,"n/a"),IF(ISNUMBER(MATRIX!CH285),MATRIX!CH285,"n/a")),"")</f>
        <v/>
      </c>
      <c r="BB285" s="1"/>
      <c r="BC285" s="1" t="str">
        <f>IF(ISNUMBER(AE285),IF(AND(ISNUMBER('Lo-Z-OUTPUT'!BA285),'Lo-Z-OUTPUT'!BA285&lt;&gt;0),'Lo-Z-OUTPUT'!BA285,'Lo-Z-INPUT'!$K$15*'Lo-Z-INPUT'!$K$7),"")</f>
        <v/>
      </c>
      <c r="BD285" s="1"/>
      <c r="BE285" s="161" t="str">
        <f t="shared" si="137"/>
        <v/>
      </c>
      <c r="BF285" s="1"/>
      <c r="BG285" s="124" t="str">
        <f>IF(ISNUMBER($AE285),IF(MV&lt;200,IF(ISNUMBER(MATRIX!AE285),ROUND((MATRIX!AE285*IDLE/1000)*CKWH,2),"-"),IF(ISNUMBER(MATRIX!AQ285),ROUND((MATRIX!AQ285*IDLE/1000)*CKWH,2),"-")),"")</f>
        <v/>
      </c>
      <c r="BH285" s="125" t="str">
        <f t="shared" si="138"/>
        <v/>
      </c>
      <c r="BJ285" s="105" t="str">
        <f>IF(ISNUMBER($AE285),IF(MV&lt;200,IF(ISNUMBER(MATRIX!AG285),ROUND((MATRIX!AG285/1000)*RUNNING*CKWH,2),"-"),IF(ISNUMBER(MATRIX!AS285),ROUND((MATRIX!AS285/1000)*RUNNING*CKWH,2),"-")),"")</f>
        <v/>
      </c>
      <c r="BK285" s="126" t="str">
        <f t="shared" si="139"/>
        <v/>
      </c>
      <c r="BM285" s="129" t="str">
        <f t="shared" si="140"/>
        <v/>
      </c>
      <c r="BN285" s="127" t="str">
        <f t="shared" si="141"/>
        <v/>
      </c>
      <c r="BP285" s="101" t="str">
        <f>IF(ISNUMBER(AE285),IF(ISNUMBER(MATRIX!BU285),AE285*MATRIX!BU285,"n/a"),"")</f>
        <v/>
      </c>
      <c r="BQ285" s="72"/>
      <c r="BR285" s="72" t="str">
        <f>IF(ISNUMBER(AE285),IF(ISNUMBER(MATRIX!BV285*BE285),AE285*MATRIX!BV285*BE285,"n/a"),"")</f>
        <v/>
      </c>
      <c r="BS285" s="72"/>
      <c r="BT285" s="100" t="str">
        <f t="shared" si="142"/>
        <v/>
      </c>
      <c r="BU285" s="96"/>
      <c r="BV285" s="157" t="str">
        <f t="shared" si="143"/>
        <v/>
      </c>
      <c r="BW285" s="158" t="str">
        <f t="shared" si="144"/>
        <v/>
      </c>
      <c r="BY285" s="85" t="str">
        <f>IF(ISNUMBER(AE285),IF(ISNUMBER(MATRIX!Y285),MATRIX!Y285,"n/a"),"")</f>
        <v/>
      </c>
      <c r="BZ285" s="86" t="str">
        <f t="shared" si="145"/>
        <v/>
      </c>
    </row>
    <row r="286" spans="1:78">
      <c r="A286" s="106" t="e">
        <f>MATRIX!A286</f>
        <v>#N/A</v>
      </c>
      <c r="B286" s="11" t="e">
        <f>IF(MATRIX!B286&lt;&gt;0,MATRIX!B286,"-")</f>
        <v>#N/A</v>
      </c>
      <c r="D286" t="b">
        <f>ISNUMBER(MATRIX!K286)</f>
        <v>0</v>
      </c>
      <c r="E286" t="b">
        <f>ISNUMBER(MATRIX!L286)</f>
        <v>0</v>
      </c>
      <c r="F286" t="b">
        <f>ISNUMBER(MATRIX!M286)</f>
        <v>0</v>
      </c>
      <c r="H286" t="b">
        <f>ISNUMBER(MATRIX!Q286)</f>
        <v>0</v>
      </c>
      <c r="I286" t="b">
        <f>ISNUMBER(MATRIX!R286)</f>
        <v>0</v>
      </c>
      <c r="K286" t="e">
        <f>AND(WLT&lt;=MATRIX!K286,MATRIX!K286&lt;=PIU*WLT)</f>
        <v>#N/A</v>
      </c>
      <c r="L286" t="e">
        <f>AND(WLT&lt;=MATRIX!L286,MATRIX!L286&lt;=PIU*WLT)</f>
        <v>#N/A</v>
      </c>
      <c r="M286" t="e">
        <f>AND(WLT&lt;=MATRIX!M286,MATRIX!M286&lt;=PIU*WLT)</f>
        <v>#N/A</v>
      </c>
      <c r="O286" t="e">
        <f>AND(WLT&lt;=MATRIX!Q286,MATRIX!Q286&lt;=PIU*WLT)</f>
        <v>#N/A</v>
      </c>
      <c r="P286" t="e">
        <f>AND(WLT&lt;=MATRIX!R286,MATRIX!R286&lt;=PIU*WLT)</f>
        <v>#N/A</v>
      </c>
      <c r="R286" t="b">
        <f t="shared" si="146"/>
        <v>1</v>
      </c>
      <c r="S286" t="b">
        <f t="shared" si="147"/>
        <v>0</v>
      </c>
      <c r="T286" t="b">
        <f t="shared" si="148"/>
        <v>0</v>
      </c>
      <c r="V286" s="1" t="e">
        <f>IF(AND(ISNUMBER(MATRIX!$F286),MATRIX!$F286&lt;&gt;0),NLT/MATRIX!$F286,"ERROR")</f>
        <v>#N/A</v>
      </c>
      <c r="X286" s="1" t="e">
        <f t="shared" si="129"/>
        <v>#N/A</v>
      </c>
      <c r="Y286" s="1" t="e">
        <f t="shared" si="130"/>
        <v>#N/A</v>
      </c>
      <c r="Z286" s="1" t="e">
        <f t="shared" si="131"/>
        <v>#N/A</v>
      </c>
      <c r="AB286" s="1" t="e">
        <f t="shared" si="132"/>
        <v>#N/A</v>
      </c>
      <c r="AC286" s="1" t="e">
        <f t="shared" si="133"/>
        <v>#N/A</v>
      </c>
      <c r="AE286" s="64" t="e">
        <f t="shared" si="134"/>
        <v>#N/A</v>
      </c>
      <c r="AF286" s="64" t="str">
        <f t="shared" si="135"/>
        <v/>
      </c>
      <c r="AH286" s="62" t="str">
        <f>IF(ISNUMBER(AE286),AE286*MATRIX!E286,"-")</f>
        <v>-</v>
      </c>
      <c r="AJ286" s="215" t="str">
        <f>IF(ISNUMBER($AE286),IF(KP="kg",AE286*MATRIX!CB286,AE286*MATRIX!CB286*2.2),"-")</f>
        <v>-</v>
      </c>
      <c r="AK286" s="65" t="str">
        <f t="shared" si="136"/>
        <v/>
      </c>
      <c r="AM286" s="1" t="e">
        <f>IF(V286&lt;&gt;0,IF(COUNT(X286:Z286),IF(R286,MATRIX!K286,IF(S286,MATRIX!L286,IF(T286,MATRIX!M286,S))),IF(COUNT(AB286:AC286),IF(R286,MATRIX!Q286,IF(S286,MATRIX!R286,"--")),"---")),"")</f>
        <v>#N/A</v>
      </c>
      <c r="AO286" s="70" t="e">
        <f>IF(V286&lt;&gt;0,IF(COUNT(X286:Z286),AM286*AE286*MATRIX!F286,IF(COUNT(AB286:AC286),AM286*AE286*MATRIX!F286/2,"")),"")</f>
        <v>#N/A</v>
      </c>
      <c r="AQ286" s="40" t="str">
        <f>IF(ISNUMBER($AE286),IF(ISNUMBER(MATRIX!U286),IF(MATRIX!U286-INT(MATRIX!U286)=0,MATRIX!U286,"("&amp;MATRIX!U286&amp;")"),"n/a"),"")</f>
        <v/>
      </c>
      <c r="AR286" s="77"/>
      <c r="AS286" s="81" t="str">
        <f>IF(ISNUMBER(AE286), IF(ISNUMBER(MATRIX!AD286),AE286*MATRIX!AD286,"n/a"),"")</f>
        <v/>
      </c>
      <c r="AT286" s="77"/>
      <c r="AU286" s="83" t="str">
        <f>IF(ISNUMBER($AE286), IF(ISNUMBER(MATRIX!AF286),$AE286*MATRIX!AF286,"n/a"),"")</f>
        <v/>
      </c>
      <c r="AV286" s="77"/>
      <c r="AW286" s="81" t="str">
        <f>IF(ISNUMBER($AE286), IF(ISNUMBER(MATRIX!AP286),$AE286*MATRIX!AP286,"n/a"),"")</f>
        <v/>
      </c>
      <c r="AX286" s="77" t="s">
        <v>434</v>
      </c>
      <c r="AY286" s="83" t="str">
        <f>IF(ISNUMBER($AE286), IF(ISNUMBER(MATRIX!AR286),$AE286*MATRIX!AR286,"n/a"),"")</f>
        <v/>
      </c>
      <c r="BA286" s="217" t="str">
        <f>IF(ISNUMBER($AE286), IF(MV&gt;200,IF(ISNUMBER(MATRIX!CL286),MATRIX!CL286,"n/a"),IF(ISNUMBER(MATRIX!CH286),MATRIX!CH286,"n/a")),"")</f>
        <v/>
      </c>
      <c r="BB286" s="1"/>
      <c r="BC286" s="1" t="str">
        <f>IF(ISNUMBER(AE286),IF(AND(ISNUMBER('Lo-Z-OUTPUT'!BA286),'Lo-Z-OUTPUT'!BA286&lt;&gt;0),'Lo-Z-OUTPUT'!BA286,'Lo-Z-INPUT'!$K$15*'Lo-Z-INPUT'!$K$7),"")</f>
        <v/>
      </c>
      <c r="BD286" s="1"/>
      <c r="BE286" s="161" t="str">
        <f t="shared" si="137"/>
        <v/>
      </c>
      <c r="BF286" s="1"/>
      <c r="BG286" s="124" t="str">
        <f>IF(ISNUMBER($AE286),IF(MV&lt;200,IF(ISNUMBER(MATRIX!AE286),ROUND((MATRIX!AE286*IDLE/1000)*CKWH,2),"-"),IF(ISNUMBER(MATRIX!AQ286),ROUND((MATRIX!AQ286*IDLE/1000)*CKWH,2),"-")),"")</f>
        <v/>
      </c>
      <c r="BH286" s="125" t="str">
        <f t="shared" si="138"/>
        <v/>
      </c>
      <c r="BJ286" s="105" t="str">
        <f>IF(ISNUMBER($AE286),IF(MV&lt;200,IF(ISNUMBER(MATRIX!AG286),ROUND((MATRIX!AG286/1000)*RUNNING*CKWH,2),"-"),IF(ISNUMBER(MATRIX!AS286),ROUND((MATRIX!AS286/1000)*RUNNING*CKWH,2),"-")),"")</f>
        <v/>
      </c>
      <c r="BK286" s="126" t="str">
        <f t="shared" si="139"/>
        <v/>
      </c>
      <c r="BM286" s="129" t="str">
        <f t="shared" si="140"/>
        <v/>
      </c>
      <c r="BN286" s="127" t="str">
        <f t="shared" si="141"/>
        <v/>
      </c>
      <c r="BP286" s="101" t="str">
        <f>IF(ISNUMBER(AE286),IF(ISNUMBER(MATRIX!BU286),AE286*MATRIX!BU286,"n/a"),"")</f>
        <v/>
      </c>
      <c r="BQ286" s="72"/>
      <c r="BR286" s="72" t="str">
        <f>IF(ISNUMBER(AE286),IF(ISNUMBER(MATRIX!BV286*BE286),AE286*MATRIX!BV286*BE286,"n/a"),"")</f>
        <v/>
      </c>
      <c r="BS286" s="72"/>
      <c r="BT286" s="100" t="str">
        <f t="shared" si="142"/>
        <v/>
      </c>
      <c r="BU286" s="96"/>
      <c r="BV286" s="157" t="str">
        <f t="shared" si="143"/>
        <v/>
      </c>
      <c r="BW286" s="158" t="str">
        <f t="shared" si="144"/>
        <v/>
      </c>
      <c r="BY286" s="85" t="str">
        <f>IF(ISNUMBER(AE286),IF(ISNUMBER(MATRIX!Y286),MATRIX!Y286,"n/a"),"")</f>
        <v/>
      </c>
      <c r="BZ286" s="86" t="str">
        <f t="shared" si="145"/>
        <v/>
      </c>
    </row>
    <row r="287" spans="1:78">
      <c r="A287" s="106" t="e">
        <f>MATRIX!A287</f>
        <v>#N/A</v>
      </c>
      <c r="B287" s="11" t="e">
        <f>IF(MATRIX!B287&lt;&gt;0,MATRIX!B287,"-")</f>
        <v>#N/A</v>
      </c>
      <c r="D287" t="b">
        <f>ISNUMBER(MATRIX!K287)</f>
        <v>0</v>
      </c>
      <c r="E287" t="b">
        <f>ISNUMBER(MATRIX!L287)</f>
        <v>0</v>
      </c>
      <c r="F287" t="b">
        <f>ISNUMBER(MATRIX!M287)</f>
        <v>0</v>
      </c>
      <c r="H287" t="b">
        <f>ISNUMBER(MATRIX!Q287)</f>
        <v>0</v>
      </c>
      <c r="I287" t="b">
        <f>ISNUMBER(MATRIX!R287)</f>
        <v>0</v>
      </c>
      <c r="K287" t="e">
        <f>AND(WLT&lt;=MATRIX!K287,MATRIX!K287&lt;=PIU*WLT)</f>
        <v>#N/A</v>
      </c>
      <c r="L287" t="e">
        <f>AND(WLT&lt;=MATRIX!L287,MATRIX!L287&lt;=PIU*WLT)</f>
        <v>#N/A</v>
      </c>
      <c r="M287" t="e">
        <f>AND(WLT&lt;=MATRIX!M287,MATRIX!M287&lt;=PIU*WLT)</f>
        <v>#N/A</v>
      </c>
      <c r="O287" t="e">
        <f>AND(WLT&lt;=MATRIX!Q287,MATRIX!Q287&lt;=PIU*WLT)</f>
        <v>#N/A</v>
      </c>
      <c r="P287" t="e">
        <f>AND(WLT&lt;=MATRIX!R287,MATRIX!R287&lt;=PIU*WLT)</f>
        <v>#N/A</v>
      </c>
      <c r="R287" t="b">
        <f t="shared" si="146"/>
        <v>1</v>
      </c>
      <c r="S287" t="b">
        <f t="shared" si="147"/>
        <v>0</v>
      </c>
      <c r="T287" t="b">
        <f t="shared" si="148"/>
        <v>0</v>
      </c>
      <c r="V287" s="1" t="e">
        <f>IF(AND(ISNUMBER(MATRIX!$F287),MATRIX!$F287&lt;&gt;0),NLT/MATRIX!$F287,"ERROR")</f>
        <v>#N/A</v>
      </c>
      <c r="X287" s="1" t="e">
        <f t="shared" si="129"/>
        <v>#N/A</v>
      </c>
      <c r="Y287" s="1" t="e">
        <f t="shared" si="130"/>
        <v>#N/A</v>
      </c>
      <c r="Z287" s="1" t="e">
        <f t="shared" si="131"/>
        <v>#N/A</v>
      </c>
      <c r="AB287" s="1" t="e">
        <f t="shared" si="132"/>
        <v>#N/A</v>
      </c>
      <c r="AC287" s="1" t="e">
        <f t="shared" si="133"/>
        <v>#N/A</v>
      </c>
      <c r="AE287" s="64" t="e">
        <f t="shared" si="134"/>
        <v>#N/A</v>
      </c>
      <c r="AF287" s="64" t="str">
        <f t="shared" si="135"/>
        <v/>
      </c>
      <c r="AH287" s="62" t="str">
        <f>IF(ISNUMBER(AE287),AE287*MATRIX!E287,"-")</f>
        <v>-</v>
      </c>
      <c r="AJ287" s="215" t="str">
        <f>IF(ISNUMBER($AE287),IF(KP="kg",AE287*MATRIX!CB287,AE287*MATRIX!CB287*2.2),"-")</f>
        <v>-</v>
      </c>
      <c r="AK287" s="65" t="str">
        <f t="shared" si="136"/>
        <v/>
      </c>
      <c r="AM287" s="1" t="e">
        <f>IF(V287&lt;&gt;0,IF(COUNT(X287:Z287),IF(R287,MATRIX!K287,IF(S287,MATRIX!L287,IF(T287,MATRIX!M287,S))),IF(COUNT(AB287:AC287),IF(R287,MATRIX!Q287,IF(S287,MATRIX!R287,"--")),"---")),"")</f>
        <v>#N/A</v>
      </c>
      <c r="AO287" s="70" t="e">
        <f>IF(V287&lt;&gt;0,IF(COUNT(X287:Z287),AM287*AE287*MATRIX!F287,IF(COUNT(AB287:AC287),AM287*AE287*MATRIX!F287/2,"")),"")</f>
        <v>#N/A</v>
      </c>
      <c r="AQ287" s="40" t="str">
        <f>IF(ISNUMBER($AE287),IF(ISNUMBER(MATRIX!U287),IF(MATRIX!U287-INT(MATRIX!U287)=0,MATRIX!U287,"("&amp;MATRIX!U287&amp;")"),"n/a"),"")</f>
        <v/>
      </c>
      <c r="AR287" s="77"/>
      <c r="AS287" s="81" t="str">
        <f>IF(ISNUMBER(AE287), IF(ISNUMBER(MATRIX!AD287),AE287*MATRIX!AD287,"n/a"),"")</f>
        <v/>
      </c>
      <c r="AT287" s="77"/>
      <c r="AU287" s="83" t="str">
        <f>IF(ISNUMBER($AE287), IF(ISNUMBER(MATRIX!AF287),$AE287*MATRIX!AF287,"n/a"),"")</f>
        <v/>
      </c>
      <c r="AV287" s="77"/>
      <c r="AW287" s="81" t="str">
        <f>IF(ISNUMBER($AE287), IF(ISNUMBER(MATRIX!AP287),$AE287*MATRIX!AP287,"n/a"),"")</f>
        <v/>
      </c>
      <c r="AX287" s="77" t="s">
        <v>434</v>
      </c>
      <c r="AY287" s="83" t="str">
        <f>IF(ISNUMBER($AE287), IF(ISNUMBER(MATRIX!AR287),$AE287*MATRIX!AR287,"n/a"),"")</f>
        <v/>
      </c>
      <c r="BA287" s="217" t="str">
        <f>IF(ISNUMBER($AE287), IF(MV&gt;200,IF(ISNUMBER(MATRIX!CL287),MATRIX!CL287,"n/a"),IF(ISNUMBER(MATRIX!CH287),MATRIX!CH287,"n/a")),"")</f>
        <v/>
      </c>
      <c r="BB287" s="1"/>
      <c r="BC287" s="1" t="str">
        <f>IF(ISNUMBER(AE287),IF(AND(ISNUMBER('Lo-Z-OUTPUT'!BA287),'Lo-Z-OUTPUT'!BA287&lt;&gt;0),'Lo-Z-OUTPUT'!BA287,'Lo-Z-INPUT'!$K$15*'Lo-Z-INPUT'!$K$7),"")</f>
        <v/>
      </c>
      <c r="BD287" s="1"/>
      <c r="BE287" s="161" t="str">
        <f t="shared" si="137"/>
        <v/>
      </c>
      <c r="BF287" s="1"/>
      <c r="BG287" s="124" t="str">
        <f>IF(ISNUMBER($AE287),IF(MV&lt;200,IF(ISNUMBER(MATRIX!AE287),ROUND((MATRIX!AE287*IDLE/1000)*CKWH,2),"-"),IF(ISNUMBER(MATRIX!AQ287),ROUND((MATRIX!AQ287*IDLE/1000)*CKWH,2),"-")),"")</f>
        <v/>
      </c>
      <c r="BH287" s="125" t="str">
        <f t="shared" si="138"/>
        <v/>
      </c>
      <c r="BJ287" s="105" t="str">
        <f>IF(ISNUMBER($AE287),IF(MV&lt;200,IF(ISNUMBER(MATRIX!AG287),ROUND((MATRIX!AG287/1000)*RUNNING*CKWH,2),"-"),IF(ISNUMBER(MATRIX!AS287),ROUND((MATRIX!AS287/1000)*RUNNING*CKWH,2),"-")),"")</f>
        <v/>
      </c>
      <c r="BK287" s="126" t="str">
        <f t="shared" si="139"/>
        <v/>
      </c>
      <c r="BM287" s="129" t="str">
        <f t="shared" si="140"/>
        <v/>
      </c>
      <c r="BN287" s="127" t="str">
        <f t="shared" si="141"/>
        <v/>
      </c>
      <c r="BP287" s="101" t="str">
        <f>IF(ISNUMBER(AE287),IF(ISNUMBER(MATRIX!BU287),AE287*MATRIX!BU287,"n/a"),"")</f>
        <v/>
      </c>
      <c r="BQ287" s="72"/>
      <c r="BR287" s="72" t="str">
        <f>IF(ISNUMBER(AE287),IF(ISNUMBER(MATRIX!BV287*BE287),AE287*MATRIX!BV287*BE287,"n/a"),"")</f>
        <v/>
      </c>
      <c r="BS287" s="72"/>
      <c r="BT287" s="100" t="str">
        <f t="shared" si="142"/>
        <v/>
      </c>
      <c r="BU287" s="96"/>
      <c r="BV287" s="157" t="str">
        <f t="shared" si="143"/>
        <v/>
      </c>
      <c r="BW287" s="158" t="str">
        <f t="shared" si="144"/>
        <v/>
      </c>
      <c r="BY287" s="85" t="str">
        <f>IF(ISNUMBER(AE287),IF(ISNUMBER(MATRIX!Y287),MATRIX!Y287,"n/a"),"")</f>
        <v/>
      </c>
      <c r="BZ287" s="86" t="str">
        <f t="shared" si="145"/>
        <v/>
      </c>
    </row>
    <row r="288" spans="1:78">
      <c r="A288" s="106" t="e">
        <f>MATRIX!A288</f>
        <v>#N/A</v>
      </c>
      <c r="B288" s="11" t="e">
        <f>IF(MATRIX!B288&lt;&gt;0,MATRIX!B288,"-")</f>
        <v>#N/A</v>
      </c>
      <c r="D288" t="b">
        <f>ISNUMBER(MATRIX!K288)</f>
        <v>0</v>
      </c>
      <c r="E288" t="b">
        <f>ISNUMBER(MATRIX!L288)</f>
        <v>0</v>
      </c>
      <c r="F288" t="b">
        <f>ISNUMBER(MATRIX!M288)</f>
        <v>0</v>
      </c>
      <c r="H288" t="b">
        <f>ISNUMBER(MATRIX!Q288)</f>
        <v>0</v>
      </c>
      <c r="I288" t="b">
        <f>ISNUMBER(MATRIX!R288)</f>
        <v>0</v>
      </c>
      <c r="K288" t="e">
        <f>AND(WLT&lt;=MATRIX!K288,MATRIX!K288&lt;=PIU*WLT)</f>
        <v>#N/A</v>
      </c>
      <c r="L288" t="e">
        <f>AND(WLT&lt;=MATRIX!L288,MATRIX!L288&lt;=PIU*WLT)</f>
        <v>#N/A</v>
      </c>
      <c r="M288" t="e">
        <f>AND(WLT&lt;=MATRIX!M288,MATRIX!M288&lt;=PIU*WLT)</f>
        <v>#N/A</v>
      </c>
      <c r="O288" t="e">
        <f>AND(WLT&lt;=MATRIX!Q288,MATRIX!Q288&lt;=PIU*WLT)</f>
        <v>#N/A</v>
      </c>
      <c r="P288" t="e">
        <f>AND(WLT&lt;=MATRIX!R288,MATRIX!R288&lt;=PIU*WLT)</f>
        <v>#N/A</v>
      </c>
      <c r="R288" t="b">
        <f t="shared" si="146"/>
        <v>1</v>
      </c>
      <c r="S288" t="b">
        <f t="shared" si="147"/>
        <v>0</v>
      </c>
      <c r="T288" t="b">
        <f t="shared" si="148"/>
        <v>0</v>
      </c>
      <c r="V288" s="1" t="e">
        <f>IF(AND(ISNUMBER(MATRIX!$F288),MATRIX!$F288&lt;&gt;0),NLT/MATRIX!$F288,"ERROR")</f>
        <v>#N/A</v>
      </c>
      <c r="X288" s="1" t="e">
        <f t="shared" si="129"/>
        <v>#N/A</v>
      </c>
      <c r="Y288" s="1" t="e">
        <f t="shared" si="130"/>
        <v>#N/A</v>
      </c>
      <c r="Z288" s="1" t="e">
        <f t="shared" si="131"/>
        <v>#N/A</v>
      </c>
      <c r="AB288" s="1" t="e">
        <f t="shared" si="132"/>
        <v>#N/A</v>
      </c>
      <c r="AC288" s="1" t="e">
        <f t="shared" si="133"/>
        <v>#N/A</v>
      </c>
      <c r="AE288" s="64" t="e">
        <f t="shared" si="134"/>
        <v>#N/A</v>
      </c>
      <c r="AF288" s="64" t="str">
        <f t="shared" si="135"/>
        <v/>
      </c>
      <c r="AH288" s="62" t="str">
        <f>IF(ISNUMBER(AE288),AE288*MATRIX!E288,"-")</f>
        <v>-</v>
      </c>
      <c r="AJ288" s="215" t="str">
        <f>IF(ISNUMBER($AE288),IF(KP="kg",AE288*MATRIX!CB288,AE288*MATRIX!CB288*2.2),"-")</f>
        <v>-</v>
      </c>
      <c r="AK288" s="65" t="str">
        <f t="shared" si="136"/>
        <v/>
      </c>
      <c r="AM288" s="1" t="e">
        <f>IF(V288&lt;&gt;0,IF(COUNT(X288:Z288),IF(R288,MATRIX!K288,IF(S288,MATRIX!L288,IF(T288,MATRIX!M288,S))),IF(COUNT(AB288:AC288),IF(R288,MATRIX!Q288,IF(S288,MATRIX!R288,"--")),"---")),"")</f>
        <v>#N/A</v>
      </c>
      <c r="AO288" s="70" t="e">
        <f>IF(V288&lt;&gt;0,IF(COUNT(X288:Z288),AM288*AE288*MATRIX!F288,IF(COUNT(AB288:AC288),AM288*AE288*MATRIX!F288/2,"")),"")</f>
        <v>#N/A</v>
      </c>
      <c r="AQ288" s="40" t="str">
        <f>IF(ISNUMBER($AE288),IF(ISNUMBER(MATRIX!U288),IF(MATRIX!U288-INT(MATRIX!U288)=0,MATRIX!U288,"("&amp;MATRIX!U288&amp;")"),"n/a"),"")</f>
        <v/>
      </c>
      <c r="AR288" s="77"/>
      <c r="AS288" s="81" t="str">
        <f>IF(ISNUMBER(AE288), IF(ISNUMBER(MATRIX!AD288),AE288*MATRIX!AD288,"n/a"),"")</f>
        <v/>
      </c>
      <c r="AT288" s="77"/>
      <c r="AU288" s="83" t="str">
        <f>IF(ISNUMBER($AE288), IF(ISNUMBER(MATRIX!AF288),$AE288*MATRIX!AF288,"n/a"),"")</f>
        <v/>
      </c>
      <c r="AV288" s="77"/>
      <c r="AW288" s="81" t="str">
        <f>IF(ISNUMBER($AE288), IF(ISNUMBER(MATRIX!AP288),$AE288*MATRIX!AP288,"n/a"),"")</f>
        <v/>
      </c>
      <c r="AX288" s="77" t="s">
        <v>434</v>
      </c>
      <c r="AY288" s="83" t="str">
        <f>IF(ISNUMBER($AE288), IF(ISNUMBER(MATRIX!AR288),$AE288*MATRIX!AR288,"n/a"),"")</f>
        <v/>
      </c>
      <c r="BA288" s="217" t="str">
        <f>IF(ISNUMBER($AE288), IF(MV&gt;200,IF(ISNUMBER(MATRIX!CL288),MATRIX!CL288,"n/a"),IF(ISNUMBER(MATRIX!CH288),MATRIX!CH288,"n/a")),"")</f>
        <v/>
      </c>
      <c r="BB288" s="1"/>
      <c r="BC288" s="1" t="str">
        <f>IF(ISNUMBER(AE288),IF(AND(ISNUMBER('Lo-Z-OUTPUT'!BA288),'Lo-Z-OUTPUT'!BA288&lt;&gt;0),'Lo-Z-OUTPUT'!BA288,'Lo-Z-INPUT'!$K$15*'Lo-Z-INPUT'!$K$7),"")</f>
        <v/>
      </c>
      <c r="BD288" s="1"/>
      <c r="BE288" s="161" t="str">
        <f t="shared" si="137"/>
        <v/>
      </c>
      <c r="BF288" s="1"/>
      <c r="BG288" s="124" t="str">
        <f>IF(ISNUMBER($AE288),IF(MV&lt;200,IF(ISNUMBER(MATRIX!AE288),ROUND((MATRIX!AE288*IDLE/1000)*CKWH,2),"-"),IF(ISNUMBER(MATRIX!AQ288),ROUND((MATRIX!AQ288*IDLE/1000)*CKWH,2),"-")),"")</f>
        <v/>
      </c>
      <c r="BH288" s="125" t="str">
        <f t="shared" si="138"/>
        <v/>
      </c>
      <c r="BJ288" s="105" t="str">
        <f>IF(ISNUMBER($AE288),IF(MV&lt;200,IF(ISNUMBER(MATRIX!AG288),ROUND((MATRIX!AG288/1000)*RUNNING*CKWH,2),"-"),IF(ISNUMBER(MATRIX!AS288),ROUND((MATRIX!AS288/1000)*RUNNING*CKWH,2),"-")),"")</f>
        <v/>
      </c>
      <c r="BK288" s="126" t="str">
        <f t="shared" si="139"/>
        <v/>
      </c>
      <c r="BM288" s="129" t="str">
        <f t="shared" si="140"/>
        <v/>
      </c>
      <c r="BN288" s="127" t="str">
        <f t="shared" si="141"/>
        <v/>
      </c>
      <c r="BP288" s="101" t="str">
        <f>IF(ISNUMBER(AE288),IF(ISNUMBER(MATRIX!BU288),AE288*MATRIX!BU288,"n/a"),"")</f>
        <v/>
      </c>
      <c r="BQ288" s="72"/>
      <c r="BR288" s="72" t="str">
        <f>IF(ISNUMBER(AE288),IF(ISNUMBER(MATRIX!BV288*BE288),AE288*MATRIX!BV288*BE288,"n/a"),"")</f>
        <v/>
      </c>
      <c r="BS288" s="72"/>
      <c r="BT288" s="100" t="str">
        <f t="shared" si="142"/>
        <v/>
      </c>
      <c r="BU288" s="96"/>
      <c r="BV288" s="157" t="str">
        <f t="shared" si="143"/>
        <v/>
      </c>
      <c r="BW288" s="158" t="str">
        <f t="shared" si="144"/>
        <v/>
      </c>
      <c r="BY288" s="85" t="str">
        <f>IF(ISNUMBER(AE288),IF(ISNUMBER(MATRIX!Y288),MATRIX!Y288,"n/a"),"")</f>
        <v/>
      </c>
      <c r="BZ288" s="86" t="str">
        <f t="shared" si="145"/>
        <v/>
      </c>
    </row>
    <row r="289" spans="1:78">
      <c r="A289" s="106" t="e">
        <f>MATRIX!A289</f>
        <v>#N/A</v>
      </c>
      <c r="B289" s="11" t="e">
        <f>IF(MATRIX!B289&lt;&gt;0,MATRIX!B289,"-")</f>
        <v>#N/A</v>
      </c>
      <c r="D289" t="b">
        <f>ISNUMBER(MATRIX!K289)</f>
        <v>0</v>
      </c>
      <c r="E289" t="b">
        <f>ISNUMBER(MATRIX!L289)</f>
        <v>0</v>
      </c>
      <c r="F289" t="b">
        <f>ISNUMBER(MATRIX!M289)</f>
        <v>0</v>
      </c>
      <c r="H289" t="b">
        <f>ISNUMBER(MATRIX!Q289)</f>
        <v>0</v>
      </c>
      <c r="I289" t="b">
        <f>ISNUMBER(MATRIX!R289)</f>
        <v>0</v>
      </c>
      <c r="K289" t="e">
        <f>AND(WLT&lt;=MATRIX!K289,MATRIX!K289&lt;=PIU*WLT)</f>
        <v>#N/A</v>
      </c>
      <c r="L289" t="e">
        <f>AND(WLT&lt;=MATRIX!L289,MATRIX!L289&lt;=PIU*WLT)</f>
        <v>#N/A</v>
      </c>
      <c r="M289" t="e">
        <f>AND(WLT&lt;=MATRIX!M289,MATRIX!M289&lt;=PIU*WLT)</f>
        <v>#N/A</v>
      </c>
      <c r="O289" t="e">
        <f>AND(WLT&lt;=MATRIX!Q289,MATRIX!Q289&lt;=PIU*WLT)</f>
        <v>#N/A</v>
      </c>
      <c r="P289" t="e">
        <f>AND(WLT&lt;=MATRIX!R289,MATRIX!R289&lt;=PIU*WLT)</f>
        <v>#N/A</v>
      </c>
      <c r="R289" t="b">
        <f t="shared" si="146"/>
        <v>1</v>
      </c>
      <c r="S289" t="b">
        <f t="shared" si="147"/>
        <v>0</v>
      </c>
      <c r="T289" t="b">
        <f t="shared" si="148"/>
        <v>0</v>
      </c>
      <c r="V289" s="1" t="e">
        <f>IF(AND(ISNUMBER(MATRIX!$F289),MATRIX!$F289&lt;&gt;0),NLT/MATRIX!$F289,"ERROR")</f>
        <v>#N/A</v>
      </c>
      <c r="X289" s="1" t="e">
        <f t="shared" ref="X289:X315" si="149">IF(AND(K289,R289),CEILING(V289,1),"-")</f>
        <v>#N/A</v>
      </c>
      <c r="Y289" s="1" t="e">
        <f t="shared" ref="Y289:Y315" si="150">IF(AND(L289,S289),CEILING(V289,1),"-")</f>
        <v>#N/A</v>
      </c>
      <c r="Z289" s="1" t="e">
        <f t="shared" ref="Z289:Z315" si="151">IF(AND(M289,T289),CEILING(V289,1),"-")</f>
        <v>#N/A</v>
      </c>
      <c r="AB289" s="1" t="e">
        <f t="shared" ref="AB289:AB315" si="152">IF(AND(O289,R289),CEILING(V289*2,1),"-")</f>
        <v>#N/A</v>
      </c>
      <c r="AC289" s="1" t="e">
        <f t="shared" ref="AC289:AC315" si="153">IF(AND(P289,S289),CEILING(V289*2,1),"-")</f>
        <v>#N/A</v>
      </c>
      <c r="AE289" s="64" t="e">
        <f t="shared" ref="AE289:AE315" si="154">IF(V289&lt;&gt;0,IF(COUNT(X289:Z289),CEILING(V289,1),IF(COUNT(AB289:AC289),CEILING(V289*2,1),"-")),"")</f>
        <v>#N/A</v>
      </c>
      <c r="AF289" s="64" t="str">
        <f t="shared" ref="AF289:AF315" si="155">IF(AND(COUNT(X289:Z289)=0,COUNT(AB289:AC289),ISNUMBER(AE289)),"B","")</f>
        <v/>
      </c>
      <c r="AH289" s="62" t="str">
        <f>IF(ISNUMBER(AE289),AE289*MATRIX!E289,"-")</f>
        <v>-</v>
      </c>
      <c r="AJ289" s="215" t="str">
        <f>IF(ISNUMBER($AE289),IF(KP="kg",AE289*MATRIX!CB289,AE289*MATRIX!CB289*2.2),"-")</f>
        <v>-</v>
      </c>
      <c r="AK289" s="65" t="str">
        <f t="shared" ref="AK289:AK315" si="156">IF(ISNUMBER(AE289),KP,"")</f>
        <v/>
      </c>
      <c r="AM289" s="1" t="e">
        <f>IF(V289&lt;&gt;0,IF(COUNT(X289:Z289),IF(R289,MATRIX!K289,IF(S289,MATRIX!L289,IF(T289,MATRIX!M289,S))),IF(COUNT(AB289:AC289),IF(R289,MATRIX!Q289,IF(S289,MATRIX!R289,"--")),"---")),"")</f>
        <v>#N/A</v>
      </c>
      <c r="AO289" s="70" t="e">
        <f>IF(V289&lt;&gt;0,IF(COUNT(X289:Z289),AM289*AE289*MATRIX!F289,IF(COUNT(AB289:AC289),AM289*AE289*MATRIX!F289/2,"")),"")</f>
        <v>#N/A</v>
      </c>
      <c r="AQ289" s="40" t="str">
        <f>IF(ISNUMBER($AE289),IF(ISNUMBER(MATRIX!U289),IF(MATRIX!U289-INT(MATRIX!U289)=0,MATRIX!U289,"("&amp;MATRIX!U289&amp;")"),"n/a"),"")</f>
        <v/>
      </c>
      <c r="AR289" s="77"/>
      <c r="AS289" s="81" t="str">
        <f>IF(ISNUMBER(AE289), IF(ISNUMBER(MATRIX!AD289),AE289*MATRIX!AD289,"n/a"),"")</f>
        <v/>
      </c>
      <c r="AT289" s="77"/>
      <c r="AU289" s="83" t="str">
        <f>IF(ISNUMBER($AE289), IF(ISNUMBER(MATRIX!AF289),$AE289*MATRIX!AF289,"n/a"),"")</f>
        <v/>
      </c>
      <c r="AV289" s="77"/>
      <c r="AW289" s="81" t="str">
        <f>IF(ISNUMBER($AE289), IF(ISNUMBER(MATRIX!AP289),$AE289*MATRIX!AP289,"n/a"),"")</f>
        <v/>
      </c>
      <c r="AX289" s="77" t="s">
        <v>434</v>
      </c>
      <c r="AY289" s="83" t="str">
        <f>IF(ISNUMBER($AE289), IF(ISNUMBER(MATRIX!AR289),$AE289*MATRIX!AR289,"n/a"),"")</f>
        <v/>
      </c>
      <c r="BA289" s="217" t="str">
        <f>IF(ISNUMBER($AE289), IF(MV&gt;200,IF(ISNUMBER(MATRIX!CL289),MATRIX!CL289,"n/a"),IF(ISNUMBER(MATRIX!CH289),MATRIX!CH289,"n/a")),"")</f>
        <v/>
      </c>
      <c r="BB289" s="1"/>
      <c r="BC289" s="1" t="str">
        <f>IF(ISNUMBER(AE289),IF(AND(ISNUMBER('Lo-Z-OUTPUT'!BA289),'Lo-Z-OUTPUT'!BA289&lt;&gt;0),'Lo-Z-OUTPUT'!BA289,'Lo-Z-INPUT'!$K$15*'Lo-Z-INPUT'!$K$7),"")</f>
        <v/>
      </c>
      <c r="BD289" s="1"/>
      <c r="BE289" s="161" t="str">
        <f t="shared" ref="BE289:BE315" si="157">IF(ISNUMBER($AE289),IF(BC289/AO289&lt;1,BC289/AO289,1),"")</f>
        <v/>
      </c>
      <c r="BF289" s="1"/>
      <c r="BG289" s="124" t="str">
        <f>IF(ISNUMBER($AE289),IF(MV&lt;200,IF(ISNUMBER(MATRIX!AE289),ROUND((MATRIX!AE289*IDLE/1000)*CKWH,2),"-"),IF(ISNUMBER(MATRIX!AQ289),ROUND((MATRIX!AQ289*IDLE/1000)*CKWH,2),"-")),"")</f>
        <v/>
      </c>
      <c r="BH289" s="125" t="str">
        <f t="shared" ref="BH289:BH315" si="158">IF(ISNUMBER(BG289),ES,"")</f>
        <v/>
      </c>
      <c r="BJ289" s="105" t="str">
        <f>IF(ISNUMBER($AE289),IF(MV&lt;200,IF(ISNUMBER(MATRIX!AG289),ROUND((MATRIX!AG289/1000)*RUNNING*CKWH,2),"-"),IF(ISNUMBER(MATRIX!AS289),ROUND((MATRIX!AS289/1000)*RUNNING*CKWH,2),"-")),"")</f>
        <v/>
      </c>
      <c r="BK289" s="126" t="str">
        <f t="shared" ref="BK289:BK315" si="159">IF(ISNUMBER(BJ289),ES,"")</f>
        <v/>
      </c>
      <c r="BM289" s="129" t="str">
        <f t="shared" ref="BM289:BM315" si="160">IF(ISNUMBER($AE289),IF(ISNUMBER(BG289*BJ289),ROUND($AE289*DAYS*(BG289+BJ289*BE289),2),"n/a"),"")</f>
        <v/>
      </c>
      <c r="BN289" s="127" t="str">
        <f t="shared" ref="BN289:BN315" si="161">IF(ISNUMBER(BM289),ES,"")</f>
        <v/>
      </c>
      <c r="BP289" s="101" t="str">
        <f>IF(ISNUMBER(AE289),IF(ISNUMBER(MATRIX!BU289),AE289*MATRIX!BU289,"n/a"),"")</f>
        <v/>
      </c>
      <c r="BQ289" s="72"/>
      <c r="BR289" s="72" t="str">
        <f>IF(ISNUMBER(AE289),IF(ISNUMBER(MATRIX!BV289*BE289),AE289*MATRIX!BV289*BE289,"n/a"),"")</f>
        <v/>
      </c>
      <c r="BS289" s="72"/>
      <c r="BT289" s="100" t="str">
        <f t="shared" ref="BT289:BT315" si="162">IF(AND(ISNUMBER(BP289),ISNUMBER(BR289)),(BP289*IDLE+BR289*RUNNING)*DAYS/1000,"")</f>
        <v/>
      </c>
      <c r="BU289" s="96"/>
      <c r="BV289" s="157" t="str">
        <f t="shared" ref="BV289:BV315" si="163">IF(ISNUMBER(BT289),BT289*CBTU,"")</f>
        <v/>
      </c>
      <c r="BW289" s="158" t="str">
        <f t="shared" ref="BW289:BW315" si="164">IF(ISNUMBER(BV289),ES,"")</f>
        <v/>
      </c>
      <c r="BY289" s="85" t="str">
        <f>IF(ISNUMBER(AE289),IF(ISNUMBER(MATRIX!Y289),MATRIX!Y289,"n/a"),"")</f>
        <v/>
      </c>
      <c r="BZ289" s="86" t="str">
        <f t="shared" ref="BZ289:BZ315" si="165">IF(ISNUMBER(BY289),"dB","")</f>
        <v/>
      </c>
    </row>
    <row r="290" spans="1:78">
      <c r="A290" s="106" t="e">
        <f>MATRIX!A290</f>
        <v>#N/A</v>
      </c>
      <c r="B290" s="11" t="e">
        <f>IF(MATRIX!B290&lt;&gt;0,MATRIX!B290,"-")</f>
        <v>#N/A</v>
      </c>
      <c r="D290" t="b">
        <f>ISNUMBER(MATRIX!K290)</f>
        <v>0</v>
      </c>
      <c r="E290" t="b">
        <f>ISNUMBER(MATRIX!L290)</f>
        <v>0</v>
      </c>
      <c r="F290" t="b">
        <f>ISNUMBER(MATRIX!M290)</f>
        <v>0</v>
      </c>
      <c r="H290" t="b">
        <f>ISNUMBER(MATRIX!Q290)</f>
        <v>0</v>
      </c>
      <c r="I290" t="b">
        <f>ISNUMBER(MATRIX!R290)</f>
        <v>0</v>
      </c>
      <c r="K290" t="e">
        <f>AND(WLT&lt;=MATRIX!K290,MATRIX!K290&lt;=PIU*WLT)</f>
        <v>#N/A</v>
      </c>
      <c r="L290" t="e">
        <f>AND(WLT&lt;=MATRIX!L290,MATRIX!L290&lt;=PIU*WLT)</f>
        <v>#N/A</v>
      </c>
      <c r="M290" t="e">
        <f>AND(WLT&lt;=MATRIX!M290,MATRIX!M290&lt;=PIU*WLT)</f>
        <v>#N/A</v>
      </c>
      <c r="O290" t="e">
        <f>AND(WLT&lt;=MATRIX!Q290,MATRIX!Q290&lt;=PIU*WLT)</f>
        <v>#N/A</v>
      </c>
      <c r="P290" t="e">
        <f>AND(WLT&lt;=MATRIX!R290,MATRIX!R290&lt;=PIU*WLT)</f>
        <v>#N/A</v>
      </c>
      <c r="R290" t="b">
        <f t="shared" si="146"/>
        <v>1</v>
      </c>
      <c r="S290" t="b">
        <f t="shared" si="147"/>
        <v>0</v>
      </c>
      <c r="T290" t="b">
        <f t="shared" si="148"/>
        <v>0</v>
      </c>
      <c r="V290" s="1" t="e">
        <f>IF(AND(ISNUMBER(MATRIX!$F290),MATRIX!$F290&lt;&gt;0),NLT/MATRIX!$F290,"ERROR")</f>
        <v>#N/A</v>
      </c>
      <c r="X290" s="1" t="e">
        <f t="shared" si="149"/>
        <v>#N/A</v>
      </c>
      <c r="Y290" s="1" t="e">
        <f t="shared" si="150"/>
        <v>#N/A</v>
      </c>
      <c r="Z290" s="1" t="e">
        <f t="shared" si="151"/>
        <v>#N/A</v>
      </c>
      <c r="AB290" s="1" t="e">
        <f t="shared" si="152"/>
        <v>#N/A</v>
      </c>
      <c r="AC290" s="1" t="e">
        <f t="shared" si="153"/>
        <v>#N/A</v>
      </c>
      <c r="AE290" s="64" t="e">
        <f t="shared" si="154"/>
        <v>#N/A</v>
      </c>
      <c r="AF290" s="64" t="str">
        <f t="shared" si="155"/>
        <v/>
      </c>
      <c r="AH290" s="62" t="str">
        <f>IF(ISNUMBER(AE290),AE290*MATRIX!E290,"-")</f>
        <v>-</v>
      </c>
      <c r="AJ290" s="215" t="str">
        <f>IF(ISNUMBER($AE290),IF(KP="kg",AE290*MATRIX!CB290,AE290*MATRIX!CB290*2.2),"-")</f>
        <v>-</v>
      </c>
      <c r="AK290" s="65" t="str">
        <f t="shared" si="156"/>
        <v/>
      </c>
      <c r="AM290" s="1" t="e">
        <f>IF(V290&lt;&gt;0,IF(COUNT(X290:Z290),IF(R290,MATRIX!K290,IF(S290,MATRIX!L290,IF(T290,MATRIX!M290,S))),IF(COUNT(AB290:AC290),IF(R290,MATRIX!Q290,IF(S290,MATRIX!R290,"--")),"---")),"")</f>
        <v>#N/A</v>
      </c>
      <c r="AO290" s="70" t="e">
        <f>IF(V290&lt;&gt;0,IF(COUNT(X290:Z290),AM290*AE290*MATRIX!F290,IF(COUNT(AB290:AC290),AM290*AE290*MATRIX!F290/2,"")),"")</f>
        <v>#N/A</v>
      </c>
      <c r="AQ290" s="40" t="str">
        <f>IF(ISNUMBER($AE290),IF(ISNUMBER(MATRIX!U290),IF(MATRIX!U290-INT(MATRIX!U290)=0,MATRIX!U290,"("&amp;MATRIX!U290&amp;")"),"n/a"),"")</f>
        <v/>
      </c>
      <c r="AR290" s="77"/>
      <c r="AS290" s="81" t="str">
        <f>IF(ISNUMBER(AE290), IF(ISNUMBER(MATRIX!AD290),AE290*MATRIX!AD290,"n/a"),"")</f>
        <v/>
      </c>
      <c r="AT290" s="77"/>
      <c r="AU290" s="83" t="str">
        <f>IF(ISNUMBER($AE290), IF(ISNUMBER(MATRIX!AF290),$AE290*MATRIX!AF290,"n/a"),"")</f>
        <v/>
      </c>
      <c r="AV290" s="77"/>
      <c r="AW290" s="81" t="str">
        <f>IF(ISNUMBER($AE290), IF(ISNUMBER(MATRIX!AP290),$AE290*MATRIX!AP290,"n/a"),"")</f>
        <v/>
      </c>
      <c r="AX290" s="77" t="s">
        <v>434</v>
      </c>
      <c r="AY290" s="83" t="str">
        <f>IF(ISNUMBER($AE290), IF(ISNUMBER(MATRIX!AR290),$AE290*MATRIX!AR290,"n/a"),"")</f>
        <v/>
      </c>
      <c r="BA290" s="217" t="str">
        <f>IF(ISNUMBER($AE290), IF(MV&gt;200,IF(ISNUMBER(MATRIX!CL290),MATRIX!CL290,"n/a"),IF(ISNUMBER(MATRIX!CH290),MATRIX!CH290,"n/a")),"")</f>
        <v/>
      </c>
      <c r="BB290" s="1"/>
      <c r="BC290" s="1" t="str">
        <f>IF(ISNUMBER(AE290),IF(AND(ISNUMBER('Lo-Z-OUTPUT'!BA290),'Lo-Z-OUTPUT'!BA290&lt;&gt;0),'Lo-Z-OUTPUT'!BA290,'Lo-Z-INPUT'!$K$15*'Lo-Z-INPUT'!$K$7),"")</f>
        <v/>
      </c>
      <c r="BD290" s="1"/>
      <c r="BE290" s="161" t="str">
        <f t="shared" si="157"/>
        <v/>
      </c>
      <c r="BF290" s="1"/>
      <c r="BG290" s="124" t="str">
        <f>IF(ISNUMBER($AE290),IF(MV&lt;200,IF(ISNUMBER(MATRIX!AE290),ROUND((MATRIX!AE290*IDLE/1000)*CKWH,2),"-"),IF(ISNUMBER(MATRIX!AQ290),ROUND((MATRIX!AQ290*IDLE/1000)*CKWH,2),"-")),"")</f>
        <v/>
      </c>
      <c r="BH290" s="125" t="str">
        <f t="shared" si="158"/>
        <v/>
      </c>
      <c r="BJ290" s="105" t="str">
        <f>IF(ISNUMBER($AE290),IF(MV&lt;200,IF(ISNUMBER(MATRIX!AG290),ROUND((MATRIX!AG290/1000)*RUNNING*CKWH,2),"-"),IF(ISNUMBER(MATRIX!AS290),ROUND((MATRIX!AS290/1000)*RUNNING*CKWH,2),"-")),"")</f>
        <v/>
      </c>
      <c r="BK290" s="126" t="str">
        <f t="shared" si="159"/>
        <v/>
      </c>
      <c r="BM290" s="129" t="str">
        <f t="shared" si="160"/>
        <v/>
      </c>
      <c r="BN290" s="127" t="str">
        <f t="shared" si="161"/>
        <v/>
      </c>
      <c r="BP290" s="101" t="str">
        <f>IF(ISNUMBER(AE290),IF(ISNUMBER(MATRIX!BU290),AE290*MATRIX!BU290,"n/a"),"")</f>
        <v/>
      </c>
      <c r="BQ290" s="72"/>
      <c r="BR290" s="72" t="str">
        <f>IF(ISNUMBER(AE290),IF(ISNUMBER(MATRIX!BV290*BE290),AE290*MATRIX!BV290*BE290,"n/a"),"")</f>
        <v/>
      </c>
      <c r="BS290" s="72"/>
      <c r="BT290" s="100" t="str">
        <f t="shared" si="162"/>
        <v/>
      </c>
      <c r="BU290" s="96"/>
      <c r="BV290" s="157" t="str">
        <f t="shared" si="163"/>
        <v/>
      </c>
      <c r="BW290" s="158" t="str">
        <f t="shared" si="164"/>
        <v/>
      </c>
      <c r="BY290" s="85" t="str">
        <f>IF(ISNUMBER(AE290),IF(ISNUMBER(MATRIX!Y290),MATRIX!Y290,"n/a"),"")</f>
        <v/>
      </c>
      <c r="BZ290" s="86" t="str">
        <f t="shared" si="165"/>
        <v/>
      </c>
    </row>
    <row r="291" spans="1:78">
      <c r="A291" s="106" t="e">
        <f>MATRIX!A291</f>
        <v>#N/A</v>
      </c>
      <c r="B291" s="11" t="e">
        <f>IF(MATRIX!B291&lt;&gt;0,MATRIX!B291,"-")</f>
        <v>#N/A</v>
      </c>
      <c r="D291" t="b">
        <f>ISNUMBER(MATRIX!K291)</f>
        <v>0</v>
      </c>
      <c r="E291" t="b">
        <f>ISNUMBER(MATRIX!L291)</f>
        <v>0</v>
      </c>
      <c r="F291" t="b">
        <f>ISNUMBER(MATRIX!M291)</f>
        <v>0</v>
      </c>
      <c r="H291" t="b">
        <f>ISNUMBER(MATRIX!Q291)</f>
        <v>0</v>
      </c>
      <c r="I291" t="b">
        <f>ISNUMBER(MATRIX!R291)</f>
        <v>0</v>
      </c>
      <c r="K291" t="e">
        <f>AND(WLT&lt;=MATRIX!K291,MATRIX!K291&lt;=PIU*WLT)</f>
        <v>#N/A</v>
      </c>
      <c r="L291" t="e">
        <f>AND(WLT&lt;=MATRIX!L291,MATRIX!L291&lt;=PIU*WLT)</f>
        <v>#N/A</v>
      </c>
      <c r="M291" t="e">
        <f>AND(WLT&lt;=MATRIX!M291,MATRIX!M291&lt;=PIU*WLT)</f>
        <v>#N/A</v>
      </c>
      <c r="O291" t="e">
        <f>AND(WLT&lt;=MATRIX!Q291,MATRIX!Q291&lt;=PIU*WLT)</f>
        <v>#N/A</v>
      </c>
      <c r="P291" t="e">
        <f>AND(WLT&lt;=MATRIX!R291,MATRIX!R291&lt;=PIU*WLT)</f>
        <v>#N/A</v>
      </c>
      <c r="R291" t="b">
        <f t="shared" si="146"/>
        <v>1</v>
      </c>
      <c r="S291" t="b">
        <f t="shared" si="147"/>
        <v>0</v>
      </c>
      <c r="T291" t="b">
        <f t="shared" si="148"/>
        <v>0</v>
      </c>
      <c r="V291" s="1" t="e">
        <f>IF(AND(ISNUMBER(MATRIX!$F291),MATRIX!$F291&lt;&gt;0),NLT/MATRIX!$F291,"ERROR")</f>
        <v>#N/A</v>
      </c>
      <c r="X291" s="1" t="e">
        <f t="shared" si="149"/>
        <v>#N/A</v>
      </c>
      <c r="Y291" s="1" t="e">
        <f t="shared" si="150"/>
        <v>#N/A</v>
      </c>
      <c r="Z291" s="1" t="e">
        <f t="shared" si="151"/>
        <v>#N/A</v>
      </c>
      <c r="AB291" s="1" t="e">
        <f t="shared" si="152"/>
        <v>#N/A</v>
      </c>
      <c r="AC291" s="1" t="e">
        <f t="shared" si="153"/>
        <v>#N/A</v>
      </c>
      <c r="AE291" s="64" t="e">
        <f t="shared" si="154"/>
        <v>#N/A</v>
      </c>
      <c r="AF291" s="64" t="str">
        <f t="shared" si="155"/>
        <v/>
      </c>
      <c r="AH291" s="62" t="str">
        <f>IF(ISNUMBER(AE291),AE291*MATRIX!E291,"-")</f>
        <v>-</v>
      </c>
      <c r="AJ291" s="215" t="str">
        <f>IF(ISNUMBER($AE291),IF(KP="kg",AE291*MATRIX!CB291,AE291*MATRIX!CB291*2.2),"-")</f>
        <v>-</v>
      </c>
      <c r="AK291" s="65" t="str">
        <f t="shared" si="156"/>
        <v/>
      </c>
      <c r="AM291" s="1" t="e">
        <f>IF(V291&lt;&gt;0,IF(COUNT(X291:Z291),IF(R291,MATRIX!K291,IF(S291,MATRIX!L291,IF(T291,MATRIX!M291,S))),IF(COUNT(AB291:AC291),IF(R291,MATRIX!Q291,IF(S291,MATRIX!R291,"--")),"---")),"")</f>
        <v>#N/A</v>
      </c>
      <c r="AO291" s="70" t="e">
        <f>IF(V291&lt;&gt;0,IF(COUNT(X291:Z291),AM291*AE291*MATRIX!F291,IF(COUNT(AB291:AC291),AM291*AE291*MATRIX!F291/2,"")),"")</f>
        <v>#N/A</v>
      </c>
      <c r="AQ291" s="40" t="str">
        <f>IF(ISNUMBER($AE291),IF(ISNUMBER(MATRIX!U291),IF(MATRIX!U291-INT(MATRIX!U291)=0,MATRIX!U291,"("&amp;MATRIX!U291&amp;")"),"n/a"),"")</f>
        <v/>
      </c>
      <c r="AR291" s="77"/>
      <c r="AS291" s="81" t="str">
        <f>IF(ISNUMBER(AE291), IF(ISNUMBER(MATRIX!AD291),AE291*MATRIX!AD291,"n/a"),"")</f>
        <v/>
      </c>
      <c r="AT291" s="77"/>
      <c r="AU291" s="83" t="str">
        <f>IF(ISNUMBER($AE291), IF(ISNUMBER(MATRIX!AF291),$AE291*MATRIX!AF291,"n/a"),"")</f>
        <v/>
      </c>
      <c r="AV291" s="77"/>
      <c r="AW291" s="81" t="str">
        <f>IF(ISNUMBER($AE291), IF(ISNUMBER(MATRIX!AP291),$AE291*MATRIX!AP291,"n/a"),"")</f>
        <v/>
      </c>
      <c r="AX291" s="77" t="s">
        <v>434</v>
      </c>
      <c r="AY291" s="83" t="str">
        <f>IF(ISNUMBER($AE291), IF(ISNUMBER(MATRIX!AR291),$AE291*MATRIX!AR291,"n/a"),"")</f>
        <v/>
      </c>
      <c r="BA291" s="217" t="str">
        <f>IF(ISNUMBER($AE291), IF(MV&gt;200,IF(ISNUMBER(MATRIX!CL291),MATRIX!CL291,"n/a"),IF(ISNUMBER(MATRIX!CH291),MATRIX!CH291,"n/a")),"")</f>
        <v/>
      </c>
      <c r="BB291" s="1"/>
      <c r="BC291" s="1" t="str">
        <f>IF(ISNUMBER(AE291),IF(AND(ISNUMBER('Lo-Z-OUTPUT'!BA291),'Lo-Z-OUTPUT'!BA291&lt;&gt;0),'Lo-Z-OUTPUT'!BA291,'Lo-Z-INPUT'!$K$15*'Lo-Z-INPUT'!$K$7),"")</f>
        <v/>
      </c>
      <c r="BD291" s="1"/>
      <c r="BE291" s="161" t="str">
        <f t="shared" si="157"/>
        <v/>
      </c>
      <c r="BF291" s="1"/>
      <c r="BG291" s="124" t="str">
        <f>IF(ISNUMBER($AE291),IF(MV&lt;200,IF(ISNUMBER(MATRIX!AE291),ROUND((MATRIX!AE291*IDLE/1000)*CKWH,2),"-"),IF(ISNUMBER(MATRIX!AQ291),ROUND((MATRIX!AQ291*IDLE/1000)*CKWH,2),"-")),"")</f>
        <v/>
      </c>
      <c r="BH291" s="125" t="str">
        <f t="shared" si="158"/>
        <v/>
      </c>
      <c r="BJ291" s="105" t="str">
        <f>IF(ISNUMBER($AE291),IF(MV&lt;200,IF(ISNUMBER(MATRIX!AG291),ROUND((MATRIX!AG291/1000)*RUNNING*CKWH,2),"-"),IF(ISNUMBER(MATRIX!AS291),ROUND((MATRIX!AS291/1000)*RUNNING*CKWH,2),"-")),"")</f>
        <v/>
      </c>
      <c r="BK291" s="126" t="str">
        <f t="shared" si="159"/>
        <v/>
      </c>
      <c r="BM291" s="129" t="str">
        <f t="shared" si="160"/>
        <v/>
      </c>
      <c r="BN291" s="127" t="str">
        <f t="shared" si="161"/>
        <v/>
      </c>
      <c r="BP291" s="101" t="str">
        <f>IF(ISNUMBER(AE291),IF(ISNUMBER(MATRIX!BU291),AE291*MATRIX!BU291,"n/a"),"")</f>
        <v/>
      </c>
      <c r="BQ291" s="72"/>
      <c r="BR291" s="72" t="str">
        <f>IF(ISNUMBER(AE291),IF(ISNUMBER(MATRIX!BV291*BE291),AE291*MATRIX!BV291*BE291,"n/a"),"")</f>
        <v/>
      </c>
      <c r="BS291" s="72"/>
      <c r="BT291" s="100" t="str">
        <f t="shared" si="162"/>
        <v/>
      </c>
      <c r="BU291" s="96"/>
      <c r="BV291" s="157" t="str">
        <f t="shared" si="163"/>
        <v/>
      </c>
      <c r="BW291" s="158" t="str">
        <f t="shared" si="164"/>
        <v/>
      </c>
      <c r="BY291" s="85" t="str">
        <f>IF(ISNUMBER(AE291),IF(ISNUMBER(MATRIX!Y291),MATRIX!Y291,"n/a"),"")</f>
        <v/>
      </c>
      <c r="BZ291" s="86" t="str">
        <f t="shared" si="165"/>
        <v/>
      </c>
    </row>
    <row r="292" spans="1:78">
      <c r="A292" s="106" t="e">
        <f>MATRIX!A292</f>
        <v>#N/A</v>
      </c>
      <c r="B292" s="11" t="e">
        <f>IF(MATRIX!B292&lt;&gt;0,MATRIX!B292,"-")</f>
        <v>#N/A</v>
      </c>
      <c r="D292" t="b">
        <f>ISNUMBER(MATRIX!K292)</f>
        <v>0</v>
      </c>
      <c r="E292" t="b">
        <f>ISNUMBER(MATRIX!L292)</f>
        <v>0</v>
      </c>
      <c r="F292" t="b">
        <f>ISNUMBER(MATRIX!M292)</f>
        <v>0</v>
      </c>
      <c r="H292" t="b">
        <f>ISNUMBER(MATRIX!Q292)</f>
        <v>0</v>
      </c>
      <c r="I292" t="b">
        <f>ISNUMBER(MATRIX!R292)</f>
        <v>0</v>
      </c>
      <c r="K292" t="e">
        <f>AND(WLT&lt;=MATRIX!K292,MATRIX!K292&lt;=PIU*WLT)</f>
        <v>#N/A</v>
      </c>
      <c r="L292" t="e">
        <f>AND(WLT&lt;=MATRIX!L292,MATRIX!L292&lt;=PIU*WLT)</f>
        <v>#N/A</v>
      </c>
      <c r="M292" t="e">
        <f>AND(WLT&lt;=MATRIX!M292,MATRIX!M292&lt;=PIU*WLT)</f>
        <v>#N/A</v>
      </c>
      <c r="O292" t="e">
        <f>AND(WLT&lt;=MATRIX!Q292,MATRIX!Q292&lt;=PIU*WLT)</f>
        <v>#N/A</v>
      </c>
      <c r="P292" t="e">
        <f>AND(WLT&lt;=MATRIX!R292,MATRIX!R292&lt;=PIU*WLT)</f>
        <v>#N/A</v>
      </c>
      <c r="R292" t="b">
        <f t="shared" si="146"/>
        <v>1</v>
      </c>
      <c r="S292" t="b">
        <f t="shared" si="147"/>
        <v>0</v>
      </c>
      <c r="T292" t="b">
        <f t="shared" si="148"/>
        <v>0</v>
      </c>
      <c r="V292" s="1" t="e">
        <f>IF(AND(ISNUMBER(MATRIX!$F292),MATRIX!$F292&lt;&gt;0),NLT/MATRIX!$F292,"ERROR")</f>
        <v>#N/A</v>
      </c>
      <c r="X292" s="1" t="e">
        <f t="shared" si="149"/>
        <v>#N/A</v>
      </c>
      <c r="Y292" s="1" t="e">
        <f t="shared" si="150"/>
        <v>#N/A</v>
      </c>
      <c r="Z292" s="1" t="e">
        <f t="shared" si="151"/>
        <v>#N/A</v>
      </c>
      <c r="AB292" s="1" t="e">
        <f t="shared" si="152"/>
        <v>#N/A</v>
      </c>
      <c r="AC292" s="1" t="e">
        <f t="shared" si="153"/>
        <v>#N/A</v>
      </c>
      <c r="AE292" s="64" t="e">
        <f t="shared" si="154"/>
        <v>#N/A</v>
      </c>
      <c r="AF292" s="64" t="str">
        <f t="shared" si="155"/>
        <v/>
      </c>
      <c r="AH292" s="62" t="str">
        <f>IF(ISNUMBER(AE292),AE292*MATRIX!E292,"-")</f>
        <v>-</v>
      </c>
      <c r="AJ292" s="215" t="str">
        <f>IF(ISNUMBER($AE292),IF(KP="kg",AE292*MATRIX!CB292,AE292*MATRIX!CB292*2.2),"-")</f>
        <v>-</v>
      </c>
      <c r="AK292" s="65" t="str">
        <f t="shared" si="156"/>
        <v/>
      </c>
      <c r="AM292" s="1" t="e">
        <f>IF(V292&lt;&gt;0,IF(COUNT(X292:Z292),IF(R292,MATRIX!K292,IF(S292,MATRIX!L292,IF(T292,MATRIX!M292,S))),IF(COUNT(AB292:AC292),IF(R292,MATRIX!Q292,IF(S292,MATRIX!R292,"--")),"---")),"")</f>
        <v>#N/A</v>
      </c>
      <c r="AO292" s="70" t="e">
        <f>IF(V292&lt;&gt;0,IF(COUNT(X292:Z292),AM292*AE292*MATRIX!F292,IF(COUNT(AB292:AC292),AM292*AE292*MATRIX!F292/2,"")),"")</f>
        <v>#N/A</v>
      </c>
      <c r="AQ292" s="40" t="str">
        <f>IF(ISNUMBER($AE292),IF(ISNUMBER(MATRIX!U292),IF(MATRIX!U292-INT(MATRIX!U292)=0,MATRIX!U292,"("&amp;MATRIX!U292&amp;")"),"n/a"),"")</f>
        <v/>
      </c>
      <c r="AR292" s="77"/>
      <c r="AS292" s="81" t="str">
        <f>IF(ISNUMBER(AE292), IF(ISNUMBER(MATRIX!AD292),AE292*MATRIX!AD292,"n/a"),"")</f>
        <v/>
      </c>
      <c r="AT292" s="77"/>
      <c r="AU292" s="83" t="str">
        <f>IF(ISNUMBER($AE292), IF(ISNUMBER(MATRIX!AF292),$AE292*MATRIX!AF292,"n/a"),"")</f>
        <v/>
      </c>
      <c r="AV292" s="77"/>
      <c r="AW292" s="81" t="str">
        <f>IF(ISNUMBER($AE292), IF(ISNUMBER(MATRIX!AP292),$AE292*MATRIX!AP292,"n/a"),"")</f>
        <v/>
      </c>
      <c r="AX292" s="77" t="s">
        <v>434</v>
      </c>
      <c r="AY292" s="83" t="str">
        <f>IF(ISNUMBER($AE292), IF(ISNUMBER(MATRIX!AR292),$AE292*MATRIX!AR292,"n/a"),"")</f>
        <v/>
      </c>
      <c r="BA292" s="217" t="str">
        <f>IF(ISNUMBER($AE292), IF(MV&gt;200,IF(ISNUMBER(MATRIX!CL292),MATRIX!CL292,"n/a"),IF(ISNUMBER(MATRIX!CH292),MATRIX!CH292,"n/a")),"")</f>
        <v/>
      </c>
      <c r="BB292" s="1"/>
      <c r="BC292" s="1" t="str">
        <f>IF(ISNUMBER(AE292),IF(AND(ISNUMBER('Lo-Z-OUTPUT'!BA292),'Lo-Z-OUTPUT'!BA292&lt;&gt;0),'Lo-Z-OUTPUT'!BA292,'Lo-Z-INPUT'!$K$15*'Lo-Z-INPUT'!$K$7),"")</f>
        <v/>
      </c>
      <c r="BD292" s="1"/>
      <c r="BE292" s="161" t="str">
        <f t="shared" si="157"/>
        <v/>
      </c>
      <c r="BF292" s="1"/>
      <c r="BG292" s="124" t="str">
        <f>IF(ISNUMBER($AE292),IF(MV&lt;200,IF(ISNUMBER(MATRIX!AE292),ROUND((MATRIX!AE292*IDLE/1000)*CKWH,2),"-"),IF(ISNUMBER(MATRIX!AQ292),ROUND((MATRIX!AQ292*IDLE/1000)*CKWH,2),"-")),"")</f>
        <v/>
      </c>
      <c r="BH292" s="125" t="str">
        <f t="shared" si="158"/>
        <v/>
      </c>
      <c r="BJ292" s="105" t="str">
        <f>IF(ISNUMBER($AE292),IF(MV&lt;200,IF(ISNUMBER(MATRIX!AG292),ROUND((MATRIX!AG292/1000)*RUNNING*CKWH,2),"-"),IF(ISNUMBER(MATRIX!AS292),ROUND((MATRIX!AS292/1000)*RUNNING*CKWH,2),"-")),"")</f>
        <v/>
      </c>
      <c r="BK292" s="126" t="str">
        <f t="shared" si="159"/>
        <v/>
      </c>
      <c r="BM292" s="129" t="str">
        <f t="shared" si="160"/>
        <v/>
      </c>
      <c r="BN292" s="127" t="str">
        <f t="shared" si="161"/>
        <v/>
      </c>
      <c r="BP292" s="101" t="str">
        <f>IF(ISNUMBER(AE292),IF(ISNUMBER(MATRIX!BU292),AE292*MATRIX!BU292,"n/a"),"")</f>
        <v/>
      </c>
      <c r="BQ292" s="72"/>
      <c r="BR292" s="72" t="str">
        <f>IF(ISNUMBER(AE292),IF(ISNUMBER(MATRIX!BV292*BE292),AE292*MATRIX!BV292*BE292,"n/a"),"")</f>
        <v/>
      </c>
      <c r="BS292" s="72"/>
      <c r="BT292" s="100" t="str">
        <f t="shared" si="162"/>
        <v/>
      </c>
      <c r="BU292" s="96"/>
      <c r="BV292" s="157" t="str">
        <f t="shared" si="163"/>
        <v/>
      </c>
      <c r="BW292" s="158" t="str">
        <f t="shared" si="164"/>
        <v/>
      </c>
      <c r="BY292" s="85" t="str">
        <f>IF(ISNUMBER(AE292),IF(ISNUMBER(MATRIX!Y292),MATRIX!Y292,"n/a"),"")</f>
        <v/>
      </c>
      <c r="BZ292" s="86" t="str">
        <f t="shared" si="165"/>
        <v/>
      </c>
    </row>
    <row r="293" spans="1:78">
      <c r="A293" s="106" t="e">
        <f>MATRIX!A293</f>
        <v>#N/A</v>
      </c>
      <c r="B293" s="11" t="e">
        <f>IF(MATRIX!B293&lt;&gt;0,MATRIX!B293,"-")</f>
        <v>#N/A</v>
      </c>
      <c r="D293" t="b">
        <f>ISNUMBER(MATRIX!K293)</f>
        <v>0</v>
      </c>
      <c r="E293" t="b">
        <f>ISNUMBER(MATRIX!L293)</f>
        <v>0</v>
      </c>
      <c r="F293" t="b">
        <f>ISNUMBER(MATRIX!M293)</f>
        <v>0</v>
      </c>
      <c r="H293" t="b">
        <f>ISNUMBER(MATRIX!Q293)</f>
        <v>0</v>
      </c>
      <c r="I293" t="b">
        <f>ISNUMBER(MATRIX!R293)</f>
        <v>0</v>
      </c>
      <c r="K293" t="e">
        <f>AND(WLT&lt;=MATRIX!K293,MATRIX!K293&lt;=PIU*WLT)</f>
        <v>#N/A</v>
      </c>
      <c r="L293" t="e">
        <f>AND(WLT&lt;=MATRIX!L293,MATRIX!L293&lt;=PIU*WLT)</f>
        <v>#N/A</v>
      </c>
      <c r="M293" t="e">
        <f>AND(WLT&lt;=MATRIX!M293,MATRIX!M293&lt;=PIU*WLT)</f>
        <v>#N/A</v>
      </c>
      <c r="O293" t="e">
        <f>AND(WLT&lt;=MATRIX!Q293,MATRIX!Q293&lt;=PIU*WLT)</f>
        <v>#N/A</v>
      </c>
      <c r="P293" t="e">
        <f>AND(WLT&lt;=MATRIX!R293,MATRIX!R293&lt;=PIU*WLT)</f>
        <v>#N/A</v>
      </c>
      <c r="R293" t="b">
        <f t="shared" si="146"/>
        <v>1</v>
      </c>
      <c r="S293" t="b">
        <f t="shared" si="147"/>
        <v>0</v>
      </c>
      <c r="T293" t="b">
        <f t="shared" si="148"/>
        <v>0</v>
      </c>
      <c r="V293" s="1" t="e">
        <f>IF(AND(ISNUMBER(MATRIX!$F293),MATRIX!$F293&lt;&gt;0),NLT/MATRIX!$F293,"ERROR")</f>
        <v>#N/A</v>
      </c>
      <c r="X293" s="1" t="e">
        <f t="shared" si="149"/>
        <v>#N/A</v>
      </c>
      <c r="Y293" s="1" t="e">
        <f t="shared" si="150"/>
        <v>#N/A</v>
      </c>
      <c r="Z293" s="1" t="e">
        <f t="shared" si="151"/>
        <v>#N/A</v>
      </c>
      <c r="AB293" s="1" t="e">
        <f t="shared" si="152"/>
        <v>#N/A</v>
      </c>
      <c r="AC293" s="1" t="e">
        <f t="shared" si="153"/>
        <v>#N/A</v>
      </c>
      <c r="AE293" s="64" t="e">
        <f t="shared" si="154"/>
        <v>#N/A</v>
      </c>
      <c r="AF293" s="64" t="str">
        <f t="shared" si="155"/>
        <v/>
      </c>
      <c r="AH293" s="62" t="str">
        <f>IF(ISNUMBER(AE293),AE293*MATRIX!E293,"-")</f>
        <v>-</v>
      </c>
      <c r="AJ293" s="215" t="str">
        <f>IF(ISNUMBER($AE293),IF(KP="kg",AE293*MATRIX!CB293,AE293*MATRIX!CB293*2.2),"-")</f>
        <v>-</v>
      </c>
      <c r="AK293" s="65" t="str">
        <f t="shared" si="156"/>
        <v/>
      </c>
      <c r="AM293" s="1" t="e">
        <f>IF(V293&lt;&gt;0,IF(COUNT(X293:Z293),IF(R293,MATRIX!K293,IF(S293,MATRIX!L293,IF(T293,MATRIX!M293,S))),IF(COUNT(AB293:AC293),IF(R293,MATRIX!Q293,IF(S293,MATRIX!R293,"--")),"---")),"")</f>
        <v>#N/A</v>
      </c>
      <c r="AO293" s="70" t="e">
        <f>IF(V293&lt;&gt;0,IF(COUNT(X293:Z293),AM293*AE293*MATRIX!F293,IF(COUNT(AB293:AC293),AM293*AE293*MATRIX!F293/2,"")),"")</f>
        <v>#N/A</v>
      </c>
      <c r="AQ293" s="40" t="str">
        <f>IF(ISNUMBER($AE293),IF(ISNUMBER(MATRIX!U293),IF(MATRIX!U293-INT(MATRIX!U293)=0,MATRIX!U293,"("&amp;MATRIX!U293&amp;")"),"n/a"),"")</f>
        <v/>
      </c>
      <c r="AR293" s="77"/>
      <c r="AS293" s="81" t="str">
        <f>IF(ISNUMBER(AE293), IF(ISNUMBER(MATRIX!AD293),AE293*MATRIX!AD293,"n/a"),"")</f>
        <v/>
      </c>
      <c r="AT293" s="77"/>
      <c r="AU293" s="83" t="str">
        <f>IF(ISNUMBER($AE293), IF(ISNUMBER(MATRIX!AF293),$AE293*MATRIX!AF293,"n/a"),"")</f>
        <v/>
      </c>
      <c r="AV293" s="77"/>
      <c r="AW293" s="81" t="str">
        <f>IF(ISNUMBER($AE293), IF(ISNUMBER(MATRIX!AP293),$AE293*MATRIX!AP293,"n/a"),"")</f>
        <v/>
      </c>
      <c r="AX293" s="77" t="s">
        <v>434</v>
      </c>
      <c r="AY293" s="83" t="str">
        <f>IF(ISNUMBER($AE293), IF(ISNUMBER(MATRIX!AR293),$AE293*MATRIX!AR293,"n/a"),"")</f>
        <v/>
      </c>
      <c r="BA293" s="217" t="str">
        <f>IF(ISNUMBER($AE293), IF(MV&gt;200,IF(ISNUMBER(MATRIX!CL293),MATRIX!CL293,"n/a"),IF(ISNUMBER(MATRIX!CH293),MATRIX!CH293,"n/a")),"")</f>
        <v/>
      </c>
      <c r="BB293" s="1"/>
      <c r="BC293" s="1" t="str">
        <f>IF(ISNUMBER(AE293),IF(AND(ISNUMBER('Lo-Z-OUTPUT'!BA293),'Lo-Z-OUTPUT'!BA293&lt;&gt;0),'Lo-Z-OUTPUT'!BA293,'Lo-Z-INPUT'!$K$15*'Lo-Z-INPUT'!$K$7),"")</f>
        <v/>
      </c>
      <c r="BD293" s="1"/>
      <c r="BE293" s="161" t="str">
        <f t="shared" si="157"/>
        <v/>
      </c>
      <c r="BF293" s="1"/>
      <c r="BG293" s="124" t="str">
        <f>IF(ISNUMBER($AE293),IF(MV&lt;200,IF(ISNUMBER(MATRIX!AE293),ROUND((MATRIX!AE293*IDLE/1000)*CKWH,2),"-"),IF(ISNUMBER(MATRIX!AQ293),ROUND((MATRIX!AQ293*IDLE/1000)*CKWH,2),"-")),"")</f>
        <v/>
      </c>
      <c r="BH293" s="125" t="str">
        <f t="shared" si="158"/>
        <v/>
      </c>
      <c r="BJ293" s="105" t="str">
        <f>IF(ISNUMBER($AE293),IF(MV&lt;200,IF(ISNUMBER(MATRIX!AG293),ROUND((MATRIX!AG293/1000)*RUNNING*CKWH,2),"-"),IF(ISNUMBER(MATRIX!AS293),ROUND((MATRIX!AS293/1000)*RUNNING*CKWH,2),"-")),"")</f>
        <v/>
      </c>
      <c r="BK293" s="126" t="str">
        <f t="shared" si="159"/>
        <v/>
      </c>
      <c r="BM293" s="129" t="str">
        <f t="shared" si="160"/>
        <v/>
      </c>
      <c r="BN293" s="127" t="str">
        <f t="shared" si="161"/>
        <v/>
      </c>
      <c r="BP293" s="101" t="str">
        <f>IF(ISNUMBER(AE293),IF(ISNUMBER(MATRIX!BU293),AE293*MATRIX!BU293,"n/a"),"")</f>
        <v/>
      </c>
      <c r="BQ293" s="72"/>
      <c r="BR293" s="72" t="str">
        <f>IF(ISNUMBER(AE293),IF(ISNUMBER(MATRIX!BV293*BE293),AE293*MATRIX!BV293*BE293,"n/a"),"")</f>
        <v/>
      </c>
      <c r="BS293" s="72"/>
      <c r="BT293" s="100" t="str">
        <f t="shared" si="162"/>
        <v/>
      </c>
      <c r="BU293" s="96"/>
      <c r="BV293" s="157" t="str">
        <f t="shared" si="163"/>
        <v/>
      </c>
      <c r="BW293" s="158" t="str">
        <f t="shared" si="164"/>
        <v/>
      </c>
      <c r="BY293" s="85" t="str">
        <f>IF(ISNUMBER(AE293),IF(ISNUMBER(MATRIX!Y293),MATRIX!Y293,"n/a"),"")</f>
        <v/>
      </c>
      <c r="BZ293" s="86" t="str">
        <f t="shared" si="165"/>
        <v/>
      </c>
    </row>
    <row r="294" spans="1:78">
      <c r="A294" s="106" t="e">
        <f>MATRIX!A294</f>
        <v>#N/A</v>
      </c>
      <c r="B294" s="11" t="e">
        <f>IF(MATRIX!B294&lt;&gt;0,MATRIX!B294,"-")</f>
        <v>#N/A</v>
      </c>
      <c r="D294" t="b">
        <f>ISNUMBER(MATRIX!K294)</f>
        <v>0</v>
      </c>
      <c r="E294" t="b">
        <f>ISNUMBER(MATRIX!L294)</f>
        <v>0</v>
      </c>
      <c r="F294" t="b">
        <f>ISNUMBER(MATRIX!M294)</f>
        <v>0</v>
      </c>
      <c r="H294" t="b">
        <f>ISNUMBER(MATRIX!Q294)</f>
        <v>0</v>
      </c>
      <c r="I294" t="b">
        <f>ISNUMBER(MATRIX!R294)</f>
        <v>0</v>
      </c>
      <c r="K294" t="e">
        <f>AND(WLT&lt;=MATRIX!K294,MATRIX!K294&lt;=PIU*WLT)</f>
        <v>#N/A</v>
      </c>
      <c r="L294" t="e">
        <f>AND(WLT&lt;=MATRIX!L294,MATRIX!L294&lt;=PIU*WLT)</f>
        <v>#N/A</v>
      </c>
      <c r="M294" t="e">
        <f>AND(WLT&lt;=MATRIX!M294,MATRIX!M294&lt;=PIU*WLT)</f>
        <v>#N/A</v>
      </c>
      <c r="O294" t="e">
        <f>AND(WLT&lt;=MATRIX!Q294,MATRIX!Q294&lt;=PIU*WLT)</f>
        <v>#N/A</v>
      </c>
      <c r="P294" t="e">
        <f>AND(WLT&lt;=MATRIX!R294,MATRIX!R294&lt;=PIU*WLT)</f>
        <v>#N/A</v>
      </c>
      <c r="R294" t="b">
        <f t="shared" si="146"/>
        <v>1</v>
      </c>
      <c r="S294" t="b">
        <f t="shared" si="147"/>
        <v>0</v>
      </c>
      <c r="T294" t="b">
        <f t="shared" si="148"/>
        <v>0</v>
      </c>
      <c r="V294" s="1" t="e">
        <f>IF(AND(ISNUMBER(MATRIX!$F294),MATRIX!$F294&lt;&gt;0),NLT/MATRIX!$F294,"ERROR")</f>
        <v>#N/A</v>
      </c>
      <c r="X294" s="1" t="e">
        <f t="shared" si="149"/>
        <v>#N/A</v>
      </c>
      <c r="Y294" s="1" t="e">
        <f t="shared" si="150"/>
        <v>#N/A</v>
      </c>
      <c r="Z294" s="1" t="e">
        <f t="shared" si="151"/>
        <v>#N/A</v>
      </c>
      <c r="AB294" s="1" t="e">
        <f t="shared" si="152"/>
        <v>#N/A</v>
      </c>
      <c r="AC294" s="1" t="e">
        <f t="shared" si="153"/>
        <v>#N/A</v>
      </c>
      <c r="AE294" s="64" t="e">
        <f t="shared" si="154"/>
        <v>#N/A</v>
      </c>
      <c r="AF294" s="64" t="str">
        <f t="shared" si="155"/>
        <v/>
      </c>
      <c r="AH294" s="62" t="str">
        <f>IF(ISNUMBER(AE294),AE294*MATRIX!E294,"-")</f>
        <v>-</v>
      </c>
      <c r="AJ294" s="215" t="str">
        <f>IF(ISNUMBER($AE294),IF(KP="kg",AE294*MATRIX!CB294,AE294*MATRIX!CB294*2.2),"-")</f>
        <v>-</v>
      </c>
      <c r="AK294" s="65" t="str">
        <f t="shared" si="156"/>
        <v/>
      </c>
      <c r="AM294" s="1" t="e">
        <f>IF(V294&lt;&gt;0,IF(COUNT(X294:Z294),IF(R294,MATRIX!K294,IF(S294,MATRIX!L294,IF(T294,MATRIX!M294,S))),IF(COUNT(AB294:AC294),IF(R294,MATRIX!Q294,IF(S294,MATRIX!R294,"--")),"---")),"")</f>
        <v>#N/A</v>
      </c>
      <c r="AO294" s="70" t="e">
        <f>IF(V294&lt;&gt;0,IF(COUNT(X294:Z294),AM294*AE294*MATRIX!F294,IF(COUNT(AB294:AC294),AM294*AE294*MATRIX!F294/2,"")),"")</f>
        <v>#N/A</v>
      </c>
      <c r="AQ294" s="40" t="str">
        <f>IF(ISNUMBER($AE294),IF(ISNUMBER(MATRIX!U294),IF(MATRIX!U294-INT(MATRIX!U294)=0,MATRIX!U294,"("&amp;MATRIX!U294&amp;")"),"n/a"),"")</f>
        <v/>
      </c>
      <c r="AR294" s="77"/>
      <c r="AS294" s="81" t="str">
        <f>IF(ISNUMBER(AE294), IF(ISNUMBER(MATRIX!AD294),AE294*MATRIX!AD294,"n/a"),"")</f>
        <v/>
      </c>
      <c r="AT294" s="77"/>
      <c r="AU294" s="83" t="str">
        <f>IF(ISNUMBER($AE294), IF(ISNUMBER(MATRIX!AF294),$AE294*MATRIX!AF294,"n/a"),"")</f>
        <v/>
      </c>
      <c r="AV294" s="77"/>
      <c r="AW294" s="81" t="str">
        <f>IF(ISNUMBER($AE294), IF(ISNUMBER(MATRIX!AP294),$AE294*MATRIX!AP294,"n/a"),"")</f>
        <v/>
      </c>
      <c r="AX294" s="77" t="s">
        <v>434</v>
      </c>
      <c r="AY294" s="83" t="str">
        <f>IF(ISNUMBER($AE294), IF(ISNUMBER(MATRIX!AR294),$AE294*MATRIX!AR294,"n/a"),"")</f>
        <v/>
      </c>
      <c r="BA294" s="217" t="str">
        <f>IF(ISNUMBER($AE294), IF(MV&gt;200,IF(ISNUMBER(MATRIX!CL294),MATRIX!CL294,"n/a"),IF(ISNUMBER(MATRIX!CH294),MATRIX!CH294,"n/a")),"")</f>
        <v/>
      </c>
      <c r="BB294" s="1"/>
      <c r="BC294" s="1" t="str">
        <f>IF(ISNUMBER(AE294),IF(AND(ISNUMBER('Lo-Z-OUTPUT'!BA294),'Lo-Z-OUTPUT'!BA294&lt;&gt;0),'Lo-Z-OUTPUT'!BA294,'Lo-Z-INPUT'!$K$15*'Lo-Z-INPUT'!$K$7),"")</f>
        <v/>
      </c>
      <c r="BD294" s="1"/>
      <c r="BE294" s="161" t="str">
        <f t="shared" si="157"/>
        <v/>
      </c>
      <c r="BF294" s="1"/>
      <c r="BG294" s="124" t="str">
        <f>IF(ISNUMBER($AE294),IF(MV&lt;200,IF(ISNUMBER(MATRIX!AE294),ROUND((MATRIX!AE294*IDLE/1000)*CKWH,2),"-"),IF(ISNUMBER(MATRIX!AQ294),ROUND((MATRIX!AQ294*IDLE/1000)*CKWH,2),"-")),"")</f>
        <v/>
      </c>
      <c r="BH294" s="125" t="str">
        <f t="shared" si="158"/>
        <v/>
      </c>
      <c r="BJ294" s="105" t="str">
        <f>IF(ISNUMBER($AE294),IF(MV&lt;200,IF(ISNUMBER(MATRIX!AG294),ROUND((MATRIX!AG294/1000)*RUNNING*CKWH,2),"-"),IF(ISNUMBER(MATRIX!AS294),ROUND((MATRIX!AS294/1000)*RUNNING*CKWH,2),"-")),"")</f>
        <v/>
      </c>
      <c r="BK294" s="126" t="str">
        <f t="shared" si="159"/>
        <v/>
      </c>
      <c r="BM294" s="129" t="str">
        <f t="shared" si="160"/>
        <v/>
      </c>
      <c r="BN294" s="127" t="str">
        <f t="shared" si="161"/>
        <v/>
      </c>
      <c r="BP294" s="101" t="str">
        <f>IF(ISNUMBER(AE294),IF(ISNUMBER(MATRIX!BU294),AE294*MATRIX!BU294,"n/a"),"")</f>
        <v/>
      </c>
      <c r="BQ294" s="72"/>
      <c r="BR294" s="72" t="str">
        <f>IF(ISNUMBER(AE294),IF(ISNUMBER(MATRIX!BV294*BE294),AE294*MATRIX!BV294*BE294,"n/a"),"")</f>
        <v/>
      </c>
      <c r="BS294" s="72"/>
      <c r="BT294" s="100" t="str">
        <f t="shared" si="162"/>
        <v/>
      </c>
      <c r="BU294" s="96"/>
      <c r="BV294" s="157" t="str">
        <f t="shared" si="163"/>
        <v/>
      </c>
      <c r="BW294" s="158" t="str">
        <f t="shared" si="164"/>
        <v/>
      </c>
      <c r="BY294" s="85" t="str">
        <f>IF(ISNUMBER(AE294),IF(ISNUMBER(MATRIX!Y294),MATRIX!Y294,"n/a"),"")</f>
        <v/>
      </c>
      <c r="BZ294" s="86" t="str">
        <f t="shared" si="165"/>
        <v/>
      </c>
    </row>
    <row r="295" spans="1:78">
      <c r="A295" s="106" t="e">
        <f>MATRIX!A295</f>
        <v>#N/A</v>
      </c>
      <c r="B295" s="11" t="e">
        <f>IF(MATRIX!B295&lt;&gt;0,MATRIX!B295,"-")</f>
        <v>#N/A</v>
      </c>
      <c r="D295" t="b">
        <f>ISNUMBER(MATRIX!K295)</f>
        <v>0</v>
      </c>
      <c r="E295" t="b">
        <f>ISNUMBER(MATRIX!L295)</f>
        <v>0</v>
      </c>
      <c r="F295" t="b">
        <f>ISNUMBER(MATRIX!M295)</f>
        <v>0</v>
      </c>
      <c r="H295" t="b">
        <f>ISNUMBER(MATRIX!Q295)</f>
        <v>0</v>
      </c>
      <c r="I295" t="b">
        <f>ISNUMBER(MATRIX!R295)</f>
        <v>0</v>
      </c>
      <c r="K295" t="e">
        <f>AND(WLT&lt;=MATRIX!K295,MATRIX!K295&lt;=PIU*WLT)</f>
        <v>#N/A</v>
      </c>
      <c r="L295" t="e">
        <f>AND(WLT&lt;=MATRIX!L295,MATRIX!L295&lt;=PIU*WLT)</f>
        <v>#N/A</v>
      </c>
      <c r="M295" t="e">
        <f>AND(WLT&lt;=MATRIX!M295,MATRIX!M295&lt;=PIU*WLT)</f>
        <v>#N/A</v>
      </c>
      <c r="O295" t="e">
        <f>AND(WLT&lt;=MATRIX!Q295,MATRIX!Q295&lt;=PIU*WLT)</f>
        <v>#N/A</v>
      </c>
      <c r="P295" t="e">
        <f>AND(WLT&lt;=MATRIX!R295,MATRIX!R295&lt;=PIU*WLT)</f>
        <v>#N/A</v>
      </c>
      <c r="R295" t="b">
        <f t="shared" si="146"/>
        <v>1</v>
      </c>
      <c r="S295" t="b">
        <f t="shared" si="147"/>
        <v>0</v>
      </c>
      <c r="T295" t="b">
        <f t="shared" si="148"/>
        <v>0</v>
      </c>
      <c r="V295" s="1" t="e">
        <f>IF(AND(ISNUMBER(MATRIX!$F295),MATRIX!$F295&lt;&gt;0),NLT/MATRIX!$F295,"ERROR")</f>
        <v>#N/A</v>
      </c>
      <c r="X295" s="1" t="e">
        <f t="shared" si="149"/>
        <v>#N/A</v>
      </c>
      <c r="Y295" s="1" t="e">
        <f t="shared" si="150"/>
        <v>#N/A</v>
      </c>
      <c r="Z295" s="1" t="e">
        <f t="shared" si="151"/>
        <v>#N/A</v>
      </c>
      <c r="AB295" s="1" t="e">
        <f t="shared" si="152"/>
        <v>#N/A</v>
      </c>
      <c r="AC295" s="1" t="e">
        <f t="shared" si="153"/>
        <v>#N/A</v>
      </c>
      <c r="AE295" s="64" t="e">
        <f t="shared" si="154"/>
        <v>#N/A</v>
      </c>
      <c r="AF295" s="64" t="str">
        <f t="shared" si="155"/>
        <v/>
      </c>
      <c r="AH295" s="62" t="str">
        <f>IF(ISNUMBER(AE295),AE295*MATRIX!E295,"-")</f>
        <v>-</v>
      </c>
      <c r="AJ295" s="215" t="str">
        <f>IF(ISNUMBER($AE295),IF(KP="kg",AE295*MATRIX!CB295,AE295*MATRIX!CB295*2.2),"-")</f>
        <v>-</v>
      </c>
      <c r="AK295" s="65" t="str">
        <f t="shared" si="156"/>
        <v/>
      </c>
      <c r="AM295" s="1" t="e">
        <f>IF(V295&lt;&gt;0,IF(COUNT(X295:Z295),IF(R295,MATRIX!K295,IF(S295,MATRIX!L295,IF(T295,MATRIX!M295,S))),IF(COUNT(AB295:AC295),IF(R295,MATRIX!Q295,IF(S295,MATRIX!R295,"--")),"---")),"")</f>
        <v>#N/A</v>
      </c>
      <c r="AO295" s="70" t="e">
        <f>IF(V295&lt;&gt;0,IF(COUNT(X295:Z295),AM295*AE295*MATRIX!F295,IF(COUNT(AB295:AC295),AM295*AE295*MATRIX!F295/2,"")),"")</f>
        <v>#N/A</v>
      </c>
      <c r="AQ295" s="40" t="str">
        <f>IF(ISNUMBER($AE295),IF(ISNUMBER(MATRIX!U295),IF(MATRIX!U295-INT(MATRIX!U295)=0,MATRIX!U295,"("&amp;MATRIX!U295&amp;")"),"n/a"),"")</f>
        <v/>
      </c>
      <c r="AR295" s="77"/>
      <c r="AS295" s="81" t="str">
        <f>IF(ISNUMBER(AE295), IF(ISNUMBER(MATRIX!AD295),AE295*MATRIX!AD295,"n/a"),"")</f>
        <v/>
      </c>
      <c r="AT295" s="77"/>
      <c r="AU295" s="83" t="str">
        <f>IF(ISNUMBER($AE295), IF(ISNUMBER(MATRIX!AF295),$AE295*MATRIX!AF295,"n/a"),"")</f>
        <v/>
      </c>
      <c r="AV295" s="77"/>
      <c r="AW295" s="81" t="str">
        <f>IF(ISNUMBER($AE295), IF(ISNUMBER(MATRIX!AP295),$AE295*MATRIX!AP295,"n/a"),"")</f>
        <v/>
      </c>
      <c r="AX295" s="77" t="s">
        <v>434</v>
      </c>
      <c r="AY295" s="83" t="str">
        <f>IF(ISNUMBER($AE295), IF(ISNUMBER(MATRIX!AR295),$AE295*MATRIX!AR295,"n/a"),"")</f>
        <v/>
      </c>
      <c r="BA295" s="217" t="str">
        <f>IF(ISNUMBER($AE295), IF(MV&gt;200,IF(ISNUMBER(MATRIX!CL295),MATRIX!CL295,"n/a"),IF(ISNUMBER(MATRIX!CH295),MATRIX!CH295,"n/a")),"")</f>
        <v/>
      </c>
      <c r="BB295" s="1"/>
      <c r="BC295" s="1" t="str">
        <f>IF(ISNUMBER(AE295),IF(AND(ISNUMBER('Lo-Z-OUTPUT'!BA295),'Lo-Z-OUTPUT'!BA295&lt;&gt;0),'Lo-Z-OUTPUT'!BA295,'Lo-Z-INPUT'!$K$15*'Lo-Z-INPUT'!$K$7),"")</f>
        <v/>
      </c>
      <c r="BD295" s="1"/>
      <c r="BE295" s="161" t="str">
        <f t="shared" si="157"/>
        <v/>
      </c>
      <c r="BF295" s="1"/>
      <c r="BG295" s="124" t="str">
        <f>IF(ISNUMBER($AE295),IF(MV&lt;200,IF(ISNUMBER(MATRIX!AE295),ROUND((MATRIX!AE295*IDLE/1000)*CKWH,2),"-"),IF(ISNUMBER(MATRIX!AQ295),ROUND((MATRIX!AQ295*IDLE/1000)*CKWH,2),"-")),"")</f>
        <v/>
      </c>
      <c r="BH295" s="125" t="str">
        <f t="shared" si="158"/>
        <v/>
      </c>
      <c r="BJ295" s="105" t="str">
        <f>IF(ISNUMBER($AE295),IF(MV&lt;200,IF(ISNUMBER(MATRIX!AG295),ROUND((MATRIX!AG295/1000)*RUNNING*CKWH,2),"-"),IF(ISNUMBER(MATRIX!AS295),ROUND((MATRIX!AS295/1000)*RUNNING*CKWH,2),"-")),"")</f>
        <v/>
      </c>
      <c r="BK295" s="126" t="str">
        <f t="shared" si="159"/>
        <v/>
      </c>
      <c r="BM295" s="129" t="str">
        <f t="shared" si="160"/>
        <v/>
      </c>
      <c r="BN295" s="127" t="str">
        <f t="shared" si="161"/>
        <v/>
      </c>
      <c r="BP295" s="101" t="str">
        <f>IF(ISNUMBER(AE295),IF(ISNUMBER(MATRIX!BU295),AE295*MATRIX!BU295,"n/a"),"")</f>
        <v/>
      </c>
      <c r="BQ295" s="72"/>
      <c r="BR295" s="72" t="str">
        <f>IF(ISNUMBER(AE295),IF(ISNUMBER(MATRIX!BV295*BE295),AE295*MATRIX!BV295*BE295,"n/a"),"")</f>
        <v/>
      </c>
      <c r="BS295" s="72"/>
      <c r="BT295" s="100" t="str">
        <f t="shared" si="162"/>
        <v/>
      </c>
      <c r="BU295" s="96"/>
      <c r="BV295" s="157" t="str">
        <f t="shared" si="163"/>
        <v/>
      </c>
      <c r="BW295" s="158" t="str">
        <f t="shared" si="164"/>
        <v/>
      </c>
      <c r="BY295" s="85" t="str">
        <f>IF(ISNUMBER(AE295),IF(ISNUMBER(MATRIX!Y295),MATRIX!Y295,"n/a"),"")</f>
        <v/>
      </c>
      <c r="BZ295" s="86" t="str">
        <f t="shared" si="165"/>
        <v/>
      </c>
    </row>
    <row r="296" spans="1:78">
      <c r="A296" s="106" t="e">
        <f>MATRIX!A296</f>
        <v>#N/A</v>
      </c>
      <c r="B296" s="11" t="e">
        <f>IF(MATRIX!B296&lt;&gt;0,MATRIX!B296,"-")</f>
        <v>#N/A</v>
      </c>
      <c r="D296" t="b">
        <f>ISNUMBER(MATRIX!K296)</f>
        <v>0</v>
      </c>
      <c r="E296" t="b">
        <f>ISNUMBER(MATRIX!L296)</f>
        <v>0</v>
      </c>
      <c r="F296" t="b">
        <f>ISNUMBER(MATRIX!M296)</f>
        <v>0</v>
      </c>
      <c r="H296" t="b">
        <f>ISNUMBER(MATRIX!Q296)</f>
        <v>0</v>
      </c>
      <c r="I296" t="b">
        <f>ISNUMBER(MATRIX!R296)</f>
        <v>0</v>
      </c>
      <c r="K296" t="e">
        <f>AND(WLT&lt;=MATRIX!K296,MATRIX!K296&lt;=PIU*WLT)</f>
        <v>#N/A</v>
      </c>
      <c r="L296" t="e">
        <f>AND(WLT&lt;=MATRIX!L296,MATRIX!L296&lt;=PIU*WLT)</f>
        <v>#N/A</v>
      </c>
      <c r="M296" t="e">
        <f>AND(WLT&lt;=MATRIX!M296,MATRIX!M296&lt;=PIU*WLT)</f>
        <v>#N/A</v>
      </c>
      <c r="O296" t="e">
        <f>AND(WLT&lt;=MATRIX!Q296,MATRIX!Q296&lt;=PIU*WLT)</f>
        <v>#N/A</v>
      </c>
      <c r="P296" t="e">
        <f>AND(WLT&lt;=MATRIX!R296,MATRIX!R296&lt;=PIU*WLT)</f>
        <v>#N/A</v>
      </c>
      <c r="R296" t="b">
        <f t="shared" si="146"/>
        <v>1</v>
      </c>
      <c r="S296" t="b">
        <f t="shared" si="147"/>
        <v>0</v>
      </c>
      <c r="T296" t="b">
        <f t="shared" si="148"/>
        <v>0</v>
      </c>
      <c r="V296" s="1" t="e">
        <f>IF(AND(ISNUMBER(MATRIX!$F296),MATRIX!$F296&lt;&gt;0),NLT/MATRIX!$F296,"ERROR")</f>
        <v>#N/A</v>
      </c>
      <c r="X296" s="1" t="e">
        <f t="shared" si="149"/>
        <v>#N/A</v>
      </c>
      <c r="Y296" s="1" t="e">
        <f t="shared" si="150"/>
        <v>#N/A</v>
      </c>
      <c r="Z296" s="1" t="e">
        <f t="shared" si="151"/>
        <v>#N/A</v>
      </c>
      <c r="AB296" s="1" t="e">
        <f t="shared" si="152"/>
        <v>#N/A</v>
      </c>
      <c r="AC296" s="1" t="e">
        <f t="shared" si="153"/>
        <v>#N/A</v>
      </c>
      <c r="AE296" s="64" t="e">
        <f t="shared" si="154"/>
        <v>#N/A</v>
      </c>
      <c r="AF296" s="64" t="str">
        <f t="shared" si="155"/>
        <v/>
      </c>
      <c r="AH296" s="62" t="str">
        <f>IF(ISNUMBER(AE296),AE296*MATRIX!E296,"-")</f>
        <v>-</v>
      </c>
      <c r="AJ296" s="215" t="str">
        <f>IF(ISNUMBER($AE296),IF(KP="kg",AE296*MATRIX!CB296,AE296*MATRIX!CB296*2.2),"-")</f>
        <v>-</v>
      </c>
      <c r="AK296" s="65" t="str">
        <f t="shared" si="156"/>
        <v/>
      </c>
      <c r="AM296" s="1" t="e">
        <f>IF(V296&lt;&gt;0,IF(COUNT(X296:Z296),IF(R296,MATRIX!K296,IF(S296,MATRIX!L296,IF(T296,MATRIX!M296,S))),IF(COUNT(AB296:AC296),IF(R296,MATRIX!Q296,IF(S296,MATRIX!R296,"--")),"---")),"")</f>
        <v>#N/A</v>
      </c>
      <c r="AO296" s="70" t="e">
        <f>IF(V296&lt;&gt;0,IF(COUNT(X296:Z296),AM296*AE296*MATRIX!F296,IF(COUNT(AB296:AC296),AM296*AE296*MATRIX!F296/2,"")),"")</f>
        <v>#N/A</v>
      </c>
      <c r="AQ296" s="40" t="str">
        <f>IF(ISNUMBER($AE296),IF(ISNUMBER(MATRIX!U296),IF(MATRIX!U296-INT(MATRIX!U296)=0,MATRIX!U296,"("&amp;MATRIX!U296&amp;")"),"n/a"),"")</f>
        <v/>
      </c>
      <c r="AR296" s="77"/>
      <c r="AS296" s="81" t="str">
        <f>IF(ISNUMBER(AE296), IF(ISNUMBER(MATRIX!AD296),AE296*MATRIX!AD296,"n/a"),"")</f>
        <v/>
      </c>
      <c r="AT296" s="77"/>
      <c r="AU296" s="83" t="str">
        <f>IF(ISNUMBER($AE296), IF(ISNUMBER(MATRIX!AF296),$AE296*MATRIX!AF296,"n/a"),"")</f>
        <v/>
      </c>
      <c r="AV296" s="77"/>
      <c r="AW296" s="81" t="str">
        <f>IF(ISNUMBER($AE296), IF(ISNUMBER(MATRIX!AP296),$AE296*MATRIX!AP296,"n/a"),"")</f>
        <v/>
      </c>
      <c r="AX296" s="77" t="s">
        <v>434</v>
      </c>
      <c r="AY296" s="83" t="str">
        <f>IF(ISNUMBER($AE296), IF(ISNUMBER(MATRIX!AR296),$AE296*MATRIX!AR296,"n/a"),"")</f>
        <v/>
      </c>
      <c r="BA296" s="217" t="str">
        <f>IF(ISNUMBER($AE296), IF(MV&gt;200,IF(ISNUMBER(MATRIX!CL296),MATRIX!CL296,"n/a"),IF(ISNUMBER(MATRIX!CH296),MATRIX!CH296,"n/a")),"")</f>
        <v/>
      </c>
      <c r="BB296" s="1"/>
      <c r="BC296" s="1" t="str">
        <f>IF(ISNUMBER(AE296),IF(AND(ISNUMBER('Lo-Z-OUTPUT'!BA296),'Lo-Z-OUTPUT'!BA296&lt;&gt;0),'Lo-Z-OUTPUT'!BA296,'Lo-Z-INPUT'!$K$15*'Lo-Z-INPUT'!$K$7),"")</f>
        <v/>
      </c>
      <c r="BD296" s="1"/>
      <c r="BE296" s="161" t="str">
        <f t="shared" si="157"/>
        <v/>
      </c>
      <c r="BF296" s="1"/>
      <c r="BG296" s="124" t="str">
        <f>IF(ISNUMBER($AE296),IF(MV&lt;200,IF(ISNUMBER(MATRIX!AE296),ROUND((MATRIX!AE296*IDLE/1000)*CKWH,2),"-"),IF(ISNUMBER(MATRIX!AQ296),ROUND((MATRIX!AQ296*IDLE/1000)*CKWH,2),"-")),"")</f>
        <v/>
      </c>
      <c r="BH296" s="125" t="str">
        <f t="shared" si="158"/>
        <v/>
      </c>
      <c r="BJ296" s="105" t="str">
        <f>IF(ISNUMBER($AE296),IF(MV&lt;200,IF(ISNUMBER(MATRIX!AG296),ROUND((MATRIX!AG296/1000)*RUNNING*CKWH,2),"-"),IF(ISNUMBER(MATRIX!AS296),ROUND((MATRIX!AS296/1000)*RUNNING*CKWH,2),"-")),"")</f>
        <v/>
      </c>
      <c r="BK296" s="126" t="str">
        <f t="shared" si="159"/>
        <v/>
      </c>
      <c r="BM296" s="129" t="str">
        <f t="shared" si="160"/>
        <v/>
      </c>
      <c r="BN296" s="127" t="str">
        <f t="shared" si="161"/>
        <v/>
      </c>
      <c r="BP296" s="101" t="str">
        <f>IF(ISNUMBER(AE296),IF(ISNUMBER(MATRIX!BU296),AE296*MATRIX!BU296,"n/a"),"")</f>
        <v/>
      </c>
      <c r="BQ296" s="72"/>
      <c r="BR296" s="72" t="str">
        <f>IF(ISNUMBER(AE296),IF(ISNUMBER(MATRIX!BV296*BE296),AE296*MATRIX!BV296*BE296,"n/a"),"")</f>
        <v/>
      </c>
      <c r="BS296" s="72"/>
      <c r="BT296" s="100" t="str">
        <f t="shared" si="162"/>
        <v/>
      </c>
      <c r="BU296" s="96"/>
      <c r="BV296" s="157" t="str">
        <f t="shared" si="163"/>
        <v/>
      </c>
      <c r="BW296" s="158" t="str">
        <f t="shared" si="164"/>
        <v/>
      </c>
      <c r="BY296" s="85" t="str">
        <f>IF(ISNUMBER(AE296),IF(ISNUMBER(MATRIX!Y296),MATRIX!Y296,"n/a"),"")</f>
        <v/>
      </c>
      <c r="BZ296" s="86" t="str">
        <f t="shared" si="165"/>
        <v/>
      </c>
    </row>
    <row r="297" spans="1:78">
      <c r="A297" s="106" t="e">
        <f>MATRIX!A297</f>
        <v>#N/A</v>
      </c>
      <c r="B297" s="11" t="e">
        <f>IF(MATRIX!B297&lt;&gt;0,MATRIX!B297,"-")</f>
        <v>#N/A</v>
      </c>
      <c r="D297" t="b">
        <f>ISNUMBER(MATRIX!K297)</f>
        <v>0</v>
      </c>
      <c r="E297" t="b">
        <f>ISNUMBER(MATRIX!L297)</f>
        <v>0</v>
      </c>
      <c r="F297" t="b">
        <f>ISNUMBER(MATRIX!M297)</f>
        <v>0</v>
      </c>
      <c r="H297" t="b">
        <f>ISNUMBER(MATRIX!Q297)</f>
        <v>0</v>
      </c>
      <c r="I297" t="b">
        <f>ISNUMBER(MATRIX!R297)</f>
        <v>0</v>
      </c>
      <c r="K297" t="e">
        <f>AND(WLT&lt;=MATRIX!K297,MATRIX!K297&lt;=PIU*WLT)</f>
        <v>#N/A</v>
      </c>
      <c r="L297" t="e">
        <f>AND(WLT&lt;=MATRIX!L297,MATRIX!L297&lt;=PIU*WLT)</f>
        <v>#N/A</v>
      </c>
      <c r="M297" t="e">
        <f>AND(WLT&lt;=MATRIX!M297,MATRIX!M297&lt;=PIU*WLT)</f>
        <v>#N/A</v>
      </c>
      <c r="O297" t="e">
        <f>AND(WLT&lt;=MATRIX!Q297,MATRIX!Q297&lt;=PIU*WLT)</f>
        <v>#N/A</v>
      </c>
      <c r="P297" t="e">
        <f>AND(WLT&lt;=MATRIX!R297,MATRIX!R297&lt;=PIU*WLT)</f>
        <v>#N/A</v>
      </c>
      <c r="R297" t="b">
        <f t="shared" si="146"/>
        <v>1</v>
      </c>
      <c r="S297" t="b">
        <f t="shared" si="147"/>
        <v>0</v>
      </c>
      <c r="T297" t="b">
        <f t="shared" si="148"/>
        <v>0</v>
      </c>
      <c r="V297" s="1" t="e">
        <f>IF(AND(ISNUMBER(MATRIX!$F297),MATRIX!$F297&lt;&gt;0),NLT/MATRIX!$F297,"ERROR")</f>
        <v>#N/A</v>
      </c>
      <c r="X297" s="1" t="e">
        <f t="shared" si="149"/>
        <v>#N/A</v>
      </c>
      <c r="Y297" s="1" t="e">
        <f t="shared" si="150"/>
        <v>#N/A</v>
      </c>
      <c r="Z297" s="1" t="e">
        <f t="shared" si="151"/>
        <v>#N/A</v>
      </c>
      <c r="AB297" s="1" t="e">
        <f t="shared" si="152"/>
        <v>#N/A</v>
      </c>
      <c r="AC297" s="1" t="e">
        <f t="shared" si="153"/>
        <v>#N/A</v>
      </c>
      <c r="AE297" s="64" t="e">
        <f t="shared" si="154"/>
        <v>#N/A</v>
      </c>
      <c r="AF297" s="64" t="str">
        <f t="shared" si="155"/>
        <v/>
      </c>
      <c r="AH297" s="62" t="str">
        <f>IF(ISNUMBER(AE297),AE297*MATRIX!E297,"-")</f>
        <v>-</v>
      </c>
      <c r="AJ297" s="215" t="str">
        <f>IF(ISNUMBER($AE297),IF(KP="kg",AE297*MATRIX!CB297,AE297*MATRIX!CB297*2.2),"-")</f>
        <v>-</v>
      </c>
      <c r="AK297" s="65" t="str">
        <f t="shared" si="156"/>
        <v/>
      </c>
      <c r="AM297" s="1" t="e">
        <f>IF(V297&lt;&gt;0,IF(COUNT(X297:Z297),IF(R297,MATRIX!K297,IF(S297,MATRIX!L297,IF(T297,MATRIX!M297,S))),IF(COUNT(AB297:AC297),IF(R297,MATRIX!Q297,IF(S297,MATRIX!R297,"--")),"---")),"")</f>
        <v>#N/A</v>
      </c>
      <c r="AO297" s="70" t="e">
        <f>IF(V297&lt;&gt;0,IF(COUNT(X297:Z297),AM297*AE297*MATRIX!F297,IF(COUNT(AB297:AC297),AM297*AE297*MATRIX!F297/2,"")),"")</f>
        <v>#N/A</v>
      </c>
      <c r="AQ297" s="40" t="str">
        <f>IF(ISNUMBER($AE297),IF(ISNUMBER(MATRIX!U297),IF(MATRIX!U297-INT(MATRIX!U297)=0,MATRIX!U297,"("&amp;MATRIX!U297&amp;")"),"n/a"),"")</f>
        <v/>
      </c>
      <c r="AR297" s="77"/>
      <c r="AS297" s="81" t="str">
        <f>IF(ISNUMBER(AE297), IF(ISNUMBER(MATRIX!AD297),AE297*MATRIX!AD297,"n/a"),"")</f>
        <v/>
      </c>
      <c r="AT297" s="77"/>
      <c r="AU297" s="83" t="str">
        <f>IF(ISNUMBER($AE297), IF(ISNUMBER(MATRIX!AF297),$AE297*MATRIX!AF297,"n/a"),"")</f>
        <v/>
      </c>
      <c r="AV297" s="77"/>
      <c r="AW297" s="81" t="str">
        <f>IF(ISNUMBER($AE297), IF(ISNUMBER(MATRIX!AP297),$AE297*MATRIX!AP297,"n/a"),"")</f>
        <v/>
      </c>
      <c r="AX297" s="77" t="s">
        <v>434</v>
      </c>
      <c r="AY297" s="83" t="str">
        <f>IF(ISNUMBER($AE297), IF(ISNUMBER(MATRIX!AR297),$AE297*MATRIX!AR297,"n/a"),"")</f>
        <v/>
      </c>
      <c r="BA297" s="217" t="str">
        <f>IF(ISNUMBER($AE297), IF(MV&gt;200,IF(ISNUMBER(MATRIX!CL297),MATRIX!CL297,"n/a"),IF(ISNUMBER(MATRIX!CH297),MATRIX!CH297,"n/a")),"")</f>
        <v/>
      </c>
      <c r="BB297" s="1"/>
      <c r="BC297" s="1" t="str">
        <f>IF(ISNUMBER(AE297),IF(AND(ISNUMBER('Lo-Z-OUTPUT'!BA297),'Lo-Z-OUTPUT'!BA297&lt;&gt;0),'Lo-Z-OUTPUT'!BA297,'Lo-Z-INPUT'!$K$15*'Lo-Z-INPUT'!$K$7),"")</f>
        <v/>
      </c>
      <c r="BD297" s="1"/>
      <c r="BE297" s="161" t="str">
        <f t="shared" si="157"/>
        <v/>
      </c>
      <c r="BF297" s="1"/>
      <c r="BG297" s="124" t="str">
        <f>IF(ISNUMBER($AE297),IF(MV&lt;200,IF(ISNUMBER(MATRIX!AE297),ROUND((MATRIX!AE297*IDLE/1000)*CKWH,2),"-"),IF(ISNUMBER(MATRIX!AQ297),ROUND((MATRIX!AQ297*IDLE/1000)*CKWH,2),"-")),"")</f>
        <v/>
      </c>
      <c r="BH297" s="125" t="str">
        <f t="shared" si="158"/>
        <v/>
      </c>
      <c r="BJ297" s="105" t="str">
        <f>IF(ISNUMBER($AE297),IF(MV&lt;200,IF(ISNUMBER(MATRIX!AG297),ROUND((MATRIX!AG297/1000)*RUNNING*CKWH,2),"-"),IF(ISNUMBER(MATRIX!AS297),ROUND((MATRIX!AS297/1000)*RUNNING*CKWH,2),"-")),"")</f>
        <v/>
      </c>
      <c r="BK297" s="126" t="str">
        <f t="shared" si="159"/>
        <v/>
      </c>
      <c r="BM297" s="129" t="str">
        <f t="shared" si="160"/>
        <v/>
      </c>
      <c r="BN297" s="127" t="str">
        <f t="shared" si="161"/>
        <v/>
      </c>
      <c r="BP297" s="101" t="str">
        <f>IF(ISNUMBER(AE297),IF(ISNUMBER(MATRIX!BU297),AE297*MATRIX!BU297,"n/a"),"")</f>
        <v/>
      </c>
      <c r="BQ297" s="72"/>
      <c r="BR297" s="72" t="str">
        <f>IF(ISNUMBER(AE297),IF(ISNUMBER(MATRIX!BV297*BE297),AE297*MATRIX!BV297*BE297,"n/a"),"")</f>
        <v/>
      </c>
      <c r="BS297" s="72"/>
      <c r="BT297" s="100" t="str">
        <f t="shared" si="162"/>
        <v/>
      </c>
      <c r="BU297" s="96"/>
      <c r="BV297" s="157" t="str">
        <f t="shared" si="163"/>
        <v/>
      </c>
      <c r="BW297" s="158" t="str">
        <f t="shared" si="164"/>
        <v/>
      </c>
      <c r="BY297" s="85" t="str">
        <f>IF(ISNUMBER(AE297),IF(ISNUMBER(MATRIX!Y297),MATRIX!Y297,"n/a"),"")</f>
        <v/>
      </c>
      <c r="BZ297" s="86" t="str">
        <f t="shared" si="165"/>
        <v/>
      </c>
    </row>
    <row r="298" spans="1:78">
      <c r="A298" s="106" t="e">
        <f>MATRIX!A298</f>
        <v>#N/A</v>
      </c>
      <c r="B298" s="11" t="e">
        <f>IF(MATRIX!B298&lt;&gt;0,MATRIX!B298,"-")</f>
        <v>#N/A</v>
      </c>
      <c r="D298" t="b">
        <f>ISNUMBER(MATRIX!K298)</f>
        <v>0</v>
      </c>
      <c r="E298" t="b">
        <f>ISNUMBER(MATRIX!L298)</f>
        <v>0</v>
      </c>
      <c r="F298" t="b">
        <f>ISNUMBER(MATRIX!M298)</f>
        <v>0</v>
      </c>
      <c r="H298" t="b">
        <f>ISNUMBER(MATRIX!Q298)</f>
        <v>0</v>
      </c>
      <c r="I298" t="b">
        <f>ISNUMBER(MATRIX!R298)</f>
        <v>0</v>
      </c>
      <c r="K298" t="e">
        <f>AND(WLT&lt;=MATRIX!K298,MATRIX!K298&lt;=PIU*WLT)</f>
        <v>#N/A</v>
      </c>
      <c r="L298" t="e">
        <f>AND(WLT&lt;=MATRIX!L298,MATRIX!L298&lt;=PIU*WLT)</f>
        <v>#N/A</v>
      </c>
      <c r="M298" t="e">
        <f>AND(WLT&lt;=MATRIX!M298,MATRIX!M298&lt;=PIU*WLT)</f>
        <v>#N/A</v>
      </c>
      <c r="O298" t="e">
        <f>AND(WLT&lt;=MATRIX!Q298,MATRIX!Q298&lt;=PIU*WLT)</f>
        <v>#N/A</v>
      </c>
      <c r="P298" t="e">
        <f>AND(WLT&lt;=MATRIX!R298,MATRIX!R298&lt;=PIU*WLT)</f>
        <v>#N/A</v>
      </c>
      <c r="R298" t="b">
        <f t="shared" si="146"/>
        <v>1</v>
      </c>
      <c r="S298" t="b">
        <f t="shared" si="147"/>
        <v>0</v>
      </c>
      <c r="T298" t="b">
        <f t="shared" si="148"/>
        <v>0</v>
      </c>
      <c r="V298" s="1" t="e">
        <f>IF(AND(ISNUMBER(MATRIX!$F298),MATRIX!$F298&lt;&gt;0),NLT/MATRIX!$F298,"ERROR")</f>
        <v>#N/A</v>
      </c>
      <c r="X298" s="1" t="e">
        <f t="shared" si="149"/>
        <v>#N/A</v>
      </c>
      <c r="Y298" s="1" t="e">
        <f t="shared" si="150"/>
        <v>#N/A</v>
      </c>
      <c r="Z298" s="1" t="e">
        <f t="shared" si="151"/>
        <v>#N/A</v>
      </c>
      <c r="AB298" s="1" t="e">
        <f t="shared" si="152"/>
        <v>#N/A</v>
      </c>
      <c r="AC298" s="1" t="e">
        <f t="shared" si="153"/>
        <v>#N/A</v>
      </c>
      <c r="AE298" s="64" t="e">
        <f t="shared" si="154"/>
        <v>#N/A</v>
      </c>
      <c r="AF298" s="64" t="str">
        <f t="shared" si="155"/>
        <v/>
      </c>
      <c r="AH298" s="62" t="str">
        <f>IF(ISNUMBER(AE298),AE298*MATRIX!E298,"-")</f>
        <v>-</v>
      </c>
      <c r="AJ298" s="215" t="str">
        <f>IF(ISNUMBER($AE298),IF(KP="kg",AE298*MATRIX!CB298,AE298*MATRIX!CB298*2.2),"-")</f>
        <v>-</v>
      </c>
      <c r="AK298" s="65" t="str">
        <f t="shared" si="156"/>
        <v/>
      </c>
      <c r="AM298" s="1" t="e">
        <f>IF(V298&lt;&gt;0,IF(COUNT(X298:Z298),IF(R298,MATRIX!K298,IF(S298,MATRIX!L298,IF(T298,MATRIX!M298,S))),IF(COUNT(AB298:AC298),IF(R298,MATRIX!Q298,IF(S298,MATRIX!R298,"--")),"---")),"")</f>
        <v>#N/A</v>
      </c>
      <c r="AO298" s="70" t="e">
        <f>IF(V298&lt;&gt;0,IF(COUNT(X298:Z298),AM298*AE298*MATRIX!F298,IF(COUNT(AB298:AC298),AM298*AE298*MATRIX!F298/2,"")),"")</f>
        <v>#N/A</v>
      </c>
      <c r="AQ298" s="40" t="str">
        <f>IF(ISNUMBER($AE298),IF(ISNUMBER(MATRIX!U298),IF(MATRIX!U298-INT(MATRIX!U298)=0,MATRIX!U298,"("&amp;MATRIX!U298&amp;")"),"n/a"),"")</f>
        <v/>
      </c>
      <c r="AR298" s="77"/>
      <c r="AS298" s="81" t="str">
        <f>IF(ISNUMBER(AE298), IF(ISNUMBER(MATRIX!AD298),AE298*MATRIX!AD298,"n/a"),"")</f>
        <v/>
      </c>
      <c r="AT298" s="77"/>
      <c r="AU298" s="83" t="str">
        <f>IF(ISNUMBER($AE298), IF(ISNUMBER(MATRIX!AF298),$AE298*MATRIX!AF298,"n/a"),"")</f>
        <v/>
      </c>
      <c r="AV298" s="77"/>
      <c r="AW298" s="81" t="str">
        <f>IF(ISNUMBER($AE298), IF(ISNUMBER(MATRIX!AP298),$AE298*MATRIX!AP298,"n/a"),"")</f>
        <v/>
      </c>
      <c r="AX298" s="77" t="s">
        <v>434</v>
      </c>
      <c r="AY298" s="83" t="str">
        <f>IF(ISNUMBER($AE298), IF(ISNUMBER(MATRIX!AR298),$AE298*MATRIX!AR298,"n/a"),"")</f>
        <v/>
      </c>
      <c r="BA298" s="217" t="str">
        <f>IF(ISNUMBER($AE298), IF(MV&gt;200,IF(ISNUMBER(MATRIX!CL298),MATRIX!CL298,"n/a"),IF(ISNUMBER(MATRIX!CH298),MATRIX!CH298,"n/a")),"")</f>
        <v/>
      </c>
      <c r="BB298" s="1"/>
      <c r="BC298" s="1" t="str">
        <f>IF(ISNUMBER(AE298),IF(AND(ISNUMBER('Lo-Z-OUTPUT'!BA298),'Lo-Z-OUTPUT'!BA298&lt;&gt;0),'Lo-Z-OUTPUT'!BA298,'Lo-Z-INPUT'!$K$15*'Lo-Z-INPUT'!$K$7),"")</f>
        <v/>
      </c>
      <c r="BD298" s="1"/>
      <c r="BE298" s="161" t="str">
        <f t="shared" si="157"/>
        <v/>
      </c>
      <c r="BF298" s="1"/>
      <c r="BG298" s="124" t="str">
        <f>IF(ISNUMBER($AE298),IF(MV&lt;200,IF(ISNUMBER(MATRIX!AE298),ROUND((MATRIX!AE298*IDLE/1000)*CKWH,2),"-"),IF(ISNUMBER(MATRIX!AQ298),ROUND((MATRIX!AQ298*IDLE/1000)*CKWH,2),"-")),"")</f>
        <v/>
      </c>
      <c r="BH298" s="125" t="str">
        <f t="shared" si="158"/>
        <v/>
      </c>
      <c r="BJ298" s="105" t="str">
        <f>IF(ISNUMBER($AE298),IF(MV&lt;200,IF(ISNUMBER(MATRIX!AG298),ROUND((MATRIX!AG298/1000)*RUNNING*CKWH,2),"-"),IF(ISNUMBER(MATRIX!AS298),ROUND((MATRIX!AS298/1000)*RUNNING*CKWH,2),"-")),"")</f>
        <v/>
      </c>
      <c r="BK298" s="126" t="str">
        <f t="shared" si="159"/>
        <v/>
      </c>
      <c r="BM298" s="129" t="str">
        <f t="shared" si="160"/>
        <v/>
      </c>
      <c r="BN298" s="127" t="str">
        <f t="shared" si="161"/>
        <v/>
      </c>
      <c r="BP298" s="101" t="str">
        <f>IF(ISNUMBER(AE298),IF(ISNUMBER(MATRIX!BU298),AE298*MATRIX!BU298,"n/a"),"")</f>
        <v/>
      </c>
      <c r="BQ298" s="72"/>
      <c r="BR298" s="72" t="str">
        <f>IF(ISNUMBER(AE298),IF(ISNUMBER(MATRIX!BV298*BE298),AE298*MATRIX!BV298*BE298,"n/a"),"")</f>
        <v/>
      </c>
      <c r="BS298" s="72"/>
      <c r="BT298" s="100" t="str">
        <f t="shared" si="162"/>
        <v/>
      </c>
      <c r="BU298" s="96"/>
      <c r="BV298" s="157" t="str">
        <f t="shared" si="163"/>
        <v/>
      </c>
      <c r="BW298" s="158" t="str">
        <f t="shared" si="164"/>
        <v/>
      </c>
      <c r="BY298" s="85" t="str">
        <f>IF(ISNUMBER(AE298),IF(ISNUMBER(MATRIX!Y298),MATRIX!Y298,"n/a"),"")</f>
        <v/>
      </c>
      <c r="BZ298" s="86" t="str">
        <f t="shared" si="165"/>
        <v/>
      </c>
    </row>
    <row r="299" spans="1:78">
      <c r="A299" s="106" t="e">
        <f>MATRIX!A299</f>
        <v>#N/A</v>
      </c>
      <c r="B299" s="11" t="e">
        <f>IF(MATRIX!B299&lt;&gt;0,MATRIX!B299,"-")</f>
        <v>#N/A</v>
      </c>
      <c r="D299" t="b">
        <f>ISNUMBER(MATRIX!K299)</f>
        <v>0</v>
      </c>
      <c r="E299" t="b">
        <f>ISNUMBER(MATRIX!L299)</f>
        <v>0</v>
      </c>
      <c r="F299" t="b">
        <f>ISNUMBER(MATRIX!M299)</f>
        <v>0</v>
      </c>
      <c r="H299" t="b">
        <f>ISNUMBER(MATRIX!Q299)</f>
        <v>0</v>
      </c>
      <c r="I299" t="b">
        <f>ISNUMBER(MATRIX!R299)</f>
        <v>0</v>
      </c>
      <c r="K299" t="e">
        <f>AND(WLT&lt;=MATRIX!K299,MATRIX!K299&lt;=PIU*WLT)</f>
        <v>#N/A</v>
      </c>
      <c r="L299" t="e">
        <f>AND(WLT&lt;=MATRIX!L299,MATRIX!L299&lt;=PIU*WLT)</f>
        <v>#N/A</v>
      </c>
      <c r="M299" t="e">
        <f>AND(WLT&lt;=MATRIX!M299,MATRIX!M299&lt;=PIU*WLT)</f>
        <v>#N/A</v>
      </c>
      <c r="O299" t="e">
        <f>AND(WLT&lt;=MATRIX!Q299,MATRIX!Q299&lt;=PIU*WLT)</f>
        <v>#N/A</v>
      </c>
      <c r="P299" t="e">
        <f>AND(WLT&lt;=MATRIX!R299,MATRIX!R299&lt;=PIU*WLT)</f>
        <v>#N/A</v>
      </c>
      <c r="R299" t="b">
        <f t="shared" ref="R299:R315" si="166">AND(OHM8MENO&lt;=ZLT,ZLT&lt;=OHM8PIU)</f>
        <v>1</v>
      </c>
      <c r="S299" t="b">
        <f t="shared" ref="S299:S315" si="167">AND(OHM4MENO&lt;=ZLT,ZLT&lt;=OHM4PIU)</f>
        <v>0</v>
      </c>
      <c r="T299" t="b">
        <f t="shared" ref="T299:T315" si="168">AND(OHM2MENO&lt;=ZLT,ZLT&lt;=OHM2PIU)</f>
        <v>0</v>
      </c>
      <c r="V299" s="1" t="e">
        <f>IF(AND(ISNUMBER(MATRIX!$F299),MATRIX!$F299&lt;&gt;0),NLT/MATRIX!$F299,"ERROR")</f>
        <v>#N/A</v>
      </c>
      <c r="X299" s="1" t="e">
        <f t="shared" si="149"/>
        <v>#N/A</v>
      </c>
      <c r="Y299" s="1" t="e">
        <f t="shared" si="150"/>
        <v>#N/A</v>
      </c>
      <c r="Z299" s="1" t="e">
        <f t="shared" si="151"/>
        <v>#N/A</v>
      </c>
      <c r="AB299" s="1" t="e">
        <f t="shared" si="152"/>
        <v>#N/A</v>
      </c>
      <c r="AC299" s="1" t="e">
        <f t="shared" si="153"/>
        <v>#N/A</v>
      </c>
      <c r="AE299" s="64" t="e">
        <f t="shared" si="154"/>
        <v>#N/A</v>
      </c>
      <c r="AF299" s="64" t="str">
        <f t="shared" si="155"/>
        <v/>
      </c>
      <c r="AH299" s="62" t="str">
        <f>IF(ISNUMBER(AE299),AE299*MATRIX!E299,"-")</f>
        <v>-</v>
      </c>
      <c r="AJ299" s="215" t="str">
        <f>IF(ISNUMBER($AE299),IF(KP="kg",AE299*MATRIX!CB299,AE299*MATRIX!CB299*2.2),"-")</f>
        <v>-</v>
      </c>
      <c r="AK299" s="65" t="str">
        <f t="shared" si="156"/>
        <v/>
      </c>
      <c r="AM299" s="1" t="e">
        <f>IF(V299&lt;&gt;0,IF(COUNT(X299:Z299),IF(R299,MATRIX!K299,IF(S299,MATRIX!L299,IF(T299,MATRIX!M299,S))),IF(COUNT(AB299:AC299),IF(R299,MATRIX!Q299,IF(S299,MATRIX!R299,"--")),"---")),"")</f>
        <v>#N/A</v>
      </c>
      <c r="AO299" s="70" t="e">
        <f>IF(V299&lt;&gt;0,IF(COUNT(X299:Z299),AM299*AE299*MATRIX!F299,IF(COUNT(AB299:AC299),AM299*AE299*MATRIX!F299/2,"")),"")</f>
        <v>#N/A</v>
      </c>
      <c r="AQ299" s="40" t="str">
        <f>IF(ISNUMBER($AE299),IF(ISNUMBER(MATRIX!U299),IF(MATRIX!U299-INT(MATRIX!U299)=0,MATRIX!U299,"("&amp;MATRIX!U299&amp;")"),"n/a"),"")</f>
        <v/>
      </c>
      <c r="AR299" s="77"/>
      <c r="AS299" s="81" t="str">
        <f>IF(ISNUMBER(AE299), IF(ISNUMBER(MATRIX!AD299),AE299*MATRIX!AD299,"n/a"),"")</f>
        <v/>
      </c>
      <c r="AT299" s="77"/>
      <c r="AU299" s="83" t="str">
        <f>IF(ISNUMBER($AE299), IF(ISNUMBER(MATRIX!AF299),$AE299*MATRIX!AF299,"n/a"),"")</f>
        <v/>
      </c>
      <c r="AV299" s="77"/>
      <c r="AW299" s="81" t="str">
        <f>IF(ISNUMBER($AE299), IF(ISNUMBER(MATRIX!AP299),$AE299*MATRIX!AP299,"n/a"),"")</f>
        <v/>
      </c>
      <c r="AX299" s="77" t="s">
        <v>434</v>
      </c>
      <c r="AY299" s="83" t="str">
        <f>IF(ISNUMBER($AE299), IF(ISNUMBER(MATRIX!AR299),$AE299*MATRIX!AR299,"n/a"),"")</f>
        <v/>
      </c>
      <c r="BA299" s="217" t="str">
        <f>IF(ISNUMBER($AE299), IF(MV&gt;200,IF(ISNUMBER(MATRIX!CL299),MATRIX!CL299,"n/a"),IF(ISNUMBER(MATRIX!CH299),MATRIX!CH299,"n/a")),"")</f>
        <v/>
      </c>
      <c r="BB299" s="1"/>
      <c r="BC299" s="1" t="str">
        <f>IF(ISNUMBER(AE299),IF(AND(ISNUMBER('Lo-Z-OUTPUT'!BA299),'Lo-Z-OUTPUT'!BA299&lt;&gt;0),'Lo-Z-OUTPUT'!BA299,'Lo-Z-INPUT'!$K$15*'Lo-Z-INPUT'!$K$7),"")</f>
        <v/>
      </c>
      <c r="BD299" s="1"/>
      <c r="BE299" s="161" t="str">
        <f t="shared" si="157"/>
        <v/>
      </c>
      <c r="BF299" s="1"/>
      <c r="BG299" s="124" t="str">
        <f>IF(ISNUMBER($AE299),IF(MV&lt;200,IF(ISNUMBER(MATRIX!AE299),ROUND((MATRIX!AE299*IDLE/1000)*CKWH,2),"-"),IF(ISNUMBER(MATRIX!AQ299),ROUND((MATRIX!AQ299*IDLE/1000)*CKWH,2),"-")),"")</f>
        <v/>
      </c>
      <c r="BH299" s="125" t="str">
        <f t="shared" si="158"/>
        <v/>
      </c>
      <c r="BJ299" s="105" t="str">
        <f>IF(ISNUMBER($AE299),IF(MV&lt;200,IF(ISNUMBER(MATRIX!AG299),ROUND((MATRIX!AG299/1000)*RUNNING*CKWH,2),"-"),IF(ISNUMBER(MATRIX!AS299),ROUND((MATRIX!AS299/1000)*RUNNING*CKWH,2),"-")),"")</f>
        <v/>
      </c>
      <c r="BK299" s="126" t="str">
        <f t="shared" si="159"/>
        <v/>
      </c>
      <c r="BM299" s="129" t="str">
        <f t="shared" si="160"/>
        <v/>
      </c>
      <c r="BN299" s="127" t="str">
        <f t="shared" si="161"/>
        <v/>
      </c>
      <c r="BP299" s="101" t="str">
        <f>IF(ISNUMBER(AE299),IF(ISNUMBER(MATRIX!BU299),AE299*MATRIX!BU299,"n/a"),"")</f>
        <v/>
      </c>
      <c r="BQ299" s="72"/>
      <c r="BR299" s="72" t="str">
        <f>IF(ISNUMBER(AE299),IF(ISNUMBER(MATRIX!BV299*BE299),AE299*MATRIX!BV299*BE299,"n/a"),"")</f>
        <v/>
      </c>
      <c r="BS299" s="72"/>
      <c r="BT299" s="100" t="str">
        <f t="shared" si="162"/>
        <v/>
      </c>
      <c r="BU299" s="96"/>
      <c r="BV299" s="157" t="str">
        <f t="shared" si="163"/>
        <v/>
      </c>
      <c r="BW299" s="158" t="str">
        <f t="shared" si="164"/>
        <v/>
      </c>
      <c r="BY299" s="85" t="str">
        <f>IF(ISNUMBER(AE299),IF(ISNUMBER(MATRIX!Y299),MATRIX!Y299,"n/a"),"")</f>
        <v/>
      </c>
      <c r="BZ299" s="86" t="str">
        <f t="shared" si="165"/>
        <v/>
      </c>
    </row>
    <row r="300" spans="1:78">
      <c r="A300" s="106" t="e">
        <f>MATRIX!A300</f>
        <v>#N/A</v>
      </c>
      <c r="B300" s="11" t="e">
        <f>IF(MATRIX!B300&lt;&gt;0,MATRIX!B300,"-")</f>
        <v>#N/A</v>
      </c>
      <c r="D300" t="b">
        <f>ISNUMBER(MATRIX!K300)</f>
        <v>0</v>
      </c>
      <c r="E300" t="b">
        <f>ISNUMBER(MATRIX!L300)</f>
        <v>0</v>
      </c>
      <c r="F300" t="b">
        <f>ISNUMBER(MATRIX!M300)</f>
        <v>0</v>
      </c>
      <c r="H300" t="b">
        <f>ISNUMBER(MATRIX!Q300)</f>
        <v>0</v>
      </c>
      <c r="I300" t="b">
        <f>ISNUMBER(MATRIX!R300)</f>
        <v>0</v>
      </c>
      <c r="K300" t="e">
        <f>AND(WLT&lt;=MATRIX!K300,MATRIX!K300&lt;=PIU*WLT)</f>
        <v>#N/A</v>
      </c>
      <c r="L300" t="e">
        <f>AND(WLT&lt;=MATRIX!L300,MATRIX!L300&lt;=PIU*WLT)</f>
        <v>#N/A</v>
      </c>
      <c r="M300" t="e">
        <f>AND(WLT&lt;=MATRIX!M300,MATRIX!M300&lt;=PIU*WLT)</f>
        <v>#N/A</v>
      </c>
      <c r="O300" t="e">
        <f>AND(WLT&lt;=MATRIX!Q300,MATRIX!Q300&lt;=PIU*WLT)</f>
        <v>#N/A</v>
      </c>
      <c r="P300" t="e">
        <f>AND(WLT&lt;=MATRIX!R300,MATRIX!R300&lt;=PIU*WLT)</f>
        <v>#N/A</v>
      </c>
      <c r="R300" t="b">
        <f t="shared" si="166"/>
        <v>1</v>
      </c>
      <c r="S300" t="b">
        <f t="shared" si="167"/>
        <v>0</v>
      </c>
      <c r="T300" t="b">
        <f t="shared" si="168"/>
        <v>0</v>
      </c>
      <c r="V300" s="1" t="e">
        <f>IF(AND(ISNUMBER(MATRIX!$F300),MATRIX!$F300&lt;&gt;0),NLT/MATRIX!$F300,"ERROR")</f>
        <v>#N/A</v>
      </c>
      <c r="X300" s="1" t="e">
        <f t="shared" si="149"/>
        <v>#N/A</v>
      </c>
      <c r="Y300" s="1" t="e">
        <f t="shared" si="150"/>
        <v>#N/A</v>
      </c>
      <c r="Z300" s="1" t="e">
        <f t="shared" si="151"/>
        <v>#N/A</v>
      </c>
      <c r="AB300" s="1" t="e">
        <f t="shared" si="152"/>
        <v>#N/A</v>
      </c>
      <c r="AC300" s="1" t="e">
        <f t="shared" si="153"/>
        <v>#N/A</v>
      </c>
      <c r="AE300" s="64" t="e">
        <f t="shared" si="154"/>
        <v>#N/A</v>
      </c>
      <c r="AF300" s="64" t="str">
        <f t="shared" si="155"/>
        <v/>
      </c>
      <c r="AH300" s="62" t="str">
        <f>IF(ISNUMBER(AE300),AE300*MATRIX!E300,"-")</f>
        <v>-</v>
      </c>
      <c r="AJ300" s="215" t="str">
        <f>IF(ISNUMBER($AE300),IF(KP="kg",AE300*MATRIX!CB300,AE300*MATRIX!CB300*2.2),"-")</f>
        <v>-</v>
      </c>
      <c r="AK300" s="65" t="str">
        <f t="shared" si="156"/>
        <v/>
      </c>
      <c r="AM300" s="1" t="e">
        <f>IF(V300&lt;&gt;0,IF(COUNT(X300:Z300),IF(R300,MATRIX!K300,IF(S300,MATRIX!L300,IF(T300,MATRIX!M300,S))),IF(COUNT(AB300:AC300),IF(R300,MATRIX!Q300,IF(S300,MATRIX!R300,"--")),"---")),"")</f>
        <v>#N/A</v>
      </c>
      <c r="AO300" s="70" t="e">
        <f>IF(V300&lt;&gt;0,IF(COUNT(X300:Z300),AM300*AE300*MATRIX!F300,IF(COUNT(AB300:AC300),AM300*AE300*MATRIX!F300/2,"")),"")</f>
        <v>#N/A</v>
      </c>
      <c r="AQ300" s="40" t="str">
        <f>IF(ISNUMBER($AE300),IF(ISNUMBER(MATRIX!U300),IF(MATRIX!U300-INT(MATRIX!U300)=0,MATRIX!U300,"("&amp;MATRIX!U300&amp;")"),"n/a"),"")</f>
        <v/>
      </c>
      <c r="AR300" s="77"/>
      <c r="AS300" s="81" t="str">
        <f>IF(ISNUMBER(AE300), IF(ISNUMBER(MATRIX!AD300),AE300*MATRIX!AD300,"n/a"),"")</f>
        <v/>
      </c>
      <c r="AT300" s="77"/>
      <c r="AU300" s="83" t="str">
        <f>IF(ISNUMBER($AE300), IF(ISNUMBER(MATRIX!AF300),$AE300*MATRIX!AF300,"n/a"),"")</f>
        <v/>
      </c>
      <c r="AV300" s="77"/>
      <c r="AW300" s="81" t="str">
        <f>IF(ISNUMBER($AE300), IF(ISNUMBER(MATRIX!AP300),$AE300*MATRIX!AP300,"n/a"),"")</f>
        <v/>
      </c>
      <c r="AX300" s="77" t="s">
        <v>434</v>
      </c>
      <c r="AY300" s="83" t="str">
        <f>IF(ISNUMBER($AE300), IF(ISNUMBER(MATRIX!AR300),$AE300*MATRIX!AR300,"n/a"),"")</f>
        <v/>
      </c>
      <c r="BA300" s="217" t="str">
        <f>IF(ISNUMBER($AE300), IF(MV&gt;200,IF(ISNUMBER(MATRIX!CL300),MATRIX!CL300,"n/a"),IF(ISNUMBER(MATRIX!CH300),MATRIX!CH300,"n/a")),"")</f>
        <v/>
      </c>
      <c r="BB300" s="1"/>
      <c r="BC300" s="1" t="str">
        <f>IF(ISNUMBER(AE300),IF(AND(ISNUMBER('Lo-Z-OUTPUT'!BA300),'Lo-Z-OUTPUT'!BA300&lt;&gt;0),'Lo-Z-OUTPUT'!BA300,'Lo-Z-INPUT'!$K$15*'Lo-Z-INPUT'!$K$7),"")</f>
        <v/>
      </c>
      <c r="BD300" s="1"/>
      <c r="BE300" s="161" t="str">
        <f t="shared" si="157"/>
        <v/>
      </c>
      <c r="BF300" s="1"/>
      <c r="BG300" s="124" t="str">
        <f>IF(ISNUMBER($AE300),IF(MV&lt;200,IF(ISNUMBER(MATRIX!AE300),ROUND((MATRIX!AE300*IDLE/1000)*CKWH,2),"-"),IF(ISNUMBER(MATRIX!AQ300),ROUND((MATRIX!AQ300*IDLE/1000)*CKWH,2),"-")),"")</f>
        <v/>
      </c>
      <c r="BH300" s="125" t="str">
        <f t="shared" si="158"/>
        <v/>
      </c>
      <c r="BJ300" s="105" t="str">
        <f>IF(ISNUMBER($AE300),IF(MV&lt;200,IF(ISNUMBER(MATRIX!AG300),ROUND((MATRIX!AG300/1000)*RUNNING*CKWH,2),"-"),IF(ISNUMBER(MATRIX!AS300),ROUND((MATRIX!AS300/1000)*RUNNING*CKWH,2),"-")),"")</f>
        <v/>
      </c>
      <c r="BK300" s="126" t="str">
        <f t="shared" si="159"/>
        <v/>
      </c>
      <c r="BM300" s="129" t="str">
        <f t="shared" si="160"/>
        <v/>
      </c>
      <c r="BN300" s="127" t="str">
        <f t="shared" si="161"/>
        <v/>
      </c>
      <c r="BP300" s="101" t="str">
        <f>IF(ISNUMBER(AE300),IF(ISNUMBER(MATRIX!BU300),AE300*MATRIX!BU300,"n/a"),"")</f>
        <v/>
      </c>
      <c r="BQ300" s="72"/>
      <c r="BR300" s="72" t="str">
        <f>IF(ISNUMBER(AE300),IF(ISNUMBER(MATRIX!BV300*BE300),AE300*MATRIX!BV300*BE300,"n/a"),"")</f>
        <v/>
      </c>
      <c r="BS300" s="72"/>
      <c r="BT300" s="100" t="str">
        <f t="shared" si="162"/>
        <v/>
      </c>
      <c r="BU300" s="96"/>
      <c r="BV300" s="157" t="str">
        <f t="shared" si="163"/>
        <v/>
      </c>
      <c r="BW300" s="158" t="str">
        <f t="shared" si="164"/>
        <v/>
      </c>
      <c r="BY300" s="85" t="str">
        <f>IF(ISNUMBER(AE300),IF(ISNUMBER(MATRIX!Y300),MATRIX!Y300,"n/a"),"")</f>
        <v/>
      </c>
      <c r="BZ300" s="86" t="str">
        <f t="shared" si="165"/>
        <v/>
      </c>
    </row>
    <row r="301" spans="1:78">
      <c r="A301" s="106" t="e">
        <f>MATRIX!A301</f>
        <v>#N/A</v>
      </c>
      <c r="B301" s="11" t="e">
        <f>IF(MATRIX!B301&lt;&gt;0,MATRIX!B301,"-")</f>
        <v>#N/A</v>
      </c>
      <c r="D301" t="b">
        <f>ISNUMBER(MATRIX!K301)</f>
        <v>0</v>
      </c>
      <c r="E301" t="b">
        <f>ISNUMBER(MATRIX!L301)</f>
        <v>0</v>
      </c>
      <c r="F301" t="b">
        <f>ISNUMBER(MATRIX!M301)</f>
        <v>0</v>
      </c>
      <c r="H301" t="b">
        <f>ISNUMBER(MATRIX!Q301)</f>
        <v>0</v>
      </c>
      <c r="I301" t="b">
        <f>ISNUMBER(MATRIX!R301)</f>
        <v>0</v>
      </c>
      <c r="K301" t="e">
        <f>AND(WLT&lt;=MATRIX!K301,MATRIX!K301&lt;=PIU*WLT)</f>
        <v>#N/A</v>
      </c>
      <c r="L301" t="e">
        <f>AND(WLT&lt;=MATRIX!L301,MATRIX!L301&lt;=PIU*WLT)</f>
        <v>#N/A</v>
      </c>
      <c r="M301" t="e">
        <f>AND(WLT&lt;=MATRIX!M301,MATRIX!M301&lt;=PIU*WLT)</f>
        <v>#N/A</v>
      </c>
      <c r="O301" t="e">
        <f>AND(WLT&lt;=MATRIX!Q301,MATRIX!Q301&lt;=PIU*WLT)</f>
        <v>#N/A</v>
      </c>
      <c r="P301" t="e">
        <f>AND(WLT&lt;=MATRIX!R301,MATRIX!R301&lt;=PIU*WLT)</f>
        <v>#N/A</v>
      </c>
      <c r="R301" t="b">
        <f t="shared" si="166"/>
        <v>1</v>
      </c>
      <c r="S301" t="b">
        <f t="shared" si="167"/>
        <v>0</v>
      </c>
      <c r="T301" t="b">
        <f t="shared" si="168"/>
        <v>0</v>
      </c>
      <c r="V301" s="1" t="e">
        <f>IF(AND(ISNUMBER(MATRIX!$F301),MATRIX!$F301&lt;&gt;0),NLT/MATRIX!$F301,"ERROR")</f>
        <v>#N/A</v>
      </c>
      <c r="X301" s="1" t="e">
        <f t="shared" si="149"/>
        <v>#N/A</v>
      </c>
      <c r="Y301" s="1" t="e">
        <f t="shared" si="150"/>
        <v>#N/A</v>
      </c>
      <c r="Z301" s="1" t="e">
        <f t="shared" si="151"/>
        <v>#N/A</v>
      </c>
      <c r="AB301" s="1" t="e">
        <f t="shared" si="152"/>
        <v>#N/A</v>
      </c>
      <c r="AC301" s="1" t="e">
        <f t="shared" si="153"/>
        <v>#N/A</v>
      </c>
      <c r="AE301" s="64" t="e">
        <f t="shared" si="154"/>
        <v>#N/A</v>
      </c>
      <c r="AF301" s="64" t="str">
        <f t="shared" si="155"/>
        <v/>
      </c>
      <c r="AH301" s="62" t="str">
        <f>IF(ISNUMBER(AE301),AE301*MATRIX!E301,"-")</f>
        <v>-</v>
      </c>
      <c r="AJ301" s="215" t="str">
        <f>IF(ISNUMBER($AE301),IF(KP="kg",AE301*MATRIX!CB301,AE301*MATRIX!CB301*2.2),"-")</f>
        <v>-</v>
      </c>
      <c r="AK301" s="65" t="str">
        <f t="shared" si="156"/>
        <v/>
      </c>
      <c r="AM301" s="1" t="e">
        <f>IF(V301&lt;&gt;0,IF(COUNT(X301:Z301),IF(R301,MATRIX!K301,IF(S301,MATRIX!L301,IF(T301,MATRIX!M301,S))),IF(COUNT(AB301:AC301),IF(R301,MATRIX!Q301,IF(S301,MATRIX!R301,"--")),"---")),"")</f>
        <v>#N/A</v>
      </c>
      <c r="AO301" s="70" t="e">
        <f>IF(V301&lt;&gt;0,IF(COUNT(X301:Z301),AM301*AE301*MATRIX!F301,IF(COUNT(AB301:AC301),AM301*AE301*MATRIX!F301/2,"")),"")</f>
        <v>#N/A</v>
      </c>
      <c r="AQ301" s="40" t="str">
        <f>IF(ISNUMBER($AE301),IF(ISNUMBER(MATRIX!U301),IF(MATRIX!U301-INT(MATRIX!U301)=0,MATRIX!U301,"("&amp;MATRIX!U301&amp;")"),"n/a"),"")</f>
        <v/>
      </c>
      <c r="AR301" s="77"/>
      <c r="AS301" s="81" t="str">
        <f>IF(ISNUMBER(AE301), IF(ISNUMBER(MATRIX!AD301),AE301*MATRIX!AD301,"n/a"),"")</f>
        <v/>
      </c>
      <c r="AT301" s="77"/>
      <c r="AU301" s="83" t="str">
        <f>IF(ISNUMBER($AE301), IF(ISNUMBER(MATRIX!AF301),$AE301*MATRIX!AF301,"n/a"),"")</f>
        <v/>
      </c>
      <c r="AV301" s="77"/>
      <c r="AW301" s="81" t="str">
        <f>IF(ISNUMBER($AE301), IF(ISNUMBER(MATRIX!AP301),$AE301*MATRIX!AP301,"n/a"),"")</f>
        <v/>
      </c>
      <c r="AX301" s="77" t="s">
        <v>434</v>
      </c>
      <c r="AY301" s="83" t="str">
        <f>IF(ISNUMBER($AE301), IF(ISNUMBER(MATRIX!AR301),$AE301*MATRIX!AR301,"n/a"),"")</f>
        <v/>
      </c>
      <c r="BA301" s="217" t="str">
        <f>IF(ISNUMBER($AE301), IF(MV&gt;200,IF(ISNUMBER(MATRIX!CL301),MATRIX!CL301,"n/a"),IF(ISNUMBER(MATRIX!CH301),MATRIX!CH301,"n/a")),"")</f>
        <v/>
      </c>
      <c r="BB301" s="1"/>
      <c r="BC301" s="1" t="str">
        <f>IF(ISNUMBER(AE301),IF(AND(ISNUMBER('Lo-Z-OUTPUT'!BA301),'Lo-Z-OUTPUT'!BA301&lt;&gt;0),'Lo-Z-OUTPUT'!BA301,'Lo-Z-INPUT'!$K$15*'Lo-Z-INPUT'!$K$7),"")</f>
        <v/>
      </c>
      <c r="BD301" s="1"/>
      <c r="BE301" s="161" t="str">
        <f t="shared" si="157"/>
        <v/>
      </c>
      <c r="BF301" s="1"/>
      <c r="BG301" s="124" t="str">
        <f>IF(ISNUMBER($AE301),IF(MV&lt;200,IF(ISNUMBER(MATRIX!AE301),ROUND((MATRIX!AE301*IDLE/1000)*CKWH,2),"-"),IF(ISNUMBER(MATRIX!AQ301),ROUND((MATRIX!AQ301*IDLE/1000)*CKWH,2),"-")),"")</f>
        <v/>
      </c>
      <c r="BH301" s="125" t="str">
        <f t="shared" si="158"/>
        <v/>
      </c>
      <c r="BJ301" s="105" t="str">
        <f>IF(ISNUMBER($AE301),IF(MV&lt;200,IF(ISNUMBER(MATRIX!AG301),ROUND((MATRIX!AG301/1000)*RUNNING*CKWH,2),"-"),IF(ISNUMBER(MATRIX!AS301),ROUND((MATRIX!AS301/1000)*RUNNING*CKWH,2),"-")),"")</f>
        <v/>
      </c>
      <c r="BK301" s="126" t="str">
        <f t="shared" si="159"/>
        <v/>
      </c>
      <c r="BM301" s="129" t="str">
        <f t="shared" si="160"/>
        <v/>
      </c>
      <c r="BN301" s="127" t="str">
        <f t="shared" si="161"/>
        <v/>
      </c>
      <c r="BP301" s="101" t="str">
        <f>IF(ISNUMBER(AE301),IF(ISNUMBER(MATRIX!BU301),AE301*MATRIX!BU301,"n/a"),"")</f>
        <v/>
      </c>
      <c r="BQ301" s="72"/>
      <c r="BR301" s="72" t="str">
        <f>IF(ISNUMBER(AE301),IF(ISNUMBER(MATRIX!BV301*BE301),AE301*MATRIX!BV301*BE301,"n/a"),"")</f>
        <v/>
      </c>
      <c r="BS301" s="72"/>
      <c r="BT301" s="100" t="str">
        <f t="shared" si="162"/>
        <v/>
      </c>
      <c r="BU301" s="96"/>
      <c r="BV301" s="157" t="str">
        <f t="shared" si="163"/>
        <v/>
      </c>
      <c r="BW301" s="158" t="str">
        <f t="shared" si="164"/>
        <v/>
      </c>
      <c r="BY301" s="85" t="str">
        <f>IF(ISNUMBER(AE301),IF(ISNUMBER(MATRIX!Y301),MATRIX!Y301,"n/a"),"")</f>
        <v/>
      </c>
      <c r="BZ301" s="86" t="str">
        <f t="shared" si="165"/>
        <v/>
      </c>
    </row>
    <row r="302" spans="1:78">
      <c r="A302" s="106" t="e">
        <f>MATRIX!A302</f>
        <v>#N/A</v>
      </c>
      <c r="B302" s="11" t="e">
        <f>IF(MATRIX!B302&lt;&gt;0,MATRIX!B302,"-")</f>
        <v>#N/A</v>
      </c>
      <c r="D302" t="b">
        <f>ISNUMBER(MATRIX!K302)</f>
        <v>0</v>
      </c>
      <c r="E302" t="b">
        <f>ISNUMBER(MATRIX!L302)</f>
        <v>0</v>
      </c>
      <c r="F302" t="b">
        <f>ISNUMBER(MATRIX!M302)</f>
        <v>0</v>
      </c>
      <c r="H302" t="b">
        <f>ISNUMBER(MATRIX!Q302)</f>
        <v>0</v>
      </c>
      <c r="I302" t="b">
        <f>ISNUMBER(MATRIX!R302)</f>
        <v>0</v>
      </c>
      <c r="K302" t="e">
        <f>AND(WLT&lt;=MATRIX!K302,MATRIX!K302&lt;=PIU*WLT)</f>
        <v>#N/A</v>
      </c>
      <c r="L302" t="e">
        <f>AND(WLT&lt;=MATRIX!L302,MATRIX!L302&lt;=PIU*WLT)</f>
        <v>#N/A</v>
      </c>
      <c r="M302" t="e">
        <f>AND(WLT&lt;=MATRIX!M302,MATRIX!M302&lt;=PIU*WLT)</f>
        <v>#N/A</v>
      </c>
      <c r="O302" t="e">
        <f>AND(WLT&lt;=MATRIX!Q302,MATRIX!Q302&lt;=PIU*WLT)</f>
        <v>#N/A</v>
      </c>
      <c r="P302" t="e">
        <f>AND(WLT&lt;=MATRIX!R302,MATRIX!R302&lt;=PIU*WLT)</f>
        <v>#N/A</v>
      </c>
      <c r="R302" t="b">
        <f t="shared" si="166"/>
        <v>1</v>
      </c>
      <c r="S302" t="b">
        <f t="shared" si="167"/>
        <v>0</v>
      </c>
      <c r="T302" t="b">
        <f t="shared" si="168"/>
        <v>0</v>
      </c>
      <c r="V302" s="1" t="e">
        <f>IF(AND(ISNUMBER(MATRIX!$F302),MATRIX!$F302&lt;&gt;0),NLT/MATRIX!$F302,"ERROR")</f>
        <v>#N/A</v>
      </c>
      <c r="X302" s="1" t="e">
        <f t="shared" si="149"/>
        <v>#N/A</v>
      </c>
      <c r="Y302" s="1" t="e">
        <f t="shared" si="150"/>
        <v>#N/A</v>
      </c>
      <c r="Z302" s="1" t="e">
        <f t="shared" si="151"/>
        <v>#N/A</v>
      </c>
      <c r="AB302" s="1" t="e">
        <f t="shared" si="152"/>
        <v>#N/A</v>
      </c>
      <c r="AC302" s="1" t="e">
        <f t="shared" si="153"/>
        <v>#N/A</v>
      </c>
      <c r="AE302" s="64" t="e">
        <f t="shared" si="154"/>
        <v>#N/A</v>
      </c>
      <c r="AF302" s="64" t="str">
        <f t="shared" si="155"/>
        <v/>
      </c>
      <c r="AH302" s="62" t="str">
        <f>IF(ISNUMBER(AE302),AE302*MATRIX!E302,"-")</f>
        <v>-</v>
      </c>
      <c r="AJ302" s="215" t="str">
        <f>IF(ISNUMBER($AE302),IF(KP="kg",AE302*MATRIX!CB302,AE302*MATRIX!CB302*2.2),"-")</f>
        <v>-</v>
      </c>
      <c r="AK302" s="65" t="str">
        <f t="shared" si="156"/>
        <v/>
      </c>
      <c r="AM302" s="1" t="e">
        <f>IF(V302&lt;&gt;0,IF(COUNT(X302:Z302),IF(R302,MATRIX!K302,IF(S302,MATRIX!L302,IF(T302,MATRIX!M302,S))),IF(COUNT(AB302:AC302),IF(R302,MATRIX!Q302,IF(S302,MATRIX!R302,"--")),"---")),"")</f>
        <v>#N/A</v>
      </c>
      <c r="AO302" s="70" t="e">
        <f>IF(V302&lt;&gt;0,IF(COUNT(X302:Z302),AM302*AE302*MATRIX!F302,IF(COUNT(AB302:AC302),AM302*AE302*MATRIX!F302/2,"")),"")</f>
        <v>#N/A</v>
      </c>
      <c r="AQ302" s="40" t="str">
        <f>IF(ISNUMBER($AE302),IF(ISNUMBER(MATRIX!U302),IF(MATRIX!U302-INT(MATRIX!U302)=0,MATRIX!U302,"("&amp;MATRIX!U302&amp;")"),"n/a"),"")</f>
        <v/>
      </c>
      <c r="AR302" s="77"/>
      <c r="AS302" s="81" t="str">
        <f>IF(ISNUMBER(AE302), IF(ISNUMBER(MATRIX!AD302),AE302*MATRIX!AD302,"n/a"),"")</f>
        <v/>
      </c>
      <c r="AT302" s="77"/>
      <c r="AU302" s="83" t="str">
        <f>IF(ISNUMBER($AE302), IF(ISNUMBER(MATRIX!AF302),$AE302*MATRIX!AF302,"n/a"),"")</f>
        <v/>
      </c>
      <c r="AV302" s="77"/>
      <c r="AW302" s="81" t="str">
        <f>IF(ISNUMBER($AE302), IF(ISNUMBER(MATRIX!AP302),$AE302*MATRIX!AP302,"n/a"),"")</f>
        <v/>
      </c>
      <c r="AX302" s="77" t="s">
        <v>434</v>
      </c>
      <c r="AY302" s="83" t="str">
        <f>IF(ISNUMBER($AE302), IF(ISNUMBER(MATRIX!AR302),$AE302*MATRIX!AR302,"n/a"),"")</f>
        <v/>
      </c>
      <c r="BA302" s="217" t="str">
        <f>IF(ISNUMBER($AE302), IF(MV&gt;200,IF(ISNUMBER(MATRIX!CL302),MATRIX!CL302,"n/a"),IF(ISNUMBER(MATRIX!CH302),MATRIX!CH302,"n/a")),"")</f>
        <v/>
      </c>
      <c r="BB302" s="1"/>
      <c r="BC302" s="1" t="str">
        <f>IF(ISNUMBER(AE302),IF(AND(ISNUMBER('Lo-Z-OUTPUT'!BA302),'Lo-Z-OUTPUT'!BA302&lt;&gt;0),'Lo-Z-OUTPUT'!BA302,'Lo-Z-INPUT'!$K$15*'Lo-Z-INPUT'!$K$7),"")</f>
        <v/>
      </c>
      <c r="BD302" s="1"/>
      <c r="BE302" s="161" t="str">
        <f t="shared" si="157"/>
        <v/>
      </c>
      <c r="BF302" s="1"/>
      <c r="BG302" s="124" t="str">
        <f>IF(ISNUMBER($AE302),IF(MV&lt;200,IF(ISNUMBER(MATRIX!AE302),ROUND((MATRIX!AE302*IDLE/1000)*CKWH,2),"-"),IF(ISNUMBER(MATRIX!AQ302),ROUND((MATRIX!AQ302*IDLE/1000)*CKWH,2),"-")),"")</f>
        <v/>
      </c>
      <c r="BH302" s="125" t="str">
        <f t="shared" si="158"/>
        <v/>
      </c>
      <c r="BJ302" s="105" t="str">
        <f>IF(ISNUMBER($AE302),IF(MV&lt;200,IF(ISNUMBER(MATRIX!AG302),ROUND((MATRIX!AG302/1000)*RUNNING*CKWH,2),"-"),IF(ISNUMBER(MATRIX!AS302),ROUND((MATRIX!AS302/1000)*RUNNING*CKWH,2),"-")),"")</f>
        <v/>
      </c>
      <c r="BK302" s="126" t="str">
        <f t="shared" si="159"/>
        <v/>
      </c>
      <c r="BM302" s="129" t="str">
        <f t="shared" si="160"/>
        <v/>
      </c>
      <c r="BN302" s="127" t="str">
        <f t="shared" si="161"/>
        <v/>
      </c>
      <c r="BP302" s="101" t="str">
        <f>IF(ISNUMBER(AE302),IF(ISNUMBER(MATRIX!BU302),AE302*MATRIX!BU302,"n/a"),"")</f>
        <v/>
      </c>
      <c r="BQ302" s="72"/>
      <c r="BR302" s="72" t="str">
        <f>IF(ISNUMBER(AE302),IF(ISNUMBER(MATRIX!BV302*BE302),AE302*MATRIX!BV302*BE302,"n/a"),"")</f>
        <v/>
      </c>
      <c r="BS302" s="72"/>
      <c r="BT302" s="100" t="str">
        <f t="shared" si="162"/>
        <v/>
      </c>
      <c r="BU302" s="96"/>
      <c r="BV302" s="157" t="str">
        <f t="shared" si="163"/>
        <v/>
      </c>
      <c r="BW302" s="158" t="str">
        <f t="shared" si="164"/>
        <v/>
      </c>
      <c r="BY302" s="85" t="str">
        <f>IF(ISNUMBER(AE302),IF(ISNUMBER(MATRIX!Y302),MATRIX!Y302,"n/a"),"")</f>
        <v/>
      </c>
      <c r="BZ302" s="86" t="str">
        <f t="shared" si="165"/>
        <v/>
      </c>
    </row>
    <row r="303" spans="1:78">
      <c r="A303" s="106" t="e">
        <f>MATRIX!A303</f>
        <v>#N/A</v>
      </c>
      <c r="B303" s="11" t="e">
        <f>IF(MATRIX!B303&lt;&gt;0,MATRIX!B303,"-")</f>
        <v>#N/A</v>
      </c>
      <c r="D303" t="b">
        <f>ISNUMBER(MATRIX!K303)</f>
        <v>0</v>
      </c>
      <c r="E303" t="b">
        <f>ISNUMBER(MATRIX!L303)</f>
        <v>0</v>
      </c>
      <c r="F303" t="b">
        <f>ISNUMBER(MATRIX!M303)</f>
        <v>0</v>
      </c>
      <c r="H303" t="b">
        <f>ISNUMBER(MATRIX!Q303)</f>
        <v>0</v>
      </c>
      <c r="I303" t="b">
        <f>ISNUMBER(MATRIX!R303)</f>
        <v>0</v>
      </c>
      <c r="K303" t="e">
        <f>AND(WLT&lt;=MATRIX!K303,MATRIX!K303&lt;=PIU*WLT)</f>
        <v>#N/A</v>
      </c>
      <c r="L303" t="e">
        <f>AND(WLT&lt;=MATRIX!L303,MATRIX!L303&lt;=PIU*WLT)</f>
        <v>#N/A</v>
      </c>
      <c r="M303" t="e">
        <f>AND(WLT&lt;=MATRIX!M303,MATRIX!M303&lt;=PIU*WLT)</f>
        <v>#N/A</v>
      </c>
      <c r="O303" t="e">
        <f>AND(WLT&lt;=MATRIX!Q303,MATRIX!Q303&lt;=PIU*WLT)</f>
        <v>#N/A</v>
      </c>
      <c r="P303" t="e">
        <f>AND(WLT&lt;=MATRIX!R303,MATRIX!R303&lt;=PIU*WLT)</f>
        <v>#N/A</v>
      </c>
      <c r="R303" t="b">
        <f t="shared" si="166"/>
        <v>1</v>
      </c>
      <c r="S303" t="b">
        <f t="shared" si="167"/>
        <v>0</v>
      </c>
      <c r="T303" t="b">
        <f t="shared" si="168"/>
        <v>0</v>
      </c>
      <c r="V303" s="1" t="e">
        <f>IF(AND(ISNUMBER(MATRIX!$F303),MATRIX!$F303&lt;&gt;0),NLT/MATRIX!$F303,"ERROR")</f>
        <v>#N/A</v>
      </c>
      <c r="X303" s="1" t="e">
        <f t="shared" si="149"/>
        <v>#N/A</v>
      </c>
      <c r="Y303" s="1" t="e">
        <f t="shared" si="150"/>
        <v>#N/A</v>
      </c>
      <c r="Z303" s="1" t="e">
        <f t="shared" si="151"/>
        <v>#N/A</v>
      </c>
      <c r="AB303" s="1" t="e">
        <f t="shared" si="152"/>
        <v>#N/A</v>
      </c>
      <c r="AC303" s="1" t="e">
        <f t="shared" si="153"/>
        <v>#N/A</v>
      </c>
      <c r="AE303" s="64" t="e">
        <f t="shared" si="154"/>
        <v>#N/A</v>
      </c>
      <c r="AF303" s="64" t="str">
        <f t="shared" si="155"/>
        <v/>
      </c>
      <c r="AH303" s="62" t="str">
        <f>IF(ISNUMBER(AE303),AE303*MATRIX!E303,"-")</f>
        <v>-</v>
      </c>
      <c r="AJ303" s="215" t="str">
        <f>IF(ISNUMBER($AE303),IF(KP="kg",AE303*MATRIX!CB303,AE303*MATRIX!CB303*2.2),"-")</f>
        <v>-</v>
      </c>
      <c r="AK303" s="65" t="str">
        <f t="shared" si="156"/>
        <v/>
      </c>
      <c r="AM303" s="1" t="e">
        <f>IF(V303&lt;&gt;0,IF(COUNT(X303:Z303),IF(R303,MATRIX!K303,IF(S303,MATRIX!L303,IF(T303,MATRIX!M303,S))),IF(COUNT(AB303:AC303),IF(R303,MATRIX!Q303,IF(S303,MATRIX!R303,"--")),"---")),"")</f>
        <v>#N/A</v>
      </c>
      <c r="AO303" s="70" t="e">
        <f>IF(V303&lt;&gt;0,IF(COUNT(X303:Z303),AM303*AE303*MATRIX!F303,IF(COUNT(AB303:AC303),AM303*AE303*MATRIX!F303/2,"")),"")</f>
        <v>#N/A</v>
      </c>
      <c r="AQ303" s="40" t="str">
        <f>IF(ISNUMBER($AE303),IF(ISNUMBER(MATRIX!U303),IF(MATRIX!U303-INT(MATRIX!U303)=0,MATRIX!U303,"("&amp;MATRIX!U303&amp;")"),"n/a"),"")</f>
        <v/>
      </c>
      <c r="AR303" s="77"/>
      <c r="AS303" s="81" t="str">
        <f>IF(ISNUMBER(AE303), IF(ISNUMBER(MATRIX!AD303),AE303*MATRIX!AD303,"n/a"),"")</f>
        <v/>
      </c>
      <c r="AT303" s="77"/>
      <c r="AU303" s="83" t="str">
        <f>IF(ISNUMBER($AE303), IF(ISNUMBER(MATRIX!AF303),$AE303*MATRIX!AF303,"n/a"),"")</f>
        <v/>
      </c>
      <c r="AV303" s="77"/>
      <c r="AW303" s="81" t="str">
        <f>IF(ISNUMBER($AE303), IF(ISNUMBER(MATRIX!AP303),$AE303*MATRIX!AP303,"n/a"),"")</f>
        <v/>
      </c>
      <c r="AX303" s="77" t="s">
        <v>434</v>
      </c>
      <c r="AY303" s="83" t="str">
        <f>IF(ISNUMBER($AE303), IF(ISNUMBER(MATRIX!AR303),$AE303*MATRIX!AR303,"n/a"),"")</f>
        <v/>
      </c>
      <c r="BA303" s="217" t="str">
        <f>IF(ISNUMBER($AE303), IF(MV&gt;200,IF(ISNUMBER(MATRIX!CL303),MATRIX!CL303,"n/a"),IF(ISNUMBER(MATRIX!CH303),MATRIX!CH303,"n/a")),"")</f>
        <v/>
      </c>
      <c r="BB303" s="1"/>
      <c r="BC303" s="1" t="str">
        <f>IF(ISNUMBER(AE303),IF(AND(ISNUMBER('Lo-Z-OUTPUT'!BA303),'Lo-Z-OUTPUT'!BA303&lt;&gt;0),'Lo-Z-OUTPUT'!BA303,'Lo-Z-INPUT'!$K$15*'Lo-Z-INPUT'!$K$7),"")</f>
        <v/>
      </c>
      <c r="BD303" s="1"/>
      <c r="BE303" s="161" t="str">
        <f t="shared" si="157"/>
        <v/>
      </c>
      <c r="BF303" s="1"/>
      <c r="BG303" s="124" t="str">
        <f>IF(ISNUMBER($AE303),IF(MV&lt;200,IF(ISNUMBER(MATRIX!AE303),ROUND((MATRIX!AE303*IDLE/1000)*CKWH,2),"-"),IF(ISNUMBER(MATRIX!AQ303),ROUND((MATRIX!AQ303*IDLE/1000)*CKWH,2),"-")),"")</f>
        <v/>
      </c>
      <c r="BH303" s="125" t="str">
        <f t="shared" si="158"/>
        <v/>
      </c>
      <c r="BJ303" s="105" t="str">
        <f>IF(ISNUMBER($AE303),IF(MV&lt;200,IF(ISNUMBER(MATRIX!AG303),ROUND((MATRIX!AG303/1000)*RUNNING*CKWH,2),"-"),IF(ISNUMBER(MATRIX!AS303),ROUND((MATRIX!AS303/1000)*RUNNING*CKWH,2),"-")),"")</f>
        <v/>
      </c>
      <c r="BK303" s="126" t="str">
        <f t="shared" si="159"/>
        <v/>
      </c>
      <c r="BM303" s="129" t="str">
        <f t="shared" si="160"/>
        <v/>
      </c>
      <c r="BN303" s="127" t="str">
        <f t="shared" si="161"/>
        <v/>
      </c>
      <c r="BP303" s="101" t="str">
        <f>IF(ISNUMBER(AE303),IF(ISNUMBER(MATRIX!BU303),AE303*MATRIX!BU303,"n/a"),"")</f>
        <v/>
      </c>
      <c r="BQ303" s="72"/>
      <c r="BR303" s="72" t="str">
        <f>IF(ISNUMBER(AE303),IF(ISNUMBER(MATRIX!BV303*BE303),AE303*MATRIX!BV303*BE303,"n/a"),"")</f>
        <v/>
      </c>
      <c r="BS303" s="72"/>
      <c r="BT303" s="100" t="str">
        <f t="shared" si="162"/>
        <v/>
      </c>
      <c r="BU303" s="96"/>
      <c r="BV303" s="157" t="str">
        <f t="shared" si="163"/>
        <v/>
      </c>
      <c r="BW303" s="158" t="str">
        <f t="shared" si="164"/>
        <v/>
      </c>
      <c r="BY303" s="85" t="str">
        <f>IF(ISNUMBER(AE303),IF(ISNUMBER(MATRIX!Y303),MATRIX!Y303,"n/a"),"")</f>
        <v/>
      </c>
      <c r="BZ303" s="86" t="str">
        <f t="shared" si="165"/>
        <v/>
      </c>
    </row>
    <row r="304" spans="1:78">
      <c r="A304" s="106" t="e">
        <f>MATRIX!A304</f>
        <v>#N/A</v>
      </c>
      <c r="B304" s="11" t="e">
        <f>IF(MATRIX!B304&lt;&gt;0,MATRIX!B304,"-")</f>
        <v>#N/A</v>
      </c>
      <c r="D304" t="b">
        <f>ISNUMBER(MATRIX!K304)</f>
        <v>0</v>
      </c>
      <c r="E304" t="b">
        <f>ISNUMBER(MATRIX!L304)</f>
        <v>0</v>
      </c>
      <c r="F304" t="b">
        <f>ISNUMBER(MATRIX!M304)</f>
        <v>0</v>
      </c>
      <c r="H304" t="b">
        <f>ISNUMBER(MATRIX!Q304)</f>
        <v>0</v>
      </c>
      <c r="I304" t="b">
        <f>ISNUMBER(MATRIX!R304)</f>
        <v>0</v>
      </c>
      <c r="K304" t="e">
        <f>AND(WLT&lt;=MATRIX!K304,MATRIX!K304&lt;=PIU*WLT)</f>
        <v>#N/A</v>
      </c>
      <c r="L304" t="e">
        <f>AND(WLT&lt;=MATRIX!L304,MATRIX!L304&lt;=PIU*WLT)</f>
        <v>#N/A</v>
      </c>
      <c r="M304" t="e">
        <f>AND(WLT&lt;=MATRIX!M304,MATRIX!M304&lt;=PIU*WLT)</f>
        <v>#N/A</v>
      </c>
      <c r="O304" t="e">
        <f>AND(WLT&lt;=MATRIX!Q304,MATRIX!Q304&lt;=PIU*WLT)</f>
        <v>#N/A</v>
      </c>
      <c r="P304" t="e">
        <f>AND(WLT&lt;=MATRIX!R304,MATRIX!R304&lt;=PIU*WLT)</f>
        <v>#N/A</v>
      </c>
      <c r="R304" t="b">
        <f t="shared" si="166"/>
        <v>1</v>
      </c>
      <c r="S304" t="b">
        <f t="shared" si="167"/>
        <v>0</v>
      </c>
      <c r="T304" t="b">
        <f t="shared" si="168"/>
        <v>0</v>
      </c>
      <c r="V304" s="1" t="e">
        <f>IF(AND(ISNUMBER(MATRIX!$F304),MATRIX!$F304&lt;&gt;0),NLT/MATRIX!$F304,"ERROR")</f>
        <v>#N/A</v>
      </c>
      <c r="X304" s="1" t="e">
        <f t="shared" si="149"/>
        <v>#N/A</v>
      </c>
      <c r="Y304" s="1" t="e">
        <f t="shared" si="150"/>
        <v>#N/A</v>
      </c>
      <c r="Z304" s="1" t="e">
        <f t="shared" si="151"/>
        <v>#N/A</v>
      </c>
      <c r="AB304" s="1" t="e">
        <f t="shared" si="152"/>
        <v>#N/A</v>
      </c>
      <c r="AC304" s="1" t="e">
        <f t="shared" si="153"/>
        <v>#N/A</v>
      </c>
      <c r="AE304" s="64" t="e">
        <f t="shared" si="154"/>
        <v>#N/A</v>
      </c>
      <c r="AF304" s="64" t="str">
        <f t="shared" si="155"/>
        <v/>
      </c>
      <c r="AH304" s="62" t="str">
        <f>IF(ISNUMBER(AE304),AE304*MATRIX!E304,"-")</f>
        <v>-</v>
      </c>
      <c r="AJ304" s="215" t="str">
        <f>IF(ISNUMBER($AE304),IF(KP="kg",AE304*MATRIX!CB304,AE304*MATRIX!CB304*2.2),"-")</f>
        <v>-</v>
      </c>
      <c r="AK304" s="65" t="str">
        <f t="shared" si="156"/>
        <v/>
      </c>
      <c r="AM304" s="1" t="e">
        <f>IF(V304&lt;&gt;0,IF(COUNT(X304:Z304),IF(R304,MATRIX!K304,IF(S304,MATRIX!L304,IF(T304,MATRIX!M304,S))),IF(COUNT(AB304:AC304),IF(R304,MATRIX!Q304,IF(S304,MATRIX!R304,"--")),"---")),"")</f>
        <v>#N/A</v>
      </c>
      <c r="AO304" s="70" t="e">
        <f>IF(V304&lt;&gt;0,IF(COUNT(X304:Z304),AM304*AE304*MATRIX!F304,IF(COUNT(AB304:AC304),AM304*AE304*MATRIX!F304/2,"")),"")</f>
        <v>#N/A</v>
      </c>
      <c r="AQ304" s="40" t="str">
        <f>IF(ISNUMBER($AE304),IF(ISNUMBER(MATRIX!U304),IF(MATRIX!U304-INT(MATRIX!U304)=0,MATRIX!U304,"("&amp;MATRIX!U304&amp;")"),"n/a"),"")</f>
        <v/>
      </c>
      <c r="AR304" s="77"/>
      <c r="AS304" s="81" t="str">
        <f>IF(ISNUMBER(AE304), IF(ISNUMBER(MATRIX!AD304),AE304*MATRIX!AD304,"n/a"),"")</f>
        <v/>
      </c>
      <c r="AT304" s="77"/>
      <c r="AU304" s="83" t="str">
        <f>IF(ISNUMBER($AE304), IF(ISNUMBER(MATRIX!AF304),$AE304*MATRIX!AF304,"n/a"),"")</f>
        <v/>
      </c>
      <c r="AV304" s="77"/>
      <c r="AW304" s="81" t="str">
        <f>IF(ISNUMBER($AE304), IF(ISNUMBER(MATRIX!AP304),$AE304*MATRIX!AP304,"n/a"),"")</f>
        <v/>
      </c>
      <c r="AX304" s="77" t="s">
        <v>434</v>
      </c>
      <c r="AY304" s="83" t="str">
        <f>IF(ISNUMBER($AE304), IF(ISNUMBER(MATRIX!AR304),$AE304*MATRIX!AR304,"n/a"),"")</f>
        <v/>
      </c>
      <c r="BA304" s="217" t="str">
        <f>IF(ISNUMBER($AE304), IF(MV&gt;200,IF(ISNUMBER(MATRIX!CL304),MATRIX!CL304,"n/a"),IF(ISNUMBER(MATRIX!CH304),MATRIX!CH304,"n/a")),"")</f>
        <v/>
      </c>
      <c r="BB304" s="1"/>
      <c r="BC304" s="1" t="str">
        <f>IF(ISNUMBER(AE304),IF(AND(ISNUMBER('Lo-Z-OUTPUT'!BA304),'Lo-Z-OUTPUT'!BA304&lt;&gt;0),'Lo-Z-OUTPUT'!BA304,'Lo-Z-INPUT'!$K$15*'Lo-Z-INPUT'!$K$7),"")</f>
        <v/>
      </c>
      <c r="BD304" s="1"/>
      <c r="BE304" s="161" t="str">
        <f t="shared" si="157"/>
        <v/>
      </c>
      <c r="BF304" s="1"/>
      <c r="BG304" s="124" t="str">
        <f>IF(ISNUMBER($AE304),IF(MV&lt;200,IF(ISNUMBER(MATRIX!AE304),ROUND((MATRIX!AE304*IDLE/1000)*CKWH,2),"-"),IF(ISNUMBER(MATRIX!AQ304),ROUND((MATRIX!AQ304*IDLE/1000)*CKWH,2),"-")),"")</f>
        <v/>
      </c>
      <c r="BH304" s="125" t="str">
        <f t="shared" si="158"/>
        <v/>
      </c>
      <c r="BJ304" s="105" t="str">
        <f>IF(ISNUMBER($AE304),IF(MV&lt;200,IF(ISNUMBER(MATRIX!AG304),ROUND((MATRIX!AG304/1000)*RUNNING*CKWH,2),"-"),IF(ISNUMBER(MATRIX!AS304),ROUND((MATRIX!AS304/1000)*RUNNING*CKWH,2),"-")),"")</f>
        <v/>
      </c>
      <c r="BK304" s="126" t="str">
        <f t="shared" si="159"/>
        <v/>
      </c>
      <c r="BM304" s="129" t="str">
        <f t="shared" si="160"/>
        <v/>
      </c>
      <c r="BN304" s="127" t="str">
        <f t="shared" si="161"/>
        <v/>
      </c>
      <c r="BP304" s="101" t="str">
        <f>IF(ISNUMBER(AE304),IF(ISNUMBER(MATRIX!BU304),AE304*MATRIX!BU304,"n/a"),"")</f>
        <v/>
      </c>
      <c r="BQ304" s="72"/>
      <c r="BR304" s="72" t="str">
        <f>IF(ISNUMBER(AE304),IF(ISNUMBER(MATRIX!BV304*BE304),AE304*MATRIX!BV304*BE304,"n/a"),"")</f>
        <v/>
      </c>
      <c r="BS304" s="72"/>
      <c r="BT304" s="100" t="str">
        <f t="shared" si="162"/>
        <v/>
      </c>
      <c r="BU304" s="96"/>
      <c r="BV304" s="157" t="str">
        <f t="shared" si="163"/>
        <v/>
      </c>
      <c r="BW304" s="158" t="str">
        <f t="shared" si="164"/>
        <v/>
      </c>
      <c r="BY304" s="85" t="str">
        <f>IF(ISNUMBER(AE304),IF(ISNUMBER(MATRIX!Y304),MATRIX!Y304,"n/a"),"")</f>
        <v/>
      </c>
      <c r="BZ304" s="86" t="str">
        <f t="shared" si="165"/>
        <v/>
      </c>
    </row>
    <row r="305" spans="1:78">
      <c r="A305" s="106" t="e">
        <f>MATRIX!A305</f>
        <v>#N/A</v>
      </c>
      <c r="B305" s="11" t="e">
        <f>IF(MATRIX!B305&lt;&gt;0,MATRIX!B305,"-")</f>
        <v>#N/A</v>
      </c>
      <c r="D305" t="b">
        <f>ISNUMBER(MATRIX!K305)</f>
        <v>0</v>
      </c>
      <c r="E305" t="b">
        <f>ISNUMBER(MATRIX!L305)</f>
        <v>0</v>
      </c>
      <c r="F305" t="b">
        <f>ISNUMBER(MATRIX!M305)</f>
        <v>0</v>
      </c>
      <c r="H305" t="b">
        <f>ISNUMBER(MATRIX!Q305)</f>
        <v>0</v>
      </c>
      <c r="I305" t="b">
        <f>ISNUMBER(MATRIX!R305)</f>
        <v>0</v>
      </c>
      <c r="K305" t="e">
        <f>AND(WLT&lt;=MATRIX!K305,MATRIX!K305&lt;=PIU*WLT)</f>
        <v>#N/A</v>
      </c>
      <c r="L305" t="e">
        <f>AND(WLT&lt;=MATRIX!L305,MATRIX!L305&lt;=PIU*WLT)</f>
        <v>#N/A</v>
      </c>
      <c r="M305" t="e">
        <f>AND(WLT&lt;=MATRIX!M305,MATRIX!M305&lt;=PIU*WLT)</f>
        <v>#N/A</v>
      </c>
      <c r="O305" t="e">
        <f>AND(WLT&lt;=MATRIX!Q305,MATRIX!Q305&lt;=PIU*WLT)</f>
        <v>#N/A</v>
      </c>
      <c r="P305" t="e">
        <f>AND(WLT&lt;=MATRIX!R305,MATRIX!R305&lt;=PIU*WLT)</f>
        <v>#N/A</v>
      </c>
      <c r="R305" t="b">
        <f t="shared" si="166"/>
        <v>1</v>
      </c>
      <c r="S305" t="b">
        <f t="shared" si="167"/>
        <v>0</v>
      </c>
      <c r="T305" t="b">
        <f t="shared" si="168"/>
        <v>0</v>
      </c>
      <c r="V305" s="1" t="e">
        <f>IF(AND(ISNUMBER(MATRIX!$F305),MATRIX!$F305&lt;&gt;0),NLT/MATRIX!$F305,"ERROR")</f>
        <v>#N/A</v>
      </c>
      <c r="X305" s="1" t="e">
        <f t="shared" si="149"/>
        <v>#N/A</v>
      </c>
      <c r="Y305" s="1" t="e">
        <f t="shared" si="150"/>
        <v>#N/A</v>
      </c>
      <c r="Z305" s="1" t="e">
        <f t="shared" si="151"/>
        <v>#N/A</v>
      </c>
      <c r="AB305" s="1" t="e">
        <f t="shared" si="152"/>
        <v>#N/A</v>
      </c>
      <c r="AC305" s="1" t="e">
        <f t="shared" si="153"/>
        <v>#N/A</v>
      </c>
      <c r="AE305" s="64" t="e">
        <f t="shared" si="154"/>
        <v>#N/A</v>
      </c>
      <c r="AF305" s="64" t="str">
        <f t="shared" si="155"/>
        <v/>
      </c>
      <c r="AH305" s="62" t="str">
        <f>IF(ISNUMBER(AE305),AE305*MATRIX!E305,"-")</f>
        <v>-</v>
      </c>
      <c r="AJ305" s="215" t="str">
        <f>IF(ISNUMBER($AE305),IF(KP="kg",AE305*MATRIX!CB305,AE305*MATRIX!CB305*2.2),"-")</f>
        <v>-</v>
      </c>
      <c r="AK305" s="65" t="str">
        <f t="shared" si="156"/>
        <v/>
      </c>
      <c r="AM305" s="1" t="e">
        <f>IF(V305&lt;&gt;0,IF(COUNT(X305:Z305),IF(R305,MATRIX!K305,IF(S305,MATRIX!L305,IF(T305,MATRIX!M305,S))),IF(COUNT(AB305:AC305),IF(R305,MATRIX!Q305,IF(S305,MATRIX!R305,"--")),"---")),"")</f>
        <v>#N/A</v>
      </c>
      <c r="AO305" s="70" t="e">
        <f>IF(V305&lt;&gt;0,IF(COUNT(X305:Z305),AM305*AE305*MATRIX!F305,IF(COUNT(AB305:AC305),AM305*AE305*MATRIX!F305/2,"")),"")</f>
        <v>#N/A</v>
      </c>
      <c r="AQ305" s="40" t="str">
        <f>IF(ISNUMBER($AE305),IF(ISNUMBER(MATRIX!U305),IF(MATRIX!U305-INT(MATRIX!U305)=0,MATRIX!U305,"("&amp;MATRIX!U305&amp;")"),"n/a"),"")</f>
        <v/>
      </c>
      <c r="AR305" s="77"/>
      <c r="AS305" s="81" t="str">
        <f>IF(ISNUMBER(AE305), IF(ISNUMBER(MATRIX!AD305),AE305*MATRIX!AD305,"n/a"),"")</f>
        <v/>
      </c>
      <c r="AT305" s="77"/>
      <c r="AU305" s="83" t="str">
        <f>IF(ISNUMBER($AE305), IF(ISNUMBER(MATRIX!AF305),$AE305*MATRIX!AF305,"n/a"),"")</f>
        <v/>
      </c>
      <c r="AV305" s="77"/>
      <c r="AW305" s="81" t="str">
        <f>IF(ISNUMBER($AE305), IF(ISNUMBER(MATRIX!AP305),$AE305*MATRIX!AP305,"n/a"),"")</f>
        <v/>
      </c>
      <c r="AX305" s="77" t="s">
        <v>434</v>
      </c>
      <c r="AY305" s="83" t="str">
        <f>IF(ISNUMBER($AE305), IF(ISNUMBER(MATRIX!AR305),$AE305*MATRIX!AR305,"n/a"),"")</f>
        <v/>
      </c>
      <c r="BA305" s="217" t="str">
        <f>IF(ISNUMBER($AE305), IF(MV&gt;200,IF(ISNUMBER(MATRIX!CL305),MATRIX!CL305,"n/a"),IF(ISNUMBER(MATRIX!CH305),MATRIX!CH305,"n/a")),"")</f>
        <v/>
      </c>
      <c r="BB305" s="1"/>
      <c r="BC305" s="1" t="str">
        <f>IF(ISNUMBER(AE305),IF(AND(ISNUMBER('Lo-Z-OUTPUT'!BA305),'Lo-Z-OUTPUT'!BA305&lt;&gt;0),'Lo-Z-OUTPUT'!BA305,'Lo-Z-INPUT'!$K$15*'Lo-Z-INPUT'!$K$7),"")</f>
        <v/>
      </c>
      <c r="BD305" s="1"/>
      <c r="BE305" s="161" t="str">
        <f t="shared" si="157"/>
        <v/>
      </c>
      <c r="BF305" s="1"/>
      <c r="BG305" s="124" t="str">
        <f>IF(ISNUMBER($AE305),IF(MV&lt;200,IF(ISNUMBER(MATRIX!AE305),ROUND((MATRIX!AE305*IDLE/1000)*CKWH,2),"-"),IF(ISNUMBER(MATRIX!AQ305),ROUND((MATRIX!AQ305*IDLE/1000)*CKWH,2),"-")),"")</f>
        <v/>
      </c>
      <c r="BH305" s="125" t="str">
        <f t="shared" si="158"/>
        <v/>
      </c>
      <c r="BJ305" s="105" t="str">
        <f>IF(ISNUMBER($AE305),IF(MV&lt;200,IF(ISNUMBER(MATRIX!AG305),ROUND((MATRIX!AG305/1000)*RUNNING*CKWH,2),"-"),IF(ISNUMBER(MATRIX!AS305),ROUND((MATRIX!AS305/1000)*RUNNING*CKWH,2),"-")),"")</f>
        <v/>
      </c>
      <c r="BK305" s="126" t="str">
        <f t="shared" si="159"/>
        <v/>
      </c>
      <c r="BM305" s="129" t="str">
        <f t="shared" si="160"/>
        <v/>
      </c>
      <c r="BN305" s="127" t="str">
        <f t="shared" si="161"/>
        <v/>
      </c>
      <c r="BP305" s="101" t="str">
        <f>IF(ISNUMBER(AE305),IF(ISNUMBER(MATRIX!BU305),AE305*MATRIX!BU305,"n/a"),"")</f>
        <v/>
      </c>
      <c r="BQ305" s="72"/>
      <c r="BR305" s="72" t="str">
        <f>IF(ISNUMBER(AE305),IF(ISNUMBER(MATRIX!BV305*BE305),AE305*MATRIX!BV305*BE305,"n/a"),"")</f>
        <v/>
      </c>
      <c r="BS305" s="72"/>
      <c r="BT305" s="100" t="str">
        <f t="shared" si="162"/>
        <v/>
      </c>
      <c r="BU305" s="96"/>
      <c r="BV305" s="157" t="str">
        <f t="shared" si="163"/>
        <v/>
      </c>
      <c r="BW305" s="158" t="str">
        <f t="shared" si="164"/>
        <v/>
      </c>
      <c r="BY305" s="85" t="str">
        <f>IF(ISNUMBER(AE305),IF(ISNUMBER(MATRIX!Y305),MATRIX!Y305,"n/a"),"")</f>
        <v/>
      </c>
      <c r="BZ305" s="86" t="str">
        <f t="shared" si="165"/>
        <v/>
      </c>
    </row>
    <row r="306" spans="1:78">
      <c r="A306" s="106" t="e">
        <f>MATRIX!A306</f>
        <v>#N/A</v>
      </c>
      <c r="B306" s="11" t="e">
        <f>IF(MATRIX!B306&lt;&gt;0,MATRIX!B306,"-")</f>
        <v>#N/A</v>
      </c>
      <c r="D306" t="b">
        <f>ISNUMBER(MATRIX!K306)</f>
        <v>0</v>
      </c>
      <c r="E306" t="b">
        <f>ISNUMBER(MATRIX!L306)</f>
        <v>0</v>
      </c>
      <c r="F306" t="b">
        <f>ISNUMBER(MATRIX!M306)</f>
        <v>0</v>
      </c>
      <c r="H306" t="b">
        <f>ISNUMBER(MATRIX!Q306)</f>
        <v>0</v>
      </c>
      <c r="I306" t="b">
        <f>ISNUMBER(MATRIX!R306)</f>
        <v>0</v>
      </c>
      <c r="K306" t="e">
        <f>AND(WLT&lt;=MATRIX!K306,MATRIX!K306&lt;=PIU*WLT)</f>
        <v>#N/A</v>
      </c>
      <c r="L306" t="e">
        <f>AND(WLT&lt;=MATRIX!L306,MATRIX!L306&lt;=PIU*WLT)</f>
        <v>#N/A</v>
      </c>
      <c r="M306" t="e">
        <f>AND(WLT&lt;=MATRIX!M306,MATRIX!M306&lt;=PIU*WLT)</f>
        <v>#N/A</v>
      </c>
      <c r="O306" t="e">
        <f>AND(WLT&lt;=MATRIX!Q306,MATRIX!Q306&lt;=PIU*WLT)</f>
        <v>#N/A</v>
      </c>
      <c r="P306" t="e">
        <f>AND(WLT&lt;=MATRIX!R306,MATRIX!R306&lt;=PIU*WLT)</f>
        <v>#N/A</v>
      </c>
      <c r="R306" t="b">
        <f t="shared" si="166"/>
        <v>1</v>
      </c>
      <c r="S306" t="b">
        <f t="shared" si="167"/>
        <v>0</v>
      </c>
      <c r="T306" t="b">
        <f t="shared" si="168"/>
        <v>0</v>
      </c>
      <c r="V306" s="1" t="e">
        <f>IF(AND(ISNUMBER(MATRIX!$F306),MATRIX!$F306&lt;&gt;0),NLT/MATRIX!$F306,"ERROR")</f>
        <v>#N/A</v>
      </c>
      <c r="X306" s="1" t="e">
        <f t="shared" si="149"/>
        <v>#N/A</v>
      </c>
      <c r="Y306" s="1" t="e">
        <f t="shared" si="150"/>
        <v>#N/A</v>
      </c>
      <c r="Z306" s="1" t="e">
        <f t="shared" si="151"/>
        <v>#N/A</v>
      </c>
      <c r="AB306" s="1" t="e">
        <f t="shared" si="152"/>
        <v>#N/A</v>
      </c>
      <c r="AC306" s="1" t="e">
        <f t="shared" si="153"/>
        <v>#N/A</v>
      </c>
      <c r="AE306" s="64" t="e">
        <f t="shared" si="154"/>
        <v>#N/A</v>
      </c>
      <c r="AF306" s="64" t="str">
        <f t="shared" si="155"/>
        <v/>
      </c>
      <c r="AH306" s="62" t="str">
        <f>IF(ISNUMBER(AE306),AE306*MATRIX!E306,"-")</f>
        <v>-</v>
      </c>
      <c r="AJ306" s="215" t="str">
        <f>IF(ISNUMBER($AE306),IF(KP="kg",AE306*MATRIX!CB306,AE306*MATRIX!CB306*2.2),"-")</f>
        <v>-</v>
      </c>
      <c r="AK306" s="65" t="str">
        <f t="shared" si="156"/>
        <v/>
      </c>
      <c r="AM306" s="1" t="e">
        <f>IF(V306&lt;&gt;0,IF(COUNT(X306:Z306),IF(R306,MATRIX!K306,IF(S306,MATRIX!L306,IF(T306,MATRIX!M306,S))),IF(COUNT(AB306:AC306),IF(R306,MATRIX!Q306,IF(S306,MATRIX!R306,"--")),"---")),"")</f>
        <v>#N/A</v>
      </c>
      <c r="AO306" s="70" t="e">
        <f>IF(V306&lt;&gt;0,IF(COUNT(X306:Z306),AM306*AE306*MATRIX!F306,IF(COUNT(AB306:AC306),AM306*AE306*MATRIX!F306/2,"")),"")</f>
        <v>#N/A</v>
      </c>
      <c r="AQ306" s="40" t="str">
        <f>IF(ISNUMBER($AE306),IF(ISNUMBER(MATRIX!U306),IF(MATRIX!U306-INT(MATRIX!U306)=0,MATRIX!U306,"("&amp;MATRIX!U306&amp;")"),"n/a"),"")</f>
        <v/>
      </c>
      <c r="AR306" s="77"/>
      <c r="AS306" s="81" t="str">
        <f>IF(ISNUMBER(AE306), IF(ISNUMBER(MATRIX!AD306),AE306*MATRIX!AD306,"n/a"),"")</f>
        <v/>
      </c>
      <c r="AT306" s="77"/>
      <c r="AU306" s="83" t="str">
        <f>IF(ISNUMBER($AE306), IF(ISNUMBER(MATRIX!AF306),$AE306*MATRIX!AF306,"n/a"),"")</f>
        <v/>
      </c>
      <c r="AV306" s="77"/>
      <c r="AW306" s="81" t="str">
        <f>IF(ISNUMBER($AE306), IF(ISNUMBER(MATRIX!AP306),$AE306*MATRIX!AP306,"n/a"),"")</f>
        <v/>
      </c>
      <c r="AX306" s="77" t="s">
        <v>434</v>
      </c>
      <c r="AY306" s="83" t="str">
        <f>IF(ISNUMBER($AE306), IF(ISNUMBER(MATRIX!AR306),$AE306*MATRIX!AR306,"n/a"),"")</f>
        <v/>
      </c>
      <c r="BA306" s="217" t="str">
        <f>IF(ISNUMBER($AE306), IF(MV&gt;200,IF(ISNUMBER(MATRIX!CL306),MATRIX!CL306,"n/a"),IF(ISNUMBER(MATRIX!CH306),MATRIX!CH306,"n/a")),"")</f>
        <v/>
      </c>
      <c r="BB306" s="1"/>
      <c r="BC306" s="1" t="str">
        <f>IF(ISNUMBER(AE306),IF(AND(ISNUMBER('Lo-Z-OUTPUT'!BA306),'Lo-Z-OUTPUT'!BA306&lt;&gt;0),'Lo-Z-OUTPUT'!BA306,'Lo-Z-INPUT'!$K$15*'Lo-Z-INPUT'!$K$7),"")</f>
        <v/>
      </c>
      <c r="BD306" s="1"/>
      <c r="BE306" s="161" t="str">
        <f t="shared" si="157"/>
        <v/>
      </c>
      <c r="BF306" s="1"/>
      <c r="BG306" s="124" t="str">
        <f>IF(ISNUMBER($AE306),IF(MV&lt;200,IF(ISNUMBER(MATRIX!AE306),ROUND((MATRIX!AE306*IDLE/1000)*CKWH,2),"-"),IF(ISNUMBER(MATRIX!AQ306),ROUND((MATRIX!AQ306*IDLE/1000)*CKWH,2),"-")),"")</f>
        <v/>
      </c>
      <c r="BH306" s="125" t="str">
        <f t="shared" si="158"/>
        <v/>
      </c>
      <c r="BJ306" s="105" t="str">
        <f>IF(ISNUMBER($AE306),IF(MV&lt;200,IF(ISNUMBER(MATRIX!AG306),ROUND((MATRIX!AG306/1000)*RUNNING*CKWH,2),"-"),IF(ISNUMBER(MATRIX!AS306),ROUND((MATRIX!AS306/1000)*RUNNING*CKWH,2),"-")),"")</f>
        <v/>
      </c>
      <c r="BK306" s="126" t="str">
        <f t="shared" si="159"/>
        <v/>
      </c>
      <c r="BM306" s="129" t="str">
        <f t="shared" si="160"/>
        <v/>
      </c>
      <c r="BN306" s="127" t="str">
        <f t="shared" si="161"/>
        <v/>
      </c>
      <c r="BP306" s="101" t="str">
        <f>IF(ISNUMBER(AE306),IF(ISNUMBER(MATRIX!BU306),AE306*MATRIX!BU306,"n/a"),"")</f>
        <v/>
      </c>
      <c r="BQ306" s="72"/>
      <c r="BR306" s="72" t="str">
        <f>IF(ISNUMBER(AE306),IF(ISNUMBER(MATRIX!BV306*BE306),AE306*MATRIX!BV306*BE306,"n/a"),"")</f>
        <v/>
      </c>
      <c r="BS306" s="72"/>
      <c r="BT306" s="100" t="str">
        <f t="shared" si="162"/>
        <v/>
      </c>
      <c r="BU306" s="96"/>
      <c r="BV306" s="157" t="str">
        <f t="shared" si="163"/>
        <v/>
      </c>
      <c r="BW306" s="158" t="str">
        <f t="shared" si="164"/>
        <v/>
      </c>
      <c r="BY306" s="85" t="str">
        <f>IF(ISNUMBER(AE306),IF(ISNUMBER(MATRIX!Y306),MATRIX!Y306,"n/a"),"")</f>
        <v/>
      </c>
      <c r="BZ306" s="86" t="str">
        <f t="shared" si="165"/>
        <v/>
      </c>
    </row>
    <row r="307" spans="1:78">
      <c r="A307" s="106" t="e">
        <f>MATRIX!A307</f>
        <v>#N/A</v>
      </c>
      <c r="B307" s="11" t="e">
        <f>IF(MATRIX!B307&lt;&gt;0,MATRIX!B307,"-")</f>
        <v>#N/A</v>
      </c>
      <c r="D307" t="b">
        <f>ISNUMBER(MATRIX!K307)</f>
        <v>0</v>
      </c>
      <c r="E307" t="b">
        <f>ISNUMBER(MATRIX!L307)</f>
        <v>0</v>
      </c>
      <c r="F307" t="b">
        <f>ISNUMBER(MATRIX!M307)</f>
        <v>0</v>
      </c>
      <c r="H307" t="b">
        <f>ISNUMBER(MATRIX!Q307)</f>
        <v>0</v>
      </c>
      <c r="I307" t="b">
        <f>ISNUMBER(MATRIX!R307)</f>
        <v>0</v>
      </c>
      <c r="K307" t="e">
        <f>AND(WLT&lt;=MATRIX!K307,MATRIX!K307&lt;=PIU*WLT)</f>
        <v>#N/A</v>
      </c>
      <c r="L307" t="e">
        <f>AND(WLT&lt;=MATRIX!L307,MATRIX!L307&lt;=PIU*WLT)</f>
        <v>#N/A</v>
      </c>
      <c r="M307" t="e">
        <f>AND(WLT&lt;=MATRIX!M307,MATRIX!M307&lt;=PIU*WLT)</f>
        <v>#N/A</v>
      </c>
      <c r="O307" t="e">
        <f>AND(WLT&lt;=MATRIX!Q307,MATRIX!Q307&lt;=PIU*WLT)</f>
        <v>#N/A</v>
      </c>
      <c r="P307" t="e">
        <f>AND(WLT&lt;=MATRIX!R307,MATRIX!R307&lt;=PIU*WLT)</f>
        <v>#N/A</v>
      </c>
      <c r="R307" t="b">
        <f t="shared" si="166"/>
        <v>1</v>
      </c>
      <c r="S307" t="b">
        <f t="shared" si="167"/>
        <v>0</v>
      </c>
      <c r="T307" t="b">
        <f t="shared" si="168"/>
        <v>0</v>
      </c>
      <c r="V307" s="1" t="e">
        <f>IF(AND(ISNUMBER(MATRIX!$F307),MATRIX!$F307&lt;&gt;0),NLT/MATRIX!$F307,"ERROR")</f>
        <v>#N/A</v>
      </c>
      <c r="X307" s="1" t="e">
        <f t="shared" si="149"/>
        <v>#N/A</v>
      </c>
      <c r="Y307" s="1" t="e">
        <f t="shared" si="150"/>
        <v>#N/A</v>
      </c>
      <c r="Z307" s="1" t="e">
        <f t="shared" si="151"/>
        <v>#N/A</v>
      </c>
      <c r="AB307" s="1" t="e">
        <f t="shared" si="152"/>
        <v>#N/A</v>
      </c>
      <c r="AC307" s="1" t="e">
        <f t="shared" si="153"/>
        <v>#N/A</v>
      </c>
      <c r="AE307" s="64" t="e">
        <f t="shared" si="154"/>
        <v>#N/A</v>
      </c>
      <c r="AF307" s="64" t="str">
        <f t="shared" si="155"/>
        <v/>
      </c>
      <c r="AH307" s="62" t="str">
        <f>IF(ISNUMBER(AE307),AE307*MATRIX!E307,"-")</f>
        <v>-</v>
      </c>
      <c r="AJ307" s="215" t="str">
        <f>IF(ISNUMBER($AE307),IF(KP="kg",AE307*MATRIX!CB307,AE307*MATRIX!CB307*2.2),"-")</f>
        <v>-</v>
      </c>
      <c r="AK307" s="65" t="str">
        <f t="shared" si="156"/>
        <v/>
      </c>
      <c r="AM307" s="1" t="e">
        <f>IF(V307&lt;&gt;0,IF(COUNT(X307:Z307),IF(R307,MATRIX!K307,IF(S307,MATRIX!L307,IF(T307,MATRIX!M307,S))),IF(COUNT(AB307:AC307),IF(R307,MATRIX!Q307,IF(S307,MATRIX!R307,"--")),"---")),"")</f>
        <v>#N/A</v>
      </c>
      <c r="AO307" s="70" t="e">
        <f>IF(V307&lt;&gt;0,IF(COUNT(X307:Z307),AM307*AE307*MATRIX!F307,IF(COUNT(AB307:AC307),AM307*AE307*MATRIX!F307/2,"")),"")</f>
        <v>#N/A</v>
      </c>
      <c r="AQ307" s="40" t="str">
        <f>IF(ISNUMBER($AE307),IF(ISNUMBER(MATRIX!U307),IF(MATRIX!U307-INT(MATRIX!U307)=0,MATRIX!U307,"("&amp;MATRIX!U307&amp;")"),"n/a"),"")</f>
        <v/>
      </c>
      <c r="AR307" s="77"/>
      <c r="AS307" s="81" t="str">
        <f>IF(ISNUMBER(AE307), IF(ISNUMBER(MATRIX!AD307),AE307*MATRIX!AD307,"n/a"),"")</f>
        <v/>
      </c>
      <c r="AT307" s="77"/>
      <c r="AU307" s="83" t="str">
        <f>IF(ISNUMBER($AE307), IF(ISNUMBER(MATRIX!AF307),$AE307*MATRIX!AF307,"n/a"),"")</f>
        <v/>
      </c>
      <c r="AV307" s="77"/>
      <c r="AW307" s="81" t="str">
        <f>IF(ISNUMBER($AE307), IF(ISNUMBER(MATRIX!AP307),$AE307*MATRIX!AP307,"n/a"),"")</f>
        <v/>
      </c>
      <c r="AX307" s="77" t="s">
        <v>434</v>
      </c>
      <c r="AY307" s="83" t="str">
        <f>IF(ISNUMBER($AE307), IF(ISNUMBER(MATRIX!AR307),$AE307*MATRIX!AR307,"n/a"),"")</f>
        <v/>
      </c>
      <c r="BA307" s="217" t="str">
        <f>IF(ISNUMBER($AE307), IF(MV&gt;200,IF(ISNUMBER(MATRIX!CL307),MATRIX!CL307,"n/a"),IF(ISNUMBER(MATRIX!CH307),MATRIX!CH307,"n/a")),"")</f>
        <v/>
      </c>
      <c r="BB307" s="1"/>
      <c r="BC307" s="1" t="str">
        <f>IF(ISNUMBER(AE307),IF(AND(ISNUMBER('Lo-Z-OUTPUT'!BA307),'Lo-Z-OUTPUT'!BA307&lt;&gt;0),'Lo-Z-OUTPUT'!BA307,'Lo-Z-INPUT'!$K$15*'Lo-Z-INPUT'!$K$7),"")</f>
        <v/>
      </c>
      <c r="BD307" s="1"/>
      <c r="BE307" s="161" t="str">
        <f t="shared" si="157"/>
        <v/>
      </c>
      <c r="BF307" s="1"/>
      <c r="BG307" s="124" t="str">
        <f>IF(ISNUMBER($AE307),IF(MV&lt;200,IF(ISNUMBER(MATRIX!AE307),ROUND((MATRIX!AE307*IDLE/1000)*CKWH,2),"-"),IF(ISNUMBER(MATRIX!AQ307),ROUND((MATRIX!AQ307*IDLE/1000)*CKWH,2),"-")),"")</f>
        <v/>
      </c>
      <c r="BH307" s="125" t="str">
        <f t="shared" si="158"/>
        <v/>
      </c>
      <c r="BJ307" s="105" t="str">
        <f>IF(ISNUMBER($AE307),IF(MV&lt;200,IF(ISNUMBER(MATRIX!AG307),ROUND((MATRIX!AG307/1000)*RUNNING*CKWH,2),"-"),IF(ISNUMBER(MATRIX!AS307),ROUND((MATRIX!AS307/1000)*RUNNING*CKWH,2),"-")),"")</f>
        <v/>
      </c>
      <c r="BK307" s="126" t="str">
        <f t="shared" si="159"/>
        <v/>
      </c>
      <c r="BM307" s="129" t="str">
        <f t="shared" si="160"/>
        <v/>
      </c>
      <c r="BN307" s="127" t="str">
        <f t="shared" si="161"/>
        <v/>
      </c>
      <c r="BP307" s="101" t="str">
        <f>IF(ISNUMBER(AE307),IF(ISNUMBER(MATRIX!BU307),AE307*MATRIX!BU307,"n/a"),"")</f>
        <v/>
      </c>
      <c r="BQ307" s="72"/>
      <c r="BR307" s="72" t="str">
        <f>IF(ISNUMBER(AE307),IF(ISNUMBER(MATRIX!BV307*BE307),AE307*MATRIX!BV307*BE307,"n/a"),"")</f>
        <v/>
      </c>
      <c r="BS307" s="72"/>
      <c r="BT307" s="100" t="str">
        <f t="shared" si="162"/>
        <v/>
      </c>
      <c r="BU307" s="96"/>
      <c r="BV307" s="157" t="str">
        <f t="shared" si="163"/>
        <v/>
      </c>
      <c r="BW307" s="158" t="str">
        <f t="shared" si="164"/>
        <v/>
      </c>
      <c r="BY307" s="85" t="str">
        <f>IF(ISNUMBER(AE307),IF(ISNUMBER(MATRIX!Y307),MATRIX!Y307,"n/a"),"")</f>
        <v/>
      </c>
      <c r="BZ307" s="86" t="str">
        <f t="shared" si="165"/>
        <v/>
      </c>
    </row>
    <row r="308" spans="1:78">
      <c r="A308" s="106" t="e">
        <f>MATRIX!A308</f>
        <v>#N/A</v>
      </c>
      <c r="B308" s="11" t="e">
        <f>IF(MATRIX!B308&lt;&gt;0,MATRIX!B308,"-")</f>
        <v>#N/A</v>
      </c>
      <c r="D308" t="b">
        <f>ISNUMBER(MATRIX!K308)</f>
        <v>0</v>
      </c>
      <c r="E308" t="b">
        <f>ISNUMBER(MATRIX!L308)</f>
        <v>0</v>
      </c>
      <c r="F308" t="b">
        <f>ISNUMBER(MATRIX!M308)</f>
        <v>0</v>
      </c>
      <c r="H308" t="b">
        <f>ISNUMBER(MATRIX!Q308)</f>
        <v>0</v>
      </c>
      <c r="I308" t="b">
        <f>ISNUMBER(MATRIX!R308)</f>
        <v>0</v>
      </c>
      <c r="K308" t="e">
        <f>AND(WLT&lt;=MATRIX!K308,MATRIX!K308&lt;=PIU*WLT)</f>
        <v>#N/A</v>
      </c>
      <c r="L308" t="e">
        <f>AND(WLT&lt;=MATRIX!L308,MATRIX!L308&lt;=PIU*WLT)</f>
        <v>#N/A</v>
      </c>
      <c r="M308" t="e">
        <f>AND(WLT&lt;=MATRIX!M308,MATRIX!M308&lt;=PIU*WLT)</f>
        <v>#N/A</v>
      </c>
      <c r="O308" t="e">
        <f>AND(WLT&lt;=MATRIX!Q308,MATRIX!Q308&lt;=PIU*WLT)</f>
        <v>#N/A</v>
      </c>
      <c r="P308" t="e">
        <f>AND(WLT&lt;=MATRIX!R308,MATRIX!R308&lt;=PIU*WLT)</f>
        <v>#N/A</v>
      </c>
      <c r="R308" t="b">
        <f t="shared" si="166"/>
        <v>1</v>
      </c>
      <c r="S308" t="b">
        <f t="shared" si="167"/>
        <v>0</v>
      </c>
      <c r="T308" t="b">
        <f t="shared" si="168"/>
        <v>0</v>
      </c>
      <c r="V308" s="1" t="e">
        <f>IF(AND(ISNUMBER(MATRIX!$F308),MATRIX!$F308&lt;&gt;0),NLT/MATRIX!$F308,"ERROR")</f>
        <v>#N/A</v>
      </c>
      <c r="X308" s="1" t="e">
        <f t="shared" si="149"/>
        <v>#N/A</v>
      </c>
      <c r="Y308" s="1" t="e">
        <f t="shared" si="150"/>
        <v>#N/A</v>
      </c>
      <c r="Z308" s="1" t="e">
        <f t="shared" si="151"/>
        <v>#N/A</v>
      </c>
      <c r="AB308" s="1" t="e">
        <f t="shared" si="152"/>
        <v>#N/A</v>
      </c>
      <c r="AC308" s="1" t="e">
        <f t="shared" si="153"/>
        <v>#N/A</v>
      </c>
      <c r="AE308" s="64" t="e">
        <f t="shared" si="154"/>
        <v>#N/A</v>
      </c>
      <c r="AF308" s="64" t="str">
        <f t="shared" si="155"/>
        <v/>
      </c>
      <c r="AH308" s="62" t="str">
        <f>IF(ISNUMBER(AE308),AE308*MATRIX!E308,"-")</f>
        <v>-</v>
      </c>
      <c r="AJ308" s="215" t="str">
        <f>IF(ISNUMBER($AE308),IF(KP="kg",AE308*MATRIX!CB308,AE308*MATRIX!CB308*2.2),"-")</f>
        <v>-</v>
      </c>
      <c r="AK308" s="65" t="str">
        <f t="shared" si="156"/>
        <v/>
      </c>
      <c r="AM308" s="1" t="e">
        <f>IF(V308&lt;&gt;0,IF(COUNT(X308:Z308),IF(R308,MATRIX!K308,IF(S308,MATRIX!L308,IF(T308,MATRIX!M308,S))),IF(COUNT(AB308:AC308),IF(R308,MATRIX!Q308,IF(S308,MATRIX!R308,"--")),"---")),"")</f>
        <v>#N/A</v>
      </c>
      <c r="AO308" s="70" t="e">
        <f>IF(V308&lt;&gt;0,IF(COUNT(X308:Z308),AM308*AE308*MATRIX!F308,IF(COUNT(AB308:AC308),AM308*AE308*MATRIX!F308/2,"")),"")</f>
        <v>#N/A</v>
      </c>
      <c r="AQ308" s="40" t="str">
        <f>IF(ISNUMBER($AE308),IF(ISNUMBER(MATRIX!U308),IF(MATRIX!U308-INT(MATRIX!U308)=0,MATRIX!U308,"("&amp;MATRIX!U308&amp;")"),"n/a"),"")</f>
        <v/>
      </c>
      <c r="AR308" s="77"/>
      <c r="AS308" s="81" t="str">
        <f>IF(ISNUMBER(AE308), IF(ISNUMBER(MATRIX!AD308),AE308*MATRIX!AD308,"n/a"),"")</f>
        <v/>
      </c>
      <c r="AT308" s="77"/>
      <c r="AU308" s="83" t="str">
        <f>IF(ISNUMBER($AE308), IF(ISNUMBER(MATRIX!AF308),$AE308*MATRIX!AF308,"n/a"),"")</f>
        <v/>
      </c>
      <c r="AV308" s="77"/>
      <c r="AW308" s="81" t="str">
        <f>IF(ISNUMBER($AE308), IF(ISNUMBER(MATRIX!AP308),$AE308*MATRIX!AP308,"n/a"),"")</f>
        <v/>
      </c>
      <c r="AX308" s="77" t="s">
        <v>434</v>
      </c>
      <c r="AY308" s="83" t="str">
        <f>IF(ISNUMBER($AE308), IF(ISNUMBER(MATRIX!AR308),$AE308*MATRIX!AR308,"n/a"),"")</f>
        <v/>
      </c>
      <c r="BA308" s="217" t="str">
        <f>IF(ISNUMBER($AE308), IF(MV&gt;200,IF(ISNUMBER(MATRIX!CL308),MATRIX!CL308,"n/a"),IF(ISNUMBER(MATRIX!CH308),MATRIX!CH308,"n/a")),"")</f>
        <v/>
      </c>
      <c r="BB308" s="1"/>
      <c r="BC308" s="1" t="str">
        <f>IF(ISNUMBER(AE308),IF(AND(ISNUMBER('Lo-Z-OUTPUT'!BA308),'Lo-Z-OUTPUT'!BA308&lt;&gt;0),'Lo-Z-OUTPUT'!BA308,'Lo-Z-INPUT'!$K$15*'Lo-Z-INPUT'!$K$7),"")</f>
        <v/>
      </c>
      <c r="BD308" s="1"/>
      <c r="BE308" s="161" t="str">
        <f t="shared" si="157"/>
        <v/>
      </c>
      <c r="BF308" s="1"/>
      <c r="BG308" s="124" t="str">
        <f>IF(ISNUMBER($AE308),IF(MV&lt;200,IF(ISNUMBER(MATRIX!AE308),ROUND((MATRIX!AE308*IDLE/1000)*CKWH,2),"-"),IF(ISNUMBER(MATRIX!AQ308),ROUND((MATRIX!AQ308*IDLE/1000)*CKWH,2),"-")),"")</f>
        <v/>
      </c>
      <c r="BH308" s="125" t="str">
        <f t="shared" si="158"/>
        <v/>
      </c>
      <c r="BJ308" s="105" t="str">
        <f>IF(ISNUMBER($AE308),IF(MV&lt;200,IF(ISNUMBER(MATRIX!AG308),ROUND((MATRIX!AG308/1000)*RUNNING*CKWH,2),"-"),IF(ISNUMBER(MATRIX!AS308),ROUND((MATRIX!AS308/1000)*RUNNING*CKWH,2),"-")),"")</f>
        <v/>
      </c>
      <c r="BK308" s="126" t="str">
        <f t="shared" si="159"/>
        <v/>
      </c>
      <c r="BM308" s="129" t="str">
        <f t="shared" si="160"/>
        <v/>
      </c>
      <c r="BN308" s="127" t="str">
        <f t="shared" si="161"/>
        <v/>
      </c>
      <c r="BP308" s="101" t="str">
        <f>IF(ISNUMBER(AE308),IF(ISNUMBER(MATRIX!BU308),AE308*MATRIX!BU308,"n/a"),"")</f>
        <v/>
      </c>
      <c r="BQ308" s="72"/>
      <c r="BR308" s="72" t="str">
        <f>IF(ISNUMBER(AE308),IF(ISNUMBER(MATRIX!BV308*BE308),AE308*MATRIX!BV308*BE308,"n/a"),"")</f>
        <v/>
      </c>
      <c r="BS308" s="72"/>
      <c r="BT308" s="100" t="str">
        <f t="shared" si="162"/>
        <v/>
      </c>
      <c r="BU308" s="96"/>
      <c r="BV308" s="157" t="str">
        <f t="shared" si="163"/>
        <v/>
      </c>
      <c r="BW308" s="158" t="str">
        <f t="shared" si="164"/>
        <v/>
      </c>
      <c r="BY308" s="85" t="str">
        <f>IF(ISNUMBER(AE308),IF(ISNUMBER(MATRIX!Y308),MATRIX!Y308,"n/a"),"")</f>
        <v/>
      </c>
      <c r="BZ308" s="86" t="str">
        <f t="shared" si="165"/>
        <v/>
      </c>
    </row>
    <row r="309" spans="1:78">
      <c r="A309" s="106" t="e">
        <f>MATRIX!A309</f>
        <v>#N/A</v>
      </c>
      <c r="B309" s="11" t="e">
        <f>IF(MATRIX!B309&lt;&gt;0,MATRIX!B309,"-")</f>
        <v>#N/A</v>
      </c>
      <c r="D309" t="b">
        <f>ISNUMBER(MATRIX!K309)</f>
        <v>0</v>
      </c>
      <c r="E309" t="b">
        <f>ISNUMBER(MATRIX!L309)</f>
        <v>0</v>
      </c>
      <c r="F309" t="b">
        <f>ISNUMBER(MATRIX!M309)</f>
        <v>0</v>
      </c>
      <c r="H309" t="b">
        <f>ISNUMBER(MATRIX!Q309)</f>
        <v>0</v>
      </c>
      <c r="I309" t="b">
        <f>ISNUMBER(MATRIX!R309)</f>
        <v>0</v>
      </c>
      <c r="K309" t="e">
        <f>AND(WLT&lt;=MATRIX!K309,MATRIX!K309&lt;=PIU*WLT)</f>
        <v>#N/A</v>
      </c>
      <c r="L309" t="e">
        <f>AND(WLT&lt;=MATRIX!L309,MATRIX!L309&lt;=PIU*WLT)</f>
        <v>#N/A</v>
      </c>
      <c r="M309" t="e">
        <f>AND(WLT&lt;=MATRIX!M309,MATRIX!M309&lt;=PIU*WLT)</f>
        <v>#N/A</v>
      </c>
      <c r="O309" t="e">
        <f>AND(WLT&lt;=MATRIX!Q309,MATRIX!Q309&lt;=PIU*WLT)</f>
        <v>#N/A</v>
      </c>
      <c r="P309" t="e">
        <f>AND(WLT&lt;=MATRIX!R309,MATRIX!R309&lt;=PIU*WLT)</f>
        <v>#N/A</v>
      </c>
      <c r="R309" t="b">
        <f t="shared" si="166"/>
        <v>1</v>
      </c>
      <c r="S309" t="b">
        <f t="shared" si="167"/>
        <v>0</v>
      </c>
      <c r="T309" t="b">
        <f t="shared" si="168"/>
        <v>0</v>
      </c>
      <c r="V309" s="1" t="e">
        <f>IF(AND(ISNUMBER(MATRIX!$F309),MATRIX!$F309&lt;&gt;0),NLT/MATRIX!$F309,"ERROR")</f>
        <v>#N/A</v>
      </c>
      <c r="X309" s="1" t="e">
        <f t="shared" si="149"/>
        <v>#N/A</v>
      </c>
      <c r="Y309" s="1" t="e">
        <f t="shared" si="150"/>
        <v>#N/A</v>
      </c>
      <c r="Z309" s="1" t="e">
        <f t="shared" si="151"/>
        <v>#N/A</v>
      </c>
      <c r="AB309" s="1" t="e">
        <f t="shared" si="152"/>
        <v>#N/A</v>
      </c>
      <c r="AC309" s="1" t="e">
        <f t="shared" si="153"/>
        <v>#N/A</v>
      </c>
      <c r="AE309" s="64" t="e">
        <f t="shared" si="154"/>
        <v>#N/A</v>
      </c>
      <c r="AF309" s="64" t="str">
        <f t="shared" si="155"/>
        <v/>
      </c>
      <c r="AH309" s="62" t="str">
        <f>IF(ISNUMBER(AE309),AE309*MATRIX!E309,"-")</f>
        <v>-</v>
      </c>
      <c r="AJ309" s="215" t="str">
        <f>IF(ISNUMBER($AE309),IF(KP="kg",AE309*MATRIX!CB309,AE309*MATRIX!CB309*2.2),"-")</f>
        <v>-</v>
      </c>
      <c r="AK309" s="65" t="str">
        <f t="shared" si="156"/>
        <v/>
      </c>
      <c r="AM309" s="1" t="e">
        <f>IF(V309&lt;&gt;0,IF(COUNT(X309:Z309),IF(R309,MATRIX!K309,IF(S309,MATRIX!L309,IF(T309,MATRIX!M309,S))),IF(COUNT(AB309:AC309),IF(R309,MATRIX!Q309,IF(S309,MATRIX!R309,"--")),"---")),"")</f>
        <v>#N/A</v>
      </c>
      <c r="AO309" s="70" t="e">
        <f>IF(V309&lt;&gt;0,IF(COUNT(X309:Z309),AM309*AE309*MATRIX!F309,IF(COUNT(AB309:AC309),AM309*AE309*MATRIX!F309/2,"")),"")</f>
        <v>#N/A</v>
      </c>
      <c r="AQ309" s="40" t="str">
        <f>IF(ISNUMBER($AE309),IF(ISNUMBER(MATRIX!U309),IF(MATRIX!U309-INT(MATRIX!U309)=0,MATRIX!U309,"("&amp;MATRIX!U309&amp;")"),"n/a"),"")</f>
        <v/>
      </c>
      <c r="AR309" s="77"/>
      <c r="AS309" s="81" t="str">
        <f>IF(ISNUMBER(AE309), IF(ISNUMBER(MATRIX!AD309),AE309*MATRIX!AD309,"n/a"),"")</f>
        <v/>
      </c>
      <c r="AT309" s="77"/>
      <c r="AU309" s="83" t="str">
        <f>IF(ISNUMBER($AE309), IF(ISNUMBER(MATRIX!AF309),$AE309*MATRIX!AF309,"n/a"),"")</f>
        <v/>
      </c>
      <c r="AV309" s="77"/>
      <c r="AW309" s="81" t="str">
        <f>IF(ISNUMBER($AE309), IF(ISNUMBER(MATRIX!AP309),$AE309*MATRIX!AP309,"n/a"),"")</f>
        <v/>
      </c>
      <c r="AX309" s="77" t="s">
        <v>434</v>
      </c>
      <c r="AY309" s="83" t="str">
        <f>IF(ISNUMBER($AE309), IF(ISNUMBER(MATRIX!AR309),$AE309*MATRIX!AR309,"n/a"),"")</f>
        <v/>
      </c>
      <c r="BA309" s="217" t="str">
        <f>IF(ISNUMBER($AE309), IF(MV&gt;200,IF(ISNUMBER(MATRIX!CL309),MATRIX!CL309,"n/a"),IF(ISNUMBER(MATRIX!CH309),MATRIX!CH309,"n/a")),"")</f>
        <v/>
      </c>
      <c r="BB309" s="1"/>
      <c r="BC309" s="1" t="str">
        <f>IF(ISNUMBER(AE309),IF(AND(ISNUMBER('Lo-Z-OUTPUT'!BA309),'Lo-Z-OUTPUT'!BA309&lt;&gt;0),'Lo-Z-OUTPUT'!BA309,'Lo-Z-INPUT'!$K$15*'Lo-Z-INPUT'!$K$7),"")</f>
        <v/>
      </c>
      <c r="BD309" s="1"/>
      <c r="BE309" s="161" t="str">
        <f t="shared" si="157"/>
        <v/>
      </c>
      <c r="BF309" s="1"/>
      <c r="BG309" s="124" t="str">
        <f>IF(ISNUMBER($AE309),IF(MV&lt;200,IF(ISNUMBER(MATRIX!AE309),ROUND((MATRIX!AE309*IDLE/1000)*CKWH,2),"-"),IF(ISNUMBER(MATRIX!AQ309),ROUND((MATRIX!AQ309*IDLE/1000)*CKWH,2),"-")),"")</f>
        <v/>
      </c>
      <c r="BH309" s="125" t="str">
        <f t="shared" si="158"/>
        <v/>
      </c>
      <c r="BJ309" s="105" t="str">
        <f>IF(ISNUMBER($AE309),IF(MV&lt;200,IF(ISNUMBER(MATRIX!AG309),ROUND((MATRIX!AG309/1000)*RUNNING*CKWH,2),"-"),IF(ISNUMBER(MATRIX!AS309),ROUND((MATRIX!AS309/1000)*RUNNING*CKWH,2),"-")),"")</f>
        <v/>
      </c>
      <c r="BK309" s="126" t="str">
        <f t="shared" si="159"/>
        <v/>
      </c>
      <c r="BM309" s="129" t="str">
        <f t="shared" si="160"/>
        <v/>
      </c>
      <c r="BN309" s="127" t="str">
        <f t="shared" si="161"/>
        <v/>
      </c>
      <c r="BP309" s="101" t="str">
        <f>IF(ISNUMBER(AE309),IF(ISNUMBER(MATRIX!BU309),AE309*MATRIX!BU309,"n/a"),"")</f>
        <v/>
      </c>
      <c r="BQ309" s="72"/>
      <c r="BR309" s="72" t="str">
        <f>IF(ISNUMBER(AE309),IF(ISNUMBER(MATRIX!BV309*BE309),AE309*MATRIX!BV309*BE309,"n/a"),"")</f>
        <v/>
      </c>
      <c r="BS309" s="72"/>
      <c r="BT309" s="100" t="str">
        <f t="shared" si="162"/>
        <v/>
      </c>
      <c r="BU309" s="96"/>
      <c r="BV309" s="157" t="str">
        <f t="shared" si="163"/>
        <v/>
      </c>
      <c r="BW309" s="158" t="str">
        <f t="shared" si="164"/>
        <v/>
      </c>
      <c r="BY309" s="85" t="str">
        <f>IF(ISNUMBER(AE309),IF(ISNUMBER(MATRIX!Y309),MATRIX!Y309,"n/a"),"")</f>
        <v/>
      </c>
      <c r="BZ309" s="86" t="str">
        <f t="shared" si="165"/>
        <v/>
      </c>
    </row>
    <row r="310" spans="1:78">
      <c r="A310" s="106" t="e">
        <f>MATRIX!A310</f>
        <v>#N/A</v>
      </c>
      <c r="B310" s="11" t="e">
        <f>IF(MATRIX!B310&lt;&gt;0,MATRIX!B310,"-")</f>
        <v>#N/A</v>
      </c>
      <c r="D310" t="b">
        <f>ISNUMBER(MATRIX!K310)</f>
        <v>0</v>
      </c>
      <c r="E310" t="b">
        <f>ISNUMBER(MATRIX!L310)</f>
        <v>0</v>
      </c>
      <c r="F310" t="b">
        <f>ISNUMBER(MATRIX!M310)</f>
        <v>0</v>
      </c>
      <c r="H310" t="b">
        <f>ISNUMBER(MATRIX!Q310)</f>
        <v>0</v>
      </c>
      <c r="I310" t="b">
        <f>ISNUMBER(MATRIX!R310)</f>
        <v>0</v>
      </c>
      <c r="K310" t="e">
        <f>AND(WLT&lt;=MATRIX!K310,MATRIX!K310&lt;=PIU*WLT)</f>
        <v>#N/A</v>
      </c>
      <c r="L310" t="e">
        <f>AND(WLT&lt;=MATRIX!L310,MATRIX!L310&lt;=PIU*WLT)</f>
        <v>#N/A</v>
      </c>
      <c r="M310" t="e">
        <f>AND(WLT&lt;=MATRIX!M310,MATRIX!M310&lt;=PIU*WLT)</f>
        <v>#N/A</v>
      </c>
      <c r="O310" t="e">
        <f>AND(WLT&lt;=MATRIX!Q310,MATRIX!Q310&lt;=PIU*WLT)</f>
        <v>#N/A</v>
      </c>
      <c r="P310" t="e">
        <f>AND(WLT&lt;=MATRIX!R310,MATRIX!R310&lt;=PIU*WLT)</f>
        <v>#N/A</v>
      </c>
      <c r="R310" t="b">
        <f t="shared" si="166"/>
        <v>1</v>
      </c>
      <c r="S310" t="b">
        <f t="shared" si="167"/>
        <v>0</v>
      </c>
      <c r="T310" t="b">
        <f t="shared" si="168"/>
        <v>0</v>
      </c>
      <c r="V310" s="1" t="e">
        <f>IF(AND(ISNUMBER(MATRIX!$F310),MATRIX!$F310&lt;&gt;0),NLT/MATRIX!$F310,"ERROR")</f>
        <v>#N/A</v>
      </c>
      <c r="X310" s="1" t="e">
        <f t="shared" si="149"/>
        <v>#N/A</v>
      </c>
      <c r="Y310" s="1" t="e">
        <f t="shared" si="150"/>
        <v>#N/A</v>
      </c>
      <c r="Z310" s="1" t="e">
        <f t="shared" si="151"/>
        <v>#N/A</v>
      </c>
      <c r="AB310" s="1" t="e">
        <f t="shared" si="152"/>
        <v>#N/A</v>
      </c>
      <c r="AC310" s="1" t="e">
        <f t="shared" si="153"/>
        <v>#N/A</v>
      </c>
      <c r="AE310" s="64" t="e">
        <f t="shared" si="154"/>
        <v>#N/A</v>
      </c>
      <c r="AF310" s="64" t="str">
        <f t="shared" si="155"/>
        <v/>
      </c>
      <c r="AH310" s="62" t="str">
        <f>IF(ISNUMBER(AE310),AE310*MATRIX!E310,"-")</f>
        <v>-</v>
      </c>
      <c r="AJ310" s="215" t="str">
        <f>IF(ISNUMBER($AE310),IF(KP="kg",AE310*MATRIX!CB310,AE310*MATRIX!CB310*2.2),"-")</f>
        <v>-</v>
      </c>
      <c r="AK310" s="65" t="str">
        <f t="shared" si="156"/>
        <v/>
      </c>
      <c r="AM310" s="1" t="e">
        <f>IF(V310&lt;&gt;0,IF(COUNT(X310:Z310),IF(R310,MATRIX!K310,IF(S310,MATRIX!L310,IF(T310,MATRIX!M310,S))),IF(COUNT(AB310:AC310),IF(R310,MATRIX!Q310,IF(S310,MATRIX!R310,"--")),"---")),"")</f>
        <v>#N/A</v>
      </c>
      <c r="AO310" s="70" t="e">
        <f>IF(V310&lt;&gt;0,IF(COUNT(X310:Z310),AM310*AE310*MATRIX!F310,IF(COUNT(AB310:AC310),AM310*AE310*MATRIX!F310/2,"")),"")</f>
        <v>#N/A</v>
      </c>
      <c r="AQ310" s="40" t="str">
        <f>IF(ISNUMBER($AE310),IF(ISNUMBER(MATRIX!U310),IF(MATRIX!U310-INT(MATRIX!U310)=0,MATRIX!U310,"("&amp;MATRIX!U310&amp;")"),"n/a"),"")</f>
        <v/>
      </c>
      <c r="AR310" s="77"/>
      <c r="AS310" s="81" t="str">
        <f>IF(ISNUMBER(AE310), IF(ISNUMBER(MATRIX!AD310),AE310*MATRIX!AD310,"n/a"),"")</f>
        <v/>
      </c>
      <c r="AT310" s="77"/>
      <c r="AU310" s="83" t="str">
        <f>IF(ISNUMBER($AE310), IF(ISNUMBER(MATRIX!AF310),$AE310*MATRIX!AF310,"n/a"),"")</f>
        <v/>
      </c>
      <c r="AV310" s="77"/>
      <c r="AW310" s="81" t="str">
        <f>IF(ISNUMBER($AE310), IF(ISNUMBER(MATRIX!AP310),$AE310*MATRIX!AP310,"n/a"),"")</f>
        <v/>
      </c>
      <c r="AX310" s="77" t="s">
        <v>434</v>
      </c>
      <c r="AY310" s="83" t="str">
        <f>IF(ISNUMBER($AE310), IF(ISNUMBER(MATRIX!AR310),$AE310*MATRIX!AR310,"n/a"),"")</f>
        <v/>
      </c>
      <c r="BA310" s="217" t="str">
        <f>IF(ISNUMBER($AE310), IF(MV&gt;200,IF(ISNUMBER(MATRIX!CL310),MATRIX!CL310,"n/a"),IF(ISNUMBER(MATRIX!CH310),MATRIX!CH310,"n/a")),"")</f>
        <v/>
      </c>
      <c r="BB310" s="1"/>
      <c r="BC310" s="1" t="str">
        <f>IF(ISNUMBER(AE310),IF(AND(ISNUMBER('Lo-Z-OUTPUT'!BA310),'Lo-Z-OUTPUT'!BA310&lt;&gt;0),'Lo-Z-OUTPUT'!BA310,'Lo-Z-INPUT'!$K$15*'Lo-Z-INPUT'!$K$7),"")</f>
        <v/>
      </c>
      <c r="BD310" s="1"/>
      <c r="BE310" s="161" t="str">
        <f t="shared" si="157"/>
        <v/>
      </c>
      <c r="BF310" s="1"/>
      <c r="BG310" s="124" t="str">
        <f>IF(ISNUMBER($AE310),IF(MV&lt;200,IF(ISNUMBER(MATRIX!AE310),ROUND((MATRIX!AE310*IDLE/1000)*CKWH,2),"-"),IF(ISNUMBER(MATRIX!AQ310),ROUND((MATRIX!AQ310*IDLE/1000)*CKWH,2),"-")),"")</f>
        <v/>
      </c>
      <c r="BH310" s="125" t="str">
        <f t="shared" si="158"/>
        <v/>
      </c>
      <c r="BJ310" s="105" t="str">
        <f>IF(ISNUMBER($AE310),IF(MV&lt;200,IF(ISNUMBER(MATRIX!AG310),ROUND((MATRIX!AG310/1000)*RUNNING*CKWH,2),"-"),IF(ISNUMBER(MATRIX!AS310),ROUND((MATRIX!AS310/1000)*RUNNING*CKWH,2),"-")),"")</f>
        <v/>
      </c>
      <c r="BK310" s="126" t="str">
        <f t="shared" si="159"/>
        <v/>
      </c>
      <c r="BM310" s="129" t="str">
        <f t="shared" si="160"/>
        <v/>
      </c>
      <c r="BN310" s="127" t="str">
        <f t="shared" si="161"/>
        <v/>
      </c>
      <c r="BP310" s="101" t="str">
        <f>IF(ISNUMBER(AE310),IF(ISNUMBER(MATRIX!BU310),AE310*MATRIX!BU310,"n/a"),"")</f>
        <v/>
      </c>
      <c r="BQ310" s="72"/>
      <c r="BR310" s="72" t="str">
        <f>IF(ISNUMBER(AE310),IF(ISNUMBER(MATRIX!BV310*BE310),AE310*MATRIX!BV310*BE310,"n/a"),"")</f>
        <v/>
      </c>
      <c r="BS310" s="72"/>
      <c r="BT310" s="100" t="str">
        <f t="shared" si="162"/>
        <v/>
      </c>
      <c r="BU310" s="96"/>
      <c r="BV310" s="157" t="str">
        <f t="shared" si="163"/>
        <v/>
      </c>
      <c r="BW310" s="158" t="str">
        <f t="shared" si="164"/>
        <v/>
      </c>
      <c r="BY310" s="85" t="str">
        <f>IF(ISNUMBER(AE310),IF(ISNUMBER(MATRIX!Y310),MATRIX!Y310,"n/a"),"")</f>
        <v/>
      </c>
      <c r="BZ310" s="86" t="str">
        <f t="shared" si="165"/>
        <v/>
      </c>
    </row>
    <row r="311" spans="1:78">
      <c r="A311" s="106" t="e">
        <f>MATRIX!A311</f>
        <v>#N/A</v>
      </c>
      <c r="B311" s="11" t="e">
        <f>IF(MATRIX!B311&lt;&gt;0,MATRIX!B311,"-")</f>
        <v>#N/A</v>
      </c>
      <c r="D311" t="b">
        <f>ISNUMBER(MATRIX!K311)</f>
        <v>0</v>
      </c>
      <c r="E311" t="b">
        <f>ISNUMBER(MATRIX!L311)</f>
        <v>0</v>
      </c>
      <c r="F311" t="b">
        <f>ISNUMBER(MATRIX!M311)</f>
        <v>0</v>
      </c>
      <c r="H311" t="b">
        <f>ISNUMBER(MATRIX!Q311)</f>
        <v>0</v>
      </c>
      <c r="I311" t="b">
        <f>ISNUMBER(MATRIX!R311)</f>
        <v>0</v>
      </c>
      <c r="K311" t="e">
        <f>AND(WLT&lt;=MATRIX!K311,MATRIX!K311&lt;=PIU*WLT)</f>
        <v>#N/A</v>
      </c>
      <c r="L311" t="e">
        <f>AND(WLT&lt;=MATRIX!L311,MATRIX!L311&lt;=PIU*WLT)</f>
        <v>#N/A</v>
      </c>
      <c r="M311" t="e">
        <f>AND(WLT&lt;=MATRIX!M311,MATRIX!M311&lt;=PIU*WLT)</f>
        <v>#N/A</v>
      </c>
      <c r="O311" t="e">
        <f>AND(WLT&lt;=MATRIX!Q311,MATRIX!Q311&lt;=PIU*WLT)</f>
        <v>#N/A</v>
      </c>
      <c r="P311" t="e">
        <f>AND(WLT&lt;=MATRIX!R311,MATRIX!R311&lt;=PIU*WLT)</f>
        <v>#N/A</v>
      </c>
      <c r="R311" t="b">
        <f t="shared" si="166"/>
        <v>1</v>
      </c>
      <c r="S311" t="b">
        <f t="shared" si="167"/>
        <v>0</v>
      </c>
      <c r="T311" t="b">
        <f t="shared" si="168"/>
        <v>0</v>
      </c>
      <c r="V311" s="1" t="e">
        <f>IF(AND(ISNUMBER(MATRIX!$F311),MATRIX!$F311&lt;&gt;0),NLT/MATRIX!$F311,"ERROR")</f>
        <v>#N/A</v>
      </c>
      <c r="X311" s="1" t="e">
        <f t="shared" si="149"/>
        <v>#N/A</v>
      </c>
      <c r="Y311" s="1" t="e">
        <f t="shared" si="150"/>
        <v>#N/A</v>
      </c>
      <c r="Z311" s="1" t="e">
        <f t="shared" si="151"/>
        <v>#N/A</v>
      </c>
      <c r="AB311" s="1" t="e">
        <f t="shared" si="152"/>
        <v>#N/A</v>
      </c>
      <c r="AC311" s="1" t="e">
        <f t="shared" si="153"/>
        <v>#N/A</v>
      </c>
      <c r="AE311" s="64" t="e">
        <f t="shared" si="154"/>
        <v>#N/A</v>
      </c>
      <c r="AF311" s="64" t="str">
        <f t="shared" si="155"/>
        <v/>
      </c>
      <c r="AH311" s="62" t="str">
        <f>IF(ISNUMBER(AE311),AE311*MATRIX!E311,"-")</f>
        <v>-</v>
      </c>
      <c r="AJ311" s="215" t="str">
        <f>IF(ISNUMBER($AE311),IF(KP="kg",AE311*MATRIX!CB311,AE311*MATRIX!CB311*2.2),"-")</f>
        <v>-</v>
      </c>
      <c r="AK311" s="65" t="str">
        <f t="shared" si="156"/>
        <v/>
      </c>
      <c r="AM311" s="1" t="e">
        <f>IF(V311&lt;&gt;0,IF(COUNT(X311:Z311),IF(R311,MATRIX!K311,IF(S311,MATRIX!L311,IF(T311,MATRIX!M311,S))),IF(COUNT(AB311:AC311),IF(R311,MATRIX!Q311,IF(S311,MATRIX!R311,"--")),"---")),"")</f>
        <v>#N/A</v>
      </c>
      <c r="AO311" s="70" t="e">
        <f>IF(V311&lt;&gt;0,IF(COUNT(X311:Z311),AM311*AE311*MATRIX!F311,IF(COUNT(AB311:AC311),AM311*AE311*MATRIX!F311/2,"")),"")</f>
        <v>#N/A</v>
      </c>
      <c r="AQ311" s="40" t="str">
        <f>IF(ISNUMBER($AE311),IF(ISNUMBER(MATRIX!U311),IF(MATRIX!U311-INT(MATRIX!U311)=0,MATRIX!U311,"("&amp;MATRIX!U311&amp;")"),"n/a"),"")</f>
        <v/>
      </c>
      <c r="AR311" s="77"/>
      <c r="AS311" s="81" t="str">
        <f>IF(ISNUMBER(AE311), IF(ISNUMBER(MATRIX!AD311),AE311*MATRIX!AD311,"n/a"),"")</f>
        <v/>
      </c>
      <c r="AT311" s="77"/>
      <c r="AU311" s="83" t="str">
        <f>IF(ISNUMBER($AE311), IF(ISNUMBER(MATRIX!AF311),$AE311*MATRIX!AF311,"n/a"),"")</f>
        <v/>
      </c>
      <c r="AV311" s="77"/>
      <c r="AW311" s="81" t="str">
        <f>IF(ISNUMBER($AE311), IF(ISNUMBER(MATRIX!AP311),$AE311*MATRIX!AP311,"n/a"),"")</f>
        <v/>
      </c>
      <c r="AX311" s="77" t="s">
        <v>434</v>
      </c>
      <c r="AY311" s="83" t="str">
        <f>IF(ISNUMBER($AE311), IF(ISNUMBER(MATRIX!AR311),$AE311*MATRIX!AR311,"n/a"),"")</f>
        <v/>
      </c>
      <c r="BA311" s="217" t="str">
        <f>IF(ISNUMBER($AE311), IF(MV&gt;200,IF(ISNUMBER(MATRIX!CL311),MATRIX!CL311,"n/a"),IF(ISNUMBER(MATRIX!CH311),MATRIX!CH311,"n/a")),"")</f>
        <v/>
      </c>
      <c r="BB311" s="1"/>
      <c r="BC311" s="1" t="str">
        <f>IF(ISNUMBER(AE311),IF(AND(ISNUMBER('Lo-Z-OUTPUT'!BA311),'Lo-Z-OUTPUT'!BA311&lt;&gt;0),'Lo-Z-OUTPUT'!BA311,'Lo-Z-INPUT'!$K$15*'Lo-Z-INPUT'!$K$7),"")</f>
        <v/>
      </c>
      <c r="BD311" s="1"/>
      <c r="BE311" s="161" t="str">
        <f t="shared" si="157"/>
        <v/>
      </c>
      <c r="BF311" s="1"/>
      <c r="BG311" s="124" t="str">
        <f>IF(ISNUMBER($AE311),IF(MV&lt;200,IF(ISNUMBER(MATRIX!AE311),ROUND((MATRIX!AE311*IDLE/1000)*CKWH,2),"-"),IF(ISNUMBER(MATRIX!AQ311),ROUND((MATRIX!AQ311*IDLE/1000)*CKWH,2),"-")),"")</f>
        <v/>
      </c>
      <c r="BH311" s="125" t="str">
        <f t="shared" si="158"/>
        <v/>
      </c>
      <c r="BJ311" s="105" t="str">
        <f>IF(ISNUMBER($AE311),IF(MV&lt;200,IF(ISNUMBER(MATRIX!AG311),ROUND((MATRIX!AG311/1000)*RUNNING*CKWH,2),"-"),IF(ISNUMBER(MATRIX!AS311),ROUND((MATRIX!AS311/1000)*RUNNING*CKWH,2),"-")),"")</f>
        <v/>
      </c>
      <c r="BK311" s="126" t="str">
        <f t="shared" si="159"/>
        <v/>
      </c>
      <c r="BM311" s="129" t="str">
        <f t="shared" si="160"/>
        <v/>
      </c>
      <c r="BN311" s="127" t="str">
        <f t="shared" si="161"/>
        <v/>
      </c>
      <c r="BP311" s="101" t="str">
        <f>IF(ISNUMBER(AE311),IF(ISNUMBER(MATRIX!BU311),AE311*MATRIX!BU311,"n/a"),"")</f>
        <v/>
      </c>
      <c r="BQ311" s="72"/>
      <c r="BR311" s="72" t="str">
        <f>IF(ISNUMBER(AE311),IF(ISNUMBER(MATRIX!BV311*BE311),AE311*MATRIX!BV311*BE311,"n/a"),"")</f>
        <v/>
      </c>
      <c r="BS311" s="72"/>
      <c r="BT311" s="100" t="str">
        <f t="shared" si="162"/>
        <v/>
      </c>
      <c r="BU311" s="96"/>
      <c r="BV311" s="157" t="str">
        <f t="shared" si="163"/>
        <v/>
      </c>
      <c r="BW311" s="158" t="str">
        <f t="shared" si="164"/>
        <v/>
      </c>
      <c r="BY311" s="85" t="str">
        <f>IF(ISNUMBER(AE311),IF(ISNUMBER(MATRIX!Y311),MATRIX!Y311,"n/a"),"")</f>
        <v/>
      </c>
      <c r="BZ311" s="86" t="str">
        <f t="shared" si="165"/>
        <v/>
      </c>
    </row>
    <row r="312" spans="1:78">
      <c r="A312" s="106" t="e">
        <f>MATRIX!A312</f>
        <v>#N/A</v>
      </c>
      <c r="B312" s="11" t="e">
        <f>IF(MATRIX!B312&lt;&gt;0,MATRIX!B312,"-")</f>
        <v>#N/A</v>
      </c>
      <c r="D312" t="b">
        <f>ISNUMBER(MATRIX!K312)</f>
        <v>0</v>
      </c>
      <c r="E312" t="b">
        <f>ISNUMBER(MATRIX!L312)</f>
        <v>0</v>
      </c>
      <c r="F312" t="b">
        <f>ISNUMBER(MATRIX!M312)</f>
        <v>0</v>
      </c>
      <c r="H312" t="b">
        <f>ISNUMBER(MATRIX!Q312)</f>
        <v>0</v>
      </c>
      <c r="I312" t="b">
        <f>ISNUMBER(MATRIX!R312)</f>
        <v>0</v>
      </c>
      <c r="K312" t="e">
        <f>AND(WLT&lt;=MATRIX!K312,MATRIX!K312&lt;=PIU*WLT)</f>
        <v>#N/A</v>
      </c>
      <c r="L312" t="e">
        <f>AND(WLT&lt;=MATRIX!L312,MATRIX!L312&lt;=PIU*WLT)</f>
        <v>#N/A</v>
      </c>
      <c r="M312" t="e">
        <f>AND(WLT&lt;=MATRIX!M312,MATRIX!M312&lt;=PIU*WLT)</f>
        <v>#N/A</v>
      </c>
      <c r="O312" t="e">
        <f>AND(WLT&lt;=MATRIX!Q312,MATRIX!Q312&lt;=PIU*WLT)</f>
        <v>#N/A</v>
      </c>
      <c r="P312" t="e">
        <f>AND(WLT&lt;=MATRIX!R312,MATRIX!R312&lt;=PIU*WLT)</f>
        <v>#N/A</v>
      </c>
      <c r="R312" t="b">
        <f t="shared" si="166"/>
        <v>1</v>
      </c>
      <c r="S312" t="b">
        <f t="shared" si="167"/>
        <v>0</v>
      </c>
      <c r="T312" t="b">
        <f t="shared" si="168"/>
        <v>0</v>
      </c>
      <c r="V312" s="1" t="e">
        <f>IF(AND(ISNUMBER(MATRIX!$F312),MATRIX!$F312&lt;&gt;0),NLT/MATRIX!$F312,"ERROR")</f>
        <v>#N/A</v>
      </c>
      <c r="X312" s="1" t="e">
        <f t="shared" si="149"/>
        <v>#N/A</v>
      </c>
      <c r="Y312" s="1" t="e">
        <f t="shared" si="150"/>
        <v>#N/A</v>
      </c>
      <c r="Z312" s="1" t="e">
        <f t="shared" si="151"/>
        <v>#N/A</v>
      </c>
      <c r="AB312" s="1" t="e">
        <f t="shared" si="152"/>
        <v>#N/A</v>
      </c>
      <c r="AC312" s="1" t="e">
        <f t="shared" si="153"/>
        <v>#N/A</v>
      </c>
      <c r="AE312" s="64" t="e">
        <f t="shared" si="154"/>
        <v>#N/A</v>
      </c>
      <c r="AF312" s="64" t="str">
        <f t="shared" si="155"/>
        <v/>
      </c>
      <c r="AH312" s="62" t="str">
        <f>IF(ISNUMBER(AE312),AE312*MATRIX!E312,"-")</f>
        <v>-</v>
      </c>
      <c r="AJ312" s="215" t="str">
        <f>IF(ISNUMBER($AE312),IF(KP="kg",AE312*MATRIX!CB312,AE312*MATRIX!CB312*2.2),"-")</f>
        <v>-</v>
      </c>
      <c r="AK312" s="65" t="str">
        <f t="shared" si="156"/>
        <v/>
      </c>
      <c r="AM312" s="1" t="e">
        <f>IF(V312&lt;&gt;0,IF(COUNT(X312:Z312),IF(R312,MATRIX!K312,IF(S312,MATRIX!L312,IF(T312,MATRIX!M312,S))),IF(COUNT(AB312:AC312),IF(R312,MATRIX!Q312,IF(S312,MATRIX!R312,"--")),"---")),"")</f>
        <v>#N/A</v>
      </c>
      <c r="AO312" s="70" t="e">
        <f>IF(V312&lt;&gt;0,IF(COUNT(X312:Z312),AM312*AE312*MATRIX!F312,IF(COUNT(AB312:AC312),AM312*AE312*MATRIX!F312/2,"")),"")</f>
        <v>#N/A</v>
      </c>
      <c r="AQ312" s="40" t="str">
        <f>IF(ISNUMBER($AE312),IF(ISNUMBER(MATRIX!U312),IF(MATRIX!U312-INT(MATRIX!U312)=0,MATRIX!U312,"("&amp;MATRIX!U312&amp;")"),"n/a"),"")</f>
        <v/>
      </c>
      <c r="AR312" s="77"/>
      <c r="AS312" s="81" t="str">
        <f>IF(ISNUMBER(AE312), IF(ISNUMBER(MATRIX!AD312),AE312*MATRIX!AD312,"n/a"),"")</f>
        <v/>
      </c>
      <c r="AT312" s="77"/>
      <c r="AU312" s="83" t="str">
        <f>IF(ISNUMBER($AE312), IF(ISNUMBER(MATRIX!AF312),$AE312*MATRIX!AF312,"n/a"),"")</f>
        <v/>
      </c>
      <c r="AV312" s="77"/>
      <c r="AW312" s="81" t="str">
        <f>IF(ISNUMBER($AE312), IF(ISNUMBER(MATRIX!AP312),$AE312*MATRIX!AP312,"n/a"),"")</f>
        <v/>
      </c>
      <c r="AX312" s="77" t="s">
        <v>434</v>
      </c>
      <c r="AY312" s="83" t="str">
        <f>IF(ISNUMBER($AE312), IF(ISNUMBER(MATRIX!AR312),$AE312*MATRIX!AR312,"n/a"),"")</f>
        <v/>
      </c>
      <c r="BA312" s="217" t="str">
        <f>IF(ISNUMBER($AE312), IF(MV&gt;200,IF(ISNUMBER(MATRIX!CL312),MATRIX!CL312,"n/a"),IF(ISNUMBER(MATRIX!CH312),MATRIX!CH312,"n/a")),"")</f>
        <v/>
      </c>
      <c r="BB312" s="1"/>
      <c r="BC312" s="1" t="str">
        <f>IF(ISNUMBER(AE312),IF(AND(ISNUMBER('Lo-Z-OUTPUT'!BA312),'Lo-Z-OUTPUT'!BA312&lt;&gt;0),'Lo-Z-OUTPUT'!BA312,'Lo-Z-INPUT'!$K$15*'Lo-Z-INPUT'!$K$7),"")</f>
        <v/>
      </c>
      <c r="BD312" s="1"/>
      <c r="BE312" s="161" t="str">
        <f t="shared" si="157"/>
        <v/>
      </c>
      <c r="BF312" s="1"/>
      <c r="BG312" s="124" t="str">
        <f>IF(ISNUMBER($AE312),IF(MV&lt;200,IF(ISNUMBER(MATRIX!AE312),ROUND((MATRIX!AE312*IDLE/1000)*CKWH,2),"-"),IF(ISNUMBER(MATRIX!AQ312),ROUND((MATRIX!AQ312*IDLE/1000)*CKWH,2),"-")),"")</f>
        <v/>
      </c>
      <c r="BH312" s="125" t="str">
        <f t="shared" si="158"/>
        <v/>
      </c>
      <c r="BJ312" s="105" t="str">
        <f>IF(ISNUMBER($AE312),IF(MV&lt;200,IF(ISNUMBER(MATRIX!AG312),ROUND((MATRIX!AG312/1000)*RUNNING*CKWH,2),"-"),IF(ISNUMBER(MATRIX!AS312),ROUND((MATRIX!AS312/1000)*RUNNING*CKWH,2),"-")),"")</f>
        <v/>
      </c>
      <c r="BK312" s="126" t="str">
        <f t="shared" si="159"/>
        <v/>
      </c>
      <c r="BM312" s="129" t="str">
        <f t="shared" si="160"/>
        <v/>
      </c>
      <c r="BN312" s="127" t="str">
        <f t="shared" si="161"/>
        <v/>
      </c>
      <c r="BP312" s="101" t="str">
        <f>IF(ISNUMBER(AE312),IF(ISNUMBER(MATRIX!BU312),AE312*MATRIX!BU312,"n/a"),"")</f>
        <v/>
      </c>
      <c r="BQ312" s="72"/>
      <c r="BR312" s="72" t="str">
        <f>IF(ISNUMBER(AE312),IF(ISNUMBER(MATRIX!BV312*BE312),AE312*MATRIX!BV312*BE312,"n/a"),"")</f>
        <v/>
      </c>
      <c r="BS312" s="72"/>
      <c r="BT312" s="100" t="str">
        <f t="shared" si="162"/>
        <v/>
      </c>
      <c r="BU312" s="96"/>
      <c r="BV312" s="157" t="str">
        <f t="shared" si="163"/>
        <v/>
      </c>
      <c r="BW312" s="158" t="str">
        <f t="shared" si="164"/>
        <v/>
      </c>
      <c r="BY312" s="85" t="str">
        <f>IF(ISNUMBER(AE312),IF(ISNUMBER(MATRIX!Y312),MATRIX!Y312,"n/a"),"")</f>
        <v/>
      </c>
      <c r="BZ312" s="86" t="str">
        <f t="shared" si="165"/>
        <v/>
      </c>
    </row>
    <row r="313" spans="1:78">
      <c r="A313" s="106" t="e">
        <f>MATRIX!A313</f>
        <v>#N/A</v>
      </c>
      <c r="B313" s="11" t="e">
        <f>IF(MATRIX!B313&lt;&gt;0,MATRIX!B313,"-")</f>
        <v>#N/A</v>
      </c>
      <c r="D313" t="b">
        <f>ISNUMBER(MATRIX!K313)</f>
        <v>0</v>
      </c>
      <c r="E313" t="b">
        <f>ISNUMBER(MATRIX!L313)</f>
        <v>0</v>
      </c>
      <c r="F313" t="b">
        <f>ISNUMBER(MATRIX!M313)</f>
        <v>0</v>
      </c>
      <c r="H313" t="b">
        <f>ISNUMBER(MATRIX!Q313)</f>
        <v>0</v>
      </c>
      <c r="I313" t="b">
        <f>ISNUMBER(MATRIX!R313)</f>
        <v>0</v>
      </c>
      <c r="K313" t="e">
        <f>AND(WLT&lt;=MATRIX!K313,MATRIX!K313&lt;=PIU*WLT)</f>
        <v>#N/A</v>
      </c>
      <c r="L313" t="e">
        <f>AND(WLT&lt;=MATRIX!L313,MATRIX!L313&lt;=PIU*WLT)</f>
        <v>#N/A</v>
      </c>
      <c r="M313" t="e">
        <f>AND(WLT&lt;=MATRIX!M313,MATRIX!M313&lt;=PIU*WLT)</f>
        <v>#N/A</v>
      </c>
      <c r="O313" t="e">
        <f>AND(WLT&lt;=MATRIX!Q313,MATRIX!Q313&lt;=PIU*WLT)</f>
        <v>#N/A</v>
      </c>
      <c r="P313" t="e">
        <f>AND(WLT&lt;=MATRIX!R313,MATRIX!R313&lt;=PIU*WLT)</f>
        <v>#N/A</v>
      </c>
      <c r="R313" t="b">
        <f t="shared" si="166"/>
        <v>1</v>
      </c>
      <c r="S313" t="b">
        <f t="shared" si="167"/>
        <v>0</v>
      </c>
      <c r="T313" t="b">
        <f t="shared" si="168"/>
        <v>0</v>
      </c>
      <c r="V313" s="1" t="e">
        <f>IF(AND(ISNUMBER(MATRIX!$F313),MATRIX!$F313&lt;&gt;0),NLT/MATRIX!$F313,"ERROR")</f>
        <v>#N/A</v>
      </c>
      <c r="X313" s="1" t="e">
        <f t="shared" si="149"/>
        <v>#N/A</v>
      </c>
      <c r="Y313" s="1" t="e">
        <f t="shared" si="150"/>
        <v>#N/A</v>
      </c>
      <c r="Z313" s="1" t="e">
        <f t="shared" si="151"/>
        <v>#N/A</v>
      </c>
      <c r="AB313" s="1" t="e">
        <f t="shared" si="152"/>
        <v>#N/A</v>
      </c>
      <c r="AC313" s="1" t="e">
        <f t="shared" si="153"/>
        <v>#N/A</v>
      </c>
      <c r="AE313" s="64" t="e">
        <f t="shared" si="154"/>
        <v>#N/A</v>
      </c>
      <c r="AF313" s="64" t="str">
        <f t="shared" si="155"/>
        <v/>
      </c>
      <c r="AH313" s="62" t="str">
        <f>IF(ISNUMBER(AE313),AE313*MATRIX!E313,"-")</f>
        <v>-</v>
      </c>
      <c r="AJ313" s="215" t="str">
        <f>IF(ISNUMBER($AE313),IF(KP="kg",AE313*MATRIX!CB313,AE313*MATRIX!CB313*2.2),"-")</f>
        <v>-</v>
      </c>
      <c r="AK313" s="65" t="str">
        <f t="shared" si="156"/>
        <v/>
      </c>
      <c r="AM313" s="1" t="e">
        <f>IF(V313&lt;&gt;0,IF(COUNT(X313:Z313),IF(R313,MATRIX!K313,IF(S313,MATRIX!L313,IF(T313,MATRIX!M313,S))),IF(COUNT(AB313:AC313),IF(R313,MATRIX!Q313,IF(S313,MATRIX!R313,"--")),"---")),"")</f>
        <v>#N/A</v>
      </c>
      <c r="AO313" s="70" t="e">
        <f>IF(V313&lt;&gt;0,IF(COUNT(X313:Z313),AM313*AE313*MATRIX!F313,IF(COUNT(AB313:AC313),AM313*AE313*MATRIX!F313/2,"")),"")</f>
        <v>#N/A</v>
      </c>
      <c r="AQ313" s="40" t="str">
        <f>IF(ISNUMBER($AE313),IF(ISNUMBER(MATRIX!U313),IF(MATRIX!U313-INT(MATRIX!U313)=0,MATRIX!U313,"("&amp;MATRIX!U313&amp;")"),"n/a"),"")</f>
        <v/>
      </c>
      <c r="AR313" s="77"/>
      <c r="AS313" s="81" t="str">
        <f>IF(ISNUMBER(AE313), IF(ISNUMBER(MATRIX!AD313),AE313*MATRIX!AD313,"n/a"),"")</f>
        <v/>
      </c>
      <c r="AT313" s="77"/>
      <c r="AU313" s="83" t="str">
        <f>IF(ISNUMBER($AE313), IF(ISNUMBER(MATRIX!AF313),$AE313*MATRIX!AF313,"n/a"),"")</f>
        <v/>
      </c>
      <c r="AV313" s="77"/>
      <c r="AW313" s="81" t="str">
        <f>IF(ISNUMBER($AE313), IF(ISNUMBER(MATRIX!AP313),$AE313*MATRIX!AP313,"n/a"),"")</f>
        <v/>
      </c>
      <c r="AX313" s="77" t="s">
        <v>434</v>
      </c>
      <c r="AY313" s="83" t="str">
        <f>IF(ISNUMBER($AE313), IF(ISNUMBER(MATRIX!AR313),$AE313*MATRIX!AR313,"n/a"),"")</f>
        <v/>
      </c>
      <c r="BA313" s="217" t="str">
        <f>IF(ISNUMBER($AE313), IF(MV&gt;200,IF(ISNUMBER(MATRIX!CL313),MATRIX!CL313,"n/a"),IF(ISNUMBER(MATRIX!CH313),MATRIX!CH313,"n/a")),"")</f>
        <v/>
      </c>
      <c r="BB313" s="1"/>
      <c r="BC313" s="1" t="str">
        <f>IF(ISNUMBER(AE313),IF(AND(ISNUMBER('Lo-Z-OUTPUT'!BA313),'Lo-Z-OUTPUT'!BA313&lt;&gt;0),'Lo-Z-OUTPUT'!BA313,'Lo-Z-INPUT'!$K$15*'Lo-Z-INPUT'!$K$7),"")</f>
        <v/>
      </c>
      <c r="BD313" s="1"/>
      <c r="BE313" s="161" t="str">
        <f t="shared" si="157"/>
        <v/>
      </c>
      <c r="BF313" s="1"/>
      <c r="BG313" s="124" t="str">
        <f>IF(ISNUMBER($AE313),IF(MV&lt;200,IF(ISNUMBER(MATRIX!AE313),ROUND((MATRIX!AE313*IDLE/1000)*CKWH,2),"-"),IF(ISNUMBER(MATRIX!AQ313),ROUND((MATRIX!AQ313*IDLE/1000)*CKWH,2),"-")),"")</f>
        <v/>
      </c>
      <c r="BH313" s="125" t="str">
        <f t="shared" si="158"/>
        <v/>
      </c>
      <c r="BJ313" s="105" t="str">
        <f>IF(ISNUMBER($AE313),IF(MV&lt;200,IF(ISNUMBER(MATRIX!AG313),ROUND((MATRIX!AG313/1000)*RUNNING*CKWH,2),"-"),IF(ISNUMBER(MATRIX!AS313),ROUND((MATRIX!AS313/1000)*RUNNING*CKWH,2),"-")),"")</f>
        <v/>
      </c>
      <c r="BK313" s="126" t="str">
        <f t="shared" si="159"/>
        <v/>
      </c>
      <c r="BM313" s="129" t="str">
        <f t="shared" si="160"/>
        <v/>
      </c>
      <c r="BN313" s="127" t="str">
        <f t="shared" si="161"/>
        <v/>
      </c>
      <c r="BP313" s="101" t="str">
        <f>IF(ISNUMBER(AE313),IF(ISNUMBER(MATRIX!BU313),AE313*MATRIX!BU313,"n/a"),"")</f>
        <v/>
      </c>
      <c r="BQ313" s="72"/>
      <c r="BR313" s="72" t="str">
        <f>IF(ISNUMBER(AE313),IF(ISNUMBER(MATRIX!BV313*BE313),AE313*MATRIX!BV313*BE313,"n/a"),"")</f>
        <v/>
      </c>
      <c r="BS313" s="72"/>
      <c r="BT313" s="100" t="str">
        <f t="shared" si="162"/>
        <v/>
      </c>
      <c r="BU313" s="96"/>
      <c r="BV313" s="157" t="str">
        <f t="shared" si="163"/>
        <v/>
      </c>
      <c r="BW313" s="158" t="str">
        <f t="shared" si="164"/>
        <v/>
      </c>
      <c r="BY313" s="85" t="str">
        <f>IF(ISNUMBER(AE313),IF(ISNUMBER(MATRIX!Y313),MATRIX!Y313,"n/a"),"")</f>
        <v/>
      </c>
      <c r="BZ313" s="86" t="str">
        <f t="shared" si="165"/>
        <v/>
      </c>
    </row>
    <row r="314" spans="1:78">
      <c r="A314" s="106" t="e">
        <f>MATRIX!A314</f>
        <v>#N/A</v>
      </c>
      <c r="B314" s="11" t="e">
        <f>IF(MATRIX!B314&lt;&gt;0,MATRIX!B314,"-")</f>
        <v>#N/A</v>
      </c>
      <c r="D314" t="b">
        <f>ISNUMBER(MATRIX!K314)</f>
        <v>0</v>
      </c>
      <c r="E314" t="b">
        <f>ISNUMBER(MATRIX!L314)</f>
        <v>0</v>
      </c>
      <c r="F314" t="b">
        <f>ISNUMBER(MATRIX!M314)</f>
        <v>0</v>
      </c>
      <c r="H314" t="b">
        <f>ISNUMBER(MATRIX!Q314)</f>
        <v>0</v>
      </c>
      <c r="I314" t="b">
        <f>ISNUMBER(MATRIX!R314)</f>
        <v>0</v>
      </c>
      <c r="K314" t="e">
        <f>AND(WLT&lt;=MATRIX!K314,MATRIX!K314&lt;=PIU*WLT)</f>
        <v>#N/A</v>
      </c>
      <c r="L314" t="e">
        <f>AND(WLT&lt;=MATRIX!L314,MATRIX!L314&lt;=PIU*WLT)</f>
        <v>#N/A</v>
      </c>
      <c r="M314" t="e">
        <f>AND(WLT&lt;=MATRIX!M314,MATRIX!M314&lt;=PIU*WLT)</f>
        <v>#N/A</v>
      </c>
      <c r="O314" t="e">
        <f>AND(WLT&lt;=MATRIX!Q314,MATRIX!Q314&lt;=PIU*WLT)</f>
        <v>#N/A</v>
      </c>
      <c r="P314" t="e">
        <f>AND(WLT&lt;=MATRIX!R314,MATRIX!R314&lt;=PIU*WLT)</f>
        <v>#N/A</v>
      </c>
      <c r="R314" t="b">
        <f t="shared" si="166"/>
        <v>1</v>
      </c>
      <c r="S314" t="b">
        <f t="shared" si="167"/>
        <v>0</v>
      </c>
      <c r="T314" t="b">
        <f t="shared" si="168"/>
        <v>0</v>
      </c>
      <c r="V314" s="1" t="e">
        <f>IF(AND(ISNUMBER(MATRIX!$F314),MATRIX!$F314&lt;&gt;0),NLT/MATRIX!$F314,"ERROR")</f>
        <v>#N/A</v>
      </c>
      <c r="X314" s="1" t="e">
        <f t="shared" si="149"/>
        <v>#N/A</v>
      </c>
      <c r="Y314" s="1" t="e">
        <f t="shared" si="150"/>
        <v>#N/A</v>
      </c>
      <c r="Z314" s="1" t="e">
        <f t="shared" si="151"/>
        <v>#N/A</v>
      </c>
      <c r="AB314" s="1" t="e">
        <f t="shared" si="152"/>
        <v>#N/A</v>
      </c>
      <c r="AC314" s="1" t="e">
        <f t="shared" si="153"/>
        <v>#N/A</v>
      </c>
      <c r="AE314" s="64" t="e">
        <f t="shared" si="154"/>
        <v>#N/A</v>
      </c>
      <c r="AF314" s="64" t="str">
        <f t="shared" si="155"/>
        <v/>
      </c>
      <c r="AH314" s="62" t="str">
        <f>IF(ISNUMBER(AE314),AE314*MATRIX!E314,"-")</f>
        <v>-</v>
      </c>
      <c r="AJ314" s="215" t="str">
        <f>IF(ISNUMBER($AE314),IF(KP="kg",AE314*MATRIX!CB314,AE314*MATRIX!CB314*2.2),"-")</f>
        <v>-</v>
      </c>
      <c r="AK314" s="65" t="str">
        <f t="shared" si="156"/>
        <v/>
      </c>
      <c r="AM314" s="1" t="e">
        <f>IF(V314&lt;&gt;0,IF(COUNT(X314:Z314),IF(R314,MATRIX!K314,IF(S314,MATRIX!L314,IF(T314,MATRIX!M314,S))),IF(COUNT(AB314:AC314),IF(R314,MATRIX!Q314,IF(S314,MATRIX!R314,"--")),"---")),"")</f>
        <v>#N/A</v>
      </c>
      <c r="AO314" s="70" t="e">
        <f>IF(V314&lt;&gt;0,IF(COUNT(X314:Z314),AM314*AE314*MATRIX!F314,IF(COUNT(AB314:AC314),AM314*AE314*MATRIX!F314/2,"")),"")</f>
        <v>#N/A</v>
      </c>
      <c r="AQ314" s="40" t="str">
        <f>IF(ISNUMBER($AE314),IF(ISNUMBER(MATRIX!U314),IF(MATRIX!U314-INT(MATRIX!U314)=0,MATRIX!U314,"("&amp;MATRIX!U314&amp;")"),"n/a"),"")</f>
        <v/>
      </c>
      <c r="AR314" s="77"/>
      <c r="AS314" s="81" t="str">
        <f>IF(ISNUMBER(AE314), IF(ISNUMBER(MATRIX!AD314),AE314*MATRIX!AD314,"n/a"),"")</f>
        <v/>
      </c>
      <c r="AT314" s="77"/>
      <c r="AU314" s="83" t="str">
        <f>IF(ISNUMBER($AE314), IF(ISNUMBER(MATRIX!AF314),$AE314*MATRIX!AF314,"n/a"),"")</f>
        <v/>
      </c>
      <c r="AV314" s="77"/>
      <c r="AW314" s="81" t="str">
        <f>IF(ISNUMBER($AE314), IF(ISNUMBER(MATRIX!AP314),$AE314*MATRIX!AP314,"n/a"),"")</f>
        <v/>
      </c>
      <c r="AX314" s="77" t="s">
        <v>434</v>
      </c>
      <c r="AY314" s="83" t="str">
        <f>IF(ISNUMBER($AE314), IF(ISNUMBER(MATRIX!AR314),$AE314*MATRIX!AR314,"n/a"),"")</f>
        <v/>
      </c>
      <c r="BA314" s="217" t="str">
        <f>IF(ISNUMBER($AE314), IF(MV&gt;200,IF(ISNUMBER(MATRIX!CL314),MATRIX!CL314,"n/a"),IF(ISNUMBER(MATRIX!CH314),MATRIX!CH314,"n/a")),"")</f>
        <v/>
      </c>
      <c r="BB314" s="1"/>
      <c r="BC314" s="1" t="str">
        <f>IF(ISNUMBER(AE314),IF(AND(ISNUMBER('Lo-Z-OUTPUT'!BA314),'Lo-Z-OUTPUT'!BA314&lt;&gt;0),'Lo-Z-OUTPUT'!BA314,'Lo-Z-INPUT'!$K$15*'Lo-Z-INPUT'!$K$7),"")</f>
        <v/>
      </c>
      <c r="BD314" s="1"/>
      <c r="BE314" s="161" t="str">
        <f t="shared" si="157"/>
        <v/>
      </c>
      <c r="BF314" s="1"/>
      <c r="BG314" s="124" t="str">
        <f>IF(ISNUMBER($AE314),IF(MV&lt;200,IF(ISNUMBER(MATRIX!AE314),ROUND((MATRIX!AE314*IDLE/1000)*CKWH,2),"-"),IF(ISNUMBER(MATRIX!AQ314),ROUND((MATRIX!AQ314*IDLE/1000)*CKWH,2),"-")),"")</f>
        <v/>
      </c>
      <c r="BH314" s="125" t="str">
        <f t="shared" si="158"/>
        <v/>
      </c>
      <c r="BJ314" s="105" t="str">
        <f>IF(ISNUMBER($AE314),IF(MV&lt;200,IF(ISNUMBER(MATRIX!AG314),ROUND((MATRIX!AG314/1000)*RUNNING*CKWH,2),"-"),IF(ISNUMBER(MATRIX!AS314),ROUND((MATRIX!AS314/1000)*RUNNING*CKWH,2),"-")),"")</f>
        <v/>
      </c>
      <c r="BK314" s="126" t="str">
        <f t="shared" si="159"/>
        <v/>
      </c>
      <c r="BM314" s="129" t="str">
        <f t="shared" si="160"/>
        <v/>
      </c>
      <c r="BN314" s="127" t="str">
        <f t="shared" si="161"/>
        <v/>
      </c>
      <c r="BP314" s="101" t="str">
        <f>IF(ISNUMBER(AE314),IF(ISNUMBER(MATRIX!BU314),AE314*MATRIX!BU314,"n/a"),"")</f>
        <v/>
      </c>
      <c r="BQ314" s="72"/>
      <c r="BR314" s="72" t="str">
        <f>IF(ISNUMBER(AE314),IF(ISNUMBER(MATRIX!BV314*BE314),AE314*MATRIX!BV314*BE314,"n/a"),"")</f>
        <v/>
      </c>
      <c r="BS314" s="72"/>
      <c r="BT314" s="100" t="str">
        <f t="shared" si="162"/>
        <v/>
      </c>
      <c r="BU314" s="96"/>
      <c r="BV314" s="157" t="str">
        <f t="shared" si="163"/>
        <v/>
      </c>
      <c r="BW314" s="158" t="str">
        <f t="shared" si="164"/>
        <v/>
      </c>
      <c r="BY314" s="85" t="str">
        <f>IF(ISNUMBER(AE314),IF(ISNUMBER(MATRIX!Y314),MATRIX!Y314,"n/a"),"")</f>
        <v/>
      </c>
      <c r="BZ314" s="86" t="str">
        <f t="shared" si="165"/>
        <v/>
      </c>
    </row>
    <row r="315" spans="1:78">
      <c r="A315" s="106" t="e">
        <f>MATRIX!A315</f>
        <v>#N/A</v>
      </c>
      <c r="B315" s="11" t="e">
        <f>IF(MATRIX!B315&lt;&gt;0,MATRIX!B315,"-")</f>
        <v>#N/A</v>
      </c>
      <c r="D315" t="b">
        <f>ISNUMBER(MATRIX!K315)</f>
        <v>0</v>
      </c>
      <c r="E315" t="b">
        <f>ISNUMBER(MATRIX!L315)</f>
        <v>0</v>
      </c>
      <c r="F315" t="b">
        <f>ISNUMBER(MATRIX!M315)</f>
        <v>0</v>
      </c>
      <c r="H315" t="b">
        <f>ISNUMBER(MATRIX!Q315)</f>
        <v>0</v>
      </c>
      <c r="I315" t="b">
        <f>ISNUMBER(MATRIX!R315)</f>
        <v>0</v>
      </c>
      <c r="K315" t="e">
        <f>AND(WLT&lt;=MATRIX!K315,MATRIX!K315&lt;=PIU*WLT)</f>
        <v>#N/A</v>
      </c>
      <c r="L315" t="e">
        <f>AND(WLT&lt;=MATRIX!L315,MATRIX!L315&lt;=PIU*WLT)</f>
        <v>#N/A</v>
      </c>
      <c r="M315" t="e">
        <f>AND(WLT&lt;=MATRIX!M315,MATRIX!M315&lt;=PIU*WLT)</f>
        <v>#N/A</v>
      </c>
      <c r="O315" t="e">
        <f>AND(WLT&lt;=MATRIX!Q315,MATRIX!Q315&lt;=PIU*WLT)</f>
        <v>#N/A</v>
      </c>
      <c r="P315" t="e">
        <f>AND(WLT&lt;=MATRIX!R315,MATRIX!R315&lt;=PIU*WLT)</f>
        <v>#N/A</v>
      </c>
      <c r="R315" t="b">
        <f t="shared" si="166"/>
        <v>1</v>
      </c>
      <c r="S315" t="b">
        <f t="shared" si="167"/>
        <v>0</v>
      </c>
      <c r="T315" t="b">
        <f t="shared" si="168"/>
        <v>0</v>
      </c>
      <c r="V315" s="1" t="e">
        <f>IF(AND(ISNUMBER(MATRIX!$F315),MATRIX!$F315&lt;&gt;0),NLT/MATRIX!$F315,"ERROR")</f>
        <v>#N/A</v>
      </c>
      <c r="X315" s="1" t="e">
        <f t="shared" si="149"/>
        <v>#N/A</v>
      </c>
      <c r="Y315" s="1" t="e">
        <f t="shared" si="150"/>
        <v>#N/A</v>
      </c>
      <c r="Z315" s="1" t="e">
        <f t="shared" si="151"/>
        <v>#N/A</v>
      </c>
      <c r="AB315" s="1" t="e">
        <f t="shared" si="152"/>
        <v>#N/A</v>
      </c>
      <c r="AC315" s="1" t="e">
        <f t="shared" si="153"/>
        <v>#N/A</v>
      </c>
      <c r="AE315" s="64" t="e">
        <f t="shared" si="154"/>
        <v>#N/A</v>
      </c>
      <c r="AF315" s="64" t="str">
        <f t="shared" si="155"/>
        <v/>
      </c>
      <c r="AH315" s="62" t="str">
        <f>IF(ISNUMBER(AE315),AE315*MATRIX!E315,"-")</f>
        <v>-</v>
      </c>
      <c r="AJ315" s="215" t="str">
        <f>IF(ISNUMBER($AE315),IF(KP="kg",AE315*MATRIX!CB315,AE315*MATRIX!CB315*2.2),"-")</f>
        <v>-</v>
      </c>
      <c r="AK315" s="65" t="str">
        <f t="shared" si="156"/>
        <v/>
      </c>
      <c r="AM315" s="1" t="e">
        <f>IF(V315&lt;&gt;0,IF(COUNT(X315:Z315),IF(R315,MATRIX!K315,IF(S315,MATRIX!L315,IF(T315,MATRIX!M315,S))),IF(COUNT(AB315:AC315),IF(R315,MATRIX!Q315,IF(S315,MATRIX!R315,"--")),"---")),"")</f>
        <v>#N/A</v>
      </c>
      <c r="AO315" s="70" t="e">
        <f>IF(V315&lt;&gt;0,IF(COUNT(X315:Z315),AM315*AE315*MATRIX!F315,IF(COUNT(AB315:AC315),AM315*AE315*MATRIX!F315/2,"")),"")</f>
        <v>#N/A</v>
      </c>
      <c r="AQ315" s="40" t="str">
        <f>IF(ISNUMBER($AE315),IF(ISNUMBER(MATRIX!U315),IF(MATRIX!U315-INT(MATRIX!U315)=0,MATRIX!U315,"("&amp;MATRIX!U315&amp;")"),"n/a"),"")</f>
        <v/>
      </c>
      <c r="AR315" s="77"/>
      <c r="AS315" s="81" t="str">
        <f>IF(ISNUMBER(AE315), IF(ISNUMBER(MATRIX!AD315),AE315*MATRIX!AD315,"n/a"),"")</f>
        <v/>
      </c>
      <c r="AT315" s="77"/>
      <c r="AU315" s="83" t="str">
        <f>IF(ISNUMBER($AE315), IF(ISNUMBER(MATRIX!AF315),$AE315*MATRIX!AF315,"n/a"),"")</f>
        <v/>
      </c>
      <c r="AV315" s="77"/>
      <c r="AW315" s="81" t="str">
        <f>IF(ISNUMBER($AE315), IF(ISNUMBER(MATRIX!AP315),$AE315*MATRIX!AP315,"n/a"),"")</f>
        <v/>
      </c>
      <c r="AX315" s="77" t="s">
        <v>434</v>
      </c>
      <c r="AY315" s="83" t="str">
        <f>IF(ISNUMBER($AE315), IF(ISNUMBER(MATRIX!AR315),$AE315*MATRIX!AR315,"n/a"),"")</f>
        <v/>
      </c>
      <c r="BA315" s="217" t="str">
        <f>IF(ISNUMBER($AE315), IF(MV&gt;200,IF(ISNUMBER(MATRIX!CL315),MATRIX!CL315,"n/a"),IF(ISNUMBER(MATRIX!CH315),MATRIX!CH315,"n/a")),"")</f>
        <v/>
      </c>
      <c r="BB315" s="1"/>
      <c r="BC315" s="1" t="str">
        <f>IF(ISNUMBER(AE315),IF(AND(ISNUMBER('Lo-Z-OUTPUT'!BA315),'Lo-Z-OUTPUT'!BA315&lt;&gt;0),'Lo-Z-OUTPUT'!BA315,'Lo-Z-INPUT'!$K$15*'Lo-Z-INPUT'!$K$7),"")</f>
        <v/>
      </c>
      <c r="BD315" s="1"/>
      <c r="BE315" s="161" t="str">
        <f t="shared" si="157"/>
        <v/>
      </c>
      <c r="BF315" s="1"/>
      <c r="BG315" s="124" t="str">
        <f>IF(ISNUMBER($AE315),IF(MV&lt;200,IF(ISNUMBER(MATRIX!AE315),ROUND((MATRIX!AE315*IDLE/1000)*CKWH,2),"-"),IF(ISNUMBER(MATRIX!AQ315),ROUND((MATRIX!AQ315*IDLE/1000)*CKWH,2),"-")),"")</f>
        <v/>
      </c>
      <c r="BH315" s="125" t="str">
        <f t="shared" si="158"/>
        <v/>
      </c>
      <c r="BJ315" s="105" t="str">
        <f>IF(ISNUMBER($AE315),IF(MV&lt;200,IF(ISNUMBER(MATRIX!AG315),ROUND((MATRIX!AG315/1000)*RUNNING*CKWH,2),"-"),IF(ISNUMBER(MATRIX!AS315),ROUND((MATRIX!AS315/1000)*RUNNING*CKWH,2),"-")),"")</f>
        <v/>
      </c>
      <c r="BK315" s="126" t="str">
        <f t="shared" si="159"/>
        <v/>
      </c>
      <c r="BM315" s="129" t="str">
        <f t="shared" si="160"/>
        <v/>
      </c>
      <c r="BN315" s="127" t="str">
        <f t="shared" si="161"/>
        <v/>
      </c>
      <c r="BP315" s="101" t="str">
        <f>IF(ISNUMBER(AE315),IF(ISNUMBER(MATRIX!BU315),AE315*MATRIX!BU315,"n/a"),"")</f>
        <v/>
      </c>
      <c r="BQ315" s="72"/>
      <c r="BR315" s="72" t="str">
        <f>IF(ISNUMBER(AE315),IF(ISNUMBER(MATRIX!BV315*BE315),AE315*MATRIX!BV315*BE315,"n/a"),"")</f>
        <v/>
      </c>
      <c r="BS315" s="72"/>
      <c r="BT315" s="100" t="str">
        <f t="shared" si="162"/>
        <v/>
      </c>
      <c r="BU315" s="96"/>
      <c r="BV315" s="157" t="str">
        <f t="shared" si="163"/>
        <v/>
      </c>
      <c r="BW315" s="158" t="str">
        <f t="shared" si="164"/>
        <v/>
      </c>
      <c r="BY315" s="85" t="str">
        <f>IF(ISNUMBER(AE315),IF(ISNUMBER(MATRIX!Y315),MATRIX!Y315,"n/a"),"")</f>
        <v/>
      </c>
      <c r="BZ315" s="86" t="str">
        <f t="shared" si="165"/>
        <v/>
      </c>
    </row>
  </sheetData>
  <sheetProtection algorithmName="SHA-512" hashValue="U+7iXcu+e63GlqYjLjH4XxCTgizZ3QXdfbffRG9aH4l3UrZFsNW+dfz5busCnKixMT/zTxeeov8a1frH0f8G9Q==" saltValue="Hkw08N+hUx29Cm1QrwI+/A==" spinCount="100000" sheet="1" autoFilter="0"/>
  <mergeCells count="41">
    <mergeCell ref="AQ5:AQ6"/>
    <mergeCell ref="AM5:AM6"/>
    <mergeCell ref="AO5:AO6"/>
    <mergeCell ref="AS5:AS6"/>
    <mergeCell ref="AU5:AU6"/>
    <mergeCell ref="AJ7:AK7"/>
    <mergeCell ref="R6:T6"/>
    <mergeCell ref="R5:T5"/>
    <mergeCell ref="X6:Z6"/>
    <mergeCell ref="AB6:AC6"/>
    <mergeCell ref="V5:AC5"/>
    <mergeCell ref="AH5:AH6"/>
    <mergeCell ref="AJ5:AK6"/>
    <mergeCell ref="AE5:AF6"/>
    <mergeCell ref="H6:I6"/>
    <mergeCell ref="K6:M6"/>
    <mergeCell ref="O6:P6"/>
    <mergeCell ref="D6:F6"/>
    <mergeCell ref="K5:P5"/>
    <mergeCell ref="D5:I5"/>
    <mergeCell ref="BY5:BZ6"/>
    <mergeCell ref="AS4:AU4"/>
    <mergeCell ref="AW5:AW6"/>
    <mergeCell ref="AY5:AY6"/>
    <mergeCell ref="AW4:AY4"/>
    <mergeCell ref="BP5:BP6"/>
    <mergeCell ref="BR5:BR6"/>
    <mergeCell ref="BV5:BW6"/>
    <mergeCell ref="BP4:BW4"/>
    <mergeCell ref="BT5:BT6"/>
    <mergeCell ref="BA5:BA6"/>
    <mergeCell ref="BM5:BN6"/>
    <mergeCell ref="BG5:BH6"/>
    <mergeCell ref="BG7:BH7"/>
    <mergeCell ref="BJ5:BK6"/>
    <mergeCell ref="BJ7:BK7"/>
    <mergeCell ref="BA4:BN4"/>
    <mergeCell ref="BV7:BW7"/>
    <mergeCell ref="BM7:BN7"/>
    <mergeCell ref="BC5:BC6"/>
    <mergeCell ref="BE5:BE6"/>
  </mergeCells>
  <pageMargins left="0.7" right="0.7" top="0.75" bottom="0.75" header="0.3" footer="0.3"/>
  <pageSetup paperSize="9" orientation="portrait" verticalDpi="0" r:id="rId1"/>
  <ignoredErrors>
    <ignoredError sqref="S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BJ323"/>
  <sheetViews>
    <sheetView showGridLines="0" zoomScaleNormal="100" workbookViewId="0">
      <pane xSplit="2" ySplit="7" topLeftCell="C10" activePane="bottomRight" state="frozen"/>
      <selection pane="topRight" activeCell="C1" sqref="C1"/>
      <selection pane="bottomLeft" activeCell="A8" sqref="A8"/>
      <selection pane="bottomRight" activeCell="D10" sqref="D10"/>
    </sheetView>
  </sheetViews>
  <sheetFormatPr defaultColWidth="8.7109375" defaultRowHeight="15"/>
  <cols>
    <col min="1" max="1" width="18.7109375" customWidth="1"/>
    <col min="2" max="2" width="18.7109375" style="321" customWidth="1"/>
    <col min="3" max="3" width="3.7109375" customWidth="1"/>
    <col min="4" max="4" width="8.7109375" style="20" customWidth="1"/>
    <col min="5" max="5" width="3.7109375" style="11" customWidth="1"/>
    <col min="6" max="6" width="2.7109375" customWidth="1"/>
    <col min="7" max="7" width="4.7109375" style="34" customWidth="1"/>
    <col min="8" max="8" width="1.7109375" style="34" customWidth="1"/>
    <col min="9" max="9" width="4.7109375" style="34" customWidth="1"/>
    <col min="10" max="11" width="1.7109375" style="34" customWidth="1"/>
    <col min="12" max="12" width="4.7109375" style="34" customWidth="1"/>
    <col min="13" max="13" width="1.7109375" style="34" customWidth="1"/>
    <col min="14" max="14" width="4.7109375" style="34" customWidth="1"/>
    <col min="15" max="15" width="1.7109375" style="34" hidden="1" customWidth="1"/>
    <col min="16" max="16" width="4.7109375" style="2" hidden="1" customWidth="1"/>
    <col min="17" max="17" width="1.7109375" style="2" hidden="1" customWidth="1"/>
    <col min="18" max="18" width="4.7109375" style="2" hidden="1" customWidth="1"/>
    <col min="19" max="19" width="1.42578125" style="1" customWidth="1"/>
    <col min="20" max="20" width="1.7109375" style="1" customWidth="1"/>
    <col min="21" max="21" width="7.7109375" style="1" customWidth="1"/>
    <col min="22" max="22" width="1.7109375" style="1" customWidth="1"/>
    <col min="23" max="23" width="7.7109375" style="9" customWidth="1"/>
    <col min="24" max="24" width="3.7109375" style="11" customWidth="1"/>
    <col min="25" max="25" width="1.7109375" customWidth="1"/>
    <col min="26" max="26" width="7.7109375" style="9" customWidth="1"/>
    <col min="27" max="27" width="3.7109375" customWidth="1"/>
    <col min="28" max="28" width="7.7109375" style="9" customWidth="1"/>
    <col min="29" max="29" width="3.7109375" customWidth="1"/>
    <col min="30" max="30" width="1.7109375" customWidth="1"/>
    <col min="31" max="31" width="7.7109375" style="9" hidden="1" customWidth="1"/>
    <col min="32" max="32" width="3.7109375" hidden="1" customWidth="1"/>
    <col min="33" max="33" width="1.7109375" hidden="1" customWidth="1"/>
    <col min="34" max="34" width="7.7109375" style="9" customWidth="1"/>
    <col min="35" max="35" width="3.7109375" customWidth="1"/>
    <col min="36" max="36" width="7.7109375" style="9" customWidth="1"/>
    <col min="37" max="37" width="3.7109375" customWidth="1"/>
    <col min="38" max="38" width="1.7109375" customWidth="1"/>
    <col min="39" max="39" width="7.7109375" customWidth="1"/>
    <col min="40" max="40" width="4.7109375" customWidth="1"/>
    <col min="41" max="41" width="7.7109375" customWidth="1"/>
    <col min="42" max="42" width="4.7109375" customWidth="1"/>
    <col min="43" max="43" width="1.7109375" customWidth="1"/>
    <col min="44" max="44" width="10.7109375" style="20" customWidth="1"/>
    <col min="45" max="45" width="1.7109375" customWidth="1"/>
    <col min="46" max="46" width="8.7109375" style="1" customWidth="1"/>
    <col min="47" max="47" width="1.7109375" customWidth="1"/>
    <col min="48" max="48" width="6.7109375" style="1" customWidth="1"/>
    <col min="49" max="49" width="1.7109375" style="1" customWidth="1"/>
    <col min="50" max="50" width="1.7109375" customWidth="1"/>
    <col min="51" max="51" width="8.7109375" style="20" customWidth="1"/>
    <col min="52" max="52" width="3.7109375" style="11" customWidth="1"/>
    <col min="53" max="53" width="1.7109375" customWidth="1"/>
    <col min="54" max="54" width="8.7109375" customWidth="1"/>
    <col min="55" max="55" width="3.7109375" style="11" customWidth="1"/>
    <col min="56" max="56" width="1.7109375" customWidth="1"/>
    <col min="57" max="57" width="9.7109375" customWidth="1"/>
    <col min="58" max="58" width="3.7109375" customWidth="1"/>
    <col min="59" max="60" width="0.85546875" customWidth="1"/>
    <col min="61" max="61" width="8.7109375" style="20" customWidth="1"/>
    <col min="62" max="62" width="3.7109375" customWidth="1"/>
  </cols>
  <sheetData>
    <row r="1" spans="1:62">
      <c r="B1" s="301"/>
    </row>
    <row r="2" spans="1:62" ht="21" customHeight="1">
      <c r="B2" s="301"/>
      <c r="D2" s="297" t="s">
        <v>7</v>
      </c>
      <c r="AI2" s="386"/>
      <c r="AJ2" s="386"/>
      <c r="AK2" s="386"/>
      <c r="AL2" s="913" t="s">
        <v>24</v>
      </c>
      <c r="AM2" s="913"/>
      <c r="AN2" s="913"/>
      <c r="AO2" s="913"/>
      <c r="AP2" s="913"/>
      <c r="AQ2" s="913"/>
      <c r="AR2" s="913"/>
      <c r="AS2" s="913"/>
      <c r="AT2" s="913"/>
      <c r="AU2" s="913"/>
      <c r="AV2" s="913"/>
      <c r="AW2" s="913"/>
      <c r="AX2" s="913"/>
      <c r="AY2" s="913"/>
      <c r="AZ2" s="913"/>
      <c r="BA2" s="913"/>
      <c r="BB2" s="913"/>
      <c r="BC2" s="913"/>
      <c r="BG2" s="288"/>
    </row>
    <row r="3" spans="1:62" ht="21">
      <c r="B3" s="301"/>
      <c r="D3" s="299" t="s">
        <v>61</v>
      </c>
      <c r="K3" s="911" t="s">
        <v>62</v>
      </c>
      <c r="L3" s="912"/>
      <c r="M3" s="912"/>
      <c r="N3" s="912"/>
      <c r="O3" s="912"/>
      <c r="P3" s="912"/>
      <c r="Q3" s="912"/>
      <c r="R3" s="912"/>
      <c r="S3" s="912"/>
      <c r="T3" s="271"/>
      <c r="AI3" s="386"/>
      <c r="AJ3" s="386"/>
      <c r="AK3" s="386"/>
      <c r="AL3" s="914"/>
      <c r="AM3" s="914"/>
      <c r="AN3" s="914"/>
      <c r="AO3" s="914"/>
      <c r="AP3" s="914"/>
      <c r="AQ3" s="914"/>
      <c r="AR3" s="914"/>
      <c r="AS3" s="914"/>
      <c r="AT3" s="914"/>
      <c r="AU3" s="914"/>
      <c r="AV3" s="914"/>
      <c r="AW3" s="914"/>
      <c r="AX3" s="914"/>
      <c r="AY3" s="914"/>
      <c r="AZ3" s="914"/>
      <c r="BA3" s="914"/>
      <c r="BB3" s="914"/>
      <c r="BC3" s="914"/>
      <c r="BG3" s="288"/>
    </row>
    <row r="4" spans="1:62" ht="21" customHeight="1">
      <c r="B4" s="301"/>
      <c r="D4" s="300"/>
      <c r="K4" s="912"/>
      <c r="L4" s="912"/>
      <c r="M4" s="912"/>
      <c r="N4" s="912"/>
      <c r="O4" s="912"/>
      <c r="P4" s="912"/>
      <c r="Q4" s="912"/>
      <c r="R4" s="912"/>
      <c r="S4" s="912"/>
      <c r="T4" s="271"/>
      <c r="X4" s="907"/>
      <c r="Y4" s="906"/>
      <c r="Z4" s="906"/>
      <c r="AA4" s="906"/>
      <c r="AB4" s="906"/>
      <c r="AC4" s="906"/>
      <c r="AD4" s="802"/>
      <c r="AE4" s="14"/>
      <c r="AF4" s="14"/>
      <c r="AG4" s="14"/>
      <c r="AH4" s="14"/>
      <c r="AI4" s="14"/>
      <c r="AJ4" s="14"/>
      <c r="AK4" s="14"/>
      <c r="AL4" s="802" t="s">
        <v>27</v>
      </c>
      <c r="AM4" s="835" t="s">
        <v>28</v>
      </c>
      <c r="AN4" s="836"/>
      <c r="AO4" s="836"/>
      <c r="AP4" s="836"/>
      <c r="AQ4" s="802" t="s">
        <v>29</v>
      </c>
      <c r="AR4" s="836" t="s">
        <v>32</v>
      </c>
      <c r="AS4" s="836"/>
      <c r="AT4" s="836"/>
      <c r="AU4" s="836"/>
      <c r="AV4" s="836"/>
      <c r="AW4" s="836"/>
    </row>
    <row r="5" spans="1:62">
      <c r="B5" s="301"/>
      <c r="X5" s="907"/>
      <c r="Y5" s="906"/>
      <c r="Z5" s="906"/>
      <c r="AA5" s="906"/>
      <c r="AB5" s="906"/>
      <c r="AC5" s="906"/>
      <c r="AD5" s="802"/>
      <c r="AE5" s="387"/>
      <c r="AF5" s="387"/>
      <c r="AG5" s="387"/>
      <c r="AH5" s="387"/>
      <c r="AI5" s="387"/>
      <c r="AJ5" s="387"/>
      <c r="AK5" s="387"/>
      <c r="AL5" s="838"/>
      <c r="AM5" s="837"/>
      <c r="AN5" s="837"/>
      <c r="AO5" s="837"/>
      <c r="AP5" s="837"/>
      <c r="AQ5" s="838"/>
      <c r="AR5" s="837"/>
      <c r="AS5" s="837"/>
      <c r="AT5" s="837"/>
      <c r="AU5" s="837"/>
      <c r="AV5" s="837"/>
      <c r="AW5" s="837"/>
    </row>
    <row r="6" spans="1:62" s="2" customFormat="1" ht="35.1" customHeight="1">
      <c r="A6" s="905" t="s">
        <v>63</v>
      </c>
      <c r="B6" s="822"/>
      <c r="C6" s="305"/>
      <c r="D6" s="815" t="s">
        <v>34</v>
      </c>
      <c r="E6" s="815"/>
      <c r="F6" s="302"/>
      <c r="G6" s="826" t="s">
        <v>35</v>
      </c>
      <c r="H6" s="827"/>
      <c r="I6" s="827"/>
      <c r="J6" s="828"/>
      <c r="K6" s="908" t="s">
        <v>64</v>
      </c>
      <c r="L6" s="909"/>
      <c r="M6" s="909"/>
      <c r="N6" s="909"/>
      <c r="O6" s="909"/>
      <c r="P6" s="909"/>
      <c r="Q6" s="909"/>
      <c r="R6" s="909"/>
      <c r="S6" s="910"/>
      <c r="T6" s="303"/>
      <c r="U6" s="323" t="s">
        <v>37</v>
      </c>
      <c r="V6" s="304"/>
      <c r="W6" s="816" t="s">
        <v>38</v>
      </c>
      <c r="X6" s="816"/>
      <c r="Y6" s="302"/>
      <c r="Z6" s="834" t="s">
        <v>39</v>
      </c>
      <c r="AA6" s="834"/>
      <c r="AB6" s="834"/>
      <c r="AC6" s="834"/>
      <c r="AD6" s="302"/>
      <c r="AE6" s="817" t="s">
        <v>65</v>
      </c>
      <c r="AF6" s="817"/>
      <c r="AG6" s="302"/>
      <c r="AH6" s="839" t="s">
        <v>41</v>
      </c>
      <c r="AI6" s="839"/>
      <c r="AJ6" s="839"/>
      <c r="AK6" s="839"/>
      <c r="AL6" s="302"/>
      <c r="AM6" s="840" t="s">
        <v>42</v>
      </c>
      <c r="AN6" s="840"/>
      <c r="AO6" s="840"/>
      <c r="AP6" s="840"/>
      <c r="AQ6" s="304"/>
      <c r="AR6" s="352" t="s">
        <v>43</v>
      </c>
      <c r="AS6" s="302"/>
      <c r="AT6" s="817" t="s">
        <v>44</v>
      </c>
      <c r="AU6" s="817"/>
      <c r="AV6" s="817"/>
      <c r="AW6" s="817"/>
      <c r="AX6" s="302"/>
      <c r="AY6" s="832" t="s">
        <v>45</v>
      </c>
      <c r="AZ6" s="832"/>
      <c r="BA6" s="302"/>
      <c r="BB6" s="834" t="s">
        <v>46</v>
      </c>
      <c r="BC6" s="834"/>
      <c r="BD6" s="302"/>
      <c r="BE6" s="816" t="s">
        <v>66</v>
      </c>
      <c r="BF6" s="816"/>
      <c r="BG6" s="302"/>
      <c r="BH6" s="305"/>
      <c r="BI6" s="817" t="s">
        <v>48</v>
      </c>
      <c r="BJ6" s="817"/>
    </row>
    <row r="7" spans="1:62" s="2" customFormat="1" ht="20.100000000000001" customHeight="1">
      <c r="A7" s="302"/>
      <c r="B7" s="311"/>
      <c r="C7" s="305"/>
      <c r="D7" s="820" t="s">
        <v>67</v>
      </c>
      <c r="E7" s="815"/>
      <c r="F7" s="378"/>
      <c r="G7" s="464" t="s">
        <v>50</v>
      </c>
      <c r="H7" s="903" t="s">
        <v>52</v>
      </c>
      <c r="I7" s="815"/>
      <c r="J7" s="904"/>
      <c r="K7" s="467"/>
      <c r="L7" s="303" t="s">
        <v>50</v>
      </c>
      <c r="M7" s="467"/>
      <c r="N7" s="303" t="s">
        <v>13</v>
      </c>
      <c r="O7" s="467"/>
      <c r="P7" s="303" t="s">
        <v>50</v>
      </c>
      <c r="Q7" s="303"/>
      <c r="R7" s="303" t="s">
        <v>68</v>
      </c>
      <c r="S7" s="468"/>
      <c r="T7" s="302"/>
      <c r="U7" s="324"/>
      <c r="V7" s="302"/>
      <c r="W7" s="325"/>
      <c r="X7" s="326"/>
      <c r="Y7" s="302"/>
      <c r="Z7" s="915" t="s">
        <v>55</v>
      </c>
      <c r="AA7" s="915"/>
      <c r="AB7" s="819" t="s">
        <v>56</v>
      </c>
      <c r="AC7" s="819"/>
      <c r="AD7" s="302"/>
      <c r="AE7" s="308"/>
      <c r="AF7" s="309"/>
      <c r="AG7" s="302"/>
      <c r="AH7" s="810" t="s">
        <v>57</v>
      </c>
      <c r="AI7" s="810"/>
      <c r="AJ7" s="811" t="s">
        <v>58</v>
      </c>
      <c r="AK7" s="811"/>
      <c r="AL7" s="303"/>
      <c r="AM7" s="813" t="s">
        <v>57</v>
      </c>
      <c r="AN7" s="813"/>
      <c r="AO7" s="814" t="s">
        <v>58</v>
      </c>
      <c r="AP7" s="814"/>
      <c r="AQ7" s="303"/>
      <c r="AR7" s="353"/>
      <c r="AS7" s="303"/>
      <c r="AT7" s="340" t="s">
        <v>59</v>
      </c>
      <c r="AU7" s="341"/>
      <c r="AV7" s="341" t="s">
        <v>60</v>
      </c>
      <c r="AW7" s="342"/>
      <c r="AX7" s="341"/>
      <c r="AY7" s="830" t="str">
        <f>DAYS&amp;" operating day(s) @ actual delivered power"</f>
        <v>365 operating day(s) @ actual delivered power</v>
      </c>
      <c r="AZ7" s="830"/>
      <c r="BA7" s="830"/>
      <c r="BB7" s="830"/>
      <c r="BC7" s="830"/>
      <c r="BD7" s="830"/>
      <c r="BE7" s="830"/>
      <c r="BF7" s="830"/>
      <c r="BG7" s="302"/>
      <c r="BH7" s="302"/>
      <c r="BI7" s="350"/>
      <c r="BJ7" s="309"/>
    </row>
    <row r="8" spans="1:62" hidden="1">
      <c r="A8" s="44" t="str">
        <f>MATRIX!A8</f>
        <v>Powersoft</v>
      </c>
      <c r="B8" s="307" t="str">
        <f>IF(MATRIX!B8&lt;&gt;0,MATRIX!B8,"-")</f>
        <v>T302</v>
      </c>
      <c r="D8" s="141"/>
      <c r="E8" s="312" t="str">
        <f t="shared" ref="E8:E39" si="0">IF(OR(ISBLANK(D8),NOT(ISNUMBER(D8))),"",ES)</f>
        <v/>
      </c>
      <c r="F8" s="379"/>
      <c r="G8" s="380" t="str">
        <f>'Hi-Z'!M8</f>
        <v/>
      </c>
      <c r="H8" s="478"/>
      <c r="I8" s="2"/>
      <c r="J8" s="479"/>
      <c r="K8" s="2"/>
      <c r="L8" s="2"/>
      <c r="M8" s="2"/>
      <c r="N8" s="2"/>
      <c r="O8" s="2"/>
      <c r="P8" s="383"/>
      <c r="Q8" s="384"/>
      <c r="R8" s="383"/>
      <c r="S8" s="310"/>
      <c r="T8" s="171"/>
      <c r="U8" s="70" t="str">
        <f>IF(AND(ISNUMBER($P8),$P8&lt;&gt;0),EXTRA!CA8,'Hi-Z'!O8)</f>
        <v>-</v>
      </c>
      <c r="W8" s="327" t="str">
        <f>IF(AND(ISNUMBER($P8),$P8&lt;&gt;0),EXTRA!CC8,'Hi-Z'!Q8)</f>
        <v>-</v>
      </c>
      <c r="X8" s="328" t="str">
        <f t="shared" ref="X8:X39" si="1">IF(ISNUMBER(W8),KP,"")</f>
        <v/>
      </c>
      <c r="Z8" s="66" t="str">
        <f>IF(AND(ISNUMBER($P8),$P8&lt;&gt;0),EXTRA!CH8,'Hi-Z'!T8)</f>
        <v/>
      </c>
      <c r="AA8" s="65" t="str">
        <f>IF(ISNUMBER(Z8),"W","")</f>
        <v/>
      </c>
      <c r="AB8" s="329" t="str">
        <f>IF(AND(ISNUMBER($P8),$P8&lt;&gt;0),EXTRA!CJ8,'Hi-Z'!V8)</f>
        <v/>
      </c>
      <c r="AC8" s="124" t="str">
        <f>IF(ISNUMBER(AB8),"W","")</f>
        <v/>
      </c>
      <c r="AE8" s="104" t="str">
        <f>IF(AND(ISNUMBER($P8),$P8&lt;&gt;0),EXTRA!CL8,'Hi-Z'!X8)</f>
        <v/>
      </c>
      <c r="AF8" s="44" t="str">
        <f>IF(AE8="","","V")</f>
        <v/>
      </c>
      <c r="AH8" s="85" t="str">
        <f>IF(AND(ISNUMBER($P8),$P8&lt;&gt;0),IF(MV&lt;200,EXTRA!CN8,EXTRA!CR8),IF(MV&lt;200,'Hi-Z'!Z8,'Hi-Z'!AD8))</f>
        <v/>
      </c>
      <c r="AI8" s="84" t="str">
        <f>IF(ISNUMBER(AH8),"A","")</f>
        <v/>
      </c>
      <c r="AJ8" s="322" t="str">
        <f>IF(AND(ISNUMBER($P8),$P8&lt;&gt;0),IF(MV&lt;200,EXTRA!CP8,EXTRA!CT8),IF(MV&lt;200,'Hi-Z'!AB8,'Hi-Z'!AF8))</f>
        <v/>
      </c>
      <c r="AK8" s="106" t="str">
        <f>IF(ISNUMBER(AJ8),"A","")</f>
        <v/>
      </c>
      <c r="AM8" s="313" t="str">
        <f>IF(AND(ISNUMBER($P8),$P8&lt;&gt;0),EXTRA!DR8,'Hi-Z'!AZ8)</f>
        <v/>
      </c>
      <c r="AN8" s="290" t="str">
        <f>IF(ISNUMBER(AM8),"BTU","")</f>
        <v/>
      </c>
      <c r="AO8" s="291" t="str">
        <f>IF(AND(ISNUMBER($P8),$P8&lt;&gt;0),EXTRA!DT8,'Hi-Z'!BB8)</f>
        <v/>
      </c>
      <c r="AP8" s="292" t="str">
        <f>IF(ISNUMBER(AO8),"BTU","")</f>
        <v/>
      </c>
      <c r="AR8" s="330" t="str">
        <f>IF(AND(ISNUMBER($P8),$P8&lt;&gt;0),EXTRA!CZ8,'Hi-Z'!AH8)</f>
        <v/>
      </c>
      <c r="AT8" s="335" t="str">
        <f>IF(AND(ISNUMBER(AV8),AV8&lt;&gt;0),"",IF(AND(ISNUMBER($P8),$P8&lt;&gt;0),'Hi-Z-INPUT'!$K$7*'Hi-Z-INPUT'!$K$11,'Hi-Z'!AJ8))</f>
        <v/>
      </c>
      <c r="AU8" s="172"/>
      <c r="AV8" s="164"/>
      <c r="AW8" s="343"/>
      <c r="AY8" s="333" t="str">
        <f>IF(AND(ISNUMBER($P8),$P8&lt;&gt;0),EXTRA!DX8,'Hi-Z'!BF8)</f>
        <v/>
      </c>
      <c r="AZ8" s="334" t="str">
        <f t="shared" ref="AZ8:AZ39" si="2">IF(ISNUMBER(AY8),ES,"")</f>
        <v/>
      </c>
      <c r="BB8" s="332" t="str">
        <f>IF(AND(ISNUMBER($P8),$P8&lt;&gt;0),EXTRA!DO8,'Hi-Z'!AW8)</f>
        <v/>
      </c>
      <c r="BC8" s="346" t="str">
        <f t="shared" ref="BC8:BC39" si="3">IF(ISNUMBER(BB8),ES,"")</f>
        <v/>
      </c>
      <c r="BE8" s="348" t="str">
        <f t="shared" ref="BE8:BE39" si="4">IF(OR(ISNUMBER(AY8),AND(ISNUMBER(P8),P8&lt;&gt;0)),IF(ISNUMBER(AY8+BB8),AY8+BB8,"n/a"),"")</f>
        <v/>
      </c>
      <c r="BF8" s="328" t="str">
        <f t="shared" ref="BF8:BF39" si="5">IF(ISNUMBER(BE8),ES,"")</f>
        <v/>
      </c>
      <c r="BI8" s="351" t="str">
        <f t="shared" ref="BI8:BI71" si="6">IF(AND(ISNUMBER($D8),$D8&lt;&gt;0),IF(AND(ISNUMBER($P8),$P8&lt;&gt;0),$D8*$P8,IF(AND(ISNUMBER($G8),$G8&lt;&gt;0),$D8*$G8,"")),"")</f>
        <v/>
      </c>
      <c r="BJ8" s="44" t="str">
        <f t="shared" ref="BJ8:BJ39" si="7">IF(ISNUMBER(BI8),ES,"")</f>
        <v/>
      </c>
    </row>
    <row r="9" spans="1:62" hidden="1">
      <c r="A9" s="44" t="str">
        <f>MATRIX!A9</f>
        <v>Powersoft</v>
      </c>
      <c r="B9" s="307" t="str">
        <f>IF(MATRIX!B9&lt;&gt;0,MATRIX!B9,"-")</f>
        <v>T602</v>
      </c>
      <c r="D9" s="142"/>
      <c r="E9" s="314" t="str">
        <f t="shared" si="0"/>
        <v/>
      </c>
      <c r="F9" s="379"/>
      <c r="G9" s="380" t="str">
        <f>'Hi-Z'!M9</f>
        <v/>
      </c>
      <c r="H9" s="478"/>
      <c r="I9" s="2"/>
      <c r="J9" s="479"/>
      <c r="K9" s="2"/>
      <c r="L9" s="2"/>
      <c r="M9" s="2"/>
      <c r="N9" s="2"/>
      <c r="O9" s="2"/>
      <c r="P9" s="385"/>
      <c r="Q9" s="384"/>
      <c r="R9" s="385"/>
      <c r="S9" s="310"/>
      <c r="T9" s="171"/>
      <c r="U9" s="70" t="str">
        <f>IF(AND(ISNUMBER($P9),$P9&lt;&gt;0),EXTRA!CA9,'Hi-Z'!O9)</f>
        <v>-</v>
      </c>
      <c r="W9" s="327" t="str">
        <f>IF(AND(ISNUMBER($P9),$P9&lt;&gt;0),EXTRA!CC9,'Hi-Z'!Q9)</f>
        <v>-</v>
      </c>
      <c r="X9" s="328" t="str">
        <f t="shared" si="1"/>
        <v/>
      </c>
      <c r="Z9" s="66" t="str">
        <f>IF(AND(ISNUMBER($P9),$P9&lt;&gt;0),EXTRA!CH9,'Hi-Z'!T9)</f>
        <v/>
      </c>
      <c r="AA9" s="65" t="str">
        <f t="shared" ref="AA9:AA72" si="8">IF(ISNUMBER(Z9),"W","")</f>
        <v/>
      </c>
      <c r="AB9" s="329" t="str">
        <f>IF(AND(ISNUMBER($P9),$P9&lt;&gt;0),EXTRA!CJ9,'Hi-Z'!V9)</f>
        <v/>
      </c>
      <c r="AC9" s="124" t="str">
        <f t="shared" ref="AC9:AC72" si="9">IF(ISNUMBER(AB9),"W","")</f>
        <v/>
      </c>
      <c r="AE9" s="104" t="str">
        <f>IF(AND(ISNUMBER($P9),$P9&lt;&gt;0),EXTRA!CL9,'Hi-Z'!X9)</f>
        <v/>
      </c>
      <c r="AF9" s="44" t="str">
        <f t="shared" ref="AF9:AF72" si="10">IF(AE9="","","V")</f>
        <v/>
      </c>
      <c r="AH9" s="85" t="str">
        <f>IF(AND(ISNUMBER($P9),$P9&lt;&gt;0),IF(MV&lt;200,EXTRA!CN9,EXTRA!CR9),IF(MV&lt;200,'Hi-Z'!Z9,'Hi-Z'!AD9))</f>
        <v/>
      </c>
      <c r="AI9" s="84" t="str">
        <f t="shared" ref="AI9:AI72" si="11">IF(ISNUMBER(AH9),"A","")</f>
        <v/>
      </c>
      <c r="AJ9" s="322" t="str">
        <f>IF(AND(ISNUMBER($P9),$P9&lt;&gt;0),IF(MV&lt;200,EXTRA!CP9,EXTRA!CT9),IF(MV&lt;200,'Hi-Z'!AB9,'Hi-Z'!AF9))</f>
        <v/>
      </c>
      <c r="AK9" s="106" t="str">
        <f t="shared" ref="AK9:AK72" si="12">IF(ISNUMBER(AJ9),"A","")</f>
        <v/>
      </c>
      <c r="AM9" s="313" t="str">
        <f>IF(AND(ISNUMBER($P9),$P9&lt;&gt;0),EXTRA!DR9,'Hi-Z'!AZ9)</f>
        <v/>
      </c>
      <c r="AN9" s="290" t="str">
        <f t="shared" ref="AN9:AN72" si="13">IF(ISNUMBER(AM9),"BTU","")</f>
        <v/>
      </c>
      <c r="AO9" s="315" t="str">
        <f>IF(AND(ISNUMBER($P9),$P9&lt;&gt;0),EXTRA!DT9,'Hi-Z'!BB9)</f>
        <v/>
      </c>
      <c r="AP9" s="292" t="str">
        <f t="shared" ref="AP9:AP72" si="14">IF(ISNUMBER(AO9),"BTU","")</f>
        <v/>
      </c>
      <c r="AR9" s="330" t="str">
        <f>IF(AND(ISNUMBER($P9),$P9&lt;&gt;0),EXTRA!CZ9,'Hi-Z'!AH9)</f>
        <v/>
      </c>
      <c r="AT9" s="335" t="str">
        <f>IF(AND(ISNUMBER(AV9),AV9&lt;&gt;0),"",IF(AND(ISNUMBER($P9),$P9&lt;&gt;0),'Hi-Z-INPUT'!$K$7*'Hi-Z-INPUT'!$K$11,'Hi-Z'!AJ9))</f>
        <v/>
      </c>
      <c r="AU9" s="172"/>
      <c r="AV9" s="163"/>
      <c r="AW9" s="343"/>
      <c r="AY9" s="333" t="str">
        <f>IF(AND(ISNUMBER($P9),$P9&lt;&gt;0),EXTRA!DX9,'Hi-Z'!BF9)</f>
        <v/>
      </c>
      <c r="AZ9" s="334" t="str">
        <f t="shared" si="2"/>
        <v/>
      </c>
      <c r="BB9" s="332" t="str">
        <f>IF(AND(ISNUMBER($P9),$P9&lt;&gt;0),EXTRA!DO9,'Hi-Z'!AW9)</f>
        <v/>
      </c>
      <c r="BC9" s="346" t="str">
        <f t="shared" si="3"/>
        <v/>
      </c>
      <c r="BE9" s="348" t="str">
        <f t="shared" si="4"/>
        <v/>
      </c>
      <c r="BF9" s="328" t="str">
        <f t="shared" si="5"/>
        <v/>
      </c>
      <c r="BI9" s="351" t="str">
        <f t="shared" si="6"/>
        <v/>
      </c>
      <c r="BJ9" s="44" t="str">
        <f t="shared" si="7"/>
        <v/>
      </c>
    </row>
    <row r="10" spans="1:62">
      <c r="A10" s="415" t="str">
        <f>MATRIX!A17</f>
        <v>Powersoft</v>
      </c>
      <c r="B10" s="487" t="str">
        <f>IF(MATRIX!B17&lt;&gt;0,MATRIX!B17,"-")</f>
        <v>Unica 4L 5K4</v>
      </c>
      <c r="D10" s="142"/>
      <c r="E10" s="314" t="str">
        <f>IF(OR(ISBLANK(D17),NOT(ISNUMBER(D17))),"",ES)</f>
        <v/>
      </c>
      <c r="F10" s="379"/>
      <c r="G10" s="380" t="str">
        <f>'Hi-Z'!M17</f>
        <v/>
      </c>
      <c r="H10" s="478"/>
      <c r="I10" s="2"/>
      <c r="J10" s="479"/>
      <c r="K10" s="2"/>
      <c r="L10" s="385"/>
      <c r="M10" s="2"/>
      <c r="N10" s="385"/>
      <c r="O10" s="2"/>
      <c r="P10" s="466" t="str">
        <f>IF(ISNUMBER(L17), L17, IF(AND(I17="Y", ISNUMBER(G17)), IF(ISNUMBER(L17), L17, G17), ""))</f>
        <v/>
      </c>
      <c r="Q10" s="384"/>
      <c r="R10" s="466" t="str">
        <f>IF(ISNUMBER(N17), N17, IF(ISNUMBER(G17), 'Hi-Z-INPUT'!$K$19, ""))</f>
        <v/>
      </c>
      <c r="S10" s="310"/>
      <c r="T10" s="171"/>
      <c r="U10" s="70" t="str">
        <f>IF(AND(ISNUMBER($P17),$P17&lt;&gt;0),EXTRA!CA17,'Hi-Z'!O17)</f>
        <v>-</v>
      </c>
      <c r="W10" s="327" t="str">
        <f>IF(AND(ISNUMBER($P17),$P17&lt;&gt;0),EXTRA!CC17,'Hi-Z'!Q17)</f>
        <v>-</v>
      </c>
      <c r="X10" s="328" t="str">
        <f>IF(ISNUMBER(W17),KP,"")</f>
        <v/>
      </c>
      <c r="Z10" s="66" t="str">
        <f>IF(AND(ISNUMBER($P17),$P17&lt;&gt;0),EXTRA!CH17,'Hi-Z'!T17)</f>
        <v/>
      </c>
      <c r="AA10" s="65" t="str">
        <f>IF(ISNUMBER(Z17),"W","")</f>
        <v/>
      </c>
      <c r="AB10" s="329" t="str">
        <f>IF(AND(ISNUMBER($P17),$P17&lt;&gt;0),EXTRA!CJ17,'Hi-Z'!V17)</f>
        <v/>
      </c>
      <c r="AC10" s="124" t="str">
        <f>IF(ISNUMBER(AB17),"W","")</f>
        <v/>
      </c>
      <c r="AE10" s="104" t="str">
        <f>IF(AND(ISNUMBER($P17),$P17&lt;&gt;0),EXTRA!CL17,'Hi-Z'!X17)</f>
        <v/>
      </c>
      <c r="AF10" s="44" t="str">
        <f>IF(AE17="","","V")</f>
        <v/>
      </c>
      <c r="AH10" s="85" t="str">
        <f>IF(AND(ISNUMBER($P17),$P17&lt;&gt;0),IF(MV&lt;200,EXTRA!CN17,EXTRA!CR17),IF(MV&lt;200,'Hi-Z'!Z17,'Hi-Z'!AD17))</f>
        <v/>
      </c>
      <c r="AI10" s="84" t="str">
        <f>IF(ISNUMBER(AH17),"A","")</f>
        <v/>
      </c>
      <c r="AJ10" s="322" t="str">
        <f>IF(AND(ISNUMBER($P17),$P17&lt;&gt;0),IF(MV&lt;200,EXTRA!CP17,EXTRA!CT17),IF(MV&lt;200,'Hi-Z'!AB17,'Hi-Z'!AF17))</f>
        <v/>
      </c>
      <c r="AK10" s="106" t="str">
        <f>IF(ISNUMBER(AJ17),"A","")</f>
        <v/>
      </c>
      <c r="AM10" s="313" t="str">
        <f>IF(AND(ISNUMBER($P17),$P17&lt;&gt;0),EXTRA!DR17,'Hi-Z'!AZ17)</f>
        <v/>
      </c>
      <c r="AN10" s="290" t="str">
        <f>IF(ISNUMBER(AM17),"BTU","")</f>
        <v/>
      </c>
      <c r="AO10" s="315" t="str">
        <f>IF(AND(ISNUMBER($P17),$P17&lt;&gt;0),EXTRA!DT17,'Hi-Z'!BB17)</f>
        <v/>
      </c>
      <c r="AP10" s="292" t="str">
        <f>IF(ISNUMBER(AO17),"BTU","")</f>
        <v/>
      </c>
      <c r="AR10" s="330" t="str">
        <f>IF(AND(ISNUMBER($P17),$P17&lt;&gt;0),EXTRA!CZ17,'Hi-Z'!AH17)</f>
        <v/>
      </c>
      <c r="AT10" s="335" t="str">
        <f>IF(AND(ISNUMBER(AV17),AV17&lt;&gt;0),"",IF(AND(ISNUMBER($P17),$P17&lt;&gt;0),'Hi-Z-INPUT'!$K$7*'Hi-Z-INPUT'!$K$11,'Hi-Z'!AJ17))</f>
        <v/>
      </c>
      <c r="AU10" s="172"/>
      <c r="AV10" s="163"/>
      <c r="AW10" s="343"/>
      <c r="AY10" s="333" t="str">
        <f>IF(AND(ISNUMBER($P17),$P17&lt;&gt;0),EXTRA!DX17,'Hi-Z'!BF17)</f>
        <v/>
      </c>
      <c r="AZ10" s="334" t="str">
        <f>IF(ISNUMBER(AY17),ES,"")</f>
        <v/>
      </c>
      <c r="BB10" s="332" t="str">
        <f>IF(AND(ISNUMBER($P17),$P17&lt;&gt;0),EXTRA!DO17,'Hi-Z'!AW17)</f>
        <v/>
      </c>
      <c r="BC10" s="346" t="str">
        <f>IF(ISNUMBER(BB17),ES,"")</f>
        <v/>
      </c>
      <c r="BE10" s="348" t="str">
        <f>IF(OR(ISNUMBER(AY17),AND(ISNUMBER(P17),P17&lt;&gt;0)),IF(ISNUMBER(AY17+BB17),AY17+BB17,"n/a"),"")</f>
        <v/>
      </c>
      <c r="BF10" s="328" t="str">
        <f>IF(ISNUMBER(BE17),ES,"")</f>
        <v/>
      </c>
      <c r="BI10" s="480" t="str">
        <f>IF(AND(ISNUMBER($D17),$D17&lt;&gt;0),IF(AND(ISNUMBER($P17),$P17&lt;&gt;0),$D17*$P17,IF(AND(ISNUMBER($G17),$G17&lt;&gt;0),$D17*$G17,"")),"")</f>
        <v/>
      </c>
      <c r="BJ10" s="482" t="str">
        <f>IF(ISNUMBER(BI17),ES,"")</f>
        <v/>
      </c>
    </row>
    <row r="11" spans="1:62" hidden="1">
      <c r="A11" s="415" t="str">
        <f>MATRIX!A11</f>
        <v>Powersoft</v>
      </c>
      <c r="B11" s="487" t="str">
        <f>IF(MATRIX!B11&lt;&gt;0,MATRIX!B11,"-")</f>
        <v>T604</v>
      </c>
      <c r="D11" s="142"/>
      <c r="E11" s="314" t="str">
        <f t="shared" si="0"/>
        <v/>
      </c>
      <c r="F11" s="379"/>
      <c r="G11" s="380" t="str">
        <f>'Hi-Z'!M11</f>
        <v/>
      </c>
      <c r="H11" s="478"/>
      <c r="I11" s="2"/>
      <c r="J11" s="479"/>
      <c r="K11" s="2"/>
      <c r="L11" s="385"/>
      <c r="M11" s="2"/>
      <c r="N11" s="385"/>
      <c r="O11" s="2"/>
      <c r="P11" s="466" t="str">
        <f t="shared" ref="P11:P73" si="15">IF(ISNUMBER(L11), L11, IF(AND(I11="Y", ISNUMBER(G11)), IF(ISNUMBER(L11), L11, G11), ""))</f>
        <v/>
      </c>
      <c r="Q11" s="384"/>
      <c r="R11" s="466" t="str">
        <f>IF(ISNUMBER(N11), N11, IF(ISNUMBER(G11), 'Hi-Z-INPUT'!$K$19, ""))</f>
        <v/>
      </c>
      <c r="S11" s="310"/>
      <c r="T11" s="171"/>
      <c r="U11" s="70" t="str">
        <f>IF(AND(ISNUMBER($P11),$P11&lt;&gt;0),EXTRA!CA11,'Hi-Z'!O11)</f>
        <v>-</v>
      </c>
      <c r="W11" s="327" t="str">
        <f>IF(AND(ISNUMBER($P11),$P11&lt;&gt;0),EXTRA!CC11,'Hi-Z'!Q11)</f>
        <v>-</v>
      </c>
      <c r="X11" s="328" t="str">
        <f t="shared" si="1"/>
        <v/>
      </c>
      <c r="Z11" s="66" t="str">
        <f>IF(AND(ISNUMBER($P11),$P11&lt;&gt;0),EXTRA!CH11,'Hi-Z'!T11)</f>
        <v/>
      </c>
      <c r="AA11" s="65" t="str">
        <f t="shared" si="8"/>
        <v/>
      </c>
      <c r="AB11" s="329" t="str">
        <f>IF(AND(ISNUMBER($P11),$P11&lt;&gt;0),EXTRA!CJ11,'Hi-Z'!V11)</f>
        <v/>
      </c>
      <c r="AC11" s="124" t="str">
        <f t="shared" si="9"/>
        <v/>
      </c>
      <c r="AE11" s="104" t="str">
        <f>IF(AND(ISNUMBER($P11),$P11&lt;&gt;0),EXTRA!CL11,'Hi-Z'!X11)</f>
        <v/>
      </c>
      <c r="AF11" s="44" t="str">
        <f t="shared" si="10"/>
        <v/>
      </c>
      <c r="AH11" s="85" t="str">
        <f>IF(AND(ISNUMBER($P11),$P11&lt;&gt;0),IF(MV&lt;200,EXTRA!CN11,EXTRA!CR11),IF(MV&lt;200,'Hi-Z'!Z11,'Hi-Z'!AD11))</f>
        <v/>
      </c>
      <c r="AI11" s="84" t="str">
        <f t="shared" si="11"/>
        <v/>
      </c>
      <c r="AJ11" s="322" t="str">
        <f>IF(AND(ISNUMBER($P11),$P11&lt;&gt;0),IF(MV&lt;200,EXTRA!CP11,EXTRA!CT11),IF(MV&lt;200,'Hi-Z'!AB11,'Hi-Z'!AF11))</f>
        <v/>
      </c>
      <c r="AK11" s="106" t="str">
        <f t="shared" si="12"/>
        <v/>
      </c>
      <c r="AM11" s="313" t="str">
        <f>IF(AND(ISNUMBER($P11),$P11&lt;&gt;0),EXTRA!DR11,'Hi-Z'!AZ11)</f>
        <v/>
      </c>
      <c r="AN11" s="290" t="str">
        <f t="shared" si="13"/>
        <v/>
      </c>
      <c r="AO11" s="315" t="str">
        <f>IF(AND(ISNUMBER($P11),$P11&lt;&gt;0),EXTRA!DT11,'Hi-Z'!BB11)</f>
        <v/>
      </c>
      <c r="AP11" s="292" t="str">
        <f t="shared" si="14"/>
        <v/>
      </c>
      <c r="AR11" s="330" t="str">
        <f>IF(AND(ISNUMBER($P11),$P11&lt;&gt;0),EXTRA!CZ11,'Hi-Z'!AH11)</f>
        <v/>
      </c>
      <c r="AT11" s="335" t="str">
        <f>IF(AND(ISNUMBER(AV11),AV11&lt;&gt;0),"",IF(AND(ISNUMBER($P11),$P11&lt;&gt;0),'Hi-Z-INPUT'!$K$7*'Hi-Z-INPUT'!$K$11,'Hi-Z'!AJ11))</f>
        <v/>
      </c>
      <c r="AU11" s="172"/>
      <c r="AV11" s="163"/>
      <c r="AW11" s="343"/>
      <c r="AY11" s="333" t="str">
        <f>IF(AND(ISNUMBER($P11),$P11&lt;&gt;0),EXTRA!DX11,'Hi-Z'!BF11)</f>
        <v/>
      </c>
      <c r="AZ11" s="334" t="str">
        <f t="shared" si="2"/>
        <v/>
      </c>
      <c r="BB11" s="332" t="str">
        <f>IF(AND(ISNUMBER($P11),$P11&lt;&gt;0),EXTRA!DO11,'Hi-Z'!AW11)</f>
        <v/>
      </c>
      <c r="BC11" s="346" t="str">
        <f t="shared" si="3"/>
        <v/>
      </c>
      <c r="BE11" s="348" t="str">
        <f t="shared" si="4"/>
        <v/>
      </c>
      <c r="BF11" s="328" t="str">
        <f t="shared" si="5"/>
        <v/>
      </c>
      <c r="BI11" s="480" t="str">
        <f t="shared" si="6"/>
        <v/>
      </c>
      <c r="BJ11" s="482" t="str">
        <f t="shared" si="7"/>
        <v/>
      </c>
    </row>
    <row r="12" spans="1:62">
      <c r="A12" s="415" t="str">
        <f>MATRIX!A18</f>
        <v>Powersoft</v>
      </c>
      <c r="B12" s="487" t="str">
        <f>IF(MATRIX!B18&lt;&gt;0,MATRIX!B18,"-")</f>
        <v>Unica 4L 9K4</v>
      </c>
      <c r="D12" s="142"/>
      <c r="E12" s="314" t="str">
        <f>IF(OR(ISBLANK(D18),NOT(ISNUMBER(D18))),"",ES)</f>
        <v/>
      </c>
      <c r="F12" s="379"/>
      <c r="G12" s="380" t="str">
        <f>'Hi-Z'!M18</f>
        <v/>
      </c>
      <c r="H12" s="478"/>
      <c r="I12" s="385"/>
      <c r="J12" s="479"/>
      <c r="K12" s="2"/>
      <c r="L12" s="385"/>
      <c r="M12" s="2"/>
      <c r="N12" s="385"/>
      <c r="O12" s="2"/>
      <c r="P12" s="466" t="str">
        <f>IF(ISNUMBER(L18), L18, IF(AND(I18="Y", ISNUMBER(G18)), IF(ISNUMBER(L18), L18, G18), ""))</f>
        <v/>
      </c>
      <c r="Q12" s="384"/>
      <c r="R12" s="466" t="str">
        <f>IF(ISNUMBER(N18), N18, IF(ISNUMBER(G18), 'Hi-Z-INPUT'!$K$19, ""))</f>
        <v/>
      </c>
      <c r="S12" s="310"/>
      <c r="T12" s="171"/>
      <c r="U12" s="70" t="str">
        <f>IF(AND(ISNUMBER($P18),$P18&lt;&gt;0),EXTRA!CA18,'Hi-Z'!O18)</f>
        <v>-</v>
      </c>
      <c r="W12" s="327" t="str">
        <f>IF(AND(ISNUMBER($P18),$P18&lt;&gt;0),EXTRA!CC18,'Hi-Z'!Q18)</f>
        <v>-</v>
      </c>
      <c r="X12" s="328" t="str">
        <f>IF(ISNUMBER(W18),KP,"")</f>
        <v/>
      </c>
      <c r="Z12" s="66" t="str">
        <f>IF(AND(ISNUMBER($P18),$P18&lt;&gt;0),EXTRA!CH18,'Hi-Z'!T18)</f>
        <v/>
      </c>
      <c r="AA12" s="65" t="str">
        <f>IF(ISNUMBER(Z18),"W","")</f>
        <v/>
      </c>
      <c r="AB12" s="329" t="str">
        <f>IF(AND(ISNUMBER($P18),$P18&lt;&gt;0),EXTRA!CJ18,'Hi-Z'!V18)</f>
        <v/>
      </c>
      <c r="AC12" s="124" t="str">
        <f>IF(ISNUMBER(AB18),"W","")</f>
        <v/>
      </c>
      <c r="AE12" s="104" t="str">
        <f>IF(AND(ISNUMBER($P18),$P18&lt;&gt;0),EXTRA!CL18,'Hi-Z'!X18)</f>
        <v/>
      </c>
      <c r="AF12" s="44" t="str">
        <f>IF(AE18="","","V")</f>
        <v/>
      </c>
      <c r="AH12" s="85" t="str">
        <f>IF(AND(ISNUMBER($P18),$P18&lt;&gt;0),IF(MV&lt;200,EXTRA!CN18,EXTRA!CR18),IF(MV&lt;200,'Hi-Z'!Z18,'Hi-Z'!AD18))</f>
        <v/>
      </c>
      <c r="AI12" s="84" t="str">
        <f>IF(ISNUMBER(AH18),"A","")</f>
        <v/>
      </c>
      <c r="AJ12" s="322" t="str">
        <f>IF(AND(ISNUMBER($P18),$P18&lt;&gt;0),IF(MV&lt;200,EXTRA!CP18,EXTRA!CT18),IF(MV&lt;200,'Hi-Z'!AB18,'Hi-Z'!AF18))</f>
        <v/>
      </c>
      <c r="AK12" s="106" t="str">
        <f>IF(ISNUMBER(AJ18),"A","")</f>
        <v/>
      </c>
      <c r="AM12" s="313" t="str">
        <f>IF(AND(ISNUMBER($P18),$P18&lt;&gt;0),EXTRA!DR18,'Hi-Z'!AZ18)</f>
        <v/>
      </c>
      <c r="AN12" s="290" t="str">
        <f>IF(ISNUMBER(AM18),"BTU","")</f>
        <v/>
      </c>
      <c r="AO12" s="315" t="str">
        <f>IF(AND(ISNUMBER($P18),$P18&lt;&gt;0),EXTRA!DT18,'Hi-Z'!BB18)</f>
        <v/>
      </c>
      <c r="AP12" s="292" t="str">
        <f>IF(ISNUMBER(AO18),"BTU","")</f>
        <v/>
      </c>
      <c r="AR12" s="330" t="str">
        <f>IF(AND(ISNUMBER($P18),$P18&lt;&gt;0),EXTRA!CZ18,'Hi-Z'!AH18)</f>
        <v/>
      </c>
      <c r="AT12" s="335" t="str">
        <f>IF(AND(ISNUMBER(AV18),AV18&lt;&gt;0),"",IF(AND(ISNUMBER($P18),$P18&lt;&gt;0),'Hi-Z-INPUT'!$K$7*'Hi-Z-INPUT'!$K$11,'Hi-Z'!AJ18))</f>
        <v/>
      </c>
      <c r="AU12" s="172"/>
      <c r="AV12" s="163"/>
      <c r="AW12" s="343"/>
      <c r="AY12" s="333" t="str">
        <f>IF(AND(ISNUMBER($P18),$P18&lt;&gt;0),EXTRA!DX18,'Hi-Z'!BF18)</f>
        <v/>
      </c>
      <c r="AZ12" s="334" t="str">
        <f>IF(ISNUMBER(AY18),ES,"")</f>
        <v/>
      </c>
      <c r="BB12" s="332" t="str">
        <f>IF(AND(ISNUMBER($P18),$P18&lt;&gt;0),EXTRA!DO18,'Hi-Z'!AW18)</f>
        <v/>
      </c>
      <c r="BC12" s="346" t="str">
        <f>IF(ISNUMBER(BB18),ES,"")</f>
        <v/>
      </c>
      <c r="BE12" s="348" t="str">
        <f>IF(OR(ISNUMBER(AY18),AND(ISNUMBER(P18),P18&lt;&gt;0)),IF(ISNUMBER(AY18+BB18),AY18+BB18,"n/a"),"")</f>
        <v/>
      </c>
      <c r="BF12" s="328" t="str">
        <f>IF(ISNUMBER(BE18),ES,"")</f>
        <v/>
      </c>
      <c r="BI12" s="480" t="str">
        <f>IF(AND(ISNUMBER($D18),$D18&lt;&gt;0),IF(AND(ISNUMBER($P18),$P18&lt;&gt;0),$D18*$P18,IF(AND(ISNUMBER($G18),$G18&lt;&gt;0),$D18*$G18,"")),"")</f>
        <v/>
      </c>
      <c r="BJ12" s="482" t="str">
        <f>IF(ISNUMBER(BI18),ES,"")</f>
        <v/>
      </c>
    </row>
    <row r="13" spans="1:62" hidden="1">
      <c r="A13" s="415" t="str">
        <f>MATRIX!A13</f>
        <v>Powersoft</v>
      </c>
      <c r="B13" s="487" t="str">
        <f>IF(MATRIX!B13&lt;&gt;0,MATRIX!B13,"-")</f>
        <v>T904</v>
      </c>
      <c r="D13" s="142"/>
      <c r="E13" s="314" t="str">
        <f t="shared" si="0"/>
        <v/>
      </c>
      <c r="F13" s="379"/>
      <c r="G13" s="380" t="str">
        <f>'Hi-Z'!M13</f>
        <v/>
      </c>
      <c r="H13" s="478"/>
      <c r="I13" s="385"/>
      <c r="J13" s="479"/>
      <c r="K13" s="2"/>
      <c r="L13" s="385"/>
      <c r="M13" s="2"/>
      <c r="N13" s="385"/>
      <c r="O13" s="2"/>
      <c r="P13" s="466" t="str">
        <f t="shared" si="15"/>
        <v/>
      </c>
      <c r="Q13" s="384"/>
      <c r="R13" s="466" t="str">
        <f>IF(ISNUMBER(N13), N13, IF(ISNUMBER(G13), 'Hi-Z-INPUT'!$K$19, ""))</f>
        <v/>
      </c>
      <c r="S13" s="310"/>
      <c r="T13" s="171"/>
      <c r="U13" s="70" t="str">
        <f>IF(AND(ISNUMBER($P13),$P13&lt;&gt;0),EXTRA!CA13,'Hi-Z'!O13)</f>
        <v>-</v>
      </c>
      <c r="W13" s="327" t="str">
        <f>IF(AND(ISNUMBER($P13),$P13&lt;&gt;0),EXTRA!CC13,'Hi-Z'!Q13)</f>
        <v>-</v>
      </c>
      <c r="X13" s="328" t="str">
        <f t="shared" si="1"/>
        <v/>
      </c>
      <c r="Z13" s="66" t="str">
        <f>IF(AND(ISNUMBER($P13),$P13&lt;&gt;0),EXTRA!CH13,'Hi-Z'!T13)</f>
        <v/>
      </c>
      <c r="AA13" s="65" t="str">
        <f t="shared" si="8"/>
        <v/>
      </c>
      <c r="AB13" s="329" t="str">
        <f>IF(AND(ISNUMBER($P13),$P13&lt;&gt;0),EXTRA!CJ13,'Hi-Z'!V13)</f>
        <v/>
      </c>
      <c r="AC13" s="124" t="str">
        <f t="shared" si="9"/>
        <v/>
      </c>
      <c r="AE13" s="104" t="str">
        <f>IF(AND(ISNUMBER($P13),$P13&lt;&gt;0),EXTRA!CL13,'Hi-Z'!X13)</f>
        <v/>
      </c>
      <c r="AF13" s="44" t="str">
        <f t="shared" si="10"/>
        <v/>
      </c>
      <c r="AH13" s="85" t="str">
        <f>IF(AND(ISNUMBER($P13),$P13&lt;&gt;0),IF(MV&lt;200,EXTRA!CN13,EXTRA!CR13),IF(MV&lt;200,'Hi-Z'!Z13,'Hi-Z'!AD13))</f>
        <v/>
      </c>
      <c r="AI13" s="84" t="str">
        <f t="shared" si="11"/>
        <v/>
      </c>
      <c r="AJ13" s="322" t="str">
        <f>IF(AND(ISNUMBER($P13),$P13&lt;&gt;0),IF(MV&lt;200,EXTRA!CP13,EXTRA!CT13),IF(MV&lt;200,'Hi-Z'!AB13,'Hi-Z'!AF13))</f>
        <v/>
      </c>
      <c r="AK13" s="106" t="str">
        <f t="shared" si="12"/>
        <v/>
      </c>
      <c r="AM13" s="313" t="str">
        <f>IF(AND(ISNUMBER($P13),$P13&lt;&gt;0),EXTRA!DR13,'Hi-Z'!AZ13)</f>
        <v/>
      </c>
      <c r="AN13" s="290" t="str">
        <f t="shared" si="13"/>
        <v/>
      </c>
      <c r="AO13" s="315" t="str">
        <f>IF(AND(ISNUMBER($P13),$P13&lt;&gt;0),EXTRA!DT13,'Hi-Z'!BB13)</f>
        <v/>
      </c>
      <c r="AP13" s="292" t="str">
        <f t="shared" si="14"/>
        <v/>
      </c>
      <c r="AR13" s="330" t="str">
        <f>IF(AND(ISNUMBER($P13),$P13&lt;&gt;0),EXTRA!CZ13,'Hi-Z'!AH13)</f>
        <v/>
      </c>
      <c r="AT13" s="335" t="str">
        <f>IF(AND(ISNUMBER(AV13),AV13&lt;&gt;0),"",IF(AND(ISNUMBER($P13),$P13&lt;&gt;0),'Hi-Z-INPUT'!$K$7*'Hi-Z-INPUT'!$K$11,'Hi-Z'!AJ13))</f>
        <v/>
      </c>
      <c r="AU13" s="172"/>
      <c r="AV13" s="163"/>
      <c r="AW13" s="343"/>
      <c r="AY13" s="333" t="str">
        <f>IF(AND(ISNUMBER($P13),$P13&lt;&gt;0),EXTRA!DX13,'Hi-Z'!BF13)</f>
        <v/>
      </c>
      <c r="AZ13" s="334" t="str">
        <f t="shared" si="2"/>
        <v/>
      </c>
      <c r="BB13" s="332" t="str">
        <f>IF(AND(ISNUMBER($P13),$P13&lt;&gt;0),EXTRA!DO13,'Hi-Z'!AW13)</f>
        <v/>
      </c>
      <c r="BC13" s="346" t="str">
        <f t="shared" si="3"/>
        <v/>
      </c>
      <c r="BE13" s="348" t="str">
        <f t="shared" si="4"/>
        <v/>
      </c>
      <c r="BF13" s="328" t="str">
        <f t="shared" si="5"/>
        <v/>
      </c>
      <c r="BI13" s="480" t="str">
        <f t="shared" si="6"/>
        <v/>
      </c>
      <c r="BJ13" s="482" t="str">
        <f t="shared" si="7"/>
        <v/>
      </c>
    </row>
    <row r="14" spans="1:62" hidden="1">
      <c r="A14" s="415" t="str">
        <f>MATRIX!A14</f>
        <v>Powersoft</v>
      </c>
      <c r="B14" s="487" t="str">
        <f>IF(MATRIX!B14&lt;&gt;0,MATRIX!B14,"-")</f>
        <v>X4</v>
      </c>
      <c r="D14" s="142"/>
      <c r="E14" s="314" t="str">
        <f t="shared" si="0"/>
        <v/>
      </c>
      <c r="F14" s="379"/>
      <c r="G14" s="380" t="str">
        <f>'Hi-Z'!M14</f>
        <v/>
      </c>
      <c r="H14" s="478"/>
      <c r="I14" s="385"/>
      <c r="J14" s="479"/>
      <c r="K14" s="2"/>
      <c r="L14" s="385"/>
      <c r="M14" s="2"/>
      <c r="N14" s="385"/>
      <c r="O14" s="2"/>
      <c r="P14" s="466" t="str">
        <f t="shared" si="15"/>
        <v/>
      </c>
      <c r="Q14" s="384"/>
      <c r="R14" s="466" t="str">
        <f>IF(ISNUMBER(N14), N14, IF(ISNUMBER(G14), 'Hi-Z-INPUT'!$K$19, ""))</f>
        <v/>
      </c>
      <c r="S14" s="310"/>
      <c r="T14" s="171"/>
      <c r="U14" s="70" t="str">
        <f>IF(AND(ISNUMBER($P14),$P14&lt;&gt;0),EXTRA!CA14,'Hi-Z'!O14)</f>
        <v>-</v>
      </c>
      <c r="W14" s="327" t="str">
        <f>IF(AND(ISNUMBER($P14),$P14&lt;&gt;0),EXTRA!CC14,'Hi-Z'!Q14)</f>
        <v>-</v>
      </c>
      <c r="X14" s="328" t="str">
        <f t="shared" si="1"/>
        <v/>
      </c>
      <c r="Z14" s="66" t="str">
        <f>IF(AND(ISNUMBER($P14),$P14&lt;&gt;0),EXTRA!CH14,'Hi-Z'!T14)</f>
        <v/>
      </c>
      <c r="AA14" s="65" t="str">
        <f t="shared" si="8"/>
        <v/>
      </c>
      <c r="AB14" s="329" t="str">
        <f>IF(AND(ISNUMBER($P14),$P14&lt;&gt;0),EXTRA!CJ14,'Hi-Z'!V14)</f>
        <v/>
      </c>
      <c r="AC14" s="124" t="str">
        <f t="shared" si="9"/>
        <v/>
      </c>
      <c r="AE14" s="104" t="str">
        <f>IF(AND(ISNUMBER($P14),$P14&lt;&gt;0),EXTRA!CL14,'Hi-Z'!X14)</f>
        <v/>
      </c>
      <c r="AF14" s="44" t="str">
        <f t="shared" si="10"/>
        <v/>
      </c>
      <c r="AH14" s="85" t="str">
        <f>IF(AND(ISNUMBER($P14),$P14&lt;&gt;0),IF(MV&lt;200,EXTRA!CN14,EXTRA!CR14),IF(MV&lt;200,'Hi-Z'!Z14,'Hi-Z'!AD14))</f>
        <v/>
      </c>
      <c r="AI14" s="84" t="str">
        <f t="shared" si="11"/>
        <v/>
      </c>
      <c r="AJ14" s="322" t="str">
        <f>IF(AND(ISNUMBER($P14),$P14&lt;&gt;0),IF(MV&lt;200,EXTRA!CP14,EXTRA!CT14),IF(MV&lt;200,'Hi-Z'!AB14,'Hi-Z'!AF14))</f>
        <v/>
      </c>
      <c r="AK14" s="106" t="str">
        <f t="shared" si="12"/>
        <v/>
      </c>
      <c r="AM14" s="313" t="str">
        <f>IF(AND(ISNUMBER($P14),$P14&lt;&gt;0),EXTRA!DR14,'Hi-Z'!AZ14)</f>
        <v/>
      </c>
      <c r="AN14" s="290" t="str">
        <f t="shared" si="13"/>
        <v/>
      </c>
      <c r="AO14" s="315" t="str">
        <f>IF(AND(ISNUMBER($P14),$P14&lt;&gt;0),EXTRA!DT14,'Hi-Z'!BB14)</f>
        <v/>
      </c>
      <c r="AP14" s="292" t="str">
        <f t="shared" si="14"/>
        <v/>
      </c>
      <c r="AR14" s="330" t="str">
        <f>IF(AND(ISNUMBER($P14),$P14&lt;&gt;0),EXTRA!CZ14,'Hi-Z'!AH14)</f>
        <v/>
      </c>
      <c r="AT14" s="335" t="str">
        <f>IF(AND(ISNUMBER(AV14),AV14&lt;&gt;0),"",IF(AND(ISNUMBER($P14),$P14&lt;&gt;0),'Hi-Z-INPUT'!$K$7*'Hi-Z-INPUT'!$K$11,'Hi-Z'!AJ14))</f>
        <v/>
      </c>
      <c r="AU14" s="172"/>
      <c r="AV14" s="163"/>
      <c r="AW14" s="343"/>
      <c r="AY14" s="333" t="str">
        <f>IF(AND(ISNUMBER($P14),$P14&lt;&gt;0),EXTRA!DX14,'Hi-Z'!BF14)</f>
        <v/>
      </c>
      <c r="AZ14" s="334" t="str">
        <f t="shared" si="2"/>
        <v/>
      </c>
      <c r="BB14" s="332" t="str">
        <f>IF(AND(ISNUMBER($P14),$P14&lt;&gt;0),EXTRA!DO14,'Hi-Z'!AW14)</f>
        <v/>
      </c>
      <c r="BC14" s="346" t="str">
        <f t="shared" si="3"/>
        <v/>
      </c>
      <c r="BE14" s="348" t="str">
        <f t="shared" si="4"/>
        <v/>
      </c>
      <c r="BF14" s="328" t="str">
        <f t="shared" si="5"/>
        <v/>
      </c>
      <c r="BI14" s="480" t="str">
        <f t="shared" si="6"/>
        <v/>
      </c>
      <c r="BJ14" s="482" t="str">
        <f t="shared" si="7"/>
        <v/>
      </c>
    </row>
    <row r="15" spans="1:62" hidden="1">
      <c r="A15" s="415" t="str">
        <f>MATRIX!A15</f>
        <v>Powersoft</v>
      </c>
      <c r="B15" s="487" t="str">
        <f>IF(MATRIX!B15&lt;&gt;0,MATRIX!B15,"-")</f>
        <v>X4L</v>
      </c>
      <c r="D15" s="142"/>
      <c r="E15" s="314" t="str">
        <f t="shared" si="0"/>
        <v/>
      </c>
      <c r="F15" s="379"/>
      <c r="G15" s="380" t="str">
        <f>'Hi-Z'!M15</f>
        <v/>
      </c>
      <c r="H15" s="478"/>
      <c r="I15" s="385"/>
      <c r="J15" s="479"/>
      <c r="K15" s="2"/>
      <c r="L15" s="385"/>
      <c r="M15" s="2"/>
      <c r="N15" s="385"/>
      <c r="O15" s="2"/>
      <c r="P15" s="466" t="str">
        <f t="shared" si="15"/>
        <v/>
      </c>
      <c r="Q15" s="384"/>
      <c r="R15" s="466" t="str">
        <f>IF(ISNUMBER(N15), N15, IF(ISNUMBER(G15), 'Hi-Z-INPUT'!$K$19, ""))</f>
        <v/>
      </c>
      <c r="S15" s="310"/>
      <c r="T15" s="171"/>
      <c r="U15" s="70" t="str">
        <f>IF(AND(ISNUMBER($P15),$P15&lt;&gt;0),EXTRA!CA15,'Hi-Z'!O15)</f>
        <v>-</v>
      </c>
      <c r="W15" s="327" t="str">
        <f>IF(AND(ISNUMBER($P15),$P15&lt;&gt;0),EXTRA!CC15,'Hi-Z'!Q15)</f>
        <v>-</v>
      </c>
      <c r="X15" s="328" t="str">
        <f t="shared" si="1"/>
        <v/>
      </c>
      <c r="Z15" s="66" t="str">
        <f>IF(AND(ISNUMBER($P15),$P15&lt;&gt;0),EXTRA!CH15,'Hi-Z'!T15)</f>
        <v/>
      </c>
      <c r="AA15" s="65" t="str">
        <f t="shared" si="8"/>
        <v/>
      </c>
      <c r="AB15" s="329" t="str">
        <f>IF(AND(ISNUMBER($P15),$P15&lt;&gt;0),EXTRA!CJ15,'Hi-Z'!V15)</f>
        <v/>
      </c>
      <c r="AC15" s="124" t="str">
        <f t="shared" si="9"/>
        <v/>
      </c>
      <c r="AE15" s="104" t="str">
        <f>IF(AND(ISNUMBER($P15),$P15&lt;&gt;0),EXTRA!CL15,'Hi-Z'!X15)</f>
        <v/>
      </c>
      <c r="AF15" s="44" t="str">
        <f t="shared" si="10"/>
        <v/>
      </c>
      <c r="AH15" s="85" t="str">
        <f>IF(AND(ISNUMBER($P15),$P15&lt;&gt;0),IF(MV&lt;200,EXTRA!CN15,EXTRA!CR15),IF(MV&lt;200,'Hi-Z'!Z15,'Hi-Z'!AD15))</f>
        <v/>
      </c>
      <c r="AI15" s="84" t="str">
        <f t="shared" si="11"/>
        <v/>
      </c>
      <c r="AJ15" s="322" t="str">
        <f>IF(AND(ISNUMBER($P15),$P15&lt;&gt;0),IF(MV&lt;200,EXTRA!CP15,EXTRA!CT15),IF(MV&lt;200,'Hi-Z'!AB15,'Hi-Z'!AF15))</f>
        <v/>
      </c>
      <c r="AK15" s="106" t="str">
        <f t="shared" si="12"/>
        <v/>
      </c>
      <c r="AM15" s="313" t="str">
        <f>IF(AND(ISNUMBER($P15),$P15&lt;&gt;0),EXTRA!DR15,'Hi-Z'!AZ15)</f>
        <v/>
      </c>
      <c r="AN15" s="290" t="str">
        <f t="shared" si="13"/>
        <v/>
      </c>
      <c r="AO15" s="315" t="str">
        <f>IF(AND(ISNUMBER($P15),$P15&lt;&gt;0),EXTRA!DT15,'Hi-Z'!BB15)</f>
        <v/>
      </c>
      <c r="AP15" s="292" t="str">
        <f t="shared" si="14"/>
        <v/>
      </c>
      <c r="AR15" s="330" t="str">
        <f>IF(AND(ISNUMBER($P15),$P15&lt;&gt;0),EXTRA!CZ15,'Hi-Z'!AH15)</f>
        <v/>
      </c>
      <c r="AT15" s="335" t="str">
        <f>IF(AND(ISNUMBER(AV15),AV15&lt;&gt;0),"",IF(AND(ISNUMBER($P15),$P15&lt;&gt;0),'Hi-Z-INPUT'!$K$7*'Hi-Z-INPUT'!$K$11,'Hi-Z'!AJ15))</f>
        <v/>
      </c>
      <c r="AU15" s="172"/>
      <c r="AV15" s="163"/>
      <c r="AW15" s="343"/>
      <c r="AY15" s="333" t="str">
        <f>IF(AND(ISNUMBER($P15),$P15&lt;&gt;0),EXTRA!DX15,'Hi-Z'!BF15)</f>
        <v/>
      </c>
      <c r="AZ15" s="334" t="str">
        <f t="shared" si="2"/>
        <v/>
      </c>
      <c r="BB15" s="332" t="str">
        <f>IF(AND(ISNUMBER($P15),$P15&lt;&gt;0),EXTRA!DO15,'Hi-Z'!AW15)</f>
        <v/>
      </c>
      <c r="BC15" s="346" t="str">
        <f t="shared" si="3"/>
        <v/>
      </c>
      <c r="BE15" s="348" t="str">
        <f t="shared" si="4"/>
        <v/>
      </c>
      <c r="BF15" s="328" t="str">
        <f t="shared" si="5"/>
        <v/>
      </c>
      <c r="BI15" s="480" t="str">
        <f t="shared" si="6"/>
        <v/>
      </c>
      <c r="BJ15" s="482" t="str">
        <f t="shared" si="7"/>
        <v/>
      </c>
    </row>
    <row r="16" spans="1:62" hidden="1">
      <c r="A16" s="415" t="str">
        <f>MATRIX!A16</f>
        <v>Powersoft</v>
      </c>
      <c r="B16" s="487" t="str">
        <f>IF(MATRIX!B16&lt;&gt;0,MATRIX!B16,"-")</f>
        <v>X8</v>
      </c>
      <c r="D16" s="142"/>
      <c r="E16" s="314" t="str">
        <f t="shared" si="0"/>
        <v/>
      </c>
      <c r="F16" s="379"/>
      <c r="G16" s="380" t="str">
        <f>'Hi-Z'!M16</f>
        <v/>
      </c>
      <c r="H16" s="478"/>
      <c r="I16" s="385"/>
      <c r="J16" s="479"/>
      <c r="K16" s="2"/>
      <c r="L16" s="385"/>
      <c r="M16" s="2"/>
      <c r="N16" s="385"/>
      <c r="O16" s="2"/>
      <c r="P16" s="466" t="str">
        <f t="shared" si="15"/>
        <v/>
      </c>
      <c r="Q16" s="384"/>
      <c r="R16" s="466" t="str">
        <f>IF(ISNUMBER(N16), N16, IF(ISNUMBER(G16), 'Hi-Z-INPUT'!$K$19, ""))</f>
        <v/>
      </c>
      <c r="S16" s="310"/>
      <c r="T16" s="171"/>
      <c r="U16" s="70" t="str">
        <f>IF(AND(ISNUMBER($P16),$P16&lt;&gt;0),EXTRA!CA16,'Hi-Z'!O16)</f>
        <v>-</v>
      </c>
      <c r="W16" s="327" t="str">
        <f>IF(AND(ISNUMBER($P16),$P16&lt;&gt;0),EXTRA!CC16,'Hi-Z'!Q16)</f>
        <v>-</v>
      </c>
      <c r="X16" s="328" t="str">
        <f t="shared" si="1"/>
        <v/>
      </c>
      <c r="Z16" s="66" t="str">
        <f>IF(AND(ISNUMBER($P16),$P16&lt;&gt;0),EXTRA!CH16,'Hi-Z'!T16)</f>
        <v/>
      </c>
      <c r="AA16" s="65" t="str">
        <f t="shared" si="8"/>
        <v/>
      </c>
      <c r="AB16" s="329" t="str">
        <f>IF(AND(ISNUMBER($P16),$P16&lt;&gt;0),EXTRA!CJ16,'Hi-Z'!V16)</f>
        <v/>
      </c>
      <c r="AC16" s="124" t="str">
        <f t="shared" si="9"/>
        <v/>
      </c>
      <c r="AE16" s="104" t="str">
        <f>IF(AND(ISNUMBER($P16),$P16&lt;&gt;0),EXTRA!CL16,'Hi-Z'!X16)</f>
        <v/>
      </c>
      <c r="AF16" s="44" t="str">
        <f t="shared" si="10"/>
        <v/>
      </c>
      <c r="AH16" s="85" t="str">
        <f>IF(AND(ISNUMBER($P16),$P16&lt;&gt;0),IF(MV&lt;200,EXTRA!CN16,EXTRA!CR16),IF(MV&lt;200,'Hi-Z'!Z16,'Hi-Z'!AD16))</f>
        <v/>
      </c>
      <c r="AI16" s="84" t="str">
        <f t="shared" si="11"/>
        <v/>
      </c>
      <c r="AJ16" s="322" t="str">
        <f>IF(AND(ISNUMBER($P16),$P16&lt;&gt;0),IF(MV&lt;200,EXTRA!CP16,EXTRA!CT16),IF(MV&lt;200,'Hi-Z'!AB16,'Hi-Z'!AF16))</f>
        <v/>
      </c>
      <c r="AK16" s="106" t="str">
        <f t="shared" si="12"/>
        <v/>
      </c>
      <c r="AM16" s="313" t="str">
        <f>IF(AND(ISNUMBER($P16),$P16&lt;&gt;0),EXTRA!DR16,'Hi-Z'!AZ16)</f>
        <v/>
      </c>
      <c r="AN16" s="290" t="str">
        <f t="shared" si="13"/>
        <v/>
      </c>
      <c r="AO16" s="315" t="str">
        <f>IF(AND(ISNUMBER($P16),$P16&lt;&gt;0),EXTRA!DT16,'Hi-Z'!BB16)</f>
        <v/>
      </c>
      <c r="AP16" s="292" t="str">
        <f t="shared" si="14"/>
        <v/>
      </c>
      <c r="AR16" s="330" t="str">
        <f>IF(AND(ISNUMBER($P16),$P16&lt;&gt;0),EXTRA!CZ16,'Hi-Z'!AH16)</f>
        <v/>
      </c>
      <c r="AT16" s="335" t="str">
        <f>IF(AND(ISNUMBER(AV16),AV16&lt;&gt;0),"",IF(AND(ISNUMBER($P16),$P16&lt;&gt;0),'Hi-Z-INPUT'!$K$7*'Hi-Z-INPUT'!$K$11,'Hi-Z'!AJ16))</f>
        <v/>
      </c>
      <c r="AU16" s="172"/>
      <c r="AV16" s="163"/>
      <c r="AW16" s="343"/>
      <c r="AY16" s="333" t="str">
        <f>IF(AND(ISNUMBER($P16),$P16&lt;&gt;0),EXTRA!DX16,'Hi-Z'!BF16)</f>
        <v/>
      </c>
      <c r="AZ16" s="334" t="str">
        <f t="shared" si="2"/>
        <v/>
      </c>
      <c r="BB16" s="332" t="str">
        <f>IF(AND(ISNUMBER($P16),$P16&lt;&gt;0),EXTRA!DO16,'Hi-Z'!AW16)</f>
        <v/>
      </c>
      <c r="BC16" s="346" t="str">
        <f t="shared" si="3"/>
        <v/>
      </c>
      <c r="BE16" s="348" t="str">
        <f t="shared" si="4"/>
        <v/>
      </c>
      <c r="BF16" s="328" t="str">
        <f t="shared" si="5"/>
        <v/>
      </c>
      <c r="BI16" s="480" t="str">
        <f t="shared" si="6"/>
        <v/>
      </c>
      <c r="BJ16" s="482" t="str">
        <f t="shared" si="7"/>
        <v/>
      </c>
    </row>
    <row r="17" spans="1:62" hidden="1">
      <c r="A17" s="415" t="str">
        <f>MATRIX!A17</f>
        <v>Powersoft</v>
      </c>
      <c r="B17" s="487" t="str">
        <f>IF(MATRIX!B17&lt;&gt;0,MATRIX!B17,"-")</f>
        <v>Unica 4L 5K4</v>
      </c>
      <c r="D17" s="142"/>
      <c r="E17" s="314" t="str">
        <f t="shared" si="0"/>
        <v/>
      </c>
      <c r="F17" s="379"/>
      <c r="G17" s="380" t="str">
        <f>'Hi-Z'!M17</f>
        <v/>
      </c>
      <c r="H17" s="478"/>
      <c r="I17" s="385"/>
      <c r="J17" s="479"/>
      <c r="K17" s="2"/>
      <c r="L17" s="385"/>
      <c r="M17" s="2"/>
      <c r="N17" s="385"/>
      <c r="O17" s="2"/>
      <c r="P17" s="466" t="str">
        <f t="shared" si="15"/>
        <v/>
      </c>
      <c r="Q17" s="384"/>
      <c r="R17" s="466" t="str">
        <f>IF(ISNUMBER(N17), N17, IF(ISNUMBER(G17), 'Hi-Z-INPUT'!$K$19, ""))</f>
        <v/>
      </c>
      <c r="S17" s="310"/>
      <c r="T17" s="171"/>
      <c r="U17" s="70" t="str">
        <f>IF(AND(ISNUMBER($P17),$P17&lt;&gt;0),EXTRA!CA17,'Hi-Z'!O17)</f>
        <v>-</v>
      </c>
      <c r="W17" s="327" t="str">
        <f>IF(AND(ISNUMBER($P17),$P17&lt;&gt;0),EXTRA!CC17,'Hi-Z'!Q17)</f>
        <v>-</v>
      </c>
      <c r="X17" s="328" t="str">
        <f t="shared" si="1"/>
        <v/>
      </c>
      <c r="Z17" s="66" t="str">
        <f>IF(AND(ISNUMBER($P17),$P17&lt;&gt;0),EXTRA!CH17,'Hi-Z'!T17)</f>
        <v/>
      </c>
      <c r="AA17" s="65" t="str">
        <f t="shared" si="8"/>
        <v/>
      </c>
      <c r="AB17" s="329" t="str">
        <f>IF(AND(ISNUMBER($P17),$P17&lt;&gt;0),EXTRA!CJ17,'Hi-Z'!V17)</f>
        <v/>
      </c>
      <c r="AC17" s="124" t="str">
        <f t="shared" si="9"/>
        <v/>
      </c>
      <c r="AE17" s="104" t="str">
        <f>IF(AND(ISNUMBER($P17),$P17&lt;&gt;0),EXTRA!CL17,'Hi-Z'!X17)</f>
        <v/>
      </c>
      <c r="AF17" s="44" t="str">
        <f t="shared" si="10"/>
        <v/>
      </c>
      <c r="AH17" s="85" t="str">
        <f>IF(AND(ISNUMBER($P17),$P17&lt;&gt;0),IF(MV&lt;200,EXTRA!CN17,EXTRA!CR17),IF(MV&lt;200,'Hi-Z'!Z17,'Hi-Z'!AD17))</f>
        <v/>
      </c>
      <c r="AI17" s="84" t="str">
        <f t="shared" si="11"/>
        <v/>
      </c>
      <c r="AJ17" s="322" t="str">
        <f>IF(AND(ISNUMBER($P17),$P17&lt;&gt;0),IF(MV&lt;200,EXTRA!CP17,EXTRA!CT17),IF(MV&lt;200,'Hi-Z'!AB17,'Hi-Z'!AF17))</f>
        <v/>
      </c>
      <c r="AK17" s="106" t="str">
        <f t="shared" si="12"/>
        <v/>
      </c>
      <c r="AM17" s="313" t="str">
        <f>IF(AND(ISNUMBER($P17),$P17&lt;&gt;0),EXTRA!DR17,'Hi-Z'!AZ17)</f>
        <v/>
      </c>
      <c r="AN17" s="290" t="str">
        <f t="shared" si="13"/>
        <v/>
      </c>
      <c r="AO17" s="315" t="str">
        <f>IF(AND(ISNUMBER($P17),$P17&lt;&gt;0),EXTRA!DT17,'Hi-Z'!BB17)</f>
        <v/>
      </c>
      <c r="AP17" s="292" t="str">
        <f t="shared" si="14"/>
        <v/>
      </c>
      <c r="AR17" s="330" t="str">
        <f>IF(AND(ISNUMBER($P17),$P17&lt;&gt;0),EXTRA!CZ17,'Hi-Z'!AH17)</f>
        <v/>
      </c>
      <c r="AT17" s="335" t="str">
        <f>IF(AND(ISNUMBER(AV17),AV17&lt;&gt;0),"",IF(AND(ISNUMBER($P17),$P17&lt;&gt;0),'Hi-Z-INPUT'!$K$7*'Hi-Z-INPUT'!$K$11,'Hi-Z'!AJ17))</f>
        <v/>
      </c>
      <c r="AU17" s="172"/>
      <c r="AV17" s="163"/>
      <c r="AW17" s="343"/>
      <c r="AY17" s="333" t="str">
        <f>IF(AND(ISNUMBER($P17),$P17&lt;&gt;0),EXTRA!DX17,'Hi-Z'!BF17)</f>
        <v/>
      </c>
      <c r="AZ17" s="334" t="str">
        <f t="shared" si="2"/>
        <v/>
      </c>
      <c r="BB17" s="332" t="str">
        <f>IF(AND(ISNUMBER($P17),$P17&lt;&gt;0),EXTRA!DO17,'Hi-Z'!AW17)</f>
        <v/>
      </c>
      <c r="BC17" s="346" t="str">
        <f t="shared" si="3"/>
        <v/>
      </c>
      <c r="BE17" s="348" t="str">
        <f t="shared" si="4"/>
        <v/>
      </c>
      <c r="BF17" s="328" t="str">
        <f t="shared" si="5"/>
        <v/>
      </c>
      <c r="BI17" s="480" t="str">
        <f t="shared" si="6"/>
        <v/>
      </c>
      <c r="BJ17" s="482" t="str">
        <f t="shared" si="7"/>
        <v/>
      </c>
    </row>
    <row r="18" spans="1:62" hidden="1">
      <c r="A18" s="415" t="str">
        <f>MATRIX!A18</f>
        <v>Powersoft</v>
      </c>
      <c r="B18" s="487" t="str">
        <f>IF(MATRIX!B18&lt;&gt;0,MATRIX!B18,"-")</f>
        <v>Unica 4L 9K4</v>
      </c>
      <c r="D18" s="142"/>
      <c r="E18" s="314" t="str">
        <f t="shared" si="0"/>
        <v/>
      </c>
      <c r="F18" s="379"/>
      <c r="G18" s="380" t="str">
        <f>'Hi-Z'!M18</f>
        <v/>
      </c>
      <c r="H18" s="478"/>
      <c r="I18" s="385"/>
      <c r="J18" s="479"/>
      <c r="K18" s="2"/>
      <c r="L18" s="385"/>
      <c r="M18" s="2"/>
      <c r="N18" s="385"/>
      <c r="O18" s="2"/>
      <c r="P18" s="466" t="str">
        <f t="shared" si="15"/>
        <v/>
      </c>
      <c r="Q18" s="384"/>
      <c r="R18" s="466" t="str">
        <f>IF(ISNUMBER(N18), N18, IF(ISNUMBER(G18), 'Hi-Z-INPUT'!$K$19, ""))</f>
        <v/>
      </c>
      <c r="S18" s="310"/>
      <c r="T18" s="171"/>
      <c r="U18" s="70" t="str">
        <f>IF(AND(ISNUMBER($P18),$P18&lt;&gt;0),EXTRA!CA18,'Hi-Z'!O18)</f>
        <v>-</v>
      </c>
      <c r="W18" s="327" t="str">
        <f>IF(AND(ISNUMBER($P18),$P18&lt;&gt;0),EXTRA!CC18,'Hi-Z'!Q18)</f>
        <v>-</v>
      </c>
      <c r="X18" s="328" t="str">
        <f t="shared" si="1"/>
        <v/>
      </c>
      <c r="Z18" s="66" t="str">
        <f>IF(AND(ISNUMBER($P18),$P18&lt;&gt;0),EXTRA!CH18,'Hi-Z'!T18)</f>
        <v/>
      </c>
      <c r="AA18" s="65" t="str">
        <f t="shared" si="8"/>
        <v/>
      </c>
      <c r="AB18" s="329" t="str">
        <f>IF(AND(ISNUMBER($P18),$P18&lt;&gt;0),EXTRA!CJ18,'Hi-Z'!V18)</f>
        <v/>
      </c>
      <c r="AC18" s="124" t="str">
        <f t="shared" si="9"/>
        <v/>
      </c>
      <c r="AE18" s="104" t="str">
        <f>IF(AND(ISNUMBER($P18),$P18&lt;&gt;0),EXTRA!CL18,'Hi-Z'!X18)</f>
        <v/>
      </c>
      <c r="AF18" s="44" t="str">
        <f t="shared" si="10"/>
        <v/>
      </c>
      <c r="AH18" s="85" t="str">
        <f>IF(AND(ISNUMBER($P18),$P18&lt;&gt;0),IF(MV&lt;200,EXTRA!CN18,EXTRA!CR18),IF(MV&lt;200,'Hi-Z'!Z18,'Hi-Z'!AD18))</f>
        <v/>
      </c>
      <c r="AI18" s="84" t="str">
        <f t="shared" si="11"/>
        <v/>
      </c>
      <c r="AJ18" s="322" t="str">
        <f>IF(AND(ISNUMBER($P18),$P18&lt;&gt;0),IF(MV&lt;200,EXTRA!CP18,EXTRA!CT18),IF(MV&lt;200,'Hi-Z'!AB18,'Hi-Z'!AF18))</f>
        <v/>
      </c>
      <c r="AK18" s="106" t="str">
        <f t="shared" si="12"/>
        <v/>
      </c>
      <c r="AM18" s="313" t="str">
        <f>IF(AND(ISNUMBER($P18),$P18&lt;&gt;0),EXTRA!DR18,'Hi-Z'!AZ18)</f>
        <v/>
      </c>
      <c r="AN18" s="290" t="str">
        <f t="shared" si="13"/>
        <v/>
      </c>
      <c r="AO18" s="315" t="str">
        <f>IF(AND(ISNUMBER($P18),$P18&lt;&gt;0),EXTRA!DT18,'Hi-Z'!BB18)</f>
        <v/>
      </c>
      <c r="AP18" s="292" t="str">
        <f t="shared" si="14"/>
        <v/>
      </c>
      <c r="AR18" s="330" t="str">
        <f>IF(AND(ISNUMBER($P18),$P18&lt;&gt;0),EXTRA!CZ18,'Hi-Z'!AH18)</f>
        <v/>
      </c>
      <c r="AT18" s="335" t="str">
        <f>IF(AND(ISNUMBER(AV18),AV18&lt;&gt;0),"",IF(AND(ISNUMBER($P18),$P18&lt;&gt;0),'Hi-Z-INPUT'!$K$7*'Hi-Z-INPUT'!$K$11,'Hi-Z'!AJ18))</f>
        <v/>
      </c>
      <c r="AU18" s="172"/>
      <c r="AV18" s="163"/>
      <c r="AW18" s="343"/>
      <c r="AY18" s="333" t="str">
        <f>IF(AND(ISNUMBER($P18),$P18&lt;&gt;0),EXTRA!DX18,'Hi-Z'!BF18)</f>
        <v/>
      </c>
      <c r="AZ18" s="334" t="str">
        <f t="shared" si="2"/>
        <v/>
      </c>
      <c r="BB18" s="332" t="str">
        <f>IF(AND(ISNUMBER($P18),$P18&lt;&gt;0),EXTRA!DO18,'Hi-Z'!AW18)</f>
        <v/>
      </c>
      <c r="BC18" s="346" t="str">
        <f t="shared" si="3"/>
        <v/>
      </c>
      <c r="BE18" s="348" t="str">
        <f t="shared" si="4"/>
        <v/>
      </c>
      <c r="BF18" s="328" t="str">
        <f t="shared" si="5"/>
        <v/>
      </c>
      <c r="BI18" s="480" t="str">
        <f t="shared" si="6"/>
        <v/>
      </c>
      <c r="BJ18" s="482" t="str">
        <f t="shared" si="7"/>
        <v/>
      </c>
    </row>
    <row r="19" spans="1:62">
      <c r="A19" s="415" t="str">
        <f>MATRIX!A19</f>
        <v>Powersoft</v>
      </c>
      <c r="B19" s="487" t="str">
        <f>IF(MATRIX!B19&lt;&gt;0,MATRIX!B19,"-")</f>
        <v>Unica 4L 12K4</v>
      </c>
      <c r="D19" s="142"/>
      <c r="E19" s="314" t="str">
        <f t="shared" si="0"/>
        <v/>
      </c>
      <c r="F19" s="379"/>
      <c r="G19" s="380" t="str">
        <f>'Hi-Z'!M19</f>
        <v/>
      </c>
      <c r="H19" s="478"/>
      <c r="I19" s="385"/>
      <c r="J19" s="479"/>
      <c r="K19" s="2"/>
      <c r="L19" s="385"/>
      <c r="M19" s="2"/>
      <c r="N19" s="385"/>
      <c r="O19" s="2"/>
      <c r="P19" s="466" t="str">
        <f t="shared" si="15"/>
        <v/>
      </c>
      <c r="Q19" s="384"/>
      <c r="R19" s="466" t="str">
        <f>IF(ISNUMBER(N19), N19, IF(ISNUMBER(G19), 'Hi-Z-INPUT'!$K$19, ""))</f>
        <v/>
      </c>
      <c r="S19" s="310"/>
      <c r="T19" s="171"/>
      <c r="U19" s="70" t="str">
        <f>IF(AND(ISNUMBER($P19),$P19&lt;&gt;0),EXTRA!CA19,'Hi-Z'!O19)</f>
        <v>-</v>
      </c>
      <c r="W19" s="327" t="str">
        <f>IF(AND(ISNUMBER($P19),$P19&lt;&gt;0),EXTRA!CC19,'Hi-Z'!Q19)</f>
        <v>-</v>
      </c>
      <c r="X19" s="328" t="str">
        <f t="shared" si="1"/>
        <v/>
      </c>
      <c r="Z19" s="66" t="str">
        <f>IF(AND(ISNUMBER($P19),$P19&lt;&gt;0),EXTRA!CH19,'Hi-Z'!T19)</f>
        <v/>
      </c>
      <c r="AA19" s="65" t="str">
        <f t="shared" si="8"/>
        <v/>
      </c>
      <c r="AB19" s="329" t="str">
        <f>IF(AND(ISNUMBER($P19),$P19&lt;&gt;0),EXTRA!CJ19,'Hi-Z'!V19)</f>
        <v/>
      </c>
      <c r="AC19" s="124" t="str">
        <f t="shared" si="9"/>
        <v/>
      </c>
      <c r="AE19" s="104" t="str">
        <f>IF(AND(ISNUMBER($P19),$P19&lt;&gt;0),EXTRA!CL19,'Hi-Z'!X19)</f>
        <v/>
      </c>
      <c r="AF19" s="44" t="str">
        <f t="shared" si="10"/>
        <v/>
      </c>
      <c r="AH19" s="85" t="str">
        <f>IF(AND(ISNUMBER($P19),$P19&lt;&gt;0),IF(MV&lt;200,EXTRA!CN19,EXTRA!CR19),IF(MV&lt;200,'Hi-Z'!Z19,'Hi-Z'!AD19))</f>
        <v/>
      </c>
      <c r="AI19" s="84" t="str">
        <f t="shared" si="11"/>
        <v/>
      </c>
      <c r="AJ19" s="322" t="str">
        <f>IF(AND(ISNUMBER($P19),$P19&lt;&gt;0),IF(MV&lt;200,EXTRA!CP19,EXTRA!CT19),IF(MV&lt;200,'Hi-Z'!AB19,'Hi-Z'!AF19))</f>
        <v/>
      </c>
      <c r="AK19" s="106" t="str">
        <f t="shared" si="12"/>
        <v/>
      </c>
      <c r="AM19" s="313" t="str">
        <f>IF(AND(ISNUMBER($P19),$P19&lt;&gt;0),EXTRA!DR19,'Hi-Z'!AZ19)</f>
        <v/>
      </c>
      <c r="AN19" s="290" t="str">
        <f t="shared" si="13"/>
        <v/>
      </c>
      <c r="AO19" s="315" t="str">
        <f>IF(AND(ISNUMBER($P19),$P19&lt;&gt;0),EXTRA!DT19,'Hi-Z'!BB19)</f>
        <v/>
      </c>
      <c r="AP19" s="292" t="str">
        <f t="shared" si="14"/>
        <v/>
      </c>
      <c r="AR19" s="330" t="str">
        <f>IF(AND(ISNUMBER($P19),$P19&lt;&gt;0),EXTRA!CZ19,'Hi-Z'!AH19)</f>
        <v/>
      </c>
      <c r="AT19" s="335" t="str">
        <f>IF(AND(ISNUMBER(AV19),AV19&lt;&gt;0),"",IF(AND(ISNUMBER($P19),$P19&lt;&gt;0),'Hi-Z-INPUT'!$K$7*'Hi-Z-INPUT'!$K$11,'Hi-Z'!AJ19))</f>
        <v/>
      </c>
      <c r="AU19" s="172"/>
      <c r="AV19" s="163"/>
      <c r="AW19" s="343"/>
      <c r="AY19" s="333" t="str">
        <f>IF(AND(ISNUMBER($P19),$P19&lt;&gt;0),EXTRA!DX19,'Hi-Z'!BF19)</f>
        <v/>
      </c>
      <c r="AZ19" s="334" t="str">
        <f t="shared" si="2"/>
        <v/>
      </c>
      <c r="BB19" s="332" t="str">
        <f>IF(AND(ISNUMBER($P19),$P19&lt;&gt;0),EXTRA!DO19,'Hi-Z'!AW19)</f>
        <v/>
      </c>
      <c r="BC19" s="346" t="str">
        <f t="shared" si="3"/>
        <v/>
      </c>
      <c r="BE19" s="348" t="str">
        <f t="shared" si="4"/>
        <v/>
      </c>
      <c r="BF19" s="328" t="str">
        <f t="shared" si="5"/>
        <v/>
      </c>
      <c r="BI19" s="480" t="str">
        <f t="shared" si="6"/>
        <v/>
      </c>
      <c r="BJ19" s="482" t="str">
        <f t="shared" si="7"/>
        <v/>
      </c>
    </row>
    <row r="20" spans="1:62">
      <c r="A20" s="415" t="str">
        <f>MATRIX!A20</f>
        <v>Powersoft</v>
      </c>
      <c r="B20" s="487" t="str">
        <f>IF(MATRIX!B20&lt;&gt;0,MATRIX!B20,"-")</f>
        <v>Unica 4L 16K4</v>
      </c>
      <c r="D20" s="142"/>
      <c r="E20" s="314" t="str">
        <f t="shared" si="0"/>
        <v/>
      </c>
      <c r="F20" s="379"/>
      <c r="G20" s="380" t="str">
        <f>'Hi-Z'!M20</f>
        <v/>
      </c>
      <c r="H20" s="478"/>
      <c r="I20" s="385"/>
      <c r="J20" s="479"/>
      <c r="K20" s="2"/>
      <c r="L20" s="385"/>
      <c r="M20" s="2"/>
      <c r="N20" s="385"/>
      <c r="O20" s="2"/>
      <c r="P20" s="466" t="str">
        <f t="shared" si="15"/>
        <v/>
      </c>
      <c r="Q20" s="384"/>
      <c r="R20" s="466" t="str">
        <f>IF(ISNUMBER(N20), N20, IF(ISNUMBER(G20), 'Hi-Z-INPUT'!$K$19, ""))</f>
        <v/>
      </c>
      <c r="S20" s="310"/>
      <c r="T20" s="171"/>
      <c r="U20" s="70" t="str">
        <f>IF(AND(ISNUMBER($P20),$P20&lt;&gt;0),EXTRA!CA20,'Hi-Z'!O20)</f>
        <v>-</v>
      </c>
      <c r="W20" s="327" t="str">
        <f>IF(AND(ISNUMBER($P20),$P20&lt;&gt;0),EXTRA!CC20,'Hi-Z'!Q20)</f>
        <v>-</v>
      </c>
      <c r="X20" s="328" t="str">
        <f t="shared" si="1"/>
        <v/>
      </c>
      <c r="Z20" s="66" t="str">
        <f>IF(AND(ISNUMBER($P20),$P20&lt;&gt;0),EXTRA!CH20,'Hi-Z'!T20)</f>
        <v/>
      </c>
      <c r="AA20" s="65" t="str">
        <f t="shared" si="8"/>
        <v/>
      </c>
      <c r="AB20" s="329" t="str">
        <f>IF(AND(ISNUMBER($P20),$P20&lt;&gt;0),EXTRA!CJ20,'Hi-Z'!V20)</f>
        <v/>
      </c>
      <c r="AC20" s="124" t="str">
        <f t="shared" si="9"/>
        <v/>
      </c>
      <c r="AE20" s="104" t="str">
        <f>IF(AND(ISNUMBER($P20),$P20&lt;&gt;0),EXTRA!CL20,'Hi-Z'!X20)</f>
        <v/>
      </c>
      <c r="AF20" s="44" t="str">
        <f t="shared" si="10"/>
        <v/>
      </c>
      <c r="AH20" s="85" t="str">
        <f>IF(AND(ISNUMBER($P20),$P20&lt;&gt;0),IF(MV&lt;200,EXTRA!CN20,EXTRA!CR20),IF(MV&lt;200,'Hi-Z'!Z20,'Hi-Z'!AD20))</f>
        <v/>
      </c>
      <c r="AI20" s="84" t="str">
        <f t="shared" si="11"/>
        <v/>
      </c>
      <c r="AJ20" s="322" t="str">
        <f>IF(AND(ISNUMBER($P20),$P20&lt;&gt;0),IF(MV&lt;200,EXTRA!CP20,EXTRA!CT20),IF(MV&lt;200,'Hi-Z'!AB20,'Hi-Z'!AF20))</f>
        <v/>
      </c>
      <c r="AK20" s="106" t="str">
        <f t="shared" si="12"/>
        <v/>
      </c>
      <c r="AM20" s="313" t="str">
        <f>IF(AND(ISNUMBER($P20),$P20&lt;&gt;0),EXTRA!DR20,'Hi-Z'!AZ20)</f>
        <v/>
      </c>
      <c r="AN20" s="290" t="str">
        <f t="shared" si="13"/>
        <v/>
      </c>
      <c r="AO20" s="315" t="str">
        <f>IF(AND(ISNUMBER($P20),$P20&lt;&gt;0),EXTRA!DT20,'Hi-Z'!BB20)</f>
        <v/>
      </c>
      <c r="AP20" s="292" t="str">
        <f t="shared" si="14"/>
        <v/>
      </c>
      <c r="AR20" s="330" t="str">
        <f>IF(AND(ISNUMBER($P20),$P20&lt;&gt;0),EXTRA!CZ20,'Hi-Z'!AH20)</f>
        <v/>
      </c>
      <c r="AT20" s="335" t="str">
        <f>IF(AND(ISNUMBER(AV20),AV20&lt;&gt;0),"",IF(AND(ISNUMBER($P20),$P20&lt;&gt;0),'Hi-Z-INPUT'!$K$7*'Hi-Z-INPUT'!$K$11,'Hi-Z'!AJ20))</f>
        <v/>
      </c>
      <c r="AU20" s="172"/>
      <c r="AV20" s="163"/>
      <c r="AW20" s="343"/>
      <c r="AY20" s="333" t="str">
        <f>IF(AND(ISNUMBER($P20),$P20&lt;&gt;0),EXTRA!DX20,'Hi-Z'!BF20)</f>
        <v/>
      </c>
      <c r="AZ20" s="334" t="str">
        <f t="shared" si="2"/>
        <v/>
      </c>
      <c r="BB20" s="332" t="str">
        <f>IF(AND(ISNUMBER($P20),$P20&lt;&gt;0),EXTRA!DO20,'Hi-Z'!AW20)</f>
        <v/>
      </c>
      <c r="BC20" s="346" t="str">
        <f t="shared" si="3"/>
        <v/>
      </c>
      <c r="BE20" s="348" t="str">
        <f t="shared" si="4"/>
        <v/>
      </c>
      <c r="BF20" s="328" t="str">
        <f t="shared" si="5"/>
        <v/>
      </c>
      <c r="BI20" s="480" t="str">
        <f t="shared" si="6"/>
        <v/>
      </c>
      <c r="BJ20" s="482" t="str">
        <f t="shared" si="7"/>
        <v/>
      </c>
    </row>
    <row r="21" spans="1:62">
      <c r="A21" s="415" t="str">
        <f>MATRIX!A21</f>
        <v>Powersoft</v>
      </c>
      <c r="B21" s="487" t="str">
        <f>IF(MATRIX!B21&lt;&gt;0,MATRIX!B21,"-")</f>
        <v>Unica 8M 1K8</v>
      </c>
      <c r="D21" s="142"/>
      <c r="E21" s="314" t="str">
        <f t="shared" si="0"/>
        <v/>
      </c>
      <c r="F21" s="379"/>
      <c r="G21" s="380" t="str">
        <f>'Hi-Z'!M21</f>
        <v/>
      </c>
      <c r="H21" s="478"/>
      <c r="I21" s="385"/>
      <c r="J21" s="479"/>
      <c r="K21" s="2"/>
      <c r="L21" s="385"/>
      <c r="M21" s="2"/>
      <c r="N21" s="385"/>
      <c r="O21" s="2"/>
      <c r="P21" s="466" t="str">
        <f t="shared" si="15"/>
        <v/>
      </c>
      <c r="Q21" s="384"/>
      <c r="R21" s="466" t="str">
        <f>IF(ISNUMBER(N21), N21, IF(ISNUMBER(G21), 'Hi-Z-INPUT'!$K$19, ""))</f>
        <v/>
      </c>
      <c r="S21" s="310"/>
      <c r="T21" s="171"/>
      <c r="U21" s="70" t="str">
        <f>IF(AND(ISNUMBER($P21),$P21&lt;&gt;0),EXTRA!CA21,'Hi-Z'!O21)</f>
        <v>-</v>
      </c>
      <c r="W21" s="327" t="str">
        <f>IF(AND(ISNUMBER($P21),$P21&lt;&gt;0),EXTRA!CC21,'Hi-Z'!Q21)</f>
        <v>-</v>
      </c>
      <c r="X21" s="328" t="str">
        <f t="shared" si="1"/>
        <v/>
      </c>
      <c r="Z21" s="66" t="str">
        <f>IF(AND(ISNUMBER($P21),$P21&lt;&gt;0),EXTRA!CH21,'Hi-Z'!T21)</f>
        <v/>
      </c>
      <c r="AA21" s="65" t="str">
        <f t="shared" si="8"/>
        <v/>
      </c>
      <c r="AB21" s="329" t="str">
        <f>IF(AND(ISNUMBER($P21),$P21&lt;&gt;0),EXTRA!CJ21,'Hi-Z'!V21)</f>
        <v/>
      </c>
      <c r="AC21" s="124" t="str">
        <f t="shared" si="9"/>
        <v/>
      </c>
      <c r="AE21" s="104" t="str">
        <f>IF(AND(ISNUMBER($P21),$P21&lt;&gt;0),EXTRA!CL21,'Hi-Z'!X21)</f>
        <v/>
      </c>
      <c r="AF21" s="44" t="str">
        <f t="shared" si="10"/>
        <v/>
      </c>
      <c r="AH21" s="85" t="str">
        <f>IF(AND(ISNUMBER($P21),$P21&lt;&gt;0),IF(MV&lt;200,EXTRA!CN21,EXTRA!CR21),IF(MV&lt;200,'Hi-Z'!Z21,'Hi-Z'!AD21))</f>
        <v/>
      </c>
      <c r="AI21" s="84" t="str">
        <f t="shared" si="11"/>
        <v/>
      </c>
      <c r="AJ21" s="322" t="str">
        <f>IF(AND(ISNUMBER($P21),$P21&lt;&gt;0),IF(MV&lt;200,EXTRA!CP21,EXTRA!CT21),IF(MV&lt;200,'Hi-Z'!AB21,'Hi-Z'!AF21))</f>
        <v/>
      </c>
      <c r="AK21" s="106" t="str">
        <f t="shared" si="12"/>
        <v/>
      </c>
      <c r="AM21" s="313" t="str">
        <f>IF(AND(ISNUMBER($P21),$P21&lt;&gt;0),EXTRA!DR21,'Hi-Z'!AZ21)</f>
        <v/>
      </c>
      <c r="AN21" s="290" t="str">
        <f t="shared" si="13"/>
        <v/>
      </c>
      <c r="AO21" s="315" t="str">
        <f>IF(AND(ISNUMBER($P21),$P21&lt;&gt;0),EXTRA!DT21,'Hi-Z'!BB21)</f>
        <v/>
      </c>
      <c r="AP21" s="292" t="str">
        <f t="shared" si="14"/>
        <v/>
      </c>
      <c r="AR21" s="330" t="str">
        <f>IF(AND(ISNUMBER($P21),$P21&lt;&gt;0),EXTRA!CZ21,'Hi-Z'!AH21)</f>
        <v/>
      </c>
      <c r="AT21" s="335" t="str">
        <f>IF(AND(ISNUMBER(AV21),AV21&lt;&gt;0),"",IF(AND(ISNUMBER($P21),$P21&lt;&gt;0),'Hi-Z-INPUT'!$K$7*'Hi-Z-INPUT'!$K$11,'Hi-Z'!AJ21))</f>
        <v/>
      </c>
      <c r="AU21" s="172"/>
      <c r="AV21" s="163"/>
      <c r="AW21" s="343"/>
      <c r="AY21" s="333" t="str">
        <f>IF(AND(ISNUMBER($P21),$P21&lt;&gt;0),EXTRA!DX21,'Hi-Z'!BF21)</f>
        <v/>
      </c>
      <c r="AZ21" s="334" t="str">
        <f t="shared" si="2"/>
        <v/>
      </c>
      <c r="BB21" s="332" t="str">
        <f>IF(AND(ISNUMBER($P21),$P21&lt;&gt;0),EXTRA!DO21,'Hi-Z'!AW21)</f>
        <v/>
      </c>
      <c r="BC21" s="346" t="str">
        <f t="shared" si="3"/>
        <v/>
      </c>
      <c r="BE21" s="348" t="str">
        <f t="shared" si="4"/>
        <v/>
      </c>
      <c r="BF21" s="328" t="str">
        <f t="shared" si="5"/>
        <v/>
      </c>
      <c r="BI21" s="480" t="str">
        <f t="shared" si="6"/>
        <v/>
      </c>
      <c r="BJ21" s="482" t="str">
        <f t="shared" si="7"/>
        <v/>
      </c>
    </row>
    <row r="22" spans="1:62">
      <c r="A22" s="415" t="str">
        <f>MATRIX!A22</f>
        <v>Powersoft</v>
      </c>
      <c r="B22" s="487" t="str">
        <f>IF(MATRIX!B22&lt;&gt;0,MATRIX!B22,"-")</f>
        <v>Unica 8M 2K8</v>
      </c>
      <c r="D22" s="142"/>
      <c r="E22" s="314" t="str">
        <f t="shared" si="0"/>
        <v/>
      </c>
      <c r="F22" s="379"/>
      <c r="G22" s="380" t="str">
        <f>'Hi-Z'!M22</f>
        <v/>
      </c>
      <c r="H22" s="478"/>
      <c r="I22" s="385"/>
      <c r="J22" s="479"/>
      <c r="K22" s="2"/>
      <c r="L22" s="385"/>
      <c r="M22" s="2"/>
      <c r="N22" s="385"/>
      <c r="O22" s="2"/>
      <c r="P22" s="466" t="str">
        <f t="shared" si="15"/>
        <v/>
      </c>
      <c r="Q22" s="384"/>
      <c r="R22" s="466" t="str">
        <f>IF(ISNUMBER(N22), N22, IF(ISNUMBER(G22), 'Hi-Z-INPUT'!$K$19, ""))</f>
        <v/>
      </c>
      <c r="S22" s="310"/>
      <c r="T22" s="171"/>
      <c r="U22" s="70" t="str">
        <f>IF(AND(ISNUMBER($P22),$P22&lt;&gt;0),EXTRA!CA22,'Hi-Z'!O22)</f>
        <v>-</v>
      </c>
      <c r="W22" s="327" t="str">
        <f>IF(AND(ISNUMBER($P22),$P22&lt;&gt;0),EXTRA!CC22,'Hi-Z'!Q22)</f>
        <v>-</v>
      </c>
      <c r="X22" s="328" t="str">
        <f t="shared" si="1"/>
        <v/>
      </c>
      <c r="Z22" s="66" t="str">
        <f>IF(AND(ISNUMBER($P22),$P22&lt;&gt;0),EXTRA!CH22,'Hi-Z'!T22)</f>
        <v/>
      </c>
      <c r="AA22" s="65" t="str">
        <f t="shared" si="8"/>
        <v/>
      </c>
      <c r="AB22" s="329" t="str">
        <f>IF(AND(ISNUMBER($P22),$P22&lt;&gt;0),EXTRA!CJ22,'Hi-Z'!V22)</f>
        <v/>
      </c>
      <c r="AC22" s="124" t="str">
        <f t="shared" si="9"/>
        <v/>
      </c>
      <c r="AE22" s="104" t="str">
        <f>IF(AND(ISNUMBER($P22),$P22&lt;&gt;0),EXTRA!CL22,'Hi-Z'!X22)</f>
        <v/>
      </c>
      <c r="AF22" s="44" t="str">
        <f t="shared" si="10"/>
        <v/>
      </c>
      <c r="AH22" s="85" t="str">
        <f>IF(AND(ISNUMBER($P22),$P22&lt;&gt;0),IF(MV&lt;200,EXTRA!CN22,EXTRA!CR22),IF(MV&lt;200,'Hi-Z'!Z22,'Hi-Z'!AD22))</f>
        <v/>
      </c>
      <c r="AI22" s="84" t="str">
        <f t="shared" si="11"/>
        <v/>
      </c>
      <c r="AJ22" s="322" t="str">
        <f>IF(AND(ISNUMBER($P22),$P22&lt;&gt;0),IF(MV&lt;200,EXTRA!CP22,EXTRA!CT22),IF(MV&lt;200,'Hi-Z'!AB22,'Hi-Z'!AF22))</f>
        <v/>
      </c>
      <c r="AK22" s="106" t="str">
        <f t="shared" si="12"/>
        <v/>
      </c>
      <c r="AM22" s="313" t="str">
        <f>IF(AND(ISNUMBER($P22),$P22&lt;&gt;0),EXTRA!DR22,'Hi-Z'!AZ22)</f>
        <v/>
      </c>
      <c r="AN22" s="290" t="str">
        <f t="shared" si="13"/>
        <v/>
      </c>
      <c r="AO22" s="315" t="str">
        <f>IF(AND(ISNUMBER($P22),$P22&lt;&gt;0),EXTRA!DT22,'Hi-Z'!BB22)</f>
        <v/>
      </c>
      <c r="AP22" s="292" t="str">
        <f t="shared" si="14"/>
        <v/>
      </c>
      <c r="AR22" s="330" t="str">
        <f>IF(AND(ISNUMBER($P22),$P22&lt;&gt;0),EXTRA!CZ22,'Hi-Z'!AH22)</f>
        <v/>
      </c>
      <c r="AT22" s="335" t="str">
        <f>IF(AND(ISNUMBER(AV22),AV22&lt;&gt;0),"",IF(AND(ISNUMBER($P22),$P22&lt;&gt;0),'Hi-Z-INPUT'!$K$7*'Hi-Z-INPUT'!$K$11,'Hi-Z'!AJ22))</f>
        <v/>
      </c>
      <c r="AU22" s="172"/>
      <c r="AV22" s="163"/>
      <c r="AW22" s="343"/>
      <c r="AY22" s="333" t="str">
        <f>IF(AND(ISNUMBER($P22),$P22&lt;&gt;0),EXTRA!DX22,'Hi-Z'!BF22)</f>
        <v/>
      </c>
      <c r="AZ22" s="334" t="str">
        <f t="shared" si="2"/>
        <v/>
      </c>
      <c r="BB22" s="332" t="str">
        <f>IF(AND(ISNUMBER($P22),$P22&lt;&gt;0),EXTRA!DO22,'Hi-Z'!AW22)</f>
        <v/>
      </c>
      <c r="BC22" s="346" t="str">
        <f t="shared" si="3"/>
        <v/>
      </c>
      <c r="BE22" s="348" t="str">
        <f t="shared" si="4"/>
        <v/>
      </c>
      <c r="BF22" s="328" t="str">
        <f t="shared" si="5"/>
        <v/>
      </c>
      <c r="BI22" s="480" t="str">
        <f t="shared" si="6"/>
        <v/>
      </c>
      <c r="BJ22" s="482" t="str">
        <f t="shared" si="7"/>
        <v/>
      </c>
    </row>
    <row r="23" spans="1:62">
      <c r="A23" s="415" t="str">
        <f>MATRIX!A23</f>
        <v>Powersoft</v>
      </c>
      <c r="B23" s="487" t="str">
        <f>IF(MATRIX!B23&lt;&gt;0,MATRIX!B23,"-")</f>
        <v>Unica 8M 4K8</v>
      </c>
      <c r="D23" s="142"/>
      <c r="E23" s="314" t="str">
        <f t="shared" si="0"/>
        <v/>
      </c>
      <c r="F23" s="379"/>
      <c r="G23" s="380" t="str">
        <f>'Hi-Z'!M23</f>
        <v/>
      </c>
      <c r="H23" s="478"/>
      <c r="I23" s="385"/>
      <c r="J23" s="479"/>
      <c r="K23" s="2"/>
      <c r="L23" s="385"/>
      <c r="M23" s="2"/>
      <c r="N23" s="385"/>
      <c r="O23" s="2"/>
      <c r="P23" s="466" t="str">
        <f t="shared" si="15"/>
        <v/>
      </c>
      <c r="Q23" s="384"/>
      <c r="R23" s="466" t="str">
        <f>IF(ISNUMBER(N23), N23, IF(ISNUMBER(G23), 'Hi-Z-INPUT'!$K$19, ""))</f>
        <v/>
      </c>
      <c r="S23" s="310"/>
      <c r="T23" s="171"/>
      <c r="U23" s="70" t="str">
        <f>IF(AND(ISNUMBER($P23),$P23&lt;&gt;0),EXTRA!CA23,'Hi-Z'!O23)</f>
        <v>-</v>
      </c>
      <c r="W23" s="327" t="str">
        <f>IF(AND(ISNUMBER($P23),$P23&lt;&gt;0),EXTRA!CC23,'Hi-Z'!Q23)</f>
        <v>-</v>
      </c>
      <c r="X23" s="328" t="str">
        <f t="shared" si="1"/>
        <v/>
      </c>
      <c r="Z23" s="66" t="str">
        <f>IF(AND(ISNUMBER($P23),$P23&lt;&gt;0),EXTRA!CH23,'Hi-Z'!T23)</f>
        <v/>
      </c>
      <c r="AA23" s="65" t="str">
        <f t="shared" si="8"/>
        <v/>
      </c>
      <c r="AB23" s="329" t="str">
        <f>IF(AND(ISNUMBER($P23),$P23&lt;&gt;0),EXTRA!CJ23,'Hi-Z'!V23)</f>
        <v/>
      </c>
      <c r="AC23" s="124" t="str">
        <f t="shared" si="9"/>
        <v/>
      </c>
      <c r="AE23" s="104" t="str">
        <f>IF(AND(ISNUMBER($P23),$P23&lt;&gt;0),EXTRA!CL23,'Hi-Z'!X23)</f>
        <v/>
      </c>
      <c r="AF23" s="44" t="str">
        <f t="shared" si="10"/>
        <v/>
      </c>
      <c r="AH23" s="85" t="str">
        <f>IF(AND(ISNUMBER($P23),$P23&lt;&gt;0),IF(MV&lt;200,EXTRA!CN23,EXTRA!CR23),IF(MV&lt;200,'Hi-Z'!Z23,'Hi-Z'!AD23))</f>
        <v/>
      </c>
      <c r="AI23" s="84" t="str">
        <f t="shared" si="11"/>
        <v/>
      </c>
      <c r="AJ23" s="322" t="str">
        <f>IF(AND(ISNUMBER($P23),$P23&lt;&gt;0),IF(MV&lt;200,EXTRA!CP23,EXTRA!CT23),IF(MV&lt;200,'Hi-Z'!AB23,'Hi-Z'!AF23))</f>
        <v/>
      </c>
      <c r="AK23" s="106" t="str">
        <f t="shared" si="12"/>
        <v/>
      </c>
      <c r="AM23" s="313" t="str">
        <f>IF(AND(ISNUMBER($P23),$P23&lt;&gt;0),EXTRA!DR23,'Hi-Z'!AZ23)</f>
        <v/>
      </c>
      <c r="AN23" s="290" t="str">
        <f t="shared" si="13"/>
        <v/>
      </c>
      <c r="AO23" s="315" t="str">
        <f>IF(AND(ISNUMBER($P23),$P23&lt;&gt;0),EXTRA!DT23,'Hi-Z'!BB23)</f>
        <v/>
      </c>
      <c r="AP23" s="292" t="str">
        <f t="shared" si="14"/>
        <v/>
      </c>
      <c r="AR23" s="330" t="str">
        <f>IF(AND(ISNUMBER($P23),$P23&lt;&gt;0),EXTRA!CZ23,'Hi-Z'!AH23)</f>
        <v/>
      </c>
      <c r="AT23" s="335" t="str">
        <f>IF(AND(ISNUMBER(AV23),AV23&lt;&gt;0),"",IF(AND(ISNUMBER($P23),$P23&lt;&gt;0),'Hi-Z-INPUT'!$K$7*'Hi-Z-INPUT'!$K$11,'Hi-Z'!AJ23))</f>
        <v/>
      </c>
      <c r="AU23" s="172"/>
      <c r="AV23" s="163"/>
      <c r="AW23" s="343"/>
      <c r="AY23" s="333" t="str">
        <f>IF(AND(ISNUMBER($P23),$P23&lt;&gt;0),EXTRA!DX23,'Hi-Z'!BF23)</f>
        <v/>
      </c>
      <c r="AZ23" s="334" t="str">
        <f t="shared" si="2"/>
        <v/>
      </c>
      <c r="BB23" s="332" t="str">
        <f>IF(AND(ISNUMBER($P23),$P23&lt;&gt;0),EXTRA!DO23,'Hi-Z'!AW23)</f>
        <v/>
      </c>
      <c r="BC23" s="346" t="str">
        <f t="shared" si="3"/>
        <v/>
      </c>
      <c r="BE23" s="348" t="str">
        <f t="shared" si="4"/>
        <v/>
      </c>
      <c r="BF23" s="328" t="str">
        <f t="shared" si="5"/>
        <v/>
      </c>
      <c r="BI23" s="480" t="str">
        <f t="shared" si="6"/>
        <v/>
      </c>
      <c r="BJ23" s="482" t="str">
        <f t="shared" si="7"/>
        <v/>
      </c>
    </row>
    <row r="24" spans="1:62">
      <c r="A24" s="415" t="str">
        <f>MATRIX!A24</f>
        <v>Powersoft</v>
      </c>
      <c r="B24" s="487" t="str">
        <f>IF(MATRIX!B24&lt;&gt;0,MATRIX!B24,"-")</f>
        <v>Unica 8M 8K8</v>
      </c>
      <c r="D24" s="142"/>
      <c r="E24" s="314" t="str">
        <f t="shared" si="0"/>
        <v/>
      </c>
      <c r="F24" s="379"/>
      <c r="G24" s="380" t="str">
        <f>'Hi-Z'!M24</f>
        <v/>
      </c>
      <c r="H24" s="478"/>
      <c r="I24" s="385"/>
      <c r="J24" s="479"/>
      <c r="K24" s="2"/>
      <c r="L24" s="385"/>
      <c r="M24" s="2"/>
      <c r="N24" s="385"/>
      <c r="O24" s="2"/>
      <c r="P24" s="466" t="str">
        <f t="shared" si="15"/>
        <v/>
      </c>
      <c r="Q24" s="384"/>
      <c r="R24" s="466" t="str">
        <f>IF(ISNUMBER(N24), N24, IF(ISNUMBER(G24), 'Hi-Z-INPUT'!$K$19, ""))</f>
        <v/>
      </c>
      <c r="S24" s="310"/>
      <c r="U24" s="70" t="str">
        <f>IF(AND(ISNUMBER($P24),$P24&lt;&gt;0),EXTRA!CA24,'Hi-Z'!O24)</f>
        <v>-</v>
      </c>
      <c r="W24" s="327" t="str">
        <f>IF(AND(ISNUMBER($P24),$P24&lt;&gt;0),EXTRA!CC24,'Hi-Z'!Q24)</f>
        <v>-</v>
      </c>
      <c r="X24" s="328" t="str">
        <f t="shared" si="1"/>
        <v/>
      </c>
      <c r="Z24" s="66" t="str">
        <f>IF(AND(ISNUMBER($P24),$P24&lt;&gt;0),EXTRA!CH24,'Hi-Z'!T24)</f>
        <v/>
      </c>
      <c r="AA24" s="65" t="str">
        <f t="shared" si="8"/>
        <v/>
      </c>
      <c r="AB24" s="329" t="str">
        <f>IF(AND(ISNUMBER($P24),$P24&lt;&gt;0),EXTRA!CJ24,'Hi-Z'!V24)</f>
        <v/>
      </c>
      <c r="AC24" s="124" t="str">
        <f t="shared" si="9"/>
        <v/>
      </c>
      <c r="AE24" s="104" t="str">
        <f>IF(AND(ISNUMBER($P24),$P24&lt;&gt;0),EXTRA!CL24,'Hi-Z'!X24)</f>
        <v/>
      </c>
      <c r="AF24" s="44" t="str">
        <f t="shared" si="10"/>
        <v/>
      </c>
      <c r="AH24" s="85" t="str">
        <f>IF(AND(ISNUMBER($P24),$P24&lt;&gt;0),IF(MV&lt;200,EXTRA!CN24,EXTRA!CR24),IF(MV&lt;200,'Hi-Z'!Z24,'Hi-Z'!AD24))</f>
        <v/>
      </c>
      <c r="AI24" s="84" t="str">
        <f t="shared" si="11"/>
        <v/>
      </c>
      <c r="AJ24" s="322" t="str">
        <f>IF(AND(ISNUMBER($P24),$P24&lt;&gt;0),IF(MV&lt;200,EXTRA!CP24,EXTRA!CT24),IF(MV&lt;200,'Hi-Z'!AB24,'Hi-Z'!AF24))</f>
        <v/>
      </c>
      <c r="AK24" s="106" t="str">
        <f t="shared" si="12"/>
        <v/>
      </c>
      <c r="AM24" s="313" t="str">
        <f>IF(AND(ISNUMBER($P24),$P24&lt;&gt;0),EXTRA!DR24,'Hi-Z'!AZ24)</f>
        <v/>
      </c>
      <c r="AN24" s="290" t="str">
        <f t="shared" si="13"/>
        <v/>
      </c>
      <c r="AO24" s="315" t="str">
        <f>IF(AND(ISNUMBER($P24),$P24&lt;&gt;0),EXTRA!DT24,'Hi-Z'!BB24)</f>
        <v/>
      </c>
      <c r="AP24" s="292" t="str">
        <f t="shared" si="14"/>
        <v/>
      </c>
      <c r="AR24" s="330" t="str">
        <f>IF(AND(ISNUMBER($P24),$P24&lt;&gt;0),EXTRA!CZ24,'Hi-Z'!AH24)</f>
        <v/>
      </c>
      <c r="AT24" s="335" t="str">
        <f>IF(AND(ISNUMBER(AV24),AV24&lt;&gt;0),"",IF(AND(ISNUMBER($P24),$P24&lt;&gt;0),'Hi-Z-INPUT'!$K$7*'Hi-Z-INPUT'!$K$11,'Hi-Z'!AJ24))</f>
        <v/>
      </c>
      <c r="AU24" s="172"/>
      <c r="AV24" s="163"/>
      <c r="AW24" s="343"/>
      <c r="AY24" s="333" t="str">
        <f>IF(AND(ISNUMBER($P24),$P24&lt;&gt;0),EXTRA!DX24,'Hi-Z'!BF24)</f>
        <v/>
      </c>
      <c r="AZ24" s="334" t="str">
        <f t="shared" si="2"/>
        <v/>
      </c>
      <c r="BB24" s="332" t="str">
        <f>IF(AND(ISNUMBER($P24),$P24&lt;&gt;0),EXTRA!DO24,'Hi-Z'!AW24)</f>
        <v/>
      </c>
      <c r="BC24" s="346" t="str">
        <f t="shared" si="3"/>
        <v/>
      </c>
      <c r="BE24" s="348" t="str">
        <f t="shared" si="4"/>
        <v/>
      </c>
      <c r="BF24" s="328" t="str">
        <f t="shared" si="5"/>
        <v/>
      </c>
      <c r="BI24" s="482" t="str">
        <f t="shared" si="6"/>
        <v/>
      </c>
      <c r="BJ24" s="482" t="str">
        <f t="shared" si="7"/>
        <v/>
      </c>
    </row>
    <row r="25" spans="1:62">
      <c r="A25" s="415" t="str">
        <f>MATRIX!A25</f>
        <v>Powersoft</v>
      </c>
      <c r="B25" s="487" t="str">
        <f>IF(MATRIX!B25&lt;&gt;0,MATRIX!B25,"-")</f>
        <v>Mezzo 322</v>
      </c>
      <c r="D25" s="141"/>
      <c r="E25" s="312" t="str">
        <f t="shared" si="0"/>
        <v/>
      </c>
      <c r="F25" s="379"/>
      <c r="G25" s="380" t="str">
        <f>'Hi-Z'!M25</f>
        <v/>
      </c>
      <c r="H25" s="478"/>
      <c r="I25" s="385"/>
      <c r="J25" s="479"/>
      <c r="K25" s="2"/>
      <c r="L25" s="385"/>
      <c r="M25" s="2"/>
      <c r="N25" s="385"/>
      <c r="O25" s="2"/>
      <c r="P25" s="466" t="str">
        <f t="shared" si="15"/>
        <v/>
      </c>
      <c r="Q25" s="384"/>
      <c r="R25" s="466" t="str">
        <f>IF(ISNUMBER(N25), N25, IF(ISNUMBER(G25), 'Hi-Z-INPUT'!$K$19, ""))</f>
        <v/>
      </c>
      <c r="S25" s="310"/>
      <c r="T25" s="171"/>
      <c r="U25" s="70" t="str">
        <f>IF(AND(ISNUMBER($P25),$P25&lt;&gt;0),EXTRA!CA25,'Hi-Z'!O25)</f>
        <v>-</v>
      </c>
      <c r="W25" s="327" t="str">
        <f>IF(AND(ISNUMBER($P25),$P25&lt;&gt;0),EXTRA!CC25,'Hi-Z'!Q25)</f>
        <v>-</v>
      </c>
      <c r="X25" s="328" t="str">
        <f t="shared" si="1"/>
        <v/>
      </c>
      <c r="Z25" s="66" t="str">
        <f>IF(AND(ISNUMBER($P25),$P25&lt;&gt;0),EXTRA!CH25,'Hi-Z'!T25)</f>
        <v/>
      </c>
      <c r="AA25" s="65" t="str">
        <f t="shared" si="8"/>
        <v/>
      </c>
      <c r="AB25" s="329" t="str">
        <f>IF(AND(ISNUMBER($P25),$P25&lt;&gt;0),EXTRA!CJ25,'Hi-Z'!V25)</f>
        <v/>
      </c>
      <c r="AC25" s="124" t="str">
        <f t="shared" si="9"/>
        <v/>
      </c>
      <c r="AE25" s="104" t="str">
        <f>IF(AND(ISNUMBER($P25),$P25&lt;&gt;0),EXTRA!CL25,'Hi-Z'!X25)</f>
        <v/>
      </c>
      <c r="AF25" s="44" t="str">
        <f t="shared" si="10"/>
        <v/>
      </c>
      <c r="AH25" s="85" t="str">
        <f>IF(AND(ISNUMBER($P25),$P25&lt;&gt;0),IF(MV&lt;200,EXTRA!CN25,EXTRA!CR25),IF(MV&lt;200,'Hi-Z'!Z25,'Hi-Z'!AD25))</f>
        <v/>
      </c>
      <c r="AI25" s="84" t="str">
        <f t="shared" si="11"/>
        <v/>
      </c>
      <c r="AJ25" s="322" t="str">
        <f>IF(AND(ISNUMBER($P25),$P25&lt;&gt;0),IF(MV&lt;200,EXTRA!CP25,EXTRA!CT25),IF(MV&lt;200,'Hi-Z'!AB25,'Hi-Z'!AF25))</f>
        <v/>
      </c>
      <c r="AK25" s="106" t="str">
        <f t="shared" si="12"/>
        <v/>
      </c>
      <c r="AM25" s="313" t="str">
        <f>IF(AND(ISNUMBER($P25),$P25&lt;&gt;0),EXTRA!DR25,'Hi-Z'!AZ25)</f>
        <v/>
      </c>
      <c r="AN25" s="290" t="str">
        <f t="shared" si="13"/>
        <v/>
      </c>
      <c r="AO25" s="315" t="str">
        <f>IF(AND(ISNUMBER($P25),$P25&lt;&gt;0),EXTRA!DT25,'Hi-Z'!BB25)</f>
        <v/>
      </c>
      <c r="AP25" s="292" t="str">
        <f t="shared" si="14"/>
        <v/>
      </c>
      <c r="AR25" s="330" t="str">
        <f>IF(AND(ISNUMBER($P25),$P25&lt;&gt;0),EXTRA!CZ25,'Hi-Z'!AH25)</f>
        <v/>
      </c>
      <c r="AT25" s="335" t="str">
        <f>IF(AND(ISNUMBER(AV25),AV25&lt;&gt;0),"",IF(AND(ISNUMBER($P25),$P25&lt;&gt;0),'Hi-Z-INPUT'!$K$7*'Hi-Z-INPUT'!$K$11,'Hi-Z'!AJ25))</f>
        <v/>
      </c>
      <c r="AU25" s="172"/>
      <c r="AV25" s="164"/>
      <c r="AW25" s="343"/>
      <c r="AY25" s="333" t="str">
        <f>IF(AND(ISNUMBER($P25),$P25&lt;&gt;0),EXTRA!DX25,'Hi-Z'!BF25)</f>
        <v/>
      </c>
      <c r="AZ25" s="334" t="str">
        <f t="shared" si="2"/>
        <v/>
      </c>
      <c r="BB25" s="332" t="str">
        <f>IF(AND(ISNUMBER($P25),$P25&lt;&gt;0),EXTRA!DO25,'Hi-Z'!AW25)</f>
        <v/>
      </c>
      <c r="BC25" s="346" t="str">
        <f t="shared" si="3"/>
        <v/>
      </c>
      <c r="BE25" s="348" t="str">
        <f t="shared" si="4"/>
        <v/>
      </c>
      <c r="BF25" s="328" t="str">
        <f t="shared" si="5"/>
        <v/>
      </c>
      <c r="BI25" s="480" t="str">
        <f t="shared" si="6"/>
        <v/>
      </c>
      <c r="BJ25" s="482" t="str">
        <f t="shared" si="7"/>
        <v/>
      </c>
    </row>
    <row r="26" spans="1:62">
      <c r="A26" s="415" t="str">
        <f>MATRIX!A26</f>
        <v>Powersoft</v>
      </c>
      <c r="B26" s="487" t="str">
        <f>IF(MATRIX!B26&lt;&gt;0,MATRIX!B26,"-")</f>
        <v>Mezzo 602</v>
      </c>
      <c r="D26" s="142"/>
      <c r="E26" s="314" t="str">
        <f t="shared" si="0"/>
        <v/>
      </c>
      <c r="F26" s="379"/>
      <c r="G26" s="380" t="str">
        <f>'Hi-Z'!M26</f>
        <v/>
      </c>
      <c r="H26" s="478"/>
      <c r="I26" s="385"/>
      <c r="J26" s="479"/>
      <c r="K26" s="2"/>
      <c r="L26" s="385"/>
      <c r="M26" s="2"/>
      <c r="N26" s="385"/>
      <c r="O26" s="2"/>
      <c r="P26" s="466" t="str">
        <f t="shared" si="15"/>
        <v/>
      </c>
      <c r="Q26" s="384"/>
      <c r="R26" s="466" t="str">
        <f>IF(ISNUMBER(N26), N26, IF(ISNUMBER(G26), 'Hi-Z-INPUT'!$K$19, ""))</f>
        <v/>
      </c>
      <c r="S26" s="310"/>
      <c r="T26" s="171"/>
      <c r="U26" s="70" t="str">
        <f>IF(AND(ISNUMBER($P26),$P26&lt;&gt;0),EXTRA!CA26,'Hi-Z'!O26)</f>
        <v>-</v>
      </c>
      <c r="W26" s="327" t="str">
        <f>IF(AND(ISNUMBER($P26),$P26&lt;&gt;0),EXTRA!CC26,'Hi-Z'!Q26)</f>
        <v>-</v>
      </c>
      <c r="X26" s="328" t="str">
        <f t="shared" si="1"/>
        <v/>
      </c>
      <c r="Z26" s="66" t="str">
        <f>IF(AND(ISNUMBER($P26),$P26&lt;&gt;0),EXTRA!CH26,'Hi-Z'!T26)</f>
        <v/>
      </c>
      <c r="AA26" s="65" t="str">
        <f t="shared" si="8"/>
        <v/>
      </c>
      <c r="AB26" s="329" t="str">
        <f>IF(AND(ISNUMBER($P26),$P26&lt;&gt;0),EXTRA!CJ26,'Hi-Z'!V26)</f>
        <v/>
      </c>
      <c r="AC26" s="124" t="str">
        <f t="shared" si="9"/>
        <v/>
      </c>
      <c r="AE26" s="104" t="str">
        <f>IF(AND(ISNUMBER($P26),$P26&lt;&gt;0),EXTRA!CL26,'Hi-Z'!X26)</f>
        <v/>
      </c>
      <c r="AF26" s="44" t="str">
        <f t="shared" si="10"/>
        <v/>
      </c>
      <c r="AH26" s="85" t="str">
        <f>IF(AND(ISNUMBER($P26),$P26&lt;&gt;0),IF(MV&lt;200,EXTRA!CN26,EXTRA!CR26),IF(MV&lt;200,'Hi-Z'!Z26,'Hi-Z'!AD26))</f>
        <v/>
      </c>
      <c r="AI26" s="84" t="str">
        <f t="shared" si="11"/>
        <v/>
      </c>
      <c r="AJ26" s="322" t="str">
        <f>IF(AND(ISNUMBER($P26),$P26&lt;&gt;0),IF(MV&lt;200,EXTRA!CP26,EXTRA!CT26),IF(MV&lt;200,'Hi-Z'!AB26,'Hi-Z'!AF26))</f>
        <v/>
      </c>
      <c r="AK26" s="106" t="str">
        <f t="shared" si="12"/>
        <v/>
      </c>
      <c r="AM26" s="313" t="str">
        <f>IF(AND(ISNUMBER($P26),$P26&lt;&gt;0),EXTRA!DR26,'Hi-Z'!AZ26)</f>
        <v/>
      </c>
      <c r="AN26" s="290" t="str">
        <f t="shared" si="13"/>
        <v/>
      </c>
      <c r="AO26" s="315" t="str">
        <f>IF(AND(ISNUMBER($P26),$P26&lt;&gt;0),EXTRA!DT26,'Hi-Z'!BB26)</f>
        <v/>
      </c>
      <c r="AP26" s="292" t="str">
        <f t="shared" si="14"/>
        <v/>
      </c>
      <c r="AR26" s="330" t="str">
        <f>IF(AND(ISNUMBER($P26),$P26&lt;&gt;0),EXTRA!CZ26,'Hi-Z'!AH26)</f>
        <v/>
      </c>
      <c r="AT26" s="335" t="str">
        <f>IF(AND(ISNUMBER(AV26),AV26&lt;&gt;0),"",IF(AND(ISNUMBER($P26),$P26&lt;&gt;0),'Hi-Z-INPUT'!$K$7*'Hi-Z-INPUT'!$K$11,'Hi-Z'!AJ26))</f>
        <v/>
      </c>
      <c r="AU26" s="172"/>
      <c r="AV26" s="163"/>
      <c r="AW26" s="343"/>
      <c r="AY26" s="333" t="str">
        <f>IF(AND(ISNUMBER($P26),$P26&lt;&gt;0),EXTRA!DX26,'Hi-Z'!BF26)</f>
        <v/>
      </c>
      <c r="AZ26" s="334" t="str">
        <f t="shared" si="2"/>
        <v/>
      </c>
      <c r="BB26" s="332" t="str">
        <f>IF(AND(ISNUMBER($P26),$P26&lt;&gt;0),EXTRA!DO26,'Hi-Z'!AW26)</f>
        <v/>
      </c>
      <c r="BC26" s="346" t="str">
        <f t="shared" si="3"/>
        <v/>
      </c>
      <c r="BE26" s="348" t="str">
        <f t="shared" si="4"/>
        <v/>
      </c>
      <c r="BF26" s="328" t="str">
        <f t="shared" si="5"/>
        <v/>
      </c>
      <c r="BI26" s="480" t="str">
        <f t="shared" si="6"/>
        <v/>
      </c>
      <c r="BJ26" s="482" t="str">
        <f t="shared" si="7"/>
        <v/>
      </c>
    </row>
    <row r="27" spans="1:62">
      <c r="A27" s="415" t="str">
        <f>MATRIX!A27</f>
        <v>Powersoft</v>
      </c>
      <c r="B27" s="487" t="str">
        <f>IF(MATRIX!B27&lt;&gt;0,MATRIX!B27,"-")</f>
        <v>Mezzo 324</v>
      </c>
      <c r="D27" s="142"/>
      <c r="E27" s="314" t="str">
        <f t="shared" si="0"/>
        <v/>
      </c>
      <c r="F27" s="379"/>
      <c r="G27" s="380" t="str">
        <f>'Hi-Z'!M27</f>
        <v/>
      </c>
      <c r="H27" s="478"/>
      <c r="I27" s="385"/>
      <c r="J27" s="479"/>
      <c r="K27" s="2"/>
      <c r="L27" s="385"/>
      <c r="M27" s="2"/>
      <c r="N27" s="385"/>
      <c r="O27" s="2"/>
      <c r="P27" s="466" t="str">
        <f t="shared" si="15"/>
        <v/>
      </c>
      <c r="Q27" s="384"/>
      <c r="R27" s="466" t="str">
        <f>IF(ISNUMBER(N27), N27, IF(ISNUMBER(G27), 'Hi-Z-INPUT'!$K$19, ""))</f>
        <v/>
      </c>
      <c r="S27" s="310"/>
      <c r="T27" s="171"/>
      <c r="U27" s="70" t="str">
        <f>IF(AND(ISNUMBER($P27),$P27&lt;&gt;0),EXTRA!CA27,'Hi-Z'!O27)</f>
        <v>-</v>
      </c>
      <c r="W27" s="327" t="str">
        <f>IF(AND(ISNUMBER($P27),$P27&lt;&gt;0),EXTRA!CC27,'Hi-Z'!Q27)</f>
        <v>-</v>
      </c>
      <c r="X27" s="328" t="str">
        <f t="shared" si="1"/>
        <v/>
      </c>
      <c r="Z27" s="66" t="str">
        <f>IF(AND(ISNUMBER($P27),$P27&lt;&gt;0),EXTRA!CH27,'Hi-Z'!T27)</f>
        <v/>
      </c>
      <c r="AA27" s="65" t="str">
        <f t="shared" si="8"/>
        <v/>
      </c>
      <c r="AB27" s="329" t="str">
        <f>IF(AND(ISNUMBER($P27),$P27&lt;&gt;0),EXTRA!CJ27,'Hi-Z'!V27)</f>
        <v/>
      </c>
      <c r="AC27" s="124" t="str">
        <f t="shared" si="9"/>
        <v/>
      </c>
      <c r="AE27" s="104" t="str">
        <f>IF(AND(ISNUMBER($P27),$P27&lt;&gt;0),EXTRA!CL27,'Hi-Z'!X27)</f>
        <v/>
      </c>
      <c r="AF27" s="44" t="str">
        <f t="shared" si="10"/>
        <v/>
      </c>
      <c r="AH27" s="85" t="str">
        <f>IF(AND(ISNUMBER($P27),$P27&lt;&gt;0),IF(MV&lt;200,EXTRA!CN27,EXTRA!CR27),IF(MV&lt;200,'Hi-Z'!Z27,'Hi-Z'!AD27))</f>
        <v/>
      </c>
      <c r="AI27" s="84" t="str">
        <f t="shared" si="11"/>
        <v/>
      </c>
      <c r="AJ27" s="322" t="str">
        <f>IF(AND(ISNUMBER($P27),$P27&lt;&gt;0),IF(MV&lt;200,EXTRA!CP27,EXTRA!CT27),IF(MV&lt;200,'Hi-Z'!AB27,'Hi-Z'!AF27))</f>
        <v/>
      </c>
      <c r="AK27" s="106" t="str">
        <f t="shared" si="12"/>
        <v/>
      </c>
      <c r="AM27" s="313" t="str">
        <f>IF(AND(ISNUMBER($P27),$P27&lt;&gt;0),EXTRA!DR27,'Hi-Z'!AZ27)</f>
        <v/>
      </c>
      <c r="AN27" s="290" t="str">
        <f t="shared" si="13"/>
        <v/>
      </c>
      <c r="AO27" s="315" t="str">
        <f>IF(AND(ISNUMBER($P27),$P27&lt;&gt;0),EXTRA!DT27,'Hi-Z'!BB27)</f>
        <v/>
      </c>
      <c r="AP27" s="292" t="str">
        <f t="shared" si="14"/>
        <v/>
      </c>
      <c r="AR27" s="330" t="str">
        <f>IF(AND(ISNUMBER($P27),$P27&lt;&gt;0),EXTRA!CZ27,'Hi-Z'!AH27)</f>
        <v/>
      </c>
      <c r="AT27" s="335" t="str">
        <f>IF(AND(ISNUMBER(AV27),AV27&lt;&gt;0),"",IF(AND(ISNUMBER($P27),$P27&lt;&gt;0),'Hi-Z-INPUT'!$K$7*'Hi-Z-INPUT'!$K$11,'Hi-Z'!AJ27))</f>
        <v/>
      </c>
      <c r="AU27" s="172"/>
      <c r="AV27" s="163"/>
      <c r="AW27" s="343"/>
      <c r="AY27" s="333" t="str">
        <f>IF(AND(ISNUMBER($P27),$P27&lt;&gt;0),EXTRA!DX27,'Hi-Z'!BF27)</f>
        <v/>
      </c>
      <c r="AZ27" s="334" t="str">
        <f t="shared" si="2"/>
        <v/>
      </c>
      <c r="BB27" s="332" t="str">
        <f>IF(AND(ISNUMBER($P27),$P27&lt;&gt;0),EXTRA!DO27,'Hi-Z'!AW27)</f>
        <v/>
      </c>
      <c r="BC27" s="346" t="str">
        <f t="shared" si="3"/>
        <v/>
      </c>
      <c r="BE27" s="348" t="str">
        <f t="shared" si="4"/>
        <v/>
      </c>
      <c r="BF27" s="328" t="str">
        <f t="shared" si="5"/>
        <v/>
      </c>
      <c r="BI27" s="480" t="str">
        <f t="shared" si="6"/>
        <v/>
      </c>
      <c r="BJ27" s="482" t="str">
        <f t="shared" si="7"/>
        <v/>
      </c>
    </row>
    <row r="28" spans="1:62">
      <c r="A28" s="415" t="str">
        <f>MATRIX!A28</f>
        <v>Powersoft</v>
      </c>
      <c r="B28" s="487" t="str">
        <f>IF(MATRIX!B28&lt;&gt;0,MATRIX!B28,"-")</f>
        <v>Mezzo 604</v>
      </c>
      <c r="D28" s="142"/>
      <c r="E28" s="314" t="str">
        <f t="shared" si="0"/>
        <v/>
      </c>
      <c r="F28" s="379"/>
      <c r="G28" s="380" t="str">
        <f>'Hi-Z'!M28</f>
        <v/>
      </c>
      <c r="H28" s="478"/>
      <c r="I28" s="385"/>
      <c r="J28" s="479"/>
      <c r="K28" s="2"/>
      <c r="L28" s="385"/>
      <c r="M28" s="2"/>
      <c r="N28" s="385"/>
      <c r="O28" s="2"/>
      <c r="P28" s="466" t="str">
        <f t="shared" si="15"/>
        <v/>
      </c>
      <c r="Q28" s="384"/>
      <c r="R28" s="466" t="str">
        <f>IF(ISNUMBER(N28), N28, IF(ISNUMBER(G28), 'Hi-Z-INPUT'!$K$19, ""))</f>
        <v/>
      </c>
      <c r="S28" s="310"/>
      <c r="T28" s="171"/>
      <c r="U28" s="70" t="str">
        <f>IF(AND(ISNUMBER($P28),$P28&lt;&gt;0),EXTRA!CA28,'Hi-Z'!O28)</f>
        <v>-</v>
      </c>
      <c r="W28" s="327" t="str">
        <f>IF(AND(ISNUMBER($P28),$P28&lt;&gt;0),EXTRA!CC28,'Hi-Z'!Q28)</f>
        <v>-</v>
      </c>
      <c r="X28" s="328" t="str">
        <f t="shared" si="1"/>
        <v/>
      </c>
      <c r="Z28" s="66" t="str">
        <f>IF(AND(ISNUMBER($P28),$P28&lt;&gt;0),EXTRA!CH28,'Hi-Z'!T28)</f>
        <v/>
      </c>
      <c r="AA28" s="65" t="str">
        <f t="shared" si="8"/>
        <v/>
      </c>
      <c r="AB28" s="329" t="str">
        <f>IF(AND(ISNUMBER($P28),$P28&lt;&gt;0),EXTRA!CJ28,'Hi-Z'!V28)</f>
        <v/>
      </c>
      <c r="AC28" s="124" t="str">
        <f t="shared" si="9"/>
        <v/>
      </c>
      <c r="AE28" s="104" t="str">
        <f>IF(AND(ISNUMBER($P28),$P28&lt;&gt;0),EXTRA!CL28,'Hi-Z'!X28)</f>
        <v/>
      </c>
      <c r="AF28" s="44" t="str">
        <f t="shared" si="10"/>
        <v/>
      </c>
      <c r="AH28" s="85" t="str">
        <f>IF(AND(ISNUMBER($P28),$P28&lt;&gt;0),IF(MV&lt;200,EXTRA!CN28,EXTRA!CR28),IF(MV&lt;200,'Hi-Z'!Z28,'Hi-Z'!AD28))</f>
        <v/>
      </c>
      <c r="AI28" s="84" t="str">
        <f t="shared" si="11"/>
        <v/>
      </c>
      <c r="AJ28" s="322" t="str">
        <f>IF(AND(ISNUMBER($P28),$P28&lt;&gt;0),IF(MV&lt;200,EXTRA!CP28,EXTRA!CT28),IF(MV&lt;200,'Hi-Z'!AB28,'Hi-Z'!AF28))</f>
        <v/>
      </c>
      <c r="AK28" s="106" t="str">
        <f t="shared" si="12"/>
        <v/>
      </c>
      <c r="AM28" s="313" t="str">
        <f>IF(AND(ISNUMBER($P28),$P28&lt;&gt;0),EXTRA!DR28,'Hi-Z'!AZ28)</f>
        <v/>
      </c>
      <c r="AN28" s="290" t="str">
        <f t="shared" si="13"/>
        <v/>
      </c>
      <c r="AO28" s="315" t="str">
        <f>IF(AND(ISNUMBER($P28),$P28&lt;&gt;0),EXTRA!DT28,'Hi-Z'!BB28)</f>
        <v/>
      </c>
      <c r="AP28" s="292" t="str">
        <f t="shared" si="14"/>
        <v/>
      </c>
      <c r="AR28" s="330" t="str">
        <f>IF(AND(ISNUMBER($P28),$P28&lt;&gt;0),EXTRA!CZ28,'Hi-Z'!AH28)</f>
        <v/>
      </c>
      <c r="AT28" s="335" t="str">
        <f>IF(AND(ISNUMBER(AV28),AV28&lt;&gt;0),"",IF(AND(ISNUMBER($P28),$P28&lt;&gt;0),'Hi-Z-INPUT'!$K$7*'Hi-Z-INPUT'!$K$11,'Hi-Z'!AJ28))</f>
        <v/>
      </c>
      <c r="AU28" s="172"/>
      <c r="AV28" s="163"/>
      <c r="AW28" s="343"/>
      <c r="AY28" s="333" t="str">
        <f>IF(AND(ISNUMBER($P28),$P28&lt;&gt;0),EXTRA!DX28,'Hi-Z'!BF28)</f>
        <v/>
      </c>
      <c r="AZ28" s="334" t="str">
        <f t="shared" si="2"/>
        <v/>
      </c>
      <c r="BB28" s="332" t="str">
        <f>IF(AND(ISNUMBER($P28),$P28&lt;&gt;0),EXTRA!DO28,'Hi-Z'!AW28)</f>
        <v/>
      </c>
      <c r="BC28" s="346" t="str">
        <f t="shared" si="3"/>
        <v/>
      </c>
      <c r="BE28" s="348" t="str">
        <f t="shared" si="4"/>
        <v/>
      </c>
      <c r="BF28" s="328" t="str">
        <f t="shared" si="5"/>
        <v/>
      </c>
      <c r="BI28" s="480" t="str">
        <f t="shared" si="6"/>
        <v/>
      </c>
      <c r="BJ28" s="482" t="str">
        <f t="shared" si="7"/>
        <v/>
      </c>
    </row>
    <row r="29" spans="1:62">
      <c r="A29" s="415" t="str">
        <f>MATRIX!A29</f>
        <v>Powersoft</v>
      </c>
      <c r="B29" s="487" t="str">
        <f>IF(MATRIX!B29&lt;&gt;0,MATRIX!B29,"-")</f>
        <v>Quattrocanali 1204</v>
      </c>
      <c r="D29" s="142"/>
      <c r="E29" s="314" t="str">
        <f t="shared" si="0"/>
        <v/>
      </c>
      <c r="F29" s="379"/>
      <c r="G29" s="380" t="str">
        <f>'Hi-Z'!M29</f>
        <v/>
      </c>
      <c r="H29" s="478"/>
      <c r="I29" s="385"/>
      <c r="J29" s="479"/>
      <c r="K29" s="2"/>
      <c r="L29" s="385"/>
      <c r="M29" s="2"/>
      <c r="N29" s="385"/>
      <c r="O29" s="2"/>
      <c r="P29" s="466" t="str">
        <f t="shared" si="15"/>
        <v/>
      </c>
      <c r="Q29" s="384"/>
      <c r="R29" s="466" t="str">
        <f>IF(ISNUMBER(N29), N29, IF(ISNUMBER(G29), 'Hi-Z-INPUT'!$K$19, ""))</f>
        <v/>
      </c>
      <c r="S29" s="310"/>
      <c r="T29" s="171"/>
      <c r="U29" s="70" t="str">
        <f>IF(AND(ISNUMBER($P29),$P29&lt;&gt;0),EXTRA!CA29,'Hi-Z'!O29)</f>
        <v>-</v>
      </c>
      <c r="W29" s="327" t="str">
        <f>IF(AND(ISNUMBER($P29),$P29&lt;&gt;0),EXTRA!CC29,'Hi-Z'!Q29)</f>
        <v>-</v>
      </c>
      <c r="X29" s="328" t="str">
        <f t="shared" si="1"/>
        <v/>
      </c>
      <c r="Z29" s="66" t="str">
        <f>IF(AND(ISNUMBER($P29),$P29&lt;&gt;0),EXTRA!CH29,'Hi-Z'!T29)</f>
        <v/>
      </c>
      <c r="AA29" s="65" t="str">
        <f t="shared" si="8"/>
        <v/>
      </c>
      <c r="AB29" s="329" t="str">
        <f>IF(AND(ISNUMBER($P29),$P29&lt;&gt;0),EXTRA!CJ29,'Hi-Z'!V29)</f>
        <v/>
      </c>
      <c r="AC29" s="124" t="str">
        <f t="shared" si="9"/>
        <v/>
      </c>
      <c r="AE29" s="104" t="str">
        <f>IF(AND(ISNUMBER($P29),$P29&lt;&gt;0),EXTRA!CL29,'Hi-Z'!X29)</f>
        <v/>
      </c>
      <c r="AF29" s="44" t="str">
        <f t="shared" si="10"/>
        <v/>
      </c>
      <c r="AH29" s="85" t="str">
        <f>IF(AND(ISNUMBER($P29),$P29&lt;&gt;0),IF(MV&lt;200,EXTRA!CN29,EXTRA!CR29),IF(MV&lt;200,'Hi-Z'!Z29,'Hi-Z'!AD29))</f>
        <v/>
      </c>
      <c r="AI29" s="84" t="str">
        <f t="shared" si="11"/>
        <v/>
      </c>
      <c r="AJ29" s="322" t="str">
        <f>IF(AND(ISNUMBER($P29),$P29&lt;&gt;0),IF(MV&lt;200,EXTRA!CP29,EXTRA!CT29),IF(MV&lt;200,'Hi-Z'!AB29,'Hi-Z'!AF29))</f>
        <v/>
      </c>
      <c r="AK29" s="106" t="str">
        <f t="shared" si="12"/>
        <v/>
      </c>
      <c r="AM29" s="313" t="str">
        <f>IF(AND(ISNUMBER($P29),$P29&lt;&gt;0),EXTRA!DR29,'Hi-Z'!AZ29)</f>
        <v/>
      </c>
      <c r="AN29" s="290" t="str">
        <f t="shared" si="13"/>
        <v/>
      </c>
      <c r="AO29" s="315" t="str">
        <f>IF(AND(ISNUMBER($P29),$P29&lt;&gt;0),EXTRA!DT29,'Hi-Z'!BB29)</f>
        <v/>
      </c>
      <c r="AP29" s="292" t="str">
        <f t="shared" si="14"/>
        <v/>
      </c>
      <c r="AR29" s="330" t="str">
        <f>IF(AND(ISNUMBER($P29),$P29&lt;&gt;0),EXTRA!CZ29,'Hi-Z'!AH29)</f>
        <v/>
      </c>
      <c r="AT29" s="335" t="str">
        <f>IF(AND(ISNUMBER(AV29),AV29&lt;&gt;0),"",IF(AND(ISNUMBER($P29),$P29&lt;&gt;0),'Hi-Z-INPUT'!$K$7*'Hi-Z-INPUT'!$K$11,'Hi-Z'!AJ29))</f>
        <v/>
      </c>
      <c r="AU29" s="172"/>
      <c r="AV29" s="163"/>
      <c r="AW29" s="343"/>
      <c r="AY29" s="333" t="str">
        <f>IF(AND(ISNUMBER($P29),$P29&lt;&gt;0),EXTRA!DX29,'Hi-Z'!BF29)</f>
        <v/>
      </c>
      <c r="AZ29" s="334" t="str">
        <f t="shared" si="2"/>
        <v/>
      </c>
      <c r="BB29" s="332" t="str">
        <f>IF(AND(ISNUMBER($P29),$P29&lt;&gt;0),EXTRA!DO29,'Hi-Z'!AW29)</f>
        <v/>
      </c>
      <c r="BC29" s="346" t="str">
        <f t="shared" si="3"/>
        <v/>
      </c>
      <c r="BE29" s="348" t="str">
        <f t="shared" si="4"/>
        <v/>
      </c>
      <c r="BF29" s="328" t="str">
        <f t="shared" si="5"/>
        <v/>
      </c>
      <c r="BI29" s="480" t="str">
        <f t="shared" si="6"/>
        <v/>
      </c>
      <c r="BJ29" s="482" t="str">
        <f t="shared" si="7"/>
        <v/>
      </c>
    </row>
    <row r="30" spans="1:62">
      <c r="A30" s="415" t="str">
        <f>MATRIX!A30</f>
        <v>Powersoft</v>
      </c>
      <c r="B30" s="487" t="str">
        <f>IF(MATRIX!B30&lt;&gt;0,MATRIX!B30,"-")</f>
        <v>Quattrocanali 2404</v>
      </c>
      <c r="D30" s="142"/>
      <c r="E30" s="314" t="str">
        <f t="shared" si="0"/>
        <v/>
      </c>
      <c r="F30" s="379"/>
      <c r="G30" s="380" t="str">
        <f>'Hi-Z'!M30</f>
        <v/>
      </c>
      <c r="H30" s="478"/>
      <c r="I30" s="385"/>
      <c r="J30" s="479"/>
      <c r="K30" s="2"/>
      <c r="L30" s="385"/>
      <c r="M30" s="2"/>
      <c r="N30" s="385"/>
      <c r="O30" s="2"/>
      <c r="P30" s="466" t="str">
        <f t="shared" si="15"/>
        <v/>
      </c>
      <c r="Q30" s="384"/>
      <c r="R30" s="466" t="str">
        <f>IF(ISNUMBER(N30), N30, IF(ISNUMBER(G30), 'Hi-Z-INPUT'!$K$19, ""))</f>
        <v/>
      </c>
      <c r="S30" s="310"/>
      <c r="T30" s="171"/>
      <c r="U30" s="70" t="str">
        <f>IF(AND(ISNUMBER($P30),$P30&lt;&gt;0),EXTRA!CA30,'Hi-Z'!O30)</f>
        <v>-</v>
      </c>
      <c r="W30" s="327" t="str">
        <f>IF(AND(ISNUMBER($P30),$P30&lt;&gt;0),EXTRA!CC30,'Hi-Z'!Q30)</f>
        <v>-</v>
      </c>
      <c r="X30" s="328" t="str">
        <f t="shared" si="1"/>
        <v/>
      </c>
      <c r="Z30" s="66" t="str">
        <f>IF(AND(ISNUMBER($P30),$P30&lt;&gt;0),EXTRA!CH30,'Hi-Z'!T30)</f>
        <v/>
      </c>
      <c r="AA30" s="65" t="str">
        <f t="shared" si="8"/>
        <v/>
      </c>
      <c r="AB30" s="329" t="str">
        <f>IF(AND(ISNUMBER($P30),$P30&lt;&gt;0),EXTRA!CJ30,'Hi-Z'!V30)</f>
        <v/>
      </c>
      <c r="AC30" s="124" t="str">
        <f t="shared" si="9"/>
        <v/>
      </c>
      <c r="AE30" s="104" t="str">
        <f>IF(AND(ISNUMBER($P30),$P30&lt;&gt;0),EXTRA!CL30,'Hi-Z'!X30)</f>
        <v/>
      </c>
      <c r="AF30" s="44" t="str">
        <f t="shared" si="10"/>
        <v/>
      </c>
      <c r="AH30" s="85" t="str">
        <f>IF(AND(ISNUMBER($P30),$P30&lt;&gt;0),IF(MV&lt;200,EXTRA!CN30,EXTRA!CR30),IF(MV&lt;200,'Hi-Z'!Z30,'Hi-Z'!AD30))</f>
        <v/>
      </c>
      <c r="AI30" s="84" t="str">
        <f t="shared" si="11"/>
        <v/>
      </c>
      <c r="AJ30" s="322" t="str">
        <f>IF(AND(ISNUMBER($P30),$P30&lt;&gt;0),IF(MV&lt;200,EXTRA!CP30,EXTRA!CT30),IF(MV&lt;200,'Hi-Z'!AB30,'Hi-Z'!AF30))</f>
        <v/>
      </c>
      <c r="AK30" s="106" t="str">
        <f t="shared" si="12"/>
        <v/>
      </c>
      <c r="AM30" s="313" t="str">
        <f>IF(AND(ISNUMBER($P30),$P30&lt;&gt;0),EXTRA!DR30,'Hi-Z'!AZ30)</f>
        <v/>
      </c>
      <c r="AN30" s="290" t="str">
        <f t="shared" si="13"/>
        <v/>
      </c>
      <c r="AO30" s="315" t="str">
        <f>IF(AND(ISNUMBER($P30),$P30&lt;&gt;0),EXTRA!DT30,'Hi-Z'!BB30)</f>
        <v/>
      </c>
      <c r="AP30" s="292" t="str">
        <f t="shared" si="14"/>
        <v/>
      </c>
      <c r="AR30" s="330" t="str">
        <f>IF(AND(ISNUMBER($P30),$P30&lt;&gt;0),EXTRA!CZ30,'Hi-Z'!AH30)</f>
        <v/>
      </c>
      <c r="AT30" s="335" t="str">
        <f>IF(AND(ISNUMBER(AV30),AV30&lt;&gt;0),"",IF(AND(ISNUMBER($P30),$P30&lt;&gt;0),'Hi-Z-INPUT'!$K$7*'Hi-Z-INPUT'!$K$11,'Hi-Z'!AJ30))</f>
        <v/>
      </c>
      <c r="AU30" s="172"/>
      <c r="AV30" s="163"/>
      <c r="AW30" s="343"/>
      <c r="AY30" s="333" t="str">
        <f>IF(AND(ISNUMBER($P30),$P30&lt;&gt;0),EXTRA!DX30,'Hi-Z'!BF30)</f>
        <v/>
      </c>
      <c r="AZ30" s="334" t="str">
        <f t="shared" si="2"/>
        <v/>
      </c>
      <c r="BB30" s="332" t="str">
        <f>IF(AND(ISNUMBER($P30),$P30&lt;&gt;0),EXTRA!DO30,'Hi-Z'!AW30)</f>
        <v/>
      </c>
      <c r="BC30" s="347" t="str">
        <f t="shared" si="3"/>
        <v/>
      </c>
      <c r="BE30" s="348" t="str">
        <f t="shared" si="4"/>
        <v/>
      </c>
      <c r="BF30" s="328" t="str">
        <f t="shared" si="5"/>
        <v/>
      </c>
      <c r="BI30" s="480" t="str">
        <f t="shared" si="6"/>
        <v/>
      </c>
      <c r="BJ30" s="482" t="str">
        <f t="shared" si="7"/>
        <v/>
      </c>
    </row>
    <row r="31" spans="1:62">
      <c r="A31" s="415" t="str">
        <f>MATRIX!A31</f>
        <v>Powersoft</v>
      </c>
      <c r="B31" s="487" t="str">
        <f>IF(MATRIX!B31&lt;&gt;0,MATRIX!B31,"-")</f>
        <v>Quattrocanali 4804</v>
      </c>
      <c r="D31" s="142"/>
      <c r="E31" s="314" t="str">
        <f t="shared" si="0"/>
        <v/>
      </c>
      <c r="F31" s="379"/>
      <c r="G31" s="380" t="str">
        <f>'Hi-Z'!M31</f>
        <v/>
      </c>
      <c r="H31" s="478"/>
      <c r="I31" s="385"/>
      <c r="J31" s="479"/>
      <c r="K31" s="2"/>
      <c r="L31" s="385"/>
      <c r="M31" s="2"/>
      <c r="N31" s="385"/>
      <c r="O31" s="2"/>
      <c r="P31" s="466" t="str">
        <f t="shared" si="15"/>
        <v/>
      </c>
      <c r="Q31" s="384"/>
      <c r="R31" s="466" t="str">
        <f>IF(ISNUMBER(N31), N31, IF(ISNUMBER(G31), 'Hi-Z-INPUT'!$K$19, ""))</f>
        <v/>
      </c>
      <c r="S31" s="310"/>
      <c r="T31" s="171"/>
      <c r="U31" s="70" t="str">
        <f>IF(AND(ISNUMBER($P31),$P31&lt;&gt;0),EXTRA!CA31,'Hi-Z'!O31)</f>
        <v>-</v>
      </c>
      <c r="W31" s="327" t="str">
        <f>IF(AND(ISNUMBER($P31),$P31&lt;&gt;0),EXTRA!CC31,'Hi-Z'!Q31)</f>
        <v>-</v>
      </c>
      <c r="X31" s="328" t="str">
        <f t="shared" si="1"/>
        <v/>
      </c>
      <c r="Z31" s="66" t="str">
        <f>IF(AND(ISNUMBER($P31),$P31&lt;&gt;0),EXTRA!CH31,'Hi-Z'!T31)</f>
        <v/>
      </c>
      <c r="AA31" s="65" t="str">
        <f t="shared" si="8"/>
        <v/>
      </c>
      <c r="AB31" s="329" t="str">
        <f>IF(AND(ISNUMBER($P31),$P31&lt;&gt;0),EXTRA!CJ31,'Hi-Z'!V31)</f>
        <v/>
      </c>
      <c r="AC31" s="124" t="str">
        <f t="shared" si="9"/>
        <v/>
      </c>
      <c r="AE31" s="104" t="str">
        <f>IF(AND(ISNUMBER($P31),$P31&lt;&gt;0),EXTRA!CL31,'Hi-Z'!X31)</f>
        <v/>
      </c>
      <c r="AF31" s="44" t="str">
        <f t="shared" si="10"/>
        <v/>
      </c>
      <c r="AH31" s="85" t="str">
        <f>IF(AND(ISNUMBER($P31),$P31&lt;&gt;0),IF(MV&lt;200,EXTRA!CN31,EXTRA!CR31),IF(MV&lt;200,'Hi-Z'!Z31,'Hi-Z'!AD31))</f>
        <v/>
      </c>
      <c r="AI31" s="84" t="str">
        <f t="shared" si="11"/>
        <v/>
      </c>
      <c r="AJ31" s="322" t="str">
        <f>IF(AND(ISNUMBER($P31),$P31&lt;&gt;0),IF(MV&lt;200,EXTRA!CP31,EXTRA!CT31),IF(MV&lt;200,'Hi-Z'!AB31,'Hi-Z'!AF31))</f>
        <v/>
      </c>
      <c r="AK31" s="106" t="str">
        <f t="shared" si="12"/>
        <v/>
      </c>
      <c r="AM31" s="313" t="str">
        <f>IF(AND(ISNUMBER($P31),$P31&lt;&gt;0),EXTRA!DR31,'Hi-Z'!AZ31)</f>
        <v/>
      </c>
      <c r="AN31" s="290" t="str">
        <f t="shared" si="13"/>
        <v/>
      </c>
      <c r="AO31" s="315" t="str">
        <f>IF(AND(ISNUMBER($P31),$P31&lt;&gt;0),EXTRA!DT31,'Hi-Z'!BB31)</f>
        <v/>
      </c>
      <c r="AP31" s="292" t="str">
        <f t="shared" si="14"/>
        <v/>
      </c>
      <c r="AR31" s="330" t="str">
        <f>IF(AND(ISNUMBER($P31),$P31&lt;&gt;0),EXTRA!CZ31,'Hi-Z'!AH31)</f>
        <v/>
      </c>
      <c r="AT31" s="335" t="str">
        <f>IF(AND(ISNUMBER(AV31),AV31&lt;&gt;0),"",IF(AND(ISNUMBER($P31),$P31&lt;&gt;0),'Hi-Z-INPUT'!$K$7*'Hi-Z-INPUT'!$K$11,'Hi-Z'!AJ31))</f>
        <v/>
      </c>
      <c r="AU31" s="172"/>
      <c r="AV31" s="163"/>
      <c r="AW31" s="343"/>
      <c r="AY31" s="333" t="str">
        <f>IF(AND(ISNUMBER($P31),$P31&lt;&gt;0),EXTRA!DX31,'Hi-Z'!BF31)</f>
        <v/>
      </c>
      <c r="AZ31" s="334" t="str">
        <f t="shared" si="2"/>
        <v/>
      </c>
      <c r="BB31" s="332" t="str">
        <f>IF(AND(ISNUMBER($P31),$P31&lt;&gt;0),EXTRA!DO31,'Hi-Z'!AW31)</f>
        <v/>
      </c>
      <c r="BC31" s="347" t="str">
        <f t="shared" si="3"/>
        <v/>
      </c>
      <c r="BE31" s="348" t="str">
        <f t="shared" si="4"/>
        <v/>
      </c>
      <c r="BF31" s="328" t="str">
        <f t="shared" si="5"/>
        <v/>
      </c>
      <c r="BI31" s="480" t="str">
        <f t="shared" si="6"/>
        <v/>
      </c>
      <c r="BJ31" s="482" t="str">
        <f t="shared" si="7"/>
        <v/>
      </c>
    </row>
    <row r="32" spans="1:62">
      <c r="A32" s="415" t="str">
        <f>MATRIX!A32</f>
        <v>Powersoft</v>
      </c>
      <c r="B32" s="487" t="str">
        <f>IF(MATRIX!B32&lt;&gt;0,MATRIX!B32,"-")</f>
        <v>Quattrocanali 8804</v>
      </c>
      <c r="D32" s="142"/>
      <c r="E32" s="314" t="str">
        <f t="shared" si="0"/>
        <v/>
      </c>
      <c r="F32" s="379"/>
      <c r="G32" s="380" t="str">
        <f>'Hi-Z'!M32</f>
        <v/>
      </c>
      <c r="H32" s="478"/>
      <c r="I32" s="385"/>
      <c r="J32" s="479"/>
      <c r="K32" s="2"/>
      <c r="L32" s="385"/>
      <c r="M32" s="2"/>
      <c r="N32" s="385"/>
      <c r="O32" s="2"/>
      <c r="P32" s="466" t="str">
        <f t="shared" si="15"/>
        <v/>
      </c>
      <c r="Q32" s="384"/>
      <c r="R32" s="466" t="str">
        <f>IF(ISNUMBER(N32), N32, IF(ISNUMBER(G32), 'Hi-Z-INPUT'!$K$19, ""))</f>
        <v/>
      </c>
      <c r="S32" s="310"/>
      <c r="T32" s="171"/>
      <c r="U32" s="70" t="str">
        <f>IF(AND(ISNUMBER($P32),$P32&lt;&gt;0),EXTRA!CA32,'Hi-Z'!O32)</f>
        <v>-</v>
      </c>
      <c r="W32" s="327" t="str">
        <f>IF(AND(ISNUMBER($P32),$P32&lt;&gt;0),EXTRA!CC32,'Hi-Z'!Q32)</f>
        <v>-</v>
      </c>
      <c r="X32" s="328" t="str">
        <f t="shared" si="1"/>
        <v/>
      </c>
      <c r="Z32" s="66" t="str">
        <f>IF(AND(ISNUMBER($P32),$P32&lt;&gt;0),EXTRA!CH32,'Hi-Z'!T32)</f>
        <v/>
      </c>
      <c r="AA32" s="65" t="str">
        <f t="shared" si="8"/>
        <v/>
      </c>
      <c r="AB32" s="329" t="str">
        <f>IF(AND(ISNUMBER($P32),$P32&lt;&gt;0),EXTRA!CJ32,'Hi-Z'!V32)</f>
        <v/>
      </c>
      <c r="AC32" s="124" t="str">
        <f t="shared" si="9"/>
        <v/>
      </c>
      <c r="AE32" s="104" t="str">
        <f>IF(AND(ISNUMBER($P32),$P32&lt;&gt;0),EXTRA!CL32,'Hi-Z'!X32)</f>
        <v/>
      </c>
      <c r="AF32" s="44" t="str">
        <f t="shared" si="10"/>
        <v/>
      </c>
      <c r="AH32" s="85" t="str">
        <f>IF(AND(ISNUMBER($P32),$P32&lt;&gt;0),IF(MV&lt;200,EXTRA!CN32,EXTRA!CR32),IF(MV&lt;200,'Hi-Z'!Z32,'Hi-Z'!AD32))</f>
        <v/>
      </c>
      <c r="AI32" s="84" t="str">
        <f t="shared" si="11"/>
        <v/>
      </c>
      <c r="AJ32" s="322" t="str">
        <f>IF(AND(ISNUMBER($P32),$P32&lt;&gt;0),IF(MV&lt;200,EXTRA!CP32,EXTRA!CT32),IF(MV&lt;200,'Hi-Z'!AB32,'Hi-Z'!AF32))</f>
        <v/>
      </c>
      <c r="AK32" s="106" t="str">
        <f t="shared" si="12"/>
        <v/>
      </c>
      <c r="AM32" s="313" t="str">
        <f>IF(AND(ISNUMBER($P32),$P32&lt;&gt;0),EXTRA!DR32,'Hi-Z'!AZ32)</f>
        <v/>
      </c>
      <c r="AN32" s="290" t="str">
        <f t="shared" si="13"/>
        <v/>
      </c>
      <c r="AO32" s="315" t="str">
        <f>IF(AND(ISNUMBER($P32),$P32&lt;&gt;0),EXTRA!DT32,'Hi-Z'!BB32)</f>
        <v/>
      </c>
      <c r="AP32" s="292" t="str">
        <f t="shared" si="14"/>
        <v/>
      </c>
      <c r="AR32" s="330" t="str">
        <f>IF(AND(ISNUMBER($P32),$P32&lt;&gt;0),EXTRA!CZ32,'Hi-Z'!AH32)</f>
        <v/>
      </c>
      <c r="AT32" s="335" t="str">
        <f>IF(AND(ISNUMBER(AV32),AV32&lt;&gt;0),"",IF(AND(ISNUMBER($P32),$P32&lt;&gt;0),'Hi-Z-INPUT'!$K$7*'Hi-Z-INPUT'!$K$11,'Hi-Z'!AJ32))</f>
        <v/>
      </c>
      <c r="AU32" s="172"/>
      <c r="AV32" s="163"/>
      <c r="AW32" s="343"/>
      <c r="AY32" s="333" t="str">
        <f>IF(AND(ISNUMBER($P32),$P32&lt;&gt;0),EXTRA!DX32,'Hi-Z'!BF32)</f>
        <v/>
      </c>
      <c r="AZ32" s="334" t="str">
        <f t="shared" si="2"/>
        <v/>
      </c>
      <c r="BB32" s="332" t="str">
        <f>IF(AND(ISNUMBER($P32),$P32&lt;&gt;0),EXTRA!DO32,'Hi-Z'!AW32)</f>
        <v/>
      </c>
      <c r="BC32" s="347" t="str">
        <f t="shared" si="3"/>
        <v/>
      </c>
      <c r="BE32" s="348" t="str">
        <f t="shared" si="4"/>
        <v/>
      </c>
      <c r="BF32" s="328" t="str">
        <f t="shared" si="5"/>
        <v/>
      </c>
      <c r="BI32" s="480" t="str">
        <f t="shared" si="6"/>
        <v/>
      </c>
      <c r="BJ32" s="482" t="str">
        <f t="shared" si="7"/>
        <v/>
      </c>
    </row>
    <row r="33" spans="1:62">
      <c r="A33" s="415" t="str">
        <f>MATRIX!A33</f>
        <v>Powersoft</v>
      </c>
      <c r="B33" s="487" t="str">
        <f>IF(MATRIX!B33&lt;&gt;0,MATRIX!B33,"-")</f>
        <v>Duecanali 804</v>
      </c>
      <c r="D33" s="142"/>
      <c r="E33" s="314" t="str">
        <f t="shared" si="0"/>
        <v/>
      </c>
      <c r="F33" s="379"/>
      <c r="G33" s="380" t="str">
        <f>'Hi-Z'!M33</f>
        <v/>
      </c>
      <c r="H33" s="478"/>
      <c r="I33" s="385"/>
      <c r="J33" s="479"/>
      <c r="K33" s="2"/>
      <c r="L33" s="385"/>
      <c r="M33" s="2"/>
      <c r="N33" s="385"/>
      <c r="O33" s="2"/>
      <c r="P33" s="466" t="str">
        <f t="shared" si="15"/>
        <v/>
      </c>
      <c r="Q33" s="384"/>
      <c r="R33" s="466" t="str">
        <f>IF(ISNUMBER(N33), N33, IF(ISNUMBER(G33), 'Hi-Z-INPUT'!$K$19, ""))</f>
        <v/>
      </c>
      <c r="S33" s="310"/>
      <c r="T33" s="171"/>
      <c r="U33" s="70" t="str">
        <f>IF(AND(ISNUMBER($P33),$P33&lt;&gt;0),EXTRA!CA33,'Hi-Z'!O33)</f>
        <v>-</v>
      </c>
      <c r="W33" s="327" t="str">
        <f>IF(AND(ISNUMBER($P33),$P33&lt;&gt;0),EXTRA!CC33,'Hi-Z'!Q33)</f>
        <v>-</v>
      </c>
      <c r="X33" s="328" t="str">
        <f t="shared" si="1"/>
        <v/>
      </c>
      <c r="Z33" s="66" t="str">
        <f>IF(AND(ISNUMBER($P33),$P33&lt;&gt;0),EXTRA!CH33,'Hi-Z'!T33)</f>
        <v/>
      </c>
      <c r="AA33" s="65" t="str">
        <f t="shared" si="8"/>
        <v/>
      </c>
      <c r="AB33" s="329" t="str">
        <f>IF(AND(ISNUMBER($P33),$P33&lt;&gt;0),EXTRA!CJ33,'Hi-Z'!V33)</f>
        <v/>
      </c>
      <c r="AC33" s="124" t="str">
        <f t="shared" si="9"/>
        <v/>
      </c>
      <c r="AE33" s="104" t="str">
        <f>IF(AND(ISNUMBER($P33),$P33&lt;&gt;0),EXTRA!CL33,'Hi-Z'!X33)</f>
        <v/>
      </c>
      <c r="AF33" s="44" t="str">
        <f t="shared" si="10"/>
        <v/>
      </c>
      <c r="AH33" s="85" t="str">
        <f>IF(AND(ISNUMBER($P33),$P33&lt;&gt;0),IF(MV&lt;200,EXTRA!CN33,EXTRA!CR33),IF(MV&lt;200,'Hi-Z'!Z33,'Hi-Z'!AD33))</f>
        <v/>
      </c>
      <c r="AI33" s="84" t="str">
        <f t="shared" si="11"/>
        <v/>
      </c>
      <c r="AJ33" s="322" t="str">
        <f>IF(AND(ISNUMBER($P33),$P33&lt;&gt;0),IF(MV&lt;200,EXTRA!CP33,EXTRA!CT33),IF(MV&lt;200,'Hi-Z'!AB33,'Hi-Z'!AF33))</f>
        <v/>
      </c>
      <c r="AK33" s="106" t="str">
        <f t="shared" si="12"/>
        <v/>
      </c>
      <c r="AM33" s="313" t="str">
        <f>IF(AND(ISNUMBER($P33),$P33&lt;&gt;0),EXTRA!DR33,'Hi-Z'!AZ33)</f>
        <v/>
      </c>
      <c r="AN33" s="290" t="str">
        <f t="shared" si="13"/>
        <v/>
      </c>
      <c r="AO33" s="315" t="str">
        <f>IF(AND(ISNUMBER($P33),$P33&lt;&gt;0),EXTRA!DT33,'Hi-Z'!BB33)</f>
        <v/>
      </c>
      <c r="AP33" s="292" t="str">
        <f t="shared" si="14"/>
        <v/>
      </c>
      <c r="AR33" s="330" t="str">
        <f>IF(AND(ISNUMBER($P33),$P33&lt;&gt;0),EXTRA!CZ33,'Hi-Z'!AH33)</f>
        <v/>
      </c>
      <c r="AT33" s="335" t="str">
        <f>IF(AND(ISNUMBER(AV33),AV33&lt;&gt;0),"",IF(AND(ISNUMBER($P33),$P33&lt;&gt;0),'Hi-Z-INPUT'!$K$7*'Hi-Z-INPUT'!$K$11,'Hi-Z'!AJ33))</f>
        <v/>
      </c>
      <c r="AU33" s="172"/>
      <c r="AV33" s="163"/>
      <c r="AW33" s="343"/>
      <c r="AY33" s="333" t="str">
        <f>IF(AND(ISNUMBER($P33),$P33&lt;&gt;0),EXTRA!DX33,'Hi-Z'!BF33)</f>
        <v/>
      </c>
      <c r="AZ33" s="334" t="str">
        <f t="shared" si="2"/>
        <v/>
      </c>
      <c r="BB33" s="332" t="str">
        <f>IF(AND(ISNUMBER($P33),$P33&lt;&gt;0),EXTRA!DO33,'Hi-Z'!AW33)</f>
        <v/>
      </c>
      <c r="BC33" s="347" t="str">
        <f t="shared" si="3"/>
        <v/>
      </c>
      <c r="BE33" s="348" t="str">
        <f t="shared" si="4"/>
        <v/>
      </c>
      <c r="BF33" s="328" t="str">
        <f t="shared" si="5"/>
        <v/>
      </c>
      <c r="BI33" s="480" t="str">
        <f t="shared" si="6"/>
        <v/>
      </c>
      <c r="BJ33" s="482" t="str">
        <f t="shared" si="7"/>
        <v/>
      </c>
    </row>
    <row r="34" spans="1:62">
      <c r="A34" s="415" t="str">
        <f>MATRIX!A34</f>
        <v>Powersoft</v>
      </c>
      <c r="B34" s="487" t="str">
        <f>IF(MATRIX!B34&lt;&gt;0,MATRIX!B34,"-")</f>
        <v>Duecanali 1604</v>
      </c>
      <c r="D34" s="142"/>
      <c r="E34" s="314" t="str">
        <f t="shared" si="0"/>
        <v/>
      </c>
      <c r="F34" s="379"/>
      <c r="G34" s="380" t="str">
        <f>'Hi-Z'!M34</f>
        <v/>
      </c>
      <c r="H34" s="478"/>
      <c r="I34" s="385"/>
      <c r="J34" s="479"/>
      <c r="K34" s="2"/>
      <c r="L34" s="385"/>
      <c r="M34" s="2"/>
      <c r="N34" s="385"/>
      <c r="O34" s="2"/>
      <c r="P34" s="466" t="str">
        <f t="shared" si="15"/>
        <v/>
      </c>
      <c r="Q34" s="384"/>
      <c r="R34" s="466" t="str">
        <f>IF(ISNUMBER(N34), N34, IF(ISNUMBER(G34), 'Hi-Z-INPUT'!$K$19, ""))</f>
        <v/>
      </c>
      <c r="S34" s="310"/>
      <c r="T34" s="171"/>
      <c r="U34" s="70" t="str">
        <f>IF(AND(ISNUMBER($P34),$P34&lt;&gt;0),EXTRA!CA34,'Hi-Z'!O34)</f>
        <v>-</v>
      </c>
      <c r="W34" s="327" t="str">
        <f>IF(AND(ISNUMBER($P34),$P34&lt;&gt;0),EXTRA!CC34,'Hi-Z'!Q34)</f>
        <v>-</v>
      </c>
      <c r="X34" s="328" t="str">
        <f t="shared" si="1"/>
        <v/>
      </c>
      <c r="Z34" s="66" t="str">
        <f>IF(AND(ISNUMBER($P34),$P34&lt;&gt;0),EXTRA!CH34,'Hi-Z'!T34)</f>
        <v/>
      </c>
      <c r="AA34" s="65" t="str">
        <f t="shared" si="8"/>
        <v/>
      </c>
      <c r="AB34" s="329" t="str">
        <f>IF(AND(ISNUMBER($P34),$P34&lt;&gt;0),EXTRA!CJ34,'Hi-Z'!V34)</f>
        <v/>
      </c>
      <c r="AC34" s="124" t="str">
        <f t="shared" si="9"/>
        <v/>
      </c>
      <c r="AE34" s="104" t="str">
        <f>IF(AND(ISNUMBER($P34),$P34&lt;&gt;0),EXTRA!CL34,'Hi-Z'!X34)</f>
        <v/>
      </c>
      <c r="AF34" s="44" t="str">
        <f t="shared" si="10"/>
        <v/>
      </c>
      <c r="AH34" s="85" t="str">
        <f>IF(AND(ISNUMBER($P34),$P34&lt;&gt;0),IF(MV&lt;200,EXTRA!CN34,EXTRA!CR34),IF(MV&lt;200,'Hi-Z'!Z34,'Hi-Z'!AD34))</f>
        <v/>
      </c>
      <c r="AI34" s="84" t="str">
        <f t="shared" si="11"/>
        <v/>
      </c>
      <c r="AJ34" s="322" t="str">
        <f>IF(AND(ISNUMBER($P34),$P34&lt;&gt;0),IF(MV&lt;200,EXTRA!CP34,EXTRA!CT34),IF(MV&lt;200,'Hi-Z'!AB34,'Hi-Z'!AF34))</f>
        <v/>
      </c>
      <c r="AK34" s="106" t="str">
        <f t="shared" si="12"/>
        <v/>
      </c>
      <c r="AM34" s="313" t="str">
        <f>IF(AND(ISNUMBER($P34),$P34&lt;&gt;0),EXTRA!DR34,'Hi-Z'!AZ34)</f>
        <v/>
      </c>
      <c r="AN34" s="290" t="str">
        <f t="shared" si="13"/>
        <v/>
      </c>
      <c r="AO34" s="315" t="str">
        <f>IF(AND(ISNUMBER($P34),$P34&lt;&gt;0),EXTRA!DT34,'Hi-Z'!BB34)</f>
        <v/>
      </c>
      <c r="AP34" s="292" t="str">
        <f t="shared" si="14"/>
        <v/>
      </c>
      <c r="AR34" s="330" t="str">
        <f>IF(AND(ISNUMBER($P34),$P34&lt;&gt;0),EXTRA!CZ34,'Hi-Z'!AH34)</f>
        <v/>
      </c>
      <c r="AT34" s="335" t="str">
        <f>IF(AND(ISNUMBER(AV34),AV34&lt;&gt;0),"",IF(AND(ISNUMBER($P34),$P34&lt;&gt;0),'Hi-Z-INPUT'!$K$7*'Hi-Z-INPUT'!$K$11,'Hi-Z'!AJ34))</f>
        <v/>
      </c>
      <c r="AU34" s="172"/>
      <c r="AV34" s="163"/>
      <c r="AW34" s="343"/>
      <c r="AY34" s="333" t="str">
        <f>IF(AND(ISNUMBER($P34),$P34&lt;&gt;0),EXTRA!DX34,'Hi-Z'!BF34)</f>
        <v/>
      </c>
      <c r="AZ34" s="334" t="str">
        <f t="shared" si="2"/>
        <v/>
      </c>
      <c r="BB34" s="332" t="str">
        <f>IF(AND(ISNUMBER($P34),$P34&lt;&gt;0),EXTRA!DO34,'Hi-Z'!AW34)</f>
        <v/>
      </c>
      <c r="BC34" s="347" t="str">
        <f t="shared" si="3"/>
        <v/>
      </c>
      <c r="BE34" s="348" t="str">
        <f t="shared" si="4"/>
        <v/>
      </c>
      <c r="BF34" s="328" t="str">
        <f t="shared" si="5"/>
        <v/>
      </c>
      <c r="BI34" s="480" t="str">
        <f t="shared" si="6"/>
        <v/>
      </c>
      <c r="BJ34" s="482" t="str">
        <f t="shared" si="7"/>
        <v/>
      </c>
    </row>
    <row r="35" spans="1:62">
      <c r="A35" s="415" t="str">
        <f>MATRIX!A35</f>
        <v>Powersoft</v>
      </c>
      <c r="B35" s="487" t="str">
        <f>IF(MATRIX!B35&lt;&gt;0,MATRIX!B35,"-")</f>
        <v>Duecanali 4804</v>
      </c>
      <c r="D35" s="142"/>
      <c r="E35" s="314" t="str">
        <f t="shared" si="0"/>
        <v/>
      </c>
      <c r="F35" s="379"/>
      <c r="G35" s="380" t="str">
        <f>'Hi-Z'!M35</f>
        <v/>
      </c>
      <c r="H35" s="478"/>
      <c r="I35" s="385"/>
      <c r="J35" s="479"/>
      <c r="K35" s="2"/>
      <c r="L35" s="385"/>
      <c r="M35" s="2"/>
      <c r="N35" s="385"/>
      <c r="O35" s="2"/>
      <c r="P35" s="466" t="str">
        <f t="shared" si="15"/>
        <v/>
      </c>
      <c r="Q35" s="384"/>
      <c r="R35" s="466" t="str">
        <f>IF(ISNUMBER(N35), N35, IF(ISNUMBER(G35), 'Hi-Z-INPUT'!$K$19, ""))</f>
        <v/>
      </c>
      <c r="S35" s="310"/>
      <c r="T35" s="171"/>
      <c r="U35" s="70" t="str">
        <f>IF(AND(ISNUMBER($P35),$P35&lt;&gt;0),EXTRA!CA35,'Hi-Z'!O35)</f>
        <v>-</v>
      </c>
      <c r="W35" s="327" t="str">
        <f>IF(AND(ISNUMBER($P35),$P35&lt;&gt;0),EXTRA!CC35,'Hi-Z'!Q35)</f>
        <v>-</v>
      </c>
      <c r="X35" s="328" t="str">
        <f t="shared" si="1"/>
        <v/>
      </c>
      <c r="Z35" s="66" t="str">
        <f>IF(AND(ISNUMBER($P35),$P35&lt;&gt;0),EXTRA!CH35,'Hi-Z'!T35)</f>
        <v/>
      </c>
      <c r="AA35" s="65" t="str">
        <f t="shared" si="8"/>
        <v/>
      </c>
      <c r="AB35" s="329" t="str">
        <f>IF(AND(ISNUMBER($P35),$P35&lt;&gt;0),EXTRA!CJ35,'Hi-Z'!V35)</f>
        <v/>
      </c>
      <c r="AC35" s="124" t="str">
        <f t="shared" si="9"/>
        <v/>
      </c>
      <c r="AE35" s="104" t="str">
        <f>IF(AND(ISNUMBER($P35),$P35&lt;&gt;0),EXTRA!CL35,'Hi-Z'!X35)</f>
        <v/>
      </c>
      <c r="AF35" s="44" t="str">
        <f t="shared" si="10"/>
        <v/>
      </c>
      <c r="AH35" s="85" t="str">
        <f>IF(AND(ISNUMBER($P35),$P35&lt;&gt;0),IF(MV&lt;200,EXTRA!CN35,EXTRA!CR35),IF(MV&lt;200,'Hi-Z'!Z35,'Hi-Z'!AD35))</f>
        <v/>
      </c>
      <c r="AI35" s="84" t="str">
        <f t="shared" si="11"/>
        <v/>
      </c>
      <c r="AJ35" s="322" t="str">
        <f>IF(AND(ISNUMBER($P35),$P35&lt;&gt;0),IF(MV&lt;200,EXTRA!CP35,EXTRA!CT35),IF(MV&lt;200,'Hi-Z'!AB35,'Hi-Z'!AF35))</f>
        <v/>
      </c>
      <c r="AK35" s="106" t="str">
        <f t="shared" si="12"/>
        <v/>
      </c>
      <c r="AM35" s="313" t="str">
        <f>IF(AND(ISNUMBER($P35),$P35&lt;&gt;0),EXTRA!DR35,'Hi-Z'!AZ35)</f>
        <v/>
      </c>
      <c r="AN35" s="290" t="str">
        <f t="shared" si="13"/>
        <v/>
      </c>
      <c r="AO35" s="315" t="str">
        <f>IF(AND(ISNUMBER($P35),$P35&lt;&gt;0),EXTRA!DT35,'Hi-Z'!BB35)</f>
        <v/>
      </c>
      <c r="AP35" s="292" t="str">
        <f t="shared" si="14"/>
        <v/>
      </c>
      <c r="AR35" s="330" t="str">
        <f>IF(AND(ISNUMBER($P35),$P35&lt;&gt;0),EXTRA!CZ35,'Hi-Z'!AH35)</f>
        <v/>
      </c>
      <c r="AT35" s="335" t="str">
        <f>IF(AND(ISNUMBER(AV35),AV35&lt;&gt;0),"",IF(AND(ISNUMBER($P35),$P35&lt;&gt;0),'Hi-Z-INPUT'!$K$7*'Hi-Z-INPUT'!$K$11,'Hi-Z'!AJ35))</f>
        <v/>
      </c>
      <c r="AU35" s="172"/>
      <c r="AV35" s="163"/>
      <c r="AW35" s="343"/>
      <c r="AY35" s="333" t="str">
        <f>IF(AND(ISNUMBER($P35),$P35&lt;&gt;0),EXTRA!DX35,'Hi-Z'!BF35)</f>
        <v/>
      </c>
      <c r="AZ35" s="334" t="str">
        <f t="shared" si="2"/>
        <v/>
      </c>
      <c r="BB35" s="332" t="str">
        <f>IF(AND(ISNUMBER($P35),$P35&lt;&gt;0),EXTRA!DO35,'Hi-Z'!AW35)</f>
        <v/>
      </c>
      <c r="BC35" s="347" t="str">
        <f t="shared" si="3"/>
        <v/>
      </c>
      <c r="BE35" s="348" t="str">
        <f t="shared" si="4"/>
        <v/>
      </c>
      <c r="BF35" s="328" t="str">
        <f t="shared" si="5"/>
        <v/>
      </c>
      <c r="BI35" s="480" t="str">
        <f t="shared" si="6"/>
        <v/>
      </c>
      <c r="BJ35" s="482" t="str">
        <f t="shared" si="7"/>
        <v/>
      </c>
    </row>
    <row r="36" spans="1:62">
      <c r="A36" s="415" t="str">
        <f>MATRIX!A36</f>
        <v>Powersoft</v>
      </c>
      <c r="B36" s="487" t="str">
        <f>IF(MATRIX!B36&lt;&gt;0,MATRIX!B36,"-")</f>
        <v>Duecanali 6404</v>
      </c>
      <c r="D36" s="142"/>
      <c r="E36" s="314" t="str">
        <f t="shared" si="0"/>
        <v/>
      </c>
      <c r="F36" s="379"/>
      <c r="G36" s="380" t="str">
        <f>'Hi-Z'!M36</f>
        <v/>
      </c>
      <c r="H36" s="478"/>
      <c r="I36" s="385"/>
      <c r="J36" s="479"/>
      <c r="K36" s="2"/>
      <c r="L36" s="385"/>
      <c r="M36" s="2"/>
      <c r="N36" s="385"/>
      <c r="O36" s="2"/>
      <c r="P36" s="466" t="str">
        <f t="shared" si="15"/>
        <v/>
      </c>
      <c r="Q36" s="384"/>
      <c r="R36" s="466" t="str">
        <f>IF(ISNUMBER(N36), N36, IF(ISNUMBER(G36), 'Hi-Z-INPUT'!$K$19, ""))</f>
        <v/>
      </c>
      <c r="S36" s="310"/>
      <c r="T36" s="171"/>
      <c r="U36" s="70" t="str">
        <f>IF(AND(ISNUMBER($P36),$P36&lt;&gt;0),EXTRA!CA36,'Hi-Z'!O36)</f>
        <v>-</v>
      </c>
      <c r="W36" s="327" t="str">
        <f>IF(AND(ISNUMBER($P36),$P36&lt;&gt;0),EXTRA!CC36,'Hi-Z'!Q36)</f>
        <v>-</v>
      </c>
      <c r="X36" s="328" t="str">
        <f t="shared" si="1"/>
        <v/>
      </c>
      <c r="Z36" s="66" t="str">
        <f>IF(AND(ISNUMBER($P36),$P36&lt;&gt;0),EXTRA!CH36,'Hi-Z'!T36)</f>
        <v/>
      </c>
      <c r="AA36" s="65" t="str">
        <f t="shared" si="8"/>
        <v/>
      </c>
      <c r="AB36" s="329" t="str">
        <f>IF(AND(ISNUMBER($P36),$P36&lt;&gt;0),EXTRA!CJ36,'Hi-Z'!V36)</f>
        <v/>
      </c>
      <c r="AC36" s="124" t="str">
        <f t="shared" si="9"/>
        <v/>
      </c>
      <c r="AE36" s="104" t="str">
        <f>IF(AND(ISNUMBER($P36),$P36&lt;&gt;0),EXTRA!CL36,'Hi-Z'!X36)</f>
        <v/>
      </c>
      <c r="AF36" s="44" t="str">
        <f t="shared" si="10"/>
        <v/>
      </c>
      <c r="AH36" s="85" t="str">
        <f>IF(AND(ISNUMBER($P36),$P36&lt;&gt;0),IF(MV&lt;200,EXTRA!CN36,EXTRA!CR36),IF(MV&lt;200,'Hi-Z'!Z36,'Hi-Z'!AD36))</f>
        <v/>
      </c>
      <c r="AI36" s="84" t="str">
        <f t="shared" si="11"/>
        <v/>
      </c>
      <c r="AJ36" s="322" t="str">
        <f>IF(AND(ISNUMBER($P36),$P36&lt;&gt;0),IF(MV&lt;200,EXTRA!CP36,EXTRA!CT36),IF(MV&lt;200,'Hi-Z'!AB36,'Hi-Z'!AF36))</f>
        <v/>
      </c>
      <c r="AK36" s="106" t="str">
        <f t="shared" si="12"/>
        <v/>
      </c>
      <c r="AM36" s="313" t="str">
        <f>IF(AND(ISNUMBER($P36),$P36&lt;&gt;0),EXTRA!DR36,'Hi-Z'!AZ36)</f>
        <v/>
      </c>
      <c r="AN36" s="290" t="str">
        <f t="shared" si="13"/>
        <v/>
      </c>
      <c r="AO36" s="315" t="str">
        <f>IF(AND(ISNUMBER($P36),$P36&lt;&gt;0),EXTRA!DT36,'Hi-Z'!BB36)</f>
        <v/>
      </c>
      <c r="AP36" s="292" t="str">
        <f t="shared" si="14"/>
        <v/>
      </c>
      <c r="AR36" s="330" t="str">
        <f>IF(AND(ISNUMBER($P36),$P36&lt;&gt;0),EXTRA!CZ36,'Hi-Z'!AH36)</f>
        <v/>
      </c>
      <c r="AT36" s="335" t="str">
        <f>IF(AND(ISNUMBER(AV36),AV36&lt;&gt;0),"",IF(AND(ISNUMBER($P36),$P36&lt;&gt;0),'Hi-Z-INPUT'!$K$7*'Hi-Z-INPUT'!$K$11,'Hi-Z'!AJ36))</f>
        <v/>
      </c>
      <c r="AU36" s="172"/>
      <c r="AV36" s="163"/>
      <c r="AW36" s="343"/>
      <c r="AY36" s="333" t="str">
        <f>IF(AND(ISNUMBER($P36),$P36&lt;&gt;0),EXTRA!DX36,'Hi-Z'!BF36)</f>
        <v/>
      </c>
      <c r="AZ36" s="334" t="str">
        <f t="shared" si="2"/>
        <v/>
      </c>
      <c r="BB36" s="332" t="str">
        <f>IF(AND(ISNUMBER($P36),$P36&lt;&gt;0),EXTRA!DO36,'Hi-Z'!AW36)</f>
        <v/>
      </c>
      <c r="BC36" s="347" t="str">
        <f t="shared" si="3"/>
        <v/>
      </c>
      <c r="BE36" s="348" t="str">
        <f t="shared" si="4"/>
        <v/>
      </c>
      <c r="BF36" s="328" t="str">
        <f t="shared" si="5"/>
        <v/>
      </c>
      <c r="BI36" s="480" t="str">
        <f t="shared" si="6"/>
        <v/>
      </c>
      <c r="BJ36" s="482" t="str">
        <f t="shared" si="7"/>
        <v/>
      </c>
    </row>
    <row r="37" spans="1:62">
      <c r="A37" s="44" t="str">
        <f>MATRIX!A37</f>
        <v>LAB GRUPPEN</v>
      </c>
      <c r="B37" s="307" t="str">
        <f>IF(MATRIX!B37&lt;&gt;0,MATRIX!B37,"-")</f>
        <v>C5:4X</v>
      </c>
      <c r="D37" s="142"/>
      <c r="E37" s="314" t="str">
        <f t="shared" si="0"/>
        <v/>
      </c>
      <c r="F37" s="379"/>
      <c r="G37" s="380" t="str">
        <f>'Hi-Z'!M37</f>
        <v/>
      </c>
      <c r="H37" s="478"/>
      <c r="I37" s="385"/>
      <c r="J37" s="479"/>
      <c r="K37" s="2"/>
      <c r="L37" s="385"/>
      <c r="M37" s="2"/>
      <c r="N37" s="385"/>
      <c r="O37" s="2"/>
      <c r="P37" s="466" t="str">
        <f t="shared" si="15"/>
        <v/>
      </c>
      <c r="Q37" s="384"/>
      <c r="R37" s="466" t="str">
        <f>IF(ISNUMBER(N37), N37, IF(ISNUMBER(G37), 'Hi-Z-INPUT'!$K$19, ""))</f>
        <v/>
      </c>
      <c r="S37" s="310"/>
      <c r="T37" s="171"/>
      <c r="U37" s="70" t="str">
        <f>IF(AND(ISNUMBER($P37),$P37&lt;&gt;0),EXTRA!CA37,'Hi-Z'!O37)</f>
        <v>-</v>
      </c>
      <c r="W37" s="327" t="str">
        <f>IF(AND(ISNUMBER($P37),$P37&lt;&gt;0),EXTRA!CC37,'Hi-Z'!Q37)</f>
        <v>-</v>
      </c>
      <c r="X37" s="328" t="str">
        <f t="shared" si="1"/>
        <v/>
      </c>
      <c r="Z37" s="66" t="str">
        <f>IF(AND(ISNUMBER($P37),$P37&lt;&gt;0),EXTRA!CH37,'Hi-Z'!T37)</f>
        <v/>
      </c>
      <c r="AA37" s="65" t="str">
        <f t="shared" si="8"/>
        <v/>
      </c>
      <c r="AB37" s="329" t="str">
        <f>IF(AND(ISNUMBER($P37),$P37&lt;&gt;0),EXTRA!CJ37,'Hi-Z'!V37)</f>
        <v/>
      </c>
      <c r="AC37" s="124" t="str">
        <f t="shared" si="9"/>
        <v/>
      </c>
      <c r="AE37" s="104" t="str">
        <f>IF(AND(ISNUMBER($P37),$P37&lt;&gt;0),EXTRA!CL37,'Hi-Z'!X37)</f>
        <v/>
      </c>
      <c r="AF37" s="44" t="str">
        <f t="shared" si="10"/>
        <v/>
      </c>
      <c r="AH37" s="85" t="str">
        <f>IF(AND(ISNUMBER($P37),$P37&lt;&gt;0),IF(MV&lt;200,EXTRA!CN37,EXTRA!CR37),IF(MV&lt;200,'Hi-Z'!Z37,'Hi-Z'!AD37))</f>
        <v/>
      </c>
      <c r="AI37" s="84" t="str">
        <f t="shared" si="11"/>
        <v/>
      </c>
      <c r="AJ37" s="322" t="str">
        <f>IF(AND(ISNUMBER($P37),$P37&lt;&gt;0),IF(MV&lt;200,EXTRA!CP37,EXTRA!CT37),IF(MV&lt;200,'Hi-Z'!AB37,'Hi-Z'!AF37))</f>
        <v/>
      </c>
      <c r="AK37" s="106" t="str">
        <f t="shared" si="12"/>
        <v/>
      </c>
      <c r="AM37" s="313" t="str">
        <f>IF(AND(ISNUMBER($P37),$P37&lt;&gt;0),EXTRA!DR37,'Hi-Z'!AZ37)</f>
        <v/>
      </c>
      <c r="AN37" s="290" t="str">
        <f t="shared" si="13"/>
        <v/>
      </c>
      <c r="AO37" s="315" t="str">
        <f>IF(AND(ISNUMBER($P37),$P37&lt;&gt;0),EXTRA!DT37,'Hi-Z'!BB37)</f>
        <v/>
      </c>
      <c r="AP37" s="292" t="str">
        <f t="shared" si="14"/>
        <v/>
      </c>
      <c r="AR37" s="330" t="str">
        <f>IF(AND(ISNUMBER($P37),$P37&lt;&gt;0),EXTRA!CZ37,'Hi-Z'!AH37)</f>
        <v/>
      </c>
      <c r="AT37" s="335" t="str">
        <f>IF(AND(ISNUMBER(AV37),AV37&lt;&gt;0),"",IF(AND(ISNUMBER($P37),$P37&lt;&gt;0),'Hi-Z-INPUT'!$K$7*'Hi-Z-INPUT'!$K$11,'Hi-Z'!AJ37))</f>
        <v/>
      </c>
      <c r="AU37" s="172"/>
      <c r="AV37" s="163"/>
      <c r="AW37" s="343"/>
      <c r="AY37" s="333" t="str">
        <f>IF(AND(ISNUMBER($P37),$P37&lt;&gt;0),EXTRA!DX37,'Hi-Z'!BF37)</f>
        <v/>
      </c>
      <c r="AZ37" s="334" t="str">
        <f t="shared" si="2"/>
        <v/>
      </c>
      <c r="BB37" s="332" t="str">
        <f>IF(AND(ISNUMBER($P37),$P37&lt;&gt;0),EXTRA!DO37,'Hi-Z'!AW37)</f>
        <v/>
      </c>
      <c r="BC37" s="347" t="str">
        <f t="shared" si="3"/>
        <v/>
      </c>
      <c r="BE37" s="348" t="str">
        <f t="shared" si="4"/>
        <v/>
      </c>
      <c r="BF37" s="328" t="str">
        <f t="shared" si="5"/>
        <v/>
      </c>
      <c r="BI37" s="480" t="str">
        <f t="shared" si="6"/>
        <v/>
      </c>
      <c r="BJ37" s="482" t="str">
        <f t="shared" si="7"/>
        <v/>
      </c>
    </row>
    <row r="38" spans="1:62">
      <c r="A38" s="44" t="str">
        <f>MATRIX!A38</f>
        <v>LAB GRUPPEN</v>
      </c>
      <c r="B38" s="307" t="str">
        <f>IF(MATRIX!B38&lt;&gt;0,MATRIX!B38,"-")</f>
        <v>C10:4X</v>
      </c>
      <c r="D38" s="142"/>
      <c r="E38" s="314" t="str">
        <f t="shared" si="0"/>
        <v/>
      </c>
      <c r="F38" s="379"/>
      <c r="G38" s="380" t="str">
        <f>'Hi-Z'!M38</f>
        <v/>
      </c>
      <c r="H38" s="478"/>
      <c r="I38" s="385"/>
      <c r="J38" s="479"/>
      <c r="K38" s="2"/>
      <c r="L38" s="385"/>
      <c r="M38" s="2"/>
      <c r="N38" s="385"/>
      <c r="O38" s="2"/>
      <c r="P38" s="466" t="str">
        <f t="shared" si="15"/>
        <v/>
      </c>
      <c r="Q38" s="384"/>
      <c r="R38" s="466" t="str">
        <f>IF(ISNUMBER(N38), N38, IF(ISNUMBER(G38), 'Hi-Z-INPUT'!$K$19, ""))</f>
        <v/>
      </c>
      <c r="S38" s="310"/>
      <c r="T38" s="171"/>
      <c r="U38" s="70" t="str">
        <f>IF(AND(ISNUMBER($P38),$P38&lt;&gt;0),EXTRA!CA38,'Hi-Z'!O38)</f>
        <v>-</v>
      </c>
      <c r="W38" s="327" t="str">
        <f>IF(AND(ISNUMBER($P38),$P38&lt;&gt;0),EXTRA!CC38,'Hi-Z'!Q38)</f>
        <v>-</v>
      </c>
      <c r="X38" s="328" t="str">
        <f t="shared" si="1"/>
        <v/>
      </c>
      <c r="Z38" s="66" t="str">
        <f>IF(AND(ISNUMBER($P38),$P38&lt;&gt;0),EXTRA!CH38,'Hi-Z'!T38)</f>
        <v/>
      </c>
      <c r="AA38" s="65" t="str">
        <f t="shared" si="8"/>
        <v/>
      </c>
      <c r="AB38" s="329" t="str">
        <f>IF(AND(ISNUMBER($P38),$P38&lt;&gt;0),EXTRA!CJ38,'Hi-Z'!V38)</f>
        <v/>
      </c>
      <c r="AC38" s="124" t="str">
        <f t="shared" si="9"/>
        <v/>
      </c>
      <c r="AE38" s="104" t="str">
        <f>IF(AND(ISNUMBER($P38),$P38&lt;&gt;0),EXTRA!CL38,'Hi-Z'!X38)</f>
        <v/>
      </c>
      <c r="AF38" s="44" t="str">
        <f t="shared" si="10"/>
        <v/>
      </c>
      <c r="AH38" s="85" t="str">
        <f>IF(AND(ISNUMBER($P38),$P38&lt;&gt;0),IF(MV&lt;200,EXTRA!CN38,EXTRA!CR38),IF(MV&lt;200,'Hi-Z'!Z38,'Hi-Z'!AD38))</f>
        <v/>
      </c>
      <c r="AI38" s="84" t="str">
        <f t="shared" si="11"/>
        <v/>
      </c>
      <c r="AJ38" s="322" t="str">
        <f>IF(AND(ISNUMBER($P38),$P38&lt;&gt;0),IF(MV&lt;200,EXTRA!CP38,EXTRA!CT38),IF(MV&lt;200,'Hi-Z'!AB38,'Hi-Z'!AF38))</f>
        <v/>
      </c>
      <c r="AK38" s="106" t="str">
        <f t="shared" si="12"/>
        <v/>
      </c>
      <c r="AM38" s="313" t="str">
        <f>IF(AND(ISNUMBER($P38),$P38&lt;&gt;0),EXTRA!DR38,'Hi-Z'!AZ38)</f>
        <v/>
      </c>
      <c r="AN38" s="290" t="str">
        <f t="shared" si="13"/>
        <v/>
      </c>
      <c r="AO38" s="315" t="str">
        <f>IF(AND(ISNUMBER($P38),$P38&lt;&gt;0),EXTRA!DT38,'Hi-Z'!BB38)</f>
        <v/>
      </c>
      <c r="AP38" s="292" t="str">
        <f t="shared" si="14"/>
        <v/>
      </c>
      <c r="AR38" s="330" t="str">
        <f>IF(AND(ISNUMBER($P38),$P38&lt;&gt;0),EXTRA!CZ38,'Hi-Z'!AH38)</f>
        <v/>
      </c>
      <c r="AT38" s="335" t="str">
        <f>IF(AND(ISNUMBER(AV38),AV38&lt;&gt;0),"",IF(AND(ISNUMBER($P38),$P38&lt;&gt;0),'Hi-Z-INPUT'!$K$7*'Hi-Z-INPUT'!$K$11,'Hi-Z'!AJ38))</f>
        <v/>
      </c>
      <c r="AU38" s="172"/>
      <c r="AV38" s="163"/>
      <c r="AW38" s="343"/>
      <c r="AY38" s="333" t="str">
        <f>IF(AND(ISNUMBER($P38),$P38&lt;&gt;0),EXTRA!DX38,'Hi-Z'!BF38)</f>
        <v/>
      </c>
      <c r="AZ38" s="334" t="str">
        <f t="shared" si="2"/>
        <v/>
      </c>
      <c r="BB38" s="332" t="str">
        <f>IF(AND(ISNUMBER($P38),$P38&lt;&gt;0),EXTRA!DO38,'Hi-Z'!AW38)</f>
        <v/>
      </c>
      <c r="BC38" s="347" t="str">
        <f t="shared" si="3"/>
        <v/>
      </c>
      <c r="BE38" s="348" t="str">
        <f t="shared" si="4"/>
        <v/>
      </c>
      <c r="BF38" s="328" t="str">
        <f t="shared" si="5"/>
        <v/>
      </c>
      <c r="BI38" s="480" t="str">
        <f t="shared" si="6"/>
        <v/>
      </c>
      <c r="BJ38" s="482" t="str">
        <f t="shared" si="7"/>
        <v/>
      </c>
    </row>
    <row r="39" spans="1:62">
      <c r="A39" s="44" t="str">
        <f>MATRIX!A39</f>
        <v>LAB GRUPPEN</v>
      </c>
      <c r="B39" s="307" t="str">
        <f>IF(MATRIX!B39&lt;&gt;0,MATRIX!B39,"-")</f>
        <v>C10:8X</v>
      </c>
      <c r="D39" s="142"/>
      <c r="E39" s="314" t="str">
        <f t="shared" si="0"/>
        <v/>
      </c>
      <c r="F39" s="379"/>
      <c r="G39" s="380" t="str">
        <f>'Hi-Z'!M39</f>
        <v/>
      </c>
      <c r="H39" s="478"/>
      <c r="I39" s="385"/>
      <c r="J39" s="479"/>
      <c r="K39" s="2"/>
      <c r="L39" s="385"/>
      <c r="M39" s="2"/>
      <c r="N39" s="385"/>
      <c r="O39" s="2"/>
      <c r="P39" s="466" t="str">
        <f t="shared" si="15"/>
        <v/>
      </c>
      <c r="Q39" s="384"/>
      <c r="R39" s="466" t="str">
        <f>IF(ISNUMBER(N39), N39, IF(ISNUMBER(G39), 'Hi-Z-INPUT'!$K$19, ""))</f>
        <v/>
      </c>
      <c r="S39" s="310"/>
      <c r="T39" s="171"/>
      <c r="U39" s="70" t="str">
        <f>IF(AND(ISNUMBER($P39),$P39&lt;&gt;0),EXTRA!CA39,'Hi-Z'!O39)</f>
        <v>-</v>
      </c>
      <c r="W39" s="327" t="str">
        <f>IF(AND(ISNUMBER($P39),$P39&lt;&gt;0),EXTRA!CC39,'Hi-Z'!Q39)</f>
        <v>-</v>
      </c>
      <c r="X39" s="328" t="str">
        <f t="shared" si="1"/>
        <v/>
      </c>
      <c r="Z39" s="66" t="str">
        <f>IF(AND(ISNUMBER($P39),$P39&lt;&gt;0),EXTRA!CH39,'Hi-Z'!T39)</f>
        <v/>
      </c>
      <c r="AA39" s="65" t="str">
        <f t="shared" si="8"/>
        <v/>
      </c>
      <c r="AB39" s="329" t="str">
        <f>IF(AND(ISNUMBER($P39),$P39&lt;&gt;0),EXTRA!CJ39,'Hi-Z'!V39)</f>
        <v/>
      </c>
      <c r="AC39" s="124" t="str">
        <f t="shared" si="9"/>
        <v/>
      </c>
      <c r="AE39" s="104" t="str">
        <f>IF(AND(ISNUMBER($P39),$P39&lt;&gt;0),EXTRA!CL39,'Hi-Z'!X39)</f>
        <v/>
      </c>
      <c r="AF39" s="44" t="str">
        <f t="shared" si="10"/>
        <v/>
      </c>
      <c r="AH39" s="85" t="str">
        <f>IF(AND(ISNUMBER($P39),$P39&lt;&gt;0),IF(MV&lt;200,EXTRA!CN39,EXTRA!CR39),IF(MV&lt;200,'Hi-Z'!Z39,'Hi-Z'!AD39))</f>
        <v/>
      </c>
      <c r="AI39" s="84" t="str">
        <f t="shared" si="11"/>
        <v/>
      </c>
      <c r="AJ39" s="322" t="str">
        <f>IF(AND(ISNUMBER($P39),$P39&lt;&gt;0),IF(MV&lt;200,EXTRA!CP39,EXTRA!CT39),IF(MV&lt;200,'Hi-Z'!AB39,'Hi-Z'!AF39))</f>
        <v/>
      </c>
      <c r="AK39" s="106" t="str">
        <f t="shared" si="12"/>
        <v/>
      </c>
      <c r="AM39" s="313" t="str">
        <f>IF(AND(ISNUMBER($P39),$P39&lt;&gt;0),EXTRA!DR39,'Hi-Z'!AZ39)</f>
        <v/>
      </c>
      <c r="AN39" s="290" t="str">
        <f t="shared" si="13"/>
        <v/>
      </c>
      <c r="AO39" s="315" t="str">
        <f>IF(AND(ISNUMBER($P39),$P39&lt;&gt;0),EXTRA!DT39,'Hi-Z'!BB39)</f>
        <v/>
      </c>
      <c r="AP39" s="292" t="str">
        <f t="shared" si="14"/>
        <v/>
      </c>
      <c r="AR39" s="330" t="str">
        <f>IF(AND(ISNUMBER($P39),$P39&lt;&gt;0),EXTRA!CZ39,'Hi-Z'!AH39)</f>
        <v/>
      </c>
      <c r="AT39" s="335" t="str">
        <f>IF(AND(ISNUMBER(AV39),AV39&lt;&gt;0),"",IF(AND(ISNUMBER($P39),$P39&lt;&gt;0),'Hi-Z-INPUT'!$K$7*'Hi-Z-INPUT'!$K$11,'Hi-Z'!AJ39))</f>
        <v/>
      </c>
      <c r="AU39" s="172"/>
      <c r="AV39" s="163"/>
      <c r="AW39" s="343"/>
      <c r="AY39" s="333" t="str">
        <f>IF(AND(ISNUMBER($P39),$P39&lt;&gt;0),EXTRA!DX39,'Hi-Z'!BF39)</f>
        <v/>
      </c>
      <c r="AZ39" s="334" t="str">
        <f t="shared" si="2"/>
        <v/>
      </c>
      <c r="BB39" s="332" t="str">
        <f>IF(AND(ISNUMBER($P39),$P39&lt;&gt;0),EXTRA!DO39,'Hi-Z'!AW39)</f>
        <v/>
      </c>
      <c r="BC39" s="347" t="str">
        <f t="shared" si="3"/>
        <v/>
      </c>
      <c r="BE39" s="348" t="str">
        <f t="shared" si="4"/>
        <v/>
      </c>
      <c r="BF39" s="328" t="str">
        <f t="shared" si="5"/>
        <v/>
      </c>
      <c r="BI39" s="480" t="str">
        <f t="shared" si="6"/>
        <v/>
      </c>
      <c r="BJ39" s="482" t="str">
        <f t="shared" si="7"/>
        <v/>
      </c>
    </row>
    <row r="40" spans="1:62">
      <c r="A40" s="44" t="str">
        <f>MATRIX!A40</f>
        <v>LAB GRUPPEN</v>
      </c>
      <c r="B40" s="307" t="str">
        <f>IF(MATRIX!B40&lt;&gt;0,MATRIX!B40,"-")</f>
        <v>C20:8X</v>
      </c>
      <c r="D40" s="142"/>
      <c r="E40" s="314" t="str">
        <f t="shared" ref="E40:E71" si="16">IF(OR(ISBLANK(D40),NOT(ISNUMBER(D40))),"",ES)</f>
        <v/>
      </c>
      <c r="F40" s="379"/>
      <c r="G40" s="380" t="str">
        <f>'Hi-Z'!M40</f>
        <v/>
      </c>
      <c r="H40" s="478"/>
      <c r="I40" s="385"/>
      <c r="J40" s="479"/>
      <c r="K40" s="2"/>
      <c r="L40" s="385"/>
      <c r="M40" s="2"/>
      <c r="N40" s="385"/>
      <c r="O40" s="2"/>
      <c r="P40" s="466" t="str">
        <f t="shared" si="15"/>
        <v/>
      </c>
      <c r="Q40" s="384"/>
      <c r="R40" s="466" t="str">
        <f>IF(ISNUMBER(N40), N40, IF(ISNUMBER(G40), 'Hi-Z-INPUT'!$K$19, ""))</f>
        <v/>
      </c>
      <c r="S40" s="310"/>
      <c r="T40" s="171"/>
      <c r="U40" s="70" t="str">
        <f>IF(AND(ISNUMBER($P40),$P40&lt;&gt;0),EXTRA!CA40,'Hi-Z'!O40)</f>
        <v>-</v>
      </c>
      <c r="W40" s="327" t="str">
        <f>IF(AND(ISNUMBER($P40),$P40&lt;&gt;0),EXTRA!CC40,'Hi-Z'!Q40)</f>
        <v>-</v>
      </c>
      <c r="X40" s="328" t="str">
        <f t="shared" ref="X40:X71" si="17">IF(ISNUMBER(W40),KP,"")</f>
        <v/>
      </c>
      <c r="Z40" s="66" t="str">
        <f>IF(AND(ISNUMBER($P40),$P40&lt;&gt;0),EXTRA!CH40,'Hi-Z'!T40)</f>
        <v/>
      </c>
      <c r="AA40" s="65" t="str">
        <f t="shared" si="8"/>
        <v/>
      </c>
      <c r="AB40" s="329" t="str">
        <f>IF(AND(ISNUMBER($P40),$P40&lt;&gt;0),EXTRA!CJ40,'Hi-Z'!V40)</f>
        <v/>
      </c>
      <c r="AC40" s="124" t="str">
        <f t="shared" si="9"/>
        <v/>
      </c>
      <c r="AE40" s="104" t="str">
        <f>IF(AND(ISNUMBER($P40),$P40&lt;&gt;0),EXTRA!CL40,'Hi-Z'!X40)</f>
        <v/>
      </c>
      <c r="AF40" s="44" t="str">
        <f t="shared" si="10"/>
        <v/>
      </c>
      <c r="AH40" s="85" t="str">
        <f>IF(AND(ISNUMBER($P40),$P40&lt;&gt;0),IF(MV&lt;200,EXTRA!CN40,EXTRA!CR40),IF(MV&lt;200,'Hi-Z'!Z40,'Hi-Z'!AD40))</f>
        <v/>
      </c>
      <c r="AI40" s="84" t="str">
        <f t="shared" si="11"/>
        <v/>
      </c>
      <c r="AJ40" s="322" t="str">
        <f>IF(AND(ISNUMBER($P40),$P40&lt;&gt;0),IF(MV&lt;200,EXTRA!CP40,EXTRA!CT40),IF(MV&lt;200,'Hi-Z'!AB40,'Hi-Z'!AF40))</f>
        <v/>
      </c>
      <c r="AK40" s="106" t="str">
        <f t="shared" si="12"/>
        <v/>
      </c>
      <c r="AM40" s="313" t="str">
        <f>IF(AND(ISNUMBER($P40),$P40&lt;&gt;0),EXTRA!DR40,'Hi-Z'!AZ40)</f>
        <v/>
      </c>
      <c r="AN40" s="290" t="str">
        <f t="shared" si="13"/>
        <v/>
      </c>
      <c r="AO40" s="315" t="str">
        <f>IF(AND(ISNUMBER($P40),$P40&lt;&gt;0),EXTRA!DT40,'Hi-Z'!BB40)</f>
        <v/>
      </c>
      <c r="AP40" s="292" t="str">
        <f t="shared" si="14"/>
        <v/>
      </c>
      <c r="AR40" s="330" t="str">
        <f>IF(AND(ISNUMBER($P40),$P40&lt;&gt;0),EXTRA!CZ40,'Hi-Z'!AH40)</f>
        <v/>
      </c>
      <c r="AT40" s="335" t="str">
        <f>IF(AND(ISNUMBER(AV40),AV40&lt;&gt;0),"",IF(AND(ISNUMBER($P40),$P40&lt;&gt;0),'Hi-Z-INPUT'!$K$7*'Hi-Z-INPUT'!$K$11,'Hi-Z'!AJ40))</f>
        <v/>
      </c>
      <c r="AU40" s="172"/>
      <c r="AV40" s="163"/>
      <c r="AW40" s="343"/>
      <c r="AY40" s="333" t="str">
        <f>IF(AND(ISNUMBER($P40),$P40&lt;&gt;0),EXTRA!DX40,'Hi-Z'!BF40)</f>
        <v/>
      </c>
      <c r="AZ40" s="334" t="str">
        <f t="shared" ref="AZ40:AZ71" si="18">IF(ISNUMBER(AY40),ES,"")</f>
        <v/>
      </c>
      <c r="BB40" s="332" t="str">
        <f>IF(AND(ISNUMBER($P40),$P40&lt;&gt;0),EXTRA!DO40,'Hi-Z'!AW40)</f>
        <v/>
      </c>
      <c r="BC40" s="347" t="str">
        <f t="shared" ref="BC40:BC71" si="19">IF(ISNUMBER(BB40),ES,"")</f>
        <v/>
      </c>
      <c r="BE40" s="348" t="str">
        <f t="shared" ref="BE40:BE71" si="20">IF(OR(ISNUMBER(AY40),AND(ISNUMBER(P40),P40&lt;&gt;0)),IF(ISNUMBER(AY40+BB40),AY40+BB40,"n/a"),"")</f>
        <v/>
      </c>
      <c r="BF40" s="328" t="str">
        <f t="shared" ref="BF40:BF71" si="21">IF(ISNUMBER(BE40),ES,"")</f>
        <v/>
      </c>
      <c r="BI40" s="480" t="str">
        <f t="shared" si="6"/>
        <v/>
      </c>
      <c r="BJ40" s="482" t="str">
        <f t="shared" ref="BJ40:BJ71" si="22">IF(ISNUMBER(BI40),ES,"")</f>
        <v/>
      </c>
    </row>
    <row r="41" spans="1:62">
      <c r="A41" s="44" t="str">
        <f>MATRIX!A41</f>
        <v>LAB GRUPPEN</v>
      </c>
      <c r="B41" s="307" t="str">
        <f>IF(MATRIX!B41&lt;&gt;0,MATRIX!B41,"-")</f>
        <v>C16:4</v>
      </c>
      <c r="D41" s="142"/>
      <c r="E41" s="314" t="str">
        <f t="shared" si="16"/>
        <v/>
      </c>
      <c r="F41" s="379"/>
      <c r="G41" s="380" t="str">
        <f>'Hi-Z'!M41</f>
        <v/>
      </c>
      <c r="H41" s="478"/>
      <c r="I41" s="385"/>
      <c r="J41" s="479"/>
      <c r="K41" s="2"/>
      <c r="L41" s="385"/>
      <c r="M41" s="2"/>
      <c r="N41" s="385"/>
      <c r="O41" s="2"/>
      <c r="P41" s="466" t="str">
        <f t="shared" si="15"/>
        <v/>
      </c>
      <c r="Q41" s="384"/>
      <c r="R41" s="466" t="str">
        <f>IF(ISNUMBER(N41), N41, IF(ISNUMBER(G41), 'Hi-Z-INPUT'!$K$19, ""))</f>
        <v/>
      </c>
      <c r="S41" s="310"/>
      <c r="T41" s="171"/>
      <c r="U41" s="70" t="str">
        <f>IF(AND(ISNUMBER($P41),$P41&lt;&gt;0),EXTRA!CA41,'Hi-Z'!O41)</f>
        <v>-</v>
      </c>
      <c r="W41" s="327" t="str">
        <f>IF(AND(ISNUMBER($P41),$P41&lt;&gt;0),EXTRA!CC41,'Hi-Z'!Q41)</f>
        <v>-</v>
      </c>
      <c r="X41" s="328" t="str">
        <f t="shared" si="17"/>
        <v/>
      </c>
      <c r="Z41" s="66" t="str">
        <f>IF(AND(ISNUMBER($P41),$P41&lt;&gt;0),EXTRA!CH41,'Hi-Z'!T41)</f>
        <v/>
      </c>
      <c r="AA41" s="65" t="str">
        <f t="shared" si="8"/>
        <v/>
      </c>
      <c r="AB41" s="329" t="str">
        <f>IF(AND(ISNUMBER($P41),$P41&lt;&gt;0),EXTRA!CJ41,'Hi-Z'!V41)</f>
        <v/>
      </c>
      <c r="AC41" s="124" t="str">
        <f t="shared" si="9"/>
        <v/>
      </c>
      <c r="AE41" s="104" t="str">
        <f>IF(AND(ISNUMBER($P41),$P41&lt;&gt;0),EXTRA!CL41,'Hi-Z'!X41)</f>
        <v/>
      </c>
      <c r="AF41" s="44" t="str">
        <f t="shared" si="10"/>
        <v/>
      </c>
      <c r="AH41" s="85" t="str">
        <f>IF(AND(ISNUMBER($P41),$P41&lt;&gt;0),IF(MV&lt;200,EXTRA!CN41,EXTRA!CR41),IF(MV&lt;200,'Hi-Z'!Z41,'Hi-Z'!AD41))</f>
        <v/>
      </c>
      <c r="AI41" s="84" t="str">
        <f t="shared" si="11"/>
        <v/>
      </c>
      <c r="AJ41" s="322" t="str">
        <f>IF(AND(ISNUMBER($P41),$P41&lt;&gt;0),IF(MV&lt;200,EXTRA!CP41,EXTRA!CT41),IF(MV&lt;200,'Hi-Z'!AB41,'Hi-Z'!AF41))</f>
        <v/>
      </c>
      <c r="AK41" s="106" t="str">
        <f t="shared" si="12"/>
        <v/>
      </c>
      <c r="AM41" s="313" t="str">
        <f>IF(AND(ISNUMBER($P41),$P41&lt;&gt;0),EXTRA!DR41,'Hi-Z'!AZ41)</f>
        <v/>
      </c>
      <c r="AN41" s="290" t="str">
        <f t="shared" si="13"/>
        <v/>
      </c>
      <c r="AO41" s="315" t="str">
        <f>IF(AND(ISNUMBER($P41),$P41&lt;&gt;0),EXTRA!DT41,'Hi-Z'!BB41)</f>
        <v/>
      </c>
      <c r="AP41" s="292" t="str">
        <f t="shared" si="14"/>
        <v/>
      </c>
      <c r="AR41" s="330" t="str">
        <f>IF(AND(ISNUMBER($P41),$P41&lt;&gt;0),EXTRA!CZ41,'Hi-Z'!AH41)</f>
        <v/>
      </c>
      <c r="AT41" s="335" t="str">
        <f>IF(AND(ISNUMBER(AV41),AV41&lt;&gt;0),"",IF(AND(ISNUMBER($P41),$P41&lt;&gt;0),'Hi-Z-INPUT'!$K$7*'Hi-Z-INPUT'!$K$11,'Hi-Z'!AJ41))</f>
        <v/>
      </c>
      <c r="AU41" s="172"/>
      <c r="AV41" s="163"/>
      <c r="AW41" s="343"/>
      <c r="AY41" s="333" t="str">
        <f>IF(AND(ISNUMBER($P41),$P41&lt;&gt;0),EXTRA!DX41,'Hi-Z'!BF41)</f>
        <v/>
      </c>
      <c r="AZ41" s="334" t="str">
        <f t="shared" si="18"/>
        <v/>
      </c>
      <c r="BB41" s="332" t="str">
        <f>IF(AND(ISNUMBER($P41),$P41&lt;&gt;0),EXTRA!DO41,'Hi-Z'!AW41)</f>
        <v/>
      </c>
      <c r="BC41" s="347" t="str">
        <f t="shared" si="19"/>
        <v/>
      </c>
      <c r="BE41" s="348" t="str">
        <f t="shared" si="20"/>
        <v/>
      </c>
      <c r="BF41" s="328" t="str">
        <f t="shared" si="21"/>
        <v/>
      </c>
      <c r="BI41" s="480" t="str">
        <f t="shared" si="6"/>
        <v/>
      </c>
      <c r="BJ41" s="482" t="str">
        <f t="shared" si="22"/>
        <v/>
      </c>
    </row>
    <row r="42" spans="1:62">
      <c r="A42" s="44" t="str">
        <f>MATRIX!A42</f>
        <v>LAB GRUPPEN</v>
      </c>
      <c r="B42" s="307" t="str">
        <f>IF(MATRIX!B42&lt;&gt;0,MATRIX!B42,"-")</f>
        <v>C28:4</v>
      </c>
      <c r="D42" s="142"/>
      <c r="E42" s="314" t="str">
        <f t="shared" si="16"/>
        <v/>
      </c>
      <c r="F42" s="379"/>
      <c r="G42" s="380" t="str">
        <f>'Hi-Z'!M42</f>
        <v/>
      </c>
      <c r="H42" s="478"/>
      <c r="I42" s="385"/>
      <c r="J42" s="479"/>
      <c r="K42" s="2"/>
      <c r="L42" s="385"/>
      <c r="M42" s="2"/>
      <c r="N42" s="385"/>
      <c r="O42" s="2"/>
      <c r="P42" s="466" t="str">
        <f t="shared" si="15"/>
        <v/>
      </c>
      <c r="Q42" s="384"/>
      <c r="R42" s="466" t="str">
        <f>IF(ISNUMBER(N42), N42, IF(ISNUMBER(G42), 'Hi-Z-INPUT'!$K$19, ""))</f>
        <v/>
      </c>
      <c r="S42" s="310"/>
      <c r="T42" s="171"/>
      <c r="U42" s="70" t="str">
        <f>IF(AND(ISNUMBER($P42),$P42&lt;&gt;0),EXTRA!CA42,'Hi-Z'!O42)</f>
        <v>-</v>
      </c>
      <c r="W42" s="327" t="str">
        <f>IF(AND(ISNUMBER($P42),$P42&lt;&gt;0),EXTRA!CC42,'Hi-Z'!Q42)</f>
        <v>-</v>
      </c>
      <c r="X42" s="328" t="str">
        <f t="shared" si="17"/>
        <v/>
      </c>
      <c r="Z42" s="66" t="str">
        <f>IF(AND(ISNUMBER($P42),$P42&lt;&gt;0),EXTRA!CH42,'Hi-Z'!T42)</f>
        <v/>
      </c>
      <c r="AA42" s="65" t="str">
        <f t="shared" si="8"/>
        <v/>
      </c>
      <c r="AB42" s="329" t="str">
        <f>IF(AND(ISNUMBER($P42),$P42&lt;&gt;0),EXTRA!CJ42,'Hi-Z'!V42)</f>
        <v/>
      </c>
      <c r="AC42" s="124" t="str">
        <f t="shared" si="9"/>
        <v/>
      </c>
      <c r="AE42" s="104" t="str">
        <f>IF(AND(ISNUMBER($P42),$P42&lt;&gt;0),EXTRA!CL42,'Hi-Z'!X42)</f>
        <v/>
      </c>
      <c r="AF42" s="44" t="str">
        <f t="shared" si="10"/>
        <v/>
      </c>
      <c r="AH42" s="85" t="str">
        <f>IF(AND(ISNUMBER($P42),$P42&lt;&gt;0),IF(MV&lt;200,EXTRA!CN42,EXTRA!CR42),IF(MV&lt;200,'Hi-Z'!Z42,'Hi-Z'!AD42))</f>
        <v/>
      </c>
      <c r="AI42" s="84" t="str">
        <f t="shared" si="11"/>
        <v/>
      </c>
      <c r="AJ42" s="322" t="str">
        <f>IF(AND(ISNUMBER($P42),$P42&lt;&gt;0),IF(MV&lt;200,EXTRA!CP42,EXTRA!CT42),IF(MV&lt;200,'Hi-Z'!AB42,'Hi-Z'!AF42))</f>
        <v/>
      </c>
      <c r="AK42" s="106" t="str">
        <f t="shared" si="12"/>
        <v/>
      </c>
      <c r="AM42" s="313" t="str">
        <f>IF(AND(ISNUMBER($P42),$P42&lt;&gt;0),EXTRA!DR42,'Hi-Z'!AZ42)</f>
        <v/>
      </c>
      <c r="AN42" s="290" t="str">
        <f t="shared" si="13"/>
        <v/>
      </c>
      <c r="AO42" s="315" t="str">
        <f>IF(AND(ISNUMBER($P42),$P42&lt;&gt;0),EXTRA!DT42,'Hi-Z'!BB42)</f>
        <v/>
      </c>
      <c r="AP42" s="292" t="str">
        <f t="shared" si="14"/>
        <v/>
      </c>
      <c r="AR42" s="330" t="str">
        <f>IF(AND(ISNUMBER($P42),$P42&lt;&gt;0),EXTRA!CZ42,'Hi-Z'!AH42)</f>
        <v/>
      </c>
      <c r="AT42" s="335" t="str">
        <f>IF(AND(ISNUMBER(AV42),AV42&lt;&gt;0),"",IF(AND(ISNUMBER($P42),$P42&lt;&gt;0),'Hi-Z-INPUT'!$K$7*'Hi-Z-INPUT'!$K$11,'Hi-Z'!AJ42))</f>
        <v/>
      </c>
      <c r="AU42" s="172"/>
      <c r="AV42" s="163"/>
      <c r="AW42" s="343"/>
      <c r="AY42" s="333" t="str">
        <f>IF(AND(ISNUMBER($P42),$P42&lt;&gt;0),EXTRA!DX42,'Hi-Z'!BF42)</f>
        <v/>
      </c>
      <c r="AZ42" s="334" t="str">
        <f t="shared" si="18"/>
        <v/>
      </c>
      <c r="BB42" s="332" t="str">
        <f>IF(AND(ISNUMBER($P42),$P42&lt;&gt;0),EXTRA!DO42,'Hi-Z'!AW42)</f>
        <v/>
      </c>
      <c r="BC42" s="347" t="str">
        <f t="shared" si="19"/>
        <v/>
      </c>
      <c r="BE42" s="348" t="str">
        <f t="shared" si="20"/>
        <v/>
      </c>
      <c r="BF42" s="328" t="str">
        <f t="shared" si="21"/>
        <v/>
      </c>
      <c r="BI42" s="480" t="str">
        <f t="shared" si="6"/>
        <v/>
      </c>
      <c r="BJ42" s="482" t="str">
        <f t="shared" si="22"/>
        <v/>
      </c>
    </row>
    <row r="43" spans="1:62">
      <c r="A43" s="44" t="str">
        <f>MATRIX!A43</f>
        <v>LAB GRUPPEN</v>
      </c>
      <c r="B43" s="307" t="str">
        <f>IF(MATRIX!B43&lt;&gt;0,MATRIX!B43,"-")</f>
        <v>C48:4</v>
      </c>
      <c r="D43" s="142"/>
      <c r="E43" s="314" t="str">
        <f t="shared" si="16"/>
        <v/>
      </c>
      <c r="F43" s="379"/>
      <c r="G43" s="380" t="str">
        <f>'Hi-Z'!M43</f>
        <v/>
      </c>
      <c r="H43" s="478"/>
      <c r="I43" s="385"/>
      <c r="J43" s="479"/>
      <c r="K43" s="2"/>
      <c r="L43" s="385"/>
      <c r="M43" s="2"/>
      <c r="N43" s="385"/>
      <c r="O43" s="2"/>
      <c r="P43" s="466" t="str">
        <f t="shared" si="15"/>
        <v/>
      </c>
      <c r="Q43" s="384"/>
      <c r="R43" s="466" t="str">
        <f>IF(ISNUMBER(N43), N43, IF(ISNUMBER(G43), 'Hi-Z-INPUT'!$K$19, ""))</f>
        <v/>
      </c>
      <c r="S43" s="310"/>
      <c r="T43" s="171"/>
      <c r="U43" s="70" t="str">
        <f>IF(AND(ISNUMBER($P43),$P43&lt;&gt;0),EXTRA!CA43,'Hi-Z'!O43)</f>
        <v>-</v>
      </c>
      <c r="W43" s="327" t="str">
        <f>IF(AND(ISNUMBER($P43),$P43&lt;&gt;0),EXTRA!CC43,'Hi-Z'!Q43)</f>
        <v>-</v>
      </c>
      <c r="X43" s="328" t="str">
        <f t="shared" si="17"/>
        <v/>
      </c>
      <c r="Z43" s="66" t="str">
        <f>IF(AND(ISNUMBER($P43),$P43&lt;&gt;0),EXTRA!CH43,'Hi-Z'!T43)</f>
        <v/>
      </c>
      <c r="AA43" s="65" t="str">
        <f t="shared" si="8"/>
        <v/>
      </c>
      <c r="AB43" s="329" t="str">
        <f>IF(AND(ISNUMBER($P43),$P43&lt;&gt;0),EXTRA!CJ43,'Hi-Z'!V43)</f>
        <v/>
      </c>
      <c r="AC43" s="124" t="str">
        <f t="shared" si="9"/>
        <v/>
      </c>
      <c r="AE43" s="104" t="str">
        <f>IF(AND(ISNUMBER($P43),$P43&lt;&gt;0),EXTRA!CL43,'Hi-Z'!X43)</f>
        <v/>
      </c>
      <c r="AF43" s="44" t="str">
        <f t="shared" si="10"/>
        <v/>
      </c>
      <c r="AH43" s="85" t="str">
        <f>IF(AND(ISNUMBER($P43),$P43&lt;&gt;0),IF(MV&lt;200,EXTRA!CN43,EXTRA!CR43),IF(MV&lt;200,'Hi-Z'!Z43,'Hi-Z'!AD43))</f>
        <v/>
      </c>
      <c r="AI43" s="84" t="str">
        <f t="shared" si="11"/>
        <v/>
      </c>
      <c r="AJ43" s="322" t="str">
        <f>IF(AND(ISNUMBER($P43),$P43&lt;&gt;0),IF(MV&lt;200,EXTRA!CP43,EXTRA!CT43),IF(MV&lt;200,'Hi-Z'!AB43,'Hi-Z'!AF43))</f>
        <v/>
      </c>
      <c r="AK43" s="106" t="str">
        <f t="shared" si="12"/>
        <v/>
      </c>
      <c r="AM43" s="313" t="str">
        <f>IF(AND(ISNUMBER($P43),$P43&lt;&gt;0),EXTRA!DR43,'Hi-Z'!AZ43)</f>
        <v/>
      </c>
      <c r="AN43" s="290" t="str">
        <f t="shared" si="13"/>
        <v/>
      </c>
      <c r="AO43" s="315" t="str">
        <f>IF(AND(ISNUMBER($P43),$P43&lt;&gt;0),EXTRA!DT43,'Hi-Z'!BB43)</f>
        <v/>
      </c>
      <c r="AP43" s="292" t="str">
        <f t="shared" si="14"/>
        <v/>
      </c>
      <c r="AR43" s="330" t="str">
        <f>IF(AND(ISNUMBER($P43),$P43&lt;&gt;0),EXTRA!CZ43,'Hi-Z'!AH43)</f>
        <v/>
      </c>
      <c r="AT43" s="335" t="str">
        <f>IF(AND(ISNUMBER(AV43),AV43&lt;&gt;0),"",IF(AND(ISNUMBER($P43),$P43&lt;&gt;0),'Hi-Z-INPUT'!$K$7*'Hi-Z-INPUT'!$K$11,'Hi-Z'!AJ43))</f>
        <v/>
      </c>
      <c r="AU43" s="172"/>
      <c r="AV43" s="163"/>
      <c r="AW43" s="343"/>
      <c r="AY43" s="333" t="str">
        <f>IF(AND(ISNUMBER($P43),$P43&lt;&gt;0),EXTRA!DX43,'Hi-Z'!BF43)</f>
        <v/>
      </c>
      <c r="AZ43" s="334" t="str">
        <f t="shared" si="18"/>
        <v/>
      </c>
      <c r="BB43" s="332" t="str">
        <f>IF(AND(ISNUMBER($P43),$P43&lt;&gt;0),EXTRA!DO43,'Hi-Z'!AW43)</f>
        <v/>
      </c>
      <c r="BC43" s="347" t="str">
        <f t="shared" si="19"/>
        <v/>
      </c>
      <c r="BE43" s="348" t="str">
        <f t="shared" si="20"/>
        <v/>
      </c>
      <c r="BF43" s="328" t="str">
        <f t="shared" si="21"/>
        <v/>
      </c>
      <c r="BI43" s="480" t="str">
        <f t="shared" si="6"/>
        <v/>
      </c>
      <c r="BJ43" s="482" t="str">
        <f t="shared" si="22"/>
        <v/>
      </c>
    </row>
    <row r="44" spans="1:62">
      <c r="A44" s="44" t="str">
        <f>MATRIX!A44</f>
        <v>LAB GRUPPEN</v>
      </c>
      <c r="B44" s="307" t="str">
        <f>IF(MATRIX!B44&lt;&gt;0,MATRIX!B44,"-")</f>
        <v>C68:4</v>
      </c>
      <c r="D44" s="142"/>
      <c r="E44" s="314" t="str">
        <f t="shared" si="16"/>
        <v/>
      </c>
      <c r="F44" s="379"/>
      <c r="G44" s="380" t="str">
        <f>'Hi-Z'!M44</f>
        <v/>
      </c>
      <c r="H44" s="478"/>
      <c r="I44" s="385"/>
      <c r="J44" s="479"/>
      <c r="K44" s="2"/>
      <c r="L44" s="385"/>
      <c r="M44" s="2"/>
      <c r="N44" s="385"/>
      <c r="O44" s="2"/>
      <c r="P44" s="466" t="str">
        <f t="shared" si="15"/>
        <v/>
      </c>
      <c r="Q44" s="384"/>
      <c r="R44" s="466" t="str">
        <f>IF(ISNUMBER(N44), N44, IF(ISNUMBER(G44), 'Hi-Z-INPUT'!$K$19, ""))</f>
        <v/>
      </c>
      <c r="S44" s="310"/>
      <c r="T44" s="171"/>
      <c r="U44" s="70" t="str">
        <f>IF(AND(ISNUMBER($P44),$P44&lt;&gt;0),EXTRA!CA44,'Hi-Z'!O44)</f>
        <v>-</v>
      </c>
      <c r="W44" s="327" t="str">
        <f>IF(AND(ISNUMBER($P44),$P44&lt;&gt;0),EXTRA!CC44,'Hi-Z'!Q44)</f>
        <v>-</v>
      </c>
      <c r="X44" s="328" t="str">
        <f t="shared" si="17"/>
        <v/>
      </c>
      <c r="Z44" s="66" t="str">
        <f>IF(AND(ISNUMBER($P44),$P44&lt;&gt;0),EXTRA!CH44,'Hi-Z'!T44)</f>
        <v/>
      </c>
      <c r="AA44" s="65" t="str">
        <f t="shared" si="8"/>
        <v/>
      </c>
      <c r="AB44" s="329" t="str">
        <f>IF(AND(ISNUMBER($P44),$P44&lt;&gt;0),EXTRA!CJ44,'Hi-Z'!V44)</f>
        <v/>
      </c>
      <c r="AC44" s="124" t="str">
        <f t="shared" si="9"/>
        <v/>
      </c>
      <c r="AE44" s="104" t="str">
        <f>IF(AND(ISNUMBER($P44),$P44&lt;&gt;0),EXTRA!CL44,'Hi-Z'!X44)</f>
        <v/>
      </c>
      <c r="AF44" s="44" t="str">
        <f t="shared" si="10"/>
        <v/>
      </c>
      <c r="AH44" s="85" t="str">
        <f>IF(AND(ISNUMBER($P44),$P44&lt;&gt;0),IF(MV&lt;200,EXTRA!CN44,EXTRA!CR44),IF(MV&lt;200,'Hi-Z'!Z44,'Hi-Z'!AD44))</f>
        <v/>
      </c>
      <c r="AI44" s="84" t="str">
        <f t="shared" si="11"/>
        <v/>
      </c>
      <c r="AJ44" s="322" t="str">
        <f>IF(AND(ISNUMBER($P44),$P44&lt;&gt;0),IF(MV&lt;200,EXTRA!CP44,EXTRA!CT44),IF(MV&lt;200,'Hi-Z'!AB44,'Hi-Z'!AF44))</f>
        <v/>
      </c>
      <c r="AK44" s="106" t="str">
        <f t="shared" si="12"/>
        <v/>
      </c>
      <c r="AM44" s="313" t="str">
        <f>IF(AND(ISNUMBER($P44),$P44&lt;&gt;0),EXTRA!DR44,'Hi-Z'!AZ44)</f>
        <v/>
      </c>
      <c r="AN44" s="290" t="str">
        <f t="shared" si="13"/>
        <v/>
      </c>
      <c r="AO44" s="315" t="str">
        <f>IF(AND(ISNUMBER($P44),$P44&lt;&gt;0),EXTRA!DT44,'Hi-Z'!BB44)</f>
        <v/>
      </c>
      <c r="AP44" s="292" t="str">
        <f t="shared" si="14"/>
        <v/>
      </c>
      <c r="AR44" s="330" t="str">
        <f>IF(AND(ISNUMBER($P44),$P44&lt;&gt;0),EXTRA!CZ44,'Hi-Z'!AH44)</f>
        <v/>
      </c>
      <c r="AT44" s="335" t="str">
        <f>IF(AND(ISNUMBER(AV44),AV44&lt;&gt;0),"",IF(AND(ISNUMBER($P44),$P44&lt;&gt;0),'Hi-Z-INPUT'!$K$7*'Hi-Z-INPUT'!$K$11,'Hi-Z'!AJ44))</f>
        <v/>
      </c>
      <c r="AU44" s="172"/>
      <c r="AV44" s="163"/>
      <c r="AW44" s="343"/>
      <c r="AY44" s="333" t="str">
        <f>IF(AND(ISNUMBER($P44),$P44&lt;&gt;0),EXTRA!DX44,'Hi-Z'!BF44)</f>
        <v/>
      </c>
      <c r="AZ44" s="334" t="str">
        <f t="shared" si="18"/>
        <v/>
      </c>
      <c r="BB44" s="332" t="str">
        <f>IF(AND(ISNUMBER($P44),$P44&lt;&gt;0),EXTRA!DO44,'Hi-Z'!AW44)</f>
        <v/>
      </c>
      <c r="BC44" s="347" t="str">
        <f t="shared" si="19"/>
        <v/>
      </c>
      <c r="BE44" s="348" t="str">
        <f t="shared" si="20"/>
        <v/>
      </c>
      <c r="BF44" s="328" t="str">
        <f t="shared" si="21"/>
        <v/>
      </c>
      <c r="BI44" s="480" t="str">
        <f t="shared" si="6"/>
        <v/>
      </c>
      <c r="BJ44" s="482" t="str">
        <f t="shared" si="22"/>
        <v/>
      </c>
    </row>
    <row r="45" spans="1:62">
      <c r="A45" s="44" t="str">
        <f>MATRIX!A45</f>
        <v>LAB GRUPPEN</v>
      </c>
      <c r="B45" s="307" t="str">
        <f>IF(MATRIX!B45&lt;&gt;0,MATRIX!B45,"-")</f>
        <v>C88:4</v>
      </c>
      <c r="D45" s="142"/>
      <c r="E45" s="314" t="str">
        <f t="shared" si="16"/>
        <v/>
      </c>
      <c r="F45" s="379"/>
      <c r="G45" s="380" t="str">
        <f>'Hi-Z'!M45</f>
        <v/>
      </c>
      <c r="H45" s="478"/>
      <c r="I45" s="385"/>
      <c r="J45" s="479"/>
      <c r="K45" s="2"/>
      <c r="L45" s="385"/>
      <c r="M45" s="2"/>
      <c r="N45" s="385"/>
      <c r="O45" s="2"/>
      <c r="P45" s="466" t="str">
        <f t="shared" si="15"/>
        <v/>
      </c>
      <c r="Q45" s="384"/>
      <c r="R45" s="466" t="str">
        <f>IF(ISNUMBER(N45), N45, IF(ISNUMBER(G45), 'Hi-Z-INPUT'!$K$19, ""))</f>
        <v/>
      </c>
      <c r="S45" s="310"/>
      <c r="T45" s="171"/>
      <c r="U45" s="70" t="str">
        <f>IF(AND(ISNUMBER($P45),$P45&lt;&gt;0),EXTRA!CA45,'Hi-Z'!O45)</f>
        <v>-</v>
      </c>
      <c r="W45" s="327" t="str">
        <f>IF(AND(ISNUMBER($P45),$P45&lt;&gt;0),EXTRA!CC45,'Hi-Z'!Q45)</f>
        <v>-</v>
      </c>
      <c r="X45" s="328" t="str">
        <f t="shared" si="17"/>
        <v/>
      </c>
      <c r="Z45" s="66" t="str">
        <f>IF(AND(ISNUMBER($P45),$P45&lt;&gt;0),EXTRA!CH45,'Hi-Z'!T45)</f>
        <v/>
      </c>
      <c r="AA45" s="65" t="str">
        <f t="shared" si="8"/>
        <v/>
      </c>
      <c r="AB45" s="329" t="str">
        <f>IF(AND(ISNUMBER($P45),$P45&lt;&gt;0),EXTRA!CJ45,'Hi-Z'!V45)</f>
        <v/>
      </c>
      <c r="AC45" s="124" t="str">
        <f t="shared" si="9"/>
        <v/>
      </c>
      <c r="AE45" s="104" t="str">
        <f>IF(AND(ISNUMBER($P45),$P45&lt;&gt;0),EXTRA!CL45,'Hi-Z'!X45)</f>
        <v/>
      </c>
      <c r="AF45" s="44" t="str">
        <f t="shared" si="10"/>
        <v/>
      </c>
      <c r="AH45" s="85" t="str">
        <f>IF(AND(ISNUMBER($P45),$P45&lt;&gt;0),IF(MV&lt;200,EXTRA!CN45,EXTRA!CR45),IF(MV&lt;200,'Hi-Z'!Z45,'Hi-Z'!AD45))</f>
        <v/>
      </c>
      <c r="AI45" s="84" t="str">
        <f t="shared" si="11"/>
        <v/>
      </c>
      <c r="AJ45" s="322" t="str">
        <f>IF(AND(ISNUMBER($P45),$P45&lt;&gt;0),IF(MV&lt;200,EXTRA!CP45,EXTRA!CT45),IF(MV&lt;200,'Hi-Z'!AB45,'Hi-Z'!AF45))</f>
        <v/>
      </c>
      <c r="AK45" s="106" t="str">
        <f t="shared" si="12"/>
        <v/>
      </c>
      <c r="AM45" s="313" t="str">
        <f>IF(AND(ISNUMBER($P45),$P45&lt;&gt;0),EXTRA!DR45,'Hi-Z'!AZ45)</f>
        <v/>
      </c>
      <c r="AN45" s="290" t="str">
        <f t="shared" si="13"/>
        <v/>
      </c>
      <c r="AO45" s="315" t="str">
        <f>IF(AND(ISNUMBER($P45),$P45&lt;&gt;0),EXTRA!DT45,'Hi-Z'!BB45)</f>
        <v/>
      </c>
      <c r="AP45" s="292" t="str">
        <f t="shared" si="14"/>
        <v/>
      </c>
      <c r="AR45" s="330" t="str">
        <f>IF(AND(ISNUMBER($P45),$P45&lt;&gt;0),EXTRA!CZ45,'Hi-Z'!AH45)</f>
        <v/>
      </c>
      <c r="AT45" s="335" t="str">
        <f>IF(AND(ISNUMBER(AV45),AV45&lt;&gt;0),"",IF(AND(ISNUMBER($P45),$P45&lt;&gt;0),'Hi-Z-INPUT'!$K$7*'Hi-Z-INPUT'!$K$11,'Hi-Z'!AJ45))</f>
        <v/>
      </c>
      <c r="AU45" s="172"/>
      <c r="AV45" s="163"/>
      <c r="AW45" s="343"/>
      <c r="AY45" s="333" t="str">
        <f>IF(AND(ISNUMBER($P45),$P45&lt;&gt;0),EXTRA!DX45,'Hi-Z'!BF45)</f>
        <v/>
      </c>
      <c r="AZ45" s="334" t="str">
        <f t="shared" si="18"/>
        <v/>
      </c>
      <c r="BB45" s="332" t="str">
        <f>IF(AND(ISNUMBER($P45),$P45&lt;&gt;0),EXTRA!DO45,'Hi-Z'!AW45)</f>
        <v/>
      </c>
      <c r="BC45" s="347" t="str">
        <f t="shared" si="19"/>
        <v/>
      </c>
      <c r="BE45" s="348" t="str">
        <f t="shared" si="20"/>
        <v/>
      </c>
      <c r="BF45" s="328" t="str">
        <f t="shared" si="21"/>
        <v/>
      </c>
      <c r="BI45" s="480" t="str">
        <f t="shared" si="6"/>
        <v/>
      </c>
      <c r="BJ45" s="482" t="str">
        <f t="shared" si="22"/>
        <v/>
      </c>
    </row>
    <row r="46" spans="1:62">
      <c r="A46" s="44" t="str">
        <f>MATRIX!A46</f>
        <v>LAB GRUPPEN</v>
      </c>
      <c r="B46" s="307" t="str">
        <f>IF(MATRIX!B46&lt;&gt;0,MATRIX!B46,"-")</f>
        <v>FP 2400Q</v>
      </c>
      <c r="D46" s="142"/>
      <c r="E46" s="314" t="str">
        <f t="shared" si="16"/>
        <v/>
      </c>
      <c r="F46" s="379"/>
      <c r="G46" s="380" t="str">
        <f>'Hi-Z'!M46</f>
        <v/>
      </c>
      <c r="H46" s="478"/>
      <c r="I46" s="385"/>
      <c r="J46" s="479"/>
      <c r="K46" s="2"/>
      <c r="L46" s="385"/>
      <c r="M46" s="2"/>
      <c r="N46" s="385"/>
      <c r="O46" s="2"/>
      <c r="P46" s="466" t="str">
        <f t="shared" si="15"/>
        <v/>
      </c>
      <c r="Q46" s="384"/>
      <c r="R46" s="466" t="str">
        <f>IF(ISNUMBER(N46), N46, IF(ISNUMBER(G46), 'Hi-Z-INPUT'!$K$19, ""))</f>
        <v/>
      </c>
      <c r="S46" s="310"/>
      <c r="T46" s="171"/>
      <c r="U46" s="70" t="str">
        <f>IF(AND(ISNUMBER($P46),$P46&lt;&gt;0),EXTRA!CA46,'Hi-Z'!O46)</f>
        <v>-</v>
      </c>
      <c r="W46" s="327" t="str">
        <f>IF(AND(ISNUMBER($P46),$P46&lt;&gt;0),EXTRA!CC46,'Hi-Z'!Q46)</f>
        <v>-</v>
      </c>
      <c r="X46" s="328" t="str">
        <f t="shared" si="17"/>
        <v/>
      </c>
      <c r="Z46" s="66" t="str">
        <f>IF(AND(ISNUMBER($P46),$P46&lt;&gt;0),EXTRA!CH46,'Hi-Z'!T46)</f>
        <v/>
      </c>
      <c r="AA46" s="65" t="str">
        <f t="shared" si="8"/>
        <v/>
      </c>
      <c r="AB46" s="329" t="str">
        <f>IF(AND(ISNUMBER($P46),$P46&lt;&gt;0),EXTRA!CJ46,'Hi-Z'!V46)</f>
        <v/>
      </c>
      <c r="AC46" s="124" t="str">
        <f t="shared" si="9"/>
        <v/>
      </c>
      <c r="AE46" s="104" t="str">
        <f>IF(AND(ISNUMBER($P46),$P46&lt;&gt;0),EXTRA!CL46,'Hi-Z'!X46)</f>
        <v/>
      </c>
      <c r="AF46" s="44" t="str">
        <f t="shared" si="10"/>
        <v/>
      </c>
      <c r="AH46" s="85" t="str">
        <f>IF(AND(ISNUMBER($P46),$P46&lt;&gt;0),IF(MV&lt;200,EXTRA!CN46,EXTRA!CR46),IF(MV&lt;200,'Hi-Z'!Z46,'Hi-Z'!AD46))</f>
        <v/>
      </c>
      <c r="AI46" s="84" t="str">
        <f t="shared" si="11"/>
        <v/>
      </c>
      <c r="AJ46" s="322" t="str">
        <f>IF(AND(ISNUMBER($P46),$P46&lt;&gt;0),IF(MV&lt;200,EXTRA!CP46,EXTRA!CT46),IF(MV&lt;200,'Hi-Z'!AB46,'Hi-Z'!AF46))</f>
        <v/>
      </c>
      <c r="AK46" s="106" t="str">
        <f t="shared" si="12"/>
        <v/>
      </c>
      <c r="AM46" s="313" t="str">
        <f>IF(AND(ISNUMBER($P46),$P46&lt;&gt;0),EXTRA!DR46,'Hi-Z'!AZ46)</f>
        <v/>
      </c>
      <c r="AN46" s="290" t="str">
        <f t="shared" si="13"/>
        <v/>
      </c>
      <c r="AO46" s="315" t="str">
        <f>IF(AND(ISNUMBER($P46),$P46&lt;&gt;0),EXTRA!DT46,'Hi-Z'!BB46)</f>
        <v/>
      </c>
      <c r="AP46" s="292" t="str">
        <f t="shared" si="14"/>
        <v/>
      </c>
      <c r="AR46" s="330" t="str">
        <f>IF(AND(ISNUMBER($P46),$P46&lt;&gt;0),EXTRA!CZ46,'Hi-Z'!AH46)</f>
        <v/>
      </c>
      <c r="AT46" s="335" t="str">
        <f>IF(AND(ISNUMBER(AV46),AV46&lt;&gt;0),"",IF(AND(ISNUMBER($P46),$P46&lt;&gt;0),'Hi-Z-INPUT'!$K$7*'Hi-Z-INPUT'!$K$11,'Hi-Z'!AJ46))</f>
        <v/>
      </c>
      <c r="AU46" s="172"/>
      <c r="AV46" s="163"/>
      <c r="AW46" s="343"/>
      <c r="AY46" s="333" t="str">
        <f>IF(AND(ISNUMBER($P46),$P46&lt;&gt;0),EXTRA!DX46,'Hi-Z'!BF46)</f>
        <v/>
      </c>
      <c r="AZ46" s="334" t="str">
        <f t="shared" si="18"/>
        <v/>
      </c>
      <c r="BB46" s="332" t="str">
        <f>IF(AND(ISNUMBER($P46),$P46&lt;&gt;0),EXTRA!DO46,'Hi-Z'!AW46)</f>
        <v/>
      </c>
      <c r="BC46" s="347" t="str">
        <f t="shared" si="19"/>
        <v/>
      </c>
      <c r="BE46" s="348" t="str">
        <f t="shared" si="20"/>
        <v/>
      </c>
      <c r="BF46" s="328" t="str">
        <f t="shared" si="21"/>
        <v/>
      </c>
      <c r="BI46" s="480" t="str">
        <f t="shared" si="6"/>
        <v/>
      </c>
      <c r="BJ46" s="482" t="str">
        <f t="shared" si="22"/>
        <v/>
      </c>
    </row>
    <row r="47" spans="1:62">
      <c r="A47" s="44" t="str">
        <f>MATRIX!A47</f>
        <v>LAB GRUPPEN</v>
      </c>
      <c r="B47" s="307" t="str">
        <f>IF(MATRIX!B47&lt;&gt;0,MATRIX!B47,"-")</f>
        <v>FP 3400</v>
      </c>
      <c r="D47" s="142"/>
      <c r="E47" s="314" t="str">
        <f t="shared" si="16"/>
        <v/>
      </c>
      <c r="F47" s="379"/>
      <c r="G47" s="380" t="str">
        <f>'Hi-Z'!M47</f>
        <v/>
      </c>
      <c r="H47" s="478"/>
      <c r="I47" s="385"/>
      <c r="J47" s="479"/>
      <c r="K47" s="2"/>
      <c r="L47" s="385"/>
      <c r="M47" s="2"/>
      <c r="N47" s="385"/>
      <c r="O47" s="2"/>
      <c r="P47" s="466" t="str">
        <f t="shared" si="15"/>
        <v/>
      </c>
      <c r="Q47" s="384"/>
      <c r="R47" s="466" t="str">
        <f>IF(ISNUMBER(N47), N47, IF(ISNUMBER(G47), 'Hi-Z-INPUT'!$K$19, ""))</f>
        <v/>
      </c>
      <c r="S47" s="310"/>
      <c r="T47" s="171"/>
      <c r="U47" s="70" t="str">
        <f>IF(AND(ISNUMBER($P47),$P47&lt;&gt;0),EXTRA!CA47,'Hi-Z'!O47)</f>
        <v>-</v>
      </c>
      <c r="W47" s="327" t="str">
        <f>IF(AND(ISNUMBER($P47),$P47&lt;&gt;0),EXTRA!CC47,'Hi-Z'!Q47)</f>
        <v>-</v>
      </c>
      <c r="X47" s="328" t="str">
        <f t="shared" si="17"/>
        <v/>
      </c>
      <c r="Z47" s="66" t="str">
        <f>IF(AND(ISNUMBER($P47),$P47&lt;&gt;0),EXTRA!CH47,'Hi-Z'!T47)</f>
        <v/>
      </c>
      <c r="AA47" s="65" t="str">
        <f t="shared" si="8"/>
        <v/>
      </c>
      <c r="AB47" s="329" t="str">
        <f>IF(AND(ISNUMBER($P47),$P47&lt;&gt;0),EXTRA!CJ47,'Hi-Z'!V47)</f>
        <v/>
      </c>
      <c r="AC47" s="124" t="str">
        <f t="shared" si="9"/>
        <v/>
      </c>
      <c r="AE47" s="104" t="str">
        <f>IF(AND(ISNUMBER($P47),$P47&lt;&gt;0),EXTRA!CL47,'Hi-Z'!X47)</f>
        <v/>
      </c>
      <c r="AF47" s="44" t="str">
        <f t="shared" si="10"/>
        <v/>
      </c>
      <c r="AH47" s="85" t="str">
        <f>IF(AND(ISNUMBER($P47),$P47&lt;&gt;0),IF(MV&lt;200,EXTRA!CN47,EXTRA!CR47),IF(MV&lt;200,'Hi-Z'!Z47,'Hi-Z'!AD47))</f>
        <v/>
      </c>
      <c r="AI47" s="84" t="str">
        <f t="shared" si="11"/>
        <v/>
      </c>
      <c r="AJ47" s="322" t="str">
        <f>IF(AND(ISNUMBER($P47),$P47&lt;&gt;0),IF(MV&lt;200,EXTRA!CP47,EXTRA!CT47),IF(MV&lt;200,'Hi-Z'!AB47,'Hi-Z'!AF47))</f>
        <v/>
      </c>
      <c r="AK47" s="106" t="str">
        <f t="shared" si="12"/>
        <v/>
      </c>
      <c r="AM47" s="313" t="str">
        <f>IF(AND(ISNUMBER($P47),$P47&lt;&gt;0),EXTRA!DR47,'Hi-Z'!AZ47)</f>
        <v/>
      </c>
      <c r="AN47" s="290" t="str">
        <f t="shared" si="13"/>
        <v/>
      </c>
      <c r="AO47" s="315" t="str">
        <f>IF(AND(ISNUMBER($P47),$P47&lt;&gt;0),EXTRA!DT47,'Hi-Z'!BB47)</f>
        <v/>
      </c>
      <c r="AP47" s="292" t="str">
        <f t="shared" si="14"/>
        <v/>
      </c>
      <c r="AR47" s="330" t="str">
        <f>IF(AND(ISNUMBER($P47),$P47&lt;&gt;0),EXTRA!CZ47,'Hi-Z'!AH47)</f>
        <v/>
      </c>
      <c r="AT47" s="335" t="str">
        <f>IF(AND(ISNUMBER(AV47),AV47&lt;&gt;0),"",IF(AND(ISNUMBER($P47),$P47&lt;&gt;0),'Hi-Z-INPUT'!$K$7*'Hi-Z-INPUT'!$K$11,'Hi-Z'!AJ47))</f>
        <v/>
      </c>
      <c r="AU47" s="172"/>
      <c r="AV47" s="163"/>
      <c r="AW47" s="343"/>
      <c r="AY47" s="333" t="str">
        <f>IF(AND(ISNUMBER($P47),$P47&lt;&gt;0),EXTRA!DX47,'Hi-Z'!BF47)</f>
        <v/>
      </c>
      <c r="AZ47" s="334" t="str">
        <f t="shared" si="18"/>
        <v/>
      </c>
      <c r="BB47" s="332" t="str">
        <f>IF(AND(ISNUMBER($P47),$P47&lt;&gt;0),EXTRA!DO47,'Hi-Z'!AW47)</f>
        <v/>
      </c>
      <c r="BC47" s="347" t="str">
        <f t="shared" si="19"/>
        <v/>
      </c>
      <c r="BE47" s="348" t="str">
        <f t="shared" si="20"/>
        <v/>
      </c>
      <c r="BF47" s="328" t="str">
        <f t="shared" si="21"/>
        <v/>
      </c>
      <c r="BI47" s="480" t="str">
        <f t="shared" si="6"/>
        <v/>
      </c>
      <c r="BJ47" s="482" t="str">
        <f t="shared" si="22"/>
        <v/>
      </c>
    </row>
    <row r="48" spans="1:62">
      <c r="A48" s="44" t="str">
        <f>MATRIX!A48</f>
        <v>LAB GRUPPEN</v>
      </c>
      <c r="B48" s="307" t="str">
        <f>IF(MATRIX!B48&lt;&gt;0,MATRIX!B48,"-")</f>
        <v>FP 6400</v>
      </c>
      <c r="D48" s="142"/>
      <c r="E48" s="314" t="str">
        <f t="shared" si="16"/>
        <v/>
      </c>
      <c r="F48" s="379"/>
      <c r="G48" s="380" t="str">
        <f>'Hi-Z'!M48</f>
        <v/>
      </c>
      <c r="H48" s="478"/>
      <c r="I48" s="385"/>
      <c r="J48" s="479"/>
      <c r="K48" s="2"/>
      <c r="L48" s="385"/>
      <c r="M48" s="2"/>
      <c r="N48" s="385"/>
      <c r="O48" s="2"/>
      <c r="P48" s="466" t="str">
        <f t="shared" si="15"/>
        <v/>
      </c>
      <c r="Q48" s="384"/>
      <c r="R48" s="466" t="str">
        <f>IF(ISNUMBER(N48), N48, IF(ISNUMBER(G48), 'Hi-Z-INPUT'!$K$19, ""))</f>
        <v/>
      </c>
      <c r="S48" s="310"/>
      <c r="T48" s="171"/>
      <c r="U48" s="70" t="str">
        <f>IF(AND(ISNUMBER($P48),$P48&lt;&gt;0),EXTRA!CA48,'Hi-Z'!O48)</f>
        <v>-</v>
      </c>
      <c r="W48" s="327" t="str">
        <f>IF(AND(ISNUMBER($P48),$P48&lt;&gt;0),EXTRA!CC48,'Hi-Z'!Q48)</f>
        <v>-</v>
      </c>
      <c r="X48" s="328" t="str">
        <f t="shared" si="17"/>
        <v/>
      </c>
      <c r="Z48" s="66" t="str">
        <f>IF(AND(ISNUMBER($P48),$P48&lt;&gt;0),EXTRA!CH48,'Hi-Z'!T48)</f>
        <v/>
      </c>
      <c r="AA48" s="65" t="str">
        <f t="shared" si="8"/>
        <v/>
      </c>
      <c r="AB48" s="329" t="str">
        <f>IF(AND(ISNUMBER($P48),$P48&lt;&gt;0),EXTRA!CJ48,'Hi-Z'!V48)</f>
        <v/>
      </c>
      <c r="AC48" s="124" t="str">
        <f t="shared" si="9"/>
        <v/>
      </c>
      <c r="AE48" s="104" t="str">
        <f>IF(AND(ISNUMBER($P48),$P48&lt;&gt;0),EXTRA!CL48,'Hi-Z'!X48)</f>
        <v/>
      </c>
      <c r="AF48" s="44" t="str">
        <f t="shared" si="10"/>
        <v/>
      </c>
      <c r="AH48" s="85" t="str">
        <f>IF(AND(ISNUMBER($P48),$P48&lt;&gt;0),IF(MV&lt;200,EXTRA!CN48,EXTRA!CR48),IF(MV&lt;200,'Hi-Z'!Z48,'Hi-Z'!AD48))</f>
        <v/>
      </c>
      <c r="AI48" s="84" t="str">
        <f t="shared" si="11"/>
        <v/>
      </c>
      <c r="AJ48" s="322" t="str">
        <f>IF(AND(ISNUMBER($P48),$P48&lt;&gt;0),IF(MV&lt;200,EXTRA!CP48,EXTRA!CT48),IF(MV&lt;200,'Hi-Z'!AB48,'Hi-Z'!AF48))</f>
        <v/>
      </c>
      <c r="AK48" s="106" t="str">
        <f t="shared" si="12"/>
        <v/>
      </c>
      <c r="AM48" s="313" t="str">
        <f>IF(AND(ISNUMBER($P48),$P48&lt;&gt;0),EXTRA!DR48,'Hi-Z'!AZ48)</f>
        <v/>
      </c>
      <c r="AN48" s="290" t="str">
        <f t="shared" si="13"/>
        <v/>
      </c>
      <c r="AO48" s="315" t="str">
        <f>IF(AND(ISNUMBER($P48),$P48&lt;&gt;0),EXTRA!DT48,'Hi-Z'!BB48)</f>
        <v/>
      </c>
      <c r="AP48" s="292" t="str">
        <f t="shared" si="14"/>
        <v/>
      </c>
      <c r="AR48" s="330" t="str">
        <f>IF(AND(ISNUMBER($P48),$P48&lt;&gt;0),EXTRA!CZ48,'Hi-Z'!AH48)</f>
        <v/>
      </c>
      <c r="AT48" s="335" t="str">
        <f>IF(AND(ISNUMBER(AV48),AV48&lt;&gt;0),"",IF(AND(ISNUMBER($P48),$P48&lt;&gt;0),'Hi-Z-INPUT'!$K$7*'Hi-Z-INPUT'!$K$11,'Hi-Z'!AJ48))</f>
        <v/>
      </c>
      <c r="AU48" s="172"/>
      <c r="AV48" s="163"/>
      <c r="AW48" s="343"/>
      <c r="AY48" s="333" t="str">
        <f>IF(AND(ISNUMBER($P48),$P48&lt;&gt;0),EXTRA!DX48,'Hi-Z'!BF48)</f>
        <v/>
      </c>
      <c r="AZ48" s="334" t="str">
        <f t="shared" si="18"/>
        <v/>
      </c>
      <c r="BB48" s="332" t="str">
        <f>IF(AND(ISNUMBER($P48),$P48&lt;&gt;0),EXTRA!DO48,'Hi-Z'!AW48)</f>
        <v/>
      </c>
      <c r="BC48" s="347" t="str">
        <f t="shared" si="19"/>
        <v/>
      </c>
      <c r="BE48" s="348" t="str">
        <f t="shared" si="20"/>
        <v/>
      </c>
      <c r="BF48" s="328" t="str">
        <f t="shared" si="21"/>
        <v/>
      </c>
      <c r="BI48" s="480" t="str">
        <f t="shared" si="6"/>
        <v/>
      </c>
      <c r="BJ48" s="482" t="str">
        <f t="shared" si="22"/>
        <v/>
      </c>
    </row>
    <row r="49" spans="1:62">
      <c r="A49" s="44" t="str">
        <f>MATRIX!A49</f>
        <v>LAB GRUPPEN</v>
      </c>
      <c r="B49" s="307" t="str">
        <f>IF(MATRIX!B49&lt;&gt;0,MATRIX!B49,"-")</f>
        <v>FP 4000</v>
      </c>
      <c r="D49" s="142"/>
      <c r="E49" s="314" t="str">
        <f t="shared" si="16"/>
        <v/>
      </c>
      <c r="F49" s="379"/>
      <c r="G49" s="380" t="str">
        <f>'Hi-Z'!M49</f>
        <v/>
      </c>
      <c r="H49" s="478"/>
      <c r="I49" s="385"/>
      <c r="J49" s="479"/>
      <c r="K49" s="2"/>
      <c r="L49" s="385"/>
      <c r="M49" s="2"/>
      <c r="N49" s="385"/>
      <c r="O49" s="2"/>
      <c r="P49" s="466" t="str">
        <f t="shared" si="15"/>
        <v/>
      </c>
      <c r="Q49" s="384"/>
      <c r="R49" s="466" t="str">
        <f>IF(ISNUMBER(N49), N49, IF(ISNUMBER(G49), 'Hi-Z-INPUT'!$K$19, ""))</f>
        <v/>
      </c>
      <c r="S49" s="310"/>
      <c r="T49" s="171"/>
      <c r="U49" s="70" t="str">
        <f>IF(AND(ISNUMBER($P49),$P49&lt;&gt;0),EXTRA!CA49,'Hi-Z'!O49)</f>
        <v>-</v>
      </c>
      <c r="W49" s="327" t="str">
        <f>IF(AND(ISNUMBER($P49),$P49&lt;&gt;0),EXTRA!CC49,'Hi-Z'!Q49)</f>
        <v>-</v>
      </c>
      <c r="X49" s="328" t="str">
        <f t="shared" si="17"/>
        <v/>
      </c>
      <c r="Z49" s="66" t="str">
        <f>IF(AND(ISNUMBER($P49),$P49&lt;&gt;0),EXTRA!CH49,'Hi-Z'!T49)</f>
        <v/>
      </c>
      <c r="AA49" s="65" t="str">
        <f t="shared" si="8"/>
        <v/>
      </c>
      <c r="AB49" s="329" t="str">
        <f>IF(AND(ISNUMBER($P49),$P49&lt;&gt;0),EXTRA!CJ49,'Hi-Z'!V49)</f>
        <v/>
      </c>
      <c r="AC49" s="124" t="str">
        <f t="shared" si="9"/>
        <v/>
      </c>
      <c r="AE49" s="104" t="str">
        <f>IF(AND(ISNUMBER($P49),$P49&lt;&gt;0),EXTRA!CL49,'Hi-Z'!X49)</f>
        <v/>
      </c>
      <c r="AF49" s="44" t="str">
        <f t="shared" si="10"/>
        <v/>
      </c>
      <c r="AH49" s="85" t="str">
        <f>IF(AND(ISNUMBER($P49),$P49&lt;&gt;0),IF(MV&lt;200,EXTRA!CN49,EXTRA!CR49),IF(MV&lt;200,'Hi-Z'!Z49,'Hi-Z'!AD49))</f>
        <v/>
      </c>
      <c r="AI49" s="84" t="str">
        <f t="shared" si="11"/>
        <v/>
      </c>
      <c r="AJ49" s="322" t="str">
        <f>IF(AND(ISNUMBER($P49),$P49&lt;&gt;0),IF(MV&lt;200,EXTRA!CP49,EXTRA!CT49),IF(MV&lt;200,'Hi-Z'!AB49,'Hi-Z'!AF49))</f>
        <v/>
      </c>
      <c r="AK49" s="106" t="str">
        <f t="shared" si="12"/>
        <v/>
      </c>
      <c r="AM49" s="313" t="str">
        <f>IF(AND(ISNUMBER($P49),$P49&lt;&gt;0),EXTRA!DR49,'Hi-Z'!AZ49)</f>
        <v/>
      </c>
      <c r="AN49" s="290" t="str">
        <f t="shared" si="13"/>
        <v/>
      </c>
      <c r="AO49" s="315" t="str">
        <f>IF(AND(ISNUMBER($P49),$P49&lt;&gt;0),EXTRA!DT49,'Hi-Z'!BB49)</f>
        <v/>
      </c>
      <c r="AP49" s="292" t="str">
        <f t="shared" si="14"/>
        <v/>
      </c>
      <c r="AR49" s="330" t="str">
        <f>IF(AND(ISNUMBER($P49),$P49&lt;&gt;0),EXTRA!CZ49,'Hi-Z'!AH49)</f>
        <v/>
      </c>
      <c r="AT49" s="335" t="str">
        <f>IF(AND(ISNUMBER(AV49),AV49&lt;&gt;0),"",IF(AND(ISNUMBER($P49),$P49&lt;&gt;0),'Hi-Z-INPUT'!$K$7*'Hi-Z-INPUT'!$K$11,'Hi-Z'!AJ49))</f>
        <v/>
      </c>
      <c r="AU49" s="172"/>
      <c r="AV49" s="163"/>
      <c r="AW49" s="343"/>
      <c r="AY49" s="333" t="str">
        <f>IF(AND(ISNUMBER($P49),$P49&lt;&gt;0),EXTRA!DX49,'Hi-Z'!BF49)</f>
        <v/>
      </c>
      <c r="AZ49" s="334" t="str">
        <f t="shared" si="18"/>
        <v/>
      </c>
      <c r="BB49" s="332" t="str">
        <f>IF(AND(ISNUMBER($P49),$P49&lt;&gt;0),EXTRA!DO49,'Hi-Z'!AW49)</f>
        <v/>
      </c>
      <c r="BC49" s="347" t="str">
        <f t="shared" si="19"/>
        <v/>
      </c>
      <c r="BE49" s="348" t="str">
        <f t="shared" si="20"/>
        <v/>
      </c>
      <c r="BF49" s="328" t="str">
        <f t="shared" si="21"/>
        <v/>
      </c>
      <c r="BI49" s="480" t="str">
        <f t="shared" si="6"/>
        <v/>
      </c>
      <c r="BJ49" s="482" t="str">
        <f t="shared" si="22"/>
        <v/>
      </c>
    </row>
    <row r="50" spans="1:62">
      <c r="A50" s="44" t="str">
        <f>MATRIX!A50</f>
        <v>LAB GRUPPEN</v>
      </c>
      <c r="B50" s="307" t="str">
        <f>IF(MATRIX!B50&lt;&gt;0,MATRIX!B50,"-")</f>
        <v>FP 6000Q</v>
      </c>
      <c r="D50" s="142"/>
      <c r="E50" s="314" t="str">
        <f t="shared" si="16"/>
        <v/>
      </c>
      <c r="F50" s="379"/>
      <c r="G50" s="380" t="str">
        <f>'Hi-Z'!M50</f>
        <v/>
      </c>
      <c r="H50" s="478"/>
      <c r="I50" s="385"/>
      <c r="J50" s="479"/>
      <c r="K50" s="2"/>
      <c r="L50" s="385"/>
      <c r="M50" s="2"/>
      <c r="N50" s="385"/>
      <c r="O50" s="2"/>
      <c r="P50" s="466" t="str">
        <f t="shared" si="15"/>
        <v/>
      </c>
      <c r="Q50" s="384"/>
      <c r="R50" s="466" t="str">
        <f>IF(ISNUMBER(N50), N50, IF(ISNUMBER(G50), 'Hi-Z-INPUT'!$K$19, ""))</f>
        <v/>
      </c>
      <c r="S50" s="310"/>
      <c r="U50" s="70" t="str">
        <f>IF(AND(ISNUMBER($P50),$P50&lt;&gt;0),EXTRA!CA50,'Hi-Z'!O50)</f>
        <v>-</v>
      </c>
      <c r="W50" s="327" t="str">
        <f>IF(AND(ISNUMBER($P50),$P50&lt;&gt;0),EXTRA!CC50,'Hi-Z'!Q50)</f>
        <v>-</v>
      </c>
      <c r="X50" s="328" t="str">
        <f t="shared" si="17"/>
        <v/>
      </c>
      <c r="Z50" s="66" t="str">
        <f>IF(AND(ISNUMBER($P50),$P50&lt;&gt;0),EXTRA!CH50,'Hi-Z'!T50)</f>
        <v/>
      </c>
      <c r="AA50" s="65" t="str">
        <f t="shared" si="8"/>
        <v/>
      </c>
      <c r="AB50" s="329" t="str">
        <f>IF(AND(ISNUMBER($P50),$P50&lt;&gt;0),EXTRA!CJ50,'Hi-Z'!V50)</f>
        <v/>
      </c>
      <c r="AC50" s="124" t="str">
        <f t="shared" si="9"/>
        <v/>
      </c>
      <c r="AE50" s="104" t="str">
        <f>IF(AND(ISNUMBER($P50),$P50&lt;&gt;0),EXTRA!CL50,'Hi-Z'!X50)</f>
        <v/>
      </c>
      <c r="AF50" s="44" t="str">
        <f t="shared" si="10"/>
        <v/>
      </c>
      <c r="AH50" s="85" t="str">
        <f>IF(AND(ISNUMBER($P50),$P50&lt;&gt;0),IF(MV&lt;200,EXTRA!CN50,EXTRA!CR50),IF(MV&lt;200,'Hi-Z'!Z50,'Hi-Z'!AD50))</f>
        <v/>
      </c>
      <c r="AI50" s="84" t="str">
        <f t="shared" si="11"/>
        <v/>
      </c>
      <c r="AJ50" s="322" t="str">
        <f>IF(AND(ISNUMBER($P50),$P50&lt;&gt;0),IF(MV&lt;200,EXTRA!CP50,EXTRA!CT50),IF(MV&lt;200,'Hi-Z'!AB50,'Hi-Z'!AF50))</f>
        <v/>
      </c>
      <c r="AK50" s="106" t="str">
        <f t="shared" si="12"/>
        <v/>
      </c>
      <c r="AM50" s="313" t="str">
        <f>IF(AND(ISNUMBER($P50),$P50&lt;&gt;0),EXTRA!DR50,'Hi-Z'!AZ50)</f>
        <v/>
      </c>
      <c r="AN50" s="290" t="str">
        <f t="shared" si="13"/>
        <v/>
      </c>
      <c r="AO50" s="315" t="str">
        <f>IF(AND(ISNUMBER($P50),$P50&lt;&gt;0),EXTRA!DT50,'Hi-Z'!BB50)</f>
        <v/>
      </c>
      <c r="AP50" s="292" t="str">
        <f t="shared" si="14"/>
        <v/>
      </c>
      <c r="AR50" s="330" t="str">
        <f>IF(AND(ISNUMBER($P50),$P50&lt;&gt;0),EXTRA!CZ50,'Hi-Z'!AH50)</f>
        <v/>
      </c>
      <c r="AT50" s="335" t="str">
        <f>IF(AND(ISNUMBER(AV50),AV50&lt;&gt;0),"",IF(AND(ISNUMBER($P50),$P50&lt;&gt;0),'Hi-Z-INPUT'!$K$7*'Hi-Z-INPUT'!$K$11,'Hi-Z'!AJ50))</f>
        <v/>
      </c>
      <c r="AU50" s="172"/>
      <c r="AV50" s="163"/>
      <c r="AW50" s="343"/>
      <c r="AY50" s="333" t="str">
        <f>IF(AND(ISNUMBER($P50),$P50&lt;&gt;0),EXTRA!DX50,'Hi-Z'!BF50)</f>
        <v/>
      </c>
      <c r="AZ50" s="334" t="str">
        <f t="shared" si="18"/>
        <v/>
      </c>
      <c r="BB50" s="332" t="str">
        <f>IF(AND(ISNUMBER($P50),$P50&lt;&gt;0),EXTRA!DO50,'Hi-Z'!AW50)</f>
        <v/>
      </c>
      <c r="BC50" s="347" t="str">
        <f t="shared" si="19"/>
        <v/>
      </c>
      <c r="BE50" s="348" t="str">
        <f t="shared" si="20"/>
        <v/>
      </c>
      <c r="BF50" s="328" t="str">
        <f t="shared" si="21"/>
        <v/>
      </c>
      <c r="BI50" s="482" t="str">
        <f t="shared" si="6"/>
        <v/>
      </c>
      <c r="BJ50" s="482" t="str">
        <f t="shared" si="22"/>
        <v/>
      </c>
    </row>
    <row r="51" spans="1:62">
      <c r="A51" s="44" t="str">
        <f>MATRIX!A51</f>
        <v>LAB GRUPPEN</v>
      </c>
      <c r="B51" s="307" t="str">
        <f>IF(MATRIX!B51&lt;&gt;0,MATRIX!B51,"-")</f>
        <v>FP 7000</v>
      </c>
      <c r="D51" s="141"/>
      <c r="E51" s="312" t="str">
        <f t="shared" si="16"/>
        <v/>
      </c>
      <c r="F51" s="379"/>
      <c r="G51" s="380" t="str">
        <f>'Hi-Z'!M51</f>
        <v/>
      </c>
      <c r="H51" s="478"/>
      <c r="I51" s="385"/>
      <c r="J51" s="479"/>
      <c r="K51" s="2"/>
      <c r="L51" s="385"/>
      <c r="M51" s="2"/>
      <c r="N51" s="385"/>
      <c r="O51" s="2"/>
      <c r="P51" s="466" t="str">
        <f t="shared" si="15"/>
        <v/>
      </c>
      <c r="Q51" s="384"/>
      <c r="R51" s="466" t="str">
        <f>IF(ISNUMBER(N51), N51, IF(ISNUMBER(G51), 'Hi-Z-INPUT'!$K$19, ""))</f>
        <v/>
      </c>
      <c r="S51" s="310"/>
      <c r="T51" s="171"/>
      <c r="U51" s="70" t="str">
        <f>IF(AND(ISNUMBER($P51),$P51&lt;&gt;0),EXTRA!CA51,'Hi-Z'!O51)</f>
        <v>-</v>
      </c>
      <c r="W51" s="327" t="str">
        <f>IF(AND(ISNUMBER($P51),$P51&lt;&gt;0),EXTRA!CC51,'Hi-Z'!Q51)</f>
        <v>-</v>
      </c>
      <c r="X51" s="328" t="str">
        <f t="shared" si="17"/>
        <v/>
      </c>
      <c r="Z51" s="66" t="str">
        <f>IF(AND(ISNUMBER($P51),$P51&lt;&gt;0),EXTRA!CH51,'Hi-Z'!T51)</f>
        <v/>
      </c>
      <c r="AA51" s="65" t="str">
        <f t="shared" si="8"/>
        <v/>
      </c>
      <c r="AB51" s="329" t="str">
        <f>IF(AND(ISNUMBER($P51),$P51&lt;&gt;0),EXTRA!CJ51,'Hi-Z'!V51)</f>
        <v/>
      </c>
      <c r="AC51" s="124" t="str">
        <f t="shared" si="9"/>
        <v/>
      </c>
      <c r="AE51" s="104" t="str">
        <f>IF(AND(ISNUMBER($P51),$P51&lt;&gt;0),EXTRA!CL51,'Hi-Z'!X51)</f>
        <v/>
      </c>
      <c r="AF51" s="44" t="str">
        <f t="shared" si="10"/>
        <v/>
      </c>
      <c r="AH51" s="85" t="str">
        <f>IF(AND(ISNUMBER($P51),$P51&lt;&gt;0),IF(MV&lt;200,EXTRA!CN51,EXTRA!CR51),IF(MV&lt;200,'Hi-Z'!Z51,'Hi-Z'!AD51))</f>
        <v/>
      </c>
      <c r="AI51" s="84" t="str">
        <f t="shared" si="11"/>
        <v/>
      </c>
      <c r="AJ51" s="322" t="str">
        <f>IF(AND(ISNUMBER($P51),$P51&lt;&gt;0),IF(MV&lt;200,EXTRA!CP51,EXTRA!CT51),IF(MV&lt;200,'Hi-Z'!AB51,'Hi-Z'!AF51))</f>
        <v/>
      </c>
      <c r="AK51" s="106" t="str">
        <f t="shared" si="12"/>
        <v/>
      </c>
      <c r="AM51" s="313" t="str">
        <f>IF(AND(ISNUMBER($P51),$P51&lt;&gt;0),EXTRA!DR51,'Hi-Z'!AZ51)</f>
        <v/>
      </c>
      <c r="AN51" s="290" t="str">
        <f t="shared" si="13"/>
        <v/>
      </c>
      <c r="AO51" s="315" t="str">
        <f>IF(AND(ISNUMBER($P51),$P51&lt;&gt;0),EXTRA!DT51,'Hi-Z'!BB51)</f>
        <v/>
      </c>
      <c r="AP51" s="292" t="str">
        <f t="shared" si="14"/>
        <v/>
      </c>
      <c r="AR51" s="330" t="str">
        <f>IF(AND(ISNUMBER($P51),$P51&lt;&gt;0),EXTRA!CZ51,'Hi-Z'!AH51)</f>
        <v/>
      </c>
      <c r="AT51" s="335" t="str">
        <f>IF(AND(ISNUMBER(AV51),AV51&lt;&gt;0),"",IF(AND(ISNUMBER($P51),$P51&lt;&gt;0),'Hi-Z-INPUT'!$K$7*'Hi-Z-INPUT'!$K$11,'Hi-Z'!AJ51))</f>
        <v/>
      </c>
      <c r="AU51" s="172"/>
      <c r="AV51" s="164"/>
      <c r="AW51" s="343"/>
      <c r="AY51" s="333" t="str">
        <f>IF(AND(ISNUMBER($P51),$P51&lt;&gt;0),EXTRA!DX51,'Hi-Z'!BF51)</f>
        <v/>
      </c>
      <c r="AZ51" s="334" t="str">
        <f t="shared" si="18"/>
        <v/>
      </c>
      <c r="BB51" s="332" t="str">
        <f>IF(AND(ISNUMBER($P51),$P51&lt;&gt;0),EXTRA!DO51,'Hi-Z'!AW51)</f>
        <v/>
      </c>
      <c r="BC51" s="347" t="str">
        <f t="shared" si="19"/>
        <v/>
      </c>
      <c r="BE51" s="348" t="str">
        <f t="shared" si="20"/>
        <v/>
      </c>
      <c r="BF51" s="328" t="str">
        <f t="shared" si="21"/>
        <v/>
      </c>
      <c r="BI51" s="480" t="str">
        <f t="shared" si="6"/>
        <v/>
      </c>
      <c r="BJ51" s="482" t="str">
        <f t="shared" si="22"/>
        <v/>
      </c>
    </row>
    <row r="52" spans="1:62">
      <c r="A52" s="44" t="str">
        <f>MATRIX!A52</f>
        <v>LAB GRUPPEN</v>
      </c>
      <c r="B52" s="307" t="str">
        <f>IF(MATRIX!B52&lt;&gt;0,MATRIX!B52,"-")</f>
        <v>FP 9000</v>
      </c>
      <c r="D52" s="142"/>
      <c r="E52" s="314" t="str">
        <f t="shared" si="16"/>
        <v/>
      </c>
      <c r="F52" s="379"/>
      <c r="G52" s="380" t="str">
        <f>'Hi-Z'!M52</f>
        <v/>
      </c>
      <c r="H52" s="478"/>
      <c r="I52" s="385"/>
      <c r="J52" s="479"/>
      <c r="K52" s="2"/>
      <c r="L52" s="385"/>
      <c r="M52" s="2"/>
      <c r="N52" s="385"/>
      <c r="O52" s="2"/>
      <c r="P52" s="466" t="str">
        <f t="shared" si="15"/>
        <v/>
      </c>
      <c r="Q52" s="384"/>
      <c r="R52" s="466" t="str">
        <f>IF(ISNUMBER(N52), N52, IF(ISNUMBER(G52), 'Hi-Z-INPUT'!$K$19, ""))</f>
        <v/>
      </c>
      <c r="S52" s="310"/>
      <c r="T52" s="171"/>
      <c r="U52" s="70" t="str">
        <f>IF(AND(ISNUMBER($P52),$P52&lt;&gt;0),EXTRA!CA52,'Hi-Z'!O52)</f>
        <v>-</v>
      </c>
      <c r="W52" s="327" t="str">
        <f>IF(AND(ISNUMBER($P52),$P52&lt;&gt;0),EXTRA!CC52,'Hi-Z'!Q52)</f>
        <v>-</v>
      </c>
      <c r="X52" s="328" t="str">
        <f t="shared" si="17"/>
        <v/>
      </c>
      <c r="Z52" s="66" t="str">
        <f>IF(AND(ISNUMBER($P52),$P52&lt;&gt;0),EXTRA!CH52,'Hi-Z'!T52)</f>
        <v/>
      </c>
      <c r="AA52" s="65" t="str">
        <f t="shared" si="8"/>
        <v/>
      </c>
      <c r="AB52" s="329" t="str">
        <f>IF(AND(ISNUMBER($P52),$P52&lt;&gt;0),EXTRA!CJ52,'Hi-Z'!V52)</f>
        <v/>
      </c>
      <c r="AC52" s="124" t="str">
        <f t="shared" si="9"/>
        <v/>
      </c>
      <c r="AE52" s="104" t="str">
        <f>IF(AND(ISNUMBER($P52),$P52&lt;&gt;0),EXTRA!CL52,'Hi-Z'!X52)</f>
        <v/>
      </c>
      <c r="AF52" s="44" t="str">
        <f t="shared" si="10"/>
        <v/>
      </c>
      <c r="AH52" s="85" t="str">
        <f>IF(AND(ISNUMBER($P52),$P52&lt;&gt;0),IF(MV&lt;200,EXTRA!CN52,EXTRA!CR52),IF(MV&lt;200,'Hi-Z'!Z52,'Hi-Z'!AD52))</f>
        <v/>
      </c>
      <c r="AI52" s="84" t="str">
        <f t="shared" si="11"/>
        <v/>
      </c>
      <c r="AJ52" s="322" t="str">
        <f>IF(AND(ISNUMBER($P52),$P52&lt;&gt;0),IF(MV&lt;200,EXTRA!CP52,EXTRA!CT52),IF(MV&lt;200,'Hi-Z'!AB52,'Hi-Z'!AF52))</f>
        <v/>
      </c>
      <c r="AK52" s="106" t="str">
        <f t="shared" si="12"/>
        <v/>
      </c>
      <c r="AM52" s="313" t="str">
        <f>IF(AND(ISNUMBER($P52),$P52&lt;&gt;0),EXTRA!DR52,'Hi-Z'!AZ52)</f>
        <v/>
      </c>
      <c r="AN52" s="290" t="str">
        <f t="shared" si="13"/>
        <v/>
      </c>
      <c r="AO52" s="315" t="str">
        <f>IF(AND(ISNUMBER($P52),$P52&lt;&gt;0),EXTRA!DT52,'Hi-Z'!BB52)</f>
        <v/>
      </c>
      <c r="AP52" s="292" t="str">
        <f t="shared" si="14"/>
        <v/>
      </c>
      <c r="AR52" s="330" t="str">
        <f>IF(AND(ISNUMBER($P52),$P52&lt;&gt;0),EXTRA!CZ52,'Hi-Z'!AH52)</f>
        <v/>
      </c>
      <c r="AT52" s="335" t="str">
        <f>IF(AND(ISNUMBER(AV52),AV52&lt;&gt;0),"",IF(AND(ISNUMBER($P52),$P52&lt;&gt;0),'Hi-Z-INPUT'!$K$7*'Hi-Z-INPUT'!$K$11,'Hi-Z'!AJ52))</f>
        <v/>
      </c>
      <c r="AU52" s="172"/>
      <c r="AV52" s="163"/>
      <c r="AW52" s="343"/>
      <c r="AY52" s="333" t="str">
        <f>IF(AND(ISNUMBER($P52),$P52&lt;&gt;0),EXTRA!DX52,'Hi-Z'!BF52)</f>
        <v/>
      </c>
      <c r="AZ52" s="334" t="str">
        <f t="shared" si="18"/>
        <v/>
      </c>
      <c r="BB52" s="332" t="str">
        <f>IF(AND(ISNUMBER($P52),$P52&lt;&gt;0),EXTRA!DO52,'Hi-Z'!AW52)</f>
        <v/>
      </c>
      <c r="BC52" s="347" t="str">
        <f t="shared" si="19"/>
        <v/>
      </c>
      <c r="BE52" s="348" t="str">
        <f t="shared" si="20"/>
        <v/>
      </c>
      <c r="BF52" s="328" t="str">
        <f t="shared" si="21"/>
        <v/>
      </c>
      <c r="BI52" s="480" t="str">
        <f t="shared" si="6"/>
        <v/>
      </c>
      <c r="BJ52" s="482" t="str">
        <f t="shared" si="22"/>
        <v/>
      </c>
    </row>
    <row r="53" spans="1:62">
      <c r="A53" s="44" t="str">
        <f>MATRIX!A53</f>
        <v>LAB GRUPPEN</v>
      </c>
      <c r="B53" s="307" t="str">
        <f>IF(MATRIX!B53&lt;&gt;0,MATRIX!B53,"-")</f>
        <v>FP 10000Q</v>
      </c>
      <c r="D53" s="142"/>
      <c r="E53" s="314" t="str">
        <f t="shared" si="16"/>
        <v/>
      </c>
      <c r="F53" s="379"/>
      <c r="G53" s="380" t="str">
        <f>'Hi-Z'!M53</f>
        <v/>
      </c>
      <c r="H53" s="478"/>
      <c r="I53" s="385"/>
      <c r="J53" s="479"/>
      <c r="K53" s="2"/>
      <c r="L53" s="385"/>
      <c r="M53" s="2"/>
      <c r="N53" s="385"/>
      <c r="O53" s="2"/>
      <c r="P53" s="466" t="str">
        <f t="shared" si="15"/>
        <v/>
      </c>
      <c r="Q53" s="384"/>
      <c r="R53" s="466" t="str">
        <f>IF(ISNUMBER(N53), N53, IF(ISNUMBER(G53), 'Hi-Z-INPUT'!$K$19, ""))</f>
        <v/>
      </c>
      <c r="S53" s="310"/>
      <c r="T53" s="171"/>
      <c r="U53" s="70" t="str">
        <f>IF(AND(ISNUMBER($P53),$P53&lt;&gt;0),EXTRA!CA53,'Hi-Z'!O53)</f>
        <v>-</v>
      </c>
      <c r="W53" s="327" t="str">
        <f>IF(AND(ISNUMBER($P53),$P53&lt;&gt;0),EXTRA!CC53,'Hi-Z'!Q53)</f>
        <v>-</v>
      </c>
      <c r="X53" s="328" t="str">
        <f t="shared" si="17"/>
        <v/>
      </c>
      <c r="Z53" s="66" t="str">
        <f>IF(AND(ISNUMBER($P53),$P53&lt;&gt;0),EXTRA!CH53,'Hi-Z'!T53)</f>
        <v/>
      </c>
      <c r="AA53" s="65" t="str">
        <f t="shared" si="8"/>
        <v/>
      </c>
      <c r="AB53" s="329" t="str">
        <f>IF(AND(ISNUMBER($P53),$P53&lt;&gt;0),EXTRA!CJ53,'Hi-Z'!V53)</f>
        <v/>
      </c>
      <c r="AC53" s="124" t="str">
        <f t="shared" si="9"/>
        <v/>
      </c>
      <c r="AE53" s="104" t="str">
        <f>IF(AND(ISNUMBER($P53),$P53&lt;&gt;0),EXTRA!CL53,'Hi-Z'!X53)</f>
        <v/>
      </c>
      <c r="AF53" s="44" t="str">
        <f t="shared" si="10"/>
        <v/>
      </c>
      <c r="AH53" s="85" t="str">
        <f>IF(AND(ISNUMBER($P53),$P53&lt;&gt;0),IF(MV&lt;200,EXTRA!CN53,EXTRA!CR53),IF(MV&lt;200,'Hi-Z'!Z53,'Hi-Z'!AD53))</f>
        <v/>
      </c>
      <c r="AI53" s="84" t="str">
        <f t="shared" si="11"/>
        <v/>
      </c>
      <c r="AJ53" s="322" t="str">
        <f>IF(AND(ISNUMBER($P53),$P53&lt;&gt;0),IF(MV&lt;200,EXTRA!CP53,EXTRA!CT53),IF(MV&lt;200,'Hi-Z'!AB53,'Hi-Z'!AF53))</f>
        <v/>
      </c>
      <c r="AK53" s="106" t="str">
        <f t="shared" si="12"/>
        <v/>
      </c>
      <c r="AM53" s="313" t="str">
        <f>IF(AND(ISNUMBER($P53),$P53&lt;&gt;0),EXTRA!DR53,'Hi-Z'!AZ53)</f>
        <v/>
      </c>
      <c r="AN53" s="290" t="str">
        <f t="shared" si="13"/>
        <v/>
      </c>
      <c r="AO53" s="315" t="str">
        <f>IF(AND(ISNUMBER($P53),$P53&lt;&gt;0),EXTRA!DT53,'Hi-Z'!BB53)</f>
        <v/>
      </c>
      <c r="AP53" s="292" t="str">
        <f t="shared" si="14"/>
        <v/>
      </c>
      <c r="AR53" s="330" t="str">
        <f>IF(AND(ISNUMBER($P53),$P53&lt;&gt;0),EXTRA!CZ53,'Hi-Z'!AH53)</f>
        <v/>
      </c>
      <c r="AT53" s="335" t="str">
        <f>IF(AND(ISNUMBER(AV53),AV53&lt;&gt;0),"",IF(AND(ISNUMBER($P53),$P53&lt;&gt;0),'Hi-Z-INPUT'!$K$7*'Hi-Z-INPUT'!$K$11,'Hi-Z'!AJ53))</f>
        <v/>
      </c>
      <c r="AU53" s="172"/>
      <c r="AV53" s="163"/>
      <c r="AW53" s="343"/>
      <c r="AY53" s="333" t="str">
        <f>IF(AND(ISNUMBER($P53),$P53&lt;&gt;0),EXTRA!DX53,'Hi-Z'!BF53)</f>
        <v/>
      </c>
      <c r="AZ53" s="334" t="str">
        <f t="shared" si="18"/>
        <v/>
      </c>
      <c r="BB53" s="332" t="str">
        <f>IF(AND(ISNUMBER($P53),$P53&lt;&gt;0),EXTRA!DO53,'Hi-Z'!AW53)</f>
        <v/>
      </c>
      <c r="BC53" s="347" t="str">
        <f t="shared" si="19"/>
        <v/>
      </c>
      <c r="BE53" s="348" t="str">
        <f t="shared" si="20"/>
        <v/>
      </c>
      <c r="BF53" s="328" t="str">
        <f t="shared" si="21"/>
        <v/>
      </c>
      <c r="BI53" s="480" t="str">
        <f t="shared" si="6"/>
        <v/>
      </c>
      <c r="BJ53" s="482" t="str">
        <f t="shared" si="22"/>
        <v/>
      </c>
    </row>
    <row r="54" spans="1:62">
      <c r="A54" s="44" t="str">
        <f>MATRIX!A54</f>
        <v>LAB GRUPPEN</v>
      </c>
      <c r="B54" s="307" t="str">
        <f>IF(MATRIX!B54&lt;&gt;0,MATRIX!B54,"-")</f>
        <v>FP 14000</v>
      </c>
      <c r="D54" s="142"/>
      <c r="E54" s="314" t="str">
        <f t="shared" si="16"/>
        <v/>
      </c>
      <c r="F54" s="379"/>
      <c r="G54" s="380" t="str">
        <f>'Hi-Z'!M54</f>
        <v/>
      </c>
      <c r="H54" s="478"/>
      <c r="I54" s="385"/>
      <c r="J54" s="479"/>
      <c r="K54" s="2"/>
      <c r="L54" s="385"/>
      <c r="M54" s="2"/>
      <c r="N54" s="385"/>
      <c r="O54" s="2"/>
      <c r="P54" s="466" t="str">
        <f t="shared" si="15"/>
        <v/>
      </c>
      <c r="Q54" s="384"/>
      <c r="R54" s="466" t="str">
        <f>IF(ISNUMBER(N54), N54, IF(ISNUMBER(G54), 'Hi-Z-INPUT'!$K$19, ""))</f>
        <v/>
      </c>
      <c r="S54" s="310"/>
      <c r="T54" s="171"/>
      <c r="U54" s="70" t="str">
        <f>IF(AND(ISNUMBER($P54),$P54&lt;&gt;0),EXTRA!CA54,'Hi-Z'!O54)</f>
        <v>-</v>
      </c>
      <c r="W54" s="327" t="str">
        <f>IF(AND(ISNUMBER($P54),$P54&lt;&gt;0),EXTRA!CC54,'Hi-Z'!Q54)</f>
        <v>-</v>
      </c>
      <c r="X54" s="328" t="str">
        <f t="shared" si="17"/>
        <v/>
      </c>
      <c r="Z54" s="66" t="str">
        <f>IF(AND(ISNUMBER($P54),$P54&lt;&gt;0),EXTRA!CH54,'Hi-Z'!T54)</f>
        <v/>
      </c>
      <c r="AA54" s="65" t="str">
        <f t="shared" si="8"/>
        <v/>
      </c>
      <c r="AB54" s="329" t="str">
        <f>IF(AND(ISNUMBER($P54),$P54&lt;&gt;0),EXTRA!CJ54,'Hi-Z'!V54)</f>
        <v/>
      </c>
      <c r="AC54" s="124" t="str">
        <f t="shared" si="9"/>
        <v/>
      </c>
      <c r="AE54" s="104" t="str">
        <f>IF(AND(ISNUMBER($P54),$P54&lt;&gt;0),EXTRA!CL54,'Hi-Z'!X54)</f>
        <v/>
      </c>
      <c r="AF54" s="44" t="str">
        <f t="shared" si="10"/>
        <v/>
      </c>
      <c r="AH54" s="85" t="str">
        <f>IF(AND(ISNUMBER($P54),$P54&lt;&gt;0),IF(MV&lt;200,EXTRA!CN54,EXTRA!CR54),IF(MV&lt;200,'Hi-Z'!Z54,'Hi-Z'!AD54))</f>
        <v/>
      </c>
      <c r="AI54" s="84" t="str">
        <f t="shared" si="11"/>
        <v/>
      </c>
      <c r="AJ54" s="322" t="str">
        <f>IF(AND(ISNUMBER($P54),$P54&lt;&gt;0),IF(MV&lt;200,EXTRA!CP54,EXTRA!CT54),IF(MV&lt;200,'Hi-Z'!AB54,'Hi-Z'!AF54))</f>
        <v/>
      </c>
      <c r="AK54" s="106" t="str">
        <f t="shared" si="12"/>
        <v/>
      </c>
      <c r="AM54" s="313" t="str">
        <f>IF(AND(ISNUMBER($P54),$P54&lt;&gt;0),EXTRA!DR54,'Hi-Z'!AZ54)</f>
        <v/>
      </c>
      <c r="AN54" s="290" t="str">
        <f t="shared" si="13"/>
        <v/>
      </c>
      <c r="AO54" s="315" t="str">
        <f>IF(AND(ISNUMBER($P54),$P54&lt;&gt;0),EXTRA!DT54,'Hi-Z'!BB54)</f>
        <v/>
      </c>
      <c r="AP54" s="292" t="str">
        <f t="shared" si="14"/>
        <v/>
      </c>
      <c r="AR54" s="330" t="str">
        <f>IF(AND(ISNUMBER($P54),$P54&lt;&gt;0),EXTRA!CZ54,'Hi-Z'!AH54)</f>
        <v/>
      </c>
      <c r="AT54" s="335" t="str">
        <f>IF(AND(ISNUMBER(AV54),AV54&lt;&gt;0),"",IF(AND(ISNUMBER($P54),$P54&lt;&gt;0),'Hi-Z-INPUT'!$K$7*'Hi-Z-INPUT'!$K$11,'Hi-Z'!AJ54))</f>
        <v/>
      </c>
      <c r="AU54" s="172"/>
      <c r="AV54" s="163"/>
      <c r="AW54" s="343"/>
      <c r="AY54" s="333" t="str">
        <f>IF(AND(ISNUMBER($P54),$P54&lt;&gt;0),EXTRA!DX54,'Hi-Z'!BF54)</f>
        <v/>
      </c>
      <c r="AZ54" s="334" t="str">
        <f t="shared" si="18"/>
        <v/>
      </c>
      <c r="BB54" s="332" t="str">
        <f>IF(AND(ISNUMBER($P54),$P54&lt;&gt;0),EXTRA!DO54,'Hi-Z'!AW54)</f>
        <v/>
      </c>
      <c r="BC54" s="347" t="str">
        <f t="shared" si="19"/>
        <v/>
      </c>
      <c r="BE54" s="348" t="str">
        <f t="shared" si="20"/>
        <v/>
      </c>
      <c r="BF54" s="328" t="str">
        <f t="shared" si="21"/>
        <v/>
      </c>
      <c r="BI54" s="480" t="str">
        <f t="shared" si="6"/>
        <v/>
      </c>
      <c r="BJ54" s="482" t="str">
        <f t="shared" si="22"/>
        <v/>
      </c>
    </row>
    <row r="55" spans="1:62">
      <c r="A55" s="44" t="str">
        <f>MATRIX!A55</f>
        <v>LAB GRUPPEN</v>
      </c>
      <c r="B55" s="307" t="str">
        <f>IF(MATRIX!B55&lt;&gt;0,MATRIX!B55,"-")</f>
        <v>PLM10000Q</v>
      </c>
      <c r="D55" s="142"/>
      <c r="E55" s="314" t="str">
        <f t="shared" si="16"/>
        <v/>
      </c>
      <c r="F55" s="379"/>
      <c r="G55" s="380" t="str">
        <f>'Hi-Z'!M55</f>
        <v/>
      </c>
      <c r="H55" s="478"/>
      <c r="I55" s="385"/>
      <c r="J55" s="479"/>
      <c r="K55" s="2"/>
      <c r="L55" s="385"/>
      <c r="M55" s="2"/>
      <c r="N55" s="385"/>
      <c r="O55" s="2"/>
      <c r="P55" s="466" t="str">
        <f t="shared" si="15"/>
        <v/>
      </c>
      <c r="Q55" s="384"/>
      <c r="R55" s="466" t="str">
        <f>IF(ISNUMBER(N55), N55, IF(ISNUMBER(G55), 'Hi-Z-INPUT'!$K$19, ""))</f>
        <v/>
      </c>
      <c r="S55" s="310"/>
      <c r="T55" s="171"/>
      <c r="U55" s="70" t="str">
        <f>IF(AND(ISNUMBER($P55),$P55&lt;&gt;0),EXTRA!CA55,'Hi-Z'!O55)</f>
        <v>-</v>
      </c>
      <c r="W55" s="327" t="str">
        <f>IF(AND(ISNUMBER($P55),$P55&lt;&gt;0),EXTRA!CC55,'Hi-Z'!Q55)</f>
        <v>-</v>
      </c>
      <c r="X55" s="328" t="str">
        <f t="shared" si="17"/>
        <v/>
      </c>
      <c r="Z55" s="66" t="str">
        <f>IF(AND(ISNUMBER($P55),$P55&lt;&gt;0),EXTRA!CH55,'Hi-Z'!T55)</f>
        <v/>
      </c>
      <c r="AA55" s="65" t="str">
        <f t="shared" si="8"/>
        <v/>
      </c>
      <c r="AB55" s="329" t="str">
        <f>IF(AND(ISNUMBER($P55),$P55&lt;&gt;0),EXTRA!CJ55,'Hi-Z'!V55)</f>
        <v/>
      </c>
      <c r="AC55" s="124" t="str">
        <f t="shared" si="9"/>
        <v/>
      </c>
      <c r="AE55" s="104" t="str">
        <f>IF(AND(ISNUMBER($P55),$P55&lt;&gt;0),EXTRA!CL55,'Hi-Z'!X55)</f>
        <v/>
      </c>
      <c r="AF55" s="44" t="str">
        <f t="shared" si="10"/>
        <v/>
      </c>
      <c r="AH55" s="85" t="str">
        <f>IF(AND(ISNUMBER($P55),$P55&lt;&gt;0),IF(MV&lt;200,EXTRA!CN55,EXTRA!CR55),IF(MV&lt;200,'Hi-Z'!Z55,'Hi-Z'!AD55))</f>
        <v/>
      </c>
      <c r="AI55" s="84" t="str">
        <f t="shared" si="11"/>
        <v/>
      </c>
      <c r="AJ55" s="322" t="str">
        <f>IF(AND(ISNUMBER($P55),$P55&lt;&gt;0),IF(MV&lt;200,EXTRA!CP55,EXTRA!CT55),IF(MV&lt;200,'Hi-Z'!AB55,'Hi-Z'!AF55))</f>
        <v/>
      </c>
      <c r="AK55" s="106" t="str">
        <f t="shared" si="12"/>
        <v/>
      </c>
      <c r="AM55" s="313" t="str">
        <f>IF(AND(ISNUMBER($P55),$P55&lt;&gt;0),EXTRA!DR55,'Hi-Z'!AZ55)</f>
        <v/>
      </c>
      <c r="AN55" s="290" t="str">
        <f t="shared" si="13"/>
        <v/>
      </c>
      <c r="AO55" s="315" t="str">
        <f>IF(AND(ISNUMBER($P55),$P55&lt;&gt;0),EXTRA!DT55,'Hi-Z'!BB55)</f>
        <v/>
      </c>
      <c r="AP55" s="292" t="str">
        <f t="shared" si="14"/>
        <v/>
      </c>
      <c r="AR55" s="330" t="str">
        <f>IF(AND(ISNUMBER($P55),$P55&lt;&gt;0),EXTRA!CZ55,'Hi-Z'!AH55)</f>
        <v/>
      </c>
      <c r="AT55" s="335" t="str">
        <f>IF(AND(ISNUMBER(AV55),AV55&lt;&gt;0),"",IF(AND(ISNUMBER($P55),$P55&lt;&gt;0),'Hi-Z-INPUT'!$K$7*'Hi-Z-INPUT'!$K$11,'Hi-Z'!AJ55))</f>
        <v/>
      </c>
      <c r="AU55" s="172"/>
      <c r="AV55" s="163"/>
      <c r="AW55" s="343"/>
      <c r="AY55" s="333" t="str">
        <f>IF(AND(ISNUMBER($P55),$P55&lt;&gt;0),EXTRA!DX55,'Hi-Z'!BF55)</f>
        <v/>
      </c>
      <c r="AZ55" s="334" t="str">
        <f t="shared" si="18"/>
        <v/>
      </c>
      <c r="BB55" s="332" t="str">
        <f>IF(AND(ISNUMBER($P55),$P55&lt;&gt;0),EXTRA!DO55,'Hi-Z'!AW55)</f>
        <v/>
      </c>
      <c r="BC55" s="347" t="str">
        <f t="shared" si="19"/>
        <v/>
      </c>
      <c r="BE55" s="348" t="str">
        <f t="shared" si="20"/>
        <v/>
      </c>
      <c r="BF55" s="328" t="str">
        <f t="shared" si="21"/>
        <v/>
      </c>
      <c r="BI55" s="480" t="str">
        <f t="shared" si="6"/>
        <v/>
      </c>
      <c r="BJ55" s="482" t="str">
        <f t="shared" si="22"/>
        <v/>
      </c>
    </row>
    <row r="56" spans="1:62">
      <c r="A56" s="44" t="str">
        <f>MATRIX!A56</f>
        <v>LAB GRUPPEN</v>
      </c>
      <c r="B56" s="307" t="str">
        <f>IF(MATRIX!B56&lt;&gt;0,MATRIX!B56,"-")</f>
        <v>PLM 14000</v>
      </c>
      <c r="D56" s="142"/>
      <c r="E56" s="314" t="str">
        <f t="shared" si="16"/>
        <v/>
      </c>
      <c r="F56" s="379"/>
      <c r="G56" s="380" t="str">
        <f>'Hi-Z'!M56</f>
        <v/>
      </c>
      <c r="H56" s="478"/>
      <c r="I56" s="385"/>
      <c r="J56" s="479"/>
      <c r="K56" s="2"/>
      <c r="L56" s="385"/>
      <c r="M56" s="2"/>
      <c r="N56" s="385"/>
      <c r="O56" s="2"/>
      <c r="P56" s="466" t="str">
        <f t="shared" si="15"/>
        <v/>
      </c>
      <c r="Q56" s="384"/>
      <c r="R56" s="466" t="str">
        <f>IF(ISNUMBER(N56), N56, IF(ISNUMBER(G56), 'Hi-Z-INPUT'!$K$19, ""))</f>
        <v/>
      </c>
      <c r="S56" s="310"/>
      <c r="T56" s="171"/>
      <c r="U56" s="70" t="str">
        <f>IF(AND(ISNUMBER($P56),$P56&lt;&gt;0),EXTRA!CA56,'Hi-Z'!O56)</f>
        <v>-</v>
      </c>
      <c r="W56" s="327" t="str">
        <f>IF(AND(ISNUMBER($P56),$P56&lt;&gt;0),EXTRA!CC56,'Hi-Z'!Q56)</f>
        <v>-</v>
      </c>
      <c r="X56" s="328" t="str">
        <f t="shared" si="17"/>
        <v/>
      </c>
      <c r="Z56" s="66" t="str">
        <f>IF(AND(ISNUMBER($P56),$P56&lt;&gt;0),EXTRA!CH56,'Hi-Z'!T56)</f>
        <v/>
      </c>
      <c r="AA56" s="65" t="str">
        <f t="shared" si="8"/>
        <v/>
      </c>
      <c r="AB56" s="329" t="str">
        <f>IF(AND(ISNUMBER($P56),$P56&lt;&gt;0),EXTRA!CJ56,'Hi-Z'!V56)</f>
        <v/>
      </c>
      <c r="AC56" s="124" t="str">
        <f t="shared" si="9"/>
        <v/>
      </c>
      <c r="AE56" s="104" t="str">
        <f>IF(AND(ISNUMBER($P56),$P56&lt;&gt;0),EXTRA!CL56,'Hi-Z'!X56)</f>
        <v/>
      </c>
      <c r="AF56" s="44" t="str">
        <f t="shared" si="10"/>
        <v/>
      </c>
      <c r="AH56" s="85" t="str">
        <f>IF(AND(ISNUMBER($P56),$P56&lt;&gt;0),IF(MV&lt;200,EXTRA!CN56,EXTRA!CR56),IF(MV&lt;200,'Hi-Z'!Z56,'Hi-Z'!AD56))</f>
        <v/>
      </c>
      <c r="AI56" s="84" t="str">
        <f t="shared" si="11"/>
        <v/>
      </c>
      <c r="AJ56" s="322" t="str">
        <f>IF(AND(ISNUMBER($P56),$P56&lt;&gt;0),IF(MV&lt;200,EXTRA!CP56,EXTRA!CT56),IF(MV&lt;200,'Hi-Z'!AB56,'Hi-Z'!AF56))</f>
        <v/>
      </c>
      <c r="AK56" s="106" t="str">
        <f t="shared" si="12"/>
        <v/>
      </c>
      <c r="AM56" s="313" t="str">
        <f>IF(AND(ISNUMBER($P56),$P56&lt;&gt;0),EXTRA!DR56,'Hi-Z'!AZ56)</f>
        <v/>
      </c>
      <c r="AN56" s="290" t="str">
        <f t="shared" si="13"/>
        <v/>
      </c>
      <c r="AO56" s="315" t="str">
        <f>IF(AND(ISNUMBER($P56),$P56&lt;&gt;0),EXTRA!DT56,'Hi-Z'!BB56)</f>
        <v/>
      </c>
      <c r="AP56" s="292" t="str">
        <f t="shared" si="14"/>
        <v/>
      </c>
      <c r="AR56" s="330" t="str">
        <f>IF(AND(ISNUMBER($P56),$P56&lt;&gt;0),EXTRA!CZ56,'Hi-Z'!AH56)</f>
        <v/>
      </c>
      <c r="AT56" s="335" t="str">
        <f>IF(AND(ISNUMBER(AV56),AV56&lt;&gt;0),"",IF(AND(ISNUMBER($P56),$P56&lt;&gt;0),'Hi-Z-INPUT'!$K$7*'Hi-Z-INPUT'!$K$11,'Hi-Z'!AJ56))</f>
        <v/>
      </c>
      <c r="AU56" s="172"/>
      <c r="AV56" s="163"/>
      <c r="AW56" s="343"/>
      <c r="AY56" s="333" t="str">
        <f>IF(AND(ISNUMBER($P56),$P56&lt;&gt;0),EXTRA!DX56,'Hi-Z'!BF56)</f>
        <v/>
      </c>
      <c r="AZ56" s="334" t="str">
        <f t="shared" si="18"/>
        <v/>
      </c>
      <c r="BB56" s="332" t="str">
        <f>IF(AND(ISNUMBER($P56),$P56&lt;&gt;0),EXTRA!DO56,'Hi-Z'!AW56)</f>
        <v/>
      </c>
      <c r="BC56" s="347" t="str">
        <f t="shared" si="19"/>
        <v/>
      </c>
      <c r="BE56" s="348" t="str">
        <f t="shared" si="20"/>
        <v/>
      </c>
      <c r="BF56" s="328" t="str">
        <f t="shared" si="21"/>
        <v/>
      </c>
      <c r="BI56" s="480" t="str">
        <f t="shared" si="6"/>
        <v/>
      </c>
      <c r="BJ56" s="482" t="str">
        <f t="shared" si="22"/>
        <v/>
      </c>
    </row>
    <row r="57" spans="1:62">
      <c r="A57" s="44" t="str">
        <f>MATRIX!A57</f>
        <v>LAB GRUPPEN</v>
      </c>
      <c r="B57" s="307" t="str">
        <f>IF(MATRIX!B57&lt;&gt;0,MATRIX!B57,"-")</f>
        <v>PLM 20000Q</v>
      </c>
      <c r="D57" s="142"/>
      <c r="E57" s="314" t="str">
        <f t="shared" si="16"/>
        <v/>
      </c>
      <c r="F57" s="379"/>
      <c r="G57" s="380" t="str">
        <f>'Hi-Z'!M57</f>
        <v/>
      </c>
      <c r="H57" s="478"/>
      <c r="I57" s="385"/>
      <c r="J57" s="479"/>
      <c r="K57" s="2"/>
      <c r="L57" s="385"/>
      <c r="M57" s="2"/>
      <c r="N57" s="385"/>
      <c r="O57" s="2"/>
      <c r="P57" s="466" t="str">
        <f t="shared" si="15"/>
        <v/>
      </c>
      <c r="Q57" s="384"/>
      <c r="R57" s="466" t="str">
        <f>IF(ISNUMBER(N57), N57, IF(ISNUMBER(G57), 'Hi-Z-INPUT'!$K$19, ""))</f>
        <v/>
      </c>
      <c r="S57" s="310"/>
      <c r="T57" s="171"/>
      <c r="U57" s="70" t="str">
        <f>IF(AND(ISNUMBER($P57),$P57&lt;&gt;0),EXTRA!CA57,'Hi-Z'!O57)</f>
        <v>-</v>
      </c>
      <c r="W57" s="327" t="str">
        <f>IF(AND(ISNUMBER($P57),$P57&lt;&gt;0),EXTRA!CC57,'Hi-Z'!Q57)</f>
        <v>-</v>
      </c>
      <c r="X57" s="328" t="str">
        <f t="shared" si="17"/>
        <v/>
      </c>
      <c r="Z57" s="66" t="str">
        <f>IF(AND(ISNUMBER($P57),$P57&lt;&gt;0),EXTRA!CH57,'Hi-Z'!T57)</f>
        <v/>
      </c>
      <c r="AA57" s="65" t="str">
        <f t="shared" si="8"/>
        <v/>
      </c>
      <c r="AB57" s="329" t="str">
        <f>IF(AND(ISNUMBER($P57),$P57&lt;&gt;0),EXTRA!CJ57,'Hi-Z'!V57)</f>
        <v/>
      </c>
      <c r="AC57" s="124" t="str">
        <f t="shared" si="9"/>
        <v/>
      </c>
      <c r="AE57" s="104" t="str">
        <f>IF(AND(ISNUMBER($P57),$P57&lt;&gt;0),EXTRA!CL57,'Hi-Z'!X57)</f>
        <v/>
      </c>
      <c r="AF57" s="44" t="str">
        <f t="shared" si="10"/>
        <v/>
      </c>
      <c r="AH57" s="85" t="str">
        <f>IF(AND(ISNUMBER($P57),$P57&lt;&gt;0),IF(MV&lt;200,EXTRA!CN57,EXTRA!CR57),IF(MV&lt;200,'Hi-Z'!Z57,'Hi-Z'!AD57))</f>
        <v/>
      </c>
      <c r="AI57" s="84" t="str">
        <f t="shared" si="11"/>
        <v/>
      </c>
      <c r="AJ57" s="322" t="str">
        <f>IF(AND(ISNUMBER($P57),$P57&lt;&gt;0),IF(MV&lt;200,EXTRA!CP57,EXTRA!CT57),IF(MV&lt;200,'Hi-Z'!AB57,'Hi-Z'!AF57))</f>
        <v/>
      </c>
      <c r="AK57" s="106" t="str">
        <f t="shared" si="12"/>
        <v/>
      </c>
      <c r="AM57" s="313" t="str">
        <f>IF(AND(ISNUMBER($P57),$P57&lt;&gt;0),EXTRA!DR57,'Hi-Z'!AZ57)</f>
        <v/>
      </c>
      <c r="AN57" s="290" t="str">
        <f t="shared" si="13"/>
        <v/>
      </c>
      <c r="AO57" s="315" t="str">
        <f>IF(AND(ISNUMBER($P57),$P57&lt;&gt;0),EXTRA!DT57,'Hi-Z'!BB57)</f>
        <v/>
      </c>
      <c r="AP57" s="292" t="str">
        <f t="shared" si="14"/>
        <v/>
      </c>
      <c r="AR57" s="330" t="str">
        <f>IF(AND(ISNUMBER($P57),$P57&lt;&gt;0),EXTRA!CZ57,'Hi-Z'!AH57)</f>
        <v/>
      </c>
      <c r="AT57" s="335" t="str">
        <f>IF(AND(ISNUMBER(AV57),AV57&lt;&gt;0),"",IF(AND(ISNUMBER($P57),$P57&lt;&gt;0),'Hi-Z-INPUT'!$K$7*'Hi-Z-INPUT'!$K$11,'Hi-Z'!AJ57))</f>
        <v/>
      </c>
      <c r="AU57" s="172"/>
      <c r="AV57" s="163"/>
      <c r="AW57" s="343"/>
      <c r="AY57" s="333" t="str">
        <f>IF(AND(ISNUMBER($P57),$P57&lt;&gt;0),EXTRA!DX57,'Hi-Z'!BF57)</f>
        <v/>
      </c>
      <c r="AZ57" s="334" t="str">
        <f t="shared" si="18"/>
        <v/>
      </c>
      <c r="BB57" s="332" t="str">
        <f>IF(AND(ISNUMBER($P57),$P57&lt;&gt;0),EXTRA!DO57,'Hi-Z'!AW57)</f>
        <v/>
      </c>
      <c r="BC57" s="347" t="str">
        <f t="shared" si="19"/>
        <v/>
      </c>
      <c r="BE57" s="348" t="str">
        <f t="shared" si="20"/>
        <v/>
      </c>
      <c r="BF57" s="328" t="str">
        <f t="shared" si="21"/>
        <v/>
      </c>
      <c r="BI57" s="480" t="str">
        <f t="shared" si="6"/>
        <v/>
      </c>
      <c r="BJ57" s="482" t="str">
        <f t="shared" si="22"/>
        <v/>
      </c>
    </row>
    <row r="58" spans="1:62">
      <c r="A58" s="44" t="str">
        <f>MATRIX!A58</f>
        <v>LAB GRUPPEN</v>
      </c>
      <c r="B58" s="307" t="str">
        <f>IF(MATRIX!B58&lt;&gt;0,MATRIX!B58,"-")</f>
        <v>PLM 5K44</v>
      </c>
      <c r="D58" s="142"/>
      <c r="E58" s="314" t="str">
        <f t="shared" si="16"/>
        <v/>
      </c>
      <c r="F58" s="379"/>
      <c r="G58" s="380" t="str">
        <f>'Hi-Z'!M58</f>
        <v/>
      </c>
      <c r="H58" s="478"/>
      <c r="I58" s="385"/>
      <c r="J58" s="479"/>
      <c r="K58" s="2"/>
      <c r="L58" s="385"/>
      <c r="M58" s="2"/>
      <c r="N58" s="385"/>
      <c r="O58" s="2"/>
      <c r="P58" s="466" t="str">
        <f t="shared" si="15"/>
        <v/>
      </c>
      <c r="Q58" s="384"/>
      <c r="R58" s="466" t="str">
        <f>IF(ISNUMBER(N58), N58, IF(ISNUMBER(G58), 'Hi-Z-INPUT'!$K$19, ""))</f>
        <v/>
      </c>
      <c r="S58" s="310"/>
      <c r="T58" s="171"/>
      <c r="U58" s="70" t="str">
        <f>IF(AND(ISNUMBER($P58),$P58&lt;&gt;0),EXTRA!CA58,'Hi-Z'!O58)</f>
        <v>-</v>
      </c>
      <c r="W58" s="327" t="str">
        <f>IF(AND(ISNUMBER($P58),$P58&lt;&gt;0),EXTRA!CC58,'Hi-Z'!Q58)</f>
        <v>-</v>
      </c>
      <c r="X58" s="328" t="str">
        <f t="shared" si="17"/>
        <v/>
      </c>
      <c r="Z58" s="66" t="str">
        <f>IF(AND(ISNUMBER($P58),$P58&lt;&gt;0),EXTRA!CH58,'Hi-Z'!T58)</f>
        <v/>
      </c>
      <c r="AA58" s="65" t="str">
        <f t="shared" si="8"/>
        <v/>
      </c>
      <c r="AB58" s="329" t="str">
        <f>IF(AND(ISNUMBER($P58),$P58&lt;&gt;0),EXTRA!CJ58,'Hi-Z'!V58)</f>
        <v/>
      </c>
      <c r="AC58" s="124" t="str">
        <f t="shared" si="9"/>
        <v/>
      </c>
      <c r="AE58" s="104" t="str">
        <f>IF(AND(ISNUMBER($P58),$P58&lt;&gt;0),EXTRA!CL58,'Hi-Z'!X58)</f>
        <v/>
      </c>
      <c r="AF58" s="44" t="str">
        <f t="shared" si="10"/>
        <v/>
      </c>
      <c r="AH58" s="85" t="str">
        <f>IF(AND(ISNUMBER($P58),$P58&lt;&gt;0),IF(MV&lt;200,EXTRA!CN58,EXTRA!CR58),IF(MV&lt;200,'Hi-Z'!Z58,'Hi-Z'!AD58))</f>
        <v/>
      </c>
      <c r="AI58" s="84" t="str">
        <f t="shared" si="11"/>
        <v/>
      </c>
      <c r="AJ58" s="322" t="str">
        <f>IF(AND(ISNUMBER($P58),$P58&lt;&gt;0),IF(MV&lt;200,EXTRA!CP58,EXTRA!CT58),IF(MV&lt;200,'Hi-Z'!AB58,'Hi-Z'!AF58))</f>
        <v/>
      </c>
      <c r="AK58" s="106" t="str">
        <f t="shared" si="12"/>
        <v/>
      </c>
      <c r="AM58" s="313" t="str">
        <f>IF(AND(ISNUMBER($P58),$P58&lt;&gt;0),EXTRA!DR58,'Hi-Z'!AZ58)</f>
        <v/>
      </c>
      <c r="AN58" s="290" t="str">
        <f t="shared" si="13"/>
        <v/>
      </c>
      <c r="AO58" s="315" t="str">
        <f>IF(AND(ISNUMBER($P58),$P58&lt;&gt;0),EXTRA!DT58,'Hi-Z'!BB58)</f>
        <v/>
      </c>
      <c r="AP58" s="292" t="str">
        <f t="shared" si="14"/>
        <v/>
      </c>
      <c r="AR58" s="330" t="str">
        <f>IF(AND(ISNUMBER($P58),$P58&lt;&gt;0),EXTRA!CZ58,'Hi-Z'!AH58)</f>
        <v/>
      </c>
      <c r="AT58" s="335" t="str">
        <f>IF(AND(ISNUMBER(AV58),AV58&lt;&gt;0),"",IF(AND(ISNUMBER($P58),$P58&lt;&gt;0),'Hi-Z-INPUT'!$K$7*'Hi-Z-INPUT'!$K$11,'Hi-Z'!AJ58))</f>
        <v/>
      </c>
      <c r="AU58" s="172"/>
      <c r="AV58" s="163"/>
      <c r="AW58" s="343"/>
      <c r="AY58" s="333" t="str">
        <f>IF(AND(ISNUMBER($P58),$P58&lt;&gt;0),EXTRA!DX58,'Hi-Z'!BF58)</f>
        <v/>
      </c>
      <c r="AZ58" s="334" t="str">
        <f t="shared" si="18"/>
        <v/>
      </c>
      <c r="BB58" s="332" t="str">
        <f>IF(AND(ISNUMBER($P58),$P58&lt;&gt;0),EXTRA!DO58,'Hi-Z'!AW58)</f>
        <v/>
      </c>
      <c r="BC58" s="347" t="str">
        <f t="shared" si="19"/>
        <v/>
      </c>
      <c r="BE58" s="348" t="str">
        <f t="shared" si="20"/>
        <v/>
      </c>
      <c r="BF58" s="328" t="str">
        <f t="shared" si="21"/>
        <v/>
      </c>
      <c r="BI58" s="480" t="str">
        <f t="shared" si="6"/>
        <v/>
      </c>
      <c r="BJ58" s="482" t="str">
        <f t="shared" si="22"/>
        <v/>
      </c>
    </row>
    <row r="59" spans="1:62">
      <c r="A59" s="44" t="str">
        <f>MATRIX!A59</f>
        <v>LAB GRUPPEN</v>
      </c>
      <c r="B59" s="307" t="str">
        <f>IF(MATRIX!B59&lt;&gt;0,MATRIX!B59,"-")</f>
        <v>PLM 12K44</v>
      </c>
      <c r="D59" s="142"/>
      <c r="E59" s="314" t="str">
        <f t="shared" si="16"/>
        <v/>
      </c>
      <c r="F59" s="379"/>
      <c r="G59" s="380" t="str">
        <f>'Hi-Z'!M59</f>
        <v/>
      </c>
      <c r="H59" s="478"/>
      <c r="I59" s="385"/>
      <c r="J59" s="479"/>
      <c r="K59" s="2"/>
      <c r="L59" s="385"/>
      <c r="M59" s="2"/>
      <c r="N59" s="385"/>
      <c r="O59" s="2"/>
      <c r="P59" s="466" t="str">
        <f t="shared" si="15"/>
        <v/>
      </c>
      <c r="Q59" s="384"/>
      <c r="R59" s="466" t="str">
        <f>IF(ISNUMBER(N59), N59, IF(ISNUMBER(G59), 'Hi-Z-INPUT'!$K$19, ""))</f>
        <v/>
      </c>
      <c r="S59" s="310"/>
      <c r="T59" s="171"/>
      <c r="U59" s="70" t="str">
        <f>IF(AND(ISNUMBER($P59),$P59&lt;&gt;0),EXTRA!CA59,'Hi-Z'!O59)</f>
        <v>-</v>
      </c>
      <c r="W59" s="327" t="str">
        <f>IF(AND(ISNUMBER($P59),$P59&lt;&gt;0),EXTRA!CC59,'Hi-Z'!Q59)</f>
        <v>-</v>
      </c>
      <c r="X59" s="328" t="str">
        <f t="shared" si="17"/>
        <v/>
      </c>
      <c r="Z59" s="66" t="str">
        <f>IF(AND(ISNUMBER($P59),$P59&lt;&gt;0),EXTRA!CH59,'Hi-Z'!T59)</f>
        <v/>
      </c>
      <c r="AA59" s="65" t="str">
        <f t="shared" si="8"/>
        <v/>
      </c>
      <c r="AB59" s="329" t="str">
        <f>IF(AND(ISNUMBER($P59),$P59&lt;&gt;0),EXTRA!CJ59,'Hi-Z'!V59)</f>
        <v/>
      </c>
      <c r="AC59" s="124" t="str">
        <f t="shared" si="9"/>
        <v/>
      </c>
      <c r="AE59" s="104" t="str">
        <f>IF(AND(ISNUMBER($P59),$P59&lt;&gt;0),EXTRA!CL59,'Hi-Z'!X59)</f>
        <v/>
      </c>
      <c r="AF59" s="44" t="str">
        <f t="shared" si="10"/>
        <v/>
      </c>
      <c r="AH59" s="85" t="str">
        <f>IF(AND(ISNUMBER($P59),$P59&lt;&gt;0),IF(MV&lt;200,EXTRA!CN59,EXTRA!CR59),IF(MV&lt;200,'Hi-Z'!Z59,'Hi-Z'!AD59))</f>
        <v/>
      </c>
      <c r="AI59" s="84" t="str">
        <f t="shared" si="11"/>
        <v/>
      </c>
      <c r="AJ59" s="322" t="str">
        <f>IF(AND(ISNUMBER($P59),$P59&lt;&gt;0),IF(MV&lt;200,EXTRA!CP59,EXTRA!CT59),IF(MV&lt;200,'Hi-Z'!AB59,'Hi-Z'!AF59))</f>
        <v/>
      </c>
      <c r="AK59" s="106" t="str">
        <f t="shared" si="12"/>
        <v/>
      </c>
      <c r="AM59" s="313" t="str">
        <f>IF(AND(ISNUMBER($P59),$P59&lt;&gt;0),EXTRA!DR59,'Hi-Z'!AZ59)</f>
        <v/>
      </c>
      <c r="AN59" s="290" t="str">
        <f t="shared" si="13"/>
        <v/>
      </c>
      <c r="AO59" s="315" t="str">
        <f>IF(AND(ISNUMBER($P59),$P59&lt;&gt;0),EXTRA!DT59,'Hi-Z'!BB59)</f>
        <v/>
      </c>
      <c r="AP59" s="292" t="str">
        <f t="shared" si="14"/>
        <v/>
      </c>
      <c r="AR59" s="330" t="str">
        <f>IF(AND(ISNUMBER($P59),$P59&lt;&gt;0),EXTRA!CZ59,'Hi-Z'!AH59)</f>
        <v/>
      </c>
      <c r="AT59" s="335" t="str">
        <f>IF(AND(ISNUMBER(AV59),AV59&lt;&gt;0),"",IF(AND(ISNUMBER($P59),$P59&lt;&gt;0),'Hi-Z-INPUT'!$K$7*'Hi-Z-INPUT'!$K$11,'Hi-Z'!AJ59))</f>
        <v/>
      </c>
      <c r="AU59" s="172"/>
      <c r="AV59" s="163"/>
      <c r="AW59" s="343"/>
      <c r="AY59" s="333" t="str">
        <f>IF(AND(ISNUMBER($P59),$P59&lt;&gt;0),EXTRA!DX59,'Hi-Z'!BF59)</f>
        <v/>
      </c>
      <c r="AZ59" s="334" t="str">
        <f t="shared" si="18"/>
        <v/>
      </c>
      <c r="BB59" s="332" t="str">
        <f>IF(AND(ISNUMBER($P59),$P59&lt;&gt;0),EXTRA!DO59,'Hi-Z'!AW59)</f>
        <v/>
      </c>
      <c r="BC59" s="347" t="str">
        <f t="shared" si="19"/>
        <v/>
      </c>
      <c r="BE59" s="348" t="str">
        <f t="shared" si="20"/>
        <v/>
      </c>
      <c r="BF59" s="328" t="str">
        <f t="shared" si="21"/>
        <v/>
      </c>
      <c r="BI59" s="480" t="str">
        <f t="shared" si="6"/>
        <v/>
      </c>
      <c r="BJ59" s="482" t="str">
        <f t="shared" si="22"/>
        <v/>
      </c>
    </row>
    <row r="60" spans="1:62">
      <c r="A60" s="44" t="str">
        <f>MATRIX!A60</f>
        <v>LAB GRUPPEN</v>
      </c>
      <c r="B60" s="307" t="str">
        <f>IF(MATRIX!B60&lt;&gt;0,MATRIX!B60,"-")</f>
        <v>PLM 20K44</v>
      </c>
      <c r="D60" s="142"/>
      <c r="E60" s="314" t="str">
        <f t="shared" si="16"/>
        <v/>
      </c>
      <c r="F60" s="379"/>
      <c r="G60" s="380" t="str">
        <f>'Hi-Z'!M60</f>
        <v/>
      </c>
      <c r="H60" s="478"/>
      <c r="I60" s="385"/>
      <c r="J60" s="479"/>
      <c r="K60" s="2"/>
      <c r="L60" s="385"/>
      <c r="M60" s="2"/>
      <c r="N60" s="385"/>
      <c r="O60" s="2"/>
      <c r="P60" s="466" t="str">
        <f t="shared" si="15"/>
        <v/>
      </c>
      <c r="Q60" s="384"/>
      <c r="R60" s="466" t="str">
        <f>IF(ISNUMBER(N60), N60, IF(ISNUMBER(G60), 'Hi-Z-INPUT'!$K$19, ""))</f>
        <v/>
      </c>
      <c r="S60" s="310"/>
      <c r="T60" s="171"/>
      <c r="U60" s="70" t="str">
        <f>IF(AND(ISNUMBER($P60),$P60&lt;&gt;0),EXTRA!CA60,'Hi-Z'!O60)</f>
        <v>-</v>
      </c>
      <c r="W60" s="327" t="str">
        <f>IF(AND(ISNUMBER($P60),$P60&lt;&gt;0),EXTRA!CC60,'Hi-Z'!Q60)</f>
        <v>-</v>
      </c>
      <c r="X60" s="328" t="str">
        <f t="shared" si="17"/>
        <v/>
      </c>
      <c r="Z60" s="66" t="str">
        <f>IF(AND(ISNUMBER($P60),$P60&lt;&gt;0),EXTRA!CH60,'Hi-Z'!T60)</f>
        <v/>
      </c>
      <c r="AA60" s="65" t="str">
        <f t="shared" si="8"/>
        <v/>
      </c>
      <c r="AB60" s="329" t="str">
        <f>IF(AND(ISNUMBER($P60),$P60&lt;&gt;0),EXTRA!CJ60,'Hi-Z'!V60)</f>
        <v/>
      </c>
      <c r="AC60" s="124" t="str">
        <f t="shared" si="9"/>
        <v/>
      </c>
      <c r="AE60" s="104" t="str">
        <f>IF(AND(ISNUMBER($P60),$P60&lt;&gt;0),EXTRA!CL60,'Hi-Z'!X60)</f>
        <v/>
      </c>
      <c r="AF60" s="44" t="str">
        <f t="shared" si="10"/>
        <v/>
      </c>
      <c r="AH60" s="85" t="str">
        <f>IF(AND(ISNUMBER($P60),$P60&lt;&gt;0),IF(MV&lt;200,EXTRA!CN60,EXTRA!CR60),IF(MV&lt;200,'Hi-Z'!Z60,'Hi-Z'!AD60))</f>
        <v/>
      </c>
      <c r="AI60" s="84" t="str">
        <f t="shared" si="11"/>
        <v/>
      </c>
      <c r="AJ60" s="322" t="str">
        <f>IF(AND(ISNUMBER($P60),$P60&lt;&gt;0),IF(MV&lt;200,EXTRA!CP60,EXTRA!CT60),IF(MV&lt;200,'Hi-Z'!AB60,'Hi-Z'!AF60))</f>
        <v/>
      </c>
      <c r="AK60" s="106" t="str">
        <f t="shared" si="12"/>
        <v/>
      </c>
      <c r="AM60" s="313" t="str">
        <f>IF(AND(ISNUMBER($P60),$P60&lt;&gt;0),EXTRA!DR60,'Hi-Z'!AZ60)</f>
        <v/>
      </c>
      <c r="AN60" s="290" t="str">
        <f t="shared" si="13"/>
        <v/>
      </c>
      <c r="AO60" s="315" t="str">
        <f>IF(AND(ISNUMBER($P60),$P60&lt;&gt;0),EXTRA!DT60,'Hi-Z'!BB60)</f>
        <v/>
      </c>
      <c r="AP60" s="292" t="str">
        <f t="shared" si="14"/>
        <v/>
      </c>
      <c r="AR60" s="330" t="str">
        <f>IF(AND(ISNUMBER($P60),$P60&lt;&gt;0),EXTRA!CZ60,'Hi-Z'!AH60)</f>
        <v/>
      </c>
      <c r="AT60" s="335" t="str">
        <f>IF(AND(ISNUMBER(AV60),AV60&lt;&gt;0),"",IF(AND(ISNUMBER($P60),$P60&lt;&gt;0),'Hi-Z-INPUT'!$K$7*'Hi-Z-INPUT'!$K$11,'Hi-Z'!AJ60))</f>
        <v/>
      </c>
      <c r="AU60" s="172"/>
      <c r="AV60" s="163"/>
      <c r="AW60" s="343"/>
      <c r="AY60" s="333" t="str">
        <f>IF(AND(ISNUMBER($P60),$P60&lt;&gt;0),EXTRA!DX60,'Hi-Z'!BF60)</f>
        <v/>
      </c>
      <c r="AZ60" s="334" t="str">
        <f t="shared" si="18"/>
        <v/>
      </c>
      <c r="BB60" s="332" t="str">
        <f>IF(AND(ISNUMBER($P60),$P60&lt;&gt;0),EXTRA!DO60,'Hi-Z'!AW60)</f>
        <v/>
      </c>
      <c r="BC60" s="347" t="str">
        <f t="shared" si="19"/>
        <v/>
      </c>
      <c r="BE60" s="348" t="str">
        <f t="shared" si="20"/>
        <v/>
      </c>
      <c r="BF60" s="328" t="str">
        <f t="shared" si="21"/>
        <v/>
      </c>
      <c r="BI60" s="480" t="str">
        <f t="shared" si="6"/>
        <v/>
      </c>
      <c r="BJ60" s="482" t="str">
        <f t="shared" si="22"/>
        <v/>
      </c>
    </row>
    <row r="61" spans="1:62">
      <c r="A61" s="44" t="str">
        <f>MATRIX!A61</f>
        <v>LAB GRUPPEN</v>
      </c>
      <c r="B61" s="307" t="str">
        <f>IF(MATRIX!B61&lt;&gt;0,MATRIX!B61,"-")</f>
        <v>IPD 2400</v>
      </c>
      <c r="D61" s="142"/>
      <c r="E61" s="314" t="str">
        <f t="shared" si="16"/>
        <v/>
      </c>
      <c r="F61" s="379"/>
      <c r="G61" s="380" t="str">
        <f>'Hi-Z'!M61</f>
        <v/>
      </c>
      <c r="H61" s="478"/>
      <c r="I61" s="385"/>
      <c r="J61" s="479"/>
      <c r="K61" s="2"/>
      <c r="L61" s="385"/>
      <c r="M61" s="2"/>
      <c r="N61" s="385"/>
      <c r="O61" s="2"/>
      <c r="P61" s="466" t="str">
        <f t="shared" si="15"/>
        <v/>
      </c>
      <c r="Q61" s="384"/>
      <c r="R61" s="466" t="str">
        <f>IF(ISNUMBER(N61), N61, IF(ISNUMBER(G61), 'Hi-Z-INPUT'!$K$19, ""))</f>
        <v/>
      </c>
      <c r="S61" s="310"/>
      <c r="T61" s="171"/>
      <c r="U61" s="70" t="str">
        <f>IF(AND(ISNUMBER($P61),$P61&lt;&gt;0),EXTRA!CA61,'Hi-Z'!O61)</f>
        <v>-</v>
      </c>
      <c r="W61" s="327" t="str">
        <f>IF(AND(ISNUMBER($P61),$P61&lt;&gt;0),EXTRA!CC61,'Hi-Z'!Q61)</f>
        <v>-</v>
      </c>
      <c r="X61" s="328" t="str">
        <f t="shared" si="17"/>
        <v/>
      </c>
      <c r="Z61" s="66" t="str">
        <f>IF(AND(ISNUMBER($P61),$P61&lt;&gt;0),EXTRA!CH61,'Hi-Z'!T61)</f>
        <v/>
      </c>
      <c r="AA61" s="65" t="str">
        <f t="shared" si="8"/>
        <v/>
      </c>
      <c r="AB61" s="329" t="str">
        <f>IF(AND(ISNUMBER($P61),$P61&lt;&gt;0),EXTRA!CJ61,'Hi-Z'!V61)</f>
        <v/>
      </c>
      <c r="AC61" s="124" t="str">
        <f t="shared" si="9"/>
        <v/>
      </c>
      <c r="AE61" s="104" t="str">
        <f>IF(AND(ISNUMBER($P61),$P61&lt;&gt;0),EXTRA!CL61,'Hi-Z'!X61)</f>
        <v/>
      </c>
      <c r="AF61" s="44" t="str">
        <f t="shared" si="10"/>
        <v/>
      </c>
      <c r="AH61" s="85" t="str">
        <f>IF(AND(ISNUMBER($P61),$P61&lt;&gt;0),IF(MV&lt;200,EXTRA!CN61,EXTRA!CR61),IF(MV&lt;200,'Hi-Z'!Z61,'Hi-Z'!AD61))</f>
        <v/>
      </c>
      <c r="AI61" s="84" t="str">
        <f t="shared" si="11"/>
        <v/>
      </c>
      <c r="AJ61" s="322" t="str">
        <f>IF(AND(ISNUMBER($P61),$P61&lt;&gt;0),IF(MV&lt;200,EXTRA!CP61,EXTRA!CT61),IF(MV&lt;200,'Hi-Z'!AB61,'Hi-Z'!AF61))</f>
        <v/>
      </c>
      <c r="AK61" s="106" t="str">
        <f t="shared" si="12"/>
        <v/>
      </c>
      <c r="AM61" s="313" t="str">
        <f>IF(AND(ISNUMBER($P61),$P61&lt;&gt;0),EXTRA!DR61,'Hi-Z'!AZ61)</f>
        <v/>
      </c>
      <c r="AN61" s="290" t="str">
        <f t="shared" si="13"/>
        <v/>
      </c>
      <c r="AO61" s="315" t="str">
        <f>IF(AND(ISNUMBER($P61),$P61&lt;&gt;0),EXTRA!DT61,'Hi-Z'!BB61)</f>
        <v/>
      </c>
      <c r="AP61" s="292" t="str">
        <f t="shared" si="14"/>
        <v/>
      </c>
      <c r="AR61" s="330" t="str">
        <f>IF(AND(ISNUMBER($P61),$P61&lt;&gt;0),EXTRA!CZ61,'Hi-Z'!AH61)</f>
        <v/>
      </c>
      <c r="AT61" s="335" t="str">
        <f>IF(AND(ISNUMBER(AV61),AV61&lt;&gt;0),"",IF(AND(ISNUMBER($P61),$P61&lt;&gt;0),'Hi-Z-INPUT'!$K$7*'Hi-Z-INPUT'!$K$11,'Hi-Z'!AJ61))</f>
        <v/>
      </c>
      <c r="AU61" s="172"/>
      <c r="AV61" s="163"/>
      <c r="AW61" s="343"/>
      <c r="AY61" s="333" t="str">
        <f>IF(AND(ISNUMBER($P61),$P61&lt;&gt;0),EXTRA!DX61,'Hi-Z'!BF61)</f>
        <v/>
      </c>
      <c r="AZ61" s="334" t="str">
        <f t="shared" si="18"/>
        <v/>
      </c>
      <c r="BB61" s="332" t="str">
        <f>IF(AND(ISNUMBER($P61),$P61&lt;&gt;0),EXTRA!DO61,'Hi-Z'!AW61)</f>
        <v/>
      </c>
      <c r="BC61" s="347" t="str">
        <f t="shared" si="19"/>
        <v/>
      </c>
      <c r="BE61" s="348" t="str">
        <f t="shared" si="20"/>
        <v/>
      </c>
      <c r="BF61" s="328" t="str">
        <f t="shared" si="21"/>
        <v/>
      </c>
      <c r="BI61" s="480" t="str">
        <f t="shared" si="6"/>
        <v/>
      </c>
      <c r="BJ61" s="482" t="str">
        <f t="shared" si="22"/>
        <v/>
      </c>
    </row>
    <row r="62" spans="1:62">
      <c r="A62" s="44" t="str">
        <f>MATRIX!A62</f>
        <v>LAB GRUPPEN</v>
      </c>
      <c r="B62" s="307" t="str">
        <f>IF(MATRIX!B62&lt;&gt;0,MATRIX!B62,"-")</f>
        <v>IPD 1200</v>
      </c>
      <c r="D62" s="142"/>
      <c r="E62" s="314" t="str">
        <f t="shared" si="16"/>
        <v/>
      </c>
      <c r="F62" s="379"/>
      <c r="G62" s="380" t="str">
        <f>'Hi-Z'!M62</f>
        <v/>
      </c>
      <c r="H62" s="478"/>
      <c r="I62" s="385"/>
      <c r="J62" s="479"/>
      <c r="K62" s="2"/>
      <c r="L62" s="385"/>
      <c r="M62" s="2"/>
      <c r="N62" s="385"/>
      <c r="O62" s="2"/>
      <c r="P62" s="466" t="str">
        <f t="shared" si="15"/>
        <v/>
      </c>
      <c r="Q62" s="384"/>
      <c r="R62" s="466" t="str">
        <f>IF(ISNUMBER(N62), N62, IF(ISNUMBER(G62), 'Hi-Z-INPUT'!$K$19, ""))</f>
        <v/>
      </c>
      <c r="S62" s="310"/>
      <c r="T62" s="171"/>
      <c r="U62" s="70" t="str">
        <f>IF(AND(ISNUMBER($P62),$P62&lt;&gt;0),EXTRA!CA62,'Hi-Z'!O62)</f>
        <v>-</v>
      </c>
      <c r="W62" s="327" t="str">
        <f>IF(AND(ISNUMBER($P62),$P62&lt;&gt;0),EXTRA!CC62,'Hi-Z'!Q62)</f>
        <v>-</v>
      </c>
      <c r="X62" s="328" t="str">
        <f t="shared" si="17"/>
        <v/>
      </c>
      <c r="Z62" s="66" t="str">
        <f>IF(AND(ISNUMBER($P62),$P62&lt;&gt;0),EXTRA!CH62,'Hi-Z'!T62)</f>
        <v/>
      </c>
      <c r="AA62" s="65" t="str">
        <f t="shared" si="8"/>
        <v/>
      </c>
      <c r="AB62" s="329" t="str">
        <f>IF(AND(ISNUMBER($P62),$P62&lt;&gt;0),EXTRA!CJ62,'Hi-Z'!V62)</f>
        <v/>
      </c>
      <c r="AC62" s="124" t="str">
        <f t="shared" si="9"/>
        <v/>
      </c>
      <c r="AE62" s="104" t="str">
        <f>IF(AND(ISNUMBER($P62),$P62&lt;&gt;0),EXTRA!CL62,'Hi-Z'!X62)</f>
        <v/>
      </c>
      <c r="AF62" s="44" t="str">
        <f t="shared" si="10"/>
        <v/>
      </c>
      <c r="AH62" s="85" t="str">
        <f>IF(AND(ISNUMBER($P62),$P62&lt;&gt;0),IF(MV&lt;200,EXTRA!CN62,EXTRA!CR62),IF(MV&lt;200,'Hi-Z'!Z62,'Hi-Z'!AD62))</f>
        <v/>
      </c>
      <c r="AI62" s="84" t="str">
        <f t="shared" si="11"/>
        <v/>
      </c>
      <c r="AJ62" s="322" t="str">
        <f>IF(AND(ISNUMBER($P62),$P62&lt;&gt;0),IF(MV&lt;200,EXTRA!CP62,EXTRA!CT62),IF(MV&lt;200,'Hi-Z'!AB62,'Hi-Z'!AF62))</f>
        <v/>
      </c>
      <c r="AK62" s="106" t="str">
        <f t="shared" si="12"/>
        <v/>
      </c>
      <c r="AM62" s="313" t="str">
        <f>IF(AND(ISNUMBER($P62),$P62&lt;&gt;0),EXTRA!DR62,'Hi-Z'!AZ62)</f>
        <v/>
      </c>
      <c r="AN62" s="290" t="str">
        <f t="shared" si="13"/>
        <v/>
      </c>
      <c r="AO62" s="315" t="str">
        <f>IF(AND(ISNUMBER($P62),$P62&lt;&gt;0),EXTRA!DT62,'Hi-Z'!BB62)</f>
        <v/>
      </c>
      <c r="AP62" s="292" t="str">
        <f t="shared" si="14"/>
        <v/>
      </c>
      <c r="AR62" s="330" t="str">
        <f>IF(AND(ISNUMBER($P62),$P62&lt;&gt;0),EXTRA!CZ62,'Hi-Z'!AH62)</f>
        <v/>
      </c>
      <c r="AT62" s="335" t="str">
        <f>IF(AND(ISNUMBER(AV62),AV62&lt;&gt;0),"",IF(AND(ISNUMBER($P62),$P62&lt;&gt;0),'Hi-Z-INPUT'!$K$7*'Hi-Z-INPUT'!$K$11,'Hi-Z'!AJ62))</f>
        <v/>
      </c>
      <c r="AU62" s="172"/>
      <c r="AV62" s="163"/>
      <c r="AW62" s="343"/>
      <c r="AY62" s="333" t="str">
        <f>IF(AND(ISNUMBER($P62),$P62&lt;&gt;0),EXTRA!DX62,'Hi-Z'!BF62)</f>
        <v/>
      </c>
      <c r="AZ62" s="334" t="str">
        <f t="shared" si="18"/>
        <v/>
      </c>
      <c r="BB62" s="332" t="str">
        <f>IF(AND(ISNUMBER($P62),$P62&lt;&gt;0),EXTRA!DO62,'Hi-Z'!AW62)</f>
        <v/>
      </c>
      <c r="BC62" s="347" t="str">
        <f t="shared" si="19"/>
        <v/>
      </c>
      <c r="BE62" s="348" t="str">
        <f t="shared" si="20"/>
        <v/>
      </c>
      <c r="BF62" s="328" t="str">
        <f t="shared" si="21"/>
        <v/>
      </c>
      <c r="BI62" s="480" t="str">
        <f t="shared" si="6"/>
        <v/>
      </c>
      <c r="BJ62" s="482" t="str">
        <f t="shared" si="22"/>
        <v/>
      </c>
    </row>
    <row r="63" spans="1:62">
      <c r="A63" s="44" t="str">
        <f>MATRIX!A63</f>
        <v>LAB GRUPPEN</v>
      </c>
      <c r="B63" s="307" t="str">
        <f>IF(MATRIX!B63&lt;&gt;0,MATRIX!B63,"-")</f>
        <v xml:space="preserve">E 12:2 </v>
      </c>
      <c r="D63" s="142"/>
      <c r="E63" s="314" t="str">
        <f t="shared" si="16"/>
        <v/>
      </c>
      <c r="F63" s="379"/>
      <c r="G63" s="380" t="str">
        <f>'Hi-Z'!M63</f>
        <v/>
      </c>
      <c r="H63" s="478"/>
      <c r="I63" s="385"/>
      <c r="J63" s="479"/>
      <c r="K63" s="2"/>
      <c r="L63" s="385"/>
      <c r="M63" s="2"/>
      <c r="N63" s="385"/>
      <c r="O63" s="2"/>
      <c r="P63" s="466" t="str">
        <f t="shared" si="15"/>
        <v/>
      </c>
      <c r="Q63" s="384"/>
      <c r="R63" s="466" t="str">
        <f>IF(ISNUMBER(N63), N63, IF(ISNUMBER(G63), 'Hi-Z-INPUT'!$K$19, ""))</f>
        <v/>
      </c>
      <c r="S63" s="310"/>
      <c r="T63" s="171"/>
      <c r="U63" s="70" t="str">
        <f>IF(AND(ISNUMBER($P63),$P63&lt;&gt;0),EXTRA!CA63,'Hi-Z'!O63)</f>
        <v>-</v>
      </c>
      <c r="W63" s="327" t="str">
        <f>IF(AND(ISNUMBER($P63),$P63&lt;&gt;0),EXTRA!CC63,'Hi-Z'!Q63)</f>
        <v>-</v>
      </c>
      <c r="X63" s="328" t="str">
        <f t="shared" si="17"/>
        <v/>
      </c>
      <c r="Z63" s="66" t="str">
        <f>IF(AND(ISNUMBER($P63),$P63&lt;&gt;0),EXTRA!CH63,'Hi-Z'!T63)</f>
        <v/>
      </c>
      <c r="AA63" s="65" t="str">
        <f t="shared" si="8"/>
        <v/>
      </c>
      <c r="AB63" s="329" t="str">
        <f>IF(AND(ISNUMBER($P63),$P63&lt;&gt;0),EXTRA!CJ63,'Hi-Z'!V63)</f>
        <v/>
      </c>
      <c r="AC63" s="124" t="str">
        <f t="shared" si="9"/>
        <v/>
      </c>
      <c r="AE63" s="104" t="str">
        <f>IF(AND(ISNUMBER($P63),$P63&lt;&gt;0),EXTRA!CL63,'Hi-Z'!X63)</f>
        <v/>
      </c>
      <c r="AF63" s="44" t="str">
        <f t="shared" si="10"/>
        <v/>
      </c>
      <c r="AH63" s="85" t="str">
        <f>IF(AND(ISNUMBER($P63),$P63&lt;&gt;0),IF(MV&lt;200,EXTRA!CN63,EXTRA!CR63),IF(MV&lt;200,'Hi-Z'!Z63,'Hi-Z'!AD63))</f>
        <v/>
      </c>
      <c r="AI63" s="84" t="str">
        <f t="shared" si="11"/>
        <v/>
      </c>
      <c r="AJ63" s="322" t="str">
        <f>IF(AND(ISNUMBER($P63),$P63&lt;&gt;0),IF(MV&lt;200,EXTRA!CP63,EXTRA!CT63),IF(MV&lt;200,'Hi-Z'!AB63,'Hi-Z'!AF63))</f>
        <v/>
      </c>
      <c r="AK63" s="106" t="str">
        <f t="shared" si="12"/>
        <v/>
      </c>
      <c r="AM63" s="313" t="str">
        <f>IF(AND(ISNUMBER($P63),$P63&lt;&gt;0),EXTRA!DR63,'Hi-Z'!AZ63)</f>
        <v/>
      </c>
      <c r="AN63" s="290" t="str">
        <f t="shared" si="13"/>
        <v/>
      </c>
      <c r="AO63" s="315" t="str">
        <f>IF(AND(ISNUMBER($P63),$P63&lt;&gt;0),EXTRA!DT63,'Hi-Z'!BB63)</f>
        <v/>
      </c>
      <c r="AP63" s="292" t="str">
        <f t="shared" si="14"/>
        <v/>
      </c>
      <c r="AR63" s="330" t="str">
        <f>IF(AND(ISNUMBER($P63),$P63&lt;&gt;0),EXTRA!CZ63,'Hi-Z'!AH63)</f>
        <v/>
      </c>
      <c r="AT63" s="335" t="str">
        <f>IF(AND(ISNUMBER(AV63),AV63&lt;&gt;0),"",IF(AND(ISNUMBER($P63),$P63&lt;&gt;0),'Hi-Z-INPUT'!$K$7*'Hi-Z-INPUT'!$K$11,'Hi-Z'!AJ63))</f>
        <v/>
      </c>
      <c r="AU63" s="172"/>
      <c r="AV63" s="163"/>
      <c r="AW63" s="343"/>
      <c r="AY63" s="333" t="str">
        <f>IF(AND(ISNUMBER($P63),$P63&lt;&gt;0),EXTRA!DX63,'Hi-Z'!BF63)</f>
        <v/>
      </c>
      <c r="AZ63" s="334" t="str">
        <f t="shared" si="18"/>
        <v/>
      </c>
      <c r="BB63" s="332" t="str">
        <f>IF(AND(ISNUMBER($P63),$P63&lt;&gt;0),EXTRA!DO63,'Hi-Z'!AW63)</f>
        <v/>
      </c>
      <c r="BC63" s="347" t="str">
        <f t="shared" si="19"/>
        <v/>
      </c>
      <c r="BE63" s="348" t="str">
        <f t="shared" si="20"/>
        <v/>
      </c>
      <c r="BF63" s="328" t="str">
        <f t="shared" si="21"/>
        <v/>
      </c>
      <c r="BI63" s="480" t="str">
        <f t="shared" si="6"/>
        <v/>
      </c>
      <c r="BJ63" s="482" t="str">
        <f t="shared" si="22"/>
        <v/>
      </c>
    </row>
    <row r="64" spans="1:62">
      <c r="A64" s="44" t="str">
        <f>MATRIX!A64</f>
        <v>LAB GRUPPEN</v>
      </c>
      <c r="B64" s="307" t="str">
        <f>IF(MATRIX!B64&lt;&gt;0,MATRIX!B64,"-")</f>
        <v xml:space="preserve">E 8:2 </v>
      </c>
      <c r="D64" s="142"/>
      <c r="E64" s="314" t="str">
        <f t="shared" si="16"/>
        <v/>
      </c>
      <c r="F64" s="379"/>
      <c r="G64" s="380" t="str">
        <f>'Hi-Z'!M64</f>
        <v/>
      </c>
      <c r="H64" s="478"/>
      <c r="I64" s="385"/>
      <c r="J64" s="479"/>
      <c r="K64" s="2"/>
      <c r="L64" s="385"/>
      <c r="M64" s="2"/>
      <c r="N64" s="385"/>
      <c r="O64" s="2"/>
      <c r="P64" s="466" t="str">
        <f t="shared" si="15"/>
        <v/>
      </c>
      <c r="Q64" s="384"/>
      <c r="R64" s="466" t="str">
        <f>IF(ISNUMBER(N64), N64, IF(ISNUMBER(G64), 'Hi-Z-INPUT'!$K$19, ""))</f>
        <v/>
      </c>
      <c r="S64" s="310"/>
      <c r="T64" s="171"/>
      <c r="U64" s="70" t="str">
        <f>IF(AND(ISNUMBER($P64),$P64&lt;&gt;0),EXTRA!CA64,'Hi-Z'!O64)</f>
        <v>-</v>
      </c>
      <c r="W64" s="327" t="str">
        <f>IF(AND(ISNUMBER($P64),$P64&lt;&gt;0),EXTRA!CC64,'Hi-Z'!Q64)</f>
        <v>-</v>
      </c>
      <c r="X64" s="328" t="str">
        <f t="shared" si="17"/>
        <v/>
      </c>
      <c r="Z64" s="66" t="str">
        <f>IF(AND(ISNUMBER($P64),$P64&lt;&gt;0),EXTRA!CH64,'Hi-Z'!T64)</f>
        <v/>
      </c>
      <c r="AA64" s="65" t="str">
        <f t="shared" si="8"/>
        <v/>
      </c>
      <c r="AB64" s="329" t="str">
        <f>IF(AND(ISNUMBER($P64),$P64&lt;&gt;0),EXTRA!CJ64,'Hi-Z'!V64)</f>
        <v/>
      </c>
      <c r="AC64" s="124" t="str">
        <f t="shared" si="9"/>
        <v/>
      </c>
      <c r="AE64" s="104" t="str">
        <f>IF(AND(ISNUMBER($P64),$P64&lt;&gt;0),EXTRA!CL64,'Hi-Z'!X64)</f>
        <v/>
      </c>
      <c r="AF64" s="44" t="str">
        <f t="shared" si="10"/>
        <v/>
      </c>
      <c r="AH64" s="85" t="str">
        <f>IF(AND(ISNUMBER($P64),$P64&lt;&gt;0),IF(MV&lt;200,EXTRA!CN64,EXTRA!CR64),IF(MV&lt;200,'Hi-Z'!Z64,'Hi-Z'!AD64))</f>
        <v/>
      </c>
      <c r="AI64" s="84" t="str">
        <f t="shared" si="11"/>
        <v/>
      </c>
      <c r="AJ64" s="322" t="str">
        <f>IF(AND(ISNUMBER($P64),$P64&lt;&gt;0),IF(MV&lt;200,EXTRA!CP64,EXTRA!CT64),IF(MV&lt;200,'Hi-Z'!AB64,'Hi-Z'!AF64))</f>
        <v/>
      </c>
      <c r="AK64" s="106" t="str">
        <f t="shared" si="12"/>
        <v/>
      </c>
      <c r="AM64" s="313" t="str">
        <f>IF(AND(ISNUMBER($P64),$P64&lt;&gt;0),EXTRA!DR64,'Hi-Z'!AZ64)</f>
        <v/>
      </c>
      <c r="AN64" s="290" t="str">
        <f t="shared" si="13"/>
        <v/>
      </c>
      <c r="AO64" s="315" t="str">
        <f>IF(AND(ISNUMBER($P64),$P64&lt;&gt;0),EXTRA!DT64,'Hi-Z'!BB64)</f>
        <v/>
      </c>
      <c r="AP64" s="292" t="str">
        <f t="shared" si="14"/>
        <v/>
      </c>
      <c r="AR64" s="330" t="str">
        <f>IF(AND(ISNUMBER($P64),$P64&lt;&gt;0),EXTRA!CZ64,'Hi-Z'!AH64)</f>
        <v/>
      </c>
      <c r="AT64" s="335" t="str">
        <f>IF(AND(ISNUMBER(AV64),AV64&lt;&gt;0),"",IF(AND(ISNUMBER($P64),$P64&lt;&gt;0),'Hi-Z-INPUT'!$K$7*'Hi-Z-INPUT'!$K$11,'Hi-Z'!AJ64))</f>
        <v/>
      </c>
      <c r="AU64" s="172"/>
      <c r="AV64" s="163"/>
      <c r="AW64" s="343"/>
      <c r="AY64" s="333" t="str">
        <f>IF(AND(ISNUMBER($P64),$P64&lt;&gt;0),EXTRA!DX64,'Hi-Z'!BF64)</f>
        <v/>
      </c>
      <c r="AZ64" s="334" t="str">
        <f t="shared" si="18"/>
        <v/>
      </c>
      <c r="BB64" s="332" t="str">
        <f>IF(AND(ISNUMBER($P64),$P64&lt;&gt;0),EXTRA!DO64,'Hi-Z'!AW64)</f>
        <v/>
      </c>
      <c r="BC64" s="347" t="str">
        <f t="shared" si="19"/>
        <v/>
      </c>
      <c r="BE64" s="348" t="str">
        <f t="shared" si="20"/>
        <v/>
      </c>
      <c r="BF64" s="328" t="str">
        <f t="shared" si="21"/>
        <v/>
      </c>
      <c r="BI64" s="480" t="str">
        <f t="shared" si="6"/>
        <v/>
      </c>
      <c r="BJ64" s="482" t="str">
        <f t="shared" si="22"/>
        <v/>
      </c>
    </row>
    <row r="65" spans="1:62">
      <c r="A65" s="44" t="str">
        <f>MATRIX!A65</f>
        <v>LAB GRUPPEN</v>
      </c>
      <c r="B65" s="307" t="str">
        <f>IF(MATRIX!B65&lt;&gt;0,MATRIX!B65,"-")</f>
        <v>E 4:2</v>
      </c>
      <c r="D65" s="142"/>
      <c r="E65" s="314" t="str">
        <f t="shared" si="16"/>
        <v/>
      </c>
      <c r="F65" s="379"/>
      <c r="G65" s="380" t="str">
        <f>'Hi-Z'!M65</f>
        <v/>
      </c>
      <c r="H65" s="478"/>
      <c r="I65" s="385"/>
      <c r="J65" s="479"/>
      <c r="K65" s="2"/>
      <c r="L65" s="385"/>
      <c r="M65" s="2"/>
      <c r="N65" s="385"/>
      <c r="O65" s="2"/>
      <c r="P65" s="466" t="str">
        <f t="shared" si="15"/>
        <v/>
      </c>
      <c r="Q65" s="384"/>
      <c r="R65" s="466" t="str">
        <f>IF(ISNUMBER(N65), N65, IF(ISNUMBER(G65), 'Hi-Z-INPUT'!$K$19, ""))</f>
        <v/>
      </c>
      <c r="S65" s="310"/>
      <c r="T65" s="171"/>
      <c r="U65" s="70" t="str">
        <f>IF(AND(ISNUMBER($P65),$P65&lt;&gt;0),EXTRA!CA65,'Hi-Z'!O65)</f>
        <v>-</v>
      </c>
      <c r="W65" s="327" t="str">
        <f>IF(AND(ISNUMBER($P65),$P65&lt;&gt;0),EXTRA!CC65,'Hi-Z'!Q65)</f>
        <v>-</v>
      </c>
      <c r="X65" s="328" t="str">
        <f t="shared" si="17"/>
        <v/>
      </c>
      <c r="Z65" s="66" t="str">
        <f>IF(AND(ISNUMBER($P65),$P65&lt;&gt;0),EXTRA!CH65,'Hi-Z'!T65)</f>
        <v/>
      </c>
      <c r="AA65" s="65" t="str">
        <f t="shared" si="8"/>
        <v/>
      </c>
      <c r="AB65" s="329" t="str">
        <f>IF(AND(ISNUMBER($P65),$P65&lt;&gt;0),EXTRA!CJ65,'Hi-Z'!V65)</f>
        <v/>
      </c>
      <c r="AC65" s="124" t="str">
        <f t="shared" si="9"/>
        <v/>
      </c>
      <c r="AE65" s="104" t="str">
        <f>IF(AND(ISNUMBER($P65),$P65&lt;&gt;0),EXTRA!CL65,'Hi-Z'!X65)</f>
        <v/>
      </c>
      <c r="AF65" s="44" t="str">
        <f t="shared" si="10"/>
        <v/>
      </c>
      <c r="AH65" s="85" t="str">
        <f>IF(AND(ISNUMBER($P65),$P65&lt;&gt;0),IF(MV&lt;200,EXTRA!CN65,EXTRA!CR65),IF(MV&lt;200,'Hi-Z'!Z65,'Hi-Z'!AD65))</f>
        <v/>
      </c>
      <c r="AI65" s="84" t="str">
        <f t="shared" si="11"/>
        <v/>
      </c>
      <c r="AJ65" s="322" t="str">
        <f>IF(AND(ISNUMBER($P65),$P65&lt;&gt;0),IF(MV&lt;200,EXTRA!CP65,EXTRA!CT65),IF(MV&lt;200,'Hi-Z'!AB65,'Hi-Z'!AF65))</f>
        <v/>
      </c>
      <c r="AK65" s="106" t="str">
        <f t="shared" si="12"/>
        <v/>
      </c>
      <c r="AM65" s="313" t="str">
        <f>IF(AND(ISNUMBER($P65),$P65&lt;&gt;0),EXTRA!DR65,'Hi-Z'!AZ65)</f>
        <v/>
      </c>
      <c r="AN65" s="290" t="str">
        <f t="shared" si="13"/>
        <v/>
      </c>
      <c r="AO65" s="315" t="str">
        <f>IF(AND(ISNUMBER($P65),$P65&lt;&gt;0),EXTRA!DT65,'Hi-Z'!BB65)</f>
        <v/>
      </c>
      <c r="AP65" s="292" t="str">
        <f t="shared" si="14"/>
        <v/>
      </c>
      <c r="AR65" s="330" t="str">
        <f>IF(AND(ISNUMBER($P65),$P65&lt;&gt;0),EXTRA!CZ65,'Hi-Z'!AH65)</f>
        <v/>
      </c>
      <c r="AT65" s="335" t="str">
        <f>IF(AND(ISNUMBER(AV65),AV65&lt;&gt;0),"",IF(AND(ISNUMBER($P65),$P65&lt;&gt;0),'Hi-Z-INPUT'!$K$7*'Hi-Z-INPUT'!$K$11,'Hi-Z'!AJ65))</f>
        <v/>
      </c>
      <c r="AU65" s="172"/>
      <c r="AV65" s="163"/>
      <c r="AW65" s="343"/>
      <c r="AY65" s="333" t="str">
        <f>IF(AND(ISNUMBER($P65),$P65&lt;&gt;0),EXTRA!DX65,'Hi-Z'!BF65)</f>
        <v/>
      </c>
      <c r="AZ65" s="334" t="str">
        <f t="shared" si="18"/>
        <v/>
      </c>
      <c r="BB65" s="332" t="str">
        <f>IF(AND(ISNUMBER($P65),$P65&lt;&gt;0),EXTRA!DO65,'Hi-Z'!AW65)</f>
        <v/>
      </c>
      <c r="BC65" s="347" t="str">
        <f t="shared" si="19"/>
        <v/>
      </c>
      <c r="BE65" s="348" t="str">
        <f t="shared" si="20"/>
        <v/>
      </c>
      <c r="BF65" s="328" t="str">
        <f t="shared" si="21"/>
        <v/>
      </c>
      <c r="BI65" s="480" t="str">
        <f t="shared" si="6"/>
        <v/>
      </c>
      <c r="BJ65" s="482" t="str">
        <f t="shared" si="22"/>
        <v/>
      </c>
    </row>
    <row r="66" spans="1:62">
      <c r="A66" s="44" t="str">
        <f>MATRIX!A66</f>
        <v>LAB GRUPPEN</v>
      </c>
      <c r="B66" s="307" t="str">
        <f>IF(MATRIX!B66&lt;&gt;0,MATRIX!B66,"-")</f>
        <v>D 200:4L</v>
      </c>
      <c r="D66" s="142"/>
      <c r="E66" s="314" t="str">
        <f t="shared" si="16"/>
        <v/>
      </c>
      <c r="F66" s="379"/>
      <c r="G66" s="380" t="str">
        <f>'Hi-Z'!M66</f>
        <v/>
      </c>
      <c r="H66" s="478"/>
      <c r="I66" s="385"/>
      <c r="J66" s="479"/>
      <c r="K66" s="2"/>
      <c r="L66" s="385"/>
      <c r="M66" s="2"/>
      <c r="N66" s="385"/>
      <c r="O66" s="2"/>
      <c r="P66" s="466" t="str">
        <f t="shared" si="15"/>
        <v/>
      </c>
      <c r="Q66" s="384"/>
      <c r="R66" s="466" t="str">
        <f>IF(ISNUMBER(N66), N66, IF(ISNUMBER(G66), 'Hi-Z-INPUT'!$K$19, ""))</f>
        <v/>
      </c>
      <c r="S66" s="310"/>
      <c r="T66" s="171"/>
      <c r="U66" s="70" t="str">
        <f>IF(AND(ISNUMBER($P66),$P66&lt;&gt;0),EXTRA!CA66,'Hi-Z'!O66)</f>
        <v>-</v>
      </c>
      <c r="W66" s="327" t="str">
        <f>IF(AND(ISNUMBER($P66),$P66&lt;&gt;0),EXTRA!CC66,'Hi-Z'!Q66)</f>
        <v>-</v>
      </c>
      <c r="X66" s="328" t="str">
        <f t="shared" si="17"/>
        <v/>
      </c>
      <c r="Z66" s="66" t="str">
        <f>IF(AND(ISNUMBER($P66),$P66&lt;&gt;0),EXTRA!CH66,'Hi-Z'!T66)</f>
        <v/>
      </c>
      <c r="AA66" s="65" t="str">
        <f t="shared" si="8"/>
        <v/>
      </c>
      <c r="AB66" s="329" t="str">
        <f>IF(AND(ISNUMBER($P66),$P66&lt;&gt;0),EXTRA!CJ66,'Hi-Z'!V66)</f>
        <v/>
      </c>
      <c r="AC66" s="124" t="str">
        <f t="shared" si="9"/>
        <v/>
      </c>
      <c r="AE66" s="104" t="str">
        <f>IF(AND(ISNUMBER($P66),$P66&lt;&gt;0),EXTRA!CL66,'Hi-Z'!X66)</f>
        <v/>
      </c>
      <c r="AF66" s="44" t="str">
        <f t="shared" si="10"/>
        <v/>
      </c>
      <c r="AH66" s="85" t="str">
        <f>IF(AND(ISNUMBER($P66),$P66&lt;&gt;0),IF(MV&lt;200,EXTRA!CN66,EXTRA!CR66),IF(MV&lt;200,'Hi-Z'!Z66,'Hi-Z'!AD66))</f>
        <v/>
      </c>
      <c r="AI66" s="84" t="str">
        <f t="shared" si="11"/>
        <v/>
      </c>
      <c r="AJ66" s="322" t="str">
        <f>IF(AND(ISNUMBER($P66),$P66&lt;&gt;0),IF(MV&lt;200,EXTRA!CP66,EXTRA!CT66),IF(MV&lt;200,'Hi-Z'!AB66,'Hi-Z'!AF66))</f>
        <v/>
      </c>
      <c r="AK66" s="106" t="str">
        <f t="shared" si="12"/>
        <v/>
      </c>
      <c r="AM66" s="313" t="str">
        <f>IF(AND(ISNUMBER($P66),$P66&lt;&gt;0),EXTRA!DR66,'Hi-Z'!AZ66)</f>
        <v/>
      </c>
      <c r="AN66" s="290" t="str">
        <f t="shared" si="13"/>
        <v/>
      </c>
      <c r="AO66" s="315" t="str">
        <f>IF(AND(ISNUMBER($P66),$P66&lt;&gt;0),EXTRA!DT66,'Hi-Z'!BB66)</f>
        <v/>
      </c>
      <c r="AP66" s="292" t="str">
        <f t="shared" si="14"/>
        <v/>
      </c>
      <c r="AR66" s="330" t="str">
        <f>IF(AND(ISNUMBER($P66),$P66&lt;&gt;0),EXTRA!CZ66,'Hi-Z'!AH66)</f>
        <v/>
      </c>
      <c r="AT66" s="335" t="str">
        <f>IF(AND(ISNUMBER(AV66),AV66&lt;&gt;0),"",IF(AND(ISNUMBER($P66),$P66&lt;&gt;0),'Hi-Z-INPUT'!$K$7*'Hi-Z-INPUT'!$K$11,'Hi-Z'!AJ66))</f>
        <v/>
      </c>
      <c r="AU66" s="172"/>
      <c r="AV66" s="163"/>
      <c r="AW66" s="343"/>
      <c r="AY66" s="333" t="str">
        <f>IF(AND(ISNUMBER($P66),$P66&lt;&gt;0),EXTRA!DX66,'Hi-Z'!BF66)</f>
        <v/>
      </c>
      <c r="AZ66" s="334" t="str">
        <f t="shared" si="18"/>
        <v/>
      </c>
      <c r="BB66" s="332" t="str">
        <f>IF(AND(ISNUMBER($P66),$P66&lt;&gt;0),EXTRA!DO66,'Hi-Z'!AW66)</f>
        <v/>
      </c>
      <c r="BC66" s="347" t="str">
        <f t="shared" si="19"/>
        <v/>
      </c>
      <c r="BE66" s="348" t="str">
        <f t="shared" si="20"/>
        <v/>
      </c>
      <c r="BF66" s="328" t="str">
        <f t="shared" si="21"/>
        <v/>
      </c>
      <c r="BI66" s="480" t="str">
        <f t="shared" si="6"/>
        <v/>
      </c>
      <c r="BJ66" s="482" t="str">
        <f t="shared" si="22"/>
        <v/>
      </c>
    </row>
    <row r="67" spans="1:62">
      <c r="A67" s="44" t="str">
        <f>MATRIX!A67</f>
        <v>LAB GRUPPEN</v>
      </c>
      <c r="B67" s="307" t="str">
        <f>IF(MATRIX!B67&lt;&gt;0,MATRIX!B67,"-")</f>
        <v>D 120:4L</v>
      </c>
      <c r="D67" s="142"/>
      <c r="E67" s="314" t="str">
        <f t="shared" si="16"/>
        <v/>
      </c>
      <c r="F67" s="379"/>
      <c r="G67" s="380" t="str">
        <f>'Hi-Z'!M67</f>
        <v/>
      </c>
      <c r="H67" s="478"/>
      <c r="I67" s="385"/>
      <c r="J67" s="479"/>
      <c r="K67" s="2"/>
      <c r="L67" s="385"/>
      <c r="M67" s="2"/>
      <c r="N67" s="385"/>
      <c r="O67" s="2"/>
      <c r="P67" s="466" t="str">
        <f t="shared" si="15"/>
        <v/>
      </c>
      <c r="Q67" s="384"/>
      <c r="R67" s="466" t="str">
        <f>IF(ISNUMBER(N67), N67, IF(ISNUMBER(G67), 'Hi-Z-INPUT'!$K$19, ""))</f>
        <v/>
      </c>
      <c r="S67" s="310"/>
      <c r="T67" s="171"/>
      <c r="U67" s="70" t="str">
        <f>IF(AND(ISNUMBER($P67),$P67&lt;&gt;0),EXTRA!CA67,'Hi-Z'!O67)</f>
        <v>-</v>
      </c>
      <c r="W67" s="327" t="str">
        <f>IF(AND(ISNUMBER($P67),$P67&lt;&gt;0),EXTRA!CC67,'Hi-Z'!Q67)</f>
        <v>-</v>
      </c>
      <c r="X67" s="328" t="str">
        <f t="shared" si="17"/>
        <v/>
      </c>
      <c r="Z67" s="66" t="str">
        <f>IF(AND(ISNUMBER($P67),$P67&lt;&gt;0),EXTRA!CH67,'Hi-Z'!T67)</f>
        <v/>
      </c>
      <c r="AA67" s="65" t="str">
        <f t="shared" si="8"/>
        <v/>
      </c>
      <c r="AB67" s="329" t="str">
        <f>IF(AND(ISNUMBER($P67),$P67&lt;&gt;0),EXTRA!CJ67,'Hi-Z'!V67)</f>
        <v/>
      </c>
      <c r="AC67" s="124" t="str">
        <f t="shared" si="9"/>
        <v/>
      </c>
      <c r="AE67" s="104" t="str">
        <f>IF(AND(ISNUMBER($P67),$P67&lt;&gt;0),EXTRA!CL67,'Hi-Z'!X67)</f>
        <v/>
      </c>
      <c r="AF67" s="44" t="str">
        <f t="shared" si="10"/>
        <v/>
      </c>
      <c r="AH67" s="85" t="str">
        <f>IF(AND(ISNUMBER($P67),$P67&lt;&gt;0),IF(MV&lt;200,EXTRA!CN67,EXTRA!CR67),IF(MV&lt;200,'Hi-Z'!Z67,'Hi-Z'!AD67))</f>
        <v/>
      </c>
      <c r="AI67" s="84" t="str">
        <f t="shared" si="11"/>
        <v/>
      </c>
      <c r="AJ67" s="322" t="str">
        <f>IF(AND(ISNUMBER($P67),$P67&lt;&gt;0),IF(MV&lt;200,EXTRA!CP67,EXTRA!CT67),IF(MV&lt;200,'Hi-Z'!AB67,'Hi-Z'!AF67))</f>
        <v/>
      </c>
      <c r="AK67" s="106" t="str">
        <f t="shared" si="12"/>
        <v/>
      </c>
      <c r="AM67" s="313" t="str">
        <f>IF(AND(ISNUMBER($P67),$P67&lt;&gt;0),EXTRA!DR67,'Hi-Z'!AZ67)</f>
        <v/>
      </c>
      <c r="AN67" s="290" t="str">
        <f t="shared" si="13"/>
        <v/>
      </c>
      <c r="AO67" s="315" t="str">
        <f>IF(AND(ISNUMBER($P67),$P67&lt;&gt;0),EXTRA!DT67,'Hi-Z'!BB67)</f>
        <v/>
      </c>
      <c r="AP67" s="292" t="str">
        <f t="shared" si="14"/>
        <v/>
      </c>
      <c r="AR67" s="330" t="str">
        <f>IF(AND(ISNUMBER($P67),$P67&lt;&gt;0),EXTRA!CZ67,'Hi-Z'!AH67)</f>
        <v/>
      </c>
      <c r="AT67" s="335" t="str">
        <f>IF(AND(ISNUMBER(AV67),AV67&lt;&gt;0),"",IF(AND(ISNUMBER($P67),$P67&lt;&gt;0),'Hi-Z-INPUT'!$K$7*'Hi-Z-INPUT'!$K$11,'Hi-Z'!AJ67))</f>
        <v/>
      </c>
      <c r="AU67" s="172"/>
      <c r="AV67" s="163"/>
      <c r="AW67" s="343"/>
      <c r="AY67" s="333" t="str">
        <f>IF(AND(ISNUMBER($P67),$P67&lt;&gt;0),EXTRA!DX67,'Hi-Z'!BF67)</f>
        <v/>
      </c>
      <c r="AZ67" s="334" t="str">
        <f t="shared" si="18"/>
        <v/>
      </c>
      <c r="BB67" s="332" t="str">
        <f>IF(AND(ISNUMBER($P67),$P67&lt;&gt;0),EXTRA!DO67,'Hi-Z'!AW67)</f>
        <v/>
      </c>
      <c r="BC67" s="347" t="str">
        <f t="shared" si="19"/>
        <v/>
      </c>
      <c r="BE67" s="348" t="str">
        <f t="shared" si="20"/>
        <v/>
      </c>
      <c r="BF67" s="328" t="str">
        <f t="shared" si="21"/>
        <v/>
      </c>
      <c r="BI67" s="480" t="str">
        <f t="shared" si="6"/>
        <v/>
      </c>
      <c r="BJ67" s="482" t="str">
        <f t="shared" si="22"/>
        <v/>
      </c>
    </row>
    <row r="68" spans="1:62">
      <c r="A68" s="44" t="str">
        <f>MATRIX!A68</f>
        <v>LAB GRUPPEN</v>
      </c>
      <c r="B68" s="307" t="str">
        <f>IF(MATRIX!B68&lt;&gt;0,MATRIX!B68,"-")</f>
        <v>D 80:4L</v>
      </c>
      <c r="D68" s="142"/>
      <c r="E68" s="314" t="str">
        <f t="shared" si="16"/>
        <v/>
      </c>
      <c r="F68" s="379"/>
      <c r="G68" s="380" t="str">
        <f>'Hi-Z'!M68</f>
        <v/>
      </c>
      <c r="H68" s="478"/>
      <c r="I68" s="385"/>
      <c r="J68" s="479"/>
      <c r="K68" s="2"/>
      <c r="L68" s="385"/>
      <c r="M68" s="2"/>
      <c r="N68" s="385"/>
      <c r="O68" s="2"/>
      <c r="P68" s="466" t="str">
        <f t="shared" si="15"/>
        <v/>
      </c>
      <c r="Q68" s="384"/>
      <c r="R68" s="466" t="str">
        <f>IF(ISNUMBER(N68), N68, IF(ISNUMBER(G68), 'Hi-Z-INPUT'!$K$19, ""))</f>
        <v/>
      </c>
      <c r="S68" s="310"/>
      <c r="T68" s="171"/>
      <c r="U68" s="70" t="str">
        <f>IF(AND(ISNUMBER($P68),$P68&lt;&gt;0),EXTRA!CA68,'Hi-Z'!O68)</f>
        <v>-</v>
      </c>
      <c r="W68" s="327" t="str">
        <f>IF(AND(ISNUMBER($P68),$P68&lt;&gt;0),EXTRA!CC68,'Hi-Z'!Q68)</f>
        <v>-</v>
      </c>
      <c r="X68" s="328" t="str">
        <f t="shared" si="17"/>
        <v/>
      </c>
      <c r="Z68" s="66" t="str">
        <f>IF(AND(ISNUMBER($P68),$P68&lt;&gt;0),EXTRA!CH68,'Hi-Z'!T68)</f>
        <v/>
      </c>
      <c r="AA68" s="65" t="str">
        <f t="shared" si="8"/>
        <v/>
      </c>
      <c r="AB68" s="329" t="str">
        <f>IF(AND(ISNUMBER($P68),$P68&lt;&gt;0),EXTRA!CJ68,'Hi-Z'!V68)</f>
        <v/>
      </c>
      <c r="AC68" s="124" t="str">
        <f t="shared" si="9"/>
        <v/>
      </c>
      <c r="AE68" s="104" t="str">
        <f>IF(AND(ISNUMBER($P68),$P68&lt;&gt;0),EXTRA!CL68,'Hi-Z'!X68)</f>
        <v/>
      </c>
      <c r="AF68" s="44" t="str">
        <f t="shared" si="10"/>
        <v/>
      </c>
      <c r="AH68" s="85" t="str">
        <f>IF(AND(ISNUMBER($P68),$P68&lt;&gt;0),IF(MV&lt;200,EXTRA!CN68,EXTRA!CR68),IF(MV&lt;200,'Hi-Z'!Z68,'Hi-Z'!AD68))</f>
        <v/>
      </c>
      <c r="AI68" s="84" t="str">
        <f t="shared" si="11"/>
        <v/>
      </c>
      <c r="AJ68" s="322" t="str">
        <f>IF(AND(ISNUMBER($P68),$P68&lt;&gt;0),IF(MV&lt;200,EXTRA!CP68,EXTRA!CT68),IF(MV&lt;200,'Hi-Z'!AB68,'Hi-Z'!AF68))</f>
        <v/>
      </c>
      <c r="AK68" s="106" t="str">
        <f t="shared" si="12"/>
        <v/>
      </c>
      <c r="AM68" s="313" t="str">
        <f>IF(AND(ISNUMBER($P68),$P68&lt;&gt;0),EXTRA!DR68,'Hi-Z'!AZ68)</f>
        <v/>
      </c>
      <c r="AN68" s="290" t="str">
        <f t="shared" si="13"/>
        <v/>
      </c>
      <c r="AO68" s="315" t="str">
        <f>IF(AND(ISNUMBER($P68),$P68&lt;&gt;0),EXTRA!DT68,'Hi-Z'!BB68)</f>
        <v/>
      </c>
      <c r="AP68" s="292" t="str">
        <f t="shared" si="14"/>
        <v/>
      </c>
      <c r="AR68" s="330" t="str">
        <f>IF(AND(ISNUMBER($P68),$P68&lt;&gt;0),EXTRA!CZ68,'Hi-Z'!AH68)</f>
        <v/>
      </c>
      <c r="AT68" s="335" t="str">
        <f>IF(AND(ISNUMBER(AV68),AV68&lt;&gt;0),"",IF(AND(ISNUMBER($P68),$P68&lt;&gt;0),'Hi-Z-INPUT'!$K$7*'Hi-Z-INPUT'!$K$11,'Hi-Z'!AJ68))</f>
        <v/>
      </c>
      <c r="AU68" s="172"/>
      <c r="AV68" s="163"/>
      <c r="AW68" s="343"/>
      <c r="AY68" s="333" t="str">
        <f>IF(AND(ISNUMBER($P68),$P68&lt;&gt;0),EXTRA!DX68,'Hi-Z'!BF68)</f>
        <v/>
      </c>
      <c r="AZ68" s="334" t="str">
        <f t="shared" si="18"/>
        <v/>
      </c>
      <c r="BB68" s="332" t="str">
        <f>IF(AND(ISNUMBER($P68),$P68&lt;&gt;0),EXTRA!DO68,'Hi-Z'!AW68)</f>
        <v/>
      </c>
      <c r="BC68" s="347" t="str">
        <f t="shared" si="19"/>
        <v/>
      </c>
      <c r="BE68" s="348" t="str">
        <f t="shared" si="20"/>
        <v/>
      </c>
      <c r="BF68" s="328" t="str">
        <f t="shared" si="21"/>
        <v/>
      </c>
      <c r="BI68" s="480" t="str">
        <f t="shared" si="6"/>
        <v/>
      </c>
      <c r="BJ68" s="482" t="str">
        <f t="shared" si="22"/>
        <v/>
      </c>
    </row>
    <row r="69" spans="1:62">
      <c r="A69" s="44" t="str">
        <f>MATRIX!A69</f>
        <v>LAB GRUPPEN</v>
      </c>
      <c r="B69" s="307" t="str">
        <f>IF(MATRIX!B69&lt;&gt;0,MATRIX!B69,"-")</f>
        <v>D 40:4L</v>
      </c>
      <c r="D69" s="142"/>
      <c r="E69" s="314" t="str">
        <f t="shared" si="16"/>
        <v/>
      </c>
      <c r="F69" s="379"/>
      <c r="G69" s="380" t="str">
        <f>'Hi-Z'!M69</f>
        <v/>
      </c>
      <c r="H69" s="478"/>
      <c r="I69" s="385"/>
      <c r="J69" s="479"/>
      <c r="K69" s="2"/>
      <c r="L69" s="385"/>
      <c r="M69" s="2"/>
      <c r="N69" s="385"/>
      <c r="O69" s="2"/>
      <c r="P69" s="466" t="str">
        <f t="shared" si="15"/>
        <v/>
      </c>
      <c r="Q69" s="384"/>
      <c r="R69" s="466" t="str">
        <f>IF(ISNUMBER(N69), N69, IF(ISNUMBER(G69), 'Hi-Z-INPUT'!$K$19, ""))</f>
        <v/>
      </c>
      <c r="S69" s="310"/>
      <c r="T69" s="171"/>
      <c r="U69" s="70" t="str">
        <f>IF(AND(ISNUMBER($P69),$P69&lt;&gt;0),EXTRA!CA69,'Hi-Z'!O69)</f>
        <v>-</v>
      </c>
      <c r="W69" s="327" t="str">
        <f>IF(AND(ISNUMBER($P69),$P69&lt;&gt;0),EXTRA!CC69,'Hi-Z'!Q69)</f>
        <v>-</v>
      </c>
      <c r="X69" s="328" t="str">
        <f t="shared" si="17"/>
        <v/>
      </c>
      <c r="Z69" s="66" t="str">
        <f>IF(AND(ISNUMBER($P69),$P69&lt;&gt;0),EXTRA!CH69,'Hi-Z'!T69)</f>
        <v/>
      </c>
      <c r="AA69" s="65" t="str">
        <f t="shared" si="8"/>
        <v/>
      </c>
      <c r="AB69" s="329" t="str">
        <f>IF(AND(ISNUMBER($P69),$P69&lt;&gt;0),EXTRA!CJ69,'Hi-Z'!V69)</f>
        <v/>
      </c>
      <c r="AC69" s="124" t="str">
        <f t="shared" si="9"/>
        <v/>
      </c>
      <c r="AE69" s="104" t="str">
        <f>IF(AND(ISNUMBER($P69),$P69&lt;&gt;0),EXTRA!CL69,'Hi-Z'!X69)</f>
        <v/>
      </c>
      <c r="AF69" s="44" t="str">
        <f t="shared" si="10"/>
        <v/>
      </c>
      <c r="AH69" s="85" t="str">
        <f>IF(AND(ISNUMBER($P69),$P69&lt;&gt;0),IF(MV&lt;200,EXTRA!CN69,EXTRA!CR69),IF(MV&lt;200,'Hi-Z'!Z69,'Hi-Z'!AD69))</f>
        <v/>
      </c>
      <c r="AI69" s="84" t="str">
        <f t="shared" si="11"/>
        <v/>
      </c>
      <c r="AJ69" s="322" t="str">
        <f>IF(AND(ISNUMBER($P69),$P69&lt;&gt;0),IF(MV&lt;200,EXTRA!CP69,EXTRA!CT69),IF(MV&lt;200,'Hi-Z'!AB69,'Hi-Z'!AF69))</f>
        <v/>
      </c>
      <c r="AK69" s="106" t="str">
        <f t="shared" si="12"/>
        <v/>
      </c>
      <c r="AM69" s="313" t="str">
        <f>IF(AND(ISNUMBER($P69),$P69&lt;&gt;0),EXTRA!DR69,'Hi-Z'!AZ69)</f>
        <v/>
      </c>
      <c r="AN69" s="290" t="str">
        <f t="shared" si="13"/>
        <v/>
      </c>
      <c r="AO69" s="315" t="str">
        <f>IF(AND(ISNUMBER($P69),$P69&lt;&gt;0),EXTRA!DT69,'Hi-Z'!BB69)</f>
        <v/>
      </c>
      <c r="AP69" s="292" t="str">
        <f t="shared" si="14"/>
        <v/>
      </c>
      <c r="AR69" s="330" t="str">
        <f>IF(AND(ISNUMBER($P69),$P69&lt;&gt;0),EXTRA!CZ69,'Hi-Z'!AH69)</f>
        <v/>
      </c>
      <c r="AT69" s="335" t="str">
        <f>IF(AND(ISNUMBER(AV69),AV69&lt;&gt;0),"",IF(AND(ISNUMBER($P69),$P69&lt;&gt;0),'Hi-Z-INPUT'!$K$7*'Hi-Z-INPUT'!$K$11,'Hi-Z'!AJ69))</f>
        <v/>
      </c>
      <c r="AU69" s="172"/>
      <c r="AV69" s="163"/>
      <c r="AW69" s="343"/>
      <c r="AY69" s="333" t="str">
        <f>IF(AND(ISNUMBER($P69),$P69&lt;&gt;0),EXTRA!DX69,'Hi-Z'!BF69)</f>
        <v/>
      </c>
      <c r="AZ69" s="334" t="str">
        <f t="shared" si="18"/>
        <v/>
      </c>
      <c r="BB69" s="332" t="str">
        <f>IF(AND(ISNUMBER($P69),$P69&lt;&gt;0),EXTRA!DO69,'Hi-Z'!AW69)</f>
        <v/>
      </c>
      <c r="BC69" s="347" t="str">
        <f t="shared" si="19"/>
        <v/>
      </c>
      <c r="BE69" s="348" t="str">
        <f t="shared" si="20"/>
        <v/>
      </c>
      <c r="BF69" s="328" t="str">
        <f t="shared" si="21"/>
        <v/>
      </c>
      <c r="BI69" s="480" t="str">
        <f t="shared" si="6"/>
        <v/>
      </c>
      <c r="BJ69" s="482" t="str">
        <f t="shared" si="22"/>
        <v/>
      </c>
    </row>
    <row r="70" spans="1:62">
      <c r="A70" s="44" t="str">
        <f>MATRIX!A70</f>
        <v>LAB GRUPPEN</v>
      </c>
      <c r="B70" s="307" t="str">
        <f>IF(MATRIX!B70&lt;&gt;0,MATRIX!B70,"-")</f>
        <v>D 20:4L</v>
      </c>
      <c r="D70" s="142"/>
      <c r="E70" s="314" t="str">
        <f t="shared" si="16"/>
        <v/>
      </c>
      <c r="F70" s="379"/>
      <c r="G70" s="380" t="str">
        <f>'Hi-Z'!M70</f>
        <v/>
      </c>
      <c r="H70" s="478"/>
      <c r="I70" s="385"/>
      <c r="J70" s="479"/>
      <c r="K70" s="2"/>
      <c r="L70" s="385"/>
      <c r="M70" s="2"/>
      <c r="N70" s="385"/>
      <c r="O70" s="2"/>
      <c r="P70" s="466" t="str">
        <f t="shared" si="15"/>
        <v/>
      </c>
      <c r="Q70" s="384"/>
      <c r="R70" s="466" t="str">
        <f>IF(ISNUMBER(N70), N70, IF(ISNUMBER(G70), 'Hi-Z-INPUT'!$K$19, ""))</f>
        <v/>
      </c>
      <c r="S70" s="310"/>
      <c r="T70" s="171"/>
      <c r="U70" s="70" t="str">
        <f>IF(AND(ISNUMBER($P70),$P70&lt;&gt;0),EXTRA!CA70,'Hi-Z'!O70)</f>
        <v>-</v>
      </c>
      <c r="W70" s="327" t="str">
        <f>IF(AND(ISNUMBER($P70),$P70&lt;&gt;0),EXTRA!CC70,'Hi-Z'!Q70)</f>
        <v>-</v>
      </c>
      <c r="X70" s="328" t="str">
        <f t="shared" si="17"/>
        <v/>
      </c>
      <c r="Z70" s="66" t="str">
        <f>IF(AND(ISNUMBER($P70),$P70&lt;&gt;0),EXTRA!CH70,'Hi-Z'!T70)</f>
        <v/>
      </c>
      <c r="AA70" s="65" t="str">
        <f t="shared" si="8"/>
        <v/>
      </c>
      <c r="AB70" s="329" t="str">
        <f>IF(AND(ISNUMBER($P70),$P70&lt;&gt;0),EXTRA!CJ70,'Hi-Z'!V70)</f>
        <v/>
      </c>
      <c r="AC70" s="124" t="str">
        <f t="shared" si="9"/>
        <v/>
      </c>
      <c r="AE70" s="104" t="str">
        <f>IF(AND(ISNUMBER($P70),$P70&lt;&gt;0),EXTRA!CL70,'Hi-Z'!X70)</f>
        <v/>
      </c>
      <c r="AF70" s="44" t="str">
        <f t="shared" si="10"/>
        <v/>
      </c>
      <c r="AH70" s="85" t="str">
        <f>IF(AND(ISNUMBER($P70),$P70&lt;&gt;0),IF(MV&lt;200,EXTRA!CN70,EXTRA!CR70),IF(MV&lt;200,'Hi-Z'!Z70,'Hi-Z'!AD70))</f>
        <v/>
      </c>
      <c r="AI70" s="84" t="str">
        <f t="shared" si="11"/>
        <v/>
      </c>
      <c r="AJ70" s="322" t="str">
        <f>IF(AND(ISNUMBER($P70),$P70&lt;&gt;0),IF(MV&lt;200,EXTRA!CP70,EXTRA!CT70),IF(MV&lt;200,'Hi-Z'!AB70,'Hi-Z'!AF70))</f>
        <v/>
      </c>
      <c r="AK70" s="106" t="str">
        <f t="shared" si="12"/>
        <v/>
      </c>
      <c r="AM70" s="313" t="str">
        <f>IF(AND(ISNUMBER($P70),$P70&lt;&gt;0),EXTRA!DR70,'Hi-Z'!AZ70)</f>
        <v/>
      </c>
      <c r="AN70" s="290" t="str">
        <f t="shared" si="13"/>
        <v/>
      </c>
      <c r="AO70" s="315" t="str">
        <f>IF(AND(ISNUMBER($P70),$P70&lt;&gt;0),EXTRA!DT70,'Hi-Z'!BB70)</f>
        <v/>
      </c>
      <c r="AP70" s="292" t="str">
        <f t="shared" si="14"/>
        <v/>
      </c>
      <c r="AR70" s="330" t="str">
        <f>IF(AND(ISNUMBER($P70),$P70&lt;&gt;0),EXTRA!CZ70,'Hi-Z'!AH70)</f>
        <v/>
      </c>
      <c r="AT70" s="335" t="str">
        <f>IF(AND(ISNUMBER(AV70),AV70&lt;&gt;0),"",IF(AND(ISNUMBER($P70),$P70&lt;&gt;0),'Hi-Z-INPUT'!$K$7*'Hi-Z-INPUT'!$K$11,'Hi-Z'!AJ70))</f>
        <v/>
      </c>
      <c r="AU70" s="172"/>
      <c r="AV70" s="163"/>
      <c r="AW70" s="343"/>
      <c r="AY70" s="333" t="str">
        <f>IF(AND(ISNUMBER($P70),$P70&lt;&gt;0),EXTRA!DX70,'Hi-Z'!BF70)</f>
        <v/>
      </c>
      <c r="AZ70" s="334" t="str">
        <f t="shared" si="18"/>
        <v/>
      </c>
      <c r="BB70" s="332" t="str">
        <f>IF(AND(ISNUMBER($P70),$P70&lt;&gt;0),EXTRA!DO70,'Hi-Z'!AW70)</f>
        <v/>
      </c>
      <c r="BC70" s="347" t="str">
        <f t="shared" si="19"/>
        <v/>
      </c>
      <c r="BE70" s="348" t="str">
        <f t="shared" si="20"/>
        <v/>
      </c>
      <c r="BF70" s="328" t="str">
        <f t="shared" si="21"/>
        <v/>
      </c>
      <c r="BI70" s="480" t="str">
        <f t="shared" si="6"/>
        <v/>
      </c>
      <c r="BJ70" s="482" t="str">
        <f t="shared" si="22"/>
        <v/>
      </c>
    </row>
    <row r="71" spans="1:62">
      <c r="A71" s="44" t="str">
        <f>MATRIX!A71</f>
        <v>LAB GRUPPEN</v>
      </c>
      <c r="B71" s="307" t="str">
        <f>IF(MATRIX!B71&lt;&gt;0,MATRIX!B71,"-")</f>
        <v xml:space="preserve"> D 10:4L</v>
      </c>
      <c r="D71" s="142"/>
      <c r="E71" s="314" t="str">
        <f t="shared" si="16"/>
        <v/>
      </c>
      <c r="F71" s="379"/>
      <c r="G71" s="380" t="str">
        <f>'Hi-Z'!M71</f>
        <v/>
      </c>
      <c r="H71" s="478"/>
      <c r="I71" s="385"/>
      <c r="J71" s="479"/>
      <c r="K71" s="2"/>
      <c r="L71" s="385"/>
      <c r="M71" s="2"/>
      <c r="N71" s="385"/>
      <c r="O71" s="2"/>
      <c r="P71" s="466" t="str">
        <f t="shared" si="15"/>
        <v/>
      </c>
      <c r="Q71" s="384"/>
      <c r="R71" s="466" t="str">
        <f>IF(ISNUMBER(N71), N71, IF(ISNUMBER(G71), 'Hi-Z-INPUT'!$K$19, ""))</f>
        <v/>
      </c>
      <c r="S71" s="310"/>
      <c r="T71" s="171"/>
      <c r="U71" s="70" t="str">
        <f>IF(AND(ISNUMBER($P71),$P71&lt;&gt;0),EXTRA!CA71,'Hi-Z'!O71)</f>
        <v>-</v>
      </c>
      <c r="W71" s="327" t="str">
        <f>IF(AND(ISNUMBER($P71),$P71&lt;&gt;0),EXTRA!CC71,'Hi-Z'!Q71)</f>
        <v>-</v>
      </c>
      <c r="X71" s="328" t="str">
        <f t="shared" si="17"/>
        <v/>
      </c>
      <c r="Z71" s="66" t="str">
        <f>IF(AND(ISNUMBER($P71),$P71&lt;&gt;0),EXTRA!CH71,'Hi-Z'!T71)</f>
        <v/>
      </c>
      <c r="AA71" s="65" t="str">
        <f t="shared" si="8"/>
        <v/>
      </c>
      <c r="AB71" s="329" t="str">
        <f>IF(AND(ISNUMBER($P71),$P71&lt;&gt;0),EXTRA!CJ71,'Hi-Z'!V71)</f>
        <v/>
      </c>
      <c r="AC71" s="124" t="str">
        <f t="shared" si="9"/>
        <v/>
      </c>
      <c r="AE71" s="104" t="str">
        <f>IF(AND(ISNUMBER($P71),$P71&lt;&gt;0),EXTRA!CL71,'Hi-Z'!X71)</f>
        <v/>
      </c>
      <c r="AF71" s="44" t="str">
        <f t="shared" si="10"/>
        <v/>
      </c>
      <c r="AH71" s="85" t="str">
        <f>IF(AND(ISNUMBER($P71),$P71&lt;&gt;0),IF(MV&lt;200,EXTRA!CN71,EXTRA!CR71),IF(MV&lt;200,'Hi-Z'!Z71,'Hi-Z'!AD71))</f>
        <v/>
      </c>
      <c r="AI71" s="84" t="str">
        <f t="shared" si="11"/>
        <v/>
      </c>
      <c r="AJ71" s="322" t="str">
        <f>IF(AND(ISNUMBER($P71),$P71&lt;&gt;0),IF(MV&lt;200,EXTRA!CP71,EXTRA!CT71),IF(MV&lt;200,'Hi-Z'!AB71,'Hi-Z'!AF71))</f>
        <v/>
      </c>
      <c r="AK71" s="106" t="str">
        <f t="shared" si="12"/>
        <v/>
      </c>
      <c r="AM71" s="313" t="str">
        <f>IF(AND(ISNUMBER($P71),$P71&lt;&gt;0),EXTRA!DR71,'Hi-Z'!AZ71)</f>
        <v/>
      </c>
      <c r="AN71" s="290" t="str">
        <f t="shared" si="13"/>
        <v/>
      </c>
      <c r="AO71" s="315" t="str">
        <f>IF(AND(ISNUMBER($P71),$P71&lt;&gt;0),EXTRA!DT71,'Hi-Z'!BB71)</f>
        <v/>
      </c>
      <c r="AP71" s="292" t="str">
        <f t="shared" si="14"/>
        <v/>
      </c>
      <c r="AR71" s="330" t="str">
        <f>IF(AND(ISNUMBER($P71),$P71&lt;&gt;0),EXTRA!CZ71,'Hi-Z'!AH71)</f>
        <v/>
      </c>
      <c r="AT71" s="335" t="str">
        <f>IF(AND(ISNUMBER(AV71),AV71&lt;&gt;0),"",IF(AND(ISNUMBER($P71),$P71&lt;&gt;0),'Hi-Z-INPUT'!$K$7*'Hi-Z-INPUT'!$K$11,'Hi-Z'!AJ71))</f>
        <v/>
      </c>
      <c r="AU71" s="172"/>
      <c r="AV71" s="163"/>
      <c r="AW71" s="343"/>
      <c r="AY71" s="333" t="str">
        <f>IF(AND(ISNUMBER($P71),$P71&lt;&gt;0),EXTRA!DX71,'Hi-Z'!BF71)</f>
        <v/>
      </c>
      <c r="AZ71" s="334" t="str">
        <f t="shared" si="18"/>
        <v/>
      </c>
      <c r="BB71" s="332" t="str">
        <f>IF(AND(ISNUMBER($P71),$P71&lt;&gt;0),EXTRA!DO71,'Hi-Z'!AW71)</f>
        <v/>
      </c>
      <c r="BC71" s="347" t="str">
        <f t="shared" si="19"/>
        <v/>
      </c>
      <c r="BE71" s="348" t="str">
        <f t="shared" si="20"/>
        <v/>
      </c>
      <c r="BF71" s="328" t="str">
        <f t="shared" si="21"/>
        <v/>
      </c>
      <c r="BI71" s="480" t="str">
        <f t="shared" si="6"/>
        <v/>
      </c>
      <c r="BJ71" s="482" t="str">
        <f t="shared" si="22"/>
        <v/>
      </c>
    </row>
    <row r="72" spans="1:62">
      <c r="A72" s="44" t="str">
        <f>MATRIX!A72</f>
        <v>LAB GRUPPEN</v>
      </c>
      <c r="B72" s="307" t="str">
        <f>IF(MATRIX!B72&lt;&gt;0,MATRIX!B72,"-")</f>
        <v>Lucia 60/2</v>
      </c>
      <c r="D72" s="142"/>
      <c r="E72" s="314" t="str">
        <f t="shared" ref="E72:E103" si="23">IF(OR(ISBLANK(D72),NOT(ISNUMBER(D72))),"",ES)</f>
        <v/>
      </c>
      <c r="F72" s="379"/>
      <c r="G72" s="380" t="str">
        <f>'Hi-Z'!M72</f>
        <v/>
      </c>
      <c r="H72" s="478"/>
      <c r="I72" s="385"/>
      <c r="J72" s="479"/>
      <c r="K72" s="2"/>
      <c r="L72" s="385"/>
      <c r="M72" s="2"/>
      <c r="N72" s="385"/>
      <c r="O72" s="2"/>
      <c r="P72" s="466" t="str">
        <f t="shared" si="15"/>
        <v/>
      </c>
      <c r="Q72" s="384"/>
      <c r="R72" s="466" t="str">
        <f>IF(ISNUMBER(N72), N72, IF(ISNUMBER(G72), 'Hi-Z-INPUT'!$K$19, ""))</f>
        <v/>
      </c>
      <c r="S72" s="310"/>
      <c r="T72" s="171"/>
      <c r="U72" s="70" t="str">
        <f>IF(AND(ISNUMBER($P72),$P72&lt;&gt;0),EXTRA!CA72,'Hi-Z'!O72)</f>
        <v>-</v>
      </c>
      <c r="W72" s="327" t="str">
        <f>IF(AND(ISNUMBER($P72),$P72&lt;&gt;0),EXTRA!CC72,'Hi-Z'!Q72)</f>
        <v>-</v>
      </c>
      <c r="X72" s="328" t="str">
        <f t="shared" ref="X72:X103" si="24">IF(ISNUMBER(W72),KP,"")</f>
        <v/>
      </c>
      <c r="Z72" s="66" t="str">
        <f>IF(AND(ISNUMBER($P72),$P72&lt;&gt;0),EXTRA!CH72,'Hi-Z'!T72)</f>
        <v/>
      </c>
      <c r="AA72" s="65" t="str">
        <f t="shared" si="8"/>
        <v/>
      </c>
      <c r="AB72" s="329" t="str">
        <f>IF(AND(ISNUMBER($P72),$P72&lt;&gt;0),EXTRA!CJ72,'Hi-Z'!V72)</f>
        <v/>
      </c>
      <c r="AC72" s="124" t="str">
        <f t="shared" si="9"/>
        <v/>
      </c>
      <c r="AE72" s="104" t="str">
        <f>IF(AND(ISNUMBER($P72),$P72&lt;&gt;0),EXTRA!CL72,'Hi-Z'!X72)</f>
        <v/>
      </c>
      <c r="AF72" s="44" t="str">
        <f t="shared" si="10"/>
        <v/>
      </c>
      <c r="AH72" s="85" t="str">
        <f>IF(AND(ISNUMBER($P72),$P72&lt;&gt;0),IF(MV&lt;200,EXTRA!CN72,EXTRA!CR72),IF(MV&lt;200,'Hi-Z'!Z72,'Hi-Z'!AD72))</f>
        <v/>
      </c>
      <c r="AI72" s="84" t="str">
        <f t="shared" si="11"/>
        <v/>
      </c>
      <c r="AJ72" s="322" t="str">
        <f>IF(AND(ISNUMBER($P72),$P72&lt;&gt;0),IF(MV&lt;200,EXTRA!CP72,EXTRA!CT72),IF(MV&lt;200,'Hi-Z'!AB72,'Hi-Z'!AF72))</f>
        <v/>
      </c>
      <c r="AK72" s="106" t="str">
        <f t="shared" si="12"/>
        <v/>
      </c>
      <c r="AM72" s="313" t="str">
        <f>IF(AND(ISNUMBER($P72),$P72&lt;&gt;0),EXTRA!DR72,'Hi-Z'!AZ72)</f>
        <v/>
      </c>
      <c r="AN72" s="290" t="str">
        <f t="shared" si="13"/>
        <v/>
      </c>
      <c r="AO72" s="315" t="str">
        <f>IF(AND(ISNUMBER($P72),$P72&lt;&gt;0),EXTRA!DT72,'Hi-Z'!BB72)</f>
        <v/>
      </c>
      <c r="AP72" s="292" t="str">
        <f t="shared" si="14"/>
        <v/>
      </c>
      <c r="AR72" s="330" t="str">
        <f>IF(AND(ISNUMBER($P72),$P72&lt;&gt;0),EXTRA!CZ72,'Hi-Z'!AH72)</f>
        <v/>
      </c>
      <c r="AT72" s="335" t="str">
        <f>IF(AND(ISNUMBER(AV72),AV72&lt;&gt;0),"",IF(AND(ISNUMBER($P72),$P72&lt;&gt;0),'Hi-Z-INPUT'!$K$7*'Hi-Z-INPUT'!$K$11,'Hi-Z'!AJ72))</f>
        <v/>
      </c>
      <c r="AU72" s="172"/>
      <c r="AV72" s="163"/>
      <c r="AW72" s="343"/>
      <c r="AY72" s="333" t="str">
        <f>IF(AND(ISNUMBER($P72),$P72&lt;&gt;0),EXTRA!DX72,'Hi-Z'!BF72)</f>
        <v/>
      </c>
      <c r="AZ72" s="334" t="str">
        <f t="shared" ref="AZ72:AZ103" si="25">IF(ISNUMBER(AY72),ES,"")</f>
        <v/>
      </c>
      <c r="BB72" s="332" t="str">
        <f>IF(AND(ISNUMBER($P72),$P72&lt;&gt;0),EXTRA!DO72,'Hi-Z'!AW72)</f>
        <v/>
      </c>
      <c r="BC72" s="347" t="str">
        <f t="shared" ref="BC72:BC103" si="26">IF(ISNUMBER(BB72),ES,"")</f>
        <v/>
      </c>
      <c r="BE72" s="348" t="str">
        <f t="shared" ref="BE72:BE103" si="27">IF(OR(ISNUMBER(AY72),AND(ISNUMBER(P72),P72&lt;&gt;0)),IF(ISNUMBER(AY72+BB72),AY72+BB72,"n/a"),"")</f>
        <v/>
      </c>
      <c r="BF72" s="328" t="str">
        <f t="shared" ref="BF72:BF103" si="28">IF(ISNUMBER(BE72),ES,"")</f>
        <v/>
      </c>
      <c r="BI72" s="480" t="str">
        <f t="shared" ref="BI72:BI135" si="29">IF(AND(ISNUMBER($D72),$D72&lt;&gt;0),IF(AND(ISNUMBER($P72),$P72&lt;&gt;0),$D72*$P72,IF(AND(ISNUMBER($G72),$G72&lt;&gt;0),$D72*$G72,"")),"")</f>
        <v/>
      </c>
      <c r="BJ72" s="482" t="str">
        <f t="shared" ref="BJ72:BJ103" si="30">IF(ISNUMBER(BI72),ES,"")</f>
        <v/>
      </c>
    </row>
    <row r="73" spans="1:62">
      <c r="A73" s="44" t="str">
        <f>MATRIX!A73</f>
        <v>LAB GRUPPEN</v>
      </c>
      <c r="B73" s="307" t="str">
        <f>IF(MATRIX!B73&lt;&gt;0,MATRIX!B73,"-")</f>
        <v>Lucia 120/2</v>
      </c>
      <c r="D73" s="142"/>
      <c r="E73" s="314" t="str">
        <f t="shared" si="23"/>
        <v/>
      </c>
      <c r="F73" s="379"/>
      <c r="G73" s="380" t="str">
        <f>'Hi-Z'!M73</f>
        <v/>
      </c>
      <c r="H73" s="478"/>
      <c r="I73" s="385"/>
      <c r="J73" s="479"/>
      <c r="K73" s="2"/>
      <c r="L73" s="385"/>
      <c r="M73" s="2"/>
      <c r="N73" s="385"/>
      <c r="O73" s="2"/>
      <c r="P73" s="466" t="str">
        <f t="shared" si="15"/>
        <v/>
      </c>
      <c r="Q73" s="384"/>
      <c r="R73" s="466" t="str">
        <f>IF(ISNUMBER(N73), N73, IF(ISNUMBER(G73), 'Hi-Z-INPUT'!$K$19, ""))</f>
        <v/>
      </c>
      <c r="S73" s="310"/>
      <c r="T73" s="171"/>
      <c r="U73" s="70" t="str">
        <f>IF(AND(ISNUMBER($P73),$P73&lt;&gt;0),EXTRA!CA73,'Hi-Z'!O73)</f>
        <v>-</v>
      </c>
      <c r="W73" s="327" t="str">
        <f>IF(AND(ISNUMBER($P73),$P73&lt;&gt;0),EXTRA!CC73,'Hi-Z'!Q73)</f>
        <v>-</v>
      </c>
      <c r="X73" s="328" t="str">
        <f t="shared" si="24"/>
        <v/>
      </c>
      <c r="Z73" s="66" t="str">
        <f>IF(AND(ISNUMBER($P73),$P73&lt;&gt;0),EXTRA!CH73,'Hi-Z'!T73)</f>
        <v/>
      </c>
      <c r="AA73" s="65" t="str">
        <f t="shared" ref="AA73:AA110" si="31">IF(ISNUMBER(Z73),"W","")</f>
        <v/>
      </c>
      <c r="AB73" s="329" t="str">
        <f>IF(AND(ISNUMBER($P73),$P73&lt;&gt;0),EXTRA!CJ73,'Hi-Z'!V73)</f>
        <v/>
      </c>
      <c r="AC73" s="124" t="str">
        <f t="shared" ref="AC73:AC110" si="32">IF(ISNUMBER(AB73),"W","")</f>
        <v/>
      </c>
      <c r="AE73" s="104" t="str">
        <f>IF(AND(ISNUMBER($P73),$P73&lt;&gt;0),EXTRA!CL73,'Hi-Z'!X73)</f>
        <v/>
      </c>
      <c r="AF73" s="44" t="str">
        <f t="shared" ref="AF73:AF132" si="33">IF(AE73="","","V")</f>
        <v/>
      </c>
      <c r="AH73" s="85" t="str">
        <f>IF(AND(ISNUMBER($P73),$P73&lt;&gt;0),IF(MV&lt;200,EXTRA!CN73,EXTRA!CR73),IF(MV&lt;200,'Hi-Z'!Z73,'Hi-Z'!AD73))</f>
        <v/>
      </c>
      <c r="AI73" s="84" t="str">
        <f t="shared" ref="AI73:AI132" si="34">IF(ISNUMBER(AH73),"A","")</f>
        <v/>
      </c>
      <c r="AJ73" s="322" t="str">
        <f>IF(AND(ISNUMBER($P73),$P73&lt;&gt;0),IF(MV&lt;200,EXTRA!CP73,EXTRA!CT73),IF(MV&lt;200,'Hi-Z'!AB73,'Hi-Z'!AF73))</f>
        <v/>
      </c>
      <c r="AK73" s="106" t="str">
        <f t="shared" ref="AK73:AK110" si="35">IF(ISNUMBER(AJ73),"A","")</f>
        <v/>
      </c>
      <c r="AM73" s="313" t="str">
        <f>IF(AND(ISNUMBER($P73),$P73&lt;&gt;0),EXTRA!DR73,'Hi-Z'!AZ73)</f>
        <v/>
      </c>
      <c r="AN73" s="290" t="str">
        <f t="shared" ref="AN73:AN132" si="36">IF(ISNUMBER(AM73),"BTU","")</f>
        <v/>
      </c>
      <c r="AO73" s="315" t="str">
        <f>IF(AND(ISNUMBER($P73),$P73&lt;&gt;0),EXTRA!DT73,'Hi-Z'!BB73)</f>
        <v/>
      </c>
      <c r="AP73" s="292" t="str">
        <f t="shared" ref="AP73:AP132" si="37">IF(ISNUMBER(AO73),"BTU","")</f>
        <v/>
      </c>
      <c r="AR73" s="330" t="str">
        <f>IF(AND(ISNUMBER($P73),$P73&lt;&gt;0),EXTRA!CZ73,'Hi-Z'!AH73)</f>
        <v/>
      </c>
      <c r="AT73" s="335" t="str">
        <f>IF(AND(ISNUMBER(AV73),AV73&lt;&gt;0),"",IF(AND(ISNUMBER($P73),$P73&lt;&gt;0),'Hi-Z-INPUT'!$K$7*'Hi-Z-INPUT'!$K$11,'Hi-Z'!AJ73))</f>
        <v/>
      </c>
      <c r="AU73" s="172"/>
      <c r="AV73" s="163"/>
      <c r="AW73" s="343"/>
      <c r="AY73" s="333" t="str">
        <f>IF(AND(ISNUMBER($P73),$P73&lt;&gt;0),EXTRA!DX73,'Hi-Z'!BF73)</f>
        <v/>
      </c>
      <c r="AZ73" s="334" t="str">
        <f t="shared" si="25"/>
        <v/>
      </c>
      <c r="BB73" s="332" t="str">
        <f>IF(AND(ISNUMBER($P73),$P73&lt;&gt;0),EXTRA!DO73,'Hi-Z'!AW73)</f>
        <v/>
      </c>
      <c r="BC73" s="347" t="str">
        <f t="shared" si="26"/>
        <v/>
      </c>
      <c r="BE73" s="348" t="str">
        <f t="shared" si="27"/>
        <v/>
      </c>
      <c r="BF73" s="328" t="str">
        <f t="shared" si="28"/>
        <v/>
      </c>
      <c r="BI73" s="480" t="str">
        <f t="shared" si="29"/>
        <v/>
      </c>
      <c r="BJ73" s="482" t="str">
        <f t="shared" si="30"/>
        <v/>
      </c>
    </row>
    <row r="74" spans="1:62">
      <c r="A74" s="44" t="str">
        <f>MATRIX!A74</f>
        <v>LAB GRUPPEN</v>
      </c>
      <c r="B74" s="307" t="str">
        <f>IF(MATRIX!B74&lt;&gt;0,MATRIX!B74,"-")</f>
        <v>Lucia 240/2</v>
      </c>
      <c r="D74" s="142"/>
      <c r="E74" s="314" t="str">
        <f t="shared" si="23"/>
        <v/>
      </c>
      <c r="F74" s="379"/>
      <c r="G74" s="380" t="str">
        <f>'Hi-Z'!M74</f>
        <v/>
      </c>
      <c r="H74" s="478"/>
      <c r="I74" s="385"/>
      <c r="J74" s="479"/>
      <c r="K74" s="2"/>
      <c r="L74" s="385"/>
      <c r="M74" s="2"/>
      <c r="N74" s="385"/>
      <c r="O74" s="2"/>
      <c r="P74" s="466" t="str">
        <f t="shared" ref="P74:P137" si="38">IF(ISNUMBER(L74), L74, IF(AND(I74="Y", ISNUMBER(G74)), IF(ISNUMBER(L74), L74, G74), ""))</f>
        <v/>
      </c>
      <c r="Q74" s="384"/>
      <c r="R74" s="466" t="str">
        <f>IF(ISNUMBER(N74), N74, IF(ISNUMBER(G74), 'Hi-Z-INPUT'!$K$19, ""))</f>
        <v/>
      </c>
      <c r="S74" s="310"/>
      <c r="U74" s="70" t="str">
        <f>IF(AND(ISNUMBER($P74),$P74&lt;&gt;0),EXTRA!CA74,'Hi-Z'!O74)</f>
        <v>-</v>
      </c>
      <c r="W74" s="327" t="str">
        <f>IF(AND(ISNUMBER($P74),$P74&lt;&gt;0),EXTRA!CC74,'Hi-Z'!Q74)</f>
        <v>-</v>
      </c>
      <c r="X74" s="328" t="str">
        <f t="shared" si="24"/>
        <v/>
      </c>
      <c r="Z74" s="66" t="str">
        <f>IF(AND(ISNUMBER($P74),$P74&lt;&gt;0),EXTRA!CH74,'Hi-Z'!T74)</f>
        <v/>
      </c>
      <c r="AA74" s="65" t="str">
        <f t="shared" si="31"/>
        <v/>
      </c>
      <c r="AB74" s="329" t="str">
        <f>IF(AND(ISNUMBER($P74),$P74&lt;&gt;0),EXTRA!CJ74,'Hi-Z'!V74)</f>
        <v/>
      </c>
      <c r="AC74" s="124" t="str">
        <f t="shared" si="32"/>
        <v/>
      </c>
      <c r="AE74" s="104" t="str">
        <f>IF(AND(ISNUMBER($P74),$P74&lt;&gt;0),EXTRA!CL74,'Hi-Z'!X74)</f>
        <v/>
      </c>
      <c r="AF74" s="44" t="str">
        <f t="shared" si="33"/>
        <v/>
      </c>
      <c r="AH74" s="85" t="str">
        <f>IF(AND(ISNUMBER($P74),$P74&lt;&gt;0),IF(MV&lt;200,EXTRA!CN74,EXTRA!CR74),IF(MV&lt;200,'Hi-Z'!Z74,'Hi-Z'!AD74))</f>
        <v/>
      </c>
      <c r="AI74" s="84" t="str">
        <f t="shared" si="34"/>
        <v/>
      </c>
      <c r="AJ74" s="322" t="str">
        <f>IF(AND(ISNUMBER($P74),$P74&lt;&gt;0),IF(MV&lt;200,EXTRA!CP74,EXTRA!CT74),IF(MV&lt;200,'Hi-Z'!AB74,'Hi-Z'!AF74))</f>
        <v/>
      </c>
      <c r="AK74" s="106" t="str">
        <f t="shared" si="35"/>
        <v/>
      </c>
      <c r="AM74" s="313" t="str">
        <f>IF(AND(ISNUMBER($P74),$P74&lt;&gt;0),EXTRA!DR74,'Hi-Z'!AZ74)</f>
        <v/>
      </c>
      <c r="AN74" s="290" t="str">
        <f t="shared" si="36"/>
        <v/>
      </c>
      <c r="AO74" s="315" t="str">
        <f>IF(AND(ISNUMBER($P74),$P74&lt;&gt;0),EXTRA!DT74,'Hi-Z'!BB74)</f>
        <v/>
      </c>
      <c r="AP74" s="292" t="str">
        <f t="shared" si="37"/>
        <v/>
      </c>
      <c r="AR74" s="330" t="str">
        <f>IF(AND(ISNUMBER($P74),$P74&lt;&gt;0),EXTRA!CZ74,'Hi-Z'!AH74)</f>
        <v/>
      </c>
      <c r="AT74" s="335" t="str">
        <f>IF(AND(ISNUMBER(AV74),AV74&lt;&gt;0),"",IF(AND(ISNUMBER($P74),$P74&lt;&gt;0),'Hi-Z-INPUT'!$K$7*'Hi-Z-INPUT'!$K$11,'Hi-Z'!AJ74))</f>
        <v/>
      </c>
      <c r="AU74" s="172"/>
      <c r="AV74" s="163"/>
      <c r="AW74" s="343"/>
      <c r="AY74" s="333" t="str">
        <f>IF(AND(ISNUMBER($P74),$P74&lt;&gt;0),EXTRA!DX74,'Hi-Z'!BF74)</f>
        <v/>
      </c>
      <c r="AZ74" s="334" t="str">
        <f t="shared" si="25"/>
        <v/>
      </c>
      <c r="BB74" s="332" t="str">
        <f>IF(AND(ISNUMBER($P74),$P74&lt;&gt;0),EXTRA!DO74,'Hi-Z'!AW74)</f>
        <v/>
      </c>
      <c r="BC74" s="347" t="str">
        <f t="shared" si="26"/>
        <v/>
      </c>
      <c r="BE74" s="348" t="str">
        <f t="shared" si="27"/>
        <v/>
      </c>
      <c r="BF74" s="328" t="str">
        <f t="shared" si="28"/>
        <v/>
      </c>
      <c r="BI74" s="482" t="str">
        <f t="shared" si="29"/>
        <v/>
      </c>
      <c r="BJ74" s="482" t="str">
        <f t="shared" si="30"/>
        <v/>
      </c>
    </row>
    <row r="75" spans="1:62">
      <c r="A75" s="44" t="str">
        <f>MATRIX!A75</f>
        <v>LAB GRUPPEN</v>
      </c>
      <c r="B75" s="307" t="str">
        <f>IF(MATRIX!B75&lt;&gt;0,MATRIX!B75,"-")</f>
        <v>Lucia 
60/1-70</v>
      </c>
      <c r="D75" s="142"/>
      <c r="E75" s="314" t="str">
        <f t="shared" si="23"/>
        <v/>
      </c>
      <c r="F75" s="379"/>
      <c r="G75" s="380" t="str">
        <f>'Hi-Z'!M75</f>
        <v/>
      </c>
      <c r="H75" s="478"/>
      <c r="I75" s="385"/>
      <c r="J75" s="479"/>
      <c r="K75" s="2"/>
      <c r="L75" s="385"/>
      <c r="M75" s="2"/>
      <c r="N75" s="385"/>
      <c r="O75" s="2"/>
      <c r="P75" s="466" t="str">
        <f t="shared" si="38"/>
        <v/>
      </c>
      <c r="Q75" s="384"/>
      <c r="R75" s="466" t="str">
        <f>IF(ISNUMBER(N75), N75, IF(ISNUMBER(G75), 'Hi-Z-INPUT'!$K$19, ""))</f>
        <v/>
      </c>
      <c r="S75" s="310"/>
      <c r="T75" s="171"/>
      <c r="U75" s="70" t="str">
        <f>IF(AND(ISNUMBER($P75),$P75&lt;&gt;0),EXTRA!CA75,'Hi-Z'!O75)</f>
        <v>-</v>
      </c>
      <c r="W75" s="327" t="str">
        <f>IF(AND(ISNUMBER($P75),$P75&lt;&gt;0),EXTRA!CC75,'Hi-Z'!Q75)</f>
        <v>-</v>
      </c>
      <c r="X75" s="328" t="str">
        <f t="shared" si="24"/>
        <v/>
      </c>
      <c r="Z75" s="66" t="str">
        <f>IF(AND(ISNUMBER($P75),$P75&lt;&gt;0),EXTRA!CH75,'Hi-Z'!T75)</f>
        <v/>
      </c>
      <c r="AA75" s="65" t="str">
        <f t="shared" si="31"/>
        <v/>
      </c>
      <c r="AB75" s="329" t="str">
        <f>IF(AND(ISNUMBER($P75),$P75&lt;&gt;0),EXTRA!CJ75,'Hi-Z'!V75)</f>
        <v/>
      </c>
      <c r="AC75" s="124" t="str">
        <f t="shared" si="32"/>
        <v/>
      </c>
      <c r="AE75" s="104" t="str">
        <f>IF(AND(ISNUMBER($P75),$P75&lt;&gt;0),EXTRA!CL75,'Hi-Z'!X75)</f>
        <v/>
      </c>
      <c r="AF75" s="44" t="str">
        <f t="shared" si="33"/>
        <v/>
      </c>
      <c r="AH75" s="85" t="str">
        <f>IF(AND(ISNUMBER($P75),$P75&lt;&gt;0),IF(MV&lt;200,EXTRA!CN75,EXTRA!CR75),IF(MV&lt;200,'Hi-Z'!Z75,'Hi-Z'!AD75))</f>
        <v/>
      </c>
      <c r="AI75" s="84" t="str">
        <f t="shared" si="34"/>
        <v/>
      </c>
      <c r="AJ75" s="322" t="str">
        <f>IF(AND(ISNUMBER($P75),$P75&lt;&gt;0),IF(MV&lt;200,EXTRA!CP75,EXTRA!CT75),IF(MV&lt;200,'Hi-Z'!AB75,'Hi-Z'!AF75))</f>
        <v/>
      </c>
      <c r="AK75" s="106" t="str">
        <f t="shared" si="35"/>
        <v/>
      </c>
      <c r="AM75" s="313" t="str">
        <f>IF(AND(ISNUMBER($P75),$P75&lt;&gt;0),EXTRA!DR75,'Hi-Z'!AZ75)</f>
        <v/>
      </c>
      <c r="AN75" s="290" t="str">
        <f t="shared" si="36"/>
        <v/>
      </c>
      <c r="AO75" s="315" t="str">
        <f>IF(AND(ISNUMBER($P75),$P75&lt;&gt;0),EXTRA!DT75,'Hi-Z'!BB75)</f>
        <v/>
      </c>
      <c r="AP75" s="292" t="str">
        <f t="shared" si="37"/>
        <v/>
      </c>
      <c r="AR75" s="330" t="str">
        <f>IF(AND(ISNUMBER($P75),$P75&lt;&gt;0),EXTRA!CZ75,'Hi-Z'!AH75)</f>
        <v/>
      </c>
      <c r="AT75" s="335" t="str">
        <f>IF(AND(ISNUMBER(AV75),AV75&lt;&gt;0),"",IF(AND(ISNUMBER($P75),$P75&lt;&gt;0),'Hi-Z-INPUT'!$K$7*'Hi-Z-INPUT'!$K$11,'Hi-Z'!AJ75))</f>
        <v/>
      </c>
      <c r="AU75" s="172"/>
      <c r="AV75" s="163"/>
      <c r="AW75" s="343"/>
      <c r="AY75" s="333" t="str">
        <f>IF(AND(ISNUMBER($P75),$P75&lt;&gt;0),EXTRA!DX75,'Hi-Z'!BF75)</f>
        <v/>
      </c>
      <c r="AZ75" s="334" t="str">
        <f t="shared" si="25"/>
        <v/>
      </c>
      <c r="BB75" s="332" t="str">
        <f>IF(AND(ISNUMBER($P75),$P75&lt;&gt;0),EXTRA!DO75,'Hi-Z'!AW75)</f>
        <v/>
      </c>
      <c r="BC75" s="347" t="str">
        <f t="shared" si="26"/>
        <v/>
      </c>
      <c r="BE75" s="348" t="str">
        <f t="shared" si="27"/>
        <v/>
      </c>
      <c r="BF75" s="328" t="str">
        <f t="shared" si="28"/>
        <v/>
      </c>
      <c r="BI75" s="480" t="str">
        <f t="shared" si="29"/>
        <v/>
      </c>
      <c r="BJ75" s="482" t="str">
        <f t="shared" si="30"/>
        <v/>
      </c>
    </row>
    <row r="76" spans="1:62">
      <c r="A76" s="44" t="str">
        <f>MATRIX!A76</f>
        <v>LAB GRUPPEN</v>
      </c>
      <c r="B76" s="307" t="str">
        <f>IF(MATRIX!B76&lt;&gt;0,MATRIX!B76,"-")</f>
        <v>Lucia 
120/1-70</v>
      </c>
      <c r="D76" s="142"/>
      <c r="E76" s="314" t="str">
        <f t="shared" si="23"/>
        <v/>
      </c>
      <c r="F76" s="379"/>
      <c r="G76" s="380" t="str">
        <f>'Hi-Z'!M76</f>
        <v/>
      </c>
      <c r="H76" s="478"/>
      <c r="I76" s="385"/>
      <c r="J76" s="479"/>
      <c r="K76" s="2"/>
      <c r="L76" s="385"/>
      <c r="M76" s="2"/>
      <c r="N76" s="385"/>
      <c r="O76" s="2"/>
      <c r="P76" s="466" t="str">
        <f t="shared" si="38"/>
        <v/>
      </c>
      <c r="Q76" s="384"/>
      <c r="R76" s="466" t="str">
        <f>IF(ISNUMBER(N76), N76, IF(ISNUMBER(G76), 'Hi-Z-INPUT'!$K$19, ""))</f>
        <v/>
      </c>
      <c r="S76" s="310"/>
      <c r="T76" s="171"/>
      <c r="U76" s="70" t="str">
        <f>IF(AND(ISNUMBER($P76),$P76&lt;&gt;0),EXTRA!CA76,'Hi-Z'!O76)</f>
        <v>-</v>
      </c>
      <c r="W76" s="327" t="str">
        <f>IF(AND(ISNUMBER($P76),$P76&lt;&gt;0),EXTRA!CC76,'Hi-Z'!Q76)</f>
        <v>-</v>
      </c>
      <c r="X76" s="328" t="str">
        <f t="shared" si="24"/>
        <v/>
      </c>
      <c r="Z76" s="66" t="str">
        <f>IF(AND(ISNUMBER($P76),$P76&lt;&gt;0),EXTRA!CH76,'Hi-Z'!T76)</f>
        <v/>
      </c>
      <c r="AA76" s="65" t="str">
        <f t="shared" si="31"/>
        <v/>
      </c>
      <c r="AB76" s="329" t="str">
        <f>IF(AND(ISNUMBER($P76),$P76&lt;&gt;0),EXTRA!CJ76,'Hi-Z'!V76)</f>
        <v/>
      </c>
      <c r="AC76" s="124" t="str">
        <f t="shared" si="32"/>
        <v/>
      </c>
      <c r="AE76" s="104" t="str">
        <f>IF(AND(ISNUMBER($P76),$P76&lt;&gt;0),EXTRA!CL76,'Hi-Z'!X76)</f>
        <v/>
      </c>
      <c r="AF76" s="44" t="str">
        <f t="shared" si="33"/>
        <v/>
      </c>
      <c r="AH76" s="85" t="str">
        <f>IF(AND(ISNUMBER($P76),$P76&lt;&gt;0),IF(MV&lt;200,EXTRA!CN76,EXTRA!CR76),IF(MV&lt;200,'Hi-Z'!Z76,'Hi-Z'!AD76))</f>
        <v/>
      </c>
      <c r="AI76" s="84" t="str">
        <f t="shared" si="34"/>
        <v/>
      </c>
      <c r="AJ76" s="322" t="str">
        <f>IF(AND(ISNUMBER($P76),$P76&lt;&gt;0),IF(MV&lt;200,EXTRA!CP76,EXTRA!CT76),IF(MV&lt;200,'Hi-Z'!AB76,'Hi-Z'!AF76))</f>
        <v/>
      </c>
      <c r="AK76" s="106" t="str">
        <f t="shared" si="35"/>
        <v/>
      </c>
      <c r="AM76" s="313" t="str">
        <f>IF(AND(ISNUMBER($P76),$P76&lt;&gt;0),EXTRA!DR76,'Hi-Z'!AZ76)</f>
        <v/>
      </c>
      <c r="AN76" s="290" t="str">
        <f t="shared" si="36"/>
        <v/>
      </c>
      <c r="AO76" s="315" t="str">
        <f>IF(AND(ISNUMBER($P76),$P76&lt;&gt;0),EXTRA!DT76,'Hi-Z'!BB76)</f>
        <v/>
      </c>
      <c r="AP76" s="292" t="str">
        <f t="shared" si="37"/>
        <v/>
      </c>
      <c r="AR76" s="330" t="str">
        <f>IF(AND(ISNUMBER($P76),$P76&lt;&gt;0),EXTRA!CZ76,'Hi-Z'!AH76)</f>
        <v/>
      </c>
      <c r="AT76" s="335" t="str">
        <f>IF(AND(ISNUMBER(AV76),AV76&lt;&gt;0),"",IF(AND(ISNUMBER($P76),$P76&lt;&gt;0),'Hi-Z-INPUT'!$K$7*'Hi-Z-INPUT'!$K$11,'Hi-Z'!AJ76))</f>
        <v/>
      </c>
      <c r="AU76" s="172"/>
      <c r="AV76" s="164"/>
      <c r="AW76" s="343"/>
      <c r="AY76" s="333" t="str">
        <f>IF(AND(ISNUMBER($P76),$P76&lt;&gt;0),EXTRA!DX76,'Hi-Z'!BF76)</f>
        <v/>
      </c>
      <c r="AZ76" s="334" t="str">
        <f t="shared" si="25"/>
        <v/>
      </c>
      <c r="BB76" s="332" t="str">
        <f>IF(AND(ISNUMBER($P76),$P76&lt;&gt;0),EXTRA!DO76,'Hi-Z'!AW76)</f>
        <v/>
      </c>
      <c r="BC76" s="347" t="str">
        <f t="shared" si="26"/>
        <v/>
      </c>
      <c r="BE76" s="348" t="str">
        <f t="shared" si="27"/>
        <v/>
      </c>
      <c r="BF76" s="328" t="str">
        <f t="shared" si="28"/>
        <v/>
      </c>
      <c r="BI76" s="480" t="str">
        <f t="shared" si="29"/>
        <v/>
      </c>
      <c r="BJ76" s="482" t="str">
        <f t="shared" si="30"/>
        <v/>
      </c>
    </row>
    <row r="77" spans="1:62">
      <c r="A77" s="44" t="str">
        <f>MATRIX!A77</f>
        <v>LAB GRUPPEN</v>
      </c>
      <c r="B77" s="307" t="str">
        <f>IF(MATRIX!B77&lt;&gt;0,MATRIX!B77,"-")</f>
        <v>Lucia 
240/1-70</v>
      </c>
      <c r="D77" s="142"/>
      <c r="E77" s="314" t="str">
        <f t="shared" si="23"/>
        <v/>
      </c>
      <c r="F77" s="379"/>
      <c r="G77" s="380" t="str">
        <f>'Hi-Z'!M77</f>
        <v/>
      </c>
      <c r="H77" s="478"/>
      <c r="I77" s="385"/>
      <c r="J77" s="479"/>
      <c r="K77" s="2"/>
      <c r="L77" s="385"/>
      <c r="M77" s="2"/>
      <c r="N77" s="385"/>
      <c r="O77" s="2"/>
      <c r="P77" s="466" t="str">
        <f t="shared" si="38"/>
        <v/>
      </c>
      <c r="Q77" s="384"/>
      <c r="R77" s="466" t="str">
        <f>IF(ISNUMBER(N77), N77, IF(ISNUMBER(G77), 'Hi-Z-INPUT'!$K$19, ""))</f>
        <v/>
      </c>
      <c r="S77" s="310"/>
      <c r="T77" s="171"/>
      <c r="U77" s="70" t="str">
        <f>IF(AND(ISNUMBER($P77),$P77&lt;&gt;0),EXTRA!CA77,'Hi-Z'!O77)</f>
        <v>-</v>
      </c>
      <c r="W77" s="327" t="str">
        <f>IF(AND(ISNUMBER($P77),$P77&lt;&gt;0),EXTRA!CC77,'Hi-Z'!Q77)</f>
        <v>-</v>
      </c>
      <c r="X77" s="328" t="str">
        <f t="shared" si="24"/>
        <v/>
      </c>
      <c r="Z77" s="66" t="str">
        <f>IF(AND(ISNUMBER($P77),$P77&lt;&gt;0),EXTRA!CH77,'Hi-Z'!T77)</f>
        <v/>
      </c>
      <c r="AA77" s="65" t="str">
        <f t="shared" si="31"/>
        <v/>
      </c>
      <c r="AB77" s="329" t="str">
        <f>IF(AND(ISNUMBER($P77),$P77&lt;&gt;0),EXTRA!CJ77,'Hi-Z'!V77)</f>
        <v/>
      </c>
      <c r="AC77" s="124" t="str">
        <f t="shared" si="32"/>
        <v/>
      </c>
      <c r="AE77" s="104" t="str">
        <f>IF(AND(ISNUMBER($P77),$P77&lt;&gt;0),EXTRA!CL77,'Hi-Z'!X77)</f>
        <v/>
      </c>
      <c r="AF77" s="44" t="str">
        <f t="shared" si="33"/>
        <v/>
      </c>
      <c r="AH77" s="85" t="str">
        <f>IF(AND(ISNUMBER($P77),$P77&lt;&gt;0),IF(MV&lt;200,EXTRA!CN77,EXTRA!CR77),IF(MV&lt;200,'Hi-Z'!Z77,'Hi-Z'!AD77))</f>
        <v/>
      </c>
      <c r="AI77" s="84" t="str">
        <f t="shared" si="34"/>
        <v/>
      </c>
      <c r="AJ77" s="322" t="str">
        <f>IF(AND(ISNUMBER($P77),$P77&lt;&gt;0),IF(MV&lt;200,EXTRA!CP77,EXTRA!CT77),IF(MV&lt;200,'Hi-Z'!AB77,'Hi-Z'!AF77))</f>
        <v/>
      </c>
      <c r="AK77" s="106" t="str">
        <f t="shared" si="35"/>
        <v/>
      </c>
      <c r="AM77" s="313" t="str">
        <f>IF(AND(ISNUMBER($P77),$P77&lt;&gt;0),EXTRA!DR77,'Hi-Z'!AZ77)</f>
        <v/>
      </c>
      <c r="AN77" s="290" t="str">
        <f t="shared" si="36"/>
        <v/>
      </c>
      <c r="AO77" s="315" t="str">
        <f>IF(AND(ISNUMBER($P77),$P77&lt;&gt;0),EXTRA!DT77,'Hi-Z'!BB77)</f>
        <v/>
      </c>
      <c r="AP77" s="292" t="str">
        <f t="shared" si="37"/>
        <v/>
      </c>
      <c r="AR77" s="330" t="str">
        <f>IF(AND(ISNUMBER($P77),$P77&lt;&gt;0),EXTRA!CZ77,'Hi-Z'!AH77)</f>
        <v/>
      </c>
      <c r="AT77" s="335" t="str">
        <f>IF(AND(ISNUMBER(AV77),AV77&lt;&gt;0),"",IF(AND(ISNUMBER($P77),$P77&lt;&gt;0),'Hi-Z-INPUT'!$K$7*'Hi-Z-INPUT'!$K$11,'Hi-Z'!AJ77))</f>
        <v/>
      </c>
      <c r="AU77" s="172"/>
      <c r="AV77" s="163"/>
      <c r="AW77" s="343"/>
      <c r="AY77" s="333" t="str">
        <f>IF(AND(ISNUMBER($P77),$P77&lt;&gt;0),EXTRA!DX77,'Hi-Z'!BF77)</f>
        <v/>
      </c>
      <c r="AZ77" s="334" t="str">
        <f t="shared" si="25"/>
        <v/>
      </c>
      <c r="BB77" s="332" t="str">
        <f>IF(AND(ISNUMBER($P77),$P77&lt;&gt;0),EXTRA!DO77,'Hi-Z'!AW77)</f>
        <v/>
      </c>
      <c r="BC77" s="347" t="str">
        <f t="shared" si="26"/>
        <v/>
      </c>
      <c r="BE77" s="348" t="str">
        <f t="shared" si="27"/>
        <v/>
      </c>
      <c r="BF77" s="328" t="str">
        <f t="shared" si="28"/>
        <v/>
      </c>
      <c r="BI77" s="480" t="str">
        <f t="shared" si="29"/>
        <v/>
      </c>
      <c r="BJ77" s="482" t="str">
        <f t="shared" si="30"/>
        <v/>
      </c>
    </row>
    <row r="78" spans="1:62">
      <c r="A78" s="45" t="str">
        <f>MATRIX!A78</f>
        <v>CROWN</v>
      </c>
      <c r="B78" s="317" t="str">
        <f>IF(MATRIX!B78&lt;&gt;0,MATRIX!B78,"-")</f>
        <v>CTs 600</v>
      </c>
      <c r="D78" s="142"/>
      <c r="E78" s="314" t="str">
        <f t="shared" si="23"/>
        <v/>
      </c>
      <c r="F78" s="379"/>
      <c r="G78" s="380" t="str">
        <f>'Hi-Z'!M78</f>
        <v/>
      </c>
      <c r="H78" s="478"/>
      <c r="I78" s="385"/>
      <c r="J78" s="479"/>
      <c r="K78" s="2"/>
      <c r="L78" s="385"/>
      <c r="M78" s="2"/>
      <c r="N78" s="385"/>
      <c r="O78" s="2"/>
      <c r="P78" s="466" t="str">
        <f t="shared" si="38"/>
        <v/>
      </c>
      <c r="Q78" s="384"/>
      <c r="R78" s="466" t="str">
        <f>IF(ISNUMBER(N78), N78, IF(ISNUMBER(G78), 'Hi-Z-INPUT'!$K$19, ""))</f>
        <v/>
      </c>
      <c r="S78" s="310"/>
      <c r="T78" s="171"/>
      <c r="U78" s="70" t="str">
        <f>IF(AND(ISNUMBER($P78),$P78&lt;&gt;0),EXTRA!CA78,'Hi-Z'!O78)</f>
        <v>-</v>
      </c>
      <c r="W78" s="327" t="str">
        <f>IF(AND(ISNUMBER($P78),$P78&lt;&gt;0),EXTRA!CC78,'Hi-Z'!Q78)</f>
        <v>-</v>
      </c>
      <c r="X78" s="328" t="str">
        <f t="shared" si="24"/>
        <v/>
      </c>
      <c r="Z78" s="66" t="str">
        <f>IF(AND(ISNUMBER($P78),$P78&lt;&gt;0),EXTRA!CH78,'Hi-Z'!T78)</f>
        <v/>
      </c>
      <c r="AA78" s="65" t="str">
        <f t="shared" si="31"/>
        <v/>
      </c>
      <c r="AB78" s="329" t="str">
        <f>IF(AND(ISNUMBER($P78),$P78&lt;&gt;0),EXTRA!CJ78,'Hi-Z'!V78)</f>
        <v/>
      </c>
      <c r="AC78" s="124" t="str">
        <f t="shared" si="32"/>
        <v/>
      </c>
      <c r="AE78" s="104" t="str">
        <f>IF(AND(ISNUMBER($P78),$P78&lt;&gt;0),EXTRA!CL78,'Hi-Z'!X78)</f>
        <v/>
      </c>
      <c r="AF78" s="44" t="str">
        <f t="shared" si="33"/>
        <v/>
      </c>
      <c r="AH78" s="85" t="str">
        <f>IF(AND(ISNUMBER($P78),$P78&lt;&gt;0),IF(MV&lt;200,EXTRA!CN78,EXTRA!CR78),IF(MV&lt;200,'Hi-Z'!Z78,'Hi-Z'!AD78))</f>
        <v/>
      </c>
      <c r="AI78" s="84" t="str">
        <f t="shared" si="34"/>
        <v/>
      </c>
      <c r="AJ78" s="322" t="str">
        <f>IF(AND(ISNUMBER($P78),$P78&lt;&gt;0),IF(MV&lt;200,EXTRA!CP78,EXTRA!CT78),IF(MV&lt;200,'Hi-Z'!AB78,'Hi-Z'!AF78))</f>
        <v/>
      </c>
      <c r="AK78" s="106" t="str">
        <f t="shared" si="35"/>
        <v/>
      </c>
      <c r="AM78" s="313" t="str">
        <f>IF(AND(ISNUMBER($P78),$P78&lt;&gt;0),EXTRA!DR78,'Hi-Z'!AZ78)</f>
        <v/>
      </c>
      <c r="AN78" s="290" t="str">
        <f t="shared" si="36"/>
        <v/>
      </c>
      <c r="AO78" s="315" t="str">
        <f>IF(AND(ISNUMBER($P78),$P78&lt;&gt;0),EXTRA!DT78,'Hi-Z'!BB78)</f>
        <v/>
      </c>
      <c r="AP78" s="292" t="str">
        <f t="shared" si="37"/>
        <v/>
      </c>
      <c r="AR78" s="330" t="str">
        <f>IF(AND(ISNUMBER($P78),$P78&lt;&gt;0),EXTRA!CZ78,'Hi-Z'!AH78)</f>
        <v/>
      </c>
      <c r="AT78" s="335" t="str">
        <f>IF(AND(ISNUMBER(AV78),AV78&lt;&gt;0),"",IF(AND(ISNUMBER($P78),$P78&lt;&gt;0),'Hi-Z-INPUT'!$K$7*'Hi-Z-INPUT'!$K$11,'Hi-Z'!AJ78))</f>
        <v/>
      </c>
      <c r="AU78" s="172"/>
      <c r="AV78" s="163"/>
      <c r="AW78" s="343"/>
      <c r="AY78" s="333" t="str">
        <f>IF(AND(ISNUMBER($P78),$P78&lt;&gt;0),EXTRA!DX78,'Hi-Z'!BF78)</f>
        <v/>
      </c>
      <c r="AZ78" s="334" t="str">
        <f t="shared" si="25"/>
        <v/>
      </c>
      <c r="BB78" s="332" t="str">
        <f>IF(AND(ISNUMBER($P78),$P78&lt;&gt;0),EXTRA!DO78,'Hi-Z'!AW78)</f>
        <v/>
      </c>
      <c r="BC78" s="347" t="str">
        <f t="shared" si="26"/>
        <v/>
      </c>
      <c r="BE78" s="348" t="str">
        <f t="shared" si="27"/>
        <v/>
      </c>
      <c r="BF78" s="328" t="str">
        <f t="shared" si="28"/>
        <v/>
      </c>
      <c r="BI78" s="480" t="str">
        <f t="shared" si="29"/>
        <v/>
      </c>
      <c r="BJ78" s="482" t="str">
        <f t="shared" si="30"/>
        <v/>
      </c>
    </row>
    <row r="79" spans="1:62">
      <c r="A79" s="45" t="str">
        <f>MATRIX!A79</f>
        <v>CROWN</v>
      </c>
      <c r="B79" s="317" t="str">
        <f>IF(MATRIX!B79&lt;&gt;0,MATRIX!B79,"-")</f>
        <v>CTs 1200</v>
      </c>
      <c r="D79" s="142"/>
      <c r="E79" s="314" t="str">
        <f t="shared" si="23"/>
        <v/>
      </c>
      <c r="F79" s="379"/>
      <c r="G79" s="380" t="str">
        <f>'Hi-Z'!M79</f>
        <v/>
      </c>
      <c r="H79" s="478"/>
      <c r="I79" s="385"/>
      <c r="J79" s="479"/>
      <c r="K79" s="2"/>
      <c r="L79" s="385"/>
      <c r="M79" s="2"/>
      <c r="N79" s="385"/>
      <c r="O79" s="2"/>
      <c r="P79" s="466" t="str">
        <f t="shared" si="38"/>
        <v/>
      </c>
      <c r="Q79" s="384"/>
      <c r="R79" s="466" t="str">
        <f>IF(ISNUMBER(N79), N79, IF(ISNUMBER(G79), 'Hi-Z-INPUT'!$K$19, ""))</f>
        <v/>
      </c>
      <c r="S79" s="310"/>
      <c r="T79" s="171"/>
      <c r="U79" s="70" t="str">
        <f>IF(AND(ISNUMBER($P79),$P79&lt;&gt;0),EXTRA!CA79,'Hi-Z'!O79)</f>
        <v>-</v>
      </c>
      <c r="W79" s="327" t="str">
        <f>IF(AND(ISNUMBER($P79),$P79&lt;&gt;0),EXTRA!CC79,'Hi-Z'!Q79)</f>
        <v>-</v>
      </c>
      <c r="X79" s="328" t="str">
        <f t="shared" si="24"/>
        <v/>
      </c>
      <c r="Z79" s="66" t="str">
        <f>IF(AND(ISNUMBER($P79),$P79&lt;&gt;0),EXTRA!CH79,'Hi-Z'!T79)</f>
        <v/>
      </c>
      <c r="AA79" s="65" t="str">
        <f t="shared" si="31"/>
        <v/>
      </c>
      <c r="AB79" s="329" t="str">
        <f>IF(AND(ISNUMBER($P79),$P79&lt;&gt;0),EXTRA!CJ79,'Hi-Z'!V79)</f>
        <v/>
      </c>
      <c r="AC79" s="124" t="str">
        <f t="shared" si="32"/>
        <v/>
      </c>
      <c r="AE79" s="104" t="str">
        <f>IF(AND(ISNUMBER($P79),$P79&lt;&gt;0),EXTRA!CL79,'Hi-Z'!X79)</f>
        <v/>
      </c>
      <c r="AF79" s="44" t="str">
        <f t="shared" si="33"/>
        <v/>
      </c>
      <c r="AH79" s="85" t="str">
        <f>IF(AND(ISNUMBER($P79),$P79&lt;&gt;0),IF(MV&lt;200,EXTRA!CN79,EXTRA!CR79),IF(MV&lt;200,'Hi-Z'!Z79,'Hi-Z'!AD79))</f>
        <v/>
      </c>
      <c r="AI79" s="84" t="str">
        <f t="shared" si="34"/>
        <v/>
      </c>
      <c r="AJ79" s="322" t="str">
        <f>IF(AND(ISNUMBER($P79),$P79&lt;&gt;0),IF(MV&lt;200,EXTRA!CP79,EXTRA!CT79),IF(MV&lt;200,'Hi-Z'!AB79,'Hi-Z'!AF79))</f>
        <v/>
      </c>
      <c r="AK79" s="106" t="str">
        <f t="shared" si="35"/>
        <v/>
      </c>
      <c r="AM79" s="313" t="str">
        <f>IF(AND(ISNUMBER($P79),$P79&lt;&gt;0),EXTRA!DR79,'Hi-Z'!AZ79)</f>
        <v/>
      </c>
      <c r="AN79" s="290" t="str">
        <f t="shared" si="36"/>
        <v/>
      </c>
      <c r="AO79" s="315" t="str">
        <f>IF(AND(ISNUMBER($P79),$P79&lt;&gt;0),EXTRA!DT79,'Hi-Z'!BB79)</f>
        <v/>
      </c>
      <c r="AP79" s="292" t="str">
        <f t="shared" si="37"/>
        <v/>
      </c>
      <c r="AR79" s="330" t="str">
        <f>IF(AND(ISNUMBER($P79),$P79&lt;&gt;0),EXTRA!CZ79,'Hi-Z'!AH79)</f>
        <v/>
      </c>
      <c r="AT79" s="335" t="str">
        <f>IF(AND(ISNUMBER(AV79),AV79&lt;&gt;0),"",IF(AND(ISNUMBER($P79),$P79&lt;&gt;0),'Hi-Z-INPUT'!$K$7*'Hi-Z-INPUT'!$K$11,'Hi-Z'!AJ79))</f>
        <v/>
      </c>
      <c r="AU79" s="172"/>
      <c r="AV79" s="163"/>
      <c r="AW79" s="343"/>
      <c r="AY79" s="333" t="str">
        <f>IF(AND(ISNUMBER($P79),$P79&lt;&gt;0),EXTRA!DX79,'Hi-Z'!BF79)</f>
        <v/>
      </c>
      <c r="AZ79" s="334" t="str">
        <f t="shared" si="25"/>
        <v/>
      </c>
      <c r="BB79" s="332" t="str">
        <f>IF(AND(ISNUMBER($P79),$P79&lt;&gt;0),EXTRA!DO79,'Hi-Z'!AW79)</f>
        <v/>
      </c>
      <c r="BC79" s="347" t="str">
        <f t="shared" si="26"/>
        <v/>
      </c>
      <c r="BE79" s="348" t="str">
        <f t="shared" si="27"/>
        <v/>
      </c>
      <c r="BF79" s="328" t="str">
        <f t="shared" si="28"/>
        <v/>
      </c>
      <c r="BI79" s="480" t="str">
        <f t="shared" si="29"/>
        <v/>
      </c>
      <c r="BJ79" s="482" t="str">
        <f t="shared" si="30"/>
        <v/>
      </c>
    </row>
    <row r="80" spans="1:62">
      <c r="A80" s="45" t="str">
        <f>MATRIX!A80</f>
        <v>CROWN</v>
      </c>
      <c r="B80" s="317" t="str">
        <f>IF(MATRIX!B80&lt;&gt;0,MATRIX!B80,"-")</f>
        <v>CTs 2000</v>
      </c>
      <c r="D80" s="142"/>
      <c r="E80" s="314" t="str">
        <f t="shared" si="23"/>
        <v/>
      </c>
      <c r="F80" s="379"/>
      <c r="G80" s="380" t="str">
        <f>'Hi-Z'!M80</f>
        <v/>
      </c>
      <c r="H80" s="478"/>
      <c r="I80" s="385"/>
      <c r="J80" s="479"/>
      <c r="K80" s="2"/>
      <c r="L80" s="385"/>
      <c r="M80" s="2"/>
      <c r="N80" s="385"/>
      <c r="O80" s="2"/>
      <c r="P80" s="466" t="str">
        <f t="shared" si="38"/>
        <v/>
      </c>
      <c r="Q80" s="384"/>
      <c r="R80" s="466" t="str">
        <f>IF(ISNUMBER(N80), N80, IF(ISNUMBER(G80), 'Hi-Z-INPUT'!$K$19, ""))</f>
        <v/>
      </c>
      <c r="S80" s="310"/>
      <c r="T80" s="171"/>
      <c r="U80" s="70" t="str">
        <f>IF(AND(ISNUMBER($P80),$P80&lt;&gt;0),EXTRA!CA80,'Hi-Z'!O80)</f>
        <v>-</v>
      </c>
      <c r="W80" s="327" t="str">
        <f>IF(AND(ISNUMBER($P80),$P80&lt;&gt;0),EXTRA!CC80,'Hi-Z'!Q80)</f>
        <v>-</v>
      </c>
      <c r="X80" s="328" t="str">
        <f t="shared" si="24"/>
        <v/>
      </c>
      <c r="Z80" s="66" t="str">
        <f>IF(AND(ISNUMBER($P80),$P80&lt;&gt;0),EXTRA!CH80,'Hi-Z'!T80)</f>
        <v/>
      </c>
      <c r="AA80" s="65" t="str">
        <f t="shared" si="31"/>
        <v/>
      </c>
      <c r="AB80" s="329" t="str">
        <f>IF(AND(ISNUMBER($P80),$P80&lt;&gt;0),EXTRA!CJ80,'Hi-Z'!V80)</f>
        <v/>
      </c>
      <c r="AC80" s="124" t="str">
        <f t="shared" si="32"/>
        <v/>
      </c>
      <c r="AE80" s="104" t="str">
        <f>IF(AND(ISNUMBER($P80),$P80&lt;&gt;0),EXTRA!CL80,'Hi-Z'!X80)</f>
        <v/>
      </c>
      <c r="AF80" s="44" t="str">
        <f t="shared" si="33"/>
        <v/>
      </c>
      <c r="AH80" s="85" t="str">
        <f>IF(AND(ISNUMBER($P80),$P80&lt;&gt;0),IF(MV&lt;200,EXTRA!CN80,EXTRA!CR80),IF(MV&lt;200,'Hi-Z'!Z80,'Hi-Z'!AD80))</f>
        <v/>
      </c>
      <c r="AI80" s="84" t="str">
        <f t="shared" si="34"/>
        <v/>
      </c>
      <c r="AJ80" s="322" t="str">
        <f>IF(AND(ISNUMBER($P80),$P80&lt;&gt;0),IF(MV&lt;200,EXTRA!CP80,EXTRA!CT80),IF(MV&lt;200,'Hi-Z'!AB80,'Hi-Z'!AF80))</f>
        <v/>
      </c>
      <c r="AK80" s="106" t="str">
        <f t="shared" si="35"/>
        <v/>
      </c>
      <c r="AM80" s="313" t="str">
        <f>IF(AND(ISNUMBER($P80),$P80&lt;&gt;0),EXTRA!DR80,'Hi-Z'!AZ80)</f>
        <v/>
      </c>
      <c r="AN80" s="290" t="str">
        <f t="shared" si="36"/>
        <v/>
      </c>
      <c r="AO80" s="315" t="str">
        <f>IF(AND(ISNUMBER($P80),$P80&lt;&gt;0),EXTRA!DT80,'Hi-Z'!BB80)</f>
        <v/>
      </c>
      <c r="AP80" s="292" t="str">
        <f t="shared" si="37"/>
        <v/>
      </c>
      <c r="AR80" s="330" t="str">
        <f>IF(AND(ISNUMBER($P80),$P80&lt;&gt;0),EXTRA!CZ80,'Hi-Z'!AH80)</f>
        <v/>
      </c>
      <c r="AT80" s="335" t="str">
        <f>IF(AND(ISNUMBER(AV80),AV80&lt;&gt;0),"",IF(AND(ISNUMBER($P80),$P80&lt;&gt;0),'Hi-Z-INPUT'!$K$7*'Hi-Z-INPUT'!$K$11,'Hi-Z'!AJ80))</f>
        <v/>
      </c>
      <c r="AU80" s="172"/>
      <c r="AV80" s="163"/>
      <c r="AW80" s="343"/>
      <c r="AY80" s="333" t="str">
        <f>IF(AND(ISNUMBER($P80),$P80&lt;&gt;0),EXTRA!DX80,'Hi-Z'!BF80)</f>
        <v/>
      </c>
      <c r="AZ80" s="334" t="str">
        <f t="shared" si="25"/>
        <v/>
      </c>
      <c r="BB80" s="332" t="str">
        <f>IF(AND(ISNUMBER($P80),$P80&lt;&gt;0),EXTRA!DO80,'Hi-Z'!AW80)</f>
        <v/>
      </c>
      <c r="BC80" s="347" t="str">
        <f t="shared" si="26"/>
        <v/>
      </c>
      <c r="BE80" s="348" t="str">
        <f t="shared" si="27"/>
        <v/>
      </c>
      <c r="BF80" s="328" t="str">
        <f t="shared" si="28"/>
        <v/>
      </c>
      <c r="BI80" s="480" t="str">
        <f t="shared" si="29"/>
        <v/>
      </c>
      <c r="BJ80" s="482" t="str">
        <f t="shared" si="30"/>
        <v/>
      </c>
    </row>
    <row r="81" spans="1:62">
      <c r="A81" s="45" t="str">
        <f>MATRIX!A81</f>
        <v>CROWN</v>
      </c>
      <c r="B81" s="317" t="str">
        <f>IF(MATRIX!B81&lt;&gt;0,MATRIX!B81,"-")</f>
        <v>CTs 3000</v>
      </c>
      <c r="D81" s="142"/>
      <c r="E81" s="314" t="str">
        <f t="shared" si="23"/>
        <v/>
      </c>
      <c r="F81" s="379"/>
      <c r="G81" s="380" t="str">
        <f>'Hi-Z'!M81</f>
        <v/>
      </c>
      <c r="H81" s="478"/>
      <c r="I81" s="385"/>
      <c r="J81" s="479"/>
      <c r="K81" s="2"/>
      <c r="L81" s="385"/>
      <c r="M81" s="2"/>
      <c r="N81" s="385"/>
      <c r="O81" s="2"/>
      <c r="P81" s="466" t="str">
        <f t="shared" si="38"/>
        <v/>
      </c>
      <c r="Q81" s="384"/>
      <c r="R81" s="466" t="str">
        <f>IF(ISNUMBER(N81), N81, IF(ISNUMBER(G81), 'Hi-Z-INPUT'!$K$19, ""))</f>
        <v/>
      </c>
      <c r="S81" s="310"/>
      <c r="T81" s="171"/>
      <c r="U81" s="70" t="str">
        <f>IF(AND(ISNUMBER($P81),$P81&lt;&gt;0),EXTRA!CA81,'Hi-Z'!O81)</f>
        <v>-</v>
      </c>
      <c r="W81" s="327" t="str">
        <f>IF(AND(ISNUMBER($P81),$P81&lt;&gt;0),EXTRA!CC81,'Hi-Z'!Q81)</f>
        <v>-</v>
      </c>
      <c r="X81" s="328" t="str">
        <f t="shared" si="24"/>
        <v/>
      </c>
      <c r="Z81" s="66" t="str">
        <f>IF(AND(ISNUMBER($P81),$P81&lt;&gt;0),EXTRA!CH81,'Hi-Z'!T81)</f>
        <v/>
      </c>
      <c r="AA81" s="65" t="str">
        <f t="shared" si="31"/>
        <v/>
      </c>
      <c r="AB81" s="329" t="str">
        <f>IF(AND(ISNUMBER($P81),$P81&lt;&gt;0),EXTRA!CJ81,'Hi-Z'!V81)</f>
        <v/>
      </c>
      <c r="AC81" s="124" t="str">
        <f t="shared" si="32"/>
        <v/>
      </c>
      <c r="AE81" s="104" t="str">
        <f>IF(AND(ISNUMBER($P81),$P81&lt;&gt;0),EXTRA!CL81,'Hi-Z'!X81)</f>
        <v/>
      </c>
      <c r="AF81" s="44" t="str">
        <f t="shared" si="33"/>
        <v/>
      </c>
      <c r="AH81" s="85" t="str">
        <f>IF(AND(ISNUMBER($P81),$P81&lt;&gt;0),IF(MV&lt;200,EXTRA!CN81,EXTRA!CR81),IF(MV&lt;200,'Hi-Z'!Z81,'Hi-Z'!AD81))</f>
        <v/>
      </c>
      <c r="AI81" s="84" t="str">
        <f t="shared" si="34"/>
        <v/>
      </c>
      <c r="AJ81" s="322" t="str">
        <f>IF(AND(ISNUMBER($P81),$P81&lt;&gt;0),IF(MV&lt;200,EXTRA!CP81,EXTRA!CT81),IF(MV&lt;200,'Hi-Z'!AB81,'Hi-Z'!AF81))</f>
        <v/>
      </c>
      <c r="AK81" s="106" t="str">
        <f t="shared" si="35"/>
        <v/>
      </c>
      <c r="AM81" s="313" t="str">
        <f>IF(AND(ISNUMBER($P81),$P81&lt;&gt;0),EXTRA!DR81,'Hi-Z'!AZ81)</f>
        <v/>
      </c>
      <c r="AN81" s="290" t="str">
        <f t="shared" si="36"/>
        <v/>
      </c>
      <c r="AO81" s="315" t="str">
        <f>IF(AND(ISNUMBER($P81),$P81&lt;&gt;0),EXTRA!DT81,'Hi-Z'!BB81)</f>
        <v/>
      </c>
      <c r="AP81" s="292" t="str">
        <f t="shared" si="37"/>
        <v/>
      </c>
      <c r="AR81" s="330" t="str">
        <f>IF(AND(ISNUMBER($P81),$P81&lt;&gt;0),EXTRA!CZ81,'Hi-Z'!AH81)</f>
        <v/>
      </c>
      <c r="AT81" s="335" t="str">
        <f>IF(AND(ISNUMBER(AV81),AV81&lt;&gt;0),"",IF(AND(ISNUMBER($P81),$P81&lt;&gt;0),'Hi-Z-INPUT'!$K$7*'Hi-Z-INPUT'!$K$11,'Hi-Z'!AJ81))</f>
        <v/>
      </c>
      <c r="AU81" s="172"/>
      <c r="AV81" s="163"/>
      <c r="AW81" s="343"/>
      <c r="AY81" s="333" t="str">
        <f>IF(AND(ISNUMBER($P81),$P81&lt;&gt;0),EXTRA!DX81,'Hi-Z'!BF81)</f>
        <v/>
      </c>
      <c r="AZ81" s="334" t="str">
        <f t="shared" si="25"/>
        <v/>
      </c>
      <c r="BB81" s="332" t="str">
        <f>IF(AND(ISNUMBER($P81),$P81&lt;&gt;0),EXTRA!DO81,'Hi-Z'!AW81)</f>
        <v/>
      </c>
      <c r="BC81" s="347" t="str">
        <f t="shared" si="26"/>
        <v/>
      </c>
      <c r="BE81" s="348" t="str">
        <f t="shared" si="27"/>
        <v/>
      </c>
      <c r="BF81" s="328" t="str">
        <f t="shared" si="28"/>
        <v/>
      </c>
      <c r="BI81" s="480" t="str">
        <f t="shared" si="29"/>
        <v/>
      </c>
      <c r="BJ81" s="482" t="str">
        <f t="shared" si="30"/>
        <v/>
      </c>
    </row>
    <row r="82" spans="1:62">
      <c r="A82" s="45" t="str">
        <f>MATRIX!A82</f>
        <v>CROWN</v>
      </c>
      <c r="B82" s="317" t="str">
        <f>IF(MATRIX!B82&lt;&gt;0,MATRIX!B82,"-")</f>
        <v>CTs 4200</v>
      </c>
      <c r="D82" s="142"/>
      <c r="E82" s="314" t="str">
        <f t="shared" si="23"/>
        <v/>
      </c>
      <c r="F82" s="379"/>
      <c r="G82" s="380" t="str">
        <f>'Hi-Z'!M82</f>
        <v/>
      </c>
      <c r="H82" s="478"/>
      <c r="I82" s="385"/>
      <c r="J82" s="479"/>
      <c r="K82" s="2"/>
      <c r="L82" s="385"/>
      <c r="M82" s="2"/>
      <c r="N82" s="385"/>
      <c r="O82" s="2"/>
      <c r="P82" s="466" t="str">
        <f t="shared" si="38"/>
        <v/>
      </c>
      <c r="Q82" s="384"/>
      <c r="R82" s="466" t="str">
        <f>IF(ISNUMBER(N82), N82, IF(ISNUMBER(G82), 'Hi-Z-INPUT'!$K$19, ""))</f>
        <v/>
      </c>
      <c r="S82" s="310"/>
      <c r="T82" s="171"/>
      <c r="U82" s="70" t="str">
        <f>IF(AND(ISNUMBER($P82),$P82&lt;&gt;0),EXTRA!CA82,'Hi-Z'!O82)</f>
        <v>-</v>
      </c>
      <c r="W82" s="327" t="str">
        <f>IF(AND(ISNUMBER($P82),$P82&lt;&gt;0),EXTRA!CC82,'Hi-Z'!Q82)</f>
        <v>-</v>
      </c>
      <c r="X82" s="328" t="str">
        <f t="shared" si="24"/>
        <v/>
      </c>
      <c r="Z82" s="66" t="str">
        <f>IF(AND(ISNUMBER($P82),$P82&lt;&gt;0),EXTRA!CH82,'Hi-Z'!T82)</f>
        <v/>
      </c>
      <c r="AA82" s="65" t="str">
        <f t="shared" si="31"/>
        <v/>
      </c>
      <c r="AB82" s="329" t="str">
        <f>IF(AND(ISNUMBER($P82),$P82&lt;&gt;0),EXTRA!CJ82,'Hi-Z'!V82)</f>
        <v/>
      </c>
      <c r="AC82" s="124" t="str">
        <f t="shared" si="32"/>
        <v/>
      </c>
      <c r="AE82" s="104" t="str">
        <f>IF(AND(ISNUMBER($P82),$P82&lt;&gt;0),EXTRA!CL82,'Hi-Z'!X82)</f>
        <v/>
      </c>
      <c r="AF82" s="44" t="str">
        <f t="shared" si="33"/>
        <v/>
      </c>
      <c r="AH82" s="85" t="str">
        <f>IF(AND(ISNUMBER($P82),$P82&lt;&gt;0),IF(MV&lt;200,EXTRA!CN82,EXTRA!CR82),IF(MV&lt;200,'Hi-Z'!Z82,'Hi-Z'!AD82))</f>
        <v/>
      </c>
      <c r="AI82" s="84" t="str">
        <f t="shared" si="34"/>
        <v/>
      </c>
      <c r="AJ82" s="322" t="str">
        <f>IF(AND(ISNUMBER($P82),$P82&lt;&gt;0),IF(MV&lt;200,EXTRA!CP82,EXTRA!CT82),IF(MV&lt;200,'Hi-Z'!AB82,'Hi-Z'!AF82))</f>
        <v/>
      </c>
      <c r="AK82" s="106" t="str">
        <f t="shared" si="35"/>
        <v/>
      </c>
      <c r="AM82" s="313" t="str">
        <f>IF(AND(ISNUMBER($P82),$P82&lt;&gt;0),EXTRA!DR82,'Hi-Z'!AZ82)</f>
        <v/>
      </c>
      <c r="AN82" s="290" t="str">
        <f t="shared" si="36"/>
        <v/>
      </c>
      <c r="AO82" s="315" t="str">
        <f>IF(AND(ISNUMBER($P82),$P82&lt;&gt;0),EXTRA!DT82,'Hi-Z'!BB82)</f>
        <v/>
      </c>
      <c r="AP82" s="292" t="str">
        <f t="shared" si="37"/>
        <v/>
      </c>
      <c r="AR82" s="330" t="str">
        <f>IF(AND(ISNUMBER($P82),$P82&lt;&gt;0),EXTRA!CZ82,'Hi-Z'!AH82)</f>
        <v/>
      </c>
      <c r="AT82" s="335" t="str">
        <f>IF(AND(ISNUMBER(AV82),AV82&lt;&gt;0),"",IF(AND(ISNUMBER($P82),$P82&lt;&gt;0),'Hi-Z-INPUT'!$K$7*'Hi-Z-INPUT'!$K$11,'Hi-Z'!AJ82))</f>
        <v/>
      </c>
      <c r="AU82" s="172"/>
      <c r="AV82" s="163"/>
      <c r="AW82" s="343"/>
      <c r="AY82" s="333" t="str">
        <f>IF(AND(ISNUMBER($P82),$P82&lt;&gt;0),EXTRA!DX82,'Hi-Z'!BF82)</f>
        <v/>
      </c>
      <c r="AZ82" s="334" t="str">
        <f t="shared" si="25"/>
        <v/>
      </c>
      <c r="BB82" s="332" t="str">
        <f>IF(AND(ISNUMBER($P82),$P82&lt;&gt;0),EXTRA!DO82,'Hi-Z'!AW82)</f>
        <v/>
      </c>
      <c r="BC82" s="347" t="str">
        <f t="shared" si="26"/>
        <v/>
      </c>
      <c r="BE82" s="348" t="str">
        <f t="shared" si="27"/>
        <v/>
      </c>
      <c r="BF82" s="328" t="str">
        <f t="shared" si="28"/>
        <v/>
      </c>
      <c r="BI82" s="480" t="str">
        <f t="shared" si="29"/>
        <v/>
      </c>
      <c r="BJ82" s="482" t="str">
        <f t="shared" si="30"/>
        <v/>
      </c>
    </row>
    <row r="83" spans="1:62">
      <c r="A83" s="45" t="str">
        <f>MATRIX!A83</f>
        <v>CROWN</v>
      </c>
      <c r="B83" s="317" t="str">
        <f>IF(MATRIX!B83&lt;&gt;0,MATRIX!B83,"-")</f>
        <v>CTs 8200</v>
      </c>
      <c r="D83" s="142"/>
      <c r="E83" s="314" t="str">
        <f t="shared" si="23"/>
        <v/>
      </c>
      <c r="F83" s="379"/>
      <c r="G83" s="380" t="str">
        <f>'Hi-Z'!M83</f>
        <v/>
      </c>
      <c r="H83" s="478"/>
      <c r="I83" s="385"/>
      <c r="J83" s="479"/>
      <c r="K83" s="2"/>
      <c r="L83" s="385"/>
      <c r="M83" s="2"/>
      <c r="N83" s="385"/>
      <c r="O83" s="2"/>
      <c r="P83" s="466" t="str">
        <f t="shared" si="38"/>
        <v/>
      </c>
      <c r="Q83" s="384"/>
      <c r="R83" s="466" t="str">
        <f>IF(ISNUMBER(N83), N83, IF(ISNUMBER(G83), 'Hi-Z-INPUT'!$K$19, ""))</f>
        <v/>
      </c>
      <c r="S83" s="310"/>
      <c r="T83" s="171"/>
      <c r="U83" s="70" t="str">
        <f>IF(AND(ISNUMBER($P83),$P83&lt;&gt;0),EXTRA!CA83,'Hi-Z'!O83)</f>
        <v>-</v>
      </c>
      <c r="W83" s="327" t="str">
        <f>IF(AND(ISNUMBER($P83),$P83&lt;&gt;0),EXTRA!CC83,'Hi-Z'!Q83)</f>
        <v>-</v>
      </c>
      <c r="X83" s="328" t="str">
        <f t="shared" si="24"/>
        <v/>
      </c>
      <c r="Z83" s="66" t="str">
        <f>IF(AND(ISNUMBER($P83),$P83&lt;&gt;0),EXTRA!CH83,'Hi-Z'!T83)</f>
        <v/>
      </c>
      <c r="AA83" s="65" t="str">
        <f t="shared" si="31"/>
        <v/>
      </c>
      <c r="AB83" s="329" t="str">
        <f>IF(AND(ISNUMBER($P83),$P83&lt;&gt;0),EXTRA!CJ83,'Hi-Z'!V83)</f>
        <v/>
      </c>
      <c r="AC83" s="124" t="str">
        <f t="shared" si="32"/>
        <v/>
      </c>
      <c r="AE83" s="104" t="str">
        <f>IF(AND(ISNUMBER($P83),$P83&lt;&gt;0),EXTRA!CL83,'Hi-Z'!X83)</f>
        <v/>
      </c>
      <c r="AF83" s="44" t="str">
        <f t="shared" si="33"/>
        <v/>
      </c>
      <c r="AH83" s="85" t="str">
        <f>IF(AND(ISNUMBER($P83),$P83&lt;&gt;0),IF(MV&lt;200,EXTRA!CN83,EXTRA!CR83),IF(MV&lt;200,'Hi-Z'!Z83,'Hi-Z'!AD83))</f>
        <v/>
      </c>
      <c r="AI83" s="84" t="str">
        <f t="shared" si="34"/>
        <v/>
      </c>
      <c r="AJ83" s="322" t="str">
        <f>IF(AND(ISNUMBER($P83),$P83&lt;&gt;0),IF(MV&lt;200,EXTRA!CP83,EXTRA!CT83),IF(MV&lt;200,'Hi-Z'!AB83,'Hi-Z'!AF83))</f>
        <v/>
      </c>
      <c r="AK83" s="106" t="str">
        <f t="shared" si="35"/>
        <v/>
      </c>
      <c r="AM83" s="313" t="str">
        <f>IF(AND(ISNUMBER($P83),$P83&lt;&gt;0),EXTRA!DR83,'Hi-Z'!AZ83)</f>
        <v/>
      </c>
      <c r="AN83" s="290" t="str">
        <f t="shared" si="36"/>
        <v/>
      </c>
      <c r="AO83" s="315" t="str">
        <f>IF(AND(ISNUMBER($P83),$P83&lt;&gt;0),EXTRA!DT83,'Hi-Z'!BB83)</f>
        <v/>
      </c>
      <c r="AP83" s="292" t="str">
        <f t="shared" si="37"/>
        <v/>
      </c>
      <c r="AR83" s="330" t="str">
        <f>IF(AND(ISNUMBER($P83),$P83&lt;&gt;0),EXTRA!CZ83,'Hi-Z'!AH83)</f>
        <v/>
      </c>
      <c r="AT83" s="335" t="str">
        <f>IF(AND(ISNUMBER(AV83),AV83&lt;&gt;0),"",IF(AND(ISNUMBER($P83),$P83&lt;&gt;0),'Hi-Z-INPUT'!$K$7*'Hi-Z-INPUT'!$K$11,'Hi-Z'!AJ83))</f>
        <v/>
      </c>
      <c r="AU83" s="172"/>
      <c r="AV83" s="163"/>
      <c r="AW83" s="343"/>
      <c r="AY83" s="333" t="str">
        <f>IF(AND(ISNUMBER($P83),$P83&lt;&gt;0),EXTRA!DX83,'Hi-Z'!BF83)</f>
        <v/>
      </c>
      <c r="AZ83" s="334" t="str">
        <f t="shared" si="25"/>
        <v/>
      </c>
      <c r="BB83" s="332" t="str">
        <f>IF(AND(ISNUMBER($P83),$P83&lt;&gt;0),EXTRA!DO83,'Hi-Z'!AW83)</f>
        <v/>
      </c>
      <c r="BC83" s="347" t="str">
        <f t="shared" si="26"/>
        <v/>
      </c>
      <c r="BE83" s="348" t="str">
        <f t="shared" si="27"/>
        <v/>
      </c>
      <c r="BF83" s="328" t="str">
        <f t="shared" si="28"/>
        <v/>
      </c>
      <c r="BI83" s="480" t="str">
        <f t="shared" si="29"/>
        <v/>
      </c>
      <c r="BJ83" s="482" t="str">
        <f t="shared" si="30"/>
        <v/>
      </c>
    </row>
    <row r="84" spans="1:62">
      <c r="A84" s="45" t="str">
        <f>MATRIX!A84</f>
        <v>CROWN</v>
      </c>
      <c r="B84" s="317" t="str">
        <f>IF(MATRIX!B84&lt;&gt;0,MATRIX!B84,"-")</f>
        <v>CT 475</v>
      </c>
      <c r="D84" s="142"/>
      <c r="E84" s="314" t="str">
        <f t="shared" si="23"/>
        <v/>
      </c>
      <c r="F84" s="379"/>
      <c r="G84" s="380" t="str">
        <f>'Hi-Z'!M84</f>
        <v/>
      </c>
      <c r="H84" s="478"/>
      <c r="I84" s="385"/>
      <c r="J84" s="479"/>
      <c r="K84" s="2"/>
      <c r="L84" s="385"/>
      <c r="M84" s="2"/>
      <c r="N84" s="385"/>
      <c r="O84" s="2"/>
      <c r="P84" s="466" t="str">
        <f t="shared" si="38"/>
        <v/>
      </c>
      <c r="Q84" s="384"/>
      <c r="R84" s="466" t="str">
        <f>IF(ISNUMBER(N84), N84, IF(ISNUMBER(G84), 'Hi-Z-INPUT'!$K$19, ""))</f>
        <v/>
      </c>
      <c r="S84" s="310"/>
      <c r="T84" s="171"/>
      <c r="U84" s="70" t="str">
        <f>IF(AND(ISNUMBER($P84),$P84&lt;&gt;0),EXTRA!CA84,'Hi-Z'!O84)</f>
        <v>-</v>
      </c>
      <c r="W84" s="327" t="str">
        <f>IF(AND(ISNUMBER($P84),$P84&lt;&gt;0),EXTRA!CC84,'Hi-Z'!Q84)</f>
        <v>-</v>
      </c>
      <c r="X84" s="328" t="str">
        <f t="shared" si="24"/>
        <v/>
      </c>
      <c r="Z84" s="66" t="str">
        <f>IF(AND(ISNUMBER($P84),$P84&lt;&gt;0),EXTRA!CH84,'Hi-Z'!T84)</f>
        <v/>
      </c>
      <c r="AA84" s="65" t="str">
        <f t="shared" si="31"/>
        <v/>
      </c>
      <c r="AB84" s="329" t="str">
        <f>IF(AND(ISNUMBER($P84),$P84&lt;&gt;0),EXTRA!CJ84,'Hi-Z'!V84)</f>
        <v/>
      </c>
      <c r="AC84" s="124" t="str">
        <f t="shared" si="32"/>
        <v/>
      </c>
      <c r="AE84" s="104" t="str">
        <f>IF(AND(ISNUMBER($P84),$P84&lt;&gt;0),EXTRA!CL84,'Hi-Z'!X84)</f>
        <v/>
      </c>
      <c r="AF84" s="44" t="str">
        <f t="shared" si="33"/>
        <v/>
      </c>
      <c r="AH84" s="85" t="str">
        <f>IF(AND(ISNUMBER($P84),$P84&lt;&gt;0),IF(MV&lt;200,EXTRA!CN84,EXTRA!CR84),IF(MV&lt;200,'Hi-Z'!Z84,'Hi-Z'!AD84))</f>
        <v/>
      </c>
      <c r="AI84" s="84" t="str">
        <f t="shared" si="34"/>
        <v/>
      </c>
      <c r="AJ84" s="322" t="str">
        <f>IF(AND(ISNUMBER($P84),$P84&lt;&gt;0),IF(MV&lt;200,EXTRA!CP84,EXTRA!CT84),IF(MV&lt;200,'Hi-Z'!AB84,'Hi-Z'!AF84))</f>
        <v/>
      </c>
      <c r="AK84" s="106" t="str">
        <f t="shared" si="35"/>
        <v/>
      </c>
      <c r="AM84" s="313" t="str">
        <f>IF(AND(ISNUMBER($P84),$P84&lt;&gt;0),EXTRA!DR84,'Hi-Z'!AZ84)</f>
        <v/>
      </c>
      <c r="AN84" s="290" t="str">
        <f t="shared" si="36"/>
        <v/>
      </c>
      <c r="AO84" s="315" t="str">
        <f>IF(AND(ISNUMBER($P84),$P84&lt;&gt;0),EXTRA!DT84,'Hi-Z'!BB84)</f>
        <v/>
      </c>
      <c r="AP84" s="292" t="str">
        <f t="shared" si="37"/>
        <v/>
      </c>
      <c r="AR84" s="330" t="str">
        <f>IF(AND(ISNUMBER($P84),$P84&lt;&gt;0),EXTRA!CZ84,'Hi-Z'!AH84)</f>
        <v/>
      </c>
      <c r="AT84" s="335" t="str">
        <f>IF(AND(ISNUMBER(AV84),AV84&lt;&gt;0),"",IF(AND(ISNUMBER($P84),$P84&lt;&gt;0),'Hi-Z-INPUT'!$K$7*'Hi-Z-INPUT'!$K$11,'Hi-Z'!AJ84))</f>
        <v/>
      </c>
      <c r="AU84" s="172"/>
      <c r="AV84" s="163"/>
      <c r="AW84" s="343"/>
      <c r="AY84" s="333" t="str">
        <f>IF(AND(ISNUMBER($P84),$P84&lt;&gt;0),EXTRA!DX84,'Hi-Z'!BF84)</f>
        <v/>
      </c>
      <c r="AZ84" s="334" t="str">
        <f t="shared" si="25"/>
        <v/>
      </c>
      <c r="BB84" s="332" t="str">
        <f>IF(AND(ISNUMBER($P84),$P84&lt;&gt;0),EXTRA!DO84,'Hi-Z'!AW84)</f>
        <v/>
      </c>
      <c r="BC84" s="347" t="str">
        <f t="shared" si="26"/>
        <v/>
      </c>
      <c r="BE84" s="348" t="str">
        <f t="shared" si="27"/>
        <v/>
      </c>
      <c r="BF84" s="328" t="str">
        <f t="shared" si="28"/>
        <v/>
      </c>
      <c r="BI84" s="480" t="str">
        <f t="shared" si="29"/>
        <v/>
      </c>
      <c r="BJ84" s="482" t="str">
        <f t="shared" si="30"/>
        <v/>
      </c>
    </row>
    <row r="85" spans="1:62">
      <c r="A85" s="45" t="str">
        <f>MATRIX!A85</f>
        <v>CROWN</v>
      </c>
      <c r="B85" s="317" t="str">
        <f>IF(MATRIX!B85&lt;&gt;0,MATRIX!B85,"-")</f>
        <v>CT 4150</v>
      </c>
      <c r="D85" s="142"/>
      <c r="E85" s="314" t="str">
        <f t="shared" si="23"/>
        <v/>
      </c>
      <c r="F85" s="379"/>
      <c r="G85" s="380" t="str">
        <f>'Hi-Z'!M85</f>
        <v/>
      </c>
      <c r="H85" s="478"/>
      <c r="I85" s="385"/>
      <c r="J85" s="479"/>
      <c r="K85" s="2"/>
      <c r="L85" s="385"/>
      <c r="M85" s="2"/>
      <c r="N85" s="385"/>
      <c r="O85" s="2"/>
      <c r="P85" s="466" t="str">
        <f t="shared" si="38"/>
        <v/>
      </c>
      <c r="Q85" s="384"/>
      <c r="R85" s="466" t="str">
        <f>IF(ISNUMBER(N85), N85, IF(ISNUMBER(G85), 'Hi-Z-INPUT'!$K$19, ""))</f>
        <v/>
      </c>
      <c r="S85" s="310"/>
      <c r="T85" s="171"/>
      <c r="U85" s="70" t="str">
        <f>IF(AND(ISNUMBER($P85),$P85&lt;&gt;0),EXTRA!CA85,'Hi-Z'!O85)</f>
        <v>-</v>
      </c>
      <c r="W85" s="327" t="str">
        <f>IF(AND(ISNUMBER($P85),$P85&lt;&gt;0),EXTRA!CC85,'Hi-Z'!Q85)</f>
        <v>-</v>
      </c>
      <c r="X85" s="328" t="str">
        <f t="shared" si="24"/>
        <v/>
      </c>
      <c r="Z85" s="66" t="str">
        <f>IF(AND(ISNUMBER($P85),$P85&lt;&gt;0),EXTRA!CH85,'Hi-Z'!T85)</f>
        <v/>
      </c>
      <c r="AA85" s="65" t="str">
        <f t="shared" si="31"/>
        <v/>
      </c>
      <c r="AB85" s="329" t="str">
        <f>IF(AND(ISNUMBER($P85),$P85&lt;&gt;0),EXTRA!CJ85,'Hi-Z'!V85)</f>
        <v/>
      </c>
      <c r="AC85" s="124" t="str">
        <f t="shared" si="32"/>
        <v/>
      </c>
      <c r="AE85" s="104" t="str">
        <f>IF(AND(ISNUMBER($P85),$P85&lt;&gt;0),EXTRA!CL85,'Hi-Z'!X85)</f>
        <v/>
      </c>
      <c r="AF85" s="44" t="str">
        <f t="shared" si="33"/>
        <v/>
      </c>
      <c r="AH85" s="85" t="str">
        <f>IF(AND(ISNUMBER($P85),$P85&lt;&gt;0),IF(MV&lt;200,EXTRA!CN85,EXTRA!CR85),IF(MV&lt;200,'Hi-Z'!Z85,'Hi-Z'!AD85))</f>
        <v/>
      </c>
      <c r="AI85" s="84" t="str">
        <f t="shared" si="34"/>
        <v/>
      </c>
      <c r="AJ85" s="322" t="str">
        <f>IF(AND(ISNUMBER($P85),$P85&lt;&gt;0),IF(MV&lt;200,EXTRA!CP85,EXTRA!CT85),IF(MV&lt;200,'Hi-Z'!AB85,'Hi-Z'!AF85))</f>
        <v/>
      </c>
      <c r="AK85" s="106" t="str">
        <f t="shared" si="35"/>
        <v/>
      </c>
      <c r="AM85" s="313" t="str">
        <f>IF(AND(ISNUMBER($P85),$P85&lt;&gt;0),EXTRA!DR85,'Hi-Z'!AZ85)</f>
        <v/>
      </c>
      <c r="AN85" s="290" t="str">
        <f t="shared" si="36"/>
        <v/>
      </c>
      <c r="AO85" s="315" t="str">
        <f>IF(AND(ISNUMBER($P85),$P85&lt;&gt;0),EXTRA!DT85,'Hi-Z'!BB85)</f>
        <v/>
      </c>
      <c r="AP85" s="292" t="str">
        <f t="shared" si="37"/>
        <v/>
      </c>
      <c r="AR85" s="330" t="str">
        <f>IF(AND(ISNUMBER($P85),$P85&lt;&gt;0),EXTRA!CZ85,'Hi-Z'!AH85)</f>
        <v/>
      </c>
      <c r="AT85" s="335" t="str">
        <f>IF(AND(ISNUMBER(AV85),AV85&lt;&gt;0),"",IF(AND(ISNUMBER($P85),$P85&lt;&gt;0),'Hi-Z-INPUT'!$K$7*'Hi-Z-INPUT'!$K$11,'Hi-Z'!AJ85))</f>
        <v/>
      </c>
      <c r="AU85" s="172"/>
      <c r="AV85" s="163"/>
      <c r="AW85" s="343"/>
      <c r="AY85" s="333" t="str">
        <f>IF(AND(ISNUMBER($P85),$P85&lt;&gt;0),EXTRA!DX85,'Hi-Z'!BF85)</f>
        <v/>
      </c>
      <c r="AZ85" s="334" t="str">
        <f t="shared" si="25"/>
        <v/>
      </c>
      <c r="BB85" s="332" t="str">
        <f>IF(AND(ISNUMBER($P85),$P85&lt;&gt;0),EXTRA!DO85,'Hi-Z'!AW85)</f>
        <v/>
      </c>
      <c r="BC85" s="347" t="str">
        <f t="shared" si="26"/>
        <v/>
      </c>
      <c r="BE85" s="348" t="str">
        <f t="shared" si="27"/>
        <v/>
      </c>
      <c r="BF85" s="328" t="str">
        <f t="shared" si="28"/>
        <v/>
      </c>
      <c r="BI85" s="480" t="str">
        <f t="shared" si="29"/>
        <v/>
      </c>
      <c r="BJ85" s="482" t="str">
        <f t="shared" si="30"/>
        <v/>
      </c>
    </row>
    <row r="86" spans="1:62">
      <c r="A86" s="45" t="str">
        <f>MATRIX!A86</f>
        <v>CROWN</v>
      </c>
      <c r="B86" s="317" t="str">
        <f>IF(MATRIX!B86&lt;&gt;0,MATRIX!B86,"-")</f>
        <v>CT 875</v>
      </c>
      <c r="D86" s="142"/>
      <c r="E86" s="314" t="str">
        <f t="shared" si="23"/>
        <v/>
      </c>
      <c r="F86" s="379"/>
      <c r="G86" s="380" t="str">
        <f>'Hi-Z'!M86</f>
        <v/>
      </c>
      <c r="H86" s="478"/>
      <c r="I86" s="385"/>
      <c r="J86" s="479"/>
      <c r="K86" s="2"/>
      <c r="L86" s="385"/>
      <c r="M86" s="2"/>
      <c r="N86" s="385"/>
      <c r="O86" s="2"/>
      <c r="P86" s="466" t="str">
        <f t="shared" si="38"/>
        <v/>
      </c>
      <c r="Q86" s="384"/>
      <c r="R86" s="466" t="str">
        <f>IF(ISNUMBER(N86), N86, IF(ISNUMBER(G86), 'Hi-Z-INPUT'!$K$19, ""))</f>
        <v/>
      </c>
      <c r="S86" s="310"/>
      <c r="T86" s="171"/>
      <c r="U86" s="70" t="str">
        <f>IF(AND(ISNUMBER($P86),$P86&lt;&gt;0),EXTRA!CA86,'Hi-Z'!O86)</f>
        <v>-</v>
      </c>
      <c r="W86" s="327" t="str">
        <f>IF(AND(ISNUMBER($P86),$P86&lt;&gt;0),EXTRA!CC86,'Hi-Z'!Q86)</f>
        <v>-</v>
      </c>
      <c r="X86" s="328" t="str">
        <f t="shared" si="24"/>
        <v/>
      </c>
      <c r="Z86" s="66" t="str">
        <f>IF(AND(ISNUMBER($P86),$P86&lt;&gt;0),EXTRA!CH86,'Hi-Z'!T86)</f>
        <v/>
      </c>
      <c r="AA86" s="65" t="str">
        <f t="shared" si="31"/>
        <v/>
      </c>
      <c r="AB86" s="329" t="str">
        <f>IF(AND(ISNUMBER($P86),$P86&lt;&gt;0),EXTRA!CJ86,'Hi-Z'!V86)</f>
        <v/>
      </c>
      <c r="AC86" s="124" t="str">
        <f t="shared" si="32"/>
        <v/>
      </c>
      <c r="AE86" s="104" t="str">
        <f>IF(AND(ISNUMBER($P86),$P86&lt;&gt;0),EXTRA!CL86,'Hi-Z'!X86)</f>
        <v/>
      </c>
      <c r="AF86" s="44" t="str">
        <f t="shared" si="33"/>
        <v/>
      </c>
      <c r="AH86" s="85" t="str">
        <f>IF(AND(ISNUMBER($P86),$P86&lt;&gt;0),IF(MV&lt;200,EXTRA!CN86,EXTRA!CR86),IF(MV&lt;200,'Hi-Z'!Z86,'Hi-Z'!AD86))</f>
        <v/>
      </c>
      <c r="AI86" s="84" t="str">
        <f t="shared" si="34"/>
        <v/>
      </c>
      <c r="AJ86" s="322" t="str">
        <f>IF(AND(ISNUMBER($P86),$P86&lt;&gt;0),IF(MV&lt;200,EXTRA!CP86,EXTRA!CT86),IF(MV&lt;200,'Hi-Z'!AB86,'Hi-Z'!AF86))</f>
        <v/>
      </c>
      <c r="AK86" s="106" t="str">
        <f t="shared" si="35"/>
        <v/>
      </c>
      <c r="AM86" s="313" t="str">
        <f>IF(AND(ISNUMBER($P86),$P86&lt;&gt;0),EXTRA!DR86,'Hi-Z'!AZ86)</f>
        <v/>
      </c>
      <c r="AN86" s="290" t="str">
        <f t="shared" si="36"/>
        <v/>
      </c>
      <c r="AO86" s="315" t="str">
        <f>IF(AND(ISNUMBER($P86),$P86&lt;&gt;0),EXTRA!DT86,'Hi-Z'!BB86)</f>
        <v/>
      </c>
      <c r="AP86" s="292" t="str">
        <f t="shared" si="37"/>
        <v/>
      </c>
      <c r="AR86" s="330" t="str">
        <f>IF(AND(ISNUMBER($P86),$P86&lt;&gt;0),EXTRA!CZ86,'Hi-Z'!AH86)</f>
        <v/>
      </c>
      <c r="AT86" s="335" t="str">
        <f>IF(AND(ISNUMBER(AV86),AV86&lt;&gt;0),"",IF(AND(ISNUMBER($P86),$P86&lt;&gt;0),'Hi-Z-INPUT'!$K$7*'Hi-Z-INPUT'!$K$11,'Hi-Z'!AJ86))</f>
        <v/>
      </c>
      <c r="AU86" s="172"/>
      <c r="AV86" s="163"/>
      <c r="AW86" s="343"/>
      <c r="AY86" s="333" t="str">
        <f>IF(AND(ISNUMBER($P86),$P86&lt;&gt;0),EXTRA!DX86,'Hi-Z'!BF86)</f>
        <v/>
      </c>
      <c r="AZ86" s="334" t="str">
        <f t="shared" si="25"/>
        <v/>
      </c>
      <c r="BB86" s="332" t="str">
        <f>IF(AND(ISNUMBER($P86),$P86&lt;&gt;0),EXTRA!DO86,'Hi-Z'!AW86)</f>
        <v/>
      </c>
      <c r="BC86" s="347" t="str">
        <f t="shared" si="26"/>
        <v/>
      </c>
      <c r="BE86" s="348" t="str">
        <f t="shared" si="27"/>
        <v/>
      </c>
      <c r="BF86" s="328" t="str">
        <f t="shared" si="28"/>
        <v/>
      </c>
      <c r="BI86" s="480" t="str">
        <f t="shared" si="29"/>
        <v/>
      </c>
      <c r="BJ86" s="482" t="str">
        <f t="shared" si="30"/>
        <v/>
      </c>
    </row>
    <row r="87" spans="1:62">
      <c r="A87" s="45" t="str">
        <f>MATRIX!A87</f>
        <v>CROWN</v>
      </c>
      <c r="B87" s="317" t="str">
        <f>IF(MATRIX!B87&lt;&gt;0,MATRIX!B87,"-")</f>
        <v>CT 8150</v>
      </c>
      <c r="D87" s="142"/>
      <c r="E87" s="314" t="str">
        <f t="shared" si="23"/>
        <v/>
      </c>
      <c r="F87" s="379"/>
      <c r="G87" s="380" t="str">
        <f>'Hi-Z'!M87</f>
        <v/>
      </c>
      <c r="H87" s="478"/>
      <c r="I87" s="385"/>
      <c r="J87" s="479"/>
      <c r="K87" s="2"/>
      <c r="L87" s="385"/>
      <c r="M87" s="2"/>
      <c r="N87" s="385"/>
      <c r="O87" s="2"/>
      <c r="P87" s="466" t="str">
        <f t="shared" si="38"/>
        <v/>
      </c>
      <c r="Q87" s="384"/>
      <c r="R87" s="466" t="str">
        <f>IF(ISNUMBER(N87), N87, IF(ISNUMBER(G87), 'Hi-Z-INPUT'!$K$19, ""))</f>
        <v/>
      </c>
      <c r="S87" s="310"/>
      <c r="T87" s="171"/>
      <c r="U87" s="70" t="str">
        <f>IF(AND(ISNUMBER($P87),$P87&lt;&gt;0),EXTRA!CA87,'Hi-Z'!O87)</f>
        <v>-</v>
      </c>
      <c r="W87" s="327" t="str">
        <f>IF(AND(ISNUMBER($P87),$P87&lt;&gt;0),EXTRA!CC87,'Hi-Z'!Q87)</f>
        <v>-</v>
      </c>
      <c r="X87" s="328" t="str">
        <f t="shared" si="24"/>
        <v/>
      </c>
      <c r="Z87" s="66" t="str">
        <f>IF(AND(ISNUMBER($P87),$P87&lt;&gt;0),EXTRA!CH87,'Hi-Z'!T87)</f>
        <v/>
      </c>
      <c r="AA87" s="65" t="str">
        <f t="shared" si="31"/>
        <v/>
      </c>
      <c r="AB87" s="329" t="str">
        <f>IF(AND(ISNUMBER($P87),$P87&lt;&gt;0),EXTRA!CJ87,'Hi-Z'!V87)</f>
        <v/>
      </c>
      <c r="AC87" s="124" t="str">
        <f t="shared" si="32"/>
        <v/>
      </c>
      <c r="AE87" s="104" t="str">
        <f>IF(AND(ISNUMBER($P87),$P87&lt;&gt;0),EXTRA!CL87,'Hi-Z'!X87)</f>
        <v/>
      </c>
      <c r="AF87" s="44" t="str">
        <f t="shared" si="33"/>
        <v/>
      </c>
      <c r="AH87" s="85" t="str">
        <f>IF(AND(ISNUMBER($P87),$P87&lt;&gt;0),IF(MV&lt;200,EXTRA!CN87,EXTRA!CR87),IF(MV&lt;200,'Hi-Z'!Z87,'Hi-Z'!AD87))</f>
        <v/>
      </c>
      <c r="AI87" s="84" t="str">
        <f t="shared" si="34"/>
        <v/>
      </c>
      <c r="AJ87" s="322" t="str">
        <f>IF(AND(ISNUMBER($P87),$P87&lt;&gt;0),IF(MV&lt;200,EXTRA!CP87,EXTRA!CT87),IF(MV&lt;200,'Hi-Z'!AB87,'Hi-Z'!AF87))</f>
        <v/>
      </c>
      <c r="AK87" s="106" t="str">
        <f t="shared" si="35"/>
        <v/>
      </c>
      <c r="AM87" s="313" t="str">
        <f>IF(AND(ISNUMBER($P87),$P87&lt;&gt;0),EXTRA!DR87,'Hi-Z'!AZ87)</f>
        <v/>
      </c>
      <c r="AN87" s="290" t="str">
        <f t="shared" si="36"/>
        <v/>
      </c>
      <c r="AO87" s="315" t="str">
        <f>IF(AND(ISNUMBER($P87),$P87&lt;&gt;0),EXTRA!DT87,'Hi-Z'!BB87)</f>
        <v/>
      </c>
      <c r="AP87" s="292" t="str">
        <f t="shared" si="37"/>
        <v/>
      </c>
      <c r="AR87" s="330" t="str">
        <f>IF(AND(ISNUMBER($P87),$P87&lt;&gt;0),EXTRA!CZ87,'Hi-Z'!AH87)</f>
        <v/>
      </c>
      <c r="AT87" s="335" t="str">
        <f>IF(AND(ISNUMBER(AV87),AV87&lt;&gt;0),"",IF(AND(ISNUMBER($P87),$P87&lt;&gt;0),'Hi-Z-INPUT'!$K$7*'Hi-Z-INPUT'!$K$11,'Hi-Z'!AJ87))</f>
        <v/>
      </c>
      <c r="AU87" s="172"/>
      <c r="AV87" s="163"/>
      <c r="AW87" s="343"/>
      <c r="AY87" s="333" t="str">
        <f>IF(AND(ISNUMBER($P87),$P87&lt;&gt;0),EXTRA!DX87,'Hi-Z'!BF87)</f>
        <v/>
      </c>
      <c r="AZ87" s="334" t="str">
        <f t="shared" si="25"/>
        <v/>
      </c>
      <c r="BB87" s="332" t="str">
        <f>IF(AND(ISNUMBER($P87),$P87&lt;&gt;0),EXTRA!DO87,'Hi-Z'!AW87)</f>
        <v/>
      </c>
      <c r="BC87" s="347" t="str">
        <f t="shared" si="26"/>
        <v/>
      </c>
      <c r="BE87" s="348" t="str">
        <f t="shared" si="27"/>
        <v/>
      </c>
      <c r="BF87" s="328" t="str">
        <f t="shared" si="28"/>
        <v/>
      </c>
      <c r="BI87" s="480" t="str">
        <f t="shared" si="29"/>
        <v/>
      </c>
      <c r="BJ87" s="482" t="str">
        <f t="shared" si="30"/>
        <v/>
      </c>
    </row>
    <row r="88" spans="1:62">
      <c r="A88" s="45" t="str">
        <f>MATRIX!A88</f>
        <v>CROWN</v>
      </c>
      <c r="B88" s="317" t="str">
        <f>IF(MATRIX!B88&lt;&gt;0,MATRIX!B88,"-")</f>
        <v>XTi 1002</v>
      </c>
      <c r="D88" s="142"/>
      <c r="E88" s="314" t="str">
        <f t="shared" si="23"/>
        <v/>
      </c>
      <c r="F88" s="379"/>
      <c r="G88" s="380" t="str">
        <f>'Hi-Z'!M88</f>
        <v/>
      </c>
      <c r="H88" s="478"/>
      <c r="I88" s="385"/>
      <c r="J88" s="479"/>
      <c r="K88" s="2"/>
      <c r="L88" s="385"/>
      <c r="M88" s="2"/>
      <c r="N88" s="385"/>
      <c r="O88" s="2"/>
      <c r="P88" s="466" t="str">
        <f t="shared" si="38"/>
        <v/>
      </c>
      <c r="Q88" s="384"/>
      <c r="R88" s="466" t="str">
        <f>IF(ISNUMBER(N88), N88, IF(ISNUMBER(G88), 'Hi-Z-INPUT'!$K$19, ""))</f>
        <v/>
      </c>
      <c r="S88" s="310"/>
      <c r="T88" s="171"/>
      <c r="U88" s="70" t="str">
        <f>IF(AND(ISNUMBER($P88),$P88&lt;&gt;0),EXTRA!CA88,'Hi-Z'!O88)</f>
        <v>-</v>
      </c>
      <c r="W88" s="327" t="str">
        <f>IF(AND(ISNUMBER($P88),$P88&lt;&gt;0),EXTRA!CC88,'Hi-Z'!Q88)</f>
        <v>-</v>
      </c>
      <c r="X88" s="328" t="str">
        <f t="shared" si="24"/>
        <v/>
      </c>
      <c r="Z88" s="66" t="str">
        <f>IF(AND(ISNUMBER($P88),$P88&lt;&gt;0),EXTRA!CH88,'Hi-Z'!T88)</f>
        <v/>
      </c>
      <c r="AA88" s="65" t="str">
        <f t="shared" si="31"/>
        <v/>
      </c>
      <c r="AB88" s="329" t="str">
        <f>IF(AND(ISNUMBER($P88),$P88&lt;&gt;0),EXTRA!CJ88,'Hi-Z'!V88)</f>
        <v/>
      </c>
      <c r="AC88" s="124" t="str">
        <f t="shared" si="32"/>
        <v/>
      </c>
      <c r="AE88" s="104" t="str">
        <f>IF(AND(ISNUMBER($P88),$P88&lt;&gt;0),EXTRA!CL88,'Hi-Z'!X88)</f>
        <v/>
      </c>
      <c r="AF88" s="44" t="str">
        <f t="shared" si="33"/>
        <v/>
      </c>
      <c r="AH88" s="85" t="str">
        <f>IF(AND(ISNUMBER($P88),$P88&lt;&gt;0),IF(MV&lt;200,EXTRA!CN88,EXTRA!CR88),IF(MV&lt;200,'Hi-Z'!Z88,'Hi-Z'!AD88))</f>
        <v/>
      </c>
      <c r="AI88" s="84" t="str">
        <f t="shared" si="34"/>
        <v/>
      </c>
      <c r="AJ88" s="322" t="str">
        <f>IF(AND(ISNUMBER($P88),$P88&lt;&gt;0),IF(MV&lt;200,EXTRA!CP88,EXTRA!CT88),IF(MV&lt;200,'Hi-Z'!AB88,'Hi-Z'!AF88))</f>
        <v/>
      </c>
      <c r="AK88" s="106" t="str">
        <f t="shared" si="35"/>
        <v/>
      </c>
      <c r="AM88" s="313" t="str">
        <f>IF(AND(ISNUMBER($P88),$P88&lt;&gt;0),EXTRA!DR88,'Hi-Z'!AZ88)</f>
        <v/>
      </c>
      <c r="AN88" s="290" t="str">
        <f t="shared" si="36"/>
        <v/>
      </c>
      <c r="AO88" s="315" t="str">
        <f>IF(AND(ISNUMBER($P88),$P88&lt;&gt;0),EXTRA!DT88,'Hi-Z'!BB88)</f>
        <v/>
      </c>
      <c r="AP88" s="292" t="str">
        <f t="shared" si="37"/>
        <v/>
      </c>
      <c r="AR88" s="330" t="str">
        <f>IF(AND(ISNUMBER($P88),$P88&lt;&gt;0),EXTRA!CZ88,'Hi-Z'!AH88)</f>
        <v/>
      </c>
      <c r="AT88" s="335" t="str">
        <f>IF(AND(ISNUMBER(AV88),AV88&lt;&gt;0),"",IF(AND(ISNUMBER($P88),$P88&lt;&gt;0),'Hi-Z-INPUT'!$K$7*'Hi-Z-INPUT'!$K$11,'Hi-Z'!AJ88))</f>
        <v/>
      </c>
      <c r="AU88" s="172"/>
      <c r="AV88" s="163"/>
      <c r="AW88" s="343"/>
      <c r="AY88" s="333" t="str">
        <f>IF(AND(ISNUMBER($P88),$P88&lt;&gt;0),EXTRA!DX88,'Hi-Z'!BF88)</f>
        <v/>
      </c>
      <c r="AZ88" s="334" t="str">
        <f t="shared" si="25"/>
        <v/>
      </c>
      <c r="BB88" s="332" t="str">
        <f>IF(AND(ISNUMBER($P88),$P88&lt;&gt;0),EXTRA!DO88,'Hi-Z'!AW88)</f>
        <v/>
      </c>
      <c r="BC88" s="347" t="str">
        <f t="shared" si="26"/>
        <v/>
      </c>
      <c r="BE88" s="348" t="str">
        <f t="shared" si="27"/>
        <v/>
      </c>
      <c r="BF88" s="328" t="str">
        <f t="shared" si="28"/>
        <v/>
      </c>
      <c r="BI88" s="480" t="str">
        <f t="shared" si="29"/>
        <v/>
      </c>
      <c r="BJ88" s="482" t="str">
        <f t="shared" si="30"/>
        <v/>
      </c>
    </row>
    <row r="89" spans="1:62">
      <c r="A89" s="45" t="str">
        <f>MATRIX!A89</f>
        <v>CROWN</v>
      </c>
      <c r="B89" s="317" t="str">
        <f>IF(MATRIX!B89&lt;&gt;0,MATRIX!B89,"-")</f>
        <v>XTi 2002</v>
      </c>
      <c r="D89" s="142"/>
      <c r="E89" s="314" t="str">
        <f t="shared" si="23"/>
        <v/>
      </c>
      <c r="F89" s="379"/>
      <c r="G89" s="380" t="str">
        <f>'Hi-Z'!M89</f>
        <v/>
      </c>
      <c r="H89" s="478"/>
      <c r="I89" s="385"/>
      <c r="J89" s="479"/>
      <c r="K89" s="2"/>
      <c r="L89" s="385"/>
      <c r="M89" s="2"/>
      <c r="N89" s="385"/>
      <c r="O89" s="2"/>
      <c r="P89" s="466" t="str">
        <f t="shared" si="38"/>
        <v/>
      </c>
      <c r="Q89" s="384"/>
      <c r="R89" s="466" t="str">
        <f>IF(ISNUMBER(N89), N89, IF(ISNUMBER(G89), 'Hi-Z-INPUT'!$K$19, ""))</f>
        <v/>
      </c>
      <c r="S89" s="310"/>
      <c r="T89" s="171"/>
      <c r="U89" s="70" t="str">
        <f>IF(AND(ISNUMBER($P89),$P89&lt;&gt;0),EXTRA!CA89,'Hi-Z'!O89)</f>
        <v>-</v>
      </c>
      <c r="W89" s="327" t="str">
        <f>IF(AND(ISNUMBER($P89),$P89&lt;&gt;0),EXTRA!CC89,'Hi-Z'!Q89)</f>
        <v>-</v>
      </c>
      <c r="X89" s="328" t="str">
        <f t="shared" si="24"/>
        <v/>
      </c>
      <c r="Z89" s="66" t="str">
        <f>IF(AND(ISNUMBER($P89),$P89&lt;&gt;0),EXTRA!CH89,'Hi-Z'!T89)</f>
        <v/>
      </c>
      <c r="AA89" s="65" t="str">
        <f t="shared" si="31"/>
        <v/>
      </c>
      <c r="AB89" s="329" t="str">
        <f>IF(AND(ISNUMBER($P89),$P89&lt;&gt;0),EXTRA!CJ89,'Hi-Z'!V89)</f>
        <v/>
      </c>
      <c r="AC89" s="124" t="str">
        <f t="shared" si="32"/>
        <v/>
      </c>
      <c r="AE89" s="104" t="str">
        <f>IF(AND(ISNUMBER($P89),$P89&lt;&gt;0),EXTRA!CL89,'Hi-Z'!X89)</f>
        <v/>
      </c>
      <c r="AF89" s="44" t="str">
        <f t="shared" si="33"/>
        <v/>
      </c>
      <c r="AH89" s="85" t="str">
        <f>IF(AND(ISNUMBER($P89),$P89&lt;&gt;0),IF(MV&lt;200,EXTRA!CN89,EXTRA!CR89),IF(MV&lt;200,'Hi-Z'!Z89,'Hi-Z'!AD89))</f>
        <v/>
      </c>
      <c r="AI89" s="84" t="str">
        <f t="shared" si="34"/>
        <v/>
      </c>
      <c r="AJ89" s="322" t="str">
        <f>IF(AND(ISNUMBER($P89),$P89&lt;&gt;0),IF(MV&lt;200,EXTRA!CP89,EXTRA!CT89),IF(MV&lt;200,'Hi-Z'!AB89,'Hi-Z'!AF89))</f>
        <v/>
      </c>
      <c r="AK89" s="106" t="str">
        <f t="shared" si="35"/>
        <v/>
      </c>
      <c r="AM89" s="313" t="str">
        <f>IF(AND(ISNUMBER($P89),$P89&lt;&gt;0),EXTRA!DR89,'Hi-Z'!AZ89)</f>
        <v/>
      </c>
      <c r="AN89" s="290" t="str">
        <f t="shared" si="36"/>
        <v/>
      </c>
      <c r="AO89" s="315" t="str">
        <f>IF(AND(ISNUMBER($P89),$P89&lt;&gt;0),EXTRA!DT89,'Hi-Z'!BB89)</f>
        <v/>
      </c>
      <c r="AP89" s="292" t="str">
        <f t="shared" si="37"/>
        <v/>
      </c>
      <c r="AR89" s="330" t="str">
        <f>IF(AND(ISNUMBER($P89),$P89&lt;&gt;0),EXTRA!CZ89,'Hi-Z'!AH89)</f>
        <v/>
      </c>
      <c r="AT89" s="335" t="str">
        <f>IF(AND(ISNUMBER(AV89),AV89&lt;&gt;0),"",IF(AND(ISNUMBER($P89),$P89&lt;&gt;0),'Hi-Z-INPUT'!$K$7*'Hi-Z-INPUT'!$K$11,'Hi-Z'!AJ89))</f>
        <v/>
      </c>
      <c r="AU89" s="172"/>
      <c r="AV89" s="163"/>
      <c r="AW89" s="343"/>
      <c r="AY89" s="333" t="str">
        <f>IF(AND(ISNUMBER($P89),$P89&lt;&gt;0),EXTRA!DX89,'Hi-Z'!BF89)</f>
        <v/>
      </c>
      <c r="AZ89" s="334" t="str">
        <f t="shared" si="25"/>
        <v/>
      </c>
      <c r="BB89" s="332" t="str">
        <f>IF(AND(ISNUMBER($P89),$P89&lt;&gt;0),EXTRA!DO89,'Hi-Z'!AW89)</f>
        <v/>
      </c>
      <c r="BC89" s="347" t="str">
        <f t="shared" si="26"/>
        <v/>
      </c>
      <c r="BE89" s="348" t="str">
        <f t="shared" si="27"/>
        <v/>
      </c>
      <c r="BF89" s="328" t="str">
        <f t="shared" si="28"/>
        <v/>
      </c>
      <c r="BI89" s="480" t="str">
        <f t="shared" si="29"/>
        <v/>
      </c>
      <c r="BJ89" s="482" t="str">
        <f t="shared" si="30"/>
        <v/>
      </c>
    </row>
    <row r="90" spans="1:62">
      <c r="A90" s="45" t="str">
        <f>MATRIX!A90</f>
        <v>CROWN</v>
      </c>
      <c r="B90" s="317" t="str">
        <f>IF(MATRIX!B90&lt;&gt;0,MATRIX!B90,"-")</f>
        <v>XTi 4002</v>
      </c>
      <c r="D90" s="142"/>
      <c r="E90" s="314" t="str">
        <f t="shared" si="23"/>
        <v/>
      </c>
      <c r="F90" s="379"/>
      <c r="G90" s="380" t="str">
        <f>'Hi-Z'!M90</f>
        <v/>
      </c>
      <c r="H90" s="478"/>
      <c r="I90" s="385"/>
      <c r="J90" s="479"/>
      <c r="K90" s="2"/>
      <c r="L90" s="385"/>
      <c r="M90" s="2"/>
      <c r="N90" s="385"/>
      <c r="O90" s="2"/>
      <c r="P90" s="466" t="str">
        <f t="shared" si="38"/>
        <v/>
      </c>
      <c r="Q90" s="384"/>
      <c r="R90" s="466" t="str">
        <f>IF(ISNUMBER(N90), N90, IF(ISNUMBER(G90), 'Hi-Z-INPUT'!$K$19, ""))</f>
        <v/>
      </c>
      <c r="S90" s="310"/>
      <c r="T90" s="171"/>
      <c r="U90" s="70" t="str">
        <f>IF(AND(ISNUMBER($P90),$P90&lt;&gt;0),EXTRA!CA90,'Hi-Z'!O90)</f>
        <v>-</v>
      </c>
      <c r="W90" s="327" t="str">
        <f>IF(AND(ISNUMBER($P90),$P90&lt;&gt;0),EXTRA!CC90,'Hi-Z'!Q90)</f>
        <v>-</v>
      </c>
      <c r="X90" s="328" t="str">
        <f t="shared" si="24"/>
        <v/>
      </c>
      <c r="Z90" s="66" t="str">
        <f>IF(AND(ISNUMBER($P90),$P90&lt;&gt;0),EXTRA!CH90,'Hi-Z'!T90)</f>
        <v/>
      </c>
      <c r="AA90" s="65" t="str">
        <f t="shared" si="31"/>
        <v/>
      </c>
      <c r="AB90" s="329" t="str">
        <f>IF(AND(ISNUMBER($P90),$P90&lt;&gt;0),EXTRA!CJ90,'Hi-Z'!V90)</f>
        <v/>
      </c>
      <c r="AC90" s="124" t="str">
        <f t="shared" si="32"/>
        <v/>
      </c>
      <c r="AE90" s="104" t="str">
        <f>IF(AND(ISNUMBER($P90),$P90&lt;&gt;0),EXTRA!CL90,'Hi-Z'!X90)</f>
        <v/>
      </c>
      <c r="AF90" s="44" t="str">
        <f t="shared" si="33"/>
        <v/>
      </c>
      <c r="AH90" s="85" t="str">
        <f>IF(AND(ISNUMBER($P90),$P90&lt;&gt;0),IF(MV&lt;200,EXTRA!CN90,EXTRA!CR90),IF(MV&lt;200,'Hi-Z'!Z90,'Hi-Z'!AD90))</f>
        <v/>
      </c>
      <c r="AI90" s="84" t="str">
        <f t="shared" si="34"/>
        <v/>
      </c>
      <c r="AJ90" s="322" t="str">
        <f>IF(AND(ISNUMBER($P90),$P90&lt;&gt;0),IF(MV&lt;200,EXTRA!CP90,EXTRA!CT90),IF(MV&lt;200,'Hi-Z'!AB90,'Hi-Z'!AF90))</f>
        <v/>
      </c>
      <c r="AK90" s="106" t="str">
        <f t="shared" si="35"/>
        <v/>
      </c>
      <c r="AM90" s="313" t="str">
        <f>IF(AND(ISNUMBER($P90),$P90&lt;&gt;0),EXTRA!DR90,'Hi-Z'!AZ90)</f>
        <v/>
      </c>
      <c r="AN90" s="290" t="str">
        <f t="shared" si="36"/>
        <v/>
      </c>
      <c r="AO90" s="315" t="str">
        <f>IF(AND(ISNUMBER($P90),$P90&lt;&gt;0),EXTRA!DT90,'Hi-Z'!BB90)</f>
        <v/>
      </c>
      <c r="AP90" s="292" t="str">
        <f t="shared" si="37"/>
        <v/>
      </c>
      <c r="AR90" s="330" t="str">
        <f>IF(AND(ISNUMBER($P90),$P90&lt;&gt;0),EXTRA!CZ90,'Hi-Z'!AH90)</f>
        <v/>
      </c>
      <c r="AT90" s="335" t="str">
        <f>IF(AND(ISNUMBER(AV90),AV90&lt;&gt;0),"",IF(AND(ISNUMBER($P90),$P90&lt;&gt;0),'Hi-Z-INPUT'!$K$7*'Hi-Z-INPUT'!$K$11,'Hi-Z'!AJ90))</f>
        <v/>
      </c>
      <c r="AU90" s="172"/>
      <c r="AV90" s="163"/>
      <c r="AW90" s="343"/>
      <c r="AY90" s="333" t="str">
        <f>IF(AND(ISNUMBER($P90),$P90&lt;&gt;0),EXTRA!DX90,'Hi-Z'!BF90)</f>
        <v/>
      </c>
      <c r="AZ90" s="334" t="str">
        <f t="shared" si="25"/>
        <v/>
      </c>
      <c r="BB90" s="332" t="str">
        <f>IF(AND(ISNUMBER($P90),$P90&lt;&gt;0),EXTRA!DO90,'Hi-Z'!AW90)</f>
        <v/>
      </c>
      <c r="BC90" s="347" t="str">
        <f t="shared" si="26"/>
        <v/>
      </c>
      <c r="BE90" s="348" t="str">
        <f t="shared" si="27"/>
        <v/>
      </c>
      <c r="BF90" s="328" t="str">
        <f t="shared" si="28"/>
        <v/>
      </c>
      <c r="BI90" s="480" t="str">
        <f t="shared" si="29"/>
        <v/>
      </c>
      <c r="BJ90" s="482" t="str">
        <f t="shared" si="30"/>
        <v/>
      </c>
    </row>
    <row r="91" spans="1:62">
      <c r="A91" s="45" t="str">
        <f>MATRIX!A91</f>
        <v>CROWN</v>
      </c>
      <c r="B91" s="317" t="str">
        <f>IF(MATRIX!B91&lt;&gt;0,MATRIX!B91,"-")</f>
        <v>XTi 6002</v>
      </c>
      <c r="D91" s="142"/>
      <c r="E91" s="314" t="str">
        <f t="shared" si="23"/>
        <v/>
      </c>
      <c r="F91" s="379"/>
      <c r="G91" s="380" t="str">
        <f>'Hi-Z'!M91</f>
        <v/>
      </c>
      <c r="H91" s="478"/>
      <c r="I91" s="385"/>
      <c r="J91" s="479"/>
      <c r="K91" s="2"/>
      <c r="L91" s="385"/>
      <c r="M91" s="2"/>
      <c r="N91" s="385"/>
      <c r="O91" s="2"/>
      <c r="P91" s="466" t="str">
        <f t="shared" si="38"/>
        <v/>
      </c>
      <c r="Q91" s="384"/>
      <c r="R91" s="466" t="str">
        <f>IF(ISNUMBER(N91), N91, IF(ISNUMBER(G91), 'Hi-Z-INPUT'!$K$19, ""))</f>
        <v/>
      </c>
      <c r="S91" s="310"/>
      <c r="T91" s="171"/>
      <c r="U91" s="70" t="str">
        <f>IF(AND(ISNUMBER($P91),$P91&lt;&gt;0),EXTRA!CA91,'Hi-Z'!O91)</f>
        <v>-</v>
      </c>
      <c r="W91" s="327" t="str">
        <f>IF(AND(ISNUMBER($P91),$P91&lt;&gt;0),EXTRA!CC91,'Hi-Z'!Q91)</f>
        <v>-</v>
      </c>
      <c r="X91" s="328" t="str">
        <f t="shared" si="24"/>
        <v/>
      </c>
      <c r="Z91" s="66" t="str">
        <f>IF(AND(ISNUMBER($P91),$P91&lt;&gt;0),EXTRA!CH91,'Hi-Z'!T91)</f>
        <v/>
      </c>
      <c r="AA91" s="65" t="str">
        <f t="shared" si="31"/>
        <v/>
      </c>
      <c r="AB91" s="329" t="str">
        <f>IF(AND(ISNUMBER($P91),$P91&lt;&gt;0),EXTRA!CJ91,'Hi-Z'!V91)</f>
        <v/>
      </c>
      <c r="AC91" s="124" t="str">
        <f t="shared" si="32"/>
        <v/>
      </c>
      <c r="AE91" s="104" t="str">
        <f>IF(AND(ISNUMBER($P91),$P91&lt;&gt;0),EXTRA!CL91,'Hi-Z'!X91)</f>
        <v/>
      </c>
      <c r="AF91" s="44" t="str">
        <f t="shared" si="33"/>
        <v/>
      </c>
      <c r="AH91" s="85" t="str">
        <f>IF(AND(ISNUMBER($P91),$P91&lt;&gt;0),IF(MV&lt;200,EXTRA!CN91,EXTRA!CR91),IF(MV&lt;200,'Hi-Z'!Z91,'Hi-Z'!AD91))</f>
        <v/>
      </c>
      <c r="AI91" s="84" t="str">
        <f t="shared" si="34"/>
        <v/>
      </c>
      <c r="AJ91" s="322" t="str">
        <f>IF(AND(ISNUMBER($P91),$P91&lt;&gt;0),IF(MV&lt;200,EXTRA!CP91,EXTRA!CT91),IF(MV&lt;200,'Hi-Z'!AB91,'Hi-Z'!AF91))</f>
        <v/>
      </c>
      <c r="AK91" s="106" t="str">
        <f t="shared" si="35"/>
        <v/>
      </c>
      <c r="AM91" s="313" t="str">
        <f>IF(AND(ISNUMBER($P91),$P91&lt;&gt;0),EXTRA!DR91,'Hi-Z'!AZ91)</f>
        <v/>
      </c>
      <c r="AN91" s="290" t="str">
        <f t="shared" si="36"/>
        <v/>
      </c>
      <c r="AO91" s="315" t="str">
        <f>IF(AND(ISNUMBER($P91),$P91&lt;&gt;0),EXTRA!DT91,'Hi-Z'!BB91)</f>
        <v/>
      </c>
      <c r="AP91" s="292" t="str">
        <f t="shared" si="37"/>
        <v/>
      </c>
      <c r="AR91" s="330" t="str">
        <f>IF(AND(ISNUMBER($P91),$P91&lt;&gt;0),EXTRA!CZ91,'Hi-Z'!AH91)</f>
        <v/>
      </c>
      <c r="AT91" s="335" t="str">
        <f>IF(AND(ISNUMBER(AV91),AV91&lt;&gt;0),"",IF(AND(ISNUMBER($P91),$P91&lt;&gt;0),'Hi-Z-INPUT'!$K$7*'Hi-Z-INPUT'!$K$11,'Hi-Z'!AJ91))</f>
        <v/>
      </c>
      <c r="AU91" s="172"/>
      <c r="AV91" s="163"/>
      <c r="AW91" s="343"/>
      <c r="AY91" s="333" t="str">
        <f>IF(AND(ISNUMBER($P91),$P91&lt;&gt;0),EXTRA!DX91,'Hi-Z'!BF91)</f>
        <v/>
      </c>
      <c r="AZ91" s="334" t="str">
        <f t="shared" si="25"/>
        <v/>
      </c>
      <c r="BB91" s="332" t="str">
        <f>IF(AND(ISNUMBER($P91),$P91&lt;&gt;0),EXTRA!DO91,'Hi-Z'!AW91)</f>
        <v/>
      </c>
      <c r="BC91" s="347" t="str">
        <f t="shared" si="26"/>
        <v/>
      </c>
      <c r="BE91" s="348" t="str">
        <f t="shared" si="27"/>
        <v/>
      </c>
      <c r="BF91" s="328" t="str">
        <f t="shared" si="28"/>
        <v/>
      </c>
      <c r="BI91" s="480" t="str">
        <f t="shared" si="29"/>
        <v/>
      </c>
      <c r="BJ91" s="482" t="str">
        <f t="shared" si="30"/>
        <v/>
      </c>
    </row>
    <row r="92" spans="1:62">
      <c r="A92" s="45" t="str">
        <f>MATRIX!A92</f>
        <v>CROWN</v>
      </c>
      <c r="B92" s="317" t="str">
        <f>IF(MATRIX!B92&lt;&gt;0,MATRIX!B92,"-")</f>
        <v>I-TECH 4x3500HD</v>
      </c>
      <c r="D92" s="142"/>
      <c r="E92" s="314" t="str">
        <f t="shared" si="23"/>
        <v/>
      </c>
      <c r="F92" s="379"/>
      <c r="G92" s="380" t="str">
        <f>'Hi-Z'!M92</f>
        <v/>
      </c>
      <c r="H92" s="478"/>
      <c r="I92" s="385"/>
      <c r="J92" s="479"/>
      <c r="K92" s="2"/>
      <c r="L92" s="385"/>
      <c r="M92" s="2"/>
      <c r="N92" s="385"/>
      <c r="O92" s="2"/>
      <c r="P92" s="466" t="str">
        <f t="shared" si="38"/>
        <v/>
      </c>
      <c r="Q92" s="384"/>
      <c r="R92" s="466" t="str">
        <f>IF(ISNUMBER(N92), N92, IF(ISNUMBER(G92), 'Hi-Z-INPUT'!$K$19, ""))</f>
        <v/>
      </c>
      <c r="S92" s="310"/>
      <c r="T92" s="171"/>
      <c r="U92" s="70" t="str">
        <f>IF(AND(ISNUMBER($P92),$P92&lt;&gt;0),EXTRA!CA92,'Hi-Z'!O92)</f>
        <v>-</v>
      </c>
      <c r="W92" s="327" t="str">
        <f>IF(AND(ISNUMBER($P92),$P92&lt;&gt;0),EXTRA!CC92,'Hi-Z'!Q92)</f>
        <v>-</v>
      </c>
      <c r="X92" s="328" t="str">
        <f t="shared" si="24"/>
        <v/>
      </c>
      <c r="Z92" s="66" t="str">
        <f>IF(AND(ISNUMBER($P92),$P92&lt;&gt;0),EXTRA!CH92,'Hi-Z'!T92)</f>
        <v/>
      </c>
      <c r="AA92" s="65" t="str">
        <f t="shared" si="31"/>
        <v/>
      </c>
      <c r="AB92" s="329" t="str">
        <f>IF(AND(ISNUMBER($P92),$P92&lt;&gt;0),EXTRA!CJ92,'Hi-Z'!V92)</f>
        <v/>
      </c>
      <c r="AC92" s="124" t="str">
        <f t="shared" si="32"/>
        <v/>
      </c>
      <c r="AE92" s="104" t="str">
        <f>IF(AND(ISNUMBER($P92),$P92&lt;&gt;0),EXTRA!CL92,'Hi-Z'!X92)</f>
        <v/>
      </c>
      <c r="AF92" s="44" t="str">
        <f t="shared" si="33"/>
        <v/>
      </c>
      <c r="AH92" s="85" t="str">
        <f>IF(AND(ISNUMBER($P92),$P92&lt;&gt;0),IF(MV&lt;200,EXTRA!CN92,EXTRA!CR92),IF(MV&lt;200,'Hi-Z'!Z92,'Hi-Z'!AD92))</f>
        <v/>
      </c>
      <c r="AI92" s="84" t="str">
        <f t="shared" si="34"/>
        <v/>
      </c>
      <c r="AJ92" s="322" t="str">
        <f>IF(AND(ISNUMBER($P92),$P92&lt;&gt;0),IF(MV&lt;200,EXTRA!CP92,EXTRA!CT92),IF(MV&lt;200,'Hi-Z'!AB92,'Hi-Z'!AF92))</f>
        <v/>
      </c>
      <c r="AK92" s="106" t="str">
        <f t="shared" si="35"/>
        <v/>
      </c>
      <c r="AM92" s="313" t="str">
        <f>IF(AND(ISNUMBER($P92),$P92&lt;&gt;0),EXTRA!DR92,'Hi-Z'!AZ92)</f>
        <v/>
      </c>
      <c r="AN92" s="290" t="str">
        <f t="shared" si="36"/>
        <v/>
      </c>
      <c r="AO92" s="315" t="str">
        <f>IF(AND(ISNUMBER($P92),$P92&lt;&gt;0),EXTRA!DT92,'Hi-Z'!BB92)</f>
        <v/>
      </c>
      <c r="AP92" s="292" t="str">
        <f t="shared" si="37"/>
        <v/>
      </c>
      <c r="AR92" s="330" t="str">
        <f>IF(AND(ISNUMBER($P92),$P92&lt;&gt;0),EXTRA!CZ92,'Hi-Z'!AH92)</f>
        <v/>
      </c>
      <c r="AT92" s="335" t="str">
        <f>IF(AND(ISNUMBER(AV92),AV92&lt;&gt;0),"",IF(AND(ISNUMBER($P92),$P92&lt;&gt;0),'Hi-Z-INPUT'!$K$7*'Hi-Z-INPUT'!$K$11,'Hi-Z'!AJ92))</f>
        <v/>
      </c>
      <c r="AU92" s="172"/>
      <c r="AV92" s="163"/>
      <c r="AW92" s="343"/>
      <c r="AY92" s="333" t="str">
        <f>IF(AND(ISNUMBER($P92),$P92&lt;&gt;0),EXTRA!DX92,'Hi-Z'!BF92)</f>
        <v/>
      </c>
      <c r="AZ92" s="334" t="str">
        <f t="shared" si="25"/>
        <v/>
      </c>
      <c r="BB92" s="332" t="str">
        <f>IF(AND(ISNUMBER($P92),$P92&lt;&gt;0),EXTRA!DO92,'Hi-Z'!AW92)</f>
        <v/>
      </c>
      <c r="BC92" s="347" t="str">
        <f t="shared" si="26"/>
        <v/>
      </c>
      <c r="BE92" s="348" t="str">
        <f t="shared" si="27"/>
        <v/>
      </c>
      <c r="BF92" s="328" t="str">
        <f t="shared" si="28"/>
        <v/>
      </c>
      <c r="BI92" s="480" t="str">
        <f t="shared" si="29"/>
        <v/>
      </c>
      <c r="BJ92" s="482" t="str">
        <f t="shared" si="30"/>
        <v/>
      </c>
    </row>
    <row r="93" spans="1:62">
      <c r="A93" s="45" t="str">
        <f>MATRIX!A93</f>
        <v>CROWN</v>
      </c>
      <c r="B93" s="317" t="str">
        <f>IF(MATRIX!B93&lt;&gt;0,MATRIX!B93,"-")</f>
        <v>I-T5000HD</v>
      </c>
      <c r="D93" s="142"/>
      <c r="E93" s="314" t="str">
        <f t="shared" si="23"/>
        <v/>
      </c>
      <c r="F93" s="379"/>
      <c r="G93" s="380" t="str">
        <f>'Hi-Z'!M93</f>
        <v/>
      </c>
      <c r="H93" s="478"/>
      <c r="I93" s="385"/>
      <c r="J93" s="479"/>
      <c r="K93" s="2"/>
      <c r="L93" s="385"/>
      <c r="M93" s="2"/>
      <c r="N93" s="385"/>
      <c r="O93" s="2"/>
      <c r="P93" s="466" t="str">
        <f t="shared" si="38"/>
        <v/>
      </c>
      <c r="Q93" s="384"/>
      <c r="R93" s="466" t="str">
        <f>IF(ISNUMBER(N93), N93, IF(ISNUMBER(G93), 'Hi-Z-INPUT'!$K$19, ""))</f>
        <v/>
      </c>
      <c r="S93" s="310"/>
      <c r="T93" s="171"/>
      <c r="U93" s="70" t="str">
        <f>IF(AND(ISNUMBER($P93),$P93&lt;&gt;0),EXTRA!CA93,'Hi-Z'!O93)</f>
        <v>-</v>
      </c>
      <c r="W93" s="327" t="str">
        <f>IF(AND(ISNUMBER($P93),$P93&lt;&gt;0),EXTRA!CC93,'Hi-Z'!Q93)</f>
        <v>-</v>
      </c>
      <c r="X93" s="328" t="str">
        <f t="shared" si="24"/>
        <v/>
      </c>
      <c r="Z93" s="66" t="str">
        <f>IF(AND(ISNUMBER($P93),$P93&lt;&gt;0),EXTRA!CH93,'Hi-Z'!T93)</f>
        <v/>
      </c>
      <c r="AA93" s="65" t="str">
        <f t="shared" si="31"/>
        <v/>
      </c>
      <c r="AB93" s="329" t="str">
        <f>IF(AND(ISNUMBER($P93),$P93&lt;&gt;0),EXTRA!CJ93,'Hi-Z'!V93)</f>
        <v/>
      </c>
      <c r="AC93" s="124" t="str">
        <f t="shared" si="32"/>
        <v/>
      </c>
      <c r="AE93" s="104" t="str">
        <f>IF(AND(ISNUMBER($P93),$P93&lt;&gt;0),EXTRA!CL93,'Hi-Z'!X93)</f>
        <v/>
      </c>
      <c r="AF93" s="44" t="str">
        <f t="shared" si="33"/>
        <v/>
      </c>
      <c r="AH93" s="85" t="str">
        <f>IF(AND(ISNUMBER($P93),$P93&lt;&gt;0),IF(MV&lt;200,EXTRA!CN93,EXTRA!CR93),IF(MV&lt;200,'Hi-Z'!Z93,'Hi-Z'!AD93))</f>
        <v/>
      </c>
      <c r="AI93" s="84" t="str">
        <f t="shared" si="34"/>
        <v/>
      </c>
      <c r="AJ93" s="322" t="str">
        <f>IF(AND(ISNUMBER($P93),$P93&lt;&gt;0),IF(MV&lt;200,EXTRA!CP93,EXTRA!CT93),IF(MV&lt;200,'Hi-Z'!AB93,'Hi-Z'!AF93))</f>
        <v/>
      </c>
      <c r="AK93" s="106" t="str">
        <f t="shared" si="35"/>
        <v/>
      </c>
      <c r="AM93" s="313" t="str">
        <f>IF(AND(ISNUMBER($P93),$P93&lt;&gt;0),EXTRA!DR93,'Hi-Z'!AZ93)</f>
        <v/>
      </c>
      <c r="AN93" s="290" t="str">
        <f t="shared" si="36"/>
        <v/>
      </c>
      <c r="AO93" s="315" t="str">
        <f>IF(AND(ISNUMBER($P93),$P93&lt;&gt;0),EXTRA!DT93,'Hi-Z'!BB93)</f>
        <v/>
      </c>
      <c r="AP93" s="292" t="str">
        <f t="shared" si="37"/>
        <v/>
      </c>
      <c r="AR93" s="330" t="str">
        <f>IF(AND(ISNUMBER($P93),$P93&lt;&gt;0),EXTRA!CZ93,'Hi-Z'!AH93)</f>
        <v/>
      </c>
      <c r="AT93" s="335" t="str">
        <f>IF(AND(ISNUMBER(AV93),AV93&lt;&gt;0),"",IF(AND(ISNUMBER($P93),$P93&lt;&gt;0),'Hi-Z-INPUT'!$K$7*'Hi-Z-INPUT'!$K$11,'Hi-Z'!AJ93))</f>
        <v/>
      </c>
      <c r="AU93" s="172"/>
      <c r="AV93" s="163"/>
      <c r="AW93" s="343"/>
      <c r="AY93" s="333" t="str">
        <f>IF(AND(ISNUMBER($P93),$P93&lt;&gt;0),EXTRA!DX93,'Hi-Z'!BF93)</f>
        <v/>
      </c>
      <c r="AZ93" s="334" t="str">
        <f t="shared" si="25"/>
        <v/>
      </c>
      <c r="BB93" s="332" t="str">
        <f>IF(AND(ISNUMBER($P93),$P93&lt;&gt;0),EXTRA!DO93,'Hi-Z'!AW93)</f>
        <v/>
      </c>
      <c r="BC93" s="347" t="str">
        <f t="shared" si="26"/>
        <v/>
      </c>
      <c r="BE93" s="348" t="str">
        <f t="shared" si="27"/>
        <v/>
      </c>
      <c r="BF93" s="328" t="str">
        <f t="shared" si="28"/>
        <v/>
      </c>
      <c r="BI93" s="480" t="str">
        <f t="shared" si="29"/>
        <v/>
      </c>
      <c r="BJ93" s="482" t="str">
        <f t="shared" si="30"/>
        <v/>
      </c>
    </row>
    <row r="94" spans="1:62">
      <c r="A94" s="45" t="str">
        <f>MATRIX!A94</f>
        <v>CROWN</v>
      </c>
      <c r="B94" s="317" t="str">
        <f>IF(MATRIX!B94&lt;&gt;0,MATRIX!B94,"-")</f>
        <v>I-T9000HD</v>
      </c>
      <c r="D94" s="142"/>
      <c r="E94" s="314" t="str">
        <f t="shared" si="23"/>
        <v/>
      </c>
      <c r="F94" s="379"/>
      <c r="G94" s="380" t="str">
        <f>'Hi-Z'!M94</f>
        <v/>
      </c>
      <c r="H94" s="478"/>
      <c r="I94" s="385"/>
      <c r="J94" s="479"/>
      <c r="K94" s="2"/>
      <c r="L94" s="385"/>
      <c r="M94" s="2"/>
      <c r="N94" s="385"/>
      <c r="O94" s="2"/>
      <c r="P94" s="466" t="str">
        <f t="shared" si="38"/>
        <v/>
      </c>
      <c r="Q94" s="384"/>
      <c r="R94" s="466" t="str">
        <f>IF(ISNUMBER(N94), N94, IF(ISNUMBER(G94), 'Hi-Z-INPUT'!$K$19, ""))</f>
        <v/>
      </c>
      <c r="S94" s="310"/>
      <c r="T94" s="171"/>
      <c r="U94" s="70" t="str">
        <f>IF(AND(ISNUMBER($P94),$P94&lt;&gt;0),EXTRA!CA94,'Hi-Z'!O94)</f>
        <v>-</v>
      </c>
      <c r="W94" s="327" t="str">
        <f>IF(AND(ISNUMBER($P94),$P94&lt;&gt;0),EXTRA!CC94,'Hi-Z'!Q94)</f>
        <v>-</v>
      </c>
      <c r="X94" s="328" t="str">
        <f t="shared" si="24"/>
        <v/>
      </c>
      <c r="Z94" s="66" t="str">
        <f>IF(AND(ISNUMBER($P94),$P94&lt;&gt;0),EXTRA!CH94,'Hi-Z'!T94)</f>
        <v/>
      </c>
      <c r="AA94" s="65" t="str">
        <f t="shared" si="31"/>
        <v/>
      </c>
      <c r="AB94" s="329" t="str">
        <f>IF(AND(ISNUMBER($P94),$P94&lt;&gt;0),EXTRA!CJ94,'Hi-Z'!V94)</f>
        <v/>
      </c>
      <c r="AC94" s="124" t="str">
        <f t="shared" si="32"/>
        <v/>
      </c>
      <c r="AE94" s="104" t="str">
        <f>IF(AND(ISNUMBER($P94),$P94&lt;&gt;0),EXTRA!CL94,'Hi-Z'!X94)</f>
        <v/>
      </c>
      <c r="AF94" s="44" t="str">
        <f t="shared" si="33"/>
        <v/>
      </c>
      <c r="AH94" s="85" t="str">
        <f>IF(AND(ISNUMBER($P94),$P94&lt;&gt;0),IF(MV&lt;200,EXTRA!CN94,EXTRA!CR94),IF(MV&lt;200,'Hi-Z'!Z94,'Hi-Z'!AD94))</f>
        <v/>
      </c>
      <c r="AI94" s="84" t="str">
        <f t="shared" si="34"/>
        <v/>
      </c>
      <c r="AJ94" s="322" t="str">
        <f>IF(AND(ISNUMBER($P94),$P94&lt;&gt;0),IF(MV&lt;200,EXTRA!CP94,EXTRA!CT94),IF(MV&lt;200,'Hi-Z'!AB94,'Hi-Z'!AF94))</f>
        <v/>
      </c>
      <c r="AK94" s="106" t="str">
        <f t="shared" si="35"/>
        <v/>
      </c>
      <c r="AM94" s="313" t="str">
        <f>IF(AND(ISNUMBER($P94),$P94&lt;&gt;0),EXTRA!DR94,'Hi-Z'!AZ94)</f>
        <v/>
      </c>
      <c r="AN94" s="290" t="str">
        <f t="shared" si="36"/>
        <v/>
      </c>
      <c r="AO94" s="315" t="str">
        <f>IF(AND(ISNUMBER($P94),$P94&lt;&gt;0),EXTRA!DT94,'Hi-Z'!BB94)</f>
        <v/>
      </c>
      <c r="AP94" s="292" t="str">
        <f t="shared" si="37"/>
        <v/>
      </c>
      <c r="AR94" s="330" t="str">
        <f>IF(AND(ISNUMBER($P94),$P94&lt;&gt;0),EXTRA!CZ94,'Hi-Z'!AH94)</f>
        <v/>
      </c>
      <c r="AT94" s="335" t="str">
        <f>IF(AND(ISNUMBER(AV94),AV94&lt;&gt;0),"",IF(AND(ISNUMBER($P94),$P94&lt;&gt;0),'Hi-Z-INPUT'!$K$7*'Hi-Z-INPUT'!$K$11,'Hi-Z'!AJ94))</f>
        <v/>
      </c>
      <c r="AU94" s="172"/>
      <c r="AV94" s="163"/>
      <c r="AW94" s="343"/>
      <c r="AY94" s="333" t="str">
        <f>IF(AND(ISNUMBER($P94),$P94&lt;&gt;0),EXTRA!DX94,'Hi-Z'!BF94)</f>
        <v/>
      </c>
      <c r="AZ94" s="334" t="str">
        <f t="shared" si="25"/>
        <v/>
      </c>
      <c r="BB94" s="332" t="str">
        <f>IF(AND(ISNUMBER($P94),$P94&lt;&gt;0),EXTRA!DO94,'Hi-Z'!AW94)</f>
        <v/>
      </c>
      <c r="BC94" s="347" t="str">
        <f t="shared" si="26"/>
        <v/>
      </c>
      <c r="BE94" s="348" t="str">
        <f t="shared" si="27"/>
        <v/>
      </c>
      <c r="BF94" s="328" t="str">
        <f t="shared" si="28"/>
        <v/>
      </c>
      <c r="BI94" s="480" t="str">
        <f t="shared" si="29"/>
        <v/>
      </c>
      <c r="BJ94" s="482" t="str">
        <f t="shared" si="30"/>
        <v/>
      </c>
    </row>
    <row r="95" spans="1:62">
      <c r="A95" s="45" t="str">
        <f>MATRIX!A95</f>
        <v>CROWN</v>
      </c>
      <c r="B95" s="317" t="str">
        <f>IF(MATRIX!B95&lt;&gt;0,MATRIX!B95,"-")</f>
        <v>I-T12000HD</v>
      </c>
      <c r="D95" s="142"/>
      <c r="E95" s="314" t="str">
        <f t="shared" si="23"/>
        <v/>
      </c>
      <c r="F95" s="379"/>
      <c r="G95" s="380" t="str">
        <f>'Hi-Z'!M95</f>
        <v/>
      </c>
      <c r="H95" s="478"/>
      <c r="I95" s="385"/>
      <c r="J95" s="479"/>
      <c r="K95" s="2"/>
      <c r="L95" s="385"/>
      <c r="M95" s="2"/>
      <c r="N95" s="385"/>
      <c r="O95" s="2"/>
      <c r="P95" s="466" t="str">
        <f t="shared" si="38"/>
        <v/>
      </c>
      <c r="Q95" s="384"/>
      <c r="R95" s="466" t="str">
        <f>IF(ISNUMBER(N95), N95, IF(ISNUMBER(G95), 'Hi-Z-INPUT'!$K$19, ""))</f>
        <v/>
      </c>
      <c r="S95" s="310"/>
      <c r="T95" s="171"/>
      <c r="U95" s="70" t="str">
        <f>IF(AND(ISNUMBER($P95),$P95&lt;&gt;0),EXTRA!CA95,'Hi-Z'!O95)</f>
        <v>-</v>
      </c>
      <c r="W95" s="327" t="str">
        <f>IF(AND(ISNUMBER($P95),$P95&lt;&gt;0),EXTRA!CC95,'Hi-Z'!Q95)</f>
        <v>-</v>
      </c>
      <c r="X95" s="328" t="str">
        <f t="shared" si="24"/>
        <v/>
      </c>
      <c r="Z95" s="66" t="str">
        <f>IF(AND(ISNUMBER($P95),$P95&lt;&gt;0),EXTRA!CH95,'Hi-Z'!T95)</f>
        <v/>
      </c>
      <c r="AA95" s="65" t="str">
        <f t="shared" si="31"/>
        <v/>
      </c>
      <c r="AB95" s="329" t="str">
        <f>IF(AND(ISNUMBER($P95),$P95&lt;&gt;0),EXTRA!CJ95,'Hi-Z'!V95)</f>
        <v/>
      </c>
      <c r="AC95" s="124" t="str">
        <f t="shared" si="32"/>
        <v/>
      </c>
      <c r="AE95" s="104" t="str">
        <f>IF(AND(ISNUMBER($P95),$P95&lt;&gt;0),EXTRA!CL95,'Hi-Z'!X95)</f>
        <v/>
      </c>
      <c r="AF95" s="44" t="str">
        <f t="shared" si="33"/>
        <v/>
      </c>
      <c r="AH95" s="85" t="str">
        <f>IF(AND(ISNUMBER($P95),$P95&lt;&gt;0),IF(MV&lt;200,EXTRA!CN95,EXTRA!CR95),IF(MV&lt;200,'Hi-Z'!Z95,'Hi-Z'!AD95))</f>
        <v/>
      </c>
      <c r="AI95" s="84" t="str">
        <f t="shared" si="34"/>
        <v/>
      </c>
      <c r="AJ95" s="322" t="str">
        <f>IF(AND(ISNUMBER($P95),$P95&lt;&gt;0),IF(MV&lt;200,EXTRA!CP95,EXTRA!CT95),IF(MV&lt;200,'Hi-Z'!AB95,'Hi-Z'!AF95))</f>
        <v/>
      </c>
      <c r="AK95" s="106" t="str">
        <f t="shared" si="35"/>
        <v/>
      </c>
      <c r="AM95" s="313" t="str">
        <f>IF(AND(ISNUMBER($P95),$P95&lt;&gt;0),EXTRA!DR95,'Hi-Z'!AZ95)</f>
        <v/>
      </c>
      <c r="AN95" s="290" t="str">
        <f t="shared" si="36"/>
        <v/>
      </c>
      <c r="AO95" s="315" t="str">
        <f>IF(AND(ISNUMBER($P95),$P95&lt;&gt;0),EXTRA!DT95,'Hi-Z'!BB95)</f>
        <v/>
      </c>
      <c r="AP95" s="292" t="str">
        <f t="shared" si="37"/>
        <v/>
      </c>
      <c r="AR95" s="330" t="str">
        <f>IF(AND(ISNUMBER($P95),$P95&lt;&gt;0),EXTRA!CZ95,'Hi-Z'!AH95)</f>
        <v/>
      </c>
      <c r="AT95" s="335" t="str">
        <f>IF(AND(ISNUMBER(AV95),AV95&lt;&gt;0),"",IF(AND(ISNUMBER($P95),$P95&lt;&gt;0),'Hi-Z-INPUT'!$K$7*'Hi-Z-INPUT'!$K$11,'Hi-Z'!AJ95))</f>
        <v/>
      </c>
      <c r="AU95" s="172"/>
      <c r="AV95" s="163"/>
      <c r="AW95" s="343"/>
      <c r="AY95" s="333" t="str">
        <f>IF(AND(ISNUMBER($P95),$P95&lt;&gt;0),EXTRA!DX95,'Hi-Z'!BF95)</f>
        <v/>
      </c>
      <c r="AZ95" s="334" t="str">
        <f t="shared" si="25"/>
        <v/>
      </c>
      <c r="BB95" s="332" t="str">
        <f>IF(AND(ISNUMBER($P95),$P95&lt;&gt;0),EXTRA!DO95,'Hi-Z'!AW95)</f>
        <v/>
      </c>
      <c r="BC95" s="347" t="str">
        <f t="shared" si="26"/>
        <v/>
      </c>
      <c r="BE95" s="348" t="str">
        <f t="shared" si="27"/>
        <v/>
      </c>
      <c r="BF95" s="328" t="str">
        <f t="shared" si="28"/>
        <v/>
      </c>
      <c r="BI95" s="480" t="str">
        <f t="shared" si="29"/>
        <v/>
      </c>
      <c r="BJ95" s="482" t="str">
        <f t="shared" si="30"/>
        <v/>
      </c>
    </row>
    <row r="96" spans="1:62">
      <c r="A96" s="45" t="str">
        <f>MATRIX!A96</f>
        <v>CROWN</v>
      </c>
      <c r="B96" s="317" t="str">
        <f>IF(MATRIX!B96&lt;&gt;0,MATRIX!B96,"-")</f>
        <v>Xti 6002</v>
      </c>
      <c r="D96" s="142"/>
      <c r="E96" s="314" t="str">
        <f t="shared" si="23"/>
        <v/>
      </c>
      <c r="F96" s="379"/>
      <c r="G96" s="380" t="str">
        <f>'Hi-Z'!M96</f>
        <v/>
      </c>
      <c r="H96" s="478"/>
      <c r="I96" s="385"/>
      <c r="J96" s="479"/>
      <c r="K96" s="2"/>
      <c r="L96" s="385"/>
      <c r="M96" s="2"/>
      <c r="N96" s="385"/>
      <c r="O96" s="2"/>
      <c r="P96" s="466" t="str">
        <f t="shared" si="38"/>
        <v/>
      </c>
      <c r="Q96" s="384"/>
      <c r="R96" s="466" t="str">
        <f>IF(ISNUMBER(N96), N96, IF(ISNUMBER(G96), 'Hi-Z-INPUT'!$K$19, ""))</f>
        <v/>
      </c>
      <c r="S96" s="310"/>
      <c r="T96" s="171"/>
      <c r="U96" s="70" t="str">
        <f>IF(AND(ISNUMBER($P96),$P96&lt;&gt;0),EXTRA!CA96,'Hi-Z'!O96)</f>
        <v>-</v>
      </c>
      <c r="W96" s="327" t="str">
        <f>IF(AND(ISNUMBER($P96),$P96&lt;&gt;0),EXTRA!CC96,'Hi-Z'!Q96)</f>
        <v>-</v>
      </c>
      <c r="X96" s="328" t="str">
        <f t="shared" si="24"/>
        <v/>
      </c>
      <c r="Z96" s="66" t="str">
        <f>IF(AND(ISNUMBER($P96),$P96&lt;&gt;0),EXTRA!CH96,'Hi-Z'!T96)</f>
        <v/>
      </c>
      <c r="AA96" s="65" t="str">
        <f t="shared" si="31"/>
        <v/>
      </c>
      <c r="AB96" s="329" t="str">
        <f>IF(AND(ISNUMBER($P96),$P96&lt;&gt;0),EXTRA!CJ96,'Hi-Z'!V96)</f>
        <v/>
      </c>
      <c r="AC96" s="124" t="str">
        <f t="shared" si="32"/>
        <v/>
      </c>
      <c r="AE96" s="104" t="str">
        <f>IF(AND(ISNUMBER($P96),$P96&lt;&gt;0),EXTRA!CL96,'Hi-Z'!X96)</f>
        <v/>
      </c>
      <c r="AF96" s="44" t="str">
        <f t="shared" si="33"/>
        <v/>
      </c>
      <c r="AH96" s="85" t="str">
        <f>IF(AND(ISNUMBER($P96),$P96&lt;&gt;0),IF(MV&lt;200,EXTRA!CN96,EXTRA!CR96),IF(MV&lt;200,'Hi-Z'!Z96,'Hi-Z'!AD96))</f>
        <v/>
      </c>
      <c r="AI96" s="84" t="str">
        <f t="shared" si="34"/>
        <v/>
      </c>
      <c r="AJ96" s="322" t="str">
        <f>IF(AND(ISNUMBER($P96),$P96&lt;&gt;0),IF(MV&lt;200,EXTRA!CP96,EXTRA!CT96),IF(MV&lt;200,'Hi-Z'!AB96,'Hi-Z'!AF96))</f>
        <v/>
      </c>
      <c r="AK96" s="106" t="str">
        <f t="shared" si="35"/>
        <v/>
      </c>
      <c r="AM96" s="313" t="str">
        <f>IF(AND(ISNUMBER($P96),$P96&lt;&gt;0),EXTRA!DR96,'Hi-Z'!AZ96)</f>
        <v/>
      </c>
      <c r="AN96" s="290" t="str">
        <f t="shared" si="36"/>
        <v/>
      </c>
      <c r="AO96" s="315" t="str">
        <f>IF(AND(ISNUMBER($P96),$P96&lt;&gt;0),EXTRA!DT96,'Hi-Z'!BB96)</f>
        <v/>
      </c>
      <c r="AP96" s="292" t="str">
        <f t="shared" si="37"/>
        <v/>
      </c>
      <c r="AR96" s="330" t="str">
        <f>IF(AND(ISNUMBER($P96),$P96&lt;&gt;0),EXTRA!CZ96,'Hi-Z'!AH96)</f>
        <v/>
      </c>
      <c r="AT96" s="335" t="str">
        <f>IF(AND(ISNUMBER(AV96),AV96&lt;&gt;0),"",IF(AND(ISNUMBER($P96),$P96&lt;&gt;0),'Hi-Z-INPUT'!$K$7*'Hi-Z-INPUT'!$K$11,'Hi-Z'!AJ96))</f>
        <v/>
      </c>
      <c r="AU96" s="172"/>
      <c r="AV96" s="163"/>
      <c r="AW96" s="343"/>
      <c r="AY96" s="333" t="str">
        <f>IF(AND(ISNUMBER($P96),$P96&lt;&gt;0),EXTRA!DX96,'Hi-Z'!BF96)</f>
        <v/>
      </c>
      <c r="AZ96" s="334" t="str">
        <f t="shared" si="25"/>
        <v/>
      </c>
      <c r="BB96" s="332" t="str">
        <f>IF(AND(ISNUMBER($P96),$P96&lt;&gt;0),EXTRA!DO96,'Hi-Z'!AW96)</f>
        <v/>
      </c>
      <c r="BC96" s="347" t="str">
        <f t="shared" si="26"/>
        <v/>
      </c>
      <c r="BE96" s="348" t="str">
        <f t="shared" si="27"/>
        <v/>
      </c>
      <c r="BF96" s="328" t="str">
        <f t="shared" si="28"/>
        <v/>
      </c>
      <c r="BI96" s="480" t="str">
        <f t="shared" si="29"/>
        <v/>
      </c>
      <c r="BJ96" s="482" t="str">
        <f t="shared" si="30"/>
        <v/>
      </c>
    </row>
    <row r="97" spans="1:62">
      <c r="A97" s="45" t="str">
        <f>MATRIX!A97</f>
        <v>CROWN</v>
      </c>
      <c r="B97" s="317" t="str">
        <f>IF(MATRIX!B97&lt;&gt;0,MATRIX!B97,"-")</f>
        <v>Dci 2|300N</v>
      </c>
      <c r="D97" s="142"/>
      <c r="E97" s="314" t="str">
        <f t="shared" si="23"/>
        <v/>
      </c>
      <c r="F97" s="379"/>
      <c r="G97" s="380" t="str">
        <f>'Hi-Z'!M97</f>
        <v/>
      </c>
      <c r="H97" s="478"/>
      <c r="I97" s="385"/>
      <c r="J97" s="479"/>
      <c r="K97" s="2"/>
      <c r="L97" s="385"/>
      <c r="M97" s="2"/>
      <c r="N97" s="385"/>
      <c r="O97" s="2"/>
      <c r="P97" s="466" t="str">
        <f t="shared" si="38"/>
        <v/>
      </c>
      <c r="Q97" s="384"/>
      <c r="R97" s="466" t="str">
        <f>IF(ISNUMBER(N97), N97, IF(ISNUMBER(G97), 'Hi-Z-INPUT'!$K$19, ""))</f>
        <v/>
      </c>
      <c r="S97" s="310"/>
      <c r="T97" s="171"/>
      <c r="U97" s="70" t="str">
        <f>IF(AND(ISNUMBER($P97),$P97&lt;&gt;0),EXTRA!CA97,'Hi-Z'!O97)</f>
        <v>-</v>
      </c>
      <c r="W97" s="327" t="str">
        <f>IF(AND(ISNUMBER($P97),$P97&lt;&gt;0),EXTRA!CC97,'Hi-Z'!Q97)</f>
        <v>-</v>
      </c>
      <c r="X97" s="328" t="str">
        <f t="shared" si="24"/>
        <v/>
      </c>
      <c r="Z97" s="66" t="str">
        <f>IF(AND(ISNUMBER($P97),$P97&lt;&gt;0),EXTRA!CH97,'Hi-Z'!T97)</f>
        <v/>
      </c>
      <c r="AA97" s="65" t="str">
        <f t="shared" si="31"/>
        <v/>
      </c>
      <c r="AB97" s="329" t="str">
        <f>IF(AND(ISNUMBER($P97),$P97&lt;&gt;0),EXTRA!CJ97,'Hi-Z'!V97)</f>
        <v/>
      </c>
      <c r="AC97" s="124" t="str">
        <f t="shared" si="32"/>
        <v/>
      </c>
      <c r="AE97" s="104" t="str">
        <f>IF(AND(ISNUMBER($P97),$P97&lt;&gt;0),EXTRA!CL97,'Hi-Z'!X97)</f>
        <v/>
      </c>
      <c r="AF97" s="44" t="str">
        <f t="shared" si="33"/>
        <v/>
      </c>
      <c r="AH97" s="85" t="str">
        <f>IF(AND(ISNUMBER($P97),$P97&lt;&gt;0),IF(MV&lt;200,EXTRA!CN97,EXTRA!CR97),IF(MV&lt;200,'Hi-Z'!Z97,'Hi-Z'!AD97))</f>
        <v/>
      </c>
      <c r="AI97" s="84" t="str">
        <f t="shared" si="34"/>
        <v/>
      </c>
      <c r="AJ97" s="322" t="str">
        <f>IF(AND(ISNUMBER($P97),$P97&lt;&gt;0),IF(MV&lt;200,EXTRA!CP97,EXTRA!CT97),IF(MV&lt;200,'Hi-Z'!AB97,'Hi-Z'!AF97))</f>
        <v/>
      </c>
      <c r="AK97" s="106" t="str">
        <f t="shared" si="35"/>
        <v/>
      </c>
      <c r="AM97" s="313" t="str">
        <f>IF(AND(ISNUMBER($P97),$P97&lt;&gt;0),EXTRA!DR97,'Hi-Z'!AZ97)</f>
        <v/>
      </c>
      <c r="AN97" s="290" t="str">
        <f t="shared" si="36"/>
        <v/>
      </c>
      <c r="AO97" s="315" t="str">
        <f>IF(AND(ISNUMBER($P97),$P97&lt;&gt;0),EXTRA!DT97,'Hi-Z'!BB97)</f>
        <v/>
      </c>
      <c r="AP97" s="292" t="str">
        <f t="shared" si="37"/>
        <v/>
      </c>
      <c r="AR97" s="330" t="str">
        <f>IF(AND(ISNUMBER($P97),$P97&lt;&gt;0),EXTRA!CZ97,'Hi-Z'!AH97)</f>
        <v/>
      </c>
      <c r="AT97" s="335" t="str">
        <f>IF(AND(ISNUMBER(AV97),AV97&lt;&gt;0),"",IF(AND(ISNUMBER($P97),$P97&lt;&gt;0),'Hi-Z-INPUT'!$K$7*'Hi-Z-INPUT'!$K$11,'Hi-Z'!AJ97))</f>
        <v/>
      </c>
      <c r="AU97" s="172"/>
      <c r="AV97" s="163"/>
      <c r="AW97" s="343"/>
      <c r="AY97" s="333" t="str">
        <f>IF(AND(ISNUMBER($P97),$P97&lt;&gt;0),EXTRA!DX97,'Hi-Z'!BF97)</f>
        <v/>
      </c>
      <c r="AZ97" s="334" t="str">
        <f t="shared" si="25"/>
        <v/>
      </c>
      <c r="BB97" s="332" t="str">
        <f>IF(AND(ISNUMBER($P97),$P97&lt;&gt;0),EXTRA!DO97,'Hi-Z'!AW97)</f>
        <v/>
      </c>
      <c r="BC97" s="347" t="str">
        <f t="shared" si="26"/>
        <v/>
      </c>
      <c r="BE97" s="348" t="str">
        <f t="shared" si="27"/>
        <v/>
      </c>
      <c r="BF97" s="328" t="str">
        <f t="shared" si="28"/>
        <v/>
      </c>
      <c r="BI97" s="480" t="str">
        <f t="shared" si="29"/>
        <v/>
      </c>
      <c r="BJ97" s="482" t="str">
        <f t="shared" si="30"/>
        <v/>
      </c>
    </row>
    <row r="98" spans="1:62">
      <c r="A98" s="45" t="str">
        <f>MATRIX!A98</f>
        <v>CROWN</v>
      </c>
      <c r="B98" s="317" t="str">
        <f>IF(MATRIX!B98&lt;&gt;0,MATRIX!B98,"-")</f>
        <v>Dci 2|600N</v>
      </c>
      <c r="D98" s="142"/>
      <c r="E98" s="314" t="str">
        <f t="shared" si="23"/>
        <v/>
      </c>
      <c r="F98" s="379"/>
      <c r="G98" s="380" t="str">
        <f>'Hi-Z'!M98</f>
        <v/>
      </c>
      <c r="H98" s="478"/>
      <c r="I98" s="385"/>
      <c r="J98" s="479"/>
      <c r="K98" s="2"/>
      <c r="L98" s="385"/>
      <c r="M98" s="2"/>
      <c r="N98" s="385"/>
      <c r="O98" s="2"/>
      <c r="P98" s="466" t="str">
        <f t="shared" si="38"/>
        <v/>
      </c>
      <c r="Q98" s="384"/>
      <c r="R98" s="466" t="str">
        <f>IF(ISNUMBER(N98), N98, IF(ISNUMBER(G98), 'Hi-Z-INPUT'!$K$19, ""))</f>
        <v/>
      </c>
      <c r="S98" s="310"/>
      <c r="T98" s="171"/>
      <c r="U98" s="70" t="str">
        <f>IF(AND(ISNUMBER($P98),$P98&lt;&gt;0),EXTRA!CA98,'Hi-Z'!O98)</f>
        <v>-</v>
      </c>
      <c r="W98" s="327" t="str">
        <f>IF(AND(ISNUMBER($P98),$P98&lt;&gt;0),EXTRA!CC98,'Hi-Z'!Q98)</f>
        <v>-</v>
      </c>
      <c r="X98" s="328" t="str">
        <f t="shared" si="24"/>
        <v/>
      </c>
      <c r="Z98" s="66" t="str">
        <f>IF(AND(ISNUMBER($P98),$P98&lt;&gt;0),EXTRA!CH98,'Hi-Z'!T98)</f>
        <v/>
      </c>
      <c r="AA98" s="65" t="str">
        <f t="shared" si="31"/>
        <v/>
      </c>
      <c r="AB98" s="329" t="str">
        <f>IF(AND(ISNUMBER($P98),$P98&lt;&gt;0),EXTRA!CJ98,'Hi-Z'!V98)</f>
        <v/>
      </c>
      <c r="AC98" s="124" t="str">
        <f t="shared" si="32"/>
        <v/>
      </c>
      <c r="AE98" s="104" t="str">
        <f>IF(AND(ISNUMBER($P98),$P98&lt;&gt;0),EXTRA!CL98,'Hi-Z'!X98)</f>
        <v/>
      </c>
      <c r="AF98" s="44" t="str">
        <f t="shared" si="33"/>
        <v/>
      </c>
      <c r="AH98" s="85" t="str">
        <f>IF(AND(ISNUMBER($P98),$P98&lt;&gt;0),IF(MV&lt;200,EXTRA!CN98,EXTRA!CR98),IF(MV&lt;200,'Hi-Z'!Z98,'Hi-Z'!AD98))</f>
        <v/>
      </c>
      <c r="AI98" s="84" t="str">
        <f t="shared" si="34"/>
        <v/>
      </c>
      <c r="AJ98" s="322" t="str">
        <f>IF(AND(ISNUMBER($P98),$P98&lt;&gt;0),IF(MV&lt;200,EXTRA!CP98,EXTRA!CT98),IF(MV&lt;200,'Hi-Z'!AB98,'Hi-Z'!AF98))</f>
        <v/>
      </c>
      <c r="AK98" s="106" t="str">
        <f t="shared" si="35"/>
        <v/>
      </c>
      <c r="AM98" s="313" t="str">
        <f>IF(AND(ISNUMBER($P98),$P98&lt;&gt;0),EXTRA!DR98,'Hi-Z'!AZ98)</f>
        <v/>
      </c>
      <c r="AN98" s="290" t="str">
        <f t="shared" si="36"/>
        <v/>
      </c>
      <c r="AO98" s="315" t="str">
        <f>IF(AND(ISNUMBER($P98),$P98&lt;&gt;0),EXTRA!DT98,'Hi-Z'!BB98)</f>
        <v/>
      </c>
      <c r="AP98" s="292" t="str">
        <f t="shared" si="37"/>
        <v/>
      </c>
      <c r="AR98" s="330" t="str">
        <f>IF(AND(ISNUMBER($P98),$P98&lt;&gt;0),EXTRA!CZ98,'Hi-Z'!AH98)</f>
        <v/>
      </c>
      <c r="AT98" s="335" t="str">
        <f>IF(AND(ISNUMBER(AV98),AV98&lt;&gt;0),"",IF(AND(ISNUMBER($P98),$P98&lt;&gt;0),'Hi-Z-INPUT'!$K$7*'Hi-Z-INPUT'!$K$11,'Hi-Z'!AJ98))</f>
        <v/>
      </c>
      <c r="AU98" s="172"/>
      <c r="AV98" s="163"/>
      <c r="AW98" s="343"/>
      <c r="AY98" s="333" t="str">
        <f>IF(AND(ISNUMBER($P98),$P98&lt;&gt;0),EXTRA!DX98,'Hi-Z'!BF98)</f>
        <v/>
      </c>
      <c r="AZ98" s="334" t="str">
        <f t="shared" si="25"/>
        <v/>
      </c>
      <c r="BB98" s="332" t="str">
        <f>IF(AND(ISNUMBER($P98),$P98&lt;&gt;0),EXTRA!DO98,'Hi-Z'!AW98)</f>
        <v/>
      </c>
      <c r="BC98" s="347" t="str">
        <f t="shared" si="26"/>
        <v/>
      </c>
      <c r="BE98" s="348" t="str">
        <f t="shared" si="27"/>
        <v/>
      </c>
      <c r="BF98" s="328" t="str">
        <f t="shared" si="28"/>
        <v/>
      </c>
      <c r="BI98" s="480" t="str">
        <f t="shared" si="29"/>
        <v/>
      </c>
      <c r="BJ98" s="482" t="str">
        <f t="shared" si="30"/>
        <v/>
      </c>
    </row>
    <row r="99" spans="1:62">
      <c r="A99" s="45" t="str">
        <f>MATRIX!A99</f>
        <v>CROWN</v>
      </c>
      <c r="B99" s="317" t="str">
        <f>IF(MATRIX!B99&lt;&gt;0,MATRIX!B99,"-")</f>
        <v>Dci 4|300N</v>
      </c>
      <c r="D99" s="142"/>
      <c r="E99" s="314" t="str">
        <f t="shared" si="23"/>
        <v/>
      </c>
      <c r="F99" s="379"/>
      <c r="G99" s="380" t="str">
        <f>'Hi-Z'!M99</f>
        <v/>
      </c>
      <c r="H99" s="478"/>
      <c r="I99" s="385"/>
      <c r="J99" s="479"/>
      <c r="K99" s="2"/>
      <c r="L99" s="385"/>
      <c r="M99" s="2"/>
      <c r="N99" s="385"/>
      <c r="O99" s="2"/>
      <c r="P99" s="466" t="str">
        <f t="shared" si="38"/>
        <v/>
      </c>
      <c r="Q99" s="384"/>
      <c r="R99" s="466" t="str">
        <f>IF(ISNUMBER(N99), N99, IF(ISNUMBER(G99), 'Hi-Z-INPUT'!$K$19, ""))</f>
        <v/>
      </c>
      <c r="S99" s="310"/>
      <c r="T99" s="171"/>
      <c r="U99" s="70" t="str">
        <f>IF(AND(ISNUMBER($P99),$P99&lt;&gt;0),EXTRA!CA99,'Hi-Z'!O99)</f>
        <v>-</v>
      </c>
      <c r="W99" s="327" t="str">
        <f>IF(AND(ISNUMBER($P99),$P99&lt;&gt;0),EXTRA!CC99,'Hi-Z'!Q99)</f>
        <v>-</v>
      </c>
      <c r="X99" s="328" t="str">
        <f t="shared" si="24"/>
        <v/>
      </c>
      <c r="Z99" s="66" t="str">
        <f>IF(AND(ISNUMBER($P99),$P99&lt;&gt;0),EXTRA!CH99,'Hi-Z'!T99)</f>
        <v/>
      </c>
      <c r="AA99" s="65" t="str">
        <f t="shared" si="31"/>
        <v/>
      </c>
      <c r="AB99" s="329" t="str">
        <f>IF(AND(ISNUMBER($P99),$P99&lt;&gt;0),EXTRA!CJ99,'Hi-Z'!V99)</f>
        <v/>
      </c>
      <c r="AC99" s="124" t="str">
        <f t="shared" si="32"/>
        <v/>
      </c>
      <c r="AE99" s="104" t="str">
        <f>IF(AND(ISNUMBER($P99),$P99&lt;&gt;0),EXTRA!CL99,'Hi-Z'!X99)</f>
        <v/>
      </c>
      <c r="AF99" s="44" t="str">
        <f t="shared" si="33"/>
        <v/>
      </c>
      <c r="AH99" s="85" t="str">
        <f>IF(AND(ISNUMBER($P99),$P99&lt;&gt;0),IF(MV&lt;200,EXTRA!CN99,EXTRA!CR99),IF(MV&lt;200,'Hi-Z'!Z99,'Hi-Z'!AD99))</f>
        <v/>
      </c>
      <c r="AI99" s="84" t="str">
        <f t="shared" si="34"/>
        <v/>
      </c>
      <c r="AJ99" s="322" t="str">
        <f>IF(AND(ISNUMBER($P99),$P99&lt;&gt;0),IF(MV&lt;200,EXTRA!CP99,EXTRA!CT99),IF(MV&lt;200,'Hi-Z'!AB99,'Hi-Z'!AF99))</f>
        <v/>
      </c>
      <c r="AK99" s="106" t="str">
        <f t="shared" si="35"/>
        <v/>
      </c>
      <c r="AM99" s="313" t="str">
        <f>IF(AND(ISNUMBER($P99),$P99&lt;&gt;0),EXTRA!DR99,'Hi-Z'!AZ99)</f>
        <v/>
      </c>
      <c r="AN99" s="290" t="str">
        <f t="shared" si="36"/>
        <v/>
      </c>
      <c r="AO99" s="315" t="str">
        <f>IF(AND(ISNUMBER($P99),$P99&lt;&gt;0),EXTRA!DT99,'Hi-Z'!BB99)</f>
        <v/>
      </c>
      <c r="AP99" s="292" t="str">
        <f t="shared" si="37"/>
        <v/>
      </c>
      <c r="AR99" s="330" t="str">
        <f>IF(AND(ISNUMBER($P99),$P99&lt;&gt;0),EXTRA!CZ99,'Hi-Z'!AH99)</f>
        <v/>
      </c>
      <c r="AT99" s="335" t="str">
        <f>IF(AND(ISNUMBER(AV99),AV99&lt;&gt;0),"",IF(AND(ISNUMBER($P99),$P99&lt;&gt;0),'Hi-Z-INPUT'!$K$7*'Hi-Z-INPUT'!$K$11,'Hi-Z'!AJ99))</f>
        <v/>
      </c>
      <c r="AU99" s="172"/>
      <c r="AV99" s="163"/>
      <c r="AW99" s="343"/>
      <c r="AY99" s="333" t="str">
        <f>IF(AND(ISNUMBER($P99),$P99&lt;&gt;0),EXTRA!DX99,'Hi-Z'!BF99)</f>
        <v/>
      </c>
      <c r="AZ99" s="334" t="str">
        <f t="shared" si="25"/>
        <v/>
      </c>
      <c r="BB99" s="332" t="str">
        <f>IF(AND(ISNUMBER($P99),$P99&lt;&gt;0),EXTRA!DO99,'Hi-Z'!AW99)</f>
        <v/>
      </c>
      <c r="BC99" s="347" t="str">
        <f t="shared" si="26"/>
        <v/>
      </c>
      <c r="BE99" s="348" t="str">
        <f t="shared" si="27"/>
        <v/>
      </c>
      <c r="BF99" s="328" t="str">
        <f t="shared" si="28"/>
        <v/>
      </c>
      <c r="BI99" s="480" t="str">
        <f t="shared" si="29"/>
        <v/>
      </c>
      <c r="BJ99" s="482" t="str">
        <f t="shared" si="30"/>
        <v/>
      </c>
    </row>
    <row r="100" spans="1:62">
      <c r="A100" s="45" t="str">
        <f>MATRIX!A100</f>
        <v>CROWN</v>
      </c>
      <c r="B100" s="317" t="str">
        <f>IF(MATRIX!B100&lt;&gt;0,MATRIX!B100,"-")</f>
        <v>Dci 4|600N</v>
      </c>
      <c r="D100" s="142"/>
      <c r="E100" s="314" t="str">
        <f t="shared" si="23"/>
        <v/>
      </c>
      <c r="F100" s="379"/>
      <c r="G100" s="380" t="str">
        <f>'Hi-Z'!M100</f>
        <v/>
      </c>
      <c r="H100" s="478"/>
      <c r="I100" s="385"/>
      <c r="J100" s="479"/>
      <c r="K100" s="2"/>
      <c r="L100" s="385"/>
      <c r="M100" s="2"/>
      <c r="N100" s="385"/>
      <c r="O100" s="2"/>
      <c r="P100" s="466" t="str">
        <f t="shared" si="38"/>
        <v/>
      </c>
      <c r="Q100" s="384"/>
      <c r="R100" s="466" t="str">
        <f>IF(ISNUMBER(N100), N100, IF(ISNUMBER(G100), 'Hi-Z-INPUT'!$K$19, ""))</f>
        <v/>
      </c>
      <c r="S100" s="310"/>
      <c r="T100" s="171"/>
      <c r="U100" s="70" t="str">
        <f>IF(AND(ISNUMBER($P100),$P100&lt;&gt;0),EXTRA!CA100,'Hi-Z'!O100)</f>
        <v>-</v>
      </c>
      <c r="W100" s="327" t="str">
        <f>IF(AND(ISNUMBER($P100),$P100&lt;&gt;0),EXTRA!CC100,'Hi-Z'!Q100)</f>
        <v>-</v>
      </c>
      <c r="X100" s="328" t="str">
        <f t="shared" si="24"/>
        <v/>
      </c>
      <c r="Z100" s="66" t="str">
        <f>IF(AND(ISNUMBER($P100),$P100&lt;&gt;0),EXTRA!CH100,'Hi-Z'!T100)</f>
        <v/>
      </c>
      <c r="AA100" s="65" t="str">
        <f t="shared" si="31"/>
        <v/>
      </c>
      <c r="AB100" s="329" t="str">
        <f>IF(AND(ISNUMBER($P100),$P100&lt;&gt;0),EXTRA!CJ100,'Hi-Z'!V100)</f>
        <v/>
      </c>
      <c r="AC100" s="124" t="str">
        <f t="shared" si="32"/>
        <v/>
      </c>
      <c r="AE100" s="104" t="str">
        <f>IF(AND(ISNUMBER($P100),$P100&lt;&gt;0),EXTRA!CL100,'Hi-Z'!X100)</f>
        <v/>
      </c>
      <c r="AF100" s="44" t="str">
        <f t="shared" si="33"/>
        <v/>
      </c>
      <c r="AH100" s="85" t="str">
        <f>IF(AND(ISNUMBER($P100),$P100&lt;&gt;0),IF(MV&lt;200,EXTRA!CN100,EXTRA!CR100),IF(MV&lt;200,'Hi-Z'!Z100,'Hi-Z'!AD100))</f>
        <v/>
      </c>
      <c r="AI100" s="84" t="str">
        <f t="shared" si="34"/>
        <v/>
      </c>
      <c r="AJ100" s="322" t="str">
        <f>IF(AND(ISNUMBER($P100),$P100&lt;&gt;0),IF(MV&lt;200,EXTRA!CP100,EXTRA!CT100),IF(MV&lt;200,'Hi-Z'!AB100,'Hi-Z'!AF100))</f>
        <v/>
      </c>
      <c r="AK100" s="106" t="str">
        <f t="shared" si="35"/>
        <v/>
      </c>
      <c r="AM100" s="313" t="str">
        <f>IF(AND(ISNUMBER($P100),$P100&lt;&gt;0),EXTRA!DR100,'Hi-Z'!AZ100)</f>
        <v/>
      </c>
      <c r="AN100" s="290" t="str">
        <f t="shared" si="36"/>
        <v/>
      </c>
      <c r="AO100" s="315" t="str">
        <f>IF(AND(ISNUMBER($P100),$P100&lt;&gt;0),EXTRA!DT100,'Hi-Z'!BB100)</f>
        <v/>
      </c>
      <c r="AP100" s="292" t="str">
        <f t="shared" si="37"/>
        <v/>
      </c>
      <c r="AR100" s="330" t="str">
        <f>IF(AND(ISNUMBER($P100),$P100&lt;&gt;0),EXTRA!CZ100,'Hi-Z'!AH100)</f>
        <v/>
      </c>
      <c r="AT100" s="335" t="str">
        <f>IF(AND(ISNUMBER(AV100),AV100&lt;&gt;0),"",IF(AND(ISNUMBER($P100),$P100&lt;&gt;0),'Hi-Z-INPUT'!$K$7*'Hi-Z-INPUT'!$K$11,'Hi-Z'!AJ100))</f>
        <v/>
      </c>
      <c r="AU100" s="172"/>
      <c r="AV100" s="163"/>
      <c r="AW100" s="343"/>
      <c r="AY100" s="333" t="str">
        <f>IF(AND(ISNUMBER($P100),$P100&lt;&gt;0),EXTRA!DX100,'Hi-Z'!BF100)</f>
        <v/>
      </c>
      <c r="AZ100" s="334" t="str">
        <f t="shared" si="25"/>
        <v/>
      </c>
      <c r="BB100" s="332" t="str">
        <f>IF(AND(ISNUMBER($P100),$P100&lt;&gt;0),EXTRA!DO100,'Hi-Z'!AW100)</f>
        <v/>
      </c>
      <c r="BC100" s="347" t="str">
        <f t="shared" si="26"/>
        <v/>
      </c>
      <c r="BE100" s="348" t="str">
        <f t="shared" si="27"/>
        <v/>
      </c>
      <c r="BF100" s="328" t="str">
        <f t="shared" si="28"/>
        <v/>
      </c>
      <c r="BI100" s="480" t="str">
        <f t="shared" si="29"/>
        <v/>
      </c>
      <c r="BJ100" s="482" t="str">
        <f t="shared" si="30"/>
        <v/>
      </c>
    </row>
    <row r="101" spans="1:62">
      <c r="A101" s="45" t="str">
        <f>MATRIX!A101</f>
        <v>CROWN</v>
      </c>
      <c r="B101" s="317" t="str">
        <f>IF(MATRIX!B101&lt;&gt;0,MATRIX!B101,"-")</f>
        <v>Dci 8|300N</v>
      </c>
      <c r="D101" s="142"/>
      <c r="E101" s="314" t="str">
        <f t="shared" si="23"/>
        <v/>
      </c>
      <c r="F101" s="379"/>
      <c r="G101" s="380" t="str">
        <f>'Hi-Z'!M101</f>
        <v/>
      </c>
      <c r="H101" s="478"/>
      <c r="I101" s="385"/>
      <c r="J101" s="479"/>
      <c r="K101" s="2"/>
      <c r="L101" s="385"/>
      <c r="M101" s="2"/>
      <c r="N101" s="385"/>
      <c r="O101" s="2"/>
      <c r="P101" s="466" t="str">
        <f t="shared" si="38"/>
        <v/>
      </c>
      <c r="Q101" s="384"/>
      <c r="R101" s="466" t="str">
        <f>IF(ISNUMBER(N101), N101, IF(ISNUMBER(G101), 'Hi-Z-INPUT'!$K$19, ""))</f>
        <v/>
      </c>
      <c r="S101" s="310"/>
      <c r="T101" s="171"/>
      <c r="U101" s="70" t="str">
        <f>IF(AND(ISNUMBER($P101),$P101&lt;&gt;0),EXTRA!CA101,'Hi-Z'!O101)</f>
        <v>-</v>
      </c>
      <c r="W101" s="327" t="str">
        <f>IF(AND(ISNUMBER($P101),$P101&lt;&gt;0),EXTRA!CC101,'Hi-Z'!Q101)</f>
        <v>-</v>
      </c>
      <c r="X101" s="328" t="str">
        <f t="shared" si="24"/>
        <v/>
      </c>
      <c r="Z101" s="66" t="str">
        <f>IF(AND(ISNUMBER($P101),$P101&lt;&gt;0),EXTRA!CH101,'Hi-Z'!T101)</f>
        <v/>
      </c>
      <c r="AA101" s="65" t="str">
        <f t="shared" si="31"/>
        <v/>
      </c>
      <c r="AB101" s="329" t="str">
        <f>IF(AND(ISNUMBER($P101),$P101&lt;&gt;0),EXTRA!CJ101,'Hi-Z'!V101)</f>
        <v/>
      </c>
      <c r="AC101" s="124" t="str">
        <f t="shared" si="32"/>
        <v/>
      </c>
      <c r="AE101" s="104" t="str">
        <f>IF(AND(ISNUMBER($P101),$P101&lt;&gt;0),EXTRA!CL101,'Hi-Z'!X101)</f>
        <v/>
      </c>
      <c r="AF101" s="44" t="str">
        <f t="shared" si="33"/>
        <v/>
      </c>
      <c r="AH101" s="85" t="str">
        <f>IF(AND(ISNUMBER($P101),$P101&lt;&gt;0),IF(MV&lt;200,EXTRA!CN101,EXTRA!CR101),IF(MV&lt;200,'Hi-Z'!Z101,'Hi-Z'!AD101))</f>
        <v/>
      </c>
      <c r="AI101" s="84" t="str">
        <f t="shared" si="34"/>
        <v/>
      </c>
      <c r="AJ101" s="322" t="str">
        <f>IF(AND(ISNUMBER($P101),$P101&lt;&gt;0),IF(MV&lt;200,EXTRA!CP101,EXTRA!CT101),IF(MV&lt;200,'Hi-Z'!AB101,'Hi-Z'!AF101))</f>
        <v/>
      </c>
      <c r="AK101" s="106" t="str">
        <f t="shared" si="35"/>
        <v/>
      </c>
      <c r="AM101" s="313" t="str">
        <f>IF(AND(ISNUMBER($P101),$P101&lt;&gt;0),EXTRA!DR101,'Hi-Z'!AZ101)</f>
        <v/>
      </c>
      <c r="AN101" s="290" t="str">
        <f t="shared" si="36"/>
        <v/>
      </c>
      <c r="AO101" s="315" t="str">
        <f>IF(AND(ISNUMBER($P101),$P101&lt;&gt;0),EXTRA!DT101,'Hi-Z'!BB101)</f>
        <v/>
      </c>
      <c r="AP101" s="292" t="str">
        <f t="shared" si="37"/>
        <v/>
      </c>
      <c r="AR101" s="330" t="str">
        <f>IF(AND(ISNUMBER($P101),$P101&lt;&gt;0),EXTRA!CZ101,'Hi-Z'!AH101)</f>
        <v/>
      </c>
      <c r="AT101" s="335" t="str">
        <f>IF(AND(ISNUMBER(AV101),AV101&lt;&gt;0),"",IF(AND(ISNUMBER($P101),$P101&lt;&gt;0),'Hi-Z-INPUT'!$K$7*'Hi-Z-INPUT'!$K$11,'Hi-Z'!AJ101))</f>
        <v/>
      </c>
      <c r="AU101" s="172"/>
      <c r="AV101" s="163"/>
      <c r="AW101" s="343"/>
      <c r="AY101" s="333" t="str">
        <f>IF(AND(ISNUMBER($P101),$P101&lt;&gt;0),EXTRA!DX101,'Hi-Z'!BF101)</f>
        <v/>
      </c>
      <c r="AZ101" s="334" t="str">
        <f t="shared" si="25"/>
        <v/>
      </c>
      <c r="BB101" s="332" t="str">
        <f>IF(AND(ISNUMBER($P101),$P101&lt;&gt;0),EXTRA!DO101,'Hi-Z'!AW101)</f>
        <v/>
      </c>
      <c r="BC101" s="347" t="str">
        <f t="shared" si="26"/>
        <v/>
      </c>
      <c r="BE101" s="348" t="str">
        <f t="shared" si="27"/>
        <v/>
      </c>
      <c r="BF101" s="328" t="str">
        <f t="shared" si="28"/>
        <v/>
      </c>
      <c r="BI101" s="480" t="str">
        <f t="shared" si="29"/>
        <v/>
      </c>
      <c r="BJ101" s="482" t="str">
        <f t="shared" si="30"/>
        <v/>
      </c>
    </row>
    <row r="102" spans="1:62">
      <c r="A102" s="45" t="str">
        <f>MATRIX!A102</f>
        <v>CROWN</v>
      </c>
      <c r="B102" s="317" t="str">
        <f>IF(MATRIX!B102&lt;&gt;0,MATRIX!B102,"-")</f>
        <v>Dci 8|600N</v>
      </c>
      <c r="D102" s="142"/>
      <c r="E102" s="314" t="str">
        <f t="shared" si="23"/>
        <v/>
      </c>
      <c r="F102" s="379"/>
      <c r="G102" s="380" t="str">
        <f>'Hi-Z'!M102</f>
        <v/>
      </c>
      <c r="H102" s="478"/>
      <c r="I102" s="385"/>
      <c r="J102" s="479"/>
      <c r="K102" s="2"/>
      <c r="L102" s="385"/>
      <c r="M102" s="2"/>
      <c r="N102" s="385"/>
      <c r="O102" s="2"/>
      <c r="P102" s="466" t="str">
        <f t="shared" si="38"/>
        <v/>
      </c>
      <c r="Q102" s="384"/>
      <c r="R102" s="466" t="str">
        <f>IF(ISNUMBER(N102), N102, IF(ISNUMBER(G102), 'Hi-Z-INPUT'!$K$19, ""))</f>
        <v/>
      </c>
      <c r="S102" s="310"/>
      <c r="T102" s="171"/>
      <c r="U102" s="70" t="str">
        <f>IF(AND(ISNUMBER($P102),$P102&lt;&gt;0),EXTRA!CA102,'Hi-Z'!O102)</f>
        <v>-</v>
      </c>
      <c r="W102" s="327" t="str">
        <f>IF(AND(ISNUMBER($P102),$P102&lt;&gt;0),EXTRA!CC102,'Hi-Z'!Q102)</f>
        <v>-</v>
      </c>
      <c r="X102" s="328" t="str">
        <f t="shared" si="24"/>
        <v/>
      </c>
      <c r="Z102" s="66" t="str">
        <f>IF(AND(ISNUMBER($P102),$P102&lt;&gt;0),EXTRA!CH102,'Hi-Z'!T102)</f>
        <v/>
      </c>
      <c r="AA102" s="65" t="str">
        <f t="shared" si="31"/>
        <v/>
      </c>
      <c r="AB102" s="329" t="str">
        <f>IF(AND(ISNUMBER($P102),$P102&lt;&gt;0),EXTRA!CJ102,'Hi-Z'!V102)</f>
        <v/>
      </c>
      <c r="AC102" s="124" t="str">
        <f t="shared" si="32"/>
        <v/>
      </c>
      <c r="AE102" s="104" t="str">
        <f>IF(AND(ISNUMBER($P102),$P102&lt;&gt;0),EXTRA!CL102,'Hi-Z'!X102)</f>
        <v/>
      </c>
      <c r="AF102" s="44" t="str">
        <f t="shared" si="33"/>
        <v/>
      </c>
      <c r="AH102" s="85" t="str">
        <f>IF(AND(ISNUMBER($P102),$P102&lt;&gt;0),IF(MV&lt;200,EXTRA!CN102,EXTRA!CR102),IF(MV&lt;200,'Hi-Z'!Z102,'Hi-Z'!AD102))</f>
        <v/>
      </c>
      <c r="AI102" s="84" t="str">
        <f t="shared" si="34"/>
        <v/>
      </c>
      <c r="AJ102" s="322" t="str">
        <f>IF(AND(ISNUMBER($P102),$P102&lt;&gt;0),IF(MV&lt;200,EXTRA!CP102,EXTRA!CT102),IF(MV&lt;200,'Hi-Z'!AB102,'Hi-Z'!AF102))</f>
        <v/>
      </c>
      <c r="AK102" s="106" t="str">
        <f t="shared" si="35"/>
        <v/>
      </c>
      <c r="AM102" s="313" t="str">
        <f>IF(AND(ISNUMBER($P102),$P102&lt;&gt;0),EXTRA!DR102,'Hi-Z'!AZ102)</f>
        <v/>
      </c>
      <c r="AN102" s="290" t="str">
        <f t="shared" si="36"/>
        <v/>
      </c>
      <c r="AO102" s="315" t="str">
        <f>IF(AND(ISNUMBER($P102),$P102&lt;&gt;0),EXTRA!DT102,'Hi-Z'!BB102)</f>
        <v/>
      </c>
      <c r="AP102" s="292" t="str">
        <f t="shared" si="37"/>
        <v/>
      </c>
      <c r="AR102" s="330" t="str">
        <f>IF(AND(ISNUMBER($P102),$P102&lt;&gt;0),EXTRA!CZ102,'Hi-Z'!AH102)</f>
        <v/>
      </c>
      <c r="AT102" s="335" t="str">
        <f>IF(AND(ISNUMBER(AV102),AV102&lt;&gt;0),"",IF(AND(ISNUMBER($P102),$P102&lt;&gt;0),'Hi-Z-INPUT'!$K$7*'Hi-Z-INPUT'!$K$11,'Hi-Z'!AJ102))</f>
        <v/>
      </c>
      <c r="AU102" s="172"/>
      <c r="AV102" s="163"/>
      <c r="AW102" s="343"/>
      <c r="AY102" s="333" t="str">
        <f>IF(AND(ISNUMBER($P102),$P102&lt;&gt;0),EXTRA!DX102,'Hi-Z'!BF102)</f>
        <v/>
      </c>
      <c r="AZ102" s="334" t="str">
        <f t="shared" si="25"/>
        <v/>
      </c>
      <c r="BB102" s="332" t="str">
        <f>IF(AND(ISNUMBER($P102),$P102&lt;&gt;0),EXTRA!DO102,'Hi-Z'!AW102)</f>
        <v/>
      </c>
      <c r="BC102" s="347" t="str">
        <f t="shared" si="26"/>
        <v/>
      </c>
      <c r="BE102" s="348" t="str">
        <f t="shared" si="27"/>
        <v/>
      </c>
      <c r="BF102" s="328" t="str">
        <f t="shared" si="28"/>
        <v/>
      </c>
      <c r="BI102" s="480" t="str">
        <f t="shared" si="29"/>
        <v/>
      </c>
      <c r="BJ102" s="482" t="str">
        <f t="shared" si="30"/>
        <v/>
      </c>
    </row>
    <row r="103" spans="1:62">
      <c r="A103" s="45" t="str">
        <f>MATRIX!A103</f>
        <v>CROWN</v>
      </c>
      <c r="B103" s="317" t="str">
        <f>IF(MATRIX!B103&lt;&gt;0,MATRIX!B103,"-")</f>
        <v>Dci 2|1250N</v>
      </c>
      <c r="D103" s="142"/>
      <c r="E103" s="314" t="str">
        <f t="shared" si="23"/>
        <v/>
      </c>
      <c r="F103" s="379"/>
      <c r="G103" s="380" t="str">
        <f>'Hi-Z'!M103</f>
        <v/>
      </c>
      <c r="H103" s="478"/>
      <c r="I103" s="385"/>
      <c r="J103" s="479"/>
      <c r="K103" s="2"/>
      <c r="L103" s="385"/>
      <c r="M103" s="2"/>
      <c r="N103" s="385"/>
      <c r="O103" s="2"/>
      <c r="P103" s="466" t="str">
        <f t="shared" si="38"/>
        <v/>
      </c>
      <c r="Q103" s="384"/>
      <c r="R103" s="466" t="str">
        <f>IF(ISNUMBER(N103), N103, IF(ISNUMBER(G103), 'Hi-Z-INPUT'!$K$19, ""))</f>
        <v/>
      </c>
      <c r="S103" s="310"/>
      <c r="T103" s="171"/>
      <c r="U103" s="70" t="str">
        <f>IF(AND(ISNUMBER($P103),$P103&lt;&gt;0),EXTRA!CA103,'Hi-Z'!O103)</f>
        <v>-</v>
      </c>
      <c r="W103" s="327" t="str">
        <f>IF(AND(ISNUMBER($P103),$P103&lt;&gt;0),EXTRA!CC103,'Hi-Z'!Q103)</f>
        <v>-</v>
      </c>
      <c r="X103" s="328" t="str">
        <f t="shared" si="24"/>
        <v/>
      </c>
      <c r="Z103" s="66" t="str">
        <f>IF(AND(ISNUMBER($P103),$P103&lt;&gt;0),EXTRA!CH103,'Hi-Z'!T103)</f>
        <v/>
      </c>
      <c r="AA103" s="65" t="str">
        <f t="shared" si="31"/>
        <v/>
      </c>
      <c r="AB103" s="329" t="str">
        <f>IF(AND(ISNUMBER($P103),$P103&lt;&gt;0),EXTRA!CJ103,'Hi-Z'!V103)</f>
        <v/>
      </c>
      <c r="AC103" s="124" t="str">
        <f t="shared" si="32"/>
        <v/>
      </c>
      <c r="AE103" s="104" t="str">
        <f>IF(AND(ISNUMBER($P103),$P103&lt;&gt;0),EXTRA!CL103,'Hi-Z'!X103)</f>
        <v/>
      </c>
      <c r="AF103" s="44" t="str">
        <f t="shared" si="33"/>
        <v/>
      </c>
      <c r="AH103" s="85" t="str">
        <f>IF(AND(ISNUMBER($P103),$P103&lt;&gt;0),IF(MV&lt;200,EXTRA!CN103,EXTRA!CR103),IF(MV&lt;200,'Hi-Z'!Z103,'Hi-Z'!AD103))</f>
        <v/>
      </c>
      <c r="AI103" s="84" t="str">
        <f t="shared" si="34"/>
        <v/>
      </c>
      <c r="AJ103" s="322" t="str">
        <f>IF(AND(ISNUMBER($P103),$P103&lt;&gt;0),IF(MV&lt;200,EXTRA!CP103,EXTRA!CT103),IF(MV&lt;200,'Hi-Z'!AB103,'Hi-Z'!AF103))</f>
        <v/>
      </c>
      <c r="AK103" s="106" t="str">
        <f t="shared" si="35"/>
        <v/>
      </c>
      <c r="AM103" s="313" t="str">
        <f>IF(AND(ISNUMBER($P103),$P103&lt;&gt;0),EXTRA!DR103,'Hi-Z'!AZ103)</f>
        <v/>
      </c>
      <c r="AN103" s="290" t="str">
        <f t="shared" si="36"/>
        <v/>
      </c>
      <c r="AO103" s="315" t="str">
        <f>IF(AND(ISNUMBER($P103),$P103&lt;&gt;0),EXTRA!DT103,'Hi-Z'!BB103)</f>
        <v/>
      </c>
      <c r="AP103" s="292" t="str">
        <f t="shared" si="37"/>
        <v/>
      </c>
      <c r="AR103" s="330" t="str">
        <f>IF(AND(ISNUMBER($P103),$P103&lt;&gt;0),EXTRA!CZ103,'Hi-Z'!AH103)</f>
        <v/>
      </c>
      <c r="AT103" s="335" t="str">
        <f>IF(AND(ISNUMBER(AV103),AV103&lt;&gt;0),"",IF(AND(ISNUMBER($P103),$P103&lt;&gt;0),'Hi-Z-INPUT'!$K$7*'Hi-Z-INPUT'!$K$11,'Hi-Z'!AJ103))</f>
        <v/>
      </c>
      <c r="AU103" s="172"/>
      <c r="AV103" s="163"/>
      <c r="AW103" s="343"/>
      <c r="AY103" s="333" t="str">
        <f>IF(AND(ISNUMBER($P103),$P103&lt;&gt;0),EXTRA!DX103,'Hi-Z'!BF103)</f>
        <v/>
      </c>
      <c r="AZ103" s="334" t="str">
        <f t="shared" si="25"/>
        <v/>
      </c>
      <c r="BB103" s="332" t="str">
        <f>IF(AND(ISNUMBER($P103),$P103&lt;&gt;0),EXTRA!DO103,'Hi-Z'!AW103)</f>
        <v/>
      </c>
      <c r="BC103" s="347" t="str">
        <f t="shared" si="26"/>
        <v/>
      </c>
      <c r="BE103" s="348" t="str">
        <f t="shared" si="27"/>
        <v/>
      </c>
      <c r="BF103" s="328" t="str">
        <f t="shared" si="28"/>
        <v/>
      </c>
      <c r="BI103" s="480" t="str">
        <f t="shared" si="29"/>
        <v/>
      </c>
      <c r="BJ103" s="482" t="str">
        <f t="shared" si="30"/>
        <v/>
      </c>
    </row>
    <row r="104" spans="1:62">
      <c r="A104" s="45" t="str">
        <f>MATRIX!A104</f>
        <v>CROWN</v>
      </c>
      <c r="B104" s="317" t="str">
        <f>IF(MATRIX!B104&lt;&gt;0,MATRIX!B104,"-")</f>
        <v>Dci 4|1250N</v>
      </c>
      <c r="D104" s="142"/>
      <c r="E104" s="314" t="str">
        <f t="shared" ref="E104:E132" si="39">IF(OR(ISBLANK(D104),NOT(ISNUMBER(D104))),"",ES)</f>
        <v/>
      </c>
      <c r="F104" s="379"/>
      <c r="G104" s="380" t="str">
        <f>'Hi-Z'!M104</f>
        <v/>
      </c>
      <c r="H104" s="478"/>
      <c r="I104" s="385"/>
      <c r="J104" s="479"/>
      <c r="K104" s="2"/>
      <c r="L104" s="385"/>
      <c r="M104" s="2"/>
      <c r="N104" s="385"/>
      <c r="O104" s="2"/>
      <c r="P104" s="466" t="str">
        <f t="shared" si="38"/>
        <v/>
      </c>
      <c r="Q104" s="384"/>
      <c r="R104" s="466" t="str">
        <f>IF(ISNUMBER(N104), N104, IF(ISNUMBER(G104), 'Hi-Z-INPUT'!$K$19, ""))</f>
        <v/>
      </c>
      <c r="S104" s="310"/>
      <c r="T104" s="171"/>
      <c r="U104" s="70" t="str">
        <f>IF(AND(ISNUMBER($P104),$P104&lt;&gt;0),EXTRA!CA104,'Hi-Z'!O104)</f>
        <v>-</v>
      </c>
      <c r="W104" s="327" t="str">
        <f>IF(AND(ISNUMBER($P104),$P104&lt;&gt;0),EXTRA!CC104,'Hi-Z'!Q104)</f>
        <v>-</v>
      </c>
      <c r="X104" s="328" t="str">
        <f t="shared" ref="X104:X132" si="40">IF(ISNUMBER(W104),KP,"")</f>
        <v/>
      </c>
      <c r="Z104" s="66" t="str">
        <f>IF(AND(ISNUMBER($P104),$P104&lt;&gt;0),EXTRA!CH104,'Hi-Z'!T104)</f>
        <v/>
      </c>
      <c r="AA104" s="65" t="str">
        <f t="shared" si="31"/>
        <v/>
      </c>
      <c r="AB104" s="329" t="str">
        <f>IF(AND(ISNUMBER($P104),$P104&lt;&gt;0),EXTRA!CJ104,'Hi-Z'!V104)</f>
        <v/>
      </c>
      <c r="AC104" s="124" t="str">
        <f t="shared" si="32"/>
        <v/>
      </c>
      <c r="AE104" s="104" t="str">
        <f>IF(AND(ISNUMBER($P104),$P104&lt;&gt;0),EXTRA!CL104,'Hi-Z'!X104)</f>
        <v/>
      </c>
      <c r="AF104" s="44" t="str">
        <f t="shared" si="33"/>
        <v/>
      </c>
      <c r="AH104" s="85" t="str">
        <f>IF(AND(ISNUMBER($P104),$P104&lt;&gt;0),IF(MV&lt;200,EXTRA!CN104,EXTRA!CR104),IF(MV&lt;200,'Hi-Z'!Z104,'Hi-Z'!AD104))</f>
        <v/>
      </c>
      <c r="AI104" s="84" t="str">
        <f t="shared" si="34"/>
        <v/>
      </c>
      <c r="AJ104" s="322" t="str">
        <f>IF(AND(ISNUMBER($P104),$P104&lt;&gt;0),IF(MV&lt;200,EXTRA!CP104,EXTRA!CT104),IF(MV&lt;200,'Hi-Z'!AB104,'Hi-Z'!AF104))</f>
        <v/>
      </c>
      <c r="AK104" s="106" t="str">
        <f t="shared" si="35"/>
        <v/>
      </c>
      <c r="AM104" s="313" t="str">
        <f>IF(AND(ISNUMBER($P104),$P104&lt;&gt;0),EXTRA!DR104,'Hi-Z'!AZ104)</f>
        <v/>
      </c>
      <c r="AN104" s="290" t="str">
        <f t="shared" si="36"/>
        <v/>
      </c>
      <c r="AO104" s="315" t="str">
        <f>IF(AND(ISNUMBER($P104),$P104&lt;&gt;0),EXTRA!DT104,'Hi-Z'!BB104)</f>
        <v/>
      </c>
      <c r="AP104" s="292" t="str">
        <f t="shared" si="37"/>
        <v/>
      </c>
      <c r="AR104" s="330" t="str">
        <f>IF(AND(ISNUMBER($P104),$P104&lt;&gt;0),EXTRA!CZ104,'Hi-Z'!AH104)</f>
        <v/>
      </c>
      <c r="AT104" s="335" t="str">
        <f>IF(AND(ISNUMBER(AV104),AV104&lt;&gt;0),"",IF(AND(ISNUMBER($P104),$P104&lt;&gt;0),'Hi-Z-INPUT'!$K$7*'Hi-Z-INPUT'!$K$11,'Hi-Z'!AJ104))</f>
        <v/>
      </c>
      <c r="AU104" s="172"/>
      <c r="AV104" s="163"/>
      <c r="AW104" s="343"/>
      <c r="AY104" s="333" t="str">
        <f>IF(AND(ISNUMBER($P104),$P104&lt;&gt;0),EXTRA!DX104,'Hi-Z'!BF104)</f>
        <v/>
      </c>
      <c r="AZ104" s="334" t="str">
        <f t="shared" ref="AZ104:AZ132" si="41">IF(ISNUMBER(AY104),ES,"")</f>
        <v/>
      </c>
      <c r="BB104" s="332" t="str">
        <f>IF(AND(ISNUMBER($P104),$P104&lt;&gt;0),EXTRA!DO104,'Hi-Z'!AW104)</f>
        <v/>
      </c>
      <c r="BC104" s="347" t="str">
        <f t="shared" ref="BC104:BC132" si="42">IF(ISNUMBER(BB104),ES,"")</f>
        <v/>
      </c>
      <c r="BE104" s="348" t="str">
        <f t="shared" ref="BE104:BE132" si="43">IF(OR(ISNUMBER(AY104),AND(ISNUMBER(P104),P104&lt;&gt;0)),IF(ISNUMBER(AY104+BB104),AY104+BB104,"n/a"),"")</f>
        <v/>
      </c>
      <c r="BF104" s="328" t="str">
        <f t="shared" ref="BF104:BF132" si="44">IF(ISNUMBER(BE104),ES,"")</f>
        <v/>
      </c>
      <c r="BI104" s="480" t="str">
        <f t="shared" si="29"/>
        <v/>
      </c>
      <c r="BJ104" s="482" t="str">
        <f t="shared" ref="BJ104:BJ132" si="45">IF(ISNUMBER(BI104),ES,"")</f>
        <v/>
      </c>
    </row>
    <row r="105" spans="1:62">
      <c r="A105" s="45" t="str">
        <f>MATRIX!A105</f>
        <v>CROWN</v>
      </c>
      <c r="B105" s="317" t="str">
        <f>IF(MATRIX!B105&lt;&gt;0,MATRIX!B105,"-")</f>
        <v>CDi 2|300</v>
      </c>
      <c r="D105" s="142"/>
      <c r="E105" s="314" t="str">
        <f t="shared" si="39"/>
        <v/>
      </c>
      <c r="F105" s="379"/>
      <c r="G105" s="380" t="str">
        <f>'Hi-Z'!M105</f>
        <v/>
      </c>
      <c r="H105" s="478"/>
      <c r="I105" s="385"/>
      <c r="J105" s="479"/>
      <c r="K105" s="2"/>
      <c r="L105" s="385"/>
      <c r="M105" s="2"/>
      <c r="N105" s="385"/>
      <c r="O105" s="2"/>
      <c r="P105" s="466" t="str">
        <f t="shared" si="38"/>
        <v/>
      </c>
      <c r="Q105" s="384"/>
      <c r="R105" s="466" t="str">
        <f>IF(ISNUMBER(N105), N105, IF(ISNUMBER(G105), 'Hi-Z-INPUT'!$K$19, ""))</f>
        <v/>
      </c>
      <c r="S105" s="310"/>
      <c r="T105" s="171"/>
      <c r="U105" s="70" t="str">
        <f>IF(AND(ISNUMBER($P105),$P105&lt;&gt;0),EXTRA!CA105,'Hi-Z'!O105)</f>
        <v>-</v>
      </c>
      <c r="W105" s="327" t="str">
        <f>IF(AND(ISNUMBER($P105),$P105&lt;&gt;0),EXTRA!CC105,'Hi-Z'!Q105)</f>
        <v>-</v>
      </c>
      <c r="X105" s="328" t="str">
        <f t="shared" si="40"/>
        <v/>
      </c>
      <c r="Z105" s="66" t="str">
        <f>IF(AND(ISNUMBER($P105),$P105&lt;&gt;0),EXTRA!CH105,'Hi-Z'!T105)</f>
        <v/>
      </c>
      <c r="AA105" s="65" t="str">
        <f t="shared" si="31"/>
        <v/>
      </c>
      <c r="AB105" s="329" t="str">
        <f>IF(AND(ISNUMBER($P105),$P105&lt;&gt;0),EXTRA!CJ105,'Hi-Z'!V105)</f>
        <v/>
      </c>
      <c r="AC105" s="124" t="str">
        <f t="shared" si="32"/>
        <v/>
      </c>
      <c r="AE105" s="104" t="str">
        <f>IF(AND(ISNUMBER($P105),$P105&lt;&gt;0),EXTRA!CL105,'Hi-Z'!X105)</f>
        <v/>
      </c>
      <c r="AF105" s="44" t="str">
        <f t="shared" si="33"/>
        <v/>
      </c>
      <c r="AH105" s="85" t="str">
        <f>IF(AND(ISNUMBER($P105),$P105&lt;&gt;0),IF(MV&lt;200,EXTRA!CN105,EXTRA!CR105),IF(MV&lt;200,'Hi-Z'!Z105,'Hi-Z'!AD105))</f>
        <v/>
      </c>
      <c r="AI105" s="84" t="str">
        <f t="shared" si="34"/>
        <v/>
      </c>
      <c r="AJ105" s="322" t="str">
        <f>IF(AND(ISNUMBER($P105),$P105&lt;&gt;0),IF(MV&lt;200,EXTRA!CP105,EXTRA!CT105),IF(MV&lt;200,'Hi-Z'!AB105,'Hi-Z'!AF105))</f>
        <v/>
      </c>
      <c r="AK105" s="106" t="str">
        <f t="shared" si="35"/>
        <v/>
      </c>
      <c r="AM105" s="313" t="str">
        <f>IF(AND(ISNUMBER($P105),$P105&lt;&gt;0),EXTRA!DR105,'Hi-Z'!AZ105)</f>
        <v/>
      </c>
      <c r="AN105" s="290" t="str">
        <f t="shared" si="36"/>
        <v/>
      </c>
      <c r="AO105" s="315" t="str">
        <f>IF(AND(ISNUMBER($P105),$P105&lt;&gt;0),EXTRA!DT105,'Hi-Z'!BB105)</f>
        <v/>
      </c>
      <c r="AP105" s="292" t="str">
        <f t="shared" si="37"/>
        <v/>
      </c>
      <c r="AR105" s="330" t="str">
        <f>IF(AND(ISNUMBER($P105),$P105&lt;&gt;0),EXTRA!CZ105,'Hi-Z'!AH105)</f>
        <v/>
      </c>
      <c r="AT105" s="335" t="str">
        <f>IF(AND(ISNUMBER(AV105),AV105&lt;&gt;0),"",IF(AND(ISNUMBER($P105),$P105&lt;&gt;0),'Hi-Z-INPUT'!$K$7*'Hi-Z-INPUT'!$K$11,'Hi-Z'!AJ105))</f>
        <v/>
      </c>
      <c r="AU105" s="172"/>
      <c r="AV105" s="163"/>
      <c r="AW105" s="343"/>
      <c r="AY105" s="333" t="str">
        <f>IF(AND(ISNUMBER($P105),$P105&lt;&gt;0),EXTRA!DX105,'Hi-Z'!BF105)</f>
        <v/>
      </c>
      <c r="AZ105" s="334" t="str">
        <f t="shared" si="41"/>
        <v/>
      </c>
      <c r="BB105" s="332" t="str">
        <f>IF(AND(ISNUMBER($P105),$P105&lt;&gt;0),EXTRA!DO105,'Hi-Z'!AW105)</f>
        <v/>
      </c>
      <c r="BC105" s="347" t="str">
        <f t="shared" si="42"/>
        <v/>
      </c>
      <c r="BE105" s="348" t="str">
        <f t="shared" si="43"/>
        <v/>
      </c>
      <c r="BF105" s="328" t="str">
        <f t="shared" si="44"/>
        <v/>
      </c>
      <c r="BI105" s="480" t="str">
        <f t="shared" si="29"/>
        <v/>
      </c>
      <c r="BJ105" s="482" t="str">
        <f t="shared" si="45"/>
        <v/>
      </c>
    </row>
    <row r="106" spans="1:62">
      <c r="A106" s="45" t="str">
        <f>MATRIX!A106</f>
        <v>CROWN</v>
      </c>
      <c r="B106" s="317" t="str">
        <f>IF(MATRIX!B106&lt;&gt;0,MATRIX!B106,"-")</f>
        <v>CDi 4|300</v>
      </c>
      <c r="D106" s="142"/>
      <c r="E106" s="314" t="str">
        <f t="shared" si="39"/>
        <v/>
      </c>
      <c r="F106" s="379"/>
      <c r="G106" s="380" t="str">
        <f>'Hi-Z'!M106</f>
        <v/>
      </c>
      <c r="H106" s="478"/>
      <c r="I106" s="385"/>
      <c r="J106" s="479"/>
      <c r="K106" s="2"/>
      <c r="L106" s="385"/>
      <c r="M106" s="2"/>
      <c r="N106" s="385"/>
      <c r="O106" s="2"/>
      <c r="P106" s="466" t="str">
        <f t="shared" si="38"/>
        <v/>
      </c>
      <c r="Q106" s="384"/>
      <c r="R106" s="466" t="str">
        <f>IF(ISNUMBER(N106), N106, IF(ISNUMBER(G106), 'Hi-Z-INPUT'!$K$19, ""))</f>
        <v/>
      </c>
      <c r="S106" s="310"/>
      <c r="T106" s="171"/>
      <c r="U106" s="70" t="str">
        <f>IF(AND(ISNUMBER($P106),$P106&lt;&gt;0),EXTRA!CA106,'Hi-Z'!O106)</f>
        <v>-</v>
      </c>
      <c r="W106" s="327" t="str">
        <f>IF(AND(ISNUMBER($P106),$P106&lt;&gt;0),EXTRA!CC106,'Hi-Z'!Q106)</f>
        <v>-</v>
      </c>
      <c r="X106" s="328" t="str">
        <f t="shared" si="40"/>
        <v/>
      </c>
      <c r="Z106" s="66" t="str">
        <f>IF(AND(ISNUMBER($P106),$P106&lt;&gt;0),EXTRA!CH106,'Hi-Z'!T106)</f>
        <v/>
      </c>
      <c r="AA106" s="65" t="str">
        <f t="shared" si="31"/>
        <v/>
      </c>
      <c r="AB106" s="329" t="str">
        <f>IF(AND(ISNUMBER($P106),$P106&lt;&gt;0),EXTRA!CJ106,'Hi-Z'!V106)</f>
        <v/>
      </c>
      <c r="AC106" s="124" t="str">
        <f t="shared" si="32"/>
        <v/>
      </c>
      <c r="AE106" s="104" t="str">
        <f>IF(AND(ISNUMBER($P106),$P106&lt;&gt;0),EXTRA!CL106,'Hi-Z'!X106)</f>
        <v/>
      </c>
      <c r="AF106" s="44" t="str">
        <f t="shared" si="33"/>
        <v/>
      </c>
      <c r="AH106" s="85" t="str">
        <f>IF(AND(ISNUMBER($P106),$P106&lt;&gt;0),IF(MV&lt;200,EXTRA!CN106,EXTRA!CR106),IF(MV&lt;200,'Hi-Z'!Z106,'Hi-Z'!AD106))</f>
        <v/>
      </c>
      <c r="AI106" s="84" t="str">
        <f t="shared" si="34"/>
        <v/>
      </c>
      <c r="AJ106" s="322" t="str">
        <f>IF(AND(ISNUMBER($P106),$P106&lt;&gt;0),IF(MV&lt;200,EXTRA!CP106,EXTRA!CT106),IF(MV&lt;200,'Hi-Z'!AB106,'Hi-Z'!AF106))</f>
        <v/>
      </c>
      <c r="AK106" s="106" t="str">
        <f t="shared" si="35"/>
        <v/>
      </c>
      <c r="AM106" s="313" t="str">
        <f>IF(AND(ISNUMBER($P106),$P106&lt;&gt;0),EXTRA!DR106,'Hi-Z'!AZ106)</f>
        <v/>
      </c>
      <c r="AN106" s="290" t="str">
        <f t="shared" si="36"/>
        <v/>
      </c>
      <c r="AO106" s="315" t="str">
        <f>IF(AND(ISNUMBER($P106),$P106&lt;&gt;0),EXTRA!DT106,'Hi-Z'!BB106)</f>
        <v/>
      </c>
      <c r="AP106" s="292" t="str">
        <f t="shared" si="37"/>
        <v/>
      </c>
      <c r="AR106" s="330" t="str">
        <f>IF(AND(ISNUMBER($P106),$P106&lt;&gt;0),EXTRA!CZ106,'Hi-Z'!AH106)</f>
        <v/>
      </c>
      <c r="AT106" s="335" t="str">
        <f>IF(AND(ISNUMBER(AV106),AV106&lt;&gt;0),"",IF(AND(ISNUMBER($P106),$P106&lt;&gt;0),'Hi-Z-INPUT'!$K$7*'Hi-Z-INPUT'!$K$11,'Hi-Z'!AJ106))</f>
        <v/>
      </c>
      <c r="AU106" s="172"/>
      <c r="AV106" s="163"/>
      <c r="AW106" s="343"/>
      <c r="AY106" s="333" t="str">
        <f>IF(AND(ISNUMBER($P106),$P106&lt;&gt;0),EXTRA!DX106,'Hi-Z'!BF106)</f>
        <v/>
      </c>
      <c r="AZ106" s="334" t="str">
        <f t="shared" si="41"/>
        <v/>
      </c>
      <c r="BB106" s="332" t="str">
        <f>IF(AND(ISNUMBER($P106),$P106&lt;&gt;0),EXTRA!DO106,'Hi-Z'!AW106)</f>
        <v/>
      </c>
      <c r="BC106" s="347" t="str">
        <f t="shared" si="42"/>
        <v/>
      </c>
      <c r="BE106" s="348" t="str">
        <f t="shared" si="43"/>
        <v/>
      </c>
      <c r="BF106" s="328" t="str">
        <f t="shared" si="44"/>
        <v/>
      </c>
      <c r="BI106" s="480" t="str">
        <f t="shared" si="29"/>
        <v/>
      </c>
      <c r="BJ106" s="482" t="str">
        <f t="shared" si="45"/>
        <v/>
      </c>
    </row>
    <row r="107" spans="1:62">
      <c r="A107" s="45" t="str">
        <f>MATRIX!A107</f>
        <v>CROWN</v>
      </c>
      <c r="B107" s="317" t="str">
        <f>IF(MATRIX!B107&lt;&gt;0,MATRIX!B107,"-")</f>
        <v>CDi 2|600</v>
      </c>
      <c r="D107" s="142"/>
      <c r="E107" s="314" t="str">
        <f t="shared" si="39"/>
        <v/>
      </c>
      <c r="F107" s="379"/>
      <c r="G107" s="380" t="str">
        <f>'Hi-Z'!M107</f>
        <v/>
      </c>
      <c r="H107" s="478"/>
      <c r="I107" s="385"/>
      <c r="J107" s="479"/>
      <c r="K107" s="2"/>
      <c r="L107" s="385"/>
      <c r="M107" s="2"/>
      <c r="N107" s="385"/>
      <c r="O107" s="2"/>
      <c r="P107" s="466" t="str">
        <f t="shared" si="38"/>
        <v/>
      </c>
      <c r="Q107" s="384"/>
      <c r="R107" s="466" t="str">
        <f>IF(ISNUMBER(N107), N107, IF(ISNUMBER(G107), 'Hi-Z-INPUT'!$K$19, ""))</f>
        <v/>
      </c>
      <c r="S107" s="310"/>
      <c r="T107" s="171"/>
      <c r="U107" s="70" t="str">
        <f>IF(AND(ISNUMBER($P107),$P107&lt;&gt;0),EXTRA!CA107,'Hi-Z'!O107)</f>
        <v>-</v>
      </c>
      <c r="W107" s="327" t="str">
        <f>IF(AND(ISNUMBER($P107),$P107&lt;&gt;0),EXTRA!CC107,'Hi-Z'!Q107)</f>
        <v>-</v>
      </c>
      <c r="X107" s="328" t="str">
        <f t="shared" si="40"/>
        <v/>
      </c>
      <c r="Z107" s="66" t="str">
        <f>IF(AND(ISNUMBER($P107),$P107&lt;&gt;0),EXTRA!CH107,'Hi-Z'!T107)</f>
        <v/>
      </c>
      <c r="AA107" s="65" t="str">
        <f t="shared" si="31"/>
        <v/>
      </c>
      <c r="AB107" s="329" t="str">
        <f>IF(AND(ISNUMBER($P107),$P107&lt;&gt;0),EXTRA!CJ107,'Hi-Z'!V107)</f>
        <v/>
      </c>
      <c r="AC107" s="124" t="str">
        <f t="shared" si="32"/>
        <v/>
      </c>
      <c r="AE107" s="104" t="str">
        <f>IF(AND(ISNUMBER($P107),$P107&lt;&gt;0),EXTRA!CL107,'Hi-Z'!X107)</f>
        <v/>
      </c>
      <c r="AF107" s="44" t="str">
        <f t="shared" si="33"/>
        <v/>
      </c>
      <c r="AH107" s="85" t="str">
        <f>IF(AND(ISNUMBER($P107),$P107&lt;&gt;0),IF(MV&lt;200,EXTRA!CN107,EXTRA!CR107),IF(MV&lt;200,'Hi-Z'!Z107,'Hi-Z'!AD107))</f>
        <v/>
      </c>
      <c r="AI107" s="84" t="str">
        <f t="shared" si="34"/>
        <v/>
      </c>
      <c r="AJ107" s="322" t="str">
        <f>IF(AND(ISNUMBER($P107),$P107&lt;&gt;0),IF(MV&lt;200,EXTRA!CP107,EXTRA!CT107),IF(MV&lt;200,'Hi-Z'!AB107,'Hi-Z'!AF107))</f>
        <v/>
      </c>
      <c r="AK107" s="106" t="str">
        <f t="shared" si="35"/>
        <v/>
      </c>
      <c r="AM107" s="313" t="str">
        <f>IF(AND(ISNUMBER($P107),$P107&lt;&gt;0),EXTRA!DR107,'Hi-Z'!AZ107)</f>
        <v/>
      </c>
      <c r="AN107" s="290" t="str">
        <f t="shared" si="36"/>
        <v/>
      </c>
      <c r="AO107" s="315" t="str">
        <f>IF(AND(ISNUMBER($P107),$P107&lt;&gt;0),EXTRA!DT107,'Hi-Z'!BB107)</f>
        <v/>
      </c>
      <c r="AP107" s="292" t="str">
        <f t="shared" si="37"/>
        <v/>
      </c>
      <c r="AR107" s="330" t="str">
        <f>IF(AND(ISNUMBER($P107),$P107&lt;&gt;0),EXTRA!CZ107,'Hi-Z'!AH107)</f>
        <v/>
      </c>
      <c r="AT107" s="335" t="str">
        <f>IF(AND(ISNUMBER(AV107),AV107&lt;&gt;0),"",IF(AND(ISNUMBER($P107),$P107&lt;&gt;0),'Hi-Z-INPUT'!$K$7*'Hi-Z-INPUT'!$K$11,'Hi-Z'!AJ107))</f>
        <v/>
      </c>
      <c r="AU107" s="172"/>
      <c r="AV107" s="163"/>
      <c r="AW107" s="343"/>
      <c r="AY107" s="333" t="str">
        <f>IF(AND(ISNUMBER($P107),$P107&lt;&gt;0),EXTRA!DX107,'Hi-Z'!BF107)</f>
        <v/>
      </c>
      <c r="AZ107" s="334" t="str">
        <f t="shared" si="41"/>
        <v/>
      </c>
      <c r="BB107" s="332" t="str">
        <f>IF(AND(ISNUMBER($P107),$P107&lt;&gt;0),EXTRA!DO107,'Hi-Z'!AW107)</f>
        <v/>
      </c>
      <c r="BC107" s="347" t="str">
        <f t="shared" si="42"/>
        <v/>
      </c>
      <c r="BE107" s="348" t="str">
        <f t="shared" si="43"/>
        <v/>
      </c>
      <c r="BF107" s="328" t="str">
        <f t="shared" si="44"/>
        <v/>
      </c>
      <c r="BI107" s="480" t="str">
        <f t="shared" si="29"/>
        <v/>
      </c>
      <c r="BJ107" s="482" t="str">
        <f t="shared" si="45"/>
        <v/>
      </c>
    </row>
    <row r="108" spans="1:62">
      <c r="A108" s="45" t="str">
        <f>MATRIX!A108</f>
        <v>CROWN</v>
      </c>
      <c r="B108" s="317" t="str">
        <f>IF(MATRIX!B108&lt;&gt;0,MATRIX!B108,"-")</f>
        <v>CDi 4|600</v>
      </c>
      <c r="D108" s="142"/>
      <c r="E108" s="314" t="str">
        <f t="shared" si="39"/>
        <v/>
      </c>
      <c r="F108" s="379"/>
      <c r="G108" s="380" t="str">
        <f>'Hi-Z'!M108</f>
        <v/>
      </c>
      <c r="H108" s="478"/>
      <c r="I108" s="385"/>
      <c r="J108" s="479"/>
      <c r="K108" s="2"/>
      <c r="L108" s="385"/>
      <c r="M108" s="2"/>
      <c r="N108" s="385"/>
      <c r="O108" s="2"/>
      <c r="P108" s="466" t="str">
        <f t="shared" si="38"/>
        <v/>
      </c>
      <c r="Q108" s="384"/>
      <c r="R108" s="466" t="str">
        <f>IF(ISNUMBER(N108), N108, IF(ISNUMBER(G108), 'Hi-Z-INPUT'!$K$19, ""))</f>
        <v/>
      </c>
      <c r="S108" s="310"/>
      <c r="T108" s="171"/>
      <c r="U108" s="70" t="str">
        <f>IF(AND(ISNUMBER($P108),$P108&lt;&gt;0),EXTRA!CA108,'Hi-Z'!O108)</f>
        <v>-</v>
      </c>
      <c r="W108" s="327" t="str">
        <f>IF(AND(ISNUMBER($P108),$P108&lt;&gt;0),EXTRA!CC108,'Hi-Z'!Q108)</f>
        <v>-</v>
      </c>
      <c r="X108" s="328" t="str">
        <f t="shared" si="40"/>
        <v/>
      </c>
      <c r="Z108" s="66" t="str">
        <f>IF(AND(ISNUMBER($P108),$P108&lt;&gt;0),EXTRA!CH108,'Hi-Z'!T108)</f>
        <v/>
      </c>
      <c r="AA108" s="65" t="str">
        <f t="shared" si="31"/>
        <v/>
      </c>
      <c r="AB108" s="329" t="str">
        <f>IF(AND(ISNUMBER($P108),$P108&lt;&gt;0),EXTRA!CJ108,'Hi-Z'!V108)</f>
        <v/>
      </c>
      <c r="AC108" s="124" t="str">
        <f t="shared" si="32"/>
        <v/>
      </c>
      <c r="AE108" s="104" t="str">
        <f>IF(AND(ISNUMBER($P108),$P108&lt;&gt;0),EXTRA!CL108,'Hi-Z'!X108)</f>
        <v/>
      </c>
      <c r="AF108" s="44" t="str">
        <f t="shared" si="33"/>
        <v/>
      </c>
      <c r="AH108" s="85" t="str">
        <f>IF(AND(ISNUMBER($P108),$P108&lt;&gt;0),IF(MV&lt;200,EXTRA!CN108,EXTRA!CR108),IF(MV&lt;200,'Hi-Z'!Z108,'Hi-Z'!AD108))</f>
        <v/>
      </c>
      <c r="AI108" s="84" t="str">
        <f t="shared" si="34"/>
        <v/>
      </c>
      <c r="AJ108" s="322" t="str">
        <f>IF(AND(ISNUMBER($P108),$P108&lt;&gt;0),IF(MV&lt;200,EXTRA!CP108,EXTRA!CT108),IF(MV&lt;200,'Hi-Z'!AB108,'Hi-Z'!AF108))</f>
        <v/>
      </c>
      <c r="AK108" s="106" t="str">
        <f t="shared" si="35"/>
        <v/>
      </c>
      <c r="AM108" s="313" t="str">
        <f>IF(AND(ISNUMBER($P108),$P108&lt;&gt;0),EXTRA!DR108,'Hi-Z'!AZ108)</f>
        <v/>
      </c>
      <c r="AN108" s="290" t="str">
        <f t="shared" si="36"/>
        <v/>
      </c>
      <c r="AO108" s="315" t="str">
        <f>IF(AND(ISNUMBER($P108),$P108&lt;&gt;0),EXTRA!DT108,'Hi-Z'!BB108)</f>
        <v/>
      </c>
      <c r="AP108" s="292" t="str">
        <f t="shared" si="37"/>
        <v/>
      </c>
      <c r="AR108" s="330" t="str">
        <f>IF(AND(ISNUMBER($P108),$P108&lt;&gt;0),EXTRA!CZ108,'Hi-Z'!AH108)</f>
        <v/>
      </c>
      <c r="AT108" s="335" t="str">
        <f>IF(AND(ISNUMBER(AV108),AV108&lt;&gt;0),"",IF(AND(ISNUMBER($P108),$P108&lt;&gt;0),'Hi-Z-INPUT'!$K$7*'Hi-Z-INPUT'!$K$11,'Hi-Z'!AJ108))</f>
        <v/>
      </c>
      <c r="AU108" s="172"/>
      <c r="AV108" s="163"/>
      <c r="AW108" s="343"/>
      <c r="AY108" s="333" t="str">
        <f>IF(AND(ISNUMBER($P108),$P108&lt;&gt;0),EXTRA!DX108,'Hi-Z'!BF108)</f>
        <v/>
      </c>
      <c r="AZ108" s="334" t="str">
        <f t="shared" si="41"/>
        <v/>
      </c>
      <c r="BB108" s="332" t="str">
        <f>IF(AND(ISNUMBER($P108),$P108&lt;&gt;0),EXTRA!DO108,'Hi-Z'!AW108)</f>
        <v/>
      </c>
      <c r="BC108" s="347" t="str">
        <f t="shared" si="42"/>
        <v/>
      </c>
      <c r="BE108" s="348" t="str">
        <f t="shared" si="43"/>
        <v/>
      </c>
      <c r="BF108" s="328" t="str">
        <f t="shared" si="44"/>
        <v/>
      </c>
      <c r="BI108" s="480" t="str">
        <f t="shared" si="29"/>
        <v/>
      </c>
      <c r="BJ108" s="482" t="str">
        <f t="shared" si="45"/>
        <v/>
      </c>
    </row>
    <row r="109" spans="1:62">
      <c r="A109" s="45" t="str">
        <f>MATRIX!A109</f>
        <v>CROWN</v>
      </c>
      <c r="B109" s="317" t="str">
        <f>IF(MATRIX!B109&lt;&gt;0,MATRIX!B109,"-")</f>
        <v>CDi 2|1200</v>
      </c>
      <c r="D109" s="142"/>
      <c r="E109" s="314" t="str">
        <f t="shared" si="39"/>
        <v/>
      </c>
      <c r="F109" s="379"/>
      <c r="G109" s="380" t="str">
        <f>'Hi-Z'!M109</f>
        <v/>
      </c>
      <c r="H109" s="478"/>
      <c r="I109" s="385"/>
      <c r="J109" s="479"/>
      <c r="K109" s="2"/>
      <c r="L109" s="385"/>
      <c r="M109" s="2"/>
      <c r="N109" s="385"/>
      <c r="O109" s="2"/>
      <c r="P109" s="466" t="str">
        <f t="shared" si="38"/>
        <v/>
      </c>
      <c r="Q109" s="384"/>
      <c r="R109" s="466" t="str">
        <f>IF(ISNUMBER(N109), N109, IF(ISNUMBER(G109), 'Hi-Z-INPUT'!$K$19, ""))</f>
        <v/>
      </c>
      <c r="S109" s="310"/>
      <c r="T109" s="171"/>
      <c r="U109" s="70" t="str">
        <f>IF(AND(ISNUMBER($P109),$P109&lt;&gt;0),EXTRA!CA109,'Hi-Z'!O109)</f>
        <v>-</v>
      </c>
      <c r="W109" s="327" t="str">
        <f>IF(AND(ISNUMBER($P109),$P109&lt;&gt;0),EXTRA!CC109,'Hi-Z'!Q109)</f>
        <v>-</v>
      </c>
      <c r="X109" s="328" t="str">
        <f t="shared" si="40"/>
        <v/>
      </c>
      <c r="Z109" s="66" t="str">
        <f>IF(AND(ISNUMBER($P109),$P109&lt;&gt;0),EXTRA!CH109,'Hi-Z'!T109)</f>
        <v/>
      </c>
      <c r="AA109" s="65" t="str">
        <f t="shared" si="31"/>
        <v/>
      </c>
      <c r="AB109" s="329" t="str">
        <f>IF(AND(ISNUMBER($P109),$P109&lt;&gt;0),EXTRA!CJ109,'Hi-Z'!V109)</f>
        <v/>
      </c>
      <c r="AC109" s="124" t="str">
        <f t="shared" si="32"/>
        <v/>
      </c>
      <c r="AE109" s="104" t="str">
        <f>IF(AND(ISNUMBER($P109),$P109&lt;&gt;0),EXTRA!CL109,'Hi-Z'!X109)</f>
        <v/>
      </c>
      <c r="AF109" s="44" t="str">
        <f t="shared" si="33"/>
        <v/>
      </c>
      <c r="AH109" s="85" t="str">
        <f>IF(AND(ISNUMBER($P109),$P109&lt;&gt;0),IF(MV&lt;200,EXTRA!CN109,EXTRA!CR109),IF(MV&lt;200,'Hi-Z'!Z109,'Hi-Z'!AD109))</f>
        <v/>
      </c>
      <c r="AI109" s="84" t="str">
        <f t="shared" si="34"/>
        <v/>
      </c>
      <c r="AJ109" s="322" t="str">
        <f>IF(AND(ISNUMBER($P109),$P109&lt;&gt;0),IF(MV&lt;200,EXTRA!CP109,EXTRA!CT109),IF(MV&lt;200,'Hi-Z'!AB109,'Hi-Z'!AF109))</f>
        <v/>
      </c>
      <c r="AK109" s="106" t="str">
        <f t="shared" si="35"/>
        <v/>
      </c>
      <c r="AM109" s="313" t="str">
        <f>IF(AND(ISNUMBER($P109),$P109&lt;&gt;0),EXTRA!DR109,'Hi-Z'!AZ109)</f>
        <v/>
      </c>
      <c r="AN109" s="290" t="str">
        <f t="shared" si="36"/>
        <v/>
      </c>
      <c r="AO109" s="315" t="str">
        <f>IF(AND(ISNUMBER($P109),$P109&lt;&gt;0),EXTRA!DT109,'Hi-Z'!BB109)</f>
        <v/>
      </c>
      <c r="AP109" s="292" t="str">
        <f t="shared" si="37"/>
        <v/>
      </c>
      <c r="AR109" s="330" t="str">
        <f>IF(AND(ISNUMBER($P109),$P109&lt;&gt;0),EXTRA!CZ109,'Hi-Z'!AH109)</f>
        <v/>
      </c>
      <c r="AT109" s="335" t="str">
        <f>IF(AND(ISNUMBER(AV109),AV109&lt;&gt;0),"",IF(AND(ISNUMBER($P109),$P109&lt;&gt;0),'Hi-Z-INPUT'!$K$7*'Hi-Z-INPUT'!$K$11,'Hi-Z'!AJ109))</f>
        <v/>
      </c>
      <c r="AU109" s="172"/>
      <c r="AV109" s="163"/>
      <c r="AW109" s="343"/>
      <c r="AY109" s="333" t="str">
        <f>IF(AND(ISNUMBER($P109),$P109&lt;&gt;0),EXTRA!DX109,'Hi-Z'!BF109)</f>
        <v/>
      </c>
      <c r="AZ109" s="334" t="str">
        <f t="shared" si="41"/>
        <v/>
      </c>
      <c r="BB109" s="332" t="str">
        <f>IF(AND(ISNUMBER($P109),$P109&lt;&gt;0),EXTRA!DO109,'Hi-Z'!AW109)</f>
        <v/>
      </c>
      <c r="BC109" s="347" t="str">
        <f t="shared" si="42"/>
        <v/>
      </c>
      <c r="BE109" s="348" t="str">
        <f t="shared" si="43"/>
        <v/>
      </c>
      <c r="BF109" s="328" t="str">
        <f t="shared" si="44"/>
        <v/>
      </c>
      <c r="BI109" s="480" t="str">
        <f t="shared" si="29"/>
        <v/>
      </c>
      <c r="BJ109" s="482" t="str">
        <f t="shared" si="45"/>
        <v/>
      </c>
    </row>
    <row r="110" spans="1:62">
      <c r="A110" s="45" t="str">
        <f>MATRIX!A110</f>
        <v>CROWN</v>
      </c>
      <c r="B110" s="317" t="str">
        <f>IF(MATRIX!B110&lt;&gt;0,MATRIX!B110,"-")</f>
        <v>CDi 4|1200</v>
      </c>
      <c r="D110" s="142"/>
      <c r="E110" s="314" t="str">
        <f t="shared" si="39"/>
        <v/>
      </c>
      <c r="F110" s="379"/>
      <c r="G110" s="380" t="str">
        <f>'Hi-Z'!M110</f>
        <v/>
      </c>
      <c r="H110" s="478"/>
      <c r="I110" s="385"/>
      <c r="J110" s="479"/>
      <c r="K110" s="2"/>
      <c r="L110" s="385"/>
      <c r="M110" s="2"/>
      <c r="N110" s="385"/>
      <c r="O110" s="2"/>
      <c r="P110" s="466" t="str">
        <f t="shared" si="38"/>
        <v/>
      </c>
      <c r="Q110" s="384"/>
      <c r="R110" s="466" t="str">
        <f>IF(ISNUMBER(N110), N110, IF(ISNUMBER(G110), 'Hi-Z-INPUT'!$K$19, ""))</f>
        <v/>
      </c>
      <c r="S110" s="310"/>
      <c r="T110" s="171"/>
      <c r="U110" s="70" t="str">
        <f>IF(AND(ISNUMBER($P110),$P110&lt;&gt;0),EXTRA!CA110,'Hi-Z'!O110)</f>
        <v>-</v>
      </c>
      <c r="W110" s="327" t="str">
        <f>IF(AND(ISNUMBER($P110),$P110&lt;&gt;0),EXTRA!CC110,'Hi-Z'!Q110)</f>
        <v>-</v>
      </c>
      <c r="X110" s="328" t="str">
        <f t="shared" si="40"/>
        <v/>
      </c>
      <c r="Z110" s="66" t="str">
        <f>IF(AND(ISNUMBER($P110),$P110&lt;&gt;0),EXTRA!CH110,'Hi-Z'!T110)</f>
        <v/>
      </c>
      <c r="AA110" s="65" t="str">
        <f t="shared" si="31"/>
        <v/>
      </c>
      <c r="AB110" s="329" t="str">
        <f>IF(AND(ISNUMBER($P110),$P110&lt;&gt;0),EXTRA!CJ110,'Hi-Z'!V110)</f>
        <v/>
      </c>
      <c r="AC110" s="124" t="str">
        <f t="shared" si="32"/>
        <v/>
      </c>
      <c r="AE110" s="104" t="str">
        <f>IF(AND(ISNUMBER($P110),$P110&lt;&gt;0),EXTRA!CL110,'Hi-Z'!X110)</f>
        <v/>
      </c>
      <c r="AF110" s="44" t="str">
        <f t="shared" si="33"/>
        <v/>
      </c>
      <c r="AH110" s="85" t="str">
        <f>IF(AND(ISNUMBER($P110),$P110&lt;&gt;0),IF(MV&lt;200,EXTRA!CN110,EXTRA!CR110),IF(MV&lt;200,'Hi-Z'!Z110,'Hi-Z'!AD110))</f>
        <v/>
      </c>
      <c r="AI110" s="84" t="str">
        <f t="shared" si="34"/>
        <v/>
      </c>
      <c r="AJ110" s="322" t="str">
        <f>IF(AND(ISNUMBER($P110),$P110&lt;&gt;0),IF(MV&lt;200,EXTRA!CP110,EXTRA!CT110),IF(MV&lt;200,'Hi-Z'!AB110,'Hi-Z'!AF110))</f>
        <v/>
      </c>
      <c r="AK110" s="106" t="str">
        <f t="shared" si="35"/>
        <v/>
      </c>
      <c r="AM110" s="313" t="str">
        <f>IF(AND(ISNUMBER($P110),$P110&lt;&gt;0),EXTRA!DR110,'Hi-Z'!AZ110)</f>
        <v/>
      </c>
      <c r="AN110" s="290" t="str">
        <f t="shared" si="36"/>
        <v/>
      </c>
      <c r="AO110" s="315" t="str">
        <f>IF(AND(ISNUMBER($P110),$P110&lt;&gt;0),EXTRA!DT110,'Hi-Z'!BB110)</f>
        <v/>
      </c>
      <c r="AP110" s="292" t="str">
        <f t="shared" si="37"/>
        <v/>
      </c>
      <c r="AR110" s="330" t="str">
        <f>IF(AND(ISNUMBER($P110),$P110&lt;&gt;0),EXTRA!CZ110,'Hi-Z'!AH110)</f>
        <v/>
      </c>
      <c r="AT110" s="335" t="str">
        <f>IF(AND(ISNUMBER(AV110),AV110&lt;&gt;0),"",IF(AND(ISNUMBER($P110),$P110&lt;&gt;0),'Hi-Z-INPUT'!$K$7*'Hi-Z-INPUT'!$K$11,'Hi-Z'!AJ110))</f>
        <v/>
      </c>
      <c r="AU110" s="172"/>
      <c r="AV110" s="163"/>
      <c r="AW110" s="343"/>
      <c r="AY110" s="333" t="str">
        <f>IF(AND(ISNUMBER($P110),$P110&lt;&gt;0),EXTRA!DX110,'Hi-Z'!BF110)</f>
        <v/>
      </c>
      <c r="AZ110" s="334" t="str">
        <f t="shared" si="41"/>
        <v/>
      </c>
      <c r="BB110" s="332" t="str">
        <f>IF(AND(ISNUMBER($P110),$P110&lt;&gt;0),EXTRA!DO110,'Hi-Z'!AW110)</f>
        <v/>
      </c>
      <c r="BC110" s="347" t="str">
        <f t="shared" si="42"/>
        <v/>
      </c>
      <c r="BE110" s="348" t="str">
        <f t="shared" si="43"/>
        <v/>
      </c>
      <c r="BF110" s="328" t="str">
        <f t="shared" si="44"/>
        <v/>
      </c>
      <c r="BI110" s="480" t="str">
        <f t="shared" si="29"/>
        <v/>
      </c>
      <c r="BJ110" s="482" t="str">
        <f t="shared" si="45"/>
        <v/>
      </c>
    </row>
    <row r="111" spans="1:62">
      <c r="A111" s="45" t="str">
        <f>MATRIX!A111</f>
        <v>CROWN</v>
      </c>
      <c r="B111" s="317" t="str">
        <f>IF(MATRIX!B111&lt;&gt;0,MATRIX!B111,"-")</f>
        <v>XLC 2500</v>
      </c>
      <c r="D111" s="142"/>
      <c r="E111" s="314" t="str">
        <f t="shared" si="39"/>
        <v/>
      </c>
      <c r="F111" s="379"/>
      <c r="G111" s="380" t="str">
        <f>'Hi-Z'!M111</f>
        <v/>
      </c>
      <c r="H111" s="478"/>
      <c r="I111" s="385"/>
      <c r="J111" s="479"/>
      <c r="K111" s="2"/>
      <c r="L111" s="385"/>
      <c r="M111" s="2"/>
      <c r="N111" s="385"/>
      <c r="O111" s="2"/>
      <c r="P111" s="466" t="str">
        <f t="shared" si="38"/>
        <v/>
      </c>
      <c r="Q111" s="384"/>
      <c r="R111" s="466" t="str">
        <f>IF(ISNUMBER(N111), N111, IF(ISNUMBER(G111), 'Hi-Z-INPUT'!$K$19, ""))</f>
        <v/>
      </c>
      <c r="S111" s="310"/>
      <c r="T111" s="171"/>
      <c r="U111" s="70" t="str">
        <f>IF(AND(ISNUMBER($P111),$P111&lt;&gt;0),EXTRA!CA111,'Hi-Z'!O111)</f>
        <v>-</v>
      </c>
      <c r="W111" s="327" t="str">
        <f>IF(AND(ISNUMBER($P111),$P111&lt;&gt;0),EXTRA!CC111,'Hi-Z'!Q111)</f>
        <v>-</v>
      </c>
      <c r="X111" s="328" t="str">
        <f t="shared" si="40"/>
        <v/>
      </c>
      <c r="Z111" s="66" t="str">
        <f>IF(AND(ISNUMBER($P111),$P111&lt;&gt;0),EXTRA!CH111,'Hi-Z'!T111)</f>
        <v/>
      </c>
      <c r="AA111" s="65" t="str">
        <f t="shared" ref="AA111:AA132" si="46">IF(ISNUMBER(Z111),"W","")</f>
        <v/>
      </c>
      <c r="AB111" s="329" t="str">
        <f>IF(AND(ISNUMBER($P111),$P111&lt;&gt;0),EXTRA!CJ111,'Hi-Z'!V111)</f>
        <v/>
      </c>
      <c r="AC111" s="124" t="str">
        <f t="shared" ref="AC111:AC132" si="47">IF(ISNUMBER(AB111),"W","")</f>
        <v/>
      </c>
      <c r="AE111" s="104" t="str">
        <f>IF(AND(ISNUMBER($P111),$P111&lt;&gt;0),EXTRA!CL111,'Hi-Z'!X111)</f>
        <v/>
      </c>
      <c r="AF111" s="44" t="str">
        <f t="shared" si="33"/>
        <v/>
      </c>
      <c r="AH111" s="85" t="str">
        <f>IF(AND(ISNUMBER($P111),$P111&lt;&gt;0),IF(MV&lt;200,EXTRA!CN111,EXTRA!CR111),IF(MV&lt;200,'Hi-Z'!Z111,'Hi-Z'!AD111))</f>
        <v/>
      </c>
      <c r="AI111" s="84" t="str">
        <f t="shared" si="34"/>
        <v/>
      </c>
      <c r="AJ111" s="322" t="str">
        <f>IF(AND(ISNUMBER($P111),$P111&lt;&gt;0),IF(MV&lt;200,EXTRA!CP111,EXTRA!CT111),IF(MV&lt;200,'Hi-Z'!AB111,'Hi-Z'!AF111))</f>
        <v/>
      </c>
      <c r="AK111" s="106" t="str">
        <f t="shared" ref="AK111:AK132" si="48">IF(ISNUMBER(AJ111),"A","")</f>
        <v/>
      </c>
      <c r="AM111" s="313" t="str">
        <f>IF(AND(ISNUMBER($P111),$P111&lt;&gt;0),EXTRA!DR111,'Hi-Z'!AZ111)</f>
        <v/>
      </c>
      <c r="AN111" s="290" t="str">
        <f t="shared" si="36"/>
        <v/>
      </c>
      <c r="AO111" s="315" t="str">
        <f>IF(AND(ISNUMBER($P111),$P111&lt;&gt;0),EXTRA!DT111,'Hi-Z'!BB111)</f>
        <v/>
      </c>
      <c r="AP111" s="292" t="str">
        <f t="shared" si="37"/>
        <v/>
      </c>
      <c r="AR111" s="330" t="str">
        <f>IF(AND(ISNUMBER($P111),$P111&lt;&gt;0),EXTRA!CZ111,'Hi-Z'!AH111)</f>
        <v/>
      </c>
      <c r="AT111" s="335" t="str">
        <f>IF(AND(ISNUMBER(AV111),AV111&lt;&gt;0),"",IF(AND(ISNUMBER($P111),$P111&lt;&gt;0),'Hi-Z-INPUT'!$K$7*'Hi-Z-INPUT'!$K$11,'Hi-Z'!AJ111))</f>
        <v/>
      </c>
      <c r="AU111" s="172"/>
      <c r="AV111" s="163"/>
      <c r="AW111" s="343"/>
      <c r="AY111" s="333" t="str">
        <f>IF(AND(ISNUMBER($P111),$P111&lt;&gt;0),EXTRA!DX111,'Hi-Z'!BF111)</f>
        <v/>
      </c>
      <c r="AZ111" s="334" t="str">
        <f t="shared" si="41"/>
        <v/>
      </c>
      <c r="BB111" s="332" t="str">
        <f>IF(AND(ISNUMBER($P111),$P111&lt;&gt;0),EXTRA!DO111,'Hi-Z'!AW111)</f>
        <v/>
      </c>
      <c r="BC111" s="347" t="str">
        <f t="shared" si="42"/>
        <v/>
      </c>
      <c r="BE111" s="348" t="str">
        <f t="shared" si="43"/>
        <v/>
      </c>
      <c r="BF111" s="328" t="str">
        <f t="shared" si="44"/>
        <v/>
      </c>
      <c r="BI111" s="480" t="str">
        <f t="shared" si="29"/>
        <v/>
      </c>
      <c r="BJ111" s="482" t="str">
        <f t="shared" si="45"/>
        <v/>
      </c>
    </row>
    <row r="112" spans="1:62">
      <c r="A112" s="45" t="str">
        <f>MATRIX!A112</f>
        <v>CROWN</v>
      </c>
      <c r="B112" s="317" t="str">
        <f>IF(MATRIX!B112&lt;&gt;0,MATRIX!B112,"-")</f>
        <v>XLC 2800</v>
      </c>
      <c r="D112" s="142"/>
      <c r="E112" s="314" t="str">
        <f t="shared" si="39"/>
        <v/>
      </c>
      <c r="F112" s="379"/>
      <c r="G112" s="380" t="str">
        <f>'Hi-Z'!M112</f>
        <v/>
      </c>
      <c r="H112" s="478"/>
      <c r="I112" s="385"/>
      <c r="J112" s="479"/>
      <c r="K112" s="2"/>
      <c r="L112" s="385"/>
      <c r="M112" s="2"/>
      <c r="N112" s="385"/>
      <c r="O112" s="2"/>
      <c r="P112" s="466" t="str">
        <f t="shared" si="38"/>
        <v/>
      </c>
      <c r="Q112" s="384"/>
      <c r="R112" s="466" t="str">
        <f>IF(ISNUMBER(N112), N112, IF(ISNUMBER(G112), 'Hi-Z-INPUT'!$K$19, ""))</f>
        <v/>
      </c>
      <c r="S112" s="310"/>
      <c r="T112" s="171"/>
      <c r="U112" s="70" t="str">
        <f>IF(AND(ISNUMBER($P112),$P112&lt;&gt;0),EXTRA!CA112,'Hi-Z'!O112)</f>
        <v>-</v>
      </c>
      <c r="W112" s="327" t="str">
        <f>IF(AND(ISNUMBER($P112),$P112&lt;&gt;0),EXTRA!CC112,'Hi-Z'!Q112)</f>
        <v>-</v>
      </c>
      <c r="X112" s="328" t="str">
        <f t="shared" si="40"/>
        <v/>
      </c>
      <c r="Z112" s="66" t="str">
        <f>IF(AND(ISNUMBER($P112),$P112&lt;&gt;0),EXTRA!CH112,'Hi-Z'!T112)</f>
        <v/>
      </c>
      <c r="AA112" s="65" t="str">
        <f t="shared" si="46"/>
        <v/>
      </c>
      <c r="AB112" s="329" t="str">
        <f>IF(AND(ISNUMBER($P112),$P112&lt;&gt;0),EXTRA!CJ112,'Hi-Z'!V112)</f>
        <v/>
      </c>
      <c r="AC112" s="124" t="str">
        <f t="shared" si="47"/>
        <v/>
      </c>
      <c r="AE112" s="104" t="str">
        <f>IF(AND(ISNUMBER($P112),$P112&lt;&gt;0),EXTRA!CL112,'Hi-Z'!X112)</f>
        <v/>
      </c>
      <c r="AF112" s="44" t="str">
        <f t="shared" si="33"/>
        <v/>
      </c>
      <c r="AH112" s="85" t="str">
        <f>IF(AND(ISNUMBER($P112),$P112&lt;&gt;0),IF(MV&lt;200,EXTRA!CN112,EXTRA!CR112),IF(MV&lt;200,'Hi-Z'!Z112,'Hi-Z'!AD112))</f>
        <v/>
      </c>
      <c r="AI112" s="84" t="str">
        <f t="shared" si="34"/>
        <v/>
      </c>
      <c r="AJ112" s="322" t="str">
        <f>IF(AND(ISNUMBER($P112),$P112&lt;&gt;0),IF(MV&lt;200,EXTRA!CP112,EXTRA!CT112),IF(MV&lt;200,'Hi-Z'!AB112,'Hi-Z'!AF112))</f>
        <v/>
      </c>
      <c r="AK112" s="106" t="str">
        <f t="shared" si="48"/>
        <v/>
      </c>
      <c r="AM112" s="313" t="str">
        <f>IF(AND(ISNUMBER($P112),$P112&lt;&gt;0),EXTRA!DR112,'Hi-Z'!AZ112)</f>
        <v/>
      </c>
      <c r="AN112" s="290" t="str">
        <f t="shared" si="36"/>
        <v/>
      </c>
      <c r="AO112" s="315" t="str">
        <f>IF(AND(ISNUMBER($P112),$P112&lt;&gt;0),EXTRA!DT112,'Hi-Z'!BB112)</f>
        <v/>
      </c>
      <c r="AP112" s="292" t="str">
        <f t="shared" si="37"/>
        <v/>
      </c>
      <c r="AR112" s="330" t="str">
        <f>IF(AND(ISNUMBER($P112),$P112&lt;&gt;0),EXTRA!CZ112,'Hi-Z'!AH112)</f>
        <v/>
      </c>
      <c r="AT112" s="335" t="str">
        <f>IF(AND(ISNUMBER(AV112),AV112&lt;&gt;0),"",IF(AND(ISNUMBER($P112),$P112&lt;&gt;0),'Hi-Z-INPUT'!$K$7*'Hi-Z-INPUT'!$K$11,'Hi-Z'!AJ112))</f>
        <v/>
      </c>
      <c r="AU112" s="172"/>
      <c r="AV112" s="163"/>
      <c r="AW112" s="343"/>
      <c r="AY112" s="333" t="str">
        <f>IF(AND(ISNUMBER($P112),$P112&lt;&gt;0),EXTRA!DX112,'Hi-Z'!BF112)</f>
        <v/>
      </c>
      <c r="AZ112" s="334" t="str">
        <f t="shared" si="41"/>
        <v/>
      </c>
      <c r="BB112" s="332" t="str">
        <f>IF(AND(ISNUMBER($P112),$P112&lt;&gt;0),EXTRA!DO112,'Hi-Z'!AW112)</f>
        <v/>
      </c>
      <c r="BC112" s="347" t="str">
        <f t="shared" si="42"/>
        <v/>
      </c>
      <c r="BE112" s="348" t="str">
        <f t="shared" si="43"/>
        <v/>
      </c>
      <c r="BF112" s="328" t="str">
        <f t="shared" si="44"/>
        <v/>
      </c>
      <c r="BI112" s="480" t="str">
        <f t="shared" si="29"/>
        <v/>
      </c>
      <c r="BJ112" s="482" t="str">
        <f t="shared" si="45"/>
        <v/>
      </c>
    </row>
    <row r="113" spans="1:62">
      <c r="A113" s="994" t="str">
        <f>MATRIX!A113</f>
        <v>QSC</v>
      </c>
      <c r="B113" s="994" t="str">
        <f>IF(MATRIX!B113&lt;&gt;0,MATRIX!B113,"-")</f>
        <v>GX3</v>
      </c>
      <c r="D113" s="142"/>
      <c r="E113" s="314" t="str">
        <f t="shared" si="39"/>
        <v/>
      </c>
      <c r="F113" s="379"/>
      <c r="G113" s="380" t="str">
        <f>'Hi-Z'!M113</f>
        <v/>
      </c>
      <c r="H113" s="478"/>
      <c r="I113" s="385"/>
      <c r="J113" s="479"/>
      <c r="K113" s="2"/>
      <c r="L113" s="385"/>
      <c r="M113" s="2"/>
      <c r="N113" s="385"/>
      <c r="O113" s="2"/>
      <c r="P113" s="466" t="str">
        <f t="shared" si="38"/>
        <v/>
      </c>
      <c r="Q113" s="384"/>
      <c r="R113" s="466" t="str">
        <f>IF(ISNUMBER(N113), N113, IF(ISNUMBER(G113), 'Hi-Z-INPUT'!$K$19, ""))</f>
        <v/>
      </c>
      <c r="S113" s="310"/>
      <c r="T113" s="171"/>
      <c r="U113" s="70" t="str">
        <f>IF(AND(ISNUMBER($P113),$P113&lt;&gt;0),EXTRA!CA113,'Hi-Z'!O113)</f>
        <v>-</v>
      </c>
      <c r="W113" s="327" t="str">
        <f>IF(AND(ISNUMBER($P113),$P113&lt;&gt;0),EXTRA!CC113,'Hi-Z'!Q113)</f>
        <v>-</v>
      </c>
      <c r="X113" s="328" t="str">
        <f t="shared" si="40"/>
        <v/>
      </c>
      <c r="Z113" s="66" t="str">
        <f>IF(AND(ISNUMBER($P113),$P113&lt;&gt;0),EXTRA!CH113,'Hi-Z'!T113)</f>
        <v/>
      </c>
      <c r="AA113" s="65" t="str">
        <f t="shared" si="46"/>
        <v/>
      </c>
      <c r="AB113" s="329" t="str">
        <f>IF(AND(ISNUMBER($P113),$P113&lt;&gt;0),EXTRA!CJ113,'Hi-Z'!V113)</f>
        <v/>
      </c>
      <c r="AC113" s="124" t="str">
        <f t="shared" si="47"/>
        <v/>
      </c>
      <c r="AE113" s="104" t="str">
        <f>IF(AND(ISNUMBER($P113),$P113&lt;&gt;0),EXTRA!CL113,'Hi-Z'!X113)</f>
        <v/>
      </c>
      <c r="AF113" s="44" t="str">
        <f t="shared" si="33"/>
        <v/>
      </c>
      <c r="AH113" s="85" t="str">
        <f>IF(AND(ISNUMBER($P113),$P113&lt;&gt;0),IF(MV&lt;200,EXTRA!CN113,EXTRA!CR113),IF(MV&lt;200,'Hi-Z'!Z113,'Hi-Z'!AD113))</f>
        <v/>
      </c>
      <c r="AI113" s="84" t="str">
        <f t="shared" si="34"/>
        <v/>
      </c>
      <c r="AJ113" s="322" t="str">
        <f>IF(AND(ISNUMBER($P113),$P113&lt;&gt;0),IF(MV&lt;200,EXTRA!CP113,EXTRA!CT113),IF(MV&lt;200,'Hi-Z'!AB113,'Hi-Z'!AF113))</f>
        <v/>
      </c>
      <c r="AK113" s="106" t="str">
        <f t="shared" si="48"/>
        <v/>
      </c>
      <c r="AM113" s="313" t="str">
        <f>IF(AND(ISNUMBER($P113),$P113&lt;&gt;0),EXTRA!DR113,'Hi-Z'!AZ113)</f>
        <v/>
      </c>
      <c r="AN113" s="290" t="str">
        <f t="shared" si="36"/>
        <v/>
      </c>
      <c r="AO113" s="315" t="str">
        <f>IF(AND(ISNUMBER($P113),$P113&lt;&gt;0),EXTRA!DT113,'Hi-Z'!BB113)</f>
        <v/>
      </c>
      <c r="AP113" s="292" t="str">
        <f t="shared" si="37"/>
        <v/>
      </c>
      <c r="AR113" s="330" t="str">
        <f>IF(AND(ISNUMBER($P113),$P113&lt;&gt;0),EXTRA!CZ113,'Hi-Z'!AH113)</f>
        <v/>
      </c>
      <c r="AT113" s="335" t="str">
        <f>IF(AND(ISNUMBER(AV113),AV113&lt;&gt;0),"",IF(AND(ISNUMBER($P113),$P113&lt;&gt;0),'Hi-Z-INPUT'!$K$7*'Hi-Z-INPUT'!$K$11,'Hi-Z'!AJ113))</f>
        <v/>
      </c>
      <c r="AU113" s="172"/>
      <c r="AV113" s="163"/>
      <c r="AW113" s="343"/>
      <c r="AY113" s="333" t="str">
        <f>IF(AND(ISNUMBER($P113),$P113&lt;&gt;0),EXTRA!DX113,'Hi-Z'!BF113)</f>
        <v/>
      </c>
      <c r="AZ113" s="334" t="str">
        <f t="shared" si="41"/>
        <v/>
      </c>
      <c r="BB113" s="332" t="str">
        <f>IF(AND(ISNUMBER($P113),$P113&lt;&gt;0),EXTRA!DO113,'Hi-Z'!AW113)</f>
        <v/>
      </c>
      <c r="BC113" s="347" t="str">
        <f t="shared" si="42"/>
        <v/>
      </c>
      <c r="BE113" s="348" t="str">
        <f t="shared" si="43"/>
        <v/>
      </c>
      <c r="BF113" s="328" t="str">
        <f t="shared" si="44"/>
        <v/>
      </c>
      <c r="BI113" s="480" t="str">
        <f t="shared" si="29"/>
        <v/>
      </c>
      <c r="BJ113" s="482" t="str">
        <f t="shared" si="45"/>
        <v/>
      </c>
    </row>
    <row r="114" spans="1:62">
      <c r="A114" s="994" t="str">
        <f>MATRIX!A114</f>
        <v>QSC</v>
      </c>
      <c r="B114" s="994" t="str">
        <f>IF(MATRIX!B114&lt;&gt;0,MATRIX!B114,"-")</f>
        <v>GX5</v>
      </c>
      <c r="D114" s="142"/>
      <c r="E114" s="314" t="str">
        <f t="shared" si="39"/>
        <v/>
      </c>
      <c r="F114" s="379"/>
      <c r="G114" s="380" t="str">
        <f>'Hi-Z'!M114</f>
        <v/>
      </c>
      <c r="H114" s="478"/>
      <c r="I114" s="385"/>
      <c r="J114" s="479"/>
      <c r="K114" s="2"/>
      <c r="L114" s="385"/>
      <c r="M114" s="2"/>
      <c r="N114" s="385"/>
      <c r="O114" s="2"/>
      <c r="P114" s="466" t="str">
        <f t="shared" si="38"/>
        <v/>
      </c>
      <c r="Q114" s="384"/>
      <c r="R114" s="466" t="str">
        <f>IF(ISNUMBER(N114), N114, IF(ISNUMBER(G114), 'Hi-Z-INPUT'!$K$19, ""))</f>
        <v/>
      </c>
      <c r="S114" s="310"/>
      <c r="T114" s="171"/>
      <c r="U114" s="70" t="str">
        <f>IF(AND(ISNUMBER($P114),$P114&lt;&gt;0),EXTRA!CA114,'Hi-Z'!O114)</f>
        <v>-</v>
      </c>
      <c r="W114" s="327" t="str">
        <f>IF(AND(ISNUMBER($P114),$P114&lt;&gt;0),EXTRA!CC114,'Hi-Z'!Q114)</f>
        <v>-</v>
      </c>
      <c r="X114" s="328" t="str">
        <f t="shared" si="40"/>
        <v/>
      </c>
      <c r="Z114" s="66" t="str">
        <f>IF(AND(ISNUMBER($P114),$P114&lt;&gt;0),EXTRA!CH114,'Hi-Z'!T114)</f>
        <v/>
      </c>
      <c r="AA114" s="65" t="str">
        <f t="shared" si="46"/>
        <v/>
      </c>
      <c r="AB114" s="329" t="str">
        <f>IF(AND(ISNUMBER($P114),$P114&lt;&gt;0),EXTRA!CJ114,'Hi-Z'!V114)</f>
        <v/>
      </c>
      <c r="AC114" s="124" t="str">
        <f t="shared" si="47"/>
        <v/>
      </c>
      <c r="AE114" s="104" t="str">
        <f>IF(AND(ISNUMBER($P114),$P114&lt;&gt;0),EXTRA!CL114,'Hi-Z'!X114)</f>
        <v/>
      </c>
      <c r="AF114" s="44" t="str">
        <f t="shared" si="33"/>
        <v/>
      </c>
      <c r="AH114" s="85" t="str">
        <f>IF(AND(ISNUMBER($P114),$P114&lt;&gt;0),IF(MV&lt;200,EXTRA!CN114,EXTRA!CR114),IF(MV&lt;200,'Hi-Z'!Z114,'Hi-Z'!AD114))</f>
        <v/>
      </c>
      <c r="AI114" s="84" t="str">
        <f t="shared" si="34"/>
        <v/>
      </c>
      <c r="AJ114" s="322" t="str">
        <f>IF(AND(ISNUMBER($P114),$P114&lt;&gt;0),IF(MV&lt;200,EXTRA!CP114,EXTRA!CT114),IF(MV&lt;200,'Hi-Z'!AB114,'Hi-Z'!AF114))</f>
        <v/>
      </c>
      <c r="AK114" s="106" t="str">
        <f t="shared" si="48"/>
        <v/>
      </c>
      <c r="AM114" s="313" t="str">
        <f>IF(AND(ISNUMBER($P114),$P114&lt;&gt;0),EXTRA!DR114,'Hi-Z'!AZ114)</f>
        <v/>
      </c>
      <c r="AN114" s="290" t="str">
        <f t="shared" si="36"/>
        <v/>
      </c>
      <c r="AO114" s="315" t="str">
        <f>IF(AND(ISNUMBER($P114),$P114&lt;&gt;0),EXTRA!DT114,'Hi-Z'!BB114)</f>
        <v/>
      </c>
      <c r="AP114" s="292" t="str">
        <f t="shared" si="37"/>
        <v/>
      </c>
      <c r="AR114" s="330" t="str">
        <f>IF(AND(ISNUMBER($P114),$P114&lt;&gt;0),EXTRA!CZ114,'Hi-Z'!AH114)</f>
        <v/>
      </c>
      <c r="AT114" s="335" t="str">
        <f>IF(AND(ISNUMBER(AV114),AV114&lt;&gt;0),"",IF(AND(ISNUMBER($P114),$P114&lt;&gt;0),'Hi-Z-INPUT'!$K$7*'Hi-Z-INPUT'!$K$11,'Hi-Z'!AJ114))</f>
        <v/>
      </c>
      <c r="AU114" s="172"/>
      <c r="AV114" s="163"/>
      <c r="AW114" s="343"/>
      <c r="AY114" s="333" t="str">
        <f>IF(AND(ISNUMBER($P114),$P114&lt;&gt;0),EXTRA!DX114,'Hi-Z'!BF114)</f>
        <v/>
      </c>
      <c r="AZ114" s="334" t="str">
        <f t="shared" si="41"/>
        <v/>
      </c>
      <c r="BB114" s="332" t="str">
        <f>IF(AND(ISNUMBER($P114),$P114&lt;&gt;0),EXTRA!DO114,'Hi-Z'!AW114)</f>
        <v/>
      </c>
      <c r="BC114" s="347" t="str">
        <f t="shared" si="42"/>
        <v/>
      </c>
      <c r="BE114" s="348" t="str">
        <f t="shared" si="43"/>
        <v/>
      </c>
      <c r="BF114" s="328" t="str">
        <f t="shared" si="44"/>
        <v/>
      </c>
      <c r="BI114" s="480" t="str">
        <f t="shared" si="29"/>
        <v/>
      </c>
      <c r="BJ114" s="482" t="str">
        <f t="shared" si="45"/>
        <v/>
      </c>
    </row>
    <row r="115" spans="1:62">
      <c r="A115" s="994" t="str">
        <f>MATRIX!A115</f>
        <v>QSC</v>
      </c>
      <c r="B115" s="994" t="str">
        <f>IF(MATRIX!B115&lt;&gt;0,MATRIX!B115,"-")</f>
        <v>SPA-Qf 60x2</v>
      </c>
      <c r="D115" s="142"/>
      <c r="E115" s="314" t="str">
        <f t="shared" si="39"/>
        <v/>
      </c>
      <c r="F115" s="379"/>
      <c r="G115" s="380" t="str">
        <f>'Hi-Z'!M115</f>
        <v/>
      </c>
      <c r="H115" s="478"/>
      <c r="I115" s="385"/>
      <c r="J115" s="479"/>
      <c r="K115" s="2"/>
      <c r="L115" s="385"/>
      <c r="M115" s="2"/>
      <c r="N115" s="385"/>
      <c r="O115" s="2"/>
      <c r="P115" s="466" t="str">
        <f t="shared" si="38"/>
        <v/>
      </c>
      <c r="Q115" s="384"/>
      <c r="R115" s="466" t="str">
        <f>IF(ISNUMBER(N115), N115, IF(ISNUMBER(G115), 'Hi-Z-INPUT'!$K$19, ""))</f>
        <v/>
      </c>
      <c r="S115" s="310"/>
      <c r="T115" s="171"/>
      <c r="U115" s="70" t="str">
        <f>IF(AND(ISNUMBER($P115),$P115&lt;&gt;0),EXTRA!CA115,'Hi-Z'!O115)</f>
        <v>-</v>
      </c>
      <c r="W115" s="327" t="str">
        <f>IF(AND(ISNUMBER($P115),$P115&lt;&gt;0),EXTRA!CC115,'Hi-Z'!Q115)</f>
        <v>-</v>
      </c>
      <c r="X115" s="328" t="str">
        <f t="shared" si="40"/>
        <v/>
      </c>
      <c r="Z115" s="66" t="str">
        <f>IF(AND(ISNUMBER($P115),$P115&lt;&gt;0),EXTRA!CH115,'Hi-Z'!T115)</f>
        <v/>
      </c>
      <c r="AA115" s="65" t="str">
        <f t="shared" si="46"/>
        <v/>
      </c>
      <c r="AB115" s="329" t="str">
        <f>IF(AND(ISNUMBER($P115),$P115&lt;&gt;0),EXTRA!CJ115,'Hi-Z'!V115)</f>
        <v/>
      </c>
      <c r="AC115" s="124" t="str">
        <f t="shared" si="47"/>
        <v/>
      </c>
      <c r="AE115" s="104" t="str">
        <f>IF(AND(ISNUMBER($P115),$P115&lt;&gt;0),EXTRA!CL115,'Hi-Z'!X115)</f>
        <v/>
      </c>
      <c r="AF115" s="44" t="str">
        <f t="shared" si="33"/>
        <v/>
      </c>
      <c r="AH115" s="85" t="str">
        <f>IF(AND(ISNUMBER($P115),$P115&lt;&gt;0),IF(MV&lt;200,EXTRA!CN115,EXTRA!CR115),IF(MV&lt;200,'Hi-Z'!Z115,'Hi-Z'!AD115))</f>
        <v/>
      </c>
      <c r="AI115" s="84" t="str">
        <f t="shared" si="34"/>
        <v/>
      </c>
      <c r="AJ115" s="322" t="str">
        <f>IF(AND(ISNUMBER($P115),$P115&lt;&gt;0),IF(MV&lt;200,EXTRA!CP115,EXTRA!CT115),IF(MV&lt;200,'Hi-Z'!AB115,'Hi-Z'!AF115))</f>
        <v/>
      </c>
      <c r="AK115" s="106" t="str">
        <f t="shared" si="48"/>
        <v/>
      </c>
      <c r="AM115" s="313" t="str">
        <f>IF(AND(ISNUMBER($P115),$P115&lt;&gt;0),EXTRA!DR115,'Hi-Z'!AZ115)</f>
        <v/>
      </c>
      <c r="AN115" s="290" t="str">
        <f t="shared" si="36"/>
        <v/>
      </c>
      <c r="AO115" s="315" t="str">
        <f>IF(AND(ISNUMBER($P115),$P115&lt;&gt;0),EXTRA!DT115,'Hi-Z'!BB115)</f>
        <v/>
      </c>
      <c r="AP115" s="292" t="str">
        <f t="shared" si="37"/>
        <v/>
      </c>
      <c r="AR115" s="330" t="str">
        <f>IF(AND(ISNUMBER($P115),$P115&lt;&gt;0),EXTRA!CZ115,'Hi-Z'!AH115)</f>
        <v/>
      </c>
      <c r="AT115" s="335" t="str">
        <f>IF(AND(ISNUMBER(AV115),AV115&lt;&gt;0),"",IF(AND(ISNUMBER($P115),$P115&lt;&gt;0),'Hi-Z-INPUT'!$K$7*'Hi-Z-INPUT'!$K$11,'Hi-Z'!AJ115))</f>
        <v/>
      </c>
      <c r="AU115" s="172"/>
      <c r="AV115" s="163"/>
      <c r="AW115" s="343"/>
      <c r="AY115" s="333" t="str">
        <f>IF(AND(ISNUMBER($P115),$P115&lt;&gt;0),EXTRA!DX115,'Hi-Z'!BF115)</f>
        <v/>
      </c>
      <c r="AZ115" s="334" t="str">
        <f t="shared" si="41"/>
        <v/>
      </c>
      <c r="BB115" s="332" t="str">
        <f>IF(AND(ISNUMBER($P115),$P115&lt;&gt;0),EXTRA!DO115,'Hi-Z'!AW115)</f>
        <v/>
      </c>
      <c r="BC115" s="347" t="str">
        <f t="shared" si="42"/>
        <v/>
      </c>
      <c r="BE115" s="348" t="str">
        <f t="shared" si="43"/>
        <v/>
      </c>
      <c r="BF115" s="328" t="str">
        <f t="shared" si="44"/>
        <v/>
      </c>
      <c r="BI115" s="480" t="str">
        <f t="shared" si="29"/>
        <v/>
      </c>
      <c r="BJ115" s="482" t="str">
        <f t="shared" si="45"/>
        <v/>
      </c>
    </row>
    <row r="116" spans="1:62">
      <c r="A116" s="994" t="str">
        <f>MATRIX!A116</f>
        <v>QSC</v>
      </c>
      <c r="B116" s="994" t="str">
        <f>IF(MATRIX!B116&lt;&gt;0,MATRIX!B116,"-")</f>
        <v>SPA-Qf 60x4</v>
      </c>
      <c r="D116" s="142"/>
      <c r="E116" s="314" t="str">
        <f t="shared" si="39"/>
        <v/>
      </c>
      <c r="F116" s="379"/>
      <c r="G116" s="380" t="str">
        <f>'Hi-Z'!M116</f>
        <v/>
      </c>
      <c r="H116" s="478"/>
      <c r="I116" s="385"/>
      <c r="J116" s="479"/>
      <c r="K116" s="2"/>
      <c r="L116" s="385"/>
      <c r="M116" s="2"/>
      <c r="N116" s="385"/>
      <c r="O116" s="2"/>
      <c r="P116" s="466" t="str">
        <f t="shared" si="38"/>
        <v/>
      </c>
      <c r="Q116" s="384"/>
      <c r="R116" s="466" t="str">
        <f>IF(ISNUMBER(N116), N116, IF(ISNUMBER(G116), 'Hi-Z-INPUT'!$K$19, ""))</f>
        <v/>
      </c>
      <c r="S116" s="310"/>
      <c r="T116" s="171"/>
      <c r="U116" s="70" t="str">
        <f>IF(AND(ISNUMBER($P116),$P116&lt;&gt;0),EXTRA!CA116,'Hi-Z'!O116)</f>
        <v>-</v>
      </c>
      <c r="W116" s="327" t="str">
        <f>IF(AND(ISNUMBER($P116),$P116&lt;&gt;0),EXTRA!CC116,'Hi-Z'!Q116)</f>
        <v>-</v>
      </c>
      <c r="X116" s="328" t="str">
        <f t="shared" si="40"/>
        <v/>
      </c>
      <c r="Z116" s="66" t="str">
        <f>IF(AND(ISNUMBER($P116),$P116&lt;&gt;0),EXTRA!CH116,'Hi-Z'!T116)</f>
        <v/>
      </c>
      <c r="AA116" s="65" t="str">
        <f t="shared" si="46"/>
        <v/>
      </c>
      <c r="AB116" s="329" t="str">
        <f>IF(AND(ISNUMBER($P116),$P116&lt;&gt;0),EXTRA!CJ116,'Hi-Z'!V116)</f>
        <v/>
      </c>
      <c r="AC116" s="124" t="str">
        <f t="shared" si="47"/>
        <v/>
      </c>
      <c r="AE116" s="104" t="str">
        <f>IF(AND(ISNUMBER($P116),$P116&lt;&gt;0),EXTRA!CL116,'Hi-Z'!X116)</f>
        <v/>
      </c>
      <c r="AF116" s="44" t="str">
        <f t="shared" si="33"/>
        <v/>
      </c>
      <c r="AH116" s="85" t="str">
        <f>IF(AND(ISNUMBER($P116),$P116&lt;&gt;0),IF(MV&lt;200,EXTRA!CN116,EXTRA!CR116),IF(MV&lt;200,'Hi-Z'!Z116,'Hi-Z'!AD116))</f>
        <v/>
      </c>
      <c r="AI116" s="84" t="str">
        <f t="shared" si="34"/>
        <v/>
      </c>
      <c r="AJ116" s="322" t="str">
        <f>IF(AND(ISNUMBER($P116),$P116&lt;&gt;0),IF(MV&lt;200,EXTRA!CP116,EXTRA!CT116),IF(MV&lt;200,'Hi-Z'!AB116,'Hi-Z'!AF116))</f>
        <v/>
      </c>
      <c r="AK116" s="106" t="str">
        <f t="shared" si="48"/>
        <v/>
      </c>
      <c r="AM116" s="313" t="str">
        <f>IF(AND(ISNUMBER($P116),$P116&lt;&gt;0),EXTRA!DR116,'Hi-Z'!AZ116)</f>
        <v/>
      </c>
      <c r="AN116" s="290" t="str">
        <f t="shared" si="36"/>
        <v/>
      </c>
      <c r="AO116" s="315" t="str">
        <f>IF(AND(ISNUMBER($P116),$P116&lt;&gt;0),EXTRA!DT116,'Hi-Z'!BB116)</f>
        <v/>
      </c>
      <c r="AP116" s="292" t="str">
        <f t="shared" si="37"/>
        <v/>
      </c>
      <c r="AR116" s="330" t="str">
        <f>IF(AND(ISNUMBER($P116),$P116&lt;&gt;0),EXTRA!CZ116,'Hi-Z'!AH116)</f>
        <v/>
      </c>
      <c r="AT116" s="335" t="str">
        <f>IF(AND(ISNUMBER(AV116),AV116&lt;&gt;0),"",IF(AND(ISNUMBER($P116),$P116&lt;&gt;0),'Hi-Z-INPUT'!$K$7*'Hi-Z-INPUT'!$K$11,'Hi-Z'!AJ116))</f>
        <v/>
      </c>
      <c r="AU116" s="172"/>
      <c r="AV116" s="163"/>
      <c r="AW116" s="343"/>
      <c r="AY116" s="333" t="str">
        <f>IF(AND(ISNUMBER($P116),$P116&lt;&gt;0),EXTRA!DX116,'Hi-Z'!BF116)</f>
        <v/>
      </c>
      <c r="AZ116" s="334" t="str">
        <f t="shared" si="41"/>
        <v/>
      </c>
      <c r="BB116" s="332" t="str">
        <f>IF(AND(ISNUMBER($P116),$P116&lt;&gt;0),EXTRA!DO116,'Hi-Z'!AW116)</f>
        <v/>
      </c>
      <c r="BC116" s="347" t="str">
        <f t="shared" si="42"/>
        <v/>
      </c>
      <c r="BE116" s="348" t="str">
        <f t="shared" si="43"/>
        <v/>
      </c>
      <c r="BF116" s="328" t="str">
        <f t="shared" si="44"/>
        <v/>
      </c>
      <c r="BI116" s="480" t="str">
        <f t="shared" si="29"/>
        <v/>
      </c>
      <c r="BJ116" s="482" t="str">
        <f t="shared" si="45"/>
        <v/>
      </c>
    </row>
    <row r="117" spans="1:62">
      <c r="A117" s="994" t="str">
        <f>MATRIX!A117</f>
        <v>QSC</v>
      </c>
      <c r="B117" s="994" t="str">
        <f>IF(MATRIX!B117&lt;&gt;0,MATRIX!B117,"-")</f>
        <v>PL380</v>
      </c>
      <c r="D117" s="142"/>
      <c r="E117" s="314" t="str">
        <f t="shared" si="39"/>
        <v/>
      </c>
      <c r="F117" s="379"/>
      <c r="G117" s="380" t="str">
        <f>'Hi-Z'!M117</f>
        <v/>
      </c>
      <c r="H117" s="478"/>
      <c r="I117" s="385"/>
      <c r="J117" s="479"/>
      <c r="K117" s="2"/>
      <c r="L117" s="385"/>
      <c r="M117" s="2"/>
      <c r="N117" s="385"/>
      <c r="O117" s="2"/>
      <c r="P117" s="466" t="str">
        <f t="shared" si="38"/>
        <v/>
      </c>
      <c r="Q117" s="384"/>
      <c r="R117" s="466" t="str">
        <f>IF(ISNUMBER(N117), N117, IF(ISNUMBER(G117), 'Hi-Z-INPUT'!$K$19, ""))</f>
        <v/>
      </c>
      <c r="S117" s="310"/>
      <c r="T117" s="171"/>
      <c r="U117" s="70" t="str">
        <f>IF(AND(ISNUMBER($P117),$P117&lt;&gt;0),EXTRA!CA117,'Hi-Z'!O117)</f>
        <v>-</v>
      </c>
      <c r="W117" s="327" t="str">
        <f>IF(AND(ISNUMBER($P117),$P117&lt;&gt;0),EXTRA!CC117,'Hi-Z'!Q117)</f>
        <v>-</v>
      </c>
      <c r="X117" s="328" t="str">
        <f t="shared" si="40"/>
        <v/>
      </c>
      <c r="Z117" s="66" t="str">
        <f>IF(AND(ISNUMBER($P117),$P117&lt;&gt;0),EXTRA!CH117,'Hi-Z'!T117)</f>
        <v/>
      </c>
      <c r="AA117" s="65" t="str">
        <f t="shared" si="46"/>
        <v/>
      </c>
      <c r="AB117" s="329" t="str">
        <f>IF(AND(ISNUMBER($P117),$P117&lt;&gt;0),EXTRA!CJ117,'Hi-Z'!V117)</f>
        <v/>
      </c>
      <c r="AC117" s="124" t="str">
        <f t="shared" si="47"/>
        <v/>
      </c>
      <c r="AE117" s="104" t="str">
        <f>IF(AND(ISNUMBER($P117),$P117&lt;&gt;0),EXTRA!CL117,'Hi-Z'!X117)</f>
        <v/>
      </c>
      <c r="AF117" s="44" t="str">
        <f t="shared" si="33"/>
        <v/>
      </c>
      <c r="AH117" s="85" t="str">
        <f>IF(AND(ISNUMBER($P117),$P117&lt;&gt;0),IF(MV&lt;200,EXTRA!CN117,EXTRA!CR117),IF(MV&lt;200,'Hi-Z'!Z117,'Hi-Z'!AD117))</f>
        <v/>
      </c>
      <c r="AI117" s="84" t="str">
        <f t="shared" si="34"/>
        <v/>
      </c>
      <c r="AJ117" s="322" t="str">
        <f>IF(AND(ISNUMBER($P117),$P117&lt;&gt;0),IF(MV&lt;200,EXTRA!CP117,EXTRA!CT117),IF(MV&lt;200,'Hi-Z'!AB117,'Hi-Z'!AF117))</f>
        <v/>
      </c>
      <c r="AK117" s="106" t="str">
        <f t="shared" si="48"/>
        <v/>
      </c>
      <c r="AM117" s="313" t="str">
        <f>IF(AND(ISNUMBER($P117),$P117&lt;&gt;0),EXTRA!DR117,'Hi-Z'!AZ117)</f>
        <v/>
      </c>
      <c r="AN117" s="290" t="str">
        <f t="shared" si="36"/>
        <v/>
      </c>
      <c r="AO117" s="315" t="str">
        <f>IF(AND(ISNUMBER($P117),$P117&lt;&gt;0),EXTRA!DT117,'Hi-Z'!BB117)</f>
        <v/>
      </c>
      <c r="AP117" s="292" t="str">
        <f t="shared" si="37"/>
        <v/>
      </c>
      <c r="AR117" s="330" t="str">
        <f>IF(AND(ISNUMBER($P117),$P117&lt;&gt;0),EXTRA!CZ117,'Hi-Z'!AH117)</f>
        <v/>
      </c>
      <c r="AT117" s="335" t="str">
        <f>IF(AND(ISNUMBER(AV117),AV117&lt;&gt;0),"",IF(AND(ISNUMBER($P117),$P117&lt;&gt;0),'Hi-Z-INPUT'!$K$7*'Hi-Z-INPUT'!$K$11,'Hi-Z'!AJ117))</f>
        <v/>
      </c>
      <c r="AU117" s="172"/>
      <c r="AV117" s="163"/>
      <c r="AW117" s="343"/>
      <c r="AY117" s="333" t="str">
        <f>IF(AND(ISNUMBER($P117),$P117&lt;&gt;0),EXTRA!DX117,'Hi-Z'!BF117)</f>
        <v/>
      </c>
      <c r="AZ117" s="334" t="str">
        <f t="shared" si="41"/>
        <v/>
      </c>
      <c r="BB117" s="332" t="str">
        <f>IF(AND(ISNUMBER($P117),$P117&lt;&gt;0),EXTRA!DO117,'Hi-Z'!AW117)</f>
        <v/>
      </c>
      <c r="BC117" s="347" t="str">
        <f t="shared" si="42"/>
        <v/>
      </c>
      <c r="BE117" s="348" t="str">
        <f t="shared" si="43"/>
        <v/>
      </c>
      <c r="BF117" s="328" t="str">
        <f t="shared" si="44"/>
        <v/>
      </c>
      <c r="BI117" s="482" t="str">
        <f t="shared" si="29"/>
        <v/>
      </c>
      <c r="BJ117" s="482" t="str">
        <f t="shared" si="45"/>
        <v/>
      </c>
    </row>
    <row r="118" spans="1:62">
      <c r="A118" s="994" t="str">
        <f>MATRIX!A118</f>
        <v>QSC</v>
      </c>
      <c r="B118" s="994" t="str">
        <f>IF(MATRIX!B118&lt;&gt;0,MATRIX!B118,"-")</f>
        <v>CX-Q 2K4</v>
      </c>
      <c r="D118" s="142"/>
      <c r="E118" s="314" t="str">
        <f t="shared" si="39"/>
        <v/>
      </c>
      <c r="F118" s="379"/>
      <c r="G118" s="380" t="str">
        <f>'Hi-Z'!M118</f>
        <v/>
      </c>
      <c r="H118" s="478"/>
      <c r="I118" s="385"/>
      <c r="J118" s="479"/>
      <c r="K118" s="2"/>
      <c r="L118" s="385"/>
      <c r="M118" s="2"/>
      <c r="N118" s="385"/>
      <c r="O118" s="2"/>
      <c r="P118" s="466" t="str">
        <f t="shared" si="38"/>
        <v/>
      </c>
      <c r="Q118" s="384"/>
      <c r="R118" s="466" t="str">
        <f>IF(ISNUMBER(N118), N118, IF(ISNUMBER(G118), 'Hi-Z-INPUT'!$K$19, ""))</f>
        <v/>
      </c>
      <c r="S118" s="310"/>
      <c r="T118" s="171"/>
      <c r="U118" s="70" t="str">
        <f>IF(AND(ISNUMBER($P118),$P118&lt;&gt;0),EXTRA!CA118,'Hi-Z'!O118)</f>
        <v>-</v>
      </c>
      <c r="W118" s="327" t="str">
        <f>IF(AND(ISNUMBER($P118),$P118&lt;&gt;0),EXTRA!CC118,'Hi-Z'!Q118)</f>
        <v>-</v>
      </c>
      <c r="X118" s="328" t="str">
        <f t="shared" si="40"/>
        <v/>
      </c>
      <c r="Z118" s="66" t="str">
        <f>IF(AND(ISNUMBER($P118),$P118&lt;&gt;0),EXTRA!CH118,'Hi-Z'!T118)</f>
        <v/>
      </c>
      <c r="AA118" s="65" t="str">
        <f t="shared" si="46"/>
        <v/>
      </c>
      <c r="AB118" s="329" t="str">
        <f>IF(AND(ISNUMBER($P118),$P118&lt;&gt;0),EXTRA!CJ118,'Hi-Z'!V118)</f>
        <v/>
      </c>
      <c r="AC118" s="124" t="str">
        <f t="shared" si="47"/>
        <v/>
      </c>
      <c r="AE118" s="104" t="str">
        <f>IF(AND(ISNUMBER($P118),$P118&lt;&gt;0),EXTRA!CL118,'Hi-Z'!X118)</f>
        <v/>
      </c>
      <c r="AF118" s="44" t="str">
        <f t="shared" si="33"/>
        <v/>
      </c>
      <c r="AH118" s="85" t="str">
        <f>IF(AND(ISNUMBER($P118),$P118&lt;&gt;0),IF(MV&lt;200,EXTRA!CN118,EXTRA!CR118),IF(MV&lt;200,'Hi-Z'!Z118,'Hi-Z'!AD118))</f>
        <v/>
      </c>
      <c r="AI118" s="84" t="str">
        <f t="shared" si="34"/>
        <v/>
      </c>
      <c r="AJ118" s="322" t="str">
        <f>IF(AND(ISNUMBER($P118),$P118&lt;&gt;0),IF(MV&lt;200,EXTRA!CP118,EXTRA!CT118),IF(MV&lt;200,'Hi-Z'!AB118,'Hi-Z'!AF118))</f>
        <v/>
      </c>
      <c r="AK118" s="106" t="str">
        <f t="shared" si="48"/>
        <v/>
      </c>
      <c r="AM118" s="313" t="str">
        <f>IF(AND(ISNUMBER($P118),$P118&lt;&gt;0),EXTRA!DR118,'Hi-Z'!AZ118)</f>
        <v/>
      </c>
      <c r="AN118" s="290" t="str">
        <f t="shared" si="36"/>
        <v/>
      </c>
      <c r="AO118" s="315" t="str">
        <f>IF(AND(ISNUMBER($P118),$P118&lt;&gt;0),EXTRA!DT118,'Hi-Z'!BB118)</f>
        <v/>
      </c>
      <c r="AP118" s="292" t="str">
        <f t="shared" si="37"/>
        <v/>
      </c>
      <c r="AR118" s="330" t="str">
        <f>IF(AND(ISNUMBER($P118),$P118&lt;&gt;0),EXTRA!CZ118,'Hi-Z'!AH118)</f>
        <v/>
      </c>
      <c r="AT118" s="335" t="str">
        <f>IF(AND(ISNUMBER(AV118),AV118&lt;&gt;0),"",IF(AND(ISNUMBER($P118),$P118&lt;&gt;0),'Hi-Z-INPUT'!$K$7*'Hi-Z-INPUT'!$K$11,'Hi-Z'!AJ118))</f>
        <v/>
      </c>
      <c r="AU118" s="172"/>
      <c r="AV118" s="163"/>
      <c r="AW118" s="343"/>
      <c r="AY118" s="333" t="str">
        <f>IF(AND(ISNUMBER($P118),$P118&lt;&gt;0),EXTRA!DX118,'Hi-Z'!BF118)</f>
        <v/>
      </c>
      <c r="AZ118" s="334" t="str">
        <f t="shared" si="41"/>
        <v/>
      </c>
      <c r="BB118" s="332" t="str">
        <f>IF(AND(ISNUMBER($P118),$P118&lt;&gt;0),EXTRA!DO118,'Hi-Z'!AW118)</f>
        <v/>
      </c>
      <c r="BC118" s="347" t="str">
        <f t="shared" si="42"/>
        <v/>
      </c>
      <c r="BE118" s="348" t="str">
        <f t="shared" si="43"/>
        <v/>
      </c>
      <c r="BF118" s="328" t="str">
        <f t="shared" si="44"/>
        <v/>
      </c>
      <c r="BI118" s="480" t="str">
        <f t="shared" si="29"/>
        <v/>
      </c>
      <c r="BJ118" s="482" t="str">
        <f t="shared" si="45"/>
        <v/>
      </c>
    </row>
    <row r="119" spans="1:62">
      <c r="A119" s="994" t="str">
        <f>MATRIX!A119</f>
        <v>QSC</v>
      </c>
      <c r="B119" s="994" t="str">
        <f>IF(MATRIX!B119&lt;&gt;0,MATRIX!B119,"-")</f>
        <v>CX-Q 4K4</v>
      </c>
      <c r="D119" s="142"/>
      <c r="E119" s="314" t="str">
        <f t="shared" si="39"/>
        <v/>
      </c>
      <c r="F119" s="379"/>
      <c r="G119" s="380" t="str">
        <f>'Hi-Z'!M119</f>
        <v/>
      </c>
      <c r="H119" s="478"/>
      <c r="I119" s="385"/>
      <c r="J119" s="479"/>
      <c r="K119" s="2"/>
      <c r="L119" s="385"/>
      <c r="M119" s="2"/>
      <c r="N119" s="385"/>
      <c r="O119" s="2"/>
      <c r="P119" s="466" t="str">
        <f t="shared" si="38"/>
        <v/>
      </c>
      <c r="Q119" s="384"/>
      <c r="R119" s="466" t="str">
        <f>IF(ISNUMBER(N119), N119, IF(ISNUMBER(G119), 'Hi-Z-INPUT'!$K$19, ""))</f>
        <v/>
      </c>
      <c r="S119" s="310"/>
      <c r="T119" s="171"/>
      <c r="U119" s="70" t="str">
        <f>IF(AND(ISNUMBER($P119),$P119&lt;&gt;0),EXTRA!CA119,'Hi-Z'!O119)</f>
        <v>-</v>
      </c>
      <c r="W119" s="327" t="str">
        <f>IF(AND(ISNUMBER($P119),$P119&lt;&gt;0),EXTRA!CC119,'Hi-Z'!Q119)</f>
        <v>-</v>
      </c>
      <c r="X119" s="328" t="str">
        <f t="shared" si="40"/>
        <v/>
      </c>
      <c r="Z119" s="66" t="str">
        <f>IF(AND(ISNUMBER($P119),$P119&lt;&gt;0),EXTRA!CH119,'Hi-Z'!T119)</f>
        <v/>
      </c>
      <c r="AA119" s="65" t="str">
        <f t="shared" si="46"/>
        <v/>
      </c>
      <c r="AB119" s="329" t="str">
        <f>IF(AND(ISNUMBER($P119),$P119&lt;&gt;0),EXTRA!CJ119,'Hi-Z'!V119)</f>
        <v/>
      </c>
      <c r="AC119" s="124" t="str">
        <f t="shared" si="47"/>
        <v/>
      </c>
      <c r="AE119" s="104" t="str">
        <f>IF(AND(ISNUMBER($P119),$P119&lt;&gt;0),EXTRA!CL119,'Hi-Z'!X119)</f>
        <v/>
      </c>
      <c r="AF119" s="44" t="str">
        <f t="shared" si="33"/>
        <v/>
      </c>
      <c r="AH119" s="85" t="str">
        <f>IF(AND(ISNUMBER($P119),$P119&lt;&gt;0),IF(MV&lt;200,EXTRA!CN119,EXTRA!CR119),IF(MV&lt;200,'Hi-Z'!Z119,'Hi-Z'!AD119))</f>
        <v/>
      </c>
      <c r="AI119" s="84" t="str">
        <f t="shared" si="34"/>
        <v/>
      </c>
      <c r="AJ119" s="322" t="str">
        <f>IF(AND(ISNUMBER($P119),$P119&lt;&gt;0),IF(MV&lt;200,EXTRA!CP119,EXTRA!CT119),IF(MV&lt;200,'Hi-Z'!AB119,'Hi-Z'!AF119))</f>
        <v/>
      </c>
      <c r="AK119" s="106" t="str">
        <f t="shared" si="48"/>
        <v/>
      </c>
      <c r="AM119" s="313" t="str">
        <f>IF(AND(ISNUMBER($P119),$P119&lt;&gt;0),EXTRA!DR119,'Hi-Z'!AZ119)</f>
        <v/>
      </c>
      <c r="AN119" s="290" t="str">
        <f t="shared" si="36"/>
        <v/>
      </c>
      <c r="AO119" s="315" t="str">
        <f>IF(AND(ISNUMBER($P119),$P119&lt;&gt;0),EXTRA!DT119,'Hi-Z'!BB119)</f>
        <v/>
      </c>
      <c r="AP119" s="292" t="str">
        <f t="shared" si="37"/>
        <v/>
      </c>
      <c r="AR119" s="330" t="str">
        <f>IF(AND(ISNUMBER($P119),$P119&lt;&gt;0),EXTRA!CZ119,'Hi-Z'!AH119)</f>
        <v/>
      </c>
      <c r="AT119" s="335" t="str">
        <f>IF(AND(ISNUMBER(AV119),AV119&lt;&gt;0),"",IF(AND(ISNUMBER($P119),$P119&lt;&gt;0),'Hi-Z-INPUT'!$K$7*'Hi-Z-INPUT'!$K$11,'Hi-Z'!AJ119))</f>
        <v/>
      </c>
      <c r="AU119" s="172"/>
      <c r="AV119" s="164"/>
      <c r="AW119" s="343"/>
      <c r="AY119" s="333" t="str">
        <f>IF(AND(ISNUMBER($P119),$P119&lt;&gt;0),EXTRA!DX119,'Hi-Z'!BF119)</f>
        <v/>
      </c>
      <c r="AZ119" s="334" t="str">
        <f t="shared" si="41"/>
        <v/>
      </c>
      <c r="BB119" s="332" t="str">
        <f>IF(AND(ISNUMBER($P119),$P119&lt;&gt;0),EXTRA!DO119,'Hi-Z'!AW119)</f>
        <v/>
      </c>
      <c r="BC119" s="347" t="str">
        <f t="shared" si="42"/>
        <v/>
      </c>
      <c r="BE119" s="348" t="str">
        <f t="shared" si="43"/>
        <v/>
      </c>
      <c r="BF119" s="328" t="str">
        <f t="shared" si="44"/>
        <v/>
      </c>
      <c r="BI119" s="480" t="str">
        <f t="shared" si="29"/>
        <v/>
      </c>
      <c r="BJ119" s="482" t="str">
        <f t="shared" si="45"/>
        <v/>
      </c>
    </row>
    <row r="120" spans="1:62">
      <c r="A120" s="994" t="str">
        <f>MATRIX!A120</f>
        <v>QSC</v>
      </c>
      <c r="B120" s="995" t="str">
        <f>IF(MATRIX!B120&lt;&gt;0,MATRIX!B120,"-")</f>
        <v>CX-Q 8K4</v>
      </c>
      <c r="D120" s="142"/>
      <c r="E120" s="314" t="str">
        <f t="shared" si="39"/>
        <v/>
      </c>
      <c r="F120" s="379"/>
      <c r="G120" s="380" t="str">
        <f>'Hi-Z'!M120</f>
        <v/>
      </c>
      <c r="H120" s="478"/>
      <c r="I120" s="385"/>
      <c r="J120" s="479"/>
      <c r="K120" s="2"/>
      <c r="L120" s="385"/>
      <c r="M120" s="2"/>
      <c r="N120" s="385"/>
      <c r="O120" s="2"/>
      <c r="P120" s="466" t="str">
        <f t="shared" si="38"/>
        <v/>
      </c>
      <c r="Q120" s="384"/>
      <c r="R120" s="466" t="str">
        <f>IF(ISNUMBER(N120), N120, IF(ISNUMBER(G120), 'Hi-Z-INPUT'!$K$19, ""))</f>
        <v/>
      </c>
      <c r="S120" s="310"/>
      <c r="T120" s="171"/>
      <c r="U120" s="70" t="str">
        <f>IF(AND(ISNUMBER($P120),$P120&lt;&gt;0),EXTRA!CA120,'Hi-Z'!O120)</f>
        <v>-</v>
      </c>
      <c r="W120" s="327" t="str">
        <f>IF(AND(ISNUMBER($P120),$P120&lt;&gt;0),EXTRA!CC120,'Hi-Z'!Q120)</f>
        <v>-</v>
      </c>
      <c r="X120" s="328" t="str">
        <f t="shared" si="40"/>
        <v/>
      </c>
      <c r="Z120" s="66" t="str">
        <f>IF(AND(ISNUMBER($P120),$P120&lt;&gt;0),EXTRA!CH120,'Hi-Z'!T120)</f>
        <v/>
      </c>
      <c r="AA120" s="65" t="str">
        <f t="shared" si="46"/>
        <v/>
      </c>
      <c r="AB120" s="329" t="str">
        <f>IF(AND(ISNUMBER($P120),$P120&lt;&gt;0),EXTRA!CJ120,'Hi-Z'!V120)</f>
        <v/>
      </c>
      <c r="AC120" s="124" t="str">
        <f t="shared" si="47"/>
        <v/>
      </c>
      <c r="AE120" s="104" t="str">
        <f>IF(AND(ISNUMBER($P120),$P120&lt;&gt;0),EXTRA!CL120,'Hi-Z'!X120)</f>
        <v/>
      </c>
      <c r="AF120" s="44" t="str">
        <f t="shared" si="33"/>
        <v/>
      </c>
      <c r="AH120" s="85" t="str">
        <f>IF(AND(ISNUMBER($P120),$P120&lt;&gt;0),IF(MV&lt;200,EXTRA!CN120,EXTRA!CR120),IF(MV&lt;200,'Hi-Z'!Z120,'Hi-Z'!AD120))</f>
        <v/>
      </c>
      <c r="AI120" s="84" t="str">
        <f t="shared" si="34"/>
        <v/>
      </c>
      <c r="AJ120" s="322" t="str">
        <f>IF(AND(ISNUMBER($P120),$P120&lt;&gt;0),IF(MV&lt;200,EXTRA!CP120,EXTRA!CT120),IF(MV&lt;200,'Hi-Z'!AB120,'Hi-Z'!AF120))</f>
        <v/>
      </c>
      <c r="AK120" s="106" t="str">
        <f t="shared" si="48"/>
        <v/>
      </c>
      <c r="AM120" s="313" t="str">
        <f>IF(AND(ISNUMBER($P120),$P120&lt;&gt;0),EXTRA!DR120,'Hi-Z'!AZ120)</f>
        <v/>
      </c>
      <c r="AN120" s="290" t="str">
        <f t="shared" si="36"/>
        <v/>
      </c>
      <c r="AO120" s="315" t="str">
        <f>IF(AND(ISNUMBER($P120),$P120&lt;&gt;0),EXTRA!DT120,'Hi-Z'!BB120)</f>
        <v/>
      </c>
      <c r="AP120" s="292" t="str">
        <f t="shared" si="37"/>
        <v/>
      </c>
      <c r="AR120" s="330" t="str">
        <f>IF(AND(ISNUMBER($P120),$P120&lt;&gt;0),EXTRA!CZ120,'Hi-Z'!AH120)</f>
        <v/>
      </c>
      <c r="AT120" s="335" t="str">
        <f>IF(AND(ISNUMBER(AV120),AV120&lt;&gt;0),"",IF(AND(ISNUMBER($P120),$P120&lt;&gt;0),'Hi-Z-INPUT'!$K$7*'Hi-Z-INPUT'!$K$11,'Hi-Z'!AJ120))</f>
        <v/>
      </c>
      <c r="AU120" s="172"/>
      <c r="AV120" s="163"/>
      <c r="AW120" s="343"/>
      <c r="AY120" s="333" t="str">
        <f>IF(AND(ISNUMBER($P120),$P120&lt;&gt;0),EXTRA!DX120,'Hi-Z'!BF120)</f>
        <v/>
      </c>
      <c r="AZ120" s="334" t="str">
        <f t="shared" si="41"/>
        <v/>
      </c>
      <c r="BB120" s="332" t="str">
        <f>IF(AND(ISNUMBER($P120),$P120&lt;&gt;0),EXTRA!DO120,'Hi-Z'!AW120)</f>
        <v/>
      </c>
      <c r="BC120" s="347" t="str">
        <f t="shared" si="42"/>
        <v/>
      </c>
      <c r="BE120" s="348" t="str">
        <f t="shared" si="43"/>
        <v/>
      </c>
      <c r="BF120" s="328" t="str">
        <f t="shared" si="44"/>
        <v/>
      </c>
      <c r="BI120" s="480" t="str">
        <f t="shared" si="29"/>
        <v/>
      </c>
      <c r="BJ120" s="482" t="str">
        <f t="shared" si="45"/>
        <v/>
      </c>
    </row>
    <row r="121" spans="1:62">
      <c r="A121" s="994" t="str">
        <f>MATRIX!A121</f>
        <v>QSC</v>
      </c>
      <c r="B121" s="995" t="str">
        <f>IF(MATRIX!B121&lt;&gt;0,MATRIX!B121,"-")</f>
        <v>CX-Q 4K8</v>
      </c>
      <c r="D121" s="142"/>
      <c r="E121" s="314" t="str">
        <f t="shared" si="39"/>
        <v/>
      </c>
      <c r="F121" s="379"/>
      <c r="G121" s="380" t="str">
        <f>'Hi-Z'!M121</f>
        <v/>
      </c>
      <c r="H121" s="478"/>
      <c r="I121" s="385"/>
      <c r="J121" s="479"/>
      <c r="K121" s="2"/>
      <c r="L121" s="385"/>
      <c r="M121" s="2"/>
      <c r="N121" s="385"/>
      <c r="O121" s="2"/>
      <c r="P121" s="466" t="str">
        <f t="shared" si="38"/>
        <v/>
      </c>
      <c r="Q121" s="384"/>
      <c r="R121" s="466" t="str">
        <f>IF(ISNUMBER(N121), N121, IF(ISNUMBER(G121), 'Hi-Z-INPUT'!$K$19, ""))</f>
        <v/>
      </c>
      <c r="S121" s="310"/>
      <c r="T121" s="171"/>
      <c r="U121" s="70" t="str">
        <f>IF(AND(ISNUMBER($P121),$P121&lt;&gt;0),EXTRA!CA121,'Hi-Z'!O121)</f>
        <v>-</v>
      </c>
      <c r="W121" s="327" t="str">
        <f>IF(AND(ISNUMBER($P121),$P121&lt;&gt;0),EXTRA!CC121,'Hi-Z'!Q121)</f>
        <v>-</v>
      </c>
      <c r="X121" s="328" t="str">
        <f t="shared" si="40"/>
        <v/>
      </c>
      <c r="Z121" s="66" t="str">
        <f>IF(AND(ISNUMBER($P121),$P121&lt;&gt;0),EXTRA!CH121,'Hi-Z'!T121)</f>
        <v/>
      </c>
      <c r="AA121" s="65" t="str">
        <f t="shared" si="46"/>
        <v/>
      </c>
      <c r="AB121" s="329" t="str">
        <f>IF(AND(ISNUMBER($P121),$P121&lt;&gt;0),EXTRA!CJ121,'Hi-Z'!V121)</f>
        <v/>
      </c>
      <c r="AC121" s="124" t="str">
        <f t="shared" si="47"/>
        <v/>
      </c>
      <c r="AE121" s="104" t="str">
        <f>IF(AND(ISNUMBER($P121),$P121&lt;&gt;0),EXTRA!CL121,'Hi-Z'!X121)</f>
        <v/>
      </c>
      <c r="AF121" s="44" t="str">
        <f t="shared" si="33"/>
        <v/>
      </c>
      <c r="AH121" s="85" t="str">
        <f>IF(AND(ISNUMBER($P121),$P121&lt;&gt;0),IF(MV&lt;200,EXTRA!CN121,EXTRA!CR121),IF(MV&lt;200,'Hi-Z'!Z121,'Hi-Z'!AD121))</f>
        <v/>
      </c>
      <c r="AI121" s="84" t="str">
        <f t="shared" si="34"/>
        <v/>
      </c>
      <c r="AJ121" s="322" t="str">
        <f>IF(AND(ISNUMBER($P121),$P121&lt;&gt;0),IF(MV&lt;200,EXTRA!CP121,EXTRA!CT121),IF(MV&lt;200,'Hi-Z'!AB121,'Hi-Z'!AF121))</f>
        <v/>
      </c>
      <c r="AK121" s="106" t="str">
        <f t="shared" si="48"/>
        <v/>
      </c>
      <c r="AM121" s="313" t="str">
        <f>IF(AND(ISNUMBER($P121),$P121&lt;&gt;0),EXTRA!DR121,'Hi-Z'!AZ121)</f>
        <v/>
      </c>
      <c r="AN121" s="290" t="str">
        <f t="shared" si="36"/>
        <v/>
      </c>
      <c r="AO121" s="315" t="str">
        <f>IF(AND(ISNUMBER($P121),$P121&lt;&gt;0),EXTRA!DT121,'Hi-Z'!BB121)</f>
        <v/>
      </c>
      <c r="AP121" s="292" t="str">
        <f t="shared" si="37"/>
        <v/>
      </c>
      <c r="AR121" s="330" t="str">
        <f>IF(AND(ISNUMBER($P121),$P121&lt;&gt;0),EXTRA!CZ121,'Hi-Z'!AH121)</f>
        <v/>
      </c>
      <c r="AT121" s="335" t="str">
        <f>IF(AND(ISNUMBER(AV121),AV121&lt;&gt;0),"",IF(AND(ISNUMBER($P121),$P121&lt;&gt;0),'Hi-Z-INPUT'!$K$7*'Hi-Z-INPUT'!$K$11,'Hi-Z'!AJ121))</f>
        <v/>
      </c>
      <c r="AU121" s="172"/>
      <c r="AV121" s="163"/>
      <c r="AW121" s="343"/>
      <c r="AY121" s="333" t="str">
        <f>IF(AND(ISNUMBER($P121),$P121&lt;&gt;0),EXTRA!DX121,'Hi-Z'!BF121)</f>
        <v/>
      </c>
      <c r="AZ121" s="334" t="str">
        <f t="shared" si="41"/>
        <v/>
      </c>
      <c r="BB121" s="332" t="str">
        <f>IF(AND(ISNUMBER($P121),$P121&lt;&gt;0),EXTRA!DO121,'Hi-Z'!AW121)</f>
        <v/>
      </c>
      <c r="BC121" s="347" t="str">
        <f t="shared" si="42"/>
        <v/>
      </c>
      <c r="BE121" s="348" t="str">
        <f t="shared" si="43"/>
        <v/>
      </c>
      <c r="BF121" s="328" t="str">
        <f t="shared" si="44"/>
        <v/>
      </c>
      <c r="BI121" s="480" t="str">
        <f t="shared" si="29"/>
        <v/>
      </c>
      <c r="BJ121" s="482" t="str">
        <f t="shared" si="45"/>
        <v/>
      </c>
    </row>
    <row r="122" spans="1:62">
      <c r="A122" s="994" t="str">
        <f>MATRIX!A122</f>
        <v>QSC</v>
      </c>
      <c r="B122" s="995" t="str">
        <f>IF(MATRIX!B122&lt;&gt;0,MATRIX!B122,"-")</f>
        <v>CX-Q 8K8</v>
      </c>
      <c r="D122" s="142"/>
      <c r="E122" s="314" t="str">
        <f t="shared" si="39"/>
        <v/>
      </c>
      <c r="F122" s="379"/>
      <c r="G122" s="380" t="str">
        <f>'Hi-Z'!M122</f>
        <v/>
      </c>
      <c r="H122" s="478"/>
      <c r="I122" s="385"/>
      <c r="J122" s="479"/>
      <c r="K122" s="2"/>
      <c r="L122" s="385"/>
      <c r="M122" s="2"/>
      <c r="N122" s="385"/>
      <c r="O122" s="2"/>
      <c r="P122" s="466" t="str">
        <f t="shared" si="38"/>
        <v/>
      </c>
      <c r="Q122" s="384"/>
      <c r="R122" s="466" t="str">
        <f>IF(ISNUMBER(N122), N122, IF(ISNUMBER(G122), 'Hi-Z-INPUT'!$K$19, ""))</f>
        <v/>
      </c>
      <c r="S122" s="310"/>
      <c r="T122" s="171"/>
      <c r="U122" s="70" t="str">
        <f>IF(AND(ISNUMBER($P122),$P122&lt;&gt;0),EXTRA!CA122,'Hi-Z'!O122)</f>
        <v>-</v>
      </c>
      <c r="W122" s="327" t="str">
        <f>IF(AND(ISNUMBER($P122),$P122&lt;&gt;0),EXTRA!CC122,'Hi-Z'!Q122)</f>
        <v>-</v>
      </c>
      <c r="X122" s="328" t="str">
        <f t="shared" si="40"/>
        <v/>
      </c>
      <c r="Z122" s="66" t="str">
        <f>IF(AND(ISNUMBER($P122),$P122&lt;&gt;0),EXTRA!CH122,'Hi-Z'!T122)</f>
        <v/>
      </c>
      <c r="AA122" s="65" t="str">
        <f t="shared" si="46"/>
        <v/>
      </c>
      <c r="AB122" s="329" t="str">
        <f>IF(AND(ISNUMBER($P122),$P122&lt;&gt;0),EXTRA!CJ122,'Hi-Z'!V122)</f>
        <v/>
      </c>
      <c r="AC122" s="124" t="str">
        <f t="shared" si="47"/>
        <v/>
      </c>
      <c r="AE122" s="104" t="str">
        <f>IF(AND(ISNUMBER($P122),$P122&lt;&gt;0),EXTRA!CL122,'Hi-Z'!X122)</f>
        <v/>
      </c>
      <c r="AF122" s="44" t="str">
        <f t="shared" si="33"/>
        <v/>
      </c>
      <c r="AH122" s="85" t="str">
        <f>IF(AND(ISNUMBER($P122),$P122&lt;&gt;0),IF(MV&lt;200,EXTRA!CN122,EXTRA!CR122),IF(MV&lt;200,'Hi-Z'!Z122,'Hi-Z'!AD122))</f>
        <v/>
      </c>
      <c r="AI122" s="84" t="str">
        <f t="shared" si="34"/>
        <v/>
      </c>
      <c r="AJ122" s="322" t="str">
        <f>IF(AND(ISNUMBER($P122),$P122&lt;&gt;0),IF(MV&lt;200,EXTRA!CP122,EXTRA!CT122),IF(MV&lt;200,'Hi-Z'!AB122,'Hi-Z'!AF122))</f>
        <v/>
      </c>
      <c r="AK122" s="106" t="str">
        <f t="shared" si="48"/>
        <v/>
      </c>
      <c r="AM122" s="313" t="str">
        <f>IF(AND(ISNUMBER($P122),$P122&lt;&gt;0),EXTRA!DR122,'Hi-Z'!AZ122)</f>
        <v/>
      </c>
      <c r="AN122" s="290" t="str">
        <f t="shared" si="36"/>
        <v/>
      </c>
      <c r="AO122" s="315" t="str">
        <f>IF(AND(ISNUMBER($P122),$P122&lt;&gt;0),EXTRA!DT122,'Hi-Z'!BB122)</f>
        <v/>
      </c>
      <c r="AP122" s="292" t="str">
        <f t="shared" si="37"/>
        <v/>
      </c>
      <c r="AR122" s="330" t="str">
        <f>IF(AND(ISNUMBER($P122),$P122&lt;&gt;0),EXTRA!CZ122,'Hi-Z'!AH122)</f>
        <v/>
      </c>
      <c r="AT122" s="335" t="str">
        <f>IF(AND(ISNUMBER(AV122),AV122&lt;&gt;0),"",IF(AND(ISNUMBER($P122),$P122&lt;&gt;0),'Hi-Z-INPUT'!$K$7*'Hi-Z-INPUT'!$K$11,'Hi-Z'!AJ122))</f>
        <v/>
      </c>
      <c r="AU122" s="172"/>
      <c r="AV122" s="163"/>
      <c r="AW122" s="343"/>
      <c r="AY122" s="333" t="str">
        <f>IF(AND(ISNUMBER($P122),$P122&lt;&gt;0),EXTRA!DX122,'Hi-Z'!BF122)</f>
        <v/>
      </c>
      <c r="AZ122" s="334" t="str">
        <f t="shared" si="41"/>
        <v/>
      </c>
      <c r="BB122" s="332" t="str">
        <f>IF(AND(ISNUMBER($P122),$P122&lt;&gt;0),EXTRA!DO122,'Hi-Z'!AW122)</f>
        <v/>
      </c>
      <c r="BC122" s="347" t="str">
        <f t="shared" si="42"/>
        <v/>
      </c>
      <c r="BE122" s="348" t="str">
        <f t="shared" si="43"/>
        <v/>
      </c>
      <c r="BF122" s="328" t="str">
        <f t="shared" si="44"/>
        <v/>
      </c>
      <c r="BI122" s="480" t="str">
        <f t="shared" si="29"/>
        <v/>
      </c>
      <c r="BJ122" s="482" t="str">
        <f t="shared" si="45"/>
        <v/>
      </c>
    </row>
    <row r="123" spans="1:62">
      <c r="A123" s="491" t="str">
        <f>MATRIX!A123</f>
        <v>YAMAHA</v>
      </c>
      <c r="B123" s="491" t="str">
        <f>IF(MATRIX!B123&lt;&gt;0,MATRIX!B123,"-")</f>
        <v>XP 5000</v>
      </c>
      <c r="D123" s="142"/>
      <c r="E123" s="314" t="str">
        <f t="shared" si="39"/>
        <v/>
      </c>
      <c r="F123" s="379"/>
      <c r="G123" s="380" t="str">
        <f>'Hi-Z'!M123</f>
        <v/>
      </c>
      <c r="H123" s="478"/>
      <c r="I123" s="385"/>
      <c r="J123" s="479"/>
      <c r="K123" s="2"/>
      <c r="L123" s="385"/>
      <c r="M123" s="2"/>
      <c r="N123" s="385"/>
      <c r="O123" s="2"/>
      <c r="P123" s="466" t="str">
        <f t="shared" si="38"/>
        <v/>
      </c>
      <c r="Q123" s="384"/>
      <c r="R123" s="466" t="str">
        <f>IF(ISNUMBER(N123), N123, IF(ISNUMBER(G123), 'Hi-Z-INPUT'!$K$19, ""))</f>
        <v/>
      </c>
      <c r="S123" s="310"/>
      <c r="T123" s="171"/>
      <c r="U123" s="70" t="str">
        <f>IF(AND(ISNUMBER($P123),$P123&lt;&gt;0),EXTRA!CA123,'Hi-Z'!O123)</f>
        <v>-</v>
      </c>
      <c r="W123" s="327" t="str">
        <f>IF(AND(ISNUMBER($P123),$P123&lt;&gt;0),EXTRA!CC123,'Hi-Z'!Q123)</f>
        <v>-</v>
      </c>
      <c r="X123" s="328" t="str">
        <f t="shared" si="40"/>
        <v/>
      </c>
      <c r="Z123" s="66" t="str">
        <f>IF(AND(ISNUMBER($P123),$P123&lt;&gt;0),EXTRA!CH123,'Hi-Z'!T123)</f>
        <v/>
      </c>
      <c r="AA123" s="65" t="str">
        <f t="shared" si="46"/>
        <v/>
      </c>
      <c r="AB123" s="329" t="str">
        <f>IF(AND(ISNUMBER($P123),$P123&lt;&gt;0),EXTRA!CJ123,'Hi-Z'!V123)</f>
        <v/>
      </c>
      <c r="AC123" s="124" t="str">
        <f t="shared" si="47"/>
        <v/>
      </c>
      <c r="AE123" s="104" t="str">
        <f>IF(AND(ISNUMBER($P123),$P123&lt;&gt;0),EXTRA!CL123,'Hi-Z'!X123)</f>
        <v/>
      </c>
      <c r="AF123" s="44" t="str">
        <f t="shared" si="33"/>
        <v/>
      </c>
      <c r="AH123" s="85" t="str">
        <f>IF(AND(ISNUMBER($P123),$P123&lt;&gt;0),IF(MV&lt;200,EXTRA!CN123,EXTRA!CR123),IF(MV&lt;200,'Hi-Z'!Z123,'Hi-Z'!AD123))</f>
        <v/>
      </c>
      <c r="AI123" s="84" t="str">
        <f t="shared" si="34"/>
        <v/>
      </c>
      <c r="AJ123" s="322" t="str">
        <f>IF(AND(ISNUMBER($P123),$P123&lt;&gt;0),IF(MV&lt;200,EXTRA!CP123,EXTRA!CT123),IF(MV&lt;200,'Hi-Z'!AB123,'Hi-Z'!AF123))</f>
        <v/>
      </c>
      <c r="AK123" s="106" t="str">
        <f t="shared" si="48"/>
        <v/>
      </c>
      <c r="AM123" s="313" t="str">
        <f>IF(AND(ISNUMBER($P123),$P123&lt;&gt;0),EXTRA!DR123,'Hi-Z'!AZ123)</f>
        <v/>
      </c>
      <c r="AN123" s="290" t="str">
        <f t="shared" si="36"/>
        <v/>
      </c>
      <c r="AO123" s="315" t="str">
        <f>IF(AND(ISNUMBER($P123),$P123&lt;&gt;0),EXTRA!DT123,'Hi-Z'!BB123)</f>
        <v/>
      </c>
      <c r="AP123" s="292" t="str">
        <f t="shared" si="37"/>
        <v/>
      </c>
      <c r="AR123" s="330" t="str">
        <f>IF(AND(ISNUMBER($P123),$P123&lt;&gt;0),EXTRA!CZ123,'Hi-Z'!AH123)</f>
        <v/>
      </c>
      <c r="AT123" s="335" t="str">
        <f>IF(AND(ISNUMBER(AV123),AV123&lt;&gt;0),"",IF(AND(ISNUMBER($P123),$P123&lt;&gt;0),'Hi-Z-INPUT'!$K$7*'Hi-Z-INPUT'!$K$11,'Hi-Z'!AJ123))</f>
        <v/>
      </c>
      <c r="AU123" s="172"/>
      <c r="AV123" s="163"/>
      <c r="AW123" s="343"/>
      <c r="AY123" s="333" t="str">
        <f>IF(AND(ISNUMBER($P123),$P123&lt;&gt;0),EXTRA!DX123,'Hi-Z'!BF123)</f>
        <v/>
      </c>
      <c r="AZ123" s="334" t="str">
        <f t="shared" si="41"/>
        <v/>
      </c>
      <c r="BB123" s="332" t="str">
        <f>IF(AND(ISNUMBER($P123),$P123&lt;&gt;0),EXTRA!DO123,'Hi-Z'!AW123)</f>
        <v/>
      </c>
      <c r="BC123" s="347" t="str">
        <f t="shared" si="42"/>
        <v/>
      </c>
      <c r="BE123" s="348" t="str">
        <f t="shared" si="43"/>
        <v/>
      </c>
      <c r="BF123" s="328" t="str">
        <f t="shared" si="44"/>
        <v/>
      </c>
      <c r="BI123" s="480" t="str">
        <f t="shared" si="29"/>
        <v/>
      </c>
      <c r="BJ123" s="482" t="str">
        <f t="shared" si="45"/>
        <v/>
      </c>
    </row>
    <row r="124" spans="1:62">
      <c r="A124" s="491" t="str">
        <f>MATRIX!A124</f>
        <v>YAMAHA</v>
      </c>
      <c r="B124" s="491" t="str">
        <f>IF(MATRIX!B124&lt;&gt;0,MATRIX!B124,"-")</f>
        <v>XP 7000</v>
      </c>
      <c r="D124" s="142"/>
      <c r="E124" s="314" t="str">
        <f t="shared" si="39"/>
        <v/>
      </c>
      <c r="F124" s="379"/>
      <c r="G124" s="380" t="str">
        <f>'Hi-Z'!M124</f>
        <v/>
      </c>
      <c r="H124" s="478"/>
      <c r="I124" s="385"/>
      <c r="J124" s="479"/>
      <c r="K124" s="2"/>
      <c r="L124" s="385"/>
      <c r="M124" s="2"/>
      <c r="N124" s="385"/>
      <c r="O124" s="2"/>
      <c r="P124" s="466" t="str">
        <f t="shared" si="38"/>
        <v/>
      </c>
      <c r="Q124" s="384"/>
      <c r="R124" s="466" t="str">
        <f>IF(ISNUMBER(N124), N124, IF(ISNUMBER(G124), 'Hi-Z-INPUT'!$K$19, ""))</f>
        <v/>
      </c>
      <c r="S124" s="310"/>
      <c r="T124" s="171"/>
      <c r="U124" s="70" t="str">
        <f>IF(AND(ISNUMBER($P124),$P124&lt;&gt;0),EXTRA!CA124,'Hi-Z'!O124)</f>
        <v>-</v>
      </c>
      <c r="W124" s="327" t="str">
        <f>IF(AND(ISNUMBER($P124),$P124&lt;&gt;0),EXTRA!CC124,'Hi-Z'!Q124)</f>
        <v>-</v>
      </c>
      <c r="X124" s="328" t="str">
        <f t="shared" si="40"/>
        <v/>
      </c>
      <c r="Z124" s="66" t="str">
        <f>IF(AND(ISNUMBER($P124),$P124&lt;&gt;0),EXTRA!CH124,'Hi-Z'!T124)</f>
        <v/>
      </c>
      <c r="AA124" s="65" t="str">
        <f t="shared" si="46"/>
        <v/>
      </c>
      <c r="AB124" s="329" t="str">
        <f>IF(AND(ISNUMBER($P124),$P124&lt;&gt;0),EXTRA!CJ124,'Hi-Z'!V124)</f>
        <v/>
      </c>
      <c r="AC124" s="124" t="str">
        <f t="shared" si="47"/>
        <v/>
      </c>
      <c r="AE124" s="104" t="str">
        <f>IF(AND(ISNUMBER($P124),$P124&lt;&gt;0),EXTRA!CL124,'Hi-Z'!X124)</f>
        <v/>
      </c>
      <c r="AF124" s="44" t="str">
        <f t="shared" si="33"/>
        <v/>
      </c>
      <c r="AH124" s="85" t="str">
        <f>IF(AND(ISNUMBER($P124),$P124&lt;&gt;0),IF(MV&lt;200,EXTRA!CN124,EXTRA!CR124),IF(MV&lt;200,'Hi-Z'!Z124,'Hi-Z'!AD124))</f>
        <v/>
      </c>
      <c r="AI124" s="84" t="str">
        <f t="shared" si="34"/>
        <v/>
      </c>
      <c r="AJ124" s="322" t="str">
        <f>IF(AND(ISNUMBER($P124),$P124&lt;&gt;0),IF(MV&lt;200,EXTRA!CP124,EXTRA!CT124),IF(MV&lt;200,'Hi-Z'!AB124,'Hi-Z'!AF124))</f>
        <v/>
      </c>
      <c r="AK124" s="106" t="str">
        <f t="shared" si="48"/>
        <v/>
      </c>
      <c r="AM124" s="313" t="str">
        <f>IF(AND(ISNUMBER($P124),$P124&lt;&gt;0),EXTRA!DR124,'Hi-Z'!AZ124)</f>
        <v/>
      </c>
      <c r="AN124" s="290" t="str">
        <f t="shared" si="36"/>
        <v/>
      </c>
      <c r="AO124" s="315" t="str">
        <f>IF(AND(ISNUMBER($P124),$P124&lt;&gt;0),EXTRA!DT124,'Hi-Z'!BB124)</f>
        <v/>
      </c>
      <c r="AP124" s="292" t="str">
        <f t="shared" si="37"/>
        <v/>
      </c>
      <c r="AR124" s="330" t="str">
        <f>IF(AND(ISNUMBER($P124),$P124&lt;&gt;0),EXTRA!CZ124,'Hi-Z'!AH124)</f>
        <v/>
      </c>
      <c r="AT124" s="335" t="str">
        <f>IF(AND(ISNUMBER(AV124),AV124&lt;&gt;0),"",IF(AND(ISNUMBER($P124),$P124&lt;&gt;0),'Hi-Z-INPUT'!$K$7*'Hi-Z-INPUT'!$K$11,'Hi-Z'!AJ124))</f>
        <v/>
      </c>
      <c r="AU124" s="172"/>
      <c r="AV124" s="163"/>
      <c r="AW124" s="343"/>
      <c r="AY124" s="333" t="str">
        <f>IF(AND(ISNUMBER($P124),$P124&lt;&gt;0),EXTRA!DX124,'Hi-Z'!BF124)</f>
        <v/>
      </c>
      <c r="AZ124" s="334" t="str">
        <f t="shared" si="41"/>
        <v/>
      </c>
      <c r="BB124" s="332" t="str">
        <f>IF(AND(ISNUMBER($P124),$P124&lt;&gt;0),EXTRA!DO124,'Hi-Z'!AW124)</f>
        <v/>
      </c>
      <c r="BC124" s="347" t="str">
        <f t="shared" si="42"/>
        <v/>
      </c>
      <c r="BE124" s="348" t="str">
        <f t="shared" si="43"/>
        <v/>
      </c>
      <c r="BF124" s="328" t="str">
        <f t="shared" si="44"/>
        <v/>
      </c>
      <c r="BI124" s="480" t="str">
        <f t="shared" si="29"/>
        <v/>
      </c>
      <c r="BJ124" s="482" t="str">
        <f t="shared" si="45"/>
        <v/>
      </c>
    </row>
    <row r="125" spans="1:62">
      <c r="A125" s="491" t="str">
        <f>MATRIX!A125</f>
        <v>YAMAHA</v>
      </c>
      <c r="B125" s="491" t="str">
        <f>IF(MATRIX!B125&lt;&gt;0,MATRIX!B125,"-")</f>
        <v>TX4n</v>
      </c>
      <c r="D125" s="142"/>
      <c r="E125" s="314" t="str">
        <f t="shared" si="39"/>
        <v/>
      </c>
      <c r="F125" s="379"/>
      <c r="G125" s="380" t="str">
        <f>'Hi-Z'!M125</f>
        <v/>
      </c>
      <c r="H125" s="478"/>
      <c r="I125" s="385"/>
      <c r="J125" s="479"/>
      <c r="K125" s="2"/>
      <c r="L125" s="385"/>
      <c r="M125" s="2"/>
      <c r="N125" s="385"/>
      <c r="O125" s="2"/>
      <c r="P125" s="466" t="str">
        <f t="shared" si="38"/>
        <v/>
      </c>
      <c r="Q125" s="384"/>
      <c r="R125" s="466" t="str">
        <f>IF(ISNUMBER(N125), N125, IF(ISNUMBER(G125), 'Hi-Z-INPUT'!$K$19, ""))</f>
        <v/>
      </c>
      <c r="S125" s="310"/>
      <c r="T125" s="171"/>
      <c r="U125" s="70" t="str">
        <f>IF(AND(ISNUMBER($P125),$P125&lt;&gt;0),EXTRA!CA125,'Hi-Z'!O125)</f>
        <v>-</v>
      </c>
      <c r="W125" s="327" t="str">
        <f>IF(AND(ISNUMBER($P125),$P125&lt;&gt;0),EXTRA!CC125,'Hi-Z'!Q125)</f>
        <v>-</v>
      </c>
      <c r="X125" s="328" t="str">
        <f t="shared" si="40"/>
        <v/>
      </c>
      <c r="Z125" s="66" t="str">
        <f>IF(AND(ISNUMBER($P125),$P125&lt;&gt;0),EXTRA!CH125,'Hi-Z'!T125)</f>
        <v/>
      </c>
      <c r="AA125" s="65" t="str">
        <f t="shared" si="46"/>
        <v/>
      </c>
      <c r="AB125" s="329" t="str">
        <f>IF(AND(ISNUMBER($P125),$P125&lt;&gt;0),EXTRA!CJ125,'Hi-Z'!V125)</f>
        <v/>
      </c>
      <c r="AC125" s="124" t="str">
        <f t="shared" si="47"/>
        <v/>
      </c>
      <c r="AE125" s="104" t="str">
        <f>IF(AND(ISNUMBER($P125),$P125&lt;&gt;0),EXTRA!CL125,'Hi-Z'!X125)</f>
        <v/>
      </c>
      <c r="AF125" s="44" t="str">
        <f t="shared" si="33"/>
        <v/>
      </c>
      <c r="AH125" s="85" t="str">
        <f>IF(AND(ISNUMBER($P125),$P125&lt;&gt;0),IF(MV&lt;200,EXTRA!CN125,EXTRA!CR125),IF(MV&lt;200,'Hi-Z'!Z125,'Hi-Z'!AD125))</f>
        <v/>
      </c>
      <c r="AI125" s="84" t="str">
        <f t="shared" si="34"/>
        <v/>
      </c>
      <c r="AJ125" s="322" t="str">
        <f>IF(AND(ISNUMBER($P125),$P125&lt;&gt;0),IF(MV&lt;200,EXTRA!CP125,EXTRA!CT125),IF(MV&lt;200,'Hi-Z'!AB125,'Hi-Z'!AF125))</f>
        <v/>
      </c>
      <c r="AK125" s="106" t="str">
        <f t="shared" si="48"/>
        <v/>
      </c>
      <c r="AM125" s="313" t="str">
        <f>IF(AND(ISNUMBER($P125),$P125&lt;&gt;0),EXTRA!DR125,'Hi-Z'!AZ125)</f>
        <v/>
      </c>
      <c r="AN125" s="290" t="str">
        <f t="shared" si="36"/>
        <v/>
      </c>
      <c r="AO125" s="315" t="str">
        <f>IF(AND(ISNUMBER($P125),$P125&lt;&gt;0),EXTRA!DT125,'Hi-Z'!BB125)</f>
        <v/>
      </c>
      <c r="AP125" s="292" t="str">
        <f t="shared" si="37"/>
        <v/>
      </c>
      <c r="AR125" s="330" t="str">
        <f>IF(AND(ISNUMBER($P125),$P125&lt;&gt;0),EXTRA!CZ125,'Hi-Z'!AH125)</f>
        <v/>
      </c>
      <c r="AT125" s="335" t="str">
        <f>IF(AND(ISNUMBER(AV125),AV125&lt;&gt;0),"",IF(AND(ISNUMBER($P125),$P125&lt;&gt;0),'Hi-Z-INPUT'!$K$7*'Hi-Z-INPUT'!$K$11,'Hi-Z'!AJ125))</f>
        <v/>
      </c>
      <c r="AU125" s="172"/>
      <c r="AV125" s="163"/>
      <c r="AW125" s="343"/>
      <c r="AY125" s="333" t="str">
        <f>IF(AND(ISNUMBER($P125),$P125&lt;&gt;0),EXTRA!DX125,'Hi-Z'!BF125)</f>
        <v/>
      </c>
      <c r="AZ125" s="334" t="str">
        <f t="shared" si="41"/>
        <v/>
      </c>
      <c r="BB125" s="332" t="str">
        <f>IF(AND(ISNUMBER($P125),$P125&lt;&gt;0),EXTRA!DO125,'Hi-Z'!AW125)</f>
        <v/>
      </c>
      <c r="BC125" s="347" t="str">
        <f t="shared" si="42"/>
        <v/>
      </c>
      <c r="BE125" s="348" t="str">
        <f t="shared" si="43"/>
        <v/>
      </c>
      <c r="BF125" s="328" t="str">
        <f t="shared" si="44"/>
        <v/>
      </c>
      <c r="BI125" s="480" t="str">
        <f t="shared" si="29"/>
        <v/>
      </c>
      <c r="BJ125" s="482" t="str">
        <f t="shared" si="45"/>
        <v/>
      </c>
    </row>
    <row r="126" spans="1:62">
      <c r="A126" s="491" t="str">
        <f>MATRIX!A126</f>
        <v>YAMAHA</v>
      </c>
      <c r="B126" s="491" t="str">
        <f>IF(MATRIX!B126&lt;&gt;0,MATRIX!B126,"-")</f>
        <v>TX6n</v>
      </c>
      <c r="D126" s="142"/>
      <c r="E126" s="314" t="str">
        <f t="shared" si="39"/>
        <v/>
      </c>
      <c r="F126" s="379"/>
      <c r="G126" s="380" t="str">
        <f>'Hi-Z'!M126</f>
        <v/>
      </c>
      <c r="H126" s="478"/>
      <c r="I126" s="385"/>
      <c r="J126" s="479"/>
      <c r="K126" s="2"/>
      <c r="L126" s="385"/>
      <c r="M126" s="2"/>
      <c r="N126" s="385"/>
      <c r="O126" s="2"/>
      <c r="P126" s="466" t="str">
        <f t="shared" si="38"/>
        <v/>
      </c>
      <c r="Q126" s="384"/>
      <c r="R126" s="466" t="str">
        <f>IF(ISNUMBER(N126), N126, IF(ISNUMBER(G126), 'Hi-Z-INPUT'!$K$19, ""))</f>
        <v/>
      </c>
      <c r="S126" s="310"/>
      <c r="T126" s="171"/>
      <c r="U126" s="70" t="str">
        <f>IF(AND(ISNUMBER($P126),$P126&lt;&gt;0),EXTRA!CA126,'Hi-Z'!O126)</f>
        <v>-</v>
      </c>
      <c r="W126" s="327" t="str">
        <f>IF(AND(ISNUMBER($P126),$P126&lt;&gt;0),EXTRA!CC126,'Hi-Z'!Q126)</f>
        <v>-</v>
      </c>
      <c r="X126" s="328" t="str">
        <f t="shared" si="40"/>
        <v/>
      </c>
      <c r="Z126" s="66" t="str">
        <f>IF(AND(ISNUMBER($P126),$P126&lt;&gt;0),EXTRA!CH126,'Hi-Z'!T126)</f>
        <v/>
      </c>
      <c r="AA126" s="65" t="str">
        <f t="shared" si="46"/>
        <v/>
      </c>
      <c r="AB126" s="329" t="str">
        <f>IF(AND(ISNUMBER($P126),$P126&lt;&gt;0),EXTRA!CJ126,'Hi-Z'!V126)</f>
        <v/>
      </c>
      <c r="AC126" s="124" t="str">
        <f t="shared" si="47"/>
        <v/>
      </c>
      <c r="AE126" s="104" t="str">
        <f>IF(AND(ISNUMBER($P126),$P126&lt;&gt;0),EXTRA!CL126,'Hi-Z'!X126)</f>
        <v/>
      </c>
      <c r="AF126" s="44" t="str">
        <f t="shared" si="33"/>
        <v/>
      </c>
      <c r="AH126" s="85" t="str">
        <f>IF(AND(ISNUMBER($P126),$P126&lt;&gt;0),IF(MV&lt;200,EXTRA!CN126,EXTRA!CR126),IF(MV&lt;200,'Hi-Z'!Z126,'Hi-Z'!AD126))</f>
        <v/>
      </c>
      <c r="AI126" s="84" t="str">
        <f t="shared" si="34"/>
        <v/>
      </c>
      <c r="AJ126" s="322" t="str">
        <f>IF(AND(ISNUMBER($P126),$P126&lt;&gt;0),IF(MV&lt;200,EXTRA!CP126,EXTRA!CT126),IF(MV&lt;200,'Hi-Z'!AB126,'Hi-Z'!AF126))</f>
        <v/>
      </c>
      <c r="AK126" s="106" t="str">
        <f t="shared" si="48"/>
        <v/>
      </c>
      <c r="AM126" s="313" t="str">
        <f>IF(AND(ISNUMBER($P126),$P126&lt;&gt;0),EXTRA!DR126,'Hi-Z'!AZ126)</f>
        <v/>
      </c>
      <c r="AN126" s="290" t="str">
        <f t="shared" si="36"/>
        <v/>
      </c>
      <c r="AO126" s="315" t="str">
        <f>IF(AND(ISNUMBER($P126),$P126&lt;&gt;0),EXTRA!DT126,'Hi-Z'!BB126)</f>
        <v/>
      </c>
      <c r="AP126" s="292" t="str">
        <f t="shared" si="37"/>
        <v/>
      </c>
      <c r="AR126" s="330" t="str">
        <f>IF(AND(ISNUMBER($P126),$P126&lt;&gt;0),EXTRA!CZ126,'Hi-Z'!AH126)</f>
        <v/>
      </c>
      <c r="AT126" s="335" t="str">
        <f>IF(AND(ISNUMBER(AV126),AV126&lt;&gt;0),"",IF(AND(ISNUMBER($P126),$P126&lt;&gt;0),'Hi-Z-INPUT'!$K$7*'Hi-Z-INPUT'!$K$11,'Hi-Z'!AJ126))</f>
        <v/>
      </c>
      <c r="AU126" s="172"/>
      <c r="AV126" s="163"/>
      <c r="AW126" s="343"/>
      <c r="AY126" s="333" t="str">
        <f>IF(AND(ISNUMBER($P126),$P126&lt;&gt;0),EXTRA!DX126,'Hi-Z'!BF126)</f>
        <v/>
      </c>
      <c r="AZ126" s="334" t="str">
        <f t="shared" si="41"/>
        <v/>
      </c>
      <c r="BB126" s="332" t="str">
        <f>IF(AND(ISNUMBER($P126),$P126&lt;&gt;0),EXTRA!DO126,'Hi-Z'!AW126)</f>
        <v/>
      </c>
      <c r="BC126" s="347" t="str">
        <f t="shared" si="42"/>
        <v/>
      </c>
      <c r="BE126" s="348" t="str">
        <f t="shared" si="43"/>
        <v/>
      </c>
      <c r="BF126" s="328" t="str">
        <f t="shared" si="44"/>
        <v/>
      </c>
      <c r="BI126" s="480" t="str">
        <f t="shared" si="29"/>
        <v/>
      </c>
      <c r="BJ126" s="482" t="str">
        <f t="shared" si="45"/>
        <v/>
      </c>
    </row>
    <row r="127" spans="1:62">
      <c r="A127" s="491" t="str">
        <f>MATRIX!A127</f>
        <v>YAMAHA</v>
      </c>
      <c r="B127" s="491" t="str">
        <f>IF(MATRIX!B127&lt;&gt;0,MATRIX!B127,"-")</f>
        <v>XMV4280</v>
      </c>
      <c r="D127" s="142"/>
      <c r="E127" s="314" t="str">
        <f t="shared" si="39"/>
        <v/>
      </c>
      <c r="F127" s="379"/>
      <c r="G127" s="380" t="str">
        <f>'Hi-Z'!M127</f>
        <v/>
      </c>
      <c r="H127" s="478"/>
      <c r="I127" s="385"/>
      <c r="J127" s="479"/>
      <c r="K127" s="2"/>
      <c r="L127" s="385"/>
      <c r="M127" s="2"/>
      <c r="N127" s="385"/>
      <c r="O127" s="2"/>
      <c r="P127" s="466" t="str">
        <f t="shared" si="38"/>
        <v/>
      </c>
      <c r="Q127" s="384"/>
      <c r="R127" s="466" t="str">
        <f>IF(ISNUMBER(N127), N127, IF(ISNUMBER(G127), 'Hi-Z-INPUT'!$K$19, ""))</f>
        <v/>
      </c>
      <c r="S127" s="310"/>
      <c r="T127" s="171"/>
      <c r="U127" s="70" t="str">
        <f>IF(AND(ISNUMBER($P127),$P127&lt;&gt;0),EXTRA!CA127,'Hi-Z'!O127)</f>
        <v>-</v>
      </c>
      <c r="W127" s="327" t="str">
        <f>IF(AND(ISNUMBER($P127),$P127&lt;&gt;0),EXTRA!CC127,'Hi-Z'!Q127)</f>
        <v>-</v>
      </c>
      <c r="X127" s="328" t="str">
        <f t="shared" si="40"/>
        <v/>
      </c>
      <c r="Z127" s="66" t="str">
        <f>IF(AND(ISNUMBER($P127),$P127&lt;&gt;0),EXTRA!CH127,'Hi-Z'!T127)</f>
        <v/>
      </c>
      <c r="AA127" s="65" t="str">
        <f t="shared" si="46"/>
        <v/>
      </c>
      <c r="AB127" s="329" t="str">
        <f>IF(AND(ISNUMBER($P127),$P127&lt;&gt;0),EXTRA!CJ127,'Hi-Z'!V127)</f>
        <v/>
      </c>
      <c r="AC127" s="124" t="str">
        <f t="shared" si="47"/>
        <v/>
      </c>
      <c r="AE127" s="104" t="str">
        <f>IF(AND(ISNUMBER($P127),$P127&lt;&gt;0),EXTRA!CL127,'Hi-Z'!X127)</f>
        <v/>
      </c>
      <c r="AF127" s="44" t="str">
        <f t="shared" si="33"/>
        <v/>
      </c>
      <c r="AH127" s="85" t="str">
        <f>IF(AND(ISNUMBER($P127),$P127&lt;&gt;0),IF(MV&lt;200,EXTRA!CN127,EXTRA!CR127),IF(MV&lt;200,'Hi-Z'!Z127,'Hi-Z'!AD127))</f>
        <v/>
      </c>
      <c r="AI127" s="84" t="str">
        <f t="shared" si="34"/>
        <v/>
      </c>
      <c r="AJ127" s="322" t="str">
        <f>IF(AND(ISNUMBER($P127),$P127&lt;&gt;0),IF(MV&lt;200,EXTRA!CP127,EXTRA!CT127),IF(MV&lt;200,'Hi-Z'!AB127,'Hi-Z'!AF127))</f>
        <v/>
      </c>
      <c r="AK127" s="106" t="str">
        <f t="shared" si="48"/>
        <v/>
      </c>
      <c r="AM127" s="313" t="str">
        <f>IF(AND(ISNUMBER($P127),$P127&lt;&gt;0),EXTRA!DR127,'Hi-Z'!AZ127)</f>
        <v/>
      </c>
      <c r="AN127" s="290" t="str">
        <f t="shared" si="36"/>
        <v/>
      </c>
      <c r="AO127" s="315" t="str">
        <f>IF(AND(ISNUMBER($P127),$P127&lt;&gt;0),EXTRA!DT127,'Hi-Z'!BB127)</f>
        <v/>
      </c>
      <c r="AP127" s="292" t="str">
        <f t="shared" si="37"/>
        <v/>
      </c>
      <c r="AR127" s="330" t="str">
        <f>IF(AND(ISNUMBER($P127),$P127&lt;&gt;0),EXTRA!CZ127,'Hi-Z'!AH127)</f>
        <v/>
      </c>
      <c r="AT127" s="335" t="str">
        <f>IF(AND(ISNUMBER(AV127),AV127&lt;&gt;0),"",IF(AND(ISNUMBER($P127),$P127&lt;&gt;0),'Hi-Z-INPUT'!$K$7*'Hi-Z-INPUT'!$K$11,'Hi-Z'!AJ127))</f>
        <v/>
      </c>
      <c r="AU127" s="172"/>
      <c r="AV127" s="163"/>
      <c r="AW127" s="343"/>
      <c r="AY127" s="333" t="str">
        <f>IF(AND(ISNUMBER($P127),$P127&lt;&gt;0),EXTRA!DX127,'Hi-Z'!BF127)</f>
        <v/>
      </c>
      <c r="AZ127" s="334" t="str">
        <f t="shared" si="41"/>
        <v/>
      </c>
      <c r="BB127" s="332" t="str">
        <f>IF(AND(ISNUMBER($P127),$P127&lt;&gt;0),EXTRA!DO127,'Hi-Z'!AW127)</f>
        <v/>
      </c>
      <c r="BC127" s="347" t="str">
        <f t="shared" si="42"/>
        <v/>
      </c>
      <c r="BE127" s="348" t="str">
        <f t="shared" si="43"/>
        <v/>
      </c>
      <c r="BF127" s="328" t="str">
        <f t="shared" si="44"/>
        <v/>
      </c>
      <c r="BI127" s="480" t="str">
        <f t="shared" si="29"/>
        <v/>
      </c>
      <c r="BJ127" s="482" t="str">
        <f t="shared" si="45"/>
        <v/>
      </c>
    </row>
    <row r="128" spans="1:62">
      <c r="A128" s="491" t="str">
        <f>MATRIX!A128</f>
        <v>YAMAHA</v>
      </c>
      <c r="B128" s="491" t="str">
        <f>IF(MATRIX!B128&lt;&gt;0,MATRIX!B128,"-")</f>
        <v>XMV4140</v>
      </c>
      <c r="D128" s="142"/>
      <c r="E128" s="314" t="str">
        <f t="shared" si="39"/>
        <v/>
      </c>
      <c r="F128" s="379"/>
      <c r="G128" s="380" t="str">
        <f>'Hi-Z'!M128</f>
        <v/>
      </c>
      <c r="H128" s="478"/>
      <c r="I128" s="385"/>
      <c r="J128" s="479"/>
      <c r="K128" s="2"/>
      <c r="L128" s="385"/>
      <c r="M128" s="2"/>
      <c r="N128" s="385"/>
      <c r="O128" s="2"/>
      <c r="P128" s="466" t="str">
        <f t="shared" si="38"/>
        <v/>
      </c>
      <c r="Q128" s="384"/>
      <c r="R128" s="466" t="str">
        <f>IF(ISNUMBER(N128), N128, IF(ISNUMBER(G128), 'Hi-Z-INPUT'!$K$19, ""))</f>
        <v/>
      </c>
      <c r="S128" s="310"/>
      <c r="T128" s="171"/>
      <c r="U128" s="70" t="str">
        <f>IF(AND(ISNUMBER($P128),$P128&lt;&gt;0),EXTRA!CA128,'Hi-Z'!O128)</f>
        <v>-</v>
      </c>
      <c r="W128" s="327" t="str">
        <f>IF(AND(ISNUMBER($P128),$P128&lt;&gt;0),EXTRA!CC128,'Hi-Z'!Q128)</f>
        <v>-</v>
      </c>
      <c r="X128" s="328" t="str">
        <f t="shared" si="40"/>
        <v/>
      </c>
      <c r="Z128" s="66" t="str">
        <f>IF(AND(ISNUMBER($P128),$P128&lt;&gt;0),EXTRA!CH128,'Hi-Z'!T128)</f>
        <v/>
      </c>
      <c r="AA128" s="65" t="str">
        <f t="shared" si="46"/>
        <v/>
      </c>
      <c r="AB128" s="329" t="str">
        <f>IF(AND(ISNUMBER($P128),$P128&lt;&gt;0),EXTRA!CJ128,'Hi-Z'!V128)</f>
        <v/>
      </c>
      <c r="AC128" s="124" t="str">
        <f t="shared" si="47"/>
        <v/>
      </c>
      <c r="AE128" s="104" t="str">
        <f>IF(AND(ISNUMBER($P128),$P128&lt;&gt;0),EXTRA!CL128,'Hi-Z'!X128)</f>
        <v/>
      </c>
      <c r="AF128" s="44" t="str">
        <f t="shared" si="33"/>
        <v/>
      </c>
      <c r="AH128" s="85" t="str">
        <f>IF(AND(ISNUMBER($P128),$P128&lt;&gt;0),IF(MV&lt;200,EXTRA!CN128,EXTRA!CR128),IF(MV&lt;200,'Hi-Z'!Z128,'Hi-Z'!AD128))</f>
        <v/>
      </c>
      <c r="AI128" s="84" t="str">
        <f t="shared" si="34"/>
        <v/>
      </c>
      <c r="AJ128" s="322" t="str">
        <f>IF(AND(ISNUMBER($P128),$P128&lt;&gt;0),IF(MV&lt;200,EXTRA!CP128,EXTRA!CT128),IF(MV&lt;200,'Hi-Z'!AB128,'Hi-Z'!AF128))</f>
        <v/>
      </c>
      <c r="AK128" s="106" t="str">
        <f t="shared" si="48"/>
        <v/>
      </c>
      <c r="AM128" s="313" t="str">
        <f>IF(AND(ISNUMBER($P128),$P128&lt;&gt;0),EXTRA!DR128,'Hi-Z'!AZ128)</f>
        <v/>
      </c>
      <c r="AN128" s="290" t="str">
        <f t="shared" si="36"/>
        <v/>
      </c>
      <c r="AO128" s="315" t="str">
        <f>IF(AND(ISNUMBER($P128),$P128&lt;&gt;0),EXTRA!DT128,'Hi-Z'!BB128)</f>
        <v/>
      </c>
      <c r="AP128" s="292" t="str">
        <f t="shared" si="37"/>
        <v/>
      </c>
      <c r="AR128" s="330" t="str">
        <f>IF(AND(ISNUMBER($P128),$P128&lt;&gt;0),EXTRA!CZ128,'Hi-Z'!AH128)</f>
        <v/>
      </c>
      <c r="AT128" s="335" t="str">
        <f>IF(AND(ISNUMBER(AV128),AV128&lt;&gt;0),"",IF(AND(ISNUMBER($P128),$P128&lt;&gt;0),'Hi-Z-INPUT'!$K$7*'Hi-Z-INPUT'!$K$11,'Hi-Z'!AJ128))</f>
        <v/>
      </c>
      <c r="AU128" s="172"/>
      <c r="AV128" s="163"/>
      <c r="AW128" s="343"/>
      <c r="AY128" s="333" t="str">
        <f>IF(AND(ISNUMBER($P128),$P128&lt;&gt;0),EXTRA!DX128,'Hi-Z'!BF128)</f>
        <v/>
      </c>
      <c r="AZ128" s="334" t="str">
        <f t="shared" si="41"/>
        <v/>
      </c>
      <c r="BB128" s="332" t="str">
        <f>IF(AND(ISNUMBER($P128),$P128&lt;&gt;0),EXTRA!DO128,'Hi-Z'!AW128)</f>
        <v/>
      </c>
      <c r="BC128" s="347" t="str">
        <f t="shared" si="42"/>
        <v/>
      </c>
      <c r="BE128" s="348" t="str">
        <f t="shared" si="43"/>
        <v/>
      </c>
      <c r="BF128" s="328" t="str">
        <f t="shared" si="44"/>
        <v/>
      </c>
      <c r="BI128" s="480" t="str">
        <f t="shared" si="29"/>
        <v/>
      </c>
      <c r="BJ128" s="482" t="str">
        <f t="shared" si="45"/>
        <v/>
      </c>
    </row>
    <row r="129" spans="1:62">
      <c r="A129" s="491" t="str">
        <f>MATRIX!A129</f>
        <v>YAMAHA</v>
      </c>
      <c r="B129" s="491" t="str">
        <f>IF(MATRIX!B129&lt;&gt;0,MATRIX!B129,"-")</f>
        <v>IPA 8200</v>
      </c>
      <c r="D129" s="142"/>
      <c r="E129" s="314" t="str">
        <f t="shared" si="39"/>
        <v/>
      </c>
      <c r="F129" s="379"/>
      <c r="G129" s="380" t="str">
        <f>'Hi-Z'!M129</f>
        <v/>
      </c>
      <c r="H129" s="478"/>
      <c r="I129" s="385"/>
      <c r="J129" s="479"/>
      <c r="K129" s="2"/>
      <c r="L129" s="385"/>
      <c r="M129" s="2"/>
      <c r="N129" s="385"/>
      <c r="O129" s="2"/>
      <c r="P129" s="466" t="str">
        <f t="shared" si="38"/>
        <v/>
      </c>
      <c r="Q129" s="384"/>
      <c r="R129" s="466" t="str">
        <f>IF(ISNUMBER(N129), N129, IF(ISNUMBER(G129), 'Hi-Z-INPUT'!$K$19, ""))</f>
        <v/>
      </c>
      <c r="S129" s="310"/>
      <c r="T129" s="171"/>
      <c r="U129" s="70" t="str">
        <f>IF(AND(ISNUMBER($P129),$P129&lt;&gt;0),EXTRA!CA129,'Hi-Z'!O129)</f>
        <v>-</v>
      </c>
      <c r="W129" s="327" t="str">
        <f>IF(AND(ISNUMBER($P129),$P129&lt;&gt;0),EXTRA!CC129,'Hi-Z'!Q129)</f>
        <v>-</v>
      </c>
      <c r="X129" s="328" t="str">
        <f t="shared" si="40"/>
        <v/>
      </c>
      <c r="Z129" s="66" t="str">
        <f>IF(AND(ISNUMBER($P129),$P129&lt;&gt;0),EXTRA!CH129,'Hi-Z'!T129)</f>
        <v/>
      </c>
      <c r="AA129" s="65" t="str">
        <f t="shared" si="46"/>
        <v/>
      </c>
      <c r="AB129" s="329" t="str">
        <f>IF(AND(ISNUMBER($P129),$P129&lt;&gt;0),EXTRA!CJ129,'Hi-Z'!V129)</f>
        <v/>
      </c>
      <c r="AC129" s="124" t="str">
        <f t="shared" si="47"/>
        <v/>
      </c>
      <c r="AE129" s="104" t="str">
        <f>IF(AND(ISNUMBER($P129),$P129&lt;&gt;0),EXTRA!CL129,'Hi-Z'!X129)</f>
        <v/>
      </c>
      <c r="AF129" s="44" t="str">
        <f t="shared" si="33"/>
        <v/>
      </c>
      <c r="AH129" s="85" t="str">
        <f>IF(AND(ISNUMBER($P129),$P129&lt;&gt;0),IF(MV&lt;200,EXTRA!CN129,EXTRA!CR129),IF(MV&lt;200,'Hi-Z'!Z129,'Hi-Z'!AD129))</f>
        <v/>
      </c>
      <c r="AI129" s="84" t="str">
        <f t="shared" si="34"/>
        <v/>
      </c>
      <c r="AJ129" s="322" t="str">
        <f>IF(AND(ISNUMBER($P129),$P129&lt;&gt;0),IF(MV&lt;200,EXTRA!CP129,EXTRA!CT129),IF(MV&lt;200,'Hi-Z'!AB129,'Hi-Z'!AF129))</f>
        <v/>
      </c>
      <c r="AK129" s="106" t="str">
        <f t="shared" si="48"/>
        <v/>
      </c>
      <c r="AM129" s="313" t="str">
        <f>IF(AND(ISNUMBER($P129),$P129&lt;&gt;0),EXTRA!DR129,'Hi-Z'!AZ129)</f>
        <v/>
      </c>
      <c r="AN129" s="290" t="str">
        <f t="shared" si="36"/>
        <v/>
      </c>
      <c r="AO129" s="315" t="str">
        <f>IF(AND(ISNUMBER($P129),$P129&lt;&gt;0),EXTRA!DT129,'Hi-Z'!BB129)</f>
        <v/>
      </c>
      <c r="AP129" s="292" t="str">
        <f t="shared" si="37"/>
        <v/>
      </c>
      <c r="AR129" s="330" t="str">
        <f>IF(AND(ISNUMBER($P129),$P129&lt;&gt;0),EXTRA!CZ129,'Hi-Z'!AH129)</f>
        <v/>
      </c>
      <c r="AT129" s="335" t="str">
        <f>IF(AND(ISNUMBER(AV129),AV129&lt;&gt;0),"",IF(AND(ISNUMBER($P129),$P129&lt;&gt;0),'Hi-Z-INPUT'!$K$7*'Hi-Z-INPUT'!$K$11,'Hi-Z'!AJ129))</f>
        <v/>
      </c>
      <c r="AU129" s="172"/>
      <c r="AV129" s="163"/>
      <c r="AW129" s="343"/>
      <c r="AY129" s="333" t="str">
        <f>IF(AND(ISNUMBER($P129),$P129&lt;&gt;0),EXTRA!DX129,'Hi-Z'!BF129)</f>
        <v/>
      </c>
      <c r="AZ129" s="334" t="str">
        <f t="shared" si="41"/>
        <v/>
      </c>
      <c r="BB129" s="332" t="str">
        <f>IF(AND(ISNUMBER($P129),$P129&lt;&gt;0),EXTRA!DO129,'Hi-Z'!AW129)</f>
        <v/>
      </c>
      <c r="BC129" s="347" t="str">
        <f t="shared" si="42"/>
        <v/>
      </c>
      <c r="BE129" s="348" t="str">
        <f t="shared" si="43"/>
        <v/>
      </c>
      <c r="BF129" s="328" t="str">
        <f t="shared" si="44"/>
        <v/>
      </c>
      <c r="BI129" s="480" t="str">
        <f t="shared" si="29"/>
        <v/>
      </c>
      <c r="BJ129" s="482" t="str">
        <f t="shared" si="45"/>
        <v/>
      </c>
    </row>
    <row r="130" spans="1:62">
      <c r="A130" s="996" t="str">
        <f>MATRIX!A130</f>
        <v>L-Acoustics</v>
      </c>
      <c r="B130" s="997" t="str">
        <f>IF(MATRIX!B130&lt;&gt;0,MATRIX!B130,"-")</f>
        <v>LA 4x</v>
      </c>
      <c r="D130" s="142"/>
      <c r="E130" s="314" t="str">
        <f t="shared" si="39"/>
        <v/>
      </c>
      <c r="F130" s="379"/>
      <c r="G130" s="380" t="str">
        <f>'Hi-Z'!M130</f>
        <v/>
      </c>
      <c r="H130" s="478"/>
      <c r="I130" s="385"/>
      <c r="J130" s="479"/>
      <c r="K130" s="2"/>
      <c r="L130" s="385"/>
      <c r="M130" s="2"/>
      <c r="N130" s="385"/>
      <c r="O130" s="2"/>
      <c r="P130" s="466" t="str">
        <f t="shared" si="38"/>
        <v/>
      </c>
      <c r="Q130" s="384"/>
      <c r="R130" s="466" t="str">
        <f>IF(ISNUMBER(N130), N130, IF(ISNUMBER(G130), 'Hi-Z-INPUT'!$K$19, ""))</f>
        <v/>
      </c>
      <c r="S130" s="310"/>
      <c r="T130" s="171"/>
      <c r="U130" s="70" t="str">
        <f>IF(AND(ISNUMBER($P130),$P130&lt;&gt;0),EXTRA!CA130,'Hi-Z'!O130)</f>
        <v>-</v>
      </c>
      <c r="W130" s="327" t="str">
        <f>IF(AND(ISNUMBER($P130),$P130&lt;&gt;0),EXTRA!CC130,'Hi-Z'!Q130)</f>
        <v>-</v>
      </c>
      <c r="X130" s="328" t="str">
        <f t="shared" si="40"/>
        <v/>
      </c>
      <c r="Z130" s="66" t="str">
        <f>IF(AND(ISNUMBER($P130),$P130&lt;&gt;0),EXTRA!CH130,'Hi-Z'!T130)</f>
        <v/>
      </c>
      <c r="AA130" s="65" t="str">
        <f t="shared" si="46"/>
        <v/>
      </c>
      <c r="AB130" s="329" t="str">
        <f>IF(AND(ISNUMBER($P130),$P130&lt;&gt;0),EXTRA!CJ130,'Hi-Z'!V130)</f>
        <v/>
      </c>
      <c r="AC130" s="124" t="str">
        <f t="shared" si="47"/>
        <v/>
      </c>
      <c r="AE130" s="104" t="str">
        <f>IF(AND(ISNUMBER($P130),$P130&lt;&gt;0),EXTRA!CL130,'Hi-Z'!X130)</f>
        <v/>
      </c>
      <c r="AF130" s="44" t="str">
        <f t="shared" si="33"/>
        <v/>
      </c>
      <c r="AH130" s="85" t="str">
        <f>IF(AND(ISNUMBER($P130),$P130&lt;&gt;0),IF(MV&lt;200,EXTRA!CN130,EXTRA!CR130),IF(MV&lt;200,'Hi-Z'!Z130,'Hi-Z'!AD130))</f>
        <v/>
      </c>
      <c r="AI130" s="84" t="str">
        <f t="shared" si="34"/>
        <v/>
      </c>
      <c r="AJ130" s="322" t="str">
        <f>IF(AND(ISNUMBER($P130),$P130&lt;&gt;0),IF(MV&lt;200,EXTRA!CP130,EXTRA!CT130),IF(MV&lt;200,'Hi-Z'!AB130,'Hi-Z'!AF130))</f>
        <v/>
      </c>
      <c r="AK130" s="106" t="str">
        <f t="shared" si="48"/>
        <v/>
      </c>
      <c r="AM130" s="313" t="str">
        <f>IF(AND(ISNUMBER($P130),$P130&lt;&gt;0),EXTRA!DR130,'Hi-Z'!AZ130)</f>
        <v/>
      </c>
      <c r="AN130" s="290" t="str">
        <f t="shared" si="36"/>
        <v/>
      </c>
      <c r="AO130" s="315" t="str">
        <f>IF(AND(ISNUMBER($P130),$P130&lt;&gt;0),EXTRA!DT130,'Hi-Z'!BB130)</f>
        <v/>
      </c>
      <c r="AP130" s="292" t="str">
        <f t="shared" si="37"/>
        <v/>
      </c>
      <c r="AR130" s="330" t="str">
        <f>IF(AND(ISNUMBER($P130),$P130&lt;&gt;0),EXTRA!CZ130,'Hi-Z'!AH130)</f>
        <v/>
      </c>
      <c r="AT130" s="335" t="str">
        <f>IF(AND(ISNUMBER(AV130),AV130&lt;&gt;0),"",IF(AND(ISNUMBER($P130),$P130&lt;&gt;0),'Hi-Z-INPUT'!$K$7*'Hi-Z-INPUT'!$K$11,'Hi-Z'!AJ130))</f>
        <v/>
      </c>
      <c r="AU130" s="172"/>
      <c r="AV130" s="163"/>
      <c r="AW130" s="343"/>
      <c r="AY130" s="333" t="str">
        <f>IF(AND(ISNUMBER($P130),$P130&lt;&gt;0),EXTRA!DX130,'Hi-Z'!BF130)</f>
        <v/>
      </c>
      <c r="AZ130" s="334" t="str">
        <f t="shared" si="41"/>
        <v/>
      </c>
      <c r="BB130" s="332" t="str">
        <f>IF(AND(ISNUMBER($P130),$P130&lt;&gt;0),EXTRA!DO130,'Hi-Z'!AW130)</f>
        <v/>
      </c>
      <c r="BC130" s="347" t="str">
        <f t="shared" si="42"/>
        <v/>
      </c>
      <c r="BE130" s="348" t="str">
        <f t="shared" si="43"/>
        <v/>
      </c>
      <c r="BF130" s="328" t="str">
        <f t="shared" si="44"/>
        <v/>
      </c>
      <c r="BI130" s="480" t="str">
        <f t="shared" si="29"/>
        <v/>
      </c>
      <c r="BJ130" s="482" t="str">
        <f t="shared" si="45"/>
        <v/>
      </c>
    </row>
    <row r="131" spans="1:62">
      <c r="A131" s="996" t="str">
        <f>MATRIX!A131</f>
        <v>L-Acoustics</v>
      </c>
      <c r="B131" s="997" t="str">
        <f>IF(MATRIX!B131&lt;&gt;0,MATRIX!B131,"-")</f>
        <v>LA 8</v>
      </c>
      <c r="D131" s="142"/>
      <c r="E131" s="314" t="str">
        <f t="shared" si="39"/>
        <v/>
      </c>
      <c r="F131" s="379"/>
      <c r="G131" s="380" t="str">
        <f>'Hi-Z'!M131</f>
        <v/>
      </c>
      <c r="H131" s="478"/>
      <c r="I131" s="385"/>
      <c r="J131" s="479"/>
      <c r="K131" s="2"/>
      <c r="L131" s="385"/>
      <c r="M131" s="2"/>
      <c r="N131" s="385"/>
      <c r="O131" s="2"/>
      <c r="P131" s="466" t="str">
        <f t="shared" si="38"/>
        <v/>
      </c>
      <c r="Q131" s="384"/>
      <c r="R131" s="466" t="str">
        <f>IF(ISNUMBER(N131), N131, IF(ISNUMBER(G131), 'Hi-Z-INPUT'!$K$19, ""))</f>
        <v/>
      </c>
      <c r="S131" s="310"/>
      <c r="T131" s="171"/>
      <c r="U131" s="70" t="str">
        <f>IF(AND(ISNUMBER($P131),$P131&lt;&gt;0),EXTRA!CA131,'Hi-Z'!O131)</f>
        <v>-</v>
      </c>
      <c r="W131" s="327" t="str">
        <f>IF(AND(ISNUMBER($P131),$P131&lt;&gt;0),EXTRA!CC131,'Hi-Z'!Q131)</f>
        <v>-</v>
      </c>
      <c r="X131" s="328" t="str">
        <f t="shared" si="40"/>
        <v/>
      </c>
      <c r="Z131" s="66" t="str">
        <f>IF(AND(ISNUMBER($P131),$P131&lt;&gt;0),EXTRA!CH131,'Hi-Z'!T131)</f>
        <v/>
      </c>
      <c r="AA131" s="65" t="str">
        <f t="shared" si="46"/>
        <v/>
      </c>
      <c r="AB131" s="329" t="str">
        <f>IF(AND(ISNUMBER($P131),$P131&lt;&gt;0),EXTRA!CJ131,'Hi-Z'!V131)</f>
        <v/>
      </c>
      <c r="AC131" s="124" t="str">
        <f t="shared" si="47"/>
        <v/>
      </c>
      <c r="AE131" s="104" t="str">
        <f>IF(AND(ISNUMBER($P131),$P131&lt;&gt;0),EXTRA!CL131,'Hi-Z'!X131)</f>
        <v/>
      </c>
      <c r="AF131" s="44" t="str">
        <f t="shared" si="33"/>
        <v/>
      </c>
      <c r="AH131" s="85" t="str">
        <f>IF(AND(ISNUMBER($P131),$P131&lt;&gt;0),IF(MV&lt;200,EXTRA!CN131,EXTRA!CR131),IF(MV&lt;200,'Hi-Z'!Z131,'Hi-Z'!AD131))</f>
        <v/>
      </c>
      <c r="AI131" s="84" t="str">
        <f t="shared" si="34"/>
        <v/>
      </c>
      <c r="AJ131" s="322" t="str">
        <f>IF(AND(ISNUMBER($P131),$P131&lt;&gt;0),IF(MV&lt;200,EXTRA!CP131,EXTRA!CT131),IF(MV&lt;200,'Hi-Z'!AB131,'Hi-Z'!AF131))</f>
        <v/>
      </c>
      <c r="AK131" s="106" t="str">
        <f t="shared" si="48"/>
        <v/>
      </c>
      <c r="AM131" s="313" t="str">
        <f>IF(AND(ISNUMBER($P131),$P131&lt;&gt;0),EXTRA!DR131,'Hi-Z'!AZ131)</f>
        <v/>
      </c>
      <c r="AN131" s="290" t="str">
        <f t="shared" si="36"/>
        <v/>
      </c>
      <c r="AO131" s="315" t="str">
        <f>IF(AND(ISNUMBER($P131),$P131&lt;&gt;0),EXTRA!DT131,'Hi-Z'!BB131)</f>
        <v/>
      </c>
      <c r="AP131" s="292" t="str">
        <f t="shared" si="37"/>
        <v/>
      </c>
      <c r="AR131" s="330" t="str">
        <f>IF(AND(ISNUMBER($P131),$P131&lt;&gt;0),EXTRA!CZ131,'Hi-Z'!AH131)</f>
        <v/>
      </c>
      <c r="AT131" s="335" t="str">
        <f>IF(AND(ISNUMBER(AV131),AV131&lt;&gt;0),"",IF(AND(ISNUMBER($P131),$P131&lt;&gt;0),'Hi-Z-INPUT'!$K$7*'Hi-Z-INPUT'!$K$11,'Hi-Z'!AJ131))</f>
        <v/>
      </c>
      <c r="AU131" s="172"/>
      <c r="AV131" s="163"/>
      <c r="AW131" s="343"/>
      <c r="AY131" s="333" t="str">
        <f>IF(AND(ISNUMBER($P131),$P131&lt;&gt;0),EXTRA!DX131,'Hi-Z'!BF131)</f>
        <v/>
      </c>
      <c r="AZ131" s="334" t="str">
        <f t="shared" si="41"/>
        <v/>
      </c>
      <c r="BB131" s="332" t="str">
        <f>IF(AND(ISNUMBER($P131),$P131&lt;&gt;0),EXTRA!DO131,'Hi-Z'!AW131)</f>
        <v/>
      </c>
      <c r="BC131" s="347" t="str">
        <f t="shared" si="42"/>
        <v/>
      </c>
      <c r="BE131" s="348" t="str">
        <f t="shared" si="43"/>
        <v/>
      </c>
      <c r="BF131" s="328" t="str">
        <f t="shared" si="44"/>
        <v/>
      </c>
      <c r="BI131" s="480" t="str">
        <f t="shared" si="29"/>
        <v/>
      </c>
      <c r="BJ131" s="482" t="str">
        <f t="shared" si="45"/>
        <v/>
      </c>
    </row>
    <row r="132" spans="1:62">
      <c r="A132" s="996" t="str">
        <f>MATRIX!A132</f>
        <v>L-Acoustics</v>
      </c>
      <c r="B132" s="997" t="str">
        <f>IF(MATRIX!B132&lt;&gt;0,MATRIX!B132,"-")</f>
        <v>LA 12</v>
      </c>
      <c r="D132" s="142"/>
      <c r="E132" s="314" t="str">
        <f t="shared" si="39"/>
        <v/>
      </c>
      <c r="F132" s="379"/>
      <c r="G132" s="380" t="str">
        <f>'Hi-Z'!M132</f>
        <v/>
      </c>
      <c r="H132" s="478"/>
      <c r="I132" s="385"/>
      <c r="J132" s="479"/>
      <c r="K132" s="2"/>
      <c r="L132" s="385"/>
      <c r="M132" s="2"/>
      <c r="N132" s="385"/>
      <c r="O132" s="2"/>
      <c r="P132" s="466" t="str">
        <f t="shared" si="38"/>
        <v/>
      </c>
      <c r="Q132" s="384"/>
      <c r="R132" s="466" t="str">
        <f>IF(ISNUMBER(N132), N132, IF(ISNUMBER(G132), 'Hi-Z-INPUT'!$K$19, ""))</f>
        <v/>
      </c>
      <c r="S132" s="310"/>
      <c r="U132" s="70" t="str">
        <f>IF(AND(ISNUMBER($P132),$P132&lt;&gt;0),EXTRA!CA132,'Hi-Z'!O132)</f>
        <v>-</v>
      </c>
      <c r="W132" s="327" t="str">
        <f>IF(AND(ISNUMBER($P132),$P132&lt;&gt;0),EXTRA!CC132,'Hi-Z'!Q132)</f>
        <v>-</v>
      </c>
      <c r="X132" s="328" t="str">
        <f t="shared" si="40"/>
        <v/>
      </c>
      <c r="Z132" s="66" t="str">
        <f>IF(AND(ISNUMBER($P132),$P132&lt;&gt;0),EXTRA!CH132,'Hi-Z'!T132)</f>
        <v/>
      </c>
      <c r="AA132" s="65" t="str">
        <f t="shared" si="46"/>
        <v/>
      </c>
      <c r="AB132" s="329" t="str">
        <f>IF(AND(ISNUMBER($P132),$P132&lt;&gt;0),EXTRA!CJ132,'Hi-Z'!V132)</f>
        <v/>
      </c>
      <c r="AC132" s="124" t="str">
        <f t="shared" si="47"/>
        <v/>
      </c>
      <c r="AE132" s="104" t="str">
        <f>IF(AND(ISNUMBER($P132),$P132&lt;&gt;0),EXTRA!CL132,'Hi-Z'!X132)</f>
        <v/>
      </c>
      <c r="AF132" s="44" t="str">
        <f t="shared" si="33"/>
        <v/>
      </c>
      <c r="AH132" s="85" t="str">
        <f>IF(AND(ISNUMBER($P132),$P132&lt;&gt;0),IF(MV&lt;200,EXTRA!CN132,EXTRA!CR132),IF(MV&lt;200,'Hi-Z'!Z132,'Hi-Z'!AD132))</f>
        <v/>
      </c>
      <c r="AI132" s="84" t="str">
        <f t="shared" si="34"/>
        <v/>
      </c>
      <c r="AJ132" s="322" t="str">
        <f>IF(AND(ISNUMBER($P132),$P132&lt;&gt;0),IF(MV&lt;200,EXTRA!CP132,EXTRA!CT132),IF(MV&lt;200,'Hi-Z'!AB132,'Hi-Z'!AF132))</f>
        <v/>
      </c>
      <c r="AK132" s="106" t="str">
        <f t="shared" si="48"/>
        <v/>
      </c>
      <c r="AM132" s="313" t="str">
        <f>IF(AND(ISNUMBER($P132),$P132&lt;&gt;0),EXTRA!DR132,'Hi-Z'!AZ132)</f>
        <v/>
      </c>
      <c r="AN132" s="290" t="str">
        <f t="shared" si="36"/>
        <v/>
      </c>
      <c r="AO132" s="315" t="str">
        <f>IF(AND(ISNUMBER($P132),$P132&lt;&gt;0),EXTRA!DT132,'Hi-Z'!BB132)</f>
        <v/>
      </c>
      <c r="AP132" s="292" t="str">
        <f t="shared" si="37"/>
        <v/>
      </c>
      <c r="AR132" s="330" t="str">
        <f>IF(AND(ISNUMBER($P132),$P132&lt;&gt;0),EXTRA!CZ132,'Hi-Z'!AH132)</f>
        <v/>
      </c>
      <c r="AT132" s="335" t="str">
        <f>IF(AND(ISNUMBER(AV132),AV132&lt;&gt;0),"",IF(AND(ISNUMBER($P132),$P132&lt;&gt;0),'Hi-Z-INPUT'!$K$7*'Hi-Z-INPUT'!$K$11,'Hi-Z'!AJ132))</f>
        <v/>
      </c>
      <c r="AU132" s="172"/>
      <c r="AV132" s="163"/>
      <c r="AW132" s="343"/>
      <c r="AY132" s="333" t="str">
        <f>IF(AND(ISNUMBER($P132),$P132&lt;&gt;0),EXTRA!DX132,'Hi-Z'!BF132)</f>
        <v/>
      </c>
      <c r="AZ132" s="334" t="str">
        <f t="shared" si="41"/>
        <v/>
      </c>
      <c r="BB132" s="332" t="str">
        <f>IF(AND(ISNUMBER($P132),$P132&lt;&gt;0),EXTRA!DO132,'Hi-Z'!AW132)</f>
        <v/>
      </c>
      <c r="BC132" s="347" t="str">
        <f t="shared" si="42"/>
        <v/>
      </c>
      <c r="BE132" s="348" t="str">
        <f t="shared" si="43"/>
        <v/>
      </c>
      <c r="BF132" s="328" t="str">
        <f t="shared" si="44"/>
        <v/>
      </c>
      <c r="BI132" s="482" t="str">
        <f t="shared" si="29"/>
        <v/>
      </c>
      <c r="BJ132" s="482" t="str">
        <f t="shared" si="45"/>
        <v/>
      </c>
    </row>
    <row r="133" spans="1:62">
      <c r="A133" s="992" t="str">
        <f>MATRIX!A133</f>
        <v>D&amp;B</v>
      </c>
      <c r="B133" s="992" t="str">
        <f>IF(MATRIX!B133&lt;&gt;0,MATRIX!B133,"-")</f>
        <v>D 20</v>
      </c>
      <c r="D133" s="142"/>
      <c r="E133" s="314" t="str">
        <f t="shared" ref="E133:E169" si="49">IF(OR(ISBLANK(D133),NOT(ISNUMBER(D133))),"",ES)</f>
        <v/>
      </c>
      <c r="F133" s="379"/>
      <c r="G133" s="380" t="str">
        <f>'Hi-Z'!M133</f>
        <v/>
      </c>
      <c r="H133" s="478"/>
      <c r="I133" s="385"/>
      <c r="J133" s="479"/>
      <c r="K133" s="2"/>
      <c r="L133" s="385"/>
      <c r="M133" s="2"/>
      <c r="N133" s="385"/>
      <c r="O133" s="2"/>
      <c r="P133" s="466" t="str">
        <f t="shared" si="38"/>
        <v/>
      </c>
      <c r="Q133" s="384"/>
      <c r="R133" s="466" t="str">
        <f>IF(ISNUMBER(N133), N133, IF(ISNUMBER(G133), 'Hi-Z-INPUT'!$K$19, ""))</f>
        <v/>
      </c>
      <c r="S133" s="310"/>
      <c r="U133" s="70" t="str">
        <f>IF(AND(ISNUMBER($P133),$P133&lt;&gt;0),EXTRA!CA133,'Hi-Z'!O133)</f>
        <v>-</v>
      </c>
      <c r="W133" s="327" t="str">
        <f>IF(AND(ISNUMBER($P133),$P133&lt;&gt;0),EXTRA!CC133,'Hi-Z'!Q133)</f>
        <v>-</v>
      </c>
      <c r="X133" s="328" t="str">
        <f t="shared" ref="X133:X169" si="50">IF(ISNUMBER(W133),KP,"")</f>
        <v/>
      </c>
      <c r="Z133" s="66" t="str">
        <f>IF(AND(ISNUMBER($P133),$P133&lt;&gt;0),EXTRA!CH133,'Hi-Z'!T133)</f>
        <v/>
      </c>
      <c r="AA133" s="65" t="str">
        <f t="shared" ref="AA133:AA169" si="51">IF(ISNUMBER(Z133),"W","")</f>
        <v/>
      </c>
      <c r="AB133" s="329" t="str">
        <f>IF(AND(ISNUMBER($P133),$P133&lt;&gt;0),EXTRA!CJ133,'Hi-Z'!V133)</f>
        <v/>
      </c>
      <c r="AC133" s="124" t="str">
        <f t="shared" ref="AC133:AC169" si="52">IF(ISNUMBER(AB133),"W","")</f>
        <v/>
      </c>
      <c r="AE133" s="104" t="str">
        <f>IF(AND(ISNUMBER($P133),$P133&lt;&gt;0),EXTRA!CL133,'Hi-Z'!X133)</f>
        <v/>
      </c>
      <c r="AF133" s="44" t="str">
        <f t="shared" ref="AF133:AF169" si="53">IF(AE133="","","V")</f>
        <v/>
      </c>
      <c r="AH133" s="85" t="str">
        <f>IF(AND(ISNUMBER($P133),$P133&lt;&gt;0),IF(MV&lt;200,EXTRA!CN133,EXTRA!CR133),IF(MV&lt;200,'Hi-Z'!Z133,'Hi-Z'!AD133))</f>
        <v/>
      </c>
      <c r="AI133" s="84" t="str">
        <f t="shared" ref="AI133:AI169" si="54">IF(ISNUMBER(AH133),"A","")</f>
        <v/>
      </c>
      <c r="AJ133" s="322" t="str">
        <f>IF(AND(ISNUMBER($P133),$P133&lt;&gt;0),IF(MV&lt;200,EXTRA!CP133,EXTRA!CT133),IF(MV&lt;200,'Hi-Z'!AB133,'Hi-Z'!AF133))</f>
        <v/>
      </c>
      <c r="AK133" s="106" t="str">
        <f t="shared" ref="AK133:AK169" si="55">IF(ISNUMBER(AJ133),"A","")</f>
        <v/>
      </c>
      <c r="AM133" s="313" t="str">
        <f>IF(AND(ISNUMBER($P133),$P133&lt;&gt;0),EXTRA!DR133,'Hi-Z'!AZ133)</f>
        <v/>
      </c>
      <c r="AN133" s="290" t="str">
        <f t="shared" ref="AN133:AN169" si="56">IF(ISNUMBER(AM133),"BTU","")</f>
        <v/>
      </c>
      <c r="AO133" s="315" t="str">
        <f>IF(AND(ISNUMBER($P133),$P133&lt;&gt;0),EXTRA!DT133,'Hi-Z'!BB133)</f>
        <v/>
      </c>
      <c r="AP133" s="292" t="str">
        <f t="shared" ref="AP133:AP169" si="57">IF(ISNUMBER(AO133),"BTU","")</f>
        <v/>
      </c>
      <c r="AR133" s="330" t="str">
        <f>IF(AND(ISNUMBER($P133),$P133&lt;&gt;0),EXTRA!CZ133,'Hi-Z'!AH133)</f>
        <v/>
      </c>
      <c r="AT133" s="335" t="str">
        <f>IF(AND(ISNUMBER(AV133),AV133&lt;&gt;0),"",IF(AND(ISNUMBER($P133),$P133&lt;&gt;0),'Hi-Z-INPUT'!$K$7*'Hi-Z-INPUT'!$K$11,'Hi-Z'!AJ133))</f>
        <v/>
      </c>
      <c r="AU133" s="172"/>
      <c r="AV133" s="163"/>
      <c r="AW133" s="343"/>
      <c r="AY133" s="333" t="str">
        <f>IF(AND(ISNUMBER($P133),$P133&lt;&gt;0),EXTRA!DX133,'Hi-Z'!BF133)</f>
        <v/>
      </c>
      <c r="AZ133" s="334" t="str">
        <f t="shared" ref="AZ133:AZ169" si="58">IF(ISNUMBER(AY133),ES,"")</f>
        <v/>
      </c>
      <c r="BB133" s="332" t="str">
        <f>IF(AND(ISNUMBER($P133),$P133&lt;&gt;0),EXTRA!DO133,'Hi-Z'!AW133)</f>
        <v/>
      </c>
      <c r="BC133" s="347" t="str">
        <f t="shared" ref="BC133:BC169" si="59">IF(ISNUMBER(BB133),ES,"")</f>
        <v/>
      </c>
      <c r="BE133" s="348" t="str">
        <f t="shared" ref="BE133:BE169" si="60">IF(OR(ISNUMBER(AY133),AND(ISNUMBER(P133),P133&lt;&gt;0)),IF(ISNUMBER(AY133+BB133),AY133+BB133,"n/a"),"")</f>
        <v/>
      </c>
      <c r="BF133" s="328" t="str">
        <f t="shared" ref="BF133:BF169" si="61">IF(ISNUMBER(BE133),ES,"")</f>
        <v/>
      </c>
      <c r="BI133" s="482" t="str">
        <f t="shared" si="29"/>
        <v/>
      </c>
      <c r="BJ133" s="482" t="str">
        <f t="shared" ref="BJ133:BJ169" si="62">IF(ISNUMBER(BI133),ES,"")</f>
        <v/>
      </c>
    </row>
    <row r="134" spans="1:62">
      <c r="A134" s="992" t="str">
        <f>MATRIX!A134</f>
        <v>D&amp;B</v>
      </c>
      <c r="B134" s="992" t="str">
        <f>IF(MATRIX!B134&lt;&gt;0,MATRIX!B134,"-")</f>
        <v>D 80</v>
      </c>
      <c r="D134" s="142"/>
      <c r="E134" s="314" t="str">
        <f t="shared" si="49"/>
        <v/>
      </c>
      <c r="F134" s="379"/>
      <c r="G134" s="380" t="str">
        <f>'Hi-Z'!M134</f>
        <v/>
      </c>
      <c r="H134" s="478"/>
      <c r="I134" s="385"/>
      <c r="J134" s="479"/>
      <c r="K134" s="2"/>
      <c r="L134" s="385"/>
      <c r="M134" s="2"/>
      <c r="N134" s="385"/>
      <c r="O134" s="2"/>
      <c r="P134" s="466" t="str">
        <f t="shared" si="38"/>
        <v/>
      </c>
      <c r="Q134" s="384"/>
      <c r="R134" s="466" t="str">
        <f>IF(ISNUMBER(N134), N134, IF(ISNUMBER(G134), 'Hi-Z-INPUT'!$K$19, ""))</f>
        <v/>
      </c>
      <c r="S134" s="310"/>
      <c r="U134" s="70" t="str">
        <f>IF(AND(ISNUMBER($P134),$P134&lt;&gt;0),EXTRA!CA134,'Hi-Z'!O134)</f>
        <v>-</v>
      </c>
      <c r="W134" s="327" t="str">
        <f>IF(AND(ISNUMBER($P134),$P134&lt;&gt;0),EXTRA!CC134,'Hi-Z'!Q134)</f>
        <v>-</v>
      </c>
      <c r="X134" s="328" t="str">
        <f t="shared" si="50"/>
        <v/>
      </c>
      <c r="Z134" s="66" t="str">
        <f>IF(AND(ISNUMBER($P134),$P134&lt;&gt;0),EXTRA!CH134,'Hi-Z'!T134)</f>
        <v/>
      </c>
      <c r="AA134" s="65" t="str">
        <f t="shared" si="51"/>
        <v/>
      </c>
      <c r="AB134" s="329" t="str">
        <f>IF(AND(ISNUMBER($P134),$P134&lt;&gt;0),EXTRA!CJ134,'Hi-Z'!V134)</f>
        <v/>
      </c>
      <c r="AC134" s="124" t="str">
        <f t="shared" si="52"/>
        <v/>
      </c>
      <c r="AE134" s="104" t="str">
        <f>IF(AND(ISNUMBER($P134),$P134&lt;&gt;0),EXTRA!CL134,'Hi-Z'!X134)</f>
        <v/>
      </c>
      <c r="AF134" s="44" t="str">
        <f t="shared" si="53"/>
        <v/>
      </c>
      <c r="AH134" s="85" t="str">
        <f>IF(AND(ISNUMBER($P134),$P134&lt;&gt;0),IF(MV&lt;200,EXTRA!CN134,EXTRA!CR134),IF(MV&lt;200,'Hi-Z'!Z134,'Hi-Z'!AD134))</f>
        <v/>
      </c>
      <c r="AI134" s="84" t="str">
        <f t="shared" si="54"/>
        <v/>
      </c>
      <c r="AJ134" s="322" t="str">
        <f>IF(AND(ISNUMBER($P134),$P134&lt;&gt;0),IF(MV&lt;200,EXTRA!CP134,EXTRA!CT134),IF(MV&lt;200,'Hi-Z'!AB134,'Hi-Z'!AF134))</f>
        <v/>
      </c>
      <c r="AK134" s="106" t="str">
        <f t="shared" si="55"/>
        <v/>
      </c>
      <c r="AM134" s="313" t="str">
        <f>IF(AND(ISNUMBER($P134),$P134&lt;&gt;0),EXTRA!DR134,'Hi-Z'!AZ134)</f>
        <v/>
      </c>
      <c r="AN134" s="290" t="str">
        <f t="shared" si="56"/>
        <v/>
      </c>
      <c r="AO134" s="315" t="str">
        <f>IF(AND(ISNUMBER($P134),$P134&lt;&gt;0),EXTRA!DT134,'Hi-Z'!BB134)</f>
        <v/>
      </c>
      <c r="AP134" s="292" t="str">
        <f t="shared" si="57"/>
        <v/>
      </c>
      <c r="AR134" s="330" t="str">
        <f>IF(AND(ISNUMBER($P134),$P134&lt;&gt;0),EXTRA!CZ134,'Hi-Z'!AH134)</f>
        <v/>
      </c>
      <c r="AT134" s="335" t="str">
        <f>IF(AND(ISNUMBER(AV134),AV134&lt;&gt;0),"",IF(AND(ISNUMBER($P134),$P134&lt;&gt;0),'Hi-Z-INPUT'!$K$7*'Hi-Z-INPUT'!$K$11,'Hi-Z'!AJ134))</f>
        <v/>
      </c>
      <c r="AU134" s="172"/>
      <c r="AV134" s="163"/>
      <c r="AW134" s="343"/>
      <c r="AY134" s="333" t="str">
        <f>IF(AND(ISNUMBER($P134),$P134&lt;&gt;0),EXTRA!DX134,'Hi-Z'!BF134)</f>
        <v/>
      </c>
      <c r="AZ134" s="334" t="str">
        <f t="shared" si="58"/>
        <v/>
      </c>
      <c r="BB134" s="332" t="str">
        <f>IF(AND(ISNUMBER($P134),$P134&lt;&gt;0),EXTRA!DO134,'Hi-Z'!AW134)</f>
        <v/>
      </c>
      <c r="BC134" s="347" t="str">
        <f t="shared" si="59"/>
        <v/>
      </c>
      <c r="BE134" s="348" t="str">
        <f t="shared" si="60"/>
        <v/>
      </c>
      <c r="BF134" s="328" t="str">
        <f t="shared" si="61"/>
        <v/>
      </c>
      <c r="BI134" s="482" t="str">
        <f t="shared" si="29"/>
        <v/>
      </c>
      <c r="BJ134" s="482" t="str">
        <f t="shared" si="62"/>
        <v/>
      </c>
    </row>
    <row r="135" spans="1:62">
      <c r="A135" s="992" t="str">
        <f>MATRIX!A135</f>
        <v>D&amp;B</v>
      </c>
      <c r="B135" s="992" t="str">
        <f>IF(MATRIX!B135&lt;&gt;0,MATRIX!B135,"-")</f>
        <v>10 D</v>
      </c>
      <c r="D135" s="142"/>
      <c r="E135" s="314" t="str">
        <f t="shared" si="49"/>
        <v/>
      </c>
      <c r="F135" s="379"/>
      <c r="G135" s="380" t="str">
        <f>'Hi-Z'!M135</f>
        <v/>
      </c>
      <c r="H135" s="478"/>
      <c r="I135" s="385"/>
      <c r="J135" s="479"/>
      <c r="K135" s="2"/>
      <c r="L135" s="385"/>
      <c r="M135" s="2"/>
      <c r="N135" s="385"/>
      <c r="O135" s="2"/>
      <c r="P135" s="466" t="str">
        <f t="shared" si="38"/>
        <v/>
      </c>
      <c r="Q135" s="384"/>
      <c r="R135" s="466" t="str">
        <f>IF(ISNUMBER(N135), N135, IF(ISNUMBER(G135), 'Hi-Z-INPUT'!$K$19, ""))</f>
        <v/>
      </c>
      <c r="S135" s="310"/>
      <c r="U135" s="70" t="str">
        <f>IF(AND(ISNUMBER($P135),$P135&lt;&gt;0),EXTRA!CA135,'Hi-Z'!O135)</f>
        <v>-</v>
      </c>
      <c r="W135" s="327" t="str">
        <f>IF(AND(ISNUMBER($P135),$P135&lt;&gt;0),EXTRA!CC135,'Hi-Z'!Q135)</f>
        <v>-</v>
      </c>
      <c r="X135" s="328" t="str">
        <f t="shared" si="50"/>
        <v/>
      </c>
      <c r="Z135" s="66" t="str">
        <f>IF(AND(ISNUMBER($P135),$P135&lt;&gt;0),EXTRA!CH135,'Hi-Z'!T135)</f>
        <v/>
      </c>
      <c r="AA135" s="65" t="str">
        <f t="shared" si="51"/>
        <v/>
      </c>
      <c r="AB135" s="329" t="str">
        <f>IF(AND(ISNUMBER($P135),$P135&lt;&gt;0),EXTRA!CJ135,'Hi-Z'!V135)</f>
        <v/>
      </c>
      <c r="AC135" s="124" t="str">
        <f t="shared" si="52"/>
        <v/>
      </c>
      <c r="AE135" s="104" t="str">
        <f>IF(AND(ISNUMBER($P135),$P135&lt;&gt;0),EXTRA!CL135,'Hi-Z'!X135)</f>
        <v/>
      </c>
      <c r="AF135" s="44" t="str">
        <f t="shared" si="53"/>
        <v/>
      </c>
      <c r="AH135" s="85" t="str">
        <f>IF(AND(ISNUMBER($P135),$P135&lt;&gt;0),IF(MV&lt;200,EXTRA!CN135,EXTRA!CR135),IF(MV&lt;200,'Hi-Z'!Z135,'Hi-Z'!AD135))</f>
        <v/>
      </c>
      <c r="AI135" s="84" t="str">
        <f t="shared" si="54"/>
        <v/>
      </c>
      <c r="AJ135" s="322" t="str">
        <f>IF(AND(ISNUMBER($P135),$P135&lt;&gt;0),IF(MV&lt;200,EXTRA!CP135,EXTRA!CT135),IF(MV&lt;200,'Hi-Z'!AB135,'Hi-Z'!AF135))</f>
        <v/>
      </c>
      <c r="AK135" s="106" t="str">
        <f t="shared" si="55"/>
        <v/>
      </c>
      <c r="AM135" s="313" t="str">
        <f>IF(AND(ISNUMBER($P135),$P135&lt;&gt;0),EXTRA!DR135,'Hi-Z'!AZ135)</f>
        <v/>
      </c>
      <c r="AN135" s="290" t="str">
        <f t="shared" si="56"/>
        <v/>
      </c>
      <c r="AO135" s="315" t="str">
        <f>IF(AND(ISNUMBER($P135),$P135&lt;&gt;0),EXTRA!DT135,'Hi-Z'!BB135)</f>
        <v/>
      </c>
      <c r="AP135" s="292" t="str">
        <f t="shared" si="57"/>
        <v/>
      </c>
      <c r="AR135" s="330" t="str">
        <f>IF(AND(ISNUMBER($P135),$P135&lt;&gt;0),EXTRA!CZ135,'Hi-Z'!AH135)</f>
        <v/>
      </c>
      <c r="AT135" s="335" t="str">
        <f>IF(AND(ISNUMBER(AV135),AV135&lt;&gt;0),"",IF(AND(ISNUMBER($P135),$P135&lt;&gt;0),'Hi-Z-INPUT'!$K$7*'Hi-Z-INPUT'!$K$11,'Hi-Z'!AJ135))</f>
        <v/>
      </c>
      <c r="AU135" s="172"/>
      <c r="AV135" s="163"/>
      <c r="AW135" s="343"/>
      <c r="AY135" s="333" t="str">
        <f>IF(AND(ISNUMBER($P135),$P135&lt;&gt;0),EXTRA!DX135,'Hi-Z'!BF135)</f>
        <v/>
      </c>
      <c r="AZ135" s="334" t="str">
        <f t="shared" si="58"/>
        <v/>
      </c>
      <c r="BB135" s="332" t="str">
        <f>IF(AND(ISNUMBER($P135),$P135&lt;&gt;0),EXTRA!DO135,'Hi-Z'!AW135)</f>
        <v/>
      </c>
      <c r="BC135" s="347" t="str">
        <f t="shared" si="59"/>
        <v/>
      </c>
      <c r="BE135" s="348" t="str">
        <f t="shared" si="60"/>
        <v/>
      </c>
      <c r="BF135" s="328" t="str">
        <f t="shared" si="61"/>
        <v/>
      </c>
      <c r="BI135" s="482" t="str">
        <f t="shared" si="29"/>
        <v/>
      </c>
      <c r="BJ135" s="482" t="str">
        <f t="shared" si="62"/>
        <v/>
      </c>
    </row>
    <row r="136" spans="1:62">
      <c r="A136" s="992" t="str">
        <f>MATRIX!A136</f>
        <v>D&amp;B</v>
      </c>
      <c r="B136" s="992" t="str">
        <f>IF(MATRIX!B136&lt;&gt;0,MATRIX!B136,"-")</f>
        <v>30 D</v>
      </c>
      <c r="D136" s="142"/>
      <c r="E136" s="314" t="str">
        <f t="shared" si="49"/>
        <v/>
      </c>
      <c r="F136" s="379"/>
      <c r="G136" s="380" t="str">
        <f>'Hi-Z'!M136</f>
        <v/>
      </c>
      <c r="H136" s="478"/>
      <c r="I136" s="385"/>
      <c r="J136" s="479"/>
      <c r="K136" s="2"/>
      <c r="L136" s="385"/>
      <c r="M136" s="2"/>
      <c r="N136" s="385"/>
      <c r="O136" s="2"/>
      <c r="P136" s="466" t="str">
        <f t="shared" si="38"/>
        <v/>
      </c>
      <c r="Q136" s="384"/>
      <c r="R136" s="466" t="str">
        <f>IF(ISNUMBER(N136), N136, IF(ISNUMBER(G136), 'Hi-Z-INPUT'!$K$19, ""))</f>
        <v/>
      </c>
      <c r="S136" s="310"/>
      <c r="U136" s="70" t="str">
        <f>IF(AND(ISNUMBER($P136),$P136&lt;&gt;0),EXTRA!CA136,'Hi-Z'!O136)</f>
        <v>-</v>
      </c>
      <c r="W136" s="327" t="str">
        <f>IF(AND(ISNUMBER($P136),$P136&lt;&gt;0),EXTRA!CC136,'Hi-Z'!Q136)</f>
        <v>-</v>
      </c>
      <c r="X136" s="328" t="str">
        <f t="shared" si="50"/>
        <v/>
      </c>
      <c r="Z136" s="66" t="str">
        <f>IF(AND(ISNUMBER($P136),$P136&lt;&gt;0),EXTRA!CH136,'Hi-Z'!T136)</f>
        <v/>
      </c>
      <c r="AA136" s="65" t="str">
        <f t="shared" si="51"/>
        <v/>
      </c>
      <c r="AB136" s="329" t="str">
        <f>IF(AND(ISNUMBER($P136),$P136&lt;&gt;0),EXTRA!CJ136,'Hi-Z'!V136)</f>
        <v/>
      </c>
      <c r="AC136" s="124" t="str">
        <f t="shared" si="52"/>
        <v/>
      </c>
      <c r="AE136" s="104" t="str">
        <f>IF(AND(ISNUMBER($P136),$P136&lt;&gt;0),EXTRA!CL136,'Hi-Z'!X136)</f>
        <v/>
      </c>
      <c r="AF136" s="44" t="str">
        <f t="shared" si="53"/>
        <v/>
      </c>
      <c r="AH136" s="85" t="str">
        <f>IF(AND(ISNUMBER($P136),$P136&lt;&gt;0),IF(MV&lt;200,EXTRA!CN136,EXTRA!CR136),IF(MV&lt;200,'Hi-Z'!Z136,'Hi-Z'!AD136))</f>
        <v/>
      </c>
      <c r="AI136" s="84" t="str">
        <f t="shared" si="54"/>
        <v/>
      </c>
      <c r="AJ136" s="322" t="str">
        <f>IF(AND(ISNUMBER($P136),$P136&lt;&gt;0),IF(MV&lt;200,EXTRA!CP136,EXTRA!CT136),IF(MV&lt;200,'Hi-Z'!AB136,'Hi-Z'!AF136))</f>
        <v/>
      </c>
      <c r="AK136" s="106" t="str">
        <f t="shared" si="55"/>
        <v/>
      </c>
      <c r="AM136" s="313" t="str">
        <f>IF(AND(ISNUMBER($P136),$P136&lt;&gt;0),EXTRA!DR136,'Hi-Z'!AZ136)</f>
        <v/>
      </c>
      <c r="AN136" s="290" t="str">
        <f t="shared" si="56"/>
        <v/>
      </c>
      <c r="AO136" s="315" t="str">
        <f>IF(AND(ISNUMBER($P136),$P136&lt;&gt;0),EXTRA!DT136,'Hi-Z'!BB136)</f>
        <v/>
      </c>
      <c r="AP136" s="292" t="str">
        <f t="shared" si="57"/>
        <v/>
      </c>
      <c r="AR136" s="330" t="str">
        <f>IF(AND(ISNUMBER($P136),$P136&lt;&gt;0),EXTRA!CZ136,'Hi-Z'!AH136)</f>
        <v/>
      </c>
      <c r="AT136" s="335" t="str">
        <f>IF(AND(ISNUMBER(AV136),AV136&lt;&gt;0),"",IF(AND(ISNUMBER($P136),$P136&lt;&gt;0),'Hi-Z-INPUT'!$K$7*'Hi-Z-INPUT'!$K$11,'Hi-Z'!AJ136))</f>
        <v/>
      </c>
      <c r="AU136" s="172"/>
      <c r="AV136" s="163"/>
      <c r="AW136" s="343"/>
      <c r="AY136" s="333" t="str">
        <f>IF(AND(ISNUMBER($P136),$P136&lt;&gt;0),EXTRA!DX136,'Hi-Z'!BF136)</f>
        <v/>
      </c>
      <c r="AZ136" s="334" t="str">
        <f t="shared" si="58"/>
        <v/>
      </c>
      <c r="BB136" s="332" t="str">
        <f>IF(AND(ISNUMBER($P136),$P136&lt;&gt;0),EXTRA!DO136,'Hi-Z'!AW136)</f>
        <v/>
      </c>
      <c r="BC136" s="347" t="str">
        <f t="shared" si="59"/>
        <v/>
      </c>
      <c r="BE136" s="348" t="str">
        <f t="shared" si="60"/>
        <v/>
      </c>
      <c r="BF136" s="328" t="str">
        <f t="shared" si="61"/>
        <v/>
      </c>
      <c r="BI136" s="482" t="str">
        <f t="shared" ref="BI136:BI199" si="63">IF(AND(ISNUMBER($D136),$D136&lt;&gt;0),IF(AND(ISNUMBER($P136),$P136&lt;&gt;0),$D136*$P136,IF(AND(ISNUMBER($G136),$G136&lt;&gt;0),$D136*$G136,"")),"")</f>
        <v/>
      </c>
      <c r="BJ136" s="482" t="str">
        <f t="shared" si="62"/>
        <v/>
      </c>
    </row>
    <row r="137" spans="1:62">
      <c r="A137" s="992" t="str">
        <f>MATRIX!A137</f>
        <v>D&amp;B</v>
      </c>
      <c r="B137" s="992" t="str">
        <f>IF(MATRIX!B137&lt;&gt;0,MATRIX!B137,"-")</f>
        <v>D 6</v>
      </c>
      <c r="D137" s="142"/>
      <c r="E137" s="314" t="str">
        <f t="shared" si="49"/>
        <v/>
      </c>
      <c r="F137" s="379"/>
      <c r="G137" s="380" t="str">
        <f>'Hi-Z'!M137</f>
        <v/>
      </c>
      <c r="H137" s="478"/>
      <c r="I137" s="385"/>
      <c r="J137" s="479"/>
      <c r="K137" s="2"/>
      <c r="L137" s="385"/>
      <c r="M137" s="2"/>
      <c r="N137" s="385"/>
      <c r="O137" s="2"/>
      <c r="P137" s="466" t="str">
        <f t="shared" si="38"/>
        <v/>
      </c>
      <c r="Q137" s="384"/>
      <c r="R137" s="466" t="str">
        <f>IF(ISNUMBER(N137), N137, IF(ISNUMBER(G137), 'Hi-Z-INPUT'!$K$19, ""))</f>
        <v/>
      </c>
      <c r="S137" s="310"/>
      <c r="U137" s="70" t="str">
        <f>IF(AND(ISNUMBER($P137),$P137&lt;&gt;0),EXTRA!CA137,'Hi-Z'!O137)</f>
        <v>-</v>
      </c>
      <c r="W137" s="327" t="str">
        <f>IF(AND(ISNUMBER($P137),$P137&lt;&gt;0),EXTRA!CC137,'Hi-Z'!Q137)</f>
        <v>-</v>
      </c>
      <c r="X137" s="328" t="str">
        <f t="shared" si="50"/>
        <v/>
      </c>
      <c r="Z137" s="66" t="str">
        <f>IF(AND(ISNUMBER($P137),$P137&lt;&gt;0),EXTRA!CH137,'Hi-Z'!T137)</f>
        <v/>
      </c>
      <c r="AA137" s="65" t="str">
        <f t="shared" si="51"/>
        <v/>
      </c>
      <c r="AB137" s="329" t="str">
        <f>IF(AND(ISNUMBER($P137),$P137&lt;&gt;0),EXTRA!CJ137,'Hi-Z'!V137)</f>
        <v/>
      </c>
      <c r="AC137" s="124" t="str">
        <f t="shared" si="52"/>
        <v/>
      </c>
      <c r="AE137" s="104" t="str">
        <f>IF(AND(ISNUMBER($P137),$P137&lt;&gt;0),EXTRA!CL137,'Hi-Z'!X137)</f>
        <v/>
      </c>
      <c r="AF137" s="44" t="str">
        <f t="shared" si="53"/>
        <v/>
      </c>
      <c r="AH137" s="85" t="str">
        <f>IF(AND(ISNUMBER($P137),$P137&lt;&gt;0),IF(MV&lt;200,EXTRA!CN137,EXTRA!CR137),IF(MV&lt;200,'Hi-Z'!Z137,'Hi-Z'!AD137))</f>
        <v/>
      </c>
      <c r="AI137" s="84" t="str">
        <f t="shared" si="54"/>
        <v/>
      </c>
      <c r="AJ137" s="322" t="str">
        <f>IF(AND(ISNUMBER($P137),$P137&lt;&gt;0),IF(MV&lt;200,EXTRA!CP137,EXTRA!CT137),IF(MV&lt;200,'Hi-Z'!AB137,'Hi-Z'!AF137))</f>
        <v/>
      </c>
      <c r="AK137" s="106" t="str">
        <f t="shared" si="55"/>
        <v/>
      </c>
      <c r="AM137" s="313" t="str">
        <f>IF(AND(ISNUMBER($P137),$P137&lt;&gt;0),EXTRA!DR137,'Hi-Z'!AZ137)</f>
        <v/>
      </c>
      <c r="AN137" s="290" t="str">
        <f t="shared" si="56"/>
        <v/>
      </c>
      <c r="AO137" s="315" t="str">
        <f>IF(AND(ISNUMBER($P137),$P137&lt;&gt;0),EXTRA!DT137,'Hi-Z'!BB137)</f>
        <v/>
      </c>
      <c r="AP137" s="292" t="str">
        <f t="shared" si="57"/>
        <v/>
      </c>
      <c r="AR137" s="330" t="str">
        <f>IF(AND(ISNUMBER($P137),$P137&lt;&gt;0),EXTRA!CZ137,'Hi-Z'!AH137)</f>
        <v/>
      </c>
      <c r="AT137" s="335" t="str">
        <f>IF(AND(ISNUMBER(AV137),AV137&lt;&gt;0),"",IF(AND(ISNUMBER($P137),$P137&lt;&gt;0),'Hi-Z-INPUT'!$K$7*'Hi-Z-INPUT'!$K$11,'Hi-Z'!AJ137))</f>
        <v/>
      </c>
      <c r="AU137" s="172"/>
      <c r="AV137" s="163"/>
      <c r="AW137" s="343"/>
      <c r="AY137" s="333" t="str">
        <f>IF(AND(ISNUMBER($P137),$P137&lt;&gt;0),EXTRA!DX137,'Hi-Z'!BF137)</f>
        <v/>
      </c>
      <c r="AZ137" s="334" t="str">
        <f t="shared" si="58"/>
        <v/>
      </c>
      <c r="BB137" s="332" t="str">
        <f>IF(AND(ISNUMBER($P137),$P137&lt;&gt;0),EXTRA!DO137,'Hi-Z'!AW137)</f>
        <v/>
      </c>
      <c r="BC137" s="347" t="str">
        <f t="shared" si="59"/>
        <v/>
      </c>
      <c r="BE137" s="348" t="str">
        <f t="shared" si="60"/>
        <v/>
      </c>
      <c r="BF137" s="328" t="str">
        <f t="shared" si="61"/>
        <v/>
      </c>
      <c r="BI137" s="482" t="str">
        <f t="shared" si="63"/>
        <v/>
      </c>
      <c r="BJ137" s="482" t="str">
        <f t="shared" si="62"/>
        <v/>
      </c>
    </row>
    <row r="138" spans="1:62">
      <c r="A138" s="992" t="str">
        <f>MATRIX!A138</f>
        <v>D&amp;B</v>
      </c>
      <c r="B138" s="992" t="str">
        <f>IF(MATRIX!B138&lt;&gt;0,MATRIX!B138,"-")</f>
        <v>5D</v>
      </c>
      <c r="D138" s="142"/>
      <c r="E138" s="314" t="str">
        <f t="shared" si="49"/>
        <v/>
      </c>
      <c r="F138" s="379"/>
      <c r="G138" s="380" t="str">
        <f>'Hi-Z'!M138</f>
        <v/>
      </c>
      <c r="H138" s="478"/>
      <c r="I138" s="385"/>
      <c r="J138" s="479"/>
      <c r="K138" s="2"/>
      <c r="L138" s="385"/>
      <c r="M138" s="2"/>
      <c r="N138" s="385"/>
      <c r="O138" s="2"/>
      <c r="P138" s="466" t="str">
        <f t="shared" ref="P138:P201" si="64">IF(ISNUMBER(L138), L138, IF(AND(I138="Y", ISNUMBER(G138)), IF(ISNUMBER(L138), L138, G138), ""))</f>
        <v/>
      </c>
      <c r="Q138" s="384"/>
      <c r="R138" s="466" t="str">
        <f>IF(ISNUMBER(N138), N138, IF(ISNUMBER(G138), 'Hi-Z-INPUT'!$K$19, ""))</f>
        <v/>
      </c>
      <c r="S138" s="310"/>
      <c r="U138" s="70" t="str">
        <f>IF(AND(ISNUMBER($P138),$P138&lt;&gt;0),EXTRA!CA138,'Hi-Z'!O138)</f>
        <v>-</v>
      </c>
      <c r="W138" s="327" t="str">
        <f>IF(AND(ISNUMBER($P138),$P138&lt;&gt;0),EXTRA!CC138,'Hi-Z'!Q138)</f>
        <v>-</v>
      </c>
      <c r="X138" s="328" t="str">
        <f t="shared" si="50"/>
        <v/>
      </c>
      <c r="Z138" s="66" t="str">
        <f>IF(AND(ISNUMBER($P138),$P138&lt;&gt;0),EXTRA!CH138,'Hi-Z'!T138)</f>
        <v/>
      </c>
      <c r="AA138" s="65" t="str">
        <f t="shared" si="51"/>
        <v/>
      </c>
      <c r="AB138" s="329" t="str">
        <f>IF(AND(ISNUMBER($P138),$P138&lt;&gt;0),EXTRA!CJ138,'Hi-Z'!V138)</f>
        <v/>
      </c>
      <c r="AC138" s="124" t="str">
        <f t="shared" si="52"/>
        <v/>
      </c>
      <c r="AE138" s="104" t="str">
        <f>IF(AND(ISNUMBER($P138),$P138&lt;&gt;0),EXTRA!CL138,'Hi-Z'!X138)</f>
        <v/>
      </c>
      <c r="AF138" s="44" t="str">
        <f t="shared" si="53"/>
        <v/>
      </c>
      <c r="AH138" s="85" t="str">
        <f>IF(AND(ISNUMBER($P138),$P138&lt;&gt;0),IF(MV&lt;200,EXTRA!CN138,EXTRA!CR138),IF(MV&lt;200,'Hi-Z'!Z138,'Hi-Z'!AD138))</f>
        <v/>
      </c>
      <c r="AI138" s="84" t="str">
        <f t="shared" si="54"/>
        <v/>
      </c>
      <c r="AJ138" s="322" t="str">
        <f>IF(AND(ISNUMBER($P138),$P138&lt;&gt;0),IF(MV&lt;200,EXTRA!CP138,EXTRA!CT138),IF(MV&lt;200,'Hi-Z'!AB138,'Hi-Z'!AF138))</f>
        <v/>
      </c>
      <c r="AK138" s="106" t="str">
        <f t="shared" si="55"/>
        <v/>
      </c>
      <c r="AM138" s="313" t="str">
        <f>IF(AND(ISNUMBER($P138),$P138&lt;&gt;0),EXTRA!DR138,'Hi-Z'!AZ138)</f>
        <v/>
      </c>
      <c r="AN138" s="290" t="str">
        <f t="shared" si="56"/>
        <v/>
      </c>
      <c r="AO138" s="315" t="str">
        <f>IF(AND(ISNUMBER($P138),$P138&lt;&gt;0),EXTRA!DT138,'Hi-Z'!BB138)</f>
        <v/>
      </c>
      <c r="AP138" s="292" t="str">
        <f t="shared" si="57"/>
        <v/>
      </c>
      <c r="AR138" s="330" t="str">
        <f>IF(AND(ISNUMBER($P138),$P138&lt;&gt;0),EXTRA!CZ138,'Hi-Z'!AH138)</f>
        <v/>
      </c>
      <c r="AT138" s="335" t="str">
        <f>IF(AND(ISNUMBER(AV138),AV138&lt;&gt;0),"",IF(AND(ISNUMBER($P138),$P138&lt;&gt;0),'Hi-Z-INPUT'!$K$7*'Hi-Z-INPUT'!$K$11,'Hi-Z'!AJ138))</f>
        <v/>
      </c>
      <c r="AU138" s="172"/>
      <c r="AV138" s="163"/>
      <c r="AW138" s="343"/>
      <c r="AY138" s="333" t="str">
        <f>IF(AND(ISNUMBER($P138),$P138&lt;&gt;0),EXTRA!DX138,'Hi-Z'!BF138)</f>
        <v/>
      </c>
      <c r="AZ138" s="334" t="str">
        <f t="shared" si="58"/>
        <v/>
      </c>
      <c r="BB138" s="332" t="str">
        <f>IF(AND(ISNUMBER($P138),$P138&lt;&gt;0),EXTRA!DO138,'Hi-Z'!AW138)</f>
        <v/>
      </c>
      <c r="BC138" s="347" t="str">
        <f t="shared" si="59"/>
        <v/>
      </c>
      <c r="BE138" s="348" t="str">
        <f t="shared" si="60"/>
        <v/>
      </c>
      <c r="BF138" s="328" t="str">
        <f t="shared" si="61"/>
        <v/>
      </c>
      <c r="BI138" s="482" t="str">
        <f t="shared" si="63"/>
        <v/>
      </c>
      <c r="BJ138" s="482" t="str">
        <f t="shared" si="62"/>
        <v/>
      </c>
    </row>
    <row r="139" spans="1:62">
      <c r="A139" s="293" t="str">
        <f>MATRIX!A139</f>
        <v>Ashly</v>
      </c>
      <c r="B139" s="293" t="str">
        <f>IF(MATRIX!B139&lt;&gt;0,MATRIX!B139,"-")</f>
        <v>NXP 4004</v>
      </c>
      <c r="D139" s="142"/>
      <c r="E139" s="314" t="str">
        <f t="shared" si="49"/>
        <v/>
      </c>
      <c r="F139" s="379"/>
      <c r="G139" s="380" t="str">
        <f>'Hi-Z'!M139</f>
        <v/>
      </c>
      <c r="H139" s="478"/>
      <c r="I139" s="385"/>
      <c r="J139" s="479"/>
      <c r="K139" s="2"/>
      <c r="L139" s="385"/>
      <c r="M139" s="2"/>
      <c r="N139" s="385"/>
      <c r="O139" s="2"/>
      <c r="P139" s="466" t="str">
        <f t="shared" si="64"/>
        <v/>
      </c>
      <c r="Q139" s="384"/>
      <c r="R139" s="466" t="str">
        <f>IF(ISNUMBER(N139), N139, IF(ISNUMBER(G139), 'Hi-Z-INPUT'!$K$19, ""))</f>
        <v/>
      </c>
      <c r="S139" s="310"/>
      <c r="U139" s="70" t="str">
        <f>IF(AND(ISNUMBER($P139),$P139&lt;&gt;0),EXTRA!CA139,'Hi-Z'!O139)</f>
        <v>-</v>
      </c>
      <c r="W139" s="327" t="str">
        <f>IF(AND(ISNUMBER($P139),$P139&lt;&gt;0),EXTRA!CC139,'Hi-Z'!Q139)</f>
        <v>-</v>
      </c>
      <c r="X139" s="328" t="str">
        <f t="shared" si="50"/>
        <v/>
      </c>
      <c r="Z139" s="66" t="str">
        <f>IF(AND(ISNUMBER($P139),$P139&lt;&gt;0),EXTRA!CH139,'Hi-Z'!T139)</f>
        <v/>
      </c>
      <c r="AA139" s="65" t="str">
        <f t="shared" si="51"/>
        <v/>
      </c>
      <c r="AB139" s="329" t="str">
        <f>IF(AND(ISNUMBER($P139),$P139&lt;&gt;0),EXTRA!CJ139,'Hi-Z'!V139)</f>
        <v/>
      </c>
      <c r="AC139" s="124" t="str">
        <f t="shared" si="52"/>
        <v/>
      </c>
      <c r="AE139" s="104" t="str">
        <f>IF(AND(ISNUMBER($P139),$P139&lt;&gt;0),EXTRA!CL139,'Hi-Z'!X139)</f>
        <v/>
      </c>
      <c r="AF139" s="44" t="str">
        <f t="shared" si="53"/>
        <v/>
      </c>
      <c r="AH139" s="85" t="str">
        <f>IF(AND(ISNUMBER($P139),$P139&lt;&gt;0),IF(MV&lt;200,EXTRA!CN139,EXTRA!CR139),IF(MV&lt;200,'Hi-Z'!Z139,'Hi-Z'!AD139))</f>
        <v/>
      </c>
      <c r="AI139" s="84" t="str">
        <f t="shared" si="54"/>
        <v/>
      </c>
      <c r="AJ139" s="322" t="str">
        <f>IF(AND(ISNUMBER($P139),$P139&lt;&gt;0),IF(MV&lt;200,EXTRA!CP139,EXTRA!CT139),IF(MV&lt;200,'Hi-Z'!AB139,'Hi-Z'!AF139))</f>
        <v/>
      </c>
      <c r="AK139" s="106" t="str">
        <f t="shared" si="55"/>
        <v/>
      </c>
      <c r="AM139" s="313" t="str">
        <f>IF(AND(ISNUMBER($P139),$P139&lt;&gt;0),EXTRA!DR139,'Hi-Z'!AZ139)</f>
        <v/>
      </c>
      <c r="AN139" s="290" t="str">
        <f t="shared" si="56"/>
        <v/>
      </c>
      <c r="AO139" s="315" t="str">
        <f>IF(AND(ISNUMBER($P139),$P139&lt;&gt;0),EXTRA!DT139,'Hi-Z'!BB139)</f>
        <v/>
      </c>
      <c r="AP139" s="292" t="str">
        <f t="shared" si="57"/>
        <v/>
      </c>
      <c r="AR139" s="330" t="str">
        <f>IF(AND(ISNUMBER($P139),$P139&lt;&gt;0),EXTRA!CZ139,'Hi-Z'!AH139)</f>
        <v/>
      </c>
      <c r="AT139" s="335" t="str">
        <f>IF(AND(ISNUMBER(AV139),AV139&lt;&gt;0),"",IF(AND(ISNUMBER($P139),$P139&lt;&gt;0),'Hi-Z-INPUT'!$K$7*'Hi-Z-INPUT'!$K$11,'Hi-Z'!AJ139))</f>
        <v/>
      </c>
      <c r="AU139" s="172"/>
      <c r="AV139" s="163"/>
      <c r="AW139" s="343"/>
      <c r="AY139" s="333" t="str">
        <f>IF(AND(ISNUMBER($P139),$P139&lt;&gt;0),EXTRA!DX139,'Hi-Z'!BF139)</f>
        <v/>
      </c>
      <c r="AZ139" s="334" t="str">
        <f t="shared" si="58"/>
        <v/>
      </c>
      <c r="BB139" s="332" t="str">
        <f>IF(AND(ISNUMBER($P139),$P139&lt;&gt;0),EXTRA!DO139,'Hi-Z'!AW139)</f>
        <v/>
      </c>
      <c r="BC139" s="347" t="str">
        <f t="shared" si="59"/>
        <v/>
      </c>
      <c r="BE139" s="348" t="str">
        <f t="shared" si="60"/>
        <v/>
      </c>
      <c r="BF139" s="328" t="str">
        <f t="shared" si="61"/>
        <v/>
      </c>
      <c r="BI139" s="482" t="str">
        <f t="shared" si="63"/>
        <v/>
      </c>
      <c r="BJ139" s="482" t="str">
        <f t="shared" si="62"/>
        <v/>
      </c>
    </row>
    <row r="140" spans="1:62">
      <c r="A140" s="293" t="str">
        <f>MATRIX!A140</f>
        <v>Ashly</v>
      </c>
      <c r="B140" s="293" t="str">
        <f>IF(MATRIX!B140&lt;&gt;0,MATRIX!B140,"-")</f>
        <v>NXP 8004</v>
      </c>
      <c r="D140" s="142"/>
      <c r="E140" s="314" t="str">
        <f t="shared" si="49"/>
        <v/>
      </c>
      <c r="F140" s="379"/>
      <c r="G140" s="380" t="str">
        <f>'Hi-Z'!M140</f>
        <v/>
      </c>
      <c r="H140" s="478"/>
      <c r="I140" s="385"/>
      <c r="J140" s="479"/>
      <c r="K140" s="2"/>
      <c r="L140" s="385"/>
      <c r="M140" s="2"/>
      <c r="N140" s="385"/>
      <c r="O140" s="2"/>
      <c r="P140" s="466" t="str">
        <f t="shared" si="64"/>
        <v/>
      </c>
      <c r="Q140" s="384"/>
      <c r="R140" s="466" t="str">
        <f>IF(ISNUMBER(N140), N140, IF(ISNUMBER(G140), 'Hi-Z-INPUT'!$K$19, ""))</f>
        <v/>
      </c>
      <c r="S140" s="310"/>
      <c r="U140" s="70" t="str">
        <f>IF(AND(ISNUMBER($P140),$P140&lt;&gt;0),EXTRA!CA140,'Hi-Z'!O140)</f>
        <v>-</v>
      </c>
      <c r="W140" s="327" t="str">
        <f>IF(AND(ISNUMBER($P140),$P140&lt;&gt;0),EXTRA!CC140,'Hi-Z'!Q140)</f>
        <v>-</v>
      </c>
      <c r="X140" s="328" t="str">
        <f t="shared" si="50"/>
        <v/>
      </c>
      <c r="Z140" s="66" t="str">
        <f>IF(AND(ISNUMBER($P140),$P140&lt;&gt;0),EXTRA!CH140,'Hi-Z'!T140)</f>
        <v/>
      </c>
      <c r="AA140" s="65" t="str">
        <f t="shared" si="51"/>
        <v/>
      </c>
      <c r="AB140" s="329" t="str">
        <f>IF(AND(ISNUMBER($P140),$P140&lt;&gt;0),EXTRA!CJ140,'Hi-Z'!V140)</f>
        <v/>
      </c>
      <c r="AC140" s="124" t="str">
        <f t="shared" si="52"/>
        <v/>
      </c>
      <c r="AE140" s="104" t="str">
        <f>IF(AND(ISNUMBER($P140),$P140&lt;&gt;0),EXTRA!CL140,'Hi-Z'!X140)</f>
        <v/>
      </c>
      <c r="AF140" s="44" t="str">
        <f t="shared" si="53"/>
        <v/>
      </c>
      <c r="AH140" s="85" t="str">
        <f>IF(AND(ISNUMBER($P140),$P140&lt;&gt;0),IF(MV&lt;200,EXTRA!CN140,EXTRA!CR140),IF(MV&lt;200,'Hi-Z'!Z140,'Hi-Z'!AD140))</f>
        <v/>
      </c>
      <c r="AI140" s="84" t="str">
        <f t="shared" si="54"/>
        <v/>
      </c>
      <c r="AJ140" s="322" t="str">
        <f>IF(AND(ISNUMBER($P140),$P140&lt;&gt;0),IF(MV&lt;200,EXTRA!CP140,EXTRA!CT140),IF(MV&lt;200,'Hi-Z'!AB140,'Hi-Z'!AF140))</f>
        <v/>
      </c>
      <c r="AK140" s="106" t="str">
        <f t="shared" si="55"/>
        <v/>
      </c>
      <c r="AM140" s="313" t="str">
        <f>IF(AND(ISNUMBER($P140),$P140&lt;&gt;0),EXTRA!DR140,'Hi-Z'!AZ140)</f>
        <v/>
      </c>
      <c r="AN140" s="290" t="str">
        <f t="shared" si="56"/>
        <v/>
      </c>
      <c r="AO140" s="315" t="str">
        <f>IF(AND(ISNUMBER($P140),$P140&lt;&gt;0),EXTRA!DT140,'Hi-Z'!BB140)</f>
        <v/>
      </c>
      <c r="AP140" s="292" t="str">
        <f t="shared" si="57"/>
        <v/>
      </c>
      <c r="AR140" s="330" t="str">
        <f>IF(AND(ISNUMBER($P140),$P140&lt;&gt;0),EXTRA!CZ140,'Hi-Z'!AH140)</f>
        <v/>
      </c>
      <c r="AT140" s="335" t="str">
        <f>IF(AND(ISNUMBER(AV140),AV140&lt;&gt;0),"",IF(AND(ISNUMBER($P140),$P140&lt;&gt;0),'Hi-Z-INPUT'!$K$7*'Hi-Z-INPUT'!$K$11,'Hi-Z'!AJ140))</f>
        <v/>
      </c>
      <c r="AU140" s="172"/>
      <c r="AV140" s="163"/>
      <c r="AW140" s="343"/>
      <c r="AY140" s="333" t="str">
        <f>IF(AND(ISNUMBER($P140),$P140&lt;&gt;0),EXTRA!DX140,'Hi-Z'!BF140)</f>
        <v/>
      </c>
      <c r="AZ140" s="334" t="str">
        <f t="shared" si="58"/>
        <v/>
      </c>
      <c r="BB140" s="332" t="str">
        <f>IF(AND(ISNUMBER($P140),$P140&lt;&gt;0),EXTRA!DO140,'Hi-Z'!AW140)</f>
        <v/>
      </c>
      <c r="BC140" s="347" t="str">
        <f t="shared" si="59"/>
        <v/>
      </c>
      <c r="BE140" s="348" t="str">
        <f t="shared" si="60"/>
        <v/>
      </c>
      <c r="BF140" s="328" t="str">
        <f t="shared" si="61"/>
        <v/>
      </c>
      <c r="BI140" s="482" t="str">
        <f t="shared" si="63"/>
        <v/>
      </c>
      <c r="BJ140" s="482" t="str">
        <f t="shared" si="62"/>
        <v/>
      </c>
    </row>
    <row r="141" spans="1:62">
      <c r="A141" s="293" t="str">
        <f>MATRIX!A141</f>
        <v>Ashly</v>
      </c>
      <c r="B141" s="293" t="str">
        <f>IF(MATRIX!B141&lt;&gt;0,MATRIX!B141,"-")</f>
        <v>NXP 1.54</v>
      </c>
      <c r="D141" s="142"/>
      <c r="E141" s="314" t="str">
        <f t="shared" si="49"/>
        <v/>
      </c>
      <c r="F141" s="379"/>
      <c r="G141" s="380" t="str">
        <f>'Hi-Z'!M141</f>
        <v/>
      </c>
      <c r="H141" s="478"/>
      <c r="I141" s="385"/>
      <c r="J141" s="479"/>
      <c r="K141" s="2"/>
      <c r="L141" s="385"/>
      <c r="M141" s="2"/>
      <c r="N141" s="385"/>
      <c r="O141" s="2"/>
      <c r="P141" s="466" t="str">
        <f t="shared" si="64"/>
        <v/>
      </c>
      <c r="Q141" s="384"/>
      <c r="R141" s="466" t="str">
        <f>IF(ISNUMBER(N141), N141, IF(ISNUMBER(G141), 'Hi-Z-INPUT'!$K$19, ""))</f>
        <v/>
      </c>
      <c r="S141" s="310"/>
      <c r="U141" s="70" t="str">
        <f>IF(AND(ISNUMBER($P141),$P141&lt;&gt;0),EXTRA!CA141,'Hi-Z'!O141)</f>
        <v>-</v>
      </c>
      <c r="W141" s="327" t="str">
        <f>IF(AND(ISNUMBER($P141),$P141&lt;&gt;0),EXTRA!CC141,'Hi-Z'!Q141)</f>
        <v>-</v>
      </c>
      <c r="X141" s="328" t="str">
        <f t="shared" si="50"/>
        <v/>
      </c>
      <c r="Z141" s="66" t="str">
        <f>IF(AND(ISNUMBER($P141),$P141&lt;&gt;0),EXTRA!CH141,'Hi-Z'!T141)</f>
        <v/>
      </c>
      <c r="AA141" s="65" t="str">
        <f t="shared" si="51"/>
        <v/>
      </c>
      <c r="AB141" s="329" t="str">
        <f>IF(AND(ISNUMBER($P141),$P141&lt;&gt;0),EXTRA!CJ141,'Hi-Z'!V141)</f>
        <v/>
      </c>
      <c r="AC141" s="124" t="str">
        <f t="shared" si="52"/>
        <v/>
      </c>
      <c r="AE141" s="104" t="str">
        <f>IF(AND(ISNUMBER($P141),$P141&lt;&gt;0),EXTRA!CL141,'Hi-Z'!X141)</f>
        <v/>
      </c>
      <c r="AF141" s="44" t="str">
        <f t="shared" si="53"/>
        <v/>
      </c>
      <c r="AH141" s="85" t="str">
        <f>IF(AND(ISNUMBER($P141),$P141&lt;&gt;0),IF(MV&lt;200,EXTRA!CN141,EXTRA!CR141),IF(MV&lt;200,'Hi-Z'!Z141,'Hi-Z'!AD141))</f>
        <v/>
      </c>
      <c r="AI141" s="84" t="str">
        <f t="shared" si="54"/>
        <v/>
      </c>
      <c r="AJ141" s="322" t="str">
        <f>IF(AND(ISNUMBER($P141),$P141&lt;&gt;0),IF(MV&lt;200,EXTRA!CP141,EXTRA!CT141),IF(MV&lt;200,'Hi-Z'!AB141,'Hi-Z'!AF141))</f>
        <v/>
      </c>
      <c r="AK141" s="106" t="str">
        <f t="shared" si="55"/>
        <v/>
      </c>
      <c r="AM141" s="313" t="str">
        <f>IF(AND(ISNUMBER($P141),$P141&lt;&gt;0),EXTRA!DR141,'Hi-Z'!AZ141)</f>
        <v/>
      </c>
      <c r="AN141" s="290" t="str">
        <f t="shared" si="56"/>
        <v/>
      </c>
      <c r="AO141" s="315" t="str">
        <f>IF(AND(ISNUMBER($P141),$P141&lt;&gt;0),EXTRA!DT141,'Hi-Z'!BB141)</f>
        <v/>
      </c>
      <c r="AP141" s="292" t="str">
        <f t="shared" si="57"/>
        <v/>
      </c>
      <c r="AR141" s="330" t="str">
        <f>IF(AND(ISNUMBER($P141),$P141&lt;&gt;0),EXTRA!CZ141,'Hi-Z'!AH141)</f>
        <v/>
      </c>
      <c r="AT141" s="335" t="str">
        <f>IF(AND(ISNUMBER(AV141),AV141&lt;&gt;0),"",IF(AND(ISNUMBER($P141),$P141&lt;&gt;0),'Hi-Z-INPUT'!$K$7*'Hi-Z-INPUT'!$K$11,'Hi-Z'!AJ141))</f>
        <v/>
      </c>
      <c r="AU141" s="172"/>
      <c r="AV141" s="163"/>
      <c r="AW141" s="343"/>
      <c r="AY141" s="333" t="str">
        <f>IF(AND(ISNUMBER($P141),$P141&lt;&gt;0),EXTRA!DX141,'Hi-Z'!BF141)</f>
        <v/>
      </c>
      <c r="AZ141" s="334" t="str">
        <f t="shared" si="58"/>
        <v/>
      </c>
      <c r="BB141" s="332" t="str">
        <f>IF(AND(ISNUMBER($P141),$P141&lt;&gt;0),EXTRA!DO141,'Hi-Z'!AW141)</f>
        <v/>
      </c>
      <c r="BC141" s="347" t="str">
        <f t="shared" si="59"/>
        <v/>
      </c>
      <c r="BE141" s="348" t="str">
        <f t="shared" si="60"/>
        <v/>
      </c>
      <c r="BF141" s="328" t="str">
        <f t="shared" si="61"/>
        <v/>
      </c>
      <c r="BI141" s="482" t="str">
        <f t="shared" si="63"/>
        <v/>
      </c>
      <c r="BJ141" s="482" t="str">
        <f t="shared" si="62"/>
        <v/>
      </c>
    </row>
    <row r="142" spans="1:62">
      <c r="A142" s="293" t="str">
        <f>MATRIX!A142</f>
        <v>Ashly</v>
      </c>
      <c r="B142" s="293" t="str">
        <f>IF(MATRIX!B142&lt;&gt;0,MATRIX!B142,"-")</f>
        <v>CA 1.54</v>
      </c>
      <c r="D142" s="142"/>
      <c r="E142" s="314" t="str">
        <f t="shared" si="49"/>
        <v/>
      </c>
      <c r="F142" s="379"/>
      <c r="G142" s="380" t="str">
        <f>'Hi-Z'!M142</f>
        <v/>
      </c>
      <c r="H142" s="478"/>
      <c r="I142" s="385"/>
      <c r="J142" s="479"/>
      <c r="K142" s="2"/>
      <c r="L142" s="385"/>
      <c r="M142" s="2"/>
      <c r="N142" s="385"/>
      <c r="O142" s="2"/>
      <c r="P142" s="466" t="str">
        <f t="shared" si="64"/>
        <v/>
      </c>
      <c r="Q142" s="384"/>
      <c r="R142" s="466" t="str">
        <f>IF(ISNUMBER(N142), N142, IF(ISNUMBER(G142), 'Hi-Z-INPUT'!$K$19, ""))</f>
        <v/>
      </c>
      <c r="S142" s="310"/>
      <c r="U142" s="70" t="str">
        <f>IF(AND(ISNUMBER($P142),$P142&lt;&gt;0),EXTRA!CA142,'Hi-Z'!O142)</f>
        <v>-</v>
      </c>
      <c r="W142" s="327" t="str">
        <f>IF(AND(ISNUMBER($P142),$P142&lt;&gt;0),EXTRA!CC142,'Hi-Z'!Q142)</f>
        <v>-</v>
      </c>
      <c r="X142" s="328" t="str">
        <f t="shared" si="50"/>
        <v/>
      </c>
      <c r="Z142" s="66" t="str">
        <f>IF(AND(ISNUMBER($P142),$P142&lt;&gt;0),EXTRA!CH142,'Hi-Z'!T142)</f>
        <v/>
      </c>
      <c r="AA142" s="65" t="str">
        <f t="shared" si="51"/>
        <v/>
      </c>
      <c r="AB142" s="329" t="str">
        <f>IF(AND(ISNUMBER($P142),$P142&lt;&gt;0),EXTRA!CJ142,'Hi-Z'!V142)</f>
        <v/>
      </c>
      <c r="AC142" s="124" t="str">
        <f t="shared" si="52"/>
        <v/>
      </c>
      <c r="AE142" s="104" t="str">
        <f>IF(AND(ISNUMBER($P142),$P142&lt;&gt;0),EXTRA!CL142,'Hi-Z'!X142)</f>
        <v/>
      </c>
      <c r="AF142" s="44" t="str">
        <f t="shared" si="53"/>
        <v/>
      </c>
      <c r="AH142" s="85" t="str">
        <f>IF(AND(ISNUMBER($P142),$P142&lt;&gt;0),IF(MV&lt;200,EXTRA!CN142,EXTRA!CR142),IF(MV&lt;200,'Hi-Z'!Z142,'Hi-Z'!AD142))</f>
        <v/>
      </c>
      <c r="AI142" s="84" t="str">
        <f t="shared" si="54"/>
        <v/>
      </c>
      <c r="AJ142" s="322" t="str">
        <f>IF(AND(ISNUMBER($P142),$P142&lt;&gt;0),IF(MV&lt;200,EXTRA!CP142,EXTRA!CT142),IF(MV&lt;200,'Hi-Z'!AB142,'Hi-Z'!AF142))</f>
        <v/>
      </c>
      <c r="AK142" s="106" t="str">
        <f t="shared" si="55"/>
        <v/>
      </c>
      <c r="AM142" s="313" t="str">
        <f>IF(AND(ISNUMBER($P142),$P142&lt;&gt;0),EXTRA!DR142,'Hi-Z'!AZ142)</f>
        <v/>
      </c>
      <c r="AN142" s="290" t="str">
        <f t="shared" si="56"/>
        <v/>
      </c>
      <c r="AO142" s="315" t="str">
        <f>IF(AND(ISNUMBER($P142),$P142&lt;&gt;0),EXTRA!DT142,'Hi-Z'!BB142)</f>
        <v/>
      </c>
      <c r="AP142" s="292" t="str">
        <f t="shared" si="57"/>
        <v/>
      </c>
      <c r="AR142" s="330" t="str">
        <f>IF(AND(ISNUMBER($P142),$P142&lt;&gt;0),EXTRA!CZ142,'Hi-Z'!AH142)</f>
        <v/>
      </c>
      <c r="AT142" s="335" t="str">
        <f>IF(AND(ISNUMBER(AV142),AV142&lt;&gt;0),"",IF(AND(ISNUMBER($P142),$P142&lt;&gt;0),'Hi-Z-INPUT'!$K$7*'Hi-Z-INPUT'!$K$11,'Hi-Z'!AJ142))</f>
        <v/>
      </c>
      <c r="AU142" s="172"/>
      <c r="AV142" s="163"/>
      <c r="AW142" s="343"/>
      <c r="AY142" s="333" t="str">
        <f>IF(AND(ISNUMBER($P142),$P142&lt;&gt;0),EXTRA!DX142,'Hi-Z'!BF142)</f>
        <v/>
      </c>
      <c r="AZ142" s="334" t="str">
        <f t="shared" si="58"/>
        <v/>
      </c>
      <c r="BB142" s="332" t="str">
        <f>IF(AND(ISNUMBER($P142),$P142&lt;&gt;0),EXTRA!DO142,'Hi-Z'!AW142)</f>
        <v/>
      </c>
      <c r="BC142" s="347" t="str">
        <f t="shared" si="59"/>
        <v/>
      </c>
      <c r="BE142" s="348" t="str">
        <f t="shared" si="60"/>
        <v/>
      </c>
      <c r="BF142" s="328" t="str">
        <f t="shared" si="61"/>
        <v/>
      </c>
      <c r="BI142" s="482" t="str">
        <f t="shared" si="63"/>
        <v/>
      </c>
      <c r="BJ142" s="482" t="str">
        <f t="shared" si="62"/>
        <v/>
      </c>
    </row>
    <row r="143" spans="1:62">
      <c r="A143" s="293" t="str">
        <f>MATRIX!A143</f>
        <v>Ashly</v>
      </c>
      <c r="B143" s="293" t="str">
        <f>IF(MATRIX!B143&lt;&gt;0,MATRIX!B143,"-")</f>
        <v>CA 1.52</v>
      </c>
      <c r="D143" s="142"/>
      <c r="E143" s="314" t="str">
        <f t="shared" si="49"/>
        <v/>
      </c>
      <c r="F143" s="379"/>
      <c r="G143" s="380" t="str">
        <f>'Hi-Z'!M143</f>
        <v/>
      </c>
      <c r="H143" s="478"/>
      <c r="I143" s="385"/>
      <c r="J143" s="479"/>
      <c r="K143" s="2"/>
      <c r="L143" s="385"/>
      <c r="M143" s="2"/>
      <c r="N143" s="385"/>
      <c r="O143" s="2"/>
      <c r="P143" s="466" t="str">
        <f t="shared" si="64"/>
        <v/>
      </c>
      <c r="Q143" s="384"/>
      <c r="R143" s="466" t="str">
        <f>IF(ISNUMBER(N143), N143, IF(ISNUMBER(G143), 'Hi-Z-INPUT'!$K$19, ""))</f>
        <v/>
      </c>
      <c r="S143" s="310"/>
      <c r="U143" s="70" t="str">
        <f>IF(AND(ISNUMBER($P143),$P143&lt;&gt;0),EXTRA!CA143,'Hi-Z'!O143)</f>
        <v>-</v>
      </c>
      <c r="W143" s="327" t="str">
        <f>IF(AND(ISNUMBER($P143),$P143&lt;&gt;0),EXTRA!CC143,'Hi-Z'!Q143)</f>
        <v>-</v>
      </c>
      <c r="X143" s="328" t="str">
        <f t="shared" si="50"/>
        <v/>
      </c>
      <c r="Z143" s="66" t="str">
        <f>IF(AND(ISNUMBER($P143),$P143&lt;&gt;0),EXTRA!CH143,'Hi-Z'!T143)</f>
        <v/>
      </c>
      <c r="AA143" s="65" t="str">
        <f t="shared" si="51"/>
        <v/>
      </c>
      <c r="AB143" s="329" t="str">
        <f>IF(AND(ISNUMBER($P143),$P143&lt;&gt;0),EXTRA!CJ143,'Hi-Z'!V143)</f>
        <v/>
      </c>
      <c r="AC143" s="124" t="str">
        <f t="shared" si="52"/>
        <v/>
      </c>
      <c r="AE143" s="104" t="str">
        <f>IF(AND(ISNUMBER($P143),$P143&lt;&gt;0),EXTRA!CL143,'Hi-Z'!X143)</f>
        <v/>
      </c>
      <c r="AF143" s="44" t="str">
        <f t="shared" si="53"/>
        <v/>
      </c>
      <c r="AH143" s="85" t="str">
        <f>IF(AND(ISNUMBER($P143),$P143&lt;&gt;0),IF(MV&lt;200,EXTRA!CN143,EXTRA!CR143),IF(MV&lt;200,'Hi-Z'!Z143,'Hi-Z'!AD143))</f>
        <v/>
      </c>
      <c r="AI143" s="84" t="str">
        <f t="shared" si="54"/>
        <v/>
      </c>
      <c r="AJ143" s="322" t="str">
        <f>IF(AND(ISNUMBER($P143),$P143&lt;&gt;0),IF(MV&lt;200,EXTRA!CP143,EXTRA!CT143),IF(MV&lt;200,'Hi-Z'!AB143,'Hi-Z'!AF143))</f>
        <v/>
      </c>
      <c r="AK143" s="106" t="str">
        <f t="shared" si="55"/>
        <v/>
      </c>
      <c r="AM143" s="313" t="str">
        <f>IF(AND(ISNUMBER($P143),$P143&lt;&gt;0),EXTRA!DR143,'Hi-Z'!AZ143)</f>
        <v/>
      </c>
      <c r="AN143" s="290" t="str">
        <f t="shared" si="56"/>
        <v/>
      </c>
      <c r="AO143" s="315" t="str">
        <f>IF(AND(ISNUMBER($P143),$P143&lt;&gt;0),EXTRA!DT143,'Hi-Z'!BB143)</f>
        <v/>
      </c>
      <c r="AP143" s="292" t="str">
        <f t="shared" si="57"/>
        <v/>
      </c>
      <c r="AR143" s="330" t="str">
        <f>IF(AND(ISNUMBER($P143),$P143&lt;&gt;0),EXTRA!CZ143,'Hi-Z'!AH143)</f>
        <v/>
      </c>
      <c r="AT143" s="335" t="str">
        <f>IF(AND(ISNUMBER(AV143),AV143&lt;&gt;0),"",IF(AND(ISNUMBER($P143),$P143&lt;&gt;0),'Hi-Z-INPUT'!$K$7*'Hi-Z-INPUT'!$K$11,'Hi-Z'!AJ143))</f>
        <v/>
      </c>
      <c r="AU143" s="172"/>
      <c r="AV143" s="163"/>
      <c r="AW143" s="343"/>
      <c r="AY143" s="333" t="str">
        <f>IF(AND(ISNUMBER($P143),$P143&lt;&gt;0),EXTRA!DX143,'Hi-Z'!BF143)</f>
        <v/>
      </c>
      <c r="AZ143" s="334" t="str">
        <f t="shared" si="58"/>
        <v/>
      </c>
      <c r="BB143" s="332" t="str">
        <f>IF(AND(ISNUMBER($P143),$P143&lt;&gt;0),EXTRA!DO143,'Hi-Z'!AW143)</f>
        <v/>
      </c>
      <c r="BC143" s="347" t="str">
        <f t="shared" si="59"/>
        <v/>
      </c>
      <c r="BE143" s="348" t="str">
        <f t="shared" si="60"/>
        <v/>
      </c>
      <c r="BF143" s="328" t="str">
        <f t="shared" si="61"/>
        <v/>
      </c>
      <c r="BI143" s="482" t="str">
        <f t="shared" si="63"/>
        <v/>
      </c>
      <c r="BJ143" s="482" t="str">
        <f t="shared" si="62"/>
        <v/>
      </c>
    </row>
    <row r="144" spans="1:62">
      <c r="A144" s="293" t="str">
        <f>MATRIX!A144</f>
        <v>Ashly</v>
      </c>
      <c r="B144" s="293" t="str">
        <f>IF(MATRIX!B144&lt;&gt;0,MATRIX!B144,"-")</f>
        <v>CA 1.04</v>
      </c>
      <c r="D144" s="142"/>
      <c r="E144" s="314" t="str">
        <f t="shared" si="49"/>
        <v/>
      </c>
      <c r="F144" s="379"/>
      <c r="G144" s="380" t="str">
        <f>'Hi-Z'!M144</f>
        <v/>
      </c>
      <c r="H144" s="478"/>
      <c r="I144" s="385"/>
      <c r="J144" s="479"/>
      <c r="K144" s="2"/>
      <c r="L144" s="385"/>
      <c r="M144" s="2"/>
      <c r="N144" s="385"/>
      <c r="O144" s="2"/>
      <c r="P144" s="466" t="str">
        <f t="shared" si="64"/>
        <v/>
      </c>
      <c r="Q144" s="384"/>
      <c r="R144" s="466" t="str">
        <f>IF(ISNUMBER(N144), N144, IF(ISNUMBER(G144), 'Hi-Z-INPUT'!$K$19, ""))</f>
        <v/>
      </c>
      <c r="S144" s="310"/>
      <c r="U144" s="70" t="str">
        <f>IF(AND(ISNUMBER($P144),$P144&lt;&gt;0),EXTRA!CA144,'Hi-Z'!O144)</f>
        <v>-</v>
      </c>
      <c r="W144" s="327" t="str">
        <f>IF(AND(ISNUMBER($P144),$P144&lt;&gt;0),EXTRA!CC144,'Hi-Z'!Q144)</f>
        <v>-</v>
      </c>
      <c r="X144" s="328" t="str">
        <f t="shared" si="50"/>
        <v/>
      </c>
      <c r="Z144" s="66" t="str">
        <f>IF(AND(ISNUMBER($P144),$P144&lt;&gt;0),EXTRA!CH144,'Hi-Z'!T144)</f>
        <v/>
      </c>
      <c r="AA144" s="65" t="str">
        <f t="shared" si="51"/>
        <v/>
      </c>
      <c r="AB144" s="329" t="str">
        <f>IF(AND(ISNUMBER($P144),$P144&lt;&gt;0),EXTRA!CJ144,'Hi-Z'!V144)</f>
        <v/>
      </c>
      <c r="AC144" s="124" t="str">
        <f t="shared" si="52"/>
        <v/>
      </c>
      <c r="AE144" s="104" t="str">
        <f>IF(AND(ISNUMBER($P144),$P144&lt;&gt;0),EXTRA!CL144,'Hi-Z'!X144)</f>
        <v/>
      </c>
      <c r="AF144" s="44" t="str">
        <f t="shared" si="53"/>
        <v/>
      </c>
      <c r="AH144" s="85" t="str">
        <f>IF(AND(ISNUMBER($P144),$P144&lt;&gt;0),IF(MV&lt;200,EXTRA!CN144,EXTRA!CR144),IF(MV&lt;200,'Hi-Z'!Z144,'Hi-Z'!AD144))</f>
        <v/>
      </c>
      <c r="AI144" s="84" t="str">
        <f t="shared" si="54"/>
        <v/>
      </c>
      <c r="AJ144" s="322" t="str">
        <f>IF(AND(ISNUMBER($P144),$P144&lt;&gt;0),IF(MV&lt;200,EXTRA!CP144,EXTRA!CT144),IF(MV&lt;200,'Hi-Z'!AB144,'Hi-Z'!AF144))</f>
        <v/>
      </c>
      <c r="AK144" s="106" t="str">
        <f t="shared" si="55"/>
        <v/>
      </c>
      <c r="AM144" s="313" t="str">
        <f>IF(AND(ISNUMBER($P144),$P144&lt;&gt;0),EXTRA!DR144,'Hi-Z'!AZ144)</f>
        <v/>
      </c>
      <c r="AN144" s="290" t="str">
        <f t="shared" si="56"/>
        <v/>
      </c>
      <c r="AO144" s="315" t="str">
        <f>IF(AND(ISNUMBER($P144),$P144&lt;&gt;0),EXTRA!DT144,'Hi-Z'!BB144)</f>
        <v/>
      </c>
      <c r="AP144" s="292" t="str">
        <f t="shared" si="57"/>
        <v/>
      </c>
      <c r="AR144" s="330" t="str">
        <f>IF(AND(ISNUMBER($P144),$P144&lt;&gt;0),EXTRA!CZ144,'Hi-Z'!AH144)</f>
        <v/>
      </c>
      <c r="AT144" s="335" t="str">
        <f>IF(AND(ISNUMBER(AV144),AV144&lt;&gt;0),"",IF(AND(ISNUMBER($P144),$P144&lt;&gt;0),'Hi-Z-INPUT'!$K$7*'Hi-Z-INPUT'!$K$11,'Hi-Z'!AJ144))</f>
        <v/>
      </c>
      <c r="AU144" s="172"/>
      <c r="AV144" s="163"/>
      <c r="AW144" s="343"/>
      <c r="AY144" s="333" t="str">
        <f>IF(AND(ISNUMBER($P144),$P144&lt;&gt;0),EXTRA!DX144,'Hi-Z'!BF144)</f>
        <v/>
      </c>
      <c r="AZ144" s="334" t="str">
        <f t="shared" si="58"/>
        <v/>
      </c>
      <c r="BB144" s="332" t="str">
        <f>IF(AND(ISNUMBER($P144),$P144&lt;&gt;0),EXTRA!DO144,'Hi-Z'!AW144)</f>
        <v/>
      </c>
      <c r="BC144" s="347" t="str">
        <f t="shared" si="59"/>
        <v/>
      </c>
      <c r="BE144" s="348" t="str">
        <f t="shared" si="60"/>
        <v/>
      </c>
      <c r="BF144" s="328" t="str">
        <f t="shared" si="61"/>
        <v/>
      </c>
      <c r="BI144" s="482" t="str">
        <f t="shared" si="63"/>
        <v/>
      </c>
      <c r="BJ144" s="482" t="str">
        <f t="shared" si="62"/>
        <v/>
      </c>
    </row>
    <row r="145" spans="1:62">
      <c r="A145" s="293" t="str">
        <f>MATRIX!A145</f>
        <v>Ashly</v>
      </c>
      <c r="B145" s="293" t="str">
        <f>IF(MATRIX!B145&lt;&gt;0,MATRIX!B145,"-")</f>
        <v>CA 1.02</v>
      </c>
      <c r="D145" s="142"/>
      <c r="E145" s="314" t="str">
        <f t="shared" si="49"/>
        <v/>
      </c>
      <c r="F145" s="379"/>
      <c r="G145" s="380" t="str">
        <f>'Hi-Z'!M145</f>
        <v/>
      </c>
      <c r="H145" s="478"/>
      <c r="I145" s="385"/>
      <c r="J145" s="479"/>
      <c r="K145" s="2"/>
      <c r="L145" s="385"/>
      <c r="M145" s="2"/>
      <c r="N145" s="385"/>
      <c r="O145" s="2"/>
      <c r="P145" s="466" t="str">
        <f t="shared" si="64"/>
        <v/>
      </c>
      <c r="Q145" s="384"/>
      <c r="R145" s="466" t="str">
        <f>IF(ISNUMBER(N145), N145, IF(ISNUMBER(G145), 'Hi-Z-INPUT'!$K$19, ""))</f>
        <v/>
      </c>
      <c r="S145" s="310"/>
      <c r="U145" s="70" t="str">
        <f>IF(AND(ISNUMBER($P145),$P145&lt;&gt;0),EXTRA!CA145,'Hi-Z'!O145)</f>
        <v>-</v>
      </c>
      <c r="W145" s="327" t="str">
        <f>IF(AND(ISNUMBER($P145),$P145&lt;&gt;0),EXTRA!CC145,'Hi-Z'!Q145)</f>
        <v>-</v>
      </c>
      <c r="X145" s="328" t="str">
        <f t="shared" si="50"/>
        <v/>
      </c>
      <c r="Z145" s="66" t="str">
        <f>IF(AND(ISNUMBER($P145),$P145&lt;&gt;0),EXTRA!CH145,'Hi-Z'!T145)</f>
        <v/>
      </c>
      <c r="AA145" s="65" t="str">
        <f t="shared" si="51"/>
        <v/>
      </c>
      <c r="AB145" s="329" t="str">
        <f>IF(AND(ISNUMBER($P145),$P145&lt;&gt;0),EXTRA!CJ145,'Hi-Z'!V145)</f>
        <v/>
      </c>
      <c r="AC145" s="124" t="str">
        <f t="shared" si="52"/>
        <v/>
      </c>
      <c r="AE145" s="104" t="str">
        <f>IF(AND(ISNUMBER($P145),$P145&lt;&gt;0),EXTRA!CL145,'Hi-Z'!X145)</f>
        <v/>
      </c>
      <c r="AF145" s="44" t="str">
        <f t="shared" si="53"/>
        <v/>
      </c>
      <c r="AH145" s="85" t="str">
        <f>IF(AND(ISNUMBER($P145),$P145&lt;&gt;0),IF(MV&lt;200,EXTRA!CN145,EXTRA!CR145),IF(MV&lt;200,'Hi-Z'!Z145,'Hi-Z'!AD145))</f>
        <v/>
      </c>
      <c r="AI145" s="84" t="str">
        <f t="shared" si="54"/>
        <v/>
      </c>
      <c r="AJ145" s="322" t="str">
        <f>IF(AND(ISNUMBER($P145),$P145&lt;&gt;0),IF(MV&lt;200,EXTRA!CP145,EXTRA!CT145),IF(MV&lt;200,'Hi-Z'!AB145,'Hi-Z'!AF145))</f>
        <v/>
      </c>
      <c r="AK145" s="106" t="str">
        <f t="shared" si="55"/>
        <v/>
      </c>
      <c r="AM145" s="313" t="str">
        <f>IF(AND(ISNUMBER($P145),$P145&lt;&gt;0),EXTRA!DR145,'Hi-Z'!AZ145)</f>
        <v/>
      </c>
      <c r="AN145" s="290" t="str">
        <f t="shared" si="56"/>
        <v/>
      </c>
      <c r="AO145" s="315" t="str">
        <f>IF(AND(ISNUMBER($P145),$P145&lt;&gt;0),EXTRA!DT145,'Hi-Z'!BB145)</f>
        <v/>
      </c>
      <c r="AP145" s="292" t="str">
        <f t="shared" si="57"/>
        <v/>
      </c>
      <c r="AR145" s="330" t="str">
        <f>IF(AND(ISNUMBER($P145),$P145&lt;&gt;0),EXTRA!CZ145,'Hi-Z'!AH145)</f>
        <v/>
      </c>
      <c r="AT145" s="335" t="str">
        <f>IF(AND(ISNUMBER(AV145),AV145&lt;&gt;0),"",IF(AND(ISNUMBER($P145),$P145&lt;&gt;0),'Hi-Z-INPUT'!$K$7*'Hi-Z-INPUT'!$K$11,'Hi-Z'!AJ145))</f>
        <v/>
      </c>
      <c r="AU145" s="172"/>
      <c r="AV145" s="163"/>
      <c r="AW145" s="343"/>
      <c r="AY145" s="333" t="str">
        <f>IF(AND(ISNUMBER($P145),$P145&lt;&gt;0),EXTRA!DX145,'Hi-Z'!BF145)</f>
        <v/>
      </c>
      <c r="AZ145" s="334" t="str">
        <f t="shared" si="58"/>
        <v/>
      </c>
      <c r="BB145" s="332" t="str">
        <f>IF(AND(ISNUMBER($P145),$P145&lt;&gt;0),EXTRA!DO145,'Hi-Z'!AW145)</f>
        <v/>
      </c>
      <c r="BC145" s="347" t="str">
        <f t="shared" si="59"/>
        <v/>
      </c>
      <c r="BE145" s="348" t="str">
        <f t="shared" si="60"/>
        <v/>
      </c>
      <c r="BF145" s="328" t="str">
        <f t="shared" si="61"/>
        <v/>
      </c>
      <c r="BI145" s="482" t="str">
        <f t="shared" si="63"/>
        <v/>
      </c>
      <c r="BJ145" s="482" t="str">
        <f t="shared" si="62"/>
        <v/>
      </c>
    </row>
    <row r="146" spans="1:62">
      <c r="A146" s="293" t="str">
        <f>MATRIX!A146</f>
        <v>Ashly</v>
      </c>
      <c r="B146" s="318" t="str">
        <f>IF(MATRIX!B146&lt;&gt;0,MATRIX!B146,"-")</f>
        <v>CA 504</v>
      </c>
      <c r="D146" s="142"/>
      <c r="E146" s="314" t="str">
        <f t="shared" si="49"/>
        <v/>
      </c>
      <c r="F146" s="379"/>
      <c r="G146" s="380" t="str">
        <f>'Hi-Z'!M146</f>
        <v/>
      </c>
      <c r="H146" s="478"/>
      <c r="I146" s="385"/>
      <c r="J146" s="479"/>
      <c r="K146" s="2"/>
      <c r="L146" s="385"/>
      <c r="M146" s="2"/>
      <c r="N146" s="385"/>
      <c r="O146" s="2"/>
      <c r="P146" s="466" t="str">
        <f t="shared" si="64"/>
        <v/>
      </c>
      <c r="Q146" s="384"/>
      <c r="R146" s="466" t="str">
        <f>IF(ISNUMBER(N146), N146, IF(ISNUMBER(G146), 'Hi-Z-INPUT'!$K$19, ""))</f>
        <v/>
      </c>
      <c r="S146" s="310"/>
      <c r="U146" s="70" t="str">
        <f>IF(AND(ISNUMBER($P146),$P146&lt;&gt;0),EXTRA!CA146,'Hi-Z'!O146)</f>
        <v>-</v>
      </c>
      <c r="W146" s="327" t="str">
        <f>IF(AND(ISNUMBER($P146),$P146&lt;&gt;0),EXTRA!CC146,'Hi-Z'!Q146)</f>
        <v>-</v>
      </c>
      <c r="X146" s="328" t="str">
        <f t="shared" si="50"/>
        <v/>
      </c>
      <c r="Z146" s="66" t="str">
        <f>IF(AND(ISNUMBER($P146),$P146&lt;&gt;0),EXTRA!CH146,'Hi-Z'!T146)</f>
        <v/>
      </c>
      <c r="AA146" s="65" t="str">
        <f t="shared" si="51"/>
        <v/>
      </c>
      <c r="AB146" s="329" t="str">
        <f>IF(AND(ISNUMBER($P146),$P146&lt;&gt;0),EXTRA!CJ146,'Hi-Z'!V146)</f>
        <v/>
      </c>
      <c r="AC146" s="124" t="str">
        <f t="shared" si="52"/>
        <v/>
      </c>
      <c r="AE146" s="104" t="str">
        <f>IF(AND(ISNUMBER($P146),$P146&lt;&gt;0),EXTRA!CL146,'Hi-Z'!X146)</f>
        <v/>
      </c>
      <c r="AF146" s="44" t="str">
        <f t="shared" si="53"/>
        <v/>
      </c>
      <c r="AH146" s="85" t="str">
        <f>IF(AND(ISNUMBER($P146),$P146&lt;&gt;0),IF(MV&lt;200,EXTRA!CN146,EXTRA!CR146),IF(MV&lt;200,'Hi-Z'!Z146,'Hi-Z'!AD146))</f>
        <v/>
      </c>
      <c r="AI146" s="84" t="str">
        <f t="shared" si="54"/>
        <v/>
      </c>
      <c r="AJ146" s="322" t="str">
        <f>IF(AND(ISNUMBER($P146),$P146&lt;&gt;0),IF(MV&lt;200,EXTRA!CP146,EXTRA!CT146),IF(MV&lt;200,'Hi-Z'!AB146,'Hi-Z'!AF146))</f>
        <v/>
      </c>
      <c r="AK146" s="106" t="str">
        <f t="shared" si="55"/>
        <v/>
      </c>
      <c r="AM146" s="313" t="str">
        <f>IF(AND(ISNUMBER($P146),$P146&lt;&gt;0),EXTRA!DR146,'Hi-Z'!AZ146)</f>
        <v/>
      </c>
      <c r="AN146" s="290" t="str">
        <f t="shared" si="56"/>
        <v/>
      </c>
      <c r="AO146" s="315" t="str">
        <f>IF(AND(ISNUMBER($P146),$P146&lt;&gt;0),EXTRA!DT146,'Hi-Z'!BB146)</f>
        <v/>
      </c>
      <c r="AP146" s="292" t="str">
        <f t="shared" si="57"/>
        <v/>
      </c>
      <c r="AR146" s="330" t="str">
        <f>IF(AND(ISNUMBER($P146),$P146&lt;&gt;0),EXTRA!CZ146,'Hi-Z'!AH146)</f>
        <v/>
      </c>
      <c r="AT146" s="335" t="str">
        <f>IF(AND(ISNUMBER(AV146),AV146&lt;&gt;0),"",IF(AND(ISNUMBER($P146),$P146&lt;&gt;0),'Hi-Z-INPUT'!$K$7*'Hi-Z-INPUT'!$K$11,'Hi-Z'!AJ146))</f>
        <v/>
      </c>
      <c r="AU146" s="172"/>
      <c r="AV146" s="163"/>
      <c r="AW146" s="343"/>
      <c r="AY146" s="333" t="str">
        <f>IF(AND(ISNUMBER($P146),$P146&lt;&gt;0),EXTRA!DX146,'Hi-Z'!BF146)</f>
        <v/>
      </c>
      <c r="AZ146" s="334" t="str">
        <f t="shared" si="58"/>
        <v/>
      </c>
      <c r="BB146" s="332" t="str">
        <f>IF(AND(ISNUMBER($P146),$P146&lt;&gt;0),EXTRA!DO146,'Hi-Z'!AW146)</f>
        <v/>
      </c>
      <c r="BC146" s="347" t="str">
        <f t="shared" si="59"/>
        <v/>
      </c>
      <c r="BE146" s="348" t="str">
        <f t="shared" si="60"/>
        <v/>
      </c>
      <c r="BF146" s="328" t="str">
        <f t="shared" si="61"/>
        <v/>
      </c>
      <c r="BI146" s="482" t="str">
        <f t="shared" si="63"/>
        <v/>
      </c>
      <c r="BJ146" s="482" t="str">
        <f t="shared" si="62"/>
        <v/>
      </c>
    </row>
    <row r="147" spans="1:62">
      <c r="A147" s="293" t="str">
        <f>MATRIX!A147</f>
        <v>Ashly</v>
      </c>
      <c r="B147" s="318" t="str">
        <f>IF(MATRIX!B147&lt;&gt;0,MATRIX!B147,"-")</f>
        <v>CA 502</v>
      </c>
      <c r="D147" s="142"/>
      <c r="E147" s="314" t="str">
        <f t="shared" si="49"/>
        <v/>
      </c>
      <c r="F147" s="379"/>
      <c r="G147" s="380" t="str">
        <f>'Hi-Z'!M147</f>
        <v/>
      </c>
      <c r="H147" s="478"/>
      <c r="I147" s="385"/>
      <c r="J147" s="479"/>
      <c r="K147" s="2"/>
      <c r="L147" s="385"/>
      <c r="M147" s="2"/>
      <c r="N147" s="385"/>
      <c r="O147" s="2"/>
      <c r="P147" s="466" t="str">
        <f t="shared" si="64"/>
        <v/>
      </c>
      <c r="Q147" s="384"/>
      <c r="R147" s="466" t="str">
        <f>IF(ISNUMBER(N147), N147, IF(ISNUMBER(G147), 'Hi-Z-INPUT'!$K$19, ""))</f>
        <v/>
      </c>
      <c r="S147" s="310"/>
      <c r="U147" s="70" t="str">
        <f>IF(AND(ISNUMBER($P147),$P147&lt;&gt;0),EXTRA!CA147,'Hi-Z'!O147)</f>
        <v>-</v>
      </c>
      <c r="W147" s="327" t="str">
        <f>IF(AND(ISNUMBER($P147),$P147&lt;&gt;0),EXTRA!CC147,'Hi-Z'!Q147)</f>
        <v>-</v>
      </c>
      <c r="X147" s="328" t="str">
        <f t="shared" si="50"/>
        <v/>
      </c>
      <c r="Z147" s="66" t="str">
        <f>IF(AND(ISNUMBER($P147),$P147&lt;&gt;0),EXTRA!CH147,'Hi-Z'!T147)</f>
        <v/>
      </c>
      <c r="AA147" s="65" t="str">
        <f t="shared" si="51"/>
        <v/>
      </c>
      <c r="AB147" s="329" t="str">
        <f>IF(AND(ISNUMBER($P147),$P147&lt;&gt;0),EXTRA!CJ147,'Hi-Z'!V147)</f>
        <v/>
      </c>
      <c r="AC147" s="124" t="str">
        <f t="shared" si="52"/>
        <v/>
      </c>
      <c r="AE147" s="104" t="str">
        <f>IF(AND(ISNUMBER($P147),$P147&lt;&gt;0),EXTRA!CL147,'Hi-Z'!X147)</f>
        <v/>
      </c>
      <c r="AF147" s="44" t="str">
        <f t="shared" si="53"/>
        <v/>
      </c>
      <c r="AH147" s="85" t="str">
        <f>IF(AND(ISNUMBER($P147),$P147&lt;&gt;0),IF(MV&lt;200,EXTRA!CN147,EXTRA!CR147),IF(MV&lt;200,'Hi-Z'!Z147,'Hi-Z'!AD147))</f>
        <v/>
      </c>
      <c r="AI147" s="84" t="str">
        <f t="shared" si="54"/>
        <v/>
      </c>
      <c r="AJ147" s="322" t="str">
        <f>IF(AND(ISNUMBER($P147),$P147&lt;&gt;0),IF(MV&lt;200,EXTRA!CP147,EXTRA!CT147),IF(MV&lt;200,'Hi-Z'!AB147,'Hi-Z'!AF147))</f>
        <v/>
      </c>
      <c r="AK147" s="106" t="str">
        <f t="shared" si="55"/>
        <v/>
      </c>
      <c r="AM147" s="313" t="str">
        <f>IF(AND(ISNUMBER($P147),$P147&lt;&gt;0),EXTRA!DR147,'Hi-Z'!AZ147)</f>
        <v/>
      </c>
      <c r="AN147" s="290" t="str">
        <f t="shared" si="56"/>
        <v/>
      </c>
      <c r="AO147" s="315" t="str">
        <f>IF(AND(ISNUMBER($P147),$P147&lt;&gt;0),EXTRA!DT147,'Hi-Z'!BB147)</f>
        <v/>
      </c>
      <c r="AP147" s="292" t="str">
        <f t="shared" si="57"/>
        <v/>
      </c>
      <c r="AR147" s="330" t="str">
        <f>IF(AND(ISNUMBER($P147),$P147&lt;&gt;0),EXTRA!CZ147,'Hi-Z'!AH147)</f>
        <v/>
      </c>
      <c r="AT147" s="335" t="str">
        <f>IF(AND(ISNUMBER(AV147),AV147&lt;&gt;0),"",IF(AND(ISNUMBER($P147),$P147&lt;&gt;0),'Hi-Z-INPUT'!$K$7*'Hi-Z-INPUT'!$K$11,'Hi-Z'!AJ147))</f>
        <v/>
      </c>
      <c r="AU147" s="172"/>
      <c r="AV147" s="163"/>
      <c r="AW147" s="343"/>
      <c r="AY147" s="333" t="str">
        <f>IF(AND(ISNUMBER($P147),$P147&lt;&gt;0),EXTRA!DX147,'Hi-Z'!BF147)</f>
        <v/>
      </c>
      <c r="AZ147" s="334" t="str">
        <f t="shared" si="58"/>
        <v/>
      </c>
      <c r="BB147" s="332" t="str">
        <f>IF(AND(ISNUMBER($P147),$P147&lt;&gt;0),EXTRA!DO147,'Hi-Z'!AW147)</f>
        <v/>
      </c>
      <c r="BC147" s="347" t="str">
        <f t="shared" si="59"/>
        <v/>
      </c>
      <c r="BE147" s="348" t="str">
        <f t="shared" si="60"/>
        <v/>
      </c>
      <c r="BF147" s="328" t="str">
        <f t="shared" si="61"/>
        <v/>
      </c>
      <c r="BI147" s="482" t="str">
        <f t="shared" si="63"/>
        <v/>
      </c>
      <c r="BJ147" s="482" t="str">
        <f t="shared" si="62"/>
        <v/>
      </c>
    </row>
    <row r="148" spans="1:62">
      <c r="A148" s="489" t="str">
        <f>MATRIX!A148</f>
        <v>Linea Research</v>
      </c>
      <c r="B148" s="489" t="str">
        <f>IF(MATRIX!B148&lt;&gt;0,MATRIX!B148,"-")</f>
        <v>88C03</v>
      </c>
      <c r="D148" s="142"/>
      <c r="E148" s="314" t="str">
        <f t="shared" si="49"/>
        <v/>
      </c>
      <c r="F148" s="379"/>
      <c r="G148" s="380" t="str">
        <f>'Hi-Z'!M148</f>
        <v/>
      </c>
      <c r="H148" s="478"/>
      <c r="I148" s="385"/>
      <c r="J148" s="479"/>
      <c r="K148" s="2"/>
      <c r="L148" s="385"/>
      <c r="M148" s="2"/>
      <c r="N148" s="385"/>
      <c r="O148" s="2"/>
      <c r="P148" s="466" t="str">
        <f t="shared" si="64"/>
        <v/>
      </c>
      <c r="Q148" s="384"/>
      <c r="R148" s="466" t="str">
        <f>IF(ISNUMBER(N148), N148, IF(ISNUMBER(G148), 'Hi-Z-INPUT'!$K$19, ""))</f>
        <v/>
      </c>
      <c r="S148" s="310"/>
      <c r="U148" s="70" t="str">
        <f>IF(AND(ISNUMBER($P148),$P148&lt;&gt;0),EXTRA!CA148,'Hi-Z'!O148)</f>
        <v>-</v>
      </c>
      <c r="W148" s="327" t="str">
        <f>IF(AND(ISNUMBER($P148),$P148&lt;&gt;0),EXTRA!CC148,'Hi-Z'!Q148)</f>
        <v>-</v>
      </c>
      <c r="X148" s="328" t="str">
        <f t="shared" si="50"/>
        <v/>
      </c>
      <c r="Z148" s="66" t="str">
        <f>IF(AND(ISNUMBER($P148),$P148&lt;&gt;0),EXTRA!CH148,'Hi-Z'!T148)</f>
        <v/>
      </c>
      <c r="AA148" s="65" t="str">
        <f t="shared" si="51"/>
        <v/>
      </c>
      <c r="AB148" s="329" t="str">
        <f>IF(AND(ISNUMBER($P148),$P148&lt;&gt;0),EXTRA!CJ148,'Hi-Z'!V148)</f>
        <v/>
      </c>
      <c r="AC148" s="124" t="str">
        <f t="shared" si="52"/>
        <v/>
      </c>
      <c r="AE148" s="104" t="str">
        <f>IF(AND(ISNUMBER($P148),$P148&lt;&gt;0),EXTRA!CL148,'Hi-Z'!X148)</f>
        <v/>
      </c>
      <c r="AF148" s="44" t="str">
        <f t="shared" si="53"/>
        <v/>
      </c>
      <c r="AH148" s="85" t="str">
        <f>IF(AND(ISNUMBER($P148),$P148&lt;&gt;0),IF(MV&lt;200,EXTRA!CN148,EXTRA!CR148),IF(MV&lt;200,'Hi-Z'!Z148,'Hi-Z'!AD148))</f>
        <v/>
      </c>
      <c r="AI148" s="84" t="str">
        <f t="shared" si="54"/>
        <v/>
      </c>
      <c r="AJ148" s="322" t="str">
        <f>IF(AND(ISNUMBER($P148),$P148&lt;&gt;0),IF(MV&lt;200,EXTRA!CP148,EXTRA!CT148),IF(MV&lt;200,'Hi-Z'!AB148,'Hi-Z'!AF148))</f>
        <v/>
      </c>
      <c r="AK148" s="106" t="str">
        <f t="shared" si="55"/>
        <v/>
      </c>
      <c r="AM148" s="313" t="str">
        <f>IF(AND(ISNUMBER($P148),$P148&lt;&gt;0),EXTRA!DR148,'Hi-Z'!AZ148)</f>
        <v/>
      </c>
      <c r="AN148" s="290" t="str">
        <f t="shared" si="56"/>
        <v/>
      </c>
      <c r="AO148" s="315" t="str">
        <f>IF(AND(ISNUMBER($P148),$P148&lt;&gt;0),EXTRA!DT148,'Hi-Z'!BB148)</f>
        <v/>
      </c>
      <c r="AP148" s="292" t="str">
        <f t="shared" si="57"/>
        <v/>
      </c>
      <c r="AR148" s="330" t="str">
        <f>IF(AND(ISNUMBER($P148),$P148&lt;&gt;0),EXTRA!CZ148,'Hi-Z'!AH148)</f>
        <v/>
      </c>
      <c r="AT148" s="335" t="str">
        <f>IF(AND(ISNUMBER(AV148),AV148&lt;&gt;0),"",IF(AND(ISNUMBER($P148),$P148&lt;&gt;0),'Hi-Z-INPUT'!$K$7*'Hi-Z-INPUT'!$K$11,'Hi-Z'!AJ148))</f>
        <v/>
      </c>
      <c r="AU148" s="172"/>
      <c r="AV148" s="163"/>
      <c r="AW148" s="343"/>
      <c r="AY148" s="333" t="str">
        <f>IF(AND(ISNUMBER($P148),$P148&lt;&gt;0),EXTRA!DX148,'Hi-Z'!BF148)</f>
        <v/>
      </c>
      <c r="AZ148" s="334" t="str">
        <f t="shared" si="58"/>
        <v/>
      </c>
      <c r="BB148" s="332" t="str">
        <f>IF(AND(ISNUMBER($P148),$P148&lt;&gt;0),EXTRA!DO148,'Hi-Z'!AW148)</f>
        <v/>
      </c>
      <c r="BC148" s="347" t="str">
        <f t="shared" si="59"/>
        <v/>
      </c>
      <c r="BE148" s="348" t="str">
        <f t="shared" si="60"/>
        <v/>
      </c>
      <c r="BF148" s="328" t="str">
        <f t="shared" si="61"/>
        <v/>
      </c>
      <c r="BI148" s="482" t="str">
        <f t="shared" si="63"/>
        <v/>
      </c>
      <c r="BJ148" s="482" t="str">
        <f t="shared" si="62"/>
        <v/>
      </c>
    </row>
    <row r="149" spans="1:62">
      <c r="A149" s="489" t="str">
        <f>MATRIX!A149</f>
        <v>Linea Research</v>
      </c>
      <c r="B149" s="489" t="str">
        <f>IF(MATRIX!B149&lt;&gt;0,MATRIX!B149,"-")</f>
        <v>88C06</v>
      </c>
      <c r="D149" s="142"/>
      <c r="E149" s="314" t="str">
        <f t="shared" si="49"/>
        <v/>
      </c>
      <c r="F149" s="379"/>
      <c r="G149" s="380" t="str">
        <f>'Hi-Z'!M149</f>
        <v/>
      </c>
      <c r="H149" s="478"/>
      <c r="I149" s="385"/>
      <c r="J149" s="479"/>
      <c r="K149" s="2"/>
      <c r="L149" s="385"/>
      <c r="M149" s="2"/>
      <c r="N149" s="385"/>
      <c r="O149" s="2"/>
      <c r="P149" s="466" t="str">
        <f t="shared" si="64"/>
        <v/>
      </c>
      <c r="Q149" s="384"/>
      <c r="R149" s="466" t="str">
        <f>IF(ISNUMBER(N149), N149, IF(ISNUMBER(G149), 'Hi-Z-INPUT'!$K$19, ""))</f>
        <v/>
      </c>
      <c r="S149" s="310"/>
      <c r="U149" s="70" t="str">
        <f>IF(AND(ISNUMBER($P149),$P149&lt;&gt;0),EXTRA!CA149,'Hi-Z'!O149)</f>
        <v>-</v>
      </c>
      <c r="W149" s="327" t="str">
        <f>IF(AND(ISNUMBER($P149),$P149&lt;&gt;0),EXTRA!CC149,'Hi-Z'!Q149)</f>
        <v>-</v>
      </c>
      <c r="X149" s="328" t="str">
        <f t="shared" si="50"/>
        <v/>
      </c>
      <c r="Z149" s="66" t="str">
        <f>IF(AND(ISNUMBER($P149),$P149&lt;&gt;0),EXTRA!CH149,'Hi-Z'!T149)</f>
        <v/>
      </c>
      <c r="AA149" s="65" t="str">
        <f t="shared" si="51"/>
        <v/>
      </c>
      <c r="AB149" s="329" t="str">
        <f>IF(AND(ISNUMBER($P149),$P149&lt;&gt;0),EXTRA!CJ149,'Hi-Z'!V149)</f>
        <v/>
      </c>
      <c r="AC149" s="124" t="str">
        <f t="shared" si="52"/>
        <v/>
      </c>
      <c r="AE149" s="104" t="str">
        <f>IF(AND(ISNUMBER($P149),$P149&lt;&gt;0),EXTRA!CL149,'Hi-Z'!X149)</f>
        <v/>
      </c>
      <c r="AF149" s="44" t="str">
        <f t="shared" si="53"/>
        <v/>
      </c>
      <c r="AH149" s="85" t="str">
        <f>IF(AND(ISNUMBER($P149),$P149&lt;&gt;0),IF(MV&lt;200,EXTRA!CN149,EXTRA!CR149),IF(MV&lt;200,'Hi-Z'!Z149,'Hi-Z'!AD149))</f>
        <v/>
      </c>
      <c r="AI149" s="84" t="str">
        <f t="shared" si="54"/>
        <v/>
      </c>
      <c r="AJ149" s="322" t="str">
        <f>IF(AND(ISNUMBER($P149),$P149&lt;&gt;0),IF(MV&lt;200,EXTRA!CP149,EXTRA!CT149),IF(MV&lt;200,'Hi-Z'!AB149,'Hi-Z'!AF149))</f>
        <v/>
      </c>
      <c r="AK149" s="106" t="str">
        <f t="shared" si="55"/>
        <v/>
      </c>
      <c r="AM149" s="313" t="str">
        <f>IF(AND(ISNUMBER($P149),$P149&lt;&gt;0),EXTRA!DR149,'Hi-Z'!AZ149)</f>
        <v/>
      </c>
      <c r="AN149" s="290" t="str">
        <f t="shared" si="56"/>
        <v/>
      </c>
      <c r="AO149" s="315" t="str">
        <f>IF(AND(ISNUMBER($P149),$P149&lt;&gt;0),EXTRA!DT149,'Hi-Z'!BB149)</f>
        <v/>
      </c>
      <c r="AP149" s="292" t="str">
        <f t="shared" si="57"/>
        <v/>
      </c>
      <c r="AR149" s="330" t="str">
        <f>IF(AND(ISNUMBER($P149),$P149&lt;&gt;0),EXTRA!CZ149,'Hi-Z'!AH149)</f>
        <v/>
      </c>
      <c r="AT149" s="335" t="str">
        <f>IF(AND(ISNUMBER(AV149),AV149&lt;&gt;0),"",IF(AND(ISNUMBER($P149),$P149&lt;&gt;0),'Hi-Z-INPUT'!$K$7*'Hi-Z-INPUT'!$K$11,'Hi-Z'!AJ149))</f>
        <v/>
      </c>
      <c r="AU149" s="172"/>
      <c r="AV149" s="163"/>
      <c r="AW149" s="343"/>
      <c r="AY149" s="333" t="str">
        <f>IF(AND(ISNUMBER($P149),$P149&lt;&gt;0),EXTRA!DX149,'Hi-Z'!BF149)</f>
        <v/>
      </c>
      <c r="AZ149" s="334" t="str">
        <f t="shared" si="58"/>
        <v/>
      </c>
      <c r="BB149" s="332" t="str">
        <f>IF(AND(ISNUMBER($P149),$P149&lt;&gt;0),EXTRA!DO149,'Hi-Z'!AW149)</f>
        <v/>
      </c>
      <c r="BC149" s="347" t="str">
        <f t="shared" si="59"/>
        <v/>
      </c>
      <c r="BE149" s="348" t="str">
        <f t="shared" si="60"/>
        <v/>
      </c>
      <c r="BF149" s="328" t="str">
        <f t="shared" si="61"/>
        <v/>
      </c>
      <c r="BI149" s="482" t="str">
        <f t="shared" si="63"/>
        <v/>
      </c>
      <c r="BJ149" s="482" t="str">
        <f t="shared" si="62"/>
        <v/>
      </c>
    </row>
    <row r="150" spans="1:62">
      <c r="A150" s="489" t="str">
        <f>MATRIX!A150</f>
        <v>Linea Research</v>
      </c>
      <c r="B150" s="489" t="str">
        <f>IF(MATRIX!B150&lt;&gt;0,MATRIX!B150,"-")</f>
        <v>88C10</v>
      </c>
      <c r="D150" s="142"/>
      <c r="E150" s="314" t="str">
        <f t="shared" si="49"/>
        <v/>
      </c>
      <c r="F150" s="379"/>
      <c r="G150" s="380" t="str">
        <f>'Hi-Z'!M150</f>
        <v/>
      </c>
      <c r="H150" s="478"/>
      <c r="I150" s="385"/>
      <c r="J150" s="479"/>
      <c r="K150" s="2"/>
      <c r="L150" s="385"/>
      <c r="M150" s="2"/>
      <c r="N150" s="385"/>
      <c r="O150" s="2"/>
      <c r="P150" s="466" t="str">
        <f t="shared" si="64"/>
        <v/>
      </c>
      <c r="Q150" s="384"/>
      <c r="R150" s="466" t="str">
        <f>IF(ISNUMBER(N150), N150, IF(ISNUMBER(G150), 'Hi-Z-INPUT'!$K$19, ""))</f>
        <v/>
      </c>
      <c r="S150" s="310"/>
      <c r="U150" s="70" t="str">
        <f>IF(AND(ISNUMBER($P150),$P150&lt;&gt;0),EXTRA!CA150,'Hi-Z'!O150)</f>
        <v>-</v>
      </c>
      <c r="W150" s="327" t="str">
        <f>IF(AND(ISNUMBER($P150),$P150&lt;&gt;0),EXTRA!CC150,'Hi-Z'!Q150)</f>
        <v>-</v>
      </c>
      <c r="X150" s="328" t="str">
        <f t="shared" si="50"/>
        <v/>
      </c>
      <c r="Z150" s="66" t="str">
        <f>IF(AND(ISNUMBER($P150),$P150&lt;&gt;0),EXTRA!CH150,'Hi-Z'!T150)</f>
        <v/>
      </c>
      <c r="AA150" s="65" t="str">
        <f t="shared" si="51"/>
        <v/>
      </c>
      <c r="AB150" s="329" t="str">
        <f>IF(AND(ISNUMBER($P150),$P150&lt;&gt;0),EXTRA!CJ150,'Hi-Z'!V150)</f>
        <v/>
      </c>
      <c r="AC150" s="124" t="str">
        <f t="shared" si="52"/>
        <v/>
      </c>
      <c r="AE150" s="104" t="str">
        <f>IF(AND(ISNUMBER($P150),$P150&lt;&gt;0),EXTRA!CL150,'Hi-Z'!X150)</f>
        <v/>
      </c>
      <c r="AF150" s="44" t="str">
        <f t="shared" si="53"/>
        <v/>
      </c>
      <c r="AH150" s="85" t="str">
        <f>IF(AND(ISNUMBER($P150),$P150&lt;&gt;0),IF(MV&lt;200,EXTRA!CN150,EXTRA!CR150),IF(MV&lt;200,'Hi-Z'!Z150,'Hi-Z'!AD150))</f>
        <v/>
      </c>
      <c r="AI150" s="84" t="str">
        <f t="shared" si="54"/>
        <v/>
      </c>
      <c r="AJ150" s="322" t="str">
        <f>IF(AND(ISNUMBER($P150),$P150&lt;&gt;0),IF(MV&lt;200,EXTRA!CP150,EXTRA!CT150),IF(MV&lt;200,'Hi-Z'!AB150,'Hi-Z'!AF150))</f>
        <v/>
      </c>
      <c r="AK150" s="106" t="str">
        <f t="shared" si="55"/>
        <v/>
      </c>
      <c r="AM150" s="313" t="str">
        <f>IF(AND(ISNUMBER($P150),$P150&lt;&gt;0),EXTRA!DR150,'Hi-Z'!AZ150)</f>
        <v/>
      </c>
      <c r="AN150" s="290" t="str">
        <f t="shared" si="56"/>
        <v/>
      </c>
      <c r="AO150" s="315" t="str">
        <f>IF(AND(ISNUMBER($P150),$P150&lt;&gt;0),EXTRA!DT150,'Hi-Z'!BB150)</f>
        <v/>
      </c>
      <c r="AP150" s="292" t="str">
        <f t="shared" si="57"/>
        <v/>
      </c>
      <c r="AR150" s="330" t="str">
        <f>IF(AND(ISNUMBER($P150),$P150&lt;&gt;0),EXTRA!CZ150,'Hi-Z'!AH150)</f>
        <v/>
      </c>
      <c r="AT150" s="335" t="str">
        <f>IF(AND(ISNUMBER(AV150),AV150&lt;&gt;0),"",IF(AND(ISNUMBER($P150),$P150&lt;&gt;0),'Hi-Z-INPUT'!$K$7*'Hi-Z-INPUT'!$K$11,'Hi-Z'!AJ150))</f>
        <v/>
      </c>
      <c r="AU150" s="172"/>
      <c r="AV150" s="163"/>
      <c r="AW150" s="343"/>
      <c r="AY150" s="333" t="str">
        <f>IF(AND(ISNUMBER($P150),$P150&lt;&gt;0),EXTRA!DX150,'Hi-Z'!BF150)</f>
        <v/>
      </c>
      <c r="AZ150" s="334" t="str">
        <f t="shared" si="58"/>
        <v/>
      </c>
      <c r="BB150" s="332" t="str">
        <f>IF(AND(ISNUMBER($P150),$P150&lt;&gt;0),EXTRA!DO150,'Hi-Z'!AW150)</f>
        <v/>
      </c>
      <c r="BC150" s="347" t="str">
        <f t="shared" si="59"/>
        <v/>
      </c>
      <c r="BE150" s="348" t="str">
        <f t="shared" si="60"/>
        <v/>
      </c>
      <c r="BF150" s="328" t="str">
        <f t="shared" si="61"/>
        <v/>
      </c>
      <c r="BI150" s="482" t="str">
        <f t="shared" si="63"/>
        <v/>
      </c>
      <c r="BJ150" s="482" t="str">
        <f t="shared" si="62"/>
        <v/>
      </c>
    </row>
    <row r="151" spans="1:62">
      <c r="A151" s="489" t="str">
        <f>MATRIX!A151</f>
        <v>Linea Research</v>
      </c>
      <c r="B151" s="489" t="str">
        <f>IF(MATRIX!B151&lt;&gt;0,MATRIX!B151,"-")</f>
        <v>88C20</v>
      </c>
      <c r="D151" s="142"/>
      <c r="E151" s="314" t="str">
        <f t="shared" si="49"/>
        <v/>
      </c>
      <c r="F151" s="379"/>
      <c r="G151" s="380" t="str">
        <f>'Hi-Z'!M151</f>
        <v/>
      </c>
      <c r="H151" s="478"/>
      <c r="I151" s="385"/>
      <c r="J151" s="479"/>
      <c r="K151" s="2"/>
      <c r="L151" s="385"/>
      <c r="M151" s="2"/>
      <c r="N151" s="385"/>
      <c r="O151" s="2"/>
      <c r="P151" s="466" t="str">
        <f t="shared" si="64"/>
        <v/>
      </c>
      <c r="Q151" s="384"/>
      <c r="R151" s="466" t="str">
        <f>IF(ISNUMBER(N151), N151, IF(ISNUMBER(G151), 'Hi-Z-INPUT'!$K$19, ""))</f>
        <v/>
      </c>
      <c r="S151" s="310"/>
      <c r="U151" s="70" t="str">
        <f>IF(AND(ISNUMBER($P151),$P151&lt;&gt;0),EXTRA!CA151,'Hi-Z'!O151)</f>
        <v>-</v>
      </c>
      <c r="W151" s="327" t="str">
        <f>IF(AND(ISNUMBER($P151),$P151&lt;&gt;0),EXTRA!CC151,'Hi-Z'!Q151)</f>
        <v>-</v>
      </c>
      <c r="X151" s="328" t="str">
        <f t="shared" si="50"/>
        <v/>
      </c>
      <c r="Z151" s="66" t="str">
        <f>IF(AND(ISNUMBER($P151),$P151&lt;&gt;0),EXTRA!CH151,'Hi-Z'!T151)</f>
        <v/>
      </c>
      <c r="AA151" s="65" t="str">
        <f t="shared" si="51"/>
        <v/>
      </c>
      <c r="AB151" s="329" t="str">
        <f>IF(AND(ISNUMBER($P151),$P151&lt;&gt;0),EXTRA!CJ151,'Hi-Z'!V151)</f>
        <v/>
      </c>
      <c r="AC151" s="124" t="str">
        <f t="shared" si="52"/>
        <v/>
      </c>
      <c r="AE151" s="104" t="str">
        <f>IF(AND(ISNUMBER($P151),$P151&lt;&gt;0),EXTRA!CL151,'Hi-Z'!X151)</f>
        <v/>
      </c>
      <c r="AF151" s="44" t="str">
        <f t="shared" si="53"/>
        <v/>
      </c>
      <c r="AH151" s="85" t="str">
        <f>IF(AND(ISNUMBER($P151),$P151&lt;&gt;0),IF(MV&lt;200,EXTRA!CN151,EXTRA!CR151),IF(MV&lt;200,'Hi-Z'!Z151,'Hi-Z'!AD151))</f>
        <v/>
      </c>
      <c r="AI151" s="84" t="str">
        <f t="shared" si="54"/>
        <v/>
      </c>
      <c r="AJ151" s="322" t="str">
        <f>IF(AND(ISNUMBER($P151),$P151&lt;&gt;0),IF(MV&lt;200,EXTRA!CP151,EXTRA!CT151),IF(MV&lt;200,'Hi-Z'!AB151,'Hi-Z'!AF151))</f>
        <v/>
      </c>
      <c r="AK151" s="106" t="str">
        <f t="shared" si="55"/>
        <v/>
      </c>
      <c r="AM151" s="313" t="str">
        <f>IF(AND(ISNUMBER($P151),$P151&lt;&gt;0),EXTRA!DR151,'Hi-Z'!AZ151)</f>
        <v/>
      </c>
      <c r="AN151" s="290" t="str">
        <f t="shared" si="56"/>
        <v/>
      </c>
      <c r="AO151" s="315" t="str">
        <f>IF(AND(ISNUMBER($P151),$P151&lt;&gt;0),EXTRA!DT151,'Hi-Z'!BB151)</f>
        <v/>
      </c>
      <c r="AP151" s="292" t="str">
        <f t="shared" si="57"/>
        <v/>
      </c>
      <c r="AR151" s="330" t="str">
        <f>IF(AND(ISNUMBER($P151),$P151&lt;&gt;0),EXTRA!CZ151,'Hi-Z'!AH151)</f>
        <v/>
      </c>
      <c r="AT151" s="335" t="str">
        <f>IF(AND(ISNUMBER(AV151),AV151&lt;&gt;0),"",IF(AND(ISNUMBER($P151),$P151&lt;&gt;0),'Hi-Z-INPUT'!$K$7*'Hi-Z-INPUT'!$K$11,'Hi-Z'!AJ151))</f>
        <v/>
      </c>
      <c r="AU151" s="172"/>
      <c r="AV151" s="163"/>
      <c r="AW151" s="343"/>
      <c r="AY151" s="333" t="str">
        <f>IF(AND(ISNUMBER($P151),$P151&lt;&gt;0),EXTRA!DX151,'Hi-Z'!BF151)</f>
        <v/>
      </c>
      <c r="AZ151" s="334" t="str">
        <f t="shared" si="58"/>
        <v/>
      </c>
      <c r="BB151" s="332" t="str">
        <f>IF(AND(ISNUMBER($P151),$P151&lt;&gt;0),EXTRA!DO151,'Hi-Z'!AW151)</f>
        <v/>
      </c>
      <c r="BC151" s="347" t="str">
        <f t="shared" si="59"/>
        <v/>
      </c>
      <c r="BE151" s="348" t="str">
        <f t="shared" si="60"/>
        <v/>
      </c>
      <c r="BF151" s="328" t="str">
        <f t="shared" si="61"/>
        <v/>
      </c>
      <c r="BI151" s="482" t="str">
        <f t="shared" si="63"/>
        <v/>
      </c>
      <c r="BJ151" s="482" t="str">
        <f t="shared" si="62"/>
        <v/>
      </c>
    </row>
    <row r="152" spans="1:62">
      <c r="A152" s="489" t="str">
        <f>MATRIX!A152</f>
        <v>Linea Research</v>
      </c>
      <c r="B152" s="489" t="str">
        <f>IF(MATRIX!B152&lt;&gt;0,MATRIX!B152,"-")</f>
        <v>48M03</v>
      </c>
      <c r="D152" s="142"/>
      <c r="E152" s="314" t="str">
        <f t="shared" si="49"/>
        <v/>
      </c>
      <c r="F152" s="379"/>
      <c r="G152" s="380" t="str">
        <f>'Hi-Z'!M152</f>
        <v/>
      </c>
      <c r="H152" s="478"/>
      <c r="I152" s="385"/>
      <c r="J152" s="479"/>
      <c r="K152" s="2"/>
      <c r="L152" s="385"/>
      <c r="M152" s="2"/>
      <c r="N152" s="385"/>
      <c r="O152" s="2"/>
      <c r="P152" s="466" t="str">
        <f t="shared" si="64"/>
        <v/>
      </c>
      <c r="Q152" s="384"/>
      <c r="R152" s="466" t="str">
        <f>IF(ISNUMBER(N152), N152, IF(ISNUMBER(G152), 'Hi-Z-INPUT'!$K$19, ""))</f>
        <v/>
      </c>
      <c r="S152" s="310"/>
      <c r="U152" s="70" t="str">
        <f>IF(AND(ISNUMBER($P152),$P152&lt;&gt;0),EXTRA!CA152,'Hi-Z'!O152)</f>
        <v>-</v>
      </c>
      <c r="W152" s="327" t="str">
        <f>IF(AND(ISNUMBER($P152),$P152&lt;&gt;0),EXTRA!CC152,'Hi-Z'!Q152)</f>
        <v>-</v>
      </c>
      <c r="X152" s="328" t="str">
        <f t="shared" si="50"/>
        <v/>
      </c>
      <c r="Z152" s="66" t="str">
        <f>IF(AND(ISNUMBER($P152),$P152&lt;&gt;0),EXTRA!CH152,'Hi-Z'!T152)</f>
        <v/>
      </c>
      <c r="AA152" s="65" t="str">
        <f t="shared" si="51"/>
        <v/>
      </c>
      <c r="AB152" s="329" t="str">
        <f>IF(AND(ISNUMBER($P152),$P152&lt;&gt;0),EXTRA!CJ152,'Hi-Z'!V152)</f>
        <v/>
      </c>
      <c r="AC152" s="124" t="str">
        <f t="shared" si="52"/>
        <v/>
      </c>
      <c r="AE152" s="104" t="str">
        <f>IF(AND(ISNUMBER($P152),$P152&lt;&gt;0),EXTRA!CL152,'Hi-Z'!X152)</f>
        <v/>
      </c>
      <c r="AF152" s="44" t="str">
        <f t="shared" si="53"/>
        <v/>
      </c>
      <c r="AH152" s="85" t="str">
        <f>IF(AND(ISNUMBER($P152),$P152&lt;&gt;0),IF(MV&lt;200,EXTRA!CN152,EXTRA!CR152),IF(MV&lt;200,'Hi-Z'!Z152,'Hi-Z'!AD152))</f>
        <v/>
      </c>
      <c r="AI152" s="84" t="str">
        <f t="shared" si="54"/>
        <v/>
      </c>
      <c r="AJ152" s="322" t="str">
        <f>IF(AND(ISNUMBER($P152),$P152&lt;&gt;0),IF(MV&lt;200,EXTRA!CP152,EXTRA!CT152),IF(MV&lt;200,'Hi-Z'!AB152,'Hi-Z'!AF152))</f>
        <v/>
      </c>
      <c r="AK152" s="106" t="str">
        <f t="shared" si="55"/>
        <v/>
      </c>
      <c r="AM152" s="313" t="str">
        <f>IF(AND(ISNUMBER($P152),$P152&lt;&gt;0),EXTRA!DR152,'Hi-Z'!AZ152)</f>
        <v/>
      </c>
      <c r="AN152" s="290" t="str">
        <f t="shared" si="56"/>
        <v/>
      </c>
      <c r="AO152" s="315" t="str">
        <f>IF(AND(ISNUMBER($P152),$P152&lt;&gt;0),EXTRA!DT152,'Hi-Z'!BB152)</f>
        <v/>
      </c>
      <c r="AP152" s="292" t="str">
        <f t="shared" si="57"/>
        <v/>
      </c>
      <c r="AR152" s="330" t="str">
        <f>IF(AND(ISNUMBER($P152),$P152&lt;&gt;0),EXTRA!CZ152,'Hi-Z'!AH152)</f>
        <v/>
      </c>
      <c r="AT152" s="335" t="str">
        <f>IF(AND(ISNUMBER(AV152),AV152&lt;&gt;0),"",IF(AND(ISNUMBER($P152),$P152&lt;&gt;0),'Hi-Z-INPUT'!$K$7*'Hi-Z-INPUT'!$K$11,'Hi-Z'!AJ152))</f>
        <v/>
      </c>
      <c r="AU152" s="172"/>
      <c r="AV152" s="163"/>
      <c r="AW152" s="343"/>
      <c r="AY152" s="333" t="str">
        <f>IF(AND(ISNUMBER($P152),$P152&lt;&gt;0),EXTRA!DX152,'Hi-Z'!BF152)</f>
        <v/>
      </c>
      <c r="AZ152" s="334" t="str">
        <f t="shared" si="58"/>
        <v/>
      </c>
      <c r="BB152" s="332" t="str">
        <f>IF(AND(ISNUMBER($P152),$P152&lt;&gt;0),EXTRA!DO152,'Hi-Z'!AW152)</f>
        <v/>
      </c>
      <c r="BC152" s="347" t="str">
        <f t="shared" si="59"/>
        <v/>
      </c>
      <c r="BE152" s="348" t="str">
        <f t="shared" si="60"/>
        <v/>
      </c>
      <c r="BF152" s="328" t="str">
        <f t="shared" si="61"/>
        <v/>
      </c>
      <c r="BI152" s="482" t="str">
        <f t="shared" si="63"/>
        <v/>
      </c>
      <c r="BJ152" s="482" t="str">
        <f t="shared" si="62"/>
        <v/>
      </c>
    </row>
    <row r="153" spans="1:62">
      <c r="A153" s="489" t="str">
        <f>MATRIX!A153</f>
        <v>Linea Research</v>
      </c>
      <c r="B153" s="489" t="str">
        <f>IF(MATRIX!B153&lt;&gt;0,MATRIX!B153,"-")</f>
        <v>48M06</v>
      </c>
      <c r="D153" s="142"/>
      <c r="E153" s="314" t="str">
        <f t="shared" si="49"/>
        <v/>
      </c>
      <c r="F153" s="379"/>
      <c r="G153" s="380" t="str">
        <f>'Hi-Z'!M153</f>
        <v/>
      </c>
      <c r="H153" s="478"/>
      <c r="I153" s="385"/>
      <c r="J153" s="479"/>
      <c r="K153" s="2"/>
      <c r="L153" s="385"/>
      <c r="M153" s="2"/>
      <c r="N153" s="385"/>
      <c r="O153" s="2"/>
      <c r="P153" s="466" t="str">
        <f t="shared" si="64"/>
        <v/>
      </c>
      <c r="Q153" s="384"/>
      <c r="R153" s="466" t="str">
        <f>IF(ISNUMBER(N153), N153, IF(ISNUMBER(G153), 'Hi-Z-INPUT'!$K$19, ""))</f>
        <v/>
      </c>
      <c r="S153" s="310"/>
      <c r="U153" s="70" t="str">
        <f>IF(AND(ISNUMBER($P153),$P153&lt;&gt;0),EXTRA!CA153,'Hi-Z'!O153)</f>
        <v>-</v>
      </c>
      <c r="W153" s="327" t="str">
        <f>IF(AND(ISNUMBER($P153),$P153&lt;&gt;0),EXTRA!CC153,'Hi-Z'!Q153)</f>
        <v>-</v>
      </c>
      <c r="X153" s="328" t="str">
        <f t="shared" si="50"/>
        <v/>
      </c>
      <c r="Z153" s="66" t="str">
        <f>IF(AND(ISNUMBER($P153),$P153&lt;&gt;0),EXTRA!CH153,'Hi-Z'!T153)</f>
        <v/>
      </c>
      <c r="AA153" s="65" t="str">
        <f t="shared" si="51"/>
        <v/>
      </c>
      <c r="AB153" s="329" t="str">
        <f>IF(AND(ISNUMBER($P153),$P153&lt;&gt;0),EXTRA!CJ153,'Hi-Z'!V153)</f>
        <v/>
      </c>
      <c r="AC153" s="124" t="str">
        <f t="shared" si="52"/>
        <v/>
      </c>
      <c r="AE153" s="104" t="str">
        <f>IF(AND(ISNUMBER($P153),$P153&lt;&gt;0),EXTRA!CL153,'Hi-Z'!X153)</f>
        <v/>
      </c>
      <c r="AF153" s="44" t="str">
        <f t="shared" si="53"/>
        <v/>
      </c>
      <c r="AH153" s="85" t="str">
        <f>IF(AND(ISNUMBER($P153),$P153&lt;&gt;0),IF(MV&lt;200,EXTRA!CN153,EXTRA!CR153),IF(MV&lt;200,'Hi-Z'!Z153,'Hi-Z'!AD153))</f>
        <v/>
      </c>
      <c r="AI153" s="84" t="str">
        <f t="shared" si="54"/>
        <v/>
      </c>
      <c r="AJ153" s="322" t="str">
        <f>IF(AND(ISNUMBER($P153),$P153&lt;&gt;0),IF(MV&lt;200,EXTRA!CP153,EXTRA!CT153),IF(MV&lt;200,'Hi-Z'!AB153,'Hi-Z'!AF153))</f>
        <v/>
      </c>
      <c r="AK153" s="106" t="str">
        <f t="shared" si="55"/>
        <v/>
      </c>
      <c r="AM153" s="313" t="str">
        <f>IF(AND(ISNUMBER($P153),$P153&lt;&gt;0),EXTRA!DR153,'Hi-Z'!AZ153)</f>
        <v/>
      </c>
      <c r="AN153" s="290" t="str">
        <f t="shared" si="56"/>
        <v/>
      </c>
      <c r="AO153" s="315" t="str">
        <f>IF(AND(ISNUMBER($P153),$P153&lt;&gt;0),EXTRA!DT153,'Hi-Z'!BB153)</f>
        <v/>
      </c>
      <c r="AP153" s="292" t="str">
        <f t="shared" si="57"/>
        <v/>
      </c>
      <c r="AR153" s="330" t="str">
        <f>IF(AND(ISNUMBER($P153),$P153&lt;&gt;0),EXTRA!CZ153,'Hi-Z'!AH153)</f>
        <v/>
      </c>
      <c r="AT153" s="335" t="str">
        <f>IF(AND(ISNUMBER(AV153),AV153&lt;&gt;0),"",IF(AND(ISNUMBER($P153),$P153&lt;&gt;0),'Hi-Z-INPUT'!$K$7*'Hi-Z-INPUT'!$K$11,'Hi-Z'!AJ153))</f>
        <v/>
      </c>
      <c r="AU153" s="172"/>
      <c r="AV153" s="163"/>
      <c r="AW153" s="343"/>
      <c r="AY153" s="333" t="str">
        <f>IF(AND(ISNUMBER($P153),$P153&lt;&gt;0),EXTRA!DX153,'Hi-Z'!BF153)</f>
        <v/>
      </c>
      <c r="AZ153" s="334" t="str">
        <f t="shared" si="58"/>
        <v/>
      </c>
      <c r="BB153" s="332" t="str">
        <f>IF(AND(ISNUMBER($P153),$P153&lt;&gt;0),EXTRA!DO153,'Hi-Z'!AW153)</f>
        <v/>
      </c>
      <c r="BC153" s="347" t="str">
        <f t="shared" si="59"/>
        <v/>
      </c>
      <c r="BE153" s="348" t="str">
        <f t="shared" si="60"/>
        <v/>
      </c>
      <c r="BF153" s="328" t="str">
        <f t="shared" si="61"/>
        <v/>
      </c>
      <c r="BI153" s="482" t="str">
        <f t="shared" si="63"/>
        <v/>
      </c>
      <c r="BJ153" s="482" t="str">
        <f t="shared" si="62"/>
        <v/>
      </c>
    </row>
    <row r="154" spans="1:62">
      <c r="A154" s="489" t="str">
        <f>MATRIX!A154</f>
        <v>Linea Research</v>
      </c>
      <c r="B154" s="489" t="str">
        <f>IF(MATRIX!B154&lt;&gt;0,MATRIX!B154,"-")</f>
        <v>48M10</v>
      </c>
      <c r="D154" s="142"/>
      <c r="E154" s="314" t="str">
        <f t="shared" si="49"/>
        <v/>
      </c>
      <c r="F154" s="379"/>
      <c r="G154" s="380" t="str">
        <f>'Hi-Z'!M154</f>
        <v/>
      </c>
      <c r="H154" s="478"/>
      <c r="I154" s="385"/>
      <c r="J154" s="479"/>
      <c r="K154" s="2"/>
      <c r="L154" s="385"/>
      <c r="M154" s="2"/>
      <c r="N154" s="385"/>
      <c r="O154" s="2"/>
      <c r="P154" s="466" t="str">
        <f t="shared" si="64"/>
        <v/>
      </c>
      <c r="Q154" s="384"/>
      <c r="R154" s="466" t="str">
        <f>IF(ISNUMBER(N154), N154, IF(ISNUMBER(G154), 'Hi-Z-INPUT'!$K$19, ""))</f>
        <v/>
      </c>
      <c r="S154" s="310"/>
      <c r="U154" s="70" t="str">
        <f>IF(AND(ISNUMBER($P154),$P154&lt;&gt;0),EXTRA!CA154,'Hi-Z'!O154)</f>
        <v>-</v>
      </c>
      <c r="W154" s="327" t="str">
        <f>IF(AND(ISNUMBER($P154),$P154&lt;&gt;0),EXTRA!CC154,'Hi-Z'!Q154)</f>
        <v>-</v>
      </c>
      <c r="X154" s="328" t="str">
        <f t="shared" si="50"/>
        <v/>
      </c>
      <c r="Z154" s="66" t="str">
        <f>IF(AND(ISNUMBER($P154),$P154&lt;&gt;0),EXTRA!CH154,'Hi-Z'!T154)</f>
        <v/>
      </c>
      <c r="AA154" s="65" t="str">
        <f t="shared" si="51"/>
        <v/>
      </c>
      <c r="AB154" s="329" t="str">
        <f>IF(AND(ISNUMBER($P154),$P154&lt;&gt;0),EXTRA!CJ154,'Hi-Z'!V154)</f>
        <v/>
      </c>
      <c r="AC154" s="124" t="str">
        <f t="shared" si="52"/>
        <v/>
      </c>
      <c r="AE154" s="104" t="str">
        <f>IF(AND(ISNUMBER($P154),$P154&lt;&gt;0),EXTRA!CL154,'Hi-Z'!X154)</f>
        <v/>
      </c>
      <c r="AF154" s="44" t="str">
        <f t="shared" si="53"/>
        <v/>
      </c>
      <c r="AH154" s="85" t="str">
        <f>IF(AND(ISNUMBER($P154),$P154&lt;&gt;0),IF(MV&lt;200,EXTRA!CN154,EXTRA!CR154),IF(MV&lt;200,'Hi-Z'!Z154,'Hi-Z'!AD154))</f>
        <v/>
      </c>
      <c r="AI154" s="84" t="str">
        <f t="shared" si="54"/>
        <v/>
      </c>
      <c r="AJ154" s="322" t="str">
        <f>IF(AND(ISNUMBER($P154),$P154&lt;&gt;0),IF(MV&lt;200,EXTRA!CP154,EXTRA!CT154),IF(MV&lt;200,'Hi-Z'!AB154,'Hi-Z'!AF154))</f>
        <v/>
      </c>
      <c r="AK154" s="106" t="str">
        <f t="shared" si="55"/>
        <v/>
      </c>
      <c r="AM154" s="313" t="str">
        <f>IF(AND(ISNUMBER($P154),$P154&lt;&gt;0),EXTRA!DR154,'Hi-Z'!AZ154)</f>
        <v/>
      </c>
      <c r="AN154" s="290" t="str">
        <f t="shared" si="56"/>
        <v/>
      </c>
      <c r="AO154" s="315" t="str">
        <f>IF(AND(ISNUMBER($P154),$P154&lt;&gt;0),EXTRA!DT154,'Hi-Z'!BB154)</f>
        <v/>
      </c>
      <c r="AP154" s="292" t="str">
        <f t="shared" si="57"/>
        <v/>
      </c>
      <c r="AR154" s="330" t="str">
        <f>IF(AND(ISNUMBER($P154),$P154&lt;&gt;0),EXTRA!CZ154,'Hi-Z'!AH154)</f>
        <v/>
      </c>
      <c r="AT154" s="335" t="str">
        <f>IF(AND(ISNUMBER(AV154),AV154&lt;&gt;0),"",IF(AND(ISNUMBER($P154),$P154&lt;&gt;0),'Hi-Z-INPUT'!$K$7*'Hi-Z-INPUT'!$K$11,'Hi-Z'!AJ154))</f>
        <v/>
      </c>
      <c r="AU154" s="172"/>
      <c r="AV154" s="163"/>
      <c r="AW154" s="343"/>
      <c r="AY154" s="333" t="str">
        <f>IF(AND(ISNUMBER($P154),$P154&lt;&gt;0),EXTRA!DX154,'Hi-Z'!BF154)</f>
        <v/>
      </c>
      <c r="AZ154" s="334" t="str">
        <f t="shared" si="58"/>
        <v/>
      </c>
      <c r="BB154" s="332" t="str">
        <f>IF(AND(ISNUMBER($P154),$P154&lt;&gt;0),EXTRA!DO154,'Hi-Z'!AW154)</f>
        <v/>
      </c>
      <c r="BC154" s="347" t="str">
        <f t="shared" si="59"/>
        <v/>
      </c>
      <c r="BE154" s="348" t="str">
        <f t="shared" si="60"/>
        <v/>
      </c>
      <c r="BF154" s="328" t="str">
        <f t="shared" si="61"/>
        <v/>
      </c>
      <c r="BI154" s="482" t="str">
        <f t="shared" si="63"/>
        <v/>
      </c>
      <c r="BJ154" s="482" t="str">
        <f t="shared" si="62"/>
        <v/>
      </c>
    </row>
    <row r="155" spans="1:62">
      <c r="A155" s="489" t="str">
        <f>MATRIX!A155</f>
        <v>Linea Research</v>
      </c>
      <c r="B155" s="489" t="str">
        <f>IF(MATRIX!B155&lt;&gt;0,MATRIX!B155,"-")</f>
        <v>48M20</v>
      </c>
      <c r="D155" s="142"/>
      <c r="E155" s="314" t="str">
        <f t="shared" si="49"/>
        <v/>
      </c>
      <c r="F155" s="379"/>
      <c r="G155" s="380" t="str">
        <f>'Hi-Z'!M155</f>
        <v/>
      </c>
      <c r="H155" s="478"/>
      <c r="I155" s="385"/>
      <c r="J155" s="479"/>
      <c r="K155" s="2"/>
      <c r="L155" s="385"/>
      <c r="M155" s="2"/>
      <c r="N155" s="385"/>
      <c r="O155" s="2"/>
      <c r="P155" s="466" t="str">
        <f t="shared" si="64"/>
        <v/>
      </c>
      <c r="Q155" s="384"/>
      <c r="R155" s="466" t="str">
        <f>IF(ISNUMBER(N155), N155, IF(ISNUMBER(G155), 'Hi-Z-INPUT'!$K$19, ""))</f>
        <v/>
      </c>
      <c r="S155" s="310"/>
      <c r="U155" s="70" t="str">
        <f>IF(AND(ISNUMBER($P155),$P155&lt;&gt;0),EXTRA!CA155,'Hi-Z'!O155)</f>
        <v>-</v>
      </c>
      <c r="W155" s="327" t="str">
        <f>IF(AND(ISNUMBER($P155),$P155&lt;&gt;0),EXTRA!CC155,'Hi-Z'!Q155)</f>
        <v>-</v>
      </c>
      <c r="X155" s="328" t="str">
        <f t="shared" si="50"/>
        <v/>
      </c>
      <c r="Z155" s="66" t="str">
        <f>IF(AND(ISNUMBER($P155),$P155&lt;&gt;0),EXTRA!CH155,'Hi-Z'!T155)</f>
        <v/>
      </c>
      <c r="AA155" s="65" t="str">
        <f t="shared" si="51"/>
        <v/>
      </c>
      <c r="AB155" s="329" t="str">
        <f>IF(AND(ISNUMBER($P155),$P155&lt;&gt;0),EXTRA!CJ155,'Hi-Z'!V155)</f>
        <v/>
      </c>
      <c r="AC155" s="124" t="str">
        <f t="shared" si="52"/>
        <v/>
      </c>
      <c r="AE155" s="104" t="str">
        <f>IF(AND(ISNUMBER($P155),$P155&lt;&gt;0),EXTRA!CL155,'Hi-Z'!X155)</f>
        <v/>
      </c>
      <c r="AF155" s="44" t="str">
        <f t="shared" si="53"/>
        <v/>
      </c>
      <c r="AH155" s="85" t="str">
        <f>IF(AND(ISNUMBER($P155),$P155&lt;&gt;0),IF(MV&lt;200,EXTRA!CN155,EXTRA!CR155),IF(MV&lt;200,'Hi-Z'!Z155,'Hi-Z'!AD155))</f>
        <v/>
      </c>
      <c r="AI155" s="84" t="str">
        <f t="shared" si="54"/>
        <v/>
      </c>
      <c r="AJ155" s="322" t="str">
        <f>IF(AND(ISNUMBER($P155),$P155&lt;&gt;0),IF(MV&lt;200,EXTRA!CP155,EXTRA!CT155),IF(MV&lt;200,'Hi-Z'!AB155,'Hi-Z'!AF155))</f>
        <v/>
      </c>
      <c r="AK155" s="106" t="str">
        <f t="shared" si="55"/>
        <v/>
      </c>
      <c r="AM155" s="313" t="str">
        <f>IF(AND(ISNUMBER($P155),$P155&lt;&gt;0),EXTRA!DR155,'Hi-Z'!AZ155)</f>
        <v/>
      </c>
      <c r="AN155" s="290" t="str">
        <f t="shared" si="56"/>
        <v/>
      </c>
      <c r="AO155" s="315" t="str">
        <f>IF(AND(ISNUMBER($P155),$P155&lt;&gt;0),EXTRA!DT155,'Hi-Z'!BB155)</f>
        <v/>
      </c>
      <c r="AP155" s="292" t="str">
        <f t="shared" si="57"/>
        <v/>
      </c>
      <c r="AR155" s="330" t="str">
        <f>IF(AND(ISNUMBER($P155),$P155&lt;&gt;0),EXTRA!CZ155,'Hi-Z'!AH155)</f>
        <v/>
      </c>
      <c r="AT155" s="335" t="str">
        <f>IF(AND(ISNUMBER(AV155),AV155&lt;&gt;0),"",IF(AND(ISNUMBER($P155),$P155&lt;&gt;0),'Hi-Z-INPUT'!$K$7*'Hi-Z-INPUT'!$K$11,'Hi-Z'!AJ155))</f>
        <v/>
      </c>
      <c r="AU155" s="172"/>
      <c r="AV155" s="163"/>
      <c r="AW155" s="343"/>
      <c r="AY155" s="333" t="str">
        <f>IF(AND(ISNUMBER($P155),$P155&lt;&gt;0),EXTRA!DX155,'Hi-Z'!BF155)</f>
        <v/>
      </c>
      <c r="AZ155" s="334" t="str">
        <f t="shared" si="58"/>
        <v/>
      </c>
      <c r="BB155" s="332" t="str">
        <f>IF(AND(ISNUMBER($P155),$P155&lt;&gt;0),EXTRA!DO155,'Hi-Z'!AW155)</f>
        <v/>
      </c>
      <c r="BC155" s="347" t="str">
        <f t="shared" si="59"/>
        <v/>
      </c>
      <c r="BE155" s="348" t="str">
        <f t="shared" si="60"/>
        <v/>
      </c>
      <c r="BF155" s="328" t="str">
        <f t="shared" si="61"/>
        <v/>
      </c>
      <c r="BI155" s="482" t="str">
        <f t="shared" si="63"/>
        <v/>
      </c>
      <c r="BJ155" s="482" t="str">
        <f t="shared" si="62"/>
        <v/>
      </c>
    </row>
    <row r="156" spans="1:62">
      <c r="A156" s="489" t="str">
        <f>MATRIX!A156</f>
        <v>Linea Research</v>
      </c>
      <c r="B156" s="489" t="str">
        <f>IF(MATRIX!B156&lt;&gt;0,MATRIX!B156,"-")</f>
        <v>44C20</v>
      </c>
      <c r="D156" s="142"/>
      <c r="E156" s="314" t="str">
        <f t="shared" si="49"/>
        <v/>
      </c>
      <c r="F156" s="379"/>
      <c r="G156" s="380" t="str">
        <f>'Hi-Z'!M156</f>
        <v/>
      </c>
      <c r="H156" s="478"/>
      <c r="I156" s="385"/>
      <c r="J156" s="479"/>
      <c r="K156" s="2"/>
      <c r="L156" s="385"/>
      <c r="M156" s="2"/>
      <c r="N156" s="385"/>
      <c r="O156" s="2"/>
      <c r="P156" s="466" t="str">
        <f t="shared" si="64"/>
        <v/>
      </c>
      <c r="Q156" s="384"/>
      <c r="R156" s="466" t="str">
        <f>IF(ISNUMBER(N156), N156, IF(ISNUMBER(G156), 'Hi-Z-INPUT'!$K$19, ""))</f>
        <v/>
      </c>
      <c r="S156" s="310"/>
      <c r="U156" s="70" t="str">
        <f>IF(AND(ISNUMBER($P156),$P156&lt;&gt;0),EXTRA!CA156,'Hi-Z'!O156)</f>
        <v>-</v>
      </c>
      <c r="W156" s="327" t="str">
        <f>IF(AND(ISNUMBER($P156),$P156&lt;&gt;0),EXTRA!CC156,'Hi-Z'!Q156)</f>
        <v>-</v>
      </c>
      <c r="X156" s="328" t="str">
        <f t="shared" si="50"/>
        <v/>
      </c>
      <c r="Z156" s="66" t="str">
        <f>IF(AND(ISNUMBER($P156),$P156&lt;&gt;0),EXTRA!CH156,'Hi-Z'!T156)</f>
        <v/>
      </c>
      <c r="AA156" s="65" t="str">
        <f t="shared" si="51"/>
        <v/>
      </c>
      <c r="AB156" s="329" t="str">
        <f>IF(AND(ISNUMBER($P156),$P156&lt;&gt;0),EXTRA!CJ156,'Hi-Z'!V156)</f>
        <v/>
      </c>
      <c r="AC156" s="124" t="str">
        <f t="shared" si="52"/>
        <v/>
      </c>
      <c r="AE156" s="104" t="str">
        <f>IF(AND(ISNUMBER($P156),$P156&lt;&gt;0),EXTRA!CL156,'Hi-Z'!X156)</f>
        <v/>
      </c>
      <c r="AF156" s="44" t="str">
        <f t="shared" si="53"/>
        <v/>
      </c>
      <c r="AH156" s="85" t="str">
        <f>IF(AND(ISNUMBER($P156),$P156&lt;&gt;0),IF(MV&lt;200,EXTRA!CN156,EXTRA!CR156),IF(MV&lt;200,'Hi-Z'!Z156,'Hi-Z'!AD156))</f>
        <v/>
      </c>
      <c r="AI156" s="84" t="str">
        <f t="shared" si="54"/>
        <v/>
      </c>
      <c r="AJ156" s="322" t="str">
        <f>IF(AND(ISNUMBER($P156),$P156&lt;&gt;0),IF(MV&lt;200,EXTRA!CP156,EXTRA!CT156),IF(MV&lt;200,'Hi-Z'!AB156,'Hi-Z'!AF156))</f>
        <v/>
      </c>
      <c r="AK156" s="106" t="str">
        <f t="shared" si="55"/>
        <v/>
      </c>
      <c r="AM156" s="313" t="str">
        <f>IF(AND(ISNUMBER($P156),$P156&lt;&gt;0),EXTRA!DR156,'Hi-Z'!AZ156)</f>
        <v/>
      </c>
      <c r="AN156" s="290" t="str">
        <f t="shared" si="56"/>
        <v/>
      </c>
      <c r="AO156" s="315" t="str">
        <f>IF(AND(ISNUMBER($P156),$P156&lt;&gt;0),EXTRA!DT156,'Hi-Z'!BB156)</f>
        <v/>
      </c>
      <c r="AP156" s="292" t="str">
        <f t="shared" si="57"/>
        <v/>
      </c>
      <c r="AR156" s="330" t="str">
        <f>IF(AND(ISNUMBER($P156),$P156&lt;&gt;0),EXTRA!CZ156,'Hi-Z'!AH156)</f>
        <v/>
      </c>
      <c r="AT156" s="335" t="str">
        <f>IF(AND(ISNUMBER(AV156),AV156&lt;&gt;0),"",IF(AND(ISNUMBER($P156),$P156&lt;&gt;0),'Hi-Z-INPUT'!$K$7*'Hi-Z-INPUT'!$K$11,'Hi-Z'!AJ156))</f>
        <v/>
      </c>
      <c r="AU156" s="172"/>
      <c r="AV156" s="163"/>
      <c r="AW156" s="343"/>
      <c r="AY156" s="333" t="str">
        <f>IF(AND(ISNUMBER($P156),$P156&lt;&gt;0),EXTRA!DX156,'Hi-Z'!BF156)</f>
        <v/>
      </c>
      <c r="AZ156" s="334" t="str">
        <f t="shared" si="58"/>
        <v/>
      </c>
      <c r="BB156" s="332" t="str">
        <f>IF(AND(ISNUMBER($P156),$P156&lt;&gt;0),EXTRA!DO156,'Hi-Z'!AW156)</f>
        <v/>
      </c>
      <c r="BC156" s="347" t="str">
        <f t="shared" si="59"/>
        <v/>
      </c>
      <c r="BE156" s="348" t="str">
        <f t="shared" si="60"/>
        <v/>
      </c>
      <c r="BF156" s="328" t="str">
        <f t="shared" si="61"/>
        <v/>
      </c>
      <c r="BI156" s="482" t="str">
        <f t="shared" si="63"/>
        <v/>
      </c>
      <c r="BJ156" s="482" t="str">
        <f t="shared" si="62"/>
        <v/>
      </c>
    </row>
    <row r="157" spans="1:62">
      <c r="A157" s="489" t="str">
        <f>MATRIX!A157</f>
        <v>Linea Research</v>
      </c>
      <c r="B157" s="489" t="str">
        <f>IF(MATRIX!B157&lt;&gt;0,MATRIX!B157,"-")</f>
        <v>44C10</v>
      </c>
      <c r="D157" s="142"/>
      <c r="E157" s="314" t="str">
        <f t="shared" si="49"/>
        <v/>
      </c>
      <c r="F157" s="379"/>
      <c r="G157" s="380" t="str">
        <f>'Hi-Z'!M157</f>
        <v/>
      </c>
      <c r="H157" s="478"/>
      <c r="I157" s="385"/>
      <c r="J157" s="479"/>
      <c r="K157" s="2"/>
      <c r="L157" s="385"/>
      <c r="M157" s="2"/>
      <c r="N157" s="385"/>
      <c r="O157" s="2"/>
      <c r="P157" s="466" t="str">
        <f t="shared" si="64"/>
        <v/>
      </c>
      <c r="Q157" s="384"/>
      <c r="R157" s="466" t="str">
        <f>IF(ISNUMBER(N157), N157, IF(ISNUMBER(G157), 'Hi-Z-INPUT'!$K$19, ""))</f>
        <v/>
      </c>
      <c r="S157" s="310"/>
      <c r="U157" s="70" t="str">
        <f>IF(AND(ISNUMBER($P157),$P157&lt;&gt;0),EXTRA!CA157,'Hi-Z'!O157)</f>
        <v>-</v>
      </c>
      <c r="W157" s="327" t="str">
        <f>IF(AND(ISNUMBER($P157),$P157&lt;&gt;0),EXTRA!CC157,'Hi-Z'!Q157)</f>
        <v>-</v>
      </c>
      <c r="X157" s="328" t="str">
        <f t="shared" si="50"/>
        <v/>
      </c>
      <c r="Z157" s="66" t="str">
        <f>IF(AND(ISNUMBER($P157),$P157&lt;&gt;0),EXTRA!CH157,'Hi-Z'!T157)</f>
        <v/>
      </c>
      <c r="AA157" s="65" t="str">
        <f t="shared" si="51"/>
        <v/>
      </c>
      <c r="AB157" s="329" t="str">
        <f>IF(AND(ISNUMBER($P157),$P157&lt;&gt;0),EXTRA!CJ157,'Hi-Z'!V157)</f>
        <v/>
      </c>
      <c r="AC157" s="124" t="str">
        <f t="shared" si="52"/>
        <v/>
      </c>
      <c r="AE157" s="104" t="str">
        <f>IF(AND(ISNUMBER($P157),$P157&lt;&gt;0),EXTRA!CL157,'Hi-Z'!X157)</f>
        <v/>
      </c>
      <c r="AF157" s="44" t="str">
        <f t="shared" si="53"/>
        <v/>
      </c>
      <c r="AH157" s="85" t="str">
        <f>IF(AND(ISNUMBER($P157),$P157&lt;&gt;0),IF(MV&lt;200,EXTRA!CN157,EXTRA!CR157),IF(MV&lt;200,'Hi-Z'!Z157,'Hi-Z'!AD157))</f>
        <v/>
      </c>
      <c r="AI157" s="84" t="str">
        <f t="shared" si="54"/>
        <v/>
      </c>
      <c r="AJ157" s="322" t="str">
        <f>IF(AND(ISNUMBER($P157),$P157&lt;&gt;0),IF(MV&lt;200,EXTRA!CP157,EXTRA!CT157),IF(MV&lt;200,'Hi-Z'!AB157,'Hi-Z'!AF157))</f>
        <v/>
      </c>
      <c r="AK157" s="106" t="str">
        <f t="shared" si="55"/>
        <v/>
      </c>
      <c r="AM157" s="313" t="str">
        <f>IF(AND(ISNUMBER($P157),$P157&lt;&gt;0),EXTRA!DR157,'Hi-Z'!AZ157)</f>
        <v/>
      </c>
      <c r="AN157" s="290" t="str">
        <f t="shared" si="56"/>
        <v/>
      </c>
      <c r="AO157" s="315" t="str">
        <f>IF(AND(ISNUMBER($P157),$P157&lt;&gt;0),EXTRA!DT157,'Hi-Z'!BB157)</f>
        <v/>
      </c>
      <c r="AP157" s="292" t="str">
        <f t="shared" si="57"/>
        <v/>
      </c>
      <c r="AR157" s="330" t="str">
        <f>IF(AND(ISNUMBER($P157),$P157&lt;&gt;0),EXTRA!CZ157,'Hi-Z'!AH157)</f>
        <v/>
      </c>
      <c r="AT157" s="335" t="str">
        <f>IF(AND(ISNUMBER(AV157),AV157&lt;&gt;0),"",IF(AND(ISNUMBER($P157),$P157&lt;&gt;0),'Hi-Z-INPUT'!$K$7*'Hi-Z-INPUT'!$K$11,'Hi-Z'!AJ157))</f>
        <v/>
      </c>
      <c r="AU157" s="172"/>
      <c r="AV157" s="163"/>
      <c r="AW157" s="343"/>
      <c r="AY157" s="333" t="str">
        <f>IF(AND(ISNUMBER($P157),$P157&lt;&gt;0),EXTRA!DX157,'Hi-Z'!BF157)</f>
        <v/>
      </c>
      <c r="AZ157" s="334" t="str">
        <f t="shared" si="58"/>
        <v/>
      </c>
      <c r="BB157" s="332" t="str">
        <f>IF(AND(ISNUMBER($P157),$P157&lt;&gt;0),EXTRA!DO157,'Hi-Z'!AW157)</f>
        <v/>
      </c>
      <c r="BC157" s="347" t="str">
        <f t="shared" si="59"/>
        <v/>
      </c>
      <c r="BE157" s="348" t="str">
        <f t="shared" si="60"/>
        <v/>
      </c>
      <c r="BF157" s="328" t="str">
        <f t="shared" si="61"/>
        <v/>
      </c>
      <c r="BI157" s="482" t="str">
        <f t="shared" si="63"/>
        <v/>
      </c>
      <c r="BJ157" s="482" t="str">
        <f t="shared" si="62"/>
        <v/>
      </c>
    </row>
    <row r="158" spans="1:62">
      <c r="A158" s="489" t="str">
        <f>MATRIX!A158</f>
        <v>Linea Research</v>
      </c>
      <c r="B158" s="489" t="str">
        <f>IF(MATRIX!B158&lt;&gt;0,MATRIX!B158,"-")</f>
        <v>44C06</v>
      </c>
      <c r="D158" s="142"/>
      <c r="E158" s="314" t="str">
        <f t="shared" si="49"/>
        <v/>
      </c>
      <c r="F158" s="379"/>
      <c r="G158" s="380" t="str">
        <f>'Hi-Z'!M158</f>
        <v/>
      </c>
      <c r="H158" s="478"/>
      <c r="I158" s="385"/>
      <c r="J158" s="479"/>
      <c r="K158" s="2"/>
      <c r="L158" s="385"/>
      <c r="M158" s="2"/>
      <c r="N158" s="385"/>
      <c r="O158" s="2"/>
      <c r="P158" s="466" t="str">
        <f t="shared" si="64"/>
        <v/>
      </c>
      <c r="Q158" s="384"/>
      <c r="R158" s="466" t="str">
        <f>IF(ISNUMBER(N158), N158, IF(ISNUMBER(G158), 'Hi-Z-INPUT'!$K$19, ""))</f>
        <v/>
      </c>
      <c r="S158" s="310"/>
      <c r="U158" s="70" t="str">
        <f>IF(AND(ISNUMBER($P158),$P158&lt;&gt;0),EXTRA!CA158,'Hi-Z'!O158)</f>
        <v>-</v>
      </c>
      <c r="W158" s="327" t="str">
        <f>IF(AND(ISNUMBER($P158),$P158&lt;&gt;0),EXTRA!CC158,'Hi-Z'!Q158)</f>
        <v>-</v>
      </c>
      <c r="X158" s="328" t="str">
        <f t="shared" si="50"/>
        <v/>
      </c>
      <c r="Z158" s="66" t="str">
        <f>IF(AND(ISNUMBER($P158),$P158&lt;&gt;0),EXTRA!CH158,'Hi-Z'!T158)</f>
        <v/>
      </c>
      <c r="AA158" s="65" t="str">
        <f t="shared" si="51"/>
        <v/>
      </c>
      <c r="AB158" s="329" t="str">
        <f>IF(AND(ISNUMBER($P158),$P158&lt;&gt;0),EXTRA!CJ158,'Hi-Z'!V158)</f>
        <v/>
      </c>
      <c r="AC158" s="124" t="str">
        <f t="shared" si="52"/>
        <v/>
      </c>
      <c r="AE158" s="104" t="str">
        <f>IF(AND(ISNUMBER($P158),$P158&lt;&gt;0),EXTRA!CL158,'Hi-Z'!X158)</f>
        <v/>
      </c>
      <c r="AF158" s="44" t="str">
        <f t="shared" si="53"/>
        <v/>
      </c>
      <c r="AH158" s="85" t="str">
        <f>IF(AND(ISNUMBER($P158),$P158&lt;&gt;0),IF(MV&lt;200,EXTRA!CN158,EXTRA!CR158),IF(MV&lt;200,'Hi-Z'!Z158,'Hi-Z'!AD158))</f>
        <v/>
      </c>
      <c r="AI158" s="84" t="str">
        <f t="shared" si="54"/>
        <v/>
      </c>
      <c r="AJ158" s="322" t="str">
        <f>IF(AND(ISNUMBER($P158),$P158&lt;&gt;0),IF(MV&lt;200,EXTRA!CP158,EXTRA!CT158),IF(MV&lt;200,'Hi-Z'!AB158,'Hi-Z'!AF158))</f>
        <v/>
      </c>
      <c r="AK158" s="106" t="str">
        <f t="shared" si="55"/>
        <v/>
      </c>
      <c r="AM158" s="313" t="str">
        <f>IF(AND(ISNUMBER($P158),$P158&lt;&gt;0),EXTRA!DR158,'Hi-Z'!AZ158)</f>
        <v/>
      </c>
      <c r="AN158" s="290" t="str">
        <f t="shared" si="56"/>
        <v/>
      </c>
      <c r="AO158" s="315" t="str">
        <f>IF(AND(ISNUMBER($P158),$P158&lt;&gt;0),EXTRA!DT158,'Hi-Z'!BB158)</f>
        <v/>
      </c>
      <c r="AP158" s="292" t="str">
        <f t="shared" si="57"/>
        <v/>
      </c>
      <c r="AR158" s="330" t="str">
        <f>IF(AND(ISNUMBER($P158),$P158&lt;&gt;0),EXTRA!CZ158,'Hi-Z'!AH158)</f>
        <v/>
      </c>
      <c r="AT158" s="335" t="str">
        <f>IF(AND(ISNUMBER(AV158),AV158&lt;&gt;0),"",IF(AND(ISNUMBER($P158),$P158&lt;&gt;0),'Hi-Z-INPUT'!$K$7*'Hi-Z-INPUT'!$K$11,'Hi-Z'!AJ158))</f>
        <v/>
      </c>
      <c r="AU158" s="172"/>
      <c r="AV158" s="163"/>
      <c r="AW158" s="343"/>
      <c r="AY158" s="333" t="str">
        <f>IF(AND(ISNUMBER($P158),$P158&lt;&gt;0),EXTRA!DX158,'Hi-Z'!BF158)</f>
        <v/>
      </c>
      <c r="AZ158" s="334" t="str">
        <f t="shared" si="58"/>
        <v/>
      </c>
      <c r="BB158" s="332" t="str">
        <f>IF(AND(ISNUMBER($P158),$P158&lt;&gt;0),EXTRA!DO158,'Hi-Z'!AW158)</f>
        <v/>
      </c>
      <c r="BC158" s="347" t="str">
        <f t="shared" si="59"/>
        <v/>
      </c>
      <c r="BE158" s="348" t="str">
        <f t="shared" si="60"/>
        <v/>
      </c>
      <c r="BF158" s="328" t="str">
        <f t="shared" si="61"/>
        <v/>
      </c>
      <c r="BI158" s="482" t="str">
        <f t="shared" si="63"/>
        <v/>
      </c>
      <c r="BJ158" s="482" t="str">
        <f t="shared" si="62"/>
        <v/>
      </c>
    </row>
    <row r="159" spans="1:62">
      <c r="A159" s="489" t="str">
        <f>MATRIX!A159</f>
        <v>Linea Research</v>
      </c>
      <c r="B159" s="489" t="str">
        <f>IF(MATRIX!B159&lt;&gt;0,MATRIX!B159,"-")</f>
        <v>44M20</v>
      </c>
      <c r="D159" s="142"/>
      <c r="E159" s="314" t="str">
        <f t="shared" si="49"/>
        <v/>
      </c>
      <c r="F159" s="379"/>
      <c r="G159" s="380" t="str">
        <f>'Hi-Z'!M159</f>
        <v/>
      </c>
      <c r="H159" s="478"/>
      <c r="I159" s="385"/>
      <c r="J159" s="479"/>
      <c r="K159" s="2"/>
      <c r="L159" s="385"/>
      <c r="M159" s="2"/>
      <c r="N159" s="385"/>
      <c r="O159" s="2"/>
      <c r="P159" s="466" t="str">
        <f t="shared" si="64"/>
        <v/>
      </c>
      <c r="Q159" s="384"/>
      <c r="R159" s="466" t="str">
        <f>IF(ISNUMBER(N159), N159, IF(ISNUMBER(G159), 'Hi-Z-INPUT'!$K$19, ""))</f>
        <v/>
      </c>
      <c r="S159" s="310"/>
      <c r="U159" s="70" t="str">
        <f>IF(AND(ISNUMBER($P159),$P159&lt;&gt;0),EXTRA!CA159,'Hi-Z'!O159)</f>
        <v>-</v>
      </c>
      <c r="W159" s="327" t="str">
        <f>IF(AND(ISNUMBER($P159),$P159&lt;&gt;0),EXTRA!CC159,'Hi-Z'!Q159)</f>
        <v>-</v>
      </c>
      <c r="X159" s="328" t="str">
        <f t="shared" si="50"/>
        <v/>
      </c>
      <c r="Z159" s="66" t="str">
        <f>IF(AND(ISNUMBER($P159),$P159&lt;&gt;0),EXTRA!CH159,'Hi-Z'!T159)</f>
        <v/>
      </c>
      <c r="AA159" s="65" t="str">
        <f t="shared" si="51"/>
        <v/>
      </c>
      <c r="AB159" s="329" t="str">
        <f>IF(AND(ISNUMBER($P159),$P159&lt;&gt;0),EXTRA!CJ159,'Hi-Z'!V159)</f>
        <v/>
      </c>
      <c r="AC159" s="124" t="str">
        <f t="shared" si="52"/>
        <v/>
      </c>
      <c r="AE159" s="104" t="str">
        <f>IF(AND(ISNUMBER($P159),$P159&lt;&gt;0),EXTRA!CL159,'Hi-Z'!X159)</f>
        <v/>
      </c>
      <c r="AF159" s="44" t="str">
        <f t="shared" si="53"/>
        <v/>
      </c>
      <c r="AH159" s="85" t="str">
        <f>IF(AND(ISNUMBER($P159),$P159&lt;&gt;0),IF(MV&lt;200,EXTRA!CN159,EXTRA!CR159),IF(MV&lt;200,'Hi-Z'!Z159,'Hi-Z'!AD159))</f>
        <v/>
      </c>
      <c r="AI159" s="84" t="str">
        <f t="shared" si="54"/>
        <v/>
      </c>
      <c r="AJ159" s="322" t="str">
        <f>IF(AND(ISNUMBER($P159),$P159&lt;&gt;0),IF(MV&lt;200,EXTRA!CP159,EXTRA!CT159),IF(MV&lt;200,'Hi-Z'!AB159,'Hi-Z'!AF159))</f>
        <v/>
      </c>
      <c r="AK159" s="106" t="str">
        <f t="shared" si="55"/>
        <v/>
      </c>
      <c r="AM159" s="313" t="str">
        <f>IF(AND(ISNUMBER($P159),$P159&lt;&gt;0),EXTRA!DR159,'Hi-Z'!AZ159)</f>
        <v/>
      </c>
      <c r="AN159" s="290" t="str">
        <f t="shared" si="56"/>
        <v/>
      </c>
      <c r="AO159" s="315" t="str">
        <f>IF(AND(ISNUMBER($P159),$P159&lt;&gt;0),EXTRA!DT159,'Hi-Z'!BB159)</f>
        <v/>
      </c>
      <c r="AP159" s="292" t="str">
        <f t="shared" si="57"/>
        <v/>
      </c>
      <c r="AR159" s="330" t="str">
        <f>IF(AND(ISNUMBER($P159),$P159&lt;&gt;0),EXTRA!CZ159,'Hi-Z'!AH159)</f>
        <v/>
      </c>
      <c r="AT159" s="335" t="str">
        <f>IF(AND(ISNUMBER(AV159),AV159&lt;&gt;0),"",IF(AND(ISNUMBER($P159),$P159&lt;&gt;0),'Hi-Z-INPUT'!$K$7*'Hi-Z-INPUT'!$K$11,'Hi-Z'!AJ159))</f>
        <v/>
      </c>
      <c r="AU159" s="172"/>
      <c r="AV159" s="163"/>
      <c r="AW159" s="343"/>
      <c r="AY159" s="333" t="str">
        <f>IF(AND(ISNUMBER($P159),$P159&lt;&gt;0),EXTRA!DX159,'Hi-Z'!BF159)</f>
        <v/>
      </c>
      <c r="AZ159" s="334" t="str">
        <f t="shared" si="58"/>
        <v/>
      </c>
      <c r="BB159" s="332" t="str">
        <f>IF(AND(ISNUMBER($P159),$P159&lt;&gt;0),EXTRA!DO159,'Hi-Z'!AW159)</f>
        <v/>
      </c>
      <c r="BC159" s="347" t="str">
        <f t="shared" si="59"/>
        <v/>
      </c>
      <c r="BE159" s="348" t="str">
        <f t="shared" si="60"/>
        <v/>
      </c>
      <c r="BF159" s="328" t="str">
        <f t="shared" si="61"/>
        <v/>
      </c>
      <c r="BI159" s="482" t="str">
        <f t="shared" si="63"/>
        <v/>
      </c>
      <c r="BJ159" s="482" t="str">
        <f t="shared" si="62"/>
        <v/>
      </c>
    </row>
    <row r="160" spans="1:62">
      <c r="A160" s="489" t="str">
        <f>MATRIX!A160</f>
        <v>Linea Research</v>
      </c>
      <c r="B160" s="489" t="str">
        <f>IF(MATRIX!B160&lt;&gt;0,MATRIX!B160,"-")</f>
        <v>44M10</v>
      </c>
      <c r="D160" s="142"/>
      <c r="E160" s="314" t="str">
        <f t="shared" si="49"/>
        <v/>
      </c>
      <c r="F160" s="379"/>
      <c r="G160" s="380" t="str">
        <f>'Hi-Z'!M160</f>
        <v/>
      </c>
      <c r="H160" s="478"/>
      <c r="I160" s="385"/>
      <c r="J160" s="479"/>
      <c r="K160" s="2"/>
      <c r="L160" s="385"/>
      <c r="M160" s="2"/>
      <c r="N160" s="385"/>
      <c r="O160" s="2"/>
      <c r="P160" s="466" t="str">
        <f t="shared" si="64"/>
        <v/>
      </c>
      <c r="Q160" s="384"/>
      <c r="R160" s="466" t="str">
        <f>IF(ISNUMBER(N160), N160, IF(ISNUMBER(G160), 'Hi-Z-INPUT'!$K$19, ""))</f>
        <v/>
      </c>
      <c r="S160" s="310"/>
      <c r="U160" s="70" t="str">
        <f>IF(AND(ISNUMBER($P160),$P160&lt;&gt;0),EXTRA!CA160,'Hi-Z'!O160)</f>
        <v>-</v>
      </c>
      <c r="W160" s="327" t="str">
        <f>IF(AND(ISNUMBER($P160),$P160&lt;&gt;0),EXTRA!CC160,'Hi-Z'!Q160)</f>
        <v>-</v>
      </c>
      <c r="X160" s="328" t="str">
        <f t="shared" si="50"/>
        <v/>
      </c>
      <c r="Z160" s="66" t="str">
        <f>IF(AND(ISNUMBER($P160),$P160&lt;&gt;0),EXTRA!CH160,'Hi-Z'!T160)</f>
        <v/>
      </c>
      <c r="AA160" s="65" t="str">
        <f t="shared" si="51"/>
        <v/>
      </c>
      <c r="AB160" s="329" t="str">
        <f>IF(AND(ISNUMBER($P160),$P160&lt;&gt;0),EXTRA!CJ160,'Hi-Z'!V160)</f>
        <v/>
      </c>
      <c r="AC160" s="124" t="str">
        <f t="shared" si="52"/>
        <v/>
      </c>
      <c r="AE160" s="104" t="str">
        <f>IF(AND(ISNUMBER($P160),$P160&lt;&gt;0),EXTRA!CL160,'Hi-Z'!X160)</f>
        <v/>
      </c>
      <c r="AF160" s="44" t="str">
        <f t="shared" si="53"/>
        <v/>
      </c>
      <c r="AH160" s="85" t="str">
        <f>IF(AND(ISNUMBER($P160),$P160&lt;&gt;0),IF(MV&lt;200,EXTRA!CN160,EXTRA!CR160),IF(MV&lt;200,'Hi-Z'!Z160,'Hi-Z'!AD160))</f>
        <v/>
      </c>
      <c r="AI160" s="84" t="str">
        <f t="shared" si="54"/>
        <v/>
      </c>
      <c r="AJ160" s="322" t="str">
        <f>IF(AND(ISNUMBER($P160),$P160&lt;&gt;0),IF(MV&lt;200,EXTRA!CP160,EXTRA!CT160),IF(MV&lt;200,'Hi-Z'!AB160,'Hi-Z'!AF160))</f>
        <v/>
      </c>
      <c r="AK160" s="106" t="str">
        <f t="shared" si="55"/>
        <v/>
      </c>
      <c r="AM160" s="313" t="str">
        <f>IF(AND(ISNUMBER($P160),$P160&lt;&gt;0),EXTRA!DR160,'Hi-Z'!AZ160)</f>
        <v/>
      </c>
      <c r="AN160" s="290" t="str">
        <f t="shared" si="56"/>
        <v/>
      </c>
      <c r="AO160" s="315" t="str">
        <f>IF(AND(ISNUMBER($P160),$P160&lt;&gt;0),EXTRA!DT160,'Hi-Z'!BB160)</f>
        <v/>
      </c>
      <c r="AP160" s="292" t="str">
        <f t="shared" si="57"/>
        <v/>
      </c>
      <c r="AR160" s="330" t="str">
        <f>IF(AND(ISNUMBER($P160),$P160&lt;&gt;0),EXTRA!CZ160,'Hi-Z'!AH160)</f>
        <v/>
      </c>
      <c r="AT160" s="335" t="str">
        <f>IF(AND(ISNUMBER(AV160),AV160&lt;&gt;0),"",IF(AND(ISNUMBER($P160),$P160&lt;&gt;0),'Hi-Z-INPUT'!$K$7*'Hi-Z-INPUT'!$K$11,'Hi-Z'!AJ160))</f>
        <v/>
      </c>
      <c r="AU160" s="172"/>
      <c r="AV160" s="163"/>
      <c r="AW160" s="343"/>
      <c r="AY160" s="333" t="str">
        <f>IF(AND(ISNUMBER($P160),$P160&lt;&gt;0),EXTRA!DX160,'Hi-Z'!BF160)</f>
        <v/>
      </c>
      <c r="AZ160" s="334" t="str">
        <f t="shared" si="58"/>
        <v/>
      </c>
      <c r="BB160" s="332" t="str">
        <f>IF(AND(ISNUMBER($P160),$P160&lt;&gt;0),EXTRA!DO160,'Hi-Z'!AW160)</f>
        <v/>
      </c>
      <c r="BC160" s="347" t="str">
        <f t="shared" si="59"/>
        <v/>
      </c>
      <c r="BE160" s="348" t="str">
        <f t="shared" si="60"/>
        <v/>
      </c>
      <c r="BF160" s="328" t="str">
        <f t="shared" si="61"/>
        <v/>
      </c>
      <c r="BI160" s="482" t="str">
        <f t="shared" si="63"/>
        <v/>
      </c>
      <c r="BJ160" s="482" t="str">
        <f t="shared" si="62"/>
        <v/>
      </c>
    </row>
    <row r="161" spans="1:62">
      <c r="A161" s="489" t="str">
        <f>MATRIX!A161</f>
        <v>Linea Research</v>
      </c>
      <c r="B161" s="489" t="str">
        <f>IF(MATRIX!B161&lt;&gt;0,MATRIX!B161,"-")</f>
        <v>44M06</v>
      </c>
      <c r="D161" s="142"/>
      <c r="E161" s="314" t="str">
        <f t="shared" si="49"/>
        <v/>
      </c>
      <c r="F161" s="379"/>
      <c r="G161" s="380" t="str">
        <f>'Hi-Z'!M161</f>
        <v/>
      </c>
      <c r="H161" s="478"/>
      <c r="I161" s="385"/>
      <c r="J161" s="479"/>
      <c r="K161" s="2"/>
      <c r="L161" s="385"/>
      <c r="M161" s="2"/>
      <c r="N161" s="385"/>
      <c r="O161" s="2"/>
      <c r="P161" s="466" t="str">
        <f t="shared" si="64"/>
        <v/>
      </c>
      <c r="Q161" s="384"/>
      <c r="R161" s="466" t="str">
        <f>IF(ISNUMBER(N161), N161, IF(ISNUMBER(G161), 'Hi-Z-INPUT'!$K$19, ""))</f>
        <v/>
      </c>
      <c r="S161" s="310"/>
      <c r="U161" s="70" t="str">
        <f>IF(AND(ISNUMBER($P161),$P161&lt;&gt;0),EXTRA!CA161,'Hi-Z'!O161)</f>
        <v>-</v>
      </c>
      <c r="W161" s="327" t="str">
        <f>IF(AND(ISNUMBER($P161),$P161&lt;&gt;0),EXTRA!CC161,'Hi-Z'!Q161)</f>
        <v>-</v>
      </c>
      <c r="X161" s="328" t="str">
        <f t="shared" si="50"/>
        <v/>
      </c>
      <c r="Z161" s="66" t="str">
        <f>IF(AND(ISNUMBER($P161),$P161&lt;&gt;0),EXTRA!CH161,'Hi-Z'!T161)</f>
        <v/>
      </c>
      <c r="AA161" s="65" t="str">
        <f t="shared" si="51"/>
        <v/>
      </c>
      <c r="AB161" s="329" t="str">
        <f>IF(AND(ISNUMBER($P161),$P161&lt;&gt;0),EXTRA!CJ161,'Hi-Z'!V161)</f>
        <v/>
      </c>
      <c r="AC161" s="124" t="str">
        <f t="shared" si="52"/>
        <v/>
      </c>
      <c r="AE161" s="104" t="str">
        <f>IF(AND(ISNUMBER($P161),$P161&lt;&gt;0),EXTRA!CL161,'Hi-Z'!X161)</f>
        <v/>
      </c>
      <c r="AF161" s="44" t="str">
        <f t="shared" si="53"/>
        <v/>
      </c>
      <c r="AH161" s="85" t="str">
        <f>IF(AND(ISNUMBER($P161),$P161&lt;&gt;0),IF(MV&lt;200,EXTRA!CN161,EXTRA!CR161),IF(MV&lt;200,'Hi-Z'!Z161,'Hi-Z'!AD161))</f>
        <v/>
      </c>
      <c r="AI161" s="84" t="str">
        <f t="shared" si="54"/>
        <v/>
      </c>
      <c r="AJ161" s="322" t="str">
        <f>IF(AND(ISNUMBER($P161),$P161&lt;&gt;0),IF(MV&lt;200,EXTRA!CP161,EXTRA!CT161),IF(MV&lt;200,'Hi-Z'!AB161,'Hi-Z'!AF161))</f>
        <v/>
      </c>
      <c r="AK161" s="106" t="str">
        <f t="shared" si="55"/>
        <v/>
      </c>
      <c r="AM161" s="313" t="str">
        <f>IF(AND(ISNUMBER($P161),$P161&lt;&gt;0),EXTRA!DR161,'Hi-Z'!AZ161)</f>
        <v/>
      </c>
      <c r="AN161" s="290" t="str">
        <f t="shared" si="56"/>
        <v/>
      </c>
      <c r="AO161" s="315" t="str">
        <f>IF(AND(ISNUMBER($P161),$P161&lt;&gt;0),EXTRA!DT161,'Hi-Z'!BB161)</f>
        <v/>
      </c>
      <c r="AP161" s="292" t="str">
        <f t="shared" si="57"/>
        <v/>
      </c>
      <c r="AR161" s="330" t="str">
        <f>IF(AND(ISNUMBER($P161),$P161&lt;&gt;0),EXTRA!CZ161,'Hi-Z'!AH161)</f>
        <v/>
      </c>
      <c r="AT161" s="335" t="str">
        <f>IF(AND(ISNUMBER(AV161),AV161&lt;&gt;0),"",IF(AND(ISNUMBER($P161),$P161&lt;&gt;0),'Hi-Z-INPUT'!$K$7*'Hi-Z-INPUT'!$K$11,'Hi-Z'!AJ161))</f>
        <v/>
      </c>
      <c r="AU161" s="172"/>
      <c r="AV161" s="163"/>
      <c r="AW161" s="343"/>
      <c r="AY161" s="333" t="str">
        <f>IF(AND(ISNUMBER($P161),$P161&lt;&gt;0),EXTRA!DX161,'Hi-Z'!BF161)</f>
        <v/>
      </c>
      <c r="AZ161" s="334" t="str">
        <f t="shared" si="58"/>
        <v/>
      </c>
      <c r="BB161" s="332" t="str">
        <f>IF(AND(ISNUMBER($P161),$P161&lt;&gt;0),EXTRA!DO161,'Hi-Z'!AW161)</f>
        <v/>
      </c>
      <c r="BC161" s="347" t="str">
        <f t="shared" si="59"/>
        <v/>
      </c>
      <c r="BE161" s="348" t="str">
        <f t="shared" si="60"/>
        <v/>
      </c>
      <c r="BF161" s="328" t="str">
        <f t="shared" si="61"/>
        <v/>
      </c>
      <c r="BI161" s="482" t="str">
        <f t="shared" si="63"/>
        <v/>
      </c>
      <c r="BJ161" s="482" t="str">
        <f t="shared" si="62"/>
        <v/>
      </c>
    </row>
    <row r="162" spans="1:62">
      <c r="A162" s="175" t="str">
        <f>MATRIX!A162</f>
        <v>Dynacord</v>
      </c>
      <c r="B162" s="175" t="str">
        <f>IF(MATRIX!B162&lt;&gt;0,MATRIX!B162,"-")</f>
        <v>IPX5:4</v>
      </c>
      <c r="D162" s="142"/>
      <c r="E162" s="314" t="str">
        <f t="shared" si="49"/>
        <v/>
      </c>
      <c r="F162" s="379"/>
      <c r="G162" s="380" t="str">
        <f>'Hi-Z'!M162</f>
        <v/>
      </c>
      <c r="H162" s="478"/>
      <c r="I162" s="385"/>
      <c r="J162" s="479"/>
      <c r="K162" s="2"/>
      <c r="L162" s="385"/>
      <c r="M162" s="2"/>
      <c r="N162" s="385"/>
      <c r="O162" s="2"/>
      <c r="P162" s="466" t="str">
        <f t="shared" si="64"/>
        <v/>
      </c>
      <c r="Q162" s="384"/>
      <c r="R162" s="466" t="str">
        <f>IF(ISNUMBER(N162), N162, IF(ISNUMBER(G162), 'Hi-Z-INPUT'!$K$19, ""))</f>
        <v/>
      </c>
      <c r="S162" s="310"/>
      <c r="U162" s="70" t="str">
        <f>IF(AND(ISNUMBER($P162),$P162&lt;&gt;0),EXTRA!CA162,'Hi-Z'!O162)</f>
        <v>-</v>
      </c>
      <c r="W162" s="327" t="str">
        <f>IF(AND(ISNUMBER($P162),$P162&lt;&gt;0),EXTRA!CC162,'Hi-Z'!Q162)</f>
        <v>-</v>
      </c>
      <c r="X162" s="328" t="str">
        <f t="shared" si="50"/>
        <v/>
      </c>
      <c r="Z162" s="66" t="str">
        <f>IF(AND(ISNUMBER($P162),$P162&lt;&gt;0),EXTRA!CH162,'Hi-Z'!T162)</f>
        <v/>
      </c>
      <c r="AA162" s="65" t="str">
        <f t="shared" si="51"/>
        <v/>
      </c>
      <c r="AB162" s="329" t="str">
        <f>IF(AND(ISNUMBER($P162),$P162&lt;&gt;0),EXTRA!CJ162,'Hi-Z'!V162)</f>
        <v/>
      </c>
      <c r="AC162" s="124" t="str">
        <f t="shared" si="52"/>
        <v/>
      </c>
      <c r="AE162" s="104" t="str">
        <f>IF(AND(ISNUMBER($P162),$P162&lt;&gt;0),EXTRA!CL162,'Hi-Z'!X162)</f>
        <v/>
      </c>
      <c r="AF162" s="44" t="str">
        <f t="shared" si="53"/>
        <v/>
      </c>
      <c r="AH162" s="85" t="str">
        <f>IF(AND(ISNUMBER($P162),$P162&lt;&gt;0),IF(MV&lt;200,EXTRA!CN162,EXTRA!CR162),IF(MV&lt;200,'Hi-Z'!Z162,'Hi-Z'!AD162))</f>
        <v/>
      </c>
      <c r="AI162" s="84" t="str">
        <f t="shared" si="54"/>
        <v/>
      </c>
      <c r="AJ162" s="322" t="str">
        <f>IF(AND(ISNUMBER($P162),$P162&lt;&gt;0),IF(MV&lt;200,EXTRA!CP162,EXTRA!CT162),IF(MV&lt;200,'Hi-Z'!AB162,'Hi-Z'!AF162))</f>
        <v/>
      </c>
      <c r="AK162" s="106" t="str">
        <f t="shared" si="55"/>
        <v/>
      </c>
      <c r="AM162" s="313" t="str">
        <f>IF(AND(ISNUMBER($P162),$P162&lt;&gt;0),EXTRA!DR162,'Hi-Z'!AZ162)</f>
        <v/>
      </c>
      <c r="AN162" s="290" t="str">
        <f t="shared" si="56"/>
        <v/>
      </c>
      <c r="AO162" s="315" t="str">
        <f>IF(AND(ISNUMBER($P162),$P162&lt;&gt;0),EXTRA!DT162,'Hi-Z'!BB162)</f>
        <v/>
      </c>
      <c r="AP162" s="292" t="str">
        <f t="shared" si="57"/>
        <v/>
      </c>
      <c r="AR162" s="330" t="str">
        <f>IF(AND(ISNUMBER($P162),$P162&lt;&gt;0),EXTRA!CZ162,'Hi-Z'!AH162)</f>
        <v/>
      </c>
      <c r="AT162" s="335" t="str">
        <f>IF(AND(ISNUMBER(AV162),AV162&lt;&gt;0),"",IF(AND(ISNUMBER($P162),$P162&lt;&gt;0),'Hi-Z-INPUT'!$K$7*'Hi-Z-INPUT'!$K$11,'Hi-Z'!AJ162))</f>
        <v/>
      </c>
      <c r="AU162" s="172"/>
      <c r="AV162" s="163"/>
      <c r="AW162" s="343"/>
      <c r="AY162" s="333" t="str">
        <f>IF(AND(ISNUMBER($P162),$P162&lt;&gt;0),EXTRA!DX162,'Hi-Z'!BF162)</f>
        <v/>
      </c>
      <c r="AZ162" s="334" t="str">
        <f t="shared" si="58"/>
        <v/>
      </c>
      <c r="BB162" s="332" t="str">
        <f>IF(AND(ISNUMBER($P162),$P162&lt;&gt;0),EXTRA!DO162,'Hi-Z'!AW162)</f>
        <v/>
      </c>
      <c r="BC162" s="347" t="str">
        <f t="shared" si="59"/>
        <v/>
      </c>
      <c r="BE162" s="348" t="str">
        <f t="shared" si="60"/>
        <v/>
      </c>
      <c r="BF162" s="328" t="str">
        <f t="shared" si="61"/>
        <v/>
      </c>
      <c r="BI162" s="482" t="str">
        <f t="shared" si="63"/>
        <v/>
      </c>
      <c r="BJ162" s="482" t="str">
        <f t="shared" si="62"/>
        <v/>
      </c>
    </row>
    <row r="163" spans="1:62">
      <c r="A163" s="175" t="str">
        <f>MATRIX!A163</f>
        <v>Dynacord</v>
      </c>
      <c r="B163" s="175" t="str">
        <f>IF(MATRIX!B163&lt;&gt;0,MATRIX!B163,"-")</f>
        <v>IPX10:4</v>
      </c>
      <c r="D163" s="142"/>
      <c r="E163" s="314" t="str">
        <f t="shared" si="49"/>
        <v/>
      </c>
      <c r="F163" s="379"/>
      <c r="G163" s="380" t="str">
        <f>'Hi-Z'!M163</f>
        <v/>
      </c>
      <c r="H163" s="478"/>
      <c r="I163" s="385"/>
      <c r="J163" s="479"/>
      <c r="K163" s="2"/>
      <c r="L163" s="385"/>
      <c r="M163" s="2"/>
      <c r="N163" s="385"/>
      <c r="O163" s="2"/>
      <c r="P163" s="466" t="str">
        <f t="shared" si="64"/>
        <v/>
      </c>
      <c r="Q163" s="384"/>
      <c r="R163" s="466" t="str">
        <f>IF(ISNUMBER(N163), N163, IF(ISNUMBER(G163), 'Hi-Z-INPUT'!$K$19, ""))</f>
        <v/>
      </c>
      <c r="S163" s="310"/>
      <c r="U163" s="70" t="str">
        <f>IF(AND(ISNUMBER($P163),$P163&lt;&gt;0),EXTRA!CA163,'Hi-Z'!O163)</f>
        <v>-</v>
      </c>
      <c r="W163" s="327" t="str">
        <f>IF(AND(ISNUMBER($P163),$P163&lt;&gt;0),EXTRA!CC163,'Hi-Z'!Q163)</f>
        <v>-</v>
      </c>
      <c r="X163" s="328" t="str">
        <f t="shared" si="50"/>
        <v/>
      </c>
      <c r="Z163" s="66" t="str">
        <f>IF(AND(ISNUMBER($P163),$P163&lt;&gt;0),EXTRA!CH163,'Hi-Z'!T163)</f>
        <v/>
      </c>
      <c r="AA163" s="65" t="str">
        <f t="shared" si="51"/>
        <v/>
      </c>
      <c r="AB163" s="329" t="str">
        <f>IF(AND(ISNUMBER($P163),$P163&lt;&gt;0),EXTRA!CJ163,'Hi-Z'!V163)</f>
        <v/>
      </c>
      <c r="AC163" s="124" t="str">
        <f t="shared" si="52"/>
        <v/>
      </c>
      <c r="AE163" s="104" t="str">
        <f>IF(AND(ISNUMBER($P163),$P163&lt;&gt;0),EXTRA!CL163,'Hi-Z'!X163)</f>
        <v/>
      </c>
      <c r="AF163" s="44" t="str">
        <f t="shared" si="53"/>
        <v/>
      </c>
      <c r="AH163" s="85" t="str">
        <f>IF(AND(ISNUMBER($P163),$P163&lt;&gt;0),IF(MV&lt;200,EXTRA!CN163,EXTRA!CR163),IF(MV&lt;200,'Hi-Z'!Z163,'Hi-Z'!AD163))</f>
        <v/>
      </c>
      <c r="AI163" s="84" t="str">
        <f t="shared" si="54"/>
        <v/>
      </c>
      <c r="AJ163" s="322" t="str">
        <f>IF(AND(ISNUMBER($P163),$P163&lt;&gt;0),IF(MV&lt;200,EXTRA!CP163,EXTRA!CT163),IF(MV&lt;200,'Hi-Z'!AB163,'Hi-Z'!AF163))</f>
        <v/>
      </c>
      <c r="AK163" s="106" t="str">
        <f t="shared" si="55"/>
        <v/>
      </c>
      <c r="AM163" s="313" t="str">
        <f>IF(AND(ISNUMBER($P163),$P163&lt;&gt;0),EXTRA!DR163,'Hi-Z'!AZ163)</f>
        <v/>
      </c>
      <c r="AN163" s="290" t="str">
        <f t="shared" si="56"/>
        <v/>
      </c>
      <c r="AO163" s="315" t="str">
        <f>IF(AND(ISNUMBER($P163),$P163&lt;&gt;0),EXTRA!DT163,'Hi-Z'!BB163)</f>
        <v/>
      </c>
      <c r="AP163" s="292" t="str">
        <f t="shared" si="57"/>
        <v/>
      </c>
      <c r="AR163" s="330" t="str">
        <f>IF(AND(ISNUMBER($P163),$P163&lt;&gt;0),EXTRA!CZ163,'Hi-Z'!AH163)</f>
        <v/>
      </c>
      <c r="AT163" s="335" t="str">
        <f>IF(AND(ISNUMBER(AV163),AV163&lt;&gt;0),"",IF(AND(ISNUMBER($P163),$P163&lt;&gt;0),'Hi-Z-INPUT'!$K$7*'Hi-Z-INPUT'!$K$11,'Hi-Z'!AJ163))</f>
        <v/>
      </c>
      <c r="AU163" s="172"/>
      <c r="AV163" s="163"/>
      <c r="AW163" s="343"/>
      <c r="AY163" s="333" t="str">
        <f>IF(AND(ISNUMBER($P163),$P163&lt;&gt;0),EXTRA!DX163,'Hi-Z'!BF163)</f>
        <v/>
      </c>
      <c r="AZ163" s="334" t="str">
        <f t="shared" si="58"/>
        <v/>
      </c>
      <c r="BB163" s="332" t="str">
        <f>IF(AND(ISNUMBER($P163),$P163&lt;&gt;0),EXTRA!DO163,'Hi-Z'!AW163)</f>
        <v/>
      </c>
      <c r="BC163" s="347" t="str">
        <f t="shared" si="59"/>
        <v/>
      </c>
      <c r="BE163" s="348" t="str">
        <f t="shared" si="60"/>
        <v/>
      </c>
      <c r="BF163" s="328" t="str">
        <f t="shared" si="61"/>
        <v/>
      </c>
      <c r="BI163" s="482" t="str">
        <f t="shared" si="63"/>
        <v/>
      </c>
      <c r="BJ163" s="482" t="str">
        <f t="shared" si="62"/>
        <v/>
      </c>
    </row>
    <row r="164" spans="1:62">
      <c r="A164" s="175" t="str">
        <f>MATRIX!A164</f>
        <v>Dynacord</v>
      </c>
      <c r="B164" s="175" t="str">
        <f>IF(MATRIX!B164&lt;&gt;0,MATRIX!B164,"-")</f>
        <v>IPX10:8</v>
      </c>
      <c r="D164" s="142"/>
      <c r="E164" s="314" t="str">
        <f t="shared" si="49"/>
        <v/>
      </c>
      <c r="F164" s="379"/>
      <c r="G164" s="380" t="str">
        <f>'Hi-Z'!M164</f>
        <v/>
      </c>
      <c r="H164" s="478"/>
      <c r="I164" s="385"/>
      <c r="J164" s="479"/>
      <c r="K164" s="2"/>
      <c r="L164" s="385"/>
      <c r="M164" s="2"/>
      <c r="N164" s="385"/>
      <c r="O164" s="2"/>
      <c r="P164" s="466" t="str">
        <f t="shared" si="64"/>
        <v/>
      </c>
      <c r="Q164" s="384"/>
      <c r="R164" s="466" t="str">
        <f>IF(ISNUMBER(N164), N164, IF(ISNUMBER(G164), 'Hi-Z-INPUT'!$K$19, ""))</f>
        <v/>
      </c>
      <c r="S164" s="310"/>
      <c r="U164" s="70" t="str">
        <f>IF(AND(ISNUMBER($P164),$P164&lt;&gt;0),EXTRA!CA164,'Hi-Z'!O164)</f>
        <v>-</v>
      </c>
      <c r="W164" s="327" t="str">
        <f>IF(AND(ISNUMBER($P164),$P164&lt;&gt;0),EXTRA!CC164,'Hi-Z'!Q164)</f>
        <v>-</v>
      </c>
      <c r="X164" s="328" t="str">
        <f t="shared" si="50"/>
        <v/>
      </c>
      <c r="Z164" s="66" t="str">
        <f>IF(AND(ISNUMBER($P164),$P164&lt;&gt;0),EXTRA!CH164,'Hi-Z'!T164)</f>
        <v/>
      </c>
      <c r="AA164" s="65" t="str">
        <f t="shared" si="51"/>
        <v/>
      </c>
      <c r="AB164" s="329" t="str">
        <f>IF(AND(ISNUMBER($P164),$P164&lt;&gt;0),EXTRA!CJ164,'Hi-Z'!V164)</f>
        <v/>
      </c>
      <c r="AC164" s="124" t="str">
        <f t="shared" si="52"/>
        <v/>
      </c>
      <c r="AE164" s="104" t="str">
        <f>IF(AND(ISNUMBER($P164),$P164&lt;&gt;0),EXTRA!CL164,'Hi-Z'!X164)</f>
        <v/>
      </c>
      <c r="AF164" s="44" t="str">
        <f t="shared" si="53"/>
        <v/>
      </c>
      <c r="AH164" s="85" t="str">
        <f>IF(AND(ISNUMBER($P164),$P164&lt;&gt;0),IF(MV&lt;200,EXTRA!CN164,EXTRA!CR164),IF(MV&lt;200,'Hi-Z'!Z164,'Hi-Z'!AD164))</f>
        <v/>
      </c>
      <c r="AI164" s="84" t="str">
        <f t="shared" si="54"/>
        <v/>
      </c>
      <c r="AJ164" s="322" t="str">
        <f>IF(AND(ISNUMBER($P164),$P164&lt;&gt;0),IF(MV&lt;200,EXTRA!CP164,EXTRA!CT164),IF(MV&lt;200,'Hi-Z'!AB164,'Hi-Z'!AF164))</f>
        <v/>
      </c>
      <c r="AK164" s="106" t="str">
        <f t="shared" si="55"/>
        <v/>
      </c>
      <c r="AM164" s="313" t="str">
        <f>IF(AND(ISNUMBER($P164),$P164&lt;&gt;0),EXTRA!DR164,'Hi-Z'!AZ164)</f>
        <v/>
      </c>
      <c r="AN164" s="290" t="str">
        <f t="shared" si="56"/>
        <v/>
      </c>
      <c r="AO164" s="315" t="str">
        <f>IF(AND(ISNUMBER($P164),$P164&lt;&gt;0),EXTRA!DT164,'Hi-Z'!BB164)</f>
        <v/>
      </c>
      <c r="AP164" s="292" t="str">
        <f t="shared" si="57"/>
        <v/>
      </c>
      <c r="AR164" s="330" t="str">
        <f>IF(AND(ISNUMBER($P164),$P164&lt;&gt;0),EXTRA!CZ164,'Hi-Z'!AH164)</f>
        <v/>
      </c>
      <c r="AT164" s="335" t="str">
        <f>IF(AND(ISNUMBER(AV164),AV164&lt;&gt;0),"",IF(AND(ISNUMBER($P164),$P164&lt;&gt;0),'Hi-Z-INPUT'!$K$7*'Hi-Z-INPUT'!$K$11,'Hi-Z'!AJ164))</f>
        <v/>
      </c>
      <c r="AU164" s="172"/>
      <c r="AV164" s="163"/>
      <c r="AW164" s="343"/>
      <c r="AY164" s="333" t="str">
        <f>IF(AND(ISNUMBER($P164),$P164&lt;&gt;0),EXTRA!DX164,'Hi-Z'!BF164)</f>
        <v/>
      </c>
      <c r="AZ164" s="334" t="str">
        <f t="shared" si="58"/>
        <v/>
      </c>
      <c r="BB164" s="332" t="str">
        <f>IF(AND(ISNUMBER($P164),$P164&lt;&gt;0),EXTRA!DO164,'Hi-Z'!AW164)</f>
        <v/>
      </c>
      <c r="BC164" s="347" t="str">
        <f t="shared" si="59"/>
        <v/>
      </c>
      <c r="BE164" s="348" t="str">
        <f t="shared" si="60"/>
        <v/>
      </c>
      <c r="BF164" s="328" t="str">
        <f t="shared" si="61"/>
        <v/>
      </c>
      <c r="BI164" s="482" t="str">
        <f t="shared" si="63"/>
        <v/>
      </c>
      <c r="BJ164" s="482" t="str">
        <f t="shared" si="62"/>
        <v/>
      </c>
    </row>
    <row r="165" spans="1:62">
      <c r="A165" s="175" t="str">
        <f>MATRIX!A165</f>
        <v>Dynacord</v>
      </c>
      <c r="B165" s="175" t="str">
        <f>IF(MATRIX!B165&lt;&gt;0,MATRIX!B165,"-")</f>
        <v>IPX20:4</v>
      </c>
      <c r="D165" s="142"/>
      <c r="E165" s="314" t="str">
        <f t="shared" si="49"/>
        <v/>
      </c>
      <c r="F165" s="379"/>
      <c r="G165" s="380" t="str">
        <f>'Hi-Z'!M165</f>
        <v/>
      </c>
      <c r="H165" s="478"/>
      <c r="I165" s="385"/>
      <c r="J165" s="479"/>
      <c r="K165" s="2"/>
      <c r="L165" s="385"/>
      <c r="M165" s="2"/>
      <c r="N165" s="385"/>
      <c r="O165" s="2"/>
      <c r="P165" s="466" t="str">
        <f t="shared" si="64"/>
        <v/>
      </c>
      <c r="Q165" s="384"/>
      <c r="R165" s="466" t="str">
        <f>IF(ISNUMBER(N165), N165, IF(ISNUMBER(G165), 'Hi-Z-INPUT'!$K$19, ""))</f>
        <v/>
      </c>
      <c r="S165" s="310"/>
      <c r="U165" s="70" t="str">
        <f>IF(AND(ISNUMBER($P165),$P165&lt;&gt;0),EXTRA!CA165,'Hi-Z'!O165)</f>
        <v>-</v>
      </c>
      <c r="W165" s="327" t="str">
        <f>IF(AND(ISNUMBER($P165),$P165&lt;&gt;0),EXTRA!CC165,'Hi-Z'!Q165)</f>
        <v>-</v>
      </c>
      <c r="X165" s="328" t="str">
        <f t="shared" si="50"/>
        <v/>
      </c>
      <c r="Z165" s="66" t="str">
        <f>IF(AND(ISNUMBER($P165),$P165&lt;&gt;0),EXTRA!CH165,'Hi-Z'!T165)</f>
        <v/>
      </c>
      <c r="AA165" s="65" t="str">
        <f t="shared" si="51"/>
        <v/>
      </c>
      <c r="AB165" s="329" t="str">
        <f>IF(AND(ISNUMBER($P165),$P165&lt;&gt;0),EXTRA!CJ165,'Hi-Z'!V165)</f>
        <v/>
      </c>
      <c r="AC165" s="124" t="str">
        <f t="shared" si="52"/>
        <v/>
      </c>
      <c r="AE165" s="104" t="str">
        <f>IF(AND(ISNUMBER($P165),$P165&lt;&gt;0),EXTRA!CL165,'Hi-Z'!X165)</f>
        <v/>
      </c>
      <c r="AF165" s="44" t="str">
        <f t="shared" si="53"/>
        <v/>
      </c>
      <c r="AH165" s="85" t="str">
        <f>IF(AND(ISNUMBER($P165),$P165&lt;&gt;0),IF(MV&lt;200,EXTRA!CN165,EXTRA!CR165),IF(MV&lt;200,'Hi-Z'!Z165,'Hi-Z'!AD165))</f>
        <v/>
      </c>
      <c r="AI165" s="84" t="str">
        <f t="shared" si="54"/>
        <v/>
      </c>
      <c r="AJ165" s="322" t="str">
        <f>IF(AND(ISNUMBER($P165),$P165&lt;&gt;0),IF(MV&lt;200,EXTRA!CP165,EXTRA!CT165),IF(MV&lt;200,'Hi-Z'!AB165,'Hi-Z'!AF165))</f>
        <v/>
      </c>
      <c r="AK165" s="106" t="str">
        <f t="shared" si="55"/>
        <v/>
      </c>
      <c r="AM165" s="313" t="str">
        <f>IF(AND(ISNUMBER($P165),$P165&lt;&gt;0),EXTRA!DR165,'Hi-Z'!AZ165)</f>
        <v/>
      </c>
      <c r="AN165" s="290" t="str">
        <f t="shared" si="56"/>
        <v/>
      </c>
      <c r="AO165" s="315" t="str">
        <f>IF(AND(ISNUMBER($P165),$P165&lt;&gt;0),EXTRA!DT165,'Hi-Z'!BB165)</f>
        <v/>
      </c>
      <c r="AP165" s="292" t="str">
        <f t="shared" si="57"/>
        <v/>
      </c>
      <c r="AR165" s="330" t="str">
        <f>IF(AND(ISNUMBER($P165),$P165&lt;&gt;0),EXTRA!CZ165,'Hi-Z'!AH165)</f>
        <v/>
      </c>
      <c r="AT165" s="335" t="str">
        <f>IF(AND(ISNUMBER(AV165),AV165&lt;&gt;0),"",IF(AND(ISNUMBER($P165),$P165&lt;&gt;0),'Hi-Z-INPUT'!$K$7*'Hi-Z-INPUT'!$K$11,'Hi-Z'!AJ165))</f>
        <v/>
      </c>
      <c r="AU165" s="172"/>
      <c r="AV165" s="163"/>
      <c r="AW165" s="343"/>
      <c r="AY165" s="333" t="str">
        <f>IF(AND(ISNUMBER($P165),$P165&lt;&gt;0),EXTRA!DX165,'Hi-Z'!BF165)</f>
        <v/>
      </c>
      <c r="AZ165" s="334" t="str">
        <f t="shared" si="58"/>
        <v/>
      </c>
      <c r="BB165" s="332" t="str">
        <f>IF(AND(ISNUMBER($P165),$P165&lt;&gt;0),EXTRA!DO165,'Hi-Z'!AW165)</f>
        <v/>
      </c>
      <c r="BC165" s="347" t="str">
        <f t="shared" si="59"/>
        <v/>
      </c>
      <c r="BE165" s="348" t="str">
        <f t="shared" si="60"/>
        <v/>
      </c>
      <c r="BF165" s="328" t="str">
        <f t="shared" si="61"/>
        <v/>
      </c>
      <c r="BI165" s="482" t="str">
        <f t="shared" si="63"/>
        <v/>
      </c>
      <c r="BJ165" s="482" t="str">
        <f t="shared" si="62"/>
        <v/>
      </c>
    </row>
    <row r="166" spans="1:62">
      <c r="A166" s="175" t="str">
        <f>MATRIX!A166</f>
        <v>Dynacord</v>
      </c>
      <c r="B166" s="175" t="str">
        <f>IF(MATRIX!B166&lt;&gt;0,MATRIX!B166,"-")</f>
        <v>V600:2</v>
      </c>
      <c r="D166" s="142"/>
      <c r="E166" s="314" t="str">
        <f t="shared" si="49"/>
        <v/>
      </c>
      <c r="F166" s="379"/>
      <c r="G166" s="380" t="str">
        <f>'Hi-Z'!M166</f>
        <v/>
      </c>
      <c r="H166" s="478"/>
      <c r="I166" s="385"/>
      <c r="J166" s="479"/>
      <c r="K166" s="2"/>
      <c r="L166" s="385"/>
      <c r="M166" s="2"/>
      <c r="N166" s="385"/>
      <c r="O166" s="2"/>
      <c r="P166" s="466" t="str">
        <f t="shared" si="64"/>
        <v/>
      </c>
      <c r="Q166" s="384"/>
      <c r="R166" s="466" t="str">
        <f>IF(ISNUMBER(N166), N166, IF(ISNUMBER(G166), 'Hi-Z-INPUT'!$K$19, ""))</f>
        <v/>
      </c>
      <c r="S166" s="310"/>
      <c r="U166" s="70" t="str">
        <f>IF(AND(ISNUMBER($P166),$P166&lt;&gt;0),EXTRA!CA166,'Hi-Z'!O166)</f>
        <v>-</v>
      </c>
      <c r="W166" s="327" t="str">
        <f>IF(AND(ISNUMBER($P166),$P166&lt;&gt;0),EXTRA!CC166,'Hi-Z'!Q166)</f>
        <v>-</v>
      </c>
      <c r="X166" s="328" t="str">
        <f t="shared" si="50"/>
        <v/>
      </c>
      <c r="Z166" s="66" t="str">
        <f>IF(AND(ISNUMBER($P166),$P166&lt;&gt;0),EXTRA!CH166,'Hi-Z'!T166)</f>
        <v/>
      </c>
      <c r="AA166" s="65" t="str">
        <f t="shared" si="51"/>
        <v/>
      </c>
      <c r="AB166" s="329" t="str">
        <f>IF(AND(ISNUMBER($P166),$P166&lt;&gt;0),EXTRA!CJ166,'Hi-Z'!V166)</f>
        <v/>
      </c>
      <c r="AC166" s="124" t="str">
        <f t="shared" si="52"/>
        <v/>
      </c>
      <c r="AE166" s="104" t="str">
        <f>IF(AND(ISNUMBER($P166),$P166&lt;&gt;0),EXTRA!CL166,'Hi-Z'!X166)</f>
        <v/>
      </c>
      <c r="AF166" s="44" t="str">
        <f t="shared" si="53"/>
        <v/>
      </c>
      <c r="AH166" s="85" t="str">
        <f>IF(AND(ISNUMBER($P166),$P166&lt;&gt;0),IF(MV&lt;200,EXTRA!CN166,EXTRA!CR166),IF(MV&lt;200,'Hi-Z'!Z166,'Hi-Z'!AD166))</f>
        <v/>
      </c>
      <c r="AI166" s="84" t="str">
        <f t="shared" si="54"/>
        <v/>
      </c>
      <c r="AJ166" s="322" t="str">
        <f>IF(AND(ISNUMBER($P166),$P166&lt;&gt;0),IF(MV&lt;200,EXTRA!CP166,EXTRA!CT166),IF(MV&lt;200,'Hi-Z'!AB166,'Hi-Z'!AF166))</f>
        <v/>
      </c>
      <c r="AK166" s="106" t="str">
        <f t="shared" si="55"/>
        <v/>
      </c>
      <c r="AM166" s="313" t="str">
        <f>IF(AND(ISNUMBER($P166),$P166&lt;&gt;0),EXTRA!DR166,'Hi-Z'!AZ166)</f>
        <v/>
      </c>
      <c r="AN166" s="290" t="str">
        <f t="shared" si="56"/>
        <v/>
      </c>
      <c r="AO166" s="315" t="str">
        <f>IF(AND(ISNUMBER($P166),$P166&lt;&gt;0),EXTRA!DT166,'Hi-Z'!BB166)</f>
        <v/>
      </c>
      <c r="AP166" s="292" t="str">
        <f t="shared" si="57"/>
        <v/>
      </c>
      <c r="AR166" s="330" t="str">
        <f>IF(AND(ISNUMBER($P166),$P166&lt;&gt;0),EXTRA!CZ166,'Hi-Z'!AH166)</f>
        <v/>
      </c>
      <c r="AT166" s="335" t="str">
        <f>IF(AND(ISNUMBER(AV166),AV166&lt;&gt;0),"",IF(AND(ISNUMBER($P166),$P166&lt;&gt;0),'Hi-Z-INPUT'!$K$7*'Hi-Z-INPUT'!$K$11,'Hi-Z'!AJ166))</f>
        <v/>
      </c>
      <c r="AU166" s="172"/>
      <c r="AV166" s="163"/>
      <c r="AW166" s="343"/>
      <c r="AY166" s="333" t="str">
        <f>IF(AND(ISNUMBER($P166),$P166&lt;&gt;0),EXTRA!DX166,'Hi-Z'!BF166)</f>
        <v/>
      </c>
      <c r="AZ166" s="334" t="str">
        <f t="shared" si="58"/>
        <v/>
      </c>
      <c r="BB166" s="332" t="str">
        <f>IF(AND(ISNUMBER($P166),$P166&lt;&gt;0),EXTRA!DO166,'Hi-Z'!AW166)</f>
        <v/>
      </c>
      <c r="BC166" s="347" t="str">
        <f t="shared" si="59"/>
        <v/>
      </c>
      <c r="BE166" s="348" t="str">
        <f t="shared" si="60"/>
        <v/>
      </c>
      <c r="BF166" s="328" t="str">
        <f t="shared" si="61"/>
        <v/>
      </c>
      <c r="BI166" s="482" t="str">
        <f t="shared" si="63"/>
        <v/>
      </c>
      <c r="BJ166" s="482" t="str">
        <f t="shared" si="62"/>
        <v/>
      </c>
    </row>
    <row r="167" spans="1:62">
      <c r="A167" s="175" t="str">
        <f>MATRIX!A167</f>
        <v>Dynacord</v>
      </c>
      <c r="B167" s="175" t="str">
        <f>IF(MATRIX!B167&lt;&gt;0,MATRIX!B167,"-")</f>
        <v>V600:4</v>
      </c>
      <c r="D167" s="142"/>
      <c r="E167" s="314" t="str">
        <f t="shared" si="49"/>
        <v/>
      </c>
      <c r="F167" s="379"/>
      <c r="G167" s="380" t="str">
        <f>'Hi-Z'!M167</f>
        <v/>
      </c>
      <c r="H167" s="478"/>
      <c r="I167" s="385"/>
      <c r="J167" s="479"/>
      <c r="K167" s="2"/>
      <c r="L167" s="385"/>
      <c r="M167" s="2"/>
      <c r="N167" s="385"/>
      <c r="O167" s="2"/>
      <c r="P167" s="466" t="str">
        <f t="shared" si="64"/>
        <v/>
      </c>
      <c r="Q167" s="384"/>
      <c r="R167" s="466" t="str">
        <f>IF(ISNUMBER(N167), N167, IF(ISNUMBER(G167), 'Hi-Z-INPUT'!$K$19, ""))</f>
        <v/>
      </c>
      <c r="S167" s="310"/>
      <c r="U167" s="70" t="str">
        <f>IF(AND(ISNUMBER($P167),$P167&lt;&gt;0),EXTRA!CA167,'Hi-Z'!O167)</f>
        <v>-</v>
      </c>
      <c r="W167" s="327" t="str">
        <f>IF(AND(ISNUMBER($P167),$P167&lt;&gt;0),EXTRA!CC167,'Hi-Z'!Q167)</f>
        <v>-</v>
      </c>
      <c r="X167" s="328" t="str">
        <f t="shared" si="50"/>
        <v/>
      </c>
      <c r="Z167" s="66" t="str">
        <f>IF(AND(ISNUMBER($P167),$P167&lt;&gt;0),EXTRA!CH167,'Hi-Z'!T167)</f>
        <v/>
      </c>
      <c r="AA167" s="65" t="str">
        <f t="shared" si="51"/>
        <v/>
      </c>
      <c r="AB167" s="329" t="str">
        <f>IF(AND(ISNUMBER($P167),$P167&lt;&gt;0),EXTRA!CJ167,'Hi-Z'!V167)</f>
        <v/>
      </c>
      <c r="AC167" s="124" t="str">
        <f t="shared" si="52"/>
        <v/>
      </c>
      <c r="AE167" s="104" t="str">
        <f>IF(AND(ISNUMBER($P167),$P167&lt;&gt;0),EXTRA!CL167,'Hi-Z'!X167)</f>
        <v/>
      </c>
      <c r="AF167" s="44" t="str">
        <f t="shared" si="53"/>
        <v/>
      </c>
      <c r="AH167" s="85" t="str">
        <f>IF(AND(ISNUMBER($P167),$P167&lt;&gt;0),IF(MV&lt;200,EXTRA!CN167,EXTRA!CR167),IF(MV&lt;200,'Hi-Z'!Z167,'Hi-Z'!AD167))</f>
        <v/>
      </c>
      <c r="AI167" s="84" t="str">
        <f t="shared" si="54"/>
        <v/>
      </c>
      <c r="AJ167" s="322" t="str">
        <f>IF(AND(ISNUMBER($P167),$P167&lt;&gt;0),IF(MV&lt;200,EXTRA!CP167,EXTRA!CT167),IF(MV&lt;200,'Hi-Z'!AB167,'Hi-Z'!AF167))</f>
        <v/>
      </c>
      <c r="AK167" s="106" t="str">
        <f t="shared" si="55"/>
        <v/>
      </c>
      <c r="AM167" s="313" t="str">
        <f>IF(AND(ISNUMBER($P167),$P167&lt;&gt;0),EXTRA!DR167,'Hi-Z'!AZ167)</f>
        <v/>
      </c>
      <c r="AN167" s="290" t="str">
        <f t="shared" si="56"/>
        <v/>
      </c>
      <c r="AO167" s="315" t="str">
        <f>IF(AND(ISNUMBER($P167),$P167&lt;&gt;0),EXTRA!DT167,'Hi-Z'!BB167)</f>
        <v/>
      </c>
      <c r="AP167" s="292" t="str">
        <f t="shared" si="57"/>
        <v/>
      </c>
      <c r="AR167" s="330" t="str">
        <f>IF(AND(ISNUMBER($P167),$P167&lt;&gt;0),EXTRA!CZ167,'Hi-Z'!AH167)</f>
        <v/>
      </c>
      <c r="AT167" s="335" t="str">
        <f>IF(AND(ISNUMBER(AV167),AV167&lt;&gt;0),"",IF(AND(ISNUMBER($P167),$P167&lt;&gt;0),'Hi-Z-INPUT'!$K$7*'Hi-Z-INPUT'!$K$11,'Hi-Z'!AJ167))</f>
        <v/>
      </c>
      <c r="AU167" s="172"/>
      <c r="AV167" s="163"/>
      <c r="AW167" s="343"/>
      <c r="AY167" s="333" t="str">
        <f>IF(AND(ISNUMBER($P167),$P167&lt;&gt;0),EXTRA!DX167,'Hi-Z'!BF167)</f>
        <v/>
      </c>
      <c r="AZ167" s="334" t="str">
        <f t="shared" si="58"/>
        <v/>
      </c>
      <c r="BB167" s="332" t="str">
        <f>IF(AND(ISNUMBER($P167),$P167&lt;&gt;0),EXTRA!DO167,'Hi-Z'!AW167)</f>
        <v/>
      </c>
      <c r="BC167" s="347" t="str">
        <f t="shared" si="59"/>
        <v/>
      </c>
      <c r="BE167" s="348" t="str">
        <f t="shared" si="60"/>
        <v/>
      </c>
      <c r="BF167" s="328" t="str">
        <f t="shared" si="61"/>
        <v/>
      </c>
      <c r="BI167" s="482" t="str">
        <f t="shared" si="63"/>
        <v/>
      </c>
      <c r="BJ167" s="482" t="str">
        <f t="shared" si="62"/>
        <v/>
      </c>
    </row>
    <row r="168" spans="1:62">
      <c r="A168" s="175" t="str">
        <f>MATRIX!A168</f>
        <v>Dynacord</v>
      </c>
      <c r="B168" s="175" t="str">
        <f>IF(MATRIX!B168&lt;&gt;0,MATRIX!B168,"-")</f>
        <v>DSA 8405</v>
      </c>
      <c r="D168" s="142"/>
      <c r="E168" s="314" t="str">
        <f t="shared" si="49"/>
        <v/>
      </c>
      <c r="F168" s="379"/>
      <c r="G168" s="380" t="str">
        <f>'Hi-Z'!M168</f>
        <v/>
      </c>
      <c r="H168" s="478"/>
      <c r="I168" s="385"/>
      <c r="J168" s="479"/>
      <c r="K168" s="2"/>
      <c r="L168" s="385"/>
      <c r="M168" s="2"/>
      <c r="N168" s="385"/>
      <c r="O168" s="2"/>
      <c r="P168" s="466" t="str">
        <f t="shared" si="64"/>
        <v/>
      </c>
      <c r="Q168" s="384"/>
      <c r="R168" s="466" t="str">
        <f>IF(ISNUMBER(N168), N168, IF(ISNUMBER(G168), 'Hi-Z-INPUT'!$K$19, ""))</f>
        <v/>
      </c>
      <c r="S168" s="310"/>
      <c r="U168" s="70" t="str">
        <f>IF(AND(ISNUMBER($P168),$P168&lt;&gt;0),EXTRA!CA168,'Hi-Z'!O168)</f>
        <v>-</v>
      </c>
      <c r="W168" s="327" t="str">
        <f>IF(AND(ISNUMBER($P168),$P168&lt;&gt;0),EXTRA!CC168,'Hi-Z'!Q168)</f>
        <v>-</v>
      </c>
      <c r="X168" s="328" t="str">
        <f t="shared" si="50"/>
        <v/>
      </c>
      <c r="Z168" s="66" t="str">
        <f>IF(AND(ISNUMBER($P168),$P168&lt;&gt;0),EXTRA!CH168,'Hi-Z'!T168)</f>
        <v/>
      </c>
      <c r="AA168" s="65" t="str">
        <f t="shared" si="51"/>
        <v/>
      </c>
      <c r="AB168" s="329" t="str">
        <f>IF(AND(ISNUMBER($P168),$P168&lt;&gt;0),EXTRA!CJ168,'Hi-Z'!V168)</f>
        <v/>
      </c>
      <c r="AC168" s="124" t="str">
        <f t="shared" si="52"/>
        <v/>
      </c>
      <c r="AE168" s="104" t="str">
        <f>IF(AND(ISNUMBER($P168),$P168&lt;&gt;0),EXTRA!CL168,'Hi-Z'!X168)</f>
        <v/>
      </c>
      <c r="AF168" s="44" t="str">
        <f t="shared" si="53"/>
        <v/>
      </c>
      <c r="AH168" s="85" t="str">
        <f>IF(AND(ISNUMBER($P168),$P168&lt;&gt;0),IF(MV&lt;200,EXTRA!CN168,EXTRA!CR168),IF(MV&lt;200,'Hi-Z'!Z168,'Hi-Z'!AD168))</f>
        <v/>
      </c>
      <c r="AI168" s="84" t="str">
        <f t="shared" si="54"/>
        <v/>
      </c>
      <c r="AJ168" s="322" t="str">
        <f>IF(AND(ISNUMBER($P168),$P168&lt;&gt;0),IF(MV&lt;200,EXTRA!CP168,EXTRA!CT168),IF(MV&lt;200,'Hi-Z'!AB168,'Hi-Z'!AF168))</f>
        <v/>
      </c>
      <c r="AK168" s="106" t="str">
        <f t="shared" si="55"/>
        <v/>
      </c>
      <c r="AM168" s="313" t="str">
        <f>IF(AND(ISNUMBER($P168),$P168&lt;&gt;0),EXTRA!DR168,'Hi-Z'!AZ168)</f>
        <v/>
      </c>
      <c r="AN168" s="290" t="str">
        <f t="shared" si="56"/>
        <v/>
      </c>
      <c r="AO168" s="315" t="str">
        <f>IF(AND(ISNUMBER($P168),$P168&lt;&gt;0),EXTRA!DT168,'Hi-Z'!BB168)</f>
        <v/>
      </c>
      <c r="AP168" s="292" t="str">
        <f t="shared" si="57"/>
        <v/>
      </c>
      <c r="AR168" s="330" t="str">
        <f>IF(AND(ISNUMBER($P168),$P168&lt;&gt;0),EXTRA!CZ168,'Hi-Z'!AH168)</f>
        <v/>
      </c>
      <c r="AT168" s="335" t="str">
        <f>IF(AND(ISNUMBER(AV168),AV168&lt;&gt;0),"",IF(AND(ISNUMBER($P168),$P168&lt;&gt;0),'Hi-Z-INPUT'!$K$7*'Hi-Z-INPUT'!$K$11,'Hi-Z'!AJ168))</f>
        <v/>
      </c>
      <c r="AU168" s="172"/>
      <c r="AV168" s="163"/>
      <c r="AW168" s="343"/>
      <c r="AY168" s="333" t="str">
        <f>IF(AND(ISNUMBER($P168),$P168&lt;&gt;0),EXTRA!DX168,'Hi-Z'!BF168)</f>
        <v/>
      </c>
      <c r="AZ168" s="334" t="str">
        <f t="shared" si="58"/>
        <v/>
      </c>
      <c r="BB168" s="332" t="str">
        <f>IF(AND(ISNUMBER($P168),$P168&lt;&gt;0),EXTRA!DO168,'Hi-Z'!AW168)</f>
        <v/>
      </c>
      <c r="BC168" s="347" t="str">
        <f t="shared" si="59"/>
        <v/>
      </c>
      <c r="BE168" s="348" t="str">
        <f t="shared" si="60"/>
        <v/>
      </c>
      <c r="BF168" s="328" t="str">
        <f t="shared" si="61"/>
        <v/>
      </c>
      <c r="BI168" s="482" t="str">
        <f t="shared" si="63"/>
        <v/>
      </c>
      <c r="BJ168" s="482" t="str">
        <f t="shared" si="62"/>
        <v/>
      </c>
    </row>
    <row r="169" spans="1:62">
      <c r="A169" s="175" t="str">
        <f>MATRIX!A169</f>
        <v>Dynacord</v>
      </c>
      <c r="B169" s="175" t="str">
        <f>IF(MATRIX!B169&lt;&gt;0,MATRIX!B169,"-")</f>
        <v>DSA 8410</v>
      </c>
      <c r="D169" s="142"/>
      <c r="E169" s="314" t="str">
        <f t="shared" si="49"/>
        <v/>
      </c>
      <c r="F169" s="379"/>
      <c r="G169" s="380" t="str">
        <f>'Hi-Z'!M169</f>
        <v/>
      </c>
      <c r="H169" s="478"/>
      <c r="I169" s="385"/>
      <c r="J169" s="479"/>
      <c r="K169" s="2"/>
      <c r="L169" s="385"/>
      <c r="M169" s="2"/>
      <c r="N169" s="385"/>
      <c r="O169" s="2"/>
      <c r="P169" s="466" t="str">
        <f t="shared" si="64"/>
        <v/>
      </c>
      <c r="Q169" s="384"/>
      <c r="R169" s="466" t="str">
        <f>IF(ISNUMBER(N169), N169, IF(ISNUMBER(G169), 'Hi-Z-INPUT'!$K$19, ""))</f>
        <v/>
      </c>
      <c r="S169" s="310"/>
      <c r="U169" s="70" t="str">
        <f>IF(AND(ISNUMBER($P169),$P169&lt;&gt;0),EXTRA!CA169,'Hi-Z'!O169)</f>
        <v>-</v>
      </c>
      <c r="W169" s="327" t="str">
        <f>IF(AND(ISNUMBER($P169),$P169&lt;&gt;0),EXTRA!CC169,'Hi-Z'!Q169)</f>
        <v>-</v>
      </c>
      <c r="X169" s="328" t="str">
        <f t="shared" si="50"/>
        <v/>
      </c>
      <c r="Z169" s="66" t="str">
        <f>IF(AND(ISNUMBER($P169),$P169&lt;&gt;0),EXTRA!CH169,'Hi-Z'!T169)</f>
        <v/>
      </c>
      <c r="AA169" s="65" t="str">
        <f t="shared" si="51"/>
        <v/>
      </c>
      <c r="AB169" s="329" t="str">
        <f>IF(AND(ISNUMBER($P169),$P169&lt;&gt;0),EXTRA!CJ169,'Hi-Z'!V169)</f>
        <v/>
      </c>
      <c r="AC169" s="124" t="str">
        <f t="shared" si="52"/>
        <v/>
      </c>
      <c r="AE169" s="104" t="str">
        <f>IF(AND(ISNUMBER($P169),$P169&lt;&gt;0),EXTRA!CL169,'Hi-Z'!X169)</f>
        <v/>
      </c>
      <c r="AF169" s="44" t="str">
        <f t="shared" si="53"/>
        <v/>
      </c>
      <c r="AH169" s="85" t="str">
        <f>IF(AND(ISNUMBER($P169),$P169&lt;&gt;0),IF(MV&lt;200,EXTRA!CN169,EXTRA!CR169),IF(MV&lt;200,'Hi-Z'!Z169,'Hi-Z'!AD169))</f>
        <v/>
      </c>
      <c r="AI169" s="84" t="str">
        <f t="shared" si="54"/>
        <v/>
      </c>
      <c r="AJ169" s="322" t="str">
        <f>IF(AND(ISNUMBER($P169),$P169&lt;&gt;0),IF(MV&lt;200,EXTRA!CP169,EXTRA!CT169),IF(MV&lt;200,'Hi-Z'!AB169,'Hi-Z'!AF169))</f>
        <v/>
      </c>
      <c r="AK169" s="106" t="str">
        <f t="shared" si="55"/>
        <v/>
      </c>
      <c r="AM169" s="313" t="str">
        <f>IF(AND(ISNUMBER($P169),$P169&lt;&gt;0),EXTRA!DR169,'Hi-Z'!AZ169)</f>
        <v/>
      </c>
      <c r="AN169" s="290" t="str">
        <f t="shared" si="56"/>
        <v/>
      </c>
      <c r="AO169" s="315" t="str">
        <f>IF(AND(ISNUMBER($P169),$P169&lt;&gt;0),EXTRA!DT169,'Hi-Z'!BB169)</f>
        <v/>
      </c>
      <c r="AP169" s="292" t="str">
        <f t="shared" si="57"/>
        <v/>
      </c>
      <c r="AR169" s="330" t="str">
        <f>IF(AND(ISNUMBER($P169),$P169&lt;&gt;0),EXTRA!CZ169,'Hi-Z'!AH169)</f>
        <v/>
      </c>
      <c r="AT169" s="335" t="str">
        <f>IF(AND(ISNUMBER(AV169),AV169&lt;&gt;0),"",IF(AND(ISNUMBER($P169),$P169&lt;&gt;0),'Hi-Z-INPUT'!$K$7*'Hi-Z-INPUT'!$K$11,'Hi-Z'!AJ169))</f>
        <v/>
      </c>
      <c r="AU169" s="172"/>
      <c r="AV169" s="163"/>
      <c r="AW169" s="343"/>
      <c r="AY169" s="333" t="str">
        <f>IF(AND(ISNUMBER($P169),$P169&lt;&gt;0),EXTRA!DX169,'Hi-Z'!BF169)</f>
        <v/>
      </c>
      <c r="AZ169" s="334" t="str">
        <f t="shared" si="58"/>
        <v/>
      </c>
      <c r="BB169" s="332" t="str">
        <f>IF(AND(ISNUMBER($P169),$P169&lt;&gt;0),EXTRA!DO169,'Hi-Z'!AW169)</f>
        <v/>
      </c>
      <c r="BC169" s="347" t="str">
        <f t="shared" si="59"/>
        <v/>
      </c>
      <c r="BE169" s="348" t="str">
        <f t="shared" si="60"/>
        <v/>
      </c>
      <c r="BF169" s="328" t="str">
        <f t="shared" si="61"/>
        <v/>
      </c>
      <c r="BI169" s="482" t="str">
        <f t="shared" si="63"/>
        <v/>
      </c>
      <c r="BJ169" s="482" t="str">
        <f t="shared" si="62"/>
        <v/>
      </c>
    </row>
    <row r="170" spans="1:62">
      <c r="A170" s="175" t="str">
        <f>MATRIX!A170</f>
        <v>Dynacord</v>
      </c>
      <c r="B170" s="175" t="str">
        <f>IF(MATRIX!B170&lt;&gt;0,MATRIX!B170,"-")</f>
        <v>DSA 8805</v>
      </c>
      <c r="D170" s="142"/>
      <c r="E170" s="314" t="str">
        <f t="shared" ref="E170:E224" si="65">IF(OR(ISBLANK(D170),NOT(ISNUMBER(D170))),"",ES)</f>
        <v/>
      </c>
      <c r="F170" s="379"/>
      <c r="G170" s="380" t="str">
        <f>'Hi-Z'!M170</f>
        <v/>
      </c>
      <c r="H170" s="478"/>
      <c r="I170" s="385"/>
      <c r="J170" s="479"/>
      <c r="K170" s="2"/>
      <c r="L170" s="385"/>
      <c r="M170" s="2"/>
      <c r="N170" s="385"/>
      <c r="O170" s="2"/>
      <c r="P170" s="466" t="str">
        <f t="shared" si="64"/>
        <v/>
      </c>
      <c r="Q170" s="384"/>
      <c r="R170" s="466" t="str">
        <f>IF(ISNUMBER(N170), N170, IF(ISNUMBER(G170), 'Hi-Z-INPUT'!$K$19, ""))</f>
        <v/>
      </c>
      <c r="S170" s="310"/>
      <c r="U170" s="70" t="str">
        <f>IF(AND(ISNUMBER($P170),$P170&lt;&gt;0),EXTRA!CA170,'Hi-Z'!O170)</f>
        <v>-</v>
      </c>
      <c r="W170" s="327" t="str">
        <f>IF(AND(ISNUMBER($P170),$P170&lt;&gt;0),EXTRA!CC170,'Hi-Z'!Q170)</f>
        <v>-</v>
      </c>
      <c r="X170" s="328" t="str">
        <f t="shared" ref="X170:X224" si="66">IF(ISNUMBER(W170),KP,"")</f>
        <v/>
      </c>
      <c r="Z170" s="66" t="str">
        <f>IF(AND(ISNUMBER($P170),$P170&lt;&gt;0),EXTRA!CH170,'Hi-Z'!T170)</f>
        <v/>
      </c>
      <c r="AA170" s="65" t="str">
        <f t="shared" ref="AA170:AA224" si="67">IF(ISNUMBER(Z170),"W","")</f>
        <v/>
      </c>
      <c r="AB170" s="329" t="str">
        <f>IF(AND(ISNUMBER($P170),$P170&lt;&gt;0),EXTRA!CJ170,'Hi-Z'!V170)</f>
        <v/>
      </c>
      <c r="AC170" s="124" t="str">
        <f t="shared" ref="AC170:AC224" si="68">IF(ISNUMBER(AB170),"W","")</f>
        <v/>
      </c>
      <c r="AE170" s="104" t="str">
        <f>IF(AND(ISNUMBER($P170),$P170&lt;&gt;0),EXTRA!CL170,'Hi-Z'!X170)</f>
        <v/>
      </c>
      <c r="AF170" s="44" t="str">
        <f t="shared" ref="AF170:AF224" si="69">IF(AE170="","","V")</f>
        <v/>
      </c>
      <c r="AH170" s="85" t="str">
        <f>IF(AND(ISNUMBER($P170),$P170&lt;&gt;0),IF(MV&lt;200,EXTRA!CN170,EXTRA!CR170),IF(MV&lt;200,'Hi-Z'!Z170,'Hi-Z'!AD170))</f>
        <v/>
      </c>
      <c r="AI170" s="84" t="str">
        <f t="shared" ref="AI170:AI224" si="70">IF(ISNUMBER(AH170),"A","")</f>
        <v/>
      </c>
      <c r="AJ170" s="322" t="str">
        <f>IF(AND(ISNUMBER($P170),$P170&lt;&gt;0),IF(MV&lt;200,EXTRA!CP170,EXTRA!CT170),IF(MV&lt;200,'Hi-Z'!AB170,'Hi-Z'!AF170))</f>
        <v/>
      </c>
      <c r="AK170" s="106" t="str">
        <f t="shared" ref="AK170:AK224" si="71">IF(ISNUMBER(AJ170),"A","")</f>
        <v/>
      </c>
      <c r="AM170" s="313" t="str">
        <f>IF(AND(ISNUMBER($P170),$P170&lt;&gt;0),EXTRA!DR170,'Hi-Z'!AZ170)</f>
        <v/>
      </c>
      <c r="AN170" s="290" t="str">
        <f t="shared" ref="AN170:AN224" si="72">IF(ISNUMBER(AM170),"BTU","")</f>
        <v/>
      </c>
      <c r="AO170" s="315" t="str">
        <f>IF(AND(ISNUMBER($P170),$P170&lt;&gt;0),EXTRA!DT170,'Hi-Z'!BB170)</f>
        <v/>
      </c>
      <c r="AP170" s="292" t="str">
        <f t="shared" ref="AP170:AP224" si="73">IF(ISNUMBER(AO170),"BTU","")</f>
        <v/>
      </c>
      <c r="AR170" s="330" t="str">
        <f>IF(AND(ISNUMBER($P170),$P170&lt;&gt;0),EXTRA!CZ170,'Hi-Z'!AH170)</f>
        <v/>
      </c>
      <c r="AT170" s="335" t="str">
        <f>IF(AND(ISNUMBER(AV170),AV170&lt;&gt;0),"",IF(AND(ISNUMBER($P170),$P170&lt;&gt;0),'Hi-Z-INPUT'!$K$7*'Hi-Z-INPUT'!$K$11,'Hi-Z'!AJ170))</f>
        <v/>
      </c>
      <c r="AU170" s="172"/>
      <c r="AV170" s="163"/>
      <c r="AW170" s="343"/>
      <c r="AY170" s="333" t="str">
        <f>IF(AND(ISNUMBER($P170),$P170&lt;&gt;0),EXTRA!DX170,'Hi-Z'!BF170)</f>
        <v/>
      </c>
      <c r="AZ170" s="334" t="str">
        <f t="shared" ref="AZ170:AZ224" si="74">IF(ISNUMBER(AY170),ES,"")</f>
        <v/>
      </c>
      <c r="BB170" s="332" t="str">
        <f>IF(AND(ISNUMBER($P170),$P170&lt;&gt;0),EXTRA!DO170,'Hi-Z'!AW170)</f>
        <v/>
      </c>
      <c r="BC170" s="347" t="str">
        <f t="shared" ref="BC170:BC224" si="75">IF(ISNUMBER(BB170),ES,"")</f>
        <v/>
      </c>
      <c r="BE170" s="348" t="str">
        <f t="shared" ref="BE170:BE224" si="76">IF(OR(ISNUMBER(AY170),AND(ISNUMBER(P170),P170&lt;&gt;0)),IF(ISNUMBER(AY170+BB170),AY170+BB170,"n/a"),"")</f>
        <v/>
      </c>
      <c r="BF170" s="328" t="str">
        <f t="shared" ref="BF170:BF224" si="77">IF(ISNUMBER(BE170),ES,"")</f>
        <v/>
      </c>
      <c r="BI170" s="482" t="str">
        <f t="shared" si="63"/>
        <v/>
      </c>
      <c r="BJ170" s="482" t="str">
        <f t="shared" ref="BJ170:BJ224" si="78">IF(ISNUMBER(BI170),ES,"")</f>
        <v/>
      </c>
    </row>
    <row r="171" spans="1:62">
      <c r="A171" s="493" t="str">
        <f>MATRIX!A171</f>
        <v>APEX</v>
      </c>
      <c r="B171" s="493" t="str">
        <f>IF(MATRIX!B171&lt;&gt;0,MATRIX!B171,"-")</f>
        <v>CP354</v>
      </c>
      <c r="D171" s="142"/>
      <c r="E171" s="314" t="str">
        <f t="shared" si="65"/>
        <v/>
      </c>
      <c r="F171" s="379"/>
      <c r="G171" s="380" t="str">
        <f>'Hi-Z'!M171</f>
        <v/>
      </c>
      <c r="H171" s="478"/>
      <c r="I171" s="385"/>
      <c r="J171" s="479"/>
      <c r="K171" s="2"/>
      <c r="L171" s="385"/>
      <c r="M171" s="2"/>
      <c r="N171" s="385"/>
      <c r="O171" s="2"/>
      <c r="P171" s="466" t="str">
        <f t="shared" si="64"/>
        <v/>
      </c>
      <c r="Q171" s="384"/>
      <c r="R171" s="466" t="str">
        <f>IF(ISNUMBER(N171), N171, IF(ISNUMBER(G171), 'Hi-Z-INPUT'!$K$19, ""))</f>
        <v/>
      </c>
      <c r="S171" s="310"/>
      <c r="U171" s="70" t="str">
        <f>IF(AND(ISNUMBER($P171),$P171&lt;&gt;0),EXTRA!CA171,'Hi-Z'!O171)</f>
        <v>-</v>
      </c>
      <c r="W171" s="327" t="str">
        <f>IF(AND(ISNUMBER($P171),$P171&lt;&gt;0),EXTRA!CC171,'Hi-Z'!Q171)</f>
        <v>-</v>
      </c>
      <c r="X171" s="328" t="str">
        <f t="shared" si="66"/>
        <v/>
      </c>
      <c r="Z171" s="66" t="str">
        <f>IF(AND(ISNUMBER($P171),$P171&lt;&gt;0),EXTRA!CH171,'Hi-Z'!T171)</f>
        <v/>
      </c>
      <c r="AA171" s="65" t="str">
        <f t="shared" si="67"/>
        <v/>
      </c>
      <c r="AB171" s="329" t="str">
        <f>IF(AND(ISNUMBER($P171),$P171&lt;&gt;0),EXTRA!CJ171,'Hi-Z'!V171)</f>
        <v/>
      </c>
      <c r="AC171" s="124" t="str">
        <f t="shared" si="68"/>
        <v/>
      </c>
      <c r="AE171" s="104" t="str">
        <f>IF(AND(ISNUMBER($P171),$P171&lt;&gt;0),EXTRA!CL171,'Hi-Z'!X171)</f>
        <v/>
      </c>
      <c r="AF171" s="44" t="str">
        <f t="shared" si="69"/>
        <v/>
      </c>
      <c r="AH171" s="85" t="str">
        <f>IF(AND(ISNUMBER($P171),$P171&lt;&gt;0),IF(MV&lt;200,EXTRA!CN171,EXTRA!CR171),IF(MV&lt;200,'Hi-Z'!Z171,'Hi-Z'!AD171))</f>
        <v/>
      </c>
      <c r="AI171" s="84" t="str">
        <f t="shared" si="70"/>
        <v/>
      </c>
      <c r="AJ171" s="322" t="str">
        <f>IF(AND(ISNUMBER($P171),$P171&lt;&gt;0),IF(MV&lt;200,EXTRA!CP171,EXTRA!CT171),IF(MV&lt;200,'Hi-Z'!AB171,'Hi-Z'!AF171))</f>
        <v/>
      </c>
      <c r="AK171" s="106" t="str">
        <f t="shared" si="71"/>
        <v/>
      </c>
      <c r="AM171" s="313" t="str">
        <f>IF(AND(ISNUMBER($P171),$P171&lt;&gt;0),EXTRA!DR171,'Hi-Z'!AZ171)</f>
        <v/>
      </c>
      <c r="AN171" s="290" t="str">
        <f t="shared" si="72"/>
        <v/>
      </c>
      <c r="AO171" s="315" t="str">
        <f>IF(AND(ISNUMBER($P171),$P171&lt;&gt;0),EXTRA!DT171,'Hi-Z'!BB171)</f>
        <v/>
      </c>
      <c r="AP171" s="292" t="str">
        <f t="shared" si="73"/>
        <v/>
      </c>
      <c r="AR171" s="330" t="str">
        <f>IF(AND(ISNUMBER($P171),$P171&lt;&gt;0),EXTRA!CZ171,'Hi-Z'!AH171)</f>
        <v/>
      </c>
      <c r="AT171" s="335" t="str">
        <f>IF(AND(ISNUMBER(AV171),AV171&lt;&gt;0),"",IF(AND(ISNUMBER($P171),$P171&lt;&gt;0),'Hi-Z-INPUT'!$K$7*'Hi-Z-INPUT'!$K$11,'Hi-Z'!AJ171))</f>
        <v/>
      </c>
      <c r="AU171" s="172"/>
      <c r="AV171" s="163"/>
      <c r="AW171" s="343"/>
      <c r="AY171" s="333" t="str">
        <f>IF(AND(ISNUMBER($P171),$P171&lt;&gt;0),EXTRA!DX171,'Hi-Z'!BF171)</f>
        <v/>
      </c>
      <c r="AZ171" s="334" t="str">
        <f t="shared" si="74"/>
        <v/>
      </c>
      <c r="BB171" s="332" t="str">
        <f>IF(AND(ISNUMBER($P171),$P171&lt;&gt;0),EXTRA!DO171,'Hi-Z'!AW171)</f>
        <v/>
      </c>
      <c r="BC171" s="347" t="str">
        <f t="shared" si="75"/>
        <v/>
      </c>
      <c r="BE171" s="348" t="str">
        <f t="shared" si="76"/>
        <v/>
      </c>
      <c r="BF171" s="328" t="str">
        <f t="shared" si="77"/>
        <v/>
      </c>
      <c r="BI171" s="482" t="str">
        <f t="shared" si="63"/>
        <v/>
      </c>
      <c r="BJ171" s="482" t="str">
        <f t="shared" si="78"/>
        <v/>
      </c>
    </row>
    <row r="172" spans="1:62">
      <c r="A172" s="493" t="str">
        <f>MATRIX!A172</f>
        <v>APEX</v>
      </c>
      <c r="B172" s="493" t="str">
        <f>IF(MATRIX!B172&lt;&gt;0,MATRIX!B172,"-")</f>
        <v>CP704</v>
      </c>
      <c r="D172" s="142"/>
      <c r="E172" s="314" t="str">
        <f t="shared" si="65"/>
        <v/>
      </c>
      <c r="F172" s="379"/>
      <c r="G172" s="380" t="str">
        <f>'Hi-Z'!M172</f>
        <v/>
      </c>
      <c r="H172" s="478"/>
      <c r="I172" s="385"/>
      <c r="J172" s="479"/>
      <c r="K172" s="2"/>
      <c r="L172" s="385"/>
      <c r="M172" s="2"/>
      <c r="N172" s="385"/>
      <c r="O172" s="2"/>
      <c r="P172" s="466" t="str">
        <f t="shared" si="64"/>
        <v/>
      </c>
      <c r="Q172" s="384"/>
      <c r="R172" s="466" t="str">
        <f>IF(ISNUMBER(N172), N172, IF(ISNUMBER(G172), 'Hi-Z-INPUT'!$K$19, ""))</f>
        <v/>
      </c>
      <c r="S172" s="310"/>
      <c r="U172" s="70" t="str">
        <f>IF(AND(ISNUMBER($P172),$P172&lt;&gt;0),EXTRA!CA172,'Hi-Z'!O172)</f>
        <v>-</v>
      </c>
      <c r="W172" s="327" t="str">
        <f>IF(AND(ISNUMBER($P172),$P172&lt;&gt;0),EXTRA!CC172,'Hi-Z'!Q172)</f>
        <v>-</v>
      </c>
      <c r="X172" s="328" t="str">
        <f t="shared" si="66"/>
        <v/>
      </c>
      <c r="Z172" s="66" t="str">
        <f>IF(AND(ISNUMBER($P172),$P172&lt;&gt;0),EXTRA!CH172,'Hi-Z'!T172)</f>
        <v/>
      </c>
      <c r="AA172" s="65" t="str">
        <f t="shared" si="67"/>
        <v/>
      </c>
      <c r="AB172" s="329" t="str">
        <f>IF(AND(ISNUMBER($P172),$P172&lt;&gt;0),EXTRA!CJ172,'Hi-Z'!V172)</f>
        <v/>
      </c>
      <c r="AC172" s="124" t="str">
        <f t="shared" si="68"/>
        <v/>
      </c>
      <c r="AE172" s="104" t="str">
        <f>IF(AND(ISNUMBER($P172),$P172&lt;&gt;0),EXTRA!CL172,'Hi-Z'!X172)</f>
        <v/>
      </c>
      <c r="AF172" s="44" t="str">
        <f t="shared" si="69"/>
        <v/>
      </c>
      <c r="AH172" s="85" t="str">
        <f>IF(AND(ISNUMBER($P172),$P172&lt;&gt;0),IF(MV&lt;200,EXTRA!CN172,EXTRA!CR172),IF(MV&lt;200,'Hi-Z'!Z172,'Hi-Z'!AD172))</f>
        <v/>
      </c>
      <c r="AI172" s="84" t="str">
        <f t="shared" si="70"/>
        <v/>
      </c>
      <c r="AJ172" s="322" t="str">
        <f>IF(AND(ISNUMBER($P172),$P172&lt;&gt;0),IF(MV&lt;200,EXTRA!CP172,EXTRA!CT172),IF(MV&lt;200,'Hi-Z'!AB172,'Hi-Z'!AF172))</f>
        <v/>
      </c>
      <c r="AK172" s="106" t="str">
        <f t="shared" si="71"/>
        <v/>
      </c>
      <c r="AM172" s="313" t="str">
        <f>IF(AND(ISNUMBER($P172),$P172&lt;&gt;0),EXTRA!DR172,'Hi-Z'!AZ172)</f>
        <v/>
      </c>
      <c r="AN172" s="290" t="str">
        <f t="shared" si="72"/>
        <v/>
      </c>
      <c r="AO172" s="315" t="str">
        <f>IF(AND(ISNUMBER($P172),$P172&lt;&gt;0),EXTRA!DT172,'Hi-Z'!BB172)</f>
        <v/>
      </c>
      <c r="AP172" s="292" t="str">
        <f t="shared" si="73"/>
        <v/>
      </c>
      <c r="AR172" s="330" t="str">
        <f>IF(AND(ISNUMBER($P172),$P172&lt;&gt;0),EXTRA!CZ172,'Hi-Z'!AH172)</f>
        <v/>
      </c>
      <c r="AT172" s="335" t="str">
        <f>IF(AND(ISNUMBER(AV172),AV172&lt;&gt;0),"",IF(AND(ISNUMBER($P172),$P172&lt;&gt;0),'Hi-Z-INPUT'!$K$7*'Hi-Z-INPUT'!$K$11,'Hi-Z'!AJ172))</f>
        <v/>
      </c>
      <c r="AU172" s="172"/>
      <c r="AV172" s="163"/>
      <c r="AW172" s="343"/>
      <c r="AY172" s="333" t="str">
        <f>IF(AND(ISNUMBER($P172),$P172&lt;&gt;0),EXTRA!DX172,'Hi-Z'!BF172)</f>
        <v/>
      </c>
      <c r="AZ172" s="334" t="str">
        <f t="shared" si="74"/>
        <v/>
      </c>
      <c r="BB172" s="332" t="str">
        <f>IF(AND(ISNUMBER($P172),$P172&lt;&gt;0),EXTRA!DO172,'Hi-Z'!AW172)</f>
        <v/>
      </c>
      <c r="BC172" s="347" t="str">
        <f t="shared" si="75"/>
        <v/>
      </c>
      <c r="BE172" s="348" t="str">
        <f t="shared" si="76"/>
        <v/>
      </c>
      <c r="BF172" s="328" t="str">
        <f t="shared" si="77"/>
        <v/>
      </c>
      <c r="BI172" s="482" t="str">
        <f t="shared" si="63"/>
        <v/>
      </c>
      <c r="BJ172" s="482" t="str">
        <f t="shared" si="78"/>
        <v/>
      </c>
    </row>
    <row r="173" spans="1:62">
      <c r="A173" s="493" t="str">
        <f>MATRIX!A173</f>
        <v>APEX</v>
      </c>
      <c r="B173" s="493" t="str">
        <f>IF(MATRIX!B173&lt;&gt;0,MATRIX!B173,"-")</f>
        <v>CP1504</v>
      </c>
      <c r="D173" s="142"/>
      <c r="E173" s="314" t="str">
        <f t="shared" si="65"/>
        <v/>
      </c>
      <c r="F173" s="379"/>
      <c r="G173" s="380" t="str">
        <f>'Hi-Z'!M173</f>
        <v/>
      </c>
      <c r="H173" s="478"/>
      <c r="I173" s="385"/>
      <c r="J173" s="479"/>
      <c r="K173" s="2"/>
      <c r="L173" s="385"/>
      <c r="M173" s="2"/>
      <c r="N173" s="385"/>
      <c r="O173" s="2"/>
      <c r="P173" s="466" t="str">
        <f t="shared" si="64"/>
        <v/>
      </c>
      <c r="Q173" s="384"/>
      <c r="R173" s="466" t="str">
        <f>IF(ISNUMBER(N173), N173, IF(ISNUMBER(G173), 'Hi-Z-INPUT'!$K$19, ""))</f>
        <v/>
      </c>
      <c r="S173" s="310"/>
      <c r="U173" s="70" t="str">
        <f>IF(AND(ISNUMBER($P173),$P173&lt;&gt;0),EXTRA!CA173,'Hi-Z'!O173)</f>
        <v>-</v>
      </c>
      <c r="W173" s="327" t="str">
        <f>IF(AND(ISNUMBER($P173),$P173&lt;&gt;0),EXTRA!CC173,'Hi-Z'!Q173)</f>
        <v>-</v>
      </c>
      <c r="X173" s="328" t="str">
        <f t="shared" si="66"/>
        <v/>
      </c>
      <c r="Z173" s="66" t="str">
        <f>IF(AND(ISNUMBER($P173),$P173&lt;&gt;0),EXTRA!CH173,'Hi-Z'!T173)</f>
        <v/>
      </c>
      <c r="AA173" s="65" t="str">
        <f t="shared" si="67"/>
        <v/>
      </c>
      <c r="AB173" s="329" t="str">
        <f>IF(AND(ISNUMBER($P173),$P173&lt;&gt;0),EXTRA!CJ173,'Hi-Z'!V173)</f>
        <v/>
      </c>
      <c r="AC173" s="124" t="str">
        <f t="shared" si="68"/>
        <v/>
      </c>
      <c r="AE173" s="104" t="str">
        <f>IF(AND(ISNUMBER($P173),$P173&lt;&gt;0),EXTRA!CL173,'Hi-Z'!X173)</f>
        <v/>
      </c>
      <c r="AF173" s="44" t="str">
        <f t="shared" si="69"/>
        <v/>
      </c>
      <c r="AH173" s="85" t="str">
        <f>IF(AND(ISNUMBER($P173),$P173&lt;&gt;0),IF(MV&lt;200,EXTRA!CN173,EXTRA!CR173),IF(MV&lt;200,'Hi-Z'!Z173,'Hi-Z'!AD173))</f>
        <v/>
      </c>
      <c r="AI173" s="84" t="str">
        <f t="shared" si="70"/>
        <v/>
      </c>
      <c r="AJ173" s="322" t="str">
        <f>IF(AND(ISNUMBER($P173),$P173&lt;&gt;0),IF(MV&lt;200,EXTRA!CP173,EXTRA!CT173),IF(MV&lt;200,'Hi-Z'!AB173,'Hi-Z'!AF173))</f>
        <v/>
      </c>
      <c r="AK173" s="106" t="str">
        <f t="shared" si="71"/>
        <v/>
      </c>
      <c r="AM173" s="313" t="str">
        <f>IF(AND(ISNUMBER($P173),$P173&lt;&gt;0),EXTRA!DR173,'Hi-Z'!AZ173)</f>
        <v/>
      </c>
      <c r="AN173" s="290" t="str">
        <f t="shared" si="72"/>
        <v/>
      </c>
      <c r="AO173" s="315" t="str">
        <f>IF(AND(ISNUMBER($P173),$P173&lt;&gt;0),EXTRA!DT173,'Hi-Z'!BB173)</f>
        <v/>
      </c>
      <c r="AP173" s="292" t="str">
        <f t="shared" si="73"/>
        <v/>
      </c>
      <c r="AR173" s="330" t="str">
        <f>IF(AND(ISNUMBER($P173),$P173&lt;&gt;0),EXTRA!CZ173,'Hi-Z'!AH173)</f>
        <v/>
      </c>
      <c r="AT173" s="335" t="str">
        <f>IF(AND(ISNUMBER(AV173),AV173&lt;&gt;0),"",IF(AND(ISNUMBER($P173),$P173&lt;&gt;0),'Hi-Z-INPUT'!$K$7*'Hi-Z-INPUT'!$K$11,'Hi-Z'!AJ173))</f>
        <v/>
      </c>
      <c r="AU173" s="172"/>
      <c r="AV173" s="163"/>
      <c r="AW173" s="343"/>
      <c r="AY173" s="333" t="str">
        <f>IF(AND(ISNUMBER($P173),$P173&lt;&gt;0),EXTRA!DX173,'Hi-Z'!BF173)</f>
        <v/>
      </c>
      <c r="AZ173" s="334" t="str">
        <f t="shared" si="74"/>
        <v/>
      </c>
      <c r="BB173" s="332" t="str">
        <f>IF(AND(ISNUMBER($P173),$P173&lt;&gt;0),EXTRA!DO173,'Hi-Z'!AW173)</f>
        <v/>
      </c>
      <c r="BC173" s="347" t="str">
        <f t="shared" si="75"/>
        <v/>
      </c>
      <c r="BE173" s="348" t="str">
        <f t="shared" si="76"/>
        <v/>
      </c>
      <c r="BF173" s="328" t="str">
        <f t="shared" si="77"/>
        <v/>
      </c>
      <c r="BI173" s="482" t="str">
        <f t="shared" si="63"/>
        <v/>
      </c>
      <c r="BJ173" s="482" t="str">
        <f t="shared" si="78"/>
        <v/>
      </c>
    </row>
    <row r="174" spans="1:62">
      <c r="A174" s="493" t="str">
        <f>MATRIX!A174</f>
        <v>APEX</v>
      </c>
      <c r="B174" s="493" t="str">
        <f>IF(MATRIX!B174&lt;&gt;0,MATRIX!B174,"-")</f>
        <v>CP3004</v>
      </c>
      <c r="D174" s="142"/>
      <c r="E174" s="314" t="str">
        <f t="shared" si="65"/>
        <v/>
      </c>
      <c r="F174" s="379"/>
      <c r="G174" s="380" t="str">
        <f>'Hi-Z'!M174</f>
        <v/>
      </c>
      <c r="H174" s="478"/>
      <c r="I174" s="385"/>
      <c r="J174" s="479"/>
      <c r="K174" s="2"/>
      <c r="L174" s="385"/>
      <c r="M174" s="2"/>
      <c r="N174" s="385"/>
      <c r="O174" s="2"/>
      <c r="P174" s="466" t="str">
        <f t="shared" si="64"/>
        <v/>
      </c>
      <c r="Q174" s="384"/>
      <c r="R174" s="466" t="str">
        <f>IF(ISNUMBER(N174), N174, IF(ISNUMBER(G174), 'Hi-Z-INPUT'!$K$19, ""))</f>
        <v/>
      </c>
      <c r="S174" s="310"/>
      <c r="U174" s="70" t="str">
        <f>IF(AND(ISNUMBER($P174),$P174&lt;&gt;0),EXTRA!CA174,'Hi-Z'!O174)</f>
        <v>-</v>
      </c>
      <c r="W174" s="327" t="str">
        <f>IF(AND(ISNUMBER($P174),$P174&lt;&gt;0),EXTRA!CC174,'Hi-Z'!Q174)</f>
        <v>-</v>
      </c>
      <c r="X174" s="328" t="str">
        <f t="shared" si="66"/>
        <v/>
      </c>
      <c r="Z174" s="66" t="str">
        <f>IF(AND(ISNUMBER($P174),$P174&lt;&gt;0),EXTRA!CH174,'Hi-Z'!T174)</f>
        <v/>
      </c>
      <c r="AA174" s="65" t="str">
        <f t="shared" si="67"/>
        <v/>
      </c>
      <c r="AB174" s="329" t="str">
        <f>IF(AND(ISNUMBER($P174),$P174&lt;&gt;0),EXTRA!CJ174,'Hi-Z'!V174)</f>
        <v/>
      </c>
      <c r="AC174" s="124" t="str">
        <f t="shared" si="68"/>
        <v/>
      </c>
      <c r="AE174" s="104" t="str">
        <f>IF(AND(ISNUMBER($P174),$P174&lt;&gt;0),EXTRA!CL174,'Hi-Z'!X174)</f>
        <v/>
      </c>
      <c r="AF174" s="44" t="str">
        <f t="shared" si="69"/>
        <v/>
      </c>
      <c r="AH174" s="85" t="str">
        <f>IF(AND(ISNUMBER($P174),$P174&lt;&gt;0),IF(MV&lt;200,EXTRA!CN174,EXTRA!CR174),IF(MV&lt;200,'Hi-Z'!Z174,'Hi-Z'!AD174))</f>
        <v/>
      </c>
      <c r="AI174" s="84" t="str">
        <f t="shared" si="70"/>
        <v/>
      </c>
      <c r="AJ174" s="322" t="str">
        <f>IF(AND(ISNUMBER($P174),$P174&lt;&gt;0),IF(MV&lt;200,EXTRA!CP174,EXTRA!CT174),IF(MV&lt;200,'Hi-Z'!AB174,'Hi-Z'!AF174))</f>
        <v/>
      </c>
      <c r="AK174" s="106" t="str">
        <f t="shared" si="71"/>
        <v/>
      </c>
      <c r="AM174" s="313" t="str">
        <f>IF(AND(ISNUMBER($P174),$P174&lt;&gt;0),EXTRA!DR174,'Hi-Z'!AZ174)</f>
        <v/>
      </c>
      <c r="AN174" s="290" t="str">
        <f t="shared" si="72"/>
        <v/>
      </c>
      <c r="AO174" s="315" t="str">
        <f>IF(AND(ISNUMBER($P174),$P174&lt;&gt;0),EXTRA!DT174,'Hi-Z'!BB174)</f>
        <v/>
      </c>
      <c r="AP174" s="292" t="str">
        <f t="shared" si="73"/>
        <v/>
      </c>
      <c r="AR174" s="330" t="str">
        <f>IF(AND(ISNUMBER($P174),$P174&lt;&gt;0),EXTRA!CZ174,'Hi-Z'!AH174)</f>
        <v/>
      </c>
      <c r="AT174" s="335" t="str">
        <f>IF(AND(ISNUMBER(AV174),AV174&lt;&gt;0),"",IF(AND(ISNUMBER($P174),$P174&lt;&gt;0),'Hi-Z-INPUT'!$K$7*'Hi-Z-INPUT'!$K$11,'Hi-Z'!AJ174))</f>
        <v/>
      </c>
      <c r="AU174" s="172"/>
      <c r="AV174" s="163"/>
      <c r="AW174" s="343"/>
      <c r="AY174" s="333" t="str">
        <f>IF(AND(ISNUMBER($P174),$P174&lt;&gt;0),EXTRA!DX174,'Hi-Z'!BF174)</f>
        <v/>
      </c>
      <c r="AZ174" s="334" t="str">
        <f t="shared" si="74"/>
        <v/>
      </c>
      <c r="BB174" s="332" t="str">
        <f>IF(AND(ISNUMBER($P174),$P174&lt;&gt;0),EXTRA!DO174,'Hi-Z'!AW174)</f>
        <v/>
      </c>
      <c r="BC174" s="347" t="str">
        <f t="shared" si="75"/>
        <v/>
      </c>
      <c r="BE174" s="348" t="str">
        <f t="shared" si="76"/>
        <v/>
      </c>
      <c r="BF174" s="328" t="str">
        <f t="shared" si="77"/>
        <v/>
      </c>
      <c r="BI174" s="482" t="str">
        <f t="shared" si="63"/>
        <v/>
      </c>
      <c r="BJ174" s="482" t="str">
        <f t="shared" si="78"/>
        <v/>
      </c>
    </row>
    <row r="175" spans="1:62">
      <c r="A175" s="493" t="str">
        <f>MATRIX!A175</f>
        <v>APEX</v>
      </c>
      <c r="B175" s="493" t="str">
        <f>IF(MATRIX!B175&lt;&gt;0,MATRIX!B175,"-")</f>
        <v>CP716D</v>
      </c>
      <c r="D175" s="142"/>
      <c r="E175" s="314" t="str">
        <f t="shared" si="65"/>
        <v/>
      </c>
      <c r="F175" s="379"/>
      <c r="G175" s="380" t="str">
        <f>'Hi-Z'!M175</f>
        <v/>
      </c>
      <c r="H175" s="478"/>
      <c r="I175" s="385"/>
      <c r="J175" s="479"/>
      <c r="K175" s="2"/>
      <c r="L175" s="385"/>
      <c r="M175" s="2"/>
      <c r="N175" s="385"/>
      <c r="O175" s="2"/>
      <c r="P175" s="466" t="str">
        <f t="shared" si="64"/>
        <v/>
      </c>
      <c r="Q175" s="384"/>
      <c r="R175" s="466" t="str">
        <f>IF(ISNUMBER(N175), N175, IF(ISNUMBER(G175), 'Hi-Z-INPUT'!$K$19, ""))</f>
        <v/>
      </c>
      <c r="S175" s="310"/>
      <c r="U175" s="70" t="str">
        <f>IF(AND(ISNUMBER($P175),$P175&lt;&gt;0),EXTRA!CA175,'Hi-Z'!O175)</f>
        <v>-</v>
      </c>
      <c r="W175" s="327" t="str">
        <f>IF(AND(ISNUMBER($P175),$P175&lt;&gt;0),EXTRA!CC175,'Hi-Z'!Q175)</f>
        <v>-</v>
      </c>
      <c r="X175" s="328" t="str">
        <f t="shared" si="66"/>
        <v/>
      </c>
      <c r="Z175" s="66" t="str">
        <f>IF(AND(ISNUMBER($P175),$P175&lt;&gt;0),EXTRA!CH175,'Hi-Z'!T175)</f>
        <v/>
      </c>
      <c r="AA175" s="65" t="str">
        <f t="shared" si="67"/>
        <v/>
      </c>
      <c r="AB175" s="329" t="str">
        <f>IF(AND(ISNUMBER($P175),$P175&lt;&gt;0),EXTRA!CJ175,'Hi-Z'!V175)</f>
        <v/>
      </c>
      <c r="AC175" s="124" t="str">
        <f t="shared" si="68"/>
        <v/>
      </c>
      <c r="AE175" s="104" t="str">
        <f>IF(AND(ISNUMBER($P175),$P175&lt;&gt;0),EXTRA!CL175,'Hi-Z'!X175)</f>
        <v/>
      </c>
      <c r="AF175" s="44" t="str">
        <f t="shared" si="69"/>
        <v/>
      </c>
      <c r="AH175" s="85" t="str">
        <f>IF(AND(ISNUMBER($P175),$P175&lt;&gt;0),IF(MV&lt;200,EXTRA!CN175,EXTRA!CR175),IF(MV&lt;200,'Hi-Z'!Z175,'Hi-Z'!AD175))</f>
        <v/>
      </c>
      <c r="AI175" s="84" t="str">
        <f t="shared" si="70"/>
        <v/>
      </c>
      <c r="AJ175" s="322" t="str">
        <f>IF(AND(ISNUMBER($P175),$P175&lt;&gt;0),IF(MV&lt;200,EXTRA!CP175,EXTRA!CT175),IF(MV&lt;200,'Hi-Z'!AB175,'Hi-Z'!AF175))</f>
        <v/>
      </c>
      <c r="AK175" s="106" t="str">
        <f t="shared" si="71"/>
        <v/>
      </c>
      <c r="AM175" s="313" t="str">
        <f>IF(AND(ISNUMBER($P175),$P175&lt;&gt;0),EXTRA!DR175,'Hi-Z'!AZ175)</f>
        <v/>
      </c>
      <c r="AN175" s="290" t="str">
        <f t="shared" si="72"/>
        <v/>
      </c>
      <c r="AO175" s="315" t="str">
        <f>IF(AND(ISNUMBER($P175),$P175&lt;&gt;0),EXTRA!DT175,'Hi-Z'!BB175)</f>
        <v/>
      </c>
      <c r="AP175" s="292" t="str">
        <f t="shared" si="73"/>
        <v/>
      </c>
      <c r="AR175" s="330" t="str">
        <f>IF(AND(ISNUMBER($P175),$P175&lt;&gt;0),EXTRA!CZ175,'Hi-Z'!AH175)</f>
        <v/>
      </c>
      <c r="AT175" s="335" t="str">
        <f>IF(AND(ISNUMBER(AV175),AV175&lt;&gt;0),"",IF(AND(ISNUMBER($P175),$P175&lt;&gt;0),'Hi-Z-INPUT'!$K$7*'Hi-Z-INPUT'!$K$11,'Hi-Z'!AJ175))</f>
        <v/>
      </c>
      <c r="AU175" s="172"/>
      <c r="AV175" s="163"/>
      <c r="AW175" s="343"/>
      <c r="AY175" s="333" t="str">
        <f>IF(AND(ISNUMBER($P175),$P175&lt;&gt;0),EXTRA!DX175,'Hi-Z'!BF175)</f>
        <v/>
      </c>
      <c r="AZ175" s="334" t="str">
        <f t="shared" si="74"/>
        <v/>
      </c>
      <c r="BB175" s="332" t="str">
        <f>IF(AND(ISNUMBER($P175),$P175&lt;&gt;0),EXTRA!DO175,'Hi-Z'!AW175)</f>
        <v/>
      </c>
      <c r="BC175" s="347" t="str">
        <f t="shared" si="75"/>
        <v/>
      </c>
      <c r="BE175" s="348" t="str">
        <f t="shared" si="76"/>
        <v/>
      </c>
      <c r="BF175" s="328" t="str">
        <f t="shared" si="77"/>
        <v/>
      </c>
      <c r="BI175" s="482" t="str">
        <f t="shared" si="63"/>
        <v/>
      </c>
      <c r="BJ175" s="482" t="str">
        <f t="shared" si="78"/>
        <v/>
      </c>
    </row>
    <row r="176" spans="1:62">
      <c r="A176" s="789" t="str">
        <f>MATRIX!A176</f>
        <v>LEA</v>
      </c>
      <c r="B176" s="789" t="str">
        <f>IF(MATRIX!B176&lt;&gt;0,MATRIX!B176,"-")</f>
        <v>702/702D</v>
      </c>
      <c r="D176" s="142"/>
      <c r="E176" s="314" t="str">
        <f t="shared" si="65"/>
        <v/>
      </c>
      <c r="F176" s="379"/>
      <c r="G176" s="380" t="str">
        <f>'Hi-Z'!M176</f>
        <v/>
      </c>
      <c r="H176" s="478"/>
      <c r="I176" s="385"/>
      <c r="J176" s="479"/>
      <c r="K176" s="2"/>
      <c r="L176" s="385"/>
      <c r="M176" s="2"/>
      <c r="N176" s="385"/>
      <c r="O176" s="2"/>
      <c r="P176" s="466" t="str">
        <f t="shared" si="64"/>
        <v/>
      </c>
      <c r="Q176" s="384"/>
      <c r="R176" s="466" t="str">
        <f>IF(ISNUMBER(N176), N176, IF(ISNUMBER(G176), 'Hi-Z-INPUT'!$K$19, ""))</f>
        <v/>
      </c>
      <c r="S176" s="310"/>
      <c r="U176" s="70" t="str">
        <f>IF(AND(ISNUMBER($P176),$P176&lt;&gt;0),EXTRA!CA176,'Hi-Z'!O176)</f>
        <v>-</v>
      </c>
      <c r="W176" s="327" t="str">
        <f>IF(AND(ISNUMBER($P176),$P176&lt;&gt;0),EXTRA!CC176,'Hi-Z'!Q176)</f>
        <v>-</v>
      </c>
      <c r="X176" s="328" t="str">
        <f t="shared" si="66"/>
        <v/>
      </c>
      <c r="Z176" s="66" t="str">
        <f>IF(AND(ISNUMBER($P176),$P176&lt;&gt;0),EXTRA!CH176,'Hi-Z'!T176)</f>
        <v/>
      </c>
      <c r="AA176" s="65" t="str">
        <f t="shared" si="67"/>
        <v/>
      </c>
      <c r="AB176" s="329" t="str">
        <f>IF(AND(ISNUMBER($P176),$P176&lt;&gt;0),EXTRA!CJ176,'Hi-Z'!V176)</f>
        <v/>
      </c>
      <c r="AC176" s="124" t="str">
        <f t="shared" si="68"/>
        <v/>
      </c>
      <c r="AE176" s="104" t="str">
        <f>IF(AND(ISNUMBER($P176),$P176&lt;&gt;0),EXTRA!CL176,'Hi-Z'!X176)</f>
        <v/>
      </c>
      <c r="AF176" s="44" t="str">
        <f t="shared" si="69"/>
        <v/>
      </c>
      <c r="AH176" s="85" t="str">
        <f>IF(AND(ISNUMBER($P176),$P176&lt;&gt;0),IF(MV&lt;200,EXTRA!CN176,EXTRA!CR176),IF(MV&lt;200,'Hi-Z'!Z176,'Hi-Z'!AD176))</f>
        <v/>
      </c>
      <c r="AI176" s="84" t="str">
        <f t="shared" si="70"/>
        <v/>
      </c>
      <c r="AJ176" s="322" t="str">
        <f>IF(AND(ISNUMBER($P176),$P176&lt;&gt;0),IF(MV&lt;200,EXTRA!CP176,EXTRA!CT176),IF(MV&lt;200,'Hi-Z'!AB176,'Hi-Z'!AF176))</f>
        <v/>
      </c>
      <c r="AK176" s="106" t="str">
        <f t="shared" si="71"/>
        <v/>
      </c>
      <c r="AM176" s="313" t="str">
        <f>IF(AND(ISNUMBER($P176),$P176&lt;&gt;0),EXTRA!DR176,'Hi-Z'!AZ176)</f>
        <v/>
      </c>
      <c r="AN176" s="290" t="str">
        <f t="shared" si="72"/>
        <v/>
      </c>
      <c r="AO176" s="315" t="str">
        <f>IF(AND(ISNUMBER($P176),$P176&lt;&gt;0),EXTRA!DT176,'Hi-Z'!BB176)</f>
        <v/>
      </c>
      <c r="AP176" s="292" t="str">
        <f t="shared" si="73"/>
        <v/>
      </c>
      <c r="AR176" s="330" t="str">
        <f>IF(AND(ISNUMBER($P176),$P176&lt;&gt;0),EXTRA!CZ176,'Hi-Z'!AH176)</f>
        <v/>
      </c>
      <c r="AT176" s="335" t="str">
        <f>IF(AND(ISNUMBER(AV176),AV176&lt;&gt;0),"",IF(AND(ISNUMBER($P176),$P176&lt;&gt;0),'Hi-Z-INPUT'!$K$7*'Hi-Z-INPUT'!$K$11,'Hi-Z'!AJ176))</f>
        <v/>
      </c>
      <c r="AU176" s="172"/>
      <c r="AV176" s="163"/>
      <c r="AW176" s="343"/>
      <c r="AY176" s="333" t="str">
        <f>IF(AND(ISNUMBER($P176),$P176&lt;&gt;0),EXTRA!DX176,'Hi-Z'!BF176)</f>
        <v/>
      </c>
      <c r="AZ176" s="334" t="str">
        <f t="shared" si="74"/>
        <v/>
      </c>
      <c r="BB176" s="332" t="str">
        <f>IF(AND(ISNUMBER($P176),$P176&lt;&gt;0),EXTRA!DO176,'Hi-Z'!AW176)</f>
        <v/>
      </c>
      <c r="BC176" s="347" t="str">
        <f t="shared" si="75"/>
        <v/>
      </c>
      <c r="BE176" s="348" t="str">
        <f t="shared" si="76"/>
        <v/>
      </c>
      <c r="BF176" s="328" t="str">
        <f t="shared" si="77"/>
        <v/>
      </c>
      <c r="BI176" s="482" t="str">
        <f t="shared" si="63"/>
        <v/>
      </c>
      <c r="BJ176" s="482" t="str">
        <f t="shared" si="78"/>
        <v/>
      </c>
    </row>
    <row r="177" spans="1:62">
      <c r="A177" s="789" t="str">
        <f>MATRIX!A177</f>
        <v>LEA</v>
      </c>
      <c r="B177" s="789" t="str">
        <f>IF(MATRIX!B177&lt;&gt;0,MATRIX!B177,"-")</f>
        <v>704/704D</v>
      </c>
      <c r="D177" s="142"/>
      <c r="E177" s="314" t="str">
        <f t="shared" si="65"/>
        <v/>
      </c>
      <c r="F177" s="379"/>
      <c r="G177" s="380" t="str">
        <f>'Hi-Z'!M177</f>
        <v/>
      </c>
      <c r="H177" s="478"/>
      <c r="I177" s="385"/>
      <c r="J177" s="479"/>
      <c r="K177" s="2"/>
      <c r="L177" s="385"/>
      <c r="M177" s="2"/>
      <c r="N177" s="385"/>
      <c r="O177" s="2"/>
      <c r="P177" s="466" t="str">
        <f t="shared" si="64"/>
        <v/>
      </c>
      <c r="Q177" s="384"/>
      <c r="R177" s="466" t="str">
        <f>IF(ISNUMBER(N177), N177, IF(ISNUMBER(G177), 'Hi-Z-INPUT'!$K$19, ""))</f>
        <v/>
      </c>
      <c r="S177" s="310"/>
      <c r="U177" s="70" t="str">
        <f>IF(AND(ISNUMBER($P177),$P177&lt;&gt;0),EXTRA!CA177,'Hi-Z'!O177)</f>
        <v>-</v>
      </c>
      <c r="W177" s="327" t="str">
        <f>IF(AND(ISNUMBER($P177),$P177&lt;&gt;0),EXTRA!CC177,'Hi-Z'!Q177)</f>
        <v>-</v>
      </c>
      <c r="X177" s="328" t="str">
        <f t="shared" si="66"/>
        <v/>
      </c>
      <c r="Z177" s="66" t="str">
        <f>IF(AND(ISNUMBER($P177),$P177&lt;&gt;0),EXTRA!CH177,'Hi-Z'!T177)</f>
        <v/>
      </c>
      <c r="AA177" s="65" t="str">
        <f t="shared" si="67"/>
        <v/>
      </c>
      <c r="AB177" s="329" t="str">
        <f>IF(AND(ISNUMBER($P177),$P177&lt;&gt;0),EXTRA!CJ177,'Hi-Z'!V177)</f>
        <v/>
      </c>
      <c r="AC177" s="124" t="str">
        <f t="shared" si="68"/>
        <v/>
      </c>
      <c r="AE177" s="104" t="str">
        <f>IF(AND(ISNUMBER($P177),$P177&lt;&gt;0),EXTRA!CL177,'Hi-Z'!X177)</f>
        <v/>
      </c>
      <c r="AF177" s="44" t="str">
        <f t="shared" si="69"/>
        <v/>
      </c>
      <c r="AH177" s="85" t="str">
        <f>IF(AND(ISNUMBER($P177),$P177&lt;&gt;0),IF(MV&lt;200,EXTRA!CN177,EXTRA!CR177),IF(MV&lt;200,'Hi-Z'!Z177,'Hi-Z'!AD177))</f>
        <v/>
      </c>
      <c r="AI177" s="84" t="str">
        <f t="shared" si="70"/>
        <v/>
      </c>
      <c r="AJ177" s="322" t="str">
        <f>IF(AND(ISNUMBER($P177),$P177&lt;&gt;0),IF(MV&lt;200,EXTRA!CP177,EXTRA!CT177),IF(MV&lt;200,'Hi-Z'!AB177,'Hi-Z'!AF177))</f>
        <v/>
      </c>
      <c r="AK177" s="106" t="str">
        <f t="shared" si="71"/>
        <v/>
      </c>
      <c r="AM177" s="313" t="str">
        <f>IF(AND(ISNUMBER($P177),$P177&lt;&gt;0),EXTRA!DR177,'Hi-Z'!AZ177)</f>
        <v/>
      </c>
      <c r="AN177" s="290" t="str">
        <f t="shared" si="72"/>
        <v/>
      </c>
      <c r="AO177" s="315" t="str">
        <f>IF(AND(ISNUMBER($P177),$P177&lt;&gt;0),EXTRA!DT177,'Hi-Z'!BB177)</f>
        <v/>
      </c>
      <c r="AP177" s="292" t="str">
        <f t="shared" si="73"/>
        <v/>
      </c>
      <c r="AR177" s="330" t="str">
        <f>IF(AND(ISNUMBER($P177),$P177&lt;&gt;0),EXTRA!CZ177,'Hi-Z'!AH177)</f>
        <v/>
      </c>
      <c r="AT177" s="335" t="str">
        <f>IF(AND(ISNUMBER(AV177),AV177&lt;&gt;0),"",IF(AND(ISNUMBER($P177),$P177&lt;&gt;0),'Hi-Z-INPUT'!$K$7*'Hi-Z-INPUT'!$K$11,'Hi-Z'!AJ177))</f>
        <v/>
      </c>
      <c r="AU177" s="172"/>
      <c r="AV177" s="163"/>
      <c r="AW177" s="343"/>
      <c r="AY177" s="333" t="str">
        <f>IF(AND(ISNUMBER($P177),$P177&lt;&gt;0),EXTRA!DX177,'Hi-Z'!BF177)</f>
        <v/>
      </c>
      <c r="AZ177" s="334" t="str">
        <f t="shared" si="74"/>
        <v/>
      </c>
      <c r="BB177" s="332" t="str">
        <f>IF(AND(ISNUMBER($P177),$P177&lt;&gt;0),EXTRA!DO177,'Hi-Z'!AW177)</f>
        <v/>
      </c>
      <c r="BC177" s="347" t="str">
        <f t="shared" si="75"/>
        <v/>
      </c>
      <c r="BE177" s="348" t="str">
        <f t="shared" si="76"/>
        <v/>
      </c>
      <c r="BF177" s="328" t="str">
        <f t="shared" si="77"/>
        <v/>
      </c>
      <c r="BI177" s="482" t="str">
        <f t="shared" si="63"/>
        <v/>
      </c>
      <c r="BJ177" s="482" t="str">
        <f t="shared" si="78"/>
        <v/>
      </c>
    </row>
    <row r="178" spans="1:62">
      <c r="A178" s="789" t="str">
        <f>MATRIX!A178</f>
        <v>LEA</v>
      </c>
      <c r="B178" s="789" t="str">
        <f>IF(MATRIX!B178&lt;&gt;0,MATRIX!B178,"-")</f>
        <v>352/352D</v>
      </c>
      <c r="D178" s="142"/>
      <c r="E178" s="314" t="str">
        <f t="shared" si="65"/>
        <v/>
      </c>
      <c r="F178" s="379"/>
      <c r="G178" s="380" t="str">
        <f>'Hi-Z'!M178</f>
        <v/>
      </c>
      <c r="H178" s="478"/>
      <c r="I178" s="385"/>
      <c r="J178" s="479"/>
      <c r="K178" s="2"/>
      <c r="L178" s="385"/>
      <c r="M178" s="2"/>
      <c r="N178" s="385"/>
      <c r="O178" s="2"/>
      <c r="P178" s="466" t="str">
        <f t="shared" si="64"/>
        <v/>
      </c>
      <c r="Q178" s="384"/>
      <c r="R178" s="466" t="str">
        <f>IF(ISNUMBER(N178), N178, IF(ISNUMBER(G178), 'Hi-Z-INPUT'!$K$19, ""))</f>
        <v/>
      </c>
      <c r="S178" s="310"/>
      <c r="U178" s="70" t="str">
        <f>IF(AND(ISNUMBER($P178),$P178&lt;&gt;0),EXTRA!CA178,'Hi-Z'!O178)</f>
        <v>-</v>
      </c>
      <c r="W178" s="327" t="str">
        <f>IF(AND(ISNUMBER($P178),$P178&lt;&gt;0),EXTRA!CC178,'Hi-Z'!Q178)</f>
        <v>-</v>
      </c>
      <c r="X178" s="328" t="str">
        <f t="shared" si="66"/>
        <v/>
      </c>
      <c r="Z178" s="66" t="str">
        <f>IF(AND(ISNUMBER($P178),$P178&lt;&gt;0),EXTRA!CH178,'Hi-Z'!T178)</f>
        <v/>
      </c>
      <c r="AA178" s="65" t="str">
        <f t="shared" si="67"/>
        <v/>
      </c>
      <c r="AB178" s="329" t="str">
        <f>IF(AND(ISNUMBER($P178),$P178&lt;&gt;0),EXTRA!CJ178,'Hi-Z'!V178)</f>
        <v/>
      </c>
      <c r="AC178" s="124" t="str">
        <f t="shared" si="68"/>
        <v/>
      </c>
      <c r="AE178" s="104" t="str">
        <f>IF(AND(ISNUMBER($P178),$P178&lt;&gt;0),EXTRA!CL178,'Hi-Z'!X178)</f>
        <v/>
      </c>
      <c r="AF178" s="44" t="str">
        <f t="shared" si="69"/>
        <v/>
      </c>
      <c r="AH178" s="85" t="str">
        <f>IF(AND(ISNUMBER($P178),$P178&lt;&gt;0),IF(MV&lt;200,EXTRA!CN178,EXTRA!CR178),IF(MV&lt;200,'Hi-Z'!Z178,'Hi-Z'!AD178))</f>
        <v/>
      </c>
      <c r="AI178" s="84" t="str">
        <f t="shared" si="70"/>
        <v/>
      </c>
      <c r="AJ178" s="322" t="str">
        <f>IF(AND(ISNUMBER($P178),$P178&lt;&gt;0),IF(MV&lt;200,EXTRA!CP178,EXTRA!CT178),IF(MV&lt;200,'Hi-Z'!AB178,'Hi-Z'!AF178))</f>
        <v/>
      </c>
      <c r="AK178" s="106" t="str">
        <f t="shared" si="71"/>
        <v/>
      </c>
      <c r="AM178" s="313" t="str">
        <f>IF(AND(ISNUMBER($P178),$P178&lt;&gt;0),EXTRA!DR178,'Hi-Z'!AZ178)</f>
        <v/>
      </c>
      <c r="AN178" s="290" t="str">
        <f t="shared" si="72"/>
        <v/>
      </c>
      <c r="AO178" s="315" t="str">
        <f>IF(AND(ISNUMBER($P178),$P178&lt;&gt;0),EXTRA!DT178,'Hi-Z'!BB178)</f>
        <v/>
      </c>
      <c r="AP178" s="292" t="str">
        <f t="shared" si="73"/>
        <v/>
      </c>
      <c r="AR178" s="330" t="str">
        <f>IF(AND(ISNUMBER($P178),$P178&lt;&gt;0),EXTRA!CZ178,'Hi-Z'!AH178)</f>
        <v/>
      </c>
      <c r="AT178" s="335" t="str">
        <f>IF(AND(ISNUMBER(AV178),AV178&lt;&gt;0),"",IF(AND(ISNUMBER($P178),$P178&lt;&gt;0),'Hi-Z-INPUT'!$K$7*'Hi-Z-INPUT'!$K$11,'Hi-Z'!AJ178))</f>
        <v/>
      </c>
      <c r="AU178" s="172"/>
      <c r="AV178" s="163"/>
      <c r="AW178" s="343"/>
      <c r="AY178" s="333" t="str">
        <f>IF(AND(ISNUMBER($P178),$P178&lt;&gt;0),EXTRA!DX178,'Hi-Z'!BF178)</f>
        <v/>
      </c>
      <c r="AZ178" s="334" t="str">
        <f t="shared" si="74"/>
        <v/>
      </c>
      <c r="BB178" s="332" t="str">
        <f>IF(AND(ISNUMBER($P178),$P178&lt;&gt;0),EXTRA!DO178,'Hi-Z'!AW178)</f>
        <v/>
      </c>
      <c r="BC178" s="347" t="str">
        <f t="shared" si="75"/>
        <v/>
      </c>
      <c r="BE178" s="348" t="str">
        <f t="shared" si="76"/>
        <v/>
      </c>
      <c r="BF178" s="328" t="str">
        <f t="shared" si="77"/>
        <v/>
      </c>
      <c r="BI178" s="482" t="str">
        <f t="shared" si="63"/>
        <v/>
      </c>
      <c r="BJ178" s="482" t="str">
        <f t="shared" si="78"/>
        <v/>
      </c>
    </row>
    <row r="179" spans="1:62">
      <c r="A179" s="789" t="str">
        <f>MATRIX!A179</f>
        <v>LEA</v>
      </c>
      <c r="B179" s="789" t="str">
        <f>IF(MATRIX!B179&lt;&gt;0,MATRIX!B179,"-")</f>
        <v>354/354D</v>
      </c>
      <c r="D179" s="142"/>
      <c r="E179" s="314" t="str">
        <f t="shared" si="65"/>
        <v/>
      </c>
      <c r="F179" s="379"/>
      <c r="G179" s="380" t="str">
        <f>'Hi-Z'!M179</f>
        <v/>
      </c>
      <c r="H179" s="478"/>
      <c r="I179" s="385"/>
      <c r="J179" s="479"/>
      <c r="K179" s="2"/>
      <c r="L179" s="385"/>
      <c r="M179" s="2"/>
      <c r="N179" s="385"/>
      <c r="O179" s="2"/>
      <c r="P179" s="466" t="str">
        <f t="shared" si="64"/>
        <v/>
      </c>
      <c r="Q179" s="384"/>
      <c r="R179" s="466" t="str">
        <f>IF(ISNUMBER(N179), N179, IF(ISNUMBER(G179), 'Hi-Z-INPUT'!$K$19, ""))</f>
        <v/>
      </c>
      <c r="S179" s="310"/>
      <c r="U179" s="70" t="str">
        <f>IF(AND(ISNUMBER($P179),$P179&lt;&gt;0),EXTRA!CA179,'Hi-Z'!O179)</f>
        <v>-</v>
      </c>
      <c r="W179" s="327" t="str">
        <f>IF(AND(ISNUMBER($P179),$P179&lt;&gt;0),EXTRA!CC179,'Hi-Z'!Q179)</f>
        <v>-</v>
      </c>
      <c r="X179" s="328" t="str">
        <f t="shared" si="66"/>
        <v/>
      </c>
      <c r="Z179" s="66" t="str">
        <f>IF(AND(ISNUMBER($P179),$P179&lt;&gt;0),EXTRA!CH179,'Hi-Z'!T179)</f>
        <v/>
      </c>
      <c r="AA179" s="65" t="str">
        <f t="shared" si="67"/>
        <v/>
      </c>
      <c r="AB179" s="329" t="str">
        <f>IF(AND(ISNUMBER($P179),$P179&lt;&gt;0),EXTRA!CJ179,'Hi-Z'!V179)</f>
        <v/>
      </c>
      <c r="AC179" s="124" t="str">
        <f t="shared" si="68"/>
        <v/>
      </c>
      <c r="AE179" s="104" t="str">
        <f>IF(AND(ISNUMBER($P179),$P179&lt;&gt;0),EXTRA!CL179,'Hi-Z'!X179)</f>
        <v/>
      </c>
      <c r="AF179" s="44" t="str">
        <f t="shared" si="69"/>
        <v/>
      </c>
      <c r="AH179" s="85" t="str">
        <f>IF(AND(ISNUMBER($P179),$P179&lt;&gt;0),IF(MV&lt;200,EXTRA!CN179,EXTRA!CR179),IF(MV&lt;200,'Hi-Z'!Z179,'Hi-Z'!AD179))</f>
        <v/>
      </c>
      <c r="AI179" s="84" t="str">
        <f t="shared" si="70"/>
        <v/>
      </c>
      <c r="AJ179" s="322" t="str">
        <f>IF(AND(ISNUMBER($P179),$P179&lt;&gt;0),IF(MV&lt;200,EXTRA!CP179,EXTRA!CT179),IF(MV&lt;200,'Hi-Z'!AB179,'Hi-Z'!AF179))</f>
        <v/>
      </c>
      <c r="AK179" s="106" t="str">
        <f t="shared" si="71"/>
        <v/>
      </c>
      <c r="AM179" s="313" t="str">
        <f>IF(AND(ISNUMBER($P179),$P179&lt;&gt;0),EXTRA!DR179,'Hi-Z'!AZ179)</f>
        <v/>
      </c>
      <c r="AN179" s="290" t="str">
        <f t="shared" si="72"/>
        <v/>
      </c>
      <c r="AO179" s="315" t="str">
        <f>IF(AND(ISNUMBER($P179),$P179&lt;&gt;0),EXTRA!DT179,'Hi-Z'!BB179)</f>
        <v/>
      </c>
      <c r="AP179" s="292" t="str">
        <f t="shared" si="73"/>
        <v/>
      </c>
      <c r="AR179" s="330" t="str">
        <f>IF(AND(ISNUMBER($P179),$P179&lt;&gt;0),EXTRA!CZ179,'Hi-Z'!AH179)</f>
        <v/>
      </c>
      <c r="AT179" s="335" t="str">
        <f>IF(AND(ISNUMBER(AV179),AV179&lt;&gt;0),"",IF(AND(ISNUMBER($P179),$P179&lt;&gt;0),'Hi-Z-INPUT'!$K$7*'Hi-Z-INPUT'!$K$11,'Hi-Z'!AJ179))</f>
        <v/>
      </c>
      <c r="AU179" s="172"/>
      <c r="AV179" s="163"/>
      <c r="AW179" s="343"/>
      <c r="AY179" s="333" t="str">
        <f>IF(AND(ISNUMBER($P179),$P179&lt;&gt;0),EXTRA!DX179,'Hi-Z'!BF179)</f>
        <v/>
      </c>
      <c r="AZ179" s="334" t="str">
        <f t="shared" si="74"/>
        <v/>
      </c>
      <c r="BB179" s="332" t="str">
        <f>IF(AND(ISNUMBER($P179),$P179&lt;&gt;0),EXTRA!DO179,'Hi-Z'!AW179)</f>
        <v/>
      </c>
      <c r="BC179" s="347" t="str">
        <f t="shared" si="75"/>
        <v/>
      </c>
      <c r="BE179" s="348" t="str">
        <f t="shared" si="76"/>
        <v/>
      </c>
      <c r="BF179" s="328" t="str">
        <f t="shared" si="77"/>
        <v/>
      </c>
      <c r="BI179" s="482" t="str">
        <f t="shared" si="63"/>
        <v/>
      </c>
      <c r="BJ179" s="482" t="str">
        <f t="shared" si="78"/>
        <v/>
      </c>
    </row>
    <row r="180" spans="1:62">
      <c r="A180" s="789" t="str">
        <f>MATRIX!A180</f>
        <v>LEA</v>
      </c>
      <c r="B180" s="789" t="str">
        <f>IF(MATRIX!B180&lt;&gt;0,MATRIX!B180,"-")</f>
        <v>164/164D</v>
      </c>
      <c r="D180" s="142"/>
      <c r="E180" s="314" t="str">
        <f t="shared" si="65"/>
        <v/>
      </c>
      <c r="F180" s="379"/>
      <c r="G180" s="380" t="str">
        <f>'Hi-Z'!M180</f>
        <v/>
      </c>
      <c r="H180" s="478"/>
      <c r="I180" s="385"/>
      <c r="J180" s="479"/>
      <c r="K180" s="2"/>
      <c r="L180" s="385"/>
      <c r="M180" s="2"/>
      <c r="N180" s="385"/>
      <c r="O180" s="2"/>
      <c r="P180" s="466" t="str">
        <f t="shared" si="64"/>
        <v/>
      </c>
      <c r="Q180" s="384"/>
      <c r="R180" s="466" t="str">
        <f>IF(ISNUMBER(N180), N180, IF(ISNUMBER(G180), 'Hi-Z-INPUT'!$K$19, ""))</f>
        <v/>
      </c>
      <c r="S180" s="310"/>
      <c r="U180" s="70" t="str">
        <f>IF(AND(ISNUMBER($P180),$P180&lt;&gt;0),EXTRA!CA180,'Hi-Z'!O180)</f>
        <v>-</v>
      </c>
      <c r="W180" s="327" t="str">
        <f>IF(AND(ISNUMBER($P180),$P180&lt;&gt;0),EXTRA!CC180,'Hi-Z'!Q180)</f>
        <v>-</v>
      </c>
      <c r="X180" s="328" t="str">
        <f t="shared" si="66"/>
        <v/>
      </c>
      <c r="Z180" s="66" t="str">
        <f>IF(AND(ISNUMBER($P180),$P180&lt;&gt;0),EXTRA!CH180,'Hi-Z'!T180)</f>
        <v/>
      </c>
      <c r="AA180" s="65" t="str">
        <f t="shared" si="67"/>
        <v/>
      </c>
      <c r="AB180" s="329" t="str">
        <f>IF(AND(ISNUMBER($P180),$P180&lt;&gt;0),EXTRA!CJ180,'Hi-Z'!V180)</f>
        <v/>
      </c>
      <c r="AC180" s="124" t="str">
        <f t="shared" si="68"/>
        <v/>
      </c>
      <c r="AE180" s="104" t="str">
        <f>IF(AND(ISNUMBER($P180),$P180&lt;&gt;0),EXTRA!CL180,'Hi-Z'!X180)</f>
        <v/>
      </c>
      <c r="AF180" s="44" t="str">
        <f t="shared" si="69"/>
        <v/>
      </c>
      <c r="AH180" s="85" t="str">
        <f>IF(AND(ISNUMBER($P180),$P180&lt;&gt;0),IF(MV&lt;200,EXTRA!CN180,EXTRA!CR180),IF(MV&lt;200,'Hi-Z'!Z180,'Hi-Z'!AD180))</f>
        <v/>
      </c>
      <c r="AI180" s="84" t="str">
        <f t="shared" si="70"/>
        <v/>
      </c>
      <c r="AJ180" s="322" t="str">
        <f>IF(AND(ISNUMBER($P180),$P180&lt;&gt;0),IF(MV&lt;200,EXTRA!CP180,EXTRA!CT180),IF(MV&lt;200,'Hi-Z'!AB180,'Hi-Z'!AF180))</f>
        <v/>
      </c>
      <c r="AK180" s="106" t="str">
        <f t="shared" si="71"/>
        <v/>
      </c>
      <c r="AM180" s="313" t="str">
        <f>IF(AND(ISNUMBER($P180),$P180&lt;&gt;0),EXTRA!DR180,'Hi-Z'!AZ180)</f>
        <v/>
      </c>
      <c r="AN180" s="290" t="str">
        <f t="shared" si="72"/>
        <v/>
      </c>
      <c r="AO180" s="315" t="str">
        <f>IF(AND(ISNUMBER($P180),$P180&lt;&gt;0),EXTRA!DT180,'Hi-Z'!BB180)</f>
        <v/>
      </c>
      <c r="AP180" s="292" t="str">
        <f t="shared" si="73"/>
        <v/>
      </c>
      <c r="AR180" s="330" t="str">
        <f>IF(AND(ISNUMBER($P180),$P180&lt;&gt;0),EXTRA!CZ180,'Hi-Z'!AH180)</f>
        <v/>
      </c>
      <c r="AT180" s="335" t="str">
        <f>IF(AND(ISNUMBER(AV180),AV180&lt;&gt;0),"",IF(AND(ISNUMBER($P180),$P180&lt;&gt;0),'Hi-Z-INPUT'!$K$7*'Hi-Z-INPUT'!$K$11,'Hi-Z'!AJ180))</f>
        <v/>
      </c>
      <c r="AU180" s="172"/>
      <c r="AV180" s="163"/>
      <c r="AW180" s="343"/>
      <c r="AY180" s="333" t="str">
        <f>IF(AND(ISNUMBER($P180),$P180&lt;&gt;0),EXTRA!DX180,'Hi-Z'!BF180)</f>
        <v/>
      </c>
      <c r="AZ180" s="334" t="str">
        <f t="shared" si="74"/>
        <v/>
      </c>
      <c r="BB180" s="332" t="str">
        <f>IF(AND(ISNUMBER($P180),$P180&lt;&gt;0),EXTRA!DO180,'Hi-Z'!AW180)</f>
        <v/>
      </c>
      <c r="BC180" s="347" t="str">
        <f t="shared" si="75"/>
        <v/>
      </c>
      <c r="BE180" s="348" t="str">
        <f t="shared" si="76"/>
        <v/>
      </c>
      <c r="BF180" s="328" t="str">
        <f t="shared" si="77"/>
        <v/>
      </c>
      <c r="BI180" s="482" t="str">
        <f t="shared" si="63"/>
        <v/>
      </c>
      <c r="BJ180" s="482" t="str">
        <f t="shared" si="78"/>
        <v/>
      </c>
    </row>
    <row r="181" spans="1:62">
      <c r="A181" s="789" t="str">
        <f>MATRIX!A181</f>
        <v>LEA</v>
      </c>
      <c r="B181" s="789" t="str">
        <f>IF(MATRIX!B181&lt;&gt;0,MATRIX!B181,"-")</f>
        <v>168/168D</v>
      </c>
      <c r="D181" s="142"/>
      <c r="E181" s="314" t="str">
        <f t="shared" si="65"/>
        <v/>
      </c>
      <c r="F181" s="379"/>
      <c r="G181" s="380" t="str">
        <f>'Hi-Z'!M181</f>
        <v/>
      </c>
      <c r="H181" s="478"/>
      <c r="I181" s="385"/>
      <c r="J181" s="479"/>
      <c r="K181" s="2"/>
      <c r="L181" s="385"/>
      <c r="M181" s="2"/>
      <c r="N181" s="385"/>
      <c r="O181" s="2"/>
      <c r="P181" s="466" t="str">
        <f t="shared" si="64"/>
        <v/>
      </c>
      <c r="Q181" s="384"/>
      <c r="R181" s="466" t="str">
        <f>IF(ISNUMBER(N181), N181, IF(ISNUMBER(G181), 'Hi-Z-INPUT'!$K$19, ""))</f>
        <v/>
      </c>
      <c r="S181" s="310"/>
      <c r="U181" s="70" t="str">
        <f>IF(AND(ISNUMBER($P181),$P181&lt;&gt;0),EXTRA!CA181,'Hi-Z'!O181)</f>
        <v>-</v>
      </c>
      <c r="W181" s="327" t="str">
        <f>IF(AND(ISNUMBER($P181),$P181&lt;&gt;0),EXTRA!CC181,'Hi-Z'!Q181)</f>
        <v>-</v>
      </c>
      <c r="X181" s="328" t="str">
        <f t="shared" si="66"/>
        <v/>
      </c>
      <c r="Z181" s="66" t="str">
        <f>IF(AND(ISNUMBER($P181),$P181&lt;&gt;0),EXTRA!CH181,'Hi-Z'!T181)</f>
        <v/>
      </c>
      <c r="AA181" s="65" t="str">
        <f t="shared" si="67"/>
        <v/>
      </c>
      <c r="AB181" s="329" t="str">
        <f>IF(AND(ISNUMBER($P181),$P181&lt;&gt;0),EXTRA!CJ181,'Hi-Z'!V181)</f>
        <v/>
      </c>
      <c r="AC181" s="124" t="str">
        <f t="shared" si="68"/>
        <v/>
      </c>
      <c r="AE181" s="104" t="str">
        <f>IF(AND(ISNUMBER($P181),$P181&lt;&gt;0),EXTRA!CL181,'Hi-Z'!X181)</f>
        <v/>
      </c>
      <c r="AF181" s="44" t="str">
        <f t="shared" si="69"/>
        <v/>
      </c>
      <c r="AH181" s="85" t="str">
        <f>IF(AND(ISNUMBER($P181),$P181&lt;&gt;0),IF(MV&lt;200,EXTRA!CN181,EXTRA!CR181),IF(MV&lt;200,'Hi-Z'!Z181,'Hi-Z'!AD181))</f>
        <v/>
      </c>
      <c r="AI181" s="84" t="str">
        <f t="shared" si="70"/>
        <v/>
      </c>
      <c r="AJ181" s="322" t="str">
        <f>IF(AND(ISNUMBER($P181),$P181&lt;&gt;0),IF(MV&lt;200,EXTRA!CP181,EXTRA!CT181),IF(MV&lt;200,'Hi-Z'!AB181,'Hi-Z'!AF181))</f>
        <v/>
      </c>
      <c r="AK181" s="106" t="str">
        <f t="shared" si="71"/>
        <v/>
      </c>
      <c r="AM181" s="313" t="str">
        <f>IF(AND(ISNUMBER($P181),$P181&lt;&gt;0),EXTRA!DR181,'Hi-Z'!AZ181)</f>
        <v/>
      </c>
      <c r="AN181" s="290" t="str">
        <f t="shared" si="72"/>
        <v/>
      </c>
      <c r="AO181" s="315" t="str">
        <f>IF(AND(ISNUMBER($P181),$P181&lt;&gt;0),EXTRA!DT181,'Hi-Z'!BB181)</f>
        <v/>
      </c>
      <c r="AP181" s="292" t="str">
        <f t="shared" si="73"/>
        <v/>
      </c>
      <c r="AR181" s="330" t="str">
        <f>IF(AND(ISNUMBER($P181),$P181&lt;&gt;0),EXTRA!CZ181,'Hi-Z'!AH181)</f>
        <v/>
      </c>
      <c r="AT181" s="335" t="str">
        <f>IF(AND(ISNUMBER(AV181),AV181&lt;&gt;0),"",IF(AND(ISNUMBER($P181),$P181&lt;&gt;0),'Hi-Z-INPUT'!$K$7*'Hi-Z-INPUT'!$K$11,'Hi-Z'!AJ181))</f>
        <v/>
      </c>
      <c r="AU181" s="172"/>
      <c r="AV181" s="163"/>
      <c r="AW181" s="343"/>
      <c r="AY181" s="333" t="str">
        <f>IF(AND(ISNUMBER($P181),$P181&lt;&gt;0),EXTRA!DX181,'Hi-Z'!BF181)</f>
        <v/>
      </c>
      <c r="AZ181" s="334" t="str">
        <f t="shared" si="74"/>
        <v/>
      </c>
      <c r="BB181" s="332" t="str">
        <f>IF(AND(ISNUMBER($P181),$P181&lt;&gt;0),EXTRA!DO181,'Hi-Z'!AW181)</f>
        <v/>
      </c>
      <c r="BC181" s="347" t="str">
        <f t="shared" si="75"/>
        <v/>
      </c>
      <c r="BE181" s="348" t="str">
        <f t="shared" si="76"/>
        <v/>
      </c>
      <c r="BF181" s="328" t="str">
        <f t="shared" si="77"/>
        <v/>
      </c>
      <c r="BI181" s="482" t="str">
        <f t="shared" si="63"/>
        <v/>
      </c>
      <c r="BJ181" s="482" t="str">
        <f t="shared" si="78"/>
        <v/>
      </c>
    </row>
    <row r="182" spans="1:62">
      <c r="A182" s="789" t="str">
        <f>MATRIX!A182</f>
        <v>LEA</v>
      </c>
      <c r="B182" s="789" t="str">
        <f>IF(MATRIX!B182&lt;&gt;0,MATRIX!B182,"-")</f>
        <v>84/84D</v>
      </c>
      <c r="D182" s="142"/>
      <c r="E182" s="314" t="str">
        <f t="shared" si="65"/>
        <v/>
      </c>
      <c r="F182" s="379"/>
      <c r="G182" s="380" t="str">
        <f>'Hi-Z'!M182</f>
        <v/>
      </c>
      <c r="H182" s="478"/>
      <c r="I182" s="385"/>
      <c r="J182" s="479"/>
      <c r="K182" s="2"/>
      <c r="L182" s="385"/>
      <c r="M182" s="2"/>
      <c r="N182" s="385"/>
      <c r="O182" s="2"/>
      <c r="P182" s="466" t="str">
        <f t="shared" si="64"/>
        <v/>
      </c>
      <c r="Q182" s="384"/>
      <c r="R182" s="466" t="str">
        <f>IF(ISNUMBER(N182), N182, IF(ISNUMBER(G182), 'Hi-Z-INPUT'!$K$19, ""))</f>
        <v/>
      </c>
      <c r="S182" s="310"/>
      <c r="U182" s="70" t="str">
        <f>IF(AND(ISNUMBER($P182),$P182&lt;&gt;0),EXTRA!CA182,'Hi-Z'!O182)</f>
        <v>-</v>
      </c>
      <c r="W182" s="327" t="str">
        <f>IF(AND(ISNUMBER($P182),$P182&lt;&gt;0),EXTRA!CC182,'Hi-Z'!Q182)</f>
        <v>-</v>
      </c>
      <c r="X182" s="328" t="str">
        <f t="shared" si="66"/>
        <v/>
      </c>
      <c r="Z182" s="66" t="str">
        <f>IF(AND(ISNUMBER($P182),$P182&lt;&gt;0),EXTRA!CH182,'Hi-Z'!T182)</f>
        <v/>
      </c>
      <c r="AA182" s="65" t="str">
        <f t="shared" si="67"/>
        <v/>
      </c>
      <c r="AB182" s="329" t="str">
        <f>IF(AND(ISNUMBER($P182),$P182&lt;&gt;0),EXTRA!CJ182,'Hi-Z'!V182)</f>
        <v/>
      </c>
      <c r="AC182" s="124" t="str">
        <f t="shared" si="68"/>
        <v/>
      </c>
      <c r="AE182" s="104" t="str">
        <f>IF(AND(ISNUMBER($P182),$P182&lt;&gt;0),EXTRA!CL182,'Hi-Z'!X182)</f>
        <v/>
      </c>
      <c r="AF182" s="44" t="str">
        <f t="shared" si="69"/>
        <v/>
      </c>
      <c r="AH182" s="85" t="str">
        <f>IF(AND(ISNUMBER($P182),$P182&lt;&gt;0),IF(MV&lt;200,EXTRA!CN182,EXTRA!CR182),IF(MV&lt;200,'Hi-Z'!Z182,'Hi-Z'!AD182))</f>
        <v/>
      </c>
      <c r="AI182" s="84" t="str">
        <f t="shared" si="70"/>
        <v/>
      </c>
      <c r="AJ182" s="322" t="str">
        <f>IF(AND(ISNUMBER($P182),$P182&lt;&gt;0),IF(MV&lt;200,EXTRA!CP182,EXTRA!CT182),IF(MV&lt;200,'Hi-Z'!AB182,'Hi-Z'!AF182))</f>
        <v/>
      </c>
      <c r="AK182" s="106" t="str">
        <f t="shared" si="71"/>
        <v/>
      </c>
      <c r="AM182" s="313" t="str">
        <f>IF(AND(ISNUMBER($P182),$P182&lt;&gt;0),EXTRA!DR182,'Hi-Z'!AZ182)</f>
        <v/>
      </c>
      <c r="AN182" s="290" t="str">
        <f t="shared" si="72"/>
        <v/>
      </c>
      <c r="AO182" s="315" t="str">
        <f>IF(AND(ISNUMBER($P182),$P182&lt;&gt;0),EXTRA!DT182,'Hi-Z'!BB182)</f>
        <v/>
      </c>
      <c r="AP182" s="292" t="str">
        <f t="shared" si="73"/>
        <v/>
      </c>
      <c r="AR182" s="330" t="str">
        <f>IF(AND(ISNUMBER($P182),$P182&lt;&gt;0),EXTRA!CZ182,'Hi-Z'!AH182)</f>
        <v/>
      </c>
      <c r="AT182" s="335" t="str">
        <f>IF(AND(ISNUMBER(AV182),AV182&lt;&gt;0),"",IF(AND(ISNUMBER($P182),$P182&lt;&gt;0),'Hi-Z-INPUT'!$K$7*'Hi-Z-INPUT'!$K$11,'Hi-Z'!AJ182))</f>
        <v/>
      </c>
      <c r="AU182" s="172"/>
      <c r="AV182" s="163"/>
      <c r="AW182" s="343"/>
      <c r="AY182" s="333" t="str">
        <f>IF(AND(ISNUMBER($P182),$P182&lt;&gt;0),EXTRA!DX182,'Hi-Z'!BF182)</f>
        <v/>
      </c>
      <c r="AZ182" s="334" t="str">
        <f t="shared" si="74"/>
        <v/>
      </c>
      <c r="BB182" s="332" t="str">
        <f>IF(AND(ISNUMBER($P182),$P182&lt;&gt;0),EXTRA!DO182,'Hi-Z'!AW182)</f>
        <v/>
      </c>
      <c r="BC182" s="347" t="str">
        <f t="shared" si="75"/>
        <v/>
      </c>
      <c r="BE182" s="348" t="str">
        <f t="shared" si="76"/>
        <v/>
      </c>
      <c r="BF182" s="328" t="str">
        <f t="shared" si="77"/>
        <v/>
      </c>
      <c r="BI182" s="482" t="str">
        <f t="shared" si="63"/>
        <v/>
      </c>
      <c r="BJ182" s="482" t="str">
        <f t="shared" si="78"/>
        <v/>
      </c>
    </row>
    <row r="183" spans="1:62">
      <c r="A183" s="789" t="str">
        <f>MATRIX!A183</f>
        <v>LEA</v>
      </c>
      <c r="B183" s="789" t="str">
        <f>IF(MATRIX!B183&lt;&gt;0,MATRIX!B183,"-")</f>
        <v>88/88D</v>
      </c>
      <c r="D183" s="142"/>
      <c r="E183" s="314" t="str">
        <f t="shared" si="65"/>
        <v/>
      </c>
      <c r="F183" s="379"/>
      <c r="G183" s="380" t="str">
        <f>'Hi-Z'!M183</f>
        <v/>
      </c>
      <c r="H183" s="478"/>
      <c r="I183" s="385"/>
      <c r="J183" s="479"/>
      <c r="K183" s="2"/>
      <c r="L183" s="385"/>
      <c r="M183" s="2"/>
      <c r="N183" s="385"/>
      <c r="O183" s="2"/>
      <c r="P183" s="466" t="str">
        <f t="shared" si="64"/>
        <v/>
      </c>
      <c r="Q183" s="384"/>
      <c r="R183" s="466" t="str">
        <f>IF(ISNUMBER(N183), N183, IF(ISNUMBER(G183), 'Hi-Z-INPUT'!$K$19, ""))</f>
        <v/>
      </c>
      <c r="S183" s="310"/>
      <c r="U183" s="70" t="str">
        <f>IF(AND(ISNUMBER($P183),$P183&lt;&gt;0),EXTRA!CA183,'Hi-Z'!O183)</f>
        <v>-</v>
      </c>
      <c r="W183" s="327" t="str">
        <f>IF(AND(ISNUMBER($P183),$P183&lt;&gt;0),EXTRA!CC183,'Hi-Z'!Q183)</f>
        <v>-</v>
      </c>
      <c r="X183" s="328" t="str">
        <f t="shared" si="66"/>
        <v/>
      </c>
      <c r="Z183" s="66" t="str">
        <f>IF(AND(ISNUMBER($P183),$P183&lt;&gt;0),EXTRA!CH183,'Hi-Z'!T183)</f>
        <v/>
      </c>
      <c r="AA183" s="65" t="str">
        <f t="shared" si="67"/>
        <v/>
      </c>
      <c r="AB183" s="329" t="str">
        <f>IF(AND(ISNUMBER($P183),$P183&lt;&gt;0),EXTRA!CJ183,'Hi-Z'!V183)</f>
        <v/>
      </c>
      <c r="AC183" s="124" t="str">
        <f t="shared" si="68"/>
        <v/>
      </c>
      <c r="AE183" s="104" t="str">
        <f>IF(AND(ISNUMBER($P183),$P183&lt;&gt;0),EXTRA!CL183,'Hi-Z'!X183)</f>
        <v/>
      </c>
      <c r="AF183" s="44" t="str">
        <f t="shared" si="69"/>
        <v/>
      </c>
      <c r="AH183" s="85" t="str">
        <f>IF(AND(ISNUMBER($P183),$P183&lt;&gt;0),IF(MV&lt;200,EXTRA!CN183,EXTRA!CR183),IF(MV&lt;200,'Hi-Z'!Z183,'Hi-Z'!AD183))</f>
        <v/>
      </c>
      <c r="AI183" s="84" t="str">
        <f t="shared" si="70"/>
        <v/>
      </c>
      <c r="AJ183" s="322" t="str">
        <f>IF(AND(ISNUMBER($P183),$P183&lt;&gt;0),IF(MV&lt;200,EXTRA!CP183,EXTRA!CT183),IF(MV&lt;200,'Hi-Z'!AB183,'Hi-Z'!AF183))</f>
        <v/>
      </c>
      <c r="AK183" s="106" t="str">
        <f t="shared" si="71"/>
        <v/>
      </c>
      <c r="AM183" s="313" t="str">
        <f>IF(AND(ISNUMBER($P183),$P183&lt;&gt;0),EXTRA!DR183,'Hi-Z'!AZ183)</f>
        <v/>
      </c>
      <c r="AN183" s="290" t="str">
        <f t="shared" si="72"/>
        <v/>
      </c>
      <c r="AO183" s="315" t="str">
        <f>IF(AND(ISNUMBER($P183),$P183&lt;&gt;0),EXTRA!DT183,'Hi-Z'!BB183)</f>
        <v/>
      </c>
      <c r="AP183" s="292" t="str">
        <f t="shared" si="73"/>
        <v/>
      </c>
      <c r="AR183" s="330" t="str">
        <f>IF(AND(ISNUMBER($P183),$P183&lt;&gt;0),EXTRA!CZ183,'Hi-Z'!AH183)</f>
        <v/>
      </c>
      <c r="AT183" s="335" t="str">
        <f>IF(AND(ISNUMBER(AV183),AV183&lt;&gt;0),"",IF(AND(ISNUMBER($P183),$P183&lt;&gt;0),'Hi-Z-INPUT'!$K$7*'Hi-Z-INPUT'!$K$11,'Hi-Z'!AJ183))</f>
        <v/>
      </c>
      <c r="AU183" s="172"/>
      <c r="AV183" s="163"/>
      <c r="AW183" s="343"/>
      <c r="AY183" s="333" t="str">
        <f>IF(AND(ISNUMBER($P183),$P183&lt;&gt;0),EXTRA!DX183,'Hi-Z'!BF183)</f>
        <v/>
      </c>
      <c r="AZ183" s="334" t="str">
        <f t="shared" si="74"/>
        <v/>
      </c>
      <c r="BB183" s="332" t="str">
        <f>IF(AND(ISNUMBER($P183),$P183&lt;&gt;0),EXTRA!DO183,'Hi-Z'!AW183)</f>
        <v/>
      </c>
      <c r="BC183" s="347" t="str">
        <f t="shared" si="75"/>
        <v/>
      </c>
      <c r="BE183" s="348" t="str">
        <f t="shared" si="76"/>
        <v/>
      </c>
      <c r="BF183" s="328" t="str">
        <f t="shared" si="77"/>
        <v/>
      </c>
      <c r="BI183" s="482" t="str">
        <f t="shared" si="63"/>
        <v/>
      </c>
      <c r="BJ183" s="482" t="str">
        <f t="shared" si="78"/>
        <v/>
      </c>
    </row>
    <row r="184" spans="1:62">
      <c r="A184" s="789" t="str">
        <f>MATRIX!A184</f>
        <v>LEA</v>
      </c>
      <c r="B184" s="789" t="str">
        <f>IF(MATRIX!B184&lt;&gt;0,MATRIX!B184,"-")</f>
        <v>1504/1504D</v>
      </c>
      <c r="D184" s="142"/>
      <c r="E184" s="314" t="str">
        <f t="shared" si="65"/>
        <v/>
      </c>
      <c r="F184" s="379"/>
      <c r="G184" s="380" t="str">
        <f>'Hi-Z'!M184</f>
        <v/>
      </c>
      <c r="H184" s="478"/>
      <c r="I184" s="385"/>
      <c r="J184" s="479"/>
      <c r="K184" s="2"/>
      <c r="L184" s="385"/>
      <c r="M184" s="2"/>
      <c r="N184" s="385"/>
      <c r="O184" s="2"/>
      <c r="P184" s="466" t="str">
        <f t="shared" si="64"/>
        <v/>
      </c>
      <c r="Q184" s="384"/>
      <c r="R184" s="466" t="str">
        <f>IF(ISNUMBER(N184), N184, IF(ISNUMBER(G184), 'Hi-Z-INPUT'!$K$19, ""))</f>
        <v/>
      </c>
      <c r="S184" s="310"/>
      <c r="U184" s="70" t="str">
        <f>IF(AND(ISNUMBER($P184),$P184&lt;&gt;0),EXTRA!CA184,'Hi-Z'!O184)</f>
        <v>-</v>
      </c>
      <c r="W184" s="327" t="str">
        <f>IF(AND(ISNUMBER($P184),$P184&lt;&gt;0),EXTRA!CC184,'Hi-Z'!Q184)</f>
        <v>-</v>
      </c>
      <c r="X184" s="328" t="str">
        <f t="shared" si="66"/>
        <v/>
      </c>
      <c r="Z184" s="66" t="str">
        <f>IF(AND(ISNUMBER($P184),$P184&lt;&gt;0),EXTRA!CH184,'Hi-Z'!T184)</f>
        <v/>
      </c>
      <c r="AA184" s="65" t="str">
        <f t="shared" si="67"/>
        <v/>
      </c>
      <c r="AB184" s="329" t="str">
        <f>IF(AND(ISNUMBER($P184),$P184&lt;&gt;0),EXTRA!CJ184,'Hi-Z'!V184)</f>
        <v/>
      </c>
      <c r="AC184" s="124" t="str">
        <f t="shared" si="68"/>
        <v/>
      </c>
      <c r="AE184" s="104" t="str">
        <f>IF(AND(ISNUMBER($P184),$P184&lt;&gt;0),EXTRA!CL184,'Hi-Z'!X184)</f>
        <v/>
      </c>
      <c r="AF184" s="44" t="str">
        <f t="shared" si="69"/>
        <v/>
      </c>
      <c r="AH184" s="85" t="str">
        <f>IF(AND(ISNUMBER($P184),$P184&lt;&gt;0),IF(MV&lt;200,EXTRA!CN184,EXTRA!CR184),IF(MV&lt;200,'Hi-Z'!Z184,'Hi-Z'!AD184))</f>
        <v/>
      </c>
      <c r="AI184" s="84" t="str">
        <f t="shared" si="70"/>
        <v/>
      </c>
      <c r="AJ184" s="322" t="str">
        <f>IF(AND(ISNUMBER($P184),$P184&lt;&gt;0),IF(MV&lt;200,EXTRA!CP184,EXTRA!CT184),IF(MV&lt;200,'Hi-Z'!AB184,'Hi-Z'!AF184))</f>
        <v/>
      </c>
      <c r="AK184" s="106" t="str">
        <f t="shared" si="71"/>
        <v/>
      </c>
      <c r="AM184" s="313" t="str">
        <f>IF(AND(ISNUMBER($P184),$P184&lt;&gt;0),EXTRA!DR184,'Hi-Z'!AZ184)</f>
        <v/>
      </c>
      <c r="AN184" s="290" t="str">
        <f t="shared" si="72"/>
        <v/>
      </c>
      <c r="AO184" s="315" t="str">
        <f>IF(AND(ISNUMBER($P184),$P184&lt;&gt;0),EXTRA!DT184,'Hi-Z'!BB184)</f>
        <v/>
      </c>
      <c r="AP184" s="292" t="str">
        <f t="shared" si="73"/>
        <v/>
      </c>
      <c r="AR184" s="330" t="str">
        <f>IF(AND(ISNUMBER($P184),$P184&lt;&gt;0),EXTRA!CZ184,'Hi-Z'!AH184)</f>
        <v/>
      </c>
      <c r="AT184" s="335" t="str">
        <f>IF(AND(ISNUMBER(AV184),AV184&lt;&gt;0),"",IF(AND(ISNUMBER($P184),$P184&lt;&gt;0),'Hi-Z-INPUT'!$K$7*'Hi-Z-INPUT'!$K$11,'Hi-Z'!AJ184))</f>
        <v/>
      </c>
      <c r="AU184" s="172"/>
      <c r="AV184" s="163"/>
      <c r="AW184" s="343"/>
      <c r="AY184" s="333" t="str">
        <f>IF(AND(ISNUMBER($P184),$P184&lt;&gt;0),EXTRA!DX184,'Hi-Z'!BF184)</f>
        <v/>
      </c>
      <c r="AZ184" s="334" t="str">
        <f t="shared" si="74"/>
        <v/>
      </c>
      <c r="BB184" s="332" t="str">
        <f>IF(AND(ISNUMBER($P184),$P184&lt;&gt;0),EXTRA!DO184,'Hi-Z'!AW184)</f>
        <v/>
      </c>
      <c r="BC184" s="347" t="str">
        <f t="shared" si="75"/>
        <v/>
      </c>
      <c r="BE184" s="348" t="str">
        <f t="shared" si="76"/>
        <v/>
      </c>
      <c r="BF184" s="328" t="str">
        <f t="shared" si="77"/>
        <v/>
      </c>
      <c r="BI184" s="482" t="str">
        <f t="shared" si="63"/>
        <v/>
      </c>
      <c r="BJ184" s="482" t="str">
        <f t="shared" si="78"/>
        <v/>
      </c>
    </row>
    <row r="185" spans="1:62">
      <c r="A185" s="788" t="str">
        <f>MATRIX!A185</f>
        <v>BLAZE</v>
      </c>
      <c r="B185" s="788" t="str">
        <f>IF(MATRIX!B185&lt;&gt;0,MATRIX!B185,"-")</f>
        <v>Connect 1002</v>
      </c>
      <c r="D185" s="142"/>
      <c r="E185" s="314" t="str">
        <f t="shared" si="65"/>
        <v/>
      </c>
      <c r="F185" s="379"/>
      <c r="G185" s="380" t="str">
        <f>'Hi-Z'!M185</f>
        <v/>
      </c>
      <c r="H185" s="478"/>
      <c r="I185" s="385"/>
      <c r="J185" s="479"/>
      <c r="K185" s="2"/>
      <c r="L185" s="385"/>
      <c r="M185" s="2"/>
      <c r="N185" s="385"/>
      <c r="O185" s="2"/>
      <c r="P185" s="466" t="str">
        <f t="shared" si="64"/>
        <v/>
      </c>
      <c r="Q185" s="384"/>
      <c r="R185" s="466" t="str">
        <f>IF(ISNUMBER(N185), N185, IF(ISNUMBER(G185), 'Hi-Z-INPUT'!$K$19, ""))</f>
        <v/>
      </c>
      <c r="S185" s="310"/>
      <c r="U185" s="70" t="str">
        <f>IF(AND(ISNUMBER($P185),$P185&lt;&gt;0),EXTRA!CA185,'Hi-Z'!O185)</f>
        <v>-</v>
      </c>
      <c r="W185" s="327" t="str">
        <f>IF(AND(ISNUMBER($P185),$P185&lt;&gt;0),EXTRA!CC185,'Hi-Z'!Q185)</f>
        <v>-</v>
      </c>
      <c r="X185" s="328" t="str">
        <f t="shared" si="66"/>
        <v/>
      </c>
      <c r="Z185" s="66" t="str">
        <f>IF(AND(ISNUMBER($P185),$P185&lt;&gt;0),EXTRA!CH185,'Hi-Z'!T185)</f>
        <v/>
      </c>
      <c r="AA185" s="65" t="str">
        <f t="shared" si="67"/>
        <v/>
      </c>
      <c r="AB185" s="329" t="str">
        <f>IF(AND(ISNUMBER($P185),$P185&lt;&gt;0),EXTRA!CJ185,'Hi-Z'!V185)</f>
        <v/>
      </c>
      <c r="AC185" s="124" t="str">
        <f t="shared" si="68"/>
        <v/>
      </c>
      <c r="AE185" s="104" t="str">
        <f>IF(AND(ISNUMBER($P185),$P185&lt;&gt;0),EXTRA!CL185,'Hi-Z'!X185)</f>
        <v/>
      </c>
      <c r="AF185" s="44" t="str">
        <f t="shared" si="69"/>
        <v/>
      </c>
      <c r="AH185" s="85" t="str">
        <f>IF(AND(ISNUMBER($P185),$P185&lt;&gt;0),IF(MV&lt;200,EXTRA!CN185,EXTRA!CR185),IF(MV&lt;200,'Hi-Z'!Z185,'Hi-Z'!AD185))</f>
        <v/>
      </c>
      <c r="AI185" s="84" t="str">
        <f t="shared" si="70"/>
        <v/>
      </c>
      <c r="AJ185" s="322" t="str">
        <f>IF(AND(ISNUMBER($P185),$P185&lt;&gt;0),IF(MV&lt;200,EXTRA!CP185,EXTRA!CT185),IF(MV&lt;200,'Hi-Z'!AB185,'Hi-Z'!AF185))</f>
        <v/>
      </c>
      <c r="AK185" s="106" t="str">
        <f t="shared" si="71"/>
        <v/>
      </c>
      <c r="AM185" s="313" t="str">
        <f>IF(AND(ISNUMBER($P185),$P185&lt;&gt;0),EXTRA!DR185,'Hi-Z'!AZ185)</f>
        <v/>
      </c>
      <c r="AN185" s="290" t="str">
        <f t="shared" si="72"/>
        <v/>
      </c>
      <c r="AO185" s="315" t="str">
        <f>IF(AND(ISNUMBER($P185),$P185&lt;&gt;0),EXTRA!DT185,'Hi-Z'!BB185)</f>
        <v/>
      </c>
      <c r="AP185" s="292" t="str">
        <f t="shared" si="73"/>
        <v/>
      </c>
      <c r="AR185" s="330" t="str">
        <f>IF(AND(ISNUMBER($P185),$P185&lt;&gt;0),EXTRA!CZ185,'Hi-Z'!AH185)</f>
        <v/>
      </c>
      <c r="AT185" s="335" t="str">
        <f>IF(AND(ISNUMBER(AV185),AV185&lt;&gt;0),"",IF(AND(ISNUMBER($P185),$P185&lt;&gt;0),'Hi-Z-INPUT'!$K$7*'Hi-Z-INPUT'!$K$11,'Hi-Z'!AJ185))</f>
        <v/>
      </c>
      <c r="AU185" s="172"/>
      <c r="AV185" s="163"/>
      <c r="AW185" s="343"/>
      <c r="AY185" s="333" t="str">
        <f>IF(AND(ISNUMBER($P185),$P185&lt;&gt;0),EXTRA!DX185,'Hi-Z'!BF185)</f>
        <v/>
      </c>
      <c r="AZ185" s="334" t="str">
        <f t="shared" si="74"/>
        <v/>
      </c>
      <c r="BB185" s="332" t="str">
        <f>IF(AND(ISNUMBER($P185),$P185&lt;&gt;0),EXTRA!DO185,'Hi-Z'!AW185)</f>
        <v/>
      </c>
      <c r="BC185" s="347" t="str">
        <f t="shared" si="75"/>
        <v/>
      </c>
      <c r="BE185" s="348" t="str">
        <f t="shared" si="76"/>
        <v/>
      </c>
      <c r="BF185" s="328" t="str">
        <f t="shared" si="77"/>
        <v/>
      </c>
      <c r="BI185" s="482" t="str">
        <f t="shared" si="63"/>
        <v/>
      </c>
      <c r="BJ185" s="482" t="str">
        <f t="shared" si="78"/>
        <v/>
      </c>
    </row>
    <row r="186" spans="1:62">
      <c r="A186" s="788" t="str">
        <f>MATRIX!A186</f>
        <v>BLAZE</v>
      </c>
      <c r="B186" s="788" t="str">
        <f>IF(MATRIX!B186&lt;&gt;0,MATRIX!B186,"-")</f>
        <v>Connect 1502</v>
      </c>
      <c r="D186" s="142"/>
      <c r="E186" s="314" t="str">
        <f t="shared" si="65"/>
        <v/>
      </c>
      <c r="F186" s="379"/>
      <c r="G186" s="380" t="str">
        <f>'Hi-Z'!M186</f>
        <v/>
      </c>
      <c r="H186" s="478"/>
      <c r="I186" s="385"/>
      <c r="J186" s="479"/>
      <c r="K186" s="2"/>
      <c r="L186" s="385"/>
      <c r="M186" s="2"/>
      <c r="N186" s="385"/>
      <c r="O186" s="2"/>
      <c r="P186" s="466" t="str">
        <f t="shared" si="64"/>
        <v/>
      </c>
      <c r="Q186" s="384"/>
      <c r="R186" s="466" t="str">
        <f>IF(ISNUMBER(N186), N186, IF(ISNUMBER(G186), 'Hi-Z-INPUT'!$K$19, ""))</f>
        <v/>
      </c>
      <c r="S186" s="310"/>
      <c r="U186" s="70" t="str">
        <f>IF(AND(ISNUMBER($P186),$P186&lt;&gt;0),EXTRA!CA186,'Hi-Z'!O186)</f>
        <v>-</v>
      </c>
      <c r="W186" s="327" t="str">
        <f>IF(AND(ISNUMBER($P186),$P186&lt;&gt;0),EXTRA!CC186,'Hi-Z'!Q186)</f>
        <v>-</v>
      </c>
      <c r="X186" s="328" t="str">
        <f t="shared" si="66"/>
        <v/>
      </c>
      <c r="Z186" s="66" t="str">
        <f>IF(AND(ISNUMBER($P186),$P186&lt;&gt;0),EXTRA!CH186,'Hi-Z'!T186)</f>
        <v/>
      </c>
      <c r="AA186" s="65" t="str">
        <f t="shared" si="67"/>
        <v/>
      </c>
      <c r="AB186" s="329" t="str">
        <f>IF(AND(ISNUMBER($P186),$P186&lt;&gt;0),EXTRA!CJ186,'Hi-Z'!V186)</f>
        <v/>
      </c>
      <c r="AC186" s="124" t="str">
        <f t="shared" si="68"/>
        <v/>
      </c>
      <c r="AE186" s="104" t="str">
        <f>IF(AND(ISNUMBER($P186),$P186&lt;&gt;0),EXTRA!CL186,'Hi-Z'!X186)</f>
        <v/>
      </c>
      <c r="AF186" s="44" t="str">
        <f t="shared" si="69"/>
        <v/>
      </c>
      <c r="AH186" s="85" t="str">
        <f>IF(AND(ISNUMBER($P186),$P186&lt;&gt;0),IF(MV&lt;200,EXTRA!CN186,EXTRA!CR186),IF(MV&lt;200,'Hi-Z'!Z186,'Hi-Z'!AD186))</f>
        <v/>
      </c>
      <c r="AI186" s="84" t="str">
        <f t="shared" si="70"/>
        <v/>
      </c>
      <c r="AJ186" s="322" t="str">
        <f>IF(AND(ISNUMBER($P186),$P186&lt;&gt;0),IF(MV&lt;200,EXTRA!CP186,EXTRA!CT186),IF(MV&lt;200,'Hi-Z'!AB186,'Hi-Z'!AF186))</f>
        <v/>
      </c>
      <c r="AK186" s="106" t="str">
        <f t="shared" si="71"/>
        <v/>
      </c>
      <c r="AM186" s="313" t="str">
        <f>IF(AND(ISNUMBER($P186),$P186&lt;&gt;0),EXTRA!DR186,'Hi-Z'!AZ186)</f>
        <v/>
      </c>
      <c r="AN186" s="290" t="str">
        <f t="shared" si="72"/>
        <v/>
      </c>
      <c r="AO186" s="315" t="str">
        <f>IF(AND(ISNUMBER($P186),$P186&lt;&gt;0),EXTRA!DT186,'Hi-Z'!BB186)</f>
        <v/>
      </c>
      <c r="AP186" s="292" t="str">
        <f t="shared" si="73"/>
        <v/>
      </c>
      <c r="AR186" s="330" t="str">
        <f>IF(AND(ISNUMBER($P186),$P186&lt;&gt;0),EXTRA!CZ186,'Hi-Z'!AH186)</f>
        <v/>
      </c>
      <c r="AT186" s="335" t="str">
        <f>IF(AND(ISNUMBER(AV186),AV186&lt;&gt;0),"",IF(AND(ISNUMBER($P186),$P186&lt;&gt;0),'Hi-Z-INPUT'!$K$7*'Hi-Z-INPUT'!$K$11,'Hi-Z'!AJ186))</f>
        <v/>
      </c>
      <c r="AU186" s="172"/>
      <c r="AV186" s="163"/>
      <c r="AW186" s="343"/>
      <c r="AY186" s="333" t="str">
        <f>IF(AND(ISNUMBER($P186),$P186&lt;&gt;0),EXTRA!DX186,'Hi-Z'!BF186)</f>
        <v/>
      </c>
      <c r="AZ186" s="334" t="str">
        <f t="shared" si="74"/>
        <v/>
      </c>
      <c r="BB186" s="332" t="str">
        <f>IF(AND(ISNUMBER($P186),$P186&lt;&gt;0),EXTRA!DO186,'Hi-Z'!AW186)</f>
        <v/>
      </c>
      <c r="BC186" s="347" t="str">
        <f t="shared" si="75"/>
        <v/>
      </c>
      <c r="BE186" s="348" t="str">
        <f t="shared" si="76"/>
        <v/>
      </c>
      <c r="BF186" s="328" t="str">
        <f t="shared" si="77"/>
        <v/>
      </c>
      <c r="BI186" s="482" t="str">
        <f t="shared" si="63"/>
        <v/>
      </c>
      <c r="BJ186" s="482" t="str">
        <f t="shared" si="78"/>
        <v/>
      </c>
    </row>
    <row r="187" spans="1:62">
      <c r="A187" s="788" t="str">
        <f>MATRIX!A187</f>
        <v>BLAZE</v>
      </c>
      <c r="B187" s="788" t="str">
        <f>IF(MATRIX!B187&lt;&gt;0,MATRIX!B187,"-")</f>
        <v>Connect 2004</v>
      </c>
      <c r="D187" s="142"/>
      <c r="E187" s="314" t="str">
        <f t="shared" si="65"/>
        <v/>
      </c>
      <c r="F187" s="379"/>
      <c r="G187" s="380" t="str">
        <f>'Hi-Z'!M187</f>
        <v/>
      </c>
      <c r="H187" s="478"/>
      <c r="I187" s="385"/>
      <c r="J187" s="479"/>
      <c r="K187" s="2"/>
      <c r="L187" s="385"/>
      <c r="M187" s="2"/>
      <c r="N187" s="385"/>
      <c r="O187" s="2"/>
      <c r="P187" s="466" t="str">
        <f t="shared" si="64"/>
        <v/>
      </c>
      <c r="Q187" s="384"/>
      <c r="R187" s="466" t="str">
        <f>IF(ISNUMBER(N187), N187, IF(ISNUMBER(G187), 'Hi-Z-INPUT'!$K$19, ""))</f>
        <v/>
      </c>
      <c r="S187" s="310"/>
      <c r="U187" s="70" t="str">
        <f>IF(AND(ISNUMBER($P187),$P187&lt;&gt;0),EXTRA!CA187,'Hi-Z'!O187)</f>
        <v>-</v>
      </c>
      <c r="W187" s="327" t="str">
        <f>IF(AND(ISNUMBER($P187),$P187&lt;&gt;0),EXTRA!CC187,'Hi-Z'!Q187)</f>
        <v>-</v>
      </c>
      <c r="X187" s="328" t="str">
        <f t="shared" si="66"/>
        <v/>
      </c>
      <c r="Z187" s="66" t="str">
        <f>IF(AND(ISNUMBER($P187),$P187&lt;&gt;0),EXTRA!CH187,'Hi-Z'!T187)</f>
        <v/>
      </c>
      <c r="AA187" s="65" t="str">
        <f t="shared" si="67"/>
        <v/>
      </c>
      <c r="AB187" s="329" t="str">
        <f>IF(AND(ISNUMBER($P187),$P187&lt;&gt;0),EXTRA!CJ187,'Hi-Z'!V187)</f>
        <v/>
      </c>
      <c r="AC187" s="124" t="str">
        <f t="shared" si="68"/>
        <v/>
      </c>
      <c r="AE187" s="104" t="str">
        <f>IF(AND(ISNUMBER($P187),$P187&lt;&gt;0),EXTRA!CL187,'Hi-Z'!X187)</f>
        <v/>
      </c>
      <c r="AF187" s="44" t="str">
        <f t="shared" si="69"/>
        <v/>
      </c>
      <c r="AH187" s="85" t="str">
        <f>IF(AND(ISNUMBER($P187),$P187&lt;&gt;0),IF(MV&lt;200,EXTRA!CN187,EXTRA!CR187),IF(MV&lt;200,'Hi-Z'!Z187,'Hi-Z'!AD187))</f>
        <v/>
      </c>
      <c r="AI187" s="84" t="str">
        <f t="shared" si="70"/>
        <v/>
      </c>
      <c r="AJ187" s="322" t="str">
        <f>IF(AND(ISNUMBER($P187),$P187&lt;&gt;0),IF(MV&lt;200,EXTRA!CP187,EXTRA!CT187),IF(MV&lt;200,'Hi-Z'!AB187,'Hi-Z'!AF187))</f>
        <v/>
      </c>
      <c r="AK187" s="106" t="str">
        <f t="shared" si="71"/>
        <v/>
      </c>
      <c r="AM187" s="313" t="str">
        <f>IF(AND(ISNUMBER($P187),$P187&lt;&gt;0),EXTRA!DR187,'Hi-Z'!AZ187)</f>
        <v/>
      </c>
      <c r="AN187" s="290" t="str">
        <f t="shared" si="72"/>
        <v/>
      </c>
      <c r="AO187" s="315" t="str">
        <f>IF(AND(ISNUMBER($P187),$P187&lt;&gt;0),EXTRA!DT187,'Hi-Z'!BB187)</f>
        <v/>
      </c>
      <c r="AP187" s="292" t="str">
        <f t="shared" si="73"/>
        <v/>
      </c>
      <c r="AR187" s="330" t="str">
        <f>IF(AND(ISNUMBER($P187),$P187&lt;&gt;0),EXTRA!CZ187,'Hi-Z'!AH187)</f>
        <v/>
      </c>
      <c r="AT187" s="335" t="str">
        <f>IF(AND(ISNUMBER(AV187),AV187&lt;&gt;0),"",IF(AND(ISNUMBER($P187),$P187&lt;&gt;0),'Hi-Z-INPUT'!$K$7*'Hi-Z-INPUT'!$K$11,'Hi-Z'!AJ187))</f>
        <v/>
      </c>
      <c r="AU187" s="172"/>
      <c r="AV187" s="163"/>
      <c r="AW187" s="343"/>
      <c r="AY187" s="333" t="str">
        <f>IF(AND(ISNUMBER($P187),$P187&lt;&gt;0),EXTRA!DX187,'Hi-Z'!BF187)</f>
        <v/>
      </c>
      <c r="AZ187" s="334" t="str">
        <f t="shared" si="74"/>
        <v/>
      </c>
      <c r="BB187" s="332" t="str">
        <f>IF(AND(ISNUMBER($P187),$P187&lt;&gt;0),EXTRA!DO187,'Hi-Z'!AW187)</f>
        <v/>
      </c>
      <c r="BC187" s="347" t="str">
        <f t="shared" si="75"/>
        <v/>
      </c>
      <c r="BE187" s="348" t="str">
        <f t="shared" si="76"/>
        <v/>
      </c>
      <c r="BF187" s="328" t="str">
        <f t="shared" si="77"/>
        <v/>
      </c>
      <c r="BI187" s="482" t="str">
        <f t="shared" si="63"/>
        <v/>
      </c>
      <c r="BJ187" s="482" t="str">
        <f t="shared" si="78"/>
        <v/>
      </c>
    </row>
    <row r="188" spans="1:62">
      <c r="A188" s="788" t="str">
        <f>MATRIX!A188</f>
        <v>BLAZE</v>
      </c>
      <c r="B188" s="788" t="str">
        <f>IF(MATRIX!B188&lt;&gt;0,MATRIX!B188,"-")</f>
        <v>Connect 3004</v>
      </c>
      <c r="D188" s="142"/>
      <c r="E188" s="314" t="str">
        <f t="shared" si="65"/>
        <v/>
      </c>
      <c r="F188" s="379"/>
      <c r="G188" s="380" t="str">
        <f>'Hi-Z'!M188</f>
        <v/>
      </c>
      <c r="H188" s="478"/>
      <c r="I188" s="385"/>
      <c r="J188" s="479"/>
      <c r="K188" s="2"/>
      <c r="L188" s="385"/>
      <c r="M188" s="2"/>
      <c r="N188" s="385"/>
      <c r="O188" s="2"/>
      <c r="P188" s="466" t="str">
        <f t="shared" si="64"/>
        <v/>
      </c>
      <c r="Q188" s="384"/>
      <c r="R188" s="466" t="str">
        <f>IF(ISNUMBER(N188), N188, IF(ISNUMBER(G188), 'Hi-Z-INPUT'!$K$19, ""))</f>
        <v/>
      </c>
      <c r="S188" s="310"/>
      <c r="U188" s="70" t="str">
        <f>IF(AND(ISNUMBER($P188),$P188&lt;&gt;0),EXTRA!CA188,'Hi-Z'!O188)</f>
        <v>-</v>
      </c>
      <c r="W188" s="327" t="str">
        <f>IF(AND(ISNUMBER($P188),$P188&lt;&gt;0),EXTRA!CC188,'Hi-Z'!Q188)</f>
        <v>-</v>
      </c>
      <c r="X188" s="328" t="str">
        <f t="shared" si="66"/>
        <v/>
      </c>
      <c r="Z188" s="66" t="str">
        <f>IF(AND(ISNUMBER($P188),$P188&lt;&gt;0),EXTRA!CH188,'Hi-Z'!T188)</f>
        <v/>
      </c>
      <c r="AA188" s="65" t="str">
        <f t="shared" si="67"/>
        <v/>
      </c>
      <c r="AB188" s="329" t="str">
        <f>IF(AND(ISNUMBER($P188),$P188&lt;&gt;0),EXTRA!CJ188,'Hi-Z'!V188)</f>
        <v/>
      </c>
      <c r="AC188" s="124" t="str">
        <f t="shared" si="68"/>
        <v/>
      </c>
      <c r="AE188" s="104" t="str">
        <f>IF(AND(ISNUMBER($P188),$P188&lt;&gt;0),EXTRA!CL188,'Hi-Z'!X188)</f>
        <v/>
      </c>
      <c r="AF188" s="44" t="str">
        <f t="shared" si="69"/>
        <v/>
      </c>
      <c r="AH188" s="85" t="str">
        <f>IF(AND(ISNUMBER($P188),$P188&lt;&gt;0),IF(MV&lt;200,EXTRA!CN188,EXTRA!CR188),IF(MV&lt;200,'Hi-Z'!Z188,'Hi-Z'!AD188))</f>
        <v/>
      </c>
      <c r="AI188" s="84" t="str">
        <f t="shared" si="70"/>
        <v/>
      </c>
      <c r="AJ188" s="322" t="str">
        <f>IF(AND(ISNUMBER($P188),$P188&lt;&gt;0),IF(MV&lt;200,EXTRA!CP188,EXTRA!CT188),IF(MV&lt;200,'Hi-Z'!AB188,'Hi-Z'!AF188))</f>
        <v/>
      </c>
      <c r="AK188" s="106" t="str">
        <f t="shared" si="71"/>
        <v/>
      </c>
      <c r="AM188" s="313" t="str">
        <f>IF(AND(ISNUMBER($P188),$P188&lt;&gt;0),EXTRA!DR188,'Hi-Z'!AZ188)</f>
        <v/>
      </c>
      <c r="AN188" s="290" t="str">
        <f t="shared" si="72"/>
        <v/>
      </c>
      <c r="AO188" s="315" t="str">
        <f>IF(AND(ISNUMBER($P188),$P188&lt;&gt;0),EXTRA!DT188,'Hi-Z'!BB188)</f>
        <v/>
      </c>
      <c r="AP188" s="292" t="str">
        <f t="shared" si="73"/>
        <v/>
      </c>
      <c r="AR188" s="330" t="str">
        <f>IF(AND(ISNUMBER($P188),$P188&lt;&gt;0),EXTRA!CZ188,'Hi-Z'!AH188)</f>
        <v/>
      </c>
      <c r="AT188" s="335" t="str">
        <f>IF(AND(ISNUMBER(AV188),AV188&lt;&gt;0),"",IF(AND(ISNUMBER($P188),$P188&lt;&gt;0),'Hi-Z-INPUT'!$K$7*'Hi-Z-INPUT'!$K$11,'Hi-Z'!AJ188))</f>
        <v/>
      </c>
      <c r="AU188" s="172"/>
      <c r="AV188" s="163"/>
      <c r="AW188" s="343"/>
      <c r="AY188" s="333" t="str">
        <f>IF(AND(ISNUMBER($P188),$P188&lt;&gt;0),EXTRA!DX188,'Hi-Z'!BF188)</f>
        <v/>
      </c>
      <c r="AZ188" s="334" t="str">
        <f t="shared" si="74"/>
        <v/>
      </c>
      <c r="BB188" s="332" t="str">
        <f>IF(AND(ISNUMBER($P188),$P188&lt;&gt;0),EXTRA!DO188,'Hi-Z'!AW188)</f>
        <v/>
      </c>
      <c r="BC188" s="347" t="str">
        <f t="shared" si="75"/>
        <v/>
      </c>
      <c r="BE188" s="348" t="str">
        <f t="shared" si="76"/>
        <v/>
      </c>
      <c r="BF188" s="328" t="str">
        <f t="shared" si="77"/>
        <v/>
      </c>
      <c r="BI188" s="482" t="str">
        <f t="shared" si="63"/>
        <v/>
      </c>
      <c r="BJ188" s="482" t="str">
        <f t="shared" si="78"/>
        <v/>
      </c>
    </row>
    <row r="189" spans="1:62">
      <c r="A189" s="788" t="str">
        <f>MATRIX!A189</f>
        <v>BLAZE</v>
      </c>
      <c r="B189" s="788" t="str">
        <f>IF(MATRIX!B189&lt;&gt;0,MATRIX!B189,"-")</f>
        <v>Connect 122</v>
      </c>
      <c r="D189" s="142"/>
      <c r="E189" s="314" t="str">
        <f t="shared" si="65"/>
        <v/>
      </c>
      <c r="F189" s="379"/>
      <c r="G189" s="380" t="str">
        <f>'Hi-Z'!M189</f>
        <v/>
      </c>
      <c r="H189" s="478"/>
      <c r="I189" s="385"/>
      <c r="J189" s="479"/>
      <c r="K189" s="2"/>
      <c r="L189" s="385"/>
      <c r="M189" s="2"/>
      <c r="N189" s="385"/>
      <c r="O189" s="2"/>
      <c r="P189" s="466" t="str">
        <f t="shared" si="64"/>
        <v/>
      </c>
      <c r="Q189" s="384"/>
      <c r="R189" s="466" t="str">
        <f>IF(ISNUMBER(N189), N189, IF(ISNUMBER(G189), 'Hi-Z-INPUT'!$K$19, ""))</f>
        <v/>
      </c>
      <c r="S189" s="310"/>
      <c r="U189" s="70" t="str">
        <f>IF(AND(ISNUMBER($P189),$P189&lt;&gt;0),EXTRA!CA189,'Hi-Z'!O189)</f>
        <v>-</v>
      </c>
      <c r="W189" s="327" t="str">
        <f>IF(AND(ISNUMBER($P189),$P189&lt;&gt;0),EXTRA!CC189,'Hi-Z'!Q189)</f>
        <v>-</v>
      </c>
      <c r="X189" s="328" t="str">
        <f t="shared" si="66"/>
        <v/>
      </c>
      <c r="Z189" s="66" t="str">
        <f>IF(AND(ISNUMBER($P189),$P189&lt;&gt;0),EXTRA!CH189,'Hi-Z'!T189)</f>
        <v/>
      </c>
      <c r="AA189" s="65" t="str">
        <f t="shared" si="67"/>
        <v/>
      </c>
      <c r="AB189" s="329" t="str">
        <f>IF(AND(ISNUMBER($P189),$P189&lt;&gt;0),EXTRA!CJ189,'Hi-Z'!V189)</f>
        <v/>
      </c>
      <c r="AC189" s="124" t="str">
        <f t="shared" si="68"/>
        <v/>
      </c>
      <c r="AE189" s="104" t="str">
        <f>IF(AND(ISNUMBER($P189),$P189&lt;&gt;0),EXTRA!CL189,'Hi-Z'!X189)</f>
        <v/>
      </c>
      <c r="AF189" s="44" t="str">
        <f t="shared" si="69"/>
        <v/>
      </c>
      <c r="AH189" s="85" t="str">
        <f>IF(AND(ISNUMBER($P189),$P189&lt;&gt;0),IF(MV&lt;200,EXTRA!CN189,EXTRA!CR189),IF(MV&lt;200,'Hi-Z'!Z189,'Hi-Z'!AD189))</f>
        <v/>
      </c>
      <c r="AI189" s="84" t="str">
        <f t="shared" si="70"/>
        <v/>
      </c>
      <c r="AJ189" s="322" t="str">
        <f>IF(AND(ISNUMBER($P189),$P189&lt;&gt;0),IF(MV&lt;200,EXTRA!CP189,EXTRA!CT189),IF(MV&lt;200,'Hi-Z'!AB189,'Hi-Z'!AF189))</f>
        <v/>
      </c>
      <c r="AK189" s="106" t="str">
        <f t="shared" si="71"/>
        <v/>
      </c>
      <c r="AM189" s="313" t="str">
        <f>IF(AND(ISNUMBER($P189),$P189&lt;&gt;0),EXTRA!DR189,'Hi-Z'!AZ189)</f>
        <v/>
      </c>
      <c r="AN189" s="290" t="str">
        <f t="shared" si="72"/>
        <v/>
      </c>
      <c r="AO189" s="315" t="str">
        <f>IF(AND(ISNUMBER($P189),$P189&lt;&gt;0),EXTRA!DT189,'Hi-Z'!BB189)</f>
        <v/>
      </c>
      <c r="AP189" s="292" t="str">
        <f t="shared" si="73"/>
        <v/>
      </c>
      <c r="AR189" s="330" t="str">
        <f>IF(AND(ISNUMBER($P189),$P189&lt;&gt;0),EXTRA!CZ189,'Hi-Z'!AH189)</f>
        <v/>
      </c>
      <c r="AT189" s="335" t="str">
        <f>IF(AND(ISNUMBER(AV189),AV189&lt;&gt;0),"",IF(AND(ISNUMBER($P189),$P189&lt;&gt;0),'Hi-Z-INPUT'!$K$7*'Hi-Z-INPUT'!$K$11,'Hi-Z'!AJ189))</f>
        <v/>
      </c>
      <c r="AU189" s="172"/>
      <c r="AV189" s="163"/>
      <c r="AW189" s="343"/>
      <c r="AY189" s="333" t="str">
        <f>IF(AND(ISNUMBER($P189),$P189&lt;&gt;0),EXTRA!DX189,'Hi-Z'!BF189)</f>
        <v/>
      </c>
      <c r="AZ189" s="334" t="str">
        <f t="shared" si="74"/>
        <v/>
      </c>
      <c r="BB189" s="332" t="str">
        <f>IF(AND(ISNUMBER($P189),$P189&lt;&gt;0),EXTRA!DO189,'Hi-Z'!AW189)</f>
        <v/>
      </c>
      <c r="BC189" s="347" t="str">
        <f t="shared" si="75"/>
        <v/>
      </c>
      <c r="BE189" s="348" t="str">
        <f t="shared" si="76"/>
        <v/>
      </c>
      <c r="BF189" s="328" t="str">
        <f t="shared" si="77"/>
        <v/>
      </c>
      <c r="BI189" s="482" t="str">
        <f t="shared" si="63"/>
        <v/>
      </c>
      <c r="BJ189" s="482" t="str">
        <f t="shared" si="78"/>
        <v/>
      </c>
    </row>
    <row r="190" spans="1:62">
      <c r="A190" s="788" t="str">
        <f>MATRIX!A190</f>
        <v>BLAZE</v>
      </c>
      <c r="B190" s="788" t="str">
        <f>IF(MATRIX!B190&lt;&gt;0,MATRIX!B190,"-")</f>
        <v>Connect 252</v>
      </c>
      <c r="D190" s="142"/>
      <c r="E190" s="314" t="str">
        <f t="shared" si="65"/>
        <v/>
      </c>
      <c r="F190" s="379"/>
      <c r="G190" s="380" t="str">
        <f>'Hi-Z'!M190</f>
        <v/>
      </c>
      <c r="H190" s="478"/>
      <c r="I190" s="385"/>
      <c r="J190" s="479"/>
      <c r="K190" s="2"/>
      <c r="L190" s="385"/>
      <c r="M190" s="2"/>
      <c r="N190" s="385"/>
      <c r="O190" s="2"/>
      <c r="P190" s="466" t="str">
        <f t="shared" si="64"/>
        <v/>
      </c>
      <c r="Q190" s="384"/>
      <c r="R190" s="466" t="str">
        <f>IF(ISNUMBER(N190), N190, IF(ISNUMBER(G190), 'Hi-Z-INPUT'!$K$19, ""))</f>
        <v/>
      </c>
      <c r="S190" s="310"/>
      <c r="U190" s="70" t="str">
        <f>IF(AND(ISNUMBER($P190),$P190&lt;&gt;0),EXTRA!CA190,'Hi-Z'!O190)</f>
        <v>-</v>
      </c>
      <c r="W190" s="327" t="str">
        <f>IF(AND(ISNUMBER($P190),$P190&lt;&gt;0),EXTRA!CC190,'Hi-Z'!Q190)</f>
        <v>-</v>
      </c>
      <c r="X190" s="328" t="str">
        <f t="shared" si="66"/>
        <v/>
      </c>
      <c r="Z190" s="66" t="str">
        <f>IF(AND(ISNUMBER($P190),$P190&lt;&gt;0),EXTRA!CH190,'Hi-Z'!T190)</f>
        <v/>
      </c>
      <c r="AA190" s="65" t="str">
        <f t="shared" si="67"/>
        <v/>
      </c>
      <c r="AB190" s="329" t="str">
        <f>IF(AND(ISNUMBER($P190),$P190&lt;&gt;0),EXTRA!CJ190,'Hi-Z'!V190)</f>
        <v/>
      </c>
      <c r="AC190" s="124" t="str">
        <f t="shared" si="68"/>
        <v/>
      </c>
      <c r="AE190" s="104" t="str">
        <f>IF(AND(ISNUMBER($P190),$P190&lt;&gt;0),EXTRA!CL190,'Hi-Z'!X190)</f>
        <v/>
      </c>
      <c r="AF190" s="44" t="str">
        <f t="shared" si="69"/>
        <v/>
      </c>
      <c r="AH190" s="85" t="str">
        <f>IF(AND(ISNUMBER($P190),$P190&lt;&gt;0),IF(MV&lt;200,EXTRA!CN190,EXTRA!CR190),IF(MV&lt;200,'Hi-Z'!Z190,'Hi-Z'!AD190))</f>
        <v/>
      </c>
      <c r="AI190" s="84" t="str">
        <f t="shared" si="70"/>
        <v/>
      </c>
      <c r="AJ190" s="322" t="str">
        <f>IF(AND(ISNUMBER($P190),$P190&lt;&gt;0),IF(MV&lt;200,EXTRA!CP190,EXTRA!CT190),IF(MV&lt;200,'Hi-Z'!AB190,'Hi-Z'!AF190))</f>
        <v/>
      </c>
      <c r="AK190" s="106" t="str">
        <f t="shared" si="71"/>
        <v/>
      </c>
      <c r="AM190" s="313" t="str">
        <f>IF(AND(ISNUMBER($P190),$P190&lt;&gt;0),EXTRA!DR190,'Hi-Z'!AZ190)</f>
        <v/>
      </c>
      <c r="AN190" s="290" t="str">
        <f t="shared" si="72"/>
        <v/>
      </c>
      <c r="AO190" s="315" t="str">
        <f>IF(AND(ISNUMBER($P190),$P190&lt;&gt;0),EXTRA!DT190,'Hi-Z'!BB190)</f>
        <v/>
      </c>
      <c r="AP190" s="292" t="str">
        <f t="shared" si="73"/>
        <v/>
      </c>
      <c r="AR190" s="330" t="str">
        <f>IF(AND(ISNUMBER($P190),$P190&lt;&gt;0),EXTRA!CZ190,'Hi-Z'!AH190)</f>
        <v/>
      </c>
      <c r="AT190" s="335" t="str">
        <f>IF(AND(ISNUMBER(AV190),AV190&lt;&gt;0),"",IF(AND(ISNUMBER($P190),$P190&lt;&gt;0),'Hi-Z-INPUT'!$K$7*'Hi-Z-INPUT'!$K$11,'Hi-Z'!AJ190))</f>
        <v/>
      </c>
      <c r="AU190" s="172"/>
      <c r="AV190" s="163"/>
      <c r="AW190" s="343"/>
      <c r="AY190" s="333" t="str">
        <f>IF(AND(ISNUMBER($P190),$P190&lt;&gt;0),EXTRA!DX190,'Hi-Z'!BF190)</f>
        <v/>
      </c>
      <c r="AZ190" s="334" t="str">
        <f t="shared" si="74"/>
        <v/>
      </c>
      <c r="BB190" s="332" t="str">
        <f>IF(AND(ISNUMBER($P190),$P190&lt;&gt;0),EXTRA!DO190,'Hi-Z'!AW190)</f>
        <v/>
      </c>
      <c r="BC190" s="347" t="str">
        <f t="shared" si="75"/>
        <v/>
      </c>
      <c r="BE190" s="348" t="str">
        <f t="shared" si="76"/>
        <v/>
      </c>
      <c r="BF190" s="328" t="str">
        <f t="shared" si="77"/>
        <v/>
      </c>
      <c r="BI190" s="482" t="str">
        <f t="shared" si="63"/>
        <v/>
      </c>
      <c r="BJ190" s="482" t="str">
        <f t="shared" si="78"/>
        <v/>
      </c>
    </row>
    <row r="191" spans="1:62">
      <c r="A191" s="788" t="str">
        <f>MATRIX!A191</f>
        <v>BLAZE</v>
      </c>
      <c r="B191" s="788" t="str">
        <f>IF(MATRIX!B191&lt;&gt;0,MATRIX!B191,"-")</f>
        <v>Connect 254</v>
      </c>
      <c r="D191" s="142"/>
      <c r="E191" s="314" t="str">
        <f t="shared" si="65"/>
        <v/>
      </c>
      <c r="F191" s="379"/>
      <c r="G191" s="380" t="str">
        <f>'Hi-Z'!M191</f>
        <v/>
      </c>
      <c r="H191" s="478"/>
      <c r="I191" s="385"/>
      <c r="J191" s="479"/>
      <c r="K191" s="2"/>
      <c r="L191" s="385"/>
      <c r="M191" s="2"/>
      <c r="N191" s="385"/>
      <c r="O191" s="2"/>
      <c r="P191" s="466" t="str">
        <f t="shared" si="64"/>
        <v/>
      </c>
      <c r="Q191" s="384"/>
      <c r="R191" s="466" t="str">
        <f>IF(ISNUMBER(N191), N191, IF(ISNUMBER(G191), 'Hi-Z-INPUT'!$K$19, ""))</f>
        <v/>
      </c>
      <c r="S191" s="310"/>
      <c r="U191" s="70" t="str">
        <f>IF(AND(ISNUMBER($P191),$P191&lt;&gt;0),EXTRA!CA191,'Hi-Z'!O191)</f>
        <v>-</v>
      </c>
      <c r="W191" s="327" t="str">
        <f>IF(AND(ISNUMBER($P191),$P191&lt;&gt;0),EXTRA!CC191,'Hi-Z'!Q191)</f>
        <v>-</v>
      </c>
      <c r="X191" s="328" t="str">
        <f t="shared" si="66"/>
        <v/>
      </c>
      <c r="Z191" s="66" t="str">
        <f>IF(AND(ISNUMBER($P191),$P191&lt;&gt;0),EXTRA!CH191,'Hi-Z'!T191)</f>
        <v/>
      </c>
      <c r="AA191" s="65" t="str">
        <f t="shared" si="67"/>
        <v/>
      </c>
      <c r="AB191" s="329" t="str">
        <f>IF(AND(ISNUMBER($P191),$P191&lt;&gt;0),EXTRA!CJ191,'Hi-Z'!V191)</f>
        <v/>
      </c>
      <c r="AC191" s="124" t="str">
        <f t="shared" si="68"/>
        <v/>
      </c>
      <c r="AE191" s="104" t="str">
        <f>IF(AND(ISNUMBER($P191),$P191&lt;&gt;0),EXTRA!CL191,'Hi-Z'!X191)</f>
        <v/>
      </c>
      <c r="AF191" s="44" t="str">
        <f t="shared" si="69"/>
        <v/>
      </c>
      <c r="AH191" s="85" t="str">
        <f>IF(AND(ISNUMBER($P191),$P191&lt;&gt;0),IF(MV&lt;200,EXTRA!CN191,EXTRA!CR191),IF(MV&lt;200,'Hi-Z'!Z191,'Hi-Z'!AD191))</f>
        <v/>
      </c>
      <c r="AI191" s="84" t="str">
        <f t="shared" si="70"/>
        <v/>
      </c>
      <c r="AJ191" s="322" t="str">
        <f>IF(AND(ISNUMBER($P191),$P191&lt;&gt;0),IF(MV&lt;200,EXTRA!CP191,EXTRA!CT191),IF(MV&lt;200,'Hi-Z'!AB191,'Hi-Z'!AF191))</f>
        <v/>
      </c>
      <c r="AK191" s="106" t="str">
        <f t="shared" si="71"/>
        <v/>
      </c>
      <c r="AM191" s="313" t="str">
        <f>IF(AND(ISNUMBER($P191),$P191&lt;&gt;0),EXTRA!DR191,'Hi-Z'!AZ191)</f>
        <v/>
      </c>
      <c r="AN191" s="290" t="str">
        <f t="shared" si="72"/>
        <v/>
      </c>
      <c r="AO191" s="315" t="str">
        <f>IF(AND(ISNUMBER($P191),$P191&lt;&gt;0),EXTRA!DT191,'Hi-Z'!BB191)</f>
        <v/>
      </c>
      <c r="AP191" s="292" t="str">
        <f t="shared" si="73"/>
        <v/>
      </c>
      <c r="AR191" s="330" t="str">
        <f>IF(AND(ISNUMBER($P191),$P191&lt;&gt;0),EXTRA!CZ191,'Hi-Z'!AH191)</f>
        <v/>
      </c>
      <c r="AT191" s="335" t="str">
        <f>IF(AND(ISNUMBER(AV191),AV191&lt;&gt;0),"",IF(AND(ISNUMBER($P191),$P191&lt;&gt;0),'Hi-Z-INPUT'!$K$7*'Hi-Z-INPUT'!$K$11,'Hi-Z'!AJ191))</f>
        <v/>
      </c>
      <c r="AU191" s="172"/>
      <c r="AV191" s="163"/>
      <c r="AW191" s="343"/>
      <c r="AY191" s="333" t="str">
        <f>IF(AND(ISNUMBER($P191),$P191&lt;&gt;0),EXTRA!DX191,'Hi-Z'!BF191)</f>
        <v/>
      </c>
      <c r="AZ191" s="334" t="str">
        <f t="shared" si="74"/>
        <v/>
      </c>
      <c r="BB191" s="332" t="str">
        <f>IF(AND(ISNUMBER($P191),$P191&lt;&gt;0),EXTRA!DO191,'Hi-Z'!AW191)</f>
        <v/>
      </c>
      <c r="BC191" s="347" t="str">
        <f t="shared" si="75"/>
        <v/>
      </c>
      <c r="BE191" s="348" t="str">
        <f t="shared" si="76"/>
        <v/>
      </c>
      <c r="BF191" s="328" t="str">
        <f t="shared" si="77"/>
        <v/>
      </c>
      <c r="BI191" s="482" t="str">
        <f t="shared" si="63"/>
        <v/>
      </c>
      <c r="BJ191" s="482" t="str">
        <f t="shared" si="78"/>
        <v/>
      </c>
    </row>
    <row r="192" spans="1:62">
      <c r="A192" s="788" t="str">
        <f>MATRIX!A192</f>
        <v>BLAZE</v>
      </c>
      <c r="B192" s="788" t="str">
        <f>IF(MATRIX!B192&lt;&gt;0,MATRIX!B192,"-")</f>
        <v>Connect 504</v>
      </c>
      <c r="D192" s="142"/>
      <c r="E192" s="314" t="str">
        <f t="shared" si="65"/>
        <v/>
      </c>
      <c r="F192" s="379"/>
      <c r="G192" s="380" t="str">
        <f>'Hi-Z'!M192</f>
        <v/>
      </c>
      <c r="H192" s="478"/>
      <c r="I192" s="385"/>
      <c r="J192" s="479"/>
      <c r="K192" s="2"/>
      <c r="L192" s="385"/>
      <c r="M192" s="2"/>
      <c r="N192" s="385"/>
      <c r="O192" s="2"/>
      <c r="P192" s="466" t="str">
        <f t="shared" si="64"/>
        <v/>
      </c>
      <c r="Q192" s="384"/>
      <c r="R192" s="466" t="str">
        <f>IF(ISNUMBER(N192), N192, IF(ISNUMBER(G192), 'Hi-Z-INPUT'!$K$19, ""))</f>
        <v/>
      </c>
      <c r="S192" s="310"/>
      <c r="U192" s="70" t="str">
        <f>IF(AND(ISNUMBER($P192),$P192&lt;&gt;0),EXTRA!CA192,'Hi-Z'!O192)</f>
        <v>-</v>
      </c>
      <c r="W192" s="327" t="str">
        <f>IF(AND(ISNUMBER($P192),$P192&lt;&gt;0),EXTRA!CC192,'Hi-Z'!Q192)</f>
        <v>-</v>
      </c>
      <c r="X192" s="328" t="str">
        <f t="shared" si="66"/>
        <v/>
      </c>
      <c r="Z192" s="66" t="str">
        <f>IF(AND(ISNUMBER($P192),$P192&lt;&gt;0),EXTRA!CH192,'Hi-Z'!T192)</f>
        <v/>
      </c>
      <c r="AA192" s="65" t="str">
        <f t="shared" si="67"/>
        <v/>
      </c>
      <c r="AB192" s="329" t="str">
        <f>IF(AND(ISNUMBER($P192),$P192&lt;&gt;0),EXTRA!CJ192,'Hi-Z'!V192)</f>
        <v/>
      </c>
      <c r="AC192" s="124" t="str">
        <f t="shared" si="68"/>
        <v/>
      </c>
      <c r="AE192" s="104" t="str">
        <f>IF(AND(ISNUMBER($P192),$P192&lt;&gt;0),EXTRA!CL192,'Hi-Z'!X192)</f>
        <v/>
      </c>
      <c r="AF192" s="44" t="str">
        <f t="shared" si="69"/>
        <v/>
      </c>
      <c r="AH192" s="85" t="str">
        <f>IF(AND(ISNUMBER($P192),$P192&lt;&gt;0),IF(MV&lt;200,EXTRA!CN192,EXTRA!CR192),IF(MV&lt;200,'Hi-Z'!Z192,'Hi-Z'!AD192))</f>
        <v/>
      </c>
      <c r="AI192" s="84" t="str">
        <f t="shared" si="70"/>
        <v/>
      </c>
      <c r="AJ192" s="322" t="str">
        <f>IF(AND(ISNUMBER($P192),$P192&lt;&gt;0),IF(MV&lt;200,EXTRA!CP192,EXTRA!CT192),IF(MV&lt;200,'Hi-Z'!AB192,'Hi-Z'!AF192))</f>
        <v/>
      </c>
      <c r="AK192" s="106" t="str">
        <f t="shared" si="71"/>
        <v/>
      </c>
      <c r="AM192" s="313" t="str">
        <f>IF(AND(ISNUMBER($P192),$P192&lt;&gt;0),EXTRA!DR192,'Hi-Z'!AZ192)</f>
        <v/>
      </c>
      <c r="AN192" s="290" t="str">
        <f t="shared" si="72"/>
        <v/>
      </c>
      <c r="AO192" s="315" t="str">
        <f>IF(AND(ISNUMBER($P192),$P192&lt;&gt;0),EXTRA!DT192,'Hi-Z'!BB192)</f>
        <v/>
      </c>
      <c r="AP192" s="292" t="str">
        <f t="shared" si="73"/>
        <v/>
      </c>
      <c r="AR192" s="330" t="str">
        <f>IF(AND(ISNUMBER($P192),$P192&lt;&gt;0),EXTRA!CZ192,'Hi-Z'!AH192)</f>
        <v/>
      </c>
      <c r="AT192" s="335" t="str">
        <f>IF(AND(ISNUMBER(AV192),AV192&lt;&gt;0),"",IF(AND(ISNUMBER($P192),$P192&lt;&gt;0),'Hi-Z-INPUT'!$K$7*'Hi-Z-INPUT'!$K$11,'Hi-Z'!AJ192))</f>
        <v/>
      </c>
      <c r="AU192" s="172"/>
      <c r="AV192" s="163"/>
      <c r="AW192" s="343"/>
      <c r="AY192" s="333" t="str">
        <f>IF(AND(ISNUMBER($P192),$P192&lt;&gt;0),EXTRA!DX192,'Hi-Z'!BF192)</f>
        <v/>
      </c>
      <c r="AZ192" s="334" t="str">
        <f t="shared" si="74"/>
        <v/>
      </c>
      <c r="BB192" s="332" t="str">
        <f>IF(AND(ISNUMBER($P192),$P192&lt;&gt;0),EXTRA!DO192,'Hi-Z'!AW192)</f>
        <v/>
      </c>
      <c r="BC192" s="347" t="str">
        <f t="shared" si="75"/>
        <v/>
      </c>
      <c r="BE192" s="348" t="str">
        <f t="shared" si="76"/>
        <v/>
      </c>
      <c r="BF192" s="328" t="str">
        <f t="shared" si="77"/>
        <v/>
      </c>
      <c r="BI192" s="482" t="str">
        <f t="shared" si="63"/>
        <v/>
      </c>
      <c r="BJ192" s="482" t="str">
        <f t="shared" si="78"/>
        <v/>
      </c>
    </row>
    <row r="193" spans="1:62">
      <c r="A193" s="788" t="str">
        <f>MATRIX!A193</f>
        <v>BLAZE</v>
      </c>
      <c r="B193" s="788" t="str">
        <f>IF(MATRIX!B193&lt;&gt;0,MATRIX!B193,"-")</f>
        <v>Connect 508</v>
      </c>
      <c r="D193" s="142"/>
      <c r="E193" s="314" t="str">
        <f t="shared" si="65"/>
        <v/>
      </c>
      <c r="F193" s="379"/>
      <c r="G193" s="380" t="str">
        <f>'Hi-Z'!M193</f>
        <v/>
      </c>
      <c r="H193" s="478"/>
      <c r="I193" s="385"/>
      <c r="J193" s="479"/>
      <c r="K193" s="2"/>
      <c r="L193" s="385"/>
      <c r="M193" s="2"/>
      <c r="N193" s="385"/>
      <c r="O193" s="2"/>
      <c r="P193" s="466" t="str">
        <f t="shared" si="64"/>
        <v/>
      </c>
      <c r="Q193" s="384"/>
      <c r="R193" s="466" t="str">
        <f>IF(ISNUMBER(N193), N193, IF(ISNUMBER(G193), 'Hi-Z-INPUT'!$K$19, ""))</f>
        <v/>
      </c>
      <c r="S193" s="310"/>
      <c r="U193" s="70" t="str">
        <f>IF(AND(ISNUMBER($P193),$P193&lt;&gt;0),EXTRA!CA193,'Hi-Z'!O193)</f>
        <v>-</v>
      </c>
      <c r="W193" s="327" t="str">
        <f>IF(AND(ISNUMBER($P193),$P193&lt;&gt;0),EXTRA!CC193,'Hi-Z'!Q193)</f>
        <v>-</v>
      </c>
      <c r="X193" s="328" t="str">
        <f t="shared" si="66"/>
        <v/>
      </c>
      <c r="Z193" s="66" t="str">
        <f>IF(AND(ISNUMBER($P193),$P193&lt;&gt;0),EXTRA!CH193,'Hi-Z'!T193)</f>
        <v/>
      </c>
      <c r="AA193" s="65" t="str">
        <f t="shared" si="67"/>
        <v/>
      </c>
      <c r="AB193" s="329" t="str">
        <f>IF(AND(ISNUMBER($P193),$P193&lt;&gt;0),EXTRA!CJ193,'Hi-Z'!V193)</f>
        <v/>
      </c>
      <c r="AC193" s="124" t="str">
        <f t="shared" si="68"/>
        <v/>
      </c>
      <c r="AE193" s="104" t="str">
        <f>IF(AND(ISNUMBER($P193),$P193&lt;&gt;0),EXTRA!CL193,'Hi-Z'!X193)</f>
        <v/>
      </c>
      <c r="AF193" s="44" t="str">
        <f t="shared" si="69"/>
        <v/>
      </c>
      <c r="AH193" s="85" t="str">
        <f>IF(AND(ISNUMBER($P193),$P193&lt;&gt;0),IF(MV&lt;200,EXTRA!CN193,EXTRA!CR193),IF(MV&lt;200,'Hi-Z'!Z193,'Hi-Z'!AD193))</f>
        <v/>
      </c>
      <c r="AI193" s="84" t="str">
        <f t="shared" si="70"/>
        <v/>
      </c>
      <c r="AJ193" s="322" t="str">
        <f>IF(AND(ISNUMBER($P193),$P193&lt;&gt;0),IF(MV&lt;200,EXTRA!CP193,EXTRA!CT193),IF(MV&lt;200,'Hi-Z'!AB193,'Hi-Z'!AF193))</f>
        <v/>
      </c>
      <c r="AK193" s="106" t="str">
        <f t="shared" si="71"/>
        <v/>
      </c>
      <c r="AM193" s="313" t="str">
        <f>IF(AND(ISNUMBER($P193),$P193&lt;&gt;0),EXTRA!DR193,'Hi-Z'!AZ193)</f>
        <v/>
      </c>
      <c r="AN193" s="290" t="str">
        <f t="shared" si="72"/>
        <v/>
      </c>
      <c r="AO193" s="315" t="str">
        <f>IF(AND(ISNUMBER($P193),$P193&lt;&gt;0),EXTRA!DT193,'Hi-Z'!BB193)</f>
        <v/>
      </c>
      <c r="AP193" s="292" t="str">
        <f t="shared" si="73"/>
        <v/>
      </c>
      <c r="AR193" s="330" t="str">
        <f>IF(AND(ISNUMBER($P193),$P193&lt;&gt;0),EXTRA!CZ193,'Hi-Z'!AH193)</f>
        <v/>
      </c>
      <c r="AT193" s="335" t="str">
        <f>IF(AND(ISNUMBER(AV193),AV193&lt;&gt;0),"",IF(AND(ISNUMBER($P193),$P193&lt;&gt;0),'Hi-Z-INPUT'!$K$7*'Hi-Z-INPUT'!$K$11,'Hi-Z'!AJ193))</f>
        <v/>
      </c>
      <c r="AU193" s="172"/>
      <c r="AV193" s="163"/>
      <c r="AW193" s="343"/>
      <c r="AY193" s="333" t="str">
        <f>IF(AND(ISNUMBER($P193),$P193&lt;&gt;0),EXTRA!DX193,'Hi-Z'!BF193)</f>
        <v/>
      </c>
      <c r="AZ193" s="334" t="str">
        <f t="shared" si="74"/>
        <v/>
      </c>
      <c r="BB193" s="332" t="str">
        <f>IF(AND(ISNUMBER($P193),$P193&lt;&gt;0),EXTRA!DO193,'Hi-Z'!AW193)</f>
        <v/>
      </c>
      <c r="BC193" s="347" t="str">
        <f t="shared" si="75"/>
        <v/>
      </c>
      <c r="BE193" s="348" t="str">
        <f t="shared" si="76"/>
        <v/>
      </c>
      <c r="BF193" s="328" t="str">
        <f t="shared" si="77"/>
        <v/>
      </c>
      <c r="BI193" s="482" t="str">
        <f t="shared" si="63"/>
        <v/>
      </c>
      <c r="BJ193" s="482" t="str">
        <f t="shared" si="78"/>
        <v/>
      </c>
    </row>
    <row r="194" spans="1:62">
      <c r="A194" s="788" t="str">
        <f>MATRIX!A194</f>
        <v>BLAZE</v>
      </c>
      <c r="B194" s="788" t="str">
        <f>IF(MATRIX!B194&lt;&gt;0,MATRIX!B194,"-")</f>
        <v>Connect 1008</v>
      </c>
      <c r="D194" s="142"/>
      <c r="E194" s="314" t="str">
        <f t="shared" si="65"/>
        <v/>
      </c>
      <c r="F194" s="379"/>
      <c r="G194" s="380" t="str">
        <f>'Hi-Z'!M194</f>
        <v/>
      </c>
      <c r="H194" s="478"/>
      <c r="I194" s="385"/>
      <c r="J194" s="479"/>
      <c r="K194" s="2"/>
      <c r="L194" s="385"/>
      <c r="M194" s="2"/>
      <c r="N194" s="385"/>
      <c r="O194" s="2"/>
      <c r="P194" s="466" t="str">
        <f t="shared" si="64"/>
        <v/>
      </c>
      <c r="Q194" s="384"/>
      <c r="R194" s="466" t="str">
        <f>IF(ISNUMBER(N194), N194, IF(ISNUMBER(G194), 'Hi-Z-INPUT'!$K$19, ""))</f>
        <v/>
      </c>
      <c r="S194" s="310"/>
      <c r="U194" s="70" t="str">
        <f>IF(AND(ISNUMBER($P194),$P194&lt;&gt;0),EXTRA!CA194,'Hi-Z'!O194)</f>
        <v>-</v>
      </c>
      <c r="W194" s="327" t="str">
        <f>IF(AND(ISNUMBER($P194),$P194&lt;&gt;0),EXTRA!CC194,'Hi-Z'!Q194)</f>
        <v>-</v>
      </c>
      <c r="X194" s="328" t="str">
        <f t="shared" si="66"/>
        <v/>
      </c>
      <c r="Z194" s="66" t="str">
        <f>IF(AND(ISNUMBER($P194),$P194&lt;&gt;0),EXTRA!CH194,'Hi-Z'!T194)</f>
        <v/>
      </c>
      <c r="AA194" s="65" t="str">
        <f t="shared" si="67"/>
        <v/>
      </c>
      <c r="AB194" s="329" t="str">
        <f>IF(AND(ISNUMBER($P194),$P194&lt;&gt;0),EXTRA!CJ194,'Hi-Z'!V194)</f>
        <v/>
      </c>
      <c r="AC194" s="124" t="str">
        <f t="shared" si="68"/>
        <v/>
      </c>
      <c r="AE194" s="104" t="str">
        <f>IF(AND(ISNUMBER($P194),$P194&lt;&gt;0),EXTRA!CL194,'Hi-Z'!X194)</f>
        <v/>
      </c>
      <c r="AF194" s="44" t="str">
        <f t="shared" si="69"/>
        <v/>
      </c>
      <c r="AH194" s="85" t="str">
        <f>IF(AND(ISNUMBER($P194),$P194&lt;&gt;0),IF(MV&lt;200,EXTRA!CN194,EXTRA!CR194),IF(MV&lt;200,'Hi-Z'!Z194,'Hi-Z'!AD194))</f>
        <v/>
      </c>
      <c r="AI194" s="84" t="str">
        <f t="shared" si="70"/>
        <v/>
      </c>
      <c r="AJ194" s="322" t="str">
        <f>IF(AND(ISNUMBER($P194),$P194&lt;&gt;0),IF(MV&lt;200,EXTRA!CP194,EXTRA!CT194),IF(MV&lt;200,'Hi-Z'!AB194,'Hi-Z'!AF194))</f>
        <v/>
      </c>
      <c r="AK194" s="106" t="str">
        <f t="shared" si="71"/>
        <v/>
      </c>
      <c r="AM194" s="313" t="str">
        <f>IF(AND(ISNUMBER($P194),$P194&lt;&gt;0),EXTRA!DR194,'Hi-Z'!AZ194)</f>
        <v/>
      </c>
      <c r="AN194" s="290" t="str">
        <f t="shared" si="72"/>
        <v/>
      </c>
      <c r="AO194" s="315" t="str">
        <f>IF(AND(ISNUMBER($P194),$P194&lt;&gt;0),EXTRA!DT194,'Hi-Z'!BB194)</f>
        <v/>
      </c>
      <c r="AP194" s="292" t="str">
        <f t="shared" si="73"/>
        <v/>
      </c>
      <c r="AR194" s="330" t="str">
        <f>IF(AND(ISNUMBER($P194),$P194&lt;&gt;0),EXTRA!CZ194,'Hi-Z'!AH194)</f>
        <v/>
      </c>
      <c r="AT194" s="335" t="str">
        <f>IF(AND(ISNUMBER(AV194),AV194&lt;&gt;0),"",IF(AND(ISNUMBER($P194),$P194&lt;&gt;0),'Hi-Z-INPUT'!$K$7*'Hi-Z-INPUT'!$K$11,'Hi-Z'!AJ194))</f>
        <v/>
      </c>
      <c r="AU194" s="172"/>
      <c r="AV194" s="163"/>
      <c r="AW194" s="343"/>
      <c r="AY194" s="333" t="str">
        <f>IF(AND(ISNUMBER($P194),$P194&lt;&gt;0),EXTRA!DX194,'Hi-Z'!BF194)</f>
        <v/>
      </c>
      <c r="AZ194" s="334" t="str">
        <f t="shared" si="74"/>
        <v/>
      </c>
      <c r="BB194" s="332" t="str">
        <f>IF(AND(ISNUMBER($P194),$P194&lt;&gt;0),EXTRA!DO194,'Hi-Z'!AW194)</f>
        <v/>
      </c>
      <c r="BC194" s="347" t="str">
        <f t="shared" si="75"/>
        <v/>
      </c>
      <c r="BE194" s="348" t="str">
        <f t="shared" si="76"/>
        <v/>
      </c>
      <c r="BF194" s="328" t="str">
        <f t="shared" si="77"/>
        <v/>
      </c>
      <c r="BI194" s="482" t="str">
        <f t="shared" si="63"/>
        <v/>
      </c>
      <c r="BJ194" s="482" t="str">
        <f t="shared" si="78"/>
        <v/>
      </c>
    </row>
    <row r="195" spans="1:62">
      <c r="A195" s="788" t="str">
        <f>MATRIX!A195</f>
        <v>BLAZE</v>
      </c>
      <c r="B195" s="788" t="str">
        <f>IF(MATRIX!B195&lt;&gt;0,MATRIX!B195,"-")</f>
        <v>PowerZone 252</v>
      </c>
      <c r="D195" s="142"/>
      <c r="E195" s="314" t="str">
        <f t="shared" si="65"/>
        <v/>
      </c>
      <c r="F195" s="379"/>
      <c r="G195" s="380" t="str">
        <f>'Hi-Z'!M195</f>
        <v/>
      </c>
      <c r="H195" s="478"/>
      <c r="I195" s="385"/>
      <c r="J195" s="479"/>
      <c r="K195" s="2"/>
      <c r="L195" s="385"/>
      <c r="M195" s="2"/>
      <c r="N195" s="385"/>
      <c r="O195" s="2"/>
      <c r="P195" s="466" t="str">
        <f t="shared" si="64"/>
        <v/>
      </c>
      <c r="Q195" s="384"/>
      <c r="R195" s="466" t="str">
        <f>IF(ISNUMBER(N195), N195, IF(ISNUMBER(G195), 'Hi-Z-INPUT'!$K$19, ""))</f>
        <v/>
      </c>
      <c r="S195" s="310"/>
      <c r="U195" s="70" t="str">
        <f>IF(AND(ISNUMBER($P195),$P195&lt;&gt;0),EXTRA!CA195,'Hi-Z'!O195)</f>
        <v>-</v>
      </c>
      <c r="W195" s="327" t="str">
        <f>IF(AND(ISNUMBER($P195),$P195&lt;&gt;0),EXTRA!CC195,'Hi-Z'!Q195)</f>
        <v>-</v>
      </c>
      <c r="X195" s="328" t="str">
        <f t="shared" si="66"/>
        <v/>
      </c>
      <c r="Z195" s="66" t="str">
        <f>IF(AND(ISNUMBER($P195),$P195&lt;&gt;0),EXTRA!CH195,'Hi-Z'!T195)</f>
        <v/>
      </c>
      <c r="AA195" s="65" t="str">
        <f t="shared" si="67"/>
        <v/>
      </c>
      <c r="AB195" s="329" t="str">
        <f>IF(AND(ISNUMBER($P195),$P195&lt;&gt;0),EXTRA!CJ195,'Hi-Z'!V195)</f>
        <v/>
      </c>
      <c r="AC195" s="124" t="str">
        <f t="shared" si="68"/>
        <v/>
      </c>
      <c r="AE195" s="104" t="str">
        <f>IF(AND(ISNUMBER($P195),$P195&lt;&gt;0),EXTRA!CL195,'Hi-Z'!X195)</f>
        <v/>
      </c>
      <c r="AF195" s="44" t="str">
        <f t="shared" si="69"/>
        <v/>
      </c>
      <c r="AH195" s="85" t="str">
        <f>IF(AND(ISNUMBER($P195),$P195&lt;&gt;0),IF(MV&lt;200,EXTRA!CN195,EXTRA!CR195),IF(MV&lt;200,'Hi-Z'!Z195,'Hi-Z'!AD195))</f>
        <v/>
      </c>
      <c r="AI195" s="84" t="str">
        <f t="shared" si="70"/>
        <v/>
      </c>
      <c r="AJ195" s="322" t="str">
        <f>IF(AND(ISNUMBER($P195),$P195&lt;&gt;0),IF(MV&lt;200,EXTRA!CP195,EXTRA!CT195),IF(MV&lt;200,'Hi-Z'!AB195,'Hi-Z'!AF195))</f>
        <v/>
      </c>
      <c r="AK195" s="106" t="str">
        <f t="shared" si="71"/>
        <v/>
      </c>
      <c r="AM195" s="313" t="str">
        <f>IF(AND(ISNUMBER($P195),$P195&lt;&gt;0),EXTRA!DR195,'Hi-Z'!AZ195)</f>
        <v/>
      </c>
      <c r="AN195" s="290" t="str">
        <f t="shared" si="72"/>
        <v/>
      </c>
      <c r="AO195" s="315" t="str">
        <f>IF(AND(ISNUMBER($P195),$P195&lt;&gt;0),EXTRA!DT195,'Hi-Z'!BB195)</f>
        <v/>
      </c>
      <c r="AP195" s="292" t="str">
        <f t="shared" si="73"/>
        <v/>
      </c>
      <c r="AR195" s="330" t="str">
        <f>IF(AND(ISNUMBER($P195),$P195&lt;&gt;0),EXTRA!CZ195,'Hi-Z'!AH195)</f>
        <v/>
      </c>
      <c r="AT195" s="335" t="str">
        <f>IF(AND(ISNUMBER(AV195),AV195&lt;&gt;0),"",IF(AND(ISNUMBER($P195),$P195&lt;&gt;0),'Hi-Z-INPUT'!$K$7*'Hi-Z-INPUT'!$K$11,'Hi-Z'!AJ195))</f>
        <v/>
      </c>
      <c r="AU195" s="172"/>
      <c r="AV195" s="163"/>
      <c r="AW195" s="343"/>
      <c r="AY195" s="333" t="str">
        <f>IF(AND(ISNUMBER($P195),$P195&lt;&gt;0),EXTRA!DX195,'Hi-Z'!BF195)</f>
        <v/>
      </c>
      <c r="AZ195" s="334" t="str">
        <f t="shared" si="74"/>
        <v/>
      </c>
      <c r="BB195" s="332" t="str">
        <f>IF(AND(ISNUMBER($P195),$P195&lt;&gt;0),EXTRA!DO195,'Hi-Z'!AW195)</f>
        <v/>
      </c>
      <c r="BC195" s="347" t="str">
        <f t="shared" si="75"/>
        <v/>
      </c>
      <c r="BE195" s="348" t="str">
        <f t="shared" si="76"/>
        <v/>
      </c>
      <c r="BF195" s="328" t="str">
        <f t="shared" si="77"/>
        <v/>
      </c>
      <c r="BI195" s="482" t="str">
        <f t="shared" si="63"/>
        <v/>
      </c>
      <c r="BJ195" s="482" t="str">
        <f t="shared" si="78"/>
        <v/>
      </c>
    </row>
    <row r="196" spans="1:62">
      <c r="A196" s="788" t="str">
        <f>MATRIX!A196</f>
        <v>BLAZE</v>
      </c>
      <c r="B196" s="788" t="str">
        <f>IF(MATRIX!B196&lt;&gt;0,MATRIX!B196,"-")</f>
        <v>PowerZone 504</v>
      </c>
      <c r="D196" s="142"/>
      <c r="E196" s="314" t="str">
        <f t="shared" si="65"/>
        <v/>
      </c>
      <c r="F196" s="379"/>
      <c r="G196" s="380" t="str">
        <f>'Hi-Z'!M196</f>
        <v/>
      </c>
      <c r="H196" s="478"/>
      <c r="I196" s="385"/>
      <c r="J196" s="479"/>
      <c r="K196" s="2"/>
      <c r="L196" s="385"/>
      <c r="M196" s="2"/>
      <c r="N196" s="385"/>
      <c r="O196" s="2"/>
      <c r="P196" s="466" t="str">
        <f t="shared" si="64"/>
        <v/>
      </c>
      <c r="Q196" s="384"/>
      <c r="R196" s="466" t="str">
        <f>IF(ISNUMBER(N196), N196, IF(ISNUMBER(G196), 'Hi-Z-INPUT'!$K$19, ""))</f>
        <v/>
      </c>
      <c r="S196" s="310"/>
      <c r="U196" s="70" t="str">
        <f>IF(AND(ISNUMBER($P196),$P196&lt;&gt;0),EXTRA!CA196,'Hi-Z'!O196)</f>
        <v>-</v>
      </c>
      <c r="W196" s="327" t="str">
        <f>IF(AND(ISNUMBER($P196),$P196&lt;&gt;0),EXTRA!CC196,'Hi-Z'!Q196)</f>
        <v>-</v>
      </c>
      <c r="X196" s="328" t="str">
        <f t="shared" si="66"/>
        <v/>
      </c>
      <c r="Z196" s="66" t="str">
        <f>IF(AND(ISNUMBER($P196),$P196&lt;&gt;0),EXTRA!CH196,'Hi-Z'!T196)</f>
        <v/>
      </c>
      <c r="AA196" s="65" t="str">
        <f t="shared" si="67"/>
        <v/>
      </c>
      <c r="AB196" s="329" t="str">
        <f>IF(AND(ISNUMBER($P196),$P196&lt;&gt;0),EXTRA!CJ196,'Hi-Z'!V196)</f>
        <v/>
      </c>
      <c r="AC196" s="124" t="str">
        <f t="shared" si="68"/>
        <v/>
      </c>
      <c r="AE196" s="104" t="str">
        <f>IF(AND(ISNUMBER($P196),$P196&lt;&gt;0),EXTRA!CL196,'Hi-Z'!X196)</f>
        <v/>
      </c>
      <c r="AF196" s="44" t="str">
        <f t="shared" si="69"/>
        <v/>
      </c>
      <c r="AH196" s="85" t="str">
        <f>IF(AND(ISNUMBER($P196),$P196&lt;&gt;0),IF(MV&lt;200,EXTRA!CN196,EXTRA!CR196),IF(MV&lt;200,'Hi-Z'!Z196,'Hi-Z'!AD196))</f>
        <v/>
      </c>
      <c r="AI196" s="84" t="str">
        <f t="shared" si="70"/>
        <v/>
      </c>
      <c r="AJ196" s="322" t="str">
        <f>IF(AND(ISNUMBER($P196),$P196&lt;&gt;0),IF(MV&lt;200,EXTRA!CP196,EXTRA!CT196),IF(MV&lt;200,'Hi-Z'!AB196,'Hi-Z'!AF196))</f>
        <v/>
      </c>
      <c r="AK196" s="106" t="str">
        <f t="shared" si="71"/>
        <v/>
      </c>
      <c r="AM196" s="313" t="str">
        <f>IF(AND(ISNUMBER($P196),$P196&lt;&gt;0),EXTRA!DR196,'Hi-Z'!AZ196)</f>
        <v/>
      </c>
      <c r="AN196" s="290" t="str">
        <f t="shared" si="72"/>
        <v/>
      </c>
      <c r="AO196" s="315" t="str">
        <f>IF(AND(ISNUMBER($P196),$P196&lt;&gt;0),EXTRA!DT196,'Hi-Z'!BB196)</f>
        <v/>
      </c>
      <c r="AP196" s="292" t="str">
        <f t="shared" si="73"/>
        <v/>
      </c>
      <c r="AR196" s="330" t="str">
        <f>IF(AND(ISNUMBER($P196),$P196&lt;&gt;0),EXTRA!CZ196,'Hi-Z'!AH196)</f>
        <v/>
      </c>
      <c r="AT196" s="335" t="str">
        <f>IF(AND(ISNUMBER(AV196),AV196&lt;&gt;0),"",IF(AND(ISNUMBER($P196),$P196&lt;&gt;0),'Hi-Z-INPUT'!$K$7*'Hi-Z-INPUT'!$K$11,'Hi-Z'!AJ196))</f>
        <v/>
      </c>
      <c r="AU196" s="172"/>
      <c r="AV196" s="163"/>
      <c r="AW196" s="343"/>
      <c r="AY196" s="333" t="str">
        <f>IF(AND(ISNUMBER($P196),$P196&lt;&gt;0),EXTRA!DX196,'Hi-Z'!BF196)</f>
        <v/>
      </c>
      <c r="AZ196" s="334" t="str">
        <f t="shared" si="74"/>
        <v/>
      </c>
      <c r="BB196" s="332" t="str">
        <f>IF(AND(ISNUMBER($P196),$P196&lt;&gt;0),EXTRA!DO196,'Hi-Z'!AW196)</f>
        <v/>
      </c>
      <c r="BC196" s="347" t="str">
        <f t="shared" si="75"/>
        <v/>
      </c>
      <c r="BE196" s="348" t="str">
        <f t="shared" si="76"/>
        <v/>
      </c>
      <c r="BF196" s="328" t="str">
        <f t="shared" si="77"/>
        <v/>
      </c>
      <c r="BI196" s="482" t="str">
        <f t="shared" si="63"/>
        <v/>
      </c>
      <c r="BJ196" s="482" t="str">
        <f t="shared" si="78"/>
        <v/>
      </c>
    </row>
    <row r="197" spans="1:62">
      <c r="A197" s="788" t="str">
        <f>MATRIX!A197</f>
        <v>BLAZE</v>
      </c>
      <c r="B197" s="788" t="str">
        <f>IF(MATRIX!B197&lt;&gt;0,MATRIX!B197,"-")</f>
        <v>PowerZone 1004</v>
      </c>
      <c r="D197" s="142"/>
      <c r="E197" s="314" t="str">
        <f t="shared" si="65"/>
        <v/>
      </c>
      <c r="F197" s="379"/>
      <c r="G197" s="380" t="str">
        <f>'Hi-Z'!M197</f>
        <v/>
      </c>
      <c r="H197" s="478"/>
      <c r="I197" s="385"/>
      <c r="J197" s="479"/>
      <c r="K197" s="2"/>
      <c r="L197" s="385"/>
      <c r="M197" s="2"/>
      <c r="N197" s="385"/>
      <c r="O197" s="2"/>
      <c r="P197" s="466" t="str">
        <f t="shared" si="64"/>
        <v/>
      </c>
      <c r="Q197" s="384"/>
      <c r="R197" s="466" t="str">
        <f>IF(ISNUMBER(N197), N197, IF(ISNUMBER(G197), 'Hi-Z-INPUT'!$K$19, ""))</f>
        <v/>
      </c>
      <c r="S197" s="310"/>
      <c r="U197" s="70" t="str">
        <f>IF(AND(ISNUMBER($P197),$P197&lt;&gt;0),EXTRA!CA197,'Hi-Z'!O197)</f>
        <v>-</v>
      </c>
      <c r="W197" s="327" t="str">
        <f>IF(AND(ISNUMBER($P197),$P197&lt;&gt;0),EXTRA!CC197,'Hi-Z'!Q197)</f>
        <v>-</v>
      </c>
      <c r="X197" s="328" t="str">
        <f t="shared" si="66"/>
        <v/>
      </c>
      <c r="Z197" s="66" t="str">
        <f>IF(AND(ISNUMBER($P197),$P197&lt;&gt;0),EXTRA!CH197,'Hi-Z'!T197)</f>
        <v/>
      </c>
      <c r="AA197" s="65" t="str">
        <f t="shared" si="67"/>
        <v/>
      </c>
      <c r="AB197" s="329" t="str">
        <f>IF(AND(ISNUMBER($P197),$P197&lt;&gt;0),EXTRA!CJ197,'Hi-Z'!V197)</f>
        <v/>
      </c>
      <c r="AC197" s="124" t="str">
        <f t="shared" si="68"/>
        <v/>
      </c>
      <c r="AE197" s="104" t="str">
        <f>IF(AND(ISNUMBER($P197),$P197&lt;&gt;0),EXTRA!CL197,'Hi-Z'!X197)</f>
        <v/>
      </c>
      <c r="AF197" s="44" t="str">
        <f t="shared" si="69"/>
        <v/>
      </c>
      <c r="AH197" s="85" t="str">
        <f>IF(AND(ISNUMBER($P197),$P197&lt;&gt;0),IF(MV&lt;200,EXTRA!CN197,EXTRA!CR197),IF(MV&lt;200,'Hi-Z'!Z197,'Hi-Z'!AD197))</f>
        <v/>
      </c>
      <c r="AI197" s="84" t="str">
        <f t="shared" si="70"/>
        <v/>
      </c>
      <c r="AJ197" s="322" t="str">
        <f>IF(AND(ISNUMBER($P197),$P197&lt;&gt;0),IF(MV&lt;200,EXTRA!CP197,EXTRA!CT197),IF(MV&lt;200,'Hi-Z'!AB197,'Hi-Z'!AF197))</f>
        <v/>
      </c>
      <c r="AK197" s="106" t="str">
        <f t="shared" si="71"/>
        <v/>
      </c>
      <c r="AM197" s="313" t="str">
        <f>IF(AND(ISNUMBER($P197),$P197&lt;&gt;0),EXTRA!DR197,'Hi-Z'!AZ197)</f>
        <v/>
      </c>
      <c r="AN197" s="290" t="str">
        <f t="shared" si="72"/>
        <v/>
      </c>
      <c r="AO197" s="315" t="str">
        <f>IF(AND(ISNUMBER($P197),$P197&lt;&gt;0),EXTRA!DT197,'Hi-Z'!BB197)</f>
        <v/>
      </c>
      <c r="AP197" s="292" t="str">
        <f t="shared" si="73"/>
        <v/>
      </c>
      <c r="AR197" s="330" t="str">
        <f>IF(AND(ISNUMBER($P197),$P197&lt;&gt;0),EXTRA!CZ197,'Hi-Z'!AH197)</f>
        <v/>
      </c>
      <c r="AT197" s="335" t="str">
        <f>IF(AND(ISNUMBER(AV197),AV197&lt;&gt;0),"",IF(AND(ISNUMBER($P197),$P197&lt;&gt;0),'Hi-Z-INPUT'!$K$7*'Hi-Z-INPUT'!$K$11,'Hi-Z'!AJ197))</f>
        <v/>
      </c>
      <c r="AU197" s="172"/>
      <c r="AV197" s="163"/>
      <c r="AW197" s="343"/>
      <c r="AY197" s="333" t="str">
        <f>IF(AND(ISNUMBER($P197),$P197&lt;&gt;0),EXTRA!DX197,'Hi-Z'!BF197)</f>
        <v/>
      </c>
      <c r="AZ197" s="334" t="str">
        <f t="shared" si="74"/>
        <v/>
      </c>
      <c r="BB197" s="332" t="str">
        <f>IF(AND(ISNUMBER($P197),$P197&lt;&gt;0),EXTRA!DO197,'Hi-Z'!AW197)</f>
        <v/>
      </c>
      <c r="BC197" s="347" t="str">
        <f t="shared" si="75"/>
        <v/>
      </c>
      <c r="BE197" s="348" t="str">
        <f t="shared" si="76"/>
        <v/>
      </c>
      <c r="BF197" s="328" t="str">
        <f t="shared" si="77"/>
        <v/>
      </c>
      <c r="BI197" s="482" t="str">
        <f t="shared" si="63"/>
        <v/>
      </c>
      <c r="BJ197" s="482" t="str">
        <f t="shared" si="78"/>
        <v/>
      </c>
    </row>
    <row r="198" spans="1:62">
      <c r="A198" s="786" t="str">
        <f>MATRIX!A198</f>
        <v>CUSTOM</v>
      </c>
      <c r="B198" s="786" t="str">
        <f>IF(MATRIX!B198&lt;&gt;0,MATRIX!B198,"-")</f>
        <v>-</v>
      </c>
      <c r="D198" s="142"/>
      <c r="E198" s="314" t="str">
        <f t="shared" si="65"/>
        <v/>
      </c>
      <c r="F198" s="379"/>
      <c r="G198" s="380" t="str">
        <f>'Hi-Z'!M198</f>
        <v/>
      </c>
      <c r="H198" s="478"/>
      <c r="I198" s="385"/>
      <c r="J198" s="479"/>
      <c r="K198" s="2"/>
      <c r="L198" s="385"/>
      <c r="M198" s="2"/>
      <c r="N198" s="385"/>
      <c r="O198" s="2"/>
      <c r="P198" s="466" t="str">
        <f t="shared" si="64"/>
        <v/>
      </c>
      <c r="Q198" s="384"/>
      <c r="R198" s="466" t="str">
        <f>IF(ISNUMBER(N198), N198, IF(ISNUMBER(G198), 'Hi-Z-INPUT'!$K$19, ""))</f>
        <v/>
      </c>
      <c r="S198" s="310"/>
      <c r="U198" s="70" t="str">
        <f>IF(AND(ISNUMBER($P198),$P198&lt;&gt;0),EXTRA!CA198,'Hi-Z'!O198)</f>
        <v>-</v>
      </c>
      <c r="W198" s="327" t="str">
        <f>IF(AND(ISNUMBER($P198),$P198&lt;&gt;0),EXTRA!CC198,'Hi-Z'!Q198)</f>
        <v>-</v>
      </c>
      <c r="X198" s="328" t="str">
        <f t="shared" si="66"/>
        <v/>
      </c>
      <c r="Z198" s="66" t="str">
        <f>IF(AND(ISNUMBER($P198),$P198&lt;&gt;0),EXTRA!CH198,'Hi-Z'!T198)</f>
        <v/>
      </c>
      <c r="AA198" s="65" t="str">
        <f t="shared" si="67"/>
        <v/>
      </c>
      <c r="AB198" s="329" t="str">
        <f>IF(AND(ISNUMBER($P198),$P198&lt;&gt;0),EXTRA!CJ198,'Hi-Z'!V198)</f>
        <v/>
      </c>
      <c r="AC198" s="124" t="str">
        <f t="shared" si="68"/>
        <v/>
      </c>
      <c r="AE198" s="104" t="str">
        <f>IF(AND(ISNUMBER($P198),$P198&lt;&gt;0),EXTRA!CL198,'Hi-Z'!X198)</f>
        <v/>
      </c>
      <c r="AF198" s="44" t="str">
        <f t="shared" si="69"/>
        <v/>
      </c>
      <c r="AH198" s="85" t="str">
        <f>IF(AND(ISNUMBER($P198),$P198&lt;&gt;0),IF(MV&lt;200,EXTRA!CN198,EXTRA!CR198),IF(MV&lt;200,'Hi-Z'!Z198,'Hi-Z'!AD198))</f>
        <v/>
      </c>
      <c r="AI198" s="84" t="str">
        <f t="shared" si="70"/>
        <v/>
      </c>
      <c r="AJ198" s="322" t="str">
        <f>IF(AND(ISNUMBER($P198),$P198&lt;&gt;0),IF(MV&lt;200,EXTRA!CP198,EXTRA!CT198),IF(MV&lt;200,'Hi-Z'!AB198,'Hi-Z'!AF198))</f>
        <v/>
      </c>
      <c r="AK198" s="106" t="str">
        <f t="shared" si="71"/>
        <v/>
      </c>
      <c r="AM198" s="313" t="str">
        <f>IF(AND(ISNUMBER($P198),$P198&lt;&gt;0),EXTRA!DR198,'Hi-Z'!AZ198)</f>
        <v/>
      </c>
      <c r="AN198" s="290" t="str">
        <f t="shared" si="72"/>
        <v/>
      </c>
      <c r="AO198" s="315" t="str">
        <f>IF(AND(ISNUMBER($P198),$P198&lt;&gt;0),EXTRA!DT198,'Hi-Z'!BB198)</f>
        <v/>
      </c>
      <c r="AP198" s="292" t="str">
        <f t="shared" si="73"/>
        <v/>
      </c>
      <c r="AR198" s="330" t="str">
        <f>IF(AND(ISNUMBER($P198),$P198&lt;&gt;0),EXTRA!CZ198,'Hi-Z'!AH198)</f>
        <v/>
      </c>
      <c r="AT198" s="335" t="str">
        <f>IF(AND(ISNUMBER(AV198),AV198&lt;&gt;0),"",IF(AND(ISNUMBER($P198),$P198&lt;&gt;0),'Hi-Z-INPUT'!$K$7*'Hi-Z-INPUT'!$K$11,'Hi-Z'!AJ198))</f>
        <v/>
      </c>
      <c r="AU198" s="172"/>
      <c r="AV198" s="163"/>
      <c r="AW198" s="343"/>
      <c r="AY198" s="333" t="str">
        <f>IF(AND(ISNUMBER($P198),$P198&lt;&gt;0),EXTRA!DX198,'Hi-Z'!BF198)</f>
        <v/>
      </c>
      <c r="AZ198" s="334" t="str">
        <f t="shared" si="74"/>
        <v/>
      </c>
      <c r="BB198" s="332" t="str">
        <f>IF(AND(ISNUMBER($P198),$P198&lt;&gt;0),EXTRA!DO198,'Hi-Z'!AW198)</f>
        <v/>
      </c>
      <c r="BC198" s="347" t="str">
        <f t="shared" si="75"/>
        <v/>
      </c>
      <c r="BE198" s="348" t="str">
        <f t="shared" si="76"/>
        <v/>
      </c>
      <c r="BF198" s="328" t="str">
        <f t="shared" si="77"/>
        <v/>
      </c>
      <c r="BI198" s="482" t="str">
        <f t="shared" si="63"/>
        <v/>
      </c>
      <c r="BJ198" s="482" t="str">
        <f t="shared" si="78"/>
        <v/>
      </c>
    </row>
    <row r="199" spans="1:62">
      <c r="A199" s="786" t="str">
        <f>MATRIX!A199</f>
        <v>CUSTOM</v>
      </c>
      <c r="B199" s="786" t="str">
        <f>IF(MATRIX!B199&lt;&gt;0,MATRIX!B199,"-")</f>
        <v>-</v>
      </c>
      <c r="D199" s="142"/>
      <c r="E199" s="314" t="str">
        <f t="shared" si="65"/>
        <v/>
      </c>
      <c r="F199" s="379"/>
      <c r="G199" s="380" t="str">
        <f>'Hi-Z'!M199</f>
        <v/>
      </c>
      <c r="H199" s="478"/>
      <c r="I199" s="385"/>
      <c r="J199" s="479"/>
      <c r="K199" s="2"/>
      <c r="L199" s="385"/>
      <c r="M199" s="2"/>
      <c r="N199" s="385"/>
      <c r="O199" s="2"/>
      <c r="P199" s="466" t="str">
        <f t="shared" si="64"/>
        <v/>
      </c>
      <c r="Q199" s="384"/>
      <c r="R199" s="466" t="str">
        <f>IF(ISNUMBER(N199), N199, IF(ISNUMBER(G199), 'Hi-Z-INPUT'!$K$19, ""))</f>
        <v/>
      </c>
      <c r="S199" s="310"/>
      <c r="U199" s="70" t="str">
        <f>IF(AND(ISNUMBER($P199),$P199&lt;&gt;0),EXTRA!CA199,'Hi-Z'!O199)</f>
        <v>-</v>
      </c>
      <c r="W199" s="327" t="str">
        <f>IF(AND(ISNUMBER($P199),$P199&lt;&gt;0),EXTRA!CC199,'Hi-Z'!Q199)</f>
        <v>-</v>
      </c>
      <c r="X199" s="328" t="str">
        <f t="shared" si="66"/>
        <v/>
      </c>
      <c r="Z199" s="66" t="str">
        <f>IF(AND(ISNUMBER($P199),$P199&lt;&gt;0),EXTRA!CH199,'Hi-Z'!T199)</f>
        <v/>
      </c>
      <c r="AA199" s="65" t="str">
        <f t="shared" si="67"/>
        <v/>
      </c>
      <c r="AB199" s="329" t="str">
        <f>IF(AND(ISNUMBER($P199),$P199&lt;&gt;0),EXTRA!CJ199,'Hi-Z'!V199)</f>
        <v/>
      </c>
      <c r="AC199" s="124" t="str">
        <f t="shared" si="68"/>
        <v/>
      </c>
      <c r="AE199" s="104" t="str">
        <f>IF(AND(ISNUMBER($P199),$P199&lt;&gt;0),EXTRA!CL199,'Hi-Z'!X199)</f>
        <v/>
      </c>
      <c r="AF199" s="44" t="str">
        <f t="shared" si="69"/>
        <v/>
      </c>
      <c r="AH199" s="85" t="str">
        <f>IF(AND(ISNUMBER($P199),$P199&lt;&gt;0),IF(MV&lt;200,EXTRA!CN199,EXTRA!CR199),IF(MV&lt;200,'Hi-Z'!Z199,'Hi-Z'!AD199))</f>
        <v/>
      </c>
      <c r="AI199" s="84" t="str">
        <f t="shared" si="70"/>
        <v/>
      </c>
      <c r="AJ199" s="322" t="str">
        <f>IF(AND(ISNUMBER($P199),$P199&lt;&gt;0),IF(MV&lt;200,EXTRA!CP199,EXTRA!CT199),IF(MV&lt;200,'Hi-Z'!AB199,'Hi-Z'!AF199))</f>
        <v/>
      </c>
      <c r="AK199" s="106" t="str">
        <f t="shared" si="71"/>
        <v/>
      </c>
      <c r="AM199" s="313" t="str">
        <f>IF(AND(ISNUMBER($P199),$P199&lt;&gt;0),EXTRA!DR199,'Hi-Z'!AZ199)</f>
        <v/>
      </c>
      <c r="AN199" s="290" t="str">
        <f t="shared" si="72"/>
        <v/>
      </c>
      <c r="AO199" s="315" t="str">
        <f>IF(AND(ISNUMBER($P199),$P199&lt;&gt;0),EXTRA!DT199,'Hi-Z'!BB199)</f>
        <v/>
      </c>
      <c r="AP199" s="292" t="str">
        <f t="shared" si="73"/>
        <v/>
      </c>
      <c r="AR199" s="330" t="str">
        <f>IF(AND(ISNUMBER($P199),$P199&lt;&gt;0),EXTRA!CZ199,'Hi-Z'!AH199)</f>
        <v/>
      </c>
      <c r="AT199" s="335" t="str">
        <f>IF(AND(ISNUMBER(AV199),AV199&lt;&gt;0),"",IF(AND(ISNUMBER($P199),$P199&lt;&gt;0),'Hi-Z-INPUT'!$K$7*'Hi-Z-INPUT'!$K$11,'Hi-Z'!AJ199))</f>
        <v/>
      </c>
      <c r="AU199" s="172"/>
      <c r="AV199" s="163"/>
      <c r="AW199" s="343"/>
      <c r="AY199" s="333" t="str">
        <f>IF(AND(ISNUMBER($P199),$P199&lt;&gt;0),EXTRA!DX199,'Hi-Z'!BF199)</f>
        <v/>
      </c>
      <c r="AZ199" s="334" t="str">
        <f t="shared" si="74"/>
        <v/>
      </c>
      <c r="BB199" s="332" t="str">
        <f>IF(AND(ISNUMBER($P199),$P199&lt;&gt;0),EXTRA!DO199,'Hi-Z'!AW199)</f>
        <v/>
      </c>
      <c r="BC199" s="347" t="str">
        <f t="shared" si="75"/>
        <v/>
      </c>
      <c r="BE199" s="348" t="str">
        <f t="shared" si="76"/>
        <v/>
      </c>
      <c r="BF199" s="328" t="str">
        <f t="shared" si="77"/>
        <v/>
      </c>
      <c r="BI199" s="482" t="str">
        <f t="shared" si="63"/>
        <v/>
      </c>
      <c r="BJ199" s="482" t="str">
        <f t="shared" si="78"/>
        <v/>
      </c>
    </row>
    <row r="200" spans="1:62">
      <c r="A200" s="786" t="str">
        <f>MATRIX!A200</f>
        <v>CUSTOM</v>
      </c>
      <c r="B200" s="786" t="str">
        <f>IF(MATRIX!B200&lt;&gt;0,MATRIX!B200,"-")</f>
        <v>-</v>
      </c>
      <c r="D200" s="142"/>
      <c r="E200" s="314" t="str">
        <f t="shared" si="65"/>
        <v/>
      </c>
      <c r="F200" s="379"/>
      <c r="G200" s="380" t="str">
        <f>'Hi-Z'!M200</f>
        <v/>
      </c>
      <c r="H200" s="478"/>
      <c r="I200" s="385"/>
      <c r="J200" s="479"/>
      <c r="K200" s="2"/>
      <c r="L200" s="385"/>
      <c r="M200" s="2"/>
      <c r="N200" s="385"/>
      <c r="O200" s="2"/>
      <c r="P200" s="466" t="str">
        <f t="shared" si="64"/>
        <v/>
      </c>
      <c r="Q200" s="384"/>
      <c r="R200" s="466" t="str">
        <f>IF(ISNUMBER(N200), N200, IF(ISNUMBER(G200), 'Hi-Z-INPUT'!$K$19, ""))</f>
        <v/>
      </c>
      <c r="S200" s="310"/>
      <c r="U200" s="70" t="str">
        <f>IF(AND(ISNUMBER($P200),$P200&lt;&gt;0),EXTRA!CA200,'Hi-Z'!O200)</f>
        <v>-</v>
      </c>
      <c r="W200" s="327" t="str">
        <f>IF(AND(ISNUMBER($P200),$P200&lt;&gt;0),EXTRA!CC200,'Hi-Z'!Q200)</f>
        <v>-</v>
      </c>
      <c r="X200" s="328" t="str">
        <f t="shared" si="66"/>
        <v/>
      </c>
      <c r="Z200" s="66" t="str">
        <f>IF(AND(ISNUMBER($P200),$P200&lt;&gt;0),EXTRA!CH200,'Hi-Z'!T200)</f>
        <v/>
      </c>
      <c r="AA200" s="65" t="str">
        <f t="shared" si="67"/>
        <v/>
      </c>
      <c r="AB200" s="329" t="str">
        <f>IF(AND(ISNUMBER($P200),$P200&lt;&gt;0),EXTRA!CJ200,'Hi-Z'!V200)</f>
        <v/>
      </c>
      <c r="AC200" s="124" t="str">
        <f t="shared" si="68"/>
        <v/>
      </c>
      <c r="AE200" s="104" t="str">
        <f>IF(AND(ISNUMBER($P200),$P200&lt;&gt;0),EXTRA!CL200,'Hi-Z'!X200)</f>
        <v/>
      </c>
      <c r="AF200" s="44" t="str">
        <f t="shared" si="69"/>
        <v/>
      </c>
      <c r="AH200" s="85" t="str">
        <f>IF(AND(ISNUMBER($P200),$P200&lt;&gt;0),IF(MV&lt;200,EXTRA!CN200,EXTRA!CR200),IF(MV&lt;200,'Hi-Z'!Z200,'Hi-Z'!AD200))</f>
        <v/>
      </c>
      <c r="AI200" s="84" t="str">
        <f t="shared" si="70"/>
        <v/>
      </c>
      <c r="AJ200" s="322" t="str">
        <f>IF(AND(ISNUMBER($P200),$P200&lt;&gt;0),IF(MV&lt;200,EXTRA!CP200,EXTRA!CT200),IF(MV&lt;200,'Hi-Z'!AB200,'Hi-Z'!AF200))</f>
        <v/>
      </c>
      <c r="AK200" s="106" t="str">
        <f t="shared" si="71"/>
        <v/>
      </c>
      <c r="AM200" s="313" t="str">
        <f>IF(AND(ISNUMBER($P200),$P200&lt;&gt;0),EXTRA!DR200,'Hi-Z'!AZ200)</f>
        <v/>
      </c>
      <c r="AN200" s="290" t="str">
        <f t="shared" si="72"/>
        <v/>
      </c>
      <c r="AO200" s="315" t="str">
        <f>IF(AND(ISNUMBER($P200),$P200&lt;&gt;0),EXTRA!DT200,'Hi-Z'!BB200)</f>
        <v/>
      </c>
      <c r="AP200" s="292" t="str">
        <f t="shared" si="73"/>
        <v/>
      </c>
      <c r="AR200" s="330" t="str">
        <f>IF(AND(ISNUMBER($P200),$P200&lt;&gt;0),EXTRA!CZ200,'Hi-Z'!AH200)</f>
        <v/>
      </c>
      <c r="AT200" s="335" t="str">
        <f>IF(AND(ISNUMBER(AV200),AV200&lt;&gt;0),"",IF(AND(ISNUMBER($P200),$P200&lt;&gt;0),'Hi-Z-INPUT'!$K$7*'Hi-Z-INPUT'!$K$11,'Hi-Z'!AJ200))</f>
        <v/>
      </c>
      <c r="AU200" s="172"/>
      <c r="AV200" s="163"/>
      <c r="AW200" s="343"/>
      <c r="AY200" s="333" t="str">
        <f>IF(AND(ISNUMBER($P200),$P200&lt;&gt;0),EXTRA!DX200,'Hi-Z'!BF200)</f>
        <v/>
      </c>
      <c r="AZ200" s="334" t="str">
        <f t="shared" si="74"/>
        <v/>
      </c>
      <c r="BB200" s="332" t="str">
        <f>IF(AND(ISNUMBER($P200),$P200&lt;&gt;0),EXTRA!DO200,'Hi-Z'!AW200)</f>
        <v/>
      </c>
      <c r="BC200" s="347" t="str">
        <f t="shared" si="75"/>
        <v/>
      </c>
      <c r="BE200" s="348" t="str">
        <f t="shared" si="76"/>
        <v/>
      </c>
      <c r="BF200" s="328" t="str">
        <f t="shared" si="77"/>
        <v/>
      </c>
      <c r="BI200" s="482" t="str">
        <f t="shared" ref="BI200:BI263" si="79">IF(AND(ISNUMBER($D200),$D200&lt;&gt;0),IF(AND(ISNUMBER($P200),$P200&lt;&gt;0),$D200*$P200,IF(AND(ISNUMBER($G200),$G200&lt;&gt;0),$D200*$G200,"")),"")</f>
        <v/>
      </c>
      <c r="BJ200" s="482" t="str">
        <f t="shared" si="78"/>
        <v/>
      </c>
    </row>
    <row r="201" spans="1:62">
      <c r="A201" s="786" t="str">
        <f>MATRIX!A201</f>
        <v>CUSTOM</v>
      </c>
      <c r="B201" s="786" t="str">
        <f>IF(MATRIX!B201&lt;&gt;0,MATRIX!B201,"-")</f>
        <v>-</v>
      </c>
      <c r="D201" s="142"/>
      <c r="E201" s="314" t="str">
        <f t="shared" si="65"/>
        <v/>
      </c>
      <c r="F201" s="379"/>
      <c r="G201" s="380" t="str">
        <f>'Hi-Z'!M201</f>
        <v/>
      </c>
      <c r="H201" s="478"/>
      <c r="I201" s="385"/>
      <c r="J201" s="479"/>
      <c r="K201" s="2"/>
      <c r="L201" s="385"/>
      <c r="M201" s="2"/>
      <c r="N201" s="385"/>
      <c r="O201" s="2"/>
      <c r="P201" s="466" t="str">
        <f t="shared" si="64"/>
        <v/>
      </c>
      <c r="Q201" s="384"/>
      <c r="R201" s="466" t="str">
        <f>IF(ISNUMBER(N201), N201, IF(ISNUMBER(G201), 'Hi-Z-INPUT'!$K$19, ""))</f>
        <v/>
      </c>
      <c r="S201" s="310"/>
      <c r="U201" s="70" t="str">
        <f>IF(AND(ISNUMBER($P201),$P201&lt;&gt;0),EXTRA!CA201,'Hi-Z'!O201)</f>
        <v>-</v>
      </c>
      <c r="W201" s="327" t="str">
        <f>IF(AND(ISNUMBER($P201),$P201&lt;&gt;0),EXTRA!CC201,'Hi-Z'!Q201)</f>
        <v>-</v>
      </c>
      <c r="X201" s="328" t="str">
        <f t="shared" si="66"/>
        <v/>
      </c>
      <c r="Z201" s="66" t="str">
        <f>IF(AND(ISNUMBER($P201),$P201&lt;&gt;0),EXTRA!CH201,'Hi-Z'!T201)</f>
        <v/>
      </c>
      <c r="AA201" s="65" t="str">
        <f t="shared" si="67"/>
        <v/>
      </c>
      <c r="AB201" s="329" t="str">
        <f>IF(AND(ISNUMBER($P201),$P201&lt;&gt;0),EXTRA!CJ201,'Hi-Z'!V201)</f>
        <v/>
      </c>
      <c r="AC201" s="124" t="str">
        <f t="shared" si="68"/>
        <v/>
      </c>
      <c r="AE201" s="104" t="str">
        <f>IF(AND(ISNUMBER($P201),$P201&lt;&gt;0),EXTRA!CL201,'Hi-Z'!X201)</f>
        <v/>
      </c>
      <c r="AF201" s="44" t="str">
        <f t="shared" si="69"/>
        <v/>
      </c>
      <c r="AH201" s="85" t="str">
        <f>IF(AND(ISNUMBER($P201),$P201&lt;&gt;0),IF(MV&lt;200,EXTRA!CN201,EXTRA!CR201),IF(MV&lt;200,'Hi-Z'!Z201,'Hi-Z'!AD201))</f>
        <v/>
      </c>
      <c r="AI201" s="84" t="str">
        <f t="shared" si="70"/>
        <v/>
      </c>
      <c r="AJ201" s="322" t="str">
        <f>IF(AND(ISNUMBER($P201),$P201&lt;&gt;0),IF(MV&lt;200,EXTRA!CP201,EXTRA!CT201),IF(MV&lt;200,'Hi-Z'!AB201,'Hi-Z'!AF201))</f>
        <v/>
      </c>
      <c r="AK201" s="106" t="str">
        <f t="shared" si="71"/>
        <v/>
      </c>
      <c r="AM201" s="313" t="str">
        <f>IF(AND(ISNUMBER($P201),$P201&lt;&gt;0),EXTRA!DR201,'Hi-Z'!AZ201)</f>
        <v/>
      </c>
      <c r="AN201" s="290" t="str">
        <f t="shared" si="72"/>
        <v/>
      </c>
      <c r="AO201" s="315" t="str">
        <f>IF(AND(ISNUMBER($P201),$P201&lt;&gt;0),EXTRA!DT201,'Hi-Z'!BB201)</f>
        <v/>
      </c>
      <c r="AP201" s="292" t="str">
        <f t="shared" si="73"/>
        <v/>
      </c>
      <c r="AR201" s="330" t="str">
        <f>IF(AND(ISNUMBER($P201),$P201&lt;&gt;0),EXTRA!CZ201,'Hi-Z'!AH201)</f>
        <v/>
      </c>
      <c r="AT201" s="335" t="str">
        <f>IF(AND(ISNUMBER(AV201),AV201&lt;&gt;0),"",IF(AND(ISNUMBER($P201),$P201&lt;&gt;0),'Hi-Z-INPUT'!$K$7*'Hi-Z-INPUT'!$K$11,'Hi-Z'!AJ201))</f>
        <v/>
      </c>
      <c r="AU201" s="172"/>
      <c r="AV201" s="163"/>
      <c r="AW201" s="343"/>
      <c r="AY201" s="333" t="str">
        <f>IF(AND(ISNUMBER($P201),$P201&lt;&gt;0),EXTRA!DX201,'Hi-Z'!BF201)</f>
        <v/>
      </c>
      <c r="AZ201" s="334" t="str">
        <f t="shared" si="74"/>
        <v/>
      </c>
      <c r="BB201" s="332" t="str">
        <f>IF(AND(ISNUMBER($P201),$P201&lt;&gt;0),EXTRA!DO201,'Hi-Z'!AW201)</f>
        <v/>
      </c>
      <c r="BC201" s="347" t="str">
        <f t="shared" si="75"/>
        <v/>
      </c>
      <c r="BE201" s="348" t="str">
        <f t="shared" si="76"/>
        <v/>
      </c>
      <c r="BF201" s="328" t="str">
        <f t="shared" si="77"/>
        <v/>
      </c>
      <c r="BI201" s="482" t="str">
        <f t="shared" si="79"/>
        <v/>
      </c>
      <c r="BJ201" s="482" t="str">
        <f t="shared" si="78"/>
        <v/>
      </c>
    </row>
    <row r="202" spans="1:62">
      <c r="A202" s="786" t="str">
        <f>MATRIX!A202</f>
        <v>CUSTOM</v>
      </c>
      <c r="B202" s="786" t="str">
        <f>IF(MATRIX!B202&lt;&gt;0,MATRIX!B202,"-")</f>
        <v>-</v>
      </c>
      <c r="D202" s="142"/>
      <c r="E202" s="314" t="str">
        <f t="shared" si="65"/>
        <v/>
      </c>
      <c r="F202" s="379"/>
      <c r="G202" s="380" t="str">
        <f>'Hi-Z'!M202</f>
        <v/>
      </c>
      <c r="H202" s="478"/>
      <c r="I202" s="385"/>
      <c r="J202" s="479"/>
      <c r="K202" s="2"/>
      <c r="L202" s="385"/>
      <c r="M202" s="2"/>
      <c r="N202" s="385"/>
      <c r="O202" s="2"/>
      <c r="P202" s="466" t="str">
        <f t="shared" ref="P202:P244" si="80">IF(ISNUMBER(L202), L202, IF(AND(I202="Y", ISNUMBER(G202)), IF(ISNUMBER(L202), L202, G202), ""))</f>
        <v/>
      </c>
      <c r="Q202" s="384"/>
      <c r="R202" s="466" t="str">
        <f>IF(ISNUMBER(N202), N202, IF(ISNUMBER(G202), 'Hi-Z-INPUT'!$K$19, ""))</f>
        <v/>
      </c>
      <c r="S202" s="310"/>
      <c r="U202" s="70" t="str">
        <f>IF(AND(ISNUMBER($P202),$P202&lt;&gt;0),EXTRA!CA202,'Hi-Z'!O202)</f>
        <v>-</v>
      </c>
      <c r="W202" s="327" t="str">
        <f>IF(AND(ISNUMBER($P202),$P202&lt;&gt;0),EXTRA!CC202,'Hi-Z'!Q202)</f>
        <v>-</v>
      </c>
      <c r="X202" s="328" t="str">
        <f t="shared" si="66"/>
        <v/>
      </c>
      <c r="Z202" s="66" t="str">
        <f>IF(AND(ISNUMBER($P202),$P202&lt;&gt;0),EXTRA!CH202,'Hi-Z'!T202)</f>
        <v/>
      </c>
      <c r="AA202" s="65" t="str">
        <f t="shared" si="67"/>
        <v/>
      </c>
      <c r="AB202" s="329" t="str">
        <f>IF(AND(ISNUMBER($P202),$P202&lt;&gt;0),EXTRA!CJ202,'Hi-Z'!V202)</f>
        <v/>
      </c>
      <c r="AC202" s="124" t="str">
        <f t="shared" si="68"/>
        <v/>
      </c>
      <c r="AE202" s="104" t="str">
        <f>IF(AND(ISNUMBER($P202),$P202&lt;&gt;0),EXTRA!CL202,'Hi-Z'!X202)</f>
        <v/>
      </c>
      <c r="AF202" s="44" t="str">
        <f t="shared" si="69"/>
        <v/>
      </c>
      <c r="AH202" s="85" t="str">
        <f>IF(AND(ISNUMBER($P202),$P202&lt;&gt;0),IF(MV&lt;200,EXTRA!CN202,EXTRA!CR202),IF(MV&lt;200,'Hi-Z'!Z202,'Hi-Z'!AD202))</f>
        <v/>
      </c>
      <c r="AI202" s="84" t="str">
        <f t="shared" si="70"/>
        <v/>
      </c>
      <c r="AJ202" s="322" t="str">
        <f>IF(AND(ISNUMBER($P202),$P202&lt;&gt;0),IF(MV&lt;200,EXTRA!CP202,EXTRA!CT202),IF(MV&lt;200,'Hi-Z'!AB202,'Hi-Z'!AF202))</f>
        <v/>
      </c>
      <c r="AK202" s="106" t="str">
        <f t="shared" si="71"/>
        <v/>
      </c>
      <c r="AM202" s="313" t="str">
        <f>IF(AND(ISNUMBER($P202),$P202&lt;&gt;0),EXTRA!DR202,'Hi-Z'!AZ202)</f>
        <v/>
      </c>
      <c r="AN202" s="290" t="str">
        <f t="shared" si="72"/>
        <v/>
      </c>
      <c r="AO202" s="315" t="str">
        <f>IF(AND(ISNUMBER($P202),$P202&lt;&gt;0),EXTRA!DT202,'Hi-Z'!BB202)</f>
        <v/>
      </c>
      <c r="AP202" s="292" t="str">
        <f t="shared" si="73"/>
        <v/>
      </c>
      <c r="AR202" s="330" t="str">
        <f>IF(AND(ISNUMBER($P202),$P202&lt;&gt;0),EXTRA!CZ202,'Hi-Z'!AH202)</f>
        <v/>
      </c>
      <c r="AT202" s="335" t="str">
        <f>IF(AND(ISNUMBER(AV202),AV202&lt;&gt;0),"",IF(AND(ISNUMBER($P202),$P202&lt;&gt;0),'Hi-Z-INPUT'!$K$7*'Hi-Z-INPUT'!$K$11,'Hi-Z'!AJ202))</f>
        <v/>
      </c>
      <c r="AU202" s="172"/>
      <c r="AV202" s="163"/>
      <c r="AW202" s="343"/>
      <c r="AY202" s="333" t="str">
        <f>IF(AND(ISNUMBER($P202),$P202&lt;&gt;0),EXTRA!DX202,'Hi-Z'!BF202)</f>
        <v/>
      </c>
      <c r="AZ202" s="334" t="str">
        <f t="shared" si="74"/>
        <v/>
      </c>
      <c r="BB202" s="332" t="str">
        <f>IF(AND(ISNUMBER($P202),$P202&lt;&gt;0),EXTRA!DO202,'Hi-Z'!AW202)</f>
        <v/>
      </c>
      <c r="BC202" s="347" t="str">
        <f t="shared" si="75"/>
        <v/>
      </c>
      <c r="BE202" s="348" t="str">
        <f t="shared" si="76"/>
        <v/>
      </c>
      <c r="BF202" s="328" t="str">
        <f t="shared" si="77"/>
        <v/>
      </c>
      <c r="BI202" s="482" t="str">
        <f t="shared" si="79"/>
        <v/>
      </c>
      <c r="BJ202" s="482" t="str">
        <f t="shared" si="78"/>
        <v/>
      </c>
    </row>
    <row r="203" spans="1:62">
      <c r="A203" s="786" t="str">
        <f>MATRIX!A203</f>
        <v>CUSTOM</v>
      </c>
      <c r="B203" s="786" t="str">
        <f>IF(MATRIX!B203&lt;&gt;0,MATRIX!B203,"-")</f>
        <v>-</v>
      </c>
      <c r="D203" s="142"/>
      <c r="E203" s="314" t="str">
        <f t="shared" si="65"/>
        <v/>
      </c>
      <c r="F203" s="379"/>
      <c r="G203" s="380" t="str">
        <f>'Hi-Z'!M203</f>
        <v/>
      </c>
      <c r="H203" s="478"/>
      <c r="I203" s="385"/>
      <c r="J203" s="479"/>
      <c r="K203" s="2"/>
      <c r="L203" s="385"/>
      <c r="M203" s="2"/>
      <c r="N203" s="385"/>
      <c r="O203" s="2"/>
      <c r="P203" s="466" t="str">
        <f t="shared" si="80"/>
        <v/>
      </c>
      <c r="Q203" s="384"/>
      <c r="R203" s="466" t="str">
        <f>IF(ISNUMBER(N203), N203, IF(ISNUMBER(G203), 'Hi-Z-INPUT'!$K$19, ""))</f>
        <v/>
      </c>
      <c r="S203" s="310"/>
      <c r="U203" s="70" t="str">
        <f>IF(AND(ISNUMBER($P203),$P203&lt;&gt;0),EXTRA!CA203,'Hi-Z'!O203)</f>
        <v>-</v>
      </c>
      <c r="W203" s="327" t="str">
        <f>IF(AND(ISNUMBER($P203),$P203&lt;&gt;0),EXTRA!CC203,'Hi-Z'!Q203)</f>
        <v>-</v>
      </c>
      <c r="X203" s="328" t="str">
        <f t="shared" si="66"/>
        <v/>
      </c>
      <c r="Z203" s="66" t="str">
        <f>IF(AND(ISNUMBER($P203),$P203&lt;&gt;0),EXTRA!CH203,'Hi-Z'!T203)</f>
        <v/>
      </c>
      <c r="AA203" s="65" t="str">
        <f t="shared" si="67"/>
        <v/>
      </c>
      <c r="AB203" s="329" t="str">
        <f>IF(AND(ISNUMBER($P203),$P203&lt;&gt;0),EXTRA!CJ203,'Hi-Z'!V203)</f>
        <v/>
      </c>
      <c r="AC203" s="124" t="str">
        <f t="shared" si="68"/>
        <v/>
      </c>
      <c r="AE203" s="104" t="str">
        <f>IF(AND(ISNUMBER($P203),$P203&lt;&gt;0),EXTRA!CL203,'Hi-Z'!X203)</f>
        <v/>
      </c>
      <c r="AF203" s="44" t="str">
        <f t="shared" si="69"/>
        <v/>
      </c>
      <c r="AH203" s="85" t="str">
        <f>IF(AND(ISNUMBER($P203),$P203&lt;&gt;0),IF(MV&lt;200,EXTRA!CN203,EXTRA!CR203),IF(MV&lt;200,'Hi-Z'!Z203,'Hi-Z'!AD203))</f>
        <v/>
      </c>
      <c r="AI203" s="84" t="str">
        <f t="shared" si="70"/>
        <v/>
      </c>
      <c r="AJ203" s="322" t="str">
        <f>IF(AND(ISNUMBER($P203),$P203&lt;&gt;0),IF(MV&lt;200,EXTRA!CP203,EXTRA!CT203),IF(MV&lt;200,'Hi-Z'!AB203,'Hi-Z'!AF203))</f>
        <v/>
      </c>
      <c r="AK203" s="106" t="str">
        <f t="shared" si="71"/>
        <v/>
      </c>
      <c r="AM203" s="313" t="str">
        <f>IF(AND(ISNUMBER($P203),$P203&lt;&gt;0),EXTRA!DR203,'Hi-Z'!AZ203)</f>
        <v/>
      </c>
      <c r="AN203" s="290" t="str">
        <f t="shared" si="72"/>
        <v/>
      </c>
      <c r="AO203" s="315" t="str">
        <f>IF(AND(ISNUMBER($P203),$P203&lt;&gt;0),EXTRA!DT203,'Hi-Z'!BB203)</f>
        <v/>
      </c>
      <c r="AP203" s="292" t="str">
        <f t="shared" si="73"/>
        <v/>
      </c>
      <c r="AR203" s="330" t="str">
        <f>IF(AND(ISNUMBER($P203),$P203&lt;&gt;0),EXTRA!CZ203,'Hi-Z'!AH203)</f>
        <v/>
      </c>
      <c r="AT203" s="335" t="str">
        <f>IF(AND(ISNUMBER(AV203),AV203&lt;&gt;0),"",IF(AND(ISNUMBER($P203),$P203&lt;&gt;0),'Hi-Z-INPUT'!$K$7*'Hi-Z-INPUT'!$K$11,'Hi-Z'!AJ203))</f>
        <v/>
      </c>
      <c r="AU203" s="172"/>
      <c r="AV203" s="163"/>
      <c r="AW203" s="343"/>
      <c r="AY203" s="333" t="str">
        <f>IF(AND(ISNUMBER($P203),$P203&lt;&gt;0),EXTRA!DX203,'Hi-Z'!BF203)</f>
        <v/>
      </c>
      <c r="AZ203" s="334" t="str">
        <f t="shared" si="74"/>
        <v/>
      </c>
      <c r="BB203" s="332" t="str">
        <f>IF(AND(ISNUMBER($P203),$P203&lt;&gt;0),EXTRA!DO203,'Hi-Z'!AW203)</f>
        <v/>
      </c>
      <c r="BC203" s="347" t="str">
        <f t="shared" si="75"/>
        <v/>
      </c>
      <c r="BE203" s="348" t="str">
        <f t="shared" si="76"/>
        <v/>
      </c>
      <c r="BF203" s="328" t="str">
        <f t="shared" si="77"/>
        <v/>
      </c>
      <c r="BI203" s="482" t="str">
        <f t="shared" si="79"/>
        <v/>
      </c>
      <c r="BJ203" s="482" t="str">
        <f t="shared" si="78"/>
        <v/>
      </c>
    </row>
    <row r="204" spans="1:62">
      <c r="A204" s="786" t="str">
        <f>MATRIX!A204</f>
        <v>CUSTOM</v>
      </c>
      <c r="B204" s="786" t="str">
        <f>IF(MATRIX!B204&lt;&gt;0,MATRIX!B204,"-")</f>
        <v>-</v>
      </c>
      <c r="D204" s="142"/>
      <c r="E204" s="314" t="str">
        <f t="shared" si="65"/>
        <v/>
      </c>
      <c r="F204" s="379"/>
      <c r="G204" s="380" t="str">
        <f>'Hi-Z'!M204</f>
        <v/>
      </c>
      <c r="H204" s="478"/>
      <c r="I204" s="385"/>
      <c r="J204" s="479"/>
      <c r="K204" s="2"/>
      <c r="L204" s="385"/>
      <c r="M204" s="2"/>
      <c r="N204" s="385"/>
      <c r="O204" s="2"/>
      <c r="P204" s="466" t="str">
        <f t="shared" si="80"/>
        <v/>
      </c>
      <c r="Q204" s="384"/>
      <c r="R204" s="466" t="str">
        <f>IF(ISNUMBER(N204), N204, IF(ISNUMBER(G204), 'Hi-Z-INPUT'!$K$19, ""))</f>
        <v/>
      </c>
      <c r="S204" s="310"/>
      <c r="U204" s="70" t="str">
        <f>IF(AND(ISNUMBER($P204),$P204&lt;&gt;0),EXTRA!CA204,'Hi-Z'!O204)</f>
        <v>-</v>
      </c>
      <c r="W204" s="327" t="str">
        <f>IF(AND(ISNUMBER($P204),$P204&lt;&gt;0),EXTRA!CC204,'Hi-Z'!Q204)</f>
        <v>-</v>
      </c>
      <c r="X204" s="328" t="str">
        <f t="shared" si="66"/>
        <v/>
      </c>
      <c r="Z204" s="66" t="str">
        <f>IF(AND(ISNUMBER($P204),$P204&lt;&gt;0),EXTRA!CH204,'Hi-Z'!T204)</f>
        <v/>
      </c>
      <c r="AA204" s="65" t="str">
        <f t="shared" si="67"/>
        <v/>
      </c>
      <c r="AB204" s="329" t="str">
        <f>IF(AND(ISNUMBER($P204),$P204&lt;&gt;0),EXTRA!CJ204,'Hi-Z'!V204)</f>
        <v/>
      </c>
      <c r="AC204" s="124" t="str">
        <f t="shared" si="68"/>
        <v/>
      </c>
      <c r="AE204" s="104" t="str">
        <f>IF(AND(ISNUMBER($P204),$P204&lt;&gt;0),EXTRA!CL204,'Hi-Z'!X204)</f>
        <v/>
      </c>
      <c r="AF204" s="44" t="str">
        <f t="shared" si="69"/>
        <v/>
      </c>
      <c r="AH204" s="85" t="str">
        <f>IF(AND(ISNUMBER($P204),$P204&lt;&gt;0),IF(MV&lt;200,EXTRA!CN204,EXTRA!CR204),IF(MV&lt;200,'Hi-Z'!Z204,'Hi-Z'!AD204))</f>
        <v/>
      </c>
      <c r="AI204" s="84" t="str">
        <f t="shared" si="70"/>
        <v/>
      </c>
      <c r="AJ204" s="322" t="str">
        <f>IF(AND(ISNUMBER($P204),$P204&lt;&gt;0),IF(MV&lt;200,EXTRA!CP204,EXTRA!CT204),IF(MV&lt;200,'Hi-Z'!AB204,'Hi-Z'!AF204))</f>
        <v/>
      </c>
      <c r="AK204" s="106" t="str">
        <f t="shared" si="71"/>
        <v/>
      </c>
      <c r="AM204" s="313" t="str">
        <f>IF(AND(ISNUMBER($P204),$P204&lt;&gt;0),EXTRA!DR204,'Hi-Z'!AZ204)</f>
        <v/>
      </c>
      <c r="AN204" s="290" t="str">
        <f t="shared" si="72"/>
        <v/>
      </c>
      <c r="AO204" s="315" t="str">
        <f>IF(AND(ISNUMBER($P204),$P204&lt;&gt;0),EXTRA!DT204,'Hi-Z'!BB204)</f>
        <v/>
      </c>
      <c r="AP204" s="292" t="str">
        <f t="shared" si="73"/>
        <v/>
      </c>
      <c r="AR204" s="330" t="str">
        <f>IF(AND(ISNUMBER($P204),$P204&lt;&gt;0),EXTRA!CZ204,'Hi-Z'!AH204)</f>
        <v/>
      </c>
      <c r="AT204" s="335" t="str">
        <f>IF(AND(ISNUMBER(AV204),AV204&lt;&gt;0),"",IF(AND(ISNUMBER($P204),$P204&lt;&gt;0),'Hi-Z-INPUT'!$K$7*'Hi-Z-INPUT'!$K$11,'Hi-Z'!AJ204))</f>
        <v/>
      </c>
      <c r="AU204" s="172"/>
      <c r="AV204" s="163"/>
      <c r="AW204" s="343"/>
      <c r="AY204" s="333" t="str">
        <f>IF(AND(ISNUMBER($P204),$P204&lt;&gt;0),EXTRA!DX204,'Hi-Z'!BF204)</f>
        <v/>
      </c>
      <c r="AZ204" s="334" t="str">
        <f t="shared" si="74"/>
        <v/>
      </c>
      <c r="BB204" s="332" t="str">
        <f>IF(AND(ISNUMBER($P204),$P204&lt;&gt;0),EXTRA!DO204,'Hi-Z'!AW204)</f>
        <v/>
      </c>
      <c r="BC204" s="347" t="str">
        <f t="shared" si="75"/>
        <v/>
      </c>
      <c r="BE204" s="348" t="str">
        <f t="shared" si="76"/>
        <v/>
      </c>
      <c r="BF204" s="328" t="str">
        <f t="shared" si="77"/>
        <v/>
      </c>
      <c r="BI204" s="482" t="str">
        <f t="shared" si="79"/>
        <v/>
      </c>
      <c r="BJ204" s="482" t="str">
        <f t="shared" si="78"/>
        <v/>
      </c>
    </row>
    <row r="205" spans="1:62" hidden="1">
      <c r="A205" s="786" t="e">
        <f>MATRIX!A205</f>
        <v>#N/A</v>
      </c>
      <c r="B205" s="786" t="e">
        <f>IF(MATRIX!B205&lt;&gt;0,MATRIX!B205,"-")</f>
        <v>#N/A</v>
      </c>
      <c r="D205" s="142"/>
      <c r="E205" s="314" t="str">
        <f t="shared" si="65"/>
        <v/>
      </c>
      <c r="F205" s="379"/>
      <c r="G205" s="380" t="e">
        <f>'Hi-Z'!M205</f>
        <v>#N/A</v>
      </c>
      <c r="H205" s="478"/>
      <c r="I205" s="385"/>
      <c r="J205" s="479"/>
      <c r="K205" s="2"/>
      <c r="L205" s="385"/>
      <c r="M205" s="2"/>
      <c r="N205" s="385"/>
      <c r="O205" s="2"/>
      <c r="P205" s="466" t="str">
        <f t="shared" si="80"/>
        <v/>
      </c>
      <c r="Q205" s="384"/>
      <c r="R205" s="466" t="str">
        <f>IF(ISNUMBER(N205), N205, IF(ISNUMBER(G205), 'Hi-Z-INPUT'!$K$19, ""))</f>
        <v/>
      </c>
      <c r="S205" s="310"/>
      <c r="U205" s="70" t="str">
        <f>IF(AND(ISNUMBER($P205),$P205&lt;&gt;0),EXTRA!CA205,'Hi-Z'!O205)</f>
        <v>-</v>
      </c>
      <c r="W205" s="327" t="str">
        <f>IF(AND(ISNUMBER($P205),$P205&lt;&gt;0),EXTRA!CC205,'Hi-Z'!Q205)</f>
        <v>-</v>
      </c>
      <c r="X205" s="328" t="str">
        <f t="shared" si="66"/>
        <v/>
      </c>
      <c r="Z205" s="66" t="str">
        <f>IF(AND(ISNUMBER($P205),$P205&lt;&gt;0),EXTRA!CH205,'Hi-Z'!T205)</f>
        <v/>
      </c>
      <c r="AA205" s="65" t="str">
        <f t="shared" si="67"/>
        <v/>
      </c>
      <c r="AB205" s="329" t="str">
        <f>IF(AND(ISNUMBER($P205),$P205&lt;&gt;0),EXTRA!CJ205,'Hi-Z'!V205)</f>
        <v/>
      </c>
      <c r="AC205" s="124" t="str">
        <f t="shared" si="68"/>
        <v/>
      </c>
      <c r="AE205" s="104" t="str">
        <f>IF(AND(ISNUMBER($P205),$P205&lt;&gt;0),EXTRA!CL205,'Hi-Z'!X205)</f>
        <v/>
      </c>
      <c r="AF205" s="44" t="str">
        <f t="shared" si="69"/>
        <v/>
      </c>
      <c r="AH205" s="85" t="str">
        <f>IF(AND(ISNUMBER($P205),$P205&lt;&gt;0),IF(MV&lt;200,EXTRA!CN205,EXTRA!CR205),IF(MV&lt;200,'Hi-Z'!Z205,'Hi-Z'!AD205))</f>
        <v/>
      </c>
      <c r="AI205" s="84" t="str">
        <f t="shared" si="70"/>
        <v/>
      </c>
      <c r="AJ205" s="322" t="str">
        <f>IF(AND(ISNUMBER($P205),$P205&lt;&gt;0),IF(MV&lt;200,EXTRA!CP205,EXTRA!CT205),IF(MV&lt;200,'Hi-Z'!AB205,'Hi-Z'!AF205))</f>
        <v/>
      </c>
      <c r="AK205" s="106" t="str">
        <f t="shared" si="71"/>
        <v/>
      </c>
      <c r="AM205" s="313" t="str">
        <f>IF(AND(ISNUMBER($P205),$P205&lt;&gt;0),EXTRA!DR205,'Hi-Z'!AZ205)</f>
        <v/>
      </c>
      <c r="AN205" s="290" t="str">
        <f t="shared" si="72"/>
        <v/>
      </c>
      <c r="AO205" s="315" t="str">
        <f>IF(AND(ISNUMBER($P205),$P205&lt;&gt;0),EXTRA!DT205,'Hi-Z'!BB205)</f>
        <v/>
      </c>
      <c r="AP205" s="292" t="str">
        <f t="shared" si="73"/>
        <v/>
      </c>
      <c r="AR205" s="330" t="str">
        <f>IF(AND(ISNUMBER($P205),$P205&lt;&gt;0),EXTRA!CZ205,'Hi-Z'!AH205)</f>
        <v/>
      </c>
      <c r="AT205" s="335" t="str">
        <f>IF(AND(ISNUMBER(AV205),AV205&lt;&gt;0),"",IF(AND(ISNUMBER($P205),$P205&lt;&gt;0),'Hi-Z-INPUT'!$K$7*'Hi-Z-INPUT'!$K$11,'Hi-Z'!AJ205))</f>
        <v/>
      </c>
      <c r="AU205" s="172"/>
      <c r="AV205" s="163"/>
      <c r="AW205" s="343"/>
      <c r="AY205" s="333" t="str">
        <f>IF(AND(ISNUMBER($P205),$P205&lt;&gt;0),EXTRA!DX205,'Hi-Z'!BF205)</f>
        <v/>
      </c>
      <c r="AZ205" s="334" t="str">
        <f t="shared" si="74"/>
        <v/>
      </c>
      <c r="BB205" s="332" t="str">
        <f>IF(AND(ISNUMBER($P205),$P205&lt;&gt;0),EXTRA!DO205,'Hi-Z'!AW205)</f>
        <v/>
      </c>
      <c r="BC205" s="347" t="str">
        <f t="shared" si="75"/>
        <v/>
      </c>
      <c r="BE205" s="348" t="str">
        <f t="shared" si="76"/>
        <v/>
      </c>
      <c r="BF205" s="328" t="str">
        <f t="shared" si="77"/>
        <v/>
      </c>
      <c r="BI205" s="482" t="str">
        <f t="shared" si="79"/>
        <v/>
      </c>
      <c r="BJ205" s="482" t="str">
        <f t="shared" si="78"/>
        <v/>
      </c>
    </row>
    <row r="206" spans="1:62" hidden="1">
      <c r="A206" s="786" t="e">
        <f>MATRIX!A206</f>
        <v>#N/A</v>
      </c>
      <c r="B206" s="786" t="e">
        <f>IF(MATRIX!B206&lt;&gt;0,MATRIX!B206,"-")</f>
        <v>#N/A</v>
      </c>
      <c r="D206" s="142"/>
      <c r="E206" s="314" t="str">
        <f t="shared" si="65"/>
        <v/>
      </c>
      <c r="F206" s="379"/>
      <c r="G206" s="380" t="e">
        <f>'Hi-Z'!M206</f>
        <v>#N/A</v>
      </c>
      <c r="H206" s="478"/>
      <c r="I206" s="385"/>
      <c r="J206" s="479"/>
      <c r="K206" s="2"/>
      <c r="L206" s="385"/>
      <c r="M206" s="2"/>
      <c r="N206" s="385"/>
      <c r="O206" s="2"/>
      <c r="P206" s="466" t="str">
        <f t="shared" si="80"/>
        <v/>
      </c>
      <c r="Q206" s="384"/>
      <c r="R206" s="466" t="str">
        <f>IF(ISNUMBER(N206), N206, IF(ISNUMBER(G206), 'Hi-Z-INPUT'!$K$19, ""))</f>
        <v/>
      </c>
      <c r="S206" s="310"/>
      <c r="U206" s="70" t="str">
        <f>IF(AND(ISNUMBER($P206),$P206&lt;&gt;0),EXTRA!CA206,'Hi-Z'!O206)</f>
        <v>-</v>
      </c>
      <c r="W206" s="327" t="str">
        <f>IF(AND(ISNUMBER($P206),$P206&lt;&gt;0),EXTRA!CC206,'Hi-Z'!Q206)</f>
        <v>-</v>
      </c>
      <c r="X206" s="328" t="str">
        <f t="shared" si="66"/>
        <v/>
      </c>
      <c r="Z206" s="66" t="str">
        <f>IF(AND(ISNUMBER($P206),$P206&lt;&gt;0),EXTRA!CH206,'Hi-Z'!T206)</f>
        <v/>
      </c>
      <c r="AA206" s="65" t="str">
        <f t="shared" si="67"/>
        <v/>
      </c>
      <c r="AB206" s="329" t="str">
        <f>IF(AND(ISNUMBER($P206),$P206&lt;&gt;0),EXTRA!CJ206,'Hi-Z'!V206)</f>
        <v/>
      </c>
      <c r="AC206" s="124" t="str">
        <f t="shared" si="68"/>
        <v/>
      </c>
      <c r="AE206" s="104" t="str">
        <f>IF(AND(ISNUMBER($P206),$P206&lt;&gt;0),EXTRA!CL206,'Hi-Z'!X206)</f>
        <v/>
      </c>
      <c r="AF206" s="44" t="str">
        <f t="shared" si="69"/>
        <v/>
      </c>
      <c r="AH206" s="85" t="str">
        <f>IF(AND(ISNUMBER($P206),$P206&lt;&gt;0),IF(MV&lt;200,EXTRA!CN206,EXTRA!CR206),IF(MV&lt;200,'Hi-Z'!Z206,'Hi-Z'!AD206))</f>
        <v/>
      </c>
      <c r="AI206" s="84" t="str">
        <f t="shared" si="70"/>
        <v/>
      </c>
      <c r="AJ206" s="322" t="str">
        <f>IF(AND(ISNUMBER($P206),$P206&lt;&gt;0),IF(MV&lt;200,EXTRA!CP206,EXTRA!CT206),IF(MV&lt;200,'Hi-Z'!AB206,'Hi-Z'!AF206))</f>
        <v/>
      </c>
      <c r="AK206" s="106" t="str">
        <f t="shared" si="71"/>
        <v/>
      </c>
      <c r="AM206" s="313" t="str">
        <f>IF(AND(ISNUMBER($P206),$P206&lt;&gt;0),EXTRA!DR206,'Hi-Z'!AZ206)</f>
        <v/>
      </c>
      <c r="AN206" s="290" t="str">
        <f t="shared" si="72"/>
        <v/>
      </c>
      <c r="AO206" s="315" t="str">
        <f>IF(AND(ISNUMBER($P206),$P206&lt;&gt;0),EXTRA!DT206,'Hi-Z'!BB206)</f>
        <v/>
      </c>
      <c r="AP206" s="292" t="str">
        <f t="shared" si="73"/>
        <v/>
      </c>
      <c r="AR206" s="330" t="str">
        <f>IF(AND(ISNUMBER($P206),$P206&lt;&gt;0),EXTRA!CZ206,'Hi-Z'!AH206)</f>
        <v/>
      </c>
      <c r="AT206" s="335" t="str">
        <f>IF(AND(ISNUMBER(AV206),AV206&lt;&gt;0),"",IF(AND(ISNUMBER($P206),$P206&lt;&gt;0),'Hi-Z-INPUT'!$K$7*'Hi-Z-INPUT'!$K$11,'Hi-Z'!AJ206))</f>
        <v/>
      </c>
      <c r="AU206" s="172"/>
      <c r="AV206" s="163"/>
      <c r="AW206" s="343"/>
      <c r="AY206" s="333" t="str">
        <f>IF(AND(ISNUMBER($P206),$P206&lt;&gt;0),EXTRA!DX206,'Hi-Z'!BF206)</f>
        <v/>
      </c>
      <c r="AZ206" s="334" t="str">
        <f t="shared" si="74"/>
        <v/>
      </c>
      <c r="BB206" s="332" t="str">
        <f>IF(AND(ISNUMBER($P206),$P206&lt;&gt;0),EXTRA!DO206,'Hi-Z'!AW206)</f>
        <v/>
      </c>
      <c r="BC206" s="347" t="str">
        <f t="shared" si="75"/>
        <v/>
      </c>
      <c r="BE206" s="348" t="str">
        <f t="shared" si="76"/>
        <v/>
      </c>
      <c r="BF206" s="328" t="str">
        <f t="shared" si="77"/>
        <v/>
      </c>
      <c r="BI206" s="482" t="str">
        <f t="shared" si="79"/>
        <v/>
      </c>
      <c r="BJ206" s="482" t="str">
        <f t="shared" si="78"/>
        <v/>
      </c>
    </row>
    <row r="207" spans="1:62" hidden="1">
      <c r="A207" s="786" t="e">
        <f>MATRIX!A207</f>
        <v>#N/A</v>
      </c>
      <c r="B207" s="786" t="e">
        <f>IF(MATRIX!B207&lt;&gt;0,MATRIX!B207,"-")</f>
        <v>#N/A</v>
      </c>
      <c r="D207" s="142"/>
      <c r="E207" s="314" t="str">
        <f t="shared" si="65"/>
        <v/>
      </c>
      <c r="F207" s="379"/>
      <c r="G207" s="380" t="e">
        <f>'Hi-Z'!M207</f>
        <v>#N/A</v>
      </c>
      <c r="H207" s="478"/>
      <c r="I207" s="385"/>
      <c r="J207" s="479"/>
      <c r="K207" s="2"/>
      <c r="L207" s="385"/>
      <c r="M207" s="2"/>
      <c r="N207" s="385"/>
      <c r="O207" s="2"/>
      <c r="P207" s="466" t="str">
        <f t="shared" si="80"/>
        <v/>
      </c>
      <c r="Q207" s="384"/>
      <c r="R207" s="466" t="str">
        <f>IF(ISNUMBER(N207), N207, IF(ISNUMBER(G207), 'Hi-Z-INPUT'!$K$19, ""))</f>
        <v/>
      </c>
      <c r="S207" s="310"/>
      <c r="U207" s="70" t="str">
        <f>IF(AND(ISNUMBER($P207),$P207&lt;&gt;0),EXTRA!CA207,'Hi-Z'!O207)</f>
        <v>-</v>
      </c>
      <c r="W207" s="327" t="str">
        <f>IF(AND(ISNUMBER($P207),$P207&lt;&gt;0),EXTRA!CC207,'Hi-Z'!Q207)</f>
        <v>-</v>
      </c>
      <c r="X207" s="328" t="str">
        <f t="shared" si="66"/>
        <v/>
      </c>
      <c r="Z207" s="66" t="str">
        <f>IF(AND(ISNUMBER($P207),$P207&lt;&gt;0),EXTRA!CH207,'Hi-Z'!T207)</f>
        <v/>
      </c>
      <c r="AA207" s="65" t="str">
        <f t="shared" si="67"/>
        <v/>
      </c>
      <c r="AB207" s="329" t="str">
        <f>IF(AND(ISNUMBER($P207),$P207&lt;&gt;0),EXTRA!CJ207,'Hi-Z'!V207)</f>
        <v/>
      </c>
      <c r="AC207" s="124" t="str">
        <f t="shared" si="68"/>
        <v/>
      </c>
      <c r="AE207" s="104" t="str">
        <f>IF(AND(ISNUMBER($P207),$P207&lt;&gt;0),EXTRA!CL207,'Hi-Z'!X207)</f>
        <v/>
      </c>
      <c r="AF207" s="44" t="str">
        <f t="shared" si="69"/>
        <v/>
      </c>
      <c r="AH207" s="85" t="str">
        <f>IF(AND(ISNUMBER($P207),$P207&lt;&gt;0),IF(MV&lt;200,EXTRA!CN207,EXTRA!CR207),IF(MV&lt;200,'Hi-Z'!Z207,'Hi-Z'!AD207))</f>
        <v/>
      </c>
      <c r="AI207" s="84" t="str">
        <f t="shared" si="70"/>
        <v/>
      </c>
      <c r="AJ207" s="322" t="str">
        <f>IF(AND(ISNUMBER($P207),$P207&lt;&gt;0),IF(MV&lt;200,EXTRA!CP207,EXTRA!CT207),IF(MV&lt;200,'Hi-Z'!AB207,'Hi-Z'!AF207))</f>
        <v/>
      </c>
      <c r="AK207" s="106" t="str">
        <f t="shared" si="71"/>
        <v/>
      </c>
      <c r="AM207" s="313" t="str">
        <f>IF(AND(ISNUMBER($P207),$P207&lt;&gt;0),EXTRA!DR207,'Hi-Z'!AZ207)</f>
        <v/>
      </c>
      <c r="AN207" s="290" t="str">
        <f t="shared" si="72"/>
        <v/>
      </c>
      <c r="AO207" s="315" t="str">
        <f>IF(AND(ISNUMBER($P207),$P207&lt;&gt;0),EXTRA!DT207,'Hi-Z'!BB207)</f>
        <v/>
      </c>
      <c r="AP207" s="292" t="str">
        <f t="shared" si="73"/>
        <v/>
      </c>
      <c r="AR207" s="330" t="str">
        <f>IF(AND(ISNUMBER($P207),$P207&lt;&gt;0),EXTRA!CZ207,'Hi-Z'!AH207)</f>
        <v/>
      </c>
      <c r="AT207" s="335" t="str">
        <f>IF(AND(ISNUMBER(AV207),AV207&lt;&gt;0),"",IF(AND(ISNUMBER($P207),$P207&lt;&gt;0),'Hi-Z-INPUT'!$K$7*'Hi-Z-INPUT'!$K$11,'Hi-Z'!AJ207))</f>
        <v/>
      </c>
      <c r="AU207" s="172"/>
      <c r="AV207" s="163"/>
      <c r="AW207" s="343"/>
      <c r="AY207" s="333" t="str">
        <f>IF(AND(ISNUMBER($P207),$P207&lt;&gt;0),EXTRA!DX207,'Hi-Z'!BF207)</f>
        <v/>
      </c>
      <c r="AZ207" s="334" t="str">
        <f t="shared" si="74"/>
        <v/>
      </c>
      <c r="BB207" s="332" t="str">
        <f>IF(AND(ISNUMBER($P207),$P207&lt;&gt;0),EXTRA!DO207,'Hi-Z'!AW207)</f>
        <v/>
      </c>
      <c r="BC207" s="347" t="str">
        <f t="shared" si="75"/>
        <v/>
      </c>
      <c r="BE207" s="348" t="str">
        <f t="shared" si="76"/>
        <v/>
      </c>
      <c r="BF207" s="328" t="str">
        <f t="shared" si="77"/>
        <v/>
      </c>
      <c r="BI207" s="482" t="str">
        <f t="shared" si="79"/>
        <v/>
      </c>
      <c r="BJ207" s="482" t="str">
        <f t="shared" si="78"/>
        <v/>
      </c>
    </row>
    <row r="208" spans="1:62" hidden="1">
      <c r="A208" s="786" t="e">
        <f>MATRIX!A208</f>
        <v>#N/A</v>
      </c>
      <c r="B208" s="786" t="e">
        <f>IF(MATRIX!B208&lt;&gt;0,MATRIX!B208,"-")</f>
        <v>#N/A</v>
      </c>
      <c r="D208" s="142"/>
      <c r="E208" s="314" t="str">
        <f t="shared" si="65"/>
        <v/>
      </c>
      <c r="F208" s="379"/>
      <c r="G208" s="380" t="e">
        <f>'Hi-Z'!M208</f>
        <v>#N/A</v>
      </c>
      <c r="H208" s="478"/>
      <c r="I208" s="385"/>
      <c r="J208" s="479"/>
      <c r="K208" s="2"/>
      <c r="L208" s="385"/>
      <c r="M208" s="2"/>
      <c r="N208" s="385"/>
      <c r="O208" s="2"/>
      <c r="P208" s="466" t="str">
        <f t="shared" si="80"/>
        <v/>
      </c>
      <c r="Q208" s="384"/>
      <c r="R208" s="466" t="str">
        <f>IF(ISNUMBER(N208), N208, IF(ISNUMBER(G208), 'Hi-Z-INPUT'!$K$19, ""))</f>
        <v/>
      </c>
      <c r="S208" s="310"/>
      <c r="U208" s="70" t="str">
        <f>IF(AND(ISNUMBER($P208),$P208&lt;&gt;0),EXTRA!CA208,'Hi-Z'!O208)</f>
        <v>-</v>
      </c>
      <c r="W208" s="327" t="str">
        <f>IF(AND(ISNUMBER($P208),$P208&lt;&gt;0),EXTRA!CC208,'Hi-Z'!Q208)</f>
        <v>-</v>
      </c>
      <c r="X208" s="328" t="str">
        <f t="shared" si="66"/>
        <v/>
      </c>
      <c r="Z208" s="66" t="str">
        <f>IF(AND(ISNUMBER($P208),$P208&lt;&gt;0),EXTRA!CH208,'Hi-Z'!T208)</f>
        <v/>
      </c>
      <c r="AA208" s="65" t="str">
        <f t="shared" si="67"/>
        <v/>
      </c>
      <c r="AB208" s="329" t="str">
        <f>IF(AND(ISNUMBER($P208),$P208&lt;&gt;0),EXTRA!CJ208,'Hi-Z'!V208)</f>
        <v/>
      </c>
      <c r="AC208" s="124" t="str">
        <f t="shared" si="68"/>
        <v/>
      </c>
      <c r="AE208" s="104" t="str">
        <f>IF(AND(ISNUMBER($P208),$P208&lt;&gt;0),EXTRA!CL208,'Hi-Z'!X208)</f>
        <v/>
      </c>
      <c r="AF208" s="44" t="str">
        <f t="shared" si="69"/>
        <v/>
      </c>
      <c r="AH208" s="85" t="str">
        <f>IF(AND(ISNUMBER($P208),$P208&lt;&gt;0),IF(MV&lt;200,EXTRA!CN208,EXTRA!CR208),IF(MV&lt;200,'Hi-Z'!Z208,'Hi-Z'!AD208))</f>
        <v/>
      </c>
      <c r="AI208" s="84" t="str">
        <f t="shared" si="70"/>
        <v/>
      </c>
      <c r="AJ208" s="322" t="str">
        <f>IF(AND(ISNUMBER($P208),$P208&lt;&gt;0),IF(MV&lt;200,EXTRA!CP208,EXTRA!CT208),IF(MV&lt;200,'Hi-Z'!AB208,'Hi-Z'!AF208))</f>
        <v/>
      </c>
      <c r="AK208" s="106" t="str">
        <f t="shared" si="71"/>
        <v/>
      </c>
      <c r="AM208" s="313" t="str">
        <f>IF(AND(ISNUMBER($P208),$P208&lt;&gt;0),EXTRA!DR208,'Hi-Z'!AZ208)</f>
        <v/>
      </c>
      <c r="AN208" s="290" t="str">
        <f t="shared" si="72"/>
        <v/>
      </c>
      <c r="AO208" s="315" t="str">
        <f>IF(AND(ISNUMBER($P208),$P208&lt;&gt;0),EXTRA!DT208,'Hi-Z'!BB208)</f>
        <v/>
      </c>
      <c r="AP208" s="292" t="str">
        <f t="shared" si="73"/>
        <v/>
      </c>
      <c r="AR208" s="330" t="str">
        <f>IF(AND(ISNUMBER($P208),$P208&lt;&gt;0),EXTRA!CZ208,'Hi-Z'!AH208)</f>
        <v/>
      </c>
      <c r="AT208" s="335" t="str">
        <f>IF(AND(ISNUMBER(AV208),AV208&lt;&gt;0),"",IF(AND(ISNUMBER($P208),$P208&lt;&gt;0),'Hi-Z-INPUT'!$K$7*'Hi-Z-INPUT'!$K$11,'Hi-Z'!AJ208))</f>
        <v/>
      </c>
      <c r="AU208" s="172"/>
      <c r="AV208" s="163"/>
      <c r="AW208" s="343"/>
      <c r="AY208" s="333" t="str">
        <f>IF(AND(ISNUMBER($P208),$P208&lt;&gt;0),EXTRA!DX208,'Hi-Z'!BF208)</f>
        <v/>
      </c>
      <c r="AZ208" s="334" t="str">
        <f t="shared" si="74"/>
        <v/>
      </c>
      <c r="BB208" s="332" t="str">
        <f>IF(AND(ISNUMBER($P208),$P208&lt;&gt;0),EXTRA!DO208,'Hi-Z'!AW208)</f>
        <v/>
      </c>
      <c r="BC208" s="347" t="str">
        <f t="shared" si="75"/>
        <v/>
      </c>
      <c r="BE208" s="348" t="str">
        <f t="shared" si="76"/>
        <v/>
      </c>
      <c r="BF208" s="328" t="str">
        <f t="shared" si="77"/>
        <v/>
      </c>
      <c r="BI208" s="482" t="str">
        <f t="shared" si="79"/>
        <v/>
      </c>
      <c r="BJ208" s="482" t="str">
        <f t="shared" si="78"/>
        <v/>
      </c>
    </row>
    <row r="209" spans="1:62" hidden="1">
      <c r="A209" s="786" t="e">
        <f>MATRIX!A209</f>
        <v>#N/A</v>
      </c>
      <c r="B209" s="786" t="e">
        <f>IF(MATRIX!B209&lt;&gt;0,MATRIX!B209,"-")</f>
        <v>#N/A</v>
      </c>
      <c r="D209" s="142"/>
      <c r="E209" s="314" t="str">
        <f t="shared" si="65"/>
        <v/>
      </c>
      <c r="F209" s="379"/>
      <c r="G209" s="380" t="e">
        <f>'Hi-Z'!M209</f>
        <v>#N/A</v>
      </c>
      <c r="H209" s="478"/>
      <c r="I209" s="385"/>
      <c r="J209" s="479"/>
      <c r="K209" s="2"/>
      <c r="L209" s="385"/>
      <c r="M209" s="2"/>
      <c r="N209" s="385"/>
      <c r="O209" s="2"/>
      <c r="P209" s="466" t="str">
        <f t="shared" si="80"/>
        <v/>
      </c>
      <c r="Q209" s="384"/>
      <c r="R209" s="466" t="str">
        <f>IF(ISNUMBER(N209), N209, IF(ISNUMBER(G209), 'Hi-Z-INPUT'!$K$19, ""))</f>
        <v/>
      </c>
      <c r="S209" s="310"/>
      <c r="U209" s="70" t="str">
        <f>IF(AND(ISNUMBER($P209),$P209&lt;&gt;0),EXTRA!CA209,'Hi-Z'!O209)</f>
        <v>-</v>
      </c>
      <c r="W209" s="327" t="str">
        <f>IF(AND(ISNUMBER($P209),$P209&lt;&gt;0),EXTRA!CC209,'Hi-Z'!Q209)</f>
        <v>-</v>
      </c>
      <c r="X209" s="328" t="str">
        <f t="shared" si="66"/>
        <v/>
      </c>
      <c r="Z209" s="66" t="str">
        <f>IF(AND(ISNUMBER($P209),$P209&lt;&gt;0),EXTRA!CH209,'Hi-Z'!T209)</f>
        <v/>
      </c>
      <c r="AA209" s="65" t="str">
        <f t="shared" si="67"/>
        <v/>
      </c>
      <c r="AB209" s="329" t="str">
        <f>IF(AND(ISNUMBER($P209),$P209&lt;&gt;0),EXTRA!CJ209,'Hi-Z'!V209)</f>
        <v/>
      </c>
      <c r="AC209" s="124" t="str">
        <f t="shared" si="68"/>
        <v/>
      </c>
      <c r="AE209" s="104" t="str">
        <f>IF(AND(ISNUMBER($P209),$P209&lt;&gt;0),EXTRA!CL209,'Hi-Z'!X209)</f>
        <v/>
      </c>
      <c r="AF209" s="44" t="str">
        <f t="shared" si="69"/>
        <v/>
      </c>
      <c r="AH209" s="85" t="str">
        <f>IF(AND(ISNUMBER($P209),$P209&lt;&gt;0),IF(MV&lt;200,EXTRA!CN209,EXTRA!CR209),IF(MV&lt;200,'Hi-Z'!Z209,'Hi-Z'!AD209))</f>
        <v/>
      </c>
      <c r="AI209" s="84" t="str">
        <f t="shared" si="70"/>
        <v/>
      </c>
      <c r="AJ209" s="322" t="str">
        <f>IF(AND(ISNUMBER($P209),$P209&lt;&gt;0),IF(MV&lt;200,EXTRA!CP209,EXTRA!CT209),IF(MV&lt;200,'Hi-Z'!AB209,'Hi-Z'!AF209))</f>
        <v/>
      </c>
      <c r="AK209" s="106" t="str">
        <f t="shared" si="71"/>
        <v/>
      </c>
      <c r="AM209" s="313" t="str">
        <f>IF(AND(ISNUMBER($P209),$P209&lt;&gt;0),EXTRA!DR209,'Hi-Z'!AZ209)</f>
        <v/>
      </c>
      <c r="AN209" s="290" t="str">
        <f t="shared" si="72"/>
        <v/>
      </c>
      <c r="AO209" s="315" t="str">
        <f>IF(AND(ISNUMBER($P209),$P209&lt;&gt;0),EXTRA!DT209,'Hi-Z'!BB209)</f>
        <v/>
      </c>
      <c r="AP209" s="292" t="str">
        <f t="shared" si="73"/>
        <v/>
      </c>
      <c r="AR209" s="330" t="str">
        <f>IF(AND(ISNUMBER($P209),$P209&lt;&gt;0),EXTRA!CZ209,'Hi-Z'!AH209)</f>
        <v/>
      </c>
      <c r="AT209" s="335" t="str">
        <f>IF(AND(ISNUMBER(AV209),AV209&lt;&gt;0),"",IF(AND(ISNUMBER($P209),$P209&lt;&gt;0),'Hi-Z-INPUT'!$K$7*'Hi-Z-INPUT'!$K$11,'Hi-Z'!AJ209))</f>
        <v/>
      </c>
      <c r="AU209" s="172"/>
      <c r="AV209" s="163"/>
      <c r="AW209" s="343"/>
      <c r="AY209" s="333" t="str">
        <f>IF(AND(ISNUMBER($P209),$P209&lt;&gt;0),EXTRA!DX209,'Hi-Z'!BF209)</f>
        <v/>
      </c>
      <c r="AZ209" s="334" t="str">
        <f t="shared" si="74"/>
        <v/>
      </c>
      <c r="BB209" s="332" t="str">
        <f>IF(AND(ISNUMBER($P209),$P209&lt;&gt;0),EXTRA!DO209,'Hi-Z'!AW209)</f>
        <v/>
      </c>
      <c r="BC209" s="347" t="str">
        <f t="shared" si="75"/>
        <v/>
      </c>
      <c r="BE209" s="348" t="str">
        <f t="shared" si="76"/>
        <v/>
      </c>
      <c r="BF209" s="328" t="str">
        <f t="shared" si="77"/>
        <v/>
      </c>
      <c r="BI209" s="482" t="str">
        <f t="shared" si="79"/>
        <v/>
      </c>
      <c r="BJ209" s="482" t="str">
        <f t="shared" si="78"/>
        <v/>
      </c>
    </row>
    <row r="210" spans="1:62" hidden="1">
      <c r="A210" s="786" t="e">
        <f>MATRIX!A210</f>
        <v>#N/A</v>
      </c>
      <c r="B210" s="786" t="e">
        <f>IF(MATRIX!B210&lt;&gt;0,MATRIX!B210,"-")</f>
        <v>#N/A</v>
      </c>
      <c r="D210" s="142"/>
      <c r="E210" s="314" t="str">
        <f t="shared" si="65"/>
        <v/>
      </c>
      <c r="F210" s="379"/>
      <c r="G210" s="380" t="e">
        <f>'Hi-Z'!M210</f>
        <v>#N/A</v>
      </c>
      <c r="H210" s="478"/>
      <c r="I210" s="385"/>
      <c r="J210" s="479"/>
      <c r="K210" s="2"/>
      <c r="L210" s="385"/>
      <c r="M210" s="2"/>
      <c r="N210" s="385"/>
      <c r="O210" s="2"/>
      <c r="P210" s="466" t="str">
        <f t="shared" si="80"/>
        <v/>
      </c>
      <c r="Q210" s="384"/>
      <c r="R210" s="466" t="str">
        <f>IF(ISNUMBER(N210), N210, IF(ISNUMBER(G210), 'Hi-Z-INPUT'!$K$19, ""))</f>
        <v/>
      </c>
      <c r="S210" s="310"/>
      <c r="U210" s="70" t="str">
        <f>IF(AND(ISNUMBER($P210),$P210&lt;&gt;0),EXTRA!CA210,'Hi-Z'!O210)</f>
        <v>-</v>
      </c>
      <c r="W210" s="327" t="str">
        <f>IF(AND(ISNUMBER($P210),$P210&lt;&gt;0),EXTRA!CC210,'Hi-Z'!Q210)</f>
        <v>-</v>
      </c>
      <c r="X210" s="328" t="str">
        <f t="shared" si="66"/>
        <v/>
      </c>
      <c r="Z210" s="66" t="str">
        <f>IF(AND(ISNUMBER($P210),$P210&lt;&gt;0),EXTRA!CH210,'Hi-Z'!T210)</f>
        <v/>
      </c>
      <c r="AA210" s="65" t="str">
        <f t="shared" si="67"/>
        <v/>
      </c>
      <c r="AB210" s="329" t="str">
        <f>IF(AND(ISNUMBER($P210),$P210&lt;&gt;0),EXTRA!CJ210,'Hi-Z'!V210)</f>
        <v/>
      </c>
      <c r="AC210" s="124" t="str">
        <f t="shared" si="68"/>
        <v/>
      </c>
      <c r="AE210" s="104" t="str">
        <f>IF(AND(ISNUMBER($P210),$P210&lt;&gt;0),EXTRA!CL210,'Hi-Z'!X210)</f>
        <v/>
      </c>
      <c r="AF210" s="44" t="str">
        <f t="shared" si="69"/>
        <v/>
      </c>
      <c r="AH210" s="85" t="str">
        <f>IF(AND(ISNUMBER($P210),$P210&lt;&gt;0),IF(MV&lt;200,EXTRA!CN210,EXTRA!CR210),IF(MV&lt;200,'Hi-Z'!Z210,'Hi-Z'!AD210))</f>
        <v/>
      </c>
      <c r="AI210" s="84" t="str">
        <f t="shared" si="70"/>
        <v/>
      </c>
      <c r="AJ210" s="322" t="str">
        <f>IF(AND(ISNUMBER($P210),$P210&lt;&gt;0),IF(MV&lt;200,EXTRA!CP210,EXTRA!CT210),IF(MV&lt;200,'Hi-Z'!AB210,'Hi-Z'!AF210))</f>
        <v/>
      </c>
      <c r="AK210" s="106" t="str">
        <f t="shared" si="71"/>
        <v/>
      </c>
      <c r="AM210" s="313" t="str">
        <f>IF(AND(ISNUMBER($P210),$P210&lt;&gt;0),EXTRA!DR210,'Hi-Z'!AZ210)</f>
        <v/>
      </c>
      <c r="AN210" s="290" t="str">
        <f t="shared" si="72"/>
        <v/>
      </c>
      <c r="AO210" s="315" t="str">
        <f>IF(AND(ISNUMBER($P210),$P210&lt;&gt;0),EXTRA!DT210,'Hi-Z'!BB210)</f>
        <v/>
      </c>
      <c r="AP210" s="292" t="str">
        <f t="shared" si="73"/>
        <v/>
      </c>
      <c r="AR210" s="330" t="str">
        <f>IF(AND(ISNUMBER($P210),$P210&lt;&gt;0),EXTRA!CZ210,'Hi-Z'!AH210)</f>
        <v/>
      </c>
      <c r="AT210" s="335" t="str">
        <f>IF(AND(ISNUMBER(AV210),AV210&lt;&gt;0),"",IF(AND(ISNUMBER($P210),$P210&lt;&gt;0),'Hi-Z-INPUT'!$K$7*'Hi-Z-INPUT'!$K$11,'Hi-Z'!AJ210))</f>
        <v/>
      </c>
      <c r="AU210" s="172"/>
      <c r="AV210" s="163"/>
      <c r="AW210" s="343"/>
      <c r="AY210" s="333" t="str">
        <f>IF(AND(ISNUMBER($P210),$P210&lt;&gt;0),EXTRA!DX210,'Hi-Z'!BF210)</f>
        <v/>
      </c>
      <c r="AZ210" s="334" t="str">
        <f t="shared" si="74"/>
        <v/>
      </c>
      <c r="BB210" s="332" t="str">
        <f>IF(AND(ISNUMBER($P210),$P210&lt;&gt;0),EXTRA!DO210,'Hi-Z'!AW210)</f>
        <v/>
      </c>
      <c r="BC210" s="347" t="str">
        <f t="shared" si="75"/>
        <v/>
      </c>
      <c r="BE210" s="348" t="str">
        <f t="shared" si="76"/>
        <v/>
      </c>
      <c r="BF210" s="328" t="str">
        <f t="shared" si="77"/>
        <v/>
      </c>
      <c r="BI210" s="482" t="str">
        <f t="shared" si="79"/>
        <v/>
      </c>
      <c r="BJ210" s="482" t="str">
        <f t="shared" si="78"/>
        <v/>
      </c>
    </row>
    <row r="211" spans="1:62" hidden="1">
      <c r="A211" s="175" t="e">
        <f>MATRIX!A211</f>
        <v>#N/A</v>
      </c>
      <c r="B211" s="319" t="e">
        <f>IF(MATRIX!B211&lt;&gt;0,MATRIX!B211,"-")</f>
        <v>#N/A</v>
      </c>
      <c r="D211" s="142"/>
      <c r="E211" s="314" t="str">
        <f t="shared" si="65"/>
        <v/>
      </c>
      <c r="F211" s="379"/>
      <c r="G211" s="380" t="e">
        <f>'Hi-Z'!M211</f>
        <v>#N/A</v>
      </c>
      <c r="H211" s="478"/>
      <c r="I211" s="385"/>
      <c r="J211" s="479"/>
      <c r="K211" s="2"/>
      <c r="L211" s="385"/>
      <c r="M211" s="2"/>
      <c r="N211" s="385"/>
      <c r="O211" s="2"/>
      <c r="P211" s="466" t="str">
        <f t="shared" si="80"/>
        <v/>
      </c>
      <c r="Q211" s="384"/>
      <c r="R211" s="466" t="str">
        <f>IF(ISNUMBER(N211), N211, IF(ISNUMBER(G211), 'Hi-Z-INPUT'!$K$19, ""))</f>
        <v/>
      </c>
      <c r="S211" s="310"/>
      <c r="U211" s="70" t="str">
        <f>IF(AND(ISNUMBER($P211),$P211&lt;&gt;0),EXTRA!CA211,'Hi-Z'!O211)</f>
        <v>-</v>
      </c>
      <c r="W211" s="327" t="str">
        <f>IF(AND(ISNUMBER($P211),$P211&lt;&gt;0),EXTRA!CC211,'Hi-Z'!Q211)</f>
        <v>-</v>
      </c>
      <c r="X211" s="328" t="str">
        <f t="shared" si="66"/>
        <v/>
      </c>
      <c r="Z211" s="66" t="str">
        <f>IF(AND(ISNUMBER($P211),$P211&lt;&gt;0),EXTRA!CH211,'Hi-Z'!T211)</f>
        <v/>
      </c>
      <c r="AA211" s="65" t="str">
        <f t="shared" si="67"/>
        <v/>
      </c>
      <c r="AB211" s="329" t="str">
        <f>IF(AND(ISNUMBER($P211),$P211&lt;&gt;0),EXTRA!CJ211,'Hi-Z'!V211)</f>
        <v/>
      </c>
      <c r="AC211" s="124" t="str">
        <f t="shared" si="68"/>
        <v/>
      </c>
      <c r="AE211" s="104" t="str">
        <f>IF(AND(ISNUMBER($P211),$P211&lt;&gt;0),EXTRA!CL211,'Hi-Z'!X211)</f>
        <v/>
      </c>
      <c r="AF211" s="44" t="str">
        <f t="shared" si="69"/>
        <v/>
      </c>
      <c r="AH211" s="85" t="str">
        <f>IF(AND(ISNUMBER($P211),$P211&lt;&gt;0),IF(MV&lt;200,EXTRA!CN211,EXTRA!CR211),IF(MV&lt;200,'Hi-Z'!Z211,'Hi-Z'!AD211))</f>
        <v/>
      </c>
      <c r="AI211" s="84" t="str">
        <f t="shared" si="70"/>
        <v/>
      </c>
      <c r="AJ211" s="322" t="str">
        <f>IF(AND(ISNUMBER($P211),$P211&lt;&gt;0),IF(MV&lt;200,EXTRA!CP211,EXTRA!CT211),IF(MV&lt;200,'Hi-Z'!AB211,'Hi-Z'!AF211))</f>
        <v/>
      </c>
      <c r="AK211" s="106" t="str">
        <f t="shared" si="71"/>
        <v/>
      </c>
      <c r="AM211" s="313" t="str">
        <f>IF(AND(ISNUMBER($P211),$P211&lt;&gt;0),EXTRA!DR211,'Hi-Z'!AZ211)</f>
        <v/>
      </c>
      <c r="AN211" s="290" t="str">
        <f t="shared" si="72"/>
        <v/>
      </c>
      <c r="AO211" s="315" t="str">
        <f>IF(AND(ISNUMBER($P211),$P211&lt;&gt;0),EXTRA!DT211,'Hi-Z'!BB211)</f>
        <v/>
      </c>
      <c r="AP211" s="292" t="str">
        <f t="shared" si="73"/>
        <v/>
      </c>
      <c r="AR211" s="330" t="str">
        <f>IF(AND(ISNUMBER($P211),$P211&lt;&gt;0),EXTRA!CZ211,'Hi-Z'!AH211)</f>
        <v/>
      </c>
      <c r="AT211" s="335" t="str">
        <f>IF(AND(ISNUMBER(AV211),AV211&lt;&gt;0),"",IF(AND(ISNUMBER($P211),$P211&lt;&gt;0),'Hi-Z-INPUT'!$K$7*'Hi-Z-INPUT'!$K$11,'Hi-Z'!AJ211))</f>
        <v/>
      </c>
      <c r="AU211" s="172"/>
      <c r="AV211" s="163"/>
      <c r="AW211" s="343"/>
      <c r="AY211" s="333" t="str">
        <f>IF(AND(ISNUMBER($P211),$P211&lt;&gt;0),EXTRA!DX211,'Hi-Z'!BF211)</f>
        <v/>
      </c>
      <c r="AZ211" s="334" t="str">
        <f t="shared" si="74"/>
        <v/>
      </c>
      <c r="BB211" s="332" t="str">
        <f>IF(AND(ISNUMBER($P211),$P211&lt;&gt;0),EXTRA!DO211,'Hi-Z'!AW211)</f>
        <v/>
      </c>
      <c r="BC211" s="347" t="str">
        <f t="shared" si="75"/>
        <v/>
      </c>
      <c r="BE211" s="348" t="str">
        <f t="shared" si="76"/>
        <v/>
      </c>
      <c r="BF211" s="328" t="str">
        <f t="shared" si="77"/>
        <v/>
      </c>
      <c r="BI211" s="482" t="str">
        <f t="shared" si="79"/>
        <v/>
      </c>
      <c r="BJ211" s="482" t="str">
        <f t="shared" si="78"/>
        <v/>
      </c>
    </row>
    <row r="212" spans="1:62" hidden="1">
      <c r="A212" s="175" t="e">
        <f>MATRIX!A212</f>
        <v>#N/A</v>
      </c>
      <c r="B212" s="319" t="e">
        <f>IF(MATRIX!B212&lt;&gt;0,MATRIX!B212,"-")</f>
        <v>#N/A</v>
      </c>
      <c r="D212" s="142"/>
      <c r="E212" s="314" t="str">
        <f t="shared" si="65"/>
        <v/>
      </c>
      <c r="F212" s="379"/>
      <c r="G212" s="380" t="e">
        <f>'Hi-Z'!M212</f>
        <v>#N/A</v>
      </c>
      <c r="H212" s="478"/>
      <c r="I212" s="385"/>
      <c r="J212" s="479"/>
      <c r="K212" s="2"/>
      <c r="L212" s="385"/>
      <c r="M212" s="2"/>
      <c r="N212" s="385"/>
      <c r="O212" s="2"/>
      <c r="P212" s="466" t="str">
        <f t="shared" si="80"/>
        <v/>
      </c>
      <c r="Q212" s="384"/>
      <c r="R212" s="466" t="str">
        <f>IF(ISNUMBER(N212), N212, IF(ISNUMBER(G212), 'Hi-Z-INPUT'!$K$19, ""))</f>
        <v/>
      </c>
      <c r="S212" s="310"/>
      <c r="U212" s="70" t="str">
        <f>IF(AND(ISNUMBER($P212),$P212&lt;&gt;0),EXTRA!CA212,'Hi-Z'!O212)</f>
        <v>-</v>
      </c>
      <c r="W212" s="327" t="str">
        <f>IF(AND(ISNUMBER($P212),$P212&lt;&gt;0),EXTRA!CC212,'Hi-Z'!Q212)</f>
        <v>-</v>
      </c>
      <c r="X212" s="328" t="str">
        <f t="shared" si="66"/>
        <v/>
      </c>
      <c r="Z212" s="66" t="str">
        <f>IF(AND(ISNUMBER($P212),$P212&lt;&gt;0),EXTRA!CH212,'Hi-Z'!T212)</f>
        <v/>
      </c>
      <c r="AA212" s="65" t="str">
        <f t="shared" si="67"/>
        <v/>
      </c>
      <c r="AB212" s="329" t="str">
        <f>IF(AND(ISNUMBER($P212),$P212&lt;&gt;0),EXTRA!CJ212,'Hi-Z'!V212)</f>
        <v/>
      </c>
      <c r="AC212" s="124" t="str">
        <f t="shared" si="68"/>
        <v/>
      </c>
      <c r="AE212" s="104" t="str">
        <f>IF(AND(ISNUMBER($P212),$P212&lt;&gt;0),EXTRA!CL212,'Hi-Z'!X212)</f>
        <v/>
      </c>
      <c r="AF212" s="44" t="str">
        <f t="shared" si="69"/>
        <v/>
      </c>
      <c r="AH212" s="85" t="str">
        <f>IF(AND(ISNUMBER($P212),$P212&lt;&gt;0),IF(MV&lt;200,EXTRA!CN212,EXTRA!CR212),IF(MV&lt;200,'Hi-Z'!Z212,'Hi-Z'!AD212))</f>
        <v/>
      </c>
      <c r="AI212" s="84" t="str">
        <f t="shared" si="70"/>
        <v/>
      </c>
      <c r="AJ212" s="322" t="str">
        <f>IF(AND(ISNUMBER($P212),$P212&lt;&gt;0),IF(MV&lt;200,EXTRA!CP212,EXTRA!CT212),IF(MV&lt;200,'Hi-Z'!AB212,'Hi-Z'!AF212))</f>
        <v/>
      </c>
      <c r="AK212" s="106" t="str">
        <f t="shared" si="71"/>
        <v/>
      </c>
      <c r="AM212" s="313" t="str">
        <f>IF(AND(ISNUMBER($P212),$P212&lt;&gt;0),EXTRA!DR212,'Hi-Z'!AZ212)</f>
        <v/>
      </c>
      <c r="AN212" s="290" t="str">
        <f t="shared" si="72"/>
        <v/>
      </c>
      <c r="AO212" s="315" t="str">
        <f>IF(AND(ISNUMBER($P212),$P212&lt;&gt;0),EXTRA!DT212,'Hi-Z'!BB212)</f>
        <v/>
      </c>
      <c r="AP212" s="292" t="str">
        <f t="shared" si="73"/>
        <v/>
      </c>
      <c r="AR212" s="330" t="str">
        <f>IF(AND(ISNUMBER($P212),$P212&lt;&gt;0),EXTRA!CZ212,'Hi-Z'!AH212)</f>
        <v/>
      </c>
      <c r="AT212" s="335" t="str">
        <f>IF(AND(ISNUMBER(AV212),AV212&lt;&gt;0),"",IF(AND(ISNUMBER($P212),$P212&lt;&gt;0),'Hi-Z-INPUT'!$K$7*'Hi-Z-INPUT'!$K$11,'Hi-Z'!AJ212))</f>
        <v/>
      </c>
      <c r="AU212" s="172"/>
      <c r="AV212" s="163"/>
      <c r="AW212" s="343"/>
      <c r="AY212" s="333" t="str">
        <f>IF(AND(ISNUMBER($P212),$P212&lt;&gt;0),EXTRA!DX212,'Hi-Z'!BF212)</f>
        <v/>
      </c>
      <c r="AZ212" s="334" t="str">
        <f t="shared" si="74"/>
        <v/>
      </c>
      <c r="BB212" s="332" t="str">
        <f>IF(AND(ISNUMBER($P212),$P212&lt;&gt;0),EXTRA!DO212,'Hi-Z'!AW212)</f>
        <v/>
      </c>
      <c r="BC212" s="347" t="str">
        <f t="shared" si="75"/>
        <v/>
      </c>
      <c r="BE212" s="348" t="str">
        <f t="shared" si="76"/>
        <v/>
      </c>
      <c r="BF212" s="328" t="str">
        <f t="shared" si="77"/>
        <v/>
      </c>
      <c r="BI212" s="482" t="str">
        <f t="shared" si="79"/>
        <v/>
      </c>
      <c r="BJ212" s="482" t="str">
        <f t="shared" si="78"/>
        <v/>
      </c>
    </row>
    <row r="213" spans="1:62" hidden="1">
      <c r="A213" s="175" t="e">
        <f>MATRIX!A213</f>
        <v>#N/A</v>
      </c>
      <c r="B213" s="319" t="e">
        <f>IF(MATRIX!B213&lt;&gt;0,MATRIX!B213,"-")</f>
        <v>#N/A</v>
      </c>
      <c r="D213" s="142"/>
      <c r="E213" s="314" t="str">
        <f t="shared" si="65"/>
        <v/>
      </c>
      <c r="F213" s="379"/>
      <c r="G213" s="380" t="e">
        <f>'Hi-Z'!M213</f>
        <v>#N/A</v>
      </c>
      <c r="H213" s="478"/>
      <c r="I213" s="385"/>
      <c r="J213" s="479"/>
      <c r="K213" s="2"/>
      <c r="L213" s="385"/>
      <c r="M213" s="2"/>
      <c r="N213" s="385"/>
      <c r="O213" s="2"/>
      <c r="P213" s="466" t="str">
        <f t="shared" si="80"/>
        <v/>
      </c>
      <c r="Q213" s="384"/>
      <c r="R213" s="466" t="str">
        <f>IF(ISNUMBER(N213), N213, IF(ISNUMBER(G213), 'Hi-Z-INPUT'!$K$19, ""))</f>
        <v/>
      </c>
      <c r="S213" s="310"/>
      <c r="U213" s="70" t="str">
        <f>IF(AND(ISNUMBER($P213),$P213&lt;&gt;0),EXTRA!CA213,'Hi-Z'!O213)</f>
        <v>-</v>
      </c>
      <c r="W213" s="327" t="str">
        <f>IF(AND(ISNUMBER($P213),$P213&lt;&gt;0),EXTRA!CC213,'Hi-Z'!Q213)</f>
        <v>-</v>
      </c>
      <c r="X213" s="328" t="str">
        <f t="shared" si="66"/>
        <v/>
      </c>
      <c r="Z213" s="66" t="str">
        <f>IF(AND(ISNUMBER($P213),$P213&lt;&gt;0),EXTRA!CH213,'Hi-Z'!T213)</f>
        <v/>
      </c>
      <c r="AA213" s="65" t="str">
        <f t="shared" si="67"/>
        <v/>
      </c>
      <c r="AB213" s="329" t="str">
        <f>IF(AND(ISNUMBER($P213),$P213&lt;&gt;0),EXTRA!CJ213,'Hi-Z'!V213)</f>
        <v/>
      </c>
      <c r="AC213" s="124" t="str">
        <f t="shared" si="68"/>
        <v/>
      </c>
      <c r="AE213" s="104" t="str">
        <f>IF(AND(ISNUMBER($P213),$P213&lt;&gt;0),EXTRA!CL213,'Hi-Z'!X213)</f>
        <v/>
      </c>
      <c r="AF213" s="44" t="str">
        <f t="shared" si="69"/>
        <v/>
      </c>
      <c r="AH213" s="85" t="str">
        <f>IF(AND(ISNUMBER($P213),$P213&lt;&gt;0),IF(MV&lt;200,EXTRA!CN213,EXTRA!CR213),IF(MV&lt;200,'Hi-Z'!Z213,'Hi-Z'!AD213))</f>
        <v/>
      </c>
      <c r="AI213" s="84" t="str">
        <f t="shared" si="70"/>
        <v/>
      </c>
      <c r="AJ213" s="322" t="str">
        <f>IF(AND(ISNUMBER($P213),$P213&lt;&gt;0),IF(MV&lt;200,EXTRA!CP213,EXTRA!CT213),IF(MV&lt;200,'Hi-Z'!AB213,'Hi-Z'!AF213))</f>
        <v/>
      </c>
      <c r="AK213" s="106" t="str">
        <f t="shared" si="71"/>
        <v/>
      </c>
      <c r="AM213" s="313" t="str">
        <f>IF(AND(ISNUMBER($P213),$P213&lt;&gt;0),EXTRA!DR213,'Hi-Z'!AZ213)</f>
        <v/>
      </c>
      <c r="AN213" s="290" t="str">
        <f t="shared" si="72"/>
        <v/>
      </c>
      <c r="AO213" s="315" t="str">
        <f>IF(AND(ISNUMBER($P213),$P213&lt;&gt;0),EXTRA!DT213,'Hi-Z'!BB213)</f>
        <v/>
      </c>
      <c r="AP213" s="292" t="str">
        <f t="shared" si="73"/>
        <v/>
      </c>
      <c r="AR213" s="330" t="str">
        <f>IF(AND(ISNUMBER($P213),$P213&lt;&gt;0),EXTRA!CZ213,'Hi-Z'!AH213)</f>
        <v/>
      </c>
      <c r="AT213" s="335" t="str">
        <f>IF(AND(ISNUMBER(AV213),AV213&lt;&gt;0),"",IF(AND(ISNUMBER($P213),$P213&lt;&gt;0),'Hi-Z-INPUT'!$K$7*'Hi-Z-INPUT'!$K$11,'Hi-Z'!AJ213))</f>
        <v/>
      </c>
      <c r="AU213" s="172"/>
      <c r="AV213" s="163"/>
      <c r="AW213" s="343"/>
      <c r="AY213" s="333" t="str">
        <f>IF(AND(ISNUMBER($P213),$P213&lt;&gt;0),EXTRA!DX213,'Hi-Z'!BF213)</f>
        <v/>
      </c>
      <c r="AZ213" s="334" t="str">
        <f t="shared" si="74"/>
        <v/>
      </c>
      <c r="BB213" s="332" t="str">
        <f>IF(AND(ISNUMBER($P213),$P213&lt;&gt;0),EXTRA!DO213,'Hi-Z'!AW213)</f>
        <v/>
      </c>
      <c r="BC213" s="347" t="str">
        <f t="shared" si="75"/>
        <v/>
      </c>
      <c r="BE213" s="348" t="str">
        <f t="shared" si="76"/>
        <v/>
      </c>
      <c r="BF213" s="328" t="str">
        <f t="shared" si="77"/>
        <v/>
      </c>
      <c r="BI213" s="482" t="str">
        <f t="shared" si="79"/>
        <v/>
      </c>
      <c r="BJ213" s="482" t="str">
        <f t="shared" si="78"/>
        <v/>
      </c>
    </row>
    <row r="214" spans="1:62" hidden="1">
      <c r="A214" s="175" t="e">
        <f>MATRIX!A214</f>
        <v>#N/A</v>
      </c>
      <c r="B214" s="175" t="e">
        <f>IF(MATRIX!B214&lt;&gt;0,MATRIX!B214,"-")</f>
        <v>#N/A</v>
      </c>
      <c r="D214" s="142"/>
      <c r="E214" s="314" t="str">
        <f t="shared" si="65"/>
        <v/>
      </c>
      <c r="F214" s="379"/>
      <c r="G214" s="380" t="e">
        <f>'Hi-Z'!M214</f>
        <v>#N/A</v>
      </c>
      <c r="H214" s="478"/>
      <c r="I214" s="385"/>
      <c r="J214" s="479"/>
      <c r="K214" s="2"/>
      <c r="L214" s="385"/>
      <c r="M214" s="2"/>
      <c r="N214" s="385"/>
      <c r="O214" s="2"/>
      <c r="P214" s="466" t="str">
        <f t="shared" si="80"/>
        <v/>
      </c>
      <c r="Q214" s="384"/>
      <c r="R214" s="466" t="str">
        <f>IF(ISNUMBER(N214), N214, IF(ISNUMBER(G214), 'Hi-Z-INPUT'!$K$19, ""))</f>
        <v/>
      </c>
      <c r="S214" s="310"/>
      <c r="U214" s="70" t="str">
        <f>IF(AND(ISNUMBER($P214),$P214&lt;&gt;0),EXTRA!CA214,'Hi-Z'!O214)</f>
        <v>-</v>
      </c>
      <c r="W214" s="327" t="str">
        <f>IF(AND(ISNUMBER($P214),$P214&lt;&gt;0),EXTRA!CC214,'Hi-Z'!Q214)</f>
        <v>-</v>
      </c>
      <c r="X214" s="328" t="str">
        <f t="shared" si="66"/>
        <v/>
      </c>
      <c r="Z214" s="66" t="str">
        <f>IF(AND(ISNUMBER($P214),$P214&lt;&gt;0),EXTRA!CH214,'Hi-Z'!T214)</f>
        <v/>
      </c>
      <c r="AA214" s="65" t="str">
        <f t="shared" si="67"/>
        <v/>
      </c>
      <c r="AB214" s="329" t="str">
        <f>IF(AND(ISNUMBER($P214),$P214&lt;&gt;0),EXTRA!CJ214,'Hi-Z'!V214)</f>
        <v/>
      </c>
      <c r="AC214" s="124" t="str">
        <f t="shared" si="68"/>
        <v/>
      </c>
      <c r="AE214" s="104" t="str">
        <f>IF(AND(ISNUMBER($P214),$P214&lt;&gt;0),EXTRA!CL214,'Hi-Z'!X214)</f>
        <v/>
      </c>
      <c r="AF214" s="44" t="str">
        <f t="shared" si="69"/>
        <v/>
      </c>
      <c r="AH214" s="85" t="str">
        <f>IF(AND(ISNUMBER($P214),$P214&lt;&gt;0),IF(MV&lt;200,EXTRA!CN214,EXTRA!CR214),IF(MV&lt;200,'Hi-Z'!Z214,'Hi-Z'!AD214))</f>
        <v/>
      </c>
      <c r="AI214" s="84" t="str">
        <f t="shared" si="70"/>
        <v/>
      </c>
      <c r="AJ214" s="322" t="str">
        <f>IF(AND(ISNUMBER($P214),$P214&lt;&gt;0),IF(MV&lt;200,EXTRA!CP214,EXTRA!CT214),IF(MV&lt;200,'Hi-Z'!AB214,'Hi-Z'!AF214))</f>
        <v/>
      </c>
      <c r="AK214" s="106" t="str">
        <f t="shared" si="71"/>
        <v/>
      </c>
      <c r="AM214" s="313" t="str">
        <f>IF(AND(ISNUMBER($P214),$P214&lt;&gt;0),EXTRA!DR214,'Hi-Z'!AZ214)</f>
        <v/>
      </c>
      <c r="AN214" s="290" t="str">
        <f t="shared" si="72"/>
        <v/>
      </c>
      <c r="AO214" s="315" t="str">
        <f>IF(AND(ISNUMBER($P214),$P214&lt;&gt;0),EXTRA!DT214,'Hi-Z'!BB214)</f>
        <v/>
      </c>
      <c r="AP214" s="292" t="str">
        <f t="shared" si="73"/>
        <v/>
      </c>
      <c r="AR214" s="330" t="str">
        <f>IF(AND(ISNUMBER($P214),$P214&lt;&gt;0),EXTRA!CZ214,'Hi-Z'!AH214)</f>
        <v/>
      </c>
      <c r="AT214" s="335" t="str">
        <f>IF(AND(ISNUMBER(AV214),AV214&lt;&gt;0),"",IF(AND(ISNUMBER($P214),$P214&lt;&gt;0),'Hi-Z-INPUT'!$K$7*'Hi-Z-INPUT'!$K$11,'Hi-Z'!AJ214))</f>
        <v/>
      </c>
      <c r="AU214" s="172"/>
      <c r="AV214" s="163"/>
      <c r="AW214" s="343"/>
      <c r="AY214" s="333" t="str">
        <f>IF(AND(ISNUMBER($P214),$P214&lt;&gt;0),EXTRA!DX214,'Hi-Z'!BF214)</f>
        <v/>
      </c>
      <c r="AZ214" s="334" t="str">
        <f t="shared" si="74"/>
        <v/>
      </c>
      <c r="BB214" s="332" t="str">
        <f>IF(AND(ISNUMBER($P214),$P214&lt;&gt;0),EXTRA!DO214,'Hi-Z'!AW214)</f>
        <v/>
      </c>
      <c r="BC214" s="347" t="str">
        <f t="shared" si="75"/>
        <v/>
      </c>
      <c r="BE214" s="348" t="str">
        <f t="shared" si="76"/>
        <v/>
      </c>
      <c r="BF214" s="328" t="str">
        <f t="shared" si="77"/>
        <v/>
      </c>
      <c r="BI214" s="482" t="str">
        <f t="shared" si="79"/>
        <v/>
      </c>
      <c r="BJ214" s="482" t="str">
        <f t="shared" si="78"/>
        <v/>
      </c>
    </row>
    <row r="215" spans="1:62" hidden="1">
      <c r="A215" s="175" t="e">
        <f>MATRIX!A215</f>
        <v>#N/A</v>
      </c>
      <c r="B215" s="175" t="e">
        <f>IF(MATRIX!B215&lt;&gt;0,MATRIX!B215,"-")</f>
        <v>#N/A</v>
      </c>
      <c r="D215" s="142"/>
      <c r="E215" s="314" t="str">
        <f t="shared" si="65"/>
        <v/>
      </c>
      <c r="F215" s="379"/>
      <c r="G215" s="380" t="e">
        <f>'Hi-Z'!M215</f>
        <v>#N/A</v>
      </c>
      <c r="H215" s="478"/>
      <c r="I215" s="385"/>
      <c r="J215" s="479"/>
      <c r="K215" s="2"/>
      <c r="L215" s="385"/>
      <c r="M215" s="2"/>
      <c r="N215" s="385"/>
      <c r="O215" s="2"/>
      <c r="P215" s="466" t="str">
        <f t="shared" si="80"/>
        <v/>
      </c>
      <c r="Q215" s="384"/>
      <c r="R215" s="466" t="str">
        <f>IF(ISNUMBER(N215), N215, IF(ISNUMBER(G215), 'Hi-Z-INPUT'!$K$19, ""))</f>
        <v/>
      </c>
      <c r="S215" s="310"/>
      <c r="U215" s="70" t="str">
        <f>IF(AND(ISNUMBER($P215),$P215&lt;&gt;0),EXTRA!CA215,'Hi-Z'!O215)</f>
        <v>-</v>
      </c>
      <c r="W215" s="327" t="str">
        <f>IF(AND(ISNUMBER($P215),$P215&lt;&gt;0),EXTRA!CC215,'Hi-Z'!Q215)</f>
        <v>-</v>
      </c>
      <c r="X215" s="328" t="str">
        <f t="shared" si="66"/>
        <v/>
      </c>
      <c r="Z215" s="66" t="str">
        <f>IF(AND(ISNUMBER($P215),$P215&lt;&gt;0),EXTRA!CH215,'Hi-Z'!T215)</f>
        <v/>
      </c>
      <c r="AA215" s="65" t="str">
        <f t="shared" si="67"/>
        <v/>
      </c>
      <c r="AB215" s="329" t="str">
        <f>IF(AND(ISNUMBER($P215),$P215&lt;&gt;0),EXTRA!CJ215,'Hi-Z'!V215)</f>
        <v/>
      </c>
      <c r="AC215" s="124" t="str">
        <f t="shared" si="68"/>
        <v/>
      </c>
      <c r="AE215" s="104" t="str">
        <f>IF(AND(ISNUMBER($P215),$P215&lt;&gt;0),EXTRA!CL215,'Hi-Z'!X215)</f>
        <v/>
      </c>
      <c r="AF215" s="44" t="str">
        <f t="shared" si="69"/>
        <v/>
      </c>
      <c r="AH215" s="85" t="str">
        <f>IF(AND(ISNUMBER($P215),$P215&lt;&gt;0),IF(MV&lt;200,EXTRA!CN215,EXTRA!CR215),IF(MV&lt;200,'Hi-Z'!Z215,'Hi-Z'!AD215))</f>
        <v/>
      </c>
      <c r="AI215" s="84" t="str">
        <f t="shared" si="70"/>
        <v/>
      </c>
      <c r="AJ215" s="322" t="str">
        <f>IF(AND(ISNUMBER($P215),$P215&lt;&gt;0),IF(MV&lt;200,EXTRA!CP215,EXTRA!CT215),IF(MV&lt;200,'Hi-Z'!AB215,'Hi-Z'!AF215))</f>
        <v/>
      </c>
      <c r="AK215" s="106" t="str">
        <f t="shared" si="71"/>
        <v/>
      </c>
      <c r="AM215" s="313" t="str">
        <f>IF(AND(ISNUMBER($P215),$P215&lt;&gt;0),EXTRA!DR215,'Hi-Z'!AZ215)</f>
        <v/>
      </c>
      <c r="AN215" s="290" t="str">
        <f t="shared" si="72"/>
        <v/>
      </c>
      <c r="AO215" s="315" t="str">
        <f>IF(AND(ISNUMBER($P215),$P215&lt;&gt;0),EXTRA!DT215,'Hi-Z'!BB215)</f>
        <v/>
      </c>
      <c r="AP215" s="292" t="str">
        <f t="shared" si="73"/>
        <v/>
      </c>
      <c r="AR215" s="330" t="str">
        <f>IF(AND(ISNUMBER($P215),$P215&lt;&gt;0),EXTRA!CZ215,'Hi-Z'!AH215)</f>
        <v/>
      </c>
      <c r="AT215" s="335" t="str">
        <f>IF(AND(ISNUMBER(AV215),AV215&lt;&gt;0),"",IF(AND(ISNUMBER($P215),$P215&lt;&gt;0),'Hi-Z-INPUT'!$K$7*'Hi-Z-INPUT'!$K$11,'Hi-Z'!AJ215))</f>
        <v/>
      </c>
      <c r="AU215" s="172"/>
      <c r="AV215" s="163"/>
      <c r="AW215" s="343"/>
      <c r="AY215" s="333" t="str">
        <f>IF(AND(ISNUMBER($P215),$P215&lt;&gt;0),EXTRA!DX215,'Hi-Z'!BF215)</f>
        <v/>
      </c>
      <c r="AZ215" s="334" t="str">
        <f t="shared" si="74"/>
        <v/>
      </c>
      <c r="BB215" s="332" t="str">
        <f>IF(AND(ISNUMBER($P215),$P215&lt;&gt;0),EXTRA!DO215,'Hi-Z'!AW215)</f>
        <v/>
      </c>
      <c r="BC215" s="347" t="str">
        <f t="shared" si="75"/>
        <v/>
      </c>
      <c r="BE215" s="348" t="str">
        <f t="shared" si="76"/>
        <v/>
      </c>
      <c r="BF215" s="328" t="str">
        <f t="shared" si="77"/>
        <v/>
      </c>
      <c r="BI215" s="482" t="str">
        <f t="shared" si="79"/>
        <v/>
      </c>
      <c r="BJ215" s="482" t="str">
        <f t="shared" si="78"/>
        <v/>
      </c>
    </row>
    <row r="216" spans="1:62" hidden="1">
      <c r="A216" s="175" t="e">
        <f>MATRIX!A216</f>
        <v>#N/A</v>
      </c>
      <c r="B216" s="175" t="e">
        <f>IF(MATRIX!B216&lt;&gt;0,MATRIX!B216,"-")</f>
        <v>#N/A</v>
      </c>
      <c r="D216" s="142"/>
      <c r="E216" s="314" t="str">
        <f t="shared" si="65"/>
        <v/>
      </c>
      <c r="F216" s="379"/>
      <c r="G216" s="380" t="e">
        <f>'Hi-Z'!M216</f>
        <v>#N/A</v>
      </c>
      <c r="H216" s="478"/>
      <c r="I216" s="385"/>
      <c r="J216" s="479"/>
      <c r="K216" s="2"/>
      <c r="L216" s="385"/>
      <c r="M216" s="2"/>
      <c r="N216" s="385"/>
      <c r="O216" s="2"/>
      <c r="P216" s="466" t="str">
        <f t="shared" si="80"/>
        <v/>
      </c>
      <c r="Q216" s="384"/>
      <c r="R216" s="466" t="str">
        <f>IF(ISNUMBER(N216), N216, IF(ISNUMBER(G216), 'Hi-Z-INPUT'!$K$19, ""))</f>
        <v/>
      </c>
      <c r="S216" s="310"/>
      <c r="U216" s="70" t="str">
        <f>IF(AND(ISNUMBER($P216),$P216&lt;&gt;0),EXTRA!CA216,'Hi-Z'!O216)</f>
        <v>-</v>
      </c>
      <c r="W216" s="327" t="str">
        <f>IF(AND(ISNUMBER($P216),$P216&lt;&gt;0),EXTRA!CC216,'Hi-Z'!Q216)</f>
        <v>-</v>
      </c>
      <c r="X216" s="328" t="str">
        <f t="shared" si="66"/>
        <v/>
      </c>
      <c r="Z216" s="66" t="str">
        <f>IF(AND(ISNUMBER($P216),$P216&lt;&gt;0),EXTRA!CH216,'Hi-Z'!T216)</f>
        <v/>
      </c>
      <c r="AA216" s="65" t="str">
        <f t="shared" si="67"/>
        <v/>
      </c>
      <c r="AB216" s="329" t="str">
        <f>IF(AND(ISNUMBER($P216),$P216&lt;&gt;0),EXTRA!CJ216,'Hi-Z'!V216)</f>
        <v/>
      </c>
      <c r="AC216" s="124" t="str">
        <f t="shared" si="68"/>
        <v/>
      </c>
      <c r="AE216" s="104" t="str">
        <f>IF(AND(ISNUMBER($P216),$P216&lt;&gt;0),EXTRA!CL216,'Hi-Z'!X216)</f>
        <v/>
      </c>
      <c r="AF216" s="44" t="str">
        <f t="shared" si="69"/>
        <v/>
      </c>
      <c r="AH216" s="85" t="str">
        <f>IF(AND(ISNUMBER($P216),$P216&lt;&gt;0),IF(MV&lt;200,EXTRA!CN216,EXTRA!CR216),IF(MV&lt;200,'Hi-Z'!Z216,'Hi-Z'!AD216))</f>
        <v/>
      </c>
      <c r="AI216" s="84" t="str">
        <f t="shared" si="70"/>
        <v/>
      </c>
      <c r="AJ216" s="322" t="str">
        <f>IF(AND(ISNUMBER($P216),$P216&lt;&gt;0),IF(MV&lt;200,EXTRA!CP216,EXTRA!CT216),IF(MV&lt;200,'Hi-Z'!AB216,'Hi-Z'!AF216))</f>
        <v/>
      </c>
      <c r="AK216" s="106" t="str">
        <f t="shared" si="71"/>
        <v/>
      </c>
      <c r="AM216" s="313" t="str">
        <f>IF(AND(ISNUMBER($P216),$P216&lt;&gt;0),EXTRA!DR216,'Hi-Z'!AZ216)</f>
        <v/>
      </c>
      <c r="AN216" s="290" t="str">
        <f t="shared" si="72"/>
        <v/>
      </c>
      <c r="AO216" s="315" t="str">
        <f>IF(AND(ISNUMBER($P216),$P216&lt;&gt;0),EXTRA!DT216,'Hi-Z'!BB216)</f>
        <v/>
      </c>
      <c r="AP216" s="292" t="str">
        <f t="shared" si="73"/>
        <v/>
      </c>
      <c r="AR216" s="330" t="str">
        <f>IF(AND(ISNUMBER($P216),$P216&lt;&gt;0),EXTRA!CZ216,'Hi-Z'!AH216)</f>
        <v/>
      </c>
      <c r="AT216" s="335" t="str">
        <f>IF(AND(ISNUMBER(AV216),AV216&lt;&gt;0),"",IF(AND(ISNUMBER($P216),$P216&lt;&gt;0),'Hi-Z-INPUT'!$K$7*'Hi-Z-INPUT'!$K$11,'Hi-Z'!AJ216))</f>
        <v/>
      </c>
      <c r="AU216" s="172"/>
      <c r="AV216" s="163"/>
      <c r="AW216" s="343"/>
      <c r="AY216" s="333" t="str">
        <f>IF(AND(ISNUMBER($P216),$P216&lt;&gt;0),EXTRA!DX216,'Hi-Z'!BF216)</f>
        <v/>
      </c>
      <c r="AZ216" s="334" t="str">
        <f t="shared" si="74"/>
        <v/>
      </c>
      <c r="BB216" s="332" t="str">
        <f>IF(AND(ISNUMBER($P216),$P216&lt;&gt;0),EXTRA!DO216,'Hi-Z'!AW216)</f>
        <v/>
      </c>
      <c r="BC216" s="347" t="str">
        <f t="shared" si="75"/>
        <v/>
      </c>
      <c r="BE216" s="348" t="str">
        <f t="shared" si="76"/>
        <v/>
      </c>
      <c r="BF216" s="328" t="str">
        <f t="shared" si="77"/>
        <v/>
      </c>
      <c r="BI216" s="482" t="str">
        <f t="shared" si="79"/>
        <v/>
      </c>
      <c r="BJ216" s="482" t="str">
        <f t="shared" si="78"/>
        <v/>
      </c>
    </row>
    <row r="217" spans="1:62" hidden="1">
      <c r="A217" s="175" t="e">
        <f>MATRIX!A217</f>
        <v>#N/A</v>
      </c>
      <c r="B217" s="175" t="e">
        <f>IF(MATRIX!B217&lt;&gt;0,MATRIX!B217,"-")</f>
        <v>#N/A</v>
      </c>
      <c r="D217" s="142"/>
      <c r="E217" s="314" t="str">
        <f t="shared" si="65"/>
        <v/>
      </c>
      <c r="F217" s="379"/>
      <c r="G217" s="380" t="e">
        <f>'Hi-Z'!M217</f>
        <v>#N/A</v>
      </c>
      <c r="H217" s="478"/>
      <c r="I217" s="385"/>
      <c r="J217" s="479"/>
      <c r="K217" s="2"/>
      <c r="L217" s="385"/>
      <c r="M217" s="2"/>
      <c r="N217" s="385"/>
      <c r="O217" s="2"/>
      <c r="P217" s="466" t="str">
        <f t="shared" si="80"/>
        <v/>
      </c>
      <c r="Q217" s="384"/>
      <c r="R217" s="466" t="str">
        <f>IF(ISNUMBER(N217), N217, IF(ISNUMBER(G217), 'Hi-Z-INPUT'!$K$19, ""))</f>
        <v/>
      </c>
      <c r="S217" s="310"/>
      <c r="U217" s="70" t="str">
        <f>IF(AND(ISNUMBER($P217),$P217&lt;&gt;0),EXTRA!CA217,'Hi-Z'!O217)</f>
        <v>-</v>
      </c>
      <c r="W217" s="327" t="str">
        <f>IF(AND(ISNUMBER($P217),$P217&lt;&gt;0),EXTRA!CC217,'Hi-Z'!Q217)</f>
        <v>-</v>
      </c>
      <c r="X217" s="328" t="str">
        <f t="shared" si="66"/>
        <v/>
      </c>
      <c r="Z217" s="66" t="str">
        <f>IF(AND(ISNUMBER($P217),$P217&lt;&gt;0),EXTRA!CH217,'Hi-Z'!T217)</f>
        <v/>
      </c>
      <c r="AA217" s="65" t="str">
        <f t="shared" si="67"/>
        <v/>
      </c>
      <c r="AB217" s="329" t="str">
        <f>IF(AND(ISNUMBER($P217),$P217&lt;&gt;0),EXTRA!CJ217,'Hi-Z'!V217)</f>
        <v/>
      </c>
      <c r="AC217" s="124" t="str">
        <f t="shared" si="68"/>
        <v/>
      </c>
      <c r="AE217" s="104" t="str">
        <f>IF(AND(ISNUMBER($P217),$P217&lt;&gt;0),EXTRA!CL217,'Hi-Z'!X217)</f>
        <v/>
      </c>
      <c r="AF217" s="44" t="str">
        <f t="shared" si="69"/>
        <v/>
      </c>
      <c r="AH217" s="85" t="str">
        <f>IF(AND(ISNUMBER($P217),$P217&lt;&gt;0),IF(MV&lt;200,EXTRA!CN217,EXTRA!CR217),IF(MV&lt;200,'Hi-Z'!Z217,'Hi-Z'!AD217))</f>
        <v/>
      </c>
      <c r="AI217" s="84" t="str">
        <f t="shared" si="70"/>
        <v/>
      </c>
      <c r="AJ217" s="322" t="str">
        <f>IF(AND(ISNUMBER($P217),$P217&lt;&gt;0),IF(MV&lt;200,EXTRA!CP217,EXTRA!CT217),IF(MV&lt;200,'Hi-Z'!AB217,'Hi-Z'!AF217))</f>
        <v/>
      </c>
      <c r="AK217" s="106" t="str">
        <f t="shared" si="71"/>
        <v/>
      </c>
      <c r="AM217" s="313" t="str">
        <f>IF(AND(ISNUMBER($P217),$P217&lt;&gt;0),EXTRA!DR217,'Hi-Z'!AZ217)</f>
        <v/>
      </c>
      <c r="AN217" s="290" t="str">
        <f t="shared" si="72"/>
        <v/>
      </c>
      <c r="AO217" s="315" t="str">
        <f>IF(AND(ISNUMBER($P217),$P217&lt;&gt;0),EXTRA!DT217,'Hi-Z'!BB217)</f>
        <v/>
      </c>
      <c r="AP217" s="292" t="str">
        <f t="shared" si="73"/>
        <v/>
      </c>
      <c r="AR217" s="330" t="str">
        <f>IF(AND(ISNUMBER($P217),$P217&lt;&gt;0),EXTRA!CZ217,'Hi-Z'!AH217)</f>
        <v/>
      </c>
      <c r="AT217" s="335" t="str">
        <f>IF(AND(ISNUMBER(AV217),AV217&lt;&gt;0),"",IF(AND(ISNUMBER($P217),$P217&lt;&gt;0),'Hi-Z-INPUT'!$K$7*'Hi-Z-INPUT'!$K$11,'Hi-Z'!AJ217))</f>
        <v/>
      </c>
      <c r="AU217" s="172"/>
      <c r="AV217" s="163"/>
      <c r="AW217" s="343"/>
      <c r="AY217" s="333" t="str">
        <f>IF(AND(ISNUMBER($P217),$P217&lt;&gt;0),EXTRA!DX217,'Hi-Z'!BF217)</f>
        <v/>
      </c>
      <c r="AZ217" s="334" t="str">
        <f t="shared" si="74"/>
        <v/>
      </c>
      <c r="BB217" s="332" t="str">
        <f>IF(AND(ISNUMBER($P217),$P217&lt;&gt;0),EXTRA!DO217,'Hi-Z'!AW217)</f>
        <v/>
      </c>
      <c r="BC217" s="347" t="str">
        <f t="shared" si="75"/>
        <v/>
      </c>
      <c r="BE217" s="348" t="str">
        <f t="shared" si="76"/>
        <v/>
      </c>
      <c r="BF217" s="328" t="str">
        <f t="shared" si="77"/>
        <v/>
      </c>
      <c r="BI217" s="482" t="str">
        <f t="shared" si="79"/>
        <v/>
      </c>
      <c r="BJ217" s="482" t="str">
        <f t="shared" si="78"/>
        <v/>
      </c>
    </row>
    <row r="218" spans="1:62" hidden="1">
      <c r="A218" s="176" t="e">
        <f>MATRIX!A218</f>
        <v>#N/A</v>
      </c>
      <c r="B218" s="320" t="e">
        <f>IF(MATRIX!B218&lt;&gt;0,MATRIX!B218,"-")</f>
        <v>#N/A</v>
      </c>
      <c r="D218" s="142"/>
      <c r="E218" s="314" t="str">
        <f t="shared" si="65"/>
        <v/>
      </c>
      <c r="F218" s="379"/>
      <c r="G218" s="380" t="e">
        <f>'Hi-Z'!M218</f>
        <v>#N/A</v>
      </c>
      <c r="H218" s="478"/>
      <c r="I218" s="385"/>
      <c r="J218" s="479"/>
      <c r="K218" s="2"/>
      <c r="L218" s="385"/>
      <c r="M218" s="2"/>
      <c r="N218" s="385"/>
      <c r="O218" s="2"/>
      <c r="P218" s="466" t="str">
        <f t="shared" si="80"/>
        <v/>
      </c>
      <c r="Q218" s="384"/>
      <c r="R218" s="466" t="str">
        <f>IF(ISNUMBER(N218), N218, IF(ISNUMBER(G218), 'Hi-Z-INPUT'!$K$19, ""))</f>
        <v/>
      </c>
      <c r="S218" s="310"/>
      <c r="U218" s="70" t="str">
        <f>IF(AND(ISNUMBER($P218),$P218&lt;&gt;0),EXTRA!CA218,'Hi-Z'!O218)</f>
        <v>-</v>
      </c>
      <c r="W218" s="327" t="str">
        <f>IF(AND(ISNUMBER($P218),$P218&lt;&gt;0),EXTRA!CC218,'Hi-Z'!Q218)</f>
        <v>-</v>
      </c>
      <c r="X218" s="328" t="str">
        <f t="shared" si="66"/>
        <v/>
      </c>
      <c r="Z218" s="66" t="str">
        <f>IF(AND(ISNUMBER($P218),$P218&lt;&gt;0),EXTRA!CH218,'Hi-Z'!T218)</f>
        <v/>
      </c>
      <c r="AA218" s="65" t="str">
        <f t="shared" si="67"/>
        <v/>
      </c>
      <c r="AB218" s="329" t="str">
        <f>IF(AND(ISNUMBER($P218),$P218&lt;&gt;0),EXTRA!CJ218,'Hi-Z'!V218)</f>
        <v/>
      </c>
      <c r="AC218" s="124" t="str">
        <f t="shared" si="68"/>
        <v/>
      </c>
      <c r="AE218" s="104" t="str">
        <f>IF(AND(ISNUMBER($P218),$P218&lt;&gt;0),EXTRA!CL218,'Hi-Z'!X218)</f>
        <v/>
      </c>
      <c r="AF218" s="44" t="str">
        <f t="shared" si="69"/>
        <v/>
      </c>
      <c r="AH218" s="85" t="str">
        <f>IF(AND(ISNUMBER($P218),$P218&lt;&gt;0),IF(MV&lt;200,EXTRA!CN218,EXTRA!CR218),IF(MV&lt;200,'Hi-Z'!Z218,'Hi-Z'!AD218))</f>
        <v/>
      </c>
      <c r="AI218" s="84" t="str">
        <f t="shared" si="70"/>
        <v/>
      </c>
      <c r="AJ218" s="322" t="str">
        <f>IF(AND(ISNUMBER($P218),$P218&lt;&gt;0),IF(MV&lt;200,EXTRA!CP218,EXTRA!CT218),IF(MV&lt;200,'Hi-Z'!AB218,'Hi-Z'!AF218))</f>
        <v/>
      </c>
      <c r="AK218" s="106" t="str">
        <f t="shared" si="71"/>
        <v/>
      </c>
      <c r="AM218" s="313" t="str">
        <f>IF(AND(ISNUMBER($P218),$P218&lt;&gt;0),EXTRA!DR218,'Hi-Z'!AZ218)</f>
        <v/>
      </c>
      <c r="AN218" s="290" t="str">
        <f t="shared" si="72"/>
        <v/>
      </c>
      <c r="AO218" s="315" t="str">
        <f>IF(AND(ISNUMBER($P218),$P218&lt;&gt;0),EXTRA!DT218,'Hi-Z'!BB218)</f>
        <v/>
      </c>
      <c r="AP218" s="292" t="str">
        <f t="shared" si="73"/>
        <v/>
      </c>
      <c r="AR218" s="330" t="str">
        <f>IF(AND(ISNUMBER($P218),$P218&lt;&gt;0),EXTRA!CZ218,'Hi-Z'!AH218)</f>
        <v/>
      </c>
      <c r="AT218" s="335" t="str">
        <f>IF(AND(ISNUMBER(AV218),AV218&lt;&gt;0),"",IF(AND(ISNUMBER($P218),$P218&lt;&gt;0),'Hi-Z-INPUT'!$K$7*'Hi-Z-INPUT'!$K$11,'Hi-Z'!AJ218))</f>
        <v/>
      </c>
      <c r="AU218" s="172"/>
      <c r="AV218" s="163"/>
      <c r="AW218" s="343"/>
      <c r="AY218" s="333" t="str">
        <f>IF(AND(ISNUMBER($P218),$P218&lt;&gt;0),EXTRA!DX218,'Hi-Z'!BF218)</f>
        <v/>
      </c>
      <c r="AZ218" s="334" t="str">
        <f t="shared" si="74"/>
        <v/>
      </c>
      <c r="BB218" s="332" t="str">
        <f>IF(AND(ISNUMBER($P218),$P218&lt;&gt;0),EXTRA!DO218,'Hi-Z'!AW218)</f>
        <v/>
      </c>
      <c r="BC218" s="347" t="str">
        <f t="shared" si="75"/>
        <v/>
      </c>
      <c r="BE218" s="348" t="str">
        <f t="shared" si="76"/>
        <v/>
      </c>
      <c r="BF218" s="328" t="str">
        <f t="shared" si="77"/>
        <v/>
      </c>
      <c r="BI218" s="482" t="str">
        <f t="shared" si="79"/>
        <v/>
      </c>
      <c r="BJ218" s="482" t="str">
        <f t="shared" si="78"/>
        <v/>
      </c>
    </row>
    <row r="219" spans="1:62" hidden="1">
      <c r="A219" s="176" t="e">
        <f>MATRIX!A219</f>
        <v>#N/A</v>
      </c>
      <c r="B219" s="176" t="e">
        <f>IF(MATRIX!B219&lt;&gt;0,MATRIX!B219,"-")</f>
        <v>#N/A</v>
      </c>
      <c r="D219" s="142"/>
      <c r="E219" s="314" t="str">
        <f t="shared" si="65"/>
        <v/>
      </c>
      <c r="F219" s="379"/>
      <c r="G219" s="380" t="e">
        <f>'Hi-Z'!M219</f>
        <v>#N/A</v>
      </c>
      <c r="H219" s="478"/>
      <c r="I219" s="385"/>
      <c r="J219" s="479"/>
      <c r="K219" s="2"/>
      <c r="L219" s="385"/>
      <c r="M219" s="2"/>
      <c r="N219" s="385"/>
      <c r="O219" s="2"/>
      <c r="P219" s="466" t="str">
        <f t="shared" si="80"/>
        <v/>
      </c>
      <c r="Q219" s="384"/>
      <c r="R219" s="466" t="str">
        <f>IF(ISNUMBER(N219), N219, IF(ISNUMBER(G219), 'Hi-Z-INPUT'!$K$19, ""))</f>
        <v/>
      </c>
      <c r="S219" s="310"/>
      <c r="U219" s="70" t="str">
        <f>IF(AND(ISNUMBER($P219),$P219&lt;&gt;0),EXTRA!CA219,'Hi-Z'!O219)</f>
        <v>-</v>
      </c>
      <c r="W219" s="327" t="str">
        <f>IF(AND(ISNUMBER($P219),$P219&lt;&gt;0),EXTRA!CC219,'Hi-Z'!Q219)</f>
        <v>-</v>
      </c>
      <c r="X219" s="328" t="str">
        <f t="shared" si="66"/>
        <v/>
      </c>
      <c r="Z219" s="66" t="str">
        <f>IF(AND(ISNUMBER($P219),$P219&lt;&gt;0),EXTRA!CH219,'Hi-Z'!T219)</f>
        <v/>
      </c>
      <c r="AA219" s="65" t="str">
        <f t="shared" si="67"/>
        <v/>
      </c>
      <c r="AB219" s="329" t="str">
        <f>IF(AND(ISNUMBER($P219),$P219&lt;&gt;0),EXTRA!CJ219,'Hi-Z'!V219)</f>
        <v/>
      </c>
      <c r="AC219" s="124" t="str">
        <f t="shared" si="68"/>
        <v/>
      </c>
      <c r="AE219" s="104" t="str">
        <f>IF(AND(ISNUMBER($P219),$P219&lt;&gt;0),EXTRA!CL219,'Hi-Z'!X219)</f>
        <v/>
      </c>
      <c r="AF219" s="44" t="str">
        <f t="shared" si="69"/>
        <v/>
      </c>
      <c r="AH219" s="85" t="str">
        <f>IF(AND(ISNUMBER($P219),$P219&lt;&gt;0),IF(MV&lt;200,EXTRA!CN219,EXTRA!CR219),IF(MV&lt;200,'Hi-Z'!Z219,'Hi-Z'!AD219))</f>
        <v/>
      </c>
      <c r="AI219" s="84" t="str">
        <f t="shared" si="70"/>
        <v/>
      </c>
      <c r="AJ219" s="322" t="str">
        <f>IF(AND(ISNUMBER($P219),$P219&lt;&gt;0),IF(MV&lt;200,EXTRA!CP219,EXTRA!CT219),IF(MV&lt;200,'Hi-Z'!AB219,'Hi-Z'!AF219))</f>
        <v/>
      </c>
      <c r="AK219" s="106" t="str">
        <f t="shared" si="71"/>
        <v/>
      </c>
      <c r="AM219" s="313" t="str">
        <f>IF(AND(ISNUMBER($P219),$P219&lt;&gt;0),EXTRA!DR219,'Hi-Z'!AZ219)</f>
        <v/>
      </c>
      <c r="AN219" s="290" t="str">
        <f t="shared" si="72"/>
        <v/>
      </c>
      <c r="AO219" s="315" t="str">
        <f>IF(AND(ISNUMBER($P219),$P219&lt;&gt;0),EXTRA!DT219,'Hi-Z'!BB219)</f>
        <v/>
      </c>
      <c r="AP219" s="292" t="str">
        <f t="shared" si="73"/>
        <v/>
      </c>
      <c r="AR219" s="330" t="str">
        <f>IF(AND(ISNUMBER($P219),$P219&lt;&gt;0),EXTRA!CZ219,'Hi-Z'!AH219)</f>
        <v/>
      </c>
      <c r="AT219" s="335" t="str">
        <f>IF(AND(ISNUMBER(AV219),AV219&lt;&gt;0),"",IF(AND(ISNUMBER($P219),$P219&lt;&gt;0),'Hi-Z-INPUT'!$K$7*'Hi-Z-INPUT'!$K$11,'Hi-Z'!AJ219))</f>
        <v/>
      </c>
      <c r="AU219" s="172"/>
      <c r="AV219" s="163"/>
      <c r="AW219" s="343"/>
      <c r="AY219" s="333" t="str">
        <f>IF(AND(ISNUMBER($P219),$P219&lt;&gt;0),EXTRA!DX219,'Hi-Z'!BF219)</f>
        <v/>
      </c>
      <c r="AZ219" s="334" t="str">
        <f t="shared" si="74"/>
        <v/>
      </c>
      <c r="BB219" s="332" t="str">
        <f>IF(AND(ISNUMBER($P219),$P219&lt;&gt;0),EXTRA!DO219,'Hi-Z'!AW219)</f>
        <v/>
      </c>
      <c r="BC219" s="347" t="str">
        <f t="shared" si="75"/>
        <v/>
      </c>
      <c r="BE219" s="348" t="str">
        <f t="shared" si="76"/>
        <v/>
      </c>
      <c r="BF219" s="328" t="str">
        <f t="shared" si="77"/>
        <v/>
      </c>
      <c r="BI219" s="482" t="str">
        <f t="shared" si="79"/>
        <v/>
      </c>
      <c r="BJ219" s="482" t="str">
        <f t="shared" si="78"/>
        <v/>
      </c>
    </row>
    <row r="220" spans="1:62" hidden="1">
      <c r="A220" s="176" t="e">
        <f>MATRIX!A220</f>
        <v>#N/A</v>
      </c>
      <c r="B220" s="176" t="e">
        <f>IF(MATRIX!B220&lt;&gt;0,MATRIX!B220,"-")</f>
        <v>#N/A</v>
      </c>
      <c r="D220" s="142"/>
      <c r="E220" s="314" t="str">
        <f t="shared" si="65"/>
        <v/>
      </c>
      <c r="F220" s="379"/>
      <c r="G220" s="380" t="e">
        <f>'Hi-Z'!M220</f>
        <v>#N/A</v>
      </c>
      <c r="H220" s="478"/>
      <c r="I220" s="385"/>
      <c r="J220" s="479"/>
      <c r="K220" s="2"/>
      <c r="L220" s="385"/>
      <c r="M220" s="2"/>
      <c r="N220" s="385"/>
      <c r="O220" s="2"/>
      <c r="P220" s="466" t="str">
        <f t="shared" si="80"/>
        <v/>
      </c>
      <c r="Q220" s="384"/>
      <c r="R220" s="466" t="str">
        <f>IF(ISNUMBER(N220), N220, IF(ISNUMBER(G220), 'Hi-Z-INPUT'!$K$19, ""))</f>
        <v/>
      </c>
      <c r="S220" s="310"/>
      <c r="U220" s="70" t="str">
        <f>IF(AND(ISNUMBER($P220),$P220&lt;&gt;0),EXTRA!CA220,'Hi-Z'!O220)</f>
        <v>-</v>
      </c>
      <c r="W220" s="327" t="str">
        <f>IF(AND(ISNUMBER($P220),$P220&lt;&gt;0),EXTRA!CC220,'Hi-Z'!Q220)</f>
        <v>-</v>
      </c>
      <c r="X220" s="328" t="str">
        <f t="shared" si="66"/>
        <v/>
      </c>
      <c r="Z220" s="66" t="str">
        <f>IF(AND(ISNUMBER($P220),$P220&lt;&gt;0),EXTRA!CH220,'Hi-Z'!T220)</f>
        <v/>
      </c>
      <c r="AA220" s="65" t="str">
        <f t="shared" si="67"/>
        <v/>
      </c>
      <c r="AB220" s="329" t="str">
        <f>IF(AND(ISNUMBER($P220),$P220&lt;&gt;0),EXTRA!CJ220,'Hi-Z'!V220)</f>
        <v/>
      </c>
      <c r="AC220" s="124" t="str">
        <f t="shared" si="68"/>
        <v/>
      </c>
      <c r="AE220" s="104" t="str">
        <f>IF(AND(ISNUMBER($P220),$P220&lt;&gt;0),EXTRA!CL220,'Hi-Z'!X220)</f>
        <v/>
      </c>
      <c r="AF220" s="44" t="str">
        <f t="shared" si="69"/>
        <v/>
      </c>
      <c r="AH220" s="85" t="str">
        <f>IF(AND(ISNUMBER($P220),$P220&lt;&gt;0),IF(MV&lt;200,EXTRA!CN220,EXTRA!CR220),IF(MV&lt;200,'Hi-Z'!Z220,'Hi-Z'!AD220))</f>
        <v/>
      </c>
      <c r="AI220" s="84" t="str">
        <f t="shared" si="70"/>
        <v/>
      </c>
      <c r="AJ220" s="322" t="str">
        <f>IF(AND(ISNUMBER($P220),$P220&lt;&gt;0),IF(MV&lt;200,EXTRA!CP220,EXTRA!CT220),IF(MV&lt;200,'Hi-Z'!AB220,'Hi-Z'!AF220))</f>
        <v/>
      </c>
      <c r="AK220" s="106" t="str">
        <f t="shared" si="71"/>
        <v/>
      </c>
      <c r="AM220" s="313" t="str">
        <f>IF(AND(ISNUMBER($P220),$P220&lt;&gt;0),EXTRA!DR220,'Hi-Z'!AZ220)</f>
        <v/>
      </c>
      <c r="AN220" s="290" t="str">
        <f t="shared" si="72"/>
        <v/>
      </c>
      <c r="AO220" s="315" t="str">
        <f>IF(AND(ISNUMBER($P220),$P220&lt;&gt;0),EXTRA!DT220,'Hi-Z'!BB220)</f>
        <v/>
      </c>
      <c r="AP220" s="292" t="str">
        <f t="shared" si="73"/>
        <v/>
      </c>
      <c r="AR220" s="330" t="str">
        <f>IF(AND(ISNUMBER($P220),$P220&lt;&gt;0),EXTRA!CZ220,'Hi-Z'!AH220)</f>
        <v/>
      </c>
      <c r="AT220" s="335" t="str">
        <f>IF(AND(ISNUMBER(AV220),AV220&lt;&gt;0),"",IF(AND(ISNUMBER($P220),$P220&lt;&gt;0),'Hi-Z-INPUT'!$K$7*'Hi-Z-INPUT'!$K$11,'Hi-Z'!AJ220))</f>
        <v/>
      </c>
      <c r="AU220" s="172"/>
      <c r="AV220" s="163"/>
      <c r="AW220" s="343"/>
      <c r="AY220" s="333" t="str">
        <f>IF(AND(ISNUMBER($P220),$P220&lt;&gt;0),EXTRA!DX220,'Hi-Z'!BF220)</f>
        <v/>
      </c>
      <c r="AZ220" s="334" t="str">
        <f t="shared" si="74"/>
        <v/>
      </c>
      <c r="BB220" s="332" t="str">
        <f>IF(AND(ISNUMBER($P220),$P220&lt;&gt;0),EXTRA!DO220,'Hi-Z'!AW220)</f>
        <v/>
      </c>
      <c r="BC220" s="347" t="str">
        <f t="shared" si="75"/>
        <v/>
      </c>
      <c r="BE220" s="348" t="str">
        <f t="shared" si="76"/>
        <v/>
      </c>
      <c r="BF220" s="328" t="str">
        <f t="shared" si="77"/>
        <v/>
      </c>
      <c r="BI220" s="482" t="str">
        <f t="shared" si="79"/>
        <v/>
      </c>
      <c r="BJ220" s="482" t="str">
        <f t="shared" si="78"/>
        <v/>
      </c>
    </row>
    <row r="221" spans="1:62" hidden="1">
      <c r="A221" s="176" t="e">
        <f>MATRIX!A221</f>
        <v>#N/A</v>
      </c>
      <c r="B221" s="176" t="e">
        <f>IF(MATRIX!B221&lt;&gt;0,MATRIX!B221,"-")</f>
        <v>#N/A</v>
      </c>
      <c r="D221" s="142"/>
      <c r="E221" s="314" t="str">
        <f t="shared" si="65"/>
        <v/>
      </c>
      <c r="F221" s="379"/>
      <c r="G221" s="380" t="e">
        <f>'Hi-Z'!M221</f>
        <v>#N/A</v>
      </c>
      <c r="H221" s="478"/>
      <c r="I221" s="385"/>
      <c r="J221" s="479"/>
      <c r="K221" s="2"/>
      <c r="L221" s="385"/>
      <c r="M221" s="2"/>
      <c r="N221" s="385"/>
      <c r="O221" s="2"/>
      <c r="P221" s="466" t="str">
        <f t="shared" si="80"/>
        <v/>
      </c>
      <c r="Q221" s="384"/>
      <c r="R221" s="466" t="str">
        <f>IF(ISNUMBER(N221), N221, IF(ISNUMBER(G221), 'Hi-Z-INPUT'!$K$19, ""))</f>
        <v/>
      </c>
      <c r="S221" s="310"/>
      <c r="U221" s="70" t="str">
        <f>IF(AND(ISNUMBER($P221),$P221&lt;&gt;0),EXTRA!CA221,'Hi-Z'!O221)</f>
        <v>-</v>
      </c>
      <c r="W221" s="327" t="str">
        <f>IF(AND(ISNUMBER($P221),$P221&lt;&gt;0),EXTRA!CC221,'Hi-Z'!Q221)</f>
        <v>-</v>
      </c>
      <c r="X221" s="328" t="str">
        <f t="shared" si="66"/>
        <v/>
      </c>
      <c r="Z221" s="66" t="str">
        <f>IF(AND(ISNUMBER($P221),$P221&lt;&gt;0),EXTRA!CH221,'Hi-Z'!T221)</f>
        <v/>
      </c>
      <c r="AA221" s="65" t="str">
        <f t="shared" si="67"/>
        <v/>
      </c>
      <c r="AB221" s="329" t="str">
        <f>IF(AND(ISNUMBER($P221),$P221&lt;&gt;0),EXTRA!CJ221,'Hi-Z'!V221)</f>
        <v/>
      </c>
      <c r="AC221" s="124" t="str">
        <f t="shared" si="68"/>
        <v/>
      </c>
      <c r="AE221" s="104" t="str">
        <f>IF(AND(ISNUMBER($P221),$P221&lt;&gt;0),EXTRA!CL221,'Hi-Z'!X221)</f>
        <v/>
      </c>
      <c r="AF221" s="44" t="str">
        <f t="shared" si="69"/>
        <v/>
      </c>
      <c r="AH221" s="85" t="str">
        <f>IF(AND(ISNUMBER($P221),$P221&lt;&gt;0),IF(MV&lt;200,EXTRA!CN221,EXTRA!CR221),IF(MV&lt;200,'Hi-Z'!Z221,'Hi-Z'!AD221))</f>
        <v/>
      </c>
      <c r="AI221" s="84" t="str">
        <f t="shared" si="70"/>
        <v/>
      </c>
      <c r="AJ221" s="322" t="str">
        <f>IF(AND(ISNUMBER($P221),$P221&lt;&gt;0),IF(MV&lt;200,EXTRA!CP221,EXTRA!CT221),IF(MV&lt;200,'Hi-Z'!AB221,'Hi-Z'!AF221))</f>
        <v/>
      </c>
      <c r="AK221" s="106" t="str">
        <f t="shared" si="71"/>
        <v/>
      </c>
      <c r="AM221" s="313" t="str">
        <f>IF(AND(ISNUMBER($P221),$P221&lt;&gt;0),EXTRA!DR221,'Hi-Z'!AZ221)</f>
        <v/>
      </c>
      <c r="AN221" s="290" t="str">
        <f t="shared" si="72"/>
        <v/>
      </c>
      <c r="AO221" s="315" t="str">
        <f>IF(AND(ISNUMBER($P221),$P221&lt;&gt;0),EXTRA!DT221,'Hi-Z'!BB221)</f>
        <v/>
      </c>
      <c r="AP221" s="292" t="str">
        <f t="shared" si="73"/>
        <v/>
      </c>
      <c r="AR221" s="330" t="str">
        <f>IF(AND(ISNUMBER($P221),$P221&lt;&gt;0),EXTRA!CZ221,'Hi-Z'!AH221)</f>
        <v/>
      </c>
      <c r="AT221" s="335" t="str">
        <f>IF(AND(ISNUMBER(AV221),AV221&lt;&gt;0),"",IF(AND(ISNUMBER($P221),$P221&lt;&gt;0),'Hi-Z-INPUT'!$K$7*'Hi-Z-INPUT'!$K$11,'Hi-Z'!AJ221))</f>
        <v/>
      </c>
      <c r="AU221" s="172"/>
      <c r="AV221" s="163"/>
      <c r="AW221" s="343"/>
      <c r="AY221" s="333" t="str">
        <f>IF(AND(ISNUMBER($P221),$P221&lt;&gt;0),EXTRA!DX221,'Hi-Z'!BF221)</f>
        <v/>
      </c>
      <c r="AZ221" s="334" t="str">
        <f t="shared" si="74"/>
        <v/>
      </c>
      <c r="BB221" s="332" t="str">
        <f>IF(AND(ISNUMBER($P221),$P221&lt;&gt;0),EXTRA!DO221,'Hi-Z'!AW221)</f>
        <v/>
      </c>
      <c r="BC221" s="347" t="str">
        <f t="shared" si="75"/>
        <v/>
      </c>
      <c r="BE221" s="348" t="str">
        <f t="shared" si="76"/>
        <v/>
      </c>
      <c r="BF221" s="328" t="str">
        <f t="shared" si="77"/>
        <v/>
      </c>
      <c r="BI221" s="482" t="str">
        <f t="shared" si="79"/>
        <v/>
      </c>
      <c r="BJ221" s="482" t="str">
        <f t="shared" si="78"/>
        <v/>
      </c>
    </row>
    <row r="222" spans="1:62" hidden="1">
      <c r="A222" s="176" t="e">
        <f>MATRIX!A222</f>
        <v>#N/A</v>
      </c>
      <c r="B222" s="176" t="e">
        <f>IF(MATRIX!B222&lt;&gt;0,MATRIX!B222,"-")</f>
        <v>#N/A</v>
      </c>
      <c r="D222" s="142"/>
      <c r="E222" s="314" t="str">
        <f t="shared" si="65"/>
        <v/>
      </c>
      <c r="F222" s="379"/>
      <c r="G222" s="380" t="e">
        <f>'Hi-Z'!M222</f>
        <v>#N/A</v>
      </c>
      <c r="H222" s="478"/>
      <c r="I222" s="385"/>
      <c r="J222" s="479"/>
      <c r="K222" s="2"/>
      <c r="L222" s="385"/>
      <c r="M222" s="2"/>
      <c r="N222" s="385"/>
      <c r="O222" s="2"/>
      <c r="P222" s="466" t="str">
        <f t="shared" si="80"/>
        <v/>
      </c>
      <c r="Q222" s="384"/>
      <c r="R222" s="466" t="str">
        <f>IF(ISNUMBER(N222), N222, IF(ISNUMBER(G222), 'Hi-Z-INPUT'!$K$19, ""))</f>
        <v/>
      </c>
      <c r="S222" s="310"/>
      <c r="U222" s="70" t="str">
        <f>IF(AND(ISNUMBER($P222),$P222&lt;&gt;0),EXTRA!CA222,'Hi-Z'!O222)</f>
        <v>-</v>
      </c>
      <c r="W222" s="327" t="str">
        <f>IF(AND(ISNUMBER($P222),$P222&lt;&gt;0),EXTRA!CC222,'Hi-Z'!Q222)</f>
        <v>-</v>
      </c>
      <c r="X222" s="328" t="str">
        <f t="shared" si="66"/>
        <v/>
      </c>
      <c r="Z222" s="66" t="str">
        <f>IF(AND(ISNUMBER($P222),$P222&lt;&gt;0),EXTRA!CH222,'Hi-Z'!T222)</f>
        <v/>
      </c>
      <c r="AA222" s="65" t="str">
        <f t="shared" si="67"/>
        <v/>
      </c>
      <c r="AB222" s="329" t="str">
        <f>IF(AND(ISNUMBER($P222),$P222&lt;&gt;0),EXTRA!CJ222,'Hi-Z'!V222)</f>
        <v/>
      </c>
      <c r="AC222" s="124" t="str">
        <f t="shared" si="68"/>
        <v/>
      </c>
      <c r="AE222" s="104" t="str">
        <f>IF(AND(ISNUMBER($P222),$P222&lt;&gt;0),EXTRA!CL222,'Hi-Z'!X222)</f>
        <v/>
      </c>
      <c r="AF222" s="44" t="str">
        <f t="shared" si="69"/>
        <v/>
      </c>
      <c r="AH222" s="85" t="str">
        <f>IF(AND(ISNUMBER($P222),$P222&lt;&gt;0),IF(MV&lt;200,EXTRA!CN222,EXTRA!CR222),IF(MV&lt;200,'Hi-Z'!Z222,'Hi-Z'!AD222))</f>
        <v/>
      </c>
      <c r="AI222" s="84" t="str">
        <f t="shared" si="70"/>
        <v/>
      </c>
      <c r="AJ222" s="322" t="str">
        <f>IF(AND(ISNUMBER($P222),$P222&lt;&gt;0),IF(MV&lt;200,EXTRA!CP222,EXTRA!CT222),IF(MV&lt;200,'Hi-Z'!AB222,'Hi-Z'!AF222))</f>
        <v/>
      </c>
      <c r="AK222" s="106" t="str">
        <f t="shared" si="71"/>
        <v/>
      </c>
      <c r="AM222" s="313" t="str">
        <f>IF(AND(ISNUMBER($P222),$P222&lt;&gt;0),EXTRA!DR222,'Hi-Z'!AZ222)</f>
        <v/>
      </c>
      <c r="AN222" s="290" t="str">
        <f t="shared" si="72"/>
        <v/>
      </c>
      <c r="AO222" s="315" t="str">
        <f>IF(AND(ISNUMBER($P222),$P222&lt;&gt;0),EXTRA!DT222,'Hi-Z'!BB222)</f>
        <v/>
      </c>
      <c r="AP222" s="292" t="str">
        <f t="shared" si="73"/>
        <v/>
      </c>
      <c r="AR222" s="330" t="str">
        <f>IF(AND(ISNUMBER($P222),$P222&lt;&gt;0),EXTRA!CZ222,'Hi-Z'!AH222)</f>
        <v/>
      </c>
      <c r="AT222" s="335" t="str">
        <f>IF(AND(ISNUMBER(AV222),AV222&lt;&gt;0),"",IF(AND(ISNUMBER($P222),$P222&lt;&gt;0),'Hi-Z-INPUT'!$K$7*'Hi-Z-INPUT'!$K$11,'Hi-Z'!AJ222))</f>
        <v/>
      </c>
      <c r="AU222" s="172"/>
      <c r="AV222" s="163"/>
      <c r="AW222" s="343"/>
      <c r="AY222" s="333" t="str">
        <f>IF(AND(ISNUMBER($P222),$P222&lt;&gt;0),EXTRA!DX222,'Hi-Z'!BF222)</f>
        <v/>
      </c>
      <c r="AZ222" s="334" t="str">
        <f t="shared" si="74"/>
        <v/>
      </c>
      <c r="BB222" s="332" t="str">
        <f>IF(AND(ISNUMBER($P222),$P222&lt;&gt;0),EXTRA!DO222,'Hi-Z'!AW222)</f>
        <v/>
      </c>
      <c r="BC222" s="347" t="str">
        <f t="shared" si="75"/>
        <v/>
      </c>
      <c r="BE222" s="348" t="str">
        <f t="shared" si="76"/>
        <v/>
      </c>
      <c r="BF222" s="328" t="str">
        <f t="shared" si="77"/>
        <v/>
      </c>
      <c r="BI222" s="482" t="str">
        <f t="shared" si="79"/>
        <v/>
      </c>
      <c r="BJ222" s="482" t="str">
        <f t="shared" si="78"/>
        <v/>
      </c>
    </row>
    <row r="223" spans="1:62" hidden="1">
      <c r="A223" s="492" t="e">
        <f>MATRIX!A223</f>
        <v>#N/A</v>
      </c>
      <c r="B223" s="557" t="e">
        <f>IF(MATRIX!B223&lt;&gt;0,MATRIX!B223,"-")</f>
        <v>#N/A</v>
      </c>
      <c r="D223" s="142"/>
      <c r="E223" s="314" t="str">
        <f t="shared" si="65"/>
        <v/>
      </c>
      <c r="F223" s="379"/>
      <c r="G223" s="380" t="e">
        <f>'Hi-Z'!M223</f>
        <v>#N/A</v>
      </c>
      <c r="H223" s="478"/>
      <c r="I223" s="385"/>
      <c r="J223" s="479"/>
      <c r="K223" s="2"/>
      <c r="L223" s="385"/>
      <c r="M223" s="2"/>
      <c r="N223" s="385"/>
      <c r="O223" s="2"/>
      <c r="P223" s="466" t="str">
        <f t="shared" si="80"/>
        <v/>
      </c>
      <c r="Q223" s="384"/>
      <c r="R223" s="466" t="str">
        <f>IF(ISNUMBER(N223), N223, IF(ISNUMBER(G223), 'Hi-Z-INPUT'!$K$19, ""))</f>
        <v/>
      </c>
      <c r="S223" s="310"/>
      <c r="U223" s="70" t="str">
        <f>IF(AND(ISNUMBER($P223),$P223&lt;&gt;0),EXTRA!CA223,'Hi-Z'!O223)</f>
        <v>-</v>
      </c>
      <c r="W223" s="327" t="str">
        <f>IF(AND(ISNUMBER($P223),$P223&lt;&gt;0),EXTRA!CC223,'Hi-Z'!Q223)</f>
        <v>-</v>
      </c>
      <c r="X223" s="328" t="str">
        <f t="shared" si="66"/>
        <v/>
      </c>
      <c r="Z223" s="66" t="str">
        <f>IF(AND(ISNUMBER($P223),$P223&lt;&gt;0),EXTRA!CH223,'Hi-Z'!T223)</f>
        <v/>
      </c>
      <c r="AA223" s="65" t="str">
        <f t="shared" si="67"/>
        <v/>
      </c>
      <c r="AB223" s="329" t="str">
        <f>IF(AND(ISNUMBER($P223),$P223&lt;&gt;0),EXTRA!CJ223,'Hi-Z'!V223)</f>
        <v/>
      </c>
      <c r="AC223" s="124" t="str">
        <f t="shared" si="68"/>
        <v/>
      </c>
      <c r="AE223" s="104" t="str">
        <f>IF(AND(ISNUMBER($P223),$P223&lt;&gt;0),EXTRA!CL223,'Hi-Z'!X223)</f>
        <v/>
      </c>
      <c r="AF223" s="44" t="str">
        <f t="shared" si="69"/>
        <v/>
      </c>
      <c r="AH223" s="85" t="str">
        <f>IF(AND(ISNUMBER($P223),$P223&lt;&gt;0),IF(MV&lt;200,EXTRA!CN223,EXTRA!CR223),IF(MV&lt;200,'Hi-Z'!Z223,'Hi-Z'!AD223))</f>
        <v/>
      </c>
      <c r="AI223" s="84" t="str">
        <f t="shared" si="70"/>
        <v/>
      </c>
      <c r="AJ223" s="322" t="str">
        <f>IF(AND(ISNUMBER($P223),$P223&lt;&gt;0),IF(MV&lt;200,EXTRA!CP223,EXTRA!CT223),IF(MV&lt;200,'Hi-Z'!AB223,'Hi-Z'!AF223))</f>
        <v/>
      </c>
      <c r="AK223" s="106" t="str">
        <f t="shared" si="71"/>
        <v/>
      </c>
      <c r="AM223" s="313" t="str">
        <f>IF(AND(ISNUMBER($P223),$P223&lt;&gt;0),EXTRA!DR223,'Hi-Z'!AZ223)</f>
        <v/>
      </c>
      <c r="AN223" s="290" t="str">
        <f t="shared" si="72"/>
        <v/>
      </c>
      <c r="AO223" s="315" t="str">
        <f>IF(AND(ISNUMBER($P223),$P223&lt;&gt;0),EXTRA!DT223,'Hi-Z'!BB223)</f>
        <v/>
      </c>
      <c r="AP223" s="292" t="str">
        <f t="shared" si="73"/>
        <v/>
      </c>
      <c r="AR223" s="330" t="str">
        <f>IF(AND(ISNUMBER($P223),$P223&lt;&gt;0),EXTRA!CZ223,'Hi-Z'!AH223)</f>
        <v/>
      </c>
      <c r="AT223" s="335" t="str">
        <f>IF(AND(ISNUMBER(AV223),AV223&lt;&gt;0),"",IF(AND(ISNUMBER($P223),$P223&lt;&gt;0),'Hi-Z-INPUT'!$K$7*'Hi-Z-INPUT'!$K$11,'Hi-Z'!AJ223))</f>
        <v/>
      </c>
      <c r="AU223" s="172"/>
      <c r="AV223" s="163"/>
      <c r="AW223" s="343"/>
      <c r="AY223" s="333" t="str">
        <f>IF(AND(ISNUMBER($P223),$P223&lt;&gt;0),EXTRA!DX223,'Hi-Z'!BF223)</f>
        <v/>
      </c>
      <c r="AZ223" s="334" t="str">
        <f t="shared" si="74"/>
        <v/>
      </c>
      <c r="BB223" s="332" t="str">
        <f>IF(AND(ISNUMBER($P223),$P223&lt;&gt;0),EXTRA!DO223,'Hi-Z'!AW223)</f>
        <v/>
      </c>
      <c r="BC223" s="347" t="str">
        <f t="shared" si="75"/>
        <v/>
      </c>
      <c r="BE223" s="348" t="str">
        <f t="shared" si="76"/>
        <v/>
      </c>
      <c r="BF223" s="328" t="str">
        <f t="shared" si="77"/>
        <v/>
      </c>
      <c r="BI223" s="482" t="str">
        <f t="shared" si="79"/>
        <v/>
      </c>
      <c r="BJ223" s="482" t="str">
        <f t="shared" si="78"/>
        <v/>
      </c>
    </row>
    <row r="224" spans="1:62" hidden="1">
      <c r="A224" s="492" t="e">
        <f>MATRIX!A224</f>
        <v>#N/A</v>
      </c>
      <c r="B224" s="557" t="e">
        <f>IF(MATRIX!B224&lt;&gt;0,MATRIX!B224,"-")</f>
        <v>#N/A</v>
      </c>
      <c r="D224" s="142"/>
      <c r="E224" s="314" t="str">
        <f t="shared" si="65"/>
        <v/>
      </c>
      <c r="F224" s="379"/>
      <c r="G224" s="380" t="e">
        <f>'Hi-Z'!M224</f>
        <v>#N/A</v>
      </c>
      <c r="H224" s="478"/>
      <c r="I224" s="385"/>
      <c r="J224" s="479"/>
      <c r="K224" s="2"/>
      <c r="L224" s="385"/>
      <c r="M224" s="2"/>
      <c r="N224" s="385"/>
      <c r="O224" s="2"/>
      <c r="P224" s="466" t="str">
        <f t="shared" si="80"/>
        <v/>
      </c>
      <c r="Q224" s="384"/>
      <c r="R224" s="466" t="str">
        <f>IF(ISNUMBER(N224), N224, IF(ISNUMBER(G224), 'Hi-Z-INPUT'!$K$19, ""))</f>
        <v/>
      </c>
      <c r="S224" s="310"/>
      <c r="U224" s="70" t="str">
        <f>IF(AND(ISNUMBER($P224),$P224&lt;&gt;0),EXTRA!CA224,'Hi-Z'!O224)</f>
        <v>-</v>
      </c>
      <c r="W224" s="327" t="str">
        <f>IF(AND(ISNUMBER($P224),$P224&lt;&gt;0),EXTRA!CC224,'Hi-Z'!Q224)</f>
        <v>-</v>
      </c>
      <c r="X224" s="328" t="str">
        <f t="shared" si="66"/>
        <v/>
      </c>
      <c r="Z224" s="66" t="str">
        <f>IF(AND(ISNUMBER($P224),$P224&lt;&gt;0),EXTRA!CH224,'Hi-Z'!T224)</f>
        <v/>
      </c>
      <c r="AA224" s="65" t="str">
        <f t="shared" si="67"/>
        <v/>
      </c>
      <c r="AB224" s="329" t="str">
        <f>IF(AND(ISNUMBER($P224),$P224&lt;&gt;0),EXTRA!CJ224,'Hi-Z'!V224)</f>
        <v/>
      </c>
      <c r="AC224" s="124" t="str">
        <f t="shared" si="68"/>
        <v/>
      </c>
      <c r="AE224" s="104" t="str">
        <f>IF(AND(ISNUMBER($P224),$P224&lt;&gt;0),EXTRA!CL224,'Hi-Z'!X224)</f>
        <v/>
      </c>
      <c r="AF224" s="44" t="str">
        <f t="shared" si="69"/>
        <v/>
      </c>
      <c r="AH224" s="85" t="str">
        <f>IF(AND(ISNUMBER($P224),$P224&lt;&gt;0),IF(MV&lt;200,EXTRA!CN224,EXTRA!CR224),IF(MV&lt;200,'Hi-Z'!Z224,'Hi-Z'!AD224))</f>
        <v/>
      </c>
      <c r="AI224" s="84" t="str">
        <f t="shared" si="70"/>
        <v/>
      </c>
      <c r="AJ224" s="322" t="str">
        <f>IF(AND(ISNUMBER($P224),$P224&lt;&gt;0),IF(MV&lt;200,EXTRA!CP224,EXTRA!CT224),IF(MV&lt;200,'Hi-Z'!AB224,'Hi-Z'!AF224))</f>
        <v/>
      </c>
      <c r="AK224" s="106" t="str">
        <f t="shared" si="71"/>
        <v/>
      </c>
      <c r="AM224" s="313" t="str">
        <f>IF(AND(ISNUMBER($P224),$P224&lt;&gt;0),EXTRA!DR224,'Hi-Z'!AZ224)</f>
        <v/>
      </c>
      <c r="AN224" s="290" t="str">
        <f t="shared" si="72"/>
        <v/>
      </c>
      <c r="AO224" s="315" t="str">
        <f>IF(AND(ISNUMBER($P224),$P224&lt;&gt;0),EXTRA!DT224,'Hi-Z'!BB224)</f>
        <v/>
      </c>
      <c r="AP224" s="292" t="str">
        <f t="shared" si="73"/>
        <v/>
      </c>
      <c r="AR224" s="330" t="str">
        <f>IF(AND(ISNUMBER($P224),$P224&lt;&gt;0),EXTRA!CZ224,'Hi-Z'!AH224)</f>
        <v/>
      </c>
      <c r="AT224" s="335" t="str">
        <f>IF(AND(ISNUMBER(AV224),AV224&lt;&gt;0),"",IF(AND(ISNUMBER($P224),$P224&lt;&gt;0),'Hi-Z-INPUT'!$K$7*'Hi-Z-INPUT'!$K$11,'Hi-Z'!AJ224))</f>
        <v/>
      </c>
      <c r="AU224" s="172"/>
      <c r="AV224" s="163"/>
      <c r="AW224" s="343"/>
      <c r="AY224" s="333" t="str">
        <f>IF(AND(ISNUMBER($P224),$P224&lt;&gt;0),EXTRA!DX224,'Hi-Z'!BF224)</f>
        <v/>
      </c>
      <c r="AZ224" s="334" t="str">
        <f t="shared" si="74"/>
        <v/>
      </c>
      <c r="BB224" s="332" t="str">
        <f>IF(AND(ISNUMBER($P224),$P224&lt;&gt;0),EXTRA!DO224,'Hi-Z'!AW224)</f>
        <v/>
      </c>
      <c r="BC224" s="347" t="str">
        <f t="shared" si="75"/>
        <v/>
      </c>
      <c r="BE224" s="348" t="str">
        <f t="shared" si="76"/>
        <v/>
      </c>
      <c r="BF224" s="328" t="str">
        <f t="shared" si="77"/>
        <v/>
      </c>
      <c r="BI224" s="482" t="str">
        <f t="shared" si="79"/>
        <v/>
      </c>
      <c r="BJ224" s="482" t="str">
        <f t="shared" si="78"/>
        <v/>
      </c>
    </row>
    <row r="225" spans="1:62" hidden="1">
      <c r="A225" s="492" t="e">
        <f>MATRIX!A225</f>
        <v>#N/A</v>
      </c>
      <c r="B225" s="557" t="e">
        <f>IF(MATRIX!B225&lt;&gt;0,MATRIX!B225,"-")</f>
        <v>#N/A</v>
      </c>
      <c r="D225" s="142"/>
      <c r="E225" s="314" t="str">
        <f t="shared" ref="E225:E244" si="81">IF(OR(ISBLANK(D225),NOT(ISNUMBER(D225))),"",ES)</f>
        <v/>
      </c>
      <c r="F225" s="379"/>
      <c r="G225" s="380" t="e">
        <f>'Hi-Z'!M225</f>
        <v>#N/A</v>
      </c>
      <c r="H225" s="478"/>
      <c r="I225" s="385"/>
      <c r="J225" s="479"/>
      <c r="K225" s="2"/>
      <c r="L225" s="385"/>
      <c r="M225" s="2"/>
      <c r="N225" s="385"/>
      <c r="O225" s="2"/>
      <c r="P225" s="466" t="str">
        <f t="shared" si="80"/>
        <v/>
      </c>
      <c r="Q225" s="384"/>
      <c r="R225" s="466" t="str">
        <f>IF(ISNUMBER(N225), N225, IF(ISNUMBER(G225), 'Hi-Z-INPUT'!$K$19, ""))</f>
        <v/>
      </c>
      <c r="S225" s="310"/>
      <c r="U225" s="70" t="str">
        <f>IF(AND(ISNUMBER($P225),$P225&lt;&gt;0),EXTRA!CA225,'Hi-Z'!O225)</f>
        <v>-</v>
      </c>
      <c r="W225" s="327" t="str">
        <f>IF(AND(ISNUMBER($P225),$P225&lt;&gt;0),EXTRA!CC225,'Hi-Z'!Q225)</f>
        <v>-</v>
      </c>
      <c r="X225" s="328" t="str">
        <f t="shared" ref="X225:X244" si="82">IF(ISNUMBER(W225),KP,"")</f>
        <v/>
      </c>
      <c r="Z225" s="66" t="str">
        <f>IF(AND(ISNUMBER($P225),$P225&lt;&gt;0),EXTRA!CH225,'Hi-Z'!T225)</f>
        <v/>
      </c>
      <c r="AA225" s="65" t="str">
        <f t="shared" ref="AA225:AA244" si="83">IF(ISNUMBER(Z225),"W","")</f>
        <v/>
      </c>
      <c r="AB225" s="329" t="str">
        <f>IF(AND(ISNUMBER($P225),$P225&lt;&gt;0),EXTRA!CJ225,'Hi-Z'!V225)</f>
        <v/>
      </c>
      <c r="AC225" s="124" t="str">
        <f t="shared" ref="AC225:AC244" si="84">IF(ISNUMBER(AB225),"W","")</f>
        <v/>
      </c>
      <c r="AE225" s="104" t="str">
        <f>IF(AND(ISNUMBER($P225),$P225&lt;&gt;0),EXTRA!CL225,'Hi-Z'!X225)</f>
        <v/>
      </c>
      <c r="AF225" s="44" t="str">
        <f t="shared" ref="AF225:AF244" si="85">IF(AE225="","","V")</f>
        <v/>
      </c>
      <c r="AH225" s="85" t="str">
        <f>IF(AND(ISNUMBER($P225),$P225&lt;&gt;0),IF(MV&lt;200,EXTRA!CN225,EXTRA!CR225),IF(MV&lt;200,'Hi-Z'!Z225,'Hi-Z'!AD225))</f>
        <v/>
      </c>
      <c r="AI225" s="84" t="str">
        <f t="shared" ref="AI225:AI244" si="86">IF(ISNUMBER(AH225),"A","")</f>
        <v/>
      </c>
      <c r="AJ225" s="322" t="str">
        <f>IF(AND(ISNUMBER($P225),$P225&lt;&gt;0),IF(MV&lt;200,EXTRA!CP225,EXTRA!CT225),IF(MV&lt;200,'Hi-Z'!AB225,'Hi-Z'!AF225))</f>
        <v/>
      </c>
      <c r="AK225" s="106" t="str">
        <f t="shared" ref="AK225:AK244" si="87">IF(ISNUMBER(AJ225),"A","")</f>
        <v/>
      </c>
      <c r="AM225" s="313" t="str">
        <f>IF(AND(ISNUMBER($P225),$P225&lt;&gt;0),EXTRA!DR225,'Hi-Z'!AZ225)</f>
        <v/>
      </c>
      <c r="AN225" s="290" t="str">
        <f t="shared" ref="AN225:AN244" si="88">IF(ISNUMBER(AM225),"BTU","")</f>
        <v/>
      </c>
      <c r="AO225" s="315" t="str">
        <f>IF(AND(ISNUMBER($P225),$P225&lt;&gt;0),EXTRA!DT225,'Hi-Z'!BB225)</f>
        <v/>
      </c>
      <c r="AP225" s="292" t="str">
        <f t="shared" ref="AP225:AP244" si="89">IF(ISNUMBER(AO225),"BTU","")</f>
        <v/>
      </c>
      <c r="AR225" s="330" t="str">
        <f>IF(AND(ISNUMBER($P225),$P225&lt;&gt;0),EXTRA!CZ225,'Hi-Z'!AH225)</f>
        <v/>
      </c>
      <c r="AT225" s="335" t="str">
        <f>IF(AND(ISNUMBER(AV225),AV225&lt;&gt;0),"",IF(AND(ISNUMBER($P225),$P225&lt;&gt;0),'Hi-Z-INPUT'!$K$7*'Hi-Z-INPUT'!$K$11,'Hi-Z'!AJ225))</f>
        <v/>
      </c>
      <c r="AU225" s="172"/>
      <c r="AV225" s="163"/>
      <c r="AW225" s="343"/>
      <c r="AY225" s="333" t="str">
        <f>IF(AND(ISNUMBER($P225),$P225&lt;&gt;0),EXTRA!DX225,'Hi-Z'!BF225)</f>
        <v/>
      </c>
      <c r="AZ225" s="334" t="str">
        <f t="shared" ref="AZ225:AZ244" si="90">IF(ISNUMBER(AY225),ES,"")</f>
        <v/>
      </c>
      <c r="BB225" s="332" t="str">
        <f>IF(AND(ISNUMBER($P225),$P225&lt;&gt;0),EXTRA!DO225,'Hi-Z'!AW225)</f>
        <v/>
      </c>
      <c r="BC225" s="347" t="str">
        <f t="shared" ref="BC225:BC244" si="91">IF(ISNUMBER(BB225),ES,"")</f>
        <v/>
      </c>
      <c r="BE225" s="348" t="str">
        <f t="shared" ref="BE225:BE244" si="92">IF(OR(ISNUMBER(AY225),AND(ISNUMBER(P225),P225&lt;&gt;0)),IF(ISNUMBER(AY225+BB225),AY225+BB225,"n/a"),"")</f>
        <v/>
      </c>
      <c r="BF225" s="328" t="str">
        <f t="shared" ref="BF225:BF244" si="93">IF(ISNUMBER(BE225),ES,"")</f>
        <v/>
      </c>
      <c r="BI225" s="482" t="str">
        <f t="shared" si="79"/>
        <v/>
      </c>
      <c r="BJ225" s="482" t="str">
        <f t="shared" ref="BJ225:BJ244" si="94">IF(ISNUMBER(BI225),ES,"")</f>
        <v/>
      </c>
    </row>
    <row r="226" spans="1:62" hidden="1">
      <c r="A226" s="492" t="e">
        <f>MATRIX!A226</f>
        <v>#N/A</v>
      </c>
      <c r="B226" s="557" t="e">
        <f>IF(MATRIX!B226&lt;&gt;0,MATRIX!B226,"-")</f>
        <v>#N/A</v>
      </c>
      <c r="D226" s="142"/>
      <c r="E226" s="314" t="str">
        <f t="shared" si="81"/>
        <v/>
      </c>
      <c r="F226" s="379"/>
      <c r="G226" s="380" t="e">
        <f>'Hi-Z'!M226</f>
        <v>#N/A</v>
      </c>
      <c r="H226" s="478"/>
      <c r="I226" s="385"/>
      <c r="J226" s="479"/>
      <c r="K226" s="2"/>
      <c r="L226" s="385"/>
      <c r="M226" s="2"/>
      <c r="N226" s="385"/>
      <c r="O226" s="2"/>
      <c r="P226" s="466" t="str">
        <f t="shared" si="80"/>
        <v/>
      </c>
      <c r="Q226" s="384"/>
      <c r="R226" s="466" t="str">
        <f>IF(ISNUMBER(N226), N226, IF(ISNUMBER(G226), 'Hi-Z-INPUT'!$K$19, ""))</f>
        <v/>
      </c>
      <c r="S226" s="310"/>
      <c r="U226" s="70" t="str">
        <f>IF(AND(ISNUMBER($P226),$P226&lt;&gt;0),EXTRA!CA226,'Hi-Z'!O226)</f>
        <v>-</v>
      </c>
      <c r="W226" s="327" t="str">
        <f>IF(AND(ISNUMBER($P226),$P226&lt;&gt;0),EXTRA!CC226,'Hi-Z'!Q226)</f>
        <v>-</v>
      </c>
      <c r="X226" s="328" t="str">
        <f t="shared" si="82"/>
        <v/>
      </c>
      <c r="Z226" s="66" t="str">
        <f>IF(AND(ISNUMBER($P226),$P226&lt;&gt;0),EXTRA!CH226,'Hi-Z'!T226)</f>
        <v/>
      </c>
      <c r="AA226" s="65" t="str">
        <f t="shared" si="83"/>
        <v/>
      </c>
      <c r="AB226" s="329" t="str">
        <f>IF(AND(ISNUMBER($P226),$P226&lt;&gt;0),EXTRA!CJ226,'Hi-Z'!V226)</f>
        <v/>
      </c>
      <c r="AC226" s="124" t="str">
        <f t="shared" si="84"/>
        <v/>
      </c>
      <c r="AE226" s="104" t="str">
        <f>IF(AND(ISNUMBER($P226),$P226&lt;&gt;0),EXTRA!CL226,'Hi-Z'!X226)</f>
        <v/>
      </c>
      <c r="AF226" s="44" t="str">
        <f t="shared" si="85"/>
        <v/>
      </c>
      <c r="AH226" s="85" t="str">
        <f>IF(AND(ISNUMBER($P226),$P226&lt;&gt;0),IF(MV&lt;200,EXTRA!CN226,EXTRA!CR226),IF(MV&lt;200,'Hi-Z'!Z226,'Hi-Z'!AD226))</f>
        <v/>
      </c>
      <c r="AI226" s="84" t="str">
        <f t="shared" si="86"/>
        <v/>
      </c>
      <c r="AJ226" s="322" t="str">
        <f>IF(AND(ISNUMBER($P226),$P226&lt;&gt;0),IF(MV&lt;200,EXTRA!CP226,EXTRA!CT226),IF(MV&lt;200,'Hi-Z'!AB226,'Hi-Z'!AF226))</f>
        <v/>
      </c>
      <c r="AK226" s="106" t="str">
        <f t="shared" si="87"/>
        <v/>
      </c>
      <c r="AM226" s="313" t="str">
        <f>IF(AND(ISNUMBER($P226),$P226&lt;&gt;0),EXTRA!DR226,'Hi-Z'!AZ226)</f>
        <v/>
      </c>
      <c r="AN226" s="290" t="str">
        <f t="shared" si="88"/>
        <v/>
      </c>
      <c r="AO226" s="315" t="str">
        <f>IF(AND(ISNUMBER($P226),$P226&lt;&gt;0),EXTRA!DT226,'Hi-Z'!BB226)</f>
        <v/>
      </c>
      <c r="AP226" s="292" t="str">
        <f t="shared" si="89"/>
        <v/>
      </c>
      <c r="AR226" s="330" t="str">
        <f>IF(AND(ISNUMBER($P226),$P226&lt;&gt;0),EXTRA!CZ226,'Hi-Z'!AH226)</f>
        <v/>
      </c>
      <c r="AT226" s="335" t="str">
        <f>IF(AND(ISNUMBER(AV226),AV226&lt;&gt;0),"",IF(AND(ISNUMBER($P226),$P226&lt;&gt;0),'Hi-Z-INPUT'!$K$7*'Hi-Z-INPUT'!$K$11,'Hi-Z'!AJ226))</f>
        <v/>
      </c>
      <c r="AU226" s="172"/>
      <c r="AV226" s="163"/>
      <c r="AW226" s="343"/>
      <c r="AY226" s="333" t="str">
        <f>IF(AND(ISNUMBER($P226),$P226&lt;&gt;0),EXTRA!DX226,'Hi-Z'!BF226)</f>
        <v/>
      </c>
      <c r="AZ226" s="334" t="str">
        <f t="shared" si="90"/>
        <v/>
      </c>
      <c r="BB226" s="332" t="str">
        <f>IF(AND(ISNUMBER($P226),$P226&lt;&gt;0),EXTRA!DO226,'Hi-Z'!AW226)</f>
        <v/>
      </c>
      <c r="BC226" s="347" t="str">
        <f t="shared" si="91"/>
        <v/>
      </c>
      <c r="BE226" s="348" t="str">
        <f t="shared" si="92"/>
        <v/>
      </c>
      <c r="BF226" s="328" t="str">
        <f t="shared" si="93"/>
        <v/>
      </c>
      <c r="BI226" s="482" t="str">
        <f t="shared" si="79"/>
        <v/>
      </c>
      <c r="BJ226" s="482" t="str">
        <f t="shared" si="94"/>
        <v/>
      </c>
    </row>
    <row r="227" spans="1:62" hidden="1">
      <c r="A227" s="492" t="e">
        <f>MATRIX!A227</f>
        <v>#N/A</v>
      </c>
      <c r="B227" s="492" t="e">
        <f>IF(MATRIX!B227&lt;&gt;0,MATRIX!B227,"-")</f>
        <v>#N/A</v>
      </c>
      <c r="D227" s="142"/>
      <c r="E227" s="314" t="str">
        <f t="shared" si="81"/>
        <v/>
      </c>
      <c r="F227" s="379"/>
      <c r="G227" s="380" t="e">
        <f>'Hi-Z'!M227</f>
        <v>#N/A</v>
      </c>
      <c r="H227" s="478"/>
      <c r="I227" s="385"/>
      <c r="J227" s="479"/>
      <c r="K227" s="2"/>
      <c r="L227" s="385"/>
      <c r="M227" s="2"/>
      <c r="N227" s="385"/>
      <c r="O227" s="2"/>
      <c r="P227" s="466" t="str">
        <f t="shared" si="80"/>
        <v/>
      </c>
      <c r="Q227" s="384"/>
      <c r="R227" s="466" t="str">
        <f>IF(ISNUMBER(N227), N227, IF(ISNUMBER(G227), 'Hi-Z-INPUT'!$K$19, ""))</f>
        <v/>
      </c>
      <c r="S227" s="310"/>
      <c r="U227" s="70" t="str">
        <f>IF(AND(ISNUMBER($P227),$P227&lt;&gt;0),EXTRA!CA227,'Hi-Z'!O227)</f>
        <v>-</v>
      </c>
      <c r="W227" s="327" t="str">
        <f>IF(AND(ISNUMBER($P227),$P227&lt;&gt;0),EXTRA!CC227,'Hi-Z'!Q227)</f>
        <v>-</v>
      </c>
      <c r="X227" s="328" t="str">
        <f t="shared" si="82"/>
        <v/>
      </c>
      <c r="Z227" s="66" t="str">
        <f>IF(AND(ISNUMBER($P227),$P227&lt;&gt;0),EXTRA!CH227,'Hi-Z'!T227)</f>
        <v/>
      </c>
      <c r="AA227" s="65" t="str">
        <f t="shared" si="83"/>
        <v/>
      </c>
      <c r="AB227" s="329" t="str">
        <f>IF(AND(ISNUMBER($P227),$P227&lt;&gt;0),EXTRA!CJ227,'Hi-Z'!V227)</f>
        <v/>
      </c>
      <c r="AC227" s="124" t="str">
        <f t="shared" si="84"/>
        <v/>
      </c>
      <c r="AE227" s="104" t="str">
        <f>IF(AND(ISNUMBER($P227),$P227&lt;&gt;0),EXTRA!CL227,'Hi-Z'!X227)</f>
        <v/>
      </c>
      <c r="AF227" s="44" t="str">
        <f t="shared" si="85"/>
        <v/>
      </c>
      <c r="AH227" s="85" t="str">
        <f>IF(AND(ISNUMBER($P227),$P227&lt;&gt;0),IF(MV&lt;200,EXTRA!CN227,EXTRA!CR227),IF(MV&lt;200,'Hi-Z'!Z227,'Hi-Z'!AD227))</f>
        <v/>
      </c>
      <c r="AI227" s="84" t="str">
        <f t="shared" si="86"/>
        <v/>
      </c>
      <c r="AJ227" s="322" t="str">
        <f>IF(AND(ISNUMBER($P227),$P227&lt;&gt;0),IF(MV&lt;200,EXTRA!CP227,EXTRA!CT227),IF(MV&lt;200,'Hi-Z'!AB227,'Hi-Z'!AF227))</f>
        <v/>
      </c>
      <c r="AK227" s="106" t="str">
        <f t="shared" si="87"/>
        <v/>
      </c>
      <c r="AM227" s="313" t="str">
        <f>IF(AND(ISNUMBER($P227),$P227&lt;&gt;0),EXTRA!DR227,'Hi-Z'!AZ227)</f>
        <v/>
      </c>
      <c r="AN227" s="290" t="str">
        <f t="shared" si="88"/>
        <v/>
      </c>
      <c r="AO227" s="315" t="str">
        <f>IF(AND(ISNUMBER($P227),$P227&lt;&gt;0),EXTRA!DT227,'Hi-Z'!BB227)</f>
        <v/>
      </c>
      <c r="AP227" s="292" t="str">
        <f t="shared" si="89"/>
        <v/>
      </c>
      <c r="AR227" s="330" t="str">
        <f>IF(AND(ISNUMBER($P227),$P227&lt;&gt;0),EXTRA!CZ227,'Hi-Z'!AH227)</f>
        <v/>
      </c>
      <c r="AT227" s="335" t="str">
        <f>IF(AND(ISNUMBER(AV227),AV227&lt;&gt;0),"",IF(AND(ISNUMBER($P227),$P227&lt;&gt;0),'Hi-Z-INPUT'!$K$7*'Hi-Z-INPUT'!$K$11,'Hi-Z'!AJ227))</f>
        <v/>
      </c>
      <c r="AU227" s="172"/>
      <c r="AV227" s="163"/>
      <c r="AW227" s="343"/>
      <c r="AY227" s="333" t="str">
        <f>IF(AND(ISNUMBER($P227),$P227&lt;&gt;0),EXTRA!DX227,'Hi-Z'!BF227)</f>
        <v/>
      </c>
      <c r="AZ227" s="334" t="str">
        <f t="shared" si="90"/>
        <v/>
      </c>
      <c r="BB227" s="332" t="str">
        <f>IF(AND(ISNUMBER($P227),$P227&lt;&gt;0),EXTRA!DO227,'Hi-Z'!AW227)</f>
        <v/>
      </c>
      <c r="BC227" s="347" t="str">
        <f t="shared" si="91"/>
        <v/>
      </c>
      <c r="BE227" s="348" t="str">
        <f t="shared" si="92"/>
        <v/>
      </c>
      <c r="BF227" s="328" t="str">
        <f t="shared" si="93"/>
        <v/>
      </c>
      <c r="BI227" s="482" t="str">
        <f t="shared" si="79"/>
        <v/>
      </c>
      <c r="BJ227" s="482" t="str">
        <f t="shared" si="94"/>
        <v/>
      </c>
    </row>
    <row r="228" spans="1:62" hidden="1">
      <c r="A228" s="492" t="e">
        <f>MATRIX!A228</f>
        <v>#N/A</v>
      </c>
      <c r="B228" s="492" t="e">
        <f>IF(MATRIX!B228&lt;&gt;0,MATRIX!B228,"-")</f>
        <v>#N/A</v>
      </c>
      <c r="D228" s="142"/>
      <c r="E228" s="314" t="str">
        <f t="shared" si="81"/>
        <v/>
      </c>
      <c r="F228" s="379"/>
      <c r="G228" s="380" t="e">
        <f>'Hi-Z'!M228</f>
        <v>#N/A</v>
      </c>
      <c r="H228" s="478"/>
      <c r="I228" s="385"/>
      <c r="J228" s="479"/>
      <c r="K228" s="2"/>
      <c r="L228" s="385"/>
      <c r="M228" s="2"/>
      <c r="N228" s="385"/>
      <c r="O228" s="2"/>
      <c r="P228" s="466" t="str">
        <f t="shared" si="80"/>
        <v/>
      </c>
      <c r="Q228" s="384"/>
      <c r="R228" s="466" t="str">
        <f>IF(ISNUMBER(N228), N228, IF(ISNUMBER(G228), 'Hi-Z-INPUT'!$K$19, ""))</f>
        <v/>
      </c>
      <c r="S228" s="310"/>
      <c r="U228" s="70" t="str">
        <f>IF(AND(ISNUMBER($P228),$P228&lt;&gt;0),EXTRA!CA228,'Hi-Z'!O228)</f>
        <v>-</v>
      </c>
      <c r="W228" s="327" t="str">
        <f>IF(AND(ISNUMBER($P228),$P228&lt;&gt;0),EXTRA!CC228,'Hi-Z'!Q228)</f>
        <v>-</v>
      </c>
      <c r="X228" s="328" t="str">
        <f t="shared" si="82"/>
        <v/>
      </c>
      <c r="Z228" s="66" t="str">
        <f>IF(AND(ISNUMBER($P228),$P228&lt;&gt;0),EXTRA!CH228,'Hi-Z'!T228)</f>
        <v/>
      </c>
      <c r="AA228" s="65" t="str">
        <f t="shared" si="83"/>
        <v/>
      </c>
      <c r="AB228" s="329" t="str">
        <f>IF(AND(ISNUMBER($P228),$P228&lt;&gt;0),EXTRA!CJ228,'Hi-Z'!V228)</f>
        <v/>
      </c>
      <c r="AC228" s="124" t="str">
        <f t="shared" si="84"/>
        <v/>
      </c>
      <c r="AE228" s="104" t="str">
        <f>IF(AND(ISNUMBER($P228),$P228&lt;&gt;0),EXTRA!CL228,'Hi-Z'!X228)</f>
        <v/>
      </c>
      <c r="AF228" s="44" t="str">
        <f t="shared" si="85"/>
        <v/>
      </c>
      <c r="AH228" s="85" t="str">
        <f>IF(AND(ISNUMBER($P228),$P228&lt;&gt;0),IF(MV&lt;200,EXTRA!CN228,EXTRA!CR228),IF(MV&lt;200,'Hi-Z'!Z228,'Hi-Z'!AD228))</f>
        <v/>
      </c>
      <c r="AI228" s="84" t="str">
        <f t="shared" si="86"/>
        <v/>
      </c>
      <c r="AJ228" s="322" t="str">
        <f>IF(AND(ISNUMBER($P228),$P228&lt;&gt;0),IF(MV&lt;200,EXTRA!CP228,EXTRA!CT228),IF(MV&lt;200,'Hi-Z'!AB228,'Hi-Z'!AF228))</f>
        <v/>
      </c>
      <c r="AK228" s="106" t="str">
        <f t="shared" si="87"/>
        <v/>
      </c>
      <c r="AM228" s="313" t="str">
        <f>IF(AND(ISNUMBER($P228),$P228&lt;&gt;0),EXTRA!DR228,'Hi-Z'!AZ228)</f>
        <v/>
      </c>
      <c r="AN228" s="290" t="str">
        <f t="shared" si="88"/>
        <v/>
      </c>
      <c r="AO228" s="315" t="str">
        <f>IF(AND(ISNUMBER($P228),$P228&lt;&gt;0),EXTRA!DT228,'Hi-Z'!BB228)</f>
        <v/>
      </c>
      <c r="AP228" s="292" t="str">
        <f t="shared" si="89"/>
        <v/>
      </c>
      <c r="AR228" s="330" t="str">
        <f>IF(AND(ISNUMBER($P228),$P228&lt;&gt;0),EXTRA!CZ228,'Hi-Z'!AH228)</f>
        <v/>
      </c>
      <c r="AT228" s="335" t="str">
        <f>IF(AND(ISNUMBER(AV228),AV228&lt;&gt;0),"",IF(AND(ISNUMBER($P228),$P228&lt;&gt;0),'Hi-Z-INPUT'!$K$7*'Hi-Z-INPUT'!$K$11,'Hi-Z'!AJ228))</f>
        <v/>
      </c>
      <c r="AU228" s="172"/>
      <c r="AV228" s="163"/>
      <c r="AW228" s="343"/>
      <c r="AY228" s="333" t="str">
        <f>IF(AND(ISNUMBER($P228),$P228&lt;&gt;0),EXTRA!DX228,'Hi-Z'!BF228)</f>
        <v/>
      </c>
      <c r="AZ228" s="334" t="str">
        <f t="shared" si="90"/>
        <v/>
      </c>
      <c r="BB228" s="332" t="str">
        <f>IF(AND(ISNUMBER($P228),$P228&lt;&gt;0),EXTRA!DO228,'Hi-Z'!AW228)</f>
        <v/>
      </c>
      <c r="BC228" s="347" t="str">
        <f t="shared" si="91"/>
        <v/>
      </c>
      <c r="BE228" s="348" t="str">
        <f t="shared" si="92"/>
        <v/>
      </c>
      <c r="BF228" s="328" t="str">
        <f t="shared" si="93"/>
        <v/>
      </c>
      <c r="BI228" s="482" t="str">
        <f t="shared" si="79"/>
        <v/>
      </c>
      <c r="BJ228" s="482" t="str">
        <f t="shared" si="94"/>
        <v/>
      </c>
    </row>
    <row r="229" spans="1:62" hidden="1">
      <c r="A229" s="492" t="e">
        <f>MATRIX!A229</f>
        <v>#N/A</v>
      </c>
      <c r="B229" s="492" t="e">
        <f>IF(MATRIX!B229&lt;&gt;0,MATRIX!B229,"-")</f>
        <v>#N/A</v>
      </c>
      <c r="D229" s="142"/>
      <c r="E229" s="314" t="str">
        <f t="shared" si="81"/>
        <v/>
      </c>
      <c r="F229" s="379"/>
      <c r="G229" s="380" t="e">
        <f>'Hi-Z'!M229</f>
        <v>#N/A</v>
      </c>
      <c r="H229" s="478"/>
      <c r="I229" s="385"/>
      <c r="J229" s="479"/>
      <c r="K229" s="2"/>
      <c r="L229" s="385"/>
      <c r="M229" s="2"/>
      <c r="N229" s="385"/>
      <c r="O229" s="2"/>
      <c r="P229" s="466" t="str">
        <f t="shared" si="80"/>
        <v/>
      </c>
      <c r="Q229" s="384"/>
      <c r="R229" s="466" t="str">
        <f>IF(ISNUMBER(N229), N229, IF(ISNUMBER(G229), 'Hi-Z-INPUT'!$K$19, ""))</f>
        <v/>
      </c>
      <c r="S229" s="310"/>
      <c r="U229" s="70" t="str">
        <f>IF(AND(ISNUMBER($P229),$P229&lt;&gt;0),EXTRA!CA229,'Hi-Z'!O229)</f>
        <v>-</v>
      </c>
      <c r="W229" s="327" t="str">
        <f>IF(AND(ISNUMBER($P229),$P229&lt;&gt;0),EXTRA!CC229,'Hi-Z'!Q229)</f>
        <v>-</v>
      </c>
      <c r="X229" s="328" t="str">
        <f t="shared" si="82"/>
        <v/>
      </c>
      <c r="Z229" s="66" t="str">
        <f>IF(AND(ISNUMBER($P229),$P229&lt;&gt;0),EXTRA!CH229,'Hi-Z'!T229)</f>
        <v/>
      </c>
      <c r="AA229" s="65" t="str">
        <f t="shared" si="83"/>
        <v/>
      </c>
      <c r="AB229" s="329" t="str">
        <f>IF(AND(ISNUMBER($P229),$P229&lt;&gt;0),EXTRA!CJ229,'Hi-Z'!V229)</f>
        <v/>
      </c>
      <c r="AC229" s="124" t="str">
        <f t="shared" si="84"/>
        <v/>
      </c>
      <c r="AE229" s="104" t="str">
        <f>IF(AND(ISNUMBER($P229),$P229&lt;&gt;0),EXTRA!CL229,'Hi-Z'!X229)</f>
        <v/>
      </c>
      <c r="AF229" s="44" t="str">
        <f t="shared" si="85"/>
        <v/>
      </c>
      <c r="AH229" s="85" t="str">
        <f>IF(AND(ISNUMBER($P229),$P229&lt;&gt;0),IF(MV&lt;200,EXTRA!CN229,EXTRA!CR229),IF(MV&lt;200,'Hi-Z'!Z229,'Hi-Z'!AD229))</f>
        <v/>
      </c>
      <c r="AI229" s="84" t="str">
        <f t="shared" si="86"/>
        <v/>
      </c>
      <c r="AJ229" s="322" t="str">
        <f>IF(AND(ISNUMBER($P229),$P229&lt;&gt;0),IF(MV&lt;200,EXTRA!CP229,EXTRA!CT229),IF(MV&lt;200,'Hi-Z'!AB229,'Hi-Z'!AF229))</f>
        <v/>
      </c>
      <c r="AK229" s="106" t="str">
        <f t="shared" si="87"/>
        <v/>
      </c>
      <c r="AM229" s="313" t="str">
        <f>IF(AND(ISNUMBER($P229),$P229&lt;&gt;0),EXTRA!DR229,'Hi-Z'!AZ229)</f>
        <v/>
      </c>
      <c r="AN229" s="290" t="str">
        <f t="shared" si="88"/>
        <v/>
      </c>
      <c r="AO229" s="315" t="str">
        <f>IF(AND(ISNUMBER($P229),$P229&lt;&gt;0),EXTRA!DT229,'Hi-Z'!BB229)</f>
        <v/>
      </c>
      <c r="AP229" s="292" t="str">
        <f t="shared" si="89"/>
        <v/>
      </c>
      <c r="AR229" s="330" t="str">
        <f>IF(AND(ISNUMBER($P229),$P229&lt;&gt;0),EXTRA!CZ229,'Hi-Z'!AH229)</f>
        <v/>
      </c>
      <c r="AT229" s="335" t="str">
        <f>IF(AND(ISNUMBER(AV229),AV229&lt;&gt;0),"",IF(AND(ISNUMBER($P229),$P229&lt;&gt;0),'Hi-Z-INPUT'!$K$7*'Hi-Z-INPUT'!$K$11,'Hi-Z'!AJ229))</f>
        <v/>
      </c>
      <c r="AU229" s="172"/>
      <c r="AV229" s="163"/>
      <c r="AW229" s="343"/>
      <c r="AY229" s="333" t="str">
        <f>IF(AND(ISNUMBER($P229),$P229&lt;&gt;0),EXTRA!DX229,'Hi-Z'!BF229)</f>
        <v/>
      </c>
      <c r="AZ229" s="334" t="str">
        <f t="shared" si="90"/>
        <v/>
      </c>
      <c r="BB229" s="332" t="str">
        <f>IF(AND(ISNUMBER($P229),$P229&lt;&gt;0),EXTRA!DO229,'Hi-Z'!AW229)</f>
        <v/>
      </c>
      <c r="BC229" s="347" t="str">
        <f t="shared" si="91"/>
        <v/>
      </c>
      <c r="BE229" s="348" t="str">
        <f t="shared" si="92"/>
        <v/>
      </c>
      <c r="BF229" s="328" t="str">
        <f t="shared" si="93"/>
        <v/>
      </c>
      <c r="BI229" s="482" t="str">
        <f t="shared" si="79"/>
        <v/>
      </c>
      <c r="BJ229" s="482" t="str">
        <f t="shared" si="94"/>
        <v/>
      </c>
    </row>
    <row r="230" spans="1:62" hidden="1">
      <c r="A230" s="492" t="e">
        <f>MATRIX!A230</f>
        <v>#N/A</v>
      </c>
      <c r="B230" s="492" t="e">
        <f>IF(MATRIX!B230&lt;&gt;0,MATRIX!B230,"-")</f>
        <v>#N/A</v>
      </c>
      <c r="D230" s="142"/>
      <c r="E230" s="314" t="str">
        <f t="shared" si="81"/>
        <v/>
      </c>
      <c r="F230" s="379"/>
      <c r="G230" s="380" t="e">
        <f>'Hi-Z'!M230</f>
        <v>#N/A</v>
      </c>
      <c r="H230" s="478"/>
      <c r="I230" s="385"/>
      <c r="J230" s="479"/>
      <c r="K230" s="2"/>
      <c r="L230" s="385"/>
      <c r="M230" s="2"/>
      <c r="N230" s="385"/>
      <c r="O230" s="2"/>
      <c r="P230" s="466" t="str">
        <f t="shared" si="80"/>
        <v/>
      </c>
      <c r="Q230" s="384"/>
      <c r="R230" s="466" t="str">
        <f>IF(ISNUMBER(N230), N230, IF(ISNUMBER(G230), 'Hi-Z-INPUT'!$K$19, ""))</f>
        <v/>
      </c>
      <c r="S230" s="310"/>
      <c r="U230" s="70" t="str">
        <f>IF(AND(ISNUMBER($P230),$P230&lt;&gt;0),EXTRA!CA230,'Hi-Z'!O230)</f>
        <v>-</v>
      </c>
      <c r="W230" s="327" t="str">
        <f>IF(AND(ISNUMBER($P230),$P230&lt;&gt;0),EXTRA!CC230,'Hi-Z'!Q230)</f>
        <v>-</v>
      </c>
      <c r="X230" s="328" t="str">
        <f t="shared" si="82"/>
        <v/>
      </c>
      <c r="Z230" s="66" t="str">
        <f>IF(AND(ISNUMBER($P230),$P230&lt;&gt;0),EXTRA!CH230,'Hi-Z'!T230)</f>
        <v/>
      </c>
      <c r="AA230" s="65" t="str">
        <f t="shared" si="83"/>
        <v/>
      </c>
      <c r="AB230" s="329" t="str">
        <f>IF(AND(ISNUMBER($P230),$P230&lt;&gt;0),EXTRA!CJ230,'Hi-Z'!V230)</f>
        <v/>
      </c>
      <c r="AC230" s="124" t="str">
        <f t="shared" si="84"/>
        <v/>
      </c>
      <c r="AE230" s="104" t="str">
        <f>IF(AND(ISNUMBER($P230),$P230&lt;&gt;0),EXTRA!CL230,'Hi-Z'!X230)</f>
        <v/>
      </c>
      <c r="AF230" s="44" t="str">
        <f t="shared" si="85"/>
        <v/>
      </c>
      <c r="AH230" s="85" t="str">
        <f>IF(AND(ISNUMBER($P230),$P230&lt;&gt;0),IF(MV&lt;200,EXTRA!CN230,EXTRA!CR230),IF(MV&lt;200,'Hi-Z'!Z230,'Hi-Z'!AD230))</f>
        <v/>
      </c>
      <c r="AI230" s="84" t="str">
        <f t="shared" si="86"/>
        <v/>
      </c>
      <c r="AJ230" s="322" t="str">
        <f>IF(AND(ISNUMBER($P230),$P230&lt;&gt;0),IF(MV&lt;200,EXTRA!CP230,EXTRA!CT230),IF(MV&lt;200,'Hi-Z'!AB230,'Hi-Z'!AF230))</f>
        <v/>
      </c>
      <c r="AK230" s="106" t="str">
        <f t="shared" si="87"/>
        <v/>
      </c>
      <c r="AM230" s="313" t="str">
        <f>IF(AND(ISNUMBER($P230),$P230&lt;&gt;0),EXTRA!DR230,'Hi-Z'!AZ230)</f>
        <v/>
      </c>
      <c r="AN230" s="290" t="str">
        <f t="shared" si="88"/>
        <v/>
      </c>
      <c r="AO230" s="315" t="str">
        <f>IF(AND(ISNUMBER($P230),$P230&lt;&gt;0),EXTRA!DT230,'Hi-Z'!BB230)</f>
        <v/>
      </c>
      <c r="AP230" s="292" t="str">
        <f t="shared" si="89"/>
        <v/>
      </c>
      <c r="AR230" s="330" t="str">
        <f>IF(AND(ISNUMBER($P230),$P230&lt;&gt;0),EXTRA!CZ230,'Hi-Z'!AH230)</f>
        <v/>
      </c>
      <c r="AT230" s="335" t="str">
        <f>IF(AND(ISNUMBER(AV230),AV230&lt;&gt;0),"",IF(AND(ISNUMBER($P230),$P230&lt;&gt;0),'Hi-Z-INPUT'!$K$7*'Hi-Z-INPUT'!$K$11,'Hi-Z'!AJ230))</f>
        <v/>
      </c>
      <c r="AU230" s="172"/>
      <c r="AV230" s="163"/>
      <c r="AW230" s="343"/>
      <c r="AY230" s="333" t="str">
        <f>IF(AND(ISNUMBER($P230),$P230&lt;&gt;0),EXTRA!DX230,'Hi-Z'!BF230)</f>
        <v/>
      </c>
      <c r="AZ230" s="334" t="str">
        <f t="shared" si="90"/>
        <v/>
      </c>
      <c r="BB230" s="332" t="str">
        <f>IF(AND(ISNUMBER($P230),$P230&lt;&gt;0),EXTRA!DO230,'Hi-Z'!AW230)</f>
        <v/>
      </c>
      <c r="BC230" s="347" t="str">
        <f t="shared" si="91"/>
        <v/>
      </c>
      <c r="BE230" s="348" t="str">
        <f t="shared" si="92"/>
        <v/>
      </c>
      <c r="BF230" s="328" t="str">
        <f t="shared" si="93"/>
        <v/>
      </c>
      <c r="BI230" s="482" t="str">
        <f t="shared" si="79"/>
        <v/>
      </c>
      <c r="BJ230" s="482" t="str">
        <f t="shared" si="94"/>
        <v/>
      </c>
    </row>
    <row r="231" spans="1:62" hidden="1">
      <c r="A231" s="492" t="e">
        <f>MATRIX!A231</f>
        <v>#N/A</v>
      </c>
      <c r="B231" s="492" t="e">
        <f>IF(MATRIX!B231&lt;&gt;0,MATRIX!B231,"-")</f>
        <v>#N/A</v>
      </c>
      <c r="D231" s="142"/>
      <c r="E231" s="314" t="str">
        <f t="shared" si="81"/>
        <v/>
      </c>
      <c r="F231" s="379"/>
      <c r="G231" s="380" t="e">
        <f>'Hi-Z'!M231</f>
        <v>#N/A</v>
      </c>
      <c r="H231" s="478"/>
      <c r="I231" s="385"/>
      <c r="J231" s="479"/>
      <c r="K231" s="2"/>
      <c r="L231" s="385"/>
      <c r="M231" s="2"/>
      <c r="N231" s="385"/>
      <c r="O231" s="2"/>
      <c r="P231" s="466" t="str">
        <f t="shared" si="80"/>
        <v/>
      </c>
      <c r="Q231" s="384"/>
      <c r="R231" s="466" t="str">
        <f>IF(ISNUMBER(N231), N231, IF(ISNUMBER(G231), 'Hi-Z-INPUT'!$K$19, ""))</f>
        <v/>
      </c>
      <c r="S231" s="310"/>
      <c r="U231" s="70" t="str">
        <f>IF(AND(ISNUMBER($P231),$P231&lt;&gt;0),EXTRA!CA231,'Hi-Z'!O231)</f>
        <v>-</v>
      </c>
      <c r="W231" s="327" t="str">
        <f>IF(AND(ISNUMBER($P231),$P231&lt;&gt;0),EXTRA!CC231,'Hi-Z'!Q231)</f>
        <v>-</v>
      </c>
      <c r="X231" s="328" t="str">
        <f t="shared" si="82"/>
        <v/>
      </c>
      <c r="Z231" s="66" t="str">
        <f>IF(AND(ISNUMBER($P231),$P231&lt;&gt;0),EXTRA!CH231,'Hi-Z'!T231)</f>
        <v/>
      </c>
      <c r="AA231" s="65" t="str">
        <f t="shared" si="83"/>
        <v/>
      </c>
      <c r="AB231" s="329" t="str">
        <f>IF(AND(ISNUMBER($P231),$P231&lt;&gt;0),EXTRA!CJ231,'Hi-Z'!V231)</f>
        <v/>
      </c>
      <c r="AC231" s="124" t="str">
        <f t="shared" si="84"/>
        <v/>
      </c>
      <c r="AE231" s="104" t="str">
        <f>IF(AND(ISNUMBER($P231),$P231&lt;&gt;0),EXTRA!CL231,'Hi-Z'!X231)</f>
        <v/>
      </c>
      <c r="AF231" s="44" t="str">
        <f t="shared" si="85"/>
        <v/>
      </c>
      <c r="AH231" s="85" t="str">
        <f>IF(AND(ISNUMBER($P231),$P231&lt;&gt;0),IF(MV&lt;200,EXTRA!CN231,EXTRA!CR231),IF(MV&lt;200,'Hi-Z'!Z231,'Hi-Z'!AD231))</f>
        <v/>
      </c>
      <c r="AI231" s="84" t="str">
        <f t="shared" si="86"/>
        <v/>
      </c>
      <c r="AJ231" s="322" t="str">
        <f>IF(AND(ISNUMBER($P231),$P231&lt;&gt;0),IF(MV&lt;200,EXTRA!CP231,EXTRA!CT231),IF(MV&lt;200,'Hi-Z'!AB231,'Hi-Z'!AF231))</f>
        <v/>
      </c>
      <c r="AK231" s="106" t="str">
        <f t="shared" si="87"/>
        <v/>
      </c>
      <c r="AM231" s="313" t="str">
        <f>IF(AND(ISNUMBER($P231),$P231&lt;&gt;0),EXTRA!DR231,'Hi-Z'!AZ231)</f>
        <v/>
      </c>
      <c r="AN231" s="290" t="str">
        <f t="shared" si="88"/>
        <v/>
      </c>
      <c r="AO231" s="315" t="str">
        <f>IF(AND(ISNUMBER($P231),$P231&lt;&gt;0),EXTRA!DT231,'Hi-Z'!BB231)</f>
        <v/>
      </c>
      <c r="AP231" s="292" t="str">
        <f t="shared" si="89"/>
        <v/>
      </c>
      <c r="AR231" s="330" t="str">
        <f>IF(AND(ISNUMBER($P231),$P231&lt;&gt;0),EXTRA!CZ231,'Hi-Z'!AH231)</f>
        <v/>
      </c>
      <c r="AT231" s="335" t="str">
        <f>IF(AND(ISNUMBER(AV231),AV231&lt;&gt;0),"",IF(AND(ISNUMBER($P231),$P231&lt;&gt;0),'Hi-Z-INPUT'!$K$7*'Hi-Z-INPUT'!$K$11,'Hi-Z'!AJ231))</f>
        <v/>
      </c>
      <c r="AU231" s="172"/>
      <c r="AV231" s="163"/>
      <c r="AW231" s="343"/>
      <c r="AY231" s="333" t="str">
        <f>IF(AND(ISNUMBER($P231),$P231&lt;&gt;0),EXTRA!DX231,'Hi-Z'!BF231)</f>
        <v/>
      </c>
      <c r="AZ231" s="334" t="str">
        <f t="shared" si="90"/>
        <v/>
      </c>
      <c r="BB231" s="332" t="str">
        <f>IF(AND(ISNUMBER($P231),$P231&lt;&gt;0),EXTRA!DO231,'Hi-Z'!AW231)</f>
        <v/>
      </c>
      <c r="BC231" s="347" t="str">
        <f t="shared" si="91"/>
        <v/>
      </c>
      <c r="BE231" s="348" t="str">
        <f t="shared" si="92"/>
        <v/>
      </c>
      <c r="BF231" s="328" t="str">
        <f t="shared" si="93"/>
        <v/>
      </c>
      <c r="BI231" s="482" t="str">
        <f t="shared" si="79"/>
        <v/>
      </c>
      <c r="BJ231" s="482" t="str">
        <f t="shared" si="94"/>
        <v/>
      </c>
    </row>
    <row r="232" spans="1:62" hidden="1">
      <c r="A232" s="292" t="e">
        <f>MATRIX!A232</f>
        <v>#N/A</v>
      </c>
      <c r="B232" s="558" t="e">
        <f>IF(MATRIX!B232&lt;&gt;0,MATRIX!B232,"-")</f>
        <v>#N/A</v>
      </c>
      <c r="D232" s="142"/>
      <c r="E232" s="314" t="str">
        <f t="shared" si="81"/>
        <v/>
      </c>
      <c r="F232" s="379"/>
      <c r="G232" s="380" t="e">
        <f>'Hi-Z'!M232</f>
        <v>#N/A</v>
      </c>
      <c r="H232" s="478"/>
      <c r="I232" s="385"/>
      <c r="J232" s="479"/>
      <c r="K232" s="2"/>
      <c r="L232" s="385"/>
      <c r="M232" s="2"/>
      <c r="N232" s="385"/>
      <c r="O232" s="2"/>
      <c r="P232" s="466" t="str">
        <f t="shared" si="80"/>
        <v/>
      </c>
      <c r="Q232" s="384"/>
      <c r="R232" s="466" t="str">
        <f>IF(ISNUMBER(N232), N232, IF(ISNUMBER(G232), 'Hi-Z-INPUT'!$K$19, ""))</f>
        <v/>
      </c>
      <c r="S232" s="310"/>
      <c r="U232" s="70" t="str">
        <f>IF(AND(ISNUMBER($P232),$P232&lt;&gt;0),EXTRA!CA232,'Hi-Z'!O232)</f>
        <v>-</v>
      </c>
      <c r="W232" s="327" t="str">
        <f>IF(AND(ISNUMBER($P232),$P232&lt;&gt;0),EXTRA!CC232,'Hi-Z'!Q232)</f>
        <v>-</v>
      </c>
      <c r="X232" s="328" t="str">
        <f t="shared" si="82"/>
        <v/>
      </c>
      <c r="Z232" s="66" t="str">
        <f>IF(AND(ISNUMBER($P232),$P232&lt;&gt;0),EXTRA!CH232,'Hi-Z'!T232)</f>
        <v/>
      </c>
      <c r="AA232" s="65" t="str">
        <f t="shared" si="83"/>
        <v/>
      </c>
      <c r="AB232" s="329" t="str">
        <f>IF(AND(ISNUMBER($P232),$P232&lt;&gt;0),EXTRA!CJ232,'Hi-Z'!V232)</f>
        <v/>
      </c>
      <c r="AC232" s="124" t="str">
        <f t="shared" si="84"/>
        <v/>
      </c>
      <c r="AE232" s="104" t="str">
        <f>IF(AND(ISNUMBER($P232),$P232&lt;&gt;0),EXTRA!CL232,'Hi-Z'!X232)</f>
        <v/>
      </c>
      <c r="AF232" s="44" t="str">
        <f t="shared" si="85"/>
        <v/>
      </c>
      <c r="AH232" s="85" t="str">
        <f>IF(AND(ISNUMBER($P232),$P232&lt;&gt;0),IF(MV&lt;200,EXTRA!CN232,EXTRA!CR232),IF(MV&lt;200,'Hi-Z'!Z232,'Hi-Z'!AD232))</f>
        <v/>
      </c>
      <c r="AI232" s="84" t="str">
        <f t="shared" si="86"/>
        <v/>
      </c>
      <c r="AJ232" s="322" t="str">
        <f>IF(AND(ISNUMBER($P232),$P232&lt;&gt;0),IF(MV&lt;200,EXTRA!CP232,EXTRA!CT232),IF(MV&lt;200,'Hi-Z'!AB232,'Hi-Z'!AF232))</f>
        <v/>
      </c>
      <c r="AK232" s="106" t="str">
        <f t="shared" si="87"/>
        <v/>
      </c>
      <c r="AM232" s="313" t="str">
        <f>IF(AND(ISNUMBER($P232),$P232&lt;&gt;0),EXTRA!DR232,'Hi-Z'!AZ232)</f>
        <v/>
      </c>
      <c r="AN232" s="290" t="str">
        <f t="shared" si="88"/>
        <v/>
      </c>
      <c r="AO232" s="315" t="str">
        <f>IF(AND(ISNUMBER($P232),$P232&lt;&gt;0),EXTRA!DT232,'Hi-Z'!BB232)</f>
        <v/>
      </c>
      <c r="AP232" s="292" t="str">
        <f t="shared" si="89"/>
        <v/>
      </c>
      <c r="AR232" s="330" t="str">
        <f>IF(AND(ISNUMBER($P232),$P232&lt;&gt;0),EXTRA!CZ232,'Hi-Z'!AH232)</f>
        <v/>
      </c>
      <c r="AT232" s="335" t="str">
        <f>IF(AND(ISNUMBER(AV232),AV232&lt;&gt;0),"",IF(AND(ISNUMBER($P232),$P232&lt;&gt;0),'Hi-Z-INPUT'!$K$7*'Hi-Z-INPUT'!$K$11,'Hi-Z'!AJ232))</f>
        <v/>
      </c>
      <c r="AU232" s="172"/>
      <c r="AV232" s="163"/>
      <c r="AW232" s="343"/>
      <c r="AY232" s="333" t="str">
        <f>IF(AND(ISNUMBER($P232),$P232&lt;&gt;0),EXTRA!DX232,'Hi-Z'!BF232)</f>
        <v/>
      </c>
      <c r="AZ232" s="334" t="str">
        <f t="shared" si="90"/>
        <v/>
      </c>
      <c r="BB232" s="332" t="str">
        <f>IF(AND(ISNUMBER($P232),$P232&lt;&gt;0),EXTRA!DO232,'Hi-Z'!AW232)</f>
        <v/>
      </c>
      <c r="BC232" s="347" t="str">
        <f t="shared" si="91"/>
        <v/>
      </c>
      <c r="BE232" s="348" t="str">
        <f t="shared" si="92"/>
        <v/>
      </c>
      <c r="BF232" s="328" t="str">
        <f t="shared" si="93"/>
        <v/>
      </c>
      <c r="BI232" s="482" t="str">
        <f t="shared" si="79"/>
        <v/>
      </c>
      <c r="BJ232" s="482" t="str">
        <f t="shared" si="94"/>
        <v/>
      </c>
    </row>
    <row r="233" spans="1:62" hidden="1">
      <c r="A233" s="292" t="e">
        <f>MATRIX!A233</f>
        <v>#N/A</v>
      </c>
      <c r="B233" s="558" t="e">
        <f>IF(MATRIX!B233&lt;&gt;0,MATRIX!B233,"-")</f>
        <v>#N/A</v>
      </c>
      <c r="D233" s="142"/>
      <c r="E233" s="314" t="str">
        <f t="shared" si="81"/>
        <v/>
      </c>
      <c r="F233" s="379"/>
      <c r="G233" s="380" t="e">
        <f>'Hi-Z'!M233</f>
        <v>#N/A</v>
      </c>
      <c r="H233" s="478"/>
      <c r="I233" s="385"/>
      <c r="J233" s="479"/>
      <c r="K233" s="2"/>
      <c r="L233" s="385"/>
      <c r="M233" s="2"/>
      <c r="N233" s="385"/>
      <c r="O233" s="2"/>
      <c r="P233" s="466" t="str">
        <f t="shared" si="80"/>
        <v/>
      </c>
      <c r="Q233" s="384"/>
      <c r="R233" s="466" t="str">
        <f>IF(ISNUMBER(N233), N233, IF(ISNUMBER(G233), 'Hi-Z-INPUT'!$K$19, ""))</f>
        <v/>
      </c>
      <c r="S233" s="310"/>
      <c r="U233" s="70" t="str">
        <f>IF(AND(ISNUMBER($P233),$P233&lt;&gt;0),EXTRA!CA233,'Hi-Z'!O233)</f>
        <v>-</v>
      </c>
      <c r="W233" s="327" t="str">
        <f>IF(AND(ISNUMBER($P233),$P233&lt;&gt;0),EXTRA!CC233,'Hi-Z'!Q233)</f>
        <v>-</v>
      </c>
      <c r="X233" s="328" t="str">
        <f t="shared" si="82"/>
        <v/>
      </c>
      <c r="Z233" s="66" t="str">
        <f>IF(AND(ISNUMBER($P233),$P233&lt;&gt;0),EXTRA!CH233,'Hi-Z'!T233)</f>
        <v/>
      </c>
      <c r="AA233" s="65" t="str">
        <f t="shared" si="83"/>
        <v/>
      </c>
      <c r="AB233" s="329" t="str">
        <f>IF(AND(ISNUMBER($P233),$P233&lt;&gt;0),EXTRA!CJ233,'Hi-Z'!V233)</f>
        <v/>
      </c>
      <c r="AC233" s="124" t="str">
        <f t="shared" si="84"/>
        <v/>
      </c>
      <c r="AE233" s="104" t="str">
        <f>IF(AND(ISNUMBER($P233),$P233&lt;&gt;0),EXTRA!CL233,'Hi-Z'!X233)</f>
        <v/>
      </c>
      <c r="AF233" s="44" t="str">
        <f t="shared" si="85"/>
        <v/>
      </c>
      <c r="AH233" s="85" t="str">
        <f>IF(AND(ISNUMBER($P233),$P233&lt;&gt;0),IF(MV&lt;200,EXTRA!CN233,EXTRA!CR233),IF(MV&lt;200,'Hi-Z'!Z233,'Hi-Z'!AD233))</f>
        <v/>
      </c>
      <c r="AI233" s="84" t="str">
        <f t="shared" si="86"/>
        <v/>
      </c>
      <c r="AJ233" s="322" t="str">
        <f>IF(AND(ISNUMBER($P233),$P233&lt;&gt;0),IF(MV&lt;200,EXTRA!CP233,EXTRA!CT233),IF(MV&lt;200,'Hi-Z'!AB233,'Hi-Z'!AF233))</f>
        <v/>
      </c>
      <c r="AK233" s="106" t="str">
        <f t="shared" si="87"/>
        <v/>
      </c>
      <c r="AM233" s="313" t="str">
        <f>IF(AND(ISNUMBER($P233),$P233&lt;&gt;0),EXTRA!DR233,'Hi-Z'!AZ233)</f>
        <v/>
      </c>
      <c r="AN233" s="290" t="str">
        <f t="shared" si="88"/>
        <v/>
      </c>
      <c r="AO233" s="315" t="str">
        <f>IF(AND(ISNUMBER($P233),$P233&lt;&gt;0),EXTRA!DT233,'Hi-Z'!BB233)</f>
        <v/>
      </c>
      <c r="AP233" s="292" t="str">
        <f t="shared" si="89"/>
        <v/>
      </c>
      <c r="AR233" s="330" t="str">
        <f>IF(AND(ISNUMBER($P233),$P233&lt;&gt;0),EXTRA!CZ233,'Hi-Z'!AH233)</f>
        <v/>
      </c>
      <c r="AT233" s="335" t="str">
        <f>IF(AND(ISNUMBER(AV233),AV233&lt;&gt;0),"",IF(AND(ISNUMBER($P233),$P233&lt;&gt;0),'Hi-Z-INPUT'!$K$7*'Hi-Z-INPUT'!$K$11,'Hi-Z'!AJ233))</f>
        <v/>
      </c>
      <c r="AU233" s="172"/>
      <c r="AV233" s="163"/>
      <c r="AW233" s="343"/>
      <c r="AY233" s="333" t="str">
        <f>IF(AND(ISNUMBER($P233),$P233&lt;&gt;0),EXTRA!DX233,'Hi-Z'!BF233)</f>
        <v/>
      </c>
      <c r="AZ233" s="334" t="str">
        <f t="shared" si="90"/>
        <v/>
      </c>
      <c r="BB233" s="332" t="str">
        <f>IF(AND(ISNUMBER($P233),$P233&lt;&gt;0),EXTRA!DO233,'Hi-Z'!AW233)</f>
        <v/>
      </c>
      <c r="BC233" s="347" t="str">
        <f t="shared" si="91"/>
        <v/>
      </c>
      <c r="BE233" s="348" t="str">
        <f t="shared" si="92"/>
        <v/>
      </c>
      <c r="BF233" s="328" t="str">
        <f t="shared" si="93"/>
        <v/>
      </c>
      <c r="BI233" s="482" t="str">
        <f t="shared" si="79"/>
        <v/>
      </c>
      <c r="BJ233" s="482" t="str">
        <f t="shared" si="94"/>
        <v/>
      </c>
    </row>
    <row r="234" spans="1:62" hidden="1">
      <c r="A234" s="292" t="e">
        <f>MATRIX!A234</f>
        <v>#N/A</v>
      </c>
      <c r="B234" s="558" t="e">
        <f>IF(MATRIX!B234&lt;&gt;0,MATRIX!B234,"-")</f>
        <v>#N/A</v>
      </c>
      <c r="D234" s="142"/>
      <c r="E234" s="314" t="str">
        <f t="shared" si="81"/>
        <v/>
      </c>
      <c r="F234" s="379"/>
      <c r="G234" s="380" t="e">
        <f>'Hi-Z'!M234</f>
        <v>#N/A</v>
      </c>
      <c r="H234" s="478"/>
      <c r="I234" s="385"/>
      <c r="J234" s="479"/>
      <c r="K234" s="2"/>
      <c r="L234" s="385"/>
      <c r="M234" s="2"/>
      <c r="N234" s="385"/>
      <c r="O234" s="2"/>
      <c r="P234" s="466" t="str">
        <f t="shared" si="80"/>
        <v/>
      </c>
      <c r="Q234" s="384"/>
      <c r="R234" s="466" t="str">
        <f>IF(ISNUMBER(N234), N234, IF(ISNUMBER(G234), 'Hi-Z-INPUT'!$K$19, ""))</f>
        <v/>
      </c>
      <c r="S234" s="310"/>
      <c r="U234" s="70" t="str">
        <f>IF(AND(ISNUMBER($P234),$P234&lt;&gt;0),EXTRA!CA234,'Hi-Z'!O234)</f>
        <v>-</v>
      </c>
      <c r="W234" s="327" t="str">
        <f>IF(AND(ISNUMBER($P234),$P234&lt;&gt;0),EXTRA!CC234,'Hi-Z'!Q234)</f>
        <v>-</v>
      </c>
      <c r="X234" s="328" t="str">
        <f t="shared" si="82"/>
        <v/>
      </c>
      <c r="Z234" s="66" t="str">
        <f>IF(AND(ISNUMBER($P234),$P234&lt;&gt;0),EXTRA!CH234,'Hi-Z'!T234)</f>
        <v/>
      </c>
      <c r="AA234" s="65" t="str">
        <f t="shared" si="83"/>
        <v/>
      </c>
      <c r="AB234" s="329" t="str">
        <f>IF(AND(ISNUMBER($P234),$P234&lt;&gt;0),EXTRA!CJ234,'Hi-Z'!V234)</f>
        <v/>
      </c>
      <c r="AC234" s="124" t="str">
        <f t="shared" si="84"/>
        <v/>
      </c>
      <c r="AE234" s="104" t="str">
        <f>IF(AND(ISNUMBER($P234),$P234&lt;&gt;0),EXTRA!CL234,'Hi-Z'!X234)</f>
        <v/>
      </c>
      <c r="AF234" s="44" t="str">
        <f t="shared" si="85"/>
        <v/>
      </c>
      <c r="AH234" s="85" t="str">
        <f>IF(AND(ISNUMBER($P234),$P234&lt;&gt;0),IF(MV&lt;200,EXTRA!CN234,EXTRA!CR234),IF(MV&lt;200,'Hi-Z'!Z234,'Hi-Z'!AD234))</f>
        <v/>
      </c>
      <c r="AI234" s="84" t="str">
        <f t="shared" si="86"/>
        <v/>
      </c>
      <c r="AJ234" s="322" t="str">
        <f>IF(AND(ISNUMBER($P234),$P234&lt;&gt;0),IF(MV&lt;200,EXTRA!CP234,EXTRA!CT234),IF(MV&lt;200,'Hi-Z'!AB234,'Hi-Z'!AF234))</f>
        <v/>
      </c>
      <c r="AK234" s="106" t="str">
        <f t="shared" si="87"/>
        <v/>
      </c>
      <c r="AM234" s="313" t="str">
        <f>IF(AND(ISNUMBER($P234),$P234&lt;&gt;0),EXTRA!DR234,'Hi-Z'!AZ234)</f>
        <v/>
      </c>
      <c r="AN234" s="290" t="str">
        <f t="shared" si="88"/>
        <v/>
      </c>
      <c r="AO234" s="315" t="str">
        <f>IF(AND(ISNUMBER($P234),$P234&lt;&gt;0),EXTRA!DT234,'Hi-Z'!BB234)</f>
        <v/>
      </c>
      <c r="AP234" s="292" t="str">
        <f t="shared" si="89"/>
        <v/>
      </c>
      <c r="AR234" s="330" t="str">
        <f>IF(AND(ISNUMBER($P234),$P234&lt;&gt;0),EXTRA!CZ234,'Hi-Z'!AH234)</f>
        <v/>
      </c>
      <c r="AT234" s="335" t="str">
        <f>IF(AND(ISNUMBER(AV234),AV234&lt;&gt;0),"",IF(AND(ISNUMBER($P234),$P234&lt;&gt;0),'Hi-Z-INPUT'!$K$7*'Hi-Z-INPUT'!$K$11,'Hi-Z'!AJ234))</f>
        <v/>
      </c>
      <c r="AU234" s="172"/>
      <c r="AV234" s="163"/>
      <c r="AW234" s="343"/>
      <c r="AY234" s="333" t="str">
        <f>IF(AND(ISNUMBER($P234),$P234&lt;&gt;0),EXTRA!DX234,'Hi-Z'!BF234)</f>
        <v/>
      </c>
      <c r="AZ234" s="334" t="str">
        <f t="shared" si="90"/>
        <v/>
      </c>
      <c r="BB234" s="332" t="str">
        <f>IF(AND(ISNUMBER($P234),$P234&lt;&gt;0),EXTRA!DO234,'Hi-Z'!AW234)</f>
        <v/>
      </c>
      <c r="BC234" s="347" t="str">
        <f t="shared" si="91"/>
        <v/>
      </c>
      <c r="BE234" s="348" t="str">
        <f t="shared" si="92"/>
        <v/>
      </c>
      <c r="BF234" s="328" t="str">
        <f t="shared" si="93"/>
        <v/>
      </c>
      <c r="BI234" s="482" t="str">
        <f t="shared" si="79"/>
        <v/>
      </c>
      <c r="BJ234" s="482" t="str">
        <f t="shared" si="94"/>
        <v/>
      </c>
    </row>
    <row r="235" spans="1:62" hidden="1">
      <c r="A235" s="292" t="e">
        <f>MATRIX!A235</f>
        <v>#N/A</v>
      </c>
      <c r="B235" s="558" t="e">
        <f>IF(MATRIX!B235&lt;&gt;0,MATRIX!B235,"-")</f>
        <v>#N/A</v>
      </c>
      <c r="D235" s="142"/>
      <c r="E235" s="314" t="str">
        <f t="shared" si="81"/>
        <v/>
      </c>
      <c r="F235" s="379"/>
      <c r="G235" s="380" t="e">
        <f>'Hi-Z'!M235</f>
        <v>#N/A</v>
      </c>
      <c r="H235" s="478"/>
      <c r="I235" s="385"/>
      <c r="J235" s="479"/>
      <c r="K235" s="2"/>
      <c r="L235" s="385"/>
      <c r="M235" s="2"/>
      <c r="N235" s="385"/>
      <c r="O235" s="2"/>
      <c r="P235" s="466" t="str">
        <f t="shared" si="80"/>
        <v/>
      </c>
      <c r="Q235" s="384"/>
      <c r="R235" s="466" t="str">
        <f>IF(ISNUMBER(N235), N235, IF(ISNUMBER(G235), 'Hi-Z-INPUT'!$K$19, ""))</f>
        <v/>
      </c>
      <c r="S235" s="310"/>
      <c r="U235" s="70" t="str">
        <f>IF(AND(ISNUMBER($P235),$P235&lt;&gt;0),EXTRA!CA235,'Hi-Z'!O235)</f>
        <v>-</v>
      </c>
      <c r="W235" s="327" t="str">
        <f>IF(AND(ISNUMBER($P235),$P235&lt;&gt;0),EXTRA!CC235,'Hi-Z'!Q235)</f>
        <v>-</v>
      </c>
      <c r="X235" s="328" t="str">
        <f t="shared" si="82"/>
        <v/>
      </c>
      <c r="Z235" s="66" t="str">
        <f>IF(AND(ISNUMBER($P235),$P235&lt;&gt;0),EXTRA!CH235,'Hi-Z'!T235)</f>
        <v/>
      </c>
      <c r="AA235" s="65" t="str">
        <f t="shared" si="83"/>
        <v/>
      </c>
      <c r="AB235" s="329" t="str">
        <f>IF(AND(ISNUMBER($P235),$P235&lt;&gt;0),EXTRA!CJ235,'Hi-Z'!V235)</f>
        <v/>
      </c>
      <c r="AC235" s="124" t="str">
        <f t="shared" si="84"/>
        <v/>
      </c>
      <c r="AE235" s="104" t="str">
        <f>IF(AND(ISNUMBER($P235),$P235&lt;&gt;0),EXTRA!CL235,'Hi-Z'!X235)</f>
        <v/>
      </c>
      <c r="AF235" s="44" t="str">
        <f t="shared" si="85"/>
        <v/>
      </c>
      <c r="AH235" s="85" t="str">
        <f>IF(AND(ISNUMBER($P235),$P235&lt;&gt;0),IF(MV&lt;200,EXTRA!CN235,EXTRA!CR235),IF(MV&lt;200,'Hi-Z'!Z235,'Hi-Z'!AD235))</f>
        <v/>
      </c>
      <c r="AI235" s="84" t="str">
        <f t="shared" si="86"/>
        <v/>
      </c>
      <c r="AJ235" s="322" t="str">
        <f>IF(AND(ISNUMBER($P235),$P235&lt;&gt;0),IF(MV&lt;200,EXTRA!CP235,EXTRA!CT235),IF(MV&lt;200,'Hi-Z'!AB235,'Hi-Z'!AF235))</f>
        <v/>
      </c>
      <c r="AK235" s="106" t="str">
        <f t="shared" si="87"/>
        <v/>
      </c>
      <c r="AM235" s="313" t="str">
        <f>IF(AND(ISNUMBER($P235),$P235&lt;&gt;0),EXTRA!DR235,'Hi-Z'!AZ235)</f>
        <v/>
      </c>
      <c r="AN235" s="290" t="str">
        <f t="shared" si="88"/>
        <v/>
      </c>
      <c r="AO235" s="315" t="str">
        <f>IF(AND(ISNUMBER($P235),$P235&lt;&gt;0),EXTRA!DT235,'Hi-Z'!BB235)</f>
        <v/>
      </c>
      <c r="AP235" s="292" t="str">
        <f t="shared" si="89"/>
        <v/>
      </c>
      <c r="AR235" s="330" t="str">
        <f>IF(AND(ISNUMBER($P235),$P235&lt;&gt;0),EXTRA!CZ235,'Hi-Z'!AH235)</f>
        <v/>
      </c>
      <c r="AT235" s="335" t="str">
        <f>IF(AND(ISNUMBER(AV235),AV235&lt;&gt;0),"",IF(AND(ISNUMBER($P235),$P235&lt;&gt;0),'Hi-Z-INPUT'!$K$7*'Hi-Z-INPUT'!$K$11,'Hi-Z'!AJ235))</f>
        <v/>
      </c>
      <c r="AU235" s="172"/>
      <c r="AV235" s="163"/>
      <c r="AW235" s="343"/>
      <c r="AY235" s="333" t="str">
        <f>IF(AND(ISNUMBER($P235),$P235&lt;&gt;0),EXTRA!DX235,'Hi-Z'!BF235)</f>
        <v/>
      </c>
      <c r="AZ235" s="334" t="str">
        <f t="shared" si="90"/>
        <v/>
      </c>
      <c r="BB235" s="332" t="str">
        <f>IF(AND(ISNUMBER($P235),$P235&lt;&gt;0),EXTRA!DO235,'Hi-Z'!AW235)</f>
        <v/>
      </c>
      <c r="BC235" s="347" t="str">
        <f t="shared" si="91"/>
        <v/>
      </c>
      <c r="BE235" s="348" t="str">
        <f t="shared" si="92"/>
        <v/>
      </c>
      <c r="BF235" s="328" t="str">
        <f t="shared" si="93"/>
        <v/>
      </c>
      <c r="BI235" s="482" t="str">
        <f t="shared" si="79"/>
        <v/>
      </c>
      <c r="BJ235" s="482" t="str">
        <f t="shared" si="94"/>
        <v/>
      </c>
    </row>
    <row r="236" spans="1:62" hidden="1">
      <c r="A236" s="292" t="e">
        <f>MATRIX!A236</f>
        <v>#N/A</v>
      </c>
      <c r="B236" s="558" t="e">
        <f>IF(MATRIX!B236&lt;&gt;0,MATRIX!B236,"-")</f>
        <v>#N/A</v>
      </c>
      <c r="D236" s="142"/>
      <c r="E236" s="314" t="str">
        <f t="shared" si="81"/>
        <v/>
      </c>
      <c r="F236" s="379"/>
      <c r="G236" s="380" t="e">
        <f>'Hi-Z'!M236</f>
        <v>#N/A</v>
      </c>
      <c r="H236" s="478"/>
      <c r="I236" s="385"/>
      <c r="J236" s="479"/>
      <c r="K236" s="2"/>
      <c r="L236" s="385"/>
      <c r="M236" s="2"/>
      <c r="N236" s="385"/>
      <c r="O236" s="2"/>
      <c r="P236" s="466" t="str">
        <f t="shared" si="80"/>
        <v/>
      </c>
      <c r="Q236" s="384"/>
      <c r="R236" s="466" t="str">
        <f>IF(ISNUMBER(N236), N236, IF(ISNUMBER(G236), 'Hi-Z-INPUT'!$K$19, ""))</f>
        <v/>
      </c>
      <c r="S236" s="310"/>
      <c r="U236" s="70" t="str">
        <f>IF(AND(ISNUMBER($P236),$P236&lt;&gt;0),EXTRA!CA236,'Hi-Z'!O236)</f>
        <v>-</v>
      </c>
      <c r="W236" s="327" t="str">
        <f>IF(AND(ISNUMBER($P236),$P236&lt;&gt;0),EXTRA!CC236,'Hi-Z'!Q236)</f>
        <v>-</v>
      </c>
      <c r="X236" s="328" t="str">
        <f t="shared" si="82"/>
        <v/>
      </c>
      <c r="Z236" s="66" t="str">
        <f>IF(AND(ISNUMBER($P236),$P236&lt;&gt;0),EXTRA!CH236,'Hi-Z'!T236)</f>
        <v/>
      </c>
      <c r="AA236" s="65" t="str">
        <f t="shared" si="83"/>
        <v/>
      </c>
      <c r="AB236" s="329" t="str">
        <f>IF(AND(ISNUMBER($P236),$P236&lt;&gt;0),EXTRA!CJ236,'Hi-Z'!V236)</f>
        <v/>
      </c>
      <c r="AC236" s="124" t="str">
        <f t="shared" si="84"/>
        <v/>
      </c>
      <c r="AE236" s="104" t="str">
        <f>IF(AND(ISNUMBER($P236),$P236&lt;&gt;0),EXTRA!CL236,'Hi-Z'!X236)</f>
        <v/>
      </c>
      <c r="AF236" s="44" t="str">
        <f t="shared" si="85"/>
        <v/>
      </c>
      <c r="AH236" s="85" t="str">
        <f>IF(AND(ISNUMBER($P236),$P236&lt;&gt;0),IF(MV&lt;200,EXTRA!CN236,EXTRA!CR236),IF(MV&lt;200,'Hi-Z'!Z236,'Hi-Z'!AD236))</f>
        <v/>
      </c>
      <c r="AI236" s="84" t="str">
        <f t="shared" si="86"/>
        <v/>
      </c>
      <c r="AJ236" s="322" t="str">
        <f>IF(AND(ISNUMBER($P236),$P236&lt;&gt;0),IF(MV&lt;200,EXTRA!CP236,EXTRA!CT236),IF(MV&lt;200,'Hi-Z'!AB236,'Hi-Z'!AF236))</f>
        <v/>
      </c>
      <c r="AK236" s="106" t="str">
        <f t="shared" si="87"/>
        <v/>
      </c>
      <c r="AM236" s="313" t="str">
        <f>IF(AND(ISNUMBER($P236),$P236&lt;&gt;0),EXTRA!DR236,'Hi-Z'!AZ236)</f>
        <v/>
      </c>
      <c r="AN236" s="290" t="str">
        <f t="shared" si="88"/>
        <v/>
      </c>
      <c r="AO236" s="315" t="str">
        <f>IF(AND(ISNUMBER($P236),$P236&lt;&gt;0),EXTRA!DT236,'Hi-Z'!BB236)</f>
        <v/>
      </c>
      <c r="AP236" s="292" t="str">
        <f t="shared" si="89"/>
        <v/>
      </c>
      <c r="AR236" s="330" t="str">
        <f>IF(AND(ISNUMBER($P236),$P236&lt;&gt;0),EXTRA!CZ236,'Hi-Z'!AH236)</f>
        <v/>
      </c>
      <c r="AT236" s="335" t="str">
        <f>IF(AND(ISNUMBER(AV236),AV236&lt;&gt;0),"",IF(AND(ISNUMBER($P236),$P236&lt;&gt;0),'Hi-Z-INPUT'!$K$7*'Hi-Z-INPUT'!$K$11,'Hi-Z'!AJ236))</f>
        <v/>
      </c>
      <c r="AU236" s="172"/>
      <c r="AV236" s="163"/>
      <c r="AW236" s="343"/>
      <c r="AY236" s="333" t="str">
        <f>IF(AND(ISNUMBER($P236),$P236&lt;&gt;0),EXTRA!DX236,'Hi-Z'!BF236)</f>
        <v/>
      </c>
      <c r="AZ236" s="334" t="str">
        <f t="shared" si="90"/>
        <v/>
      </c>
      <c r="BB236" s="332" t="str">
        <f>IF(AND(ISNUMBER($P236),$P236&lt;&gt;0),EXTRA!DO236,'Hi-Z'!AW236)</f>
        <v/>
      </c>
      <c r="BC236" s="347" t="str">
        <f t="shared" si="91"/>
        <v/>
      </c>
      <c r="BE236" s="348" t="str">
        <f t="shared" si="92"/>
        <v/>
      </c>
      <c r="BF236" s="328" t="str">
        <f t="shared" si="93"/>
        <v/>
      </c>
      <c r="BI236" s="482" t="str">
        <f t="shared" si="79"/>
        <v/>
      </c>
      <c r="BJ236" s="482" t="str">
        <f t="shared" si="94"/>
        <v/>
      </c>
    </row>
    <row r="237" spans="1:62" hidden="1">
      <c r="A237" s="292" t="e">
        <f>MATRIX!A237</f>
        <v>#N/A</v>
      </c>
      <c r="B237" s="558" t="e">
        <f>IF(MATRIX!B237&lt;&gt;0,MATRIX!B237,"-")</f>
        <v>#N/A</v>
      </c>
      <c r="D237" s="142"/>
      <c r="E237" s="314" t="str">
        <f t="shared" si="81"/>
        <v/>
      </c>
      <c r="F237" s="379"/>
      <c r="G237" s="380" t="e">
        <f>'Hi-Z'!M237</f>
        <v>#N/A</v>
      </c>
      <c r="H237" s="478"/>
      <c r="I237" s="385"/>
      <c r="J237" s="479"/>
      <c r="K237" s="2"/>
      <c r="L237" s="385"/>
      <c r="M237" s="2"/>
      <c r="N237" s="385"/>
      <c r="O237" s="2"/>
      <c r="P237" s="466" t="str">
        <f t="shared" si="80"/>
        <v/>
      </c>
      <c r="Q237" s="384"/>
      <c r="R237" s="466" t="str">
        <f>IF(ISNUMBER(N237), N237, IF(ISNUMBER(G237), 'Hi-Z-INPUT'!$K$19, ""))</f>
        <v/>
      </c>
      <c r="S237" s="310"/>
      <c r="U237" s="70" t="str">
        <f>IF(AND(ISNUMBER($P237),$P237&lt;&gt;0),EXTRA!CA237,'Hi-Z'!O237)</f>
        <v>-</v>
      </c>
      <c r="W237" s="327" t="str">
        <f>IF(AND(ISNUMBER($P237),$P237&lt;&gt;0),EXTRA!CC237,'Hi-Z'!Q237)</f>
        <v>-</v>
      </c>
      <c r="X237" s="328" t="str">
        <f t="shared" si="82"/>
        <v/>
      </c>
      <c r="Z237" s="66" t="str">
        <f>IF(AND(ISNUMBER($P237),$P237&lt;&gt;0),EXTRA!CH237,'Hi-Z'!T237)</f>
        <v/>
      </c>
      <c r="AA237" s="65" t="str">
        <f t="shared" si="83"/>
        <v/>
      </c>
      <c r="AB237" s="329" t="str">
        <f>IF(AND(ISNUMBER($P237),$P237&lt;&gt;0),EXTRA!CJ237,'Hi-Z'!V237)</f>
        <v/>
      </c>
      <c r="AC237" s="124" t="str">
        <f t="shared" si="84"/>
        <v/>
      </c>
      <c r="AE237" s="104" t="str">
        <f>IF(AND(ISNUMBER($P237),$P237&lt;&gt;0),EXTRA!CL237,'Hi-Z'!X237)</f>
        <v/>
      </c>
      <c r="AF237" s="44" t="str">
        <f t="shared" si="85"/>
        <v/>
      </c>
      <c r="AH237" s="85" t="str">
        <f>IF(AND(ISNUMBER($P237),$P237&lt;&gt;0),IF(MV&lt;200,EXTRA!CN237,EXTRA!CR237),IF(MV&lt;200,'Hi-Z'!Z237,'Hi-Z'!AD237))</f>
        <v/>
      </c>
      <c r="AI237" s="84" t="str">
        <f t="shared" si="86"/>
        <v/>
      </c>
      <c r="AJ237" s="322" t="str">
        <f>IF(AND(ISNUMBER($P237),$P237&lt;&gt;0),IF(MV&lt;200,EXTRA!CP237,EXTRA!CT237),IF(MV&lt;200,'Hi-Z'!AB237,'Hi-Z'!AF237))</f>
        <v/>
      </c>
      <c r="AK237" s="106" t="str">
        <f t="shared" si="87"/>
        <v/>
      </c>
      <c r="AM237" s="313" t="str">
        <f>IF(AND(ISNUMBER($P237),$P237&lt;&gt;0),EXTRA!DR237,'Hi-Z'!AZ237)</f>
        <v/>
      </c>
      <c r="AN237" s="290" t="str">
        <f t="shared" si="88"/>
        <v/>
      </c>
      <c r="AO237" s="315" t="str">
        <f>IF(AND(ISNUMBER($P237),$P237&lt;&gt;0),EXTRA!DT237,'Hi-Z'!BB237)</f>
        <v/>
      </c>
      <c r="AP237" s="292" t="str">
        <f t="shared" si="89"/>
        <v/>
      </c>
      <c r="AR237" s="330" t="str">
        <f>IF(AND(ISNUMBER($P237),$P237&lt;&gt;0),EXTRA!CZ237,'Hi-Z'!AH237)</f>
        <v/>
      </c>
      <c r="AT237" s="335" t="str">
        <f>IF(AND(ISNUMBER(AV237),AV237&lt;&gt;0),"",IF(AND(ISNUMBER($P237),$P237&lt;&gt;0),'Hi-Z-INPUT'!$K$7*'Hi-Z-INPUT'!$K$11,'Hi-Z'!AJ237))</f>
        <v/>
      </c>
      <c r="AU237" s="172"/>
      <c r="AV237" s="163"/>
      <c r="AW237" s="343"/>
      <c r="AY237" s="333" t="str">
        <f>IF(AND(ISNUMBER($P237),$P237&lt;&gt;0),EXTRA!DX237,'Hi-Z'!BF237)</f>
        <v/>
      </c>
      <c r="AZ237" s="334" t="str">
        <f t="shared" si="90"/>
        <v/>
      </c>
      <c r="BB237" s="332" t="str">
        <f>IF(AND(ISNUMBER($P237),$P237&lt;&gt;0),EXTRA!DO237,'Hi-Z'!AW237)</f>
        <v/>
      </c>
      <c r="BC237" s="347" t="str">
        <f t="shared" si="91"/>
        <v/>
      </c>
      <c r="BE237" s="348" t="str">
        <f t="shared" si="92"/>
        <v/>
      </c>
      <c r="BF237" s="328" t="str">
        <f t="shared" si="93"/>
        <v/>
      </c>
      <c r="BI237" s="482" t="str">
        <f t="shared" si="79"/>
        <v/>
      </c>
      <c r="BJ237" s="482" t="str">
        <f t="shared" si="94"/>
        <v/>
      </c>
    </row>
    <row r="238" spans="1:62" hidden="1">
      <c r="A238" s="292" t="e">
        <f>MATRIX!A238</f>
        <v>#N/A</v>
      </c>
      <c r="B238" s="292" t="e">
        <f>IF(MATRIX!B238&lt;&gt;0,MATRIX!B238,"-")</f>
        <v>#N/A</v>
      </c>
      <c r="D238" s="142"/>
      <c r="E238" s="314" t="str">
        <f t="shared" si="81"/>
        <v/>
      </c>
      <c r="F238" s="379"/>
      <c r="G238" s="380" t="e">
        <f>'Hi-Z'!M238</f>
        <v>#N/A</v>
      </c>
      <c r="H238" s="478"/>
      <c r="I238" s="385"/>
      <c r="J238" s="479"/>
      <c r="K238" s="2"/>
      <c r="L238" s="385"/>
      <c r="M238" s="2"/>
      <c r="N238" s="385"/>
      <c r="O238" s="2"/>
      <c r="P238" s="466" t="str">
        <f t="shared" si="80"/>
        <v/>
      </c>
      <c r="Q238" s="384"/>
      <c r="R238" s="466" t="str">
        <f>IF(ISNUMBER(N238), N238, IF(ISNUMBER(G238), 'Hi-Z-INPUT'!$K$19, ""))</f>
        <v/>
      </c>
      <c r="S238" s="310"/>
      <c r="U238" s="70" t="str">
        <f>IF(AND(ISNUMBER($P238),$P238&lt;&gt;0),EXTRA!CA238,'Hi-Z'!O238)</f>
        <v>-</v>
      </c>
      <c r="W238" s="327" t="str">
        <f>IF(AND(ISNUMBER($P238),$P238&lt;&gt;0),EXTRA!CC238,'Hi-Z'!Q238)</f>
        <v>-</v>
      </c>
      <c r="X238" s="328" t="str">
        <f t="shared" si="82"/>
        <v/>
      </c>
      <c r="Z238" s="66" t="str">
        <f>IF(AND(ISNUMBER($P238),$P238&lt;&gt;0),EXTRA!CH238,'Hi-Z'!T238)</f>
        <v/>
      </c>
      <c r="AA238" s="65" t="str">
        <f t="shared" si="83"/>
        <v/>
      </c>
      <c r="AB238" s="329" t="str">
        <f>IF(AND(ISNUMBER($P238),$P238&lt;&gt;0),EXTRA!CJ238,'Hi-Z'!V238)</f>
        <v/>
      </c>
      <c r="AC238" s="124" t="str">
        <f t="shared" si="84"/>
        <v/>
      </c>
      <c r="AE238" s="104" t="str">
        <f>IF(AND(ISNUMBER($P238),$P238&lt;&gt;0),EXTRA!CL238,'Hi-Z'!X238)</f>
        <v/>
      </c>
      <c r="AF238" s="44" t="str">
        <f t="shared" si="85"/>
        <v/>
      </c>
      <c r="AH238" s="85" t="str">
        <f>IF(AND(ISNUMBER($P238),$P238&lt;&gt;0),IF(MV&lt;200,EXTRA!CN238,EXTRA!CR238),IF(MV&lt;200,'Hi-Z'!Z238,'Hi-Z'!AD238))</f>
        <v/>
      </c>
      <c r="AI238" s="84" t="str">
        <f t="shared" si="86"/>
        <v/>
      </c>
      <c r="AJ238" s="322" t="str">
        <f>IF(AND(ISNUMBER($P238),$P238&lt;&gt;0),IF(MV&lt;200,EXTRA!CP238,EXTRA!CT238),IF(MV&lt;200,'Hi-Z'!AB238,'Hi-Z'!AF238))</f>
        <v/>
      </c>
      <c r="AK238" s="106" t="str">
        <f t="shared" si="87"/>
        <v/>
      </c>
      <c r="AM238" s="313" t="str">
        <f>IF(AND(ISNUMBER($P238),$P238&lt;&gt;0),EXTRA!DR238,'Hi-Z'!AZ238)</f>
        <v/>
      </c>
      <c r="AN238" s="290" t="str">
        <f t="shared" si="88"/>
        <v/>
      </c>
      <c r="AO238" s="315" t="str">
        <f>IF(AND(ISNUMBER($P238),$P238&lt;&gt;0),EXTRA!DT238,'Hi-Z'!BB238)</f>
        <v/>
      </c>
      <c r="AP238" s="292" t="str">
        <f t="shared" si="89"/>
        <v/>
      </c>
      <c r="AR238" s="330" t="str">
        <f>IF(AND(ISNUMBER($P238),$P238&lt;&gt;0),EXTRA!CZ238,'Hi-Z'!AH238)</f>
        <v/>
      </c>
      <c r="AT238" s="335" t="str">
        <f>IF(AND(ISNUMBER(AV238),AV238&lt;&gt;0),"",IF(AND(ISNUMBER($P238),$P238&lt;&gt;0),'Hi-Z-INPUT'!$K$7*'Hi-Z-INPUT'!$K$11,'Hi-Z'!AJ238))</f>
        <v/>
      </c>
      <c r="AU238" s="172"/>
      <c r="AV238" s="163"/>
      <c r="AW238" s="343"/>
      <c r="AY238" s="333" t="str">
        <f>IF(AND(ISNUMBER($P238),$P238&lt;&gt;0),EXTRA!DX238,'Hi-Z'!BF238)</f>
        <v/>
      </c>
      <c r="AZ238" s="334" t="str">
        <f t="shared" si="90"/>
        <v/>
      </c>
      <c r="BB238" s="332" t="str">
        <f>IF(AND(ISNUMBER($P238),$P238&lt;&gt;0),EXTRA!DO238,'Hi-Z'!AW238)</f>
        <v/>
      </c>
      <c r="BC238" s="347" t="str">
        <f t="shared" si="91"/>
        <v/>
      </c>
      <c r="BE238" s="348" t="str">
        <f t="shared" si="92"/>
        <v/>
      </c>
      <c r="BF238" s="328" t="str">
        <f t="shared" si="93"/>
        <v/>
      </c>
      <c r="BI238" s="482" t="str">
        <f t="shared" si="79"/>
        <v/>
      </c>
      <c r="BJ238" s="482" t="str">
        <f t="shared" si="94"/>
        <v/>
      </c>
    </row>
    <row r="239" spans="1:62" hidden="1">
      <c r="A239" s="292" t="e">
        <f>MATRIX!A239</f>
        <v>#N/A</v>
      </c>
      <c r="B239" s="292" t="e">
        <f>IF(MATRIX!B239&lt;&gt;0,MATRIX!B239,"-")</f>
        <v>#N/A</v>
      </c>
      <c r="D239" s="142"/>
      <c r="E239" s="314" t="str">
        <f t="shared" si="81"/>
        <v/>
      </c>
      <c r="F239" s="379"/>
      <c r="G239" s="380" t="e">
        <f>'Hi-Z'!M239</f>
        <v>#N/A</v>
      </c>
      <c r="H239" s="478"/>
      <c r="I239" s="385"/>
      <c r="J239" s="479"/>
      <c r="K239" s="2"/>
      <c r="L239" s="385"/>
      <c r="M239" s="2"/>
      <c r="N239" s="385"/>
      <c r="O239" s="2"/>
      <c r="P239" s="466" t="str">
        <f t="shared" si="80"/>
        <v/>
      </c>
      <c r="Q239" s="384"/>
      <c r="R239" s="466" t="str">
        <f>IF(ISNUMBER(N239), N239, IF(ISNUMBER(G239), 'Hi-Z-INPUT'!$K$19, ""))</f>
        <v/>
      </c>
      <c r="S239" s="310"/>
      <c r="U239" s="70" t="str">
        <f>IF(AND(ISNUMBER($P239),$P239&lt;&gt;0),EXTRA!CA239,'Hi-Z'!O239)</f>
        <v>-</v>
      </c>
      <c r="W239" s="327" t="str">
        <f>IF(AND(ISNUMBER($P239),$P239&lt;&gt;0),EXTRA!CC239,'Hi-Z'!Q239)</f>
        <v>-</v>
      </c>
      <c r="X239" s="328" t="str">
        <f t="shared" si="82"/>
        <v/>
      </c>
      <c r="Z239" s="66" t="str">
        <f>IF(AND(ISNUMBER($P239),$P239&lt;&gt;0),EXTRA!CH239,'Hi-Z'!T239)</f>
        <v/>
      </c>
      <c r="AA239" s="65" t="str">
        <f t="shared" si="83"/>
        <v/>
      </c>
      <c r="AB239" s="329" t="str">
        <f>IF(AND(ISNUMBER($P239),$P239&lt;&gt;0),EXTRA!CJ239,'Hi-Z'!V239)</f>
        <v/>
      </c>
      <c r="AC239" s="124" t="str">
        <f t="shared" si="84"/>
        <v/>
      </c>
      <c r="AE239" s="104" t="str">
        <f>IF(AND(ISNUMBER($P239),$P239&lt;&gt;0),EXTRA!CL239,'Hi-Z'!X239)</f>
        <v/>
      </c>
      <c r="AF239" s="44" t="str">
        <f t="shared" si="85"/>
        <v/>
      </c>
      <c r="AH239" s="85" t="str">
        <f>IF(AND(ISNUMBER($P239),$P239&lt;&gt;0),IF(MV&lt;200,EXTRA!CN239,EXTRA!CR239),IF(MV&lt;200,'Hi-Z'!Z239,'Hi-Z'!AD239))</f>
        <v/>
      </c>
      <c r="AI239" s="84" t="str">
        <f t="shared" si="86"/>
        <v/>
      </c>
      <c r="AJ239" s="322" t="str">
        <f>IF(AND(ISNUMBER($P239),$P239&lt;&gt;0),IF(MV&lt;200,EXTRA!CP239,EXTRA!CT239),IF(MV&lt;200,'Hi-Z'!AB239,'Hi-Z'!AF239))</f>
        <v/>
      </c>
      <c r="AK239" s="106" t="str">
        <f t="shared" si="87"/>
        <v/>
      </c>
      <c r="AM239" s="313" t="str">
        <f>IF(AND(ISNUMBER($P239),$P239&lt;&gt;0),EXTRA!DR239,'Hi-Z'!AZ239)</f>
        <v/>
      </c>
      <c r="AN239" s="290" t="str">
        <f t="shared" si="88"/>
        <v/>
      </c>
      <c r="AO239" s="315" t="str">
        <f>IF(AND(ISNUMBER($P239),$P239&lt;&gt;0),EXTRA!DT239,'Hi-Z'!BB239)</f>
        <v/>
      </c>
      <c r="AP239" s="292" t="str">
        <f t="shared" si="89"/>
        <v/>
      </c>
      <c r="AR239" s="330" t="str">
        <f>IF(AND(ISNUMBER($P239),$P239&lt;&gt;0),EXTRA!CZ239,'Hi-Z'!AH239)</f>
        <v/>
      </c>
      <c r="AT239" s="335" t="str">
        <f>IF(AND(ISNUMBER(AV239),AV239&lt;&gt;0),"",IF(AND(ISNUMBER($P239),$P239&lt;&gt;0),'Hi-Z-INPUT'!$K$7*'Hi-Z-INPUT'!$K$11,'Hi-Z'!AJ239))</f>
        <v/>
      </c>
      <c r="AU239" s="172"/>
      <c r="AV239" s="163"/>
      <c r="AW239" s="343"/>
      <c r="AY239" s="333" t="str">
        <f>IF(AND(ISNUMBER($P239),$P239&lt;&gt;0),EXTRA!DX239,'Hi-Z'!BF239)</f>
        <v/>
      </c>
      <c r="AZ239" s="334" t="str">
        <f t="shared" si="90"/>
        <v/>
      </c>
      <c r="BB239" s="332" t="str">
        <f>IF(AND(ISNUMBER($P239),$P239&lt;&gt;0),EXTRA!DO239,'Hi-Z'!AW239)</f>
        <v/>
      </c>
      <c r="BC239" s="347" t="str">
        <f t="shared" si="91"/>
        <v/>
      </c>
      <c r="BE239" s="348" t="str">
        <f t="shared" si="92"/>
        <v/>
      </c>
      <c r="BF239" s="328" t="str">
        <f t="shared" si="93"/>
        <v/>
      </c>
      <c r="BI239" s="482" t="str">
        <f t="shared" si="79"/>
        <v/>
      </c>
      <c r="BJ239" s="482" t="str">
        <f t="shared" si="94"/>
        <v/>
      </c>
    </row>
    <row r="240" spans="1:62" hidden="1">
      <c r="A240" s="292" t="e">
        <f>MATRIX!A240</f>
        <v>#N/A</v>
      </c>
      <c r="B240" s="292" t="e">
        <f>IF(MATRIX!B240&lt;&gt;0,MATRIX!B240,"-")</f>
        <v>#N/A</v>
      </c>
      <c r="D240" s="142"/>
      <c r="E240" s="314" t="str">
        <f t="shared" si="81"/>
        <v/>
      </c>
      <c r="F240" s="379"/>
      <c r="G240" s="380" t="e">
        <f>'Hi-Z'!M240</f>
        <v>#N/A</v>
      </c>
      <c r="H240" s="478"/>
      <c r="I240" s="385"/>
      <c r="J240" s="479"/>
      <c r="K240" s="2"/>
      <c r="L240" s="385"/>
      <c r="M240" s="2"/>
      <c r="N240" s="385"/>
      <c r="O240" s="2"/>
      <c r="P240" s="466" t="str">
        <f t="shared" si="80"/>
        <v/>
      </c>
      <c r="Q240" s="384"/>
      <c r="R240" s="466" t="str">
        <f>IF(ISNUMBER(N240), N240, IF(ISNUMBER(G240), 'Hi-Z-INPUT'!$K$19, ""))</f>
        <v/>
      </c>
      <c r="S240" s="310"/>
      <c r="U240" s="70" t="str">
        <f>IF(AND(ISNUMBER($P240),$P240&lt;&gt;0),EXTRA!CA240,'Hi-Z'!O240)</f>
        <v>-</v>
      </c>
      <c r="W240" s="327" t="str">
        <f>IF(AND(ISNUMBER($P240),$P240&lt;&gt;0),EXTRA!CC240,'Hi-Z'!Q240)</f>
        <v>-</v>
      </c>
      <c r="X240" s="328" t="str">
        <f t="shared" si="82"/>
        <v/>
      </c>
      <c r="Z240" s="66" t="str">
        <f>IF(AND(ISNUMBER($P240),$P240&lt;&gt;0),EXTRA!CH240,'Hi-Z'!T240)</f>
        <v/>
      </c>
      <c r="AA240" s="65" t="str">
        <f t="shared" si="83"/>
        <v/>
      </c>
      <c r="AB240" s="329" t="str">
        <f>IF(AND(ISNUMBER($P240),$P240&lt;&gt;0),EXTRA!CJ240,'Hi-Z'!V240)</f>
        <v/>
      </c>
      <c r="AC240" s="124" t="str">
        <f t="shared" si="84"/>
        <v/>
      </c>
      <c r="AE240" s="104" t="str">
        <f>IF(AND(ISNUMBER($P240),$P240&lt;&gt;0),EXTRA!CL240,'Hi-Z'!X240)</f>
        <v/>
      </c>
      <c r="AF240" s="44" t="str">
        <f t="shared" si="85"/>
        <v/>
      </c>
      <c r="AH240" s="85" t="str">
        <f>IF(AND(ISNUMBER($P240),$P240&lt;&gt;0),IF(MV&lt;200,EXTRA!CN240,EXTRA!CR240),IF(MV&lt;200,'Hi-Z'!Z240,'Hi-Z'!AD240))</f>
        <v/>
      </c>
      <c r="AI240" s="84" t="str">
        <f t="shared" si="86"/>
        <v/>
      </c>
      <c r="AJ240" s="322" t="str">
        <f>IF(AND(ISNUMBER($P240),$P240&lt;&gt;0),IF(MV&lt;200,EXTRA!CP240,EXTRA!CT240),IF(MV&lt;200,'Hi-Z'!AB240,'Hi-Z'!AF240))</f>
        <v/>
      </c>
      <c r="AK240" s="106" t="str">
        <f t="shared" si="87"/>
        <v/>
      </c>
      <c r="AM240" s="313" t="str">
        <f>IF(AND(ISNUMBER($P240),$P240&lt;&gt;0),EXTRA!DR240,'Hi-Z'!AZ240)</f>
        <v/>
      </c>
      <c r="AN240" s="290" t="str">
        <f t="shared" si="88"/>
        <v/>
      </c>
      <c r="AO240" s="315" t="str">
        <f>IF(AND(ISNUMBER($P240),$P240&lt;&gt;0),EXTRA!DT240,'Hi-Z'!BB240)</f>
        <v/>
      </c>
      <c r="AP240" s="292" t="str">
        <f t="shared" si="89"/>
        <v/>
      </c>
      <c r="AR240" s="330" t="str">
        <f>IF(AND(ISNUMBER($P240),$P240&lt;&gt;0),EXTRA!CZ240,'Hi-Z'!AH240)</f>
        <v/>
      </c>
      <c r="AT240" s="335" t="str">
        <f>IF(AND(ISNUMBER(AV240),AV240&lt;&gt;0),"",IF(AND(ISNUMBER($P240),$P240&lt;&gt;0),'Hi-Z-INPUT'!$K$7*'Hi-Z-INPUT'!$K$11,'Hi-Z'!AJ240))</f>
        <v/>
      </c>
      <c r="AU240" s="172"/>
      <c r="AV240" s="163"/>
      <c r="AW240" s="343"/>
      <c r="AY240" s="333" t="str">
        <f>IF(AND(ISNUMBER($P240),$P240&lt;&gt;0),EXTRA!DX240,'Hi-Z'!BF240)</f>
        <v/>
      </c>
      <c r="AZ240" s="334" t="str">
        <f t="shared" si="90"/>
        <v/>
      </c>
      <c r="BB240" s="332" t="str">
        <f>IF(AND(ISNUMBER($P240),$P240&lt;&gt;0),EXTRA!DO240,'Hi-Z'!AW240)</f>
        <v/>
      </c>
      <c r="BC240" s="347" t="str">
        <f t="shared" si="91"/>
        <v/>
      </c>
      <c r="BE240" s="348" t="str">
        <f t="shared" si="92"/>
        <v/>
      </c>
      <c r="BF240" s="328" t="str">
        <f t="shared" si="93"/>
        <v/>
      </c>
      <c r="BI240" s="482" t="str">
        <f t="shared" si="79"/>
        <v/>
      </c>
      <c r="BJ240" s="482" t="str">
        <f t="shared" si="94"/>
        <v/>
      </c>
    </row>
    <row r="241" spans="1:62" hidden="1">
      <c r="A241" s="292" t="e">
        <f>MATRIX!A241</f>
        <v>#N/A</v>
      </c>
      <c r="B241" s="292" t="e">
        <f>IF(MATRIX!B241&lt;&gt;0,MATRIX!B241,"-")</f>
        <v>#N/A</v>
      </c>
      <c r="D241" s="142"/>
      <c r="E241" s="314" t="str">
        <f t="shared" si="81"/>
        <v/>
      </c>
      <c r="F241" s="379"/>
      <c r="G241" s="380" t="e">
        <f>'Hi-Z'!M241</f>
        <v>#N/A</v>
      </c>
      <c r="H241" s="478"/>
      <c r="I241" s="385"/>
      <c r="J241" s="479"/>
      <c r="K241" s="2"/>
      <c r="L241" s="385"/>
      <c r="M241" s="2"/>
      <c r="N241" s="385"/>
      <c r="O241" s="2"/>
      <c r="P241" s="466" t="str">
        <f t="shared" si="80"/>
        <v/>
      </c>
      <c r="Q241" s="384"/>
      <c r="R241" s="466" t="str">
        <f>IF(ISNUMBER(N241), N241, IF(ISNUMBER(G241), 'Hi-Z-INPUT'!$K$19, ""))</f>
        <v/>
      </c>
      <c r="S241" s="310"/>
      <c r="U241" s="70" t="str">
        <f>IF(AND(ISNUMBER($P241),$P241&lt;&gt;0),EXTRA!CA241,'Hi-Z'!O241)</f>
        <v>-</v>
      </c>
      <c r="W241" s="327" t="str">
        <f>IF(AND(ISNUMBER($P241),$P241&lt;&gt;0),EXTRA!CC241,'Hi-Z'!Q241)</f>
        <v>-</v>
      </c>
      <c r="X241" s="328" t="str">
        <f t="shared" si="82"/>
        <v/>
      </c>
      <c r="Z241" s="66" t="str">
        <f>IF(AND(ISNUMBER($P241),$P241&lt;&gt;0),EXTRA!CH241,'Hi-Z'!T241)</f>
        <v/>
      </c>
      <c r="AA241" s="65" t="str">
        <f t="shared" si="83"/>
        <v/>
      </c>
      <c r="AB241" s="329" t="str">
        <f>IF(AND(ISNUMBER($P241),$P241&lt;&gt;0),EXTRA!CJ241,'Hi-Z'!V241)</f>
        <v/>
      </c>
      <c r="AC241" s="124" t="str">
        <f t="shared" si="84"/>
        <v/>
      </c>
      <c r="AE241" s="104" t="str">
        <f>IF(AND(ISNUMBER($P241),$P241&lt;&gt;0),EXTRA!CL241,'Hi-Z'!X241)</f>
        <v/>
      </c>
      <c r="AF241" s="44" t="str">
        <f t="shared" si="85"/>
        <v/>
      </c>
      <c r="AH241" s="85" t="str">
        <f>IF(AND(ISNUMBER($P241),$P241&lt;&gt;0),IF(MV&lt;200,EXTRA!CN241,EXTRA!CR241),IF(MV&lt;200,'Hi-Z'!Z241,'Hi-Z'!AD241))</f>
        <v/>
      </c>
      <c r="AI241" s="84" t="str">
        <f t="shared" si="86"/>
        <v/>
      </c>
      <c r="AJ241" s="322" t="str">
        <f>IF(AND(ISNUMBER($P241),$P241&lt;&gt;0),IF(MV&lt;200,EXTRA!CP241,EXTRA!CT241),IF(MV&lt;200,'Hi-Z'!AB241,'Hi-Z'!AF241))</f>
        <v/>
      </c>
      <c r="AK241" s="106" t="str">
        <f t="shared" si="87"/>
        <v/>
      </c>
      <c r="AM241" s="313" t="str">
        <f>IF(AND(ISNUMBER($P241),$P241&lt;&gt;0),EXTRA!DR241,'Hi-Z'!AZ241)</f>
        <v/>
      </c>
      <c r="AN241" s="290" t="str">
        <f t="shared" si="88"/>
        <v/>
      </c>
      <c r="AO241" s="315" t="str">
        <f>IF(AND(ISNUMBER($P241),$P241&lt;&gt;0),EXTRA!DT241,'Hi-Z'!BB241)</f>
        <v/>
      </c>
      <c r="AP241" s="292" t="str">
        <f t="shared" si="89"/>
        <v/>
      </c>
      <c r="AR241" s="330" t="str">
        <f>IF(AND(ISNUMBER($P241),$P241&lt;&gt;0),EXTRA!CZ241,'Hi-Z'!AH241)</f>
        <v/>
      </c>
      <c r="AT241" s="335" t="str">
        <f>IF(AND(ISNUMBER(AV241),AV241&lt;&gt;0),"",IF(AND(ISNUMBER($P241),$P241&lt;&gt;0),'Hi-Z-INPUT'!$K$7*'Hi-Z-INPUT'!$K$11,'Hi-Z'!AJ241))</f>
        <v/>
      </c>
      <c r="AU241" s="172"/>
      <c r="AV241" s="163"/>
      <c r="AW241" s="343"/>
      <c r="AY241" s="333" t="str">
        <f>IF(AND(ISNUMBER($P241),$P241&lt;&gt;0),EXTRA!DX241,'Hi-Z'!BF241)</f>
        <v/>
      </c>
      <c r="AZ241" s="334" t="str">
        <f t="shared" si="90"/>
        <v/>
      </c>
      <c r="BB241" s="332" t="str">
        <f>IF(AND(ISNUMBER($P241),$P241&lt;&gt;0),EXTRA!DO241,'Hi-Z'!AW241)</f>
        <v/>
      </c>
      <c r="BC241" s="347" t="str">
        <f t="shared" si="91"/>
        <v/>
      </c>
      <c r="BE241" s="348" t="str">
        <f t="shared" si="92"/>
        <v/>
      </c>
      <c r="BF241" s="328" t="str">
        <f t="shared" si="93"/>
        <v/>
      </c>
      <c r="BI241" s="482" t="str">
        <f t="shared" si="79"/>
        <v/>
      </c>
      <c r="BJ241" s="482" t="str">
        <f t="shared" si="94"/>
        <v/>
      </c>
    </row>
    <row r="242" spans="1:62" hidden="1">
      <c r="A242" s="292" t="e">
        <f>MATRIX!A242</f>
        <v>#N/A</v>
      </c>
      <c r="B242" s="292" t="e">
        <f>IF(MATRIX!B242&lt;&gt;0,MATRIX!B242,"-")</f>
        <v>#N/A</v>
      </c>
      <c r="D242" s="142"/>
      <c r="E242" s="314" t="str">
        <f t="shared" si="81"/>
        <v/>
      </c>
      <c r="F242" s="379"/>
      <c r="G242" s="380" t="e">
        <f>'Hi-Z'!M242</f>
        <v>#N/A</v>
      </c>
      <c r="H242" s="478"/>
      <c r="I242" s="385"/>
      <c r="J242" s="479"/>
      <c r="K242" s="2"/>
      <c r="L242" s="385"/>
      <c r="M242" s="2"/>
      <c r="N242" s="385"/>
      <c r="O242" s="2"/>
      <c r="P242" s="466" t="str">
        <f t="shared" si="80"/>
        <v/>
      </c>
      <c r="Q242" s="384"/>
      <c r="R242" s="466" t="str">
        <f>IF(ISNUMBER(N242), N242, IF(ISNUMBER(G242), 'Hi-Z-INPUT'!$K$19, ""))</f>
        <v/>
      </c>
      <c r="S242" s="310"/>
      <c r="U242" s="70" t="str">
        <f>IF(AND(ISNUMBER($P242),$P242&lt;&gt;0),EXTRA!CA242,'Hi-Z'!O242)</f>
        <v>-</v>
      </c>
      <c r="W242" s="327" t="str">
        <f>IF(AND(ISNUMBER($P242),$P242&lt;&gt;0),EXTRA!CC242,'Hi-Z'!Q242)</f>
        <v>-</v>
      </c>
      <c r="X242" s="328" t="str">
        <f t="shared" si="82"/>
        <v/>
      </c>
      <c r="Z242" s="66" t="str">
        <f>IF(AND(ISNUMBER($P242),$P242&lt;&gt;0),EXTRA!CH242,'Hi-Z'!T242)</f>
        <v/>
      </c>
      <c r="AA242" s="65" t="str">
        <f t="shared" si="83"/>
        <v/>
      </c>
      <c r="AB242" s="329" t="str">
        <f>IF(AND(ISNUMBER($P242),$P242&lt;&gt;0),EXTRA!CJ242,'Hi-Z'!V242)</f>
        <v/>
      </c>
      <c r="AC242" s="124" t="str">
        <f t="shared" si="84"/>
        <v/>
      </c>
      <c r="AE242" s="104" t="str">
        <f>IF(AND(ISNUMBER($P242),$P242&lt;&gt;0),EXTRA!CL242,'Hi-Z'!X242)</f>
        <v/>
      </c>
      <c r="AF242" s="44" t="str">
        <f t="shared" si="85"/>
        <v/>
      </c>
      <c r="AH242" s="85" t="str">
        <f>IF(AND(ISNUMBER($P242),$P242&lt;&gt;0),IF(MV&lt;200,EXTRA!CN242,EXTRA!CR242),IF(MV&lt;200,'Hi-Z'!Z242,'Hi-Z'!AD242))</f>
        <v/>
      </c>
      <c r="AI242" s="84" t="str">
        <f t="shared" si="86"/>
        <v/>
      </c>
      <c r="AJ242" s="322" t="str">
        <f>IF(AND(ISNUMBER($P242),$P242&lt;&gt;0),IF(MV&lt;200,EXTRA!CP242,EXTRA!CT242),IF(MV&lt;200,'Hi-Z'!AB242,'Hi-Z'!AF242))</f>
        <v/>
      </c>
      <c r="AK242" s="106" t="str">
        <f t="shared" si="87"/>
        <v/>
      </c>
      <c r="AM242" s="313" t="str">
        <f>IF(AND(ISNUMBER($P242),$P242&lt;&gt;0),EXTRA!DR242,'Hi-Z'!AZ242)</f>
        <v/>
      </c>
      <c r="AN242" s="290" t="str">
        <f t="shared" si="88"/>
        <v/>
      </c>
      <c r="AO242" s="315" t="str">
        <f>IF(AND(ISNUMBER($P242),$P242&lt;&gt;0),EXTRA!DT242,'Hi-Z'!BB242)</f>
        <v/>
      </c>
      <c r="AP242" s="292" t="str">
        <f t="shared" si="89"/>
        <v/>
      </c>
      <c r="AR242" s="330" t="str">
        <f>IF(AND(ISNUMBER($P242),$P242&lt;&gt;0),EXTRA!CZ242,'Hi-Z'!AH242)</f>
        <v/>
      </c>
      <c r="AT242" s="335" t="str">
        <f>IF(AND(ISNUMBER(AV242),AV242&lt;&gt;0),"",IF(AND(ISNUMBER($P242),$P242&lt;&gt;0),'Hi-Z-INPUT'!$K$7*'Hi-Z-INPUT'!$K$11,'Hi-Z'!AJ242))</f>
        <v/>
      </c>
      <c r="AU242" s="172"/>
      <c r="AV242" s="163"/>
      <c r="AW242" s="343"/>
      <c r="AY242" s="333" t="str">
        <f>IF(AND(ISNUMBER($P242),$P242&lt;&gt;0),EXTRA!DX242,'Hi-Z'!BF242)</f>
        <v/>
      </c>
      <c r="AZ242" s="334" t="str">
        <f t="shared" si="90"/>
        <v/>
      </c>
      <c r="BB242" s="332" t="str">
        <f>IF(AND(ISNUMBER($P242),$P242&lt;&gt;0),EXTRA!DO242,'Hi-Z'!AW242)</f>
        <v/>
      </c>
      <c r="BC242" s="347" t="str">
        <f t="shared" si="91"/>
        <v/>
      </c>
      <c r="BE242" s="348" t="str">
        <f t="shared" si="92"/>
        <v/>
      </c>
      <c r="BF242" s="328" t="str">
        <f t="shared" si="93"/>
        <v/>
      </c>
      <c r="BI242" s="482" t="str">
        <f t="shared" si="79"/>
        <v/>
      </c>
      <c r="BJ242" s="482" t="str">
        <f t="shared" si="94"/>
        <v/>
      </c>
    </row>
    <row r="243" spans="1:62" hidden="1">
      <c r="A243" s="292" t="e">
        <f>MATRIX!A243</f>
        <v>#N/A</v>
      </c>
      <c r="B243" s="292" t="e">
        <f>IF(MATRIX!B243&lt;&gt;0,MATRIX!B243,"-")</f>
        <v>#N/A</v>
      </c>
      <c r="D243" s="142"/>
      <c r="E243" s="314" t="str">
        <f t="shared" si="81"/>
        <v/>
      </c>
      <c r="F243" s="379"/>
      <c r="G243" s="380" t="e">
        <f>'Hi-Z'!M243</f>
        <v>#N/A</v>
      </c>
      <c r="H243" s="478"/>
      <c r="I243" s="385"/>
      <c r="J243" s="479"/>
      <c r="K243" s="2"/>
      <c r="L243" s="385"/>
      <c r="M243" s="2"/>
      <c r="N243" s="385"/>
      <c r="O243" s="2"/>
      <c r="P243" s="466" t="str">
        <f t="shared" si="80"/>
        <v/>
      </c>
      <c r="Q243" s="384"/>
      <c r="R243" s="466" t="str">
        <f>IF(ISNUMBER(N243), N243, IF(ISNUMBER(G243), 'Hi-Z-INPUT'!$K$19, ""))</f>
        <v/>
      </c>
      <c r="S243" s="310"/>
      <c r="U243" s="70" t="str">
        <f>IF(AND(ISNUMBER($P243),$P243&lt;&gt;0),EXTRA!CA243,'Hi-Z'!O243)</f>
        <v>-</v>
      </c>
      <c r="W243" s="327" t="str">
        <f>IF(AND(ISNUMBER($P243),$P243&lt;&gt;0),EXTRA!CC243,'Hi-Z'!Q243)</f>
        <v>-</v>
      </c>
      <c r="X243" s="328" t="str">
        <f t="shared" si="82"/>
        <v/>
      </c>
      <c r="Z243" s="66" t="str">
        <f>IF(AND(ISNUMBER($P243),$P243&lt;&gt;0),EXTRA!CH243,'Hi-Z'!T243)</f>
        <v/>
      </c>
      <c r="AA243" s="65" t="str">
        <f t="shared" si="83"/>
        <v/>
      </c>
      <c r="AB243" s="329" t="str">
        <f>IF(AND(ISNUMBER($P243),$P243&lt;&gt;0),EXTRA!CJ243,'Hi-Z'!V243)</f>
        <v/>
      </c>
      <c r="AC243" s="124" t="str">
        <f t="shared" si="84"/>
        <v/>
      </c>
      <c r="AE243" s="104" t="str">
        <f>IF(AND(ISNUMBER($P243),$P243&lt;&gt;0),EXTRA!CL243,'Hi-Z'!X243)</f>
        <v/>
      </c>
      <c r="AF243" s="44" t="str">
        <f t="shared" si="85"/>
        <v/>
      </c>
      <c r="AH243" s="85" t="str">
        <f>IF(AND(ISNUMBER($P243),$P243&lt;&gt;0),IF(MV&lt;200,EXTRA!CN243,EXTRA!CR243),IF(MV&lt;200,'Hi-Z'!Z243,'Hi-Z'!AD243))</f>
        <v/>
      </c>
      <c r="AI243" s="84" t="str">
        <f t="shared" si="86"/>
        <v/>
      </c>
      <c r="AJ243" s="322" t="str">
        <f>IF(AND(ISNUMBER($P243),$P243&lt;&gt;0),IF(MV&lt;200,EXTRA!CP243,EXTRA!CT243),IF(MV&lt;200,'Hi-Z'!AB243,'Hi-Z'!AF243))</f>
        <v/>
      </c>
      <c r="AK243" s="106" t="str">
        <f t="shared" si="87"/>
        <v/>
      </c>
      <c r="AM243" s="313" t="str">
        <f>IF(AND(ISNUMBER($P243),$P243&lt;&gt;0),EXTRA!DR243,'Hi-Z'!AZ243)</f>
        <v/>
      </c>
      <c r="AN243" s="290" t="str">
        <f t="shared" si="88"/>
        <v/>
      </c>
      <c r="AO243" s="315" t="str">
        <f>IF(AND(ISNUMBER($P243),$P243&lt;&gt;0),EXTRA!DT243,'Hi-Z'!BB243)</f>
        <v/>
      </c>
      <c r="AP243" s="292" t="str">
        <f t="shared" si="89"/>
        <v/>
      </c>
      <c r="AR243" s="330" t="str">
        <f>IF(AND(ISNUMBER($P243),$P243&lt;&gt;0),EXTRA!CZ243,'Hi-Z'!AH243)</f>
        <v/>
      </c>
      <c r="AT243" s="335" t="str">
        <f>IF(AND(ISNUMBER(AV243),AV243&lt;&gt;0),"",IF(AND(ISNUMBER($P243),$P243&lt;&gt;0),'Hi-Z-INPUT'!$K$7*'Hi-Z-INPUT'!$K$11,'Hi-Z'!AJ243))</f>
        <v/>
      </c>
      <c r="AU243" s="172"/>
      <c r="AV243" s="163"/>
      <c r="AW243" s="343"/>
      <c r="AY243" s="333" t="str">
        <f>IF(AND(ISNUMBER($P243),$P243&lt;&gt;0),EXTRA!DX243,'Hi-Z'!BF243)</f>
        <v/>
      </c>
      <c r="AZ243" s="334" t="str">
        <f t="shared" si="90"/>
        <v/>
      </c>
      <c r="BB243" s="332" t="str">
        <f>IF(AND(ISNUMBER($P243),$P243&lt;&gt;0),EXTRA!DO243,'Hi-Z'!AW243)</f>
        <v/>
      </c>
      <c r="BC243" s="347" t="str">
        <f t="shared" si="91"/>
        <v/>
      </c>
      <c r="BE243" s="348" t="str">
        <f t="shared" si="92"/>
        <v/>
      </c>
      <c r="BF243" s="328" t="str">
        <f t="shared" si="93"/>
        <v/>
      </c>
      <c r="BI243" s="482" t="str">
        <f t="shared" si="79"/>
        <v/>
      </c>
      <c r="BJ243" s="482" t="str">
        <f t="shared" si="94"/>
        <v/>
      </c>
    </row>
    <row r="244" spans="1:62" hidden="1">
      <c r="A244" s="292" t="e">
        <f>MATRIX!A244</f>
        <v>#N/A</v>
      </c>
      <c r="B244" s="292" t="e">
        <f>IF(MATRIX!B244&lt;&gt;0,MATRIX!B244,"-")</f>
        <v>#N/A</v>
      </c>
      <c r="D244" s="142"/>
      <c r="E244" s="314" t="str">
        <f t="shared" si="81"/>
        <v/>
      </c>
      <c r="F244" s="379"/>
      <c r="G244" s="380" t="e">
        <f>'Hi-Z'!M244</f>
        <v>#N/A</v>
      </c>
      <c r="H244" s="478"/>
      <c r="I244" s="385"/>
      <c r="J244" s="479"/>
      <c r="K244" s="2"/>
      <c r="L244" s="385"/>
      <c r="M244" s="2"/>
      <c r="N244" s="385"/>
      <c r="O244" s="2"/>
      <c r="P244" s="466" t="str">
        <f t="shared" si="80"/>
        <v/>
      </c>
      <c r="Q244" s="384"/>
      <c r="R244" s="466" t="str">
        <f>IF(ISNUMBER(N244), N244, IF(ISNUMBER(G244), 'Hi-Z-INPUT'!$K$19, ""))</f>
        <v/>
      </c>
      <c r="S244" s="310"/>
      <c r="U244" s="70" t="str">
        <f>IF(AND(ISNUMBER($P244),$P244&lt;&gt;0),EXTRA!CA244,'Hi-Z'!O244)</f>
        <v>-</v>
      </c>
      <c r="W244" s="327" t="str">
        <f>IF(AND(ISNUMBER($P244),$P244&lt;&gt;0),EXTRA!CC244,'Hi-Z'!Q244)</f>
        <v>-</v>
      </c>
      <c r="X244" s="328" t="str">
        <f t="shared" si="82"/>
        <v/>
      </c>
      <c r="Z244" s="66" t="str">
        <f>IF(AND(ISNUMBER($P244),$P244&lt;&gt;0),EXTRA!CH244,'Hi-Z'!T244)</f>
        <v/>
      </c>
      <c r="AA244" s="65" t="str">
        <f t="shared" si="83"/>
        <v/>
      </c>
      <c r="AB244" s="329" t="str">
        <f>IF(AND(ISNUMBER($P244),$P244&lt;&gt;0),EXTRA!CJ244,'Hi-Z'!V244)</f>
        <v/>
      </c>
      <c r="AC244" s="124" t="str">
        <f t="shared" si="84"/>
        <v/>
      </c>
      <c r="AE244" s="104" t="str">
        <f>IF(AND(ISNUMBER($P244),$P244&lt;&gt;0),EXTRA!CL244,'Hi-Z'!X244)</f>
        <v/>
      </c>
      <c r="AF244" s="44" t="str">
        <f t="shared" si="85"/>
        <v/>
      </c>
      <c r="AH244" s="85" t="str">
        <f>IF(AND(ISNUMBER($P244),$P244&lt;&gt;0),IF(MV&lt;200,EXTRA!CN244,EXTRA!CR244),IF(MV&lt;200,'Hi-Z'!Z244,'Hi-Z'!AD244))</f>
        <v/>
      </c>
      <c r="AI244" s="84" t="str">
        <f t="shared" si="86"/>
        <v/>
      </c>
      <c r="AJ244" s="322" t="str">
        <f>IF(AND(ISNUMBER($P244),$P244&lt;&gt;0),IF(MV&lt;200,EXTRA!CP244,EXTRA!CT244),IF(MV&lt;200,'Hi-Z'!AB244,'Hi-Z'!AF244))</f>
        <v/>
      </c>
      <c r="AK244" s="106" t="str">
        <f t="shared" si="87"/>
        <v/>
      </c>
      <c r="AM244" s="313" t="str">
        <f>IF(AND(ISNUMBER($P244),$P244&lt;&gt;0),EXTRA!DR244,'Hi-Z'!AZ244)</f>
        <v/>
      </c>
      <c r="AN244" s="290" t="str">
        <f t="shared" si="88"/>
        <v/>
      </c>
      <c r="AO244" s="315" t="str">
        <f>IF(AND(ISNUMBER($P244),$P244&lt;&gt;0),EXTRA!DT244,'Hi-Z'!BB244)</f>
        <v/>
      </c>
      <c r="AP244" s="292" t="str">
        <f t="shared" si="89"/>
        <v/>
      </c>
      <c r="AR244" s="330" t="str">
        <f>IF(AND(ISNUMBER($P244),$P244&lt;&gt;0),EXTRA!CZ244,'Hi-Z'!AH244)</f>
        <v/>
      </c>
      <c r="AT244" s="335" t="str">
        <f>IF(AND(ISNUMBER(AV244),AV244&lt;&gt;0),"",IF(AND(ISNUMBER($P244),$P244&lt;&gt;0),'Hi-Z-INPUT'!$K$7*'Hi-Z-INPUT'!$K$11,'Hi-Z'!AJ244))</f>
        <v/>
      </c>
      <c r="AU244" s="172"/>
      <c r="AV244" s="163"/>
      <c r="AW244" s="343"/>
      <c r="AY244" s="333" t="str">
        <f>IF(AND(ISNUMBER($P244),$P244&lt;&gt;0),EXTRA!DX244,'Hi-Z'!BF244)</f>
        <v/>
      </c>
      <c r="AZ244" s="334" t="str">
        <f t="shared" si="90"/>
        <v/>
      </c>
      <c r="BB244" s="332" t="str">
        <f>IF(AND(ISNUMBER($P244),$P244&lt;&gt;0),EXTRA!DO244,'Hi-Z'!AW244)</f>
        <v/>
      </c>
      <c r="BC244" s="347" t="str">
        <f t="shared" si="91"/>
        <v/>
      </c>
      <c r="BE244" s="348" t="str">
        <f t="shared" si="92"/>
        <v/>
      </c>
      <c r="BF244" s="328" t="str">
        <f t="shared" si="93"/>
        <v/>
      </c>
      <c r="BI244" s="482" t="str">
        <f t="shared" si="79"/>
        <v/>
      </c>
      <c r="BJ244" s="482" t="str">
        <f t="shared" si="94"/>
        <v/>
      </c>
    </row>
    <row r="245" spans="1:62" hidden="1">
      <c r="A245" s="106" t="e">
        <f>MATRIX!A245</f>
        <v>#N/A</v>
      </c>
      <c r="B245" s="316" t="e">
        <f>IF(MATRIX!B245&lt;&gt;0,MATRIX!B245,"-")</f>
        <v>#N/A</v>
      </c>
      <c r="D245" s="142"/>
      <c r="E245" s="314" t="str">
        <f t="shared" ref="E245:E308" si="95">IF(OR(ISBLANK(D245),NOT(ISNUMBER(D245))),"",ES)</f>
        <v/>
      </c>
      <c r="F245" s="379"/>
      <c r="G245" s="380" t="e">
        <f>'Hi-Z'!M245</f>
        <v>#N/A</v>
      </c>
      <c r="H245" s="478"/>
      <c r="I245" s="385"/>
      <c r="J245" s="479"/>
      <c r="K245" s="2"/>
      <c r="L245" s="385"/>
      <c r="M245" s="2"/>
      <c r="N245" s="385"/>
      <c r="O245" s="2"/>
      <c r="P245" s="466" t="str">
        <f t="shared" ref="P245:P308" si="96">IF(ISNUMBER(L245), L245, IF(AND(I245="Y", ISNUMBER(G245)), IF(ISNUMBER(L245), L245, G245), ""))</f>
        <v/>
      </c>
      <c r="Q245" s="384"/>
      <c r="R245" s="466" t="str">
        <f>IF(ISNUMBER(N245), N245, IF(ISNUMBER(G245), 'Hi-Z-INPUT'!$K$19, ""))</f>
        <v/>
      </c>
      <c r="S245" s="310"/>
      <c r="U245" s="70" t="str">
        <f>IF(AND(ISNUMBER($P245),$P245&lt;&gt;0),EXTRA!CA245,'Hi-Z'!O245)</f>
        <v>-</v>
      </c>
      <c r="W245" s="327" t="str">
        <f>IF(AND(ISNUMBER($P245),$P245&lt;&gt;0),EXTRA!CC245,'Hi-Z'!Q245)</f>
        <v>-</v>
      </c>
      <c r="X245" s="328" t="str">
        <f t="shared" ref="X245:X308" si="97">IF(ISNUMBER(W245),KP,"")</f>
        <v/>
      </c>
      <c r="Z245" s="66" t="str">
        <f>IF(AND(ISNUMBER($P245),$P245&lt;&gt;0),EXTRA!CH245,'Hi-Z'!T245)</f>
        <v/>
      </c>
      <c r="AA245" s="65" t="str">
        <f t="shared" ref="AA245:AA308" si="98">IF(ISNUMBER(Z245),"W","")</f>
        <v/>
      </c>
      <c r="AB245" s="329" t="str">
        <f>IF(AND(ISNUMBER($P245),$P245&lt;&gt;0),EXTRA!CJ245,'Hi-Z'!V245)</f>
        <v/>
      </c>
      <c r="AC245" s="124" t="str">
        <f t="shared" ref="AC245:AC308" si="99">IF(ISNUMBER(AB245),"W","")</f>
        <v/>
      </c>
      <c r="AE245" s="104" t="str">
        <f>IF(AND(ISNUMBER($P245),$P245&lt;&gt;0),EXTRA!CL245,'Hi-Z'!X245)</f>
        <v/>
      </c>
      <c r="AF245" s="44" t="str">
        <f t="shared" ref="AF245:AF308" si="100">IF(AE245="","","V")</f>
        <v/>
      </c>
      <c r="AH245" s="85" t="str">
        <f>IF(AND(ISNUMBER($P245),$P245&lt;&gt;0),IF(MV&lt;200,EXTRA!CN245,EXTRA!CR245),IF(MV&lt;200,'Hi-Z'!Z245,'Hi-Z'!AD245))</f>
        <v/>
      </c>
      <c r="AI245" s="84" t="str">
        <f t="shared" ref="AI245:AI308" si="101">IF(ISNUMBER(AH245),"A","")</f>
        <v/>
      </c>
      <c r="AJ245" s="322" t="str">
        <f>IF(AND(ISNUMBER($P245),$P245&lt;&gt;0),IF(MV&lt;200,EXTRA!CP245,EXTRA!CT245),IF(MV&lt;200,'Hi-Z'!AB245,'Hi-Z'!AF245))</f>
        <v/>
      </c>
      <c r="AK245" s="106" t="str">
        <f t="shared" ref="AK245:AK308" si="102">IF(ISNUMBER(AJ245),"A","")</f>
        <v/>
      </c>
      <c r="AM245" s="313" t="str">
        <f>IF(AND(ISNUMBER($P245),$P245&lt;&gt;0),EXTRA!DR245,'Hi-Z'!AZ245)</f>
        <v/>
      </c>
      <c r="AN245" s="290" t="str">
        <f t="shared" ref="AN245:AN308" si="103">IF(ISNUMBER(AM245),"BTU","")</f>
        <v/>
      </c>
      <c r="AO245" s="315" t="str">
        <f>IF(AND(ISNUMBER($P245),$P245&lt;&gt;0),EXTRA!DT245,'Hi-Z'!BB245)</f>
        <v/>
      </c>
      <c r="AP245" s="292" t="str">
        <f t="shared" ref="AP245:AP308" si="104">IF(ISNUMBER(AO245),"BTU","")</f>
        <v/>
      </c>
      <c r="AR245" s="330" t="str">
        <f>IF(AND(ISNUMBER($P245),$P245&lt;&gt;0),EXTRA!CZ245,'Hi-Z'!AH245)</f>
        <v/>
      </c>
      <c r="AT245" s="335" t="str">
        <f>IF(AND(ISNUMBER(AV245),AV245&lt;&gt;0),"",IF(AND(ISNUMBER($P245),$P245&lt;&gt;0),'Hi-Z-INPUT'!$K$7*'Hi-Z-INPUT'!$K$11,'Hi-Z'!AJ245))</f>
        <v/>
      </c>
      <c r="AU245" s="172"/>
      <c r="AV245" s="163"/>
      <c r="AW245" s="343"/>
      <c r="AY245" s="333" t="str">
        <f>IF(AND(ISNUMBER($P245),$P245&lt;&gt;0),EXTRA!DX245,'Hi-Z'!BF245)</f>
        <v/>
      </c>
      <c r="AZ245" s="334" t="str">
        <f t="shared" ref="AZ245:AZ308" si="105">IF(ISNUMBER(AY245),ES,"")</f>
        <v/>
      </c>
      <c r="BB245" s="332" t="str">
        <f>IF(AND(ISNUMBER($P245),$P245&lt;&gt;0),EXTRA!DO245,'Hi-Z'!AW245)</f>
        <v/>
      </c>
      <c r="BC245" s="347" t="str">
        <f t="shared" ref="BC245:BC308" si="106">IF(ISNUMBER(BB245),ES,"")</f>
        <v/>
      </c>
      <c r="BE245" s="348" t="str">
        <f t="shared" ref="BE245:BE308" si="107">IF(OR(ISNUMBER(AY245),AND(ISNUMBER(P245),P245&lt;&gt;0)),IF(ISNUMBER(AY245+BB245),AY245+BB245,"n/a"),"")</f>
        <v/>
      </c>
      <c r="BF245" s="328" t="str">
        <f t="shared" ref="BF245:BF308" si="108">IF(ISNUMBER(BE245),ES,"")</f>
        <v/>
      </c>
      <c r="BI245" s="482" t="str">
        <f t="shared" si="79"/>
        <v/>
      </c>
      <c r="BJ245" s="482" t="str">
        <f t="shared" ref="BJ245:BJ308" si="109">IF(ISNUMBER(BI245),ES,"")</f>
        <v/>
      </c>
    </row>
    <row r="246" spans="1:62" hidden="1">
      <c r="A246" s="106" t="e">
        <f>MATRIX!A246</f>
        <v>#N/A</v>
      </c>
      <c r="B246" s="316" t="e">
        <f>IF(MATRIX!B246&lt;&gt;0,MATRIX!B246,"-")</f>
        <v>#N/A</v>
      </c>
      <c r="D246" s="142"/>
      <c r="E246" s="314" t="str">
        <f t="shared" si="95"/>
        <v/>
      </c>
      <c r="F246" s="379"/>
      <c r="G246" s="380" t="e">
        <f>'Hi-Z'!M246</f>
        <v>#N/A</v>
      </c>
      <c r="H246" s="478"/>
      <c r="I246" s="385"/>
      <c r="J246" s="479"/>
      <c r="K246" s="2"/>
      <c r="L246" s="385"/>
      <c r="M246" s="2"/>
      <c r="N246" s="385"/>
      <c r="O246" s="2"/>
      <c r="P246" s="466" t="str">
        <f t="shared" si="96"/>
        <v/>
      </c>
      <c r="Q246" s="384"/>
      <c r="R246" s="466" t="str">
        <f>IF(ISNUMBER(N246), N246, IF(ISNUMBER(G246), 'Hi-Z-INPUT'!$K$19, ""))</f>
        <v/>
      </c>
      <c r="S246" s="310"/>
      <c r="U246" s="70" t="str">
        <f>IF(AND(ISNUMBER($P246),$P246&lt;&gt;0),EXTRA!CA246,'Hi-Z'!O246)</f>
        <v>-</v>
      </c>
      <c r="W246" s="327" t="str">
        <f>IF(AND(ISNUMBER($P246),$P246&lt;&gt;0),EXTRA!CC246,'Hi-Z'!Q246)</f>
        <v>-</v>
      </c>
      <c r="X246" s="328" t="str">
        <f t="shared" si="97"/>
        <v/>
      </c>
      <c r="Z246" s="66" t="str">
        <f>IF(AND(ISNUMBER($P246),$P246&lt;&gt;0),EXTRA!CH246,'Hi-Z'!T246)</f>
        <v/>
      </c>
      <c r="AA246" s="65" t="str">
        <f t="shared" si="98"/>
        <v/>
      </c>
      <c r="AB246" s="329" t="str">
        <f>IF(AND(ISNUMBER($P246),$P246&lt;&gt;0),EXTRA!CJ246,'Hi-Z'!V246)</f>
        <v/>
      </c>
      <c r="AC246" s="124" t="str">
        <f t="shared" si="99"/>
        <v/>
      </c>
      <c r="AE246" s="104" t="str">
        <f>IF(AND(ISNUMBER($P246),$P246&lt;&gt;0),EXTRA!CL246,'Hi-Z'!X246)</f>
        <v/>
      </c>
      <c r="AF246" s="44" t="str">
        <f t="shared" si="100"/>
        <v/>
      </c>
      <c r="AH246" s="85" t="str">
        <f>IF(AND(ISNUMBER($P246),$P246&lt;&gt;0),IF(MV&lt;200,EXTRA!CN246,EXTRA!CR246),IF(MV&lt;200,'Hi-Z'!Z246,'Hi-Z'!AD246))</f>
        <v/>
      </c>
      <c r="AI246" s="84" t="str">
        <f t="shared" si="101"/>
        <v/>
      </c>
      <c r="AJ246" s="322" t="str">
        <f>IF(AND(ISNUMBER($P246),$P246&lt;&gt;0),IF(MV&lt;200,EXTRA!CP246,EXTRA!CT246),IF(MV&lt;200,'Hi-Z'!AB246,'Hi-Z'!AF246))</f>
        <v/>
      </c>
      <c r="AK246" s="106" t="str">
        <f t="shared" si="102"/>
        <v/>
      </c>
      <c r="AM246" s="313" t="str">
        <f>IF(AND(ISNUMBER($P246),$P246&lt;&gt;0),EXTRA!DR246,'Hi-Z'!AZ246)</f>
        <v/>
      </c>
      <c r="AN246" s="290" t="str">
        <f t="shared" si="103"/>
        <v/>
      </c>
      <c r="AO246" s="315" t="str">
        <f>IF(AND(ISNUMBER($P246),$P246&lt;&gt;0),EXTRA!DT246,'Hi-Z'!BB246)</f>
        <v/>
      </c>
      <c r="AP246" s="292" t="str">
        <f t="shared" si="104"/>
        <v/>
      </c>
      <c r="AR246" s="330" t="str">
        <f>IF(AND(ISNUMBER($P246),$P246&lt;&gt;0),EXTRA!CZ246,'Hi-Z'!AH246)</f>
        <v/>
      </c>
      <c r="AT246" s="335" t="str">
        <f>IF(AND(ISNUMBER(AV246),AV246&lt;&gt;0),"",IF(AND(ISNUMBER($P246),$P246&lt;&gt;0),'Hi-Z-INPUT'!$K$7*'Hi-Z-INPUT'!$K$11,'Hi-Z'!AJ246))</f>
        <v/>
      </c>
      <c r="AU246" s="172"/>
      <c r="AV246" s="163"/>
      <c r="AW246" s="343"/>
      <c r="AY246" s="333" t="str">
        <f>IF(AND(ISNUMBER($P246),$P246&lt;&gt;0),EXTRA!DX246,'Hi-Z'!BF246)</f>
        <v/>
      </c>
      <c r="AZ246" s="334" t="str">
        <f t="shared" si="105"/>
        <v/>
      </c>
      <c r="BB246" s="332" t="str">
        <f>IF(AND(ISNUMBER($P246),$P246&lt;&gt;0),EXTRA!DO246,'Hi-Z'!AW246)</f>
        <v/>
      </c>
      <c r="BC246" s="347" t="str">
        <f t="shared" si="106"/>
        <v/>
      </c>
      <c r="BE246" s="348" t="str">
        <f t="shared" si="107"/>
        <v/>
      </c>
      <c r="BF246" s="328" t="str">
        <f t="shared" si="108"/>
        <v/>
      </c>
      <c r="BI246" s="482" t="str">
        <f t="shared" si="79"/>
        <v/>
      </c>
      <c r="BJ246" s="482" t="str">
        <f t="shared" si="109"/>
        <v/>
      </c>
    </row>
    <row r="247" spans="1:62" hidden="1">
      <c r="A247" s="106" t="e">
        <f>MATRIX!A247</f>
        <v>#N/A</v>
      </c>
      <c r="B247" s="316" t="e">
        <f>IF(MATRIX!B247&lt;&gt;0,MATRIX!B247,"-")</f>
        <v>#N/A</v>
      </c>
      <c r="D247" s="142"/>
      <c r="E247" s="314" t="str">
        <f t="shared" si="95"/>
        <v/>
      </c>
      <c r="F247" s="379"/>
      <c r="G247" s="380" t="e">
        <f>'Hi-Z'!M247</f>
        <v>#N/A</v>
      </c>
      <c r="H247" s="478"/>
      <c r="I247" s="385"/>
      <c r="J247" s="479"/>
      <c r="K247" s="2"/>
      <c r="L247" s="385"/>
      <c r="M247" s="2"/>
      <c r="N247" s="385"/>
      <c r="O247" s="2"/>
      <c r="P247" s="466" t="str">
        <f t="shared" si="96"/>
        <v/>
      </c>
      <c r="Q247" s="384"/>
      <c r="R247" s="466" t="str">
        <f>IF(ISNUMBER(N247), N247, IF(ISNUMBER(G247), 'Hi-Z-INPUT'!$K$19, ""))</f>
        <v/>
      </c>
      <c r="S247" s="310"/>
      <c r="U247" s="70" t="str">
        <f>IF(AND(ISNUMBER($P247),$P247&lt;&gt;0),EXTRA!CA247,'Hi-Z'!O247)</f>
        <v>-</v>
      </c>
      <c r="W247" s="327" t="str">
        <f>IF(AND(ISNUMBER($P247),$P247&lt;&gt;0),EXTRA!CC247,'Hi-Z'!Q247)</f>
        <v>-</v>
      </c>
      <c r="X247" s="328" t="str">
        <f t="shared" si="97"/>
        <v/>
      </c>
      <c r="Z247" s="66" t="str">
        <f>IF(AND(ISNUMBER($P247),$P247&lt;&gt;0),EXTRA!CH247,'Hi-Z'!T247)</f>
        <v/>
      </c>
      <c r="AA247" s="65" t="str">
        <f t="shared" si="98"/>
        <v/>
      </c>
      <c r="AB247" s="329" t="str">
        <f>IF(AND(ISNUMBER($P247),$P247&lt;&gt;0),EXTRA!CJ247,'Hi-Z'!V247)</f>
        <v/>
      </c>
      <c r="AC247" s="124" t="str">
        <f t="shared" si="99"/>
        <v/>
      </c>
      <c r="AE247" s="104" t="str">
        <f>IF(AND(ISNUMBER($P247),$P247&lt;&gt;0),EXTRA!CL247,'Hi-Z'!X247)</f>
        <v/>
      </c>
      <c r="AF247" s="44" t="str">
        <f t="shared" si="100"/>
        <v/>
      </c>
      <c r="AH247" s="85" t="str">
        <f>IF(AND(ISNUMBER($P247),$P247&lt;&gt;0),IF(MV&lt;200,EXTRA!CN247,EXTRA!CR247),IF(MV&lt;200,'Hi-Z'!Z247,'Hi-Z'!AD247))</f>
        <v/>
      </c>
      <c r="AI247" s="84" t="str">
        <f t="shared" si="101"/>
        <v/>
      </c>
      <c r="AJ247" s="322" t="str">
        <f>IF(AND(ISNUMBER($P247),$P247&lt;&gt;0),IF(MV&lt;200,EXTRA!CP247,EXTRA!CT247),IF(MV&lt;200,'Hi-Z'!AB247,'Hi-Z'!AF247))</f>
        <v/>
      </c>
      <c r="AK247" s="106" t="str">
        <f t="shared" si="102"/>
        <v/>
      </c>
      <c r="AM247" s="313" t="str">
        <f>IF(AND(ISNUMBER($P247),$P247&lt;&gt;0),EXTRA!DR247,'Hi-Z'!AZ247)</f>
        <v/>
      </c>
      <c r="AN247" s="290" t="str">
        <f t="shared" si="103"/>
        <v/>
      </c>
      <c r="AO247" s="315" t="str">
        <f>IF(AND(ISNUMBER($P247),$P247&lt;&gt;0),EXTRA!DT247,'Hi-Z'!BB247)</f>
        <v/>
      </c>
      <c r="AP247" s="292" t="str">
        <f t="shared" si="104"/>
        <v/>
      </c>
      <c r="AR247" s="330" t="str">
        <f>IF(AND(ISNUMBER($P247),$P247&lt;&gt;0),EXTRA!CZ247,'Hi-Z'!AH247)</f>
        <v/>
      </c>
      <c r="AT247" s="335" t="str">
        <f>IF(AND(ISNUMBER(AV247),AV247&lt;&gt;0),"",IF(AND(ISNUMBER($P247),$P247&lt;&gt;0),'Hi-Z-INPUT'!$K$7*'Hi-Z-INPUT'!$K$11,'Hi-Z'!AJ247))</f>
        <v/>
      </c>
      <c r="AU247" s="172"/>
      <c r="AV247" s="163"/>
      <c r="AW247" s="343"/>
      <c r="AY247" s="333" t="str">
        <f>IF(AND(ISNUMBER($P247),$P247&lt;&gt;0),EXTRA!DX247,'Hi-Z'!BF247)</f>
        <v/>
      </c>
      <c r="AZ247" s="334" t="str">
        <f t="shared" si="105"/>
        <v/>
      </c>
      <c r="BB247" s="332" t="str">
        <f>IF(AND(ISNUMBER($P247),$P247&lt;&gt;0),EXTRA!DO247,'Hi-Z'!AW247)</f>
        <v/>
      </c>
      <c r="BC247" s="347" t="str">
        <f t="shared" si="106"/>
        <v/>
      </c>
      <c r="BE247" s="348" t="str">
        <f t="shared" si="107"/>
        <v/>
      </c>
      <c r="BF247" s="328" t="str">
        <f t="shared" si="108"/>
        <v/>
      </c>
      <c r="BI247" s="482" t="str">
        <f t="shared" si="79"/>
        <v/>
      </c>
      <c r="BJ247" s="482" t="str">
        <f t="shared" si="109"/>
        <v/>
      </c>
    </row>
    <row r="248" spans="1:62" hidden="1">
      <c r="A248" s="106" t="e">
        <f>MATRIX!A248</f>
        <v>#N/A</v>
      </c>
      <c r="B248" s="316" t="e">
        <f>IF(MATRIX!B248&lt;&gt;0,MATRIX!B248,"-")</f>
        <v>#N/A</v>
      </c>
      <c r="D248" s="142"/>
      <c r="E248" s="314" t="str">
        <f t="shared" si="95"/>
        <v/>
      </c>
      <c r="F248" s="379"/>
      <c r="G248" s="380" t="e">
        <f>'Hi-Z'!M248</f>
        <v>#N/A</v>
      </c>
      <c r="H248" s="478"/>
      <c r="I248" s="385"/>
      <c r="J248" s="479"/>
      <c r="K248" s="2"/>
      <c r="L248" s="385"/>
      <c r="M248" s="2"/>
      <c r="N248" s="385"/>
      <c r="O248" s="2"/>
      <c r="P248" s="466" t="str">
        <f t="shared" si="96"/>
        <v/>
      </c>
      <c r="Q248" s="384"/>
      <c r="R248" s="466" t="str">
        <f>IF(ISNUMBER(N248), N248, IF(ISNUMBER(G248), 'Hi-Z-INPUT'!$K$19, ""))</f>
        <v/>
      </c>
      <c r="S248" s="310"/>
      <c r="U248" s="70" t="str">
        <f>IF(AND(ISNUMBER($P248),$P248&lt;&gt;0),EXTRA!CA248,'Hi-Z'!O248)</f>
        <v>-</v>
      </c>
      <c r="W248" s="327" t="str">
        <f>IF(AND(ISNUMBER($P248),$P248&lt;&gt;0),EXTRA!CC248,'Hi-Z'!Q248)</f>
        <v>-</v>
      </c>
      <c r="X248" s="328" t="str">
        <f t="shared" si="97"/>
        <v/>
      </c>
      <c r="Z248" s="66" t="str">
        <f>IF(AND(ISNUMBER($P248),$P248&lt;&gt;0),EXTRA!CH248,'Hi-Z'!T248)</f>
        <v/>
      </c>
      <c r="AA248" s="65" t="str">
        <f t="shared" si="98"/>
        <v/>
      </c>
      <c r="AB248" s="329" t="str">
        <f>IF(AND(ISNUMBER($P248),$P248&lt;&gt;0),EXTRA!CJ248,'Hi-Z'!V248)</f>
        <v/>
      </c>
      <c r="AC248" s="124" t="str">
        <f t="shared" si="99"/>
        <v/>
      </c>
      <c r="AE248" s="104" t="str">
        <f>IF(AND(ISNUMBER($P248),$P248&lt;&gt;0),EXTRA!CL248,'Hi-Z'!X248)</f>
        <v/>
      </c>
      <c r="AF248" s="44" t="str">
        <f t="shared" si="100"/>
        <v/>
      </c>
      <c r="AH248" s="85" t="str">
        <f>IF(AND(ISNUMBER($P248),$P248&lt;&gt;0),IF(MV&lt;200,EXTRA!CN248,EXTRA!CR248),IF(MV&lt;200,'Hi-Z'!Z248,'Hi-Z'!AD248))</f>
        <v/>
      </c>
      <c r="AI248" s="84" t="str">
        <f t="shared" si="101"/>
        <v/>
      </c>
      <c r="AJ248" s="322" t="str">
        <f>IF(AND(ISNUMBER($P248),$P248&lt;&gt;0),IF(MV&lt;200,EXTRA!CP248,EXTRA!CT248),IF(MV&lt;200,'Hi-Z'!AB248,'Hi-Z'!AF248))</f>
        <v/>
      </c>
      <c r="AK248" s="106" t="str">
        <f t="shared" si="102"/>
        <v/>
      </c>
      <c r="AM248" s="313" t="str">
        <f>IF(AND(ISNUMBER($P248),$P248&lt;&gt;0),EXTRA!DR248,'Hi-Z'!AZ248)</f>
        <v/>
      </c>
      <c r="AN248" s="290" t="str">
        <f t="shared" si="103"/>
        <v/>
      </c>
      <c r="AO248" s="315" t="str">
        <f>IF(AND(ISNUMBER($P248),$P248&lt;&gt;0),EXTRA!DT248,'Hi-Z'!BB248)</f>
        <v/>
      </c>
      <c r="AP248" s="292" t="str">
        <f t="shared" si="104"/>
        <v/>
      </c>
      <c r="AR248" s="330" t="str">
        <f>IF(AND(ISNUMBER($P248),$P248&lt;&gt;0),EXTRA!CZ248,'Hi-Z'!AH248)</f>
        <v/>
      </c>
      <c r="AT248" s="335" t="str">
        <f>IF(AND(ISNUMBER(AV248),AV248&lt;&gt;0),"",IF(AND(ISNUMBER($P248),$P248&lt;&gt;0),'Hi-Z-INPUT'!$K$7*'Hi-Z-INPUT'!$K$11,'Hi-Z'!AJ248))</f>
        <v/>
      </c>
      <c r="AU248" s="172"/>
      <c r="AV248" s="163"/>
      <c r="AW248" s="343"/>
      <c r="AY248" s="333" t="str">
        <f>IF(AND(ISNUMBER($P248),$P248&lt;&gt;0),EXTRA!DX248,'Hi-Z'!BF248)</f>
        <v/>
      </c>
      <c r="AZ248" s="334" t="str">
        <f t="shared" si="105"/>
        <v/>
      </c>
      <c r="BB248" s="332" t="str">
        <f>IF(AND(ISNUMBER($P248),$P248&lt;&gt;0),EXTRA!DO248,'Hi-Z'!AW248)</f>
        <v/>
      </c>
      <c r="BC248" s="347" t="str">
        <f t="shared" si="106"/>
        <v/>
      </c>
      <c r="BE248" s="348" t="str">
        <f t="shared" si="107"/>
        <v/>
      </c>
      <c r="BF248" s="328" t="str">
        <f t="shared" si="108"/>
        <v/>
      </c>
      <c r="BI248" s="482" t="str">
        <f t="shared" si="79"/>
        <v/>
      </c>
      <c r="BJ248" s="482" t="str">
        <f t="shared" si="109"/>
        <v/>
      </c>
    </row>
    <row r="249" spans="1:62" hidden="1">
      <c r="A249" s="106" t="e">
        <f>MATRIX!A249</f>
        <v>#N/A</v>
      </c>
      <c r="B249" s="316" t="e">
        <f>IF(MATRIX!B249&lt;&gt;0,MATRIX!B249,"-")</f>
        <v>#N/A</v>
      </c>
      <c r="D249" s="142"/>
      <c r="E249" s="314" t="str">
        <f t="shared" si="95"/>
        <v/>
      </c>
      <c r="F249" s="379"/>
      <c r="G249" s="380" t="e">
        <f>'Hi-Z'!M249</f>
        <v>#N/A</v>
      </c>
      <c r="H249" s="478"/>
      <c r="I249" s="385"/>
      <c r="J249" s="479"/>
      <c r="K249" s="2"/>
      <c r="L249" s="385"/>
      <c r="M249" s="2"/>
      <c r="N249" s="385"/>
      <c r="O249" s="2"/>
      <c r="P249" s="466" t="str">
        <f t="shared" si="96"/>
        <v/>
      </c>
      <c r="Q249" s="384"/>
      <c r="R249" s="466" t="str">
        <f>IF(ISNUMBER(N249), N249, IF(ISNUMBER(G249), 'Hi-Z-INPUT'!$K$19, ""))</f>
        <v/>
      </c>
      <c r="S249" s="310"/>
      <c r="U249" s="70" t="str">
        <f>IF(AND(ISNUMBER($P249),$P249&lt;&gt;0),EXTRA!CA249,'Hi-Z'!O249)</f>
        <v>-</v>
      </c>
      <c r="W249" s="327" t="str">
        <f>IF(AND(ISNUMBER($P249),$P249&lt;&gt;0),EXTRA!CC249,'Hi-Z'!Q249)</f>
        <v>-</v>
      </c>
      <c r="X249" s="328" t="str">
        <f t="shared" si="97"/>
        <v/>
      </c>
      <c r="Z249" s="66" t="str">
        <f>IF(AND(ISNUMBER($P249),$P249&lt;&gt;0),EXTRA!CH249,'Hi-Z'!T249)</f>
        <v/>
      </c>
      <c r="AA249" s="65" t="str">
        <f t="shared" si="98"/>
        <v/>
      </c>
      <c r="AB249" s="329" t="str">
        <f>IF(AND(ISNUMBER($P249),$P249&lt;&gt;0),EXTRA!CJ249,'Hi-Z'!V249)</f>
        <v/>
      </c>
      <c r="AC249" s="124" t="str">
        <f t="shared" si="99"/>
        <v/>
      </c>
      <c r="AE249" s="104" t="str">
        <f>IF(AND(ISNUMBER($P249),$P249&lt;&gt;0),EXTRA!CL249,'Hi-Z'!X249)</f>
        <v/>
      </c>
      <c r="AF249" s="44" t="str">
        <f t="shared" si="100"/>
        <v/>
      </c>
      <c r="AH249" s="85" t="str">
        <f>IF(AND(ISNUMBER($P249),$P249&lt;&gt;0),IF(MV&lt;200,EXTRA!CN249,EXTRA!CR249),IF(MV&lt;200,'Hi-Z'!Z249,'Hi-Z'!AD249))</f>
        <v/>
      </c>
      <c r="AI249" s="84" t="str">
        <f t="shared" si="101"/>
        <v/>
      </c>
      <c r="AJ249" s="322" t="str">
        <f>IF(AND(ISNUMBER($P249),$P249&lt;&gt;0),IF(MV&lt;200,EXTRA!CP249,EXTRA!CT249),IF(MV&lt;200,'Hi-Z'!AB249,'Hi-Z'!AF249))</f>
        <v/>
      </c>
      <c r="AK249" s="106" t="str">
        <f t="shared" si="102"/>
        <v/>
      </c>
      <c r="AM249" s="313" t="str">
        <f>IF(AND(ISNUMBER($P249),$P249&lt;&gt;0),EXTRA!DR249,'Hi-Z'!AZ249)</f>
        <v/>
      </c>
      <c r="AN249" s="290" t="str">
        <f t="shared" si="103"/>
        <v/>
      </c>
      <c r="AO249" s="315" t="str">
        <f>IF(AND(ISNUMBER($P249),$P249&lt;&gt;0),EXTRA!DT249,'Hi-Z'!BB249)</f>
        <v/>
      </c>
      <c r="AP249" s="292" t="str">
        <f t="shared" si="104"/>
        <v/>
      </c>
      <c r="AR249" s="330" t="str">
        <f>IF(AND(ISNUMBER($P249),$P249&lt;&gt;0),EXTRA!CZ249,'Hi-Z'!AH249)</f>
        <v/>
      </c>
      <c r="AT249" s="335" t="str">
        <f>IF(AND(ISNUMBER(AV249),AV249&lt;&gt;0),"",IF(AND(ISNUMBER($P249),$P249&lt;&gt;0),'Hi-Z-INPUT'!$K$7*'Hi-Z-INPUT'!$K$11,'Hi-Z'!AJ249))</f>
        <v/>
      </c>
      <c r="AU249" s="172"/>
      <c r="AV249" s="163"/>
      <c r="AW249" s="343"/>
      <c r="AY249" s="333" t="str">
        <f>IF(AND(ISNUMBER($P249),$P249&lt;&gt;0),EXTRA!DX249,'Hi-Z'!BF249)</f>
        <v/>
      </c>
      <c r="AZ249" s="334" t="str">
        <f t="shared" si="105"/>
        <v/>
      </c>
      <c r="BB249" s="332" t="str">
        <f>IF(AND(ISNUMBER($P249),$P249&lt;&gt;0),EXTRA!DO249,'Hi-Z'!AW249)</f>
        <v/>
      </c>
      <c r="BC249" s="347" t="str">
        <f t="shared" si="106"/>
        <v/>
      </c>
      <c r="BE249" s="348" t="str">
        <f t="shared" si="107"/>
        <v/>
      </c>
      <c r="BF249" s="328" t="str">
        <f t="shared" si="108"/>
        <v/>
      </c>
      <c r="BI249" s="482" t="str">
        <f t="shared" si="79"/>
        <v/>
      </c>
      <c r="BJ249" s="482" t="str">
        <f t="shared" si="109"/>
        <v/>
      </c>
    </row>
    <row r="250" spans="1:62" hidden="1">
      <c r="A250" s="106" t="e">
        <f>MATRIX!A250</f>
        <v>#N/A</v>
      </c>
      <c r="B250" s="316" t="e">
        <f>IF(MATRIX!B250&lt;&gt;0,MATRIX!B250,"-")</f>
        <v>#N/A</v>
      </c>
      <c r="D250" s="142"/>
      <c r="E250" s="314" t="str">
        <f t="shared" si="95"/>
        <v/>
      </c>
      <c r="F250" s="379"/>
      <c r="G250" s="380" t="e">
        <f>'Hi-Z'!M250</f>
        <v>#N/A</v>
      </c>
      <c r="H250" s="478"/>
      <c r="I250" s="385"/>
      <c r="J250" s="479"/>
      <c r="K250" s="2"/>
      <c r="L250" s="385"/>
      <c r="M250" s="2"/>
      <c r="N250" s="385"/>
      <c r="O250" s="2"/>
      <c r="P250" s="466" t="str">
        <f t="shared" si="96"/>
        <v/>
      </c>
      <c r="Q250" s="384"/>
      <c r="R250" s="466" t="str">
        <f>IF(ISNUMBER(N250), N250, IF(ISNUMBER(G250), 'Hi-Z-INPUT'!$K$19, ""))</f>
        <v/>
      </c>
      <c r="S250" s="310"/>
      <c r="U250" s="70" t="str">
        <f>IF(AND(ISNUMBER($P250),$P250&lt;&gt;0),EXTRA!CA250,'Hi-Z'!O250)</f>
        <v>-</v>
      </c>
      <c r="W250" s="327" t="str">
        <f>IF(AND(ISNUMBER($P250),$P250&lt;&gt;0),EXTRA!CC250,'Hi-Z'!Q250)</f>
        <v>-</v>
      </c>
      <c r="X250" s="328" t="str">
        <f t="shared" si="97"/>
        <v/>
      </c>
      <c r="Z250" s="66" t="str">
        <f>IF(AND(ISNUMBER($P250),$P250&lt;&gt;0),EXTRA!CH250,'Hi-Z'!T250)</f>
        <v/>
      </c>
      <c r="AA250" s="65" t="str">
        <f t="shared" si="98"/>
        <v/>
      </c>
      <c r="AB250" s="329" t="str">
        <f>IF(AND(ISNUMBER($P250),$P250&lt;&gt;0),EXTRA!CJ250,'Hi-Z'!V250)</f>
        <v/>
      </c>
      <c r="AC250" s="124" t="str">
        <f t="shared" si="99"/>
        <v/>
      </c>
      <c r="AE250" s="104" t="str">
        <f>IF(AND(ISNUMBER($P250),$P250&lt;&gt;0),EXTRA!CL250,'Hi-Z'!X250)</f>
        <v/>
      </c>
      <c r="AF250" s="44" t="str">
        <f t="shared" si="100"/>
        <v/>
      </c>
      <c r="AH250" s="85" t="str">
        <f>IF(AND(ISNUMBER($P250),$P250&lt;&gt;0),IF(MV&lt;200,EXTRA!CN250,EXTRA!CR250),IF(MV&lt;200,'Hi-Z'!Z250,'Hi-Z'!AD250))</f>
        <v/>
      </c>
      <c r="AI250" s="84" t="str">
        <f t="shared" si="101"/>
        <v/>
      </c>
      <c r="AJ250" s="322" t="str">
        <f>IF(AND(ISNUMBER($P250),$P250&lt;&gt;0),IF(MV&lt;200,EXTRA!CP250,EXTRA!CT250),IF(MV&lt;200,'Hi-Z'!AB250,'Hi-Z'!AF250))</f>
        <v/>
      </c>
      <c r="AK250" s="106" t="str">
        <f t="shared" si="102"/>
        <v/>
      </c>
      <c r="AM250" s="313" t="str">
        <f>IF(AND(ISNUMBER($P250),$P250&lt;&gt;0),EXTRA!DR250,'Hi-Z'!AZ250)</f>
        <v/>
      </c>
      <c r="AN250" s="290" t="str">
        <f t="shared" si="103"/>
        <v/>
      </c>
      <c r="AO250" s="315" t="str">
        <f>IF(AND(ISNUMBER($P250),$P250&lt;&gt;0),EXTRA!DT250,'Hi-Z'!BB250)</f>
        <v/>
      </c>
      <c r="AP250" s="292" t="str">
        <f t="shared" si="104"/>
        <v/>
      </c>
      <c r="AR250" s="330" t="str">
        <f>IF(AND(ISNUMBER($P250),$P250&lt;&gt;0),EXTRA!CZ250,'Hi-Z'!AH250)</f>
        <v/>
      </c>
      <c r="AT250" s="335" t="str">
        <f>IF(AND(ISNUMBER(AV250),AV250&lt;&gt;0),"",IF(AND(ISNUMBER($P250),$P250&lt;&gt;0),'Hi-Z-INPUT'!$K$7*'Hi-Z-INPUT'!$K$11,'Hi-Z'!AJ250))</f>
        <v/>
      </c>
      <c r="AU250" s="172"/>
      <c r="AV250" s="163"/>
      <c r="AW250" s="343"/>
      <c r="AY250" s="333" t="str">
        <f>IF(AND(ISNUMBER($P250),$P250&lt;&gt;0),EXTRA!DX250,'Hi-Z'!BF250)</f>
        <v/>
      </c>
      <c r="AZ250" s="334" t="str">
        <f t="shared" si="105"/>
        <v/>
      </c>
      <c r="BB250" s="332" t="str">
        <f>IF(AND(ISNUMBER($P250),$P250&lt;&gt;0),EXTRA!DO250,'Hi-Z'!AW250)</f>
        <v/>
      </c>
      <c r="BC250" s="347" t="str">
        <f t="shared" si="106"/>
        <v/>
      </c>
      <c r="BE250" s="348" t="str">
        <f t="shared" si="107"/>
        <v/>
      </c>
      <c r="BF250" s="328" t="str">
        <f t="shared" si="108"/>
        <v/>
      </c>
      <c r="BI250" s="482" t="str">
        <f t="shared" si="79"/>
        <v/>
      </c>
      <c r="BJ250" s="482" t="str">
        <f t="shared" si="109"/>
        <v/>
      </c>
    </row>
    <row r="251" spans="1:62" hidden="1">
      <c r="A251" s="106" t="e">
        <f>MATRIX!A251</f>
        <v>#N/A</v>
      </c>
      <c r="B251" s="316" t="e">
        <f>IF(MATRIX!B251&lt;&gt;0,MATRIX!B251,"-")</f>
        <v>#N/A</v>
      </c>
      <c r="D251" s="142"/>
      <c r="E251" s="314" t="str">
        <f t="shared" si="95"/>
        <v/>
      </c>
      <c r="F251" s="379"/>
      <c r="G251" s="380" t="e">
        <f>'Hi-Z'!M251</f>
        <v>#N/A</v>
      </c>
      <c r="H251" s="478"/>
      <c r="I251" s="385"/>
      <c r="J251" s="479"/>
      <c r="K251" s="2"/>
      <c r="L251" s="385"/>
      <c r="M251" s="2"/>
      <c r="N251" s="385"/>
      <c r="O251" s="2"/>
      <c r="P251" s="466" t="str">
        <f t="shared" si="96"/>
        <v/>
      </c>
      <c r="Q251" s="384"/>
      <c r="R251" s="466" t="str">
        <f>IF(ISNUMBER(N251), N251, IF(ISNUMBER(G251), 'Hi-Z-INPUT'!$K$19, ""))</f>
        <v/>
      </c>
      <c r="S251" s="310"/>
      <c r="U251" s="70" t="str">
        <f>IF(AND(ISNUMBER($P251),$P251&lt;&gt;0),EXTRA!CA251,'Hi-Z'!O251)</f>
        <v>-</v>
      </c>
      <c r="W251" s="327" t="str">
        <f>IF(AND(ISNUMBER($P251),$P251&lt;&gt;0),EXTRA!CC251,'Hi-Z'!Q251)</f>
        <v>-</v>
      </c>
      <c r="X251" s="328" t="str">
        <f t="shared" si="97"/>
        <v/>
      </c>
      <c r="Z251" s="66" t="str">
        <f>IF(AND(ISNUMBER($P251),$P251&lt;&gt;0),EXTRA!CH251,'Hi-Z'!T251)</f>
        <v/>
      </c>
      <c r="AA251" s="65" t="str">
        <f t="shared" si="98"/>
        <v/>
      </c>
      <c r="AB251" s="329" t="str">
        <f>IF(AND(ISNUMBER($P251),$P251&lt;&gt;0),EXTRA!CJ251,'Hi-Z'!V251)</f>
        <v/>
      </c>
      <c r="AC251" s="124" t="str">
        <f t="shared" si="99"/>
        <v/>
      </c>
      <c r="AE251" s="104" t="str">
        <f>IF(AND(ISNUMBER($P251),$P251&lt;&gt;0),EXTRA!CL251,'Hi-Z'!X251)</f>
        <v/>
      </c>
      <c r="AF251" s="44" t="str">
        <f t="shared" si="100"/>
        <v/>
      </c>
      <c r="AH251" s="85" t="str">
        <f>IF(AND(ISNUMBER($P251),$P251&lt;&gt;0),IF(MV&lt;200,EXTRA!CN251,EXTRA!CR251),IF(MV&lt;200,'Hi-Z'!Z251,'Hi-Z'!AD251))</f>
        <v/>
      </c>
      <c r="AI251" s="84" t="str">
        <f t="shared" si="101"/>
        <v/>
      </c>
      <c r="AJ251" s="322" t="str">
        <f>IF(AND(ISNUMBER($P251),$P251&lt;&gt;0),IF(MV&lt;200,EXTRA!CP251,EXTRA!CT251),IF(MV&lt;200,'Hi-Z'!AB251,'Hi-Z'!AF251))</f>
        <v/>
      </c>
      <c r="AK251" s="106" t="str">
        <f t="shared" si="102"/>
        <v/>
      </c>
      <c r="AM251" s="313" t="str">
        <f>IF(AND(ISNUMBER($P251),$P251&lt;&gt;0),EXTRA!DR251,'Hi-Z'!AZ251)</f>
        <v/>
      </c>
      <c r="AN251" s="290" t="str">
        <f t="shared" si="103"/>
        <v/>
      </c>
      <c r="AO251" s="315" t="str">
        <f>IF(AND(ISNUMBER($P251),$P251&lt;&gt;0),EXTRA!DT251,'Hi-Z'!BB251)</f>
        <v/>
      </c>
      <c r="AP251" s="292" t="str">
        <f t="shared" si="104"/>
        <v/>
      </c>
      <c r="AR251" s="330" t="str">
        <f>IF(AND(ISNUMBER($P251),$P251&lt;&gt;0),EXTRA!CZ251,'Hi-Z'!AH251)</f>
        <v/>
      </c>
      <c r="AT251" s="335" t="str">
        <f>IF(AND(ISNUMBER(AV251),AV251&lt;&gt;0),"",IF(AND(ISNUMBER($P251),$P251&lt;&gt;0),'Hi-Z-INPUT'!$K$7*'Hi-Z-INPUT'!$K$11,'Hi-Z'!AJ251))</f>
        <v/>
      </c>
      <c r="AU251" s="172"/>
      <c r="AV251" s="163"/>
      <c r="AW251" s="343"/>
      <c r="AY251" s="333" t="str">
        <f>IF(AND(ISNUMBER($P251),$P251&lt;&gt;0),EXTRA!DX251,'Hi-Z'!BF251)</f>
        <v/>
      </c>
      <c r="AZ251" s="334" t="str">
        <f t="shared" si="105"/>
        <v/>
      </c>
      <c r="BB251" s="332" t="str">
        <f>IF(AND(ISNUMBER($P251),$P251&lt;&gt;0),EXTRA!DO251,'Hi-Z'!AW251)</f>
        <v/>
      </c>
      <c r="BC251" s="347" t="str">
        <f t="shared" si="106"/>
        <v/>
      </c>
      <c r="BE251" s="348" t="str">
        <f t="shared" si="107"/>
        <v/>
      </c>
      <c r="BF251" s="328" t="str">
        <f t="shared" si="108"/>
        <v/>
      </c>
      <c r="BI251" s="482" t="str">
        <f t="shared" si="79"/>
        <v/>
      </c>
      <c r="BJ251" s="482" t="str">
        <f t="shared" si="109"/>
        <v/>
      </c>
    </row>
    <row r="252" spans="1:62" hidden="1">
      <c r="A252" s="106" t="e">
        <f>MATRIX!A252</f>
        <v>#N/A</v>
      </c>
      <c r="B252" s="316" t="e">
        <f>IF(MATRIX!B252&lt;&gt;0,MATRIX!B252,"-")</f>
        <v>#N/A</v>
      </c>
      <c r="D252" s="142"/>
      <c r="E252" s="314" t="str">
        <f t="shared" si="95"/>
        <v/>
      </c>
      <c r="F252" s="379"/>
      <c r="G252" s="380" t="e">
        <f>'Hi-Z'!M252</f>
        <v>#N/A</v>
      </c>
      <c r="H252" s="478"/>
      <c r="I252" s="385"/>
      <c r="J252" s="479"/>
      <c r="K252" s="2"/>
      <c r="L252" s="385"/>
      <c r="M252" s="2"/>
      <c r="N252" s="385"/>
      <c r="O252" s="2"/>
      <c r="P252" s="466" t="str">
        <f t="shared" si="96"/>
        <v/>
      </c>
      <c r="Q252" s="384"/>
      <c r="R252" s="466" t="str">
        <f>IF(ISNUMBER(N252), N252, IF(ISNUMBER(G252), 'Hi-Z-INPUT'!$K$19, ""))</f>
        <v/>
      </c>
      <c r="S252" s="310"/>
      <c r="U252" s="70" t="str">
        <f>IF(AND(ISNUMBER($P252),$P252&lt;&gt;0),EXTRA!CA252,'Hi-Z'!O252)</f>
        <v>-</v>
      </c>
      <c r="W252" s="327" t="str">
        <f>IF(AND(ISNUMBER($P252),$P252&lt;&gt;0),EXTRA!CC252,'Hi-Z'!Q252)</f>
        <v>-</v>
      </c>
      <c r="X252" s="328" t="str">
        <f t="shared" si="97"/>
        <v/>
      </c>
      <c r="Z252" s="66" t="str">
        <f>IF(AND(ISNUMBER($P252),$P252&lt;&gt;0),EXTRA!CH252,'Hi-Z'!T252)</f>
        <v/>
      </c>
      <c r="AA252" s="65" t="str">
        <f t="shared" si="98"/>
        <v/>
      </c>
      <c r="AB252" s="329" t="str">
        <f>IF(AND(ISNUMBER($P252),$P252&lt;&gt;0),EXTRA!CJ252,'Hi-Z'!V252)</f>
        <v/>
      </c>
      <c r="AC252" s="124" t="str">
        <f t="shared" si="99"/>
        <v/>
      </c>
      <c r="AE252" s="104" t="str">
        <f>IF(AND(ISNUMBER($P252),$P252&lt;&gt;0),EXTRA!CL252,'Hi-Z'!X252)</f>
        <v/>
      </c>
      <c r="AF252" s="44" t="str">
        <f t="shared" si="100"/>
        <v/>
      </c>
      <c r="AH252" s="85" t="str">
        <f>IF(AND(ISNUMBER($P252),$P252&lt;&gt;0),IF(MV&lt;200,EXTRA!CN252,EXTRA!CR252),IF(MV&lt;200,'Hi-Z'!Z252,'Hi-Z'!AD252))</f>
        <v/>
      </c>
      <c r="AI252" s="84" t="str">
        <f t="shared" si="101"/>
        <v/>
      </c>
      <c r="AJ252" s="322" t="str">
        <f>IF(AND(ISNUMBER($P252),$P252&lt;&gt;0),IF(MV&lt;200,EXTRA!CP252,EXTRA!CT252),IF(MV&lt;200,'Hi-Z'!AB252,'Hi-Z'!AF252))</f>
        <v/>
      </c>
      <c r="AK252" s="106" t="str">
        <f t="shared" si="102"/>
        <v/>
      </c>
      <c r="AM252" s="313" t="str">
        <f>IF(AND(ISNUMBER($P252),$P252&lt;&gt;0),EXTRA!DR252,'Hi-Z'!AZ252)</f>
        <v/>
      </c>
      <c r="AN252" s="290" t="str">
        <f t="shared" si="103"/>
        <v/>
      </c>
      <c r="AO252" s="315" t="str">
        <f>IF(AND(ISNUMBER($P252),$P252&lt;&gt;0),EXTRA!DT252,'Hi-Z'!BB252)</f>
        <v/>
      </c>
      <c r="AP252" s="292" t="str">
        <f t="shared" si="104"/>
        <v/>
      </c>
      <c r="AR252" s="330" t="str">
        <f>IF(AND(ISNUMBER($P252),$P252&lt;&gt;0),EXTRA!CZ252,'Hi-Z'!AH252)</f>
        <v/>
      </c>
      <c r="AT252" s="335" t="str">
        <f>IF(AND(ISNUMBER(AV252),AV252&lt;&gt;0),"",IF(AND(ISNUMBER($P252),$P252&lt;&gt;0),'Hi-Z-INPUT'!$K$7*'Hi-Z-INPUT'!$K$11,'Hi-Z'!AJ252))</f>
        <v/>
      </c>
      <c r="AU252" s="172"/>
      <c r="AV252" s="163"/>
      <c r="AW252" s="343"/>
      <c r="AY252" s="333" t="str">
        <f>IF(AND(ISNUMBER($P252),$P252&lt;&gt;0),EXTRA!DX252,'Hi-Z'!BF252)</f>
        <v/>
      </c>
      <c r="AZ252" s="334" t="str">
        <f t="shared" si="105"/>
        <v/>
      </c>
      <c r="BB252" s="332" t="str">
        <f>IF(AND(ISNUMBER($P252),$P252&lt;&gt;0),EXTRA!DO252,'Hi-Z'!AW252)</f>
        <v/>
      </c>
      <c r="BC252" s="347" t="str">
        <f t="shared" si="106"/>
        <v/>
      </c>
      <c r="BE252" s="348" t="str">
        <f t="shared" si="107"/>
        <v/>
      </c>
      <c r="BF252" s="328" t="str">
        <f t="shared" si="108"/>
        <v/>
      </c>
      <c r="BI252" s="482" t="str">
        <f t="shared" si="79"/>
        <v/>
      </c>
      <c r="BJ252" s="482" t="str">
        <f t="shared" si="109"/>
        <v/>
      </c>
    </row>
    <row r="253" spans="1:62" hidden="1">
      <c r="A253" s="106" t="e">
        <f>MATRIX!A253</f>
        <v>#N/A</v>
      </c>
      <c r="B253" s="316" t="e">
        <f>IF(MATRIX!B253&lt;&gt;0,MATRIX!B253,"-")</f>
        <v>#N/A</v>
      </c>
      <c r="D253" s="142"/>
      <c r="E253" s="314" t="str">
        <f t="shared" si="95"/>
        <v/>
      </c>
      <c r="F253" s="379"/>
      <c r="G253" s="380" t="e">
        <f>'Hi-Z'!M253</f>
        <v>#N/A</v>
      </c>
      <c r="H253" s="478"/>
      <c r="I253" s="385"/>
      <c r="J253" s="479"/>
      <c r="K253" s="2"/>
      <c r="L253" s="385"/>
      <c r="M253" s="2"/>
      <c r="N253" s="385"/>
      <c r="O253" s="2"/>
      <c r="P253" s="466" t="str">
        <f t="shared" si="96"/>
        <v/>
      </c>
      <c r="Q253" s="384"/>
      <c r="R253" s="466" t="str">
        <f>IF(ISNUMBER(N253), N253, IF(ISNUMBER(G253), 'Hi-Z-INPUT'!$K$19, ""))</f>
        <v/>
      </c>
      <c r="S253" s="310"/>
      <c r="U253" s="70" t="str">
        <f>IF(AND(ISNUMBER($P253),$P253&lt;&gt;0),EXTRA!CA253,'Hi-Z'!O253)</f>
        <v>-</v>
      </c>
      <c r="W253" s="327" t="str">
        <f>IF(AND(ISNUMBER($P253),$P253&lt;&gt;0),EXTRA!CC253,'Hi-Z'!Q253)</f>
        <v>-</v>
      </c>
      <c r="X253" s="328" t="str">
        <f t="shared" si="97"/>
        <v/>
      </c>
      <c r="Z253" s="66" t="str">
        <f>IF(AND(ISNUMBER($P253),$P253&lt;&gt;0),EXTRA!CH253,'Hi-Z'!T253)</f>
        <v/>
      </c>
      <c r="AA253" s="65" t="str">
        <f t="shared" si="98"/>
        <v/>
      </c>
      <c r="AB253" s="329" t="str">
        <f>IF(AND(ISNUMBER($P253),$P253&lt;&gt;0),EXTRA!CJ253,'Hi-Z'!V253)</f>
        <v/>
      </c>
      <c r="AC253" s="124" t="str">
        <f t="shared" si="99"/>
        <v/>
      </c>
      <c r="AE253" s="104" t="str">
        <f>IF(AND(ISNUMBER($P253),$P253&lt;&gt;0),EXTRA!CL253,'Hi-Z'!X253)</f>
        <v/>
      </c>
      <c r="AF253" s="44" t="str">
        <f t="shared" si="100"/>
        <v/>
      </c>
      <c r="AH253" s="85" t="str">
        <f>IF(AND(ISNUMBER($P253),$P253&lt;&gt;0),IF(MV&lt;200,EXTRA!CN253,EXTRA!CR253),IF(MV&lt;200,'Hi-Z'!Z253,'Hi-Z'!AD253))</f>
        <v/>
      </c>
      <c r="AI253" s="84" t="str">
        <f t="shared" si="101"/>
        <v/>
      </c>
      <c r="AJ253" s="322" t="str">
        <f>IF(AND(ISNUMBER($P253),$P253&lt;&gt;0),IF(MV&lt;200,EXTRA!CP253,EXTRA!CT253),IF(MV&lt;200,'Hi-Z'!AB253,'Hi-Z'!AF253))</f>
        <v/>
      </c>
      <c r="AK253" s="106" t="str">
        <f t="shared" si="102"/>
        <v/>
      </c>
      <c r="AM253" s="313" t="str">
        <f>IF(AND(ISNUMBER($P253),$P253&lt;&gt;0),EXTRA!DR253,'Hi-Z'!AZ253)</f>
        <v/>
      </c>
      <c r="AN253" s="290" t="str">
        <f t="shared" si="103"/>
        <v/>
      </c>
      <c r="AO253" s="315" t="str">
        <f>IF(AND(ISNUMBER($P253),$P253&lt;&gt;0),EXTRA!DT253,'Hi-Z'!BB253)</f>
        <v/>
      </c>
      <c r="AP253" s="292" t="str">
        <f t="shared" si="104"/>
        <v/>
      </c>
      <c r="AR253" s="330" t="str">
        <f>IF(AND(ISNUMBER($P253),$P253&lt;&gt;0),EXTRA!CZ253,'Hi-Z'!AH253)</f>
        <v/>
      </c>
      <c r="AT253" s="335" t="str">
        <f>IF(AND(ISNUMBER(AV253),AV253&lt;&gt;0),"",IF(AND(ISNUMBER($P253),$P253&lt;&gt;0),'Hi-Z-INPUT'!$K$7*'Hi-Z-INPUT'!$K$11,'Hi-Z'!AJ253))</f>
        <v/>
      </c>
      <c r="AU253" s="172"/>
      <c r="AV253" s="163"/>
      <c r="AW253" s="343"/>
      <c r="AY253" s="333" t="str">
        <f>IF(AND(ISNUMBER($P253),$P253&lt;&gt;0),EXTRA!DX253,'Hi-Z'!BF253)</f>
        <v/>
      </c>
      <c r="AZ253" s="334" t="str">
        <f t="shared" si="105"/>
        <v/>
      </c>
      <c r="BB253" s="332" t="str">
        <f>IF(AND(ISNUMBER($P253),$P253&lt;&gt;0),EXTRA!DO253,'Hi-Z'!AW253)</f>
        <v/>
      </c>
      <c r="BC253" s="347" t="str">
        <f t="shared" si="106"/>
        <v/>
      </c>
      <c r="BE253" s="348" t="str">
        <f t="shared" si="107"/>
        <v/>
      </c>
      <c r="BF253" s="328" t="str">
        <f t="shared" si="108"/>
        <v/>
      </c>
      <c r="BI253" s="482" t="str">
        <f t="shared" si="79"/>
        <v/>
      </c>
      <c r="BJ253" s="482" t="str">
        <f t="shared" si="109"/>
        <v/>
      </c>
    </row>
    <row r="254" spans="1:62" hidden="1">
      <c r="A254" s="106" t="e">
        <f>MATRIX!A254</f>
        <v>#N/A</v>
      </c>
      <c r="B254" s="316" t="e">
        <f>IF(MATRIX!B254&lt;&gt;0,MATRIX!B254,"-")</f>
        <v>#N/A</v>
      </c>
      <c r="D254" s="142"/>
      <c r="E254" s="314" t="str">
        <f t="shared" si="95"/>
        <v/>
      </c>
      <c r="F254" s="379"/>
      <c r="G254" s="380" t="e">
        <f>'Hi-Z'!M254</f>
        <v>#N/A</v>
      </c>
      <c r="H254" s="478"/>
      <c r="I254" s="385"/>
      <c r="J254" s="479"/>
      <c r="K254" s="2"/>
      <c r="L254" s="385"/>
      <c r="M254" s="2"/>
      <c r="N254" s="385"/>
      <c r="O254" s="2"/>
      <c r="P254" s="466" t="str">
        <f t="shared" si="96"/>
        <v/>
      </c>
      <c r="Q254" s="384"/>
      <c r="R254" s="466" t="str">
        <f>IF(ISNUMBER(N254), N254, IF(ISNUMBER(G254), 'Hi-Z-INPUT'!$K$19, ""))</f>
        <v/>
      </c>
      <c r="S254" s="310"/>
      <c r="U254" s="70" t="str">
        <f>IF(AND(ISNUMBER($P254),$P254&lt;&gt;0),EXTRA!CA254,'Hi-Z'!O254)</f>
        <v>-</v>
      </c>
      <c r="W254" s="327" t="str">
        <f>IF(AND(ISNUMBER($P254),$P254&lt;&gt;0),EXTRA!CC254,'Hi-Z'!Q254)</f>
        <v>-</v>
      </c>
      <c r="X254" s="328" t="str">
        <f t="shared" si="97"/>
        <v/>
      </c>
      <c r="Z254" s="66" t="str">
        <f>IF(AND(ISNUMBER($P254),$P254&lt;&gt;0),EXTRA!CH254,'Hi-Z'!T254)</f>
        <v/>
      </c>
      <c r="AA254" s="65" t="str">
        <f t="shared" si="98"/>
        <v/>
      </c>
      <c r="AB254" s="329" t="str">
        <f>IF(AND(ISNUMBER($P254),$P254&lt;&gt;0),EXTRA!CJ254,'Hi-Z'!V254)</f>
        <v/>
      </c>
      <c r="AC254" s="124" t="str">
        <f t="shared" si="99"/>
        <v/>
      </c>
      <c r="AE254" s="104" t="str">
        <f>IF(AND(ISNUMBER($P254),$P254&lt;&gt;0),EXTRA!CL254,'Hi-Z'!X254)</f>
        <v/>
      </c>
      <c r="AF254" s="44" t="str">
        <f t="shared" si="100"/>
        <v/>
      </c>
      <c r="AH254" s="85" t="str">
        <f>IF(AND(ISNUMBER($P254),$P254&lt;&gt;0),IF(MV&lt;200,EXTRA!CN254,EXTRA!CR254),IF(MV&lt;200,'Hi-Z'!Z254,'Hi-Z'!AD254))</f>
        <v/>
      </c>
      <c r="AI254" s="84" t="str">
        <f t="shared" si="101"/>
        <v/>
      </c>
      <c r="AJ254" s="322" t="str">
        <f>IF(AND(ISNUMBER($P254),$P254&lt;&gt;0),IF(MV&lt;200,EXTRA!CP254,EXTRA!CT254),IF(MV&lt;200,'Hi-Z'!AB254,'Hi-Z'!AF254))</f>
        <v/>
      </c>
      <c r="AK254" s="106" t="str">
        <f t="shared" si="102"/>
        <v/>
      </c>
      <c r="AM254" s="313" t="str">
        <f>IF(AND(ISNUMBER($P254),$P254&lt;&gt;0),EXTRA!DR254,'Hi-Z'!AZ254)</f>
        <v/>
      </c>
      <c r="AN254" s="290" t="str">
        <f t="shared" si="103"/>
        <v/>
      </c>
      <c r="AO254" s="315" t="str">
        <f>IF(AND(ISNUMBER($P254),$P254&lt;&gt;0),EXTRA!DT254,'Hi-Z'!BB254)</f>
        <v/>
      </c>
      <c r="AP254" s="292" t="str">
        <f t="shared" si="104"/>
        <v/>
      </c>
      <c r="AR254" s="330" t="str">
        <f>IF(AND(ISNUMBER($P254),$P254&lt;&gt;0),EXTRA!CZ254,'Hi-Z'!AH254)</f>
        <v/>
      </c>
      <c r="AT254" s="335" t="str">
        <f>IF(AND(ISNUMBER(AV254),AV254&lt;&gt;0),"",IF(AND(ISNUMBER($P254),$P254&lt;&gt;0),'Hi-Z-INPUT'!$K$7*'Hi-Z-INPUT'!$K$11,'Hi-Z'!AJ254))</f>
        <v/>
      </c>
      <c r="AU254" s="172"/>
      <c r="AV254" s="163"/>
      <c r="AW254" s="343"/>
      <c r="AY254" s="333" t="str">
        <f>IF(AND(ISNUMBER($P254),$P254&lt;&gt;0),EXTRA!DX254,'Hi-Z'!BF254)</f>
        <v/>
      </c>
      <c r="AZ254" s="334" t="str">
        <f t="shared" si="105"/>
        <v/>
      </c>
      <c r="BB254" s="332" t="str">
        <f>IF(AND(ISNUMBER($P254),$P254&lt;&gt;0),EXTRA!DO254,'Hi-Z'!AW254)</f>
        <v/>
      </c>
      <c r="BC254" s="347" t="str">
        <f t="shared" si="106"/>
        <v/>
      </c>
      <c r="BE254" s="348" t="str">
        <f t="shared" si="107"/>
        <v/>
      </c>
      <c r="BF254" s="328" t="str">
        <f t="shared" si="108"/>
        <v/>
      </c>
      <c r="BI254" s="482" t="str">
        <f t="shared" si="79"/>
        <v/>
      </c>
      <c r="BJ254" s="482" t="str">
        <f t="shared" si="109"/>
        <v/>
      </c>
    </row>
    <row r="255" spans="1:62" hidden="1">
      <c r="A255" s="106" t="e">
        <f>MATRIX!A255</f>
        <v>#N/A</v>
      </c>
      <c r="B255" s="316" t="e">
        <f>IF(MATRIX!B255&lt;&gt;0,MATRIX!B255,"-")</f>
        <v>#N/A</v>
      </c>
      <c r="D255" s="142"/>
      <c r="E255" s="314" t="str">
        <f t="shared" si="95"/>
        <v/>
      </c>
      <c r="F255" s="379"/>
      <c r="G255" s="380" t="e">
        <f>'Hi-Z'!M255</f>
        <v>#N/A</v>
      </c>
      <c r="H255" s="478"/>
      <c r="I255" s="385"/>
      <c r="J255" s="479"/>
      <c r="K255" s="2"/>
      <c r="L255" s="385"/>
      <c r="M255" s="2"/>
      <c r="N255" s="385"/>
      <c r="O255" s="2"/>
      <c r="P255" s="466" t="str">
        <f t="shared" si="96"/>
        <v/>
      </c>
      <c r="Q255" s="384"/>
      <c r="R255" s="466" t="str">
        <f>IF(ISNUMBER(N255), N255, IF(ISNUMBER(G255), 'Hi-Z-INPUT'!$K$19, ""))</f>
        <v/>
      </c>
      <c r="S255" s="310"/>
      <c r="U255" s="70" t="str">
        <f>IF(AND(ISNUMBER($P255),$P255&lt;&gt;0),EXTRA!CA255,'Hi-Z'!O255)</f>
        <v>-</v>
      </c>
      <c r="W255" s="327" t="str">
        <f>IF(AND(ISNUMBER($P255),$P255&lt;&gt;0),EXTRA!CC255,'Hi-Z'!Q255)</f>
        <v>-</v>
      </c>
      <c r="X255" s="328" t="str">
        <f t="shared" si="97"/>
        <v/>
      </c>
      <c r="Z255" s="66" t="str">
        <f>IF(AND(ISNUMBER($P255),$P255&lt;&gt;0),EXTRA!CH255,'Hi-Z'!T255)</f>
        <v/>
      </c>
      <c r="AA255" s="65" t="str">
        <f t="shared" si="98"/>
        <v/>
      </c>
      <c r="AB255" s="329" t="str">
        <f>IF(AND(ISNUMBER($P255),$P255&lt;&gt;0),EXTRA!CJ255,'Hi-Z'!V255)</f>
        <v/>
      </c>
      <c r="AC255" s="124" t="str">
        <f t="shared" si="99"/>
        <v/>
      </c>
      <c r="AE255" s="104" t="str">
        <f>IF(AND(ISNUMBER($P255),$P255&lt;&gt;0),EXTRA!CL255,'Hi-Z'!X255)</f>
        <v/>
      </c>
      <c r="AF255" s="44" t="str">
        <f t="shared" si="100"/>
        <v/>
      </c>
      <c r="AH255" s="85" t="str">
        <f>IF(AND(ISNUMBER($P255),$P255&lt;&gt;0),IF(MV&lt;200,EXTRA!CN255,EXTRA!CR255),IF(MV&lt;200,'Hi-Z'!Z255,'Hi-Z'!AD255))</f>
        <v/>
      </c>
      <c r="AI255" s="84" t="str">
        <f t="shared" si="101"/>
        <v/>
      </c>
      <c r="AJ255" s="322" t="str">
        <f>IF(AND(ISNUMBER($P255),$P255&lt;&gt;0),IF(MV&lt;200,EXTRA!CP255,EXTRA!CT255),IF(MV&lt;200,'Hi-Z'!AB255,'Hi-Z'!AF255))</f>
        <v/>
      </c>
      <c r="AK255" s="106" t="str">
        <f t="shared" si="102"/>
        <v/>
      </c>
      <c r="AM255" s="313" t="str">
        <f>IF(AND(ISNUMBER($P255),$P255&lt;&gt;0),EXTRA!DR255,'Hi-Z'!AZ255)</f>
        <v/>
      </c>
      <c r="AN255" s="290" t="str">
        <f t="shared" si="103"/>
        <v/>
      </c>
      <c r="AO255" s="315" t="str">
        <f>IF(AND(ISNUMBER($P255),$P255&lt;&gt;0),EXTRA!DT255,'Hi-Z'!BB255)</f>
        <v/>
      </c>
      <c r="AP255" s="292" t="str">
        <f t="shared" si="104"/>
        <v/>
      </c>
      <c r="AR255" s="330" t="str">
        <f>IF(AND(ISNUMBER($P255),$P255&lt;&gt;0),EXTRA!CZ255,'Hi-Z'!AH255)</f>
        <v/>
      </c>
      <c r="AT255" s="335" t="str">
        <f>IF(AND(ISNUMBER(AV255),AV255&lt;&gt;0),"",IF(AND(ISNUMBER($P255),$P255&lt;&gt;0),'Hi-Z-INPUT'!$K$7*'Hi-Z-INPUT'!$K$11,'Hi-Z'!AJ255))</f>
        <v/>
      </c>
      <c r="AU255" s="172"/>
      <c r="AV255" s="163"/>
      <c r="AW255" s="343"/>
      <c r="AY255" s="333" t="str">
        <f>IF(AND(ISNUMBER($P255),$P255&lt;&gt;0),EXTRA!DX255,'Hi-Z'!BF255)</f>
        <v/>
      </c>
      <c r="AZ255" s="334" t="str">
        <f t="shared" si="105"/>
        <v/>
      </c>
      <c r="BB255" s="332" t="str">
        <f>IF(AND(ISNUMBER($P255),$P255&lt;&gt;0),EXTRA!DO255,'Hi-Z'!AW255)</f>
        <v/>
      </c>
      <c r="BC255" s="347" t="str">
        <f t="shared" si="106"/>
        <v/>
      </c>
      <c r="BE255" s="348" t="str">
        <f t="shared" si="107"/>
        <v/>
      </c>
      <c r="BF255" s="328" t="str">
        <f t="shared" si="108"/>
        <v/>
      </c>
      <c r="BI255" s="482" t="str">
        <f t="shared" si="79"/>
        <v/>
      </c>
      <c r="BJ255" s="482" t="str">
        <f t="shared" si="109"/>
        <v/>
      </c>
    </row>
    <row r="256" spans="1:62" hidden="1">
      <c r="A256" s="106" t="e">
        <f>MATRIX!A256</f>
        <v>#N/A</v>
      </c>
      <c r="B256" s="316" t="e">
        <f>IF(MATRIX!B256&lt;&gt;0,MATRIX!B256,"-")</f>
        <v>#N/A</v>
      </c>
      <c r="D256" s="142"/>
      <c r="E256" s="314" t="str">
        <f t="shared" si="95"/>
        <v/>
      </c>
      <c r="F256" s="379"/>
      <c r="G256" s="380" t="e">
        <f>'Hi-Z'!M256</f>
        <v>#N/A</v>
      </c>
      <c r="H256" s="478"/>
      <c r="I256" s="385"/>
      <c r="J256" s="479"/>
      <c r="K256" s="2"/>
      <c r="L256" s="385"/>
      <c r="M256" s="2"/>
      <c r="N256" s="385"/>
      <c r="O256" s="2"/>
      <c r="P256" s="466" t="str">
        <f t="shared" si="96"/>
        <v/>
      </c>
      <c r="Q256" s="384"/>
      <c r="R256" s="466" t="str">
        <f>IF(ISNUMBER(N256), N256, IF(ISNUMBER(G256), 'Hi-Z-INPUT'!$K$19, ""))</f>
        <v/>
      </c>
      <c r="S256" s="310"/>
      <c r="U256" s="70" t="str">
        <f>IF(AND(ISNUMBER($P256),$P256&lt;&gt;0),EXTRA!CA256,'Hi-Z'!O256)</f>
        <v>-</v>
      </c>
      <c r="W256" s="327" t="str">
        <f>IF(AND(ISNUMBER($P256),$P256&lt;&gt;0),EXTRA!CC256,'Hi-Z'!Q256)</f>
        <v>-</v>
      </c>
      <c r="X256" s="328" t="str">
        <f t="shared" si="97"/>
        <v/>
      </c>
      <c r="Z256" s="66" t="str">
        <f>IF(AND(ISNUMBER($P256),$P256&lt;&gt;0),EXTRA!CH256,'Hi-Z'!T256)</f>
        <v/>
      </c>
      <c r="AA256" s="65" t="str">
        <f t="shared" si="98"/>
        <v/>
      </c>
      <c r="AB256" s="329" t="str">
        <f>IF(AND(ISNUMBER($P256),$P256&lt;&gt;0),EXTRA!CJ256,'Hi-Z'!V256)</f>
        <v/>
      </c>
      <c r="AC256" s="124" t="str">
        <f t="shared" si="99"/>
        <v/>
      </c>
      <c r="AE256" s="104" t="str">
        <f>IF(AND(ISNUMBER($P256),$P256&lt;&gt;0),EXTRA!CL256,'Hi-Z'!X256)</f>
        <v/>
      </c>
      <c r="AF256" s="44" t="str">
        <f t="shared" si="100"/>
        <v/>
      </c>
      <c r="AH256" s="85" t="str">
        <f>IF(AND(ISNUMBER($P256),$P256&lt;&gt;0),IF(MV&lt;200,EXTRA!CN256,EXTRA!CR256),IF(MV&lt;200,'Hi-Z'!Z256,'Hi-Z'!AD256))</f>
        <v/>
      </c>
      <c r="AI256" s="84" t="str">
        <f t="shared" si="101"/>
        <v/>
      </c>
      <c r="AJ256" s="322" t="str">
        <f>IF(AND(ISNUMBER($P256),$P256&lt;&gt;0),IF(MV&lt;200,EXTRA!CP256,EXTRA!CT256),IF(MV&lt;200,'Hi-Z'!AB256,'Hi-Z'!AF256))</f>
        <v/>
      </c>
      <c r="AK256" s="106" t="str">
        <f t="shared" si="102"/>
        <v/>
      </c>
      <c r="AM256" s="313" t="str">
        <f>IF(AND(ISNUMBER($P256),$P256&lt;&gt;0),EXTRA!DR256,'Hi-Z'!AZ256)</f>
        <v/>
      </c>
      <c r="AN256" s="290" t="str">
        <f t="shared" si="103"/>
        <v/>
      </c>
      <c r="AO256" s="315" t="str">
        <f>IF(AND(ISNUMBER($P256),$P256&lt;&gt;0),EXTRA!DT256,'Hi-Z'!BB256)</f>
        <v/>
      </c>
      <c r="AP256" s="292" t="str">
        <f t="shared" si="104"/>
        <v/>
      </c>
      <c r="AR256" s="330" t="str">
        <f>IF(AND(ISNUMBER($P256),$P256&lt;&gt;0),EXTRA!CZ256,'Hi-Z'!AH256)</f>
        <v/>
      </c>
      <c r="AT256" s="335" t="str">
        <f>IF(AND(ISNUMBER(AV256),AV256&lt;&gt;0),"",IF(AND(ISNUMBER($P256),$P256&lt;&gt;0),'Hi-Z-INPUT'!$K$7*'Hi-Z-INPUT'!$K$11,'Hi-Z'!AJ256))</f>
        <v/>
      </c>
      <c r="AU256" s="172"/>
      <c r="AV256" s="163"/>
      <c r="AW256" s="343"/>
      <c r="AY256" s="333" t="str">
        <f>IF(AND(ISNUMBER($P256),$P256&lt;&gt;0),EXTRA!DX256,'Hi-Z'!BF256)</f>
        <v/>
      </c>
      <c r="AZ256" s="334" t="str">
        <f t="shared" si="105"/>
        <v/>
      </c>
      <c r="BB256" s="332" t="str">
        <f>IF(AND(ISNUMBER($P256),$P256&lt;&gt;0),EXTRA!DO256,'Hi-Z'!AW256)</f>
        <v/>
      </c>
      <c r="BC256" s="347" t="str">
        <f t="shared" si="106"/>
        <v/>
      </c>
      <c r="BE256" s="348" t="str">
        <f t="shared" si="107"/>
        <v/>
      </c>
      <c r="BF256" s="328" t="str">
        <f t="shared" si="108"/>
        <v/>
      </c>
      <c r="BI256" s="482" t="str">
        <f t="shared" si="79"/>
        <v/>
      </c>
      <c r="BJ256" s="482" t="str">
        <f t="shared" si="109"/>
        <v/>
      </c>
    </row>
    <row r="257" spans="1:62" hidden="1">
      <c r="A257" s="106" t="e">
        <f>MATRIX!A257</f>
        <v>#N/A</v>
      </c>
      <c r="B257" s="316" t="e">
        <f>IF(MATRIX!B257&lt;&gt;0,MATRIX!B257,"-")</f>
        <v>#N/A</v>
      </c>
      <c r="D257" s="142"/>
      <c r="E257" s="314" t="str">
        <f t="shared" si="95"/>
        <v/>
      </c>
      <c r="F257" s="379"/>
      <c r="G257" s="380" t="e">
        <f>'Hi-Z'!M257</f>
        <v>#N/A</v>
      </c>
      <c r="H257" s="478"/>
      <c r="I257" s="385"/>
      <c r="J257" s="479"/>
      <c r="K257" s="2"/>
      <c r="L257" s="385"/>
      <c r="M257" s="2"/>
      <c r="N257" s="385"/>
      <c r="O257" s="2"/>
      <c r="P257" s="466" t="str">
        <f t="shared" si="96"/>
        <v/>
      </c>
      <c r="Q257" s="384"/>
      <c r="R257" s="466" t="str">
        <f>IF(ISNUMBER(N257), N257, IF(ISNUMBER(G257), 'Hi-Z-INPUT'!$K$19, ""))</f>
        <v/>
      </c>
      <c r="S257" s="310"/>
      <c r="U257" s="70" t="str">
        <f>IF(AND(ISNUMBER($P257),$P257&lt;&gt;0),EXTRA!CA257,'Hi-Z'!O257)</f>
        <v>-</v>
      </c>
      <c r="W257" s="327" t="str">
        <f>IF(AND(ISNUMBER($P257),$P257&lt;&gt;0),EXTRA!CC257,'Hi-Z'!Q257)</f>
        <v>-</v>
      </c>
      <c r="X257" s="328" t="str">
        <f t="shared" si="97"/>
        <v/>
      </c>
      <c r="Z257" s="66" t="str">
        <f>IF(AND(ISNUMBER($P257),$P257&lt;&gt;0),EXTRA!CH257,'Hi-Z'!T257)</f>
        <v/>
      </c>
      <c r="AA257" s="65" t="str">
        <f t="shared" si="98"/>
        <v/>
      </c>
      <c r="AB257" s="329" t="str">
        <f>IF(AND(ISNUMBER($P257),$P257&lt;&gt;0),EXTRA!CJ257,'Hi-Z'!V257)</f>
        <v/>
      </c>
      <c r="AC257" s="124" t="str">
        <f t="shared" si="99"/>
        <v/>
      </c>
      <c r="AE257" s="104" t="str">
        <f>IF(AND(ISNUMBER($P257),$P257&lt;&gt;0),EXTRA!CL257,'Hi-Z'!X257)</f>
        <v/>
      </c>
      <c r="AF257" s="44" t="str">
        <f t="shared" si="100"/>
        <v/>
      </c>
      <c r="AH257" s="85" t="str">
        <f>IF(AND(ISNUMBER($P257),$P257&lt;&gt;0),IF(MV&lt;200,EXTRA!CN257,EXTRA!CR257),IF(MV&lt;200,'Hi-Z'!Z257,'Hi-Z'!AD257))</f>
        <v/>
      </c>
      <c r="AI257" s="84" t="str">
        <f t="shared" si="101"/>
        <v/>
      </c>
      <c r="AJ257" s="322" t="str">
        <f>IF(AND(ISNUMBER($P257),$P257&lt;&gt;0),IF(MV&lt;200,EXTRA!CP257,EXTRA!CT257),IF(MV&lt;200,'Hi-Z'!AB257,'Hi-Z'!AF257))</f>
        <v/>
      </c>
      <c r="AK257" s="106" t="str">
        <f t="shared" si="102"/>
        <v/>
      </c>
      <c r="AM257" s="313" t="str">
        <f>IF(AND(ISNUMBER($P257),$P257&lt;&gt;0),EXTRA!DR257,'Hi-Z'!AZ257)</f>
        <v/>
      </c>
      <c r="AN257" s="290" t="str">
        <f t="shared" si="103"/>
        <v/>
      </c>
      <c r="AO257" s="315" t="str">
        <f>IF(AND(ISNUMBER($P257),$P257&lt;&gt;0),EXTRA!DT257,'Hi-Z'!BB257)</f>
        <v/>
      </c>
      <c r="AP257" s="292" t="str">
        <f t="shared" si="104"/>
        <v/>
      </c>
      <c r="AR257" s="330" t="str">
        <f>IF(AND(ISNUMBER($P257),$P257&lt;&gt;0),EXTRA!CZ257,'Hi-Z'!AH257)</f>
        <v/>
      </c>
      <c r="AT257" s="335" t="str">
        <f>IF(AND(ISNUMBER(AV257),AV257&lt;&gt;0),"",IF(AND(ISNUMBER($P257),$P257&lt;&gt;0),'Hi-Z-INPUT'!$K$7*'Hi-Z-INPUT'!$K$11,'Hi-Z'!AJ257))</f>
        <v/>
      </c>
      <c r="AU257" s="172"/>
      <c r="AV257" s="163"/>
      <c r="AW257" s="343"/>
      <c r="AY257" s="333" t="str">
        <f>IF(AND(ISNUMBER($P257),$P257&lt;&gt;0),EXTRA!DX257,'Hi-Z'!BF257)</f>
        <v/>
      </c>
      <c r="AZ257" s="334" t="str">
        <f t="shared" si="105"/>
        <v/>
      </c>
      <c r="BB257" s="332" t="str">
        <f>IF(AND(ISNUMBER($P257),$P257&lt;&gt;0),EXTRA!DO257,'Hi-Z'!AW257)</f>
        <v/>
      </c>
      <c r="BC257" s="347" t="str">
        <f t="shared" si="106"/>
        <v/>
      </c>
      <c r="BE257" s="348" t="str">
        <f t="shared" si="107"/>
        <v/>
      </c>
      <c r="BF257" s="328" t="str">
        <f t="shared" si="108"/>
        <v/>
      </c>
      <c r="BI257" s="482" t="str">
        <f t="shared" si="79"/>
        <v/>
      </c>
      <c r="BJ257" s="482" t="str">
        <f t="shared" si="109"/>
        <v/>
      </c>
    </row>
    <row r="258" spans="1:62" hidden="1">
      <c r="A258" s="106" t="e">
        <f>MATRIX!A258</f>
        <v>#N/A</v>
      </c>
      <c r="B258" s="316" t="e">
        <f>IF(MATRIX!B258&lt;&gt;0,MATRIX!B258,"-")</f>
        <v>#N/A</v>
      </c>
      <c r="D258" s="142"/>
      <c r="E258" s="314" t="str">
        <f t="shared" si="95"/>
        <v/>
      </c>
      <c r="F258" s="379"/>
      <c r="G258" s="380" t="e">
        <f>'Hi-Z'!M258</f>
        <v>#N/A</v>
      </c>
      <c r="H258" s="478"/>
      <c r="I258" s="385"/>
      <c r="J258" s="479"/>
      <c r="K258" s="2"/>
      <c r="L258" s="385"/>
      <c r="M258" s="2"/>
      <c r="N258" s="385"/>
      <c r="O258" s="2"/>
      <c r="P258" s="466" t="str">
        <f t="shared" si="96"/>
        <v/>
      </c>
      <c r="Q258" s="384"/>
      <c r="R258" s="466" t="str">
        <f>IF(ISNUMBER(N258), N258, IF(ISNUMBER(G258), 'Hi-Z-INPUT'!$K$19, ""))</f>
        <v/>
      </c>
      <c r="S258" s="310"/>
      <c r="U258" s="70" t="str">
        <f>IF(AND(ISNUMBER($P258),$P258&lt;&gt;0),EXTRA!CA258,'Hi-Z'!O258)</f>
        <v>-</v>
      </c>
      <c r="W258" s="327" t="str">
        <f>IF(AND(ISNUMBER($P258),$P258&lt;&gt;0),EXTRA!CC258,'Hi-Z'!Q258)</f>
        <v>-</v>
      </c>
      <c r="X258" s="328" t="str">
        <f t="shared" si="97"/>
        <v/>
      </c>
      <c r="Z258" s="66" t="str">
        <f>IF(AND(ISNUMBER($P258),$P258&lt;&gt;0),EXTRA!CH258,'Hi-Z'!T258)</f>
        <v/>
      </c>
      <c r="AA258" s="65" t="str">
        <f t="shared" si="98"/>
        <v/>
      </c>
      <c r="AB258" s="329" t="str">
        <f>IF(AND(ISNUMBER($P258),$P258&lt;&gt;0),EXTRA!CJ258,'Hi-Z'!V258)</f>
        <v/>
      </c>
      <c r="AC258" s="124" t="str">
        <f t="shared" si="99"/>
        <v/>
      </c>
      <c r="AE258" s="104" t="str">
        <f>IF(AND(ISNUMBER($P258),$P258&lt;&gt;0),EXTRA!CL258,'Hi-Z'!X258)</f>
        <v/>
      </c>
      <c r="AF258" s="44" t="str">
        <f t="shared" si="100"/>
        <v/>
      </c>
      <c r="AH258" s="85" t="str">
        <f>IF(AND(ISNUMBER($P258),$P258&lt;&gt;0),IF(MV&lt;200,EXTRA!CN258,EXTRA!CR258),IF(MV&lt;200,'Hi-Z'!Z258,'Hi-Z'!AD258))</f>
        <v/>
      </c>
      <c r="AI258" s="84" t="str">
        <f t="shared" si="101"/>
        <v/>
      </c>
      <c r="AJ258" s="322" t="str">
        <f>IF(AND(ISNUMBER($P258),$P258&lt;&gt;0),IF(MV&lt;200,EXTRA!CP258,EXTRA!CT258),IF(MV&lt;200,'Hi-Z'!AB258,'Hi-Z'!AF258))</f>
        <v/>
      </c>
      <c r="AK258" s="106" t="str">
        <f t="shared" si="102"/>
        <v/>
      </c>
      <c r="AM258" s="313" t="str">
        <f>IF(AND(ISNUMBER($P258),$P258&lt;&gt;0),EXTRA!DR258,'Hi-Z'!AZ258)</f>
        <v/>
      </c>
      <c r="AN258" s="290" t="str">
        <f t="shared" si="103"/>
        <v/>
      </c>
      <c r="AO258" s="315" t="str">
        <f>IF(AND(ISNUMBER($P258),$P258&lt;&gt;0),EXTRA!DT258,'Hi-Z'!BB258)</f>
        <v/>
      </c>
      <c r="AP258" s="292" t="str">
        <f t="shared" si="104"/>
        <v/>
      </c>
      <c r="AR258" s="330" t="str">
        <f>IF(AND(ISNUMBER($P258),$P258&lt;&gt;0),EXTRA!CZ258,'Hi-Z'!AH258)</f>
        <v/>
      </c>
      <c r="AT258" s="335" t="str">
        <f>IF(AND(ISNUMBER(AV258),AV258&lt;&gt;0),"",IF(AND(ISNUMBER($P258),$P258&lt;&gt;0),'Hi-Z-INPUT'!$K$7*'Hi-Z-INPUT'!$K$11,'Hi-Z'!AJ258))</f>
        <v/>
      </c>
      <c r="AU258" s="172"/>
      <c r="AV258" s="163"/>
      <c r="AW258" s="343"/>
      <c r="AY258" s="333" t="str">
        <f>IF(AND(ISNUMBER($P258),$P258&lt;&gt;0),EXTRA!DX258,'Hi-Z'!BF258)</f>
        <v/>
      </c>
      <c r="AZ258" s="334" t="str">
        <f t="shared" si="105"/>
        <v/>
      </c>
      <c r="BB258" s="332" t="str">
        <f>IF(AND(ISNUMBER($P258),$P258&lt;&gt;0),EXTRA!DO258,'Hi-Z'!AW258)</f>
        <v/>
      </c>
      <c r="BC258" s="347" t="str">
        <f t="shared" si="106"/>
        <v/>
      </c>
      <c r="BE258" s="348" t="str">
        <f t="shared" si="107"/>
        <v/>
      </c>
      <c r="BF258" s="328" t="str">
        <f t="shared" si="108"/>
        <v/>
      </c>
      <c r="BI258" s="482" t="str">
        <f t="shared" si="79"/>
        <v/>
      </c>
      <c r="BJ258" s="482" t="str">
        <f t="shared" si="109"/>
        <v/>
      </c>
    </row>
    <row r="259" spans="1:62" hidden="1">
      <c r="A259" s="106" t="e">
        <f>MATRIX!A259</f>
        <v>#N/A</v>
      </c>
      <c r="B259" s="316" t="e">
        <f>IF(MATRIX!B259&lt;&gt;0,MATRIX!B259,"-")</f>
        <v>#N/A</v>
      </c>
      <c r="D259" s="142"/>
      <c r="E259" s="314" t="str">
        <f t="shared" si="95"/>
        <v/>
      </c>
      <c r="F259" s="379"/>
      <c r="G259" s="380" t="e">
        <f>'Hi-Z'!M259</f>
        <v>#N/A</v>
      </c>
      <c r="H259" s="478"/>
      <c r="I259" s="385"/>
      <c r="J259" s="479"/>
      <c r="K259" s="2"/>
      <c r="L259" s="385"/>
      <c r="M259" s="2"/>
      <c r="N259" s="385"/>
      <c r="O259" s="2"/>
      <c r="P259" s="466" t="str">
        <f t="shared" si="96"/>
        <v/>
      </c>
      <c r="Q259" s="384"/>
      <c r="R259" s="466" t="str">
        <f>IF(ISNUMBER(N259), N259, IF(ISNUMBER(G259), 'Hi-Z-INPUT'!$K$19, ""))</f>
        <v/>
      </c>
      <c r="S259" s="310"/>
      <c r="U259" s="70" t="str">
        <f>IF(AND(ISNUMBER($P259),$P259&lt;&gt;0),EXTRA!CA259,'Hi-Z'!O259)</f>
        <v>-</v>
      </c>
      <c r="W259" s="327" t="str">
        <f>IF(AND(ISNUMBER($P259),$P259&lt;&gt;0),EXTRA!CC259,'Hi-Z'!Q259)</f>
        <v>-</v>
      </c>
      <c r="X259" s="328" t="str">
        <f t="shared" si="97"/>
        <v/>
      </c>
      <c r="Z259" s="66" t="str">
        <f>IF(AND(ISNUMBER($P259),$P259&lt;&gt;0),EXTRA!CH259,'Hi-Z'!T259)</f>
        <v/>
      </c>
      <c r="AA259" s="65" t="str">
        <f t="shared" si="98"/>
        <v/>
      </c>
      <c r="AB259" s="329" t="str">
        <f>IF(AND(ISNUMBER($P259),$P259&lt;&gt;0),EXTRA!CJ259,'Hi-Z'!V259)</f>
        <v/>
      </c>
      <c r="AC259" s="124" t="str">
        <f t="shared" si="99"/>
        <v/>
      </c>
      <c r="AE259" s="104" t="str">
        <f>IF(AND(ISNUMBER($P259),$P259&lt;&gt;0),EXTRA!CL259,'Hi-Z'!X259)</f>
        <v/>
      </c>
      <c r="AF259" s="44" t="str">
        <f t="shared" si="100"/>
        <v/>
      </c>
      <c r="AH259" s="85" t="str">
        <f>IF(AND(ISNUMBER($P259),$P259&lt;&gt;0),IF(MV&lt;200,EXTRA!CN259,EXTRA!CR259),IF(MV&lt;200,'Hi-Z'!Z259,'Hi-Z'!AD259))</f>
        <v/>
      </c>
      <c r="AI259" s="84" t="str">
        <f t="shared" si="101"/>
        <v/>
      </c>
      <c r="AJ259" s="322" t="str">
        <f>IF(AND(ISNUMBER($P259),$P259&lt;&gt;0),IF(MV&lt;200,EXTRA!CP259,EXTRA!CT259),IF(MV&lt;200,'Hi-Z'!AB259,'Hi-Z'!AF259))</f>
        <v/>
      </c>
      <c r="AK259" s="106" t="str">
        <f t="shared" si="102"/>
        <v/>
      </c>
      <c r="AM259" s="313" t="str">
        <f>IF(AND(ISNUMBER($P259),$P259&lt;&gt;0),EXTRA!DR259,'Hi-Z'!AZ259)</f>
        <v/>
      </c>
      <c r="AN259" s="290" t="str">
        <f t="shared" si="103"/>
        <v/>
      </c>
      <c r="AO259" s="315" t="str">
        <f>IF(AND(ISNUMBER($P259),$P259&lt;&gt;0),EXTRA!DT259,'Hi-Z'!BB259)</f>
        <v/>
      </c>
      <c r="AP259" s="292" t="str">
        <f t="shared" si="104"/>
        <v/>
      </c>
      <c r="AR259" s="330" t="str">
        <f>IF(AND(ISNUMBER($P259),$P259&lt;&gt;0),EXTRA!CZ259,'Hi-Z'!AH259)</f>
        <v/>
      </c>
      <c r="AT259" s="335" t="str">
        <f>IF(AND(ISNUMBER(AV259),AV259&lt;&gt;0),"",IF(AND(ISNUMBER($P259),$P259&lt;&gt;0),'Hi-Z-INPUT'!$K$7*'Hi-Z-INPUT'!$K$11,'Hi-Z'!AJ259))</f>
        <v/>
      </c>
      <c r="AU259" s="172"/>
      <c r="AV259" s="163"/>
      <c r="AW259" s="343"/>
      <c r="AY259" s="333" t="str">
        <f>IF(AND(ISNUMBER($P259),$P259&lt;&gt;0),EXTRA!DX259,'Hi-Z'!BF259)</f>
        <v/>
      </c>
      <c r="AZ259" s="334" t="str">
        <f t="shared" si="105"/>
        <v/>
      </c>
      <c r="BB259" s="332" t="str">
        <f>IF(AND(ISNUMBER($P259),$P259&lt;&gt;0),EXTRA!DO259,'Hi-Z'!AW259)</f>
        <v/>
      </c>
      <c r="BC259" s="347" t="str">
        <f t="shared" si="106"/>
        <v/>
      </c>
      <c r="BE259" s="348" t="str">
        <f t="shared" si="107"/>
        <v/>
      </c>
      <c r="BF259" s="328" t="str">
        <f t="shared" si="108"/>
        <v/>
      </c>
      <c r="BI259" s="482" t="str">
        <f t="shared" si="79"/>
        <v/>
      </c>
      <c r="BJ259" s="482" t="str">
        <f t="shared" si="109"/>
        <v/>
      </c>
    </row>
    <row r="260" spans="1:62" hidden="1">
      <c r="A260" s="106" t="e">
        <f>MATRIX!A260</f>
        <v>#N/A</v>
      </c>
      <c r="B260" s="316" t="e">
        <f>IF(MATRIX!B260&lt;&gt;0,MATRIX!B260,"-")</f>
        <v>#N/A</v>
      </c>
      <c r="D260" s="142"/>
      <c r="E260" s="314" t="str">
        <f t="shared" si="95"/>
        <v/>
      </c>
      <c r="F260" s="379"/>
      <c r="G260" s="380" t="e">
        <f>'Hi-Z'!M260</f>
        <v>#N/A</v>
      </c>
      <c r="H260" s="478"/>
      <c r="I260" s="385"/>
      <c r="J260" s="479"/>
      <c r="K260" s="2"/>
      <c r="L260" s="385"/>
      <c r="M260" s="2"/>
      <c r="N260" s="385"/>
      <c r="O260" s="2"/>
      <c r="P260" s="466" t="str">
        <f t="shared" si="96"/>
        <v/>
      </c>
      <c r="Q260" s="384"/>
      <c r="R260" s="466" t="str">
        <f>IF(ISNUMBER(N260), N260, IF(ISNUMBER(G260), 'Hi-Z-INPUT'!$K$19, ""))</f>
        <v/>
      </c>
      <c r="S260" s="310"/>
      <c r="U260" s="70" t="str">
        <f>IF(AND(ISNUMBER($P260),$P260&lt;&gt;0),EXTRA!CA260,'Hi-Z'!O260)</f>
        <v>-</v>
      </c>
      <c r="W260" s="327" t="str">
        <f>IF(AND(ISNUMBER($P260),$P260&lt;&gt;0),EXTRA!CC260,'Hi-Z'!Q260)</f>
        <v>-</v>
      </c>
      <c r="X260" s="328" t="str">
        <f t="shared" si="97"/>
        <v/>
      </c>
      <c r="Z260" s="66" t="str">
        <f>IF(AND(ISNUMBER($P260),$P260&lt;&gt;0),EXTRA!CH260,'Hi-Z'!T260)</f>
        <v/>
      </c>
      <c r="AA260" s="65" t="str">
        <f t="shared" si="98"/>
        <v/>
      </c>
      <c r="AB260" s="329" t="str">
        <f>IF(AND(ISNUMBER($P260),$P260&lt;&gt;0),EXTRA!CJ260,'Hi-Z'!V260)</f>
        <v/>
      </c>
      <c r="AC260" s="124" t="str">
        <f t="shared" si="99"/>
        <v/>
      </c>
      <c r="AE260" s="104" t="str">
        <f>IF(AND(ISNUMBER($P260),$P260&lt;&gt;0),EXTRA!CL260,'Hi-Z'!X260)</f>
        <v/>
      </c>
      <c r="AF260" s="44" t="str">
        <f t="shared" si="100"/>
        <v/>
      </c>
      <c r="AH260" s="85" t="str">
        <f>IF(AND(ISNUMBER($P260),$P260&lt;&gt;0),IF(MV&lt;200,EXTRA!CN260,EXTRA!CR260),IF(MV&lt;200,'Hi-Z'!Z260,'Hi-Z'!AD260))</f>
        <v/>
      </c>
      <c r="AI260" s="84" t="str">
        <f t="shared" si="101"/>
        <v/>
      </c>
      <c r="AJ260" s="322" t="str">
        <f>IF(AND(ISNUMBER($P260),$P260&lt;&gt;0),IF(MV&lt;200,EXTRA!CP260,EXTRA!CT260),IF(MV&lt;200,'Hi-Z'!AB260,'Hi-Z'!AF260))</f>
        <v/>
      </c>
      <c r="AK260" s="106" t="str">
        <f t="shared" si="102"/>
        <v/>
      </c>
      <c r="AM260" s="313" t="str">
        <f>IF(AND(ISNUMBER($P260),$P260&lt;&gt;0),EXTRA!DR260,'Hi-Z'!AZ260)</f>
        <v/>
      </c>
      <c r="AN260" s="290" t="str">
        <f t="shared" si="103"/>
        <v/>
      </c>
      <c r="AO260" s="315" t="str">
        <f>IF(AND(ISNUMBER($P260),$P260&lt;&gt;0),EXTRA!DT260,'Hi-Z'!BB260)</f>
        <v/>
      </c>
      <c r="AP260" s="292" t="str">
        <f t="shared" si="104"/>
        <v/>
      </c>
      <c r="AR260" s="330" t="str">
        <f>IF(AND(ISNUMBER($P260),$P260&lt;&gt;0),EXTRA!CZ260,'Hi-Z'!AH260)</f>
        <v/>
      </c>
      <c r="AT260" s="335" t="str">
        <f>IF(AND(ISNUMBER(AV260),AV260&lt;&gt;0),"",IF(AND(ISNUMBER($P260),$P260&lt;&gt;0),'Hi-Z-INPUT'!$K$7*'Hi-Z-INPUT'!$K$11,'Hi-Z'!AJ260))</f>
        <v/>
      </c>
      <c r="AU260" s="172"/>
      <c r="AV260" s="163"/>
      <c r="AW260" s="343"/>
      <c r="AY260" s="333" t="str">
        <f>IF(AND(ISNUMBER($P260),$P260&lt;&gt;0),EXTRA!DX260,'Hi-Z'!BF260)</f>
        <v/>
      </c>
      <c r="AZ260" s="334" t="str">
        <f t="shared" si="105"/>
        <v/>
      </c>
      <c r="BB260" s="332" t="str">
        <f>IF(AND(ISNUMBER($P260),$P260&lt;&gt;0),EXTRA!DO260,'Hi-Z'!AW260)</f>
        <v/>
      </c>
      <c r="BC260" s="347" t="str">
        <f t="shared" si="106"/>
        <v/>
      </c>
      <c r="BE260" s="348" t="str">
        <f t="shared" si="107"/>
        <v/>
      </c>
      <c r="BF260" s="328" t="str">
        <f t="shared" si="108"/>
        <v/>
      </c>
      <c r="BI260" s="482" t="str">
        <f t="shared" si="79"/>
        <v/>
      </c>
      <c r="BJ260" s="482" t="str">
        <f t="shared" si="109"/>
        <v/>
      </c>
    </row>
    <row r="261" spans="1:62" hidden="1">
      <c r="A261" s="106" t="e">
        <f>MATRIX!A261</f>
        <v>#N/A</v>
      </c>
      <c r="B261" s="316" t="e">
        <f>IF(MATRIX!B261&lt;&gt;0,MATRIX!B261,"-")</f>
        <v>#N/A</v>
      </c>
      <c r="D261" s="142"/>
      <c r="E261" s="314" t="str">
        <f t="shared" si="95"/>
        <v/>
      </c>
      <c r="F261" s="379"/>
      <c r="G261" s="380" t="e">
        <f>'Hi-Z'!M261</f>
        <v>#N/A</v>
      </c>
      <c r="H261" s="478"/>
      <c r="I261" s="385"/>
      <c r="J261" s="479"/>
      <c r="K261" s="2"/>
      <c r="L261" s="385"/>
      <c r="M261" s="2"/>
      <c r="N261" s="385"/>
      <c r="O261" s="2"/>
      <c r="P261" s="466" t="str">
        <f t="shared" si="96"/>
        <v/>
      </c>
      <c r="Q261" s="384"/>
      <c r="R261" s="466" t="str">
        <f>IF(ISNUMBER(N261), N261, IF(ISNUMBER(G261), 'Hi-Z-INPUT'!$K$19, ""))</f>
        <v/>
      </c>
      <c r="S261" s="310"/>
      <c r="U261" s="70" t="str">
        <f>IF(AND(ISNUMBER($P261),$P261&lt;&gt;0),EXTRA!CA261,'Hi-Z'!O261)</f>
        <v>-</v>
      </c>
      <c r="W261" s="327" t="str">
        <f>IF(AND(ISNUMBER($P261),$P261&lt;&gt;0),EXTRA!CC261,'Hi-Z'!Q261)</f>
        <v>-</v>
      </c>
      <c r="X261" s="328" t="str">
        <f t="shared" si="97"/>
        <v/>
      </c>
      <c r="Z261" s="66" t="str">
        <f>IF(AND(ISNUMBER($P261),$P261&lt;&gt;0),EXTRA!CH261,'Hi-Z'!T261)</f>
        <v/>
      </c>
      <c r="AA261" s="65" t="str">
        <f t="shared" si="98"/>
        <v/>
      </c>
      <c r="AB261" s="329" t="str">
        <f>IF(AND(ISNUMBER($P261),$P261&lt;&gt;0),EXTRA!CJ261,'Hi-Z'!V261)</f>
        <v/>
      </c>
      <c r="AC261" s="124" t="str">
        <f t="shared" si="99"/>
        <v/>
      </c>
      <c r="AE261" s="104" t="str">
        <f>IF(AND(ISNUMBER($P261),$P261&lt;&gt;0),EXTRA!CL261,'Hi-Z'!X261)</f>
        <v/>
      </c>
      <c r="AF261" s="44" t="str">
        <f t="shared" si="100"/>
        <v/>
      </c>
      <c r="AH261" s="85" t="str">
        <f>IF(AND(ISNUMBER($P261),$P261&lt;&gt;0),IF(MV&lt;200,EXTRA!CN261,EXTRA!CR261),IF(MV&lt;200,'Hi-Z'!Z261,'Hi-Z'!AD261))</f>
        <v/>
      </c>
      <c r="AI261" s="84" t="str">
        <f t="shared" si="101"/>
        <v/>
      </c>
      <c r="AJ261" s="322" t="str">
        <f>IF(AND(ISNUMBER($P261),$P261&lt;&gt;0),IF(MV&lt;200,EXTRA!CP261,EXTRA!CT261),IF(MV&lt;200,'Hi-Z'!AB261,'Hi-Z'!AF261))</f>
        <v/>
      </c>
      <c r="AK261" s="106" t="str">
        <f t="shared" si="102"/>
        <v/>
      </c>
      <c r="AM261" s="313" t="str">
        <f>IF(AND(ISNUMBER($P261),$P261&lt;&gt;0),EXTRA!DR261,'Hi-Z'!AZ261)</f>
        <v/>
      </c>
      <c r="AN261" s="290" t="str">
        <f t="shared" si="103"/>
        <v/>
      </c>
      <c r="AO261" s="315" t="str">
        <f>IF(AND(ISNUMBER($P261),$P261&lt;&gt;0),EXTRA!DT261,'Hi-Z'!BB261)</f>
        <v/>
      </c>
      <c r="AP261" s="292" t="str">
        <f t="shared" si="104"/>
        <v/>
      </c>
      <c r="AR261" s="330" t="str">
        <f>IF(AND(ISNUMBER($P261),$P261&lt;&gt;0),EXTRA!CZ261,'Hi-Z'!AH261)</f>
        <v/>
      </c>
      <c r="AT261" s="335" t="str">
        <f>IF(AND(ISNUMBER(AV261),AV261&lt;&gt;0),"",IF(AND(ISNUMBER($P261),$P261&lt;&gt;0),'Hi-Z-INPUT'!$K$7*'Hi-Z-INPUT'!$K$11,'Hi-Z'!AJ261))</f>
        <v/>
      </c>
      <c r="AU261" s="172"/>
      <c r="AV261" s="163"/>
      <c r="AW261" s="343"/>
      <c r="AY261" s="333" t="str">
        <f>IF(AND(ISNUMBER($P261),$P261&lt;&gt;0),EXTRA!DX261,'Hi-Z'!BF261)</f>
        <v/>
      </c>
      <c r="AZ261" s="334" t="str">
        <f t="shared" si="105"/>
        <v/>
      </c>
      <c r="BB261" s="332" t="str">
        <f>IF(AND(ISNUMBER($P261),$P261&lt;&gt;0),EXTRA!DO261,'Hi-Z'!AW261)</f>
        <v/>
      </c>
      <c r="BC261" s="347" t="str">
        <f t="shared" si="106"/>
        <v/>
      </c>
      <c r="BE261" s="348" t="str">
        <f t="shared" si="107"/>
        <v/>
      </c>
      <c r="BF261" s="328" t="str">
        <f t="shared" si="108"/>
        <v/>
      </c>
      <c r="BI261" s="482" t="str">
        <f t="shared" si="79"/>
        <v/>
      </c>
      <c r="BJ261" s="482" t="str">
        <f t="shared" si="109"/>
        <v/>
      </c>
    </row>
    <row r="262" spans="1:62" hidden="1">
      <c r="A262" s="106" t="e">
        <f>MATRIX!A262</f>
        <v>#N/A</v>
      </c>
      <c r="B262" s="316" t="e">
        <f>IF(MATRIX!B262&lt;&gt;0,MATRIX!B262,"-")</f>
        <v>#N/A</v>
      </c>
      <c r="D262" s="142"/>
      <c r="E262" s="314" t="str">
        <f t="shared" si="95"/>
        <v/>
      </c>
      <c r="F262" s="379"/>
      <c r="G262" s="380" t="e">
        <f>'Hi-Z'!M262</f>
        <v>#N/A</v>
      </c>
      <c r="H262" s="478"/>
      <c r="I262" s="385"/>
      <c r="J262" s="479"/>
      <c r="K262" s="2"/>
      <c r="L262" s="385"/>
      <c r="M262" s="2"/>
      <c r="N262" s="385"/>
      <c r="O262" s="2"/>
      <c r="P262" s="466" t="str">
        <f t="shared" si="96"/>
        <v/>
      </c>
      <c r="Q262" s="384"/>
      <c r="R262" s="466" t="str">
        <f>IF(ISNUMBER(N262), N262, IF(ISNUMBER(G262), 'Hi-Z-INPUT'!$K$19, ""))</f>
        <v/>
      </c>
      <c r="S262" s="310"/>
      <c r="U262" s="70" t="str">
        <f>IF(AND(ISNUMBER($P262),$P262&lt;&gt;0),EXTRA!CA262,'Hi-Z'!O262)</f>
        <v>-</v>
      </c>
      <c r="W262" s="327" t="str">
        <f>IF(AND(ISNUMBER($P262),$P262&lt;&gt;0),EXTRA!CC262,'Hi-Z'!Q262)</f>
        <v>-</v>
      </c>
      <c r="X262" s="328" t="str">
        <f t="shared" si="97"/>
        <v/>
      </c>
      <c r="Z262" s="66" t="str">
        <f>IF(AND(ISNUMBER($P262),$P262&lt;&gt;0),EXTRA!CH262,'Hi-Z'!T262)</f>
        <v/>
      </c>
      <c r="AA262" s="65" t="str">
        <f t="shared" si="98"/>
        <v/>
      </c>
      <c r="AB262" s="329" t="str">
        <f>IF(AND(ISNUMBER($P262),$P262&lt;&gt;0),EXTRA!CJ262,'Hi-Z'!V262)</f>
        <v/>
      </c>
      <c r="AC262" s="124" t="str">
        <f t="shared" si="99"/>
        <v/>
      </c>
      <c r="AE262" s="104" t="str">
        <f>IF(AND(ISNUMBER($P262),$P262&lt;&gt;0),EXTRA!CL262,'Hi-Z'!X262)</f>
        <v/>
      </c>
      <c r="AF262" s="44" t="str">
        <f t="shared" si="100"/>
        <v/>
      </c>
      <c r="AH262" s="85" t="str">
        <f>IF(AND(ISNUMBER($P262),$P262&lt;&gt;0),IF(MV&lt;200,EXTRA!CN262,EXTRA!CR262),IF(MV&lt;200,'Hi-Z'!Z262,'Hi-Z'!AD262))</f>
        <v/>
      </c>
      <c r="AI262" s="84" t="str">
        <f t="shared" si="101"/>
        <v/>
      </c>
      <c r="AJ262" s="322" t="str">
        <f>IF(AND(ISNUMBER($P262),$P262&lt;&gt;0),IF(MV&lt;200,EXTRA!CP262,EXTRA!CT262),IF(MV&lt;200,'Hi-Z'!AB262,'Hi-Z'!AF262))</f>
        <v/>
      </c>
      <c r="AK262" s="106" t="str">
        <f t="shared" si="102"/>
        <v/>
      </c>
      <c r="AM262" s="313" t="str">
        <f>IF(AND(ISNUMBER($P262),$P262&lt;&gt;0),EXTRA!DR262,'Hi-Z'!AZ262)</f>
        <v/>
      </c>
      <c r="AN262" s="290" t="str">
        <f t="shared" si="103"/>
        <v/>
      </c>
      <c r="AO262" s="315" t="str">
        <f>IF(AND(ISNUMBER($P262),$P262&lt;&gt;0),EXTRA!DT262,'Hi-Z'!BB262)</f>
        <v/>
      </c>
      <c r="AP262" s="292" t="str">
        <f t="shared" si="104"/>
        <v/>
      </c>
      <c r="AR262" s="330" t="str">
        <f>IF(AND(ISNUMBER($P262),$P262&lt;&gt;0),EXTRA!CZ262,'Hi-Z'!AH262)</f>
        <v/>
      </c>
      <c r="AT262" s="335" t="str">
        <f>IF(AND(ISNUMBER(AV262),AV262&lt;&gt;0),"",IF(AND(ISNUMBER($P262),$P262&lt;&gt;0),'Hi-Z-INPUT'!$K$7*'Hi-Z-INPUT'!$K$11,'Hi-Z'!AJ262))</f>
        <v/>
      </c>
      <c r="AU262" s="172"/>
      <c r="AV262" s="163"/>
      <c r="AW262" s="343"/>
      <c r="AY262" s="333" t="str">
        <f>IF(AND(ISNUMBER($P262),$P262&lt;&gt;0),EXTRA!DX262,'Hi-Z'!BF262)</f>
        <v/>
      </c>
      <c r="AZ262" s="334" t="str">
        <f t="shared" si="105"/>
        <v/>
      </c>
      <c r="BB262" s="332" t="str">
        <f>IF(AND(ISNUMBER($P262),$P262&lt;&gt;0),EXTRA!DO262,'Hi-Z'!AW262)</f>
        <v/>
      </c>
      <c r="BC262" s="347" t="str">
        <f t="shared" si="106"/>
        <v/>
      </c>
      <c r="BE262" s="348" t="str">
        <f t="shared" si="107"/>
        <v/>
      </c>
      <c r="BF262" s="328" t="str">
        <f t="shared" si="108"/>
        <v/>
      </c>
      <c r="BI262" s="482" t="str">
        <f t="shared" si="79"/>
        <v/>
      </c>
      <c r="BJ262" s="482" t="str">
        <f t="shared" si="109"/>
        <v/>
      </c>
    </row>
    <row r="263" spans="1:62" hidden="1">
      <c r="A263" s="106" t="e">
        <f>MATRIX!A263</f>
        <v>#N/A</v>
      </c>
      <c r="B263" s="316" t="e">
        <f>IF(MATRIX!B263&lt;&gt;0,MATRIX!B263,"-")</f>
        <v>#N/A</v>
      </c>
      <c r="D263" s="142"/>
      <c r="E263" s="314" t="str">
        <f t="shared" si="95"/>
        <v/>
      </c>
      <c r="F263" s="379"/>
      <c r="G263" s="380" t="e">
        <f>'Hi-Z'!M263</f>
        <v>#N/A</v>
      </c>
      <c r="H263" s="478"/>
      <c r="I263" s="385"/>
      <c r="J263" s="479"/>
      <c r="K263" s="2"/>
      <c r="L263" s="385"/>
      <c r="M263" s="2"/>
      <c r="N263" s="385"/>
      <c r="O263" s="2"/>
      <c r="P263" s="466" t="str">
        <f t="shared" si="96"/>
        <v/>
      </c>
      <c r="Q263" s="384"/>
      <c r="R263" s="466" t="str">
        <f>IF(ISNUMBER(N263), N263, IF(ISNUMBER(G263), 'Hi-Z-INPUT'!$K$19, ""))</f>
        <v/>
      </c>
      <c r="S263" s="310"/>
      <c r="U263" s="70" t="str">
        <f>IF(AND(ISNUMBER($P263),$P263&lt;&gt;0),EXTRA!CA263,'Hi-Z'!O263)</f>
        <v>-</v>
      </c>
      <c r="W263" s="327" t="str">
        <f>IF(AND(ISNUMBER($P263),$P263&lt;&gt;0),EXTRA!CC263,'Hi-Z'!Q263)</f>
        <v>-</v>
      </c>
      <c r="X263" s="328" t="str">
        <f t="shared" si="97"/>
        <v/>
      </c>
      <c r="Z263" s="66" t="str">
        <f>IF(AND(ISNUMBER($P263),$P263&lt;&gt;0),EXTRA!CH263,'Hi-Z'!T263)</f>
        <v/>
      </c>
      <c r="AA263" s="65" t="str">
        <f t="shared" si="98"/>
        <v/>
      </c>
      <c r="AB263" s="329" t="str">
        <f>IF(AND(ISNUMBER($P263),$P263&lt;&gt;0),EXTRA!CJ263,'Hi-Z'!V263)</f>
        <v/>
      </c>
      <c r="AC263" s="124" t="str">
        <f t="shared" si="99"/>
        <v/>
      </c>
      <c r="AE263" s="104" t="str">
        <f>IF(AND(ISNUMBER($P263),$P263&lt;&gt;0),EXTRA!CL263,'Hi-Z'!X263)</f>
        <v/>
      </c>
      <c r="AF263" s="44" t="str">
        <f t="shared" si="100"/>
        <v/>
      </c>
      <c r="AH263" s="85" t="str">
        <f>IF(AND(ISNUMBER($P263),$P263&lt;&gt;0),IF(MV&lt;200,EXTRA!CN263,EXTRA!CR263),IF(MV&lt;200,'Hi-Z'!Z263,'Hi-Z'!AD263))</f>
        <v/>
      </c>
      <c r="AI263" s="84" t="str">
        <f t="shared" si="101"/>
        <v/>
      </c>
      <c r="AJ263" s="322" t="str">
        <f>IF(AND(ISNUMBER($P263),$P263&lt;&gt;0),IF(MV&lt;200,EXTRA!CP263,EXTRA!CT263),IF(MV&lt;200,'Hi-Z'!AB263,'Hi-Z'!AF263))</f>
        <v/>
      </c>
      <c r="AK263" s="106" t="str">
        <f t="shared" si="102"/>
        <v/>
      </c>
      <c r="AM263" s="313" t="str">
        <f>IF(AND(ISNUMBER($P263),$P263&lt;&gt;0),EXTRA!DR263,'Hi-Z'!AZ263)</f>
        <v/>
      </c>
      <c r="AN263" s="290" t="str">
        <f t="shared" si="103"/>
        <v/>
      </c>
      <c r="AO263" s="315" t="str">
        <f>IF(AND(ISNUMBER($P263),$P263&lt;&gt;0),EXTRA!DT263,'Hi-Z'!BB263)</f>
        <v/>
      </c>
      <c r="AP263" s="292" t="str">
        <f t="shared" si="104"/>
        <v/>
      </c>
      <c r="AR263" s="330" t="str">
        <f>IF(AND(ISNUMBER($P263),$P263&lt;&gt;0),EXTRA!CZ263,'Hi-Z'!AH263)</f>
        <v/>
      </c>
      <c r="AT263" s="335" t="str">
        <f>IF(AND(ISNUMBER(AV263),AV263&lt;&gt;0),"",IF(AND(ISNUMBER($P263),$P263&lt;&gt;0),'Hi-Z-INPUT'!$K$7*'Hi-Z-INPUT'!$K$11,'Hi-Z'!AJ263))</f>
        <v/>
      </c>
      <c r="AU263" s="172"/>
      <c r="AV263" s="163"/>
      <c r="AW263" s="343"/>
      <c r="AY263" s="333" t="str">
        <f>IF(AND(ISNUMBER($P263),$P263&lt;&gt;0),EXTRA!DX263,'Hi-Z'!BF263)</f>
        <v/>
      </c>
      <c r="AZ263" s="334" t="str">
        <f t="shared" si="105"/>
        <v/>
      </c>
      <c r="BB263" s="332" t="str">
        <f>IF(AND(ISNUMBER($P263),$P263&lt;&gt;0),EXTRA!DO263,'Hi-Z'!AW263)</f>
        <v/>
      </c>
      <c r="BC263" s="347" t="str">
        <f t="shared" si="106"/>
        <v/>
      </c>
      <c r="BE263" s="348" t="str">
        <f t="shared" si="107"/>
        <v/>
      </c>
      <c r="BF263" s="328" t="str">
        <f t="shared" si="108"/>
        <v/>
      </c>
      <c r="BI263" s="482" t="str">
        <f t="shared" si="79"/>
        <v/>
      </c>
      <c r="BJ263" s="482" t="str">
        <f t="shared" si="109"/>
        <v/>
      </c>
    </row>
    <row r="264" spans="1:62" hidden="1">
      <c r="A264" s="106" t="e">
        <f>MATRIX!A264</f>
        <v>#N/A</v>
      </c>
      <c r="B264" s="316" t="e">
        <f>IF(MATRIX!B264&lt;&gt;0,MATRIX!B264,"-")</f>
        <v>#N/A</v>
      </c>
      <c r="D264" s="142"/>
      <c r="E264" s="314" t="str">
        <f t="shared" si="95"/>
        <v/>
      </c>
      <c r="F264" s="379"/>
      <c r="G264" s="380" t="e">
        <f>'Hi-Z'!M264</f>
        <v>#N/A</v>
      </c>
      <c r="H264" s="478"/>
      <c r="I264" s="385"/>
      <c r="J264" s="479"/>
      <c r="K264" s="2"/>
      <c r="L264" s="385"/>
      <c r="M264" s="2"/>
      <c r="N264" s="385"/>
      <c r="O264" s="2"/>
      <c r="P264" s="466" t="str">
        <f t="shared" si="96"/>
        <v/>
      </c>
      <c r="Q264" s="384"/>
      <c r="R264" s="466" t="str">
        <f>IF(ISNUMBER(N264), N264, IF(ISNUMBER(G264), 'Hi-Z-INPUT'!$K$19, ""))</f>
        <v/>
      </c>
      <c r="S264" s="310"/>
      <c r="U264" s="70" t="str">
        <f>IF(AND(ISNUMBER($P264),$P264&lt;&gt;0),EXTRA!CA264,'Hi-Z'!O264)</f>
        <v>-</v>
      </c>
      <c r="W264" s="327" t="str">
        <f>IF(AND(ISNUMBER($P264),$P264&lt;&gt;0),EXTRA!CC264,'Hi-Z'!Q264)</f>
        <v>-</v>
      </c>
      <c r="X264" s="328" t="str">
        <f t="shared" si="97"/>
        <v/>
      </c>
      <c r="Z264" s="66" t="str">
        <f>IF(AND(ISNUMBER($P264),$P264&lt;&gt;0),EXTRA!CH264,'Hi-Z'!T264)</f>
        <v/>
      </c>
      <c r="AA264" s="65" t="str">
        <f t="shared" si="98"/>
        <v/>
      </c>
      <c r="AB264" s="329" t="str">
        <f>IF(AND(ISNUMBER($P264),$P264&lt;&gt;0),EXTRA!CJ264,'Hi-Z'!V264)</f>
        <v/>
      </c>
      <c r="AC264" s="124" t="str">
        <f t="shared" si="99"/>
        <v/>
      </c>
      <c r="AE264" s="104" t="str">
        <f>IF(AND(ISNUMBER($P264),$P264&lt;&gt;0),EXTRA!CL264,'Hi-Z'!X264)</f>
        <v/>
      </c>
      <c r="AF264" s="44" t="str">
        <f t="shared" si="100"/>
        <v/>
      </c>
      <c r="AH264" s="85" t="str">
        <f>IF(AND(ISNUMBER($P264),$P264&lt;&gt;0),IF(MV&lt;200,EXTRA!CN264,EXTRA!CR264),IF(MV&lt;200,'Hi-Z'!Z264,'Hi-Z'!AD264))</f>
        <v/>
      </c>
      <c r="AI264" s="84" t="str">
        <f t="shared" si="101"/>
        <v/>
      </c>
      <c r="AJ264" s="322" t="str">
        <f>IF(AND(ISNUMBER($P264),$P264&lt;&gt;0),IF(MV&lt;200,EXTRA!CP264,EXTRA!CT264),IF(MV&lt;200,'Hi-Z'!AB264,'Hi-Z'!AF264))</f>
        <v/>
      </c>
      <c r="AK264" s="106" t="str">
        <f t="shared" si="102"/>
        <v/>
      </c>
      <c r="AM264" s="313" t="str">
        <f>IF(AND(ISNUMBER($P264),$P264&lt;&gt;0),EXTRA!DR264,'Hi-Z'!AZ264)</f>
        <v/>
      </c>
      <c r="AN264" s="290" t="str">
        <f t="shared" si="103"/>
        <v/>
      </c>
      <c r="AO264" s="315" t="str">
        <f>IF(AND(ISNUMBER($P264),$P264&lt;&gt;0),EXTRA!DT264,'Hi-Z'!BB264)</f>
        <v/>
      </c>
      <c r="AP264" s="292" t="str">
        <f t="shared" si="104"/>
        <v/>
      </c>
      <c r="AR264" s="330" t="str">
        <f>IF(AND(ISNUMBER($P264),$P264&lt;&gt;0),EXTRA!CZ264,'Hi-Z'!AH264)</f>
        <v/>
      </c>
      <c r="AT264" s="335" t="str">
        <f>IF(AND(ISNUMBER(AV264),AV264&lt;&gt;0),"",IF(AND(ISNUMBER($P264),$P264&lt;&gt;0),'Hi-Z-INPUT'!$K$7*'Hi-Z-INPUT'!$K$11,'Hi-Z'!AJ264))</f>
        <v/>
      </c>
      <c r="AU264" s="172"/>
      <c r="AV264" s="163"/>
      <c r="AW264" s="343"/>
      <c r="AY264" s="333" t="str">
        <f>IF(AND(ISNUMBER($P264),$P264&lt;&gt;0),EXTRA!DX264,'Hi-Z'!BF264)</f>
        <v/>
      </c>
      <c r="AZ264" s="334" t="str">
        <f t="shared" si="105"/>
        <v/>
      </c>
      <c r="BB264" s="332" t="str">
        <f>IF(AND(ISNUMBER($P264),$P264&lt;&gt;0),EXTRA!DO264,'Hi-Z'!AW264)</f>
        <v/>
      </c>
      <c r="BC264" s="347" t="str">
        <f t="shared" si="106"/>
        <v/>
      </c>
      <c r="BE264" s="348" t="str">
        <f t="shared" si="107"/>
        <v/>
      </c>
      <c r="BF264" s="328" t="str">
        <f t="shared" si="108"/>
        <v/>
      </c>
      <c r="BI264" s="482" t="str">
        <f t="shared" ref="BI264:BI316" si="110">IF(AND(ISNUMBER($D264),$D264&lt;&gt;0),IF(AND(ISNUMBER($P264),$P264&lt;&gt;0),$D264*$P264,IF(AND(ISNUMBER($G264),$G264&lt;&gt;0),$D264*$G264,"")),"")</f>
        <v/>
      </c>
      <c r="BJ264" s="482" t="str">
        <f t="shared" si="109"/>
        <v/>
      </c>
    </row>
    <row r="265" spans="1:62" hidden="1">
      <c r="A265" s="106" t="e">
        <f>MATRIX!A265</f>
        <v>#N/A</v>
      </c>
      <c r="B265" s="316" t="e">
        <f>IF(MATRIX!B265&lt;&gt;0,MATRIX!B265,"-")</f>
        <v>#N/A</v>
      </c>
      <c r="D265" s="142"/>
      <c r="E265" s="314" t="str">
        <f t="shared" si="95"/>
        <v/>
      </c>
      <c r="F265" s="379"/>
      <c r="G265" s="380" t="e">
        <f>'Hi-Z'!M265</f>
        <v>#N/A</v>
      </c>
      <c r="H265" s="478"/>
      <c r="I265" s="385"/>
      <c r="J265" s="479"/>
      <c r="K265" s="2"/>
      <c r="L265" s="385"/>
      <c r="M265" s="2"/>
      <c r="N265" s="385"/>
      <c r="O265" s="2"/>
      <c r="P265" s="466" t="str">
        <f t="shared" si="96"/>
        <v/>
      </c>
      <c r="Q265" s="384"/>
      <c r="R265" s="466" t="str">
        <f>IF(ISNUMBER(N265), N265, IF(ISNUMBER(G265), 'Hi-Z-INPUT'!$K$19, ""))</f>
        <v/>
      </c>
      <c r="S265" s="310"/>
      <c r="U265" s="70" t="str">
        <f>IF(AND(ISNUMBER($P265),$P265&lt;&gt;0),EXTRA!CA265,'Hi-Z'!O265)</f>
        <v>-</v>
      </c>
      <c r="W265" s="327" t="str">
        <f>IF(AND(ISNUMBER($P265),$P265&lt;&gt;0),EXTRA!CC265,'Hi-Z'!Q265)</f>
        <v>-</v>
      </c>
      <c r="X265" s="328" t="str">
        <f t="shared" si="97"/>
        <v/>
      </c>
      <c r="Z265" s="66" t="str">
        <f>IF(AND(ISNUMBER($P265),$P265&lt;&gt;0),EXTRA!CH265,'Hi-Z'!T265)</f>
        <v/>
      </c>
      <c r="AA265" s="65" t="str">
        <f t="shared" si="98"/>
        <v/>
      </c>
      <c r="AB265" s="329" t="str">
        <f>IF(AND(ISNUMBER($P265),$P265&lt;&gt;0),EXTRA!CJ265,'Hi-Z'!V265)</f>
        <v/>
      </c>
      <c r="AC265" s="124" t="str">
        <f t="shared" si="99"/>
        <v/>
      </c>
      <c r="AE265" s="104" t="str">
        <f>IF(AND(ISNUMBER($P265),$P265&lt;&gt;0),EXTRA!CL265,'Hi-Z'!X265)</f>
        <v/>
      </c>
      <c r="AF265" s="44" t="str">
        <f t="shared" si="100"/>
        <v/>
      </c>
      <c r="AH265" s="85" t="str">
        <f>IF(AND(ISNUMBER($P265),$P265&lt;&gt;0),IF(MV&lt;200,EXTRA!CN265,EXTRA!CR265),IF(MV&lt;200,'Hi-Z'!Z265,'Hi-Z'!AD265))</f>
        <v/>
      </c>
      <c r="AI265" s="84" t="str">
        <f t="shared" si="101"/>
        <v/>
      </c>
      <c r="AJ265" s="322" t="str">
        <f>IF(AND(ISNUMBER($P265),$P265&lt;&gt;0),IF(MV&lt;200,EXTRA!CP265,EXTRA!CT265),IF(MV&lt;200,'Hi-Z'!AB265,'Hi-Z'!AF265))</f>
        <v/>
      </c>
      <c r="AK265" s="106" t="str">
        <f t="shared" si="102"/>
        <v/>
      </c>
      <c r="AM265" s="313" t="str">
        <f>IF(AND(ISNUMBER($P265),$P265&lt;&gt;0),EXTRA!DR265,'Hi-Z'!AZ265)</f>
        <v/>
      </c>
      <c r="AN265" s="290" t="str">
        <f t="shared" si="103"/>
        <v/>
      </c>
      <c r="AO265" s="315" t="str">
        <f>IF(AND(ISNUMBER($P265),$P265&lt;&gt;0),EXTRA!DT265,'Hi-Z'!BB265)</f>
        <v/>
      </c>
      <c r="AP265" s="292" t="str">
        <f t="shared" si="104"/>
        <v/>
      </c>
      <c r="AR265" s="330" t="str">
        <f>IF(AND(ISNUMBER($P265),$P265&lt;&gt;0),EXTRA!CZ265,'Hi-Z'!AH265)</f>
        <v/>
      </c>
      <c r="AT265" s="335" t="str">
        <f>IF(AND(ISNUMBER(AV265),AV265&lt;&gt;0),"",IF(AND(ISNUMBER($P265),$P265&lt;&gt;0),'Hi-Z-INPUT'!$K$7*'Hi-Z-INPUT'!$K$11,'Hi-Z'!AJ265))</f>
        <v/>
      </c>
      <c r="AU265" s="172"/>
      <c r="AV265" s="163"/>
      <c r="AW265" s="343"/>
      <c r="AY265" s="333" t="str">
        <f>IF(AND(ISNUMBER($P265),$P265&lt;&gt;0),EXTRA!DX265,'Hi-Z'!BF265)</f>
        <v/>
      </c>
      <c r="AZ265" s="334" t="str">
        <f t="shared" si="105"/>
        <v/>
      </c>
      <c r="BB265" s="332" t="str">
        <f>IF(AND(ISNUMBER($P265),$P265&lt;&gt;0),EXTRA!DO265,'Hi-Z'!AW265)</f>
        <v/>
      </c>
      <c r="BC265" s="347" t="str">
        <f t="shared" si="106"/>
        <v/>
      </c>
      <c r="BE265" s="348" t="str">
        <f t="shared" si="107"/>
        <v/>
      </c>
      <c r="BF265" s="328" t="str">
        <f t="shared" si="108"/>
        <v/>
      </c>
      <c r="BI265" s="482" t="str">
        <f t="shared" si="110"/>
        <v/>
      </c>
      <c r="BJ265" s="482" t="str">
        <f t="shared" si="109"/>
        <v/>
      </c>
    </row>
    <row r="266" spans="1:62" hidden="1">
      <c r="A266" s="106" t="e">
        <f>MATRIX!A266</f>
        <v>#N/A</v>
      </c>
      <c r="B266" s="316" t="e">
        <f>IF(MATRIX!B266&lt;&gt;0,MATRIX!B266,"-")</f>
        <v>#N/A</v>
      </c>
      <c r="D266" s="142"/>
      <c r="E266" s="314" t="str">
        <f t="shared" si="95"/>
        <v/>
      </c>
      <c r="F266" s="379"/>
      <c r="G266" s="380" t="e">
        <f>'Hi-Z'!M266</f>
        <v>#N/A</v>
      </c>
      <c r="H266" s="478"/>
      <c r="I266" s="385"/>
      <c r="J266" s="479"/>
      <c r="K266" s="2"/>
      <c r="L266" s="385"/>
      <c r="M266" s="2"/>
      <c r="N266" s="385"/>
      <c r="O266" s="2"/>
      <c r="P266" s="466" t="str">
        <f t="shared" si="96"/>
        <v/>
      </c>
      <c r="Q266" s="384"/>
      <c r="R266" s="466" t="str">
        <f>IF(ISNUMBER(N266), N266, IF(ISNUMBER(G266), 'Hi-Z-INPUT'!$K$19, ""))</f>
        <v/>
      </c>
      <c r="S266" s="310"/>
      <c r="U266" s="70" t="str">
        <f>IF(AND(ISNUMBER($P266),$P266&lt;&gt;0),EXTRA!CA266,'Hi-Z'!O266)</f>
        <v>-</v>
      </c>
      <c r="W266" s="327" t="str">
        <f>IF(AND(ISNUMBER($P266),$P266&lt;&gt;0),EXTRA!CC266,'Hi-Z'!Q266)</f>
        <v>-</v>
      </c>
      <c r="X266" s="328" t="str">
        <f t="shared" si="97"/>
        <v/>
      </c>
      <c r="Z266" s="66" t="str">
        <f>IF(AND(ISNUMBER($P266),$P266&lt;&gt;0),EXTRA!CH266,'Hi-Z'!T266)</f>
        <v/>
      </c>
      <c r="AA266" s="65" t="str">
        <f t="shared" si="98"/>
        <v/>
      </c>
      <c r="AB266" s="329" t="str">
        <f>IF(AND(ISNUMBER($P266),$P266&lt;&gt;0),EXTRA!CJ266,'Hi-Z'!V266)</f>
        <v/>
      </c>
      <c r="AC266" s="124" t="str">
        <f t="shared" si="99"/>
        <v/>
      </c>
      <c r="AE266" s="104" t="str">
        <f>IF(AND(ISNUMBER($P266),$P266&lt;&gt;0),EXTRA!CL266,'Hi-Z'!X266)</f>
        <v/>
      </c>
      <c r="AF266" s="44" t="str">
        <f t="shared" si="100"/>
        <v/>
      </c>
      <c r="AH266" s="85" t="str">
        <f>IF(AND(ISNUMBER($P266),$P266&lt;&gt;0),IF(MV&lt;200,EXTRA!CN266,EXTRA!CR266),IF(MV&lt;200,'Hi-Z'!Z266,'Hi-Z'!AD266))</f>
        <v/>
      </c>
      <c r="AI266" s="84" t="str">
        <f t="shared" si="101"/>
        <v/>
      </c>
      <c r="AJ266" s="322" t="str">
        <f>IF(AND(ISNUMBER($P266),$P266&lt;&gt;0),IF(MV&lt;200,EXTRA!CP266,EXTRA!CT266),IF(MV&lt;200,'Hi-Z'!AB266,'Hi-Z'!AF266))</f>
        <v/>
      </c>
      <c r="AK266" s="106" t="str">
        <f t="shared" si="102"/>
        <v/>
      </c>
      <c r="AM266" s="313" t="str">
        <f>IF(AND(ISNUMBER($P266),$P266&lt;&gt;0),EXTRA!DR266,'Hi-Z'!AZ266)</f>
        <v/>
      </c>
      <c r="AN266" s="290" t="str">
        <f t="shared" si="103"/>
        <v/>
      </c>
      <c r="AO266" s="315" t="str">
        <f>IF(AND(ISNUMBER($P266),$P266&lt;&gt;0),EXTRA!DT266,'Hi-Z'!BB266)</f>
        <v/>
      </c>
      <c r="AP266" s="292" t="str">
        <f t="shared" si="104"/>
        <v/>
      </c>
      <c r="AR266" s="330" t="str">
        <f>IF(AND(ISNUMBER($P266),$P266&lt;&gt;0),EXTRA!CZ266,'Hi-Z'!AH266)</f>
        <v/>
      </c>
      <c r="AT266" s="335" t="str">
        <f>IF(AND(ISNUMBER(AV266),AV266&lt;&gt;0),"",IF(AND(ISNUMBER($P266),$P266&lt;&gt;0),'Hi-Z-INPUT'!$K$7*'Hi-Z-INPUT'!$K$11,'Hi-Z'!AJ266))</f>
        <v/>
      </c>
      <c r="AU266" s="172"/>
      <c r="AV266" s="163"/>
      <c r="AW266" s="343"/>
      <c r="AY266" s="333" t="str">
        <f>IF(AND(ISNUMBER($P266),$P266&lt;&gt;0),EXTRA!DX266,'Hi-Z'!BF266)</f>
        <v/>
      </c>
      <c r="AZ266" s="334" t="str">
        <f t="shared" si="105"/>
        <v/>
      </c>
      <c r="BB266" s="332" t="str">
        <f>IF(AND(ISNUMBER($P266),$P266&lt;&gt;0),EXTRA!DO266,'Hi-Z'!AW266)</f>
        <v/>
      </c>
      <c r="BC266" s="347" t="str">
        <f t="shared" si="106"/>
        <v/>
      </c>
      <c r="BE266" s="348" t="str">
        <f t="shared" si="107"/>
        <v/>
      </c>
      <c r="BF266" s="328" t="str">
        <f t="shared" si="108"/>
        <v/>
      </c>
      <c r="BI266" s="482" t="str">
        <f t="shared" si="110"/>
        <v/>
      </c>
      <c r="BJ266" s="482" t="str">
        <f t="shared" si="109"/>
        <v/>
      </c>
    </row>
    <row r="267" spans="1:62" hidden="1">
      <c r="A267" s="106" t="e">
        <f>MATRIX!A267</f>
        <v>#N/A</v>
      </c>
      <c r="B267" s="316" t="e">
        <f>IF(MATRIX!B267&lt;&gt;0,MATRIX!B267,"-")</f>
        <v>#N/A</v>
      </c>
      <c r="D267" s="142"/>
      <c r="E267" s="314" t="str">
        <f t="shared" si="95"/>
        <v/>
      </c>
      <c r="F267" s="379"/>
      <c r="G267" s="380" t="e">
        <f>'Hi-Z'!M267</f>
        <v>#N/A</v>
      </c>
      <c r="H267" s="478"/>
      <c r="I267" s="385"/>
      <c r="J267" s="479"/>
      <c r="K267" s="2"/>
      <c r="L267" s="385"/>
      <c r="M267" s="2"/>
      <c r="N267" s="385"/>
      <c r="O267" s="2"/>
      <c r="P267" s="466" t="str">
        <f t="shared" si="96"/>
        <v/>
      </c>
      <c r="Q267" s="384"/>
      <c r="R267" s="466" t="str">
        <f>IF(ISNUMBER(N267), N267, IF(ISNUMBER(G267), 'Hi-Z-INPUT'!$K$19, ""))</f>
        <v/>
      </c>
      <c r="S267" s="310"/>
      <c r="U267" s="70" t="str">
        <f>IF(AND(ISNUMBER($P267),$P267&lt;&gt;0),EXTRA!CA267,'Hi-Z'!O267)</f>
        <v>-</v>
      </c>
      <c r="W267" s="327" t="str">
        <f>IF(AND(ISNUMBER($P267),$P267&lt;&gt;0),EXTRA!CC267,'Hi-Z'!Q267)</f>
        <v>-</v>
      </c>
      <c r="X267" s="328" t="str">
        <f t="shared" si="97"/>
        <v/>
      </c>
      <c r="Z267" s="66" t="str">
        <f>IF(AND(ISNUMBER($P267),$P267&lt;&gt;0),EXTRA!CH267,'Hi-Z'!T267)</f>
        <v/>
      </c>
      <c r="AA267" s="65" t="str">
        <f t="shared" si="98"/>
        <v/>
      </c>
      <c r="AB267" s="329" t="str">
        <f>IF(AND(ISNUMBER($P267),$P267&lt;&gt;0),EXTRA!CJ267,'Hi-Z'!V267)</f>
        <v/>
      </c>
      <c r="AC267" s="124" t="str">
        <f t="shared" si="99"/>
        <v/>
      </c>
      <c r="AE267" s="104" t="str">
        <f>IF(AND(ISNUMBER($P267),$P267&lt;&gt;0),EXTRA!CL267,'Hi-Z'!X267)</f>
        <v/>
      </c>
      <c r="AF267" s="44" t="str">
        <f t="shared" si="100"/>
        <v/>
      </c>
      <c r="AH267" s="85" t="str">
        <f>IF(AND(ISNUMBER($P267),$P267&lt;&gt;0),IF(MV&lt;200,EXTRA!CN267,EXTRA!CR267),IF(MV&lt;200,'Hi-Z'!Z267,'Hi-Z'!AD267))</f>
        <v/>
      </c>
      <c r="AI267" s="84" t="str">
        <f t="shared" si="101"/>
        <v/>
      </c>
      <c r="AJ267" s="322" t="str">
        <f>IF(AND(ISNUMBER($P267),$P267&lt;&gt;0),IF(MV&lt;200,EXTRA!CP267,EXTRA!CT267),IF(MV&lt;200,'Hi-Z'!AB267,'Hi-Z'!AF267))</f>
        <v/>
      </c>
      <c r="AK267" s="106" t="str">
        <f t="shared" si="102"/>
        <v/>
      </c>
      <c r="AM267" s="313" t="str">
        <f>IF(AND(ISNUMBER($P267),$P267&lt;&gt;0),EXTRA!DR267,'Hi-Z'!AZ267)</f>
        <v/>
      </c>
      <c r="AN267" s="290" t="str">
        <f t="shared" si="103"/>
        <v/>
      </c>
      <c r="AO267" s="315" t="str">
        <f>IF(AND(ISNUMBER($P267),$P267&lt;&gt;0),EXTRA!DT267,'Hi-Z'!BB267)</f>
        <v/>
      </c>
      <c r="AP267" s="292" t="str">
        <f t="shared" si="104"/>
        <v/>
      </c>
      <c r="AR267" s="330" t="str">
        <f>IF(AND(ISNUMBER($P267),$P267&lt;&gt;0),EXTRA!CZ267,'Hi-Z'!AH267)</f>
        <v/>
      </c>
      <c r="AT267" s="335" t="str">
        <f>IF(AND(ISNUMBER(AV267),AV267&lt;&gt;0),"",IF(AND(ISNUMBER($P267),$P267&lt;&gt;0),'Hi-Z-INPUT'!$K$7*'Hi-Z-INPUT'!$K$11,'Hi-Z'!AJ267))</f>
        <v/>
      </c>
      <c r="AU267" s="172"/>
      <c r="AV267" s="163"/>
      <c r="AW267" s="343"/>
      <c r="AY267" s="333" t="str">
        <f>IF(AND(ISNUMBER($P267),$P267&lt;&gt;0),EXTRA!DX267,'Hi-Z'!BF267)</f>
        <v/>
      </c>
      <c r="AZ267" s="334" t="str">
        <f t="shared" si="105"/>
        <v/>
      </c>
      <c r="BB267" s="332" t="str">
        <f>IF(AND(ISNUMBER($P267),$P267&lt;&gt;0),EXTRA!DO267,'Hi-Z'!AW267)</f>
        <v/>
      </c>
      <c r="BC267" s="347" t="str">
        <f t="shared" si="106"/>
        <v/>
      </c>
      <c r="BE267" s="348" t="str">
        <f t="shared" si="107"/>
        <v/>
      </c>
      <c r="BF267" s="328" t="str">
        <f t="shared" si="108"/>
        <v/>
      </c>
      <c r="BI267" s="482" t="str">
        <f t="shared" si="110"/>
        <v/>
      </c>
      <c r="BJ267" s="482" t="str">
        <f t="shared" si="109"/>
        <v/>
      </c>
    </row>
    <row r="268" spans="1:62" hidden="1">
      <c r="A268" s="106" t="e">
        <f>MATRIX!A268</f>
        <v>#N/A</v>
      </c>
      <c r="B268" s="316" t="e">
        <f>IF(MATRIX!B268&lt;&gt;0,MATRIX!B268,"-")</f>
        <v>#N/A</v>
      </c>
      <c r="D268" s="142"/>
      <c r="E268" s="314" t="str">
        <f t="shared" si="95"/>
        <v/>
      </c>
      <c r="F268" s="379"/>
      <c r="G268" s="380" t="e">
        <f>'Hi-Z'!M268</f>
        <v>#N/A</v>
      </c>
      <c r="H268" s="478"/>
      <c r="I268" s="385"/>
      <c r="J268" s="479"/>
      <c r="K268" s="2"/>
      <c r="L268" s="385"/>
      <c r="M268" s="2"/>
      <c r="N268" s="385"/>
      <c r="O268" s="2"/>
      <c r="P268" s="466" t="str">
        <f t="shared" si="96"/>
        <v/>
      </c>
      <c r="Q268" s="384"/>
      <c r="R268" s="466" t="str">
        <f>IF(ISNUMBER(N268), N268, IF(ISNUMBER(G268), 'Hi-Z-INPUT'!$K$19, ""))</f>
        <v/>
      </c>
      <c r="S268" s="310"/>
      <c r="U268" s="70" t="str">
        <f>IF(AND(ISNUMBER($P268),$P268&lt;&gt;0),EXTRA!CA268,'Hi-Z'!O268)</f>
        <v>-</v>
      </c>
      <c r="W268" s="327" t="str">
        <f>IF(AND(ISNUMBER($P268),$P268&lt;&gt;0),EXTRA!CC268,'Hi-Z'!Q268)</f>
        <v>-</v>
      </c>
      <c r="X268" s="328" t="str">
        <f t="shared" si="97"/>
        <v/>
      </c>
      <c r="Z268" s="66" t="str">
        <f>IF(AND(ISNUMBER($P268),$P268&lt;&gt;0),EXTRA!CH268,'Hi-Z'!T268)</f>
        <v/>
      </c>
      <c r="AA268" s="65" t="str">
        <f t="shared" si="98"/>
        <v/>
      </c>
      <c r="AB268" s="329" t="str">
        <f>IF(AND(ISNUMBER($P268),$P268&lt;&gt;0),EXTRA!CJ268,'Hi-Z'!V268)</f>
        <v/>
      </c>
      <c r="AC268" s="124" t="str">
        <f t="shared" si="99"/>
        <v/>
      </c>
      <c r="AE268" s="104" t="str">
        <f>IF(AND(ISNUMBER($P268),$P268&lt;&gt;0),EXTRA!CL268,'Hi-Z'!X268)</f>
        <v/>
      </c>
      <c r="AF268" s="44" t="str">
        <f t="shared" si="100"/>
        <v/>
      </c>
      <c r="AH268" s="85" t="str">
        <f>IF(AND(ISNUMBER($P268),$P268&lt;&gt;0),IF(MV&lt;200,EXTRA!CN268,EXTRA!CR268),IF(MV&lt;200,'Hi-Z'!Z268,'Hi-Z'!AD268))</f>
        <v/>
      </c>
      <c r="AI268" s="84" t="str">
        <f t="shared" si="101"/>
        <v/>
      </c>
      <c r="AJ268" s="322" t="str">
        <f>IF(AND(ISNUMBER($P268),$P268&lt;&gt;0),IF(MV&lt;200,EXTRA!CP268,EXTRA!CT268),IF(MV&lt;200,'Hi-Z'!AB268,'Hi-Z'!AF268))</f>
        <v/>
      </c>
      <c r="AK268" s="106" t="str">
        <f t="shared" si="102"/>
        <v/>
      </c>
      <c r="AM268" s="313" t="str">
        <f>IF(AND(ISNUMBER($P268),$P268&lt;&gt;0),EXTRA!DR268,'Hi-Z'!AZ268)</f>
        <v/>
      </c>
      <c r="AN268" s="290" t="str">
        <f t="shared" si="103"/>
        <v/>
      </c>
      <c r="AO268" s="315" t="str">
        <f>IF(AND(ISNUMBER($P268),$P268&lt;&gt;0),EXTRA!DT268,'Hi-Z'!BB268)</f>
        <v/>
      </c>
      <c r="AP268" s="292" t="str">
        <f t="shared" si="104"/>
        <v/>
      </c>
      <c r="AR268" s="330" t="str">
        <f>IF(AND(ISNUMBER($P268),$P268&lt;&gt;0),EXTRA!CZ268,'Hi-Z'!AH268)</f>
        <v/>
      </c>
      <c r="AT268" s="335" t="str">
        <f>IF(AND(ISNUMBER(AV268),AV268&lt;&gt;0),"",IF(AND(ISNUMBER($P268),$P268&lt;&gt;0),'Hi-Z-INPUT'!$K$7*'Hi-Z-INPUT'!$K$11,'Hi-Z'!AJ268))</f>
        <v/>
      </c>
      <c r="AU268" s="172"/>
      <c r="AV268" s="163"/>
      <c r="AW268" s="343"/>
      <c r="AY268" s="333" t="str">
        <f>IF(AND(ISNUMBER($P268),$P268&lt;&gt;0),EXTRA!DX268,'Hi-Z'!BF268)</f>
        <v/>
      </c>
      <c r="AZ268" s="334" t="str">
        <f t="shared" si="105"/>
        <v/>
      </c>
      <c r="BB268" s="332" t="str">
        <f>IF(AND(ISNUMBER($P268),$P268&lt;&gt;0),EXTRA!DO268,'Hi-Z'!AW268)</f>
        <v/>
      </c>
      <c r="BC268" s="347" t="str">
        <f t="shared" si="106"/>
        <v/>
      </c>
      <c r="BE268" s="348" t="str">
        <f t="shared" si="107"/>
        <v/>
      </c>
      <c r="BF268" s="328" t="str">
        <f t="shared" si="108"/>
        <v/>
      </c>
      <c r="BI268" s="482" t="str">
        <f t="shared" si="110"/>
        <v/>
      </c>
      <c r="BJ268" s="482" t="str">
        <f t="shared" si="109"/>
        <v/>
      </c>
    </row>
    <row r="269" spans="1:62" hidden="1">
      <c r="A269" s="106" t="e">
        <f>MATRIX!A269</f>
        <v>#N/A</v>
      </c>
      <c r="B269" s="316" t="e">
        <f>IF(MATRIX!B269&lt;&gt;0,MATRIX!B269,"-")</f>
        <v>#N/A</v>
      </c>
      <c r="D269" s="142"/>
      <c r="E269" s="314" t="str">
        <f t="shared" si="95"/>
        <v/>
      </c>
      <c r="F269" s="379"/>
      <c r="G269" s="380" t="e">
        <f>'Hi-Z'!M269</f>
        <v>#N/A</v>
      </c>
      <c r="H269" s="478"/>
      <c r="I269" s="385"/>
      <c r="J269" s="479"/>
      <c r="K269" s="2"/>
      <c r="L269" s="385"/>
      <c r="M269" s="2"/>
      <c r="N269" s="385"/>
      <c r="O269" s="2"/>
      <c r="P269" s="466" t="str">
        <f t="shared" si="96"/>
        <v/>
      </c>
      <c r="Q269" s="384"/>
      <c r="R269" s="466" t="str">
        <f>IF(ISNUMBER(N269), N269, IF(ISNUMBER(G269), 'Hi-Z-INPUT'!$K$19, ""))</f>
        <v/>
      </c>
      <c r="S269" s="310"/>
      <c r="U269" s="70" t="str">
        <f>IF(AND(ISNUMBER($P269),$P269&lt;&gt;0),EXTRA!CA269,'Hi-Z'!O269)</f>
        <v>-</v>
      </c>
      <c r="W269" s="327" t="str">
        <f>IF(AND(ISNUMBER($P269),$P269&lt;&gt;0),EXTRA!CC269,'Hi-Z'!Q269)</f>
        <v>-</v>
      </c>
      <c r="X269" s="328" t="str">
        <f t="shared" si="97"/>
        <v/>
      </c>
      <c r="Z269" s="66" t="str">
        <f>IF(AND(ISNUMBER($P269),$P269&lt;&gt;0),EXTRA!CH269,'Hi-Z'!T269)</f>
        <v/>
      </c>
      <c r="AA269" s="65" t="str">
        <f t="shared" si="98"/>
        <v/>
      </c>
      <c r="AB269" s="329" t="str">
        <f>IF(AND(ISNUMBER($P269),$P269&lt;&gt;0),EXTRA!CJ269,'Hi-Z'!V269)</f>
        <v/>
      </c>
      <c r="AC269" s="124" t="str">
        <f t="shared" si="99"/>
        <v/>
      </c>
      <c r="AE269" s="104" t="str">
        <f>IF(AND(ISNUMBER($P269),$P269&lt;&gt;0),EXTRA!CL269,'Hi-Z'!X269)</f>
        <v/>
      </c>
      <c r="AF269" s="44" t="str">
        <f t="shared" si="100"/>
        <v/>
      </c>
      <c r="AH269" s="85" t="str">
        <f>IF(AND(ISNUMBER($P269),$P269&lt;&gt;0),IF(MV&lt;200,EXTRA!CN269,EXTRA!CR269),IF(MV&lt;200,'Hi-Z'!Z269,'Hi-Z'!AD269))</f>
        <v/>
      </c>
      <c r="AI269" s="84" t="str">
        <f t="shared" si="101"/>
        <v/>
      </c>
      <c r="AJ269" s="322" t="str">
        <f>IF(AND(ISNUMBER($P269),$P269&lt;&gt;0),IF(MV&lt;200,EXTRA!CP269,EXTRA!CT269),IF(MV&lt;200,'Hi-Z'!AB269,'Hi-Z'!AF269))</f>
        <v/>
      </c>
      <c r="AK269" s="106" t="str">
        <f t="shared" si="102"/>
        <v/>
      </c>
      <c r="AM269" s="313" t="str">
        <f>IF(AND(ISNUMBER($P269),$P269&lt;&gt;0),EXTRA!DR269,'Hi-Z'!AZ269)</f>
        <v/>
      </c>
      <c r="AN269" s="290" t="str">
        <f t="shared" si="103"/>
        <v/>
      </c>
      <c r="AO269" s="315" t="str">
        <f>IF(AND(ISNUMBER($P269),$P269&lt;&gt;0),EXTRA!DT269,'Hi-Z'!BB269)</f>
        <v/>
      </c>
      <c r="AP269" s="292" t="str">
        <f t="shared" si="104"/>
        <v/>
      </c>
      <c r="AR269" s="330" t="str">
        <f>IF(AND(ISNUMBER($P269),$P269&lt;&gt;0),EXTRA!CZ269,'Hi-Z'!AH269)</f>
        <v/>
      </c>
      <c r="AT269" s="335" t="str">
        <f>IF(AND(ISNUMBER(AV269),AV269&lt;&gt;0),"",IF(AND(ISNUMBER($P269),$P269&lt;&gt;0),'Hi-Z-INPUT'!$K$7*'Hi-Z-INPUT'!$K$11,'Hi-Z'!AJ269))</f>
        <v/>
      </c>
      <c r="AU269" s="172"/>
      <c r="AV269" s="163"/>
      <c r="AW269" s="343"/>
      <c r="AY269" s="333" t="str">
        <f>IF(AND(ISNUMBER($P269),$P269&lt;&gt;0),EXTRA!DX269,'Hi-Z'!BF269)</f>
        <v/>
      </c>
      <c r="AZ269" s="334" t="str">
        <f t="shared" si="105"/>
        <v/>
      </c>
      <c r="BB269" s="332" t="str">
        <f>IF(AND(ISNUMBER($P269),$P269&lt;&gt;0),EXTRA!DO269,'Hi-Z'!AW269)</f>
        <v/>
      </c>
      <c r="BC269" s="347" t="str">
        <f t="shared" si="106"/>
        <v/>
      </c>
      <c r="BE269" s="348" t="str">
        <f t="shared" si="107"/>
        <v/>
      </c>
      <c r="BF269" s="328" t="str">
        <f t="shared" si="108"/>
        <v/>
      </c>
      <c r="BI269" s="482" t="str">
        <f t="shared" si="110"/>
        <v/>
      </c>
      <c r="BJ269" s="482" t="str">
        <f t="shared" si="109"/>
        <v/>
      </c>
    </row>
    <row r="270" spans="1:62" hidden="1">
      <c r="A270" s="106" t="e">
        <f>MATRIX!A270</f>
        <v>#N/A</v>
      </c>
      <c r="B270" s="316" t="e">
        <f>IF(MATRIX!B270&lt;&gt;0,MATRIX!B270,"-")</f>
        <v>#N/A</v>
      </c>
      <c r="D270" s="142"/>
      <c r="E270" s="314" t="str">
        <f t="shared" si="95"/>
        <v/>
      </c>
      <c r="F270" s="379"/>
      <c r="G270" s="380" t="e">
        <f>'Hi-Z'!M270</f>
        <v>#N/A</v>
      </c>
      <c r="H270" s="478"/>
      <c r="I270" s="385"/>
      <c r="J270" s="479"/>
      <c r="K270" s="2"/>
      <c r="L270" s="385"/>
      <c r="M270" s="2"/>
      <c r="N270" s="385"/>
      <c r="O270" s="2"/>
      <c r="P270" s="466" t="str">
        <f t="shared" si="96"/>
        <v/>
      </c>
      <c r="Q270" s="384"/>
      <c r="R270" s="466" t="str">
        <f>IF(ISNUMBER(N270), N270, IF(ISNUMBER(G270), 'Hi-Z-INPUT'!$K$19, ""))</f>
        <v/>
      </c>
      <c r="S270" s="310"/>
      <c r="U270" s="70" t="str">
        <f>IF(AND(ISNUMBER($P270),$P270&lt;&gt;0),EXTRA!CA270,'Hi-Z'!O270)</f>
        <v>-</v>
      </c>
      <c r="W270" s="327" t="str">
        <f>IF(AND(ISNUMBER($P270),$P270&lt;&gt;0),EXTRA!CC270,'Hi-Z'!Q270)</f>
        <v>-</v>
      </c>
      <c r="X270" s="328" t="str">
        <f t="shared" si="97"/>
        <v/>
      </c>
      <c r="Z270" s="66" t="str">
        <f>IF(AND(ISNUMBER($P270),$P270&lt;&gt;0),EXTRA!CH270,'Hi-Z'!T270)</f>
        <v/>
      </c>
      <c r="AA270" s="65" t="str">
        <f t="shared" si="98"/>
        <v/>
      </c>
      <c r="AB270" s="329" t="str">
        <f>IF(AND(ISNUMBER($P270),$P270&lt;&gt;0),EXTRA!CJ270,'Hi-Z'!V270)</f>
        <v/>
      </c>
      <c r="AC270" s="124" t="str">
        <f t="shared" si="99"/>
        <v/>
      </c>
      <c r="AE270" s="104" t="str">
        <f>IF(AND(ISNUMBER($P270),$P270&lt;&gt;0),EXTRA!CL270,'Hi-Z'!X270)</f>
        <v/>
      </c>
      <c r="AF270" s="44" t="str">
        <f t="shared" si="100"/>
        <v/>
      </c>
      <c r="AH270" s="85" t="str">
        <f>IF(AND(ISNUMBER($P270),$P270&lt;&gt;0),IF(MV&lt;200,EXTRA!CN270,EXTRA!CR270),IF(MV&lt;200,'Hi-Z'!Z270,'Hi-Z'!AD270))</f>
        <v/>
      </c>
      <c r="AI270" s="84" t="str">
        <f t="shared" si="101"/>
        <v/>
      </c>
      <c r="AJ270" s="322" t="str">
        <f>IF(AND(ISNUMBER($P270),$P270&lt;&gt;0),IF(MV&lt;200,EXTRA!CP270,EXTRA!CT270),IF(MV&lt;200,'Hi-Z'!AB270,'Hi-Z'!AF270))</f>
        <v/>
      </c>
      <c r="AK270" s="106" t="str">
        <f t="shared" si="102"/>
        <v/>
      </c>
      <c r="AM270" s="313" t="str">
        <f>IF(AND(ISNUMBER($P270),$P270&lt;&gt;0),EXTRA!DR270,'Hi-Z'!AZ270)</f>
        <v/>
      </c>
      <c r="AN270" s="290" t="str">
        <f t="shared" si="103"/>
        <v/>
      </c>
      <c r="AO270" s="315" t="str">
        <f>IF(AND(ISNUMBER($P270),$P270&lt;&gt;0),EXTRA!DT270,'Hi-Z'!BB270)</f>
        <v/>
      </c>
      <c r="AP270" s="292" t="str">
        <f t="shared" si="104"/>
        <v/>
      </c>
      <c r="AR270" s="330" t="str">
        <f>IF(AND(ISNUMBER($P270),$P270&lt;&gt;0),EXTRA!CZ270,'Hi-Z'!AH270)</f>
        <v/>
      </c>
      <c r="AT270" s="335" t="str">
        <f>IF(AND(ISNUMBER(AV270),AV270&lt;&gt;0),"",IF(AND(ISNUMBER($P270),$P270&lt;&gt;0),'Hi-Z-INPUT'!$K$7*'Hi-Z-INPUT'!$K$11,'Hi-Z'!AJ270))</f>
        <v/>
      </c>
      <c r="AU270" s="172"/>
      <c r="AV270" s="163"/>
      <c r="AW270" s="343"/>
      <c r="AY270" s="333" t="str">
        <f>IF(AND(ISNUMBER($P270),$P270&lt;&gt;0),EXTRA!DX270,'Hi-Z'!BF270)</f>
        <v/>
      </c>
      <c r="AZ270" s="334" t="str">
        <f t="shared" si="105"/>
        <v/>
      </c>
      <c r="BB270" s="332" t="str">
        <f>IF(AND(ISNUMBER($P270),$P270&lt;&gt;0),EXTRA!DO270,'Hi-Z'!AW270)</f>
        <v/>
      </c>
      <c r="BC270" s="347" t="str">
        <f t="shared" si="106"/>
        <v/>
      </c>
      <c r="BE270" s="348" t="str">
        <f t="shared" si="107"/>
        <v/>
      </c>
      <c r="BF270" s="328" t="str">
        <f t="shared" si="108"/>
        <v/>
      </c>
      <c r="BI270" s="482" t="str">
        <f t="shared" si="110"/>
        <v/>
      </c>
      <c r="BJ270" s="482" t="str">
        <f t="shared" si="109"/>
        <v/>
      </c>
    </row>
    <row r="271" spans="1:62" hidden="1">
      <c r="A271" s="106" t="e">
        <f>MATRIX!A271</f>
        <v>#N/A</v>
      </c>
      <c r="B271" s="316" t="e">
        <f>IF(MATRIX!B271&lt;&gt;0,MATRIX!B271,"-")</f>
        <v>#N/A</v>
      </c>
      <c r="D271" s="142"/>
      <c r="E271" s="314" t="str">
        <f t="shared" si="95"/>
        <v/>
      </c>
      <c r="F271" s="379"/>
      <c r="G271" s="380" t="e">
        <f>'Hi-Z'!M271</f>
        <v>#N/A</v>
      </c>
      <c r="H271" s="478"/>
      <c r="I271" s="385"/>
      <c r="J271" s="479"/>
      <c r="K271" s="2"/>
      <c r="L271" s="385"/>
      <c r="M271" s="2"/>
      <c r="N271" s="385"/>
      <c r="O271" s="2"/>
      <c r="P271" s="466" t="str">
        <f t="shared" si="96"/>
        <v/>
      </c>
      <c r="Q271" s="384"/>
      <c r="R271" s="466" t="str">
        <f>IF(ISNUMBER(N271), N271, IF(ISNUMBER(G271), 'Hi-Z-INPUT'!$K$19, ""))</f>
        <v/>
      </c>
      <c r="S271" s="310"/>
      <c r="U271" s="70" t="str">
        <f>IF(AND(ISNUMBER($P271),$P271&lt;&gt;0),EXTRA!CA271,'Hi-Z'!O271)</f>
        <v>-</v>
      </c>
      <c r="W271" s="327" t="str">
        <f>IF(AND(ISNUMBER($P271),$P271&lt;&gt;0),EXTRA!CC271,'Hi-Z'!Q271)</f>
        <v>-</v>
      </c>
      <c r="X271" s="328" t="str">
        <f t="shared" si="97"/>
        <v/>
      </c>
      <c r="Z271" s="66" t="str">
        <f>IF(AND(ISNUMBER($P271),$P271&lt;&gt;0),EXTRA!CH271,'Hi-Z'!T271)</f>
        <v/>
      </c>
      <c r="AA271" s="65" t="str">
        <f t="shared" si="98"/>
        <v/>
      </c>
      <c r="AB271" s="329" t="str">
        <f>IF(AND(ISNUMBER($P271),$P271&lt;&gt;0),EXTRA!CJ271,'Hi-Z'!V271)</f>
        <v/>
      </c>
      <c r="AC271" s="124" t="str">
        <f t="shared" si="99"/>
        <v/>
      </c>
      <c r="AE271" s="104" t="str">
        <f>IF(AND(ISNUMBER($P271),$P271&lt;&gt;0),EXTRA!CL271,'Hi-Z'!X271)</f>
        <v/>
      </c>
      <c r="AF271" s="44" t="str">
        <f t="shared" si="100"/>
        <v/>
      </c>
      <c r="AH271" s="85" t="str">
        <f>IF(AND(ISNUMBER($P271),$P271&lt;&gt;0),IF(MV&lt;200,EXTRA!CN271,EXTRA!CR271),IF(MV&lt;200,'Hi-Z'!Z271,'Hi-Z'!AD271))</f>
        <v/>
      </c>
      <c r="AI271" s="84" t="str">
        <f t="shared" si="101"/>
        <v/>
      </c>
      <c r="AJ271" s="322" t="str">
        <f>IF(AND(ISNUMBER($P271),$P271&lt;&gt;0),IF(MV&lt;200,EXTRA!CP271,EXTRA!CT271),IF(MV&lt;200,'Hi-Z'!AB271,'Hi-Z'!AF271))</f>
        <v/>
      </c>
      <c r="AK271" s="106" t="str">
        <f t="shared" si="102"/>
        <v/>
      </c>
      <c r="AM271" s="313" t="str">
        <f>IF(AND(ISNUMBER($P271),$P271&lt;&gt;0),EXTRA!DR271,'Hi-Z'!AZ271)</f>
        <v/>
      </c>
      <c r="AN271" s="290" t="str">
        <f t="shared" si="103"/>
        <v/>
      </c>
      <c r="AO271" s="315" t="str">
        <f>IF(AND(ISNUMBER($P271),$P271&lt;&gt;0),EXTRA!DT271,'Hi-Z'!BB271)</f>
        <v/>
      </c>
      <c r="AP271" s="292" t="str">
        <f t="shared" si="104"/>
        <v/>
      </c>
      <c r="AR271" s="330" t="str">
        <f>IF(AND(ISNUMBER($P271),$P271&lt;&gt;0),EXTRA!CZ271,'Hi-Z'!AH271)</f>
        <v/>
      </c>
      <c r="AT271" s="335" t="str">
        <f>IF(AND(ISNUMBER(AV271),AV271&lt;&gt;0),"",IF(AND(ISNUMBER($P271),$P271&lt;&gt;0),'Hi-Z-INPUT'!$K$7*'Hi-Z-INPUT'!$K$11,'Hi-Z'!AJ271))</f>
        <v/>
      </c>
      <c r="AU271" s="172"/>
      <c r="AV271" s="163"/>
      <c r="AW271" s="343"/>
      <c r="AY271" s="333" t="str">
        <f>IF(AND(ISNUMBER($P271),$P271&lt;&gt;0),EXTRA!DX271,'Hi-Z'!BF271)</f>
        <v/>
      </c>
      <c r="AZ271" s="334" t="str">
        <f t="shared" si="105"/>
        <v/>
      </c>
      <c r="BB271" s="332" t="str">
        <f>IF(AND(ISNUMBER($P271),$P271&lt;&gt;0),EXTRA!DO271,'Hi-Z'!AW271)</f>
        <v/>
      </c>
      <c r="BC271" s="347" t="str">
        <f t="shared" si="106"/>
        <v/>
      </c>
      <c r="BE271" s="348" t="str">
        <f t="shared" si="107"/>
        <v/>
      </c>
      <c r="BF271" s="328" t="str">
        <f t="shared" si="108"/>
        <v/>
      </c>
      <c r="BI271" s="482" t="str">
        <f t="shared" si="110"/>
        <v/>
      </c>
      <c r="BJ271" s="482" t="str">
        <f t="shared" si="109"/>
        <v/>
      </c>
    </row>
    <row r="272" spans="1:62" hidden="1">
      <c r="A272" s="106" t="e">
        <f>MATRIX!A272</f>
        <v>#N/A</v>
      </c>
      <c r="B272" s="316" t="e">
        <f>IF(MATRIX!B272&lt;&gt;0,MATRIX!B272,"-")</f>
        <v>#N/A</v>
      </c>
      <c r="D272" s="142"/>
      <c r="E272" s="314" t="str">
        <f t="shared" si="95"/>
        <v/>
      </c>
      <c r="F272" s="379"/>
      <c r="G272" s="380" t="e">
        <f>'Hi-Z'!M272</f>
        <v>#N/A</v>
      </c>
      <c r="H272" s="478"/>
      <c r="I272" s="385"/>
      <c r="J272" s="479"/>
      <c r="K272" s="2"/>
      <c r="L272" s="385"/>
      <c r="M272" s="2"/>
      <c r="N272" s="385"/>
      <c r="O272" s="2"/>
      <c r="P272" s="466" t="str">
        <f t="shared" si="96"/>
        <v/>
      </c>
      <c r="Q272" s="384"/>
      <c r="R272" s="466" t="str">
        <f>IF(ISNUMBER(N272), N272, IF(ISNUMBER(G272), 'Hi-Z-INPUT'!$K$19, ""))</f>
        <v/>
      </c>
      <c r="S272" s="310"/>
      <c r="U272" s="70" t="str">
        <f>IF(AND(ISNUMBER($P272),$P272&lt;&gt;0),EXTRA!CA272,'Hi-Z'!O272)</f>
        <v>-</v>
      </c>
      <c r="W272" s="327" t="str">
        <f>IF(AND(ISNUMBER($P272),$P272&lt;&gt;0),EXTRA!CC272,'Hi-Z'!Q272)</f>
        <v>-</v>
      </c>
      <c r="X272" s="328" t="str">
        <f t="shared" si="97"/>
        <v/>
      </c>
      <c r="Z272" s="66" t="str">
        <f>IF(AND(ISNUMBER($P272),$P272&lt;&gt;0),EXTRA!CH272,'Hi-Z'!T272)</f>
        <v/>
      </c>
      <c r="AA272" s="65" t="str">
        <f t="shared" si="98"/>
        <v/>
      </c>
      <c r="AB272" s="329" t="str">
        <f>IF(AND(ISNUMBER($P272),$P272&lt;&gt;0),EXTRA!CJ272,'Hi-Z'!V272)</f>
        <v/>
      </c>
      <c r="AC272" s="124" t="str">
        <f t="shared" si="99"/>
        <v/>
      </c>
      <c r="AE272" s="104" t="str">
        <f>IF(AND(ISNUMBER($P272),$P272&lt;&gt;0),EXTRA!CL272,'Hi-Z'!X272)</f>
        <v/>
      </c>
      <c r="AF272" s="44" t="str">
        <f t="shared" si="100"/>
        <v/>
      </c>
      <c r="AH272" s="85" t="str">
        <f>IF(AND(ISNUMBER($P272),$P272&lt;&gt;0),IF(MV&lt;200,EXTRA!CN272,EXTRA!CR272),IF(MV&lt;200,'Hi-Z'!Z272,'Hi-Z'!AD272))</f>
        <v/>
      </c>
      <c r="AI272" s="84" t="str">
        <f t="shared" si="101"/>
        <v/>
      </c>
      <c r="AJ272" s="322" t="str">
        <f>IF(AND(ISNUMBER($P272),$P272&lt;&gt;0),IF(MV&lt;200,EXTRA!CP272,EXTRA!CT272),IF(MV&lt;200,'Hi-Z'!AB272,'Hi-Z'!AF272))</f>
        <v/>
      </c>
      <c r="AK272" s="106" t="str">
        <f t="shared" si="102"/>
        <v/>
      </c>
      <c r="AM272" s="313" t="str">
        <f>IF(AND(ISNUMBER($P272),$P272&lt;&gt;0),EXTRA!DR272,'Hi-Z'!AZ272)</f>
        <v/>
      </c>
      <c r="AN272" s="290" t="str">
        <f t="shared" si="103"/>
        <v/>
      </c>
      <c r="AO272" s="315" t="str">
        <f>IF(AND(ISNUMBER($P272),$P272&lt;&gt;0),EXTRA!DT272,'Hi-Z'!BB272)</f>
        <v/>
      </c>
      <c r="AP272" s="292" t="str">
        <f t="shared" si="104"/>
        <v/>
      </c>
      <c r="AR272" s="330" t="str">
        <f>IF(AND(ISNUMBER($P272),$P272&lt;&gt;0),EXTRA!CZ272,'Hi-Z'!AH272)</f>
        <v/>
      </c>
      <c r="AT272" s="335" t="str">
        <f>IF(AND(ISNUMBER(AV272),AV272&lt;&gt;0),"",IF(AND(ISNUMBER($P272),$P272&lt;&gt;0),'Hi-Z-INPUT'!$K$7*'Hi-Z-INPUT'!$K$11,'Hi-Z'!AJ272))</f>
        <v/>
      </c>
      <c r="AU272" s="172"/>
      <c r="AV272" s="163"/>
      <c r="AW272" s="343"/>
      <c r="AY272" s="333" t="str">
        <f>IF(AND(ISNUMBER($P272),$P272&lt;&gt;0),EXTRA!DX272,'Hi-Z'!BF272)</f>
        <v/>
      </c>
      <c r="AZ272" s="334" t="str">
        <f t="shared" si="105"/>
        <v/>
      </c>
      <c r="BB272" s="332" t="str">
        <f>IF(AND(ISNUMBER($P272),$P272&lt;&gt;0),EXTRA!DO272,'Hi-Z'!AW272)</f>
        <v/>
      </c>
      <c r="BC272" s="347" t="str">
        <f t="shared" si="106"/>
        <v/>
      </c>
      <c r="BE272" s="348" t="str">
        <f t="shared" si="107"/>
        <v/>
      </c>
      <c r="BF272" s="328" t="str">
        <f t="shared" si="108"/>
        <v/>
      </c>
      <c r="BI272" s="482" t="str">
        <f t="shared" si="110"/>
        <v/>
      </c>
      <c r="BJ272" s="482" t="str">
        <f t="shared" si="109"/>
        <v/>
      </c>
    </row>
    <row r="273" spans="1:62" hidden="1">
      <c r="A273" s="106" t="e">
        <f>MATRIX!A273</f>
        <v>#N/A</v>
      </c>
      <c r="B273" s="316" t="e">
        <f>IF(MATRIX!B273&lt;&gt;0,MATRIX!B273,"-")</f>
        <v>#N/A</v>
      </c>
      <c r="D273" s="142"/>
      <c r="E273" s="314" t="str">
        <f t="shared" si="95"/>
        <v/>
      </c>
      <c r="F273" s="379"/>
      <c r="G273" s="380" t="e">
        <f>'Hi-Z'!M273</f>
        <v>#N/A</v>
      </c>
      <c r="H273" s="478"/>
      <c r="I273" s="385"/>
      <c r="J273" s="479"/>
      <c r="K273" s="2"/>
      <c r="L273" s="385"/>
      <c r="M273" s="2"/>
      <c r="N273" s="385"/>
      <c r="O273" s="2"/>
      <c r="P273" s="466" t="str">
        <f t="shared" si="96"/>
        <v/>
      </c>
      <c r="Q273" s="384"/>
      <c r="R273" s="466" t="str">
        <f>IF(ISNUMBER(N273), N273, IF(ISNUMBER(G273), 'Hi-Z-INPUT'!$K$19, ""))</f>
        <v/>
      </c>
      <c r="S273" s="310"/>
      <c r="U273" s="70" t="str">
        <f>IF(AND(ISNUMBER($P273),$P273&lt;&gt;0),EXTRA!CA273,'Hi-Z'!O273)</f>
        <v>-</v>
      </c>
      <c r="W273" s="327" t="str">
        <f>IF(AND(ISNUMBER($P273),$P273&lt;&gt;0),EXTRA!CC273,'Hi-Z'!Q273)</f>
        <v>-</v>
      </c>
      <c r="X273" s="328" t="str">
        <f t="shared" si="97"/>
        <v/>
      </c>
      <c r="Z273" s="66" t="str">
        <f>IF(AND(ISNUMBER($P273),$P273&lt;&gt;0),EXTRA!CH273,'Hi-Z'!T273)</f>
        <v/>
      </c>
      <c r="AA273" s="65" t="str">
        <f t="shared" si="98"/>
        <v/>
      </c>
      <c r="AB273" s="329" t="str">
        <f>IF(AND(ISNUMBER($P273),$P273&lt;&gt;0),EXTRA!CJ273,'Hi-Z'!V273)</f>
        <v/>
      </c>
      <c r="AC273" s="124" t="str">
        <f t="shared" si="99"/>
        <v/>
      </c>
      <c r="AE273" s="104" t="str">
        <f>IF(AND(ISNUMBER($P273),$P273&lt;&gt;0),EXTRA!CL273,'Hi-Z'!X273)</f>
        <v/>
      </c>
      <c r="AF273" s="44" t="str">
        <f t="shared" si="100"/>
        <v/>
      </c>
      <c r="AH273" s="85" t="str">
        <f>IF(AND(ISNUMBER($P273),$P273&lt;&gt;0),IF(MV&lt;200,EXTRA!CN273,EXTRA!CR273),IF(MV&lt;200,'Hi-Z'!Z273,'Hi-Z'!AD273))</f>
        <v/>
      </c>
      <c r="AI273" s="84" t="str">
        <f t="shared" si="101"/>
        <v/>
      </c>
      <c r="AJ273" s="322" t="str">
        <f>IF(AND(ISNUMBER($P273),$P273&lt;&gt;0),IF(MV&lt;200,EXTRA!CP273,EXTRA!CT273),IF(MV&lt;200,'Hi-Z'!AB273,'Hi-Z'!AF273))</f>
        <v/>
      </c>
      <c r="AK273" s="106" t="str">
        <f t="shared" si="102"/>
        <v/>
      </c>
      <c r="AM273" s="313" t="str">
        <f>IF(AND(ISNUMBER($P273),$P273&lt;&gt;0),EXTRA!DR273,'Hi-Z'!AZ273)</f>
        <v/>
      </c>
      <c r="AN273" s="290" t="str">
        <f t="shared" si="103"/>
        <v/>
      </c>
      <c r="AO273" s="315" t="str">
        <f>IF(AND(ISNUMBER($P273),$P273&lt;&gt;0),EXTRA!DT273,'Hi-Z'!BB273)</f>
        <v/>
      </c>
      <c r="AP273" s="292" t="str">
        <f t="shared" si="104"/>
        <v/>
      </c>
      <c r="AR273" s="330" t="str">
        <f>IF(AND(ISNUMBER($P273),$P273&lt;&gt;0),EXTRA!CZ273,'Hi-Z'!AH273)</f>
        <v/>
      </c>
      <c r="AT273" s="335" t="str">
        <f>IF(AND(ISNUMBER(AV273),AV273&lt;&gt;0),"",IF(AND(ISNUMBER($P273),$P273&lt;&gt;0),'Hi-Z-INPUT'!$K$7*'Hi-Z-INPUT'!$K$11,'Hi-Z'!AJ273))</f>
        <v/>
      </c>
      <c r="AU273" s="172"/>
      <c r="AV273" s="163"/>
      <c r="AW273" s="343"/>
      <c r="AY273" s="333" t="str">
        <f>IF(AND(ISNUMBER($P273),$P273&lt;&gt;0),EXTRA!DX273,'Hi-Z'!BF273)</f>
        <v/>
      </c>
      <c r="AZ273" s="334" t="str">
        <f t="shared" si="105"/>
        <v/>
      </c>
      <c r="BB273" s="332" t="str">
        <f>IF(AND(ISNUMBER($P273),$P273&lt;&gt;0),EXTRA!DO273,'Hi-Z'!AW273)</f>
        <v/>
      </c>
      <c r="BC273" s="347" t="str">
        <f t="shared" si="106"/>
        <v/>
      </c>
      <c r="BE273" s="348" t="str">
        <f t="shared" si="107"/>
        <v/>
      </c>
      <c r="BF273" s="328" t="str">
        <f t="shared" si="108"/>
        <v/>
      </c>
      <c r="BI273" s="482" t="str">
        <f t="shared" si="110"/>
        <v/>
      </c>
      <c r="BJ273" s="482" t="str">
        <f t="shared" si="109"/>
        <v/>
      </c>
    </row>
    <row r="274" spans="1:62" hidden="1">
      <c r="A274" s="106" t="e">
        <f>MATRIX!A274</f>
        <v>#N/A</v>
      </c>
      <c r="B274" s="316" t="e">
        <f>IF(MATRIX!B274&lt;&gt;0,MATRIX!B274,"-")</f>
        <v>#N/A</v>
      </c>
      <c r="D274" s="142"/>
      <c r="E274" s="314" t="str">
        <f t="shared" si="95"/>
        <v/>
      </c>
      <c r="F274" s="379"/>
      <c r="G274" s="380" t="e">
        <f>'Hi-Z'!M274</f>
        <v>#N/A</v>
      </c>
      <c r="H274" s="478"/>
      <c r="I274" s="385"/>
      <c r="J274" s="479"/>
      <c r="K274" s="2"/>
      <c r="L274" s="385"/>
      <c r="M274" s="2"/>
      <c r="N274" s="385"/>
      <c r="O274" s="2"/>
      <c r="P274" s="466" t="str">
        <f t="shared" si="96"/>
        <v/>
      </c>
      <c r="Q274" s="384"/>
      <c r="R274" s="466" t="str">
        <f>IF(ISNUMBER(N274), N274, IF(ISNUMBER(G274), 'Hi-Z-INPUT'!$K$19, ""))</f>
        <v/>
      </c>
      <c r="S274" s="310"/>
      <c r="U274" s="70" t="str">
        <f>IF(AND(ISNUMBER($P274),$P274&lt;&gt;0),EXTRA!CA274,'Hi-Z'!O274)</f>
        <v>-</v>
      </c>
      <c r="W274" s="327" t="str">
        <f>IF(AND(ISNUMBER($P274),$P274&lt;&gt;0),EXTRA!CC274,'Hi-Z'!Q274)</f>
        <v>-</v>
      </c>
      <c r="X274" s="328" t="str">
        <f t="shared" si="97"/>
        <v/>
      </c>
      <c r="Z274" s="66" t="str">
        <f>IF(AND(ISNUMBER($P274),$P274&lt;&gt;0),EXTRA!CH274,'Hi-Z'!T274)</f>
        <v/>
      </c>
      <c r="AA274" s="65" t="str">
        <f t="shared" si="98"/>
        <v/>
      </c>
      <c r="AB274" s="329" t="str">
        <f>IF(AND(ISNUMBER($P274),$P274&lt;&gt;0),EXTRA!CJ274,'Hi-Z'!V274)</f>
        <v/>
      </c>
      <c r="AC274" s="124" t="str">
        <f t="shared" si="99"/>
        <v/>
      </c>
      <c r="AE274" s="104" t="str">
        <f>IF(AND(ISNUMBER($P274),$P274&lt;&gt;0),EXTRA!CL274,'Hi-Z'!X274)</f>
        <v/>
      </c>
      <c r="AF274" s="44" t="str">
        <f t="shared" si="100"/>
        <v/>
      </c>
      <c r="AH274" s="85" t="str">
        <f>IF(AND(ISNUMBER($P274),$P274&lt;&gt;0),IF(MV&lt;200,EXTRA!CN274,EXTRA!CR274),IF(MV&lt;200,'Hi-Z'!Z274,'Hi-Z'!AD274))</f>
        <v/>
      </c>
      <c r="AI274" s="84" t="str">
        <f t="shared" si="101"/>
        <v/>
      </c>
      <c r="AJ274" s="322" t="str">
        <f>IF(AND(ISNUMBER($P274),$P274&lt;&gt;0),IF(MV&lt;200,EXTRA!CP274,EXTRA!CT274),IF(MV&lt;200,'Hi-Z'!AB274,'Hi-Z'!AF274))</f>
        <v/>
      </c>
      <c r="AK274" s="106" t="str">
        <f t="shared" si="102"/>
        <v/>
      </c>
      <c r="AM274" s="313" t="str">
        <f>IF(AND(ISNUMBER($P274),$P274&lt;&gt;0),EXTRA!DR274,'Hi-Z'!AZ274)</f>
        <v/>
      </c>
      <c r="AN274" s="290" t="str">
        <f t="shared" si="103"/>
        <v/>
      </c>
      <c r="AO274" s="315" t="str">
        <f>IF(AND(ISNUMBER($P274),$P274&lt;&gt;0),EXTRA!DT274,'Hi-Z'!BB274)</f>
        <v/>
      </c>
      <c r="AP274" s="292" t="str">
        <f t="shared" si="104"/>
        <v/>
      </c>
      <c r="AR274" s="330" t="str">
        <f>IF(AND(ISNUMBER($P274),$P274&lt;&gt;0),EXTRA!CZ274,'Hi-Z'!AH274)</f>
        <v/>
      </c>
      <c r="AT274" s="335" t="str">
        <f>IF(AND(ISNUMBER(AV274),AV274&lt;&gt;0),"",IF(AND(ISNUMBER($P274),$P274&lt;&gt;0),'Hi-Z-INPUT'!$K$7*'Hi-Z-INPUT'!$K$11,'Hi-Z'!AJ274))</f>
        <v/>
      </c>
      <c r="AU274" s="172"/>
      <c r="AV274" s="163"/>
      <c r="AW274" s="343"/>
      <c r="AY274" s="333" t="str">
        <f>IF(AND(ISNUMBER($P274),$P274&lt;&gt;0),EXTRA!DX274,'Hi-Z'!BF274)</f>
        <v/>
      </c>
      <c r="AZ274" s="334" t="str">
        <f t="shared" si="105"/>
        <v/>
      </c>
      <c r="BB274" s="332" t="str">
        <f>IF(AND(ISNUMBER($P274),$P274&lt;&gt;0),EXTRA!DO274,'Hi-Z'!AW274)</f>
        <v/>
      </c>
      <c r="BC274" s="347" t="str">
        <f t="shared" si="106"/>
        <v/>
      </c>
      <c r="BE274" s="348" t="str">
        <f t="shared" si="107"/>
        <v/>
      </c>
      <c r="BF274" s="328" t="str">
        <f t="shared" si="108"/>
        <v/>
      </c>
      <c r="BI274" s="482" t="str">
        <f t="shared" si="110"/>
        <v/>
      </c>
      <c r="BJ274" s="482" t="str">
        <f t="shared" si="109"/>
        <v/>
      </c>
    </row>
    <row r="275" spans="1:62" hidden="1">
      <c r="A275" s="106" t="e">
        <f>MATRIX!A275</f>
        <v>#N/A</v>
      </c>
      <c r="B275" s="316" t="e">
        <f>IF(MATRIX!B275&lt;&gt;0,MATRIX!B275,"-")</f>
        <v>#N/A</v>
      </c>
      <c r="D275" s="142"/>
      <c r="E275" s="314" t="str">
        <f t="shared" si="95"/>
        <v/>
      </c>
      <c r="F275" s="379"/>
      <c r="G275" s="380" t="e">
        <f>'Hi-Z'!M275</f>
        <v>#N/A</v>
      </c>
      <c r="H275" s="478"/>
      <c r="I275" s="385"/>
      <c r="J275" s="479"/>
      <c r="K275" s="2"/>
      <c r="L275" s="385"/>
      <c r="M275" s="2"/>
      <c r="N275" s="385"/>
      <c r="O275" s="2"/>
      <c r="P275" s="466" t="str">
        <f t="shared" si="96"/>
        <v/>
      </c>
      <c r="Q275" s="384"/>
      <c r="R275" s="466" t="str">
        <f>IF(ISNUMBER(N275), N275, IF(ISNUMBER(G275), 'Hi-Z-INPUT'!$K$19, ""))</f>
        <v/>
      </c>
      <c r="S275" s="310"/>
      <c r="U275" s="70" t="str">
        <f>IF(AND(ISNUMBER($P275),$P275&lt;&gt;0),EXTRA!CA275,'Hi-Z'!O275)</f>
        <v>-</v>
      </c>
      <c r="W275" s="327" t="str">
        <f>IF(AND(ISNUMBER($P275),$P275&lt;&gt;0),EXTRA!CC275,'Hi-Z'!Q275)</f>
        <v>-</v>
      </c>
      <c r="X275" s="328" t="str">
        <f t="shared" si="97"/>
        <v/>
      </c>
      <c r="Z275" s="66" t="str">
        <f>IF(AND(ISNUMBER($P275),$P275&lt;&gt;0),EXTRA!CH275,'Hi-Z'!T275)</f>
        <v/>
      </c>
      <c r="AA275" s="65" t="str">
        <f t="shared" si="98"/>
        <v/>
      </c>
      <c r="AB275" s="329" t="str">
        <f>IF(AND(ISNUMBER($P275),$P275&lt;&gt;0),EXTRA!CJ275,'Hi-Z'!V275)</f>
        <v/>
      </c>
      <c r="AC275" s="124" t="str">
        <f t="shared" si="99"/>
        <v/>
      </c>
      <c r="AE275" s="104" t="str">
        <f>IF(AND(ISNUMBER($P275),$P275&lt;&gt;0),EXTRA!CL275,'Hi-Z'!X275)</f>
        <v/>
      </c>
      <c r="AF275" s="44" t="str">
        <f t="shared" si="100"/>
        <v/>
      </c>
      <c r="AH275" s="85" t="str">
        <f>IF(AND(ISNUMBER($P275),$P275&lt;&gt;0),IF(MV&lt;200,EXTRA!CN275,EXTRA!CR275),IF(MV&lt;200,'Hi-Z'!Z275,'Hi-Z'!AD275))</f>
        <v/>
      </c>
      <c r="AI275" s="84" t="str">
        <f t="shared" si="101"/>
        <v/>
      </c>
      <c r="AJ275" s="322" t="str">
        <f>IF(AND(ISNUMBER($P275),$P275&lt;&gt;0),IF(MV&lt;200,EXTRA!CP275,EXTRA!CT275),IF(MV&lt;200,'Hi-Z'!AB275,'Hi-Z'!AF275))</f>
        <v/>
      </c>
      <c r="AK275" s="106" t="str">
        <f t="shared" si="102"/>
        <v/>
      </c>
      <c r="AM275" s="313" t="str">
        <f>IF(AND(ISNUMBER($P275),$P275&lt;&gt;0),EXTRA!DR275,'Hi-Z'!AZ275)</f>
        <v/>
      </c>
      <c r="AN275" s="290" t="str">
        <f t="shared" si="103"/>
        <v/>
      </c>
      <c r="AO275" s="315" t="str">
        <f>IF(AND(ISNUMBER($P275),$P275&lt;&gt;0),EXTRA!DT275,'Hi-Z'!BB275)</f>
        <v/>
      </c>
      <c r="AP275" s="292" t="str">
        <f t="shared" si="104"/>
        <v/>
      </c>
      <c r="AR275" s="330" t="str">
        <f>IF(AND(ISNUMBER($P275),$P275&lt;&gt;0),EXTRA!CZ275,'Hi-Z'!AH275)</f>
        <v/>
      </c>
      <c r="AT275" s="335" t="str">
        <f>IF(AND(ISNUMBER(AV275),AV275&lt;&gt;0),"",IF(AND(ISNUMBER($P275),$P275&lt;&gt;0),'Hi-Z-INPUT'!$K$7*'Hi-Z-INPUT'!$K$11,'Hi-Z'!AJ275))</f>
        <v/>
      </c>
      <c r="AU275" s="172"/>
      <c r="AV275" s="163"/>
      <c r="AW275" s="343"/>
      <c r="AY275" s="333" t="str">
        <f>IF(AND(ISNUMBER($P275),$P275&lt;&gt;0),EXTRA!DX275,'Hi-Z'!BF275)</f>
        <v/>
      </c>
      <c r="AZ275" s="334" t="str">
        <f t="shared" si="105"/>
        <v/>
      </c>
      <c r="BB275" s="332" t="str">
        <f>IF(AND(ISNUMBER($P275),$P275&lt;&gt;0),EXTRA!DO275,'Hi-Z'!AW275)</f>
        <v/>
      </c>
      <c r="BC275" s="347" t="str">
        <f t="shared" si="106"/>
        <v/>
      </c>
      <c r="BE275" s="348" t="str">
        <f t="shared" si="107"/>
        <v/>
      </c>
      <c r="BF275" s="328" t="str">
        <f t="shared" si="108"/>
        <v/>
      </c>
      <c r="BI275" s="482" t="str">
        <f t="shared" si="110"/>
        <v/>
      </c>
      <c r="BJ275" s="482" t="str">
        <f t="shared" si="109"/>
        <v/>
      </c>
    </row>
    <row r="276" spans="1:62" hidden="1">
      <c r="A276" s="106" t="e">
        <f>MATRIX!A276</f>
        <v>#N/A</v>
      </c>
      <c r="B276" s="316" t="e">
        <f>IF(MATRIX!B276&lt;&gt;0,MATRIX!B276,"-")</f>
        <v>#N/A</v>
      </c>
      <c r="D276" s="142"/>
      <c r="E276" s="314" t="str">
        <f t="shared" si="95"/>
        <v/>
      </c>
      <c r="F276" s="379"/>
      <c r="G276" s="380" t="e">
        <f>'Hi-Z'!M276</f>
        <v>#N/A</v>
      </c>
      <c r="H276" s="478"/>
      <c r="I276" s="385"/>
      <c r="J276" s="479"/>
      <c r="K276" s="2"/>
      <c r="L276" s="385"/>
      <c r="M276" s="2"/>
      <c r="N276" s="385"/>
      <c r="O276" s="2"/>
      <c r="P276" s="466" t="str">
        <f t="shared" si="96"/>
        <v/>
      </c>
      <c r="Q276" s="384"/>
      <c r="R276" s="466" t="str">
        <f>IF(ISNUMBER(N276), N276, IF(ISNUMBER(G276), 'Hi-Z-INPUT'!$K$19, ""))</f>
        <v/>
      </c>
      <c r="S276" s="310"/>
      <c r="U276" s="70" t="str">
        <f>IF(AND(ISNUMBER($P276),$P276&lt;&gt;0),EXTRA!CA276,'Hi-Z'!O276)</f>
        <v>-</v>
      </c>
      <c r="W276" s="327" t="str">
        <f>IF(AND(ISNUMBER($P276),$P276&lt;&gt;0),EXTRA!CC276,'Hi-Z'!Q276)</f>
        <v>-</v>
      </c>
      <c r="X276" s="328" t="str">
        <f t="shared" si="97"/>
        <v/>
      </c>
      <c r="Z276" s="66" t="str">
        <f>IF(AND(ISNUMBER($P276),$P276&lt;&gt;0),EXTRA!CH276,'Hi-Z'!T276)</f>
        <v/>
      </c>
      <c r="AA276" s="65" t="str">
        <f t="shared" si="98"/>
        <v/>
      </c>
      <c r="AB276" s="329" t="str">
        <f>IF(AND(ISNUMBER($P276),$P276&lt;&gt;0),EXTRA!CJ276,'Hi-Z'!V276)</f>
        <v/>
      </c>
      <c r="AC276" s="124" t="str">
        <f t="shared" si="99"/>
        <v/>
      </c>
      <c r="AE276" s="104" t="str">
        <f>IF(AND(ISNUMBER($P276),$P276&lt;&gt;0),EXTRA!CL276,'Hi-Z'!X276)</f>
        <v/>
      </c>
      <c r="AF276" s="44" t="str">
        <f t="shared" si="100"/>
        <v/>
      </c>
      <c r="AH276" s="85" t="str">
        <f>IF(AND(ISNUMBER($P276),$P276&lt;&gt;0),IF(MV&lt;200,EXTRA!CN276,EXTRA!CR276),IF(MV&lt;200,'Hi-Z'!Z276,'Hi-Z'!AD276))</f>
        <v/>
      </c>
      <c r="AI276" s="84" t="str">
        <f t="shared" si="101"/>
        <v/>
      </c>
      <c r="AJ276" s="322" t="str">
        <f>IF(AND(ISNUMBER($P276),$P276&lt;&gt;0),IF(MV&lt;200,EXTRA!CP276,EXTRA!CT276),IF(MV&lt;200,'Hi-Z'!AB276,'Hi-Z'!AF276))</f>
        <v/>
      </c>
      <c r="AK276" s="106" t="str">
        <f t="shared" si="102"/>
        <v/>
      </c>
      <c r="AM276" s="313" t="str">
        <f>IF(AND(ISNUMBER($P276),$P276&lt;&gt;0),EXTRA!DR276,'Hi-Z'!AZ276)</f>
        <v/>
      </c>
      <c r="AN276" s="290" t="str">
        <f t="shared" si="103"/>
        <v/>
      </c>
      <c r="AO276" s="315" t="str">
        <f>IF(AND(ISNUMBER($P276),$P276&lt;&gt;0),EXTRA!DT276,'Hi-Z'!BB276)</f>
        <v/>
      </c>
      <c r="AP276" s="292" t="str">
        <f t="shared" si="104"/>
        <v/>
      </c>
      <c r="AR276" s="330" t="str">
        <f>IF(AND(ISNUMBER($P276),$P276&lt;&gt;0),EXTRA!CZ276,'Hi-Z'!AH276)</f>
        <v/>
      </c>
      <c r="AT276" s="335" t="str">
        <f>IF(AND(ISNUMBER(AV276),AV276&lt;&gt;0),"",IF(AND(ISNUMBER($P276),$P276&lt;&gt;0),'Hi-Z-INPUT'!$K$7*'Hi-Z-INPUT'!$K$11,'Hi-Z'!AJ276))</f>
        <v/>
      </c>
      <c r="AU276" s="172"/>
      <c r="AV276" s="163"/>
      <c r="AW276" s="343"/>
      <c r="AY276" s="333" t="str">
        <f>IF(AND(ISNUMBER($P276),$P276&lt;&gt;0),EXTRA!DX276,'Hi-Z'!BF276)</f>
        <v/>
      </c>
      <c r="AZ276" s="334" t="str">
        <f t="shared" si="105"/>
        <v/>
      </c>
      <c r="BB276" s="332" t="str">
        <f>IF(AND(ISNUMBER($P276),$P276&lt;&gt;0),EXTRA!DO276,'Hi-Z'!AW276)</f>
        <v/>
      </c>
      <c r="BC276" s="347" t="str">
        <f t="shared" si="106"/>
        <v/>
      </c>
      <c r="BE276" s="348" t="str">
        <f t="shared" si="107"/>
        <v/>
      </c>
      <c r="BF276" s="328" t="str">
        <f t="shared" si="108"/>
        <v/>
      </c>
      <c r="BI276" s="482" t="str">
        <f t="shared" si="110"/>
        <v/>
      </c>
      <c r="BJ276" s="482" t="str">
        <f t="shared" si="109"/>
        <v/>
      </c>
    </row>
    <row r="277" spans="1:62" hidden="1">
      <c r="A277" s="106" t="e">
        <f>MATRIX!A277</f>
        <v>#N/A</v>
      </c>
      <c r="B277" s="316" t="e">
        <f>IF(MATRIX!B277&lt;&gt;0,MATRIX!B277,"-")</f>
        <v>#N/A</v>
      </c>
      <c r="D277" s="142"/>
      <c r="E277" s="314" t="str">
        <f t="shared" si="95"/>
        <v/>
      </c>
      <c r="F277" s="379"/>
      <c r="G277" s="380" t="e">
        <f>'Hi-Z'!M277</f>
        <v>#N/A</v>
      </c>
      <c r="H277" s="478"/>
      <c r="I277" s="385"/>
      <c r="J277" s="479"/>
      <c r="K277" s="2"/>
      <c r="L277" s="385"/>
      <c r="M277" s="2"/>
      <c r="N277" s="385"/>
      <c r="O277" s="2"/>
      <c r="P277" s="466" t="str">
        <f t="shared" si="96"/>
        <v/>
      </c>
      <c r="Q277" s="384"/>
      <c r="R277" s="466" t="str">
        <f>IF(ISNUMBER(N277), N277, IF(ISNUMBER(G277), 'Hi-Z-INPUT'!$K$19, ""))</f>
        <v/>
      </c>
      <c r="S277" s="310"/>
      <c r="U277" s="70" t="str">
        <f>IF(AND(ISNUMBER($P277),$P277&lt;&gt;0),EXTRA!CA277,'Hi-Z'!O277)</f>
        <v>-</v>
      </c>
      <c r="W277" s="327" t="str">
        <f>IF(AND(ISNUMBER($P277),$P277&lt;&gt;0),EXTRA!CC277,'Hi-Z'!Q277)</f>
        <v>-</v>
      </c>
      <c r="X277" s="328" t="str">
        <f t="shared" si="97"/>
        <v/>
      </c>
      <c r="Z277" s="66" t="str">
        <f>IF(AND(ISNUMBER($P277),$P277&lt;&gt;0),EXTRA!CH277,'Hi-Z'!T277)</f>
        <v/>
      </c>
      <c r="AA277" s="65" t="str">
        <f t="shared" si="98"/>
        <v/>
      </c>
      <c r="AB277" s="329" t="str">
        <f>IF(AND(ISNUMBER($P277),$P277&lt;&gt;0),EXTRA!CJ277,'Hi-Z'!V277)</f>
        <v/>
      </c>
      <c r="AC277" s="124" t="str">
        <f t="shared" si="99"/>
        <v/>
      </c>
      <c r="AE277" s="104" t="str">
        <f>IF(AND(ISNUMBER($P277),$P277&lt;&gt;0),EXTRA!CL277,'Hi-Z'!X277)</f>
        <v/>
      </c>
      <c r="AF277" s="44" t="str">
        <f t="shared" si="100"/>
        <v/>
      </c>
      <c r="AH277" s="85" t="str">
        <f>IF(AND(ISNUMBER($P277),$P277&lt;&gt;0),IF(MV&lt;200,EXTRA!CN277,EXTRA!CR277),IF(MV&lt;200,'Hi-Z'!Z277,'Hi-Z'!AD277))</f>
        <v/>
      </c>
      <c r="AI277" s="84" t="str">
        <f t="shared" si="101"/>
        <v/>
      </c>
      <c r="AJ277" s="322" t="str">
        <f>IF(AND(ISNUMBER($P277),$P277&lt;&gt;0),IF(MV&lt;200,EXTRA!CP277,EXTRA!CT277),IF(MV&lt;200,'Hi-Z'!AB277,'Hi-Z'!AF277))</f>
        <v/>
      </c>
      <c r="AK277" s="106" t="str">
        <f t="shared" si="102"/>
        <v/>
      </c>
      <c r="AM277" s="313" t="str">
        <f>IF(AND(ISNUMBER($P277),$P277&lt;&gt;0),EXTRA!DR277,'Hi-Z'!AZ277)</f>
        <v/>
      </c>
      <c r="AN277" s="290" t="str">
        <f t="shared" si="103"/>
        <v/>
      </c>
      <c r="AO277" s="315" t="str">
        <f>IF(AND(ISNUMBER($P277),$P277&lt;&gt;0),EXTRA!DT277,'Hi-Z'!BB277)</f>
        <v/>
      </c>
      <c r="AP277" s="292" t="str">
        <f t="shared" si="104"/>
        <v/>
      </c>
      <c r="AR277" s="330" t="str">
        <f>IF(AND(ISNUMBER($P277),$P277&lt;&gt;0),EXTRA!CZ277,'Hi-Z'!AH277)</f>
        <v/>
      </c>
      <c r="AT277" s="335" t="str">
        <f>IF(AND(ISNUMBER(AV277),AV277&lt;&gt;0),"",IF(AND(ISNUMBER($P277),$P277&lt;&gt;0),'Hi-Z-INPUT'!$K$7*'Hi-Z-INPUT'!$K$11,'Hi-Z'!AJ277))</f>
        <v/>
      </c>
      <c r="AU277" s="172"/>
      <c r="AV277" s="163"/>
      <c r="AW277" s="343"/>
      <c r="AY277" s="333" t="str">
        <f>IF(AND(ISNUMBER($P277),$P277&lt;&gt;0),EXTRA!DX277,'Hi-Z'!BF277)</f>
        <v/>
      </c>
      <c r="AZ277" s="334" t="str">
        <f t="shared" si="105"/>
        <v/>
      </c>
      <c r="BB277" s="332" t="str">
        <f>IF(AND(ISNUMBER($P277),$P277&lt;&gt;0),EXTRA!DO277,'Hi-Z'!AW277)</f>
        <v/>
      </c>
      <c r="BC277" s="347" t="str">
        <f t="shared" si="106"/>
        <v/>
      </c>
      <c r="BE277" s="348" t="str">
        <f t="shared" si="107"/>
        <v/>
      </c>
      <c r="BF277" s="328" t="str">
        <f t="shared" si="108"/>
        <v/>
      </c>
      <c r="BI277" s="482" t="str">
        <f t="shared" si="110"/>
        <v/>
      </c>
      <c r="BJ277" s="482" t="str">
        <f t="shared" si="109"/>
        <v/>
      </c>
    </row>
    <row r="278" spans="1:62" hidden="1">
      <c r="A278" s="106" t="e">
        <f>MATRIX!A278</f>
        <v>#N/A</v>
      </c>
      <c r="B278" s="316" t="e">
        <f>IF(MATRIX!B278&lt;&gt;0,MATRIX!B278,"-")</f>
        <v>#N/A</v>
      </c>
      <c r="D278" s="142"/>
      <c r="E278" s="314" t="str">
        <f t="shared" si="95"/>
        <v/>
      </c>
      <c r="F278" s="379"/>
      <c r="G278" s="380" t="e">
        <f>'Hi-Z'!M278</f>
        <v>#N/A</v>
      </c>
      <c r="H278" s="478"/>
      <c r="I278" s="385"/>
      <c r="J278" s="479"/>
      <c r="K278" s="2"/>
      <c r="L278" s="385"/>
      <c r="M278" s="2"/>
      <c r="N278" s="385"/>
      <c r="O278" s="2"/>
      <c r="P278" s="466" t="str">
        <f t="shared" si="96"/>
        <v/>
      </c>
      <c r="Q278" s="384"/>
      <c r="R278" s="466" t="str">
        <f>IF(ISNUMBER(N278), N278, IF(ISNUMBER(G278), 'Hi-Z-INPUT'!$K$19, ""))</f>
        <v/>
      </c>
      <c r="S278" s="310"/>
      <c r="U278" s="70" t="str">
        <f>IF(AND(ISNUMBER($P278),$P278&lt;&gt;0),EXTRA!CA278,'Hi-Z'!O278)</f>
        <v>-</v>
      </c>
      <c r="W278" s="327" t="str">
        <f>IF(AND(ISNUMBER($P278),$P278&lt;&gt;0),EXTRA!CC278,'Hi-Z'!Q278)</f>
        <v>-</v>
      </c>
      <c r="X278" s="328" t="str">
        <f t="shared" si="97"/>
        <v/>
      </c>
      <c r="Z278" s="66" t="str">
        <f>IF(AND(ISNUMBER($P278),$P278&lt;&gt;0),EXTRA!CH278,'Hi-Z'!T278)</f>
        <v/>
      </c>
      <c r="AA278" s="65" t="str">
        <f t="shared" si="98"/>
        <v/>
      </c>
      <c r="AB278" s="329" t="str">
        <f>IF(AND(ISNUMBER($P278),$P278&lt;&gt;0),EXTRA!CJ278,'Hi-Z'!V278)</f>
        <v/>
      </c>
      <c r="AC278" s="124" t="str">
        <f t="shared" si="99"/>
        <v/>
      </c>
      <c r="AE278" s="104" t="str">
        <f>IF(AND(ISNUMBER($P278),$P278&lt;&gt;0),EXTRA!CL278,'Hi-Z'!X278)</f>
        <v/>
      </c>
      <c r="AF278" s="44" t="str">
        <f t="shared" si="100"/>
        <v/>
      </c>
      <c r="AH278" s="85" t="str">
        <f>IF(AND(ISNUMBER($P278),$P278&lt;&gt;0),IF(MV&lt;200,EXTRA!CN278,EXTRA!CR278),IF(MV&lt;200,'Hi-Z'!Z278,'Hi-Z'!AD278))</f>
        <v/>
      </c>
      <c r="AI278" s="84" t="str">
        <f t="shared" si="101"/>
        <v/>
      </c>
      <c r="AJ278" s="322" t="str">
        <f>IF(AND(ISNUMBER($P278),$P278&lt;&gt;0),IF(MV&lt;200,EXTRA!CP278,EXTRA!CT278),IF(MV&lt;200,'Hi-Z'!AB278,'Hi-Z'!AF278))</f>
        <v/>
      </c>
      <c r="AK278" s="106" t="str">
        <f t="shared" si="102"/>
        <v/>
      </c>
      <c r="AM278" s="313" t="str">
        <f>IF(AND(ISNUMBER($P278),$P278&lt;&gt;0),EXTRA!DR278,'Hi-Z'!AZ278)</f>
        <v/>
      </c>
      <c r="AN278" s="290" t="str">
        <f t="shared" si="103"/>
        <v/>
      </c>
      <c r="AO278" s="315" t="str">
        <f>IF(AND(ISNUMBER($P278),$P278&lt;&gt;0),EXTRA!DT278,'Hi-Z'!BB278)</f>
        <v/>
      </c>
      <c r="AP278" s="292" t="str">
        <f t="shared" si="104"/>
        <v/>
      </c>
      <c r="AR278" s="330" t="str">
        <f>IF(AND(ISNUMBER($P278),$P278&lt;&gt;0),EXTRA!CZ278,'Hi-Z'!AH278)</f>
        <v/>
      </c>
      <c r="AT278" s="335" t="str">
        <f>IF(AND(ISNUMBER(AV278),AV278&lt;&gt;0),"",IF(AND(ISNUMBER($P278),$P278&lt;&gt;0),'Hi-Z-INPUT'!$K$7*'Hi-Z-INPUT'!$K$11,'Hi-Z'!AJ278))</f>
        <v/>
      </c>
      <c r="AU278" s="172"/>
      <c r="AV278" s="163"/>
      <c r="AW278" s="343"/>
      <c r="AY278" s="333" t="str">
        <f>IF(AND(ISNUMBER($P278),$P278&lt;&gt;0),EXTRA!DX278,'Hi-Z'!BF278)</f>
        <v/>
      </c>
      <c r="AZ278" s="334" t="str">
        <f t="shared" si="105"/>
        <v/>
      </c>
      <c r="BB278" s="332" t="str">
        <f>IF(AND(ISNUMBER($P278),$P278&lt;&gt;0),EXTRA!DO278,'Hi-Z'!AW278)</f>
        <v/>
      </c>
      <c r="BC278" s="347" t="str">
        <f t="shared" si="106"/>
        <v/>
      </c>
      <c r="BE278" s="348" t="str">
        <f t="shared" si="107"/>
        <v/>
      </c>
      <c r="BF278" s="328" t="str">
        <f t="shared" si="108"/>
        <v/>
      </c>
      <c r="BI278" s="482" t="str">
        <f t="shared" si="110"/>
        <v/>
      </c>
      <c r="BJ278" s="482" t="str">
        <f t="shared" si="109"/>
        <v/>
      </c>
    </row>
    <row r="279" spans="1:62" hidden="1">
      <c r="A279" s="106" t="e">
        <f>MATRIX!A279</f>
        <v>#N/A</v>
      </c>
      <c r="B279" s="316" t="e">
        <f>IF(MATRIX!B279&lt;&gt;0,MATRIX!B279,"-")</f>
        <v>#N/A</v>
      </c>
      <c r="D279" s="142"/>
      <c r="E279" s="314" t="str">
        <f t="shared" si="95"/>
        <v/>
      </c>
      <c r="F279" s="379"/>
      <c r="G279" s="380" t="e">
        <f>'Hi-Z'!M279</f>
        <v>#N/A</v>
      </c>
      <c r="H279" s="478"/>
      <c r="I279" s="385"/>
      <c r="J279" s="479"/>
      <c r="K279" s="2"/>
      <c r="L279" s="385"/>
      <c r="M279" s="2"/>
      <c r="N279" s="385"/>
      <c r="O279" s="2"/>
      <c r="P279" s="466" t="str">
        <f t="shared" si="96"/>
        <v/>
      </c>
      <c r="Q279" s="384"/>
      <c r="R279" s="466" t="str">
        <f>IF(ISNUMBER(N279), N279, IF(ISNUMBER(G279), 'Hi-Z-INPUT'!$K$19, ""))</f>
        <v/>
      </c>
      <c r="S279" s="310"/>
      <c r="U279" s="70" t="str">
        <f>IF(AND(ISNUMBER($P279),$P279&lt;&gt;0),EXTRA!CA279,'Hi-Z'!O279)</f>
        <v>-</v>
      </c>
      <c r="W279" s="327" t="str">
        <f>IF(AND(ISNUMBER($P279),$P279&lt;&gt;0),EXTRA!CC279,'Hi-Z'!Q279)</f>
        <v>-</v>
      </c>
      <c r="X279" s="328" t="str">
        <f t="shared" si="97"/>
        <v/>
      </c>
      <c r="Z279" s="66" t="str">
        <f>IF(AND(ISNUMBER($P279),$P279&lt;&gt;0),EXTRA!CH279,'Hi-Z'!T279)</f>
        <v/>
      </c>
      <c r="AA279" s="65" t="str">
        <f t="shared" si="98"/>
        <v/>
      </c>
      <c r="AB279" s="329" t="str">
        <f>IF(AND(ISNUMBER($P279),$P279&lt;&gt;0),EXTRA!CJ279,'Hi-Z'!V279)</f>
        <v/>
      </c>
      <c r="AC279" s="124" t="str">
        <f t="shared" si="99"/>
        <v/>
      </c>
      <c r="AE279" s="104" t="str">
        <f>IF(AND(ISNUMBER($P279),$P279&lt;&gt;0),EXTRA!CL279,'Hi-Z'!X279)</f>
        <v/>
      </c>
      <c r="AF279" s="44" t="str">
        <f t="shared" si="100"/>
        <v/>
      </c>
      <c r="AH279" s="85" t="str">
        <f>IF(AND(ISNUMBER($P279),$P279&lt;&gt;0),IF(MV&lt;200,EXTRA!CN279,EXTRA!CR279),IF(MV&lt;200,'Hi-Z'!Z279,'Hi-Z'!AD279))</f>
        <v/>
      </c>
      <c r="AI279" s="84" t="str">
        <f t="shared" si="101"/>
        <v/>
      </c>
      <c r="AJ279" s="322" t="str">
        <f>IF(AND(ISNUMBER($P279),$P279&lt;&gt;0),IF(MV&lt;200,EXTRA!CP279,EXTRA!CT279),IF(MV&lt;200,'Hi-Z'!AB279,'Hi-Z'!AF279))</f>
        <v/>
      </c>
      <c r="AK279" s="106" t="str">
        <f t="shared" si="102"/>
        <v/>
      </c>
      <c r="AM279" s="313" t="str">
        <f>IF(AND(ISNUMBER($P279),$P279&lt;&gt;0),EXTRA!DR279,'Hi-Z'!AZ279)</f>
        <v/>
      </c>
      <c r="AN279" s="290" t="str">
        <f t="shared" si="103"/>
        <v/>
      </c>
      <c r="AO279" s="315" t="str">
        <f>IF(AND(ISNUMBER($P279),$P279&lt;&gt;0),EXTRA!DT279,'Hi-Z'!BB279)</f>
        <v/>
      </c>
      <c r="AP279" s="292" t="str">
        <f t="shared" si="104"/>
        <v/>
      </c>
      <c r="AR279" s="330" t="str">
        <f>IF(AND(ISNUMBER($P279),$P279&lt;&gt;0),EXTRA!CZ279,'Hi-Z'!AH279)</f>
        <v/>
      </c>
      <c r="AT279" s="335" t="str">
        <f>IF(AND(ISNUMBER(AV279),AV279&lt;&gt;0),"",IF(AND(ISNUMBER($P279),$P279&lt;&gt;0),'Hi-Z-INPUT'!$K$7*'Hi-Z-INPUT'!$K$11,'Hi-Z'!AJ279))</f>
        <v/>
      </c>
      <c r="AU279" s="172"/>
      <c r="AV279" s="163"/>
      <c r="AW279" s="343"/>
      <c r="AY279" s="333" t="str">
        <f>IF(AND(ISNUMBER($P279),$P279&lt;&gt;0),EXTRA!DX279,'Hi-Z'!BF279)</f>
        <v/>
      </c>
      <c r="AZ279" s="334" t="str">
        <f t="shared" si="105"/>
        <v/>
      </c>
      <c r="BB279" s="332" t="str">
        <f>IF(AND(ISNUMBER($P279),$P279&lt;&gt;0),EXTRA!DO279,'Hi-Z'!AW279)</f>
        <v/>
      </c>
      <c r="BC279" s="347" t="str">
        <f t="shared" si="106"/>
        <v/>
      </c>
      <c r="BE279" s="348" t="str">
        <f t="shared" si="107"/>
        <v/>
      </c>
      <c r="BF279" s="328" t="str">
        <f t="shared" si="108"/>
        <v/>
      </c>
      <c r="BI279" s="482" t="str">
        <f t="shared" si="110"/>
        <v/>
      </c>
      <c r="BJ279" s="482" t="str">
        <f t="shared" si="109"/>
        <v/>
      </c>
    </row>
    <row r="280" spans="1:62" hidden="1">
      <c r="A280" s="106" t="e">
        <f>MATRIX!A280</f>
        <v>#N/A</v>
      </c>
      <c r="B280" s="316" t="e">
        <f>IF(MATRIX!B280&lt;&gt;0,MATRIX!B280,"-")</f>
        <v>#N/A</v>
      </c>
      <c r="D280" s="142"/>
      <c r="E280" s="314" t="str">
        <f t="shared" si="95"/>
        <v/>
      </c>
      <c r="F280" s="379"/>
      <c r="G280" s="380" t="e">
        <f>'Hi-Z'!M280</f>
        <v>#N/A</v>
      </c>
      <c r="H280" s="478"/>
      <c r="I280" s="385"/>
      <c r="J280" s="479"/>
      <c r="K280" s="2"/>
      <c r="L280" s="385"/>
      <c r="M280" s="2"/>
      <c r="N280" s="385"/>
      <c r="O280" s="2"/>
      <c r="P280" s="466" t="str">
        <f t="shared" si="96"/>
        <v/>
      </c>
      <c r="Q280" s="384"/>
      <c r="R280" s="466" t="str">
        <f>IF(ISNUMBER(N280), N280, IF(ISNUMBER(G280), 'Hi-Z-INPUT'!$K$19, ""))</f>
        <v/>
      </c>
      <c r="S280" s="310"/>
      <c r="U280" s="70" t="str">
        <f>IF(AND(ISNUMBER($P280),$P280&lt;&gt;0),EXTRA!CA280,'Hi-Z'!O280)</f>
        <v>-</v>
      </c>
      <c r="W280" s="327" t="str">
        <f>IF(AND(ISNUMBER($P280),$P280&lt;&gt;0),EXTRA!CC280,'Hi-Z'!Q280)</f>
        <v>-</v>
      </c>
      <c r="X280" s="328" t="str">
        <f t="shared" si="97"/>
        <v/>
      </c>
      <c r="Z280" s="66" t="str">
        <f>IF(AND(ISNUMBER($P280),$P280&lt;&gt;0),EXTRA!CH280,'Hi-Z'!T280)</f>
        <v/>
      </c>
      <c r="AA280" s="65" t="str">
        <f t="shared" si="98"/>
        <v/>
      </c>
      <c r="AB280" s="329" t="str">
        <f>IF(AND(ISNUMBER($P280),$P280&lt;&gt;0),EXTRA!CJ280,'Hi-Z'!V280)</f>
        <v/>
      </c>
      <c r="AC280" s="124" t="str">
        <f t="shared" si="99"/>
        <v/>
      </c>
      <c r="AE280" s="104" t="str">
        <f>IF(AND(ISNUMBER($P280),$P280&lt;&gt;0),EXTRA!CL280,'Hi-Z'!X280)</f>
        <v/>
      </c>
      <c r="AF280" s="44" t="str">
        <f t="shared" si="100"/>
        <v/>
      </c>
      <c r="AH280" s="85" t="str">
        <f>IF(AND(ISNUMBER($P280),$P280&lt;&gt;0),IF(MV&lt;200,EXTRA!CN280,EXTRA!CR280),IF(MV&lt;200,'Hi-Z'!Z280,'Hi-Z'!AD280))</f>
        <v/>
      </c>
      <c r="AI280" s="84" t="str">
        <f t="shared" si="101"/>
        <v/>
      </c>
      <c r="AJ280" s="322" t="str">
        <f>IF(AND(ISNUMBER($P280),$P280&lt;&gt;0),IF(MV&lt;200,EXTRA!CP280,EXTRA!CT280),IF(MV&lt;200,'Hi-Z'!AB280,'Hi-Z'!AF280))</f>
        <v/>
      </c>
      <c r="AK280" s="106" t="str">
        <f t="shared" si="102"/>
        <v/>
      </c>
      <c r="AM280" s="313" t="str">
        <f>IF(AND(ISNUMBER($P280),$P280&lt;&gt;0),EXTRA!DR280,'Hi-Z'!AZ280)</f>
        <v/>
      </c>
      <c r="AN280" s="290" t="str">
        <f t="shared" si="103"/>
        <v/>
      </c>
      <c r="AO280" s="315" t="str">
        <f>IF(AND(ISNUMBER($P280),$P280&lt;&gt;0),EXTRA!DT280,'Hi-Z'!BB280)</f>
        <v/>
      </c>
      <c r="AP280" s="292" t="str">
        <f t="shared" si="104"/>
        <v/>
      </c>
      <c r="AR280" s="330" t="str">
        <f>IF(AND(ISNUMBER($P280),$P280&lt;&gt;0),EXTRA!CZ280,'Hi-Z'!AH280)</f>
        <v/>
      </c>
      <c r="AT280" s="335" t="str">
        <f>IF(AND(ISNUMBER(AV280),AV280&lt;&gt;0),"",IF(AND(ISNUMBER($P280),$P280&lt;&gt;0),'Hi-Z-INPUT'!$K$7*'Hi-Z-INPUT'!$K$11,'Hi-Z'!AJ280))</f>
        <v/>
      </c>
      <c r="AU280" s="172"/>
      <c r="AV280" s="163"/>
      <c r="AW280" s="343"/>
      <c r="AY280" s="333" t="str">
        <f>IF(AND(ISNUMBER($P280),$P280&lt;&gt;0),EXTRA!DX280,'Hi-Z'!BF280)</f>
        <v/>
      </c>
      <c r="AZ280" s="334" t="str">
        <f t="shared" si="105"/>
        <v/>
      </c>
      <c r="BB280" s="332" t="str">
        <f>IF(AND(ISNUMBER($P280),$P280&lt;&gt;0),EXTRA!DO280,'Hi-Z'!AW280)</f>
        <v/>
      </c>
      <c r="BC280" s="347" t="str">
        <f t="shared" si="106"/>
        <v/>
      </c>
      <c r="BE280" s="348" t="str">
        <f t="shared" si="107"/>
        <v/>
      </c>
      <c r="BF280" s="328" t="str">
        <f t="shared" si="108"/>
        <v/>
      </c>
      <c r="BI280" s="482" t="str">
        <f t="shared" si="110"/>
        <v/>
      </c>
      <c r="BJ280" s="482" t="str">
        <f t="shared" si="109"/>
        <v/>
      </c>
    </row>
    <row r="281" spans="1:62" hidden="1">
      <c r="A281" s="106" t="e">
        <f>MATRIX!A281</f>
        <v>#N/A</v>
      </c>
      <c r="B281" s="316" t="e">
        <f>IF(MATRIX!B281&lt;&gt;0,MATRIX!B281,"-")</f>
        <v>#N/A</v>
      </c>
      <c r="D281" s="142"/>
      <c r="E281" s="314" t="str">
        <f t="shared" si="95"/>
        <v/>
      </c>
      <c r="F281" s="379"/>
      <c r="G281" s="380" t="e">
        <f>'Hi-Z'!M281</f>
        <v>#N/A</v>
      </c>
      <c r="H281" s="478"/>
      <c r="I281" s="385"/>
      <c r="J281" s="479"/>
      <c r="K281" s="2"/>
      <c r="L281" s="385"/>
      <c r="M281" s="2"/>
      <c r="N281" s="385"/>
      <c r="O281" s="2"/>
      <c r="P281" s="466" t="str">
        <f t="shared" si="96"/>
        <v/>
      </c>
      <c r="Q281" s="384"/>
      <c r="R281" s="466" t="str">
        <f>IF(ISNUMBER(N281), N281, IF(ISNUMBER(G281), 'Hi-Z-INPUT'!$K$19, ""))</f>
        <v/>
      </c>
      <c r="S281" s="310"/>
      <c r="U281" s="70" t="str">
        <f>IF(AND(ISNUMBER($P281),$P281&lt;&gt;0),EXTRA!CA281,'Hi-Z'!O281)</f>
        <v>-</v>
      </c>
      <c r="W281" s="327" t="str">
        <f>IF(AND(ISNUMBER($P281),$P281&lt;&gt;0),EXTRA!CC281,'Hi-Z'!Q281)</f>
        <v>-</v>
      </c>
      <c r="X281" s="328" t="str">
        <f t="shared" si="97"/>
        <v/>
      </c>
      <c r="Z281" s="66" t="str">
        <f>IF(AND(ISNUMBER($P281),$P281&lt;&gt;0),EXTRA!CH281,'Hi-Z'!T281)</f>
        <v/>
      </c>
      <c r="AA281" s="65" t="str">
        <f t="shared" si="98"/>
        <v/>
      </c>
      <c r="AB281" s="329" t="str">
        <f>IF(AND(ISNUMBER($P281),$P281&lt;&gt;0),EXTRA!CJ281,'Hi-Z'!V281)</f>
        <v/>
      </c>
      <c r="AC281" s="124" t="str">
        <f t="shared" si="99"/>
        <v/>
      </c>
      <c r="AE281" s="104" t="str">
        <f>IF(AND(ISNUMBER($P281),$P281&lt;&gt;0),EXTRA!CL281,'Hi-Z'!X281)</f>
        <v/>
      </c>
      <c r="AF281" s="44" t="str">
        <f t="shared" si="100"/>
        <v/>
      </c>
      <c r="AH281" s="85" t="str">
        <f>IF(AND(ISNUMBER($P281),$P281&lt;&gt;0),IF(MV&lt;200,EXTRA!CN281,EXTRA!CR281),IF(MV&lt;200,'Hi-Z'!Z281,'Hi-Z'!AD281))</f>
        <v/>
      </c>
      <c r="AI281" s="84" t="str">
        <f t="shared" si="101"/>
        <v/>
      </c>
      <c r="AJ281" s="322" t="str">
        <f>IF(AND(ISNUMBER($P281),$P281&lt;&gt;0),IF(MV&lt;200,EXTRA!CP281,EXTRA!CT281),IF(MV&lt;200,'Hi-Z'!AB281,'Hi-Z'!AF281))</f>
        <v/>
      </c>
      <c r="AK281" s="106" t="str">
        <f t="shared" si="102"/>
        <v/>
      </c>
      <c r="AM281" s="313" t="str">
        <f>IF(AND(ISNUMBER($P281),$P281&lt;&gt;0),EXTRA!DR281,'Hi-Z'!AZ281)</f>
        <v/>
      </c>
      <c r="AN281" s="290" t="str">
        <f t="shared" si="103"/>
        <v/>
      </c>
      <c r="AO281" s="315" t="str">
        <f>IF(AND(ISNUMBER($P281),$P281&lt;&gt;0),EXTRA!DT281,'Hi-Z'!BB281)</f>
        <v/>
      </c>
      <c r="AP281" s="292" t="str">
        <f t="shared" si="104"/>
        <v/>
      </c>
      <c r="AR281" s="330" t="str">
        <f>IF(AND(ISNUMBER($P281),$P281&lt;&gt;0),EXTRA!CZ281,'Hi-Z'!AH281)</f>
        <v/>
      </c>
      <c r="AT281" s="335" t="str">
        <f>IF(AND(ISNUMBER(AV281),AV281&lt;&gt;0),"",IF(AND(ISNUMBER($P281),$P281&lt;&gt;0),'Hi-Z-INPUT'!$K$7*'Hi-Z-INPUT'!$K$11,'Hi-Z'!AJ281))</f>
        <v/>
      </c>
      <c r="AU281" s="172"/>
      <c r="AV281" s="163"/>
      <c r="AW281" s="343"/>
      <c r="AY281" s="333" t="str">
        <f>IF(AND(ISNUMBER($P281),$P281&lt;&gt;0),EXTRA!DX281,'Hi-Z'!BF281)</f>
        <v/>
      </c>
      <c r="AZ281" s="334" t="str">
        <f t="shared" si="105"/>
        <v/>
      </c>
      <c r="BB281" s="332" t="str">
        <f>IF(AND(ISNUMBER($P281),$P281&lt;&gt;0),EXTRA!DO281,'Hi-Z'!AW281)</f>
        <v/>
      </c>
      <c r="BC281" s="347" t="str">
        <f t="shared" si="106"/>
        <v/>
      </c>
      <c r="BE281" s="348" t="str">
        <f t="shared" si="107"/>
        <v/>
      </c>
      <c r="BF281" s="328" t="str">
        <f t="shared" si="108"/>
        <v/>
      </c>
      <c r="BI281" s="482" t="str">
        <f t="shared" si="110"/>
        <v/>
      </c>
      <c r="BJ281" s="482" t="str">
        <f t="shared" si="109"/>
        <v/>
      </c>
    </row>
    <row r="282" spans="1:62" hidden="1">
      <c r="A282" s="106" t="e">
        <f>MATRIX!A282</f>
        <v>#N/A</v>
      </c>
      <c r="B282" s="316" t="e">
        <f>IF(MATRIX!B282&lt;&gt;0,MATRIX!B282,"-")</f>
        <v>#N/A</v>
      </c>
      <c r="D282" s="142"/>
      <c r="E282" s="314" t="str">
        <f t="shared" si="95"/>
        <v/>
      </c>
      <c r="F282" s="379"/>
      <c r="G282" s="380" t="e">
        <f>'Hi-Z'!M282</f>
        <v>#N/A</v>
      </c>
      <c r="H282" s="478"/>
      <c r="I282" s="385"/>
      <c r="J282" s="479"/>
      <c r="K282" s="2"/>
      <c r="L282" s="385"/>
      <c r="M282" s="2"/>
      <c r="N282" s="385"/>
      <c r="O282" s="2"/>
      <c r="P282" s="466" t="str">
        <f t="shared" si="96"/>
        <v/>
      </c>
      <c r="Q282" s="384"/>
      <c r="R282" s="466" t="str">
        <f>IF(ISNUMBER(N282), N282, IF(ISNUMBER(G282), 'Hi-Z-INPUT'!$K$19, ""))</f>
        <v/>
      </c>
      <c r="S282" s="310"/>
      <c r="U282" s="70" t="str">
        <f>IF(AND(ISNUMBER($P282),$P282&lt;&gt;0),EXTRA!CA282,'Hi-Z'!O282)</f>
        <v>-</v>
      </c>
      <c r="W282" s="327" t="str">
        <f>IF(AND(ISNUMBER($P282),$P282&lt;&gt;0),EXTRA!CC282,'Hi-Z'!Q282)</f>
        <v>-</v>
      </c>
      <c r="X282" s="328" t="str">
        <f t="shared" si="97"/>
        <v/>
      </c>
      <c r="Z282" s="66" t="str">
        <f>IF(AND(ISNUMBER($P282),$P282&lt;&gt;0),EXTRA!CH282,'Hi-Z'!T282)</f>
        <v/>
      </c>
      <c r="AA282" s="65" t="str">
        <f t="shared" si="98"/>
        <v/>
      </c>
      <c r="AB282" s="329" t="str">
        <f>IF(AND(ISNUMBER($P282),$P282&lt;&gt;0),EXTRA!CJ282,'Hi-Z'!V282)</f>
        <v/>
      </c>
      <c r="AC282" s="124" t="str">
        <f t="shared" si="99"/>
        <v/>
      </c>
      <c r="AE282" s="104" t="str">
        <f>IF(AND(ISNUMBER($P282),$P282&lt;&gt;0),EXTRA!CL282,'Hi-Z'!X282)</f>
        <v/>
      </c>
      <c r="AF282" s="44" t="str">
        <f t="shared" si="100"/>
        <v/>
      </c>
      <c r="AH282" s="85" t="str">
        <f>IF(AND(ISNUMBER($P282),$P282&lt;&gt;0),IF(MV&lt;200,EXTRA!CN282,EXTRA!CR282),IF(MV&lt;200,'Hi-Z'!Z282,'Hi-Z'!AD282))</f>
        <v/>
      </c>
      <c r="AI282" s="84" t="str">
        <f t="shared" si="101"/>
        <v/>
      </c>
      <c r="AJ282" s="322" t="str">
        <f>IF(AND(ISNUMBER($P282),$P282&lt;&gt;0),IF(MV&lt;200,EXTRA!CP282,EXTRA!CT282),IF(MV&lt;200,'Hi-Z'!AB282,'Hi-Z'!AF282))</f>
        <v/>
      </c>
      <c r="AK282" s="106" t="str">
        <f t="shared" si="102"/>
        <v/>
      </c>
      <c r="AM282" s="313" t="str">
        <f>IF(AND(ISNUMBER($P282),$P282&lt;&gt;0),EXTRA!DR282,'Hi-Z'!AZ282)</f>
        <v/>
      </c>
      <c r="AN282" s="290" t="str">
        <f t="shared" si="103"/>
        <v/>
      </c>
      <c r="AO282" s="315" t="str">
        <f>IF(AND(ISNUMBER($P282),$P282&lt;&gt;0),EXTRA!DT282,'Hi-Z'!BB282)</f>
        <v/>
      </c>
      <c r="AP282" s="292" t="str">
        <f t="shared" si="104"/>
        <v/>
      </c>
      <c r="AR282" s="330" t="str">
        <f>IF(AND(ISNUMBER($P282),$P282&lt;&gt;0),EXTRA!CZ282,'Hi-Z'!AH282)</f>
        <v/>
      </c>
      <c r="AT282" s="335" t="str">
        <f>IF(AND(ISNUMBER(AV282),AV282&lt;&gt;0),"",IF(AND(ISNUMBER($P282),$P282&lt;&gt;0),'Hi-Z-INPUT'!$K$7*'Hi-Z-INPUT'!$K$11,'Hi-Z'!AJ282))</f>
        <v/>
      </c>
      <c r="AU282" s="172"/>
      <c r="AV282" s="163"/>
      <c r="AW282" s="343"/>
      <c r="AY282" s="333" t="str">
        <f>IF(AND(ISNUMBER($P282),$P282&lt;&gt;0),EXTRA!DX282,'Hi-Z'!BF282)</f>
        <v/>
      </c>
      <c r="AZ282" s="334" t="str">
        <f t="shared" si="105"/>
        <v/>
      </c>
      <c r="BB282" s="332" t="str">
        <f>IF(AND(ISNUMBER($P282),$P282&lt;&gt;0),EXTRA!DO282,'Hi-Z'!AW282)</f>
        <v/>
      </c>
      <c r="BC282" s="347" t="str">
        <f t="shared" si="106"/>
        <v/>
      </c>
      <c r="BE282" s="348" t="str">
        <f t="shared" si="107"/>
        <v/>
      </c>
      <c r="BF282" s="328" t="str">
        <f t="shared" si="108"/>
        <v/>
      </c>
      <c r="BI282" s="482" t="str">
        <f t="shared" si="110"/>
        <v/>
      </c>
      <c r="BJ282" s="482" t="str">
        <f t="shared" si="109"/>
        <v/>
      </c>
    </row>
    <row r="283" spans="1:62" hidden="1">
      <c r="A283" s="106" t="e">
        <f>MATRIX!A283</f>
        <v>#N/A</v>
      </c>
      <c r="B283" s="316" t="e">
        <f>IF(MATRIX!B283&lt;&gt;0,MATRIX!B283,"-")</f>
        <v>#N/A</v>
      </c>
      <c r="D283" s="142"/>
      <c r="E283" s="314" t="str">
        <f t="shared" si="95"/>
        <v/>
      </c>
      <c r="F283" s="379"/>
      <c r="G283" s="380" t="e">
        <f>'Hi-Z'!M283</f>
        <v>#N/A</v>
      </c>
      <c r="H283" s="478"/>
      <c r="I283" s="385"/>
      <c r="J283" s="479"/>
      <c r="K283" s="2"/>
      <c r="L283" s="385"/>
      <c r="M283" s="2"/>
      <c r="N283" s="385"/>
      <c r="O283" s="2"/>
      <c r="P283" s="466" t="str">
        <f t="shared" si="96"/>
        <v/>
      </c>
      <c r="Q283" s="384"/>
      <c r="R283" s="466" t="str">
        <f>IF(ISNUMBER(N283), N283, IF(ISNUMBER(G283), 'Hi-Z-INPUT'!$K$19, ""))</f>
        <v/>
      </c>
      <c r="S283" s="310"/>
      <c r="U283" s="70" t="str">
        <f>IF(AND(ISNUMBER($P283),$P283&lt;&gt;0),EXTRA!CA283,'Hi-Z'!O283)</f>
        <v>-</v>
      </c>
      <c r="W283" s="327" t="str">
        <f>IF(AND(ISNUMBER($P283),$P283&lt;&gt;0),EXTRA!CC283,'Hi-Z'!Q283)</f>
        <v>-</v>
      </c>
      <c r="X283" s="328" t="str">
        <f t="shared" si="97"/>
        <v/>
      </c>
      <c r="Z283" s="66" t="str">
        <f>IF(AND(ISNUMBER($P283),$P283&lt;&gt;0),EXTRA!CH283,'Hi-Z'!T283)</f>
        <v/>
      </c>
      <c r="AA283" s="65" t="str">
        <f t="shared" si="98"/>
        <v/>
      </c>
      <c r="AB283" s="329" t="str">
        <f>IF(AND(ISNUMBER($P283),$P283&lt;&gt;0),EXTRA!CJ283,'Hi-Z'!V283)</f>
        <v/>
      </c>
      <c r="AC283" s="124" t="str">
        <f t="shared" si="99"/>
        <v/>
      </c>
      <c r="AE283" s="104" t="str">
        <f>IF(AND(ISNUMBER($P283),$P283&lt;&gt;0),EXTRA!CL283,'Hi-Z'!X283)</f>
        <v/>
      </c>
      <c r="AF283" s="44" t="str">
        <f t="shared" si="100"/>
        <v/>
      </c>
      <c r="AH283" s="85" t="str">
        <f>IF(AND(ISNUMBER($P283),$P283&lt;&gt;0),IF(MV&lt;200,EXTRA!CN283,EXTRA!CR283),IF(MV&lt;200,'Hi-Z'!Z283,'Hi-Z'!AD283))</f>
        <v/>
      </c>
      <c r="AI283" s="84" t="str">
        <f t="shared" si="101"/>
        <v/>
      </c>
      <c r="AJ283" s="322" t="str">
        <f>IF(AND(ISNUMBER($P283),$P283&lt;&gt;0),IF(MV&lt;200,EXTRA!CP283,EXTRA!CT283),IF(MV&lt;200,'Hi-Z'!AB283,'Hi-Z'!AF283))</f>
        <v/>
      </c>
      <c r="AK283" s="106" t="str">
        <f t="shared" si="102"/>
        <v/>
      </c>
      <c r="AM283" s="313" t="str">
        <f>IF(AND(ISNUMBER($P283),$P283&lt;&gt;0),EXTRA!DR283,'Hi-Z'!AZ283)</f>
        <v/>
      </c>
      <c r="AN283" s="290" t="str">
        <f t="shared" si="103"/>
        <v/>
      </c>
      <c r="AO283" s="315" t="str">
        <f>IF(AND(ISNUMBER($P283),$P283&lt;&gt;0),EXTRA!DT283,'Hi-Z'!BB283)</f>
        <v/>
      </c>
      <c r="AP283" s="292" t="str">
        <f t="shared" si="104"/>
        <v/>
      </c>
      <c r="AR283" s="330" t="str">
        <f>IF(AND(ISNUMBER($P283),$P283&lt;&gt;0),EXTRA!CZ283,'Hi-Z'!AH283)</f>
        <v/>
      </c>
      <c r="AT283" s="335" t="str">
        <f>IF(AND(ISNUMBER(AV283),AV283&lt;&gt;0),"",IF(AND(ISNUMBER($P283),$P283&lt;&gt;0),'Hi-Z-INPUT'!$K$7*'Hi-Z-INPUT'!$K$11,'Hi-Z'!AJ283))</f>
        <v/>
      </c>
      <c r="AU283" s="172"/>
      <c r="AV283" s="163"/>
      <c r="AW283" s="343"/>
      <c r="AY283" s="333" t="str">
        <f>IF(AND(ISNUMBER($P283),$P283&lt;&gt;0),EXTRA!DX283,'Hi-Z'!BF283)</f>
        <v/>
      </c>
      <c r="AZ283" s="334" t="str">
        <f t="shared" si="105"/>
        <v/>
      </c>
      <c r="BB283" s="332" t="str">
        <f>IF(AND(ISNUMBER($P283),$P283&lt;&gt;0),EXTRA!DO283,'Hi-Z'!AW283)</f>
        <v/>
      </c>
      <c r="BC283" s="347" t="str">
        <f t="shared" si="106"/>
        <v/>
      </c>
      <c r="BE283" s="348" t="str">
        <f t="shared" si="107"/>
        <v/>
      </c>
      <c r="BF283" s="328" t="str">
        <f t="shared" si="108"/>
        <v/>
      </c>
      <c r="BI283" s="482" t="str">
        <f t="shared" si="110"/>
        <v/>
      </c>
      <c r="BJ283" s="482" t="str">
        <f t="shared" si="109"/>
        <v/>
      </c>
    </row>
    <row r="284" spans="1:62" hidden="1">
      <c r="A284" s="106" t="e">
        <f>MATRIX!A284</f>
        <v>#N/A</v>
      </c>
      <c r="B284" s="316" t="e">
        <f>IF(MATRIX!B284&lt;&gt;0,MATRIX!B284,"-")</f>
        <v>#N/A</v>
      </c>
      <c r="D284" s="142"/>
      <c r="E284" s="314" t="str">
        <f t="shared" si="95"/>
        <v/>
      </c>
      <c r="F284" s="379"/>
      <c r="G284" s="380" t="e">
        <f>'Hi-Z'!M284</f>
        <v>#N/A</v>
      </c>
      <c r="H284" s="478"/>
      <c r="I284" s="385"/>
      <c r="J284" s="479"/>
      <c r="K284" s="2"/>
      <c r="L284" s="385"/>
      <c r="M284" s="2"/>
      <c r="N284" s="385"/>
      <c r="O284" s="2"/>
      <c r="P284" s="466" t="str">
        <f t="shared" si="96"/>
        <v/>
      </c>
      <c r="Q284" s="384"/>
      <c r="R284" s="466" t="str">
        <f>IF(ISNUMBER(N284), N284, IF(ISNUMBER(G284), 'Hi-Z-INPUT'!$K$19, ""))</f>
        <v/>
      </c>
      <c r="S284" s="310"/>
      <c r="U284" s="70" t="str">
        <f>IF(AND(ISNUMBER($P284),$P284&lt;&gt;0),EXTRA!CA284,'Hi-Z'!O284)</f>
        <v>-</v>
      </c>
      <c r="W284" s="327" t="str">
        <f>IF(AND(ISNUMBER($P284),$P284&lt;&gt;0),EXTRA!CC284,'Hi-Z'!Q284)</f>
        <v>-</v>
      </c>
      <c r="X284" s="328" t="str">
        <f t="shared" si="97"/>
        <v/>
      </c>
      <c r="Z284" s="66" t="str">
        <f>IF(AND(ISNUMBER($P284),$P284&lt;&gt;0),EXTRA!CH284,'Hi-Z'!T284)</f>
        <v/>
      </c>
      <c r="AA284" s="65" t="str">
        <f t="shared" si="98"/>
        <v/>
      </c>
      <c r="AB284" s="329" t="str">
        <f>IF(AND(ISNUMBER($P284),$P284&lt;&gt;0),EXTRA!CJ284,'Hi-Z'!V284)</f>
        <v/>
      </c>
      <c r="AC284" s="124" t="str">
        <f t="shared" si="99"/>
        <v/>
      </c>
      <c r="AE284" s="104" t="str">
        <f>IF(AND(ISNUMBER($P284),$P284&lt;&gt;0),EXTRA!CL284,'Hi-Z'!X284)</f>
        <v/>
      </c>
      <c r="AF284" s="44" t="str">
        <f t="shared" si="100"/>
        <v/>
      </c>
      <c r="AH284" s="85" t="str">
        <f>IF(AND(ISNUMBER($P284),$P284&lt;&gt;0),IF(MV&lt;200,EXTRA!CN284,EXTRA!CR284),IF(MV&lt;200,'Hi-Z'!Z284,'Hi-Z'!AD284))</f>
        <v/>
      </c>
      <c r="AI284" s="84" t="str">
        <f t="shared" si="101"/>
        <v/>
      </c>
      <c r="AJ284" s="322" t="str">
        <f>IF(AND(ISNUMBER($P284),$P284&lt;&gt;0),IF(MV&lt;200,EXTRA!CP284,EXTRA!CT284),IF(MV&lt;200,'Hi-Z'!AB284,'Hi-Z'!AF284))</f>
        <v/>
      </c>
      <c r="AK284" s="106" t="str">
        <f t="shared" si="102"/>
        <v/>
      </c>
      <c r="AM284" s="313" t="str">
        <f>IF(AND(ISNUMBER($P284),$P284&lt;&gt;0),EXTRA!DR284,'Hi-Z'!AZ284)</f>
        <v/>
      </c>
      <c r="AN284" s="290" t="str">
        <f t="shared" si="103"/>
        <v/>
      </c>
      <c r="AO284" s="315" t="str">
        <f>IF(AND(ISNUMBER($P284),$P284&lt;&gt;0),EXTRA!DT284,'Hi-Z'!BB284)</f>
        <v/>
      </c>
      <c r="AP284" s="292" t="str">
        <f t="shared" si="104"/>
        <v/>
      </c>
      <c r="AR284" s="330" t="str">
        <f>IF(AND(ISNUMBER($P284),$P284&lt;&gt;0),EXTRA!CZ284,'Hi-Z'!AH284)</f>
        <v/>
      </c>
      <c r="AT284" s="335" t="str">
        <f>IF(AND(ISNUMBER(AV284),AV284&lt;&gt;0),"",IF(AND(ISNUMBER($P284),$P284&lt;&gt;0),'Hi-Z-INPUT'!$K$7*'Hi-Z-INPUT'!$K$11,'Hi-Z'!AJ284))</f>
        <v/>
      </c>
      <c r="AU284" s="172"/>
      <c r="AV284" s="163"/>
      <c r="AW284" s="343"/>
      <c r="AY284" s="333" t="str">
        <f>IF(AND(ISNUMBER($P284),$P284&lt;&gt;0),EXTRA!DX284,'Hi-Z'!BF284)</f>
        <v/>
      </c>
      <c r="AZ284" s="334" t="str">
        <f t="shared" si="105"/>
        <v/>
      </c>
      <c r="BB284" s="332" t="str">
        <f>IF(AND(ISNUMBER($P284),$P284&lt;&gt;0),EXTRA!DO284,'Hi-Z'!AW284)</f>
        <v/>
      </c>
      <c r="BC284" s="347" t="str">
        <f t="shared" si="106"/>
        <v/>
      </c>
      <c r="BE284" s="348" t="str">
        <f t="shared" si="107"/>
        <v/>
      </c>
      <c r="BF284" s="328" t="str">
        <f t="shared" si="108"/>
        <v/>
      </c>
      <c r="BI284" s="482" t="str">
        <f t="shared" si="110"/>
        <v/>
      </c>
      <c r="BJ284" s="482" t="str">
        <f t="shared" si="109"/>
        <v/>
      </c>
    </row>
    <row r="285" spans="1:62" hidden="1">
      <c r="A285" s="106" t="e">
        <f>MATRIX!A285</f>
        <v>#N/A</v>
      </c>
      <c r="B285" s="316" t="e">
        <f>IF(MATRIX!B285&lt;&gt;0,MATRIX!B285,"-")</f>
        <v>#N/A</v>
      </c>
      <c r="D285" s="142"/>
      <c r="E285" s="314" t="str">
        <f t="shared" si="95"/>
        <v/>
      </c>
      <c r="F285" s="379"/>
      <c r="G285" s="380" t="e">
        <f>'Hi-Z'!M285</f>
        <v>#N/A</v>
      </c>
      <c r="H285" s="478"/>
      <c r="I285" s="385"/>
      <c r="J285" s="479"/>
      <c r="K285" s="2"/>
      <c r="L285" s="385"/>
      <c r="M285" s="2"/>
      <c r="N285" s="385"/>
      <c r="O285" s="2"/>
      <c r="P285" s="466" t="str">
        <f t="shared" si="96"/>
        <v/>
      </c>
      <c r="Q285" s="384"/>
      <c r="R285" s="466" t="str">
        <f>IF(ISNUMBER(N285), N285, IF(ISNUMBER(G285), 'Hi-Z-INPUT'!$K$19, ""))</f>
        <v/>
      </c>
      <c r="S285" s="310"/>
      <c r="U285" s="70" t="str">
        <f>IF(AND(ISNUMBER($P285),$P285&lt;&gt;0),EXTRA!CA285,'Hi-Z'!O285)</f>
        <v>-</v>
      </c>
      <c r="W285" s="327" t="str">
        <f>IF(AND(ISNUMBER($P285),$P285&lt;&gt;0),EXTRA!CC285,'Hi-Z'!Q285)</f>
        <v>-</v>
      </c>
      <c r="X285" s="328" t="str">
        <f t="shared" si="97"/>
        <v/>
      </c>
      <c r="Z285" s="66" t="str">
        <f>IF(AND(ISNUMBER($P285),$P285&lt;&gt;0),EXTRA!CH285,'Hi-Z'!T285)</f>
        <v/>
      </c>
      <c r="AA285" s="65" t="str">
        <f t="shared" si="98"/>
        <v/>
      </c>
      <c r="AB285" s="329" t="str">
        <f>IF(AND(ISNUMBER($P285),$P285&lt;&gt;0),EXTRA!CJ285,'Hi-Z'!V285)</f>
        <v/>
      </c>
      <c r="AC285" s="124" t="str">
        <f t="shared" si="99"/>
        <v/>
      </c>
      <c r="AE285" s="104" t="str">
        <f>IF(AND(ISNUMBER($P285),$P285&lt;&gt;0),EXTRA!CL285,'Hi-Z'!X285)</f>
        <v/>
      </c>
      <c r="AF285" s="44" t="str">
        <f t="shared" si="100"/>
        <v/>
      </c>
      <c r="AH285" s="85" t="str">
        <f>IF(AND(ISNUMBER($P285),$P285&lt;&gt;0),IF(MV&lt;200,EXTRA!CN285,EXTRA!CR285),IF(MV&lt;200,'Hi-Z'!Z285,'Hi-Z'!AD285))</f>
        <v/>
      </c>
      <c r="AI285" s="84" t="str">
        <f t="shared" si="101"/>
        <v/>
      </c>
      <c r="AJ285" s="322" t="str">
        <f>IF(AND(ISNUMBER($P285),$P285&lt;&gt;0),IF(MV&lt;200,EXTRA!CP285,EXTRA!CT285),IF(MV&lt;200,'Hi-Z'!AB285,'Hi-Z'!AF285))</f>
        <v/>
      </c>
      <c r="AK285" s="106" t="str">
        <f t="shared" si="102"/>
        <v/>
      </c>
      <c r="AM285" s="313" t="str">
        <f>IF(AND(ISNUMBER($P285),$P285&lt;&gt;0),EXTRA!DR285,'Hi-Z'!AZ285)</f>
        <v/>
      </c>
      <c r="AN285" s="290" t="str">
        <f t="shared" si="103"/>
        <v/>
      </c>
      <c r="AO285" s="315" t="str">
        <f>IF(AND(ISNUMBER($P285),$P285&lt;&gt;0),EXTRA!DT285,'Hi-Z'!BB285)</f>
        <v/>
      </c>
      <c r="AP285" s="292" t="str">
        <f t="shared" si="104"/>
        <v/>
      </c>
      <c r="AR285" s="330" t="str">
        <f>IF(AND(ISNUMBER($P285),$P285&lt;&gt;0),EXTRA!CZ285,'Hi-Z'!AH285)</f>
        <v/>
      </c>
      <c r="AT285" s="335" t="str">
        <f>IF(AND(ISNUMBER(AV285),AV285&lt;&gt;0),"",IF(AND(ISNUMBER($P285),$P285&lt;&gt;0),'Hi-Z-INPUT'!$K$7*'Hi-Z-INPUT'!$K$11,'Hi-Z'!AJ285))</f>
        <v/>
      </c>
      <c r="AU285" s="172"/>
      <c r="AV285" s="163"/>
      <c r="AW285" s="343"/>
      <c r="AY285" s="333" t="str">
        <f>IF(AND(ISNUMBER($P285),$P285&lt;&gt;0),EXTRA!DX285,'Hi-Z'!BF285)</f>
        <v/>
      </c>
      <c r="AZ285" s="334" t="str">
        <f t="shared" si="105"/>
        <v/>
      </c>
      <c r="BB285" s="332" t="str">
        <f>IF(AND(ISNUMBER($P285),$P285&lt;&gt;0),EXTRA!DO285,'Hi-Z'!AW285)</f>
        <v/>
      </c>
      <c r="BC285" s="347" t="str">
        <f t="shared" si="106"/>
        <v/>
      </c>
      <c r="BE285" s="348" t="str">
        <f t="shared" si="107"/>
        <v/>
      </c>
      <c r="BF285" s="328" t="str">
        <f t="shared" si="108"/>
        <v/>
      </c>
      <c r="BI285" s="482" t="str">
        <f t="shared" si="110"/>
        <v/>
      </c>
      <c r="BJ285" s="482" t="str">
        <f t="shared" si="109"/>
        <v/>
      </c>
    </row>
    <row r="286" spans="1:62" hidden="1">
      <c r="A286" s="106" t="e">
        <f>MATRIX!A286</f>
        <v>#N/A</v>
      </c>
      <c r="B286" s="316" t="e">
        <f>IF(MATRIX!B286&lt;&gt;0,MATRIX!B286,"-")</f>
        <v>#N/A</v>
      </c>
      <c r="D286" s="142"/>
      <c r="E286" s="314" t="str">
        <f t="shared" si="95"/>
        <v/>
      </c>
      <c r="F286" s="379"/>
      <c r="G286" s="380" t="e">
        <f>'Hi-Z'!M286</f>
        <v>#N/A</v>
      </c>
      <c r="H286" s="478"/>
      <c r="I286" s="385"/>
      <c r="J286" s="479"/>
      <c r="K286" s="2"/>
      <c r="L286" s="385"/>
      <c r="M286" s="2"/>
      <c r="N286" s="385"/>
      <c r="O286" s="2"/>
      <c r="P286" s="466" t="str">
        <f t="shared" si="96"/>
        <v/>
      </c>
      <c r="Q286" s="384"/>
      <c r="R286" s="466" t="str">
        <f>IF(ISNUMBER(N286), N286, IF(ISNUMBER(G286), 'Hi-Z-INPUT'!$K$19, ""))</f>
        <v/>
      </c>
      <c r="S286" s="310"/>
      <c r="U286" s="70" t="str">
        <f>IF(AND(ISNUMBER($P286),$P286&lt;&gt;0),EXTRA!CA286,'Hi-Z'!O286)</f>
        <v>-</v>
      </c>
      <c r="W286" s="327" t="str">
        <f>IF(AND(ISNUMBER($P286),$P286&lt;&gt;0),EXTRA!CC286,'Hi-Z'!Q286)</f>
        <v>-</v>
      </c>
      <c r="X286" s="328" t="str">
        <f t="shared" si="97"/>
        <v/>
      </c>
      <c r="Z286" s="66" t="str">
        <f>IF(AND(ISNUMBER($P286),$P286&lt;&gt;0),EXTRA!CH286,'Hi-Z'!T286)</f>
        <v/>
      </c>
      <c r="AA286" s="65" t="str">
        <f t="shared" si="98"/>
        <v/>
      </c>
      <c r="AB286" s="329" t="str">
        <f>IF(AND(ISNUMBER($P286),$P286&lt;&gt;0),EXTRA!CJ286,'Hi-Z'!V286)</f>
        <v/>
      </c>
      <c r="AC286" s="124" t="str">
        <f t="shared" si="99"/>
        <v/>
      </c>
      <c r="AE286" s="104" t="str">
        <f>IF(AND(ISNUMBER($P286),$P286&lt;&gt;0),EXTRA!CL286,'Hi-Z'!X286)</f>
        <v/>
      </c>
      <c r="AF286" s="44" t="str">
        <f t="shared" si="100"/>
        <v/>
      </c>
      <c r="AH286" s="85" t="str">
        <f>IF(AND(ISNUMBER($P286),$P286&lt;&gt;0),IF(MV&lt;200,EXTRA!CN286,EXTRA!CR286),IF(MV&lt;200,'Hi-Z'!Z286,'Hi-Z'!AD286))</f>
        <v/>
      </c>
      <c r="AI286" s="84" t="str">
        <f t="shared" si="101"/>
        <v/>
      </c>
      <c r="AJ286" s="322" t="str">
        <f>IF(AND(ISNUMBER($P286),$P286&lt;&gt;0),IF(MV&lt;200,EXTRA!CP286,EXTRA!CT286),IF(MV&lt;200,'Hi-Z'!AB286,'Hi-Z'!AF286))</f>
        <v/>
      </c>
      <c r="AK286" s="106" t="str">
        <f t="shared" si="102"/>
        <v/>
      </c>
      <c r="AM286" s="313" t="str">
        <f>IF(AND(ISNUMBER($P286),$P286&lt;&gt;0),EXTRA!DR286,'Hi-Z'!AZ286)</f>
        <v/>
      </c>
      <c r="AN286" s="290" t="str">
        <f t="shared" si="103"/>
        <v/>
      </c>
      <c r="AO286" s="315" t="str">
        <f>IF(AND(ISNUMBER($P286),$P286&lt;&gt;0),EXTRA!DT286,'Hi-Z'!BB286)</f>
        <v/>
      </c>
      <c r="AP286" s="292" t="str">
        <f t="shared" si="104"/>
        <v/>
      </c>
      <c r="AR286" s="330" t="str">
        <f>IF(AND(ISNUMBER($P286),$P286&lt;&gt;0),EXTRA!CZ286,'Hi-Z'!AH286)</f>
        <v/>
      </c>
      <c r="AT286" s="335" t="str">
        <f>IF(AND(ISNUMBER(AV286),AV286&lt;&gt;0),"",IF(AND(ISNUMBER($P286),$P286&lt;&gt;0),'Hi-Z-INPUT'!$K$7*'Hi-Z-INPUT'!$K$11,'Hi-Z'!AJ286))</f>
        <v/>
      </c>
      <c r="AU286" s="172"/>
      <c r="AV286" s="163"/>
      <c r="AW286" s="343"/>
      <c r="AY286" s="333" t="str">
        <f>IF(AND(ISNUMBER($P286),$P286&lt;&gt;0),EXTRA!DX286,'Hi-Z'!BF286)</f>
        <v/>
      </c>
      <c r="AZ286" s="334" t="str">
        <f t="shared" si="105"/>
        <v/>
      </c>
      <c r="BB286" s="332" t="str">
        <f>IF(AND(ISNUMBER($P286),$P286&lt;&gt;0),EXTRA!DO286,'Hi-Z'!AW286)</f>
        <v/>
      </c>
      <c r="BC286" s="347" t="str">
        <f t="shared" si="106"/>
        <v/>
      </c>
      <c r="BE286" s="348" t="str">
        <f t="shared" si="107"/>
        <v/>
      </c>
      <c r="BF286" s="328" t="str">
        <f t="shared" si="108"/>
        <v/>
      </c>
      <c r="BI286" s="482" t="str">
        <f t="shared" si="110"/>
        <v/>
      </c>
      <c r="BJ286" s="482" t="str">
        <f t="shared" si="109"/>
        <v/>
      </c>
    </row>
    <row r="287" spans="1:62" hidden="1">
      <c r="A287" s="106" t="e">
        <f>MATRIX!A287</f>
        <v>#N/A</v>
      </c>
      <c r="B287" s="316" t="e">
        <f>IF(MATRIX!B287&lt;&gt;0,MATRIX!B287,"-")</f>
        <v>#N/A</v>
      </c>
      <c r="D287" s="142"/>
      <c r="E287" s="314" t="str">
        <f t="shared" si="95"/>
        <v/>
      </c>
      <c r="F287" s="379"/>
      <c r="G287" s="380" t="e">
        <f>'Hi-Z'!M287</f>
        <v>#N/A</v>
      </c>
      <c r="H287" s="478"/>
      <c r="I287" s="385"/>
      <c r="J287" s="479"/>
      <c r="K287" s="2"/>
      <c r="L287" s="385"/>
      <c r="M287" s="2"/>
      <c r="N287" s="385"/>
      <c r="O287" s="2"/>
      <c r="P287" s="466" t="str">
        <f t="shared" si="96"/>
        <v/>
      </c>
      <c r="Q287" s="384"/>
      <c r="R287" s="466" t="str">
        <f>IF(ISNUMBER(N287), N287, IF(ISNUMBER(G287), 'Hi-Z-INPUT'!$K$19, ""))</f>
        <v/>
      </c>
      <c r="S287" s="310"/>
      <c r="U287" s="70" t="str">
        <f>IF(AND(ISNUMBER($P287),$P287&lt;&gt;0),EXTRA!CA287,'Hi-Z'!O287)</f>
        <v>-</v>
      </c>
      <c r="W287" s="327" t="str">
        <f>IF(AND(ISNUMBER($P287),$P287&lt;&gt;0),EXTRA!CC287,'Hi-Z'!Q287)</f>
        <v>-</v>
      </c>
      <c r="X287" s="328" t="str">
        <f t="shared" si="97"/>
        <v/>
      </c>
      <c r="Z287" s="66" t="str">
        <f>IF(AND(ISNUMBER($P287),$P287&lt;&gt;0),EXTRA!CH287,'Hi-Z'!T287)</f>
        <v/>
      </c>
      <c r="AA287" s="65" t="str">
        <f t="shared" si="98"/>
        <v/>
      </c>
      <c r="AB287" s="329" t="str">
        <f>IF(AND(ISNUMBER($P287),$P287&lt;&gt;0),EXTRA!CJ287,'Hi-Z'!V287)</f>
        <v/>
      </c>
      <c r="AC287" s="124" t="str">
        <f t="shared" si="99"/>
        <v/>
      </c>
      <c r="AE287" s="104" t="str">
        <f>IF(AND(ISNUMBER($P287),$P287&lt;&gt;0),EXTRA!CL287,'Hi-Z'!X287)</f>
        <v/>
      </c>
      <c r="AF287" s="44" t="str">
        <f t="shared" si="100"/>
        <v/>
      </c>
      <c r="AH287" s="85" t="str">
        <f>IF(AND(ISNUMBER($P287),$P287&lt;&gt;0),IF(MV&lt;200,EXTRA!CN287,EXTRA!CR287),IF(MV&lt;200,'Hi-Z'!Z287,'Hi-Z'!AD287))</f>
        <v/>
      </c>
      <c r="AI287" s="84" t="str">
        <f t="shared" si="101"/>
        <v/>
      </c>
      <c r="AJ287" s="322" t="str">
        <f>IF(AND(ISNUMBER($P287),$P287&lt;&gt;0),IF(MV&lt;200,EXTRA!CP287,EXTRA!CT287),IF(MV&lt;200,'Hi-Z'!AB287,'Hi-Z'!AF287))</f>
        <v/>
      </c>
      <c r="AK287" s="106" t="str">
        <f t="shared" si="102"/>
        <v/>
      </c>
      <c r="AM287" s="313" t="str">
        <f>IF(AND(ISNUMBER($P287),$P287&lt;&gt;0),EXTRA!DR287,'Hi-Z'!AZ287)</f>
        <v/>
      </c>
      <c r="AN287" s="290" t="str">
        <f t="shared" si="103"/>
        <v/>
      </c>
      <c r="AO287" s="315" t="str">
        <f>IF(AND(ISNUMBER($P287),$P287&lt;&gt;0),EXTRA!DT287,'Hi-Z'!BB287)</f>
        <v/>
      </c>
      <c r="AP287" s="292" t="str">
        <f t="shared" si="104"/>
        <v/>
      </c>
      <c r="AR287" s="330" t="str">
        <f>IF(AND(ISNUMBER($P287),$P287&lt;&gt;0),EXTRA!CZ287,'Hi-Z'!AH287)</f>
        <v/>
      </c>
      <c r="AT287" s="335" t="str">
        <f>IF(AND(ISNUMBER(AV287),AV287&lt;&gt;0),"",IF(AND(ISNUMBER($P287),$P287&lt;&gt;0),'Hi-Z-INPUT'!$K$7*'Hi-Z-INPUT'!$K$11,'Hi-Z'!AJ287))</f>
        <v/>
      </c>
      <c r="AU287" s="172"/>
      <c r="AV287" s="163"/>
      <c r="AW287" s="343"/>
      <c r="AY287" s="333" t="str">
        <f>IF(AND(ISNUMBER($P287),$P287&lt;&gt;0),EXTRA!DX287,'Hi-Z'!BF287)</f>
        <v/>
      </c>
      <c r="AZ287" s="334" t="str">
        <f t="shared" si="105"/>
        <v/>
      </c>
      <c r="BB287" s="332" t="str">
        <f>IF(AND(ISNUMBER($P287),$P287&lt;&gt;0),EXTRA!DO287,'Hi-Z'!AW287)</f>
        <v/>
      </c>
      <c r="BC287" s="347" t="str">
        <f t="shared" si="106"/>
        <v/>
      </c>
      <c r="BE287" s="348" t="str">
        <f t="shared" si="107"/>
        <v/>
      </c>
      <c r="BF287" s="328" t="str">
        <f t="shared" si="108"/>
        <v/>
      </c>
      <c r="BI287" s="482" t="str">
        <f t="shared" si="110"/>
        <v/>
      </c>
      <c r="BJ287" s="482" t="str">
        <f t="shared" si="109"/>
        <v/>
      </c>
    </row>
    <row r="288" spans="1:62" hidden="1">
      <c r="A288" s="106" t="e">
        <f>MATRIX!A288</f>
        <v>#N/A</v>
      </c>
      <c r="B288" s="316" t="e">
        <f>IF(MATRIX!B288&lt;&gt;0,MATRIX!B288,"-")</f>
        <v>#N/A</v>
      </c>
      <c r="D288" s="142"/>
      <c r="E288" s="314" t="str">
        <f t="shared" si="95"/>
        <v/>
      </c>
      <c r="F288" s="379"/>
      <c r="G288" s="380" t="e">
        <f>'Hi-Z'!M288</f>
        <v>#N/A</v>
      </c>
      <c r="H288" s="478"/>
      <c r="I288" s="385"/>
      <c r="J288" s="479"/>
      <c r="K288" s="2"/>
      <c r="L288" s="385"/>
      <c r="M288" s="2"/>
      <c r="N288" s="385"/>
      <c r="O288" s="2"/>
      <c r="P288" s="466" t="str">
        <f t="shared" si="96"/>
        <v/>
      </c>
      <c r="Q288" s="384"/>
      <c r="R288" s="466" t="str">
        <f>IF(ISNUMBER(N288), N288, IF(ISNUMBER(G288), 'Hi-Z-INPUT'!$K$19, ""))</f>
        <v/>
      </c>
      <c r="S288" s="310"/>
      <c r="U288" s="70" t="str">
        <f>IF(AND(ISNUMBER($P288),$P288&lt;&gt;0),EXTRA!CA288,'Hi-Z'!O288)</f>
        <v>-</v>
      </c>
      <c r="W288" s="327" t="str">
        <f>IF(AND(ISNUMBER($P288),$P288&lt;&gt;0),EXTRA!CC288,'Hi-Z'!Q288)</f>
        <v>-</v>
      </c>
      <c r="X288" s="328" t="str">
        <f t="shared" si="97"/>
        <v/>
      </c>
      <c r="Z288" s="66" t="str">
        <f>IF(AND(ISNUMBER($P288),$P288&lt;&gt;0),EXTRA!CH288,'Hi-Z'!T288)</f>
        <v/>
      </c>
      <c r="AA288" s="65" t="str">
        <f t="shared" si="98"/>
        <v/>
      </c>
      <c r="AB288" s="329" t="str">
        <f>IF(AND(ISNUMBER($P288),$P288&lt;&gt;0),EXTRA!CJ288,'Hi-Z'!V288)</f>
        <v/>
      </c>
      <c r="AC288" s="124" t="str">
        <f t="shared" si="99"/>
        <v/>
      </c>
      <c r="AE288" s="104" t="str">
        <f>IF(AND(ISNUMBER($P288),$P288&lt;&gt;0),EXTRA!CL288,'Hi-Z'!X288)</f>
        <v/>
      </c>
      <c r="AF288" s="44" t="str">
        <f t="shared" si="100"/>
        <v/>
      </c>
      <c r="AH288" s="85" t="str">
        <f>IF(AND(ISNUMBER($P288),$P288&lt;&gt;0),IF(MV&lt;200,EXTRA!CN288,EXTRA!CR288),IF(MV&lt;200,'Hi-Z'!Z288,'Hi-Z'!AD288))</f>
        <v/>
      </c>
      <c r="AI288" s="84" t="str">
        <f t="shared" si="101"/>
        <v/>
      </c>
      <c r="AJ288" s="322" t="str">
        <f>IF(AND(ISNUMBER($P288),$P288&lt;&gt;0),IF(MV&lt;200,EXTRA!CP288,EXTRA!CT288),IF(MV&lt;200,'Hi-Z'!AB288,'Hi-Z'!AF288))</f>
        <v/>
      </c>
      <c r="AK288" s="106" t="str">
        <f t="shared" si="102"/>
        <v/>
      </c>
      <c r="AM288" s="313" t="str">
        <f>IF(AND(ISNUMBER($P288),$P288&lt;&gt;0),EXTRA!DR288,'Hi-Z'!AZ288)</f>
        <v/>
      </c>
      <c r="AN288" s="290" t="str">
        <f t="shared" si="103"/>
        <v/>
      </c>
      <c r="AO288" s="315" t="str">
        <f>IF(AND(ISNUMBER($P288),$P288&lt;&gt;0),EXTRA!DT288,'Hi-Z'!BB288)</f>
        <v/>
      </c>
      <c r="AP288" s="292" t="str">
        <f t="shared" si="104"/>
        <v/>
      </c>
      <c r="AR288" s="330" t="str">
        <f>IF(AND(ISNUMBER($P288),$P288&lt;&gt;0),EXTRA!CZ288,'Hi-Z'!AH288)</f>
        <v/>
      </c>
      <c r="AT288" s="335" t="str">
        <f>IF(AND(ISNUMBER(AV288),AV288&lt;&gt;0),"",IF(AND(ISNUMBER($P288),$P288&lt;&gt;0),'Hi-Z-INPUT'!$K$7*'Hi-Z-INPUT'!$K$11,'Hi-Z'!AJ288))</f>
        <v/>
      </c>
      <c r="AU288" s="172"/>
      <c r="AV288" s="163"/>
      <c r="AW288" s="343"/>
      <c r="AY288" s="333" t="str">
        <f>IF(AND(ISNUMBER($P288),$P288&lt;&gt;0),EXTRA!DX288,'Hi-Z'!BF288)</f>
        <v/>
      </c>
      <c r="AZ288" s="334" t="str">
        <f t="shared" si="105"/>
        <v/>
      </c>
      <c r="BB288" s="332" t="str">
        <f>IF(AND(ISNUMBER($P288),$P288&lt;&gt;0),EXTRA!DO288,'Hi-Z'!AW288)</f>
        <v/>
      </c>
      <c r="BC288" s="347" t="str">
        <f t="shared" si="106"/>
        <v/>
      </c>
      <c r="BE288" s="348" t="str">
        <f t="shared" si="107"/>
        <v/>
      </c>
      <c r="BF288" s="328" t="str">
        <f t="shared" si="108"/>
        <v/>
      </c>
      <c r="BI288" s="482" t="str">
        <f t="shared" si="110"/>
        <v/>
      </c>
      <c r="BJ288" s="482" t="str">
        <f t="shared" si="109"/>
        <v/>
      </c>
    </row>
    <row r="289" spans="1:62" hidden="1">
      <c r="A289" s="106" t="e">
        <f>MATRIX!A289</f>
        <v>#N/A</v>
      </c>
      <c r="B289" s="316" t="e">
        <f>IF(MATRIX!B289&lt;&gt;0,MATRIX!B289,"-")</f>
        <v>#N/A</v>
      </c>
      <c r="D289" s="142"/>
      <c r="E289" s="314" t="str">
        <f t="shared" si="95"/>
        <v/>
      </c>
      <c r="F289" s="379"/>
      <c r="G289" s="380" t="e">
        <f>'Hi-Z'!M289</f>
        <v>#N/A</v>
      </c>
      <c r="H289" s="478"/>
      <c r="I289" s="385"/>
      <c r="J289" s="479"/>
      <c r="K289" s="2"/>
      <c r="L289" s="385"/>
      <c r="M289" s="2"/>
      <c r="N289" s="385"/>
      <c r="O289" s="2"/>
      <c r="P289" s="466" t="str">
        <f t="shared" si="96"/>
        <v/>
      </c>
      <c r="Q289" s="384"/>
      <c r="R289" s="466" t="str">
        <f>IF(ISNUMBER(N289), N289, IF(ISNUMBER(G289), 'Hi-Z-INPUT'!$K$19, ""))</f>
        <v/>
      </c>
      <c r="S289" s="310"/>
      <c r="U289" s="70" t="str">
        <f>IF(AND(ISNUMBER($P289),$P289&lt;&gt;0),EXTRA!CA289,'Hi-Z'!O289)</f>
        <v>-</v>
      </c>
      <c r="W289" s="327" t="str">
        <f>IF(AND(ISNUMBER($P289),$P289&lt;&gt;0),EXTRA!CC289,'Hi-Z'!Q289)</f>
        <v>-</v>
      </c>
      <c r="X289" s="328" t="str">
        <f t="shared" si="97"/>
        <v/>
      </c>
      <c r="Z289" s="66" t="str">
        <f>IF(AND(ISNUMBER($P289),$P289&lt;&gt;0),EXTRA!CH289,'Hi-Z'!T289)</f>
        <v/>
      </c>
      <c r="AA289" s="65" t="str">
        <f t="shared" si="98"/>
        <v/>
      </c>
      <c r="AB289" s="329" t="str">
        <f>IF(AND(ISNUMBER($P289),$P289&lt;&gt;0),EXTRA!CJ289,'Hi-Z'!V289)</f>
        <v/>
      </c>
      <c r="AC289" s="124" t="str">
        <f t="shared" si="99"/>
        <v/>
      </c>
      <c r="AE289" s="104" t="str">
        <f>IF(AND(ISNUMBER($P289),$P289&lt;&gt;0),EXTRA!CL289,'Hi-Z'!X289)</f>
        <v/>
      </c>
      <c r="AF289" s="44" t="str">
        <f t="shared" si="100"/>
        <v/>
      </c>
      <c r="AH289" s="85" t="str">
        <f>IF(AND(ISNUMBER($P289),$P289&lt;&gt;0),IF(MV&lt;200,EXTRA!CN289,EXTRA!CR289),IF(MV&lt;200,'Hi-Z'!Z289,'Hi-Z'!AD289))</f>
        <v/>
      </c>
      <c r="AI289" s="84" t="str">
        <f t="shared" si="101"/>
        <v/>
      </c>
      <c r="AJ289" s="322" t="str">
        <f>IF(AND(ISNUMBER($P289),$P289&lt;&gt;0),IF(MV&lt;200,EXTRA!CP289,EXTRA!CT289),IF(MV&lt;200,'Hi-Z'!AB289,'Hi-Z'!AF289))</f>
        <v/>
      </c>
      <c r="AK289" s="106" t="str">
        <f t="shared" si="102"/>
        <v/>
      </c>
      <c r="AM289" s="313" t="str">
        <f>IF(AND(ISNUMBER($P289),$P289&lt;&gt;0),EXTRA!DR289,'Hi-Z'!AZ289)</f>
        <v/>
      </c>
      <c r="AN289" s="290" t="str">
        <f t="shared" si="103"/>
        <v/>
      </c>
      <c r="AO289" s="315" t="str">
        <f>IF(AND(ISNUMBER($P289),$P289&lt;&gt;0),EXTRA!DT289,'Hi-Z'!BB289)</f>
        <v/>
      </c>
      <c r="AP289" s="292" t="str">
        <f t="shared" si="104"/>
        <v/>
      </c>
      <c r="AR289" s="330" t="str">
        <f>IF(AND(ISNUMBER($P289),$P289&lt;&gt;0),EXTRA!CZ289,'Hi-Z'!AH289)</f>
        <v/>
      </c>
      <c r="AT289" s="335" t="str">
        <f>IF(AND(ISNUMBER(AV289),AV289&lt;&gt;0),"",IF(AND(ISNUMBER($P289),$P289&lt;&gt;0),'Hi-Z-INPUT'!$K$7*'Hi-Z-INPUT'!$K$11,'Hi-Z'!AJ289))</f>
        <v/>
      </c>
      <c r="AU289" s="172"/>
      <c r="AV289" s="163"/>
      <c r="AW289" s="343"/>
      <c r="AY289" s="333" t="str">
        <f>IF(AND(ISNUMBER($P289),$P289&lt;&gt;0),EXTRA!DX289,'Hi-Z'!BF289)</f>
        <v/>
      </c>
      <c r="AZ289" s="334" t="str">
        <f t="shared" si="105"/>
        <v/>
      </c>
      <c r="BB289" s="332" t="str">
        <f>IF(AND(ISNUMBER($P289),$P289&lt;&gt;0),EXTRA!DO289,'Hi-Z'!AW289)</f>
        <v/>
      </c>
      <c r="BC289" s="347" t="str">
        <f t="shared" si="106"/>
        <v/>
      </c>
      <c r="BE289" s="348" t="str">
        <f t="shared" si="107"/>
        <v/>
      </c>
      <c r="BF289" s="328" t="str">
        <f t="shared" si="108"/>
        <v/>
      </c>
      <c r="BI289" s="482" t="str">
        <f t="shared" si="110"/>
        <v/>
      </c>
      <c r="BJ289" s="482" t="str">
        <f t="shared" si="109"/>
        <v/>
      </c>
    </row>
    <row r="290" spans="1:62" hidden="1">
      <c r="A290" s="106" t="e">
        <f>MATRIX!A290</f>
        <v>#N/A</v>
      </c>
      <c r="B290" s="316" t="e">
        <f>IF(MATRIX!B290&lt;&gt;0,MATRIX!B290,"-")</f>
        <v>#N/A</v>
      </c>
      <c r="D290" s="142"/>
      <c r="E290" s="314" t="str">
        <f t="shared" si="95"/>
        <v/>
      </c>
      <c r="F290" s="379"/>
      <c r="G290" s="380" t="e">
        <f>'Hi-Z'!M290</f>
        <v>#N/A</v>
      </c>
      <c r="H290" s="478"/>
      <c r="I290" s="385"/>
      <c r="J290" s="479"/>
      <c r="K290" s="2"/>
      <c r="L290" s="385"/>
      <c r="M290" s="2"/>
      <c r="N290" s="385"/>
      <c r="O290" s="2"/>
      <c r="P290" s="466" t="str">
        <f t="shared" si="96"/>
        <v/>
      </c>
      <c r="Q290" s="384"/>
      <c r="R290" s="466" t="str">
        <f>IF(ISNUMBER(N290), N290, IF(ISNUMBER(G290), 'Hi-Z-INPUT'!$K$19, ""))</f>
        <v/>
      </c>
      <c r="S290" s="310"/>
      <c r="U290" s="70" t="str">
        <f>IF(AND(ISNUMBER($P290),$P290&lt;&gt;0),EXTRA!CA290,'Hi-Z'!O290)</f>
        <v>-</v>
      </c>
      <c r="W290" s="327" t="str">
        <f>IF(AND(ISNUMBER($P290),$P290&lt;&gt;0),EXTRA!CC290,'Hi-Z'!Q290)</f>
        <v>-</v>
      </c>
      <c r="X290" s="328" t="str">
        <f t="shared" si="97"/>
        <v/>
      </c>
      <c r="Z290" s="66" t="str">
        <f>IF(AND(ISNUMBER($P290),$P290&lt;&gt;0),EXTRA!CH290,'Hi-Z'!T290)</f>
        <v/>
      </c>
      <c r="AA290" s="65" t="str">
        <f t="shared" si="98"/>
        <v/>
      </c>
      <c r="AB290" s="329" t="str">
        <f>IF(AND(ISNUMBER($P290),$P290&lt;&gt;0),EXTRA!CJ290,'Hi-Z'!V290)</f>
        <v/>
      </c>
      <c r="AC290" s="124" t="str">
        <f t="shared" si="99"/>
        <v/>
      </c>
      <c r="AE290" s="104" t="str">
        <f>IF(AND(ISNUMBER($P290),$P290&lt;&gt;0),EXTRA!CL290,'Hi-Z'!X290)</f>
        <v/>
      </c>
      <c r="AF290" s="44" t="str">
        <f t="shared" si="100"/>
        <v/>
      </c>
      <c r="AH290" s="85" t="str">
        <f>IF(AND(ISNUMBER($P290),$P290&lt;&gt;0),IF(MV&lt;200,EXTRA!CN290,EXTRA!CR290),IF(MV&lt;200,'Hi-Z'!Z290,'Hi-Z'!AD290))</f>
        <v/>
      </c>
      <c r="AI290" s="84" t="str">
        <f t="shared" si="101"/>
        <v/>
      </c>
      <c r="AJ290" s="322" t="str">
        <f>IF(AND(ISNUMBER($P290),$P290&lt;&gt;0),IF(MV&lt;200,EXTRA!CP290,EXTRA!CT290),IF(MV&lt;200,'Hi-Z'!AB290,'Hi-Z'!AF290))</f>
        <v/>
      </c>
      <c r="AK290" s="106" t="str">
        <f t="shared" si="102"/>
        <v/>
      </c>
      <c r="AM290" s="313" t="str">
        <f>IF(AND(ISNUMBER($P290),$P290&lt;&gt;0),EXTRA!DR290,'Hi-Z'!AZ290)</f>
        <v/>
      </c>
      <c r="AN290" s="290" t="str">
        <f t="shared" si="103"/>
        <v/>
      </c>
      <c r="AO290" s="315" t="str">
        <f>IF(AND(ISNUMBER($P290),$P290&lt;&gt;0),EXTRA!DT290,'Hi-Z'!BB290)</f>
        <v/>
      </c>
      <c r="AP290" s="292" t="str">
        <f t="shared" si="104"/>
        <v/>
      </c>
      <c r="AR290" s="330" t="str">
        <f>IF(AND(ISNUMBER($P290),$P290&lt;&gt;0),EXTRA!CZ290,'Hi-Z'!AH290)</f>
        <v/>
      </c>
      <c r="AT290" s="335" t="str">
        <f>IF(AND(ISNUMBER(AV290),AV290&lt;&gt;0),"",IF(AND(ISNUMBER($P290),$P290&lt;&gt;0),'Hi-Z-INPUT'!$K$7*'Hi-Z-INPUT'!$K$11,'Hi-Z'!AJ290))</f>
        <v/>
      </c>
      <c r="AU290" s="172"/>
      <c r="AV290" s="163"/>
      <c r="AW290" s="343"/>
      <c r="AY290" s="333" t="str">
        <f>IF(AND(ISNUMBER($P290),$P290&lt;&gt;0),EXTRA!DX290,'Hi-Z'!BF290)</f>
        <v/>
      </c>
      <c r="AZ290" s="334" t="str">
        <f t="shared" si="105"/>
        <v/>
      </c>
      <c r="BB290" s="332" t="str">
        <f>IF(AND(ISNUMBER($P290),$P290&lt;&gt;0),EXTRA!DO290,'Hi-Z'!AW290)</f>
        <v/>
      </c>
      <c r="BC290" s="347" t="str">
        <f t="shared" si="106"/>
        <v/>
      </c>
      <c r="BE290" s="348" t="str">
        <f t="shared" si="107"/>
        <v/>
      </c>
      <c r="BF290" s="328" t="str">
        <f t="shared" si="108"/>
        <v/>
      </c>
      <c r="BI290" s="482" t="str">
        <f t="shared" si="110"/>
        <v/>
      </c>
      <c r="BJ290" s="482" t="str">
        <f t="shared" si="109"/>
        <v/>
      </c>
    </row>
    <row r="291" spans="1:62" hidden="1">
      <c r="A291" s="106" t="e">
        <f>MATRIX!A291</f>
        <v>#N/A</v>
      </c>
      <c r="B291" s="316" t="e">
        <f>IF(MATRIX!B291&lt;&gt;0,MATRIX!B291,"-")</f>
        <v>#N/A</v>
      </c>
      <c r="D291" s="142"/>
      <c r="E291" s="314" t="str">
        <f t="shared" si="95"/>
        <v/>
      </c>
      <c r="F291" s="379"/>
      <c r="G291" s="380" t="e">
        <f>'Hi-Z'!M291</f>
        <v>#N/A</v>
      </c>
      <c r="H291" s="478"/>
      <c r="I291" s="385"/>
      <c r="J291" s="479"/>
      <c r="K291" s="2"/>
      <c r="L291" s="385"/>
      <c r="M291" s="2"/>
      <c r="N291" s="385"/>
      <c r="O291" s="2"/>
      <c r="P291" s="466" t="str">
        <f t="shared" si="96"/>
        <v/>
      </c>
      <c r="Q291" s="384"/>
      <c r="R291" s="466" t="str">
        <f>IF(ISNUMBER(N291), N291, IF(ISNUMBER(G291), 'Hi-Z-INPUT'!$K$19, ""))</f>
        <v/>
      </c>
      <c r="S291" s="310"/>
      <c r="U291" s="70" t="str">
        <f>IF(AND(ISNUMBER($P291),$P291&lt;&gt;0),EXTRA!CA291,'Hi-Z'!O291)</f>
        <v>-</v>
      </c>
      <c r="W291" s="327" t="str">
        <f>IF(AND(ISNUMBER($P291),$P291&lt;&gt;0),EXTRA!CC291,'Hi-Z'!Q291)</f>
        <v>-</v>
      </c>
      <c r="X291" s="328" t="str">
        <f t="shared" si="97"/>
        <v/>
      </c>
      <c r="Z291" s="66" t="str">
        <f>IF(AND(ISNUMBER($P291),$P291&lt;&gt;0),EXTRA!CH291,'Hi-Z'!T291)</f>
        <v/>
      </c>
      <c r="AA291" s="65" t="str">
        <f t="shared" si="98"/>
        <v/>
      </c>
      <c r="AB291" s="329" t="str">
        <f>IF(AND(ISNUMBER($P291),$P291&lt;&gt;0),EXTRA!CJ291,'Hi-Z'!V291)</f>
        <v/>
      </c>
      <c r="AC291" s="124" t="str">
        <f t="shared" si="99"/>
        <v/>
      </c>
      <c r="AE291" s="104" t="str">
        <f>IF(AND(ISNUMBER($P291),$P291&lt;&gt;0),EXTRA!CL291,'Hi-Z'!X291)</f>
        <v/>
      </c>
      <c r="AF291" s="44" t="str">
        <f t="shared" si="100"/>
        <v/>
      </c>
      <c r="AH291" s="85" t="str">
        <f>IF(AND(ISNUMBER($P291),$P291&lt;&gt;0),IF(MV&lt;200,EXTRA!CN291,EXTRA!CR291),IF(MV&lt;200,'Hi-Z'!Z291,'Hi-Z'!AD291))</f>
        <v/>
      </c>
      <c r="AI291" s="84" t="str">
        <f t="shared" si="101"/>
        <v/>
      </c>
      <c r="AJ291" s="322" t="str">
        <f>IF(AND(ISNUMBER($P291),$P291&lt;&gt;0),IF(MV&lt;200,EXTRA!CP291,EXTRA!CT291),IF(MV&lt;200,'Hi-Z'!AB291,'Hi-Z'!AF291))</f>
        <v/>
      </c>
      <c r="AK291" s="106" t="str">
        <f t="shared" si="102"/>
        <v/>
      </c>
      <c r="AM291" s="313" t="str">
        <f>IF(AND(ISNUMBER($P291),$P291&lt;&gt;0),EXTRA!DR291,'Hi-Z'!AZ291)</f>
        <v/>
      </c>
      <c r="AN291" s="290" t="str">
        <f t="shared" si="103"/>
        <v/>
      </c>
      <c r="AO291" s="315" t="str">
        <f>IF(AND(ISNUMBER($P291),$P291&lt;&gt;0),EXTRA!DT291,'Hi-Z'!BB291)</f>
        <v/>
      </c>
      <c r="AP291" s="292" t="str">
        <f t="shared" si="104"/>
        <v/>
      </c>
      <c r="AR291" s="330" t="str">
        <f>IF(AND(ISNUMBER($P291),$P291&lt;&gt;0),EXTRA!CZ291,'Hi-Z'!AH291)</f>
        <v/>
      </c>
      <c r="AT291" s="335" t="str">
        <f>IF(AND(ISNUMBER(AV291),AV291&lt;&gt;0),"",IF(AND(ISNUMBER($P291),$P291&lt;&gt;0),'Hi-Z-INPUT'!$K$7*'Hi-Z-INPUT'!$K$11,'Hi-Z'!AJ291))</f>
        <v/>
      </c>
      <c r="AU291" s="172"/>
      <c r="AV291" s="163"/>
      <c r="AW291" s="343"/>
      <c r="AY291" s="333" t="str">
        <f>IF(AND(ISNUMBER($P291),$P291&lt;&gt;0),EXTRA!DX291,'Hi-Z'!BF291)</f>
        <v/>
      </c>
      <c r="AZ291" s="334" t="str">
        <f t="shared" si="105"/>
        <v/>
      </c>
      <c r="BB291" s="332" t="str">
        <f>IF(AND(ISNUMBER($P291),$P291&lt;&gt;0),EXTRA!DO291,'Hi-Z'!AW291)</f>
        <v/>
      </c>
      <c r="BC291" s="347" t="str">
        <f t="shared" si="106"/>
        <v/>
      </c>
      <c r="BE291" s="348" t="str">
        <f t="shared" si="107"/>
        <v/>
      </c>
      <c r="BF291" s="328" t="str">
        <f t="shared" si="108"/>
        <v/>
      </c>
      <c r="BI291" s="482" t="str">
        <f t="shared" si="110"/>
        <v/>
      </c>
      <c r="BJ291" s="482" t="str">
        <f t="shared" si="109"/>
        <v/>
      </c>
    </row>
    <row r="292" spans="1:62" hidden="1">
      <c r="A292" s="106" t="e">
        <f>MATRIX!A292</f>
        <v>#N/A</v>
      </c>
      <c r="B292" s="316" t="e">
        <f>IF(MATRIX!B292&lt;&gt;0,MATRIX!B292,"-")</f>
        <v>#N/A</v>
      </c>
      <c r="D292" s="142"/>
      <c r="E292" s="314" t="str">
        <f t="shared" si="95"/>
        <v/>
      </c>
      <c r="F292" s="379"/>
      <c r="G292" s="380" t="e">
        <f>'Hi-Z'!M292</f>
        <v>#N/A</v>
      </c>
      <c r="H292" s="478"/>
      <c r="I292" s="385"/>
      <c r="J292" s="479"/>
      <c r="K292" s="2"/>
      <c r="L292" s="385"/>
      <c r="M292" s="2"/>
      <c r="N292" s="385"/>
      <c r="O292" s="2"/>
      <c r="P292" s="466" t="str">
        <f t="shared" si="96"/>
        <v/>
      </c>
      <c r="Q292" s="384"/>
      <c r="R292" s="466" t="str">
        <f>IF(ISNUMBER(N292), N292, IF(ISNUMBER(G292), 'Hi-Z-INPUT'!$K$19, ""))</f>
        <v/>
      </c>
      <c r="S292" s="310"/>
      <c r="U292" s="70" t="str">
        <f>IF(AND(ISNUMBER($P292),$P292&lt;&gt;0),EXTRA!CA292,'Hi-Z'!O292)</f>
        <v>-</v>
      </c>
      <c r="W292" s="327" t="str">
        <f>IF(AND(ISNUMBER($P292),$P292&lt;&gt;0),EXTRA!CC292,'Hi-Z'!Q292)</f>
        <v>-</v>
      </c>
      <c r="X292" s="328" t="str">
        <f t="shared" si="97"/>
        <v/>
      </c>
      <c r="Z292" s="66" t="str">
        <f>IF(AND(ISNUMBER($P292),$P292&lt;&gt;0),EXTRA!CH292,'Hi-Z'!T292)</f>
        <v/>
      </c>
      <c r="AA292" s="65" t="str">
        <f t="shared" si="98"/>
        <v/>
      </c>
      <c r="AB292" s="329" t="str">
        <f>IF(AND(ISNUMBER($P292),$P292&lt;&gt;0),EXTRA!CJ292,'Hi-Z'!V292)</f>
        <v/>
      </c>
      <c r="AC292" s="124" t="str">
        <f t="shared" si="99"/>
        <v/>
      </c>
      <c r="AE292" s="104" t="str">
        <f>IF(AND(ISNUMBER($P292),$P292&lt;&gt;0),EXTRA!CL292,'Hi-Z'!X292)</f>
        <v/>
      </c>
      <c r="AF292" s="44" t="str">
        <f t="shared" si="100"/>
        <v/>
      </c>
      <c r="AH292" s="85" t="str">
        <f>IF(AND(ISNUMBER($P292),$P292&lt;&gt;0),IF(MV&lt;200,EXTRA!CN292,EXTRA!CR292),IF(MV&lt;200,'Hi-Z'!Z292,'Hi-Z'!AD292))</f>
        <v/>
      </c>
      <c r="AI292" s="84" t="str">
        <f t="shared" si="101"/>
        <v/>
      </c>
      <c r="AJ292" s="322" t="str">
        <f>IF(AND(ISNUMBER($P292),$P292&lt;&gt;0),IF(MV&lt;200,EXTRA!CP292,EXTRA!CT292),IF(MV&lt;200,'Hi-Z'!AB292,'Hi-Z'!AF292))</f>
        <v/>
      </c>
      <c r="AK292" s="106" t="str">
        <f t="shared" si="102"/>
        <v/>
      </c>
      <c r="AM292" s="313" t="str">
        <f>IF(AND(ISNUMBER($P292),$P292&lt;&gt;0),EXTRA!DR292,'Hi-Z'!AZ292)</f>
        <v/>
      </c>
      <c r="AN292" s="290" t="str">
        <f t="shared" si="103"/>
        <v/>
      </c>
      <c r="AO292" s="315" t="str">
        <f>IF(AND(ISNUMBER($P292),$P292&lt;&gt;0),EXTRA!DT292,'Hi-Z'!BB292)</f>
        <v/>
      </c>
      <c r="AP292" s="292" t="str">
        <f t="shared" si="104"/>
        <v/>
      </c>
      <c r="AR292" s="330" t="str">
        <f>IF(AND(ISNUMBER($P292),$P292&lt;&gt;0),EXTRA!CZ292,'Hi-Z'!AH292)</f>
        <v/>
      </c>
      <c r="AT292" s="335" t="str">
        <f>IF(AND(ISNUMBER(AV292),AV292&lt;&gt;0),"",IF(AND(ISNUMBER($P292),$P292&lt;&gt;0),'Hi-Z-INPUT'!$K$7*'Hi-Z-INPUT'!$K$11,'Hi-Z'!AJ292))</f>
        <v/>
      </c>
      <c r="AU292" s="172"/>
      <c r="AV292" s="163"/>
      <c r="AW292" s="343"/>
      <c r="AY292" s="333" t="str">
        <f>IF(AND(ISNUMBER($P292),$P292&lt;&gt;0),EXTRA!DX292,'Hi-Z'!BF292)</f>
        <v/>
      </c>
      <c r="AZ292" s="334" t="str">
        <f t="shared" si="105"/>
        <v/>
      </c>
      <c r="BB292" s="332" t="str">
        <f>IF(AND(ISNUMBER($P292),$P292&lt;&gt;0),EXTRA!DO292,'Hi-Z'!AW292)</f>
        <v/>
      </c>
      <c r="BC292" s="347" t="str">
        <f t="shared" si="106"/>
        <v/>
      </c>
      <c r="BE292" s="348" t="str">
        <f t="shared" si="107"/>
        <v/>
      </c>
      <c r="BF292" s="328" t="str">
        <f t="shared" si="108"/>
        <v/>
      </c>
      <c r="BI292" s="482" t="str">
        <f t="shared" si="110"/>
        <v/>
      </c>
      <c r="BJ292" s="482" t="str">
        <f t="shared" si="109"/>
        <v/>
      </c>
    </row>
    <row r="293" spans="1:62" hidden="1">
      <c r="A293" s="106" t="e">
        <f>MATRIX!A293</f>
        <v>#N/A</v>
      </c>
      <c r="B293" s="316" t="e">
        <f>IF(MATRIX!B293&lt;&gt;0,MATRIX!B293,"-")</f>
        <v>#N/A</v>
      </c>
      <c r="D293" s="142"/>
      <c r="E293" s="314" t="str">
        <f t="shared" si="95"/>
        <v/>
      </c>
      <c r="F293" s="379"/>
      <c r="G293" s="380" t="e">
        <f>'Hi-Z'!M293</f>
        <v>#N/A</v>
      </c>
      <c r="H293" s="478"/>
      <c r="I293" s="385"/>
      <c r="J293" s="479"/>
      <c r="K293" s="2"/>
      <c r="L293" s="385"/>
      <c r="M293" s="2"/>
      <c r="N293" s="385"/>
      <c r="O293" s="2"/>
      <c r="P293" s="466" t="str">
        <f t="shared" si="96"/>
        <v/>
      </c>
      <c r="Q293" s="384"/>
      <c r="R293" s="466" t="str">
        <f>IF(ISNUMBER(N293), N293, IF(ISNUMBER(G293), 'Hi-Z-INPUT'!$K$19, ""))</f>
        <v/>
      </c>
      <c r="S293" s="310"/>
      <c r="U293" s="70" t="str">
        <f>IF(AND(ISNUMBER($P293),$P293&lt;&gt;0),EXTRA!CA293,'Hi-Z'!O293)</f>
        <v>-</v>
      </c>
      <c r="W293" s="327" t="str">
        <f>IF(AND(ISNUMBER($P293),$P293&lt;&gt;0),EXTRA!CC293,'Hi-Z'!Q293)</f>
        <v>-</v>
      </c>
      <c r="X293" s="328" t="str">
        <f t="shared" si="97"/>
        <v/>
      </c>
      <c r="Z293" s="66" t="str">
        <f>IF(AND(ISNUMBER($P293),$P293&lt;&gt;0),EXTRA!CH293,'Hi-Z'!T293)</f>
        <v/>
      </c>
      <c r="AA293" s="65" t="str">
        <f t="shared" si="98"/>
        <v/>
      </c>
      <c r="AB293" s="329" t="str">
        <f>IF(AND(ISNUMBER($P293),$P293&lt;&gt;0),EXTRA!CJ293,'Hi-Z'!V293)</f>
        <v/>
      </c>
      <c r="AC293" s="124" t="str">
        <f t="shared" si="99"/>
        <v/>
      </c>
      <c r="AE293" s="104" t="str">
        <f>IF(AND(ISNUMBER($P293),$P293&lt;&gt;0),EXTRA!CL293,'Hi-Z'!X293)</f>
        <v/>
      </c>
      <c r="AF293" s="44" t="str">
        <f t="shared" si="100"/>
        <v/>
      </c>
      <c r="AH293" s="85" t="str">
        <f>IF(AND(ISNUMBER($P293),$P293&lt;&gt;0),IF(MV&lt;200,EXTRA!CN293,EXTRA!CR293),IF(MV&lt;200,'Hi-Z'!Z293,'Hi-Z'!AD293))</f>
        <v/>
      </c>
      <c r="AI293" s="84" t="str">
        <f t="shared" si="101"/>
        <v/>
      </c>
      <c r="AJ293" s="322" t="str">
        <f>IF(AND(ISNUMBER($P293),$P293&lt;&gt;0),IF(MV&lt;200,EXTRA!CP293,EXTRA!CT293),IF(MV&lt;200,'Hi-Z'!AB293,'Hi-Z'!AF293))</f>
        <v/>
      </c>
      <c r="AK293" s="106" t="str">
        <f t="shared" si="102"/>
        <v/>
      </c>
      <c r="AM293" s="313" t="str">
        <f>IF(AND(ISNUMBER($P293),$P293&lt;&gt;0),EXTRA!DR293,'Hi-Z'!AZ293)</f>
        <v/>
      </c>
      <c r="AN293" s="290" t="str">
        <f t="shared" si="103"/>
        <v/>
      </c>
      <c r="AO293" s="315" t="str">
        <f>IF(AND(ISNUMBER($P293),$P293&lt;&gt;0),EXTRA!DT293,'Hi-Z'!BB293)</f>
        <v/>
      </c>
      <c r="AP293" s="292" t="str">
        <f t="shared" si="104"/>
        <v/>
      </c>
      <c r="AR293" s="330" t="str">
        <f>IF(AND(ISNUMBER($P293),$P293&lt;&gt;0),EXTRA!CZ293,'Hi-Z'!AH293)</f>
        <v/>
      </c>
      <c r="AT293" s="335" t="str">
        <f>IF(AND(ISNUMBER(AV293),AV293&lt;&gt;0),"",IF(AND(ISNUMBER($P293),$P293&lt;&gt;0),'Hi-Z-INPUT'!$K$7*'Hi-Z-INPUT'!$K$11,'Hi-Z'!AJ293))</f>
        <v/>
      </c>
      <c r="AU293" s="172"/>
      <c r="AV293" s="163"/>
      <c r="AW293" s="343"/>
      <c r="AY293" s="333" t="str">
        <f>IF(AND(ISNUMBER($P293),$P293&lt;&gt;0),EXTRA!DX293,'Hi-Z'!BF293)</f>
        <v/>
      </c>
      <c r="AZ293" s="334" t="str">
        <f t="shared" si="105"/>
        <v/>
      </c>
      <c r="BB293" s="332" t="str">
        <f>IF(AND(ISNUMBER($P293),$P293&lt;&gt;0),EXTRA!DO293,'Hi-Z'!AW293)</f>
        <v/>
      </c>
      <c r="BC293" s="347" t="str">
        <f t="shared" si="106"/>
        <v/>
      </c>
      <c r="BE293" s="348" t="str">
        <f t="shared" si="107"/>
        <v/>
      </c>
      <c r="BF293" s="328" t="str">
        <f t="shared" si="108"/>
        <v/>
      </c>
      <c r="BI293" s="482" t="str">
        <f t="shared" si="110"/>
        <v/>
      </c>
      <c r="BJ293" s="482" t="str">
        <f t="shared" si="109"/>
        <v/>
      </c>
    </row>
    <row r="294" spans="1:62" hidden="1">
      <c r="A294" s="106" t="e">
        <f>MATRIX!A294</f>
        <v>#N/A</v>
      </c>
      <c r="B294" s="316" t="e">
        <f>IF(MATRIX!B294&lt;&gt;0,MATRIX!B294,"-")</f>
        <v>#N/A</v>
      </c>
      <c r="D294" s="142"/>
      <c r="E294" s="314" t="str">
        <f t="shared" si="95"/>
        <v/>
      </c>
      <c r="F294" s="379"/>
      <c r="G294" s="380" t="e">
        <f>'Hi-Z'!M294</f>
        <v>#N/A</v>
      </c>
      <c r="H294" s="478"/>
      <c r="I294" s="385"/>
      <c r="J294" s="479"/>
      <c r="K294" s="2"/>
      <c r="L294" s="385"/>
      <c r="M294" s="2"/>
      <c r="N294" s="385"/>
      <c r="O294" s="2"/>
      <c r="P294" s="466" t="str">
        <f t="shared" si="96"/>
        <v/>
      </c>
      <c r="Q294" s="384"/>
      <c r="R294" s="466" t="str">
        <f>IF(ISNUMBER(N294), N294, IF(ISNUMBER(G294), 'Hi-Z-INPUT'!$K$19, ""))</f>
        <v/>
      </c>
      <c r="S294" s="310"/>
      <c r="U294" s="70" t="str">
        <f>IF(AND(ISNUMBER($P294),$P294&lt;&gt;0),EXTRA!CA294,'Hi-Z'!O294)</f>
        <v>-</v>
      </c>
      <c r="W294" s="327" t="str">
        <f>IF(AND(ISNUMBER($P294),$P294&lt;&gt;0),EXTRA!CC294,'Hi-Z'!Q294)</f>
        <v>-</v>
      </c>
      <c r="X294" s="328" t="str">
        <f t="shared" si="97"/>
        <v/>
      </c>
      <c r="Z294" s="66" t="str">
        <f>IF(AND(ISNUMBER($P294),$P294&lt;&gt;0),EXTRA!CH294,'Hi-Z'!T294)</f>
        <v/>
      </c>
      <c r="AA294" s="65" t="str">
        <f t="shared" si="98"/>
        <v/>
      </c>
      <c r="AB294" s="329" t="str">
        <f>IF(AND(ISNUMBER($P294),$P294&lt;&gt;0),EXTRA!CJ294,'Hi-Z'!V294)</f>
        <v/>
      </c>
      <c r="AC294" s="124" t="str">
        <f t="shared" si="99"/>
        <v/>
      </c>
      <c r="AE294" s="104" t="str">
        <f>IF(AND(ISNUMBER($P294),$P294&lt;&gt;0),EXTRA!CL294,'Hi-Z'!X294)</f>
        <v/>
      </c>
      <c r="AF294" s="44" t="str">
        <f t="shared" si="100"/>
        <v/>
      </c>
      <c r="AH294" s="85" t="str">
        <f>IF(AND(ISNUMBER($P294),$P294&lt;&gt;0),IF(MV&lt;200,EXTRA!CN294,EXTRA!CR294),IF(MV&lt;200,'Hi-Z'!Z294,'Hi-Z'!AD294))</f>
        <v/>
      </c>
      <c r="AI294" s="84" t="str">
        <f t="shared" si="101"/>
        <v/>
      </c>
      <c r="AJ294" s="322" t="str">
        <f>IF(AND(ISNUMBER($P294),$P294&lt;&gt;0),IF(MV&lt;200,EXTRA!CP294,EXTRA!CT294),IF(MV&lt;200,'Hi-Z'!AB294,'Hi-Z'!AF294))</f>
        <v/>
      </c>
      <c r="AK294" s="106" t="str">
        <f t="shared" si="102"/>
        <v/>
      </c>
      <c r="AM294" s="313" t="str">
        <f>IF(AND(ISNUMBER($P294),$P294&lt;&gt;0),EXTRA!DR294,'Hi-Z'!AZ294)</f>
        <v/>
      </c>
      <c r="AN294" s="290" t="str">
        <f t="shared" si="103"/>
        <v/>
      </c>
      <c r="AO294" s="315" t="str">
        <f>IF(AND(ISNUMBER($P294),$P294&lt;&gt;0),EXTRA!DT294,'Hi-Z'!BB294)</f>
        <v/>
      </c>
      <c r="AP294" s="292" t="str">
        <f t="shared" si="104"/>
        <v/>
      </c>
      <c r="AR294" s="330" t="str">
        <f>IF(AND(ISNUMBER($P294),$P294&lt;&gt;0),EXTRA!CZ294,'Hi-Z'!AH294)</f>
        <v/>
      </c>
      <c r="AT294" s="335" t="str">
        <f>IF(AND(ISNUMBER(AV294),AV294&lt;&gt;0),"",IF(AND(ISNUMBER($P294),$P294&lt;&gt;0),'Hi-Z-INPUT'!$K$7*'Hi-Z-INPUT'!$K$11,'Hi-Z'!AJ294))</f>
        <v/>
      </c>
      <c r="AU294" s="172"/>
      <c r="AV294" s="163"/>
      <c r="AW294" s="343"/>
      <c r="AY294" s="333" t="str">
        <f>IF(AND(ISNUMBER($P294),$P294&lt;&gt;0),EXTRA!DX294,'Hi-Z'!BF294)</f>
        <v/>
      </c>
      <c r="AZ294" s="334" t="str">
        <f t="shared" si="105"/>
        <v/>
      </c>
      <c r="BB294" s="332" t="str">
        <f>IF(AND(ISNUMBER($P294),$P294&lt;&gt;0),EXTRA!DO294,'Hi-Z'!AW294)</f>
        <v/>
      </c>
      <c r="BC294" s="347" t="str">
        <f t="shared" si="106"/>
        <v/>
      </c>
      <c r="BE294" s="348" t="str">
        <f t="shared" si="107"/>
        <v/>
      </c>
      <c r="BF294" s="328" t="str">
        <f t="shared" si="108"/>
        <v/>
      </c>
      <c r="BI294" s="482" t="str">
        <f t="shared" si="110"/>
        <v/>
      </c>
      <c r="BJ294" s="482" t="str">
        <f t="shared" si="109"/>
        <v/>
      </c>
    </row>
    <row r="295" spans="1:62" hidden="1">
      <c r="A295" s="106" t="e">
        <f>MATRIX!A295</f>
        <v>#N/A</v>
      </c>
      <c r="B295" s="316" t="e">
        <f>IF(MATRIX!B295&lt;&gt;0,MATRIX!B295,"-")</f>
        <v>#N/A</v>
      </c>
      <c r="D295" s="142"/>
      <c r="E295" s="314" t="str">
        <f t="shared" si="95"/>
        <v/>
      </c>
      <c r="F295" s="379"/>
      <c r="G295" s="380" t="e">
        <f>'Hi-Z'!M295</f>
        <v>#N/A</v>
      </c>
      <c r="H295" s="478"/>
      <c r="I295" s="385"/>
      <c r="J295" s="479"/>
      <c r="K295" s="2"/>
      <c r="L295" s="385"/>
      <c r="M295" s="2"/>
      <c r="N295" s="385"/>
      <c r="O295" s="2"/>
      <c r="P295" s="466" t="str">
        <f t="shared" si="96"/>
        <v/>
      </c>
      <c r="Q295" s="384"/>
      <c r="R295" s="466" t="str">
        <f>IF(ISNUMBER(N295), N295, IF(ISNUMBER(G295), 'Hi-Z-INPUT'!$K$19, ""))</f>
        <v/>
      </c>
      <c r="S295" s="310"/>
      <c r="U295" s="70" t="str">
        <f>IF(AND(ISNUMBER($P295),$P295&lt;&gt;0),EXTRA!CA295,'Hi-Z'!O295)</f>
        <v>-</v>
      </c>
      <c r="W295" s="327" t="str">
        <f>IF(AND(ISNUMBER($P295),$P295&lt;&gt;0),EXTRA!CC295,'Hi-Z'!Q295)</f>
        <v>-</v>
      </c>
      <c r="X295" s="328" t="str">
        <f t="shared" si="97"/>
        <v/>
      </c>
      <c r="Z295" s="66" t="str">
        <f>IF(AND(ISNUMBER($P295),$P295&lt;&gt;0),EXTRA!CH295,'Hi-Z'!T295)</f>
        <v/>
      </c>
      <c r="AA295" s="65" t="str">
        <f t="shared" si="98"/>
        <v/>
      </c>
      <c r="AB295" s="329" t="str">
        <f>IF(AND(ISNUMBER($P295),$P295&lt;&gt;0),EXTRA!CJ295,'Hi-Z'!V295)</f>
        <v/>
      </c>
      <c r="AC295" s="124" t="str">
        <f t="shared" si="99"/>
        <v/>
      </c>
      <c r="AE295" s="104" t="str">
        <f>IF(AND(ISNUMBER($P295),$P295&lt;&gt;0),EXTRA!CL295,'Hi-Z'!X295)</f>
        <v/>
      </c>
      <c r="AF295" s="44" t="str">
        <f t="shared" si="100"/>
        <v/>
      </c>
      <c r="AH295" s="85" t="str">
        <f>IF(AND(ISNUMBER($P295),$P295&lt;&gt;0),IF(MV&lt;200,EXTRA!CN295,EXTRA!CR295),IF(MV&lt;200,'Hi-Z'!Z295,'Hi-Z'!AD295))</f>
        <v/>
      </c>
      <c r="AI295" s="84" t="str">
        <f t="shared" si="101"/>
        <v/>
      </c>
      <c r="AJ295" s="322" t="str">
        <f>IF(AND(ISNUMBER($P295),$P295&lt;&gt;0),IF(MV&lt;200,EXTRA!CP295,EXTRA!CT295),IF(MV&lt;200,'Hi-Z'!AB295,'Hi-Z'!AF295))</f>
        <v/>
      </c>
      <c r="AK295" s="106" t="str">
        <f t="shared" si="102"/>
        <v/>
      </c>
      <c r="AM295" s="313" t="str">
        <f>IF(AND(ISNUMBER($P295),$P295&lt;&gt;0),EXTRA!DR295,'Hi-Z'!AZ295)</f>
        <v/>
      </c>
      <c r="AN295" s="290" t="str">
        <f t="shared" si="103"/>
        <v/>
      </c>
      <c r="AO295" s="315" t="str">
        <f>IF(AND(ISNUMBER($P295),$P295&lt;&gt;0),EXTRA!DT295,'Hi-Z'!BB295)</f>
        <v/>
      </c>
      <c r="AP295" s="292" t="str">
        <f t="shared" si="104"/>
        <v/>
      </c>
      <c r="AR295" s="330" t="str">
        <f>IF(AND(ISNUMBER($P295),$P295&lt;&gt;0),EXTRA!CZ295,'Hi-Z'!AH295)</f>
        <v/>
      </c>
      <c r="AT295" s="335" t="str">
        <f>IF(AND(ISNUMBER(AV295),AV295&lt;&gt;0),"",IF(AND(ISNUMBER($P295),$P295&lt;&gt;0),'Hi-Z-INPUT'!$K$7*'Hi-Z-INPUT'!$K$11,'Hi-Z'!AJ295))</f>
        <v/>
      </c>
      <c r="AU295" s="172"/>
      <c r="AV295" s="163"/>
      <c r="AW295" s="343"/>
      <c r="AY295" s="333" t="str">
        <f>IF(AND(ISNUMBER($P295),$P295&lt;&gt;0),EXTRA!DX295,'Hi-Z'!BF295)</f>
        <v/>
      </c>
      <c r="AZ295" s="334" t="str">
        <f t="shared" si="105"/>
        <v/>
      </c>
      <c r="BB295" s="332" t="str">
        <f>IF(AND(ISNUMBER($P295),$P295&lt;&gt;0),EXTRA!DO295,'Hi-Z'!AW295)</f>
        <v/>
      </c>
      <c r="BC295" s="347" t="str">
        <f t="shared" si="106"/>
        <v/>
      </c>
      <c r="BE295" s="348" t="str">
        <f t="shared" si="107"/>
        <v/>
      </c>
      <c r="BF295" s="328" t="str">
        <f t="shared" si="108"/>
        <v/>
      </c>
      <c r="BI295" s="482" t="str">
        <f t="shared" si="110"/>
        <v/>
      </c>
      <c r="BJ295" s="482" t="str">
        <f t="shared" si="109"/>
        <v/>
      </c>
    </row>
    <row r="296" spans="1:62" hidden="1">
      <c r="A296" s="106" t="e">
        <f>MATRIX!A296</f>
        <v>#N/A</v>
      </c>
      <c r="B296" s="316" t="e">
        <f>IF(MATRIX!B296&lt;&gt;0,MATRIX!B296,"-")</f>
        <v>#N/A</v>
      </c>
      <c r="D296" s="142"/>
      <c r="E296" s="314" t="str">
        <f t="shared" si="95"/>
        <v/>
      </c>
      <c r="F296" s="379"/>
      <c r="G296" s="380" t="e">
        <f>'Hi-Z'!M296</f>
        <v>#N/A</v>
      </c>
      <c r="H296" s="478"/>
      <c r="I296" s="385"/>
      <c r="J296" s="479"/>
      <c r="K296" s="2"/>
      <c r="L296" s="385"/>
      <c r="M296" s="2"/>
      <c r="N296" s="385"/>
      <c r="O296" s="2"/>
      <c r="P296" s="466" t="str">
        <f t="shared" si="96"/>
        <v/>
      </c>
      <c r="Q296" s="384"/>
      <c r="R296" s="466" t="str">
        <f>IF(ISNUMBER(N296), N296, IF(ISNUMBER(G296), 'Hi-Z-INPUT'!$K$19, ""))</f>
        <v/>
      </c>
      <c r="S296" s="310"/>
      <c r="U296" s="70" t="str">
        <f>IF(AND(ISNUMBER($P296),$P296&lt;&gt;0),EXTRA!CA296,'Hi-Z'!O296)</f>
        <v>-</v>
      </c>
      <c r="W296" s="327" t="str">
        <f>IF(AND(ISNUMBER($P296),$P296&lt;&gt;0),EXTRA!CC296,'Hi-Z'!Q296)</f>
        <v>-</v>
      </c>
      <c r="X296" s="328" t="str">
        <f t="shared" si="97"/>
        <v/>
      </c>
      <c r="Z296" s="66" t="str">
        <f>IF(AND(ISNUMBER($P296),$P296&lt;&gt;0),EXTRA!CH296,'Hi-Z'!T296)</f>
        <v/>
      </c>
      <c r="AA296" s="65" t="str">
        <f t="shared" si="98"/>
        <v/>
      </c>
      <c r="AB296" s="329" t="str">
        <f>IF(AND(ISNUMBER($P296),$P296&lt;&gt;0),EXTRA!CJ296,'Hi-Z'!V296)</f>
        <v/>
      </c>
      <c r="AC296" s="124" t="str">
        <f t="shared" si="99"/>
        <v/>
      </c>
      <c r="AE296" s="104" t="str">
        <f>IF(AND(ISNUMBER($P296),$P296&lt;&gt;0),EXTRA!CL296,'Hi-Z'!X296)</f>
        <v/>
      </c>
      <c r="AF296" s="44" t="str">
        <f t="shared" si="100"/>
        <v/>
      </c>
      <c r="AH296" s="85" t="str">
        <f>IF(AND(ISNUMBER($P296),$P296&lt;&gt;0),IF(MV&lt;200,EXTRA!CN296,EXTRA!CR296),IF(MV&lt;200,'Hi-Z'!Z296,'Hi-Z'!AD296))</f>
        <v/>
      </c>
      <c r="AI296" s="84" t="str">
        <f t="shared" si="101"/>
        <v/>
      </c>
      <c r="AJ296" s="322" t="str">
        <f>IF(AND(ISNUMBER($P296),$P296&lt;&gt;0),IF(MV&lt;200,EXTRA!CP296,EXTRA!CT296),IF(MV&lt;200,'Hi-Z'!AB296,'Hi-Z'!AF296))</f>
        <v/>
      </c>
      <c r="AK296" s="106" t="str">
        <f t="shared" si="102"/>
        <v/>
      </c>
      <c r="AM296" s="313" t="str">
        <f>IF(AND(ISNUMBER($P296),$P296&lt;&gt;0),EXTRA!DR296,'Hi-Z'!AZ296)</f>
        <v/>
      </c>
      <c r="AN296" s="290" t="str">
        <f t="shared" si="103"/>
        <v/>
      </c>
      <c r="AO296" s="315" t="str">
        <f>IF(AND(ISNUMBER($P296),$P296&lt;&gt;0),EXTRA!DT296,'Hi-Z'!BB296)</f>
        <v/>
      </c>
      <c r="AP296" s="292" t="str">
        <f t="shared" si="104"/>
        <v/>
      </c>
      <c r="AR296" s="330" t="str">
        <f>IF(AND(ISNUMBER($P296),$P296&lt;&gt;0),EXTRA!CZ296,'Hi-Z'!AH296)</f>
        <v/>
      </c>
      <c r="AT296" s="335" t="str">
        <f>IF(AND(ISNUMBER(AV296),AV296&lt;&gt;0),"",IF(AND(ISNUMBER($P296),$P296&lt;&gt;0),'Hi-Z-INPUT'!$K$7*'Hi-Z-INPUT'!$K$11,'Hi-Z'!AJ296))</f>
        <v/>
      </c>
      <c r="AU296" s="172"/>
      <c r="AV296" s="163"/>
      <c r="AW296" s="343"/>
      <c r="AY296" s="333" t="str">
        <f>IF(AND(ISNUMBER($P296),$P296&lt;&gt;0),EXTRA!DX296,'Hi-Z'!BF296)</f>
        <v/>
      </c>
      <c r="AZ296" s="334" t="str">
        <f t="shared" si="105"/>
        <v/>
      </c>
      <c r="BB296" s="332" t="str">
        <f>IF(AND(ISNUMBER($P296),$P296&lt;&gt;0),EXTRA!DO296,'Hi-Z'!AW296)</f>
        <v/>
      </c>
      <c r="BC296" s="347" t="str">
        <f t="shared" si="106"/>
        <v/>
      </c>
      <c r="BE296" s="348" t="str">
        <f t="shared" si="107"/>
        <v/>
      </c>
      <c r="BF296" s="328" t="str">
        <f t="shared" si="108"/>
        <v/>
      </c>
      <c r="BI296" s="482" t="str">
        <f t="shared" si="110"/>
        <v/>
      </c>
      <c r="BJ296" s="482" t="str">
        <f t="shared" si="109"/>
        <v/>
      </c>
    </row>
    <row r="297" spans="1:62" hidden="1">
      <c r="A297" s="106" t="e">
        <f>MATRIX!A297</f>
        <v>#N/A</v>
      </c>
      <c r="B297" s="316" t="e">
        <f>IF(MATRIX!B297&lt;&gt;0,MATRIX!B297,"-")</f>
        <v>#N/A</v>
      </c>
      <c r="D297" s="142"/>
      <c r="E297" s="314" t="str">
        <f t="shared" si="95"/>
        <v/>
      </c>
      <c r="F297" s="379"/>
      <c r="G297" s="380" t="e">
        <f>'Hi-Z'!M297</f>
        <v>#N/A</v>
      </c>
      <c r="H297" s="478"/>
      <c r="I297" s="385"/>
      <c r="J297" s="479"/>
      <c r="K297" s="2"/>
      <c r="L297" s="385"/>
      <c r="M297" s="2"/>
      <c r="N297" s="385"/>
      <c r="O297" s="2"/>
      <c r="P297" s="466" t="str">
        <f t="shared" si="96"/>
        <v/>
      </c>
      <c r="Q297" s="384"/>
      <c r="R297" s="466" t="str">
        <f>IF(ISNUMBER(N297), N297, IF(ISNUMBER(G297), 'Hi-Z-INPUT'!$K$19, ""))</f>
        <v/>
      </c>
      <c r="S297" s="310"/>
      <c r="U297" s="70" t="str">
        <f>IF(AND(ISNUMBER($P297),$P297&lt;&gt;0),EXTRA!CA297,'Hi-Z'!O297)</f>
        <v>-</v>
      </c>
      <c r="W297" s="327" t="str">
        <f>IF(AND(ISNUMBER($P297),$P297&lt;&gt;0),EXTRA!CC297,'Hi-Z'!Q297)</f>
        <v>-</v>
      </c>
      <c r="X297" s="328" t="str">
        <f t="shared" si="97"/>
        <v/>
      </c>
      <c r="Z297" s="66" t="str">
        <f>IF(AND(ISNUMBER($P297),$P297&lt;&gt;0),EXTRA!CH297,'Hi-Z'!T297)</f>
        <v/>
      </c>
      <c r="AA297" s="65" t="str">
        <f t="shared" si="98"/>
        <v/>
      </c>
      <c r="AB297" s="329" t="str">
        <f>IF(AND(ISNUMBER($P297),$P297&lt;&gt;0),EXTRA!CJ297,'Hi-Z'!V297)</f>
        <v/>
      </c>
      <c r="AC297" s="124" t="str">
        <f t="shared" si="99"/>
        <v/>
      </c>
      <c r="AE297" s="104" t="str">
        <f>IF(AND(ISNUMBER($P297),$P297&lt;&gt;0),EXTRA!CL297,'Hi-Z'!X297)</f>
        <v/>
      </c>
      <c r="AF297" s="44" t="str">
        <f t="shared" si="100"/>
        <v/>
      </c>
      <c r="AH297" s="85" t="str">
        <f>IF(AND(ISNUMBER($P297),$P297&lt;&gt;0),IF(MV&lt;200,EXTRA!CN297,EXTRA!CR297),IF(MV&lt;200,'Hi-Z'!Z297,'Hi-Z'!AD297))</f>
        <v/>
      </c>
      <c r="AI297" s="84" t="str">
        <f t="shared" si="101"/>
        <v/>
      </c>
      <c r="AJ297" s="322" t="str">
        <f>IF(AND(ISNUMBER($P297),$P297&lt;&gt;0),IF(MV&lt;200,EXTRA!CP297,EXTRA!CT297),IF(MV&lt;200,'Hi-Z'!AB297,'Hi-Z'!AF297))</f>
        <v/>
      </c>
      <c r="AK297" s="106" t="str">
        <f t="shared" si="102"/>
        <v/>
      </c>
      <c r="AM297" s="313" t="str">
        <f>IF(AND(ISNUMBER($P297),$P297&lt;&gt;0),EXTRA!DR297,'Hi-Z'!AZ297)</f>
        <v/>
      </c>
      <c r="AN297" s="290" t="str">
        <f t="shared" si="103"/>
        <v/>
      </c>
      <c r="AO297" s="315" t="str">
        <f>IF(AND(ISNUMBER($P297),$P297&lt;&gt;0),EXTRA!DT297,'Hi-Z'!BB297)</f>
        <v/>
      </c>
      <c r="AP297" s="292" t="str">
        <f t="shared" si="104"/>
        <v/>
      </c>
      <c r="AR297" s="330" t="str">
        <f>IF(AND(ISNUMBER($P297),$P297&lt;&gt;0),EXTRA!CZ297,'Hi-Z'!AH297)</f>
        <v/>
      </c>
      <c r="AT297" s="335" t="str">
        <f>IF(AND(ISNUMBER(AV297),AV297&lt;&gt;0),"",IF(AND(ISNUMBER($P297),$P297&lt;&gt;0),'Hi-Z-INPUT'!$K$7*'Hi-Z-INPUT'!$K$11,'Hi-Z'!AJ297))</f>
        <v/>
      </c>
      <c r="AU297" s="172"/>
      <c r="AV297" s="163"/>
      <c r="AW297" s="343"/>
      <c r="AY297" s="333" t="str">
        <f>IF(AND(ISNUMBER($P297),$P297&lt;&gt;0),EXTRA!DX297,'Hi-Z'!BF297)</f>
        <v/>
      </c>
      <c r="AZ297" s="334" t="str">
        <f t="shared" si="105"/>
        <v/>
      </c>
      <c r="BB297" s="332" t="str">
        <f>IF(AND(ISNUMBER($P297),$P297&lt;&gt;0),EXTRA!DO297,'Hi-Z'!AW297)</f>
        <v/>
      </c>
      <c r="BC297" s="347" t="str">
        <f t="shared" si="106"/>
        <v/>
      </c>
      <c r="BE297" s="348" t="str">
        <f t="shared" si="107"/>
        <v/>
      </c>
      <c r="BF297" s="328" t="str">
        <f t="shared" si="108"/>
        <v/>
      </c>
      <c r="BI297" s="482" t="str">
        <f t="shared" si="110"/>
        <v/>
      </c>
      <c r="BJ297" s="482" t="str">
        <f t="shared" si="109"/>
        <v/>
      </c>
    </row>
    <row r="298" spans="1:62" hidden="1">
      <c r="A298" s="106" t="e">
        <f>MATRIX!A298</f>
        <v>#N/A</v>
      </c>
      <c r="B298" s="316" t="e">
        <f>IF(MATRIX!B298&lt;&gt;0,MATRIX!B298,"-")</f>
        <v>#N/A</v>
      </c>
      <c r="D298" s="142"/>
      <c r="E298" s="314" t="str">
        <f t="shared" si="95"/>
        <v/>
      </c>
      <c r="F298" s="379"/>
      <c r="G298" s="380" t="e">
        <f>'Hi-Z'!M298</f>
        <v>#N/A</v>
      </c>
      <c r="H298" s="478"/>
      <c r="I298" s="385"/>
      <c r="J298" s="479"/>
      <c r="K298" s="2"/>
      <c r="L298" s="385"/>
      <c r="M298" s="2"/>
      <c r="N298" s="385"/>
      <c r="O298" s="2"/>
      <c r="P298" s="466" t="str">
        <f t="shared" si="96"/>
        <v/>
      </c>
      <c r="Q298" s="384"/>
      <c r="R298" s="466" t="str">
        <f>IF(ISNUMBER(N298), N298, IF(ISNUMBER(G298), 'Hi-Z-INPUT'!$K$19, ""))</f>
        <v/>
      </c>
      <c r="S298" s="310"/>
      <c r="U298" s="70" t="str">
        <f>IF(AND(ISNUMBER($P298),$P298&lt;&gt;0),EXTRA!CA298,'Hi-Z'!O298)</f>
        <v>-</v>
      </c>
      <c r="W298" s="327" t="str">
        <f>IF(AND(ISNUMBER($P298),$P298&lt;&gt;0),EXTRA!CC298,'Hi-Z'!Q298)</f>
        <v>-</v>
      </c>
      <c r="X298" s="328" t="str">
        <f t="shared" si="97"/>
        <v/>
      </c>
      <c r="Z298" s="66" t="str">
        <f>IF(AND(ISNUMBER($P298),$P298&lt;&gt;0),EXTRA!CH298,'Hi-Z'!T298)</f>
        <v/>
      </c>
      <c r="AA298" s="65" t="str">
        <f t="shared" si="98"/>
        <v/>
      </c>
      <c r="AB298" s="329" t="str">
        <f>IF(AND(ISNUMBER($P298),$P298&lt;&gt;0),EXTRA!CJ298,'Hi-Z'!V298)</f>
        <v/>
      </c>
      <c r="AC298" s="124" t="str">
        <f t="shared" si="99"/>
        <v/>
      </c>
      <c r="AE298" s="104" t="str">
        <f>IF(AND(ISNUMBER($P298),$P298&lt;&gt;0),EXTRA!CL298,'Hi-Z'!X298)</f>
        <v/>
      </c>
      <c r="AF298" s="44" t="str">
        <f t="shared" si="100"/>
        <v/>
      </c>
      <c r="AH298" s="85" t="str">
        <f>IF(AND(ISNUMBER($P298),$P298&lt;&gt;0),IF(MV&lt;200,EXTRA!CN298,EXTRA!CR298),IF(MV&lt;200,'Hi-Z'!Z298,'Hi-Z'!AD298))</f>
        <v/>
      </c>
      <c r="AI298" s="84" t="str">
        <f t="shared" si="101"/>
        <v/>
      </c>
      <c r="AJ298" s="322" t="str">
        <f>IF(AND(ISNUMBER($P298),$P298&lt;&gt;0),IF(MV&lt;200,EXTRA!CP298,EXTRA!CT298),IF(MV&lt;200,'Hi-Z'!AB298,'Hi-Z'!AF298))</f>
        <v/>
      </c>
      <c r="AK298" s="106" t="str">
        <f t="shared" si="102"/>
        <v/>
      </c>
      <c r="AM298" s="313" t="str">
        <f>IF(AND(ISNUMBER($P298),$P298&lt;&gt;0),EXTRA!DR298,'Hi-Z'!AZ298)</f>
        <v/>
      </c>
      <c r="AN298" s="290" t="str">
        <f t="shared" si="103"/>
        <v/>
      </c>
      <c r="AO298" s="315" t="str">
        <f>IF(AND(ISNUMBER($P298),$P298&lt;&gt;0),EXTRA!DT298,'Hi-Z'!BB298)</f>
        <v/>
      </c>
      <c r="AP298" s="292" t="str">
        <f t="shared" si="104"/>
        <v/>
      </c>
      <c r="AR298" s="330" t="str">
        <f>IF(AND(ISNUMBER($P298),$P298&lt;&gt;0),EXTRA!CZ298,'Hi-Z'!AH298)</f>
        <v/>
      </c>
      <c r="AT298" s="335" t="str">
        <f>IF(AND(ISNUMBER(AV298),AV298&lt;&gt;0),"",IF(AND(ISNUMBER($P298),$P298&lt;&gt;0),'Hi-Z-INPUT'!$K$7*'Hi-Z-INPUT'!$K$11,'Hi-Z'!AJ298))</f>
        <v/>
      </c>
      <c r="AU298" s="172"/>
      <c r="AV298" s="163"/>
      <c r="AW298" s="343"/>
      <c r="AY298" s="333" t="str">
        <f>IF(AND(ISNUMBER($P298),$P298&lt;&gt;0),EXTRA!DX298,'Hi-Z'!BF298)</f>
        <v/>
      </c>
      <c r="AZ298" s="334" t="str">
        <f t="shared" si="105"/>
        <v/>
      </c>
      <c r="BB298" s="332" t="str">
        <f>IF(AND(ISNUMBER($P298),$P298&lt;&gt;0),EXTRA!DO298,'Hi-Z'!AW298)</f>
        <v/>
      </c>
      <c r="BC298" s="347" t="str">
        <f t="shared" si="106"/>
        <v/>
      </c>
      <c r="BE298" s="348" t="str">
        <f t="shared" si="107"/>
        <v/>
      </c>
      <c r="BF298" s="328" t="str">
        <f t="shared" si="108"/>
        <v/>
      </c>
      <c r="BI298" s="482" t="str">
        <f t="shared" si="110"/>
        <v/>
      </c>
      <c r="BJ298" s="482" t="str">
        <f t="shared" si="109"/>
        <v/>
      </c>
    </row>
    <row r="299" spans="1:62" hidden="1">
      <c r="A299" s="106" t="e">
        <f>MATRIX!A299</f>
        <v>#N/A</v>
      </c>
      <c r="B299" s="316" t="e">
        <f>IF(MATRIX!B299&lt;&gt;0,MATRIX!B299,"-")</f>
        <v>#N/A</v>
      </c>
      <c r="D299" s="142"/>
      <c r="E299" s="314" t="str">
        <f t="shared" si="95"/>
        <v/>
      </c>
      <c r="F299" s="379"/>
      <c r="G299" s="380" t="e">
        <f>'Hi-Z'!M299</f>
        <v>#N/A</v>
      </c>
      <c r="H299" s="478"/>
      <c r="I299" s="385"/>
      <c r="J299" s="479"/>
      <c r="K299" s="2"/>
      <c r="L299" s="385"/>
      <c r="M299" s="2"/>
      <c r="N299" s="385"/>
      <c r="O299" s="2"/>
      <c r="P299" s="466" t="str">
        <f t="shared" si="96"/>
        <v/>
      </c>
      <c r="Q299" s="384"/>
      <c r="R299" s="466" t="str">
        <f>IF(ISNUMBER(N299), N299, IF(ISNUMBER(G299), 'Hi-Z-INPUT'!$K$19, ""))</f>
        <v/>
      </c>
      <c r="S299" s="310"/>
      <c r="U299" s="70" t="str">
        <f>IF(AND(ISNUMBER($P299),$P299&lt;&gt;0),EXTRA!CA299,'Hi-Z'!O299)</f>
        <v>-</v>
      </c>
      <c r="W299" s="327" t="str">
        <f>IF(AND(ISNUMBER($P299),$P299&lt;&gt;0),EXTRA!CC299,'Hi-Z'!Q299)</f>
        <v>-</v>
      </c>
      <c r="X299" s="328" t="str">
        <f t="shared" si="97"/>
        <v/>
      </c>
      <c r="Z299" s="66" t="str">
        <f>IF(AND(ISNUMBER($P299),$P299&lt;&gt;0),EXTRA!CH299,'Hi-Z'!T299)</f>
        <v/>
      </c>
      <c r="AA299" s="65" t="str">
        <f t="shared" si="98"/>
        <v/>
      </c>
      <c r="AB299" s="329" t="str">
        <f>IF(AND(ISNUMBER($P299),$P299&lt;&gt;0),EXTRA!CJ299,'Hi-Z'!V299)</f>
        <v/>
      </c>
      <c r="AC299" s="124" t="str">
        <f t="shared" si="99"/>
        <v/>
      </c>
      <c r="AE299" s="104" t="str">
        <f>IF(AND(ISNUMBER($P299),$P299&lt;&gt;0),EXTRA!CL299,'Hi-Z'!X299)</f>
        <v/>
      </c>
      <c r="AF299" s="44" t="str">
        <f t="shared" si="100"/>
        <v/>
      </c>
      <c r="AH299" s="85" t="str">
        <f>IF(AND(ISNUMBER($P299),$P299&lt;&gt;0),IF(MV&lt;200,EXTRA!CN299,EXTRA!CR299),IF(MV&lt;200,'Hi-Z'!Z299,'Hi-Z'!AD299))</f>
        <v/>
      </c>
      <c r="AI299" s="84" t="str">
        <f t="shared" si="101"/>
        <v/>
      </c>
      <c r="AJ299" s="322" t="str">
        <f>IF(AND(ISNUMBER($P299),$P299&lt;&gt;0),IF(MV&lt;200,EXTRA!CP299,EXTRA!CT299),IF(MV&lt;200,'Hi-Z'!AB299,'Hi-Z'!AF299))</f>
        <v/>
      </c>
      <c r="AK299" s="106" t="str">
        <f t="shared" si="102"/>
        <v/>
      </c>
      <c r="AM299" s="313" t="str">
        <f>IF(AND(ISNUMBER($P299),$P299&lt;&gt;0),EXTRA!DR299,'Hi-Z'!AZ299)</f>
        <v/>
      </c>
      <c r="AN299" s="290" t="str">
        <f t="shared" si="103"/>
        <v/>
      </c>
      <c r="AO299" s="315" t="str">
        <f>IF(AND(ISNUMBER($P299),$P299&lt;&gt;0),EXTRA!DT299,'Hi-Z'!BB299)</f>
        <v/>
      </c>
      <c r="AP299" s="292" t="str">
        <f t="shared" si="104"/>
        <v/>
      </c>
      <c r="AR299" s="330" t="str">
        <f>IF(AND(ISNUMBER($P299),$P299&lt;&gt;0),EXTRA!CZ299,'Hi-Z'!AH299)</f>
        <v/>
      </c>
      <c r="AT299" s="335" t="str">
        <f>IF(AND(ISNUMBER(AV299),AV299&lt;&gt;0),"",IF(AND(ISNUMBER($P299),$P299&lt;&gt;0),'Hi-Z-INPUT'!$K$7*'Hi-Z-INPUT'!$K$11,'Hi-Z'!AJ299))</f>
        <v/>
      </c>
      <c r="AU299" s="172"/>
      <c r="AV299" s="163"/>
      <c r="AW299" s="343"/>
      <c r="AY299" s="333" t="str">
        <f>IF(AND(ISNUMBER($P299),$P299&lt;&gt;0),EXTRA!DX299,'Hi-Z'!BF299)</f>
        <v/>
      </c>
      <c r="AZ299" s="334" t="str">
        <f t="shared" si="105"/>
        <v/>
      </c>
      <c r="BB299" s="332" t="str">
        <f>IF(AND(ISNUMBER($P299),$P299&lt;&gt;0),EXTRA!DO299,'Hi-Z'!AW299)</f>
        <v/>
      </c>
      <c r="BC299" s="347" t="str">
        <f t="shared" si="106"/>
        <v/>
      </c>
      <c r="BE299" s="348" t="str">
        <f t="shared" si="107"/>
        <v/>
      </c>
      <c r="BF299" s="328" t="str">
        <f t="shared" si="108"/>
        <v/>
      </c>
      <c r="BI299" s="482" t="str">
        <f t="shared" si="110"/>
        <v/>
      </c>
      <c r="BJ299" s="482" t="str">
        <f t="shared" si="109"/>
        <v/>
      </c>
    </row>
    <row r="300" spans="1:62" hidden="1">
      <c r="A300" s="106" t="e">
        <f>MATRIX!A300</f>
        <v>#N/A</v>
      </c>
      <c r="B300" s="316" t="e">
        <f>IF(MATRIX!B300&lt;&gt;0,MATRIX!B300,"-")</f>
        <v>#N/A</v>
      </c>
      <c r="D300" s="142"/>
      <c r="E300" s="314" t="str">
        <f t="shared" si="95"/>
        <v/>
      </c>
      <c r="F300" s="379"/>
      <c r="G300" s="380" t="e">
        <f>'Hi-Z'!M300</f>
        <v>#N/A</v>
      </c>
      <c r="H300" s="478"/>
      <c r="I300" s="385"/>
      <c r="J300" s="479"/>
      <c r="K300" s="2"/>
      <c r="L300" s="385"/>
      <c r="M300" s="2"/>
      <c r="N300" s="385"/>
      <c r="O300" s="2"/>
      <c r="P300" s="466" t="str">
        <f t="shared" si="96"/>
        <v/>
      </c>
      <c r="Q300" s="384"/>
      <c r="R300" s="466" t="str">
        <f>IF(ISNUMBER(N300), N300, IF(ISNUMBER(G300), 'Hi-Z-INPUT'!$K$19, ""))</f>
        <v/>
      </c>
      <c r="S300" s="310"/>
      <c r="U300" s="70" t="str">
        <f>IF(AND(ISNUMBER($P300),$P300&lt;&gt;0),EXTRA!CA300,'Hi-Z'!O300)</f>
        <v>-</v>
      </c>
      <c r="W300" s="327" t="str">
        <f>IF(AND(ISNUMBER($P300),$P300&lt;&gt;0),EXTRA!CC300,'Hi-Z'!Q300)</f>
        <v>-</v>
      </c>
      <c r="X300" s="328" t="str">
        <f t="shared" si="97"/>
        <v/>
      </c>
      <c r="Z300" s="66" t="str">
        <f>IF(AND(ISNUMBER($P300),$P300&lt;&gt;0),EXTRA!CH300,'Hi-Z'!T300)</f>
        <v/>
      </c>
      <c r="AA300" s="65" t="str">
        <f t="shared" si="98"/>
        <v/>
      </c>
      <c r="AB300" s="329" t="str">
        <f>IF(AND(ISNUMBER($P300),$P300&lt;&gt;0),EXTRA!CJ300,'Hi-Z'!V300)</f>
        <v/>
      </c>
      <c r="AC300" s="124" t="str">
        <f t="shared" si="99"/>
        <v/>
      </c>
      <c r="AE300" s="104" t="str">
        <f>IF(AND(ISNUMBER($P300),$P300&lt;&gt;0),EXTRA!CL300,'Hi-Z'!X300)</f>
        <v/>
      </c>
      <c r="AF300" s="44" t="str">
        <f t="shared" si="100"/>
        <v/>
      </c>
      <c r="AH300" s="85" t="str">
        <f>IF(AND(ISNUMBER($P300),$P300&lt;&gt;0),IF(MV&lt;200,EXTRA!CN300,EXTRA!CR300),IF(MV&lt;200,'Hi-Z'!Z300,'Hi-Z'!AD300))</f>
        <v/>
      </c>
      <c r="AI300" s="84" t="str">
        <f t="shared" si="101"/>
        <v/>
      </c>
      <c r="AJ300" s="322" t="str">
        <f>IF(AND(ISNUMBER($P300),$P300&lt;&gt;0),IF(MV&lt;200,EXTRA!CP300,EXTRA!CT300),IF(MV&lt;200,'Hi-Z'!AB300,'Hi-Z'!AF300))</f>
        <v/>
      </c>
      <c r="AK300" s="106" t="str">
        <f t="shared" si="102"/>
        <v/>
      </c>
      <c r="AM300" s="313" t="str">
        <f>IF(AND(ISNUMBER($P300),$P300&lt;&gt;0),EXTRA!DR300,'Hi-Z'!AZ300)</f>
        <v/>
      </c>
      <c r="AN300" s="290" t="str">
        <f t="shared" si="103"/>
        <v/>
      </c>
      <c r="AO300" s="315" t="str">
        <f>IF(AND(ISNUMBER($P300),$P300&lt;&gt;0),EXTRA!DT300,'Hi-Z'!BB300)</f>
        <v/>
      </c>
      <c r="AP300" s="292" t="str">
        <f t="shared" si="104"/>
        <v/>
      </c>
      <c r="AR300" s="330" t="str">
        <f>IF(AND(ISNUMBER($P300),$P300&lt;&gt;0),EXTRA!CZ300,'Hi-Z'!AH300)</f>
        <v/>
      </c>
      <c r="AT300" s="335" t="str">
        <f>IF(AND(ISNUMBER(AV300),AV300&lt;&gt;0),"",IF(AND(ISNUMBER($P300),$P300&lt;&gt;0),'Hi-Z-INPUT'!$K$7*'Hi-Z-INPUT'!$K$11,'Hi-Z'!AJ300))</f>
        <v/>
      </c>
      <c r="AU300" s="172"/>
      <c r="AV300" s="163"/>
      <c r="AW300" s="343"/>
      <c r="AY300" s="333" t="str">
        <f>IF(AND(ISNUMBER($P300),$P300&lt;&gt;0),EXTRA!DX300,'Hi-Z'!BF300)</f>
        <v/>
      </c>
      <c r="AZ300" s="334" t="str">
        <f t="shared" si="105"/>
        <v/>
      </c>
      <c r="BB300" s="332" t="str">
        <f>IF(AND(ISNUMBER($P300),$P300&lt;&gt;0),EXTRA!DO300,'Hi-Z'!AW300)</f>
        <v/>
      </c>
      <c r="BC300" s="347" t="str">
        <f t="shared" si="106"/>
        <v/>
      </c>
      <c r="BE300" s="348" t="str">
        <f t="shared" si="107"/>
        <v/>
      </c>
      <c r="BF300" s="328" t="str">
        <f t="shared" si="108"/>
        <v/>
      </c>
      <c r="BI300" s="482" t="str">
        <f t="shared" si="110"/>
        <v/>
      </c>
      <c r="BJ300" s="482" t="str">
        <f t="shared" si="109"/>
        <v/>
      </c>
    </row>
    <row r="301" spans="1:62" hidden="1">
      <c r="A301" s="106" t="e">
        <f>MATRIX!A301</f>
        <v>#N/A</v>
      </c>
      <c r="B301" s="316" t="e">
        <f>IF(MATRIX!B301&lt;&gt;0,MATRIX!B301,"-")</f>
        <v>#N/A</v>
      </c>
      <c r="D301" s="142"/>
      <c r="E301" s="314" t="str">
        <f t="shared" si="95"/>
        <v/>
      </c>
      <c r="F301" s="379"/>
      <c r="G301" s="380" t="e">
        <f>'Hi-Z'!M301</f>
        <v>#N/A</v>
      </c>
      <c r="H301" s="478"/>
      <c r="I301" s="385"/>
      <c r="J301" s="479"/>
      <c r="K301" s="2"/>
      <c r="L301" s="385"/>
      <c r="M301" s="2"/>
      <c r="N301" s="385"/>
      <c r="O301" s="2"/>
      <c r="P301" s="466" t="str">
        <f t="shared" si="96"/>
        <v/>
      </c>
      <c r="Q301" s="384"/>
      <c r="R301" s="466" t="str">
        <f>IF(ISNUMBER(N301), N301, IF(ISNUMBER(G301), 'Hi-Z-INPUT'!$K$19, ""))</f>
        <v/>
      </c>
      <c r="S301" s="310"/>
      <c r="U301" s="70" t="str">
        <f>IF(AND(ISNUMBER($P301),$P301&lt;&gt;0),EXTRA!CA301,'Hi-Z'!O301)</f>
        <v>-</v>
      </c>
      <c r="W301" s="327" t="str">
        <f>IF(AND(ISNUMBER($P301),$P301&lt;&gt;0),EXTRA!CC301,'Hi-Z'!Q301)</f>
        <v>-</v>
      </c>
      <c r="X301" s="328" t="str">
        <f t="shared" si="97"/>
        <v/>
      </c>
      <c r="Z301" s="66" t="str">
        <f>IF(AND(ISNUMBER($P301),$P301&lt;&gt;0),EXTRA!CH301,'Hi-Z'!T301)</f>
        <v/>
      </c>
      <c r="AA301" s="65" t="str">
        <f t="shared" si="98"/>
        <v/>
      </c>
      <c r="AB301" s="329" t="str">
        <f>IF(AND(ISNUMBER($P301),$P301&lt;&gt;0),EXTRA!CJ301,'Hi-Z'!V301)</f>
        <v/>
      </c>
      <c r="AC301" s="124" t="str">
        <f t="shared" si="99"/>
        <v/>
      </c>
      <c r="AE301" s="104" t="str">
        <f>IF(AND(ISNUMBER($P301),$P301&lt;&gt;0),EXTRA!CL301,'Hi-Z'!X301)</f>
        <v/>
      </c>
      <c r="AF301" s="44" t="str">
        <f t="shared" si="100"/>
        <v/>
      </c>
      <c r="AH301" s="85" t="str">
        <f>IF(AND(ISNUMBER($P301),$P301&lt;&gt;0),IF(MV&lt;200,EXTRA!CN301,EXTRA!CR301),IF(MV&lt;200,'Hi-Z'!Z301,'Hi-Z'!AD301))</f>
        <v/>
      </c>
      <c r="AI301" s="84" t="str">
        <f t="shared" si="101"/>
        <v/>
      </c>
      <c r="AJ301" s="322" t="str">
        <f>IF(AND(ISNUMBER($P301),$P301&lt;&gt;0),IF(MV&lt;200,EXTRA!CP301,EXTRA!CT301),IF(MV&lt;200,'Hi-Z'!AB301,'Hi-Z'!AF301))</f>
        <v/>
      </c>
      <c r="AK301" s="106" t="str">
        <f t="shared" si="102"/>
        <v/>
      </c>
      <c r="AM301" s="313" t="str">
        <f>IF(AND(ISNUMBER($P301),$P301&lt;&gt;0),EXTRA!DR301,'Hi-Z'!AZ301)</f>
        <v/>
      </c>
      <c r="AN301" s="290" t="str">
        <f t="shared" si="103"/>
        <v/>
      </c>
      <c r="AO301" s="315" t="str">
        <f>IF(AND(ISNUMBER($P301),$P301&lt;&gt;0),EXTRA!DT301,'Hi-Z'!BB301)</f>
        <v/>
      </c>
      <c r="AP301" s="292" t="str">
        <f t="shared" si="104"/>
        <v/>
      </c>
      <c r="AR301" s="330" t="str">
        <f>IF(AND(ISNUMBER($P301),$P301&lt;&gt;0),EXTRA!CZ301,'Hi-Z'!AH301)</f>
        <v/>
      </c>
      <c r="AT301" s="335" t="str">
        <f>IF(AND(ISNUMBER(AV301),AV301&lt;&gt;0),"",IF(AND(ISNUMBER($P301),$P301&lt;&gt;0),'Hi-Z-INPUT'!$K$7*'Hi-Z-INPUT'!$K$11,'Hi-Z'!AJ301))</f>
        <v/>
      </c>
      <c r="AU301" s="172"/>
      <c r="AV301" s="163"/>
      <c r="AW301" s="343"/>
      <c r="AY301" s="333" t="str">
        <f>IF(AND(ISNUMBER($P301),$P301&lt;&gt;0),EXTRA!DX301,'Hi-Z'!BF301)</f>
        <v/>
      </c>
      <c r="AZ301" s="334" t="str">
        <f t="shared" si="105"/>
        <v/>
      </c>
      <c r="BB301" s="332" t="str">
        <f>IF(AND(ISNUMBER($P301),$P301&lt;&gt;0),EXTRA!DO301,'Hi-Z'!AW301)</f>
        <v/>
      </c>
      <c r="BC301" s="347" t="str">
        <f t="shared" si="106"/>
        <v/>
      </c>
      <c r="BE301" s="348" t="str">
        <f t="shared" si="107"/>
        <v/>
      </c>
      <c r="BF301" s="328" t="str">
        <f t="shared" si="108"/>
        <v/>
      </c>
      <c r="BI301" s="482" t="str">
        <f t="shared" si="110"/>
        <v/>
      </c>
      <c r="BJ301" s="482" t="str">
        <f t="shared" si="109"/>
        <v/>
      </c>
    </row>
    <row r="302" spans="1:62" hidden="1">
      <c r="A302" s="106" t="e">
        <f>MATRIX!A302</f>
        <v>#N/A</v>
      </c>
      <c r="B302" s="316" t="e">
        <f>IF(MATRIX!B302&lt;&gt;0,MATRIX!B302,"-")</f>
        <v>#N/A</v>
      </c>
      <c r="D302" s="142"/>
      <c r="E302" s="314" t="str">
        <f t="shared" si="95"/>
        <v/>
      </c>
      <c r="F302" s="379"/>
      <c r="G302" s="380" t="e">
        <f>'Hi-Z'!M302</f>
        <v>#N/A</v>
      </c>
      <c r="H302" s="478"/>
      <c r="I302" s="385"/>
      <c r="J302" s="479"/>
      <c r="K302" s="2"/>
      <c r="L302" s="385"/>
      <c r="M302" s="2"/>
      <c r="N302" s="385"/>
      <c r="O302" s="2"/>
      <c r="P302" s="466" t="str">
        <f t="shared" si="96"/>
        <v/>
      </c>
      <c r="Q302" s="384"/>
      <c r="R302" s="466" t="str">
        <f>IF(ISNUMBER(N302), N302, IF(ISNUMBER(G302), 'Hi-Z-INPUT'!$K$19, ""))</f>
        <v/>
      </c>
      <c r="S302" s="310"/>
      <c r="U302" s="70" t="str">
        <f>IF(AND(ISNUMBER($P302),$P302&lt;&gt;0),EXTRA!CA302,'Hi-Z'!O302)</f>
        <v>-</v>
      </c>
      <c r="W302" s="327" t="str">
        <f>IF(AND(ISNUMBER($P302),$P302&lt;&gt;0),EXTRA!CC302,'Hi-Z'!Q302)</f>
        <v>-</v>
      </c>
      <c r="X302" s="328" t="str">
        <f t="shared" si="97"/>
        <v/>
      </c>
      <c r="Z302" s="66" t="str">
        <f>IF(AND(ISNUMBER($P302),$P302&lt;&gt;0),EXTRA!CH302,'Hi-Z'!T302)</f>
        <v/>
      </c>
      <c r="AA302" s="65" t="str">
        <f t="shared" si="98"/>
        <v/>
      </c>
      <c r="AB302" s="329" t="str">
        <f>IF(AND(ISNUMBER($P302),$P302&lt;&gt;0),EXTRA!CJ302,'Hi-Z'!V302)</f>
        <v/>
      </c>
      <c r="AC302" s="124" t="str">
        <f t="shared" si="99"/>
        <v/>
      </c>
      <c r="AE302" s="104" t="str">
        <f>IF(AND(ISNUMBER($P302),$P302&lt;&gt;0),EXTRA!CL302,'Hi-Z'!X302)</f>
        <v/>
      </c>
      <c r="AF302" s="44" t="str">
        <f t="shared" si="100"/>
        <v/>
      </c>
      <c r="AH302" s="85" t="str">
        <f>IF(AND(ISNUMBER($P302),$P302&lt;&gt;0),IF(MV&lt;200,EXTRA!CN302,EXTRA!CR302),IF(MV&lt;200,'Hi-Z'!Z302,'Hi-Z'!AD302))</f>
        <v/>
      </c>
      <c r="AI302" s="84" t="str">
        <f t="shared" si="101"/>
        <v/>
      </c>
      <c r="AJ302" s="322" t="str">
        <f>IF(AND(ISNUMBER($P302),$P302&lt;&gt;0),IF(MV&lt;200,EXTRA!CP302,EXTRA!CT302),IF(MV&lt;200,'Hi-Z'!AB302,'Hi-Z'!AF302))</f>
        <v/>
      </c>
      <c r="AK302" s="106" t="str">
        <f t="shared" si="102"/>
        <v/>
      </c>
      <c r="AM302" s="313" t="str">
        <f>IF(AND(ISNUMBER($P302),$P302&lt;&gt;0),EXTRA!DR302,'Hi-Z'!AZ302)</f>
        <v/>
      </c>
      <c r="AN302" s="290" t="str">
        <f t="shared" si="103"/>
        <v/>
      </c>
      <c r="AO302" s="315" t="str">
        <f>IF(AND(ISNUMBER($P302),$P302&lt;&gt;0),EXTRA!DT302,'Hi-Z'!BB302)</f>
        <v/>
      </c>
      <c r="AP302" s="292" t="str">
        <f t="shared" si="104"/>
        <v/>
      </c>
      <c r="AR302" s="330" t="str">
        <f>IF(AND(ISNUMBER($P302),$P302&lt;&gt;0),EXTRA!CZ302,'Hi-Z'!AH302)</f>
        <v/>
      </c>
      <c r="AT302" s="335" t="str">
        <f>IF(AND(ISNUMBER(AV302),AV302&lt;&gt;0),"",IF(AND(ISNUMBER($P302),$P302&lt;&gt;0),'Hi-Z-INPUT'!$K$7*'Hi-Z-INPUT'!$K$11,'Hi-Z'!AJ302))</f>
        <v/>
      </c>
      <c r="AU302" s="172"/>
      <c r="AV302" s="163"/>
      <c r="AW302" s="343"/>
      <c r="AY302" s="333" t="str">
        <f>IF(AND(ISNUMBER($P302),$P302&lt;&gt;0),EXTRA!DX302,'Hi-Z'!BF302)</f>
        <v/>
      </c>
      <c r="AZ302" s="334" t="str">
        <f t="shared" si="105"/>
        <v/>
      </c>
      <c r="BB302" s="332" t="str">
        <f>IF(AND(ISNUMBER($P302),$P302&lt;&gt;0),EXTRA!DO302,'Hi-Z'!AW302)</f>
        <v/>
      </c>
      <c r="BC302" s="347" t="str">
        <f t="shared" si="106"/>
        <v/>
      </c>
      <c r="BE302" s="348" t="str">
        <f t="shared" si="107"/>
        <v/>
      </c>
      <c r="BF302" s="328" t="str">
        <f t="shared" si="108"/>
        <v/>
      </c>
      <c r="BI302" s="482" t="str">
        <f t="shared" si="110"/>
        <v/>
      </c>
      <c r="BJ302" s="482" t="str">
        <f t="shared" si="109"/>
        <v/>
      </c>
    </row>
    <row r="303" spans="1:62" hidden="1">
      <c r="A303" s="106" t="e">
        <f>MATRIX!A303</f>
        <v>#N/A</v>
      </c>
      <c r="B303" s="316" t="e">
        <f>IF(MATRIX!B303&lt;&gt;0,MATRIX!B303,"-")</f>
        <v>#N/A</v>
      </c>
      <c r="D303" s="142"/>
      <c r="E303" s="314" t="str">
        <f t="shared" si="95"/>
        <v/>
      </c>
      <c r="F303" s="379"/>
      <c r="G303" s="380" t="e">
        <f>'Hi-Z'!M303</f>
        <v>#N/A</v>
      </c>
      <c r="H303" s="478"/>
      <c r="I303" s="385"/>
      <c r="J303" s="479"/>
      <c r="K303" s="2"/>
      <c r="L303" s="385"/>
      <c r="M303" s="2"/>
      <c r="N303" s="385"/>
      <c r="O303" s="2"/>
      <c r="P303" s="466" t="str">
        <f t="shared" si="96"/>
        <v/>
      </c>
      <c r="Q303" s="384"/>
      <c r="R303" s="466" t="str">
        <f>IF(ISNUMBER(N303), N303, IF(ISNUMBER(G303), 'Hi-Z-INPUT'!$K$19, ""))</f>
        <v/>
      </c>
      <c r="S303" s="310"/>
      <c r="U303" s="70" t="str">
        <f>IF(AND(ISNUMBER($P303),$P303&lt;&gt;0),EXTRA!CA303,'Hi-Z'!O303)</f>
        <v>-</v>
      </c>
      <c r="W303" s="327" t="str">
        <f>IF(AND(ISNUMBER($P303),$P303&lt;&gt;0),EXTRA!CC303,'Hi-Z'!Q303)</f>
        <v>-</v>
      </c>
      <c r="X303" s="328" t="str">
        <f t="shared" si="97"/>
        <v/>
      </c>
      <c r="Z303" s="66" t="str">
        <f>IF(AND(ISNUMBER($P303),$P303&lt;&gt;0),EXTRA!CH303,'Hi-Z'!T303)</f>
        <v/>
      </c>
      <c r="AA303" s="65" t="str">
        <f t="shared" si="98"/>
        <v/>
      </c>
      <c r="AB303" s="329" t="str">
        <f>IF(AND(ISNUMBER($P303),$P303&lt;&gt;0),EXTRA!CJ303,'Hi-Z'!V303)</f>
        <v/>
      </c>
      <c r="AC303" s="124" t="str">
        <f t="shared" si="99"/>
        <v/>
      </c>
      <c r="AE303" s="104" t="str">
        <f>IF(AND(ISNUMBER($P303),$P303&lt;&gt;0),EXTRA!CL303,'Hi-Z'!X303)</f>
        <v/>
      </c>
      <c r="AF303" s="44" t="str">
        <f t="shared" si="100"/>
        <v/>
      </c>
      <c r="AH303" s="85" t="str">
        <f>IF(AND(ISNUMBER($P303),$P303&lt;&gt;0),IF(MV&lt;200,EXTRA!CN303,EXTRA!CR303),IF(MV&lt;200,'Hi-Z'!Z303,'Hi-Z'!AD303))</f>
        <v/>
      </c>
      <c r="AI303" s="84" t="str">
        <f t="shared" si="101"/>
        <v/>
      </c>
      <c r="AJ303" s="322" t="str">
        <f>IF(AND(ISNUMBER($P303),$P303&lt;&gt;0),IF(MV&lt;200,EXTRA!CP303,EXTRA!CT303),IF(MV&lt;200,'Hi-Z'!AB303,'Hi-Z'!AF303))</f>
        <v/>
      </c>
      <c r="AK303" s="106" t="str">
        <f t="shared" si="102"/>
        <v/>
      </c>
      <c r="AM303" s="313" t="str">
        <f>IF(AND(ISNUMBER($P303),$P303&lt;&gt;0),EXTRA!DR303,'Hi-Z'!AZ303)</f>
        <v/>
      </c>
      <c r="AN303" s="290" t="str">
        <f t="shared" si="103"/>
        <v/>
      </c>
      <c r="AO303" s="315" t="str">
        <f>IF(AND(ISNUMBER($P303),$P303&lt;&gt;0),EXTRA!DT303,'Hi-Z'!BB303)</f>
        <v/>
      </c>
      <c r="AP303" s="292" t="str">
        <f t="shared" si="104"/>
        <v/>
      </c>
      <c r="AR303" s="330" t="str">
        <f>IF(AND(ISNUMBER($P303),$P303&lt;&gt;0),EXTRA!CZ303,'Hi-Z'!AH303)</f>
        <v/>
      </c>
      <c r="AT303" s="335" t="str">
        <f>IF(AND(ISNUMBER(AV303),AV303&lt;&gt;0),"",IF(AND(ISNUMBER($P303),$P303&lt;&gt;0),'Hi-Z-INPUT'!$K$7*'Hi-Z-INPUT'!$K$11,'Hi-Z'!AJ303))</f>
        <v/>
      </c>
      <c r="AU303" s="172"/>
      <c r="AV303" s="163"/>
      <c r="AW303" s="343"/>
      <c r="AY303" s="333" t="str">
        <f>IF(AND(ISNUMBER($P303),$P303&lt;&gt;0),EXTRA!DX303,'Hi-Z'!BF303)</f>
        <v/>
      </c>
      <c r="AZ303" s="334" t="str">
        <f t="shared" si="105"/>
        <v/>
      </c>
      <c r="BB303" s="332" t="str">
        <f>IF(AND(ISNUMBER($P303),$P303&lt;&gt;0),EXTRA!DO303,'Hi-Z'!AW303)</f>
        <v/>
      </c>
      <c r="BC303" s="347" t="str">
        <f t="shared" si="106"/>
        <v/>
      </c>
      <c r="BE303" s="348" t="str">
        <f t="shared" si="107"/>
        <v/>
      </c>
      <c r="BF303" s="328" t="str">
        <f t="shared" si="108"/>
        <v/>
      </c>
      <c r="BI303" s="482" t="str">
        <f t="shared" si="110"/>
        <v/>
      </c>
      <c r="BJ303" s="482" t="str">
        <f t="shared" si="109"/>
        <v/>
      </c>
    </row>
    <row r="304" spans="1:62" hidden="1">
      <c r="A304" s="106" t="e">
        <f>MATRIX!A304</f>
        <v>#N/A</v>
      </c>
      <c r="B304" s="316" t="e">
        <f>IF(MATRIX!B304&lt;&gt;0,MATRIX!B304,"-")</f>
        <v>#N/A</v>
      </c>
      <c r="D304" s="142"/>
      <c r="E304" s="314" t="str">
        <f t="shared" si="95"/>
        <v/>
      </c>
      <c r="F304" s="379"/>
      <c r="G304" s="380" t="e">
        <f>'Hi-Z'!M304</f>
        <v>#N/A</v>
      </c>
      <c r="H304" s="478"/>
      <c r="I304" s="385"/>
      <c r="J304" s="479"/>
      <c r="K304" s="2"/>
      <c r="L304" s="385"/>
      <c r="M304" s="2"/>
      <c r="N304" s="385"/>
      <c r="O304" s="2"/>
      <c r="P304" s="466" t="str">
        <f t="shared" si="96"/>
        <v/>
      </c>
      <c r="Q304" s="384"/>
      <c r="R304" s="466" t="str">
        <f>IF(ISNUMBER(N304), N304, IF(ISNUMBER(G304), 'Hi-Z-INPUT'!$K$19, ""))</f>
        <v/>
      </c>
      <c r="S304" s="310"/>
      <c r="U304" s="70" t="str">
        <f>IF(AND(ISNUMBER($P304),$P304&lt;&gt;0),EXTRA!CA304,'Hi-Z'!O304)</f>
        <v>-</v>
      </c>
      <c r="W304" s="327" t="str">
        <f>IF(AND(ISNUMBER($P304),$P304&lt;&gt;0),EXTRA!CC304,'Hi-Z'!Q304)</f>
        <v>-</v>
      </c>
      <c r="X304" s="328" t="str">
        <f t="shared" si="97"/>
        <v/>
      </c>
      <c r="Z304" s="66" t="str">
        <f>IF(AND(ISNUMBER($P304),$P304&lt;&gt;0),EXTRA!CH304,'Hi-Z'!T304)</f>
        <v/>
      </c>
      <c r="AA304" s="65" t="str">
        <f t="shared" si="98"/>
        <v/>
      </c>
      <c r="AB304" s="329" t="str">
        <f>IF(AND(ISNUMBER($P304),$P304&lt;&gt;0),EXTRA!CJ304,'Hi-Z'!V304)</f>
        <v/>
      </c>
      <c r="AC304" s="124" t="str">
        <f t="shared" si="99"/>
        <v/>
      </c>
      <c r="AE304" s="104" t="str">
        <f>IF(AND(ISNUMBER($P304),$P304&lt;&gt;0),EXTRA!CL304,'Hi-Z'!X304)</f>
        <v/>
      </c>
      <c r="AF304" s="44" t="str">
        <f t="shared" si="100"/>
        <v/>
      </c>
      <c r="AH304" s="85" t="str">
        <f>IF(AND(ISNUMBER($P304),$P304&lt;&gt;0),IF(MV&lt;200,EXTRA!CN304,EXTRA!CR304),IF(MV&lt;200,'Hi-Z'!Z304,'Hi-Z'!AD304))</f>
        <v/>
      </c>
      <c r="AI304" s="84" t="str">
        <f t="shared" si="101"/>
        <v/>
      </c>
      <c r="AJ304" s="322" t="str">
        <f>IF(AND(ISNUMBER($P304),$P304&lt;&gt;0),IF(MV&lt;200,EXTRA!CP304,EXTRA!CT304),IF(MV&lt;200,'Hi-Z'!AB304,'Hi-Z'!AF304))</f>
        <v/>
      </c>
      <c r="AK304" s="106" t="str">
        <f t="shared" si="102"/>
        <v/>
      </c>
      <c r="AM304" s="313" t="str">
        <f>IF(AND(ISNUMBER($P304),$P304&lt;&gt;0),EXTRA!DR304,'Hi-Z'!AZ304)</f>
        <v/>
      </c>
      <c r="AN304" s="290" t="str">
        <f t="shared" si="103"/>
        <v/>
      </c>
      <c r="AO304" s="315" t="str">
        <f>IF(AND(ISNUMBER($P304),$P304&lt;&gt;0),EXTRA!DT304,'Hi-Z'!BB304)</f>
        <v/>
      </c>
      <c r="AP304" s="292" t="str">
        <f t="shared" si="104"/>
        <v/>
      </c>
      <c r="AR304" s="330" t="str">
        <f>IF(AND(ISNUMBER($P304),$P304&lt;&gt;0),EXTRA!CZ304,'Hi-Z'!AH304)</f>
        <v/>
      </c>
      <c r="AT304" s="335" t="str">
        <f>IF(AND(ISNUMBER(AV304),AV304&lt;&gt;0),"",IF(AND(ISNUMBER($P304),$P304&lt;&gt;0),'Hi-Z-INPUT'!$K$7*'Hi-Z-INPUT'!$K$11,'Hi-Z'!AJ304))</f>
        <v/>
      </c>
      <c r="AU304" s="172"/>
      <c r="AV304" s="163"/>
      <c r="AW304" s="343"/>
      <c r="AY304" s="333" t="str">
        <f>IF(AND(ISNUMBER($P304),$P304&lt;&gt;0),EXTRA!DX304,'Hi-Z'!BF304)</f>
        <v/>
      </c>
      <c r="AZ304" s="334" t="str">
        <f t="shared" si="105"/>
        <v/>
      </c>
      <c r="BB304" s="332" t="str">
        <f>IF(AND(ISNUMBER($P304),$P304&lt;&gt;0),EXTRA!DO304,'Hi-Z'!AW304)</f>
        <v/>
      </c>
      <c r="BC304" s="347" t="str">
        <f t="shared" si="106"/>
        <v/>
      </c>
      <c r="BE304" s="348" t="str">
        <f t="shared" si="107"/>
        <v/>
      </c>
      <c r="BF304" s="328" t="str">
        <f t="shared" si="108"/>
        <v/>
      </c>
      <c r="BI304" s="482" t="str">
        <f t="shared" si="110"/>
        <v/>
      </c>
      <c r="BJ304" s="482" t="str">
        <f t="shared" si="109"/>
        <v/>
      </c>
    </row>
    <row r="305" spans="1:62" hidden="1">
      <c r="A305" s="106" t="e">
        <f>MATRIX!A305</f>
        <v>#N/A</v>
      </c>
      <c r="B305" s="316" t="e">
        <f>IF(MATRIX!B305&lt;&gt;0,MATRIX!B305,"-")</f>
        <v>#N/A</v>
      </c>
      <c r="D305" s="142"/>
      <c r="E305" s="314" t="str">
        <f t="shared" si="95"/>
        <v/>
      </c>
      <c r="F305" s="379"/>
      <c r="G305" s="380" t="e">
        <f>'Hi-Z'!M305</f>
        <v>#N/A</v>
      </c>
      <c r="H305" s="478"/>
      <c r="I305" s="385"/>
      <c r="J305" s="479"/>
      <c r="K305" s="2"/>
      <c r="L305" s="385"/>
      <c r="M305" s="2"/>
      <c r="N305" s="385"/>
      <c r="O305" s="2"/>
      <c r="P305" s="466" t="str">
        <f t="shared" si="96"/>
        <v/>
      </c>
      <c r="Q305" s="384"/>
      <c r="R305" s="466" t="str">
        <f>IF(ISNUMBER(N305), N305, IF(ISNUMBER(G305), 'Hi-Z-INPUT'!$K$19, ""))</f>
        <v/>
      </c>
      <c r="S305" s="310"/>
      <c r="U305" s="70" t="str">
        <f>IF(AND(ISNUMBER($P305),$P305&lt;&gt;0),EXTRA!CA305,'Hi-Z'!O305)</f>
        <v>-</v>
      </c>
      <c r="W305" s="327" t="str">
        <f>IF(AND(ISNUMBER($P305),$P305&lt;&gt;0),EXTRA!CC305,'Hi-Z'!Q305)</f>
        <v>-</v>
      </c>
      <c r="X305" s="328" t="str">
        <f t="shared" si="97"/>
        <v/>
      </c>
      <c r="Z305" s="66" t="str">
        <f>IF(AND(ISNUMBER($P305),$P305&lt;&gt;0),EXTRA!CH305,'Hi-Z'!T305)</f>
        <v/>
      </c>
      <c r="AA305" s="65" t="str">
        <f t="shared" si="98"/>
        <v/>
      </c>
      <c r="AB305" s="329" t="str">
        <f>IF(AND(ISNUMBER($P305),$P305&lt;&gt;0),EXTRA!CJ305,'Hi-Z'!V305)</f>
        <v/>
      </c>
      <c r="AC305" s="124" t="str">
        <f t="shared" si="99"/>
        <v/>
      </c>
      <c r="AE305" s="104" t="str">
        <f>IF(AND(ISNUMBER($P305),$P305&lt;&gt;0),EXTRA!CL305,'Hi-Z'!X305)</f>
        <v/>
      </c>
      <c r="AF305" s="44" t="str">
        <f t="shared" si="100"/>
        <v/>
      </c>
      <c r="AH305" s="85" t="str">
        <f>IF(AND(ISNUMBER($P305),$P305&lt;&gt;0),IF(MV&lt;200,EXTRA!CN305,EXTRA!CR305),IF(MV&lt;200,'Hi-Z'!Z305,'Hi-Z'!AD305))</f>
        <v/>
      </c>
      <c r="AI305" s="84" t="str">
        <f t="shared" si="101"/>
        <v/>
      </c>
      <c r="AJ305" s="322" t="str">
        <f>IF(AND(ISNUMBER($P305),$P305&lt;&gt;0),IF(MV&lt;200,EXTRA!CP305,EXTRA!CT305),IF(MV&lt;200,'Hi-Z'!AB305,'Hi-Z'!AF305))</f>
        <v/>
      </c>
      <c r="AK305" s="106" t="str">
        <f t="shared" si="102"/>
        <v/>
      </c>
      <c r="AM305" s="313" t="str">
        <f>IF(AND(ISNUMBER($P305),$P305&lt;&gt;0),EXTRA!DR305,'Hi-Z'!AZ305)</f>
        <v/>
      </c>
      <c r="AN305" s="290" t="str">
        <f t="shared" si="103"/>
        <v/>
      </c>
      <c r="AO305" s="315" t="str">
        <f>IF(AND(ISNUMBER($P305),$P305&lt;&gt;0),EXTRA!DT305,'Hi-Z'!BB305)</f>
        <v/>
      </c>
      <c r="AP305" s="292" t="str">
        <f t="shared" si="104"/>
        <v/>
      </c>
      <c r="AR305" s="330" t="str">
        <f>IF(AND(ISNUMBER($P305),$P305&lt;&gt;0),EXTRA!CZ305,'Hi-Z'!AH305)</f>
        <v/>
      </c>
      <c r="AT305" s="335" t="str">
        <f>IF(AND(ISNUMBER(AV305),AV305&lt;&gt;0),"",IF(AND(ISNUMBER($P305),$P305&lt;&gt;0),'Hi-Z-INPUT'!$K$7*'Hi-Z-INPUT'!$K$11,'Hi-Z'!AJ305))</f>
        <v/>
      </c>
      <c r="AU305" s="172"/>
      <c r="AV305" s="163"/>
      <c r="AW305" s="343"/>
      <c r="AY305" s="333" t="str">
        <f>IF(AND(ISNUMBER($P305),$P305&lt;&gt;0),EXTRA!DX305,'Hi-Z'!BF305)</f>
        <v/>
      </c>
      <c r="AZ305" s="334" t="str">
        <f t="shared" si="105"/>
        <v/>
      </c>
      <c r="BB305" s="332" t="str">
        <f>IF(AND(ISNUMBER($P305),$P305&lt;&gt;0),EXTRA!DO305,'Hi-Z'!AW305)</f>
        <v/>
      </c>
      <c r="BC305" s="347" t="str">
        <f t="shared" si="106"/>
        <v/>
      </c>
      <c r="BE305" s="348" t="str">
        <f t="shared" si="107"/>
        <v/>
      </c>
      <c r="BF305" s="328" t="str">
        <f t="shared" si="108"/>
        <v/>
      </c>
      <c r="BI305" s="482" t="str">
        <f t="shared" si="110"/>
        <v/>
      </c>
      <c r="BJ305" s="482" t="str">
        <f t="shared" si="109"/>
        <v/>
      </c>
    </row>
    <row r="306" spans="1:62" hidden="1">
      <c r="A306" s="106" t="e">
        <f>MATRIX!A306</f>
        <v>#N/A</v>
      </c>
      <c r="B306" s="316" t="e">
        <f>IF(MATRIX!B306&lt;&gt;0,MATRIX!B306,"-")</f>
        <v>#N/A</v>
      </c>
      <c r="D306" s="142"/>
      <c r="E306" s="314" t="str">
        <f t="shared" si="95"/>
        <v/>
      </c>
      <c r="F306" s="379"/>
      <c r="G306" s="380" t="e">
        <f>'Hi-Z'!M306</f>
        <v>#N/A</v>
      </c>
      <c r="H306" s="478"/>
      <c r="I306" s="385"/>
      <c r="J306" s="479"/>
      <c r="K306" s="2"/>
      <c r="L306" s="385"/>
      <c r="M306" s="2"/>
      <c r="N306" s="385"/>
      <c r="O306" s="2"/>
      <c r="P306" s="466" t="str">
        <f t="shared" si="96"/>
        <v/>
      </c>
      <c r="Q306" s="384"/>
      <c r="R306" s="466" t="str">
        <f>IF(ISNUMBER(N306), N306, IF(ISNUMBER(G306), 'Hi-Z-INPUT'!$K$19, ""))</f>
        <v/>
      </c>
      <c r="S306" s="310"/>
      <c r="U306" s="70" t="str">
        <f>IF(AND(ISNUMBER($P306),$P306&lt;&gt;0),EXTRA!CA306,'Hi-Z'!O306)</f>
        <v>-</v>
      </c>
      <c r="W306" s="327" t="str">
        <f>IF(AND(ISNUMBER($P306),$P306&lt;&gt;0),EXTRA!CC306,'Hi-Z'!Q306)</f>
        <v>-</v>
      </c>
      <c r="X306" s="328" t="str">
        <f t="shared" si="97"/>
        <v/>
      </c>
      <c r="Z306" s="66" t="str">
        <f>IF(AND(ISNUMBER($P306),$P306&lt;&gt;0),EXTRA!CH306,'Hi-Z'!T306)</f>
        <v/>
      </c>
      <c r="AA306" s="65" t="str">
        <f t="shared" si="98"/>
        <v/>
      </c>
      <c r="AB306" s="329" t="str">
        <f>IF(AND(ISNUMBER($P306),$P306&lt;&gt;0),EXTRA!CJ306,'Hi-Z'!V306)</f>
        <v/>
      </c>
      <c r="AC306" s="124" t="str">
        <f t="shared" si="99"/>
        <v/>
      </c>
      <c r="AE306" s="104" t="str">
        <f>IF(AND(ISNUMBER($P306),$P306&lt;&gt;0),EXTRA!CL306,'Hi-Z'!X306)</f>
        <v/>
      </c>
      <c r="AF306" s="44" t="str">
        <f t="shared" si="100"/>
        <v/>
      </c>
      <c r="AH306" s="85" t="str">
        <f>IF(AND(ISNUMBER($P306),$P306&lt;&gt;0),IF(MV&lt;200,EXTRA!CN306,EXTRA!CR306),IF(MV&lt;200,'Hi-Z'!Z306,'Hi-Z'!AD306))</f>
        <v/>
      </c>
      <c r="AI306" s="84" t="str">
        <f t="shared" si="101"/>
        <v/>
      </c>
      <c r="AJ306" s="322" t="str">
        <f>IF(AND(ISNUMBER($P306),$P306&lt;&gt;0),IF(MV&lt;200,EXTRA!CP306,EXTRA!CT306),IF(MV&lt;200,'Hi-Z'!AB306,'Hi-Z'!AF306))</f>
        <v/>
      </c>
      <c r="AK306" s="106" t="str">
        <f t="shared" si="102"/>
        <v/>
      </c>
      <c r="AM306" s="313" t="str">
        <f>IF(AND(ISNUMBER($P306),$P306&lt;&gt;0),EXTRA!DR306,'Hi-Z'!AZ306)</f>
        <v/>
      </c>
      <c r="AN306" s="290" t="str">
        <f t="shared" si="103"/>
        <v/>
      </c>
      <c r="AO306" s="315" t="str">
        <f>IF(AND(ISNUMBER($P306),$P306&lt;&gt;0),EXTRA!DT306,'Hi-Z'!BB306)</f>
        <v/>
      </c>
      <c r="AP306" s="292" t="str">
        <f t="shared" si="104"/>
        <v/>
      </c>
      <c r="AR306" s="330" t="str">
        <f>IF(AND(ISNUMBER($P306),$P306&lt;&gt;0),EXTRA!CZ306,'Hi-Z'!AH306)</f>
        <v/>
      </c>
      <c r="AT306" s="335" t="str">
        <f>IF(AND(ISNUMBER(AV306),AV306&lt;&gt;0),"",IF(AND(ISNUMBER($P306),$P306&lt;&gt;0),'Hi-Z-INPUT'!$K$7*'Hi-Z-INPUT'!$K$11,'Hi-Z'!AJ306))</f>
        <v/>
      </c>
      <c r="AU306" s="172"/>
      <c r="AV306" s="163"/>
      <c r="AW306" s="343"/>
      <c r="AY306" s="333" t="str">
        <f>IF(AND(ISNUMBER($P306),$P306&lt;&gt;0),EXTRA!DX306,'Hi-Z'!BF306)</f>
        <v/>
      </c>
      <c r="AZ306" s="334" t="str">
        <f t="shared" si="105"/>
        <v/>
      </c>
      <c r="BB306" s="332" t="str">
        <f>IF(AND(ISNUMBER($P306),$P306&lt;&gt;0),EXTRA!DO306,'Hi-Z'!AW306)</f>
        <v/>
      </c>
      <c r="BC306" s="347" t="str">
        <f t="shared" si="106"/>
        <v/>
      </c>
      <c r="BE306" s="348" t="str">
        <f t="shared" si="107"/>
        <v/>
      </c>
      <c r="BF306" s="328" t="str">
        <f t="shared" si="108"/>
        <v/>
      </c>
      <c r="BI306" s="482" t="str">
        <f t="shared" si="110"/>
        <v/>
      </c>
      <c r="BJ306" s="482" t="str">
        <f t="shared" si="109"/>
        <v/>
      </c>
    </row>
    <row r="307" spans="1:62" hidden="1">
      <c r="A307" s="106" t="e">
        <f>MATRIX!A307</f>
        <v>#N/A</v>
      </c>
      <c r="B307" s="316" t="e">
        <f>IF(MATRIX!B307&lt;&gt;0,MATRIX!B307,"-")</f>
        <v>#N/A</v>
      </c>
      <c r="D307" s="142"/>
      <c r="E307" s="314" t="str">
        <f t="shared" si="95"/>
        <v/>
      </c>
      <c r="F307" s="379"/>
      <c r="G307" s="380" t="e">
        <f>'Hi-Z'!M307</f>
        <v>#N/A</v>
      </c>
      <c r="H307" s="478"/>
      <c r="I307" s="385"/>
      <c r="J307" s="479"/>
      <c r="K307" s="2"/>
      <c r="L307" s="385"/>
      <c r="M307" s="2"/>
      <c r="N307" s="385"/>
      <c r="O307" s="2"/>
      <c r="P307" s="466" t="str">
        <f t="shared" si="96"/>
        <v/>
      </c>
      <c r="Q307" s="384"/>
      <c r="R307" s="466" t="str">
        <f>IF(ISNUMBER(N307), N307, IF(ISNUMBER(G307), 'Hi-Z-INPUT'!$K$19, ""))</f>
        <v/>
      </c>
      <c r="S307" s="310"/>
      <c r="U307" s="70" t="str">
        <f>IF(AND(ISNUMBER($P307),$P307&lt;&gt;0),EXTRA!CA307,'Hi-Z'!O307)</f>
        <v>-</v>
      </c>
      <c r="W307" s="327" t="str">
        <f>IF(AND(ISNUMBER($P307),$P307&lt;&gt;0),EXTRA!CC307,'Hi-Z'!Q307)</f>
        <v>-</v>
      </c>
      <c r="X307" s="328" t="str">
        <f t="shared" si="97"/>
        <v/>
      </c>
      <c r="Z307" s="66" t="str">
        <f>IF(AND(ISNUMBER($P307),$P307&lt;&gt;0),EXTRA!CH307,'Hi-Z'!T307)</f>
        <v/>
      </c>
      <c r="AA307" s="65" t="str">
        <f t="shared" si="98"/>
        <v/>
      </c>
      <c r="AB307" s="329" t="str">
        <f>IF(AND(ISNUMBER($P307),$P307&lt;&gt;0),EXTRA!CJ307,'Hi-Z'!V307)</f>
        <v/>
      </c>
      <c r="AC307" s="124" t="str">
        <f t="shared" si="99"/>
        <v/>
      </c>
      <c r="AE307" s="104" t="str">
        <f>IF(AND(ISNUMBER($P307),$P307&lt;&gt;0),EXTRA!CL307,'Hi-Z'!X307)</f>
        <v/>
      </c>
      <c r="AF307" s="44" t="str">
        <f t="shared" si="100"/>
        <v/>
      </c>
      <c r="AH307" s="85" t="str">
        <f>IF(AND(ISNUMBER($P307),$P307&lt;&gt;0),IF(MV&lt;200,EXTRA!CN307,EXTRA!CR307),IF(MV&lt;200,'Hi-Z'!Z307,'Hi-Z'!AD307))</f>
        <v/>
      </c>
      <c r="AI307" s="84" t="str">
        <f t="shared" si="101"/>
        <v/>
      </c>
      <c r="AJ307" s="322" t="str">
        <f>IF(AND(ISNUMBER($P307),$P307&lt;&gt;0),IF(MV&lt;200,EXTRA!CP307,EXTRA!CT307),IF(MV&lt;200,'Hi-Z'!AB307,'Hi-Z'!AF307))</f>
        <v/>
      </c>
      <c r="AK307" s="106" t="str">
        <f t="shared" si="102"/>
        <v/>
      </c>
      <c r="AM307" s="313" t="str">
        <f>IF(AND(ISNUMBER($P307),$P307&lt;&gt;0),EXTRA!DR307,'Hi-Z'!AZ307)</f>
        <v/>
      </c>
      <c r="AN307" s="290" t="str">
        <f t="shared" si="103"/>
        <v/>
      </c>
      <c r="AO307" s="315" t="str">
        <f>IF(AND(ISNUMBER($P307),$P307&lt;&gt;0),EXTRA!DT307,'Hi-Z'!BB307)</f>
        <v/>
      </c>
      <c r="AP307" s="292" t="str">
        <f t="shared" si="104"/>
        <v/>
      </c>
      <c r="AR307" s="330" t="str">
        <f>IF(AND(ISNUMBER($P307),$P307&lt;&gt;0),EXTRA!CZ307,'Hi-Z'!AH307)</f>
        <v/>
      </c>
      <c r="AT307" s="335" t="str">
        <f>IF(AND(ISNUMBER(AV307),AV307&lt;&gt;0),"",IF(AND(ISNUMBER($P307),$P307&lt;&gt;0),'Hi-Z-INPUT'!$K$7*'Hi-Z-INPUT'!$K$11,'Hi-Z'!AJ307))</f>
        <v/>
      </c>
      <c r="AU307" s="172"/>
      <c r="AV307" s="163"/>
      <c r="AW307" s="343"/>
      <c r="AY307" s="333" t="str">
        <f>IF(AND(ISNUMBER($P307),$P307&lt;&gt;0),EXTRA!DX307,'Hi-Z'!BF307)</f>
        <v/>
      </c>
      <c r="AZ307" s="334" t="str">
        <f t="shared" si="105"/>
        <v/>
      </c>
      <c r="BB307" s="332" t="str">
        <f>IF(AND(ISNUMBER($P307),$P307&lt;&gt;0),EXTRA!DO307,'Hi-Z'!AW307)</f>
        <v/>
      </c>
      <c r="BC307" s="347" t="str">
        <f t="shared" si="106"/>
        <v/>
      </c>
      <c r="BE307" s="348" t="str">
        <f t="shared" si="107"/>
        <v/>
      </c>
      <c r="BF307" s="328" t="str">
        <f t="shared" si="108"/>
        <v/>
      </c>
      <c r="BI307" s="482" t="str">
        <f t="shared" si="110"/>
        <v/>
      </c>
      <c r="BJ307" s="482" t="str">
        <f t="shared" si="109"/>
        <v/>
      </c>
    </row>
    <row r="308" spans="1:62" hidden="1">
      <c r="A308" s="106" t="e">
        <f>MATRIX!A308</f>
        <v>#N/A</v>
      </c>
      <c r="B308" s="316" t="e">
        <f>IF(MATRIX!B308&lt;&gt;0,MATRIX!B308,"-")</f>
        <v>#N/A</v>
      </c>
      <c r="D308" s="142"/>
      <c r="E308" s="314" t="str">
        <f t="shared" si="95"/>
        <v/>
      </c>
      <c r="F308" s="379"/>
      <c r="G308" s="380" t="e">
        <f>'Hi-Z'!M308</f>
        <v>#N/A</v>
      </c>
      <c r="H308" s="478"/>
      <c r="I308" s="385"/>
      <c r="J308" s="479"/>
      <c r="K308" s="2"/>
      <c r="L308" s="385"/>
      <c r="M308" s="2"/>
      <c r="N308" s="385"/>
      <c r="O308" s="2"/>
      <c r="P308" s="466" t="str">
        <f t="shared" si="96"/>
        <v/>
      </c>
      <c r="Q308" s="384"/>
      <c r="R308" s="466" t="str">
        <f>IF(ISNUMBER(N308), N308, IF(ISNUMBER(G308), 'Hi-Z-INPUT'!$K$19, ""))</f>
        <v/>
      </c>
      <c r="S308" s="310"/>
      <c r="U308" s="70" t="str">
        <f>IF(AND(ISNUMBER($P308),$P308&lt;&gt;0),EXTRA!CA308,'Hi-Z'!O308)</f>
        <v>-</v>
      </c>
      <c r="W308" s="327" t="str">
        <f>IF(AND(ISNUMBER($P308),$P308&lt;&gt;0),EXTRA!CC308,'Hi-Z'!Q308)</f>
        <v>-</v>
      </c>
      <c r="X308" s="328" t="str">
        <f t="shared" si="97"/>
        <v/>
      </c>
      <c r="Z308" s="66" t="str">
        <f>IF(AND(ISNUMBER($P308),$P308&lt;&gt;0),EXTRA!CH308,'Hi-Z'!T308)</f>
        <v/>
      </c>
      <c r="AA308" s="65" t="str">
        <f t="shared" si="98"/>
        <v/>
      </c>
      <c r="AB308" s="329" t="str">
        <f>IF(AND(ISNUMBER($P308),$P308&lt;&gt;0),EXTRA!CJ308,'Hi-Z'!V308)</f>
        <v/>
      </c>
      <c r="AC308" s="124" t="str">
        <f t="shared" si="99"/>
        <v/>
      </c>
      <c r="AE308" s="104" t="str">
        <f>IF(AND(ISNUMBER($P308),$P308&lt;&gt;0),EXTRA!CL308,'Hi-Z'!X308)</f>
        <v/>
      </c>
      <c r="AF308" s="44" t="str">
        <f t="shared" si="100"/>
        <v/>
      </c>
      <c r="AH308" s="85" t="str">
        <f>IF(AND(ISNUMBER($P308),$P308&lt;&gt;0),IF(MV&lt;200,EXTRA!CN308,EXTRA!CR308),IF(MV&lt;200,'Hi-Z'!Z308,'Hi-Z'!AD308))</f>
        <v/>
      </c>
      <c r="AI308" s="84" t="str">
        <f t="shared" si="101"/>
        <v/>
      </c>
      <c r="AJ308" s="322" t="str">
        <f>IF(AND(ISNUMBER($P308),$P308&lt;&gt;0),IF(MV&lt;200,EXTRA!CP308,EXTRA!CT308),IF(MV&lt;200,'Hi-Z'!AB308,'Hi-Z'!AF308))</f>
        <v/>
      </c>
      <c r="AK308" s="106" t="str">
        <f t="shared" si="102"/>
        <v/>
      </c>
      <c r="AM308" s="313" t="str">
        <f>IF(AND(ISNUMBER($P308),$P308&lt;&gt;0),EXTRA!DR308,'Hi-Z'!AZ308)</f>
        <v/>
      </c>
      <c r="AN308" s="290" t="str">
        <f t="shared" si="103"/>
        <v/>
      </c>
      <c r="AO308" s="315" t="str">
        <f>IF(AND(ISNUMBER($P308),$P308&lt;&gt;0),EXTRA!DT308,'Hi-Z'!BB308)</f>
        <v/>
      </c>
      <c r="AP308" s="292" t="str">
        <f t="shared" si="104"/>
        <v/>
      </c>
      <c r="AR308" s="330" t="str">
        <f>IF(AND(ISNUMBER($P308),$P308&lt;&gt;0),EXTRA!CZ308,'Hi-Z'!AH308)</f>
        <v/>
      </c>
      <c r="AT308" s="335" t="str">
        <f>IF(AND(ISNUMBER(AV308),AV308&lt;&gt;0),"",IF(AND(ISNUMBER($P308),$P308&lt;&gt;0),'Hi-Z-INPUT'!$K$7*'Hi-Z-INPUT'!$K$11,'Hi-Z'!AJ308))</f>
        <v/>
      </c>
      <c r="AU308" s="172"/>
      <c r="AV308" s="163"/>
      <c r="AW308" s="343"/>
      <c r="AY308" s="333" t="str">
        <f>IF(AND(ISNUMBER($P308),$P308&lt;&gt;0),EXTRA!DX308,'Hi-Z'!BF308)</f>
        <v/>
      </c>
      <c r="AZ308" s="334" t="str">
        <f t="shared" si="105"/>
        <v/>
      </c>
      <c r="BB308" s="332" t="str">
        <f>IF(AND(ISNUMBER($P308),$P308&lt;&gt;0),EXTRA!DO308,'Hi-Z'!AW308)</f>
        <v/>
      </c>
      <c r="BC308" s="347" t="str">
        <f t="shared" si="106"/>
        <v/>
      </c>
      <c r="BE308" s="348" t="str">
        <f t="shared" si="107"/>
        <v/>
      </c>
      <c r="BF308" s="328" t="str">
        <f t="shared" si="108"/>
        <v/>
      </c>
      <c r="BI308" s="482" t="str">
        <f t="shared" si="110"/>
        <v/>
      </c>
      <c r="BJ308" s="482" t="str">
        <f t="shared" si="109"/>
        <v/>
      </c>
    </row>
    <row r="309" spans="1:62" hidden="1">
      <c r="A309" s="106" t="e">
        <f>MATRIX!A309</f>
        <v>#N/A</v>
      </c>
      <c r="B309" s="316" t="e">
        <f>IF(MATRIX!B309&lt;&gt;0,MATRIX!B309,"-")</f>
        <v>#N/A</v>
      </c>
      <c r="D309" s="142"/>
      <c r="E309" s="314" t="str">
        <f t="shared" ref="E309:E316" si="111">IF(OR(ISBLANK(D309),NOT(ISNUMBER(D309))),"",ES)</f>
        <v/>
      </c>
      <c r="F309" s="379"/>
      <c r="G309" s="380" t="e">
        <f>'Hi-Z'!M309</f>
        <v>#N/A</v>
      </c>
      <c r="H309" s="478"/>
      <c r="I309" s="385"/>
      <c r="J309" s="479"/>
      <c r="K309" s="2"/>
      <c r="L309" s="385"/>
      <c r="M309" s="2"/>
      <c r="N309" s="385"/>
      <c r="O309" s="2"/>
      <c r="P309" s="466" t="str">
        <f t="shared" ref="P309:P316" si="112">IF(ISNUMBER(L309), L309, IF(AND(I309="Y", ISNUMBER(G309)), IF(ISNUMBER(L309), L309, G309), ""))</f>
        <v/>
      </c>
      <c r="Q309" s="384"/>
      <c r="R309" s="466" t="str">
        <f>IF(ISNUMBER(N309), N309, IF(ISNUMBER(G309), 'Hi-Z-INPUT'!$K$19, ""))</f>
        <v/>
      </c>
      <c r="S309" s="310"/>
      <c r="U309" s="70" t="str">
        <f>IF(AND(ISNUMBER($P309),$P309&lt;&gt;0),EXTRA!CA309,'Hi-Z'!O309)</f>
        <v>-</v>
      </c>
      <c r="W309" s="327" t="str">
        <f>IF(AND(ISNUMBER($P309),$P309&lt;&gt;0),EXTRA!CC309,'Hi-Z'!Q309)</f>
        <v>-</v>
      </c>
      <c r="X309" s="328" t="str">
        <f t="shared" ref="X309:X316" si="113">IF(ISNUMBER(W309),KP,"")</f>
        <v/>
      </c>
      <c r="Z309" s="66" t="str">
        <f>IF(AND(ISNUMBER($P309),$P309&lt;&gt;0),EXTRA!CH309,'Hi-Z'!T309)</f>
        <v/>
      </c>
      <c r="AA309" s="65" t="str">
        <f t="shared" ref="AA309:AA316" si="114">IF(ISNUMBER(Z309),"W","")</f>
        <v/>
      </c>
      <c r="AB309" s="329" t="str">
        <f>IF(AND(ISNUMBER($P309),$P309&lt;&gt;0),EXTRA!CJ309,'Hi-Z'!V309)</f>
        <v/>
      </c>
      <c r="AC309" s="124" t="str">
        <f t="shared" ref="AC309:AC316" si="115">IF(ISNUMBER(AB309),"W","")</f>
        <v/>
      </c>
      <c r="AE309" s="104" t="str">
        <f>IF(AND(ISNUMBER($P309),$P309&lt;&gt;0),EXTRA!CL309,'Hi-Z'!X309)</f>
        <v/>
      </c>
      <c r="AF309" s="44" t="str">
        <f t="shared" ref="AF309:AF316" si="116">IF(AE309="","","V")</f>
        <v/>
      </c>
      <c r="AH309" s="85" t="str">
        <f>IF(AND(ISNUMBER($P309),$P309&lt;&gt;0),IF(MV&lt;200,EXTRA!CN309,EXTRA!CR309),IF(MV&lt;200,'Hi-Z'!Z309,'Hi-Z'!AD309))</f>
        <v/>
      </c>
      <c r="AI309" s="84" t="str">
        <f t="shared" ref="AI309:AI316" si="117">IF(ISNUMBER(AH309),"A","")</f>
        <v/>
      </c>
      <c r="AJ309" s="322" t="str">
        <f>IF(AND(ISNUMBER($P309),$P309&lt;&gt;0),IF(MV&lt;200,EXTRA!CP309,EXTRA!CT309),IF(MV&lt;200,'Hi-Z'!AB309,'Hi-Z'!AF309))</f>
        <v/>
      </c>
      <c r="AK309" s="106" t="str">
        <f t="shared" ref="AK309:AK316" si="118">IF(ISNUMBER(AJ309),"A","")</f>
        <v/>
      </c>
      <c r="AM309" s="313" t="str">
        <f>IF(AND(ISNUMBER($P309),$P309&lt;&gt;0),EXTRA!DR309,'Hi-Z'!AZ309)</f>
        <v/>
      </c>
      <c r="AN309" s="290" t="str">
        <f t="shared" ref="AN309:AN316" si="119">IF(ISNUMBER(AM309),"BTU","")</f>
        <v/>
      </c>
      <c r="AO309" s="315" t="str">
        <f>IF(AND(ISNUMBER($P309),$P309&lt;&gt;0),EXTRA!DT309,'Hi-Z'!BB309)</f>
        <v/>
      </c>
      <c r="AP309" s="292" t="str">
        <f t="shared" ref="AP309:AP316" si="120">IF(ISNUMBER(AO309),"BTU","")</f>
        <v/>
      </c>
      <c r="AR309" s="330" t="str">
        <f>IF(AND(ISNUMBER($P309),$P309&lt;&gt;0),EXTRA!CZ309,'Hi-Z'!AH309)</f>
        <v/>
      </c>
      <c r="AT309" s="335" t="str">
        <f>IF(AND(ISNUMBER(AV309),AV309&lt;&gt;0),"",IF(AND(ISNUMBER($P309),$P309&lt;&gt;0),'Hi-Z-INPUT'!$K$7*'Hi-Z-INPUT'!$K$11,'Hi-Z'!AJ309))</f>
        <v/>
      </c>
      <c r="AU309" s="172"/>
      <c r="AV309" s="163"/>
      <c r="AW309" s="343"/>
      <c r="AY309" s="333" t="str">
        <f>IF(AND(ISNUMBER($P309),$P309&lt;&gt;0),EXTRA!DX309,'Hi-Z'!BF309)</f>
        <v/>
      </c>
      <c r="AZ309" s="334" t="str">
        <f t="shared" ref="AZ309:AZ316" si="121">IF(ISNUMBER(AY309),ES,"")</f>
        <v/>
      </c>
      <c r="BB309" s="332" t="str">
        <f>IF(AND(ISNUMBER($P309),$P309&lt;&gt;0),EXTRA!DO309,'Hi-Z'!AW309)</f>
        <v/>
      </c>
      <c r="BC309" s="347" t="str">
        <f t="shared" ref="BC309:BC316" si="122">IF(ISNUMBER(BB309),ES,"")</f>
        <v/>
      </c>
      <c r="BE309" s="348" t="str">
        <f t="shared" ref="BE309:BE316" si="123">IF(OR(ISNUMBER(AY309),AND(ISNUMBER(P309),P309&lt;&gt;0)),IF(ISNUMBER(AY309+BB309),AY309+BB309,"n/a"),"")</f>
        <v/>
      </c>
      <c r="BF309" s="328" t="str">
        <f t="shared" ref="BF309:BF316" si="124">IF(ISNUMBER(BE309),ES,"")</f>
        <v/>
      </c>
      <c r="BI309" s="482" t="str">
        <f t="shared" si="110"/>
        <v/>
      </c>
      <c r="BJ309" s="482" t="str">
        <f t="shared" ref="BJ309:BJ316" si="125">IF(ISNUMBER(BI309),ES,"")</f>
        <v/>
      </c>
    </row>
    <row r="310" spans="1:62" hidden="1">
      <c r="A310" s="106" t="e">
        <f>MATRIX!A310</f>
        <v>#N/A</v>
      </c>
      <c r="B310" s="316" t="e">
        <f>IF(MATRIX!B310&lt;&gt;0,MATRIX!B310,"-")</f>
        <v>#N/A</v>
      </c>
      <c r="D310" s="142"/>
      <c r="E310" s="314" t="str">
        <f t="shared" si="111"/>
        <v/>
      </c>
      <c r="F310" s="379"/>
      <c r="G310" s="380" t="e">
        <f>'Hi-Z'!M310</f>
        <v>#N/A</v>
      </c>
      <c r="H310" s="478"/>
      <c r="I310" s="385"/>
      <c r="J310" s="479"/>
      <c r="K310" s="2"/>
      <c r="L310" s="385"/>
      <c r="M310" s="2"/>
      <c r="N310" s="385"/>
      <c r="O310" s="2"/>
      <c r="P310" s="466" t="str">
        <f t="shared" si="112"/>
        <v/>
      </c>
      <c r="Q310" s="384"/>
      <c r="R310" s="466" t="str">
        <f>IF(ISNUMBER(N310), N310, IF(ISNUMBER(G310), 'Hi-Z-INPUT'!$K$19, ""))</f>
        <v/>
      </c>
      <c r="S310" s="310"/>
      <c r="U310" s="70" t="str">
        <f>IF(AND(ISNUMBER($P310),$P310&lt;&gt;0),EXTRA!CA310,'Hi-Z'!O310)</f>
        <v>-</v>
      </c>
      <c r="W310" s="327" t="str">
        <f>IF(AND(ISNUMBER($P310),$P310&lt;&gt;0),EXTRA!CC310,'Hi-Z'!Q310)</f>
        <v>-</v>
      </c>
      <c r="X310" s="328" t="str">
        <f t="shared" si="113"/>
        <v/>
      </c>
      <c r="Z310" s="66" t="str">
        <f>IF(AND(ISNUMBER($P310),$P310&lt;&gt;0),EXTRA!CH310,'Hi-Z'!T310)</f>
        <v/>
      </c>
      <c r="AA310" s="65" t="str">
        <f t="shared" si="114"/>
        <v/>
      </c>
      <c r="AB310" s="329" t="str">
        <f>IF(AND(ISNUMBER($P310),$P310&lt;&gt;0),EXTRA!CJ310,'Hi-Z'!V310)</f>
        <v/>
      </c>
      <c r="AC310" s="124" t="str">
        <f t="shared" si="115"/>
        <v/>
      </c>
      <c r="AE310" s="104" t="str">
        <f>IF(AND(ISNUMBER($P310),$P310&lt;&gt;0),EXTRA!CL310,'Hi-Z'!X310)</f>
        <v/>
      </c>
      <c r="AF310" s="44" t="str">
        <f t="shared" si="116"/>
        <v/>
      </c>
      <c r="AH310" s="85" t="str">
        <f>IF(AND(ISNUMBER($P310),$P310&lt;&gt;0),IF(MV&lt;200,EXTRA!CN310,EXTRA!CR310),IF(MV&lt;200,'Hi-Z'!Z310,'Hi-Z'!AD310))</f>
        <v/>
      </c>
      <c r="AI310" s="84" t="str">
        <f t="shared" si="117"/>
        <v/>
      </c>
      <c r="AJ310" s="322" t="str">
        <f>IF(AND(ISNUMBER($P310),$P310&lt;&gt;0),IF(MV&lt;200,EXTRA!CP310,EXTRA!CT310),IF(MV&lt;200,'Hi-Z'!AB310,'Hi-Z'!AF310))</f>
        <v/>
      </c>
      <c r="AK310" s="106" t="str">
        <f t="shared" si="118"/>
        <v/>
      </c>
      <c r="AM310" s="313" t="str">
        <f>IF(AND(ISNUMBER($P310),$P310&lt;&gt;0),EXTRA!DR310,'Hi-Z'!AZ310)</f>
        <v/>
      </c>
      <c r="AN310" s="290" t="str">
        <f t="shared" si="119"/>
        <v/>
      </c>
      <c r="AO310" s="315" t="str">
        <f>IF(AND(ISNUMBER($P310),$P310&lt;&gt;0),EXTRA!DT310,'Hi-Z'!BB310)</f>
        <v/>
      </c>
      <c r="AP310" s="292" t="str">
        <f t="shared" si="120"/>
        <v/>
      </c>
      <c r="AR310" s="330" t="str">
        <f>IF(AND(ISNUMBER($P310),$P310&lt;&gt;0),EXTRA!CZ310,'Hi-Z'!AH310)</f>
        <v/>
      </c>
      <c r="AT310" s="335" t="str">
        <f>IF(AND(ISNUMBER(AV310),AV310&lt;&gt;0),"",IF(AND(ISNUMBER($P310),$P310&lt;&gt;0),'Hi-Z-INPUT'!$K$7*'Hi-Z-INPUT'!$K$11,'Hi-Z'!AJ310))</f>
        <v/>
      </c>
      <c r="AU310" s="172"/>
      <c r="AV310" s="163"/>
      <c r="AW310" s="343"/>
      <c r="AY310" s="333" t="str">
        <f>IF(AND(ISNUMBER($P310),$P310&lt;&gt;0),EXTRA!DX310,'Hi-Z'!BF310)</f>
        <v/>
      </c>
      <c r="AZ310" s="334" t="str">
        <f t="shared" si="121"/>
        <v/>
      </c>
      <c r="BB310" s="332" t="str">
        <f>IF(AND(ISNUMBER($P310),$P310&lt;&gt;0),EXTRA!DO310,'Hi-Z'!AW310)</f>
        <v/>
      </c>
      <c r="BC310" s="347" t="str">
        <f t="shared" si="122"/>
        <v/>
      </c>
      <c r="BE310" s="348" t="str">
        <f t="shared" si="123"/>
        <v/>
      </c>
      <c r="BF310" s="328" t="str">
        <f t="shared" si="124"/>
        <v/>
      </c>
      <c r="BI310" s="482" t="str">
        <f t="shared" si="110"/>
        <v/>
      </c>
      <c r="BJ310" s="482" t="str">
        <f t="shared" si="125"/>
        <v/>
      </c>
    </row>
    <row r="311" spans="1:62" hidden="1">
      <c r="A311" s="106" t="e">
        <f>MATRIX!A311</f>
        <v>#N/A</v>
      </c>
      <c r="B311" s="316" t="e">
        <f>IF(MATRIX!B311&lt;&gt;0,MATRIX!B311,"-")</f>
        <v>#N/A</v>
      </c>
      <c r="D311" s="142"/>
      <c r="E311" s="314" t="str">
        <f t="shared" si="111"/>
        <v/>
      </c>
      <c r="F311" s="379"/>
      <c r="G311" s="380" t="e">
        <f>'Hi-Z'!M311</f>
        <v>#N/A</v>
      </c>
      <c r="H311" s="478"/>
      <c r="I311" s="385"/>
      <c r="J311" s="479"/>
      <c r="K311" s="2"/>
      <c r="L311" s="385"/>
      <c r="M311" s="2"/>
      <c r="N311" s="385"/>
      <c r="O311" s="2"/>
      <c r="P311" s="466" t="str">
        <f t="shared" si="112"/>
        <v/>
      </c>
      <c r="Q311" s="384"/>
      <c r="R311" s="466" t="str">
        <f>IF(ISNUMBER(N311), N311, IF(ISNUMBER(G311), 'Hi-Z-INPUT'!$K$19, ""))</f>
        <v/>
      </c>
      <c r="S311" s="310"/>
      <c r="U311" s="70" t="str">
        <f>IF(AND(ISNUMBER($P311),$P311&lt;&gt;0),EXTRA!CA311,'Hi-Z'!O311)</f>
        <v>-</v>
      </c>
      <c r="W311" s="327" t="str">
        <f>IF(AND(ISNUMBER($P311),$P311&lt;&gt;0),EXTRA!CC311,'Hi-Z'!Q311)</f>
        <v>-</v>
      </c>
      <c r="X311" s="328" t="str">
        <f t="shared" si="113"/>
        <v/>
      </c>
      <c r="Z311" s="66" t="str">
        <f>IF(AND(ISNUMBER($P311),$P311&lt;&gt;0),EXTRA!CH311,'Hi-Z'!T311)</f>
        <v/>
      </c>
      <c r="AA311" s="65" t="str">
        <f t="shared" si="114"/>
        <v/>
      </c>
      <c r="AB311" s="329" t="str">
        <f>IF(AND(ISNUMBER($P311),$P311&lt;&gt;0),EXTRA!CJ311,'Hi-Z'!V311)</f>
        <v/>
      </c>
      <c r="AC311" s="124" t="str">
        <f t="shared" si="115"/>
        <v/>
      </c>
      <c r="AE311" s="104" t="str">
        <f>IF(AND(ISNUMBER($P311),$P311&lt;&gt;0),EXTRA!CL311,'Hi-Z'!X311)</f>
        <v/>
      </c>
      <c r="AF311" s="44" t="str">
        <f t="shared" si="116"/>
        <v/>
      </c>
      <c r="AH311" s="85" t="str">
        <f>IF(AND(ISNUMBER($P311),$P311&lt;&gt;0),IF(MV&lt;200,EXTRA!CN311,EXTRA!CR311),IF(MV&lt;200,'Hi-Z'!Z311,'Hi-Z'!AD311))</f>
        <v/>
      </c>
      <c r="AI311" s="84" t="str">
        <f t="shared" si="117"/>
        <v/>
      </c>
      <c r="AJ311" s="322" t="str">
        <f>IF(AND(ISNUMBER($P311),$P311&lt;&gt;0),IF(MV&lt;200,EXTRA!CP311,EXTRA!CT311),IF(MV&lt;200,'Hi-Z'!AB311,'Hi-Z'!AF311))</f>
        <v/>
      </c>
      <c r="AK311" s="106" t="str">
        <f t="shared" si="118"/>
        <v/>
      </c>
      <c r="AM311" s="313" t="str">
        <f>IF(AND(ISNUMBER($P311),$P311&lt;&gt;0),EXTRA!DR311,'Hi-Z'!AZ311)</f>
        <v/>
      </c>
      <c r="AN311" s="290" t="str">
        <f t="shared" si="119"/>
        <v/>
      </c>
      <c r="AO311" s="315" t="str">
        <f>IF(AND(ISNUMBER($P311),$P311&lt;&gt;0),EXTRA!DT311,'Hi-Z'!BB311)</f>
        <v/>
      </c>
      <c r="AP311" s="292" t="str">
        <f t="shared" si="120"/>
        <v/>
      </c>
      <c r="AR311" s="330" t="str">
        <f>IF(AND(ISNUMBER($P311),$P311&lt;&gt;0),EXTRA!CZ311,'Hi-Z'!AH311)</f>
        <v/>
      </c>
      <c r="AT311" s="335" t="str">
        <f>IF(AND(ISNUMBER(AV311),AV311&lt;&gt;0),"",IF(AND(ISNUMBER($P311),$P311&lt;&gt;0),'Hi-Z-INPUT'!$K$7*'Hi-Z-INPUT'!$K$11,'Hi-Z'!AJ311))</f>
        <v/>
      </c>
      <c r="AU311" s="172"/>
      <c r="AV311" s="163"/>
      <c r="AW311" s="343"/>
      <c r="AY311" s="333" t="str">
        <f>IF(AND(ISNUMBER($P311),$P311&lt;&gt;0),EXTRA!DX311,'Hi-Z'!BF311)</f>
        <v/>
      </c>
      <c r="AZ311" s="334" t="str">
        <f t="shared" si="121"/>
        <v/>
      </c>
      <c r="BB311" s="332" t="str">
        <f>IF(AND(ISNUMBER($P311),$P311&lt;&gt;0),EXTRA!DO311,'Hi-Z'!AW311)</f>
        <v/>
      </c>
      <c r="BC311" s="347" t="str">
        <f t="shared" si="122"/>
        <v/>
      </c>
      <c r="BE311" s="348" t="str">
        <f t="shared" si="123"/>
        <v/>
      </c>
      <c r="BF311" s="328" t="str">
        <f t="shared" si="124"/>
        <v/>
      </c>
      <c r="BI311" s="482" t="str">
        <f t="shared" si="110"/>
        <v/>
      </c>
      <c r="BJ311" s="482" t="str">
        <f t="shared" si="125"/>
        <v/>
      </c>
    </row>
    <row r="312" spans="1:62" hidden="1">
      <c r="A312" s="106" t="e">
        <f>MATRIX!A312</f>
        <v>#N/A</v>
      </c>
      <c r="B312" s="316" t="e">
        <f>IF(MATRIX!B312&lt;&gt;0,MATRIX!B312,"-")</f>
        <v>#N/A</v>
      </c>
      <c r="D312" s="142"/>
      <c r="E312" s="314" t="str">
        <f t="shared" si="111"/>
        <v/>
      </c>
      <c r="F312" s="379"/>
      <c r="G312" s="380" t="e">
        <f>'Hi-Z'!M312</f>
        <v>#N/A</v>
      </c>
      <c r="H312" s="478"/>
      <c r="I312" s="385"/>
      <c r="J312" s="479"/>
      <c r="K312" s="2"/>
      <c r="L312" s="385"/>
      <c r="M312" s="2"/>
      <c r="N312" s="385"/>
      <c r="O312" s="2"/>
      <c r="P312" s="466" t="str">
        <f t="shared" si="112"/>
        <v/>
      </c>
      <c r="Q312" s="384"/>
      <c r="R312" s="466" t="str">
        <f>IF(ISNUMBER(N312), N312, IF(ISNUMBER(G312), 'Hi-Z-INPUT'!$K$19, ""))</f>
        <v/>
      </c>
      <c r="S312" s="310"/>
      <c r="U312" s="70" t="str">
        <f>IF(AND(ISNUMBER($P312),$P312&lt;&gt;0),EXTRA!CA312,'Hi-Z'!O312)</f>
        <v>-</v>
      </c>
      <c r="W312" s="327" t="str">
        <f>IF(AND(ISNUMBER($P312),$P312&lt;&gt;0),EXTRA!CC312,'Hi-Z'!Q312)</f>
        <v>-</v>
      </c>
      <c r="X312" s="328" t="str">
        <f t="shared" si="113"/>
        <v/>
      </c>
      <c r="Z312" s="66" t="str">
        <f>IF(AND(ISNUMBER($P312),$P312&lt;&gt;0),EXTRA!CH312,'Hi-Z'!T312)</f>
        <v/>
      </c>
      <c r="AA312" s="65" t="str">
        <f t="shared" si="114"/>
        <v/>
      </c>
      <c r="AB312" s="329" t="str">
        <f>IF(AND(ISNUMBER($P312),$P312&lt;&gt;0),EXTRA!CJ312,'Hi-Z'!V312)</f>
        <v/>
      </c>
      <c r="AC312" s="124" t="str">
        <f t="shared" si="115"/>
        <v/>
      </c>
      <c r="AE312" s="104" t="str">
        <f>IF(AND(ISNUMBER($P312),$P312&lt;&gt;0),EXTRA!CL312,'Hi-Z'!X312)</f>
        <v/>
      </c>
      <c r="AF312" s="44" t="str">
        <f t="shared" si="116"/>
        <v/>
      </c>
      <c r="AH312" s="85" t="str">
        <f>IF(AND(ISNUMBER($P312),$P312&lt;&gt;0),IF(MV&lt;200,EXTRA!CN312,EXTRA!CR312),IF(MV&lt;200,'Hi-Z'!Z312,'Hi-Z'!AD312))</f>
        <v/>
      </c>
      <c r="AI312" s="84" t="str">
        <f t="shared" si="117"/>
        <v/>
      </c>
      <c r="AJ312" s="322" t="str">
        <f>IF(AND(ISNUMBER($P312),$P312&lt;&gt;0),IF(MV&lt;200,EXTRA!CP312,EXTRA!CT312),IF(MV&lt;200,'Hi-Z'!AB312,'Hi-Z'!AF312))</f>
        <v/>
      </c>
      <c r="AK312" s="106" t="str">
        <f t="shared" si="118"/>
        <v/>
      </c>
      <c r="AM312" s="313" t="str">
        <f>IF(AND(ISNUMBER($P312),$P312&lt;&gt;0),EXTRA!DR312,'Hi-Z'!AZ312)</f>
        <v/>
      </c>
      <c r="AN312" s="290" t="str">
        <f t="shared" si="119"/>
        <v/>
      </c>
      <c r="AO312" s="315" t="str">
        <f>IF(AND(ISNUMBER($P312),$P312&lt;&gt;0),EXTRA!DT312,'Hi-Z'!BB312)</f>
        <v/>
      </c>
      <c r="AP312" s="292" t="str">
        <f t="shared" si="120"/>
        <v/>
      </c>
      <c r="AR312" s="330" t="str">
        <f>IF(AND(ISNUMBER($P312),$P312&lt;&gt;0),EXTRA!CZ312,'Hi-Z'!AH312)</f>
        <v/>
      </c>
      <c r="AT312" s="335" t="str">
        <f>IF(AND(ISNUMBER(AV312),AV312&lt;&gt;0),"",IF(AND(ISNUMBER($P312),$P312&lt;&gt;0),'Hi-Z-INPUT'!$K$7*'Hi-Z-INPUT'!$K$11,'Hi-Z'!AJ312))</f>
        <v/>
      </c>
      <c r="AU312" s="172"/>
      <c r="AV312" s="163"/>
      <c r="AW312" s="343"/>
      <c r="AY312" s="333" t="str">
        <f>IF(AND(ISNUMBER($P312),$P312&lt;&gt;0),EXTRA!DX312,'Hi-Z'!BF312)</f>
        <v/>
      </c>
      <c r="AZ312" s="334" t="str">
        <f t="shared" si="121"/>
        <v/>
      </c>
      <c r="BB312" s="332" t="str">
        <f>IF(AND(ISNUMBER($P312),$P312&lt;&gt;0),EXTRA!DO312,'Hi-Z'!AW312)</f>
        <v/>
      </c>
      <c r="BC312" s="347" t="str">
        <f t="shared" si="122"/>
        <v/>
      </c>
      <c r="BE312" s="348" t="str">
        <f t="shared" si="123"/>
        <v/>
      </c>
      <c r="BF312" s="328" t="str">
        <f t="shared" si="124"/>
        <v/>
      </c>
      <c r="BI312" s="482" t="str">
        <f t="shared" si="110"/>
        <v/>
      </c>
      <c r="BJ312" s="482" t="str">
        <f t="shared" si="125"/>
        <v/>
      </c>
    </row>
    <row r="313" spans="1:62" hidden="1">
      <c r="A313" s="106" t="e">
        <f>MATRIX!A313</f>
        <v>#N/A</v>
      </c>
      <c r="B313" s="316" t="e">
        <f>IF(MATRIX!B313&lt;&gt;0,MATRIX!B313,"-")</f>
        <v>#N/A</v>
      </c>
      <c r="D313" s="142"/>
      <c r="E313" s="314" t="str">
        <f t="shared" si="111"/>
        <v/>
      </c>
      <c r="F313" s="379"/>
      <c r="G313" s="380" t="e">
        <f>'Hi-Z'!M313</f>
        <v>#N/A</v>
      </c>
      <c r="H313" s="478"/>
      <c r="I313" s="385"/>
      <c r="J313" s="479"/>
      <c r="K313" s="2"/>
      <c r="L313" s="385"/>
      <c r="M313" s="2"/>
      <c r="N313" s="385"/>
      <c r="O313" s="2"/>
      <c r="P313" s="466" t="str">
        <f t="shared" si="112"/>
        <v/>
      </c>
      <c r="Q313" s="384"/>
      <c r="R313" s="466" t="str">
        <f>IF(ISNUMBER(N313), N313, IF(ISNUMBER(G313), 'Hi-Z-INPUT'!$K$19, ""))</f>
        <v/>
      </c>
      <c r="S313" s="310"/>
      <c r="U313" s="70" t="str">
        <f>IF(AND(ISNUMBER($P313),$P313&lt;&gt;0),EXTRA!CA313,'Hi-Z'!O313)</f>
        <v>-</v>
      </c>
      <c r="W313" s="327" t="str">
        <f>IF(AND(ISNUMBER($P313),$P313&lt;&gt;0),EXTRA!CC313,'Hi-Z'!Q313)</f>
        <v>-</v>
      </c>
      <c r="X313" s="328" t="str">
        <f t="shared" si="113"/>
        <v/>
      </c>
      <c r="Z313" s="66" t="str">
        <f>IF(AND(ISNUMBER($P313),$P313&lt;&gt;0),EXTRA!CH313,'Hi-Z'!T313)</f>
        <v/>
      </c>
      <c r="AA313" s="65" t="str">
        <f t="shared" si="114"/>
        <v/>
      </c>
      <c r="AB313" s="329" t="str">
        <f>IF(AND(ISNUMBER($P313),$P313&lt;&gt;0),EXTRA!CJ313,'Hi-Z'!V313)</f>
        <v/>
      </c>
      <c r="AC313" s="124" t="str">
        <f t="shared" si="115"/>
        <v/>
      </c>
      <c r="AE313" s="104" t="str">
        <f>IF(AND(ISNUMBER($P313),$P313&lt;&gt;0),EXTRA!CL313,'Hi-Z'!X313)</f>
        <v/>
      </c>
      <c r="AF313" s="44" t="str">
        <f t="shared" si="116"/>
        <v/>
      </c>
      <c r="AH313" s="85" t="str">
        <f>IF(AND(ISNUMBER($P313),$P313&lt;&gt;0),IF(MV&lt;200,EXTRA!CN313,EXTRA!CR313),IF(MV&lt;200,'Hi-Z'!Z313,'Hi-Z'!AD313))</f>
        <v/>
      </c>
      <c r="AI313" s="84" t="str">
        <f t="shared" si="117"/>
        <v/>
      </c>
      <c r="AJ313" s="322" t="str">
        <f>IF(AND(ISNUMBER($P313),$P313&lt;&gt;0),IF(MV&lt;200,EXTRA!CP313,EXTRA!CT313),IF(MV&lt;200,'Hi-Z'!AB313,'Hi-Z'!AF313))</f>
        <v/>
      </c>
      <c r="AK313" s="106" t="str">
        <f t="shared" si="118"/>
        <v/>
      </c>
      <c r="AM313" s="313" t="str">
        <f>IF(AND(ISNUMBER($P313),$P313&lt;&gt;0),EXTRA!DR313,'Hi-Z'!AZ313)</f>
        <v/>
      </c>
      <c r="AN313" s="290" t="str">
        <f t="shared" si="119"/>
        <v/>
      </c>
      <c r="AO313" s="315" t="str">
        <f>IF(AND(ISNUMBER($P313),$P313&lt;&gt;0),EXTRA!DT313,'Hi-Z'!BB313)</f>
        <v/>
      </c>
      <c r="AP313" s="292" t="str">
        <f t="shared" si="120"/>
        <v/>
      </c>
      <c r="AR313" s="330" t="str">
        <f>IF(AND(ISNUMBER($P313),$P313&lt;&gt;0),EXTRA!CZ313,'Hi-Z'!AH313)</f>
        <v/>
      </c>
      <c r="AT313" s="335" t="str">
        <f>IF(AND(ISNUMBER(AV313),AV313&lt;&gt;0),"",IF(AND(ISNUMBER($P313),$P313&lt;&gt;0),'Hi-Z-INPUT'!$K$7*'Hi-Z-INPUT'!$K$11,'Hi-Z'!AJ313))</f>
        <v/>
      </c>
      <c r="AU313" s="172"/>
      <c r="AV313" s="163"/>
      <c r="AW313" s="343"/>
      <c r="AY313" s="333" t="str">
        <f>IF(AND(ISNUMBER($P313),$P313&lt;&gt;0),EXTRA!DX313,'Hi-Z'!BF313)</f>
        <v/>
      </c>
      <c r="AZ313" s="334" t="str">
        <f t="shared" si="121"/>
        <v/>
      </c>
      <c r="BB313" s="332" t="str">
        <f>IF(AND(ISNUMBER($P313),$P313&lt;&gt;0),EXTRA!DO313,'Hi-Z'!AW313)</f>
        <v/>
      </c>
      <c r="BC313" s="347" t="str">
        <f t="shared" si="122"/>
        <v/>
      </c>
      <c r="BE313" s="348" t="str">
        <f t="shared" si="123"/>
        <v/>
      </c>
      <c r="BF313" s="328" t="str">
        <f t="shared" si="124"/>
        <v/>
      </c>
      <c r="BI313" s="482" t="str">
        <f t="shared" si="110"/>
        <v/>
      </c>
      <c r="BJ313" s="482" t="str">
        <f t="shared" si="125"/>
        <v/>
      </c>
    </row>
    <row r="314" spans="1:62" hidden="1">
      <c r="A314" s="106" t="e">
        <f>MATRIX!A314</f>
        <v>#N/A</v>
      </c>
      <c r="B314" s="316" t="e">
        <f>IF(MATRIX!B314&lt;&gt;0,MATRIX!B314,"-")</f>
        <v>#N/A</v>
      </c>
      <c r="D314" s="142"/>
      <c r="E314" s="314" t="str">
        <f t="shared" si="111"/>
        <v/>
      </c>
      <c r="F314" s="379"/>
      <c r="G314" s="380" t="e">
        <f>'Hi-Z'!M314</f>
        <v>#N/A</v>
      </c>
      <c r="H314" s="478"/>
      <c r="I314" s="385"/>
      <c r="J314" s="479"/>
      <c r="K314" s="2"/>
      <c r="L314" s="385"/>
      <c r="M314" s="2"/>
      <c r="N314" s="385"/>
      <c r="O314" s="2"/>
      <c r="P314" s="466" t="str">
        <f t="shared" si="112"/>
        <v/>
      </c>
      <c r="Q314" s="384"/>
      <c r="R314" s="466" t="str">
        <f>IF(ISNUMBER(N314), N314, IF(ISNUMBER(G314), 'Hi-Z-INPUT'!$K$19, ""))</f>
        <v/>
      </c>
      <c r="S314" s="310"/>
      <c r="U314" s="70" t="str">
        <f>IF(AND(ISNUMBER($P314),$P314&lt;&gt;0),EXTRA!CA314,'Hi-Z'!O314)</f>
        <v>-</v>
      </c>
      <c r="W314" s="327" t="str">
        <f>IF(AND(ISNUMBER($P314),$P314&lt;&gt;0),EXTRA!CC314,'Hi-Z'!Q314)</f>
        <v>-</v>
      </c>
      <c r="X314" s="328" t="str">
        <f t="shared" si="113"/>
        <v/>
      </c>
      <c r="Z314" s="66" t="str">
        <f>IF(AND(ISNUMBER($P314),$P314&lt;&gt;0),EXTRA!CH314,'Hi-Z'!T314)</f>
        <v/>
      </c>
      <c r="AA314" s="65" t="str">
        <f t="shared" si="114"/>
        <v/>
      </c>
      <c r="AB314" s="329" t="str">
        <f>IF(AND(ISNUMBER($P314),$P314&lt;&gt;0),EXTRA!CJ314,'Hi-Z'!V314)</f>
        <v/>
      </c>
      <c r="AC314" s="124" t="str">
        <f t="shared" si="115"/>
        <v/>
      </c>
      <c r="AE314" s="104" t="str">
        <f>IF(AND(ISNUMBER($P314),$P314&lt;&gt;0),EXTRA!CL314,'Hi-Z'!X314)</f>
        <v/>
      </c>
      <c r="AF314" s="44" t="str">
        <f t="shared" si="116"/>
        <v/>
      </c>
      <c r="AH314" s="85" t="str">
        <f>IF(AND(ISNUMBER($P314),$P314&lt;&gt;0),IF(MV&lt;200,EXTRA!CN314,EXTRA!CR314),IF(MV&lt;200,'Hi-Z'!Z314,'Hi-Z'!AD314))</f>
        <v/>
      </c>
      <c r="AI314" s="84" t="str">
        <f t="shared" si="117"/>
        <v/>
      </c>
      <c r="AJ314" s="322" t="str">
        <f>IF(AND(ISNUMBER($P314),$P314&lt;&gt;0),IF(MV&lt;200,EXTRA!CP314,EXTRA!CT314),IF(MV&lt;200,'Hi-Z'!AB314,'Hi-Z'!AF314))</f>
        <v/>
      </c>
      <c r="AK314" s="106" t="str">
        <f t="shared" si="118"/>
        <v/>
      </c>
      <c r="AM314" s="313" t="str">
        <f>IF(AND(ISNUMBER($P314),$P314&lt;&gt;0),EXTRA!DR314,'Hi-Z'!AZ314)</f>
        <v/>
      </c>
      <c r="AN314" s="290" t="str">
        <f t="shared" si="119"/>
        <v/>
      </c>
      <c r="AO314" s="315" t="str">
        <f>IF(AND(ISNUMBER($P314),$P314&lt;&gt;0),EXTRA!DT314,'Hi-Z'!BB314)</f>
        <v/>
      </c>
      <c r="AP314" s="292" t="str">
        <f t="shared" si="120"/>
        <v/>
      </c>
      <c r="AR314" s="330" t="str">
        <f>IF(AND(ISNUMBER($P314),$P314&lt;&gt;0),EXTRA!CZ314,'Hi-Z'!AH314)</f>
        <v/>
      </c>
      <c r="AT314" s="335" t="str">
        <f>IF(AND(ISNUMBER(AV314),AV314&lt;&gt;0),"",IF(AND(ISNUMBER($P314),$P314&lt;&gt;0),'Hi-Z-INPUT'!$K$7*'Hi-Z-INPUT'!$K$11,'Hi-Z'!AJ314))</f>
        <v/>
      </c>
      <c r="AU314" s="172"/>
      <c r="AV314" s="163"/>
      <c r="AW314" s="343"/>
      <c r="AY314" s="333" t="str">
        <f>IF(AND(ISNUMBER($P314),$P314&lt;&gt;0),EXTRA!DX314,'Hi-Z'!BF314)</f>
        <v/>
      </c>
      <c r="AZ314" s="334" t="str">
        <f t="shared" si="121"/>
        <v/>
      </c>
      <c r="BB314" s="332" t="str">
        <f>IF(AND(ISNUMBER($P314),$P314&lt;&gt;0),EXTRA!DO314,'Hi-Z'!AW314)</f>
        <v/>
      </c>
      <c r="BC314" s="347" t="str">
        <f t="shared" si="122"/>
        <v/>
      </c>
      <c r="BE314" s="348" t="str">
        <f t="shared" si="123"/>
        <v/>
      </c>
      <c r="BF314" s="328" t="str">
        <f t="shared" si="124"/>
        <v/>
      </c>
      <c r="BI314" s="482" t="str">
        <f t="shared" si="110"/>
        <v/>
      </c>
      <c r="BJ314" s="482" t="str">
        <f t="shared" si="125"/>
        <v/>
      </c>
    </row>
    <row r="315" spans="1:62" hidden="1">
      <c r="A315" s="106" t="e">
        <f>MATRIX!A315</f>
        <v>#N/A</v>
      </c>
      <c r="B315" s="316" t="e">
        <f>IF(MATRIX!B315&lt;&gt;0,MATRIX!B315,"-")</f>
        <v>#N/A</v>
      </c>
      <c r="D315" s="142"/>
      <c r="E315" s="314" t="str">
        <f t="shared" si="111"/>
        <v/>
      </c>
      <c r="F315" s="379"/>
      <c r="G315" s="380" t="e">
        <f>'Hi-Z'!M315</f>
        <v>#N/A</v>
      </c>
      <c r="H315" s="478"/>
      <c r="I315" s="385"/>
      <c r="J315" s="479"/>
      <c r="K315" s="2"/>
      <c r="L315" s="385"/>
      <c r="M315" s="2"/>
      <c r="N315" s="385"/>
      <c r="O315" s="2"/>
      <c r="P315" s="466" t="str">
        <f t="shared" si="112"/>
        <v/>
      </c>
      <c r="Q315" s="384"/>
      <c r="R315" s="466" t="str">
        <f>IF(ISNUMBER(N315), N315, IF(ISNUMBER(G315), 'Hi-Z-INPUT'!$K$19, ""))</f>
        <v/>
      </c>
      <c r="S315" s="310"/>
      <c r="U315" s="70" t="str">
        <f>IF(AND(ISNUMBER($P315),$P315&lt;&gt;0),EXTRA!CA315,'Hi-Z'!O315)</f>
        <v>-</v>
      </c>
      <c r="W315" s="327" t="str">
        <f>IF(AND(ISNUMBER($P315),$P315&lt;&gt;0),EXTRA!CC315,'Hi-Z'!Q315)</f>
        <v>-</v>
      </c>
      <c r="X315" s="328" t="str">
        <f t="shared" si="113"/>
        <v/>
      </c>
      <c r="Z315" s="66" t="str">
        <f>IF(AND(ISNUMBER($P315),$P315&lt;&gt;0),EXTRA!CH315,'Hi-Z'!T315)</f>
        <v/>
      </c>
      <c r="AA315" s="65" t="str">
        <f t="shared" si="114"/>
        <v/>
      </c>
      <c r="AB315" s="329" t="str">
        <f>IF(AND(ISNUMBER($P315),$P315&lt;&gt;0),EXTRA!CJ315,'Hi-Z'!V315)</f>
        <v/>
      </c>
      <c r="AC315" s="124" t="str">
        <f t="shared" si="115"/>
        <v/>
      </c>
      <c r="AE315" s="104" t="str">
        <f>IF(AND(ISNUMBER($P315),$P315&lt;&gt;0),EXTRA!CL315,'Hi-Z'!X315)</f>
        <v/>
      </c>
      <c r="AF315" s="44" t="str">
        <f t="shared" si="116"/>
        <v/>
      </c>
      <c r="AH315" s="85" t="str">
        <f>IF(AND(ISNUMBER($P315),$P315&lt;&gt;0),IF(MV&lt;200,EXTRA!CN315,EXTRA!CR315),IF(MV&lt;200,'Hi-Z'!Z315,'Hi-Z'!AD315))</f>
        <v/>
      </c>
      <c r="AI315" s="84" t="str">
        <f t="shared" si="117"/>
        <v/>
      </c>
      <c r="AJ315" s="322" t="str">
        <f>IF(AND(ISNUMBER($P315),$P315&lt;&gt;0),IF(MV&lt;200,EXTRA!CP315,EXTRA!CT315),IF(MV&lt;200,'Hi-Z'!AB315,'Hi-Z'!AF315))</f>
        <v/>
      </c>
      <c r="AK315" s="106" t="str">
        <f t="shared" si="118"/>
        <v/>
      </c>
      <c r="AM315" s="313" t="str">
        <f>IF(AND(ISNUMBER($P315),$P315&lt;&gt;0),EXTRA!DR315,'Hi-Z'!AZ315)</f>
        <v/>
      </c>
      <c r="AN315" s="290" t="str">
        <f t="shared" si="119"/>
        <v/>
      </c>
      <c r="AO315" s="315" t="str">
        <f>IF(AND(ISNUMBER($P315),$P315&lt;&gt;0),EXTRA!DT315,'Hi-Z'!BB315)</f>
        <v/>
      </c>
      <c r="AP315" s="292" t="str">
        <f t="shared" si="120"/>
        <v/>
      </c>
      <c r="AR315" s="330" t="str">
        <f>IF(AND(ISNUMBER($P315),$P315&lt;&gt;0),EXTRA!CZ315,'Hi-Z'!AH315)</f>
        <v/>
      </c>
      <c r="AT315" s="335" t="str">
        <f>IF(AND(ISNUMBER(AV315),AV315&lt;&gt;0),"",IF(AND(ISNUMBER($P315),$P315&lt;&gt;0),'Hi-Z-INPUT'!$K$7*'Hi-Z-INPUT'!$K$11,'Hi-Z'!AJ315))</f>
        <v/>
      </c>
      <c r="AU315" s="172"/>
      <c r="AV315" s="163"/>
      <c r="AW315" s="343"/>
      <c r="AY315" s="333" t="str">
        <f>IF(AND(ISNUMBER($P315),$P315&lt;&gt;0),EXTRA!DX315,'Hi-Z'!BF315)</f>
        <v/>
      </c>
      <c r="AZ315" s="334" t="str">
        <f t="shared" si="121"/>
        <v/>
      </c>
      <c r="BB315" s="332" t="str">
        <f>IF(AND(ISNUMBER($P315),$P315&lt;&gt;0),EXTRA!DO315,'Hi-Z'!AW315)</f>
        <v/>
      </c>
      <c r="BC315" s="347" t="str">
        <f t="shared" si="122"/>
        <v/>
      </c>
      <c r="BE315" s="348" t="str">
        <f t="shared" si="123"/>
        <v/>
      </c>
      <c r="BF315" s="328" t="str">
        <f t="shared" si="124"/>
        <v/>
      </c>
      <c r="BI315" s="482" t="str">
        <f t="shared" si="110"/>
        <v/>
      </c>
      <c r="BJ315" s="482" t="str">
        <f t="shared" si="125"/>
        <v/>
      </c>
    </row>
    <row r="316" spans="1:62" hidden="1">
      <c r="A316" s="106">
        <f>MATRIX!A316</f>
        <v>0</v>
      </c>
      <c r="B316" s="316" t="str">
        <f>IF(MATRIX!B316&lt;&gt;0,MATRIX!B316,"-")</f>
        <v>-</v>
      </c>
      <c r="D316" s="142"/>
      <c r="E316" s="314" t="str">
        <f t="shared" si="111"/>
        <v/>
      </c>
      <c r="F316" s="379"/>
      <c r="G316" s="380">
        <f>'Hi-Z'!M316</f>
        <v>0</v>
      </c>
      <c r="H316" s="478"/>
      <c r="I316" s="385"/>
      <c r="J316" s="479"/>
      <c r="K316" s="2"/>
      <c r="L316" s="385"/>
      <c r="M316" s="2"/>
      <c r="N316" s="385"/>
      <c r="O316" s="2"/>
      <c r="P316" s="466" t="str">
        <f t="shared" si="112"/>
        <v/>
      </c>
      <c r="Q316" s="384"/>
      <c r="R316" s="466">
        <f>IF(ISNUMBER(N316), N316, IF(ISNUMBER(G316), 'Hi-Z-INPUT'!$K$19, ""))</f>
        <v>100</v>
      </c>
      <c r="S316" s="310"/>
      <c r="U316" s="70">
        <f>IF(AND(ISNUMBER($P316),$P316&lt;&gt;0),EXTRA!CA316,'Hi-Z'!O316)</f>
        <v>0</v>
      </c>
      <c r="W316" s="327">
        <f>IF(AND(ISNUMBER($P316),$P316&lt;&gt;0),EXTRA!CC316,'Hi-Z'!Q316)</f>
        <v>0</v>
      </c>
      <c r="X316" s="328" t="str">
        <f t="shared" si="113"/>
        <v>kg</v>
      </c>
      <c r="Z316" s="66">
        <f>IF(AND(ISNUMBER($P316),$P316&lt;&gt;0),EXTRA!CH316,'Hi-Z'!T316)</f>
        <v>0</v>
      </c>
      <c r="AA316" s="65" t="str">
        <f t="shared" si="114"/>
        <v>W</v>
      </c>
      <c r="AB316" s="329">
        <f>IF(AND(ISNUMBER($P316),$P316&lt;&gt;0),EXTRA!CJ316,'Hi-Z'!V316)</f>
        <v>0</v>
      </c>
      <c r="AC316" s="124" t="str">
        <f t="shared" si="115"/>
        <v>W</v>
      </c>
      <c r="AE316" s="104">
        <f>IF(AND(ISNUMBER($P316),$P316&lt;&gt;0),EXTRA!CL316,'Hi-Z'!X316)</f>
        <v>0</v>
      </c>
      <c r="AF316" s="44" t="str">
        <f t="shared" si="116"/>
        <v>V</v>
      </c>
      <c r="AH316" s="85">
        <f>IF(AND(ISNUMBER($P316),$P316&lt;&gt;0),IF(MV&lt;200,EXTRA!CN316,EXTRA!CR316),IF(MV&lt;200,'Hi-Z'!Z316,'Hi-Z'!AD316))</f>
        <v>0</v>
      </c>
      <c r="AI316" s="84" t="str">
        <f t="shared" si="117"/>
        <v>A</v>
      </c>
      <c r="AJ316" s="322">
        <f>IF(AND(ISNUMBER($P316),$P316&lt;&gt;0),IF(MV&lt;200,EXTRA!CP316,EXTRA!CT316),IF(MV&lt;200,'Hi-Z'!AB316,'Hi-Z'!AF316))</f>
        <v>0</v>
      </c>
      <c r="AK316" s="106" t="str">
        <f t="shared" si="118"/>
        <v>A</v>
      </c>
      <c r="AM316" s="313">
        <f>IF(AND(ISNUMBER($P316),$P316&lt;&gt;0),EXTRA!DR316,'Hi-Z'!AZ316)</f>
        <v>0</v>
      </c>
      <c r="AN316" s="290" t="str">
        <f t="shared" si="119"/>
        <v>BTU</v>
      </c>
      <c r="AO316" s="315">
        <f>IF(AND(ISNUMBER($P316),$P316&lt;&gt;0),EXTRA!DT316,'Hi-Z'!BB316)</f>
        <v>0</v>
      </c>
      <c r="AP316" s="292" t="str">
        <f t="shared" si="120"/>
        <v>BTU</v>
      </c>
      <c r="AR316" s="330">
        <f>IF(AND(ISNUMBER($P316),$P316&lt;&gt;0),EXTRA!CZ316,'Hi-Z'!AH316)</f>
        <v>0</v>
      </c>
      <c r="AT316" s="335">
        <f>IF(AND(ISNUMBER(AV316),AV316&lt;&gt;0),"",IF(AND(ISNUMBER($P316),$P316&lt;&gt;0),'Hi-Z-INPUT'!$K$7*'Hi-Z-INPUT'!$K$11,'Hi-Z'!AJ316))</f>
        <v>0</v>
      </c>
      <c r="AU316" s="172"/>
      <c r="AV316" s="163"/>
      <c r="AW316" s="343"/>
      <c r="AY316" s="333">
        <f>IF(AND(ISNUMBER($P316),$P316&lt;&gt;0),EXTRA!DX316,'Hi-Z'!BF316)</f>
        <v>0</v>
      </c>
      <c r="AZ316" s="334" t="str">
        <f t="shared" si="121"/>
        <v>€</v>
      </c>
      <c r="BB316" s="332">
        <f>IF(AND(ISNUMBER($P316),$P316&lt;&gt;0),EXTRA!DO316,'Hi-Z'!AW316)</f>
        <v>0</v>
      </c>
      <c r="BC316" s="347" t="str">
        <f t="shared" si="122"/>
        <v>€</v>
      </c>
      <c r="BE316" s="348">
        <f t="shared" si="123"/>
        <v>0</v>
      </c>
      <c r="BF316" s="328" t="str">
        <f t="shared" si="124"/>
        <v>€</v>
      </c>
      <c r="BI316" s="482" t="str">
        <f t="shared" si="110"/>
        <v/>
      </c>
      <c r="BJ316" s="482" t="str">
        <f t="shared" si="125"/>
        <v/>
      </c>
    </row>
    <row r="317" spans="1:62" hidden="1">
      <c r="A317" s="106" t="e">
        <f>MATRIX!A245</f>
        <v>#N/A</v>
      </c>
      <c r="B317" s="316" t="e">
        <f>IF(MATRIX!B245&lt;&gt;0,MATRIX!B245,"-")</f>
        <v>#N/A</v>
      </c>
      <c r="D317" s="142"/>
      <c r="E317" s="314" t="str">
        <f t="shared" ref="E317:E323" si="126">IF(OR(ISBLANK(D245),NOT(ISNUMBER(D245))),"",ES)</f>
        <v/>
      </c>
      <c r="F317" s="379"/>
      <c r="G317" s="380" t="e">
        <f>'Hi-Z'!M245</f>
        <v>#N/A</v>
      </c>
      <c r="H317" s="478"/>
      <c r="I317" s="385"/>
      <c r="J317" s="479"/>
      <c r="K317" s="2"/>
      <c r="L317" s="385"/>
      <c r="M317" s="2"/>
      <c r="N317" s="385"/>
      <c r="O317" s="2"/>
      <c r="P317" s="466" t="str">
        <f>IF(ISNUMBER(L245), L245, IF(AND(I245="Y", ISNUMBER(G245)), IF(ISNUMBER(L245), L245, G245), ""))</f>
        <v/>
      </c>
      <c r="Q317" s="384"/>
      <c r="R317" s="466" t="str">
        <f>IF(ISNUMBER(N245), N245, IF(ISNUMBER(G245), 'Hi-Z-INPUT'!$K$19, ""))</f>
        <v/>
      </c>
      <c r="S317" s="310"/>
      <c r="U317" s="70" t="str">
        <f>IF(AND(ISNUMBER($P245),$P245&lt;&gt;0),EXTRA!CA245,'Hi-Z'!O245)</f>
        <v>-</v>
      </c>
      <c r="W317" s="327" t="str">
        <f>IF(AND(ISNUMBER($P245),$P245&lt;&gt;0),EXTRA!CC245,'Hi-Z'!Q245)</f>
        <v>-</v>
      </c>
      <c r="X317" s="328" t="str">
        <f t="shared" ref="X317:X323" si="127">IF(ISNUMBER(W245),KP,"")</f>
        <v/>
      </c>
      <c r="Z317" s="66" t="str">
        <f>IF(AND(ISNUMBER($P245),$P245&lt;&gt;0),EXTRA!CH245,'Hi-Z'!T245)</f>
        <v/>
      </c>
      <c r="AA317" s="65" t="str">
        <f>IF(ISNUMBER(Z245),"W","")</f>
        <v/>
      </c>
      <c r="AB317" s="329" t="str">
        <f>IF(AND(ISNUMBER($P245),$P245&lt;&gt;0),EXTRA!CJ245,'Hi-Z'!V245)</f>
        <v/>
      </c>
      <c r="AC317" s="124" t="str">
        <f>IF(ISNUMBER(AB245),"W","")</f>
        <v/>
      </c>
      <c r="AE317" s="104" t="str">
        <f>IF(AND(ISNUMBER($P245),$P245&lt;&gt;0),EXTRA!CL245,'Hi-Z'!X245)</f>
        <v/>
      </c>
      <c r="AF317" s="44" t="str">
        <f>IF(AE245="","","V")</f>
        <v/>
      </c>
      <c r="AH317" s="85" t="str">
        <f>IF(AND(ISNUMBER($P245),$P245&lt;&gt;0),IF(MV&lt;200,EXTRA!CN245,EXTRA!CR245),IF(MV&lt;200,'Hi-Z'!Z245,'Hi-Z'!AD245))</f>
        <v/>
      </c>
      <c r="AI317" s="84" t="str">
        <f>IF(ISNUMBER(AH245),"A","")</f>
        <v/>
      </c>
      <c r="AJ317" s="322" t="str">
        <f>IF(AND(ISNUMBER($P245),$P245&lt;&gt;0),IF(MV&lt;200,EXTRA!CP245,EXTRA!CT245),IF(MV&lt;200,'Hi-Z'!AB245,'Hi-Z'!AF245))</f>
        <v/>
      </c>
      <c r="AK317" s="106" t="str">
        <f>IF(ISNUMBER(AJ245),"A","")</f>
        <v/>
      </c>
      <c r="AM317" s="313" t="str">
        <f>IF(AND(ISNUMBER($P245),$P245&lt;&gt;0),EXTRA!DR245,'Hi-Z'!AZ245)</f>
        <v/>
      </c>
      <c r="AN317" s="290" t="str">
        <f>IF(ISNUMBER(AM245),"BTU","")</f>
        <v/>
      </c>
      <c r="AO317" s="315" t="str">
        <f>IF(AND(ISNUMBER($P245),$P245&lt;&gt;0),EXTRA!DT245,'Hi-Z'!BB245)</f>
        <v/>
      </c>
      <c r="AP317" s="292" t="str">
        <f>IF(ISNUMBER(AO245),"BTU","")</f>
        <v/>
      </c>
      <c r="AR317" s="330" t="str">
        <f>IF(AND(ISNUMBER($P245),$P245&lt;&gt;0),EXTRA!CZ245,'Hi-Z'!AH245)</f>
        <v/>
      </c>
      <c r="AT317" s="335" t="str">
        <f>IF(AND(ISNUMBER(AV245),AV245&lt;&gt;0),"",IF(AND(ISNUMBER($P245),$P245&lt;&gt;0),'Hi-Z-INPUT'!$K$7*'Hi-Z-INPUT'!$K$11,'Hi-Z'!AJ245))</f>
        <v/>
      </c>
      <c r="AU317" s="172"/>
      <c r="AV317" s="163"/>
      <c r="AW317" s="343"/>
      <c r="AY317" s="333" t="str">
        <f>IF(AND(ISNUMBER($P245),$P245&lt;&gt;0),EXTRA!DX245,'Hi-Z'!BF245)</f>
        <v/>
      </c>
      <c r="AZ317" s="334" t="str">
        <f t="shared" ref="AZ317:AZ323" si="128">IF(ISNUMBER(AY245),ES,"")</f>
        <v/>
      </c>
      <c r="BB317" s="332" t="str">
        <f>IF(AND(ISNUMBER($P245),$P245&lt;&gt;0),EXTRA!DO245,'Hi-Z'!AW245)</f>
        <v/>
      </c>
      <c r="BC317" s="347" t="str">
        <f t="shared" ref="BC317:BC323" si="129">IF(ISNUMBER(BB245),ES,"")</f>
        <v/>
      </c>
      <c r="BE317" s="348" t="str">
        <f>IF(OR(ISNUMBER(AY245),AND(ISNUMBER(P245),P245&lt;&gt;0)),IF(ISNUMBER(AY245+BB245),AY245+BB245,"n/a"),"")</f>
        <v/>
      </c>
      <c r="BF317" s="328" t="str">
        <f t="shared" ref="BF317:BF323" si="130">IF(ISNUMBER(BE245),ES,"")</f>
        <v/>
      </c>
      <c r="BI317" s="482" t="str">
        <f>IF(AND(ISNUMBER($D245),$D245&lt;&gt;0),IF(AND(ISNUMBER($P245),$P245&lt;&gt;0),$D245*$P245,IF(AND(ISNUMBER($G245),$G245&lt;&gt;0),$D245*$G245,"")),"")</f>
        <v/>
      </c>
      <c r="BJ317" s="482" t="str">
        <f t="shared" ref="BJ317:BJ323" si="131">IF(ISNUMBER(BI245),ES,"")</f>
        <v/>
      </c>
    </row>
    <row r="318" spans="1:62" hidden="1">
      <c r="A318" s="106" t="e">
        <f>MATRIX!A246</f>
        <v>#N/A</v>
      </c>
      <c r="B318" s="316" t="e">
        <f>IF(MATRIX!B246&lt;&gt;0,MATRIX!B246,"-")</f>
        <v>#N/A</v>
      </c>
      <c r="D318" s="142"/>
      <c r="E318" s="314" t="str">
        <f t="shared" si="126"/>
        <v/>
      </c>
      <c r="F318" s="379"/>
      <c r="G318" s="380" t="e">
        <f>'Hi-Z'!M246</f>
        <v>#N/A</v>
      </c>
      <c r="H318" s="478"/>
      <c r="I318" s="385"/>
      <c r="J318" s="479"/>
      <c r="K318" s="2"/>
      <c r="L318" s="385"/>
      <c r="M318" s="2"/>
      <c r="N318" s="385"/>
      <c r="O318" s="2"/>
      <c r="P318" s="466" t="str">
        <f t="shared" ref="P318:P323" si="132">IF(ISNUMBER(L246), L246, IF(AND(I246="Y", ISNUMBER(G246)), IF(ISNUMBER(L246), L246, G246), ""))</f>
        <v/>
      </c>
      <c r="Q318" s="384"/>
      <c r="R318" s="466" t="str">
        <f>IF(ISNUMBER(N246), N246, IF(ISNUMBER(G246), 'Hi-Z-INPUT'!$K$19, ""))</f>
        <v/>
      </c>
      <c r="S318" s="310"/>
      <c r="U318" s="70" t="str">
        <f>IF(AND(ISNUMBER($P246),$P246&lt;&gt;0),EXTRA!CA246,'Hi-Z'!O246)</f>
        <v>-</v>
      </c>
      <c r="W318" s="327" t="str">
        <f>IF(AND(ISNUMBER($P246),$P246&lt;&gt;0),EXTRA!CC246,'Hi-Z'!Q246)</f>
        <v>-</v>
      </c>
      <c r="X318" s="328" t="str">
        <f t="shared" si="127"/>
        <v/>
      </c>
      <c r="Z318" s="66" t="str">
        <f>IF(AND(ISNUMBER($P246),$P246&lt;&gt;0),EXTRA!CH246,'Hi-Z'!T246)</f>
        <v/>
      </c>
      <c r="AA318" s="65" t="str">
        <f t="shared" ref="AA318:AA323" si="133">IF(ISNUMBER(Z246),"W","")</f>
        <v/>
      </c>
      <c r="AB318" s="329" t="str">
        <f>IF(AND(ISNUMBER($P246),$P246&lt;&gt;0),EXTRA!CJ246,'Hi-Z'!V246)</f>
        <v/>
      </c>
      <c r="AC318" s="124" t="str">
        <f t="shared" ref="AC318:AC323" si="134">IF(ISNUMBER(AB246),"W","")</f>
        <v/>
      </c>
      <c r="AE318" s="104" t="str">
        <f>IF(AND(ISNUMBER($P246),$P246&lt;&gt;0),EXTRA!CL246,'Hi-Z'!X246)</f>
        <v/>
      </c>
      <c r="AF318" s="44" t="str">
        <f t="shared" ref="AF318:AF323" si="135">IF(AE246="","","V")</f>
        <v/>
      </c>
      <c r="AH318" s="85" t="str">
        <f>IF(AND(ISNUMBER($P246),$P246&lt;&gt;0),IF(MV&lt;200,EXTRA!CN246,EXTRA!CR246),IF(MV&lt;200,'Hi-Z'!Z246,'Hi-Z'!AD246))</f>
        <v/>
      </c>
      <c r="AI318" s="84" t="str">
        <f t="shared" ref="AI318:AI323" si="136">IF(ISNUMBER(AH246),"A","")</f>
        <v/>
      </c>
      <c r="AJ318" s="322" t="str">
        <f>IF(AND(ISNUMBER($P246),$P246&lt;&gt;0),IF(MV&lt;200,EXTRA!CP246,EXTRA!CT246),IF(MV&lt;200,'Hi-Z'!AB246,'Hi-Z'!AF246))</f>
        <v/>
      </c>
      <c r="AK318" s="106" t="str">
        <f t="shared" ref="AK318:AK323" si="137">IF(ISNUMBER(AJ246),"A","")</f>
        <v/>
      </c>
      <c r="AM318" s="313" t="str">
        <f>IF(AND(ISNUMBER($P246),$P246&lt;&gt;0),EXTRA!DR246,'Hi-Z'!AZ246)</f>
        <v/>
      </c>
      <c r="AN318" s="290" t="str">
        <f t="shared" ref="AN318:AN323" si="138">IF(ISNUMBER(AM246),"BTU","")</f>
        <v/>
      </c>
      <c r="AO318" s="315" t="str">
        <f>IF(AND(ISNUMBER($P246),$P246&lt;&gt;0),EXTRA!DT246,'Hi-Z'!BB246)</f>
        <v/>
      </c>
      <c r="AP318" s="292" t="str">
        <f t="shared" ref="AP318:AP323" si="139">IF(ISNUMBER(AO246),"BTU","")</f>
        <v/>
      </c>
      <c r="AR318" s="330" t="str">
        <f>IF(AND(ISNUMBER($P246),$P246&lt;&gt;0),EXTRA!CZ246,'Hi-Z'!AH246)</f>
        <v/>
      </c>
      <c r="AT318" s="335" t="str">
        <f>IF(AND(ISNUMBER(AV246),AV246&lt;&gt;0),"",IF(AND(ISNUMBER($P246),$P246&lt;&gt;0),'Hi-Z-INPUT'!$K$7*'Hi-Z-INPUT'!$K$11,'Hi-Z'!AJ246))</f>
        <v/>
      </c>
      <c r="AU318" s="172"/>
      <c r="AV318" s="163"/>
      <c r="AW318" s="343"/>
      <c r="AY318" s="333" t="str">
        <f>IF(AND(ISNUMBER($P246),$P246&lt;&gt;0),EXTRA!DX246,'Hi-Z'!BF246)</f>
        <v/>
      </c>
      <c r="AZ318" s="334" t="str">
        <f t="shared" si="128"/>
        <v/>
      </c>
      <c r="BB318" s="332" t="str">
        <f>IF(AND(ISNUMBER($P246),$P246&lt;&gt;0),EXTRA!DO246,'Hi-Z'!AW246)</f>
        <v/>
      </c>
      <c r="BC318" s="347" t="str">
        <f t="shared" si="129"/>
        <v/>
      </c>
      <c r="BE318" s="348" t="str">
        <f t="shared" ref="BE318:BE323" si="140">IF(OR(ISNUMBER(AY246),AND(ISNUMBER(P246),P246&lt;&gt;0)),IF(ISNUMBER(AY246+BB246),AY246+BB246,"n/a"),"")</f>
        <v/>
      </c>
      <c r="BF318" s="328" t="str">
        <f t="shared" si="130"/>
        <v/>
      </c>
      <c r="BI318" s="482" t="str">
        <f t="shared" ref="BI318:BI323" si="141">IF(AND(ISNUMBER($D246),$D246&lt;&gt;0),IF(AND(ISNUMBER($P246),$P246&lt;&gt;0),$D246*$P246,IF(AND(ISNUMBER($G246),$G246&lt;&gt;0),$D246*$G246,"")),"")</f>
        <v/>
      </c>
      <c r="BJ318" s="482" t="str">
        <f t="shared" si="131"/>
        <v/>
      </c>
    </row>
    <row r="319" spans="1:62" hidden="1">
      <c r="A319" s="106" t="e">
        <f>MATRIX!A247</f>
        <v>#N/A</v>
      </c>
      <c r="B319" s="316" t="e">
        <f>IF(MATRIX!B247&lt;&gt;0,MATRIX!B247,"-")</f>
        <v>#N/A</v>
      </c>
      <c r="D319" s="142"/>
      <c r="E319" s="314" t="str">
        <f t="shared" si="126"/>
        <v/>
      </c>
      <c r="F319" s="379"/>
      <c r="G319" s="380" t="e">
        <f>'Hi-Z'!M247</f>
        <v>#N/A</v>
      </c>
      <c r="H319" s="478"/>
      <c r="I319" s="385"/>
      <c r="J319" s="479"/>
      <c r="K319" s="2"/>
      <c r="L319" s="385"/>
      <c r="M319" s="2"/>
      <c r="N319" s="385"/>
      <c r="O319" s="2"/>
      <c r="P319" s="466" t="str">
        <f t="shared" si="132"/>
        <v/>
      </c>
      <c r="Q319" s="384"/>
      <c r="R319" s="466" t="str">
        <f>IF(ISNUMBER(N247), N247, IF(ISNUMBER(G247), 'Hi-Z-INPUT'!$K$19, ""))</f>
        <v/>
      </c>
      <c r="S319" s="310"/>
      <c r="U319" s="70" t="str">
        <f>IF(AND(ISNUMBER($P247),$P247&lt;&gt;0),EXTRA!CA247,'Hi-Z'!O247)</f>
        <v>-</v>
      </c>
      <c r="W319" s="327" t="str">
        <f>IF(AND(ISNUMBER($P247),$P247&lt;&gt;0),EXTRA!CC247,'Hi-Z'!Q247)</f>
        <v>-</v>
      </c>
      <c r="X319" s="328" t="str">
        <f t="shared" si="127"/>
        <v/>
      </c>
      <c r="Z319" s="66" t="str">
        <f>IF(AND(ISNUMBER($P247),$P247&lt;&gt;0),EXTRA!CH247,'Hi-Z'!T247)</f>
        <v/>
      </c>
      <c r="AA319" s="65" t="str">
        <f t="shared" si="133"/>
        <v/>
      </c>
      <c r="AB319" s="329" t="str">
        <f>IF(AND(ISNUMBER($P247),$P247&lt;&gt;0),EXTRA!CJ247,'Hi-Z'!V247)</f>
        <v/>
      </c>
      <c r="AC319" s="124" t="str">
        <f t="shared" si="134"/>
        <v/>
      </c>
      <c r="AE319" s="104" t="str">
        <f>IF(AND(ISNUMBER($P247),$P247&lt;&gt;0),EXTRA!CL247,'Hi-Z'!X247)</f>
        <v/>
      </c>
      <c r="AF319" s="44" t="str">
        <f t="shared" si="135"/>
        <v/>
      </c>
      <c r="AH319" s="85" t="str">
        <f>IF(AND(ISNUMBER($P247),$P247&lt;&gt;0),IF(MV&lt;200,EXTRA!CN247,EXTRA!CR247),IF(MV&lt;200,'Hi-Z'!Z247,'Hi-Z'!AD247))</f>
        <v/>
      </c>
      <c r="AI319" s="84" t="str">
        <f t="shared" si="136"/>
        <v/>
      </c>
      <c r="AJ319" s="322" t="str">
        <f>IF(AND(ISNUMBER($P247),$P247&lt;&gt;0),IF(MV&lt;200,EXTRA!CP247,EXTRA!CT247),IF(MV&lt;200,'Hi-Z'!AB247,'Hi-Z'!AF247))</f>
        <v/>
      </c>
      <c r="AK319" s="106" t="str">
        <f t="shared" si="137"/>
        <v/>
      </c>
      <c r="AM319" s="313" t="str">
        <f>IF(AND(ISNUMBER($P247),$P247&lt;&gt;0),EXTRA!DR247,'Hi-Z'!AZ247)</f>
        <v/>
      </c>
      <c r="AN319" s="290" t="str">
        <f t="shared" si="138"/>
        <v/>
      </c>
      <c r="AO319" s="315" t="str">
        <f>IF(AND(ISNUMBER($P247),$P247&lt;&gt;0),EXTRA!DT247,'Hi-Z'!BB247)</f>
        <v/>
      </c>
      <c r="AP319" s="292" t="str">
        <f t="shared" si="139"/>
        <v/>
      </c>
      <c r="AR319" s="330" t="str">
        <f>IF(AND(ISNUMBER($P247),$P247&lt;&gt;0),EXTRA!CZ247,'Hi-Z'!AH247)</f>
        <v/>
      </c>
      <c r="AT319" s="335" t="str">
        <f>IF(AND(ISNUMBER(AV247),AV247&lt;&gt;0),"",IF(AND(ISNUMBER($P247),$P247&lt;&gt;0),'Hi-Z-INPUT'!$K$7*'Hi-Z-INPUT'!$K$11,'Hi-Z'!AJ247))</f>
        <v/>
      </c>
      <c r="AU319" s="172"/>
      <c r="AV319" s="163"/>
      <c r="AW319" s="343"/>
      <c r="AY319" s="333" t="str">
        <f>IF(AND(ISNUMBER($P247),$P247&lt;&gt;0),EXTRA!DX247,'Hi-Z'!BF247)</f>
        <v/>
      </c>
      <c r="AZ319" s="334" t="str">
        <f t="shared" si="128"/>
        <v/>
      </c>
      <c r="BB319" s="332" t="str">
        <f>IF(AND(ISNUMBER($P247),$P247&lt;&gt;0),EXTRA!DO247,'Hi-Z'!AW247)</f>
        <v/>
      </c>
      <c r="BC319" s="347" t="str">
        <f t="shared" si="129"/>
        <v/>
      </c>
      <c r="BE319" s="348" t="str">
        <f t="shared" si="140"/>
        <v/>
      </c>
      <c r="BF319" s="328" t="str">
        <f t="shared" si="130"/>
        <v/>
      </c>
      <c r="BI319" s="482" t="str">
        <f t="shared" si="141"/>
        <v/>
      </c>
      <c r="BJ319" s="482" t="str">
        <f t="shared" si="131"/>
        <v/>
      </c>
    </row>
    <row r="320" spans="1:62" hidden="1">
      <c r="A320" s="106" t="e">
        <f>MATRIX!A248</f>
        <v>#N/A</v>
      </c>
      <c r="B320" s="316" t="e">
        <f>IF(MATRIX!B248&lt;&gt;0,MATRIX!B248,"-")</f>
        <v>#N/A</v>
      </c>
      <c r="D320" s="142"/>
      <c r="E320" s="314" t="str">
        <f t="shared" si="126"/>
        <v/>
      </c>
      <c r="F320" s="379"/>
      <c r="G320" s="380" t="e">
        <f>'Hi-Z'!M248</f>
        <v>#N/A</v>
      </c>
      <c r="H320" s="478"/>
      <c r="I320" s="385"/>
      <c r="J320" s="479"/>
      <c r="K320" s="2"/>
      <c r="L320" s="385"/>
      <c r="M320" s="2"/>
      <c r="N320" s="385"/>
      <c r="O320" s="2"/>
      <c r="P320" s="466" t="str">
        <f t="shared" si="132"/>
        <v/>
      </c>
      <c r="Q320" s="384"/>
      <c r="R320" s="466" t="str">
        <f>IF(ISNUMBER(N248), N248, IF(ISNUMBER(G248), 'Hi-Z-INPUT'!$K$19, ""))</f>
        <v/>
      </c>
      <c r="S320" s="310"/>
      <c r="U320" s="70" t="str">
        <f>IF(AND(ISNUMBER($P248),$P248&lt;&gt;0),EXTRA!CA248,'Hi-Z'!O248)</f>
        <v>-</v>
      </c>
      <c r="W320" s="327" t="str">
        <f>IF(AND(ISNUMBER($P248),$P248&lt;&gt;0),EXTRA!CC248,'Hi-Z'!Q248)</f>
        <v>-</v>
      </c>
      <c r="X320" s="328" t="str">
        <f t="shared" si="127"/>
        <v/>
      </c>
      <c r="Z320" s="66" t="str">
        <f>IF(AND(ISNUMBER($P248),$P248&lt;&gt;0),EXTRA!CH248,'Hi-Z'!T248)</f>
        <v/>
      </c>
      <c r="AA320" s="65" t="str">
        <f t="shared" si="133"/>
        <v/>
      </c>
      <c r="AB320" s="329" t="str">
        <f>IF(AND(ISNUMBER($P248),$P248&lt;&gt;0),EXTRA!CJ248,'Hi-Z'!V248)</f>
        <v/>
      </c>
      <c r="AC320" s="124" t="str">
        <f t="shared" si="134"/>
        <v/>
      </c>
      <c r="AE320" s="104" t="str">
        <f>IF(AND(ISNUMBER($P248),$P248&lt;&gt;0),EXTRA!CL248,'Hi-Z'!X248)</f>
        <v/>
      </c>
      <c r="AF320" s="44" t="str">
        <f t="shared" si="135"/>
        <v/>
      </c>
      <c r="AH320" s="85" t="str">
        <f>IF(AND(ISNUMBER($P248),$P248&lt;&gt;0),IF(MV&lt;200,EXTRA!CN248,EXTRA!CR248),IF(MV&lt;200,'Hi-Z'!Z248,'Hi-Z'!AD248))</f>
        <v/>
      </c>
      <c r="AI320" s="84" t="str">
        <f t="shared" si="136"/>
        <v/>
      </c>
      <c r="AJ320" s="322" t="str">
        <f>IF(AND(ISNUMBER($P248),$P248&lt;&gt;0),IF(MV&lt;200,EXTRA!CP248,EXTRA!CT248),IF(MV&lt;200,'Hi-Z'!AB248,'Hi-Z'!AF248))</f>
        <v/>
      </c>
      <c r="AK320" s="106" t="str">
        <f t="shared" si="137"/>
        <v/>
      </c>
      <c r="AM320" s="313" t="str">
        <f>IF(AND(ISNUMBER($P248),$P248&lt;&gt;0),EXTRA!DR248,'Hi-Z'!AZ248)</f>
        <v/>
      </c>
      <c r="AN320" s="290" t="str">
        <f t="shared" si="138"/>
        <v/>
      </c>
      <c r="AO320" s="315" t="str">
        <f>IF(AND(ISNUMBER($P248),$P248&lt;&gt;0),EXTRA!DT248,'Hi-Z'!BB248)</f>
        <v/>
      </c>
      <c r="AP320" s="292" t="str">
        <f t="shared" si="139"/>
        <v/>
      </c>
      <c r="AR320" s="330" t="str">
        <f>IF(AND(ISNUMBER($P248),$P248&lt;&gt;0),EXTRA!CZ248,'Hi-Z'!AH248)</f>
        <v/>
      </c>
      <c r="AT320" s="335" t="str">
        <f>IF(AND(ISNUMBER(AV248),AV248&lt;&gt;0),"",IF(AND(ISNUMBER($P248),$P248&lt;&gt;0),'Hi-Z-INPUT'!$K$7*'Hi-Z-INPUT'!$K$11,'Hi-Z'!AJ248))</f>
        <v/>
      </c>
      <c r="AU320" s="172"/>
      <c r="AV320" s="163"/>
      <c r="AW320" s="343"/>
      <c r="AY320" s="333" t="str">
        <f>IF(AND(ISNUMBER($P248),$P248&lt;&gt;0),EXTRA!DX248,'Hi-Z'!BF248)</f>
        <v/>
      </c>
      <c r="AZ320" s="334" t="str">
        <f t="shared" si="128"/>
        <v/>
      </c>
      <c r="BB320" s="332" t="str">
        <f>IF(AND(ISNUMBER($P248),$P248&lt;&gt;0),EXTRA!DO248,'Hi-Z'!AW248)</f>
        <v/>
      </c>
      <c r="BC320" s="347" t="str">
        <f t="shared" si="129"/>
        <v/>
      </c>
      <c r="BE320" s="348" t="str">
        <f t="shared" si="140"/>
        <v/>
      </c>
      <c r="BF320" s="328" t="str">
        <f t="shared" si="130"/>
        <v/>
      </c>
      <c r="BI320" s="482" t="str">
        <f t="shared" si="141"/>
        <v/>
      </c>
      <c r="BJ320" s="482" t="str">
        <f t="shared" si="131"/>
        <v/>
      </c>
    </row>
    <row r="321" spans="1:62" hidden="1">
      <c r="A321" s="106" t="e">
        <f>MATRIX!A249</f>
        <v>#N/A</v>
      </c>
      <c r="B321" s="316" t="e">
        <f>IF(MATRIX!B249&lt;&gt;0,MATRIX!B249,"-")</f>
        <v>#N/A</v>
      </c>
      <c r="D321" s="142"/>
      <c r="E321" s="314" t="str">
        <f t="shared" si="126"/>
        <v/>
      </c>
      <c r="F321" s="379"/>
      <c r="G321" s="380" t="e">
        <f>'Hi-Z'!M249</f>
        <v>#N/A</v>
      </c>
      <c r="H321" s="478"/>
      <c r="I321" s="385"/>
      <c r="J321" s="479"/>
      <c r="K321" s="2"/>
      <c r="L321" s="385"/>
      <c r="M321" s="2"/>
      <c r="N321" s="385"/>
      <c r="O321" s="2"/>
      <c r="P321" s="466" t="str">
        <f t="shared" si="132"/>
        <v/>
      </c>
      <c r="Q321" s="384"/>
      <c r="R321" s="466" t="str">
        <f>IF(ISNUMBER(N249), N249, IF(ISNUMBER(G249), 'Hi-Z-INPUT'!$K$19, ""))</f>
        <v/>
      </c>
      <c r="S321" s="310"/>
      <c r="U321" s="70" t="str">
        <f>IF(AND(ISNUMBER($P249),$P249&lt;&gt;0),EXTRA!CA249,'Hi-Z'!O249)</f>
        <v>-</v>
      </c>
      <c r="W321" s="327" t="str">
        <f>IF(AND(ISNUMBER($P249),$P249&lt;&gt;0),EXTRA!CC249,'Hi-Z'!Q249)</f>
        <v>-</v>
      </c>
      <c r="X321" s="328" t="str">
        <f t="shared" si="127"/>
        <v/>
      </c>
      <c r="Z321" s="66" t="str">
        <f>IF(AND(ISNUMBER($P249),$P249&lt;&gt;0),EXTRA!CH249,'Hi-Z'!T249)</f>
        <v/>
      </c>
      <c r="AA321" s="65" t="str">
        <f t="shared" si="133"/>
        <v/>
      </c>
      <c r="AB321" s="329" t="str">
        <f>IF(AND(ISNUMBER($P249),$P249&lt;&gt;0),EXTRA!CJ249,'Hi-Z'!V249)</f>
        <v/>
      </c>
      <c r="AC321" s="124" t="str">
        <f t="shared" si="134"/>
        <v/>
      </c>
      <c r="AE321" s="104" t="str">
        <f>IF(AND(ISNUMBER($P249),$P249&lt;&gt;0),EXTRA!CL249,'Hi-Z'!X249)</f>
        <v/>
      </c>
      <c r="AF321" s="44" t="str">
        <f t="shared" si="135"/>
        <v/>
      </c>
      <c r="AH321" s="85" t="str">
        <f>IF(AND(ISNUMBER($P249),$P249&lt;&gt;0),IF(MV&lt;200,EXTRA!CN249,EXTRA!CR249),IF(MV&lt;200,'Hi-Z'!Z249,'Hi-Z'!AD249))</f>
        <v/>
      </c>
      <c r="AI321" s="84" t="str">
        <f t="shared" si="136"/>
        <v/>
      </c>
      <c r="AJ321" s="322" t="str">
        <f>IF(AND(ISNUMBER($P249),$P249&lt;&gt;0),IF(MV&lt;200,EXTRA!CP249,EXTRA!CT249),IF(MV&lt;200,'Hi-Z'!AB249,'Hi-Z'!AF249))</f>
        <v/>
      </c>
      <c r="AK321" s="106" t="str">
        <f t="shared" si="137"/>
        <v/>
      </c>
      <c r="AM321" s="313" t="str">
        <f>IF(AND(ISNUMBER($P249),$P249&lt;&gt;0),EXTRA!DR249,'Hi-Z'!AZ249)</f>
        <v/>
      </c>
      <c r="AN321" s="290" t="str">
        <f t="shared" si="138"/>
        <v/>
      </c>
      <c r="AO321" s="315" t="str">
        <f>IF(AND(ISNUMBER($P249),$P249&lt;&gt;0),EXTRA!DT249,'Hi-Z'!BB249)</f>
        <v/>
      </c>
      <c r="AP321" s="292" t="str">
        <f t="shared" si="139"/>
        <v/>
      </c>
      <c r="AR321" s="330" t="str">
        <f>IF(AND(ISNUMBER($P249),$P249&lt;&gt;0),EXTRA!CZ249,'Hi-Z'!AH249)</f>
        <v/>
      </c>
      <c r="AT321" s="335" t="str">
        <f>IF(AND(ISNUMBER(AV249),AV249&lt;&gt;0),"",IF(AND(ISNUMBER($P249),$P249&lt;&gt;0),'Hi-Z-INPUT'!$K$7*'Hi-Z-INPUT'!$K$11,'Hi-Z'!AJ249))</f>
        <v/>
      </c>
      <c r="AU321" s="172"/>
      <c r="AV321" s="163"/>
      <c r="AW321" s="343"/>
      <c r="AY321" s="333" t="str">
        <f>IF(AND(ISNUMBER($P249),$P249&lt;&gt;0),EXTRA!DX249,'Hi-Z'!BF249)</f>
        <v/>
      </c>
      <c r="AZ321" s="334" t="str">
        <f t="shared" si="128"/>
        <v/>
      </c>
      <c r="BB321" s="332" t="str">
        <f>IF(AND(ISNUMBER($P249),$P249&lt;&gt;0),EXTRA!DO249,'Hi-Z'!AW249)</f>
        <v/>
      </c>
      <c r="BC321" s="347" t="str">
        <f t="shared" si="129"/>
        <v/>
      </c>
      <c r="BE321" s="348" t="str">
        <f t="shared" si="140"/>
        <v/>
      </c>
      <c r="BF321" s="328" t="str">
        <f t="shared" si="130"/>
        <v/>
      </c>
      <c r="BI321" s="482" t="str">
        <f t="shared" si="141"/>
        <v/>
      </c>
      <c r="BJ321" s="482" t="str">
        <f t="shared" si="131"/>
        <v/>
      </c>
    </row>
    <row r="322" spans="1:62" hidden="1">
      <c r="A322" s="106" t="e">
        <f>MATRIX!A250</f>
        <v>#N/A</v>
      </c>
      <c r="B322" s="316" t="e">
        <f>IF(MATRIX!B250&lt;&gt;0,MATRIX!B250,"-")</f>
        <v>#N/A</v>
      </c>
      <c r="D322" s="142"/>
      <c r="E322" s="314" t="str">
        <f t="shared" si="126"/>
        <v/>
      </c>
      <c r="F322" s="379"/>
      <c r="G322" s="380" t="e">
        <f>'Hi-Z'!M250</f>
        <v>#N/A</v>
      </c>
      <c r="H322" s="478"/>
      <c r="I322" s="385"/>
      <c r="J322" s="479"/>
      <c r="K322" s="2"/>
      <c r="L322" s="385"/>
      <c r="M322" s="2"/>
      <c r="N322" s="385"/>
      <c r="O322" s="2"/>
      <c r="P322" s="466" t="str">
        <f t="shared" si="132"/>
        <v/>
      </c>
      <c r="Q322" s="384"/>
      <c r="R322" s="466" t="str">
        <f>IF(ISNUMBER(N250), N250, IF(ISNUMBER(G250), 'Hi-Z-INPUT'!$K$19, ""))</f>
        <v/>
      </c>
      <c r="S322" s="310"/>
      <c r="U322" s="70" t="str">
        <f>IF(AND(ISNUMBER($P250),$P250&lt;&gt;0),EXTRA!CA250,'Hi-Z'!O250)</f>
        <v>-</v>
      </c>
      <c r="W322" s="327" t="str">
        <f>IF(AND(ISNUMBER($P250),$P250&lt;&gt;0),EXTRA!CC250,'Hi-Z'!Q250)</f>
        <v>-</v>
      </c>
      <c r="X322" s="328" t="str">
        <f t="shared" si="127"/>
        <v/>
      </c>
      <c r="Z322" s="66" t="str">
        <f>IF(AND(ISNUMBER($P250),$P250&lt;&gt;0),EXTRA!CH250,'Hi-Z'!T250)</f>
        <v/>
      </c>
      <c r="AA322" s="65" t="str">
        <f t="shared" si="133"/>
        <v/>
      </c>
      <c r="AB322" s="329" t="str">
        <f>IF(AND(ISNUMBER($P250),$P250&lt;&gt;0),EXTRA!CJ250,'Hi-Z'!V250)</f>
        <v/>
      </c>
      <c r="AC322" s="124" t="str">
        <f t="shared" si="134"/>
        <v/>
      </c>
      <c r="AE322" s="104" t="str">
        <f>IF(AND(ISNUMBER($P250),$P250&lt;&gt;0),EXTRA!CL250,'Hi-Z'!X250)</f>
        <v/>
      </c>
      <c r="AF322" s="44" t="str">
        <f t="shared" si="135"/>
        <v/>
      </c>
      <c r="AH322" s="85" t="str">
        <f>IF(AND(ISNUMBER($P250),$P250&lt;&gt;0),IF(MV&lt;200,EXTRA!CN250,EXTRA!CR250),IF(MV&lt;200,'Hi-Z'!Z250,'Hi-Z'!AD250))</f>
        <v/>
      </c>
      <c r="AI322" s="84" t="str">
        <f t="shared" si="136"/>
        <v/>
      </c>
      <c r="AJ322" s="322" t="str">
        <f>IF(AND(ISNUMBER($P250),$P250&lt;&gt;0),IF(MV&lt;200,EXTRA!CP250,EXTRA!CT250),IF(MV&lt;200,'Hi-Z'!AB250,'Hi-Z'!AF250))</f>
        <v/>
      </c>
      <c r="AK322" s="106" t="str">
        <f t="shared" si="137"/>
        <v/>
      </c>
      <c r="AM322" s="313" t="str">
        <f>IF(AND(ISNUMBER($P250),$P250&lt;&gt;0),EXTRA!DR250,'Hi-Z'!AZ250)</f>
        <v/>
      </c>
      <c r="AN322" s="290" t="str">
        <f t="shared" si="138"/>
        <v/>
      </c>
      <c r="AO322" s="315" t="str">
        <f>IF(AND(ISNUMBER($P250),$P250&lt;&gt;0),EXTRA!DT250,'Hi-Z'!BB250)</f>
        <v/>
      </c>
      <c r="AP322" s="292" t="str">
        <f t="shared" si="139"/>
        <v/>
      </c>
      <c r="AR322" s="330" t="str">
        <f>IF(AND(ISNUMBER($P250),$P250&lt;&gt;0),EXTRA!CZ250,'Hi-Z'!AH250)</f>
        <v/>
      </c>
      <c r="AT322" s="335" t="str">
        <f>IF(AND(ISNUMBER(AV250),AV250&lt;&gt;0),"",IF(AND(ISNUMBER($P250),$P250&lt;&gt;0),'Hi-Z-INPUT'!$K$7*'Hi-Z-INPUT'!$K$11,'Hi-Z'!AJ250))</f>
        <v/>
      </c>
      <c r="AU322" s="172"/>
      <c r="AV322" s="163"/>
      <c r="AW322" s="343"/>
      <c r="AY322" s="333" t="str">
        <f>IF(AND(ISNUMBER($P250),$P250&lt;&gt;0),EXTRA!DX250,'Hi-Z'!BF250)</f>
        <v/>
      </c>
      <c r="AZ322" s="334" t="str">
        <f t="shared" si="128"/>
        <v/>
      </c>
      <c r="BB322" s="332" t="str">
        <f>IF(AND(ISNUMBER($P250),$P250&lt;&gt;0),EXTRA!DO250,'Hi-Z'!AW250)</f>
        <v/>
      </c>
      <c r="BC322" s="347" t="str">
        <f t="shared" si="129"/>
        <v/>
      </c>
      <c r="BE322" s="348" t="str">
        <f t="shared" si="140"/>
        <v/>
      </c>
      <c r="BF322" s="328" t="str">
        <f t="shared" si="130"/>
        <v/>
      </c>
      <c r="BI322" s="482" t="str">
        <f t="shared" si="141"/>
        <v/>
      </c>
      <c r="BJ322" s="482" t="str">
        <f t="shared" si="131"/>
        <v/>
      </c>
    </row>
    <row r="323" spans="1:62" hidden="1">
      <c r="A323" s="106" t="e">
        <f>MATRIX!A251</f>
        <v>#N/A</v>
      </c>
      <c r="B323" s="316" t="e">
        <f>IF(MATRIX!B251&lt;&gt;0,MATRIX!B251,"-")</f>
        <v>#N/A</v>
      </c>
      <c r="D323" s="142"/>
      <c r="E323" s="314" t="str">
        <f t="shared" si="126"/>
        <v/>
      </c>
      <c r="F323" s="379"/>
      <c r="G323" s="380" t="e">
        <f>'Hi-Z'!M251</f>
        <v>#N/A</v>
      </c>
      <c r="H323" s="478"/>
      <c r="I323" s="385"/>
      <c r="J323" s="479"/>
      <c r="K323" s="2"/>
      <c r="L323" s="385"/>
      <c r="M323" s="2"/>
      <c r="N323" s="385"/>
      <c r="O323" s="2"/>
      <c r="P323" s="466" t="str">
        <f t="shared" si="132"/>
        <v/>
      </c>
      <c r="Q323" s="384"/>
      <c r="R323" s="466" t="str">
        <f>IF(ISNUMBER(N251), N251, IF(ISNUMBER(G251), 'Hi-Z-INPUT'!$K$19, ""))</f>
        <v/>
      </c>
      <c r="S323" s="310"/>
      <c r="U323" s="70" t="str">
        <f>IF(AND(ISNUMBER($P251),$P251&lt;&gt;0),EXTRA!CA251,'Hi-Z'!O251)</f>
        <v>-</v>
      </c>
      <c r="W323" s="327" t="str">
        <f>IF(AND(ISNUMBER($P251),$P251&lt;&gt;0),EXTRA!CC251,'Hi-Z'!Q251)</f>
        <v>-</v>
      </c>
      <c r="X323" s="328" t="str">
        <f t="shared" si="127"/>
        <v/>
      </c>
      <c r="Z323" s="66" t="str">
        <f>IF(AND(ISNUMBER($P251),$P251&lt;&gt;0),EXTRA!CH251,'Hi-Z'!T251)</f>
        <v/>
      </c>
      <c r="AA323" s="65" t="str">
        <f t="shared" si="133"/>
        <v/>
      </c>
      <c r="AB323" s="329" t="str">
        <f>IF(AND(ISNUMBER($P251),$P251&lt;&gt;0),EXTRA!CJ251,'Hi-Z'!V251)</f>
        <v/>
      </c>
      <c r="AC323" s="124" t="str">
        <f t="shared" si="134"/>
        <v/>
      </c>
      <c r="AE323" s="104" t="str">
        <f>IF(AND(ISNUMBER($P251),$P251&lt;&gt;0),EXTRA!CL251,'Hi-Z'!X251)</f>
        <v/>
      </c>
      <c r="AF323" s="44" t="str">
        <f t="shared" si="135"/>
        <v/>
      </c>
      <c r="AH323" s="85" t="str">
        <f>IF(AND(ISNUMBER($P251),$P251&lt;&gt;0),IF(MV&lt;200,EXTRA!CN251,EXTRA!CR251),IF(MV&lt;200,'Hi-Z'!Z251,'Hi-Z'!AD251))</f>
        <v/>
      </c>
      <c r="AI323" s="84" t="str">
        <f t="shared" si="136"/>
        <v/>
      </c>
      <c r="AJ323" s="322" t="str">
        <f>IF(AND(ISNUMBER($P251),$P251&lt;&gt;0),IF(MV&lt;200,EXTRA!CP251,EXTRA!CT251),IF(MV&lt;200,'Hi-Z'!AB251,'Hi-Z'!AF251))</f>
        <v/>
      </c>
      <c r="AK323" s="106" t="str">
        <f t="shared" si="137"/>
        <v/>
      </c>
      <c r="AM323" s="313" t="str">
        <f>IF(AND(ISNUMBER($P251),$P251&lt;&gt;0),EXTRA!DR251,'Hi-Z'!AZ251)</f>
        <v/>
      </c>
      <c r="AN323" s="290" t="str">
        <f t="shared" si="138"/>
        <v/>
      </c>
      <c r="AO323" s="315" t="str">
        <f>IF(AND(ISNUMBER($P251),$P251&lt;&gt;0),EXTRA!DT251,'Hi-Z'!BB251)</f>
        <v/>
      </c>
      <c r="AP323" s="292" t="str">
        <f t="shared" si="139"/>
        <v/>
      </c>
      <c r="AR323" s="330" t="str">
        <f>IF(AND(ISNUMBER($P251),$P251&lt;&gt;0),EXTRA!CZ251,'Hi-Z'!AH251)</f>
        <v/>
      </c>
      <c r="AT323" s="335" t="str">
        <f>IF(AND(ISNUMBER(AV251),AV251&lt;&gt;0),"",IF(AND(ISNUMBER($P251),$P251&lt;&gt;0),'Hi-Z-INPUT'!$K$7*'Hi-Z-INPUT'!$K$11,'Hi-Z'!AJ251))</f>
        <v/>
      </c>
      <c r="AU323" s="172"/>
      <c r="AV323" s="163"/>
      <c r="AW323" s="343"/>
      <c r="AY323" s="333" t="str">
        <f>IF(AND(ISNUMBER($P251),$P251&lt;&gt;0),EXTRA!DX251,'Hi-Z'!BF251)</f>
        <v/>
      </c>
      <c r="AZ323" s="334" t="str">
        <f t="shared" si="128"/>
        <v/>
      </c>
      <c r="BB323" s="332" t="str">
        <f>IF(AND(ISNUMBER($P251),$P251&lt;&gt;0),EXTRA!DO251,'Hi-Z'!AW251)</f>
        <v/>
      </c>
      <c r="BC323" s="347" t="str">
        <f t="shared" si="129"/>
        <v/>
      </c>
      <c r="BE323" s="348" t="str">
        <f t="shared" si="140"/>
        <v/>
      </c>
      <c r="BF323" s="328" t="str">
        <f t="shared" si="130"/>
        <v/>
      </c>
      <c r="BI323" s="482" t="str">
        <f t="shared" si="141"/>
        <v/>
      </c>
      <c r="BJ323" s="482" t="str">
        <f t="shared" si="131"/>
        <v/>
      </c>
    </row>
  </sheetData>
  <sheetProtection algorithmName="SHA-512" hashValue="6wj4GUEAVpapilnpHzzvyKHJghvlZequXkEBeBUN4U0s/bCPTua/QaN4HmxFP1D3yAQFDox6oyzdkUCXUT2XtA==" saltValue="AcWYqJgmEbSxNIaNd3gBjA==" spinCount="100000" sheet="1" objects="1" scenarios="1" selectLockedCells="1"/>
  <mergeCells count="32">
    <mergeCell ref="AR4:AW5"/>
    <mergeCell ref="AL2:BC3"/>
    <mergeCell ref="AJ7:AK7"/>
    <mergeCell ref="Z7:AA7"/>
    <mergeCell ref="BI6:BJ6"/>
    <mergeCell ref="AY6:AZ6"/>
    <mergeCell ref="AM7:AN7"/>
    <mergeCell ref="AO7:AP7"/>
    <mergeCell ref="BB6:BC6"/>
    <mergeCell ref="BE6:BF6"/>
    <mergeCell ref="AY7:BF7"/>
    <mergeCell ref="AT6:AW6"/>
    <mergeCell ref="AQ4:AQ5"/>
    <mergeCell ref="AB7:AC7"/>
    <mergeCell ref="A6:B6"/>
    <mergeCell ref="AH6:AK6"/>
    <mergeCell ref="AM6:AP6"/>
    <mergeCell ref="AD4:AD5"/>
    <mergeCell ref="Y4:AC5"/>
    <mergeCell ref="X4:X5"/>
    <mergeCell ref="AE6:AF6"/>
    <mergeCell ref="D6:E6"/>
    <mergeCell ref="W6:X6"/>
    <mergeCell ref="G6:J6"/>
    <mergeCell ref="K6:S6"/>
    <mergeCell ref="K3:S4"/>
    <mergeCell ref="Z6:AC6"/>
    <mergeCell ref="D7:E7"/>
    <mergeCell ref="AH7:AI7"/>
    <mergeCell ref="AM4:AP5"/>
    <mergeCell ref="AL4:AL5"/>
    <mergeCell ref="H7:J7"/>
  </mergeCells>
  <conditionalFormatting sqref="G8:G323">
    <cfRule type="expression" dxfId="7" priority="132">
      <formula>AND(ISNUMBER(P8),P8&lt;&gt;0)</formula>
    </cfRule>
  </conditionalFormatting>
  <conditionalFormatting sqref="I12:I323">
    <cfRule type="expression" dxfId="6" priority="3">
      <formula>AND(ISNUMBER(I12),I12&lt;&gt;0)</formula>
    </cfRule>
  </conditionalFormatting>
  <conditionalFormatting sqref="L10:L323">
    <cfRule type="expression" dxfId="5" priority="2">
      <formula>AND(ISNUMBER(L10),L10&lt;&gt;0)</formula>
    </cfRule>
  </conditionalFormatting>
  <conditionalFormatting sqref="N10:N323">
    <cfRule type="expression" dxfId="4" priority="1">
      <formula>AND(ISNUMBER(N10),N10&lt;&gt;0)</formula>
    </cfRule>
  </conditionalFormatting>
  <conditionalFormatting sqref="P8:R323">
    <cfRule type="expression" dxfId="3" priority="81">
      <formula>AND(ISNUMBER(P8),P8&lt;&gt;0)</formula>
    </cfRule>
  </conditionalFormatting>
  <conditionalFormatting sqref="T8:BJ323">
    <cfRule type="expression" dxfId="2" priority="130">
      <formula>AND(ISNUMBER($P8),$P8&lt;&gt;0)</formula>
    </cfRule>
  </conditionalFormatting>
  <conditionalFormatting sqref="AR8:AR323">
    <cfRule type="dataBar" priority="140">
      <dataBar showValue="0">
        <cfvo type="min"/>
        <cfvo type="max"/>
        <color theme="8" tint="-0.249977111117893"/>
      </dataBar>
      <extLst>
        <ext xmlns:x14="http://schemas.microsoft.com/office/spreadsheetml/2009/9/main" uri="{B025F937-C7B1-47D3-B67F-A62EFF666E3E}">
          <x14:id>{51A3C5F9-4A9D-4921-A813-EC856BFDFCC9}</x14:id>
        </ext>
      </extLst>
    </cfRule>
  </conditionalFormatting>
  <dataValidations count="6">
    <dataValidation type="whole" operator="greaterThanOrEqual" allowBlank="1" showInputMessage="1" showErrorMessage="1" sqref="P8:P9 Q8:Q323" xr:uid="{00000000-0002-0000-0500-000000000000}">
      <formula1>0</formula1>
    </dataValidation>
    <dataValidation type="list" showInputMessage="1" showErrorMessage="1" sqref="R8:R9" xr:uid="{00000000-0002-0000-0500-000001000000}">
      <formula1>"70,100, "</formula1>
    </dataValidation>
    <dataValidation operator="greaterThanOrEqual" allowBlank="1" showInputMessage="1" showErrorMessage="1" sqref="P10:P323 L10:L323" xr:uid="{A014717B-D6A1-4BA6-9427-793C081D6D75}"/>
    <dataValidation type="list" operator="greaterThanOrEqual" allowBlank="1" showInputMessage="1" showErrorMessage="1" sqref="I12:I323" xr:uid="{34815850-4E0B-451B-8178-0BFBF0E5E9DD}">
      <formula1>"Y, N"</formula1>
    </dataValidation>
    <dataValidation type="list" allowBlank="1" showInputMessage="1" showErrorMessage="1" sqref="I10" xr:uid="{4C4B537B-25C1-4BD3-8582-49ADFB97F145}">
      <formula1>"Y, N"</formula1>
    </dataValidation>
    <dataValidation showInputMessage="1" showErrorMessage="1" sqref="R10:R323 N10:N323" xr:uid="{A6A8F2ED-1104-4EAD-A3AB-FBE4F534B83A}"/>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51A3C5F9-4A9D-4921-A813-EC856BFDFCC9}">
            <x14:dataBar minLength="0" maxLength="100">
              <x14:cfvo type="autoMin"/>
              <x14:cfvo type="autoMax"/>
              <x14:negativeFillColor rgb="FFFF0000"/>
              <x14:axisColor rgb="FF000000"/>
            </x14:dataBar>
          </x14:cfRule>
          <xm:sqref>AR8:AR323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B2:AX67"/>
  <sheetViews>
    <sheetView showGridLines="0" showRowColHeaders="0" zoomScale="118" zoomScaleNormal="130" workbookViewId="0">
      <pane xSplit="4" ySplit="4" topLeftCell="E5" activePane="bottomRight" state="frozen"/>
      <selection pane="topRight" activeCell="E1" sqref="E1"/>
      <selection pane="bottomLeft" activeCell="A5" sqref="A5"/>
      <selection pane="bottomRight" activeCell="Z33" sqref="Z33"/>
    </sheetView>
  </sheetViews>
  <sheetFormatPr defaultColWidth="8.7109375" defaultRowHeight="15"/>
  <cols>
    <col min="1" max="1" width="1.7109375" customWidth="1"/>
    <col min="2" max="3" width="17.7109375" customWidth="1"/>
    <col min="4" max="5" width="3.7109375" customWidth="1"/>
    <col min="6" max="6" width="13.85546875" customWidth="1"/>
    <col min="7" max="7" width="3.7109375" customWidth="1"/>
    <col min="8" max="8" width="13.7109375" customWidth="1"/>
    <col min="9" max="9" width="3.7109375" customWidth="1"/>
    <col min="10" max="10" width="13.7109375" customWidth="1"/>
    <col min="11" max="11" width="3.7109375" customWidth="1"/>
    <col min="12" max="12" width="13.7109375" customWidth="1"/>
    <col min="13" max="13" width="3.7109375" customWidth="1"/>
    <col min="14" max="14" width="13.7109375" customWidth="1"/>
    <col min="15" max="15" width="3.7109375" customWidth="1"/>
    <col min="16" max="16" width="13.7109375" customWidth="1"/>
    <col min="17" max="17" width="3.7109375" customWidth="1"/>
    <col min="18" max="18" width="13.7109375" customWidth="1"/>
    <col min="19" max="19" width="3.7109375" customWidth="1"/>
    <col min="20" max="20" width="13.7109375" customWidth="1"/>
    <col min="21" max="21" width="3.7109375" customWidth="1"/>
    <col min="22" max="22" width="13.7109375" customWidth="1"/>
    <col min="23" max="23" width="3.7109375" customWidth="1"/>
    <col min="24" max="24" width="13.7109375" customWidth="1"/>
    <col min="25" max="25" width="3.7109375" customWidth="1"/>
    <col min="26" max="26" width="1.7109375" customWidth="1"/>
    <col min="27" max="27" width="17.7109375" hidden="1" customWidth="1"/>
    <col min="28" max="28" width="17.42578125" hidden="1" customWidth="1"/>
    <col min="29" max="30" width="3.7109375" hidden="1" customWidth="1"/>
    <col min="31" max="31" width="13.7109375" hidden="1" customWidth="1"/>
    <col min="32" max="32" width="3.7109375" hidden="1" customWidth="1"/>
    <col min="33" max="33" width="13.7109375" hidden="1" customWidth="1"/>
    <col min="34" max="34" width="3.7109375" hidden="1" customWidth="1"/>
    <col min="35" max="35" width="13.7109375" hidden="1" customWidth="1"/>
    <col min="36" max="36" width="3.7109375" hidden="1" customWidth="1"/>
    <col min="37" max="37" width="13.7109375" hidden="1" customWidth="1"/>
    <col min="38" max="38" width="3.7109375" hidden="1" customWidth="1"/>
    <col min="39" max="39" width="13.7109375" hidden="1" customWidth="1"/>
    <col min="40" max="40" width="3.7109375" hidden="1" customWidth="1"/>
    <col min="41" max="41" width="13.7109375" hidden="1" customWidth="1"/>
    <col min="42" max="42" width="3.7109375" hidden="1" customWidth="1"/>
    <col min="43" max="43" width="13.7109375" hidden="1" customWidth="1"/>
    <col min="44" max="44" width="3.7109375" hidden="1" customWidth="1"/>
    <col min="45" max="45" width="13.7109375" hidden="1" customWidth="1"/>
    <col min="46" max="46" width="3.7109375" hidden="1" customWidth="1"/>
    <col min="47" max="47" width="13.7109375" hidden="1" customWidth="1"/>
    <col min="48" max="48" width="3.7109375" hidden="1" customWidth="1"/>
    <col min="49" max="49" width="13.7109375" hidden="1" customWidth="1"/>
    <col min="50" max="50" width="3.7109375" hidden="1" customWidth="1"/>
    <col min="51" max="57" width="0" hidden="1" customWidth="1"/>
  </cols>
  <sheetData>
    <row r="2" spans="2:50" ht="21">
      <c r="F2" s="416" t="s">
        <v>69</v>
      </c>
      <c r="H2" s="111"/>
      <c r="AD2" s="275" t="s">
        <v>69</v>
      </c>
    </row>
    <row r="3" spans="2:50" ht="39" customHeight="1">
      <c r="B3" s="393"/>
      <c r="F3" s="398" t="s">
        <v>70</v>
      </c>
      <c r="AA3" s="393"/>
      <c r="AD3" s="397" t="s">
        <v>71</v>
      </c>
    </row>
    <row r="4" spans="2:50" ht="5.25" customHeight="1"/>
    <row r="5" spans="2:50" ht="30" customHeight="1">
      <c r="E5" s="564"/>
      <c r="F5" s="772" t="str">
        <f>CALC!$B$40</f>
        <v>Powersoft</v>
      </c>
      <c r="G5" s="772"/>
      <c r="H5" s="772"/>
      <c r="I5" s="564"/>
      <c r="J5" s="929" t="s">
        <v>540</v>
      </c>
      <c r="K5" s="929"/>
      <c r="L5" s="929"/>
      <c r="N5" s="929" t="s">
        <v>97</v>
      </c>
      <c r="O5" s="929" t="s">
        <v>73</v>
      </c>
      <c r="P5" s="929" t="s">
        <v>73</v>
      </c>
      <c r="R5" s="929" t="s">
        <v>543</v>
      </c>
      <c r="S5" s="929" t="s">
        <v>74</v>
      </c>
      <c r="T5" s="929" t="s">
        <v>74</v>
      </c>
      <c r="V5" s="929" t="s">
        <v>96</v>
      </c>
      <c r="W5" s="929" t="s">
        <v>75</v>
      </c>
      <c r="X5" s="929" t="s">
        <v>75</v>
      </c>
      <c r="AE5" s="414" t="str">
        <f>CALC!$B$95</f>
        <v>Linea Research</v>
      </c>
      <c r="AF5" s="415"/>
      <c r="AG5" s="415"/>
      <c r="AI5" s="414" t="str">
        <f>CALC!$B$106</f>
        <v>Ashly</v>
      </c>
      <c r="AJ5" s="415"/>
      <c r="AK5" s="415"/>
      <c r="AM5" s="414" t="str">
        <f>CALC!$B$117</f>
        <v>Lab Gruppen</v>
      </c>
      <c r="AN5" s="415"/>
      <c r="AO5" s="415"/>
      <c r="AQ5" s="414" t="str">
        <f>CALC!$B$128</f>
        <v>APEX</v>
      </c>
      <c r="AR5" s="415"/>
      <c r="AS5" s="415"/>
      <c r="AU5" s="414" t="str">
        <f>CALC!$B$139</f>
        <v>CUSTOM</v>
      </c>
      <c r="AV5" s="415"/>
      <c r="AW5" s="415"/>
    </row>
    <row r="6" spans="2:50">
      <c r="B6" s="564"/>
      <c r="C6" s="564"/>
      <c r="D6" s="564"/>
      <c r="E6" s="564"/>
      <c r="F6" s="921"/>
      <c r="G6" s="921"/>
      <c r="H6" s="921"/>
      <c r="I6" s="564"/>
      <c r="J6" s="921"/>
      <c r="K6" s="921"/>
      <c r="L6" s="921"/>
      <c r="M6" s="564"/>
      <c r="N6" s="921"/>
      <c r="O6" s="921"/>
      <c r="P6" s="921"/>
      <c r="Q6" s="564"/>
      <c r="R6" s="921"/>
      <c r="S6" s="921"/>
      <c r="T6" s="921"/>
      <c r="U6" s="564"/>
      <c r="V6" s="921"/>
      <c r="W6" s="921"/>
      <c r="X6" s="921"/>
      <c r="Y6" s="564"/>
      <c r="AE6" s="920"/>
      <c r="AF6" s="920"/>
      <c r="AG6" s="920"/>
      <c r="AI6" s="920"/>
      <c r="AJ6" s="920"/>
      <c r="AK6" s="920"/>
      <c r="AM6" s="920"/>
      <c r="AN6" s="920"/>
      <c r="AO6" s="920"/>
      <c r="AQ6" s="920"/>
      <c r="AR6" s="920"/>
      <c r="AS6" s="920"/>
      <c r="AU6" s="920"/>
      <c r="AV6" s="920"/>
      <c r="AW6" s="920"/>
    </row>
    <row r="7" spans="2:50" ht="26.45" customHeight="1">
      <c r="B7" s="564"/>
      <c r="C7" s="564"/>
      <c r="D7" s="735"/>
      <c r="E7" s="564"/>
      <c r="F7" s="736" t="s">
        <v>76</v>
      </c>
      <c r="G7" s="737"/>
      <c r="H7" s="738" t="s">
        <v>77</v>
      </c>
      <c r="I7" s="739"/>
      <c r="J7" s="740" t="s">
        <v>76</v>
      </c>
      <c r="K7" s="737"/>
      <c r="L7" s="738" t="s">
        <v>77</v>
      </c>
      <c r="M7" s="739"/>
      <c r="N7" s="740" t="s">
        <v>76</v>
      </c>
      <c r="O7" s="737"/>
      <c r="P7" s="738" t="s">
        <v>77</v>
      </c>
      <c r="Q7" s="739"/>
      <c r="R7" s="740" t="s">
        <v>76</v>
      </c>
      <c r="S7" s="737"/>
      <c r="T7" s="738" t="s">
        <v>77</v>
      </c>
      <c r="U7" s="739"/>
      <c r="V7" s="740" t="s">
        <v>76</v>
      </c>
      <c r="W7" s="737"/>
      <c r="X7" s="738" t="s">
        <v>77</v>
      </c>
      <c r="Y7" s="739"/>
      <c r="Z7" s="110"/>
      <c r="AC7" s="388"/>
      <c r="AE7" s="409" t="s">
        <v>76</v>
      </c>
      <c r="AF7" s="145"/>
      <c r="AG7" s="408" t="s">
        <v>77</v>
      </c>
      <c r="AH7" s="110"/>
      <c r="AI7" s="409" t="s">
        <v>76</v>
      </c>
      <c r="AJ7" s="145"/>
      <c r="AK7" s="408" t="s">
        <v>77</v>
      </c>
      <c r="AL7" s="110"/>
      <c r="AM7" s="409" t="s">
        <v>76</v>
      </c>
      <c r="AN7" s="145"/>
      <c r="AO7" s="408" t="s">
        <v>77</v>
      </c>
      <c r="AP7" s="110"/>
      <c r="AQ7" s="409" t="s">
        <v>76</v>
      </c>
      <c r="AR7" s="145"/>
      <c r="AS7" s="408" t="s">
        <v>77</v>
      </c>
      <c r="AT7" s="110"/>
      <c r="AU7" s="409" t="s">
        <v>76</v>
      </c>
      <c r="AV7" s="145"/>
      <c r="AW7" s="408" t="s">
        <v>77</v>
      </c>
      <c r="AX7" s="110"/>
    </row>
    <row r="8" spans="2:50">
      <c r="B8" s="564"/>
      <c r="C8" s="564"/>
      <c r="D8" s="564"/>
      <c r="E8" s="564"/>
      <c r="F8" s="741"/>
      <c r="G8" s="742"/>
      <c r="H8" s="743"/>
      <c r="I8" s="739"/>
      <c r="J8" s="742"/>
      <c r="K8" s="742"/>
      <c r="L8" s="742"/>
      <c r="M8" s="739"/>
      <c r="N8" s="742"/>
      <c r="O8" s="742"/>
      <c r="P8" s="742"/>
      <c r="Q8" s="739"/>
      <c r="R8" s="742"/>
      <c r="S8" s="742"/>
      <c r="T8" s="742"/>
      <c r="U8" s="739"/>
      <c r="V8" s="742"/>
      <c r="W8" s="742"/>
      <c r="X8" s="742"/>
      <c r="Y8" s="739"/>
      <c r="Z8" s="110"/>
      <c r="AE8" s="146"/>
      <c r="AF8" s="146"/>
      <c r="AG8" s="146"/>
      <c r="AH8" s="110"/>
      <c r="AI8" s="146"/>
      <c r="AJ8" s="146"/>
      <c r="AK8" s="146"/>
      <c r="AL8" s="110"/>
      <c r="AM8" s="146"/>
      <c r="AN8" s="146"/>
      <c r="AO8" s="146"/>
      <c r="AP8" s="110"/>
      <c r="AQ8" s="146"/>
      <c r="AR8" s="146"/>
      <c r="AS8" s="146"/>
      <c r="AT8" s="110"/>
      <c r="AU8" s="146"/>
      <c r="AV8" s="146"/>
      <c r="AW8" s="146"/>
      <c r="AX8" s="110"/>
    </row>
    <row r="9" spans="2:50">
      <c r="B9" s="926" t="s">
        <v>78</v>
      </c>
      <c r="C9" s="926"/>
      <c r="D9" s="744"/>
      <c r="E9" s="744"/>
      <c r="F9" s="745" t="str">
        <f ca="1">IF(SUM(INDIRECT(CALC!$G41))&lt;&gt;0,SUM(INDIRECT(CALC!$G41)),"-")</f>
        <v>-</v>
      </c>
      <c r="G9" s="746"/>
      <c r="H9" s="745" t="str">
        <f ca="1">IF(SUM(INDIRECT(CALC!$K41))&lt;&gt;0,SUM(INDIRECT(CALC!$K41)),"-")</f>
        <v>-</v>
      </c>
      <c r="I9" s="746"/>
      <c r="J9" s="745" t="str">
        <f ca="1">IF(SUM(INDIRECT(CALC!$G52))&lt;&gt;0,SUM(INDIRECT(CALC!$G52)),"-")</f>
        <v>-</v>
      </c>
      <c r="K9" s="746"/>
      <c r="L9" s="745" t="str">
        <f ca="1">IF(SUM(INDIRECT(CALC!$K52))&lt;&gt;0,SUM(INDIRECT(CALC!$K52)),"-")</f>
        <v>-</v>
      </c>
      <c r="M9" s="746"/>
      <c r="N9" s="745" t="str">
        <f ca="1">IF(SUM(INDIRECT(CALC!$G63))&lt;&gt;0,SUM(INDIRECT(CALC!$G63)),"-")</f>
        <v>-</v>
      </c>
      <c r="O9" s="746"/>
      <c r="P9" s="745" t="str">
        <f ca="1">IF(SUM(INDIRECT(CALC!$K63))&lt;&gt;0,SUM(INDIRECT(CALC!$K63)),"-")</f>
        <v>-</v>
      </c>
      <c r="Q9" s="746"/>
      <c r="R9" s="745" t="str">
        <f ca="1">IF(SUM(INDIRECT(CALC!$G74))&lt;&gt;0,SUM(INDIRECT(CALC!$G74)),"-")</f>
        <v>-</v>
      </c>
      <c r="S9" s="746"/>
      <c r="T9" s="745" t="str">
        <f ca="1">IF(SUM(INDIRECT(CALC!$K74))&lt;&gt;0,SUM(INDIRECT(CALC!$K74)),"-")</f>
        <v>-</v>
      </c>
      <c r="U9" s="746"/>
      <c r="V9" s="745" t="str">
        <f ca="1">IF(SUM(INDIRECT(CALC!$G85))&lt;&gt;0,SUM(INDIRECT(CALC!$G85)),"-")</f>
        <v>-</v>
      </c>
      <c r="W9" s="746"/>
      <c r="X9" s="745" t="str">
        <f ca="1">IF(SUM(INDIRECT(CALC!$K85))&lt;&gt;0,SUM(INDIRECT(CALC!$K85)),"-")</f>
        <v>-</v>
      </c>
      <c r="Y9" s="746"/>
      <c r="Z9" s="110"/>
      <c r="AA9" s="399" t="s">
        <v>79</v>
      </c>
      <c r="AB9" s="399"/>
      <c r="AC9" s="399"/>
      <c r="AD9" s="399"/>
      <c r="AE9" s="400" t="str">
        <f ca="1">IF(SUM(INDIRECT(CALC!$G96))&lt;&gt;0,SUM(INDIRECT(CALC!$G96)),"-")</f>
        <v>-</v>
      </c>
      <c r="AF9" s="401"/>
      <c r="AG9" s="400" t="str">
        <f ca="1">IF(SUM(INDIRECT(CALC!$K96))&lt;&gt;0,SUM(INDIRECT(CALC!$K96)),"-")</f>
        <v>-</v>
      </c>
      <c r="AH9" s="401"/>
      <c r="AI9" s="400" t="str">
        <f ca="1">IF(SUM(INDIRECT(CALC!$G107))&lt;&gt;0,SUM(INDIRECT(CALC!$G107)),"-")</f>
        <v>-</v>
      </c>
      <c r="AJ9" s="401"/>
      <c r="AK9" s="400" t="str">
        <f ca="1">IF(SUM(INDIRECT(CALC!$K107))&lt;&gt;0,SUM(INDIRECT(CALC!$K107)),"-")</f>
        <v>-</v>
      </c>
      <c r="AL9" s="401"/>
      <c r="AM9" s="400" t="str">
        <f ca="1">IF(SUM(INDIRECT(CALC!$G118))&lt;&gt;0,SUM(INDIRECT(CALC!$G118)),"-")</f>
        <v>-</v>
      </c>
      <c r="AN9" s="401"/>
      <c r="AO9" s="400" t="str">
        <f ca="1">IF(SUM(INDIRECT(CALC!$K118))&lt;&gt;0,SUM(INDIRECT(CALC!$K118)),"-")</f>
        <v>-</v>
      </c>
      <c r="AP9" s="401"/>
      <c r="AQ9" s="400" t="str">
        <f ca="1">IF(SUM(INDIRECT(CALC!$G129))&lt;&gt;0,SUM(INDIRECT(CALC!$G129)),"-")</f>
        <v>-</v>
      </c>
      <c r="AR9" s="401"/>
      <c r="AS9" s="400" t="str">
        <f ca="1">IF(SUM(INDIRECT(CALC!$K129))&lt;&gt;0,SUM(INDIRECT(CALC!$K129)),"-")</f>
        <v>-</v>
      </c>
      <c r="AT9" s="401"/>
      <c r="AU9" s="400" t="str">
        <f ca="1">IF(SUM(INDIRECT(CALC!$G140))&lt;&gt;0,SUM(INDIRECT(CALC!$G140)),"-")</f>
        <v>-</v>
      </c>
      <c r="AV9" s="401"/>
      <c r="AW9" s="400" t="str">
        <f ca="1">IF(SUM(INDIRECT(CALC!$K140))&lt;&gt;0,SUM(INDIRECT(CALC!$K140)),"-")</f>
        <v>-</v>
      </c>
      <c r="AX9" s="401"/>
    </row>
    <row r="10" spans="2:50">
      <c r="B10" s="927" t="str">
        <f>"Total weight ("&amp;KP&amp;")"</f>
        <v>Total weight (kg)</v>
      </c>
      <c r="C10" s="927"/>
      <c r="D10" s="564"/>
      <c r="E10" s="564"/>
      <c r="F10" s="747" t="str">
        <f ca="1">IF(SUM(INDIRECT(CALC!$G42))&lt;&gt;0,SUM(INDIRECT(CALC!$G42)),"-")</f>
        <v>-</v>
      </c>
      <c r="G10" s="739" t="str">
        <f ca="1">IF(ISNUMBER(F10),KP,"")</f>
        <v/>
      </c>
      <c r="H10" s="747" t="str">
        <f ca="1">IF(SUM(INDIRECT(CALC!$K42))&lt;&gt;0,SUM(INDIRECT(CALC!$K42)),"-")</f>
        <v>-</v>
      </c>
      <c r="I10" s="739" t="str">
        <f ca="1">IF(ISNUMBER(H10),KP,"")</f>
        <v/>
      </c>
      <c r="J10" s="747" t="str">
        <f ca="1">IF(SUM(INDIRECT(CALC!$G53))&lt;&gt;0,SUM(INDIRECT(CALC!$G53)),"-")</f>
        <v>-</v>
      </c>
      <c r="K10" s="739" t="str">
        <f ca="1">IF(ISNUMBER(J10),KP,"")</f>
        <v/>
      </c>
      <c r="L10" s="747" t="str">
        <f ca="1">IF(SUM(INDIRECT(CALC!$K53))&lt;&gt;0,SUM(INDIRECT(CALC!$K53)),"-")</f>
        <v>-</v>
      </c>
      <c r="M10" s="739" t="str">
        <f ca="1">IF(ISNUMBER(L10),KP,"")</f>
        <v/>
      </c>
      <c r="N10" s="747" t="str">
        <f ca="1">IF(SUM(INDIRECT(CALC!$G64))&lt;&gt;0,SUM(INDIRECT(CALC!$G64)),"-")</f>
        <v>-</v>
      </c>
      <c r="O10" s="739" t="str">
        <f ca="1">IF(ISNUMBER(N10),KP,"")</f>
        <v/>
      </c>
      <c r="P10" s="747" t="str">
        <f ca="1">IF(SUM(INDIRECT(CALC!$K64))&lt;&gt;0,SUM(INDIRECT(CALC!$K64)),"-")</f>
        <v>-</v>
      </c>
      <c r="Q10" s="739" t="str">
        <f ca="1">IF(ISNUMBER(P10),KP,"")</f>
        <v/>
      </c>
      <c r="R10" s="747" t="str">
        <f ca="1">IF(SUM(INDIRECT(CALC!$G75))&lt;&gt;0,SUM(INDIRECT(CALC!$G75)),"-")</f>
        <v>-</v>
      </c>
      <c r="S10" s="739" t="str">
        <f ca="1">IF(ISNUMBER(R10),KP,"")</f>
        <v/>
      </c>
      <c r="T10" s="747" t="str">
        <f ca="1">IF(SUM(INDIRECT(CALC!$K75))&lt;&gt;0,SUM(INDIRECT(CALC!$K75)),"-")</f>
        <v>-</v>
      </c>
      <c r="U10" s="739" t="str">
        <f ca="1">IF(ISNUMBER(T10),KP,"")</f>
        <v/>
      </c>
      <c r="V10" s="747" t="str">
        <f ca="1">IF(SUM(INDIRECT(CALC!$G86))&lt;&gt;0,SUM(INDIRECT(CALC!$G86)),"-")</f>
        <v>-</v>
      </c>
      <c r="W10" s="739" t="str">
        <f ca="1">IF(ISNUMBER(V10),KP,"")</f>
        <v/>
      </c>
      <c r="X10" s="747" t="str">
        <f ca="1">IF(SUM(INDIRECT(CALC!$K86))&lt;&gt;0,SUM(INDIRECT(CALC!$K86)),"-")</f>
        <v>-</v>
      </c>
      <c r="Y10" s="739" t="str">
        <f ca="1">IF(ISNUMBER(X10),KP,"")</f>
        <v/>
      </c>
      <c r="Z10" s="110"/>
      <c r="AA10" t="str">
        <f>"Total weight ("&amp;KP&amp;")"</f>
        <v>Total weight (kg)</v>
      </c>
      <c r="AE10" s="9" t="str">
        <f ca="1">IF(SUM(INDIRECT(CALC!$G97))&lt;&gt;0,SUM(INDIRECT(CALC!$G97)),"-")</f>
        <v>-</v>
      </c>
      <c r="AF10" s="110" t="str">
        <f ca="1">IF(ISNUMBER(AE10),KP,"")</f>
        <v/>
      </c>
      <c r="AG10" s="9" t="str">
        <f ca="1">IF(SUM(INDIRECT(CALC!$K97))&lt;&gt;0,SUM(INDIRECT(CALC!$K97)),"-")</f>
        <v>-</v>
      </c>
      <c r="AH10" s="110" t="str">
        <f ca="1">IF(ISNUMBER(AG10),KP,"")</f>
        <v/>
      </c>
      <c r="AI10" s="9" t="str">
        <f ca="1">IF(SUM(INDIRECT(CALC!$G108))&lt;&gt;0,SUM(INDIRECT(CALC!$G108)),"-")</f>
        <v>-</v>
      </c>
      <c r="AJ10" s="110" t="str">
        <f ca="1">IF(ISNUMBER(AI10),KP,"")</f>
        <v/>
      </c>
      <c r="AK10" s="9" t="str">
        <f ca="1">IF(SUM(INDIRECT(CALC!$K108))&lt;&gt;0,SUM(INDIRECT(CALC!$K108)),"-")</f>
        <v>-</v>
      </c>
      <c r="AL10" s="110" t="str">
        <f ca="1">IF(ISNUMBER(AK10),KP,"")</f>
        <v/>
      </c>
      <c r="AM10" s="9" t="str">
        <f ca="1">IF(SUM(INDIRECT(CALC!$G119))&lt;&gt;0,SUM(INDIRECT(CALC!$G119)),"-")</f>
        <v>-</v>
      </c>
      <c r="AN10" s="110" t="str">
        <f ca="1">IF(ISNUMBER(AM10),KP,"")</f>
        <v/>
      </c>
      <c r="AO10" s="9" t="str">
        <f ca="1">IF(SUM(INDIRECT(CALC!$K119))&lt;&gt;0,SUM(INDIRECT(CALC!$K119)),"-")</f>
        <v>-</v>
      </c>
      <c r="AP10" s="110" t="str">
        <f ca="1">IF(ISNUMBER(AO10),KP,"")</f>
        <v/>
      </c>
      <c r="AQ10" s="9" t="str">
        <f ca="1">IF(SUM(INDIRECT(CALC!$G130))&lt;&gt;0,SUM(INDIRECT(CALC!$G130)),"-")</f>
        <v>-</v>
      </c>
      <c r="AR10" s="110" t="str">
        <f ca="1">IF(ISNUMBER(AQ10),KP,"")</f>
        <v/>
      </c>
      <c r="AS10" s="9" t="str">
        <f ca="1">IF(SUM(INDIRECT(CALC!$K130))&lt;&gt;0,SUM(INDIRECT(CALC!$K130)),"-")</f>
        <v>-</v>
      </c>
      <c r="AT10" s="110" t="str">
        <f ca="1">IF(ISNUMBER(T10),KP,"")</f>
        <v/>
      </c>
      <c r="AU10" s="9" t="str">
        <f ca="1">IF(SUM(INDIRECT(CALC!$G141))&lt;&gt;0,SUM(INDIRECT(CALC!$G141)),"-")</f>
        <v>-</v>
      </c>
      <c r="AV10" s="110" t="str">
        <f ca="1">IF(ISNUMBER(AU10),KP,"")</f>
        <v/>
      </c>
      <c r="AW10" s="9" t="str">
        <f ca="1">IF(SUM(INDIRECT(CALC!$K141))&lt;&gt;0,SUM(INDIRECT(CALC!$K141)),"-")</f>
        <v>-</v>
      </c>
      <c r="AX10" s="110" t="str">
        <f ca="1">IF(ISNUMBER(AW10),KP,"")</f>
        <v/>
      </c>
    </row>
    <row r="11" spans="2:50" ht="18" hidden="1" customHeight="1">
      <c r="B11" s="748"/>
      <c r="C11" s="748"/>
      <c r="D11" s="564"/>
      <c r="E11" s="564"/>
      <c r="F11" s="747"/>
      <c r="G11" s="739"/>
      <c r="H11" s="747"/>
      <c r="I11" s="739"/>
      <c r="J11" s="747"/>
      <c r="K11" s="739"/>
      <c r="L11" s="747"/>
      <c r="M11" s="739"/>
      <c r="N11" s="747"/>
      <c r="O11" s="739"/>
      <c r="P11" s="747"/>
      <c r="Q11" s="739"/>
      <c r="R11" s="747"/>
      <c r="S11" s="739"/>
      <c r="T11" s="747"/>
      <c r="U11" s="739"/>
      <c r="V11" s="747"/>
      <c r="W11" s="739"/>
      <c r="X11" s="747"/>
      <c r="Y11" s="739"/>
      <c r="Z11" s="110"/>
      <c r="AE11" s="9"/>
      <c r="AF11" s="110"/>
      <c r="AG11" s="9"/>
      <c r="AH11" s="110"/>
      <c r="AI11" s="9"/>
      <c r="AJ11" s="110"/>
      <c r="AK11" s="9"/>
      <c r="AL11" s="110"/>
      <c r="AM11" s="9"/>
      <c r="AN11" s="110"/>
      <c r="AO11" s="9"/>
      <c r="AP11" s="110"/>
      <c r="AQ11" s="9"/>
      <c r="AR11" s="110"/>
      <c r="AS11" s="9"/>
      <c r="AT11" s="110"/>
      <c r="AU11" s="9"/>
      <c r="AV11" s="110"/>
      <c r="AW11" s="9"/>
      <c r="AX11" s="110"/>
    </row>
    <row r="12" spans="2:50">
      <c r="B12" s="926" t="str">
        <f>"Total AC requirements @"&amp;MV&amp;" VAC"</f>
        <v>Total AC requirements @230 VAC</v>
      </c>
      <c r="C12" s="926"/>
      <c r="D12" s="744"/>
      <c r="E12" s="744"/>
      <c r="F12" s="745" t="str">
        <f ca="1">IF(SUM(INDIRECT(CALC!$G43))&lt;&gt;0,SUM(INDIRECT(CALC!$G43)),"-")</f>
        <v>-</v>
      </c>
      <c r="G12" s="746" t="str">
        <f ca="1">IF(ISNUMBER(F12),"A","")</f>
        <v/>
      </c>
      <c r="H12" s="745" t="str">
        <f ca="1">IF(SUM(INDIRECT(CALC!$K43))&lt;&gt;0,SUM(INDIRECT(CALC!$K43)),"-")</f>
        <v>-</v>
      </c>
      <c r="I12" s="746" t="str">
        <f ca="1">IF(ISNUMBER(H12),"A","")</f>
        <v/>
      </c>
      <c r="J12" s="745" t="str">
        <f ca="1">IF(SUM(INDIRECT(CALC!$G54))&lt;&gt;0,SUM(INDIRECT(CALC!$G54)),"-")</f>
        <v>-</v>
      </c>
      <c r="K12" s="746" t="str">
        <f ca="1">IF(ISNUMBER(J12),"A","")</f>
        <v/>
      </c>
      <c r="L12" s="745" t="str">
        <f ca="1">IF(SUM(INDIRECT(CALC!$K54))&lt;&gt;0,SUM(INDIRECT(CALC!$K54)),"-")</f>
        <v>-</v>
      </c>
      <c r="M12" s="746" t="str">
        <f ca="1">IF(ISNUMBER(L12),"A","")</f>
        <v/>
      </c>
      <c r="N12" s="745" t="str">
        <f ca="1">IF(SUM(INDIRECT(CALC!$G65))&lt;&gt;0,SUM(INDIRECT(CALC!$G65)),"-")</f>
        <v>-</v>
      </c>
      <c r="O12" s="746" t="str">
        <f ca="1">IF(ISNUMBER(N12),"A","")</f>
        <v/>
      </c>
      <c r="P12" s="745" t="str">
        <f ca="1">IF(SUM(INDIRECT(CALC!$K65))&lt;&gt;0,SUM(INDIRECT(CALC!$K65)),"-")</f>
        <v>-</v>
      </c>
      <c r="Q12" s="746" t="str">
        <f ca="1">IF(ISNUMBER(P12),"A","")</f>
        <v/>
      </c>
      <c r="R12" s="745" t="str">
        <f ca="1">IF(SUM(INDIRECT(CALC!$G76))&lt;&gt;0,SUM(INDIRECT(CALC!$G76)),"-")</f>
        <v>-</v>
      </c>
      <c r="S12" s="746" t="str">
        <f ca="1">IF(ISNUMBER(R12),"A","")</f>
        <v/>
      </c>
      <c r="T12" s="745" t="str">
        <f ca="1">IF(SUM(INDIRECT(CALC!$K76))&lt;&gt;0,SUM(INDIRECT(CALC!$K76)),"-")</f>
        <v>-</v>
      </c>
      <c r="U12" s="746" t="str">
        <f ca="1">IF(ISNUMBER(T12),"A","")</f>
        <v/>
      </c>
      <c r="V12" s="745" t="str">
        <f ca="1">IF(SUM(INDIRECT(CALC!$G87))&lt;&gt;0,SUM(INDIRECT(CALC!$G87)),"-")</f>
        <v>-</v>
      </c>
      <c r="W12" s="746" t="str">
        <f ca="1">IF(ISNUMBER(V12),"A","")</f>
        <v/>
      </c>
      <c r="X12" s="745" t="str">
        <f ca="1">IF(SUM(INDIRECT(CALC!$K87))&lt;&gt;0,SUM(INDIRECT(CALC!$K87)),"-")</f>
        <v>-</v>
      </c>
      <c r="Y12" s="746" t="str">
        <f ca="1">IF(ISNUMBER(X12),"A","")</f>
        <v/>
      </c>
      <c r="Z12" s="110"/>
      <c r="AA12" s="399" t="str">
        <f>"Total AC requirements @"&amp;MV&amp;" VAC"</f>
        <v>Total AC requirements @230 VAC</v>
      </c>
      <c r="AB12" s="399"/>
      <c r="AC12" s="399"/>
      <c r="AD12" s="399"/>
      <c r="AE12" s="400" t="str">
        <f ca="1">IF(SUM(INDIRECT(CALC!$G98))&lt;&gt;0,SUM(INDIRECT(CALC!$G98)),"-")</f>
        <v>-</v>
      </c>
      <c r="AF12" s="401" t="str">
        <f ca="1">IF(ISNUMBER(AE12),"A","")</f>
        <v/>
      </c>
      <c r="AG12" s="400" t="str">
        <f ca="1">IF(SUM(INDIRECT(CALC!$K98))&lt;&gt;0,SUM(INDIRECT(CALC!$K98)),"-")</f>
        <v>-</v>
      </c>
      <c r="AH12" s="401" t="str">
        <f ca="1">IF(ISNUMBER(AG12),"A","")</f>
        <v/>
      </c>
      <c r="AI12" s="400" t="str">
        <f ca="1">IF(SUM(INDIRECT(CALC!$G109))&lt;&gt;0,SUM(INDIRECT(CALC!$G109)),"-")</f>
        <v>-</v>
      </c>
      <c r="AJ12" s="401" t="str">
        <f ca="1">IF(ISNUMBER(AI12),"A","")</f>
        <v/>
      </c>
      <c r="AK12" s="400" t="str">
        <f ca="1">IF(SUM(INDIRECT(CALC!$K109))&lt;&gt;0,SUM(INDIRECT(CALC!$K109)),"-")</f>
        <v>-</v>
      </c>
      <c r="AL12" s="401" t="str">
        <f ca="1">IF(ISNUMBER(AK12),"A","")</f>
        <v/>
      </c>
      <c r="AM12" s="400" t="str">
        <f ca="1">IF(SUM(INDIRECT(CALC!$G120))&lt;&gt;0,SUM(INDIRECT(CALC!$G120)),"-")</f>
        <v>-</v>
      </c>
      <c r="AN12" s="401" t="str">
        <f ca="1">IF(ISNUMBER(AM12),"A","")</f>
        <v/>
      </c>
      <c r="AO12" s="400" t="str">
        <f ca="1">IF(SUM(INDIRECT(CALC!$K120))&lt;&gt;0,SUM(INDIRECT(CALC!$K120)),"-")</f>
        <v>-</v>
      </c>
      <c r="AP12" s="401" t="str">
        <f ca="1">IF(ISNUMBER(AO12),"A","")</f>
        <v/>
      </c>
      <c r="AQ12" s="400" t="str">
        <f ca="1">IF(SUM(INDIRECT(CALC!$G131))&lt;&gt;0,SUM(INDIRECT(CALC!$G131)),"-")</f>
        <v>-</v>
      </c>
      <c r="AR12" s="401" t="str">
        <f ca="1">IF(ISNUMBER(AQ12),"A","")</f>
        <v/>
      </c>
      <c r="AS12" s="400" t="str">
        <f ca="1">IF(SUM(INDIRECT(CALC!$K131))&lt;&gt;0,SUM(INDIRECT(CALC!$K131)),"-")</f>
        <v>-</v>
      </c>
      <c r="AT12" s="401" t="str">
        <f ca="1">IF(ISNUMBER(T12),"A","")</f>
        <v/>
      </c>
      <c r="AU12" s="400" t="str">
        <f ca="1">IF(SUM(INDIRECT(CALC!$G142))&lt;&gt;0,SUM(INDIRECT(CALC!$G142)),"-")</f>
        <v>-</v>
      </c>
      <c r="AV12" s="401" t="str">
        <f ca="1">IF(ISNUMBER(AU12),"A","")</f>
        <v/>
      </c>
      <c r="AW12" s="400" t="str">
        <f ca="1">IF(SUM(INDIRECT(CALC!$K142))&lt;&gt;0,SUM(INDIRECT(CALC!$K142)),"-")</f>
        <v>-</v>
      </c>
      <c r="AX12" s="401" t="str">
        <f ca="1">IF(ISNUMBER(AW12),"A","")</f>
        <v/>
      </c>
    </row>
    <row r="13" spans="2:50">
      <c r="B13" s="927" t="s">
        <v>80</v>
      </c>
      <c r="C13" s="927"/>
      <c r="D13" s="564"/>
      <c r="E13" s="564"/>
      <c r="F13" s="749" t="str">
        <f ca="1">IF(SUM(INDIRECT(CALC!$G44))&lt;&gt;0,SUM(INDIRECT(CALC!$G44)),"-")</f>
        <v>-</v>
      </c>
      <c r="G13" s="739" t="str">
        <f ca="1">IF(ISNUMBER(F13),"W","")</f>
        <v/>
      </c>
      <c r="H13" s="749" t="str">
        <f ca="1">IF(SUM(INDIRECT(CALC!$K44))&lt;&gt;0,SUM(INDIRECT(CALC!$K44)),"-")</f>
        <v>-</v>
      </c>
      <c r="I13" s="739" t="str">
        <f ca="1">IF(ISNUMBER(H13),"W","")</f>
        <v/>
      </c>
      <c r="J13" s="749" t="str">
        <f ca="1">IF(SUM(INDIRECT(CALC!$G55))&lt;&gt;0,SUM(INDIRECT(CALC!$G55)),"-")</f>
        <v>-</v>
      </c>
      <c r="K13" s="739" t="str">
        <f ca="1">IF(ISNUMBER(J13),"W","")</f>
        <v/>
      </c>
      <c r="L13" s="749" t="str">
        <f ca="1">IF(SUM(INDIRECT(CALC!$K55))&lt;&gt;0,SUM(INDIRECT(CALC!$K55)),"-")</f>
        <v>-</v>
      </c>
      <c r="M13" s="739" t="str">
        <f ca="1">IF(ISNUMBER(L13),"W","")</f>
        <v/>
      </c>
      <c r="N13" s="749" t="str">
        <f ca="1">IF(SUM(INDIRECT(CALC!$G66))&lt;&gt;0,SUM(INDIRECT(CALC!$G66)),"-")</f>
        <v>-</v>
      </c>
      <c r="O13" s="739" t="str">
        <f ca="1">IF(ISNUMBER(N13),"W","")</f>
        <v/>
      </c>
      <c r="P13" s="749" t="str">
        <f ca="1">IF(SUM(INDIRECT(CALC!$K66))&lt;&gt;0,SUM(INDIRECT(CALC!$K66)),"-")</f>
        <v>-</v>
      </c>
      <c r="Q13" s="739" t="str">
        <f ca="1">IF(ISNUMBER(P13),"W","")</f>
        <v/>
      </c>
      <c r="R13" s="749" t="str">
        <f ca="1">IF(SUM(INDIRECT(CALC!$G77))&lt;&gt;0,SUM(INDIRECT(CALC!$G77)),"-")</f>
        <v>-</v>
      </c>
      <c r="S13" s="739" t="str">
        <f ca="1">IF(ISNUMBER(R13),"W","")</f>
        <v/>
      </c>
      <c r="T13" s="749" t="str">
        <f ca="1">IF(SUM(INDIRECT(CALC!$K77))&lt;&gt;0,SUM(INDIRECT(CALC!$K77)),"-")</f>
        <v>-</v>
      </c>
      <c r="U13" s="739" t="str">
        <f ca="1">IF(ISNUMBER(T13),"W","")</f>
        <v/>
      </c>
      <c r="V13" s="749" t="str">
        <f ca="1">IF(SUM(INDIRECT(CALC!$G88))&lt;&gt;0,SUM(INDIRECT(CALC!$G88)),"-")</f>
        <v>-</v>
      </c>
      <c r="W13" s="739" t="str">
        <f ca="1">IF(ISNUMBER(V13),"W","")</f>
        <v/>
      </c>
      <c r="X13" s="749" t="str">
        <f ca="1">IF(SUM(INDIRECT(CALC!$K88))&lt;&gt;0,SUM(INDIRECT(CALC!$K88)),"-")</f>
        <v>-</v>
      </c>
      <c r="Y13" s="739" t="str">
        <f ca="1">IF(ISNUMBER(X13),"W","")</f>
        <v/>
      </c>
      <c r="Z13" s="110"/>
      <c r="AA13" t="s">
        <v>80</v>
      </c>
      <c r="AE13" s="394" t="str">
        <f ca="1">IF(SUM(INDIRECT(CALC!$G99))&lt;&gt;0,SUM(INDIRECT(CALC!$G99)),"-")</f>
        <v>-</v>
      </c>
      <c r="AF13" s="110" t="str">
        <f ca="1">IF(ISNUMBER(AE13),"W","")</f>
        <v/>
      </c>
      <c r="AG13" s="394" t="str">
        <f ca="1">IF(SUM(INDIRECT(CALC!$K99))&lt;&gt;0,SUM(INDIRECT(CALC!$K99)),"-")</f>
        <v>-</v>
      </c>
      <c r="AH13" s="110" t="str">
        <f ca="1">IF(ISNUMBER(AG13),"W","")</f>
        <v/>
      </c>
      <c r="AI13" s="394" t="str">
        <f ca="1">IF(SUM(INDIRECT(CALC!$G110))&lt;&gt;0,SUM(INDIRECT(CALC!$G110)),"-")</f>
        <v>-</v>
      </c>
      <c r="AJ13" s="110" t="str">
        <f ca="1">IF(ISNUMBER(AI13),"W","")</f>
        <v/>
      </c>
      <c r="AK13" s="394" t="str">
        <f ca="1">IF(SUM(INDIRECT(CALC!$K110))&lt;&gt;0,SUM(INDIRECT(CALC!$K110)),"-")</f>
        <v>-</v>
      </c>
      <c r="AL13" s="110" t="str">
        <f ca="1">IF(ISNUMBER(AK13),"W","")</f>
        <v/>
      </c>
      <c r="AM13" s="394" t="str">
        <f ca="1">IF(SUM(INDIRECT(CALC!$G121))&lt;&gt;0,SUM(INDIRECT(CALC!$G121)),"-")</f>
        <v>-</v>
      </c>
      <c r="AN13" s="110" t="str">
        <f ca="1">IF(ISNUMBER(AM13),"W","")</f>
        <v/>
      </c>
      <c r="AO13" s="394" t="str">
        <f ca="1">IF(SUM(INDIRECT(CALC!$K121))&lt;&gt;0,SUM(INDIRECT(CALC!$K121)),"-")</f>
        <v>-</v>
      </c>
      <c r="AP13" s="110" t="str">
        <f ca="1">IF(ISNUMBER(AO13),"W","")</f>
        <v/>
      </c>
      <c r="AQ13" s="394" t="str">
        <f ca="1">IF(SUM(INDIRECT(CALC!$G132))&lt;&gt;0,SUM(INDIRECT(CALC!$G132)),"-")</f>
        <v>-</v>
      </c>
      <c r="AR13" s="110" t="str">
        <f ca="1">IF(ISNUMBER(AQ13),"W","")</f>
        <v/>
      </c>
      <c r="AS13" s="394" t="str">
        <f ca="1">IF(SUM(INDIRECT(CALC!$K132))&lt;&gt;0,SUM(INDIRECT(CALC!$K132)),"-")</f>
        <v>-</v>
      </c>
      <c r="AT13" s="110" t="str">
        <f ca="1">IF(ISNUMBER(T13),"W","")</f>
        <v/>
      </c>
      <c r="AU13" s="394" t="str">
        <f ca="1">IF(SUM(INDIRECT(CALC!$G143))&lt;&gt;0,SUM(INDIRECT(CALC!$G143)),"-")</f>
        <v>-</v>
      </c>
      <c r="AV13" s="110" t="str">
        <f ca="1">IF(ISNUMBER(AU13),"W","")</f>
        <v/>
      </c>
      <c r="AW13" s="394" t="str">
        <f ca="1">IF(SUM(INDIRECT(CALC!$K143))&lt;&gt;0,SUM(INDIRECT(CALC!$K143)),"-")</f>
        <v>-</v>
      </c>
      <c r="AX13" s="110" t="str">
        <f ca="1">IF(ISNUMBER(AW13),"W","")</f>
        <v/>
      </c>
    </row>
    <row r="14" spans="2:50">
      <c r="B14" s="926" t="s">
        <v>81</v>
      </c>
      <c r="C14" s="926"/>
      <c r="D14" s="744"/>
      <c r="E14" s="744"/>
      <c r="F14" s="750" t="str">
        <f ca="1">IF(SUM(INDIRECT(CALC!G49))&lt;&gt;0,SUM(INDIRECT(CALC!$G49)),"-")</f>
        <v>-</v>
      </c>
      <c r="G14" s="746" t="str">
        <f ca="1">IF(ISNUMBER(F14),"W","")</f>
        <v/>
      </c>
      <c r="H14" s="750" t="str">
        <f ca="1">IF(SUM(INDIRECT(CALC!$K49))&lt;&gt;0,SUM(INDIRECT(CALC!$K49)),"-")</f>
        <v>-</v>
      </c>
      <c r="I14" s="746" t="str">
        <f ca="1">IF(ISNUMBER(H14),"W","")</f>
        <v/>
      </c>
      <c r="J14" s="750" t="str">
        <f ca="1">IF(SUM(INDIRECT(CALC!G60))&lt;&gt;0,SUM(INDIRECT(CALC!G60)),"-")</f>
        <v>-</v>
      </c>
      <c r="K14" s="746" t="str">
        <f ca="1">IF(ISNUMBER(J14),"W","")</f>
        <v/>
      </c>
      <c r="L14" s="750" t="str">
        <f ca="1">IF(SUM(INDIRECT(CALC!$K60))&lt;&gt;0,SUM(INDIRECT(CALC!$K60)),"-")</f>
        <v>-</v>
      </c>
      <c r="M14" s="746" t="str">
        <f ca="1">IF(ISNUMBER(L14),"W","")</f>
        <v/>
      </c>
      <c r="N14" s="750" t="str">
        <f ca="1">IF(SUM(INDIRECT(CALC!G71))&lt;&gt;0,SUM(INDIRECT(CALC!$G71)),"-")</f>
        <v>-</v>
      </c>
      <c r="O14" s="746" t="str">
        <f ca="1">IF(ISNUMBER(N14),"W","")</f>
        <v/>
      </c>
      <c r="P14" s="750" t="str">
        <f ca="1">IF(SUM(INDIRECT(CALC!$K71))&lt;&gt;0,SUM(INDIRECT(CALC!$K71)),"-")</f>
        <v>-</v>
      </c>
      <c r="Q14" s="746" t="str">
        <f ca="1">IF(ISNUMBER(P14),"W","")</f>
        <v/>
      </c>
      <c r="R14" s="750" t="str">
        <f ca="1">IF(SUM(INDIRECT(CALC!G82))&lt;&gt;0,SUM(INDIRECT(CALC!$G82)),"-")</f>
        <v>-</v>
      </c>
      <c r="S14" s="746" t="str">
        <f ca="1">IF(ISNUMBER(R14),"W","")</f>
        <v/>
      </c>
      <c r="T14" s="750" t="str">
        <f ca="1">IF(SUM(INDIRECT(CALC!$K82))&lt;&gt;0,SUM(INDIRECT(CALC!$K82)),"-")</f>
        <v>-</v>
      </c>
      <c r="U14" s="746" t="str">
        <f ca="1">IF(ISNUMBER(T14),"W","")</f>
        <v/>
      </c>
      <c r="V14" s="750" t="str">
        <f ca="1">IF(SUM(INDIRECT(CALC!$G93))&lt;&gt;0,SUM(INDIRECT(CALC!$G93)),"-")</f>
        <v>-</v>
      </c>
      <c r="W14" s="746" t="str">
        <f ca="1">IF(ISNUMBER(V14),"W","")</f>
        <v/>
      </c>
      <c r="X14" s="750" t="str">
        <f ca="1">IF(SUM(INDIRECT(CALC!$K93))&lt;&gt;0,SUM(INDIRECT(CALC!$K93)),"-")</f>
        <v>-</v>
      </c>
      <c r="Y14" s="746" t="str">
        <f ca="1">IF(ISNUMBER(X14),"W","")</f>
        <v/>
      </c>
      <c r="Z14" s="110"/>
      <c r="AA14" s="399" t="s">
        <v>81</v>
      </c>
      <c r="AB14" s="399"/>
      <c r="AC14" s="399"/>
      <c r="AD14" s="399"/>
      <c r="AE14" s="402" t="str">
        <f ca="1">IF(SUM(INDIRECT(CALC!G104))&lt;&gt;0,SUM(INDIRECT(CALC!$G104)),"-")</f>
        <v>-</v>
      </c>
      <c r="AF14" s="401" t="str">
        <f ca="1">IF(ISNUMBER(AE14),"W","")</f>
        <v/>
      </c>
      <c r="AG14" s="402" t="str">
        <f ca="1">IF(SUM(INDIRECT(CALC!$K104))&lt;&gt;0,SUM(INDIRECT(CALC!$K104)),"-")</f>
        <v>-</v>
      </c>
      <c r="AH14" s="401" t="str">
        <f ca="1">IF(ISNUMBER(AG14),"W","")</f>
        <v/>
      </c>
      <c r="AI14" s="402" t="str">
        <f ca="1">IF(SUM(INDIRECT(CALC!$G115))&lt;&gt;0,SUM(INDIRECT(CALC!$G115)),"-")</f>
        <v>-</v>
      </c>
      <c r="AJ14" s="401" t="str">
        <f ca="1">IF(ISNUMBER(AI14),"W","")</f>
        <v/>
      </c>
      <c r="AK14" s="402" t="str">
        <f ca="1">IF(SUM(INDIRECT(CALC!$K115))&lt;&gt;0,SUM(INDIRECT(CALC!$K115)),"-")</f>
        <v>-</v>
      </c>
      <c r="AL14" s="401" t="str">
        <f ca="1">IF(ISNUMBER(AK14),"W","")</f>
        <v/>
      </c>
      <c r="AM14" s="402" t="str">
        <f ca="1">IF(SUM(INDIRECT(CALC!$G126))&lt;&gt;0,SUM(INDIRECT(CALC!$G126)),"-")</f>
        <v>-</v>
      </c>
      <c r="AN14" s="401" t="str">
        <f ca="1">IF(ISNUMBER(AM14),"W","")</f>
        <v/>
      </c>
      <c r="AO14" s="402" t="str">
        <f ca="1">IF(SUM(INDIRECT(CALC!$K126))&lt;&gt;0,SUM(INDIRECT(CALC!$K126)),"-")</f>
        <v>-</v>
      </c>
      <c r="AP14" s="401" t="str">
        <f ca="1">IF(ISNUMBER(AO14),"W","")</f>
        <v/>
      </c>
      <c r="AQ14" s="402" t="str">
        <f ca="1">IF(SUM(INDIRECT(CALC!$G137))&lt;&gt;0,SUM(INDIRECT(CALC!$G137)),"-")</f>
        <v>-</v>
      </c>
      <c r="AR14" s="401" t="str">
        <f ca="1">IF(ISNUMBER(AQ14),"W","")</f>
        <v/>
      </c>
      <c r="AS14" s="402" t="str">
        <f ca="1">IF(SUM(INDIRECT(CALC!$K137))&lt;&gt;0,SUM(INDIRECT(CALC!$K137)),"-")</f>
        <v>-</v>
      </c>
      <c r="AT14" s="401" t="str">
        <f ca="1">IF(ISNUMBER(T14),"W","")</f>
        <v/>
      </c>
      <c r="AU14" s="402" t="str">
        <f ca="1">IF(SUM(INDIRECT(CALC!$G148))&lt;&gt;0,SUM(INDIRECT(CALC!$G148)),"-")</f>
        <v>-</v>
      </c>
      <c r="AV14" s="401" t="str">
        <f ca="1">IF(ISNUMBER(AU14),"W","")</f>
        <v/>
      </c>
      <c r="AW14" s="402" t="str">
        <f ca="1">IF(SUM(INDIRECT(CALC!$K148))&lt;&gt;0,SUM(INDIRECT(CALC!$K148)),"-")</f>
        <v>-</v>
      </c>
      <c r="AX14" s="401" t="str">
        <f ca="1">IF(ISNUMBER(AW14),"W","")</f>
        <v/>
      </c>
    </row>
    <row r="15" spans="2:50">
      <c r="B15" s="751" t="str">
        <f>"Total heat loss in "&amp;DAYS&amp;" days (x1000 BTU)"</f>
        <v>Total heat loss in 365 days (x1000 BTU)</v>
      </c>
      <c r="C15" s="751"/>
      <c r="D15" s="751"/>
      <c r="E15" s="751"/>
      <c r="F15" s="752" t="str">
        <f ca="1">IF(SUM(INDIRECT(CALC!$G48))&lt;&gt;0,SUM(INDIRECT(CALC!$G48)),"-")</f>
        <v>-</v>
      </c>
      <c r="G15" s="753" t="str">
        <f ca="1">IF(ISNUMBER(F15),"BTU","")</f>
        <v/>
      </c>
      <c r="H15" s="752" t="str">
        <f ca="1">IF(SUM(INDIRECT(CALC!$K48))&lt;&gt;0,SUM(INDIRECT(CALC!$K48)),"-")</f>
        <v>-</v>
      </c>
      <c r="I15" s="753" t="str">
        <f ca="1">IF(ISNUMBER(H15),"BTU","")</f>
        <v/>
      </c>
      <c r="J15" s="752" t="str">
        <f ca="1">IF(SUM(INDIRECT(CALC!$G59))&lt;&gt;0,SUM(INDIRECT(CALC!$G59)),"-")</f>
        <v>-</v>
      </c>
      <c r="K15" s="753" t="str">
        <f ca="1">IF(ISNUMBER(J15),"BTU","")</f>
        <v/>
      </c>
      <c r="L15" s="752" t="str">
        <f ca="1">IF(SUM(INDIRECT(CALC!$K59))&lt;&gt;0,SUM(INDIRECT(CALC!$K59)),"-")</f>
        <v>-</v>
      </c>
      <c r="M15" s="753" t="str">
        <f ca="1">IF(ISNUMBER(L15),"BTU","")</f>
        <v/>
      </c>
      <c r="N15" s="752" t="str">
        <f ca="1">IF(SUM(INDIRECT(CALC!$G70))&lt;&gt;0,SUM(INDIRECT(CALC!$G70)),"-")</f>
        <v>-</v>
      </c>
      <c r="O15" s="753" t="str">
        <f ca="1">IF(ISNUMBER(N15),"BTU","")</f>
        <v/>
      </c>
      <c r="P15" s="752" t="str">
        <f ca="1">IF(SUM(INDIRECT(CALC!$K70))&lt;&gt;0,SUM(INDIRECT(CALC!$K70)),"-")</f>
        <v>-</v>
      </c>
      <c r="Q15" s="753" t="str">
        <f ca="1">IF(ISNUMBER(P15),"BTU","")</f>
        <v/>
      </c>
      <c r="R15" s="752" t="str">
        <f ca="1">IF(SUM(INDIRECT(CALC!$G81))&lt;&gt;0,SUM(INDIRECT(CALC!$G81)),"-")</f>
        <v>-</v>
      </c>
      <c r="S15" s="753" t="str">
        <f ca="1">IF(ISNUMBER(R15),"BTU","")</f>
        <v/>
      </c>
      <c r="T15" s="752" t="str">
        <f ca="1">IF(SUM(INDIRECT(CALC!$K81))&lt;&gt;0,SUM(INDIRECT(CALC!$K81)),"-")</f>
        <v>-</v>
      </c>
      <c r="U15" s="753" t="str">
        <f ca="1">IF(ISNUMBER(T15),"BTU","")</f>
        <v/>
      </c>
      <c r="V15" s="752" t="str">
        <f ca="1">IF(SUM(INDIRECT(CALC!$G92))&lt;&gt;0,SUM(INDIRECT(CALC!$G92)),"-")</f>
        <v>-</v>
      </c>
      <c r="W15" s="753" t="str">
        <f ca="1">IF(ISNUMBER(V15),"BTU","")</f>
        <v/>
      </c>
      <c r="X15" s="752" t="str">
        <f ca="1">IF(SUM(INDIRECT(CALC!$K92))&lt;&gt;0,SUM(INDIRECT(CALC!$K92)),"-")</f>
        <v>-</v>
      </c>
      <c r="Y15" s="753" t="str">
        <f ca="1">IF(ISNUMBER(X15),"BTU","")</f>
        <v/>
      </c>
      <c r="Z15" s="110"/>
      <c r="AA15" s="404" t="str">
        <f>"Total heat loss in "&amp;DAYS&amp;" days (x1000 BTU)"</f>
        <v>Total heat loss in 365 days (x1000 BTU)</v>
      </c>
      <c r="AB15" s="404"/>
      <c r="AC15" s="404"/>
      <c r="AD15" s="404"/>
      <c r="AE15" s="405" t="str">
        <f ca="1">IF(SUM(INDIRECT(CALC!$G103))&lt;&gt;0,SUM(INDIRECT(CALC!$G103)),"-")</f>
        <v>-</v>
      </c>
      <c r="AF15" s="406" t="str">
        <f ca="1">IF(ISNUMBER(AE15),"BTU","")</f>
        <v/>
      </c>
      <c r="AG15" s="405" t="str">
        <f ca="1">IF(SUM(INDIRECT(CALC!$K103))&lt;&gt;0,SUM(INDIRECT(CALC!$K103)),"-")</f>
        <v>-</v>
      </c>
      <c r="AH15" s="406" t="str">
        <f ca="1">IF(ISNUMBER(AG15),"BTU","")</f>
        <v/>
      </c>
      <c r="AI15" s="405" t="str">
        <f ca="1">IF(SUM(INDIRECT(CALC!$G114))&lt;&gt;0,SUM(INDIRECT(CALC!$G114)),"-")</f>
        <v>-</v>
      </c>
      <c r="AJ15" s="406" t="str">
        <f ca="1">IF(ISNUMBER(AI15),"BTU","")</f>
        <v/>
      </c>
      <c r="AK15" s="405" t="str">
        <f ca="1">IF(SUM(INDIRECT(CALC!$K114))&lt;&gt;0,SUM(INDIRECT(CALC!$K114)),"-")</f>
        <v>-</v>
      </c>
      <c r="AL15" s="406" t="str">
        <f ca="1">IF(ISNUMBER(AK15),"BTU","")</f>
        <v/>
      </c>
      <c r="AM15" s="405" t="str">
        <f ca="1">IF(SUM(INDIRECT(CALC!$G125))&lt;&gt;0,SUM(INDIRECT(CALC!$G125)),"-")</f>
        <v>-</v>
      </c>
      <c r="AN15" s="406" t="str">
        <f ca="1">IF(ISNUMBER(AM15),"BTU","")</f>
        <v/>
      </c>
      <c r="AO15" s="405" t="str">
        <f ca="1">IF(SUM(INDIRECT(CALC!$K125))&lt;&gt;0,SUM(INDIRECT(CALC!$K125)),"-")</f>
        <v>-</v>
      </c>
      <c r="AP15" s="406" t="str">
        <f ca="1">IF(ISNUMBER(AO15),"BTU","")</f>
        <v/>
      </c>
      <c r="AQ15" s="405" t="str">
        <f ca="1">IF(SUM(INDIRECT(CALC!$G136))&lt;&gt;0,SUM(INDIRECT(CALC!$G136)),"-")</f>
        <v>-</v>
      </c>
      <c r="AR15" s="406" t="str">
        <f ca="1">IF(ISNUMBER(AQ15),"BTU","")</f>
        <v/>
      </c>
      <c r="AS15" s="405" t="str">
        <f ca="1">IF(SUM(INDIRECT(CALC!$K136))&lt;&gt;0,SUM(INDIRECT(CALC!$K136)),"-")</f>
        <v>-</v>
      </c>
      <c r="AT15" s="406" t="str">
        <f ca="1">IF(ISNUMBER(T15),"BTU","")</f>
        <v/>
      </c>
      <c r="AU15" s="405" t="str">
        <f ca="1">IF(SUM(INDIRECT(CALC!$G147))&lt;&gt;0,SUM(INDIRECT(CALC!$G147)),"-")</f>
        <v>-</v>
      </c>
      <c r="AV15" s="406" t="str">
        <f ca="1">IF(ISNUMBER(AU15),"BTU","")</f>
        <v/>
      </c>
      <c r="AW15" s="405" t="str">
        <f ca="1">IF(SUM(INDIRECT(CALC!$K147))&lt;&gt;0,SUM(INDIRECT(CALC!$K147)),"-")</f>
        <v>-</v>
      </c>
      <c r="AX15" s="429" t="str">
        <f ca="1">IF(ISNUMBER(AW15),"BTU","")</f>
        <v/>
      </c>
    </row>
    <row r="16" spans="2:50" ht="5.0999999999999996" customHeight="1">
      <c r="B16" s="748"/>
      <c r="C16" s="748"/>
      <c r="D16" s="564"/>
      <c r="E16" s="564"/>
      <c r="F16" s="747"/>
      <c r="G16" s="739"/>
      <c r="H16" s="747"/>
      <c r="I16" s="739"/>
      <c r="J16" s="747"/>
      <c r="K16" s="739"/>
      <c r="L16" s="747"/>
      <c r="M16" s="739"/>
      <c r="N16" s="747"/>
      <c r="O16" s="739"/>
      <c r="P16" s="747"/>
      <c r="Q16" s="739"/>
      <c r="R16" s="747"/>
      <c r="S16" s="739"/>
      <c r="T16" s="747"/>
      <c r="U16" s="739"/>
      <c r="V16" s="747"/>
      <c r="W16" s="739"/>
      <c r="X16" s="747"/>
      <c r="Y16" s="739"/>
      <c r="Z16" s="110"/>
      <c r="AE16" s="9"/>
      <c r="AF16" s="110"/>
      <c r="AG16" s="9"/>
      <c r="AH16" s="110"/>
      <c r="AI16" s="9"/>
      <c r="AJ16" s="110"/>
      <c r="AK16" s="9"/>
      <c r="AL16" s="110"/>
      <c r="AM16" s="9"/>
      <c r="AN16" s="110"/>
      <c r="AO16" s="9"/>
      <c r="AP16" s="110"/>
      <c r="AQ16" s="9"/>
      <c r="AR16" s="110"/>
      <c r="AS16" s="9"/>
      <c r="AT16" s="110"/>
      <c r="AU16" s="9"/>
      <c r="AV16" s="110"/>
      <c r="AW16" s="9"/>
      <c r="AX16" s="110"/>
    </row>
    <row r="17" spans="2:50">
      <c r="B17" s="748"/>
      <c r="C17" s="748"/>
      <c r="D17" s="564"/>
      <c r="E17" s="564"/>
      <c r="F17" s="564"/>
      <c r="G17" s="564"/>
      <c r="H17" s="747"/>
      <c r="I17" s="564"/>
      <c r="J17" s="747"/>
      <c r="K17" s="564"/>
      <c r="L17" s="747"/>
      <c r="M17" s="564"/>
      <c r="N17" s="564"/>
      <c r="O17" s="564"/>
      <c r="P17" s="747"/>
      <c r="Q17" s="564"/>
      <c r="R17" s="564"/>
      <c r="S17" s="564"/>
      <c r="T17" s="747"/>
      <c r="U17" s="564"/>
      <c r="V17" s="564"/>
      <c r="W17" s="564"/>
      <c r="X17" s="747"/>
      <c r="Y17" s="564"/>
      <c r="AG17" s="9"/>
      <c r="AK17" s="9"/>
      <c r="AO17" s="9"/>
      <c r="AS17" s="9"/>
      <c r="AW17" s="9"/>
    </row>
    <row r="18" spans="2:50" ht="16.5" thickBot="1">
      <c r="B18" s="754" t="s">
        <v>82</v>
      </c>
      <c r="C18" s="755"/>
      <c r="D18" s="756"/>
      <c r="E18" s="564"/>
      <c r="F18" s="757"/>
      <c r="G18" s="757"/>
      <c r="H18" s="758"/>
      <c r="I18" s="564"/>
      <c r="J18" s="758"/>
      <c r="K18" s="757"/>
      <c r="L18" s="758"/>
      <c r="M18" s="564"/>
      <c r="N18" s="756"/>
      <c r="O18" s="756"/>
      <c r="P18" s="759"/>
      <c r="Q18" s="564"/>
      <c r="R18" s="756"/>
      <c r="S18" s="756"/>
      <c r="T18" s="759"/>
      <c r="U18" s="564"/>
      <c r="V18" s="756"/>
      <c r="W18" s="756"/>
      <c r="X18" s="759"/>
      <c r="Y18" s="564"/>
      <c r="AA18" s="419" t="s">
        <v>82</v>
      </c>
      <c r="AB18" s="417"/>
      <c r="AC18" s="417"/>
      <c r="AE18" s="417"/>
      <c r="AF18" s="417"/>
      <c r="AG18" s="418"/>
      <c r="AI18" s="417"/>
      <c r="AJ18" s="417"/>
      <c r="AK18" s="418"/>
      <c r="AM18" s="417"/>
      <c r="AN18" s="417"/>
      <c r="AO18" s="418"/>
      <c r="AQ18" s="417"/>
      <c r="AR18" s="417"/>
      <c r="AS18" s="418"/>
      <c r="AU18" s="417"/>
      <c r="AV18" s="417"/>
      <c r="AW18" s="418"/>
    </row>
    <row r="19" spans="2:50" ht="15" customHeight="1">
      <c r="B19" s="748"/>
      <c r="C19" s="760"/>
      <c r="D19" s="761"/>
      <c r="E19" s="564"/>
      <c r="F19" s="564"/>
      <c r="G19" s="564"/>
      <c r="H19" s="747"/>
      <c r="I19" s="564"/>
      <c r="J19" s="747"/>
      <c r="K19" s="564"/>
      <c r="L19" s="747"/>
      <c r="M19" s="564"/>
      <c r="N19" s="564"/>
      <c r="O19" s="564"/>
      <c r="P19" s="747"/>
      <c r="Q19" s="564"/>
      <c r="R19" s="564"/>
      <c r="S19" s="564"/>
      <c r="T19" s="747"/>
      <c r="U19" s="564"/>
      <c r="V19" s="564"/>
      <c r="W19" s="564"/>
      <c r="X19" s="747"/>
      <c r="Y19" s="564"/>
      <c r="AB19" s="407"/>
      <c r="AC19" s="407"/>
      <c r="AG19" s="9"/>
      <c r="AK19" s="9"/>
      <c r="AO19" s="9"/>
      <c r="AS19" s="9"/>
      <c r="AW19" s="9"/>
    </row>
    <row r="20" spans="2:50" ht="5.0999999999999996" customHeight="1">
      <c r="B20" s="748"/>
      <c r="C20" s="748"/>
      <c r="D20" s="564"/>
      <c r="E20" s="564"/>
      <c r="F20" s="762"/>
      <c r="G20" s="564"/>
      <c r="H20" s="762"/>
      <c r="I20" s="564"/>
      <c r="J20" s="762"/>
      <c r="K20" s="564"/>
      <c r="L20" s="762"/>
      <c r="M20" s="564"/>
      <c r="N20" s="762"/>
      <c r="O20" s="564"/>
      <c r="P20" s="762"/>
      <c r="Q20" s="564"/>
      <c r="R20" s="762"/>
      <c r="S20" s="564"/>
      <c r="T20" s="762"/>
      <c r="U20" s="564"/>
      <c r="V20" s="762"/>
      <c r="W20" s="564"/>
      <c r="X20" s="762"/>
      <c r="Y20" s="564"/>
      <c r="AE20" s="20"/>
      <c r="AG20" s="20"/>
      <c r="AI20" s="20"/>
      <c r="AK20" s="20"/>
      <c r="AM20" s="20"/>
      <c r="AO20" s="20"/>
      <c r="AQ20" s="20"/>
      <c r="AS20" s="20"/>
      <c r="AU20" s="20"/>
      <c r="AW20" s="20"/>
    </row>
    <row r="21" spans="2:50" ht="15" customHeight="1">
      <c r="B21" s="926" t="str">
        <f>"Total cooling costs in "&amp;DAYS&amp;" day(s)"</f>
        <v>Total cooling costs in 365 day(s)</v>
      </c>
      <c r="C21" s="926"/>
      <c r="D21" s="744"/>
      <c r="E21" s="744"/>
      <c r="F21" s="763" t="str">
        <f ca="1">IF(SUM(INDIRECT(CALC!$G46))&lt;&gt;0,SUM(INDIRECT(CALC!$G46)),"0")</f>
        <v>0</v>
      </c>
      <c r="G21" s="744" t="str">
        <f ca="1">IF(ISNUMBER(F21),ES,"")</f>
        <v/>
      </c>
      <c r="H21" s="763" t="str">
        <f ca="1">IF(SUM(INDIRECT(CALC!$K46))&lt;&gt;0,SUM(INDIRECT(CALC!$K46)),"0")</f>
        <v>0</v>
      </c>
      <c r="I21" s="744" t="str">
        <f ca="1">IF(ISNUMBER(H21),ES,"")</f>
        <v/>
      </c>
      <c r="J21" s="763" t="str">
        <f ca="1">IF(SUM(INDIRECT(CALC!$G57))&lt;&gt;0,SUM(INDIRECT(CALC!$G57)),"0")</f>
        <v>0</v>
      </c>
      <c r="K21" s="744" t="str">
        <f ca="1">IF(ISNUMBER(J21),ES,"")</f>
        <v/>
      </c>
      <c r="L21" s="763" t="str">
        <f ca="1">IF(SUM(INDIRECT(CALC!$K57))&lt;&gt;0,SUM(INDIRECT(CALC!$K57)),"0")</f>
        <v>0</v>
      </c>
      <c r="M21" s="744" t="str">
        <f ca="1">IF(ISNUMBER(L21),ES,"")</f>
        <v/>
      </c>
      <c r="N21" s="763" t="str">
        <f ca="1">IF(SUM(INDIRECT(CALC!$G68))&lt;&gt;0,SUM(INDIRECT(CALC!$G68)),"0")</f>
        <v>0</v>
      </c>
      <c r="O21" s="744" t="str">
        <f ca="1">IF(ISNUMBER(N21),ES,"")</f>
        <v/>
      </c>
      <c r="P21" s="763" t="str">
        <f ca="1">IF(SUM(INDIRECT(CALC!$K68))&lt;&gt;0,SUM(INDIRECT(CALC!$K68)),"0")</f>
        <v>0</v>
      </c>
      <c r="Q21" s="744" t="str">
        <f ca="1">IF(ISNUMBER(P21),ES,"")</f>
        <v/>
      </c>
      <c r="R21" s="763" t="str">
        <f ca="1">IF(SUM(INDIRECT(CALC!$G79))&lt;&gt;0,SUM(INDIRECT(CALC!$G79)),"0")</f>
        <v>0</v>
      </c>
      <c r="S21" s="744" t="str">
        <f ca="1">IF(ISNUMBER(R21),ES,"")</f>
        <v/>
      </c>
      <c r="T21" s="763" t="str">
        <f ca="1">IF(SUM(INDIRECT(CALC!$K79))&lt;&gt;0,SUM(INDIRECT(CALC!$K79)),"0")</f>
        <v>0</v>
      </c>
      <c r="U21" s="744" t="str">
        <f ca="1">IF(ISNUMBER(T21),ES,"")</f>
        <v/>
      </c>
      <c r="V21" s="763" t="str">
        <f ca="1">IF(SUM(INDIRECT(CALC!$G90))&lt;&gt;0,SUM(INDIRECT(CALC!$G90)),"0")</f>
        <v>0</v>
      </c>
      <c r="W21" s="744" t="str">
        <f ca="1">IF(ISNUMBER(V21),ES,"")</f>
        <v/>
      </c>
      <c r="X21" s="763" t="str">
        <f ca="1">IF(SUM(INDIRECT(CALC!$K90))&lt;&gt;0,SUM(INDIRECT(CALC!$K90)),"0")</f>
        <v>0</v>
      </c>
      <c r="Y21" s="744" t="str">
        <f ca="1">IF(ISNUMBER(X21),ES,"")</f>
        <v/>
      </c>
      <c r="AA21" s="399" t="str">
        <f>"Total cooling costs in "&amp;DAYS&amp;" day(s)"</f>
        <v>Total cooling costs in 365 day(s)</v>
      </c>
      <c r="AB21" s="399"/>
      <c r="AC21" s="399"/>
      <c r="AD21" s="399"/>
      <c r="AE21" s="403" t="str">
        <f ca="1">IF(SUM(INDIRECT(CALC!$G101))&lt;&gt;0,SUM(INDIRECT(CALC!$G101)),"-")</f>
        <v>-</v>
      </c>
      <c r="AF21" s="399" t="str">
        <f ca="1">IF(ISNUMBER(AE21),ES,"")</f>
        <v/>
      </c>
      <c r="AG21" s="403" t="str">
        <f ca="1">IF(SUM(INDIRECT(CALC!$K101))&lt;&gt;0,SUM(INDIRECT(CALC!$K101)),"-")</f>
        <v>-</v>
      </c>
      <c r="AH21" s="399" t="str">
        <f ca="1">IF(ISNUMBER(AG21),ES,"")</f>
        <v/>
      </c>
      <c r="AI21" s="403" t="str">
        <f ca="1">IF(SUM(INDIRECT(CALC!$G112))&lt;&gt;0,SUM(INDIRECT(CALC!$G112)),"-")</f>
        <v>-</v>
      </c>
      <c r="AJ21" s="399" t="str">
        <f ca="1">IF(ISNUMBER(AI21),ES,"")</f>
        <v/>
      </c>
      <c r="AK21" s="403" t="str">
        <f ca="1">IF(SUM(INDIRECT(CALC!$K112))&lt;&gt;0,SUM(INDIRECT(CALC!$K112)),"-")</f>
        <v>-</v>
      </c>
      <c r="AL21" s="399" t="str">
        <f ca="1">IF(ISNUMBER(AK21),ES,"")</f>
        <v/>
      </c>
      <c r="AM21" s="403" t="str">
        <f ca="1">IF(SUM(INDIRECT(CALC!$G123))&lt;&gt;0,SUM(INDIRECT(CALC!$G123)),"-")</f>
        <v>-</v>
      </c>
      <c r="AN21" s="399" t="str">
        <f ca="1">IF(ISNUMBER(AM21),ES,"")</f>
        <v/>
      </c>
      <c r="AO21" s="403" t="str">
        <f ca="1">IF(SUM(INDIRECT(CALC!$K123))&lt;&gt;0,SUM(INDIRECT(CALC!$K123)),"-")</f>
        <v>-</v>
      </c>
      <c r="AP21" s="399" t="str">
        <f ca="1">IF(ISNUMBER(AO21),ES,"")</f>
        <v/>
      </c>
      <c r="AQ21" s="403" t="str">
        <f ca="1">IF(SUM(INDIRECT(CALC!$G134))&lt;&gt;0,SUM(INDIRECT(CALC!$G134)),"-")</f>
        <v>-</v>
      </c>
      <c r="AR21" s="399" t="str">
        <f ca="1">IF(ISNUMBER(AQ21),ES,"")</f>
        <v/>
      </c>
      <c r="AS21" s="403" t="str">
        <f ca="1">IF(SUM(INDIRECT(CALC!$K134))&lt;&gt;0,SUM(INDIRECT(CALC!$K134)),"-")</f>
        <v>-</v>
      </c>
      <c r="AT21" s="399" t="str">
        <f ca="1">IF(ISNUMBER(T21),ES,"")</f>
        <v/>
      </c>
      <c r="AU21" s="403" t="str">
        <f ca="1">IF(SUM(INDIRECT(CALC!$G145))&lt;&gt;0,SUM(INDIRECT(CALC!$G145)),"-")</f>
        <v>-</v>
      </c>
      <c r="AV21" s="399" t="str">
        <f ca="1">IF(ISNUMBER(AU21),ES,"")</f>
        <v/>
      </c>
      <c r="AW21" s="403" t="str">
        <f ca="1">IF(SUM(INDIRECT(CALC!$K145))&lt;&gt;0,SUM(INDIRECT(CALC!$K145)),"-")</f>
        <v>-</v>
      </c>
      <c r="AX21" s="399" t="str">
        <f ca="1">IF(ISNUMBER(AW21),ES,"")</f>
        <v/>
      </c>
    </row>
    <row r="22" spans="2:50" ht="5.0999999999999996" hidden="1" customHeight="1">
      <c r="B22" s="748"/>
      <c r="C22" s="748"/>
      <c r="D22" s="564"/>
      <c r="E22" s="564"/>
      <c r="F22" s="762"/>
      <c r="G22" s="564"/>
      <c r="H22" s="762"/>
      <c r="I22" s="564"/>
      <c r="J22" s="762"/>
      <c r="K22" s="564"/>
      <c r="L22" s="762"/>
      <c r="M22" s="564"/>
      <c r="N22" s="762"/>
      <c r="O22" s="564"/>
      <c r="P22" s="762"/>
      <c r="Q22" s="564"/>
      <c r="R22" s="762"/>
      <c r="S22" s="564"/>
      <c r="T22" s="762"/>
      <c r="U22" s="564"/>
      <c r="V22" s="762"/>
      <c r="W22" s="564"/>
      <c r="X22" s="762"/>
      <c r="Y22" s="564"/>
      <c r="AE22" s="20"/>
      <c r="AG22" s="20"/>
      <c r="AI22" s="20"/>
      <c r="AK22" s="20"/>
      <c r="AM22" s="20"/>
      <c r="AO22" s="20"/>
      <c r="AQ22" s="20"/>
      <c r="AS22" s="20"/>
      <c r="AU22" s="20"/>
      <c r="AW22" s="20"/>
    </row>
    <row r="23" spans="2:50" ht="15" customHeight="1">
      <c r="B23" s="925" t="str">
        <f>"Total operating costs in "&amp;DAYS&amp;" day(s)"</f>
        <v>Total operating costs in 365 day(s)</v>
      </c>
      <c r="C23" s="925"/>
      <c r="D23" s="564"/>
      <c r="E23" s="564"/>
      <c r="F23" s="762" t="str">
        <f ca="1">IF(SUM(INDIRECT(CALC!$G45))&lt;&gt;0,SUM(INDIRECT(CALC!$G45)),"0")</f>
        <v>0</v>
      </c>
      <c r="G23" s="564" t="str">
        <f ca="1">IF(ISNUMBER(F23),ES,"")</f>
        <v/>
      </c>
      <c r="H23" s="762" t="str">
        <f ca="1">IF(SUM(INDIRECT(CALC!$K45))&lt;&gt;0,SUM(INDIRECT(CALC!$K45)),"0")</f>
        <v>0</v>
      </c>
      <c r="I23" s="564" t="str">
        <f ca="1">IF(ISNUMBER(H23),ES,"")</f>
        <v/>
      </c>
      <c r="J23" s="762" t="str">
        <f ca="1">IF(SUM(INDIRECT(CALC!$G56))&lt;&gt;0,SUM(INDIRECT(CALC!$G56)),"0")</f>
        <v>0</v>
      </c>
      <c r="K23" s="564" t="str">
        <f ca="1">IF(ISNUMBER(J23),ES,"")</f>
        <v/>
      </c>
      <c r="L23" s="762" t="str">
        <f ca="1">IF(SUM(INDIRECT(CALC!$K56))&lt;&gt;0,SUM(INDIRECT(CALC!$K56)),"0")</f>
        <v>0</v>
      </c>
      <c r="M23" s="564" t="str">
        <f ca="1">IF(ISNUMBER(L23),ES,"")</f>
        <v/>
      </c>
      <c r="N23" s="762" t="str">
        <f ca="1">IF(SUM(INDIRECT(CALC!$G67))&lt;&gt;0,SUM(INDIRECT(CALC!$G67)),"0")</f>
        <v>0</v>
      </c>
      <c r="O23" s="564" t="str">
        <f ca="1">IF(ISNUMBER(N23),ES,"")</f>
        <v/>
      </c>
      <c r="P23" s="762" t="str">
        <f ca="1">IF(SUM(INDIRECT(CALC!$K67))&lt;&gt;0,SUM(INDIRECT(CALC!$K67)),"0")</f>
        <v>0</v>
      </c>
      <c r="Q23" s="564" t="str">
        <f ca="1">IF(ISNUMBER(P23),ES,"")</f>
        <v/>
      </c>
      <c r="R23" s="762" t="str">
        <f ca="1">IF(SUM(INDIRECT(CALC!$G78))&lt;&gt;0,SUM(INDIRECT(CALC!$G78)),"0")</f>
        <v>0</v>
      </c>
      <c r="S23" s="564" t="str">
        <f ca="1">IF(ISNUMBER(R23),ES,"")</f>
        <v/>
      </c>
      <c r="T23" s="762" t="str">
        <f ca="1">IF(SUM(INDIRECT(CALC!$K78))&lt;&gt;0,SUM(INDIRECT(CALC!$K78)),"0")</f>
        <v>0</v>
      </c>
      <c r="U23" s="564" t="str">
        <f ca="1">IF(ISNUMBER(T23),ES,"")</f>
        <v/>
      </c>
      <c r="V23" s="762" t="str">
        <f ca="1">IF(SUM(INDIRECT(CALC!$G89))&lt;&gt;0,SUM(INDIRECT(CALC!$G89)),"0")</f>
        <v>0</v>
      </c>
      <c r="W23" s="564" t="str">
        <f ca="1">IF(ISNUMBER(V23),ES,"")</f>
        <v/>
      </c>
      <c r="X23" s="762" t="str">
        <f ca="1">IF(SUM(INDIRECT(CALC!$K89))&lt;&gt;0,SUM(INDIRECT(CALC!$K89)),"0")</f>
        <v>0</v>
      </c>
      <c r="Y23" s="564" t="str">
        <f ca="1">IF(ISNUMBER(X23),ES,"")</f>
        <v/>
      </c>
      <c r="AA23" t="str">
        <f>"Total operating costs in "&amp;DAYS&amp;" day(s)"</f>
        <v>Total operating costs in 365 day(s)</v>
      </c>
      <c r="AE23" s="20" t="str">
        <f ca="1">IF(SUM(INDIRECT(CALC!$G100))&lt;&gt;0,SUM(INDIRECT(CALC!$G100)),"-")</f>
        <v>-</v>
      </c>
      <c r="AF23" t="str">
        <f ca="1">IF(ISNUMBER(AE23),ES,"")</f>
        <v/>
      </c>
      <c r="AG23" s="20" t="str">
        <f ca="1">IF(SUM(INDIRECT(CALC!$K100))&lt;&gt;0,SUM(INDIRECT(CALC!$K100)),"-")</f>
        <v>-</v>
      </c>
      <c r="AH23" t="str">
        <f ca="1">IF(ISNUMBER(AG23),ES,"")</f>
        <v/>
      </c>
      <c r="AI23" s="20" t="str">
        <f ca="1">IF(SUM(INDIRECT(CALC!$G111))&lt;&gt;0,SUM(INDIRECT(CALC!$G111)),"-")</f>
        <v>-</v>
      </c>
      <c r="AJ23" t="str">
        <f ca="1">IF(ISNUMBER(AI23),ES,"")</f>
        <v/>
      </c>
      <c r="AK23" s="20" t="str">
        <f ca="1">IF(SUM(INDIRECT(CALC!$K111))&lt;&gt;0,SUM(INDIRECT(CALC!$K111)),"-")</f>
        <v>-</v>
      </c>
      <c r="AL23" t="str">
        <f ca="1">IF(ISNUMBER(AK23),ES,"")</f>
        <v/>
      </c>
      <c r="AM23" s="20" t="str">
        <f ca="1">IF(SUM(INDIRECT(CALC!$G122))&lt;&gt;0,SUM(INDIRECT(CALC!$G122)),"-")</f>
        <v>-</v>
      </c>
      <c r="AN23" t="str">
        <f ca="1">IF(ISNUMBER(AM23),ES,"")</f>
        <v/>
      </c>
      <c r="AO23" s="20" t="str">
        <f ca="1">IF(SUM(INDIRECT(CALC!$K122))&lt;&gt;0,SUM(INDIRECT(CALC!$K122)),"-")</f>
        <v>-</v>
      </c>
      <c r="AP23" t="str">
        <f ca="1">IF(ISNUMBER(AO23),ES,"")</f>
        <v/>
      </c>
      <c r="AQ23" s="20" t="str">
        <f ca="1">IF(SUM(INDIRECT(CALC!$G133))&lt;&gt;0,SUM(INDIRECT(CALC!$G133)),"-")</f>
        <v>-</v>
      </c>
      <c r="AR23" t="str">
        <f ca="1">IF(ISNUMBER(AQ23),ES,"")</f>
        <v/>
      </c>
      <c r="AS23" s="20" t="str">
        <f ca="1">IF(SUM(INDIRECT(CALC!$K133))&lt;&gt;0,SUM(INDIRECT(CALC!$K133)),"-")</f>
        <v>-</v>
      </c>
      <c r="AT23" t="str">
        <f ca="1">IF(ISNUMBER(T23),ES,"")</f>
        <v/>
      </c>
      <c r="AU23" s="20" t="str">
        <f ca="1">IF(SUM(INDIRECT(CALC!$G144))&lt;&gt;0,SUM(INDIRECT(CALC!$G144)),"-")</f>
        <v>-</v>
      </c>
      <c r="AV23" t="str">
        <f ca="1">IF(ISNUMBER(AU23),ES,"")</f>
        <v/>
      </c>
      <c r="AW23" s="20" t="str">
        <f ca="1">IF(SUM(INDIRECT(CALC!$K144))&lt;&gt;0,SUM(INDIRECT(CALC!$K144)),"-")</f>
        <v>-</v>
      </c>
      <c r="AX23" t="str">
        <f ca="1">IF(ISNUMBER(AW23),ES,"")</f>
        <v/>
      </c>
    </row>
    <row r="24" spans="2:50" ht="5.0999999999999996" hidden="1" customHeight="1">
      <c r="B24" s="748"/>
      <c r="C24" s="748"/>
      <c r="D24" s="564"/>
      <c r="E24" s="564"/>
      <c r="F24" s="762"/>
      <c r="G24" s="564"/>
      <c r="H24" s="762"/>
      <c r="I24" s="564"/>
      <c r="J24" s="762"/>
      <c r="K24" s="564"/>
      <c r="L24" s="762"/>
      <c r="M24" s="564"/>
      <c r="N24" s="762"/>
      <c r="O24" s="564"/>
      <c r="P24" s="762"/>
      <c r="Q24" s="564"/>
      <c r="R24" s="762"/>
      <c r="S24" s="564"/>
      <c r="T24" s="762"/>
      <c r="U24" s="564"/>
      <c r="V24" s="762"/>
      <c r="W24" s="564"/>
      <c r="X24" s="762"/>
      <c r="Y24" s="564"/>
      <c r="AE24" s="20"/>
      <c r="AG24" s="20"/>
      <c r="AI24" s="20"/>
      <c r="AK24" s="20"/>
      <c r="AM24" s="20"/>
      <c r="AO24" s="20"/>
      <c r="AQ24" s="20"/>
      <c r="AS24" s="20"/>
      <c r="AU24" s="20"/>
      <c r="AW24" s="20"/>
    </row>
    <row r="25" spans="2:50">
      <c r="B25" s="926" t="s">
        <v>83</v>
      </c>
      <c r="C25" s="926"/>
      <c r="D25" s="744"/>
      <c r="E25" s="744"/>
      <c r="F25" s="763" t="str">
        <f ca="1">IF(SUM(INDIRECT(CALC!$G47))&lt;&gt;0,SUM(INDIRECT(CALC!$G47)),"0")</f>
        <v>0</v>
      </c>
      <c r="G25" s="744" t="str">
        <f ca="1">IF(ISNUMBER(F25),ES,"")</f>
        <v/>
      </c>
      <c r="H25" s="763" t="str">
        <f ca="1">IF(SUM(INDIRECT(CALC!$K47))&lt;&gt;0,SUM(INDIRECT(CALC!$K47)),"0")</f>
        <v>0</v>
      </c>
      <c r="I25" s="744" t="str">
        <f ca="1">IF(ISNUMBER(H25),ES,"")</f>
        <v/>
      </c>
      <c r="J25" s="763" t="str">
        <f ca="1">IF(SUM(INDIRECT(CALC!$G58))&lt;&gt;0,SUM(INDIRECT(CALC!$G58)),"0")</f>
        <v>0</v>
      </c>
      <c r="K25" s="744" t="str">
        <f ca="1">IF(ISNUMBER(J25),ES,"")</f>
        <v/>
      </c>
      <c r="L25" s="763" t="str">
        <f ca="1">IF(SUM(INDIRECT(CALC!$K58))&lt;&gt;0,SUM(INDIRECT(CALC!$K58)),"0")</f>
        <v>0</v>
      </c>
      <c r="M25" s="744" t="str">
        <f ca="1">IF(ISNUMBER(L25),ES,"")</f>
        <v/>
      </c>
      <c r="N25" s="763" t="str">
        <f ca="1">IF(SUM(INDIRECT(CALC!$G69))&lt;&gt;0,SUM(INDIRECT(CALC!$G69)),"0")</f>
        <v>0</v>
      </c>
      <c r="O25" s="744" t="str">
        <f ca="1">IF(ISNUMBER(N25),ES,"")</f>
        <v/>
      </c>
      <c r="P25" s="763" t="str">
        <f ca="1">IF(SUM(INDIRECT(CALC!$K69))&lt;&gt;0,SUM(INDIRECT(CALC!$K69)),"0")</f>
        <v>0</v>
      </c>
      <c r="Q25" s="744" t="str">
        <f ca="1">IF(ISNUMBER(P25),ES,"")</f>
        <v/>
      </c>
      <c r="R25" s="763" t="str">
        <f ca="1">IF(SUM(INDIRECT(CALC!$G80))&lt;&gt;0,SUM(INDIRECT(CALC!$G80)),"0")</f>
        <v>0</v>
      </c>
      <c r="S25" s="744" t="str">
        <f ca="1">IF(ISNUMBER(R25),ES,"")</f>
        <v/>
      </c>
      <c r="T25" s="763" t="str">
        <f ca="1">IF(SUM(INDIRECT(CALC!$K80))&lt;&gt;0,SUM(INDIRECT(CALC!$K80)),"0")</f>
        <v>0</v>
      </c>
      <c r="U25" s="744" t="str">
        <f ca="1">IF(ISNUMBER(T25),ES,"")</f>
        <v/>
      </c>
      <c r="V25" s="763" t="str">
        <f ca="1">IF(SUM(INDIRECT(CALC!$G91))&lt;&gt;0,SUM(INDIRECT(CALC!$G91)),"0")</f>
        <v>0</v>
      </c>
      <c r="W25" s="744" t="str">
        <f ca="1">IF(ISNUMBER(V25),ES,"")</f>
        <v/>
      </c>
      <c r="X25" s="763" t="str">
        <f ca="1">IF(SUM(INDIRECT(CALC!$K91))&lt;&gt;0,SUM(INDIRECT(CALC!$K91)),"0")</f>
        <v>0</v>
      </c>
      <c r="Y25" s="744" t="str">
        <f ca="1">IF(ISNUMBER(X25),ES,"")</f>
        <v/>
      </c>
      <c r="AA25" s="399" t="s">
        <v>83</v>
      </c>
      <c r="AB25" s="399"/>
      <c r="AC25" s="399"/>
      <c r="AD25" s="399"/>
      <c r="AE25" s="403" t="str">
        <f ca="1">IF(SUM(INDIRECT(CALC!$G102))&lt;&gt;0,SUM(INDIRECT(CALC!$G102)),"-")</f>
        <v>-</v>
      </c>
      <c r="AF25" s="399" t="str">
        <f ca="1">IF(ISNUMBER(AE25),ES,"")</f>
        <v/>
      </c>
      <c r="AG25" s="403" t="str">
        <f ca="1">IF(SUM(INDIRECT(CALC!$K102))&lt;&gt;0,SUM(INDIRECT(CALC!$K102)),"-")</f>
        <v>-</v>
      </c>
      <c r="AH25" s="399" t="str">
        <f ca="1">IF(ISNUMBER(AG25),ES,"")</f>
        <v/>
      </c>
      <c r="AI25" s="403" t="str">
        <f ca="1">IF(SUM(INDIRECT(CALC!$G113))&lt;&gt;0,SUM(INDIRECT(CALC!$G113)),"-")</f>
        <v>-</v>
      </c>
      <c r="AJ25" s="399" t="str">
        <f ca="1">IF(ISNUMBER(AI25),ES,"")</f>
        <v/>
      </c>
      <c r="AK25" s="403" t="str">
        <f ca="1">IF(SUM(INDIRECT(CALC!$K113))&lt;&gt;0,SUM(INDIRECT(CALC!$K113)),"-")</f>
        <v>-</v>
      </c>
      <c r="AL25" s="399" t="str">
        <f ca="1">IF(ISNUMBER(AK25),ES,"")</f>
        <v/>
      </c>
      <c r="AM25" s="403" t="str">
        <f ca="1">IF(SUM(INDIRECT(CALC!$G124))&lt;&gt;0,SUM(INDIRECT(CALC!$G124)),"-")</f>
        <v>-</v>
      </c>
      <c r="AN25" s="399" t="str">
        <f ca="1">IF(ISNUMBER(AM25),ES,"")</f>
        <v/>
      </c>
      <c r="AO25" s="403" t="str">
        <f ca="1">IF(SUM(INDIRECT(CALC!$K124))&lt;&gt;0,SUM(INDIRECT(CALC!$K124)),"-")</f>
        <v>-</v>
      </c>
      <c r="AP25" s="399" t="str">
        <f ca="1">IF(ISNUMBER(AO25),ES,"")</f>
        <v/>
      </c>
      <c r="AQ25" s="403" t="str">
        <f ca="1">IF(SUM(INDIRECT(CALC!$G135))&lt;&gt;0,SUM(INDIRECT(CALC!$G135)),"-")</f>
        <v>-</v>
      </c>
      <c r="AR25" s="399" t="str">
        <f ca="1">IF(ISNUMBER(AQ25),ES,"")</f>
        <v/>
      </c>
      <c r="AS25" s="403" t="str">
        <f ca="1">IF(SUM(INDIRECT(CALC!$K135))&lt;&gt;0,SUM(INDIRECT(CALC!$K135)),"-")</f>
        <v>-</v>
      </c>
      <c r="AT25" s="399" t="str">
        <f ca="1">IF(ISNUMBER(T25),ES,"")</f>
        <v/>
      </c>
      <c r="AU25" s="403" t="str">
        <f ca="1">IF(SUM(INDIRECT(CALC!$G146))&lt;&gt;0,SUM(INDIRECT(CALC!$G146)),"-")</f>
        <v>-</v>
      </c>
      <c r="AV25" s="399" t="str">
        <f ca="1">IF(ISNUMBER(AU25),ES,"")</f>
        <v/>
      </c>
      <c r="AW25" s="403" t="str">
        <f ca="1">IF(SUM(INDIRECT(CALC!$K146))&lt;&gt;0,SUM(INDIRECT(CALC!$K146)),"-")</f>
        <v>-</v>
      </c>
      <c r="AX25" s="399" t="str">
        <f ca="1">IF(ISNUMBER(AW25),ES,"")</f>
        <v/>
      </c>
    </row>
    <row r="26" spans="2:50" ht="5.0999999999999996" customHeight="1">
      <c r="B26" s="564"/>
      <c r="C26" s="564"/>
      <c r="D26" s="564"/>
      <c r="E26" s="564"/>
      <c r="F26" s="764"/>
      <c r="G26" s="564"/>
      <c r="H26" s="764"/>
      <c r="I26" s="564"/>
      <c r="J26" s="764"/>
      <c r="K26" s="564"/>
      <c r="L26" s="764"/>
      <c r="M26" s="564"/>
      <c r="N26" s="764"/>
      <c r="O26" s="564"/>
      <c r="P26" s="764"/>
      <c r="Q26" s="564"/>
      <c r="R26" s="764"/>
      <c r="S26" s="564"/>
      <c r="T26" s="764"/>
      <c r="U26" s="564"/>
      <c r="V26" s="764"/>
      <c r="W26" s="564"/>
      <c r="X26" s="764"/>
      <c r="Y26" s="564"/>
      <c r="AE26" s="395"/>
      <c r="AG26" s="395"/>
      <c r="AI26" s="395"/>
      <c r="AK26" s="395"/>
      <c r="AM26" s="395"/>
      <c r="AO26" s="395"/>
      <c r="AQ26" s="395"/>
      <c r="AS26" s="395"/>
      <c r="AU26" s="395"/>
      <c r="AW26" s="395"/>
    </row>
    <row r="27" spans="2:50">
      <c r="B27" s="928" t="s">
        <v>84</v>
      </c>
      <c r="C27" s="928"/>
      <c r="D27" s="765"/>
      <c r="E27" s="765"/>
      <c r="F27" s="766" t="str">
        <f ca="1">IF(SUM(F20:F25)&lt;&gt;0,SUM(F20:F25),"")</f>
        <v/>
      </c>
      <c r="G27" s="765" t="str">
        <f ca="1">IF(ISNUMBER(F27),ES,"")</f>
        <v/>
      </c>
      <c r="H27" s="766" t="str">
        <f ca="1">IF(SUM(H20:H25)&lt;&gt;0,SUM(H20:H25),"")</f>
        <v/>
      </c>
      <c r="I27" s="765" t="str">
        <f ca="1">IF(ISNUMBER(H27),ES,"")</f>
        <v/>
      </c>
      <c r="J27" s="766" t="str">
        <f ca="1">IF(SUM(J20:J25)&lt;&gt;0,SUM(J20:J25),"")</f>
        <v/>
      </c>
      <c r="K27" s="765" t="str">
        <f ca="1">IF(ISNUMBER(J27),ES,"")</f>
        <v/>
      </c>
      <c r="L27" s="766" t="str">
        <f ca="1">IF(SUM(L20:L25)&lt;&gt;0,SUM(L20:L25),"")</f>
        <v/>
      </c>
      <c r="M27" s="765" t="str">
        <f ca="1">IF(ISNUMBER(L27),ES,"")</f>
        <v/>
      </c>
      <c r="N27" s="766" t="str">
        <f ca="1">IF(SUM(N20:N25)&lt;&gt;0,SUM(N20:N25),"")</f>
        <v/>
      </c>
      <c r="O27" s="765" t="str">
        <f ca="1">IF(ISNUMBER(N27),ES,"")</f>
        <v/>
      </c>
      <c r="P27" s="766" t="str">
        <f ca="1">IF(SUM(P20:P25)&lt;&gt;0,SUM(P20:P25),"")</f>
        <v/>
      </c>
      <c r="Q27" s="765" t="str">
        <f ca="1">IF(ISNUMBER(P27),ES,"")</f>
        <v/>
      </c>
      <c r="R27" s="766" t="str">
        <f ca="1">IF(SUM(R20:R25)&lt;&gt;0,SUM(R20:R25),"")</f>
        <v/>
      </c>
      <c r="S27" s="765" t="str">
        <f ca="1">IF(ISNUMBER(R27),ES,"")</f>
        <v/>
      </c>
      <c r="T27" s="766" t="str">
        <f ca="1">IF(SUM(T20:T25)&lt;&gt;0,SUM(T20:T25),"")</f>
        <v/>
      </c>
      <c r="U27" s="765" t="str">
        <f ca="1">IF(ISNUMBER(T27),ES,"")</f>
        <v/>
      </c>
      <c r="V27" s="766" t="str">
        <f ca="1">IF(SUM(V20:V25)&lt;&gt;0,SUM(V20:V25),"")</f>
        <v/>
      </c>
      <c r="W27" s="765" t="str">
        <f ca="1">IF(ISNUMBER(V27),ES,"")</f>
        <v/>
      </c>
      <c r="X27" s="766" t="str">
        <f ca="1">IF(SUM(X20:X25)&lt;&gt;0,SUM(X20:X25),"")</f>
        <v/>
      </c>
      <c r="Y27" s="767" t="str">
        <f ca="1">IF(ISNUMBER(X27),ES,"")</f>
        <v/>
      </c>
      <c r="AA27" s="924" t="s">
        <v>84</v>
      </c>
      <c r="AB27" s="924"/>
      <c r="AC27" s="411"/>
      <c r="AD27" s="411"/>
      <c r="AE27" s="412" t="str">
        <f ca="1">IF(SUM(AE20:AE25)&lt;&gt;0,SUM(AE20:AE25),"-")</f>
        <v>-</v>
      </c>
      <c r="AF27" s="411" t="str">
        <f ca="1">IF(ISNUMBER(AE27),ES,"")</f>
        <v/>
      </c>
      <c r="AG27" s="412" t="str">
        <f ca="1">IF(SUM(AG20:AG25)&lt;&gt;0,SUM(AG20:AG25),"-")</f>
        <v>-</v>
      </c>
      <c r="AH27" s="411" t="str">
        <f ca="1">IF(ISNUMBER(AG27),ES,"")</f>
        <v/>
      </c>
      <c r="AI27" s="412" t="str">
        <f ca="1">IF(SUM(AI20:AI25)&lt;&gt;0,SUM(AI20:AI25),"-")</f>
        <v>-</v>
      </c>
      <c r="AJ27" s="411" t="str">
        <f ca="1">IF(ISNUMBER(AI27),ES,"")</f>
        <v/>
      </c>
      <c r="AK27" s="412" t="str">
        <f ca="1">IF(SUM(AK20:AK25)&lt;&gt;0,SUM(AK20:AK25),"-")</f>
        <v>-</v>
      </c>
      <c r="AL27" s="411" t="str">
        <f ca="1">IF(ISNUMBER(AK27),ES,"")</f>
        <v/>
      </c>
      <c r="AM27" s="412" t="str">
        <f ca="1">IF(SUM(AM20:AM25)&lt;&gt;0,SUM(AM20:AM25),"-")</f>
        <v>-</v>
      </c>
      <c r="AN27" s="411" t="str">
        <f ca="1">IF(ISNUMBER(AM27),ES,"")</f>
        <v/>
      </c>
      <c r="AO27" s="412" t="str">
        <f ca="1">IF(SUM(AO20:AO25)&lt;&gt;0,SUM(AO20:AO25),"-")</f>
        <v>-</v>
      </c>
      <c r="AP27" s="411" t="str">
        <f ca="1">IF(ISNUMBER(AO27),ES,"")</f>
        <v/>
      </c>
      <c r="AQ27" s="412" t="str">
        <f ca="1">IF(SUM(AQ20:AQ25)&lt;&gt;0,SUM(AQ20:AQ25),"-")</f>
        <v>-</v>
      </c>
      <c r="AR27" s="411" t="str">
        <f ca="1">IF(ISNUMBER(AQ27),ES,"")</f>
        <v/>
      </c>
      <c r="AS27" s="412" t="str">
        <f ca="1">IF(SUM(AS20:AS25)&lt;&gt;0,SUM(AS20:AS25),"-")</f>
        <v>-</v>
      </c>
      <c r="AT27" s="411" t="str">
        <f ca="1">IF(ISNUMBER(T27),ES,"")</f>
        <v/>
      </c>
      <c r="AU27" s="412" t="str">
        <f ca="1">IF(SUM(AU20:AU25)&lt;&gt;0,SUM(AU20:AU25),"-")</f>
        <v>-</v>
      </c>
      <c r="AV27" s="411" t="str">
        <f ca="1">IF(ISNUMBER(AU27),ES,"")</f>
        <v/>
      </c>
      <c r="AW27" s="412" t="str">
        <f ca="1">IF(SUM(AW20:AW25)&lt;&gt;0,SUM(AW20:AW25),"-")</f>
        <v>-</v>
      </c>
      <c r="AX27" s="428" t="str">
        <f ca="1">IF(ISNUMBER(AW27),ES,"")</f>
        <v/>
      </c>
    </row>
    <row r="28" spans="2:50" ht="5.0999999999999996" customHeight="1">
      <c r="B28" s="768"/>
      <c r="C28" s="768"/>
      <c r="D28" s="769"/>
      <c r="E28" s="769"/>
      <c r="F28" s="770"/>
      <c r="G28" s="769"/>
      <c r="H28" s="770"/>
      <c r="I28" s="769"/>
      <c r="J28" s="770"/>
      <c r="K28" s="769"/>
      <c r="L28" s="770"/>
      <c r="M28" s="769"/>
      <c r="N28" s="770"/>
      <c r="O28" s="769"/>
      <c r="P28" s="770"/>
      <c r="Q28" s="769"/>
      <c r="R28" s="770"/>
      <c r="S28" s="769"/>
      <c r="T28" s="770"/>
      <c r="U28" s="769"/>
      <c r="V28" s="770"/>
      <c r="W28" s="769"/>
      <c r="X28" s="770"/>
      <c r="Y28" s="564"/>
      <c r="AA28" s="413"/>
      <c r="AB28" s="413"/>
      <c r="AC28" s="23"/>
      <c r="AD28" s="23"/>
      <c r="AE28" s="116"/>
      <c r="AF28" s="23"/>
      <c r="AG28" s="116"/>
      <c r="AH28" s="23"/>
      <c r="AI28" s="116"/>
      <c r="AJ28" s="23"/>
      <c r="AK28" s="116"/>
      <c r="AL28" s="23"/>
      <c r="AM28" s="116"/>
      <c r="AN28" s="23"/>
      <c r="AO28" s="116"/>
      <c r="AP28" s="23"/>
      <c r="AQ28" s="116"/>
      <c r="AR28" s="23"/>
      <c r="AS28" s="116"/>
      <c r="AT28" s="23"/>
      <c r="AU28" s="116"/>
      <c r="AV28" s="23"/>
      <c r="AW28" s="116"/>
      <c r="AX28" s="396"/>
    </row>
    <row r="29" spans="2:50">
      <c r="B29" s="918" t="s">
        <v>85</v>
      </c>
      <c r="C29" s="918"/>
      <c r="D29" s="771"/>
      <c r="E29" s="771"/>
      <c r="F29" s="922" t="str">
        <f ca="1">IF(ISNUMBER(F27+H27), (F27+H27), IF(ISNUMBER(F27), F27, IF(ISNUMBER(H27), H27,"")))</f>
        <v/>
      </c>
      <c r="G29" s="922"/>
      <c r="H29" s="922"/>
      <c r="I29" s="922"/>
      <c r="J29" s="922" t="str">
        <f t="shared" ref="J29" ca="1" si="0">IF(ISNUMBER(J27+L27), (J27+L27), IF(ISNUMBER(J27), J27, IF(ISNUMBER(L27), L27,"")))</f>
        <v/>
      </c>
      <c r="K29" s="922"/>
      <c r="L29" s="922"/>
      <c r="M29" s="922"/>
      <c r="N29" s="922" t="str">
        <f t="shared" ref="N29" ca="1" si="1">IF(ISNUMBER(N27+P27), (N27+P27), IF(ISNUMBER(N27), N27, IF(ISNUMBER(P27), P27,"")))</f>
        <v/>
      </c>
      <c r="O29" s="922"/>
      <c r="P29" s="922"/>
      <c r="Q29" s="922"/>
      <c r="R29" s="922" t="str">
        <f t="shared" ref="R29" ca="1" si="2">IF(ISNUMBER(R27+T27), (R27+T27), IF(ISNUMBER(R27), R27, IF(ISNUMBER(T27), T27,"")))</f>
        <v/>
      </c>
      <c r="S29" s="922"/>
      <c r="T29" s="922"/>
      <c r="U29" s="922"/>
      <c r="V29" s="922" t="str">
        <f t="shared" ref="V29" ca="1" si="3">IF(ISNUMBER(V27+X27), (V27+X27), IF(ISNUMBER(V27), V27, IF(ISNUMBER(X27), X27,"")))</f>
        <v/>
      </c>
      <c r="W29" s="922"/>
      <c r="X29" s="922"/>
      <c r="Y29" s="922"/>
      <c r="AA29" s="923" t="s">
        <v>85</v>
      </c>
      <c r="AB29" s="923"/>
      <c r="AC29" s="410"/>
      <c r="AD29" s="410"/>
      <c r="AE29" s="917" t="str">
        <f ca="1">IF(ISNUMBER(AE27+AG27), (AE27+AG27), IF(ISNUMBER(AE27), AE27, IF(ISNUMBER(AG27), AG27,"")))</f>
        <v/>
      </c>
      <c r="AF29" s="917"/>
      <c r="AG29" s="917"/>
      <c r="AH29" s="917"/>
      <c r="AI29" s="917" t="str">
        <f t="shared" ref="AI29" ca="1" si="4">IF(ISNUMBER(AI27+AK27), (AI27+AK27), IF(ISNUMBER(AI27), AI27, IF(ISNUMBER(AK27), AK27,"")))</f>
        <v/>
      </c>
      <c r="AJ29" s="917"/>
      <c r="AK29" s="917"/>
      <c r="AL29" s="917"/>
      <c r="AM29" s="917" t="str">
        <f t="shared" ref="AM29" ca="1" si="5">IF(ISNUMBER(AM27+AO27), (AM27+AO27), IF(ISNUMBER(AM27), AM27, IF(ISNUMBER(AO27), AO27,"")))</f>
        <v/>
      </c>
      <c r="AN29" s="917"/>
      <c r="AO29" s="917"/>
      <c r="AP29" s="917"/>
      <c r="AQ29" s="917" t="str">
        <f t="shared" ref="AQ29" ca="1" si="6">IF(ISNUMBER(AQ27+AS27), (AQ27+AS27), IF(ISNUMBER(AQ27), AQ27, IF(ISNUMBER(AS27), AS27,"")))</f>
        <v/>
      </c>
      <c r="AR29" s="917"/>
      <c r="AS29" s="917"/>
      <c r="AT29" s="917"/>
      <c r="AU29" s="917" t="str">
        <f t="shared" ref="AU29" ca="1" si="7">IF(ISNUMBER(AU27+AW27), (AU27+AW27), IF(ISNUMBER(AU27), AU27, IF(ISNUMBER(AW27), AW27,"")))</f>
        <v/>
      </c>
      <c r="AV29" s="917"/>
      <c r="AW29" s="917"/>
      <c r="AX29" s="917"/>
    </row>
    <row r="30" spans="2:50">
      <c r="B30" s="782" t="s">
        <v>597</v>
      </c>
      <c r="C30" s="782"/>
      <c r="D30" s="782"/>
      <c r="E30" s="782"/>
      <c r="F30" s="930">
        <f ca="1">(((F21+F23+H21+H23)*5)+(F25+H25))</f>
        <v>0</v>
      </c>
      <c r="G30" s="930"/>
      <c r="H30" s="930"/>
      <c r="I30" s="930"/>
      <c r="J30" s="930">
        <f ca="1">(((J21+J23+L21+L23)*5)+(J25+L25))</f>
        <v>0</v>
      </c>
      <c r="K30" s="930"/>
      <c r="L30" s="930"/>
      <c r="M30" s="930"/>
      <c r="N30" s="930">
        <f ca="1">(((N21+N23+P21+P23)*5)+(N25+P25))</f>
        <v>0</v>
      </c>
      <c r="O30" s="930"/>
      <c r="P30" s="930"/>
      <c r="Q30" s="930"/>
      <c r="R30" s="930">
        <f ca="1">(((R21+R23+T21+T23)*5)+(R25+T25))</f>
        <v>0</v>
      </c>
      <c r="S30" s="930"/>
      <c r="T30" s="930"/>
      <c r="U30" s="930"/>
      <c r="V30" s="930">
        <f ca="1">(((V21+V23+X21+X23)*5)+(V25+X25))</f>
        <v>0</v>
      </c>
      <c r="W30" s="930"/>
      <c r="X30" s="930"/>
      <c r="Y30" s="930"/>
    </row>
    <row r="31" spans="2:50" ht="4.5" customHeight="1">
      <c r="B31" s="783"/>
      <c r="C31" s="564"/>
      <c r="D31" s="564"/>
      <c r="E31" s="564"/>
      <c r="F31" s="564"/>
      <c r="G31" s="564"/>
      <c r="H31" s="784"/>
      <c r="I31" s="564"/>
      <c r="J31" s="564"/>
      <c r="K31" s="564"/>
      <c r="L31" s="564"/>
      <c r="M31" s="564"/>
      <c r="N31" s="564"/>
      <c r="O31" s="564"/>
      <c r="P31" s="564"/>
      <c r="Q31" s="564"/>
      <c r="R31" s="564"/>
      <c r="S31" s="564"/>
      <c r="T31" s="564"/>
      <c r="U31" s="564"/>
      <c r="V31" s="564"/>
      <c r="W31" s="564"/>
      <c r="X31" s="564"/>
      <c r="Y31" s="564"/>
      <c r="Z31" s="396"/>
      <c r="AA31" s="420" t="s">
        <v>86</v>
      </c>
      <c r="AB31" s="421"/>
      <c r="AC31" s="421"/>
      <c r="AD31" s="421"/>
      <c r="AE31" s="421"/>
      <c r="AF31" s="421"/>
      <c r="AG31" s="421"/>
      <c r="AH31" s="421"/>
      <c r="AI31" s="421"/>
      <c r="AJ31" s="421"/>
      <c r="AK31" s="421"/>
      <c r="AL31" s="421"/>
      <c r="AM31" s="421"/>
      <c r="AN31" s="421"/>
      <c r="AO31" s="421"/>
      <c r="AP31" s="421"/>
      <c r="AQ31" s="421"/>
      <c r="AR31" s="421"/>
      <c r="AS31" s="421"/>
      <c r="AT31" s="421"/>
      <c r="AU31" s="421"/>
      <c r="AV31" s="421"/>
      <c r="AW31" s="421"/>
      <c r="AX31" s="422"/>
    </row>
    <row r="32" spans="2:50">
      <c r="B32" s="785" t="s">
        <v>596</v>
      </c>
      <c r="C32" s="785"/>
      <c r="D32" s="785"/>
      <c r="E32" s="785"/>
      <c r="F32" s="785"/>
      <c r="G32" s="785"/>
      <c r="H32" s="785"/>
      <c r="I32" s="785"/>
      <c r="J32" s="785"/>
      <c r="K32" s="919" t="e">
        <f ca="1">IF(((J30-$F30)/J30)&lt;0,"N/A",((J30-$F30)/J30))</f>
        <v>#DIV/0!</v>
      </c>
      <c r="L32" s="919"/>
      <c r="M32" s="785"/>
      <c r="N32" s="785"/>
      <c r="O32" s="919" t="e">
        <f ca="1">IF(((N30-$F30)/N30)&lt;0,"N/A",((N30-$F30)/N30))</f>
        <v>#DIV/0!</v>
      </c>
      <c r="P32" s="919"/>
      <c r="Q32" s="785"/>
      <c r="R32" s="785"/>
      <c r="S32" s="919" t="e">
        <f ca="1">IF(((R30-$F30)/R30)&lt;0,"N/A",((R30-$F30)/R30))</f>
        <v>#DIV/0!</v>
      </c>
      <c r="T32" s="919"/>
      <c r="U32" s="785"/>
      <c r="V32" s="785"/>
      <c r="W32" s="919" t="e">
        <f ca="1">IF(((V30-$F30)/V30)&lt;0,"N/A",((V30-$F30)/V30))</f>
        <v>#DIV/0!</v>
      </c>
      <c r="X32" s="919"/>
      <c r="Y32" s="785"/>
      <c r="Z32" s="396"/>
      <c r="AA32" s="423"/>
      <c r="AB32" s="396"/>
      <c r="AC32" s="396"/>
      <c r="AD32" s="396"/>
      <c r="AE32" s="396"/>
      <c r="AF32" s="396"/>
      <c r="AG32" s="396"/>
      <c r="AH32" s="396"/>
      <c r="AI32" s="396"/>
      <c r="AJ32" s="396"/>
      <c r="AK32" s="396"/>
      <c r="AL32" s="396"/>
      <c r="AM32" s="396"/>
      <c r="AN32" s="396"/>
      <c r="AO32" s="396"/>
      <c r="AP32" s="396"/>
      <c r="AQ32" s="396"/>
      <c r="AR32" s="396"/>
      <c r="AS32" s="396"/>
      <c r="AT32" s="396"/>
      <c r="AU32" s="396"/>
      <c r="AV32" s="396"/>
      <c r="AW32" s="396"/>
      <c r="AX32" s="424"/>
    </row>
    <row r="33" spans="2:50">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396"/>
      <c r="AA33" s="423"/>
      <c r="AB33" s="396"/>
      <c r="AC33" s="396"/>
      <c r="AD33" s="396"/>
      <c r="AE33" s="396"/>
      <c r="AF33" s="396"/>
      <c r="AG33" s="396"/>
      <c r="AH33" s="396"/>
      <c r="AI33" s="396"/>
      <c r="AJ33" s="396"/>
      <c r="AK33" s="396"/>
      <c r="AL33" s="396"/>
      <c r="AM33" s="396"/>
      <c r="AN33" s="396"/>
      <c r="AO33" s="396"/>
      <c r="AP33" s="396"/>
      <c r="AQ33" s="396"/>
      <c r="AR33" s="396"/>
      <c r="AS33" s="396"/>
      <c r="AT33" s="396"/>
      <c r="AU33" s="396"/>
      <c r="AV33" s="396"/>
      <c r="AW33" s="396"/>
      <c r="AX33" s="424"/>
    </row>
    <row r="34" spans="2:50" ht="15.75" thickBot="1">
      <c r="B34" s="564"/>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396"/>
      <c r="AA34" s="423"/>
      <c r="AB34" s="396"/>
      <c r="AC34" s="396"/>
      <c r="AD34" s="396"/>
      <c r="AE34" s="396"/>
      <c r="AG34" s="396"/>
      <c r="AH34" s="396"/>
      <c r="AI34" s="396"/>
      <c r="AJ34" s="396"/>
      <c r="AK34" s="396"/>
      <c r="AL34" s="396"/>
      <c r="AM34" s="396"/>
      <c r="AN34" s="396"/>
      <c r="AO34" s="396"/>
      <c r="AP34" s="396"/>
      <c r="AQ34" s="396"/>
      <c r="AR34" s="396"/>
      <c r="AS34" s="396"/>
      <c r="AT34" s="396"/>
      <c r="AU34" s="396"/>
      <c r="AV34" s="396"/>
      <c r="AW34" s="396"/>
      <c r="AX34" s="424"/>
    </row>
    <row r="35" spans="2:50">
      <c r="B35" s="774" t="s">
        <v>86</v>
      </c>
      <c r="C35" s="775"/>
      <c r="D35" s="775"/>
      <c r="E35" s="775"/>
      <c r="F35" s="775"/>
      <c r="G35" s="775"/>
      <c r="H35" s="775"/>
      <c r="I35" s="775"/>
      <c r="J35" s="775"/>
      <c r="K35" s="775"/>
      <c r="L35" s="775"/>
      <c r="M35" s="775"/>
      <c r="N35" s="775"/>
      <c r="O35" s="775"/>
      <c r="P35" s="775"/>
      <c r="Q35" s="775"/>
      <c r="R35" s="775"/>
      <c r="S35" s="775"/>
      <c r="T35" s="775"/>
      <c r="U35" s="775"/>
      <c r="V35" s="775"/>
      <c r="W35" s="775"/>
      <c r="X35" s="775"/>
      <c r="Y35" s="776"/>
      <c r="Z35" s="396"/>
      <c r="AA35" s="423"/>
      <c r="AB35" s="396"/>
      <c r="AC35" s="396"/>
      <c r="AD35" s="396"/>
      <c r="AE35" s="396"/>
      <c r="AF35" s="396"/>
      <c r="AG35" s="396"/>
      <c r="AH35" s="396"/>
      <c r="AI35" s="396"/>
      <c r="AJ35" s="396"/>
      <c r="AK35" s="396"/>
      <c r="AL35" s="396"/>
      <c r="AM35" s="396"/>
      <c r="AN35" s="396"/>
      <c r="AO35" s="396"/>
      <c r="AP35" s="396"/>
      <c r="AQ35" s="396"/>
      <c r="AR35" s="396"/>
      <c r="AS35" s="396"/>
      <c r="AT35" s="396"/>
      <c r="AU35" s="396"/>
      <c r="AV35" s="396"/>
      <c r="AW35" s="396"/>
      <c r="AX35" s="424"/>
    </row>
    <row r="36" spans="2:50">
      <c r="B36" s="777"/>
      <c r="C36" s="396"/>
      <c r="D36" s="396"/>
      <c r="E36" s="396"/>
      <c r="F36" s="396"/>
      <c r="G36" s="396"/>
      <c r="H36" s="396"/>
      <c r="I36" s="396"/>
      <c r="J36" s="396"/>
      <c r="K36" s="396"/>
      <c r="L36" s="396"/>
      <c r="M36" s="396"/>
      <c r="N36" s="396"/>
      <c r="O36" s="396"/>
      <c r="P36" s="396"/>
      <c r="Q36" s="396"/>
      <c r="R36" s="396"/>
      <c r="S36" s="396"/>
      <c r="T36" s="396"/>
      <c r="U36" s="396"/>
      <c r="V36" s="396"/>
      <c r="W36" s="396"/>
      <c r="X36" s="396"/>
      <c r="Y36" s="778"/>
      <c r="Z36" s="396"/>
      <c r="AA36" s="423"/>
      <c r="AB36" s="396"/>
      <c r="AC36" s="396"/>
      <c r="AD36" s="396"/>
      <c r="AE36" s="396"/>
      <c r="AF36" s="396"/>
      <c r="AG36" s="396"/>
      <c r="AH36" s="396"/>
      <c r="AI36" s="396"/>
      <c r="AJ36" s="396"/>
      <c r="AK36" s="396"/>
      <c r="AL36" s="396"/>
      <c r="AM36" s="396"/>
      <c r="AN36" s="396"/>
      <c r="AO36" s="396"/>
      <c r="AP36" s="396"/>
      <c r="AQ36" s="396"/>
      <c r="AR36" s="396"/>
      <c r="AS36" s="396"/>
      <c r="AT36" s="396"/>
      <c r="AU36" s="396"/>
      <c r="AV36" s="396"/>
      <c r="AW36" s="396"/>
      <c r="AX36" s="424"/>
    </row>
    <row r="37" spans="2:50">
      <c r="B37" s="4"/>
      <c r="C37" s="396"/>
      <c r="D37" s="396"/>
      <c r="E37" s="396"/>
      <c r="F37" s="396"/>
      <c r="G37" s="396"/>
      <c r="H37" s="396"/>
      <c r="I37" s="396"/>
      <c r="J37" s="396"/>
      <c r="K37" s="396"/>
      <c r="L37" s="396"/>
      <c r="M37" s="396"/>
      <c r="N37" s="396"/>
      <c r="O37" s="396"/>
      <c r="P37" s="396"/>
      <c r="Q37" s="396"/>
      <c r="R37" s="396"/>
      <c r="S37" s="396"/>
      <c r="T37" s="396"/>
      <c r="U37" s="396"/>
      <c r="V37" s="396"/>
      <c r="W37" s="396"/>
      <c r="X37" s="396"/>
      <c r="Y37" s="778"/>
      <c r="Z37" s="396"/>
      <c r="AA37" s="423"/>
      <c r="AB37" s="396"/>
      <c r="AC37" s="396"/>
      <c r="AD37" s="396"/>
      <c r="AE37" s="396"/>
      <c r="AF37" s="396"/>
      <c r="AG37" s="396"/>
      <c r="AH37" s="396"/>
      <c r="AI37" s="396"/>
      <c r="AJ37" s="396"/>
      <c r="AK37" s="396"/>
      <c r="AL37" s="396"/>
      <c r="AM37" s="396"/>
      <c r="AN37" s="396"/>
      <c r="AO37" s="396"/>
      <c r="AP37" s="396"/>
      <c r="AQ37" s="396"/>
      <c r="AR37" s="396"/>
      <c r="AS37" s="396"/>
      <c r="AT37" s="396"/>
      <c r="AU37" s="396"/>
      <c r="AV37" s="396"/>
      <c r="AW37" s="396"/>
      <c r="AX37" s="424"/>
    </row>
    <row r="38" spans="2:50">
      <c r="B38" s="777"/>
      <c r="C38" s="396"/>
      <c r="D38" s="396"/>
      <c r="E38" s="396"/>
      <c r="F38" s="396"/>
      <c r="G38" s="396"/>
      <c r="H38" s="396"/>
      <c r="I38" s="396"/>
      <c r="J38" s="396"/>
      <c r="K38" s="396"/>
      <c r="L38" s="396"/>
      <c r="M38" s="396"/>
      <c r="N38" s="396"/>
      <c r="O38" s="396"/>
      <c r="P38" s="396"/>
      <c r="Q38" s="396"/>
      <c r="R38" s="396"/>
      <c r="S38" s="396"/>
      <c r="T38" s="396"/>
      <c r="U38" s="396"/>
      <c r="V38" s="396"/>
      <c r="W38" s="396"/>
      <c r="X38" s="396"/>
      <c r="Y38" s="778"/>
      <c r="Z38" s="396"/>
      <c r="AA38" s="423"/>
      <c r="AB38" s="396"/>
      <c r="AC38" s="396"/>
      <c r="AD38" s="396"/>
      <c r="AE38" s="396"/>
      <c r="AF38" s="396"/>
      <c r="AG38" s="396"/>
      <c r="AH38" s="396"/>
      <c r="AI38" s="396"/>
      <c r="AJ38" s="396"/>
      <c r="AK38" s="396"/>
      <c r="AL38" s="396"/>
      <c r="AM38" s="396"/>
      <c r="AN38" s="396"/>
      <c r="AO38" s="396"/>
      <c r="AP38" s="396"/>
      <c r="AQ38" s="396"/>
      <c r="AR38" s="396"/>
      <c r="AS38" s="396"/>
      <c r="AT38" s="396"/>
      <c r="AU38" s="396"/>
      <c r="AV38" s="396"/>
      <c r="AW38" s="396"/>
      <c r="AX38" s="424"/>
    </row>
    <row r="39" spans="2:50">
      <c r="B39" s="777"/>
      <c r="C39" s="396"/>
      <c r="D39" s="396"/>
      <c r="E39" s="396"/>
      <c r="F39" s="396"/>
      <c r="G39" s="396"/>
      <c r="H39" s="396"/>
      <c r="I39" s="396"/>
      <c r="J39" s="396"/>
      <c r="K39" s="396"/>
      <c r="L39" s="396"/>
      <c r="M39" s="396"/>
      <c r="N39" s="396"/>
      <c r="O39" s="396"/>
      <c r="P39" s="396"/>
      <c r="Q39" s="396"/>
      <c r="R39" s="396"/>
      <c r="S39" s="396"/>
      <c r="T39" s="396"/>
      <c r="U39" s="396"/>
      <c r="V39" s="396"/>
      <c r="W39" s="396"/>
      <c r="X39" s="396"/>
      <c r="Y39" s="778"/>
      <c r="Z39" s="396"/>
      <c r="AA39" s="423"/>
      <c r="AB39" s="396"/>
      <c r="AC39" s="396"/>
      <c r="AD39" s="396"/>
      <c r="AE39" s="396"/>
      <c r="AF39" s="396"/>
      <c r="AG39" s="396"/>
      <c r="AH39" s="396"/>
      <c r="AI39" s="396"/>
      <c r="AJ39" s="396"/>
      <c r="AK39" s="396"/>
      <c r="AL39" s="396"/>
      <c r="AM39" s="396"/>
      <c r="AN39" s="396"/>
      <c r="AO39" s="396"/>
      <c r="AP39" s="396"/>
      <c r="AQ39" s="396"/>
      <c r="AR39" s="396"/>
      <c r="AS39" s="396"/>
      <c r="AT39" s="396"/>
      <c r="AU39" s="396"/>
      <c r="AV39" s="396"/>
      <c r="AW39" s="396"/>
      <c r="AX39" s="424"/>
    </row>
    <row r="40" spans="2:50">
      <c r="B40" s="777"/>
      <c r="C40" s="396"/>
      <c r="D40" s="396"/>
      <c r="E40" s="396"/>
      <c r="F40" s="396"/>
      <c r="G40" s="396"/>
      <c r="H40" s="396"/>
      <c r="I40" s="396"/>
      <c r="J40" s="396"/>
      <c r="K40" s="396"/>
      <c r="L40" s="396"/>
      <c r="M40" s="396"/>
      <c r="N40" s="396"/>
      <c r="O40" s="396"/>
      <c r="P40" s="396"/>
      <c r="Q40" s="396"/>
      <c r="R40" s="396"/>
      <c r="S40" s="396"/>
      <c r="T40" s="396"/>
      <c r="U40" s="396"/>
      <c r="V40" s="396"/>
      <c r="W40" s="396"/>
      <c r="X40" s="396"/>
      <c r="Y40" s="778"/>
      <c r="Z40" s="396"/>
      <c r="AA40" s="423"/>
      <c r="AB40" s="396"/>
      <c r="AC40" s="396"/>
      <c r="AD40" s="396"/>
      <c r="AE40" s="396"/>
      <c r="AF40" s="396"/>
      <c r="AG40" s="396"/>
      <c r="AH40" s="396"/>
      <c r="AI40" s="396"/>
      <c r="AJ40" s="396"/>
      <c r="AK40" s="396"/>
      <c r="AL40" s="396"/>
      <c r="AM40" s="396"/>
      <c r="AN40" s="396"/>
      <c r="AO40" s="396"/>
      <c r="AP40" s="396"/>
      <c r="AQ40" s="396"/>
      <c r="AR40" s="396"/>
      <c r="AS40" s="396"/>
      <c r="AT40" s="396"/>
      <c r="AU40" s="396"/>
      <c r="AV40" s="396"/>
      <c r="AW40" s="396"/>
      <c r="AX40" s="424"/>
    </row>
    <row r="41" spans="2:50">
      <c r="B41" s="777"/>
      <c r="C41" s="396"/>
      <c r="D41" s="396"/>
      <c r="E41" s="396"/>
      <c r="F41" s="396"/>
      <c r="G41" s="396"/>
      <c r="H41" s="396"/>
      <c r="I41" s="396"/>
      <c r="J41" s="396"/>
      <c r="K41" s="396"/>
      <c r="L41" s="396"/>
      <c r="M41" s="396"/>
      <c r="N41" s="396"/>
      <c r="O41" s="396"/>
      <c r="P41" s="396"/>
      <c r="Q41" s="396"/>
      <c r="R41" s="396"/>
      <c r="S41" s="396"/>
      <c r="T41" s="396"/>
      <c r="U41" s="396"/>
      <c r="V41" s="396"/>
      <c r="W41" s="396"/>
      <c r="X41" s="396"/>
      <c r="Y41" s="778"/>
      <c r="Z41" s="396"/>
      <c r="AA41" s="423"/>
      <c r="AB41" s="396"/>
      <c r="AC41" s="396"/>
      <c r="AD41" s="396"/>
      <c r="AE41" s="396"/>
      <c r="AF41" s="396"/>
      <c r="AG41" s="396"/>
      <c r="AH41" s="396"/>
      <c r="AI41" s="396"/>
      <c r="AJ41" s="396"/>
      <c r="AK41" s="396"/>
      <c r="AL41" s="396"/>
      <c r="AM41" s="396"/>
      <c r="AN41" s="396"/>
      <c r="AO41" s="396"/>
      <c r="AP41" s="396"/>
      <c r="AQ41" s="396"/>
      <c r="AR41" s="396"/>
      <c r="AS41" s="396"/>
      <c r="AT41" s="396"/>
      <c r="AU41" s="396"/>
      <c r="AV41" s="396"/>
      <c r="AW41" s="396"/>
      <c r="AX41" s="424"/>
    </row>
    <row r="42" spans="2:50">
      <c r="B42" s="777"/>
      <c r="C42" s="396"/>
      <c r="D42" s="396"/>
      <c r="E42" s="396"/>
      <c r="F42" s="396"/>
      <c r="G42" s="396"/>
      <c r="H42" s="396"/>
      <c r="I42" s="396"/>
      <c r="J42" s="396"/>
      <c r="K42" s="396"/>
      <c r="L42" s="396"/>
      <c r="M42" s="396"/>
      <c r="N42" s="396"/>
      <c r="O42" s="396"/>
      <c r="P42" s="396"/>
      <c r="Q42" s="396"/>
      <c r="R42" s="396"/>
      <c r="S42" s="396"/>
      <c r="T42" s="396"/>
      <c r="U42" s="396"/>
      <c r="V42" s="396"/>
      <c r="W42" s="396"/>
      <c r="X42" s="396"/>
      <c r="Y42" s="778"/>
      <c r="Z42" s="396"/>
      <c r="AA42" s="423"/>
      <c r="AB42" s="396"/>
      <c r="AC42" s="396"/>
      <c r="AD42" s="396"/>
      <c r="AE42" s="396"/>
      <c r="AF42" s="396"/>
      <c r="AG42" s="396"/>
      <c r="AH42" s="396"/>
      <c r="AI42" s="396"/>
      <c r="AJ42" s="396"/>
      <c r="AK42" s="396"/>
      <c r="AL42" s="396"/>
      <c r="AM42" s="396"/>
      <c r="AN42" s="396"/>
      <c r="AO42" s="396"/>
      <c r="AP42" s="396"/>
      <c r="AQ42" s="396"/>
      <c r="AR42" s="396"/>
      <c r="AS42" s="396"/>
      <c r="AT42" s="396"/>
      <c r="AU42" s="396"/>
      <c r="AV42" s="396"/>
      <c r="AW42" s="396"/>
      <c r="AX42" s="424"/>
    </row>
    <row r="43" spans="2:50" ht="15.75" thickBot="1">
      <c r="B43" s="779"/>
      <c r="C43" s="780"/>
      <c r="D43" s="780"/>
      <c r="E43" s="780"/>
      <c r="F43" s="780"/>
      <c r="G43" s="780"/>
      <c r="H43" s="780"/>
      <c r="I43" s="780"/>
      <c r="J43" s="780"/>
      <c r="K43" s="780"/>
      <c r="L43" s="780"/>
      <c r="M43" s="780"/>
      <c r="N43" s="780"/>
      <c r="O43" s="780"/>
      <c r="P43" s="780"/>
      <c r="Q43" s="780"/>
      <c r="R43" s="780"/>
      <c r="S43" s="780"/>
      <c r="T43" s="780"/>
      <c r="U43" s="780"/>
      <c r="V43" s="780"/>
      <c r="W43" s="780"/>
      <c r="X43" s="780"/>
      <c r="Y43" s="781"/>
      <c r="Z43" s="396"/>
      <c r="AA43" s="425"/>
      <c r="AB43" s="426"/>
      <c r="AC43" s="426"/>
      <c r="AD43" s="426"/>
      <c r="AE43" s="426"/>
      <c r="AF43" s="426"/>
      <c r="AG43" s="426"/>
      <c r="AH43" s="426"/>
      <c r="AI43" s="426"/>
      <c r="AJ43" s="426"/>
      <c r="AK43" s="426"/>
      <c r="AL43" s="426"/>
      <c r="AM43" s="426"/>
      <c r="AN43" s="426"/>
      <c r="AO43" s="426"/>
      <c r="AP43" s="426"/>
      <c r="AQ43" s="426"/>
      <c r="AR43" s="426"/>
      <c r="AS43" s="426"/>
      <c r="AT43" s="426"/>
      <c r="AU43" s="426"/>
      <c r="AV43" s="426"/>
      <c r="AW43" s="426"/>
      <c r="AX43" s="427"/>
    </row>
    <row r="44" spans="2:50">
      <c r="B44" s="916" t="s">
        <v>87</v>
      </c>
      <c r="C44" s="916"/>
      <c r="D44" s="916"/>
      <c r="E44" s="916"/>
      <c r="F44" s="916"/>
      <c r="G44" s="916"/>
      <c r="H44" s="916"/>
      <c r="I44" s="916"/>
      <c r="J44" s="916"/>
      <c r="K44" s="916"/>
      <c r="L44" s="916"/>
      <c r="M44" s="916"/>
      <c r="N44" s="916"/>
      <c r="O44" s="916"/>
      <c r="P44" s="916"/>
      <c r="Q44" s="916"/>
      <c r="R44" s="916"/>
      <c r="S44" s="916"/>
      <c r="T44" s="916"/>
      <c r="U44" s="916"/>
      <c r="V44" s="916"/>
      <c r="W44" s="916"/>
      <c r="X44" s="916"/>
      <c r="Y44" s="916"/>
      <c r="Z44" s="916"/>
      <c r="AA44" s="916"/>
      <c r="AB44" s="916"/>
      <c r="AC44" s="916"/>
      <c r="AD44" s="916"/>
      <c r="AE44" s="916"/>
      <c r="AF44" s="916"/>
      <c r="AG44" s="916"/>
      <c r="AH44" s="916"/>
      <c r="AI44" s="916"/>
      <c r="AJ44" s="916"/>
      <c r="AK44" s="916"/>
      <c r="AL44" s="916"/>
      <c r="AM44" s="916"/>
      <c r="AN44" s="916"/>
      <c r="AO44" s="916"/>
      <c r="AP44" s="916"/>
      <c r="AQ44" s="916"/>
      <c r="AR44" s="916"/>
      <c r="AS44" s="916"/>
      <c r="AT44" s="916"/>
      <c r="AU44" s="916"/>
      <c r="AV44" s="916"/>
      <c r="AW44" s="916"/>
      <c r="AX44" s="916"/>
    </row>
    <row r="45" spans="2:50">
      <c r="B45" s="396"/>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c r="AT45" s="396"/>
      <c r="AU45" s="396"/>
      <c r="AV45" s="396"/>
      <c r="AW45" s="396"/>
      <c r="AX45" s="396"/>
    </row>
    <row r="46" spans="2:50">
      <c r="B46" s="396"/>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396"/>
      <c r="AV46" s="396"/>
      <c r="AW46" s="396"/>
      <c r="AX46" s="396"/>
    </row>
    <row r="47" spans="2:50">
      <c r="B47" s="396"/>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row>
    <row r="48" spans="2:50">
      <c r="B48" s="396"/>
      <c r="C48" s="396"/>
      <c r="D48" s="396"/>
      <c r="E48" s="396"/>
      <c r="F48" s="396"/>
      <c r="G48" s="396"/>
      <c r="H48" s="396"/>
      <c r="I48" s="396"/>
      <c r="J48" s="396"/>
      <c r="K48" s="396"/>
      <c r="L48" s="396"/>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396"/>
      <c r="AV48" s="396"/>
      <c r="AW48" s="396"/>
      <c r="AX48" s="396"/>
    </row>
    <row r="49" spans="2:50">
      <c r="B49" s="396"/>
      <c r="C49" s="396"/>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396"/>
      <c r="AE49" s="396"/>
      <c r="AF49" s="396"/>
      <c r="AG49" s="396"/>
      <c r="AH49" s="396"/>
      <c r="AI49" s="396"/>
      <c r="AJ49" s="396"/>
      <c r="AK49" s="396"/>
      <c r="AL49" s="396"/>
      <c r="AM49" s="396"/>
      <c r="AN49" s="396"/>
      <c r="AO49" s="396"/>
      <c r="AP49" s="396"/>
      <c r="AQ49" s="396"/>
      <c r="AR49" s="396"/>
      <c r="AS49" s="396"/>
      <c r="AT49" s="396"/>
      <c r="AU49" s="396"/>
      <c r="AV49" s="396"/>
      <c r="AW49" s="396"/>
      <c r="AX49" s="396"/>
    </row>
    <row r="50" spans="2:50">
      <c r="B50" s="396"/>
      <c r="C50" s="396"/>
      <c r="D50" s="396"/>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396"/>
      <c r="AV50" s="396"/>
      <c r="AW50" s="396"/>
      <c r="AX50" s="396"/>
    </row>
    <row r="51" spans="2:50">
      <c r="B51" s="396"/>
      <c r="C51" s="396"/>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396"/>
      <c r="AE51" s="396"/>
      <c r="AF51" s="396"/>
      <c r="AG51" s="396"/>
      <c r="AH51" s="396"/>
      <c r="AI51" s="396"/>
      <c r="AJ51" s="396"/>
      <c r="AK51" s="396"/>
      <c r="AL51" s="396"/>
      <c r="AM51" s="396"/>
      <c r="AN51" s="396"/>
      <c r="AO51" s="396"/>
      <c r="AP51" s="396"/>
      <c r="AQ51" s="396"/>
      <c r="AR51" s="396"/>
      <c r="AS51" s="396"/>
      <c r="AT51" s="396"/>
      <c r="AU51" s="396"/>
      <c r="AV51" s="396"/>
      <c r="AW51" s="396"/>
      <c r="AX51" s="396"/>
    </row>
    <row r="52" spans="2:50">
      <c r="B52" s="396"/>
      <c r="C52" s="396"/>
      <c r="D52" s="396"/>
      <c r="E52" s="396"/>
      <c r="F52" s="396"/>
      <c r="G52" s="396"/>
      <c r="H52" s="396"/>
      <c r="I52" s="396"/>
      <c r="J52" s="396"/>
      <c r="K52" s="396"/>
      <c r="L52" s="396"/>
      <c r="M52" s="396"/>
      <c r="N52" s="396"/>
      <c r="O52" s="396"/>
      <c r="P52" s="396"/>
      <c r="Q52" s="396"/>
      <c r="R52" s="396"/>
      <c r="S52" s="396"/>
      <c r="T52" s="396"/>
      <c r="U52" s="396"/>
      <c r="V52" s="396"/>
      <c r="W52" s="396"/>
      <c r="X52" s="396"/>
      <c r="Y52" s="396"/>
      <c r="Z52" s="396"/>
      <c r="AA52" s="396"/>
      <c r="AB52" s="396"/>
      <c r="AC52" s="396"/>
      <c r="AD52" s="396"/>
      <c r="AE52" s="396"/>
      <c r="AF52" s="396"/>
      <c r="AG52" s="396"/>
      <c r="AH52" s="396"/>
      <c r="AI52" s="396"/>
      <c r="AJ52" s="396"/>
      <c r="AK52" s="396"/>
      <c r="AL52" s="396"/>
      <c r="AM52" s="396"/>
      <c r="AN52" s="396"/>
      <c r="AO52" s="396"/>
      <c r="AP52" s="396"/>
      <c r="AQ52" s="396"/>
      <c r="AR52" s="396"/>
      <c r="AS52" s="396"/>
      <c r="AT52" s="396"/>
      <c r="AU52" s="396"/>
      <c r="AV52" s="396"/>
      <c r="AW52" s="396"/>
      <c r="AX52" s="396"/>
    </row>
    <row r="53" spans="2:50">
      <c r="B53" s="396"/>
      <c r="C53" s="396"/>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c r="AG53" s="396"/>
      <c r="AH53" s="396"/>
      <c r="AI53" s="396"/>
      <c r="AJ53" s="396"/>
      <c r="AK53" s="396"/>
      <c r="AL53" s="396"/>
      <c r="AM53" s="396"/>
      <c r="AN53" s="396"/>
      <c r="AO53" s="396"/>
      <c r="AP53" s="396"/>
      <c r="AQ53" s="396"/>
      <c r="AR53" s="396"/>
      <c r="AS53" s="396"/>
      <c r="AT53" s="396"/>
      <c r="AU53" s="396"/>
      <c r="AV53" s="396"/>
      <c r="AW53" s="396"/>
      <c r="AX53" s="396"/>
    </row>
    <row r="54" spans="2:50">
      <c r="B54" s="396"/>
      <c r="C54" s="396"/>
      <c r="D54" s="396"/>
      <c r="E54" s="396"/>
      <c r="F54" s="396"/>
      <c r="G54" s="396"/>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c r="AG54" s="396"/>
      <c r="AH54" s="396"/>
      <c r="AI54" s="396"/>
      <c r="AJ54" s="396"/>
      <c r="AK54" s="396"/>
      <c r="AL54" s="396"/>
      <c r="AM54" s="396"/>
      <c r="AN54" s="396"/>
      <c r="AO54" s="396"/>
      <c r="AP54" s="396"/>
      <c r="AQ54" s="396"/>
      <c r="AR54" s="396"/>
      <c r="AS54" s="396"/>
      <c r="AT54" s="396"/>
      <c r="AU54" s="396"/>
      <c r="AV54" s="396"/>
      <c r="AW54" s="396"/>
      <c r="AX54" s="396"/>
    </row>
    <row r="55" spans="2:50">
      <c r="B55" s="396"/>
      <c r="C55" s="396"/>
      <c r="D55" s="396"/>
      <c r="E55" s="396"/>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396"/>
      <c r="AQ55" s="396"/>
      <c r="AR55" s="396"/>
      <c r="AS55" s="396"/>
      <c r="AT55" s="396"/>
      <c r="AU55" s="396"/>
      <c r="AV55" s="396"/>
      <c r="AW55" s="396"/>
      <c r="AX55" s="396"/>
    </row>
    <row r="56" spans="2:50">
      <c r="B56" s="396"/>
      <c r="C56" s="396"/>
      <c r="D56" s="396"/>
      <c r="E56" s="396"/>
      <c r="F56" s="396"/>
      <c r="G56" s="396"/>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c r="AG56" s="396"/>
      <c r="AH56" s="396"/>
      <c r="AI56" s="396"/>
      <c r="AJ56" s="396"/>
      <c r="AK56" s="396"/>
      <c r="AL56" s="396"/>
      <c r="AM56" s="396"/>
      <c r="AN56" s="396"/>
      <c r="AO56" s="396"/>
      <c r="AP56" s="396"/>
      <c r="AQ56" s="396"/>
      <c r="AR56" s="396"/>
      <c r="AS56" s="396"/>
      <c r="AT56" s="396"/>
      <c r="AU56" s="396"/>
      <c r="AV56" s="396"/>
      <c r="AW56" s="396"/>
      <c r="AX56" s="396"/>
    </row>
    <row r="57" spans="2:50">
      <c r="B57" s="396"/>
      <c r="C57" s="396"/>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396"/>
      <c r="AE57" s="396"/>
      <c r="AF57" s="396"/>
      <c r="AG57" s="396"/>
      <c r="AH57" s="396"/>
      <c r="AI57" s="396"/>
      <c r="AJ57" s="396"/>
      <c r="AK57" s="396"/>
      <c r="AL57" s="396"/>
      <c r="AM57" s="396"/>
      <c r="AN57" s="396"/>
      <c r="AO57" s="396"/>
      <c r="AP57" s="396"/>
      <c r="AQ57" s="396"/>
      <c r="AR57" s="396"/>
      <c r="AS57" s="396"/>
      <c r="AT57" s="396"/>
      <c r="AU57" s="396"/>
      <c r="AV57" s="396"/>
      <c r="AW57" s="396"/>
      <c r="AX57" s="396"/>
    </row>
    <row r="58" spans="2:50">
      <c r="B58" s="396"/>
      <c r="C58" s="396"/>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row>
    <row r="59" spans="2:50">
      <c r="B59" s="396"/>
      <c r="C59" s="396"/>
      <c r="D59" s="396"/>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c r="AG59" s="396"/>
      <c r="AH59" s="396"/>
      <c r="AI59" s="396"/>
      <c r="AJ59" s="396"/>
      <c r="AK59" s="396"/>
      <c r="AL59" s="396"/>
      <c r="AM59" s="396"/>
      <c r="AN59" s="396"/>
      <c r="AO59" s="396"/>
      <c r="AP59" s="396"/>
      <c r="AQ59" s="396"/>
      <c r="AR59" s="396"/>
      <c r="AS59" s="396"/>
      <c r="AT59" s="396"/>
      <c r="AU59" s="396"/>
      <c r="AV59" s="396"/>
      <c r="AW59" s="396"/>
      <c r="AX59" s="396"/>
    </row>
    <row r="60" spans="2:50">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396"/>
      <c r="AV60" s="396"/>
      <c r="AW60" s="396"/>
      <c r="AX60" s="396"/>
    </row>
    <row r="61" spans="2:50">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396"/>
      <c r="AQ61" s="396"/>
      <c r="AR61" s="396"/>
      <c r="AS61" s="396"/>
      <c r="AT61" s="396"/>
      <c r="AU61" s="396"/>
      <c r="AV61" s="396"/>
      <c r="AW61" s="396"/>
      <c r="AX61" s="396"/>
    </row>
    <row r="62" spans="2:50">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row>
    <row r="63" spans="2:50">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c r="AN63" s="396"/>
      <c r="AO63" s="396"/>
      <c r="AP63" s="396"/>
      <c r="AQ63" s="396"/>
      <c r="AR63" s="396"/>
      <c r="AS63" s="396"/>
      <c r="AT63" s="396"/>
      <c r="AU63" s="396"/>
      <c r="AV63" s="396"/>
      <c r="AW63" s="396"/>
      <c r="AX63" s="396"/>
    </row>
    <row r="64" spans="2:50">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c r="AN64" s="396"/>
      <c r="AO64" s="396"/>
      <c r="AP64" s="396"/>
      <c r="AQ64" s="396"/>
      <c r="AR64" s="396"/>
      <c r="AS64" s="396"/>
      <c r="AT64" s="396"/>
      <c r="AU64" s="396"/>
      <c r="AV64" s="396"/>
      <c r="AW64" s="396"/>
      <c r="AX64" s="396"/>
    </row>
    <row r="65" spans="2:50">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396"/>
      <c r="AV65" s="396"/>
      <c r="AW65" s="396"/>
      <c r="AX65" s="396"/>
    </row>
    <row r="66" spans="2:50">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c r="AG66" s="396"/>
      <c r="AH66" s="396"/>
      <c r="AI66" s="396"/>
      <c r="AJ66" s="396"/>
      <c r="AK66" s="396"/>
      <c r="AL66" s="396"/>
      <c r="AM66" s="396"/>
      <c r="AN66" s="396"/>
      <c r="AO66" s="396"/>
      <c r="AP66" s="396"/>
      <c r="AQ66" s="396"/>
      <c r="AR66" s="396"/>
      <c r="AS66" s="396"/>
      <c r="AT66" s="396"/>
      <c r="AU66" s="396"/>
      <c r="AV66" s="396"/>
      <c r="AW66" s="396"/>
      <c r="AX66" s="396"/>
    </row>
    <row r="67" spans="2:50">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row>
  </sheetData>
  <sheetProtection algorithmName="SHA-512" hashValue="Iesz+0e4NxVt8QzASLPXye7OsQ5FktvmkPmWW3tBjP1G5bE9bNoC1ZrCGz1ZkvGVHICoXPJHcfXSfvpLgxHSWw==" saltValue="k30J0Evit9Lr+rxS/Xl6jg==" spinCount="100000" sheet="1" objects="1" scenarios="1" selectLockedCells="1"/>
  <mergeCells count="46">
    <mergeCell ref="J5:L5"/>
    <mergeCell ref="N5:P5"/>
    <mergeCell ref="R5:T5"/>
    <mergeCell ref="V5:X5"/>
    <mergeCell ref="N6:P6"/>
    <mergeCell ref="B23:C23"/>
    <mergeCell ref="J29:M29"/>
    <mergeCell ref="B25:C25"/>
    <mergeCell ref="N29:Q29"/>
    <mergeCell ref="F6:H6"/>
    <mergeCell ref="F29:I29"/>
    <mergeCell ref="J6:L6"/>
    <mergeCell ref="B9:C9"/>
    <mergeCell ref="B10:C10"/>
    <mergeCell ref="B14:C14"/>
    <mergeCell ref="B13:C13"/>
    <mergeCell ref="B12:C12"/>
    <mergeCell ref="B21:C21"/>
    <mergeCell ref="B27:C27"/>
    <mergeCell ref="AU6:AW6"/>
    <mergeCell ref="R6:T6"/>
    <mergeCell ref="R29:U29"/>
    <mergeCell ref="AU29:AX29"/>
    <mergeCell ref="AQ6:AS6"/>
    <mergeCell ref="AM6:AO6"/>
    <mergeCell ref="AA29:AB29"/>
    <mergeCell ref="AA27:AB27"/>
    <mergeCell ref="V6:X6"/>
    <mergeCell ref="AE6:AG6"/>
    <mergeCell ref="AI6:AK6"/>
    <mergeCell ref="V29:Y29"/>
    <mergeCell ref="B44:AX44"/>
    <mergeCell ref="AE29:AH29"/>
    <mergeCell ref="AI29:AL29"/>
    <mergeCell ref="AM29:AP29"/>
    <mergeCell ref="AQ29:AT29"/>
    <mergeCell ref="B29:C29"/>
    <mergeCell ref="K32:L32"/>
    <mergeCell ref="O32:P32"/>
    <mergeCell ref="S32:T32"/>
    <mergeCell ref="W32:X32"/>
    <mergeCell ref="F30:I30"/>
    <mergeCell ref="J30:M30"/>
    <mergeCell ref="N30:Q30"/>
    <mergeCell ref="R30:U30"/>
    <mergeCell ref="V30:Y30"/>
  </mergeCells>
  <phoneticPr fontId="41" type="noConversion"/>
  <conditionalFormatting sqref="H23">
    <cfRule type="expression" dxfId="1" priority="1">
      <formula>"0"</formula>
    </cfRule>
  </conditionalFormatting>
  <conditionalFormatting sqref="H27">
    <cfRule type="cellIs" dxfId="0" priority="3" stopIfTrue="1" operator="equal">
      <formula>0</formula>
    </cfRule>
  </conditionalFormatting>
  <pageMargins left="0.39370078740157483" right="0.39370078740157483" top="0.82677165354330717" bottom="0.39370078740157483" header="0.31496062992125984" footer="0.19685039370078741"/>
  <pageSetup paperSize="9" scale="60" orientation="landscape" r:id="rId1"/>
  <headerFooter>
    <oddHeader>&amp;L&amp;"Gill Sans,Grassetto"&amp;16&amp;K04+000Project costs
&amp;"Gill Sans,Normale"Comparison&amp;R&amp;"Gill Sans,Normale"&amp;10&amp;K03+000Powersoft S.p.A
via Enrico Conti, 5
50018 Scandicci (FI) Italy</oddHeader>
    <oddFooter>&amp;L&amp;"Gill Sans,Normale"&amp;10&amp;K03+000Generated on: &amp;D&amp;R&amp;"Gill Sans,Normale"&amp;10&amp;K03+000&amp;P / &amp;N</oddFooter>
  </headerFooter>
  <colBreaks count="1" manualBreakCount="1">
    <brk id="26" min="4" max="42" man="1"/>
  </colBreaks>
  <ignoredErrors>
    <ignoredError sqref="F30" evalError="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A7CDA60-C107-42D5-AD3E-18C3114A8084}">
          <x14:formula1>
            <xm:f>CALC!$Q$39:$Q$51</xm:f>
          </x14:formula1>
          <xm:sqref>J5 N5 R5 V5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GT95"/>
  <sheetViews>
    <sheetView zoomScale="92" zoomScaleNormal="85" workbookViewId="0">
      <pane xSplit="5" ySplit="6" topLeftCell="FZ7" activePane="bottomRight" state="frozen"/>
      <selection pane="topRight" activeCell="F1" sqref="F1"/>
      <selection pane="bottomLeft" activeCell="A5" sqref="A5"/>
      <selection pane="bottomRight" activeCell="GN5" sqref="GN5"/>
    </sheetView>
  </sheetViews>
  <sheetFormatPr defaultColWidth="8.7109375" defaultRowHeight="15"/>
  <cols>
    <col min="1" max="1" width="13.42578125" style="564" customWidth="1"/>
    <col min="2" max="2" width="35.28515625" style="564" customWidth="1"/>
    <col min="3" max="3" width="15.28515625" style="565" customWidth="1"/>
    <col min="4" max="4" width="8.28515625" style="565" hidden="1" customWidth="1"/>
    <col min="5" max="5" width="8.85546875" style="565" customWidth="1"/>
    <col min="6" max="162" width="13.7109375" style="566" customWidth="1"/>
    <col min="163" max="195" width="13.7109375" style="564" customWidth="1"/>
    <col min="196" max="202" width="13.7109375" customWidth="1"/>
  </cols>
  <sheetData>
    <row r="1" spans="1:202">
      <c r="FF1" s="564"/>
    </row>
    <row r="2" spans="1:202" ht="28.5">
      <c r="A2" s="931" t="s">
        <v>88</v>
      </c>
      <c r="B2" s="931"/>
      <c r="FF2" s="564"/>
    </row>
    <row r="3" spans="1:202">
      <c r="FF3" s="564"/>
    </row>
    <row r="4" spans="1:202" s="122" customFormat="1">
      <c r="A4" s="567">
        <v>1</v>
      </c>
      <c r="B4" s="567">
        <v>2</v>
      </c>
      <c r="C4" s="567">
        <v>3</v>
      </c>
      <c r="D4" s="567">
        <v>4</v>
      </c>
      <c r="E4" s="567">
        <v>5</v>
      </c>
      <c r="F4" s="567">
        <f>E4+1-5</f>
        <v>1</v>
      </c>
      <c r="G4" s="567">
        <f>F4+1</f>
        <v>2</v>
      </c>
      <c r="H4" s="567">
        <f t="shared" ref="H4:BN4" si="0">G4+1</f>
        <v>3</v>
      </c>
      <c r="I4" s="567">
        <f t="shared" si="0"/>
        <v>4</v>
      </c>
      <c r="J4" s="567">
        <f t="shared" si="0"/>
        <v>5</v>
      </c>
      <c r="K4" s="567">
        <f t="shared" si="0"/>
        <v>6</v>
      </c>
      <c r="L4" s="567">
        <f t="shared" si="0"/>
        <v>7</v>
      </c>
      <c r="M4" s="567">
        <f t="shared" si="0"/>
        <v>8</v>
      </c>
      <c r="N4" s="567">
        <f t="shared" si="0"/>
        <v>9</v>
      </c>
      <c r="O4" s="567">
        <f t="shared" si="0"/>
        <v>10</v>
      </c>
      <c r="P4" s="568">
        <f t="shared" si="0"/>
        <v>11</v>
      </c>
      <c r="Q4" s="569">
        <f t="shared" si="0"/>
        <v>12</v>
      </c>
      <c r="R4" s="568">
        <f t="shared" si="0"/>
        <v>13</v>
      </c>
      <c r="S4" s="567">
        <f t="shared" si="0"/>
        <v>14</v>
      </c>
      <c r="T4" s="567">
        <f t="shared" si="0"/>
        <v>15</v>
      </c>
      <c r="U4" s="567">
        <f t="shared" si="0"/>
        <v>16</v>
      </c>
      <c r="V4" s="567">
        <f t="shared" si="0"/>
        <v>17</v>
      </c>
      <c r="W4" s="567">
        <f t="shared" si="0"/>
        <v>18</v>
      </c>
      <c r="X4" s="567">
        <f t="shared" si="0"/>
        <v>19</v>
      </c>
      <c r="Y4" s="567">
        <f t="shared" si="0"/>
        <v>20</v>
      </c>
      <c r="Z4" s="567">
        <f t="shared" si="0"/>
        <v>21</v>
      </c>
      <c r="AA4" s="567">
        <f t="shared" si="0"/>
        <v>22</v>
      </c>
      <c r="AB4" s="567">
        <f t="shared" si="0"/>
        <v>23</v>
      </c>
      <c r="AC4" s="567">
        <f t="shared" si="0"/>
        <v>24</v>
      </c>
      <c r="AD4" s="567">
        <f t="shared" si="0"/>
        <v>25</v>
      </c>
      <c r="AE4" s="567">
        <f t="shared" si="0"/>
        <v>26</v>
      </c>
      <c r="AF4" s="567">
        <f t="shared" si="0"/>
        <v>27</v>
      </c>
      <c r="AG4" s="567">
        <f t="shared" si="0"/>
        <v>28</v>
      </c>
      <c r="AH4" s="567">
        <f t="shared" si="0"/>
        <v>29</v>
      </c>
      <c r="AI4" s="567">
        <f>AH4+1</f>
        <v>30</v>
      </c>
      <c r="AJ4" s="567">
        <f t="shared" si="0"/>
        <v>31</v>
      </c>
      <c r="AK4" s="567">
        <f t="shared" si="0"/>
        <v>32</v>
      </c>
      <c r="AL4" s="567">
        <f t="shared" si="0"/>
        <v>33</v>
      </c>
      <c r="AM4" s="567">
        <f t="shared" si="0"/>
        <v>34</v>
      </c>
      <c r="AN4" s="567">
        <f t="shared" si="0"/>
        <v>35</v>
      </c>
      <c r="AO4" s="567">
        <f t="shared" si="0"/>
        <v>36</v>
      </c>
      <c r="AP4" s="567">
        <f t="shared" si="0"/>
        <v>37</v>
      </c>
      <c r="AQ4" s="567">
        <f t="shared" si="0"/>
        <v>38</v>
      </c>
      <c r="AR4" s="567">
        <f t="shared" si="0"/>
        <v>39</v>
      </c>
      <c r="AS4" s="567">
        <f t="shared" si="0"/>
        <v>40</v>
      </c>
      <c r="AT4" s="567">
        <f t="shared" si="0"/>
        <v>41</v>
      </c>
      <c r="AU4" s="567">
        <f t="shared" si="0"/>
        <v>42</v>
      </c>
      <c r="AV4" s="567">
        <f t="shared" si="0"/>
        <v>43</v>
      </c>
      <c r="AW4" s="567">
        <f t="shared" si="0"/>
        <v>44</v>
      </c>
      <c r="AX4" s="567">
        <f t="shared" si="0"/>
        <v>45</v>
      </c>
      <c r="AY4" s="567">
        <f t="shared" si="0"/>
        <v>46</v>
      </c>
      <c r="AZ4" s="567">
        <f t="shared" si="0"/>
        <v>47</v>
      </c>
      <c r="BA4" s="567">
        <f t="shared" si="0"/>
        <v>48</v>
      </c>
      <c r="BB4" s="567">
        <f t="shared" si="0"/>
        <v>49</v>
      </c>
      <c r="BC4" s="567">
        <f t="shared" si="0"/>
        <v>50</v>
      </c>
      <c r="BD4" s="567">
        <f t="shared" si="0"/>
        <v>51</v>
      </c>
      <c r="BE4" s="567">
        <f t="shared" si="0"/>
        <v>52</v>
      </c>
      <c r="BF4" s="567">
        <f t="shared" si="0"/>
        <v>53</v>
      </c>
      <c r="BG4" s="567">
        <f t="shared" si="0"/>
        <v>54</v>
      </c>
      <c r="BH4" s="567">
        <f t="shared" si="0"/>
        <v>55</v>
      </c>
      <c r="BI4" s="567">
        <f t="shared" si="0"/>
        <v>56</v>
      </c>
      <c r="BJ4" s="567">
        <f t="shared" si="0"/>
        <v>57</v>
      </c>
      <c r="BK4" s="567">
        <f t="shared" si="0"/>
        <v>58</v>
      </c>
      <c r="BL4" s="567">
        <f t="shared" si="0"/>
        <v>59</v>
      </c>
      <c r="BM4" s="567">
        <f t="shared" si="0"/>
        <v>60</v>
      </c>
      <c r="BN4" s="567">
        <f t="shared" si="0"/>
        <v>61</v>
      </c>
      <c r="BO4" s="567">
        <f t="shared" ref="BO4:DC4" si="1">BN4+1</f>
        <v>62</v>
      </c>
      <c r="BP4" s="567">
        <f t="shared" si="1"/>
        <v>63</v>
      </c>
      <c r="BQ4" s="567">
        <f t="shared" si="1"/>
        <v>64</v>
      </c>
      <c r="BR4" s="567">
        <f t="shared" si="1"/>
        <v>65</v>
      </c>
      <c r="BS4" s="567">
        <f t="shared" si="1"/>
        <v>66</v>
      </c>
      <c r="BT4" s="567">
        <f t="shared" si="1"/>
        <v>67</v>
      </c>
      <c r="BU4" s="567">
        <f t="shared" si="1"/>
        <v>68</v>
      </c>
      <c r="BV4" s="567">
        <f t="shared" si="1"/>
        <v>69</v>
      </c>
      <c r="BW4" s="567">
        <f t="shared" si="1"/>
        <v>70</v>
      </c>
      <c r="BX4" s="567">
        <f t="shared" si="1"/>
        <v>71</v>
      </c>
      <c r="BY4" s="567">
        <f t="shared" si="1"/>
        <v>72</v>
      </c>
      <c r="BZ4" s="567">
        <f t="shared" si="1"/>
        <v>73</v>
      </c>
      <c r="CA4" s="567">
        <f t="shared" si="1"/>
        <v>74</v>
      </c>
      <c r="CB4" s="567">
        <f t="shared" si="1"/>
        <v>75</v>
      </c>
      <c r="CC4" s="567">
        <f t="shared" si="1"/>
        <v>76</v>
      </c>
      <c r="CD4" s="567">
        <f t="shared" si="1"/>
        <v>77</v>
      </c>
      <c r="CE4" s="567">
        <f t="shared" si="1"/>
        <v>78</v>
      </c>
      <c r="CF4" s="567">
        <f t="shared" si="1"/>
        <v>79</v>
      </c>
      <c r="CG4" s="567">
        <f t="shared" si="1"/>
        <v>80</v>
      </c>
      <c r="CH4" s="567">
        <f t="shared" si="1"/>
        <v>81</v>
      </c>
      <c r="CI4" s="567">
        <f t="shared" si="1"/>
        <v>82</v>
      </c>
      <c r="CJ4" s="567">
        <f t="shared" si="1"/>
        <v>83</v>
      </c>
      <c r="CK4" s="567">
        <f t="shared" si="1"/>
        <v>84</v>
      </c>
      <c r="CL4" s="567">
        <f t="shared" si="1"/>
        <v>85</v>
      </c>
      <c r="CM4" s="567">
        <f t="shared" si="1"/>
        <v>86</v>
      </c>
      <c r="CN4" s="567">
        <f t="shared" si="1"/>
        <v>87</v>
      </c>
      <c r="CO4" s="567">
        <f t="shared" si="1"/>
        <v>88</v>
      </c>
      <c r="CP4" s="567">
        <f t="shared" ref="CP4" si="2">CO4+1</f>
        <v>89</v>
      </c>
      <c r="CQ4" s="567">
        <f t="shared" ref="CQ4" si="3">CP4+1</f>
        <v>90</v>
      </c>
      <c r="CR4" s="567">
        <f t="shared" si="1"/>
        <v>91</v>
      </c>
      <c r="CS4" s="567">
        <f t="shared" si="1"/>
        <v>92</v>
      </c>
      <c r="CT4" s="567">
        <f t="shared" si="1"/>
        <v>93</v>
      </c>
      <c r="CU4" s="567">
        <f t="shared" si="1"/>
        <v>94</v>
      </c>
      <c r="CV4" s="567">
        <f t="shared" si="1"/>
        <v>95</v>
      </c>
      <c r="CW4" s="567">
        <f t="shared" si="1"/>
        <v>96</v>
      </c>
      <c r="CX4" s="567">
        <f t="shared" si="1"/>
        <v>97</v>
      </c>
      <c r="CY4" s="567">
        <f t="shared" si="1"/>
        <v>98</v>
      </c>
      <c r="CZ4" s="567">
        <f t="shared" si="1"/>
        <v>99</v>
      </c>
      <c r="DA4" s="567">
        <f t="shared" si="1"/>
        <v>100</v>
      </c>
      <c r="DB4" s="567">
        <f t="shared" si="1"/>
        <v>101</v>
      </c>
      <c r="DC4" s="567">
        <f t="shared" si="1"/>
        <v>102</v>
      </c>
      <c r="DD4" s="567">
        <f t="shared" ref="DD4" si="4">DC4+1</f>
        <v>103</v>
      </c>
      <c r="DE4" s="567">
        <f t="shared" ref="DE4" si="5">DD4+1</f>
        <v>104</v>
      </c>
      <c r="DF4" s="567">
        <f t="shared" ref="DF4" si="6">DE4+1</f>
        <v>105</v>
      </c>
      <c r="DG4" s="567">
        <f t="shared" ref="DG4" si="7">DF4+1</f>
        <v>106</v>
      </c>
      <c r="DH4" s="567">
        <f t="shared" ref="DH4" si="8">DG4+1</f>
        <v>107</v>
      </c>
      <c r="DI4" s="567">
        <f t="shared" ref="DI4" si="9">DH4+1</f>
        <v>108</v>
      </c>
      <c r="DJ4" s="567">
        <f t="shared" ref="DJ4" si="10">DI4+1</f>
        <v>109</v>
      </c>
      <c r="DK4" s="567">
        <f t="shared" ref="DK4" si="11">DJ4+1</f>
        <v>110</v>
      </c>
      <c r="DL4" s="567">
        <f t="shared" ref="DL4" si="12">DK4+1</f>
        <v>111</v>
      </c>
      <c r="DM4" s="567">
        <f t="shared" ref="DM4:EG4" si="13">DL4+1</f>
        <v>112</v>
      </c>
      <c r="DN4" s="567">
        <f t="shared" si="13"/>
        <v>113</v>
      </c>
      <c r="DO4" s="567">
        <f t="shared" si="13"/>
        <v>114</v>
      </c>
      <c r="DP4" s="567">
        <f t="shared" ref="DP4" si="14">DO4+1</f>
        <v>115</v>
      </c>
      <c r="DQ4" s="567">
        <f t="shared" ref="DQ4" si="15">DP4+1</f>
        <v>116</v>
      </c>
      <c r="DR4" s="567">
        <f t="shared" si="13"/>
        <v>117</v>
      </c>
      <c r="DS4" s="567">
        <f t="shared" si="13"/>
        <v>118</v>
      </c>
      <c r="DT4" s="567">
        <f t="shared" si="13"/>
        <v>119</v>
      </c>
      <c r="DU4" s="567">
        <f t="shared" si="13"/>
        <v>120</v>
      </c>
      <c r="DV4" s="567">
        <f t="shared" si="13"/>
        <v>121</v>
      </c>
      <c r="DW4" s="567">
        <f t="shared" si="13"/>
        <v>122</v>
      </c>
      <c r="DX4" s="567">
        <f t="shared" si="13"/>
        <v>123</v>
      </c>
      <c r="DY4" s="567">
        <f t="shared" si="13"/>
        <v>124</v>
      </c>
      <c r="DZ4" s="567">
        <f t="shared" si="13"/>
        <v>125</v>
      </c>
      <c r="EA4" s="567">
        <f t="shared" si="13"/>
        <v>126</v>
      </c>
      <c r="EB4" s="567">
        <f t="shared" si="13"/>
        <v>127</v>
      </c>
      <c r="EC4" s="567">
        <f t="shared" si="13"/>
        <v>128</v>
      </c>
      <c r="ED4" s="567">
        <f t="shared" si="13"/>
        <v>129</v>
      </c>
      <c r="EE4" s="567">
        <f t="shared" si="13"/>
        <v>130</v>
      </c>
      <c r="EF4" s="567">
        <f t="shared" si="13"/>
        <v>131</v>
      </c>
      <c r="EG4" s="567">
        <f t="shared" si="13"/>
        <v>132</v>
      </c>
      <c r="EH4" s="567">
        <f t="shared" ref="EH4:GA4" si="16">EG4+1</f>
        <v>133</v>
      </c>
      <c r="EI4" s="567">
        <f t="shared" si="16"/>
        <v>134</v>
      </c>
      <c r="EJ4" s="567">
        <f t="shared" si="16"/>
        <v>135</v>
      </c>
      <c r="EK4" s="567">
        <f t="shared" si="16"/>
        <v>136</v>
      </c>
      <c r="EL4" s="567">
        <f t="shared" ref="EL4" si="17">EK4+1</f>
        <v>137</v>
      </c>
      <c r="EM4" s="567">
        <f t="shared" ref="EM4" si="18">EL4+1</f>
        <v>138</v>
      </c>
      <c r="EN4" s="567">
        <f t="shared" ref="EN4" si="19">EM4+1</f>
        <v>139</v>
      </c>
      <c r="EO4" s="567">
        <f t="shared" ref="EO4" si="20">EN4+1</f>
        <v>140</v>
      </c>
      <c r="EP4" s="567">
        <f t="shared" ref="EP4" si="21">EO4+1</f>
        <v>141</v>
      </c>
      <c r="EQ4" s="567">
        <f t="shared" ref="EQ4" si="22">EP4+1</f>
        <v>142</v>
      </c>
      <c r="ER4" s="567">
        <f t="shared" ref="ER4" si="23">EQ4+1</f>
        <v>143</v>
      </c>
      <c r="ES4" s="567">
        <f t="shared" ref="ES4" si="24">ER4+1</f>
        <v>144</v>
      </c>
      <c r="ET4" s="567">
        <f t="shared" ref="ET4" si="25">ES4+1</f>
        <v>145</v>
      </c>
      <c r="EU4" s="567">
        <f t="shared" ref="EU4" si="26">ET4+1</f>
        <v>146</v>
      </c>
      <c r="EV4" s="567">
        <f t="shared" ref="EV4" si="27">EU4+1</f>
        <v>147</v>
      </c>
      <c r="EW4" s="567">
        <f t="shared" ref="EW4" si="28">EV4+1</f>
        <v>148</v>
      </c>
      <c r="EX4" s="567">
        <f t="shared" ref="EX4" si="29">EW4+1</f>
        <v>149</v>
      </c>
      <c r="EY4" s="567">
        <f t="shared" si="16"/>
        <v>150</v>
      </c>
      <c r="EZ4" s="567">
        <f t="shared" si="16"/>
        <v>151</v>
      </c>
      <c r="FA4" s="567">
        <f t="shared" si="16"/>
        <v>152</v>
      </c>
      <c r="FB4" s="567">
        <f t="shared" si="16"/>
        <v>153</v>
      </c>
      <c r="FC4" s="567">
        <f t="shared" si="16"/>
        <v>154</v>
      </c>
      <c r="FD4" s="567">
        <f t="shared" si="16"/>
        <v>155</v>
      </c>
      <c r="FE4" s="567">
        <f t="shared" si="16"/>
        <v>156</v>
      </c>
      <c r="FF4" s="567">
        <f t="shared" si="16"/>
        <v>157</v>
      </c>
      <c r="FG4" s="567">
        <f t="shared" si="16"/>
        <v>158</v>
      </c>
      <c r="FH4" s="567">
        <f t="shared" ref="FH4" si="30">FG4+1</f>
        <v>159</v>
      </c>
      <c r="FI4" s="567">
        <f t="shared" ref="FI4" si="31">FH4+1</f>
        <v>160</v>
      </c>
      <c r="FJ4" s="567">
        <f t="shared" ref="FJ4" si="32">FI4+1</f>
        <v>161</v>
      </c>
      <c r="FK4" s="567">
        <f t="shared" si="16"/>
        <v>162</v>
      </c>
      <c r="FL4" s="567">
        <f t="shared" si="16"/>
        <v>163</v>
      </c>
      <c r="FM4" s="567">
        <f t="shared" si="16"/>
        <v>164</v>
      </c>
      <c r="FN4" s="567">
        <f t="shared" si="16"/>
        <v>165</v>
      </c>
      <c r="FO4" s="567">
        <f t="shared" si="16"/>
        <v>166</v>
      </c>
      <c r="FP4" s="567">
        <f t="shared" si="16"/>
        <v>167</v>
      </c>
      <c r="FQ4" s="567">
        <f t="shared" si="16"/>
        <v>168</v>
      </c>
      <c r="FR4" s="567">
        <f>FQ4+1</f>
        <v>169</v>
      </c>
      <c r="FS4" s="567">
        <f t="shared" si="16"/>
        <v>170</v>
      </c>
      <c r="FT4" s="567">
        <f t="shared" si="16"/>
        <v>171</v>
      </c>
      <c r="FU4" s="567">
        <f t="shared" si="16"/>
        <v>172</v>
      </c>
      <c r="FV4" s="567">
        <f t="shared" si="16"/>
        <v>173</v>
      </c>
      <c r="FW4" s="567">
        <f t="shared" si="16"/>
        <v>174</v>
      </c>
      <c r="FX4" s="567">
        <f t="shared" si="16"/>
        <v>175</v>
      </c>
      <c r="FY4" s="567">
        <f t="shared" si="16"/>
        <v>176</v>
      </c>
      <c r="FZ4" s="567">
        <f t="shared" si="16"/>
        <v>177</v>
      </c>
      <c r="GA4" s="567">
        <f t="shared" si="16"/>
        <v>178</v>
      </c>
      <c r="GB4" s="567">
        <f t="shared" ref="GB4" si="33">GA4+1</f>
        <v>179</v>
      </c>
      <c r="GC4" s="567">
        <f t="shared" ref="GC4" si="34">GB4+1</f>
        <v>180</v>
      </c>
      <c r="GD4" s="567">
        <f t="shared" ref="GD4" si="35">GC4+1</f>
        <v>181</v>
      </c>
      <c r="GE4" s="567">
        <f t="shared" ref="GE4" si="36">GD4+1</f>
        <v>182</v>
      </c>
      <c r="GF4" s="567">
        <f t="shared" ref="GF4" si="37">GE4+1</f>
        <v>183</v>
      </c>
      <c r="GG4" s="567">
        <f t="shared" ref="GG4" si="38">GF4+1</f>
        <v>184</v>
      </c>
      <c r="GH4" s="567">
        <f t="shared" ref="GH4" si="39">GG4+1</f>
        <v>185</v>
      </c>
      <c r="GI4" s="567">
        <f t="shared" ref="GI4" si="40">GH4+1</f>
        <v>186</v>
      </c>
      <c r="GJ4" s="567">
        <f t="shared" ref="GJ4" si="41">GI4+1</f>
        <v>187</v>
      </c>
      <c r="GK4" s="567">
        <f t="shared" ref="GK4" si="42">GJ4+1</f>
        <v>188</v>
      </c>
      <c r="GL4" s="567">
        <f t="shared" ref="GL4" si="43">GK4+1</f>
        <v>189</v>
      </c>
      <c r="GM4" s="567">
        <f t="shared" ref="GM4" si="44">GL4+1</f>
        <v>190</v>
      </c>
      <c r="GN4" s="119">
        <f t="shared" ref="GN4" si="45">GM4+1</f>
        <v>191</v>
      </c>
      <c r="GO4" s="119">
        <f t="shared" ref="GO4" si="46">GN4+1</f>
        <v>192</v>
      </c>
      <c r="GP4" s="119">
        <f t="shared" ref="GP4" si="47">GO4+1</f>
        <v>193</v>
      </c>
      <c r="GQ4" s="119">
        <f t="shared" ref="GQ4" si="48">GP4+1</f>
        <v>194</v>
      </c>
      <c r="GR4" s="119">
        <f t="shared" ref="GR4" si="49">GQ4+1</f>
        <v>195</v>
      </c>
      <c r="GS4" s="119">
        <f t="shared" ref="GS4" si="50">GR4+1</f>
        <v>196</v>
      </c>
      <c r="GT4" s="119">
        <f t="shared" ref="GT4" si="51">GS4+1</f>
        <v>197</v>
      </c>
    </row>
    <row r="5" spans="1:202" s="453" customFormat="1" ht="15.75">
      <c r="A5" s="570"/>
      <c r="B5" s="570"/>
      <c r="C5" s="570"/>
      <c r="D5" s="570"/>
      <c r="E5" s="570"/>
      <c r="F5" s="571" t="s">
        <v>89</v>
      </c>
      <c r="G5" s="571" t="s">
        <v>89</v>
      </c>
      <c r="H5" s="571" t="s">
        <v>89</v>
      </c>
      <c r="I5" s="571" t="s">
        <v>89</v>
      </c>
      <c r="J5" s="571" t="s">
        <v>89</v>
      </c>
      <c r="K5" s="571" t="s">
        <v>89</v>
      </c>
      <c r="L5" s="571" t="s">
        <v>89</v>
      </c>
      <c r="M5" s="571" t="s">
        <v>89</v>
      </c>
      <c r="N5" s="571" t="s">
        <v>89</v>
      </c>
      <c r="O5" s="572" t="s">
        <v>89</v>
      </c>
      <c r="P5" s="572" t="s">
        <v>89</v>
      </c>
      <c r="Q5" s="572" t="s">
        <v>89</v>
      </c>
      <c r="R5" s="572" t="s">
        <v>89</v>
      </c>
      <c r="S5" s="571" t="s">
        <v>89</v>
      </c>
      <c r="T5" s="571" t="s">
        <v>89</v>
      </c>
      <c r="U5" s="571" t="s">
        <v>89</v>
      </c>
      <c r="V5" s="571" t="s">
        <v>89</v>
      </c>
      <c r="W5" s="571" t="s">
        <v>89</v>
      </c>
      <c r="X5" s="571" t="s">
        <v>89</v>
      </c>
      <c r="Y5" s="571" t="s">
        <v>89</v>
      </c>
      <c r="Z5" s="571" t="s">
        <v>89</v>
      </c>
      <c r="AA5" s="571" t="s">
        <v>89</v>
      </c>
      <c r="AB5" s="571" t="s">
        <v>89</v>
      </c>
      <c r="AC5" s="571" t="s">
        <v>89</v>
      </c>
      <c r="AD5" s="571" t="s">
        <v>89</v>
      </c>
      <c r="AE5" s="571" t="s">
        <v>89</v>
      </c>
      <c r="AF5" s="573" t="s">
        <v>89</v>
      </c>
      <c r="AG5" s="573" t="s">
        <v>89</v>
      </c>
      <c r="AH5" s="573" t="s">
        <v>89</v>
      </c>
      <c r="AI5" s="574" t="s">
        <v>90</v>
      </c>
      <c r="AJ5" s="574" t="s">
        <v>90</v>
      </c>
      <c r="AK5" s="574" t="s">
        <v>90</v>
      </c>
      <c r="AL5" s="574" t="s">
        <v>90</v>
      </c>
      <c r="AM5" s="574" t="s">
        <v>90</v>
      </c>
      <c r="AN5" s="574" t="s">
        <v>90</v>
      </c>
      <c r="AO5" s="574" t="s">
        <v>90</v>
      </c>
      <c r="AP5" s="574" t="s">
        <v>90</v>
      </c>
      <c r="AQ5" s="574" t="s">
        <v>90</v>
      </c>
      <c r="AR5" s="574" t="s">
        <v>90</v>
      </c>
      <c r="AS5" s="574" t="s">
        <v>90</v>
      </c>
      <c r="AT5" s="574" t="s">
        <v>90</v>
      </c>
      <c r="AU5" s="574" t="s">
        <v>90</v>
      </c>
      <c r="AV5" s="574" t="s">
        <v>90</v>
      </c>
      <c r="AW5" s="574" t="s">
        <v>90</v>
      </c>
      <c r="AX5" s="574" t="s">
        <v>90</v>
      </c>
      <c r="AY5" s="574" t="s">
        <v>90</v>
      </c>
      <c r="AZ5" s="574" t="s">
        <v>90</v>
      </c>
      <c r="BA5" s="574" t="s">
        <v>90</v>
      </c>
      <c r="BB5" s="574" t="s">
        <v>90</v>
      </c>
      <c r="BC5" s="574" t="s">
        <v>90</v>
      </c>
      <c r="BD5" s="574" t="s">
        <v>90</v>
      </c>
      <c r="BE5" s="574" t="s">
        <v>90</v>
      </c>
      <c r="BF5" s="574" t="s">
        <v>90</v>
      </c>
      <c r="BG5" s="574" t="s">
        <v>90</v>
      </c>
      <c r="BH5" s="574" t="s">
        <v>90</v>
      </c>
      <c r="BI5" s="574" t="s">
        <v>90</v>
      </c>
      <c r="BJ5" s="574" t="s">
        <v>90</v>
      </c>
      <c r="BK5" s="574" t="s">
        <v>90</v>
      </c>
      <c r="BL5" s="574" t="s">
        <v>90</v>
      </c>
      <c r="BM5" s="574" t="s">
        <v>90</v>
      </c>
      <c r="BN5" s="574" t="s">
        <v>90</v>
      </c>
      <c r="BO5" s="574" t="s">
        <v>90</v>
      </c>
      <c r="BP5" s="574" t="s">
        <v>90</v>
      </c>
      <c r="BQ5" s="574" t="s">
        <v>90</v>
      </c>
      <c r="BR5" s="575" t="s">
        <v>90</v>
      </c>
      <c r="BS5" s="575" t="s">
        <v>90</v>
      </c>
      <c r="BT5" s="575" t="s">
        <v>90</v>
      </c>
      <c r="BU5" s="575" t="s">
        <v>90</v>
      </c>
      <c r="BV5" s="575" t="s">
        <v>90</v>
      </c>
      <c r="BW5" s="575" t="s">
        <v>90</v>
      </c>
      <c r="BX5" s="576" t="s">
        <v>91</v>
      </c>
      <c r="BY5" s="576" t="s">
        <v>91</v>
      </c>
      <c r="BZ5" s="576" t="s">
        <v>91</v>
      </c>
      <c r="CA5" s="576" t="s">
        <v>91</v>
      </c>
      <c r="CB5" s="576" t="s">
        <v>91</v>
      </c>
      <c r="CC5" s="576" t="s">
        <v>91</v>
      </c>
      <c r="CD5" s="576" t="s">
        <v>91</v>
      </c>
      <c r="CE5" s="576" t="s">
        <v>91</v>
      </c>
      <c r="CF5" s="576" t="s">
        <v>91</v>
      </c>
      <c r="CG5" s="576" t="s">
        <v>91</v>
      </c>
      <c r="CH5" s="576" t="s">
        <v>91</v>
      </c>
      <c r="CI5" s="576" t="s">
        <v>91</v>
      </c>
      <c r="CJ5" s="576" t="s">
        <v>91</v>
      </c>
      <c r="CK5" s="576" t="s">
        <v>91</v>
      </c>
      <c r="CL5" s="576" t="s">
        <v>91</v>
      </c>
      <c r="CM5" s="576" t="s">
        <v>91</v>
      </c>
      <c r="CN5" s="576" t="s">
        <v>91</v>
      </c>
      <c r="CO5" s="576" t="s">
        <v>91</v>
      </c>
      <c r="CP5" s="576" t="s">
        <v>91</v>
      </c>
      <c r="CQ5" s="576" t="s">
        <v>91</v>
      </c>
      <c r="CR5" s="576" t="s">
        <v>91</v>
      </c>
      <c r="CS5" s="576" t="s">
        <v>91</v>
      </c>
      <c r="CT5" s="576" t="s">
        <v>91</v>
      </c>
      <c r="CU5" s="576" t="s">
        <v>91</v>
      </c>
      <c r="CV5" s="576" t="s">
        <v>91</v>
      </c>
      <c r="CW5" s="576" t="s">
        <v>91</v>
      </c>
      <c r="CX5" s="576" t="s">
        <v>91</v>
      </c>
      <c r="CY5" s="577" t="s">
        <v>91</v>
      </c>
      <c r="CZ5" s="577" t="s">
        <v>91</v>
      </c>
      <c r="DA5" s="577" t="s">
        <v>91</v>
      </c>
      <c r="DB5" s="577" t="s">
        <v>91</v>
      </c>
      <c r="DC5" s="577" t="s">
        <v>91</v>
      </c>
      <c r="DD5" s="577" t="s">
        <v>91</v>
      </c>
      <c r="DE5" s="577" t="s">
        <v>91</v>
      </c>
      <c r="DF5" s="577" t="s">
        <v>91</v>
      </c>
      <c r="DG5" s="578" t="s">
        <v>75</v>
      </c>
      <c r="DH5" s="578" t="s">
        <v>75</v>
      </c>
      <c r="DI5" s="578" t="s">
        <v>75</v>
      </c>
      <c r="DJ5" s="578" t="s">
        <v>75</v>
      </c>
      <c r="DK5" s="578" t="s">
        <v>75</v>
      </c>
      <c r="DL5" s="578" t="s">
        <v>75</v>
      </c>
      <c r="DM5" s="578" t="s">
        <v>75</v>
      </c>
      <c r="DN5" s="578" t="s">
        <v>75</v>
      </c>
      <c r="DO5" s="578" t="s">
        <v>75</v>
      </c>
      <c r="DP5" s="578" t="s">
        <v>75</v>
      </c>
      <c r="DQ5" s="579" t="s">
        <v>92</v>
      </c>
      <c r="DR5" s="579" t="s">
        <v>92</v>
      </c>
      <c r="DS5" s="579" t="s">
        <v>92</v>
      </c>
      <c r="DT5" s="579" t="s">
        <v>92</v>
      </c>
      <c r="DU5" s="579" t="s">
        <v>92</v>
      </c>
      <c r="DV5" s="579" t="s">
        <v>92</v>
      </c>
      <c r="DW5" s="579" t="s">
        <v>92</v>
      </c>
      <c r="DX5" s="580" t="s">
        <v>93</v>
      </c>
      <c r="DY5" s="580" t="s">
        <v>93</v>
      </c>
      <c r="DZ5" s="580" t="s">
        <v>93</v>
      </c>
      <c r="EA5" s="574" t="s">
        <v>94</v>
      </c>
      <c r="EB5" s="574" t="s">
        <v>94</v>
      </c>
      <c r="EC5" s="574" t="s">
        <v>94</v>
      </c>
      <c r="ED5" s="574" t="s">
        <v>94</v>
      </c>
      <c r="EE5" s="574" t="s">
        <v>94</v>
      </c>
      <c r="EF5" s="574" t="s">
        <v>94</v>
      </c>
      <c r="EG5" s="581" t="s">
        <v>95</v>
      </c>
      <c r="EH5" s="581" t="s">
        <v>95</v>
      </c>
      <c r="EI5" s="581" t="s">
        <v>95</v>
      </c>
      <c r="EJ5" s="581" t="s">
        <v>95</v>
      </c>
      <c r="EK5" s="581" t="s">
        <v>95</v>
      </c>
      <c r="EL5" s="581" t="s">
        <v>95</v>
      </c>
      <c r="EM5" s="581" t="s">
        <v>95</v>
      </c>
      <c r="EN5" s="581" t="s">
        <v>95</v>
      </c>
      <c r="EO5" s="582" t="s">
        <v>95</v>
      </c>
      <c r="EP5" s="583" t="s">
        <v>96</v>
      </c>
      <c r="EQ5" s="583" t="s">
        <v>96</v>
      </c>
      <c r="ER5" s="583" t="s">
        <v>96</v>
      </c>
      <c r="ES5" s="583" t="s">
        <v>96</v>
      </c>
      <c r="ET5" s="583" t="s">
        <v>96</v>
      </c>
      <c r="EU5" s="583" t="s">
        <v>96</v>
      </c>
      <c r="EV5" s="583" t="s">
        <v>96</v>
      </c>
      <c r="EW5" s="583" t="s">
        <v>96</v>
      </c>
      <c r="EX5" s="583" t="s">
        <v>96</v>
      </c>
      <c r="EY5" s="583" t="s">
        <v>96</v>
      </c>
      <c r="EZ5" s="583" t="s">
        <v>96</v>
      </c>
      <c r="FA5" s="583" t="s">
        <v>96</v>
      </c>
      <c r="FB5" s="583" t="s">
        <v>96</v>
      </c>
      <c r="FC5" s="584" t="s">
        <v>96</v>
      </c>
      <c r="FD5" s="585" t="s">
        <v>73</v>
      </c>
      <c r="FE5" s="585" t="s">
        <v>73</v>
      </c>
      <c r="FF5" s="585" t="s">
        <v>73</v>
      </c>
      <c r="FG5" s="586" t="s">
        <v>73</v>
      </c>
      <c r="FH5" s="586" t="s">
        <v>73</v>
      </c>
      <c r="FI5" s="586" t="s">
        <v>73</v>
      </c>
      <c r="FJ5" s="585" t="s">
        <v>73</v>
      </c>
      <c r="FK5" s="585" t="s">
        <v>73</v>
      </c>
      <c r="FL5" s="586" t="s">
        <v>73</v>
      </c>
      <c r="FM5" s="587" t="s">
        <v>72</v>
      </c>
      <c r="FN5" s="587" t="s">
        <v>72</v>
      </c>
      <c r="FO5" s="588" t="s">
        <v>72</v>
      </c>
      <c r="FP5" s="588" t="s">
        <v>72</v>
      </c>
      <c r="FQ5" s="589" t="s">
        <v>72</v>
      </c>
      <c r="FR5" s="590" t="s">
        <v>97</v>
      </c>
      <c r="FS5" s="591" t="s">
        <v>97</v>
      </c>
      <c r="FT5" s="591" t="s">
        <v>97</v>
      </c>
      <c r="FU5" s="591" t="s">
        <v>97</v>
      </c>
      <c r="FV5" s="591" t="s">
        <v>97</v>
      </c>
      <c r="FW5" s="591" t="s">
        <v>97</v>
      </c>
      <c r="FX5" s="591" t="s">
        <v>97</v>
      </c>
      <c r="FY5" s="592" t="s">
        <v>97</v>
      </c>
      <c r="FZ5" s="592" t="s">
        <v>97</v>
      </c>
      <c r="GA5" s="593" t="s">
        <v>98</v>
      </c>
      <c r="GB5" s="594" t="s">
        <v>98</v>
      </c>
      <c r="GC5" s="593" t="s">
        <v>98</v>
      </c>
      <c r="GD5" s="594" t="s">
        <v>98</v>
      </c>
      <c r="GE5" s="593" t="s">
        <v>98</v>
      </c>
      <c r="GF5" s="594" t="s">
        <v>98</v>
      </c>
      <c r="GG5" s="593" t="s">
        <v>98</v>
      </c>
      <c r="GH5" s="594" t="s">
        <v>98</v>
      </c>
      <c r="GI5" s="594" t="s">
        <v>98</v>
      </c>
      <c r="GJ5" s="594" t="s">
        <v>98</v>
      </c>
      <c r="GK5" s="593" t="s">
        <v>98</v>
      </c>
      <c r="GL5" s="594" t="s">
        <v>98</v>
      </c>
      <c r="GM5" s="593" t="s">
        <v>98</v>
      </c>
      <c r="GN5" s="454" t="s">
        <v>99</v>
      </c>
      <c r="GO5" s="455" t="s">
        <v>99</v>
      </c>
      <c r="GP5" s="454" t="s">
        <v>99</v>
      </c>
      <c r="GQ5" s="455" t="s">
        <v>99</v>
      </c>
      <c r="GR5" s="454" t="s">
        <v>99</v>
      </c>
      <c r="GS5" s="455" t="s">
        <v>99</v>
      </c>
      <c r="GT5" s="454" t="s">
        <v>99</v>
      </c>
    </row>
    <row r="6" spans="1:202" s="452" customFormat="1" ht="33.75" customHeight="1" thickBot="1">
      <c r="A6" s="595"/>
      <c r="B6" s="596" t="s">
        <v>100</v>
      </c>
      <c r="C6" s="595" t="s">
        <v>101</v>
      </c>
      <c r="D6" s="596"/>
      <c r="E6" s="595" t="s">
        <v>102</v>
      </c>
      <c r="F6" s="597" t="s">
        <v>103</v>
      </c>
      <c r="G6" s="597" t="s">
        <v>104</v>
      </c>
      <c r="H6" s="597" t="s">
        <v>105</v>
      </c>
      <c r="I6" s="597" t="s">
        <v>106</v>
      </c>
      <c r="J6" s="597" t="s">
        <v>107</v>
      </c>
      <c r="K6" s="597" t="s">
        <v>108</v>
      </c>
      <c r="L6" s="597" t="s">
        <v>109</v>
      </c>
      <c r="M6" s="598" t="s">
        <v>110</v>
      </c>
      <c r="N6" s="598" t="s">
        <v>111</v>
      </c>
      <c r="O6" s="599" t="s">
        <v>112</v>
      </c>
      <c r="P6" s="599" t="s">
        <v>113</v>
      </c>
      <c r="Q6" s="599" t="s">
        <v>114</v>
      </c>
      <c r="R6" s="599" t="s">
        <v>115</v>
      </c>
      <c r="S6" s="598" t="s">
        <v>116</v>
      </c>
      <c r="T6" s="599" t="s">
        <v>117</v>
      </c>
      <c r="U6" s="599" t="s">
        <v>118</v>
      </c>
      <c r="V6" s="599" t="s">
        <v>119</v>
      </c>
      <c r="W6" s="597" t="s">
        <v>120</v>
      </c>
      <c r="X6" s="597" t="s">
        <v>121</v>
      </c>
      <c r="Y6" s="597" t="s">
        <v>122</v>
      </c>
      <c r="Z6" s="597" t="s">
        <v>123</v>
      </c>
      <c r="AA6" s="597" t="s">
        <v>124</v>
      </c>
      <c r="AB6" s="597" t="s">
        <v>125</v>
      </c>
      <c r="AC6" s="597" t="s">
        <v>126</v>
      </c>
      <c r="AD6" s="597" t="s">
        <v>127</v>
      </c>
      <c r="AE6" s="597" t="s">
        <v>128</v>
      </c>
      <c r="AF6" s="598" t="s">
        <v>129</v>
      </c>
      <c r="AG6" s="597" t="s">
        <v>130</v>
      </c>
      <c r="AH6" s="597" t="s">
        <v>131</v>
      </c>
      <c r="AI6" s="600" t="s">
        <v>132</v>
      </c>
      <c r="AJ6" s="599" t="s">
        <v>133</v>
      </c>
      <c r="AK6" s="599" t="s">
        <v>134</v>
      </c>
      <c r="AL6" s="599" t="s">
        <v>135</v>
      </c>
      <c r="AM6" s="599" t="s">
        <v>136</v>
      </c>
      <c r="AN6" s="599" t="s">
        <v>137</v>
      </c>
      <c r="AO6" s="599" t="s">
        <v>138</v>
      </c>
      <c r="AP6" s="599" t="s">
        <v>139</v>
      </c>
      <c r="AQ6" s="599" t="s">
        <v>140</v>
      </c>
      <c r="AR6" s="600" t="s">
        <v>583</v>
      </c>
      <c r="AS6" s="599" t="s">
        <v>584</v>
      </c>
      <c r="AT6" s="599" t="s">
        <v>585</v>
      </c>
      <c r="AU6" s="599" t="s">
        <v>141</v>
      </c>
      <c r="AV6" s="599" t="s">
        <v>142</v>
      </c>
      <c r="AW6" s="599" t="s">
        <v>143</v>
      </c>
      <c r="AX6" s="599" t="s">
        <v>144</v>
      </c>
      <c r="AY6" s="599" t="s">
        <v>145</v>
      </c>
      <c r="AZ6" s="599" t="s">
        <v>146</v>
      </c>
      <c r="BA6" s="599" t="s">
        <v>147</v>
      </c>
      <c r="BB6" s="599" t="s">
        <v>148</v>
      </c>
      <c r="BC6" s="599" t="s">
        <v>149</v>
      </c>
      <c r="BD6" s="600" t="s">
        <v>150</v>
      </c>
      <c r="BE6" s="600" t="s">
        <v>151</v>
      </c>
      <c r="BF6" s="600" t="s">
        <v>152</v>
      </c>
      <c r="BG6" s="600" t="s">
        <v>153</v>
      </c>
      <c r="BH6" s="599" t="s">
        <v>154</v>
      </c>
      <c r="BI6" s="599" t="s">
        <v>155</v>
      </c>
      <c r="BJ6" s="599" t="s">
        <v>156</v>
      </c>
      <c r="BK6" s="600" t="s">
        <v>157</v>
      </c>
      <c r="BL6" s="599" t="s">
        <v>158</v>
      </c>
      <c r="BM6" s="599" t="s">
        <v>159</v>
      </c>
      <c r="BN6" s="599" t="s">
        <v>160</v>
      </c>
      <c r="BO6" s="599" t="s">
        <v>161</v>
      </c>
      <c r="BP6" s="599" t="s">
        <v>162</v>
      </c>
      <c r="BQ6" s="599" t="s">
        <v>163</v>
      </c>
      <c r="BR6" s="600" t="s">
        <v>164</v>
      </c>
      <c r="BS6" s="599" t="s">
        <v>165</v>
      </c>
      <c r="BT6" s="599" t="s">
        <v>166</v>
      </c>
      <c r="BU6" s="599" t="s">
        <v>167</v>
      </c>
      <c r="BV6" s="599" t="s">
        <v>168</v>
      </c>
      <c r="BW6" s="599" t="s">
        <v>169</v>
      </c>
      <c r="BX6" s="599" t="s">
        <v>170</v>
      </c>
      <c r="BY6" s="599" t="s">
        <v>171</v>
      </c>
      <c r="BZ6" s="599" t="s">
        <v>172</v>
      </c>
      <c r="CA6" s="599" t="s">
        <v>173</v>
      </c>
      <c r="CB6" s="599" t="s">
        <v>174</v>
      </c>
      <c r="CC6" s="599" t="s">
        <v>175</v>
      </c>
      <c r="CD6" s="600" t="s">
        <v>176</v>
      </c>
      <c r="CE6" s="599" t="s">
        <v>177</v>
      </c>
      <c r="CF6" s="599" t="s">
        <v>178</v>
      </c>
      <c r="CG6" s="599" t="s">
        <v>179</v>
      </c>
      <c r="CH6" s="600" t="s">
        <v>180</v>
      </c>
      <c r="CI6" s="599" t="s">
        <v>181</v>
      </c>
      <c r="CJ6" s="599" t="s">
        <v>182</v>
      </c>
      <c r="CK6" s="599" t="s">
        <v>183</v>
      </c>
      <c r="CL6" s="599" t="s">
        <v>184</v>
      </c>
      <c r="CM6" s="600" t="s">
        <v>185</v>
      </c>
      <c r="CN6" s="599" t="s">
        <v>186</v>
      </c>
      <c r="CO6" s="599" t="s">
        <v>187</v>
      </c>
      <c r="CP6" s="599" t="s">
        <v>605</v>
      </c>
      <c r="CQ6" s="599" t="s">
        <v>188</v>
      </c>
      <c r="CR6" s="599" t="s">
        <v>189</v>
      </c>
      <c r="CS6" s="599" t="s">
        <v>190</v>
      </c>
      <c r="CT6" s="599" t="s">
        <v>191</v>
      </c>
      <c r="CU6" s="599" t="s">
        <v>192</v>
      </c>
      <c r="CV6" s="599" t="s">
        <v>193</v>
      </c>
      <c r="CW6" s="599" t="s">
        <v>194</v>
      </c>
      <c r="CX6" s="599" t="s">
        <v>195</v>
      </c>
      <c r="CY6" s="599" t="s">
        <v>196</v>
      </c>
      <c r="CZ6" s="599" t="s">
        <v>197</v>
      </c>
      <c r="DA6" s="599" t="s">
        <v>198</v>
      </c>
      <c r="DB6" s="599" t="s">
        <v>199</v>
      </c>
      <c r="DC6" s="599" t="s">
        <v>200</v>
      </c>
      <c r="DD6" s="599" t="s">
        <v>201</v>
      </c>
      <c r="DE6" s="599" t="s">
        <v>202</v>
      </c>
      <c r="DF6" s="601" t="s">
        <v>203</v>
      </c>
      <c r="DG6" s="599" t="s">
        <v>204</v>
      </c>
      <c r="DH6" s="599" t="s">
        <v>205</v>
      </c>
      <c r="DI6" s="599" t="s">
        <v>603</v>
      </c>
      <c r="DJ6" s="599" t="s">
        <v>604</v>
      </c>
      <c r="DK6" s="602" t="s">
        <v>206</v>
      </c>
      <c r="DL6" s="599" t="s">
        <v>598</v>
      </c>
      <c r="DM6" s="599" t="s">
        <v>599</v>
      </c>
      <c r="DN6" s="599" t="s">
        <v>600</v>
      </c>
      <c r="DO6" s="599" t="s">
        <v>601</v>
      </c>
      <c r="DP6" s="599" t="s">
        <v>602</v>
      </c>
      <c r="DQ6" s="599" t="s">
        <v>207</v>
      </c>
      <c r="DR6" s="599" t="s">
        <v>208</v>
      </c>
      <c r="DS6" s="599" t="s">
        <v>209</v>
      </c>
      <c r="DT6" s="599" t="s">
        <v>210</v>
      </c>
      <c r="DU6" s="599" t="s">
        <v>211</v>
      </c>
      <c r="DV6" s="599" t="s">
        <v>212</v>
      </c>
      <c r="DW6" s="599" t="s">
        <v>213</v>
      </c>
      <c r="DX6" s="599" t="s">
        <v>214</v>
      </c>
      <c r="DY6" s="599" t="s">
        <v>215</v>
      </c>
      <c r="DZ6" s="599" t="s">
        <v>216</v>
      </c>
      <c r="EA6" s="599" t="s">
        <v>217</v>
      </c>
      <c r="EB6" s="599" t="s">
        <v>218</v>
      </c>
      <c r="EC6" s="599" t="s">
        <v>219</v>
      </c>
      <c r="ED6" s="599" t="s">
        <v>220</v>
      </c>
      <c r="EE6" s="599" t="s">
        <v>221</v>
      </c>
      <c r="EF6" s="599" t="s">
        <v>222</v>
      </c>
      <c r="EG6" s="599" t="s">
        <v>223</v>
      </c>
      <c r="EH6" s="599" t="s">
        <v>224</v>
      </c>
      <c r="EI6" s="599" t="s">
        <v>225</v>
      </c>
      <c r="EJ6" s="599" t="s">
        <v>226</v>
      </c>
      <c r="EK6" s="599" t="s">
        <v>227</v>
      </c>
      <c r="EL6" s="599" t="s">
        <v>228</v>
      </c>
      <c r="EM6" s="599" t="s">
        <v>229</v>
      </c>
      <c r="EN6" s="601" t="s">
        <v>230</v>
      </c>
      <c r="EO6" s="601" t="s">
        <v>231</v>
      </c>
      <c r="EP6" s="599" t="s">
        <v>232</v>
      </c>
      <c r="EQ6" s="599" t="s">
        <v>233</v>
      </c>
      <c r="ER6" s="600" t="s">
        <v>234</v>
      </c>
      <c r="ES6" s="600" t="s">
        <v>594</v>
      </c>
      <c r="ET6" s="599" t="s">
        <v>235</v>
      </c>
      <c r="EU6" s="599" t="s">
        <v>236</v>
      </c>
      <c r="EV6" s="600" t="s">
        <v>237</v>
      </c>
      <c r="EW6" s="600" t="s">
        <v>595</v>
      </c>
      <c r="EX6" s="599" t="s">
        <v>238</v>
      </c>
      <c r="EY6" s="599" t="s">
        <v>239</v>
      </c>
      <c r="EZ6" s="600" t="s">
        <v>240</v>
      </c>
      <c r="FA6" s="599" t="s">
        <v>241</v>
      </c>
      <c r="FB6" s="599" t="s">
        <v>242</v>
      </c>
      <c r="FC6" s="600" t="s">
        <v>243</v>
      </c>
      <c r="FD6" s="599" t="s">
        <v>244</v>
      </c>
      <c r="FE6" s="599" t="s">
        <v>245</v>
      </c>
      <c r="FF6" s="599" t="s">
        <v>246</v>
      </c>
      <c r="FG6" s="599" t="s">
        <v>247</v>
      </c>
      <c r="FH6" s="599" t="s">
        <v>592</v>
      </c>
      <c r="FI6" s="599" t="s">
        <v>593</v>
      </c>
      <c r="FJ6" s="599" t="s">
        <v>248</v>
      </c>
      <c r="FK6" s="600" t="s">
        <v>249</v>
      </c>
      <c r="FL6" s="599" t="s">
        <v>250</v>
      </c>
      <c r="FM6" s="599" t="s">
        <v>251</v>
      </c>
      <c r="FN6" s="600" t="s">
        <v>252</v>
      </c>
      <c r="FO6" s="599" t="s">
        <v>253</v>
      </c>
      <c r="FP6" s="600" t="s">
        <v>254</v>
      </c>
      <c r="FQ6" s="599" t="s">
        <v>589</v>
      </c>
      <c r="FR6" s="600" t="s">
        <v>255</v>
      </c>
      <c r="FS6" s="599" t="s">
        <v>256</v>
      </c>
      <c r="FT6" s="600" t="s">
        <v>257</v>
      </c>
      <c r="FU6" s="599" t="s">
        <v>258</v>
      </c>
      <c r="FV6" s="600" t="s">
        <v>259</v>
      </c>
      <c r="FW6" s="599" t="s">
        <v>260</v>
      </c>
      <c r="FX6" s="600" t="s">
        <v>261</v>
      </c>
      <c r="FY6" s="600" t="s">
        <v>262</v>
      </c>
      <c r="FZ6" s="600" t="s">
        <v>586</v>
      </c>
      <c r="GA6" s="599" t="s">
        <v>263</v>
      </c>
      <c r="GB6" s="600" t="s">
        <v>264</v>
      </c>
      <c r="GC6" s="599" t="s">
        <v>265</v>
      </c>
      <c r="GD6" s="600" t="s">
        <v>266</v>
      </c>
      <c r="GE6" s="599" t="s">
        <v>267</v>
      </c>
      <c r="GF6" s="600" t="s">
        <v>268</v>
      </c>
      <c r="GG6" s="599" t="s">
        <v>269</v>
      </c>
      <c r="GH6" s="600" t="s">
        <v>270</v>
      </c>
      <c r="GI6" s="600" t="s">
        <v>587</v>
      </c>
      <c r="GJ6" s="600" t="s">
        <v>588</v>
      </c>
      <c r="GK6" s="599" t="s">
        <v>271</v>
      </c>
      <c r="GL6" s="600" t="s">
        <v>272</v>
      </c>
      <c r="GM6" s="599" t="s">
        <v>273</v>
      </c>
      <c r="GN6" s="450" t="s">
        <v>274</v>
      </c>
      <c r="GO6" s="451" t="s">
        <v>274</v>
      </c>
      <c r="GP6" s="450" t="s">
        <v>274</v>
      </c>
      <c r="GQ6" s="451" t="s">
        <v>274</v>
      </c>
      <c r="GR6" s="450" t="s">
        <v>274</v>
      </c>
      <c r="GS6" s="451"/>
      <c r="GT6" s="450"/>
    </row>
    <row r="7" spans="1:202" s="14" customFormat="1" ht="16.5" thickTop="1" thickBot="1">
      <c r="A7" s="603" t="s">
        <v>275</v>
      </c>
      <c r="B7" s="604"/>
      <c r="C7" s="566"/>
      <c r="D7" s="566"/>
      <c r="E7" s="566"/>
      <c r="F7" s="605"/>
      <c r="G7" s="605"/>
      <c r="H7" s="605"/>
      <c r="I7" s="605"/>
      <c r="J7" s="605"/>
      <c r="K7" s="605"/>
      <c r="L7" s="605"/>
      <c r="M7" s="606"/>
      <c r="N7" s="606"/>
      <c r="O7" s="605"/>
      <c r="P7" s="605"/>
      <c r="Q7" s="605"/>
      <c r="R7" s="605"/>
      <c r="S7" s="606"/>
      <c r="T7" s="605"/>
      <c r="U7" s="605"/>
      <c r="V7" s="605"/>
      <c r="W7" s="605"/>
      <c r="X7" s="605"/>
      <c r="Y7" s="605"/>
      <c r="Z7" s="605"/>
      <c r="AA7" s="605"/>
      <c r="AB7" s="605"/>
      <c r="AC7" s="605"/>
      <c r="AD7" s="605"/>
      <c r="AE7" s="605"/>
      <c r="AF7" s="606"/>
      <c r="AG7" s="605"/>
      <c r="AH7" s="605"/>
      <c r="AI7" s="606"/>
      <c r="AJ7" s="605"/>
      <c r="AK7" s="605"/>
      <c r="AL7" s="605"/>
      <c r="AM7" s="605"/>
      <c r="AN7" s="605"/>
      <c r="AO7" s="605"/>
      <c r="AP7" s="605"/>
      <c r="AQ7" s="605"/>
      <c r="AR7" s="606"/>
      <c r="AS7" s="605"/>
      <c r="AT7" s="773"/>
      <c r="AU7" s="605"/>
      <c r="AV7" s="605"/>
      <c r="AW7" s="605"/>
      <c r="AX7" s="605"/>
      <c r="AY7" s="605"/>
      <c r="AZ7" s="605"/>
      <c r="BA7" s="605"/>
      <c r="BB7" s="605"/>
      <c r="BC7" s="605"/>
      <c r="BD7" s="606"/>
      <c r="BE7" s="606"/>
      <c r="BF7" s="606"/>
      <c r="BG7" s="606"/>
      <c r="BH7" s="605"/>
      <c r="BI7" s="605"/>
      <c r="BJ7" s="605"/>
      <c r="BK7" s="606"/>
      <c r="BL7" s="605"/>
      <c r="BM7" s="605"/>
      <c r="BN7" s="605"/>
      <c r="BO7" s="605"/>
      <c r="BP7" s="605"/>
      <c r="BQ7" s="605"/>
      <c r="BR7" s="606"/>
      <c r="BS7" s="605"/>
      <c r="BT7" s="605"/>
      <c r="BU7" s="605"/>
      <c r="BV7" s="605"/>
      <c r="BW7" s="605"/>
      <c r="BX7" s="605"/>
      <c r="BY7" s="605"/>
      <c r="BZ7" s="605"/>
      <c r="CA7" s="605"/>
      <c r="CB7" s="605"/>
      <c r="CC7" s="605"/>
      <c r="CD7" s="606"/>
      <c r="CE7" s="605"/>
      <c r="CF7" s="605"/>
      <c r="CG7" s="605"/>
      <c r="CH7" s="606"/>
      <c r="CI7" s="605"/>
      <c r="CJ7" s="605"/>
      <c r="CK7" s="605"/>
      <c r="CL7" s="605"/>
      <c r="CM7" s="606"/>
      <c r="CN7" s="605"/>
      <c r="CO7" s="605"/>
      <c r="CP7" s="605"/>
      <c r="CQ7" s="605"/>
      <c r="CR7" s="605"/>
      <c r="CS7" s="605"/>
      <c r="CT7" s="605"/>
      <c r="CU7" s="605"/>
      <c r="CV7" s="605"/>
      <c r="CW7" s="605"/>
      <c r="CX7" s="605"/>
      <c r="CY7" s="605"/>
      <c r="CZ7" s="605"/>
      <c r="DA7" s="605"/>
      <c r="DB7" s="605"/>
      <c r="DC7" s="605"/>
      <c r="DD7" s="605"/>
      <c r="DE7" s="605"/>
      <c r="DF7" s="566"/>
      <c r="DG7" s="605"/>
      <c r="DH7" s="605"/>
      <c r="DI7" s="605"/>
      <c r="DJ7" s="605"/>
      <c r="DK7" s="605"/>
      <c r="DL7" s="605"/>
      <c r="DM7" s="605"/>
      <c r="DN7" s="605"/>
      <c r="DO7" s="605"/>
      <c r="DP7" s="605"/>
      <c r="DQ7" s="605"/>
      <c r="DR7" s="605"/>
      <c r="DS7" s="605"/>
      <c r="DT7" s="605"/>
      <c r="DU7" s="605"/>
      <c r="DV7" s="605"/>
      <c r="DW7" s="605"/>
      <c r="DX7" s="605"/>
      <c r="DY7" s="605"/>
      <c r="DZ7" s="605"/>
      <c r="EA7" s="605"/>
      <c r="EB7" s="605"/>
      <c r="EC7" s="605"/>
      <c r="ED7" s="605"/>
      <c r="EE7" s="605"/>
      <c r="EF7" s="605"/>
      <c r="EG7" s="605"/>
      <c r="EH7" s="605"/>
      <c r="EI7" s="605"/>
      <c r="EJ7" s="605"/>
      <c r="EK7" s="605"/>
      <c r="EL7" s="605"/>
      <c r="EM7" s="605"/>
      <c r="EN7" s="605"/>
      <c r="EO7" s="605"/>
      <c r="EP7" s="605"/>
      <c r="EQ7" s="605"/>
      <c r="ER7" s="606"/>
      <c r="ES7" s="606"/>
      <c r="ET7" s="605"/>
      <c r="EU7" s="605"/>
      <c r="EV7" s="606"/>
      <c r="EW7" s="606"/>
      <c r="EX7" s="607"/>
      <c r="EY7" s="605"/>
      <c r="EZ7" s="606"/>
      <c r="FA7" s="605"/>
      <c r="FB7" s="605"/>
      <c r="FC7" s="606"/>
      <c r="FD7" s="605"/>
      <c r="FE7" s="605"/>
      <c r="FF7" s="605"/>
      <c r="FG7" s="605"/>
      <c r="FH7" s="605"/>
      <c r="FI7" s="605"/>
      <c r="FJ7" s="605"/>
      <c r="FK7" s="606"/>
      <c r="FL7" s="605"/>
      <c r="FM7" s="605"/>
      <c r="FN7" s="606"/>
      <c r="FO7" s="605"/>
      <c r="FP7" s="606"/>
      <c r="FQ7" s="605"/>
      <c r="FR7" s="606"/>
      <c r="FS7" s="605"/>
      <c r="FT7" s="606"/>
      <c r="FU7" s="605"/>
      <c r="FV7" s="606"/>
      <c r="FW7" s="605"/>
      <c r="FX7" s="606"/>
      <c r="FY7" s="606"/>
      <c r="FZ7" s="606"/>
      <c r="GA7" s="605"/>
      <c r="GB7" s="606"/>
      <c r="GC7" s="605"/>
      <c r="GD7" s="606"/>
      <c r="GE7" s="605"/>
      <c r="GF7" s="606"/>
      <c r="GG7" s="605"/>
      <c r="GH7" s="606"/>
      <c r="GI7" s="606"/>
      <c r="GJ7" s="606"/>
      <c r="GK7" s="605"/>
      <c r="GL7" s="606"/>
      <c r="GM7" s="605"/>
      <c r="GN7" s="559"/>
      <c r="GO7" s="377"/>
      <c r="GP7" s="559"/>
      <c r="GQ7" s="377"/>
      <c r="GR7" s="559"/>
      <c r="GS7" s="377"/>
      <c r="GT7" s="559"/>
    </row>
    <row r="8" spans="1:202" s="357" customFormat="1" ht="15.75" hidden="1" thickTop="1">
      <c r="A8" s="608"/>
      <c r="B8" s="608" t="s">
        <v>276</v>
      </c>
      <c r="C8" s="609" t="s">
        <v>101</v>
      </c>
      <c r="D8" s="609" t="s">
        <v>277</v>
      </c>
      <c r="E8" s="609" t="s">
        <v>102</v>
      </c>
      <c r="F8" s="610"/>
      <c r="G8" s="610"/>
      <c r="H8" s="610"/>
      <c r="I8" s="610"/>
      <c r="J8" s="610"/>
      <c r="K8" s="610"/>
      <c r="L8" s="610"/>
      <c r="M8" s="611"/>
      <c r="N8" s="611"/>
      <c r="O8" s="610"/>
      <c r="P8" s="610"/>
      <c r="Q8" s="610"/>
      <c r="R8" s="610"/>
      <c r="S8" s="611"/>
      <c r="T8" s="610"/>
      <c r="U8" s="610"/>
      <c r="V8" s="610"/>
      <c r="W8" s="610" t="s">
        <v>274</v>
      </c>
      <c r="X8" s="610" t="s">
        <v>274</v>
      </c>
      <c r="Y8" s="610" t="s">
        <v>274</v>
      </c>
      <c r="Z8" s="610" t="s">
        <v>274</v>
      </c>
      <c r="AA8" s="610"/>
      <c r="AB8" s="610"/>
      <c r="AC8" s="610"/>
      <c r="AD8" s="610"/>
      <c r="AE8" s="610"/>
      <c r="AF8" s="611"/>
      <c r="AG8" s="610"/>
      <c r="AH8" s="610" t="s">
        <v>274</v>
      </c>
      <c r="AI8" s="611"/>
      <c r="AJ8" s="610"/>
      <c r="AK8" s="610"/>
      <c r="AL8" s="610"/>
      <c r="AM8" s="610"/>
      <c r="AN8" s="610"/>
      <c r="AO8" s="610"/>
      <c r="AP8" s="610"/>
      <c r="AQ8" s="610"/>
      <c r="AR8" s="611"/>
      <c r="AS8" s="610"/>
      <c r="AT8" s="610"/>
      <c r="AU8" s="610"/>
      <c r="AV8" s="610"/>
      <c r="AW8" s="610"/>
      <c r="AX8" s="610"/>
      <c r="AY8" s="610"/>
      <c r="AZ8" s="610"/>
      <c r="BA8" s="610"/>
      <c r="BB8" s="610"/>
      <c r="BC8" s="610"/>
      <c r="BD8" s="611"/>
      <c r="BE8" s="611"/>
      <c r="BF8" s="611"/>
      <c r="BG8" s="611"/>
      <c r="BH8" s="610"/>
      <c r="BI8" s="610"/>
      <c r="BJ8" s="610"/>
      <c r="BK8" s="611"/>
      <c r="BL8" s="610"/>
      <c r="BM8" s="610"/>
      <c r="BN8" s="610"/>
      <c r="BO8" s="610"/>
      <c r="BP8" s="610"/>
      <c r="BQ8" s="610"/>
      <c r="BR8" s="611"/>
      <c r="BS8" s="610"/>
      <c r="BT8" s="610"/>
      <c r="BU8" s="610"/>
      <c r="BV8" s="610"/>
      <c r="BW8" s="610"/>
      <c r="BX8" s="610"/>
      <c r="BY8" s="610"/>
      <c r="BZ8" s="610"/>
      <c r="CA8" s="610"/>
      <c r="CB8" s="610"/>
      <c r="CC8" s="610"/>
      <c r="CD8" s="611"/>
      <c r="CE8" s="610"/>
      <c r="CF8" s="610"/>
      <c r="CG8" s="610"/>
      <c r="CH8" s="611"/>
      <c r="CI8" s="610"/>
      <c r="CJ8" s="610"/>
      <c r="CK8" s="610"/>
      <c r="CL8" s="610"/>
      <c r="CM8" s="611"/>
      <c r="CN8" s="610"/>
      <c r="CO8" s="610"/>
      <c r="CP8" s="610"/>
      <c r="CQ8" s="610"/>
      <c r="CR8" s="610"/>
      <c r="CS8" s="610"/>
      <c r="CT8" s="610"/>
      <c r="CU8" s="610"/>
      <c r="CV8" s="610"/>
      <c r="CW8" s="610"/>
      <c r="CX8" s="610"/>
      <c r="CY8" s="610"/>
      <c r="CZ8" s="610"/>
      <c r="DA8" s="610"/>
      <c r="DB8" s="610"/>
      <c r="DC8" s="610"/>
      <c r="DD8" s="610"/>
      <c r="DE8" s="610"/>
      <c r="DF8" s="612"/>
      <c r="DG8" s="610"/>
      <c r="DH8" s="610"/>
      <c r="DI8" s="610"/>
      <c r="DJ8" s="610"/>
      <c r="DK8" s="610"/>
      <c r="DL8" s="610"/>
      <c r="DM8" s="610"/>
      <c r="DN8" s="610"/>
      <c r="DO8" s="610"/>
      <c r="DP8" s="610"/>
      <c r="DQ8" s="610"/>
      <c r="DR8" s="610"/>
      <c r="DS8" s="610"/>
      <c r="DT8" s="610"/>
      <c r="DU8" s="610"/>
      <c r="DV8" s="610"/>
      <c r="DW8" s="610"/>
      <c r="DX8" s="610"/>
      <c r="DY8" s="610"/>
      <c r="DZ8" s="610"/>
      <c r="EA8" s="610"/>
      <c r="EB8" s="610"/>
      <c r="EC8" s="610"/>
      <c r="ED8" s="610"/>
      <c r="EE8" s="610"/>
      <c r="EF8" s="610"/>
      <c r="EG8" s="610"/>
      <c r="EH8" s="610"/>
      <c r="EI8" s="610"/>
      <c r="EJ8" s="610"/>
      <c r="EK8" s="610"/>
      <c r="EL8" s="610"/>
      <c r="EM8" s="610"/>
      <c r="EN8" s="610"/>
      <c r="EO8" s="610"/>
      <c r="EP8" s="610"/>
      <c r="EQ8" s="610"/>
      <c r="ER8" s="611"/>
      <c r="ES8" s="611"/>
      <c r="ET8" s="610"/>
      <c r="EU8" s="610"/>
      <c r="EV8" s="611"/>
      <c r="EW8" s="611"/>
      <c r="EX8" s="610"/>
      <c r="EY8" s="610"/>
      <c r="EZ8" s="611"/>
      <c r="FA8" s="610"/>
      <c r="FB8" s="610"/>
      <c r="FC8" s="611"/>
      <c r="FD8" s="610"/>
      <c r="FE8" s="610"/>
      <c r="FF8" s="610"/>
      <c r="FG8" s="610"/>
      <c r="FH8" s="610"/>
      <c r="FI8" s="610"/>
      <c r="FJ8" s="610"/>
      <c r="FK8" s="611"/>
      <c r="FL8" s="610"/>
      <c r="FM8" s="611"/>
      <c r="FN8" s="611"/>
      <c r="FO8" s="610"/>
      <c r="FP8" s="611"/>
      <c r="FQ8" s="610"/>
      <c r="FR8" s="611"/>
      <c r="FS8" s="610"/>
      <c r="FT8" s="611"/>
      <c r="FU8" s="610"/>
      <c r="FV8" s="611"/>
      <c r="FW8" s="610"/>
      <c r="FX8" s="611"/>
      <c r="FY8" s="611"/>
      <c r="FZ8" s="611"/>
      <c r="GA8" s="610"/>
      <c r="GB8" s="611"/>
      <c r="GC8" s="610"/>
      <c r="GD8" s="611"/>
      <c r="GE8" s="610"/>
      <c r="GF8" s="611"/>
      <c r="GG8" s="610"/>
      <c r="GH8" s="611"/>
      <c r="GI8" s="611"/>
      <c r="GJ8" s="611"/>
      <c r="GK8" s="610"/>
      <c r="GL8" s="611"/>
      <c r="GM8" s="610"/>
      <c r="GN8" s="356"/>
      <c r="GO8" s="355"/>
      <c r="GP8" s="356"/>
      <c r="GQ8" s="355"/>
      <c r="GR8" s="356"/>
      <c r="GS8" s="355"/>
      <c r="GT8" s="356"/>
    </row>
    <row r="9" spans="1:202" s="357" customFormat="1" ht="15.75" thickTop="1">
      <c r="A9" s="608"/>
      <c r="B9" s="608" t="s">
        <v>278</v>
      </c>
      <c r="C9" s="609"/>
      <c r="D9" s="609" t="s">
        <v>279</v>
      </c>
      <c r="E9" s="609"/>
      <c r="F9" s="610">
        <v>1</v>
      </c>
      <c r="G9" s="610">
        <v>1</v>
      </c>
      <c r="H9" s="610">
        <v>1</v>
      </c>
      <c r="I9" s="610">
        <v>1</v>
      </c>
      <c r="J9" s="610">
        <v>1</v>
      </c>
      <c r="K9" s="610">
        <v>1</v>
      </c>
      <c r="L9" s="610">
        <v>1</v>
      </c>
      <c r="M9" s="611">
        <v>2</v>
      </c>
      <c r="N9" s="611">
        <v>2</v>
      </c>
      <c r="O9" s="610">
        <v>1</v>
      </c>
      <c r="P9" s="610">
        <v>1</v>
      </c>
      <c r="Q9" s="610">
        <v>1</v>
      </c>
      <c r="R9" s="610">
        <v>1</v>
      </c>
      <c r="S9" s="611">
        <v>1</v>
      </c>
      <c r="T9" s="610">
        <v>1</v>
      </c>
      <c r="U9" s="610">
        <v>1</v>
      </c>
      <c r="V9" s="610">
        <v>1</v>
      </c>
      <c r="W9" s="610">
        <v>0.5</v>
      </c>
      <c r="X9" s="610">
        <v>0.5</v>
      </c>
      <c r="Y9" s="610">
        <v>0.5</v>
      </c>
      <c r="Z9" s="610">
        <v>0.5</v>
      </c>
      <c r="AA9" s="610">
        <v>1</v>
      </c>
      <c r="AB9" s="610">
        <v>1</v>
      </c>
      <c r="AC9" s="610">
        <v>1</v>
      </c>
      <c r="AD9" s="610">
        <v>1</v>
      </c>
      <c r="AE9" s="610">
        <v>1</v>
      </c>
      <c r="AF9" s="611">
        <v>1</v>
      </c>
      <c r="AG9" s="610">
        <v>1</v>
      </c>
      <c r="AH9" s="610">
        <v>1</v>
      </c>
      <c r="AI9" s="611">
        <v>2</v>
      </c>
      <c r="AJ9" s="610">
        <v>2</v>
      </c>
      <c r="AK9" s="610">
        <v>2</v>
      </c>
      <c r="AL9" s="610">
        <v>2</v>
      </c>
      <c r="AM9" s="610">
        <v>2</v>
      </c>
      <c r="AN9" s="610">
        <v>2</v>
      </c>
      <c r="AO9" s="610">
        <v>2</v>
      </c>
      <c r="AP9" s="610">
        <v>2</v>
      </c>
      <c r="AQ9" s="610">
        <v>2</v>
      </c>
      <c r="AR9" s="611">
        <v>2</v>
      </c>
      <c r="AS9" s="610">
        <v>2</v>
      </c>
      <c r="AT9" s="610">
        <v>2</v>
      </c>
      <c r="AU9" s="610">
        <v>2</v>
      </c>
      <c r="AV9" s="610">
        <v>2</v>
      </c>
      <c r="AW9" s="610">
        <v>2</v>
      </c>
      <c r="AX9" s="610">
        <v>2</v>
      </c>
      <c r="AY9" s="610">
        <v>2</v>
      </c>
      <c r="AZ9" s="610">
        <v>2</v>
      </c>
      <c r="BA9" s="610">
        <v>2</v>
      </c>
      <c r="BB9" s="610">
        <v>2</v>
      </c>
      <c r="BC9" s="610">
        <v>2</v>
      </c>
      <c r="BD9" s="611">
        <v>2</v>
      </c>
      <c r="BE9" s="611">
        <v>2</v>
      </c>
      <c r="BF9" s="611">
        <v>2</v>
      </c>
      <c r="BG9" s="611">
        <v>1</v>
      </c>
      <c r="BH9" s="610">
        <v>1</v>
      </c>
      <c r="BI9" s="610">
        <v>1</v>
      </c>
      <c r="BJ9" s="610">
        <v>1</v>
      </c>
      <c r="BK9" s="611">
        <v>1</v>
      </c>
      <c r="BL9" s="610">
        <v>2</v>
      </c>
      <c r="BM9" s="610">
        <v>2</v>
      </c>
      <c r="BN9" s="610">
        <v>2</v>
      </c>
      <c r="BO9" s="610">
        <v>1</v>
      </c>
      <c r="BP9" s="610">
        <v>1</v>
      </c>
      <c r="BQ9" s="610">
        <v>1</v>
      </c>
      <c r="BR9" s="611">
        <v>0.5</v>
      </c>
      <c r="BS9" s="610">
        <v>0.5</v>
      </c>
      <c r="BT9" s="610">
        <v>0.5</v>
      </c>
      <c r="BU9" s="610">
        <v>0.5</v>
      </c>
      <c r="BV9" s="610">
        <v>0.5</v>
      </c>
      <c r="BW9" s="610">
        <v>0.5</v>
      </c>
      <c r="BX9" s="610">
        <v>2</v>
      </c>
      <c r="BY9" s="610">
        <v>2</v>
      </c>
      <c r="BZ9" s="610">
        <v>2</v>
      </c>
      <c r="CA9" s="610">
        <v>2</v>
      </c>
      <c r="CB9" s="610">
        <v>2</v>
      </c>
      <c r="CC9" s="610">
        <v>2</v>
      </c>
      <c r="CD9" s="611">
        <v>2</v>
      </c>
      <c r="CE9" s="610">
        <v>2</v>
      </c>
      <c r="CF9" s="610">
        <v>2</v>
      </c>
      <c r="CG9" s="610">
        <v>2</v>
      </c>
      <c r="CH9" s="611">
        <v>2</v>
      </c>
      <c r="CI9" s="610">
        <v>2</v>
      </c>
      <c r="CJ9" s="610">
        <v>2</v>
      </c>
      <c r="CK9" s="610">
        <v>2</v>
      </c>
      <c r="CL9" s="610">
        <v>2</v>
      </c>
      <c r="CM9" s="611">
        <v>2</v>
      </c>
      <c r="CN9" s="610">
        <v>2</v>
      </c>
      <c r="CO9" s="610">
        <v>2</v>
      </c>
      <c r="CP9" s="610">
        <v>2</v>
      </c>
      <c r="CQ9" s="610">
        <v>2</v>
      </c>
      <c r="CR9" s="610">
        <v>2</v>
      </c>
      <c r="CS9" s="610">
        <v>2</v>
      </c>
      <c r="CT9" s="610">
        <v>2</v>
      </c>
      <c r="CU9" s="610">
        <v>2</v>
      </c>
      <c r="CV9" s="610">
        <v>2</v>
      </c>
      <c r="CW9" s="610">
        <v>2</v>
      </c>
      <c r="CX9" s="610">
        <v>2</v>
      </c>
      <c r="CY9" s="610">
        <v>2</v>
      </c>
      <c r="CZ9" s="610">
        <v>2</v>
      </c>
      <c r="DA9" s="610">
        <v>2</v>
      </c>
      <c r="DB9" s="610">
        <v>2</v>
      </c>
      <c r="DC9" s="610">
        <v>2</v>
      </c>
      <c r="DD9" s="610">
        <v>2</v>
      </c>
      <c r="DE9" s="610">
        <v>2</v>
      </c>
      <c r="DF9" s="612">
        <v>2</v>
      </c>
      <c r="DG9" s="610">
        <v>2</v>
      </c>
      <c r="DH9" s="610">
        <v>2</v>
      </c>
      <c r="DI9" s="610">
        <v>0.5</v>
      </c>
      <c r="DJ9" s="610">
        <v>0.5</v>
      </c>
      <c r="DK9" s="610">
        <v>2</v>
      </c>
      <c r="DL9" s="610">
        <v>2</v>
      </c>
      <c r="DM9" s="610">
        <v>2</v>
      </c>
      <c r="DN9" s="610">
        <v>2</v>
      </c>
      <c r="DO9" s="610">
        <v>2</v>
      </c>
      <c r="DP9" s="610">
        <v>2</v>
      </c>
      <c r="DQ9" s="610">
        <v>2</v>
      </c>
      <c r="DR9" s="610">
        <v>2</v>
      </c>
      <c r="DS9" s="610">
        <v>2</v>
      </c>
      <c r="DT9" s="610">
        <v>2</v>
      </c>
      <c r="DU9" s="610">
        <v>2</v>
      </c>
      <c r="DV9" s="610">
        <v>2</v>
      </c>
      <c r="DW9" s="610">
        <v>2</v>
      </c>
      <c r="DX9" s="610">
        <v>2</v>
      </c>
      <c r="DY9" s="610">
        <v>2</v>
      </c>
      <c r="DZ9" s="610">
        <v>2</v>
      </c>
      <c r="EA9" s="610">
        <v>2</v>
      </c>
      <c r="EB9" s="610">
        <v>2</v>
      </c>
      <c r="EC9" s="610">
        <v>2</v>
      </c>
      <c r="ED9" s="610">
        <v>2</v>
      </c>
      <c r="EE9" s="610">
        <v>2</v>
      </c>
      <c r="EF9" s="610">
        <v>1</v>
      </c>
      <c r="EG9" s="610">
        <v>2</v>
      </c>
      <c r="EH9" s="610">
        <v>2</v>
      </c>
      <c r="EI9" s="610">
        <v>2</v>
      </c>
      <c r="EJ9" s="610">
        <v>2</v>
      </c>
      <c r="EK9" s="610">
        <v>2</v>
      </c>
      <c r="EL9" s="610">
        <v>2</v>
      </c>
      <c r="EM9" s="610">
        <v>2</v>
      </c>
      <c r="EN9" s="610">
        <v>2</v>
      </c>
      <c r="EO9" s="610">
        <v>2</v>
      </c>
      <c r="EP9" s="610">
        <v>2</v>
      </c>
      <c r="EQ9" s="610">
        <v>2</v>
      </c>
      <c r="ER9" s="611">
        <v>2</v>
      </c>
      <c r="ES9" s="611">
        <v>2</v>
      </c>
      <c r="ET9" s="610">
        <v>2</v>
      </c>
      <c r="EU9" s="610">
        <v>2</v>
      </c>
      <c r="EV9" s="611">
        <v>2</v>
      </c>
      <c r="EW9" s="611">
        <v>2</v>
      </c>
      <c r="EX9" s="610">
        <v>2</v>
      </c>
      <c r="EY9" s="610">
        <v>2</v>
      </c>
      <c r="EZ9" s="611">
        <v>2</v>
      </c>
      <c r="FA9" s="610">
        <v>2</v>
      </c>
      <c r="FB9" s="610">
        <v>2</v>
      </c>
      <c r="FC9" s="611">
        <v>2</v>
      </c>
      <c r="FD9" s="610">
        <v>2</v>
      </c>
      <c r="FE9" s="610">
        <v>2</v>
      </c>
      <c r="FF9" s="610">
        <v>2</v>
      </c>
      <c r="FG9" s="610">
        <v>2</v>
      </c>
      <c r="FH9" s="610">
        <v>0.5</v>
      </c>
      <c r="FI9" s="610">
        <v>1</v>
      </c>
      <c r="FJ9" s="610">
        <v>2</v>
      </c>
      <c r="FK9" s="611">
        <v>2</v>
      </c>
      <c r="FL9" s="611">
        <v>2</v>
      </c>
      <c r="FM9" s="611">
        <v>1</v>
      </c>
      <c r="FN9" s="611">
        <v>1</v>
      </c>
      <c r="FO9" s="610">
        <v>1</v>
      </c>
      <c r="FP9" s="611">
        <v>1</v>
      </c>
      <c r="FQ9" s="610">
        <v>1</v>
      </c>
      <c r="FR9" s="611">
        <v>1</v>
      </c>
      <c r="FS9" s="610">
        <v>1</v>
      </c>
      <c r="FT9" s="611">
        <v>1</v>
      </c>
      <c r="FU9" s="610">
        <v>1</v>
      </c>
      <c r="FV9" s="611">
        <v>1</v>
      </c>
      <c r="FW9" s="610">
        <v>1</v>
      </c>
      <c r="FX9" s="611">
        <v>1</v>
      </c>
      <c r="FY9" s="611">
        <v>1</v>
      </c>
      <c r="FZ9" s="611">
        <v>2</v>
      </c>
      <c r="GA9" s="610">
        <v>2</v>
      </c>
      <c r="GB9" s="611">
        <v>2</v>
      </c>
      <c r="GC9" s="610">
        <v>2</v>
      </c>
      <c r="GD9" s="611">
        <v>2</v>
      </c>
      <c r="GE9" s="610">
        <v>0.5</v>
      </c>
      <c r="GF9" s="611">
        <v>0.5</v>
      </c>
      <c r="GG9" s="610">
        <v>0.5</v>
      </c>
      <c r="GH9" s="611">
        <v>0.5</v>
      </c>
      <c r="GI9" s="611">
        <v>1</v>
      </c>
      <c r="GJ9" s="611">
        <v>1</v>
      </c>
      <c r="GK9" s="610">
        <v>0.5</v>
      </c>
      <c r="GL9" s="611">
        <v>0.5</v>
      </c>
      <c r="GM9" s="610">
        <v>1</v>
      </c>
      <c r="GN9" s="356" t="s">
        <v>274</v>
      </c>
      <c r="GO9" s="355" t="s">
        <v>274</v>
      </c>
      <c r="GP9" s="356" t="s">
        <v>274</v>
      </c>
      <c r="GQ9" s="355" t="s">
        <v>274</v>
      </c>
      <c r="GR9" s="356" t="s">
        <v>274</v>
      </c>
      <c r="GS9" s="355" t="s">
        <v>274</v>
      </c>
      <c r="GT9" s="356" t="s">
        <v>274</v>
      </c>
    </row>
    <row r="10" spans="1:202" s="180" customFormat="1" ht="18">
      <c r="A10" s="613"/>
      <c r="B10" s="613" t="s">
        <v>280</v>
      </c>
      <c r="C10" s="614" t="s">
        <v>281</v>
      </c>
      <c r="D10" s="614" t="s">
        <v>282</v>
      </c>
      <c r="E10" s="614"/>
      <c r="F10" s="615">
        <v>2</v>
      </c>
      <c r="G10" s="615">
        <v>2</v>
      </c>
      <c r="H10" s="615">
        <v>4</v>
      </c>
      <c r="I10" s="615">
        <v>4</v>
      </c>
      <c r="J10" s="615">
        <v>2</v>
      </c>
      <c r="K10" s="615">
        <v>4</v>
      </c>
      <c r="L10" s="615">
        <v>4</v>
      </c>
      <c r="M10" s="616">
        <v>4</v>
      </c>
      <c r="N10" s="616">
        <v>8</v>
      </c>
      <c r="O10" s="615">
        <v>4</v>
      </c>
      <c r="P10" s="615">
        <v>4</v>
      </c>
      <c r="Q10" s="615">
        <v>4</v>
      </c>
      <c r="R10" s="615">
        <v>4</v>
      </c>
      <c r="S10" s="616">
        <v>8</v>
      </c>
      <c r="T10" s="615">
        <v>8</v>
      </c>
      <c r="U10" s="615">
        <v>8</v>
      </c>
      <c r="V10" s="615">
        <v>8</v>
      </c>
      <c r="W10" s="615">
        <v>2</v>
      </c>
      <c r="X10" s="615">
        <v>2</v>
      </c>
      <c r="Y10" s="615">
        <v>4</v>
      </c>
      <c r="Z10" s="615">
        <v>4</v>
      </c>
      <c r="AA10" s="615">
        <v>4</v>
      </c>
      <c r="AB10" s="615">
        <v>4</v>
      </c>
      <c r="AC10" s="615">
        <v>4</v>
      </c>
      <c r="AD10" s="615">
        <v>4</v>
      </c>
      <c r="AE10" s="615">
        <v>2</v>
      </c>
      <c r="AF10" s="616">
        <v>2</v>
      </c>
      <c r="AG10" s="615">
        <v>2</v>
      </c>
      <c r="AH10" s="615">
        <v>2</v>
      </c>
      <c r="AI10" s="616">
        <v>4</v>
      </c>
      <c r="AJ10" s="615">
        <v>4</v>
      </c>
      <c r="AK10" s="615">
        <v>8</v>
      </c>
      <c r="AL10" s="615">
        <v>8</v>
      </c>
      <c r="AM10" s="615">
        <v>4</v>
      </c>
      <c r="AN10" s="615">
        <v>4</v>
      </c>
      <c r="AO10" s="615">
        <v>4</v>
      </c>
      <c r="AP10" s="615">
        <v>4</v>
      </c>
      <c r="AQ10" s="615">
        <v>4</v>
      </c>
      <c r="AR10" s="616">
        <v>4</v>
      </c>
      <c r="AS10" s="615">
        <v>2</v>
      </c>
      <c r="AT10" s="615">
        <v>2</v>
      </c>
      <c r="AU10" s="615">
        <v>2</v>
      </c>
      <c r="AV10" s="615">
        <v>4</v>
      </c>
      <c r="AW10" s="615">
        <v>2</v>
      </c>
      <c r="AX10" s="615">
        <v>2</v>
      </c>
      <c r="AY10" s="615">
        <v>4</v>
      </c>
      <c r="AZ10" s="615">
        <v>2</v>
      </c>
      <c r="BA10" s="615">
        <v>4</v>
      </c>
      <c r="BB10" s="615">
        <v>2</v>
      </c>
      <c r="BC10" s="615">
        <v>4</v>
      </c>
      <c r="BD10" s="616">
        <v>4</v>
      </c>
      <c r="BE10" s="616">
        <v>4</v>
      </c>
      <c r="BF10" s="616">
        <v>4</v>
      </c>
      <c r="BG10" s="616">
        <v>2</v>
      </c>
      <c r="BH10" s="615">
        <v>2</v>
      </c>
      <c r="BI10" s="615">
        <v>2</v>
      </c>
      <c r="BJ10" s="615">
        <v>2</v>
      </c>
      <c r="BK10" s="616">
        <v>2</v>
      </c>
      <c r="BL10" s="615">
        <v>4</v>
      </c>
      <c r="BM10" s="615">
        <v>4</v>
      </c>
      <c r="BN10" s="615">
        <v>4</v>
      </c>
      <c r="BO10" s="615">
        <v>4</v>
      </c>
      <c r="BP10" s="615">
        <v>4</v>
      </c>
      <c r="BQ10" s="615">
        <v>4</v>
      </c>
      <c r="BR10" s="616">
        <v>2</v>
      </c>
      <c r="BS10" s="615">
        <v>2</v>
      </c>
      <c r="BT10" s="615">
        <v>2</v>
      </c>
      <c r="BU10" s="615" t="s">
        <v>274</v>
      </c>
      <c r="BV10" s="615" t="s">
        <v>274</v>
      </c>
      <c r="BW10" s="615" t="s">
        <v>274</v>
      </c>
      <c r="BX10" s="615">
        <v>2</v>
      </c>
      <c r="BY10" s="615">
        <v>2</v>
      </c>
      <c r="BZ10" s="615">
        <v>2</v>
      </c>
      <c r="CA10" s="615">
        <v>2</v>
      </c>
      <c r="CB10" s="615">
        <v>4</v>
      </c>
      <c r="CC10" s="615">
        <v>8</v>
      </c>
      <c r="CD10" s="616">
        <v>4</v>
      </c>
      <c r="CE10" s="615">
        <v>4</v>
      </c>
      <c r="CF10" s="615">
        <v>8</v>
      </c>
      <c r="CG10" s="615">
        <v>8</v>
      </c>
      <c r="CH10" s="616">
        <v>2</v>
      </c>
      <c r="CI10" s="615">
        <v>2</v>
      </c>
      <c r="CJ10" s="615">
        <v>2</v>
      </c>
      <c r="CK10" s="615">
        <v>2</v>
      </c>
      <c r="CL10" s="615">
        <v>4</v>
      </c>
      <c r="CM10" s="616">
        <v>2</v>
      </c>
      <c r="CN10" s="615">
        <v>2</v>
      </c>
      <c r="CO10" s="615">
        <v>2</v>
      </c>
      <c r="CP10" s="615">
        <v>2</v>
      </c>
      <c r="CQ10" s="615">
        <v>2</v>
      </c>
      <c r="CR10" s="615">
        <v>2</v>
      </c>
      <c r="CS10" s="615">
        <v>4</v>
      </c>
      <c r="CT10" s="615">
        <v>4</v>
      </c>
      <c r="CU10" s="615">
        <v>8</v>
      </c>
      <c r="CV10" s="615">
        <v>8</v>
      </c>
      <c r="CW10" s="615">
        <v>2</v>
      </c>
      <c r="CX10" s="615">
        <v>4</v>
      </c>
      <c r="CY10" s="615">
        <v>2</v>
      </c>
      <c r="CZ10" s="615">
        <v>4</v>
      </c>
      <c r="DA10" s="615">
        <v>2</v>
      </c>
      <c r="DB10" s="615">
        <v>4</v>
      </c>
      <c r="DC10" s="615">
        <v>2</v>
      </c>
      <c r="DD10" s="615">
        <v>4</v>
      </c>
      <c r="DE10" s="615">
        <v>2</v>
      </c>
      <c r="DF10" s="617">
        <v>2</v>
      </c>
      <c r="DG10" s="615">
        <v>2</v>
      </c>
      <c r="DH10" s="615">
        <v>2</v>
      </c>
      <c r="DI10" s="615">
        <v>2</v>
      </c>
      <c r="DJ10" s="615">
        <v>4</v>
      </c>
      <c r="DK10" s="615">
        <v>2</v>
      </c>
      <c r="DL10" s="615">
        <v>4</v>
      </c>
      <c r="DM10" s="615">
        <v>4</v>
      </c>
      <c r="DN10" s="615">
        <v>4</v>
      </c>
      <c r="DO10" s="615">
        <v>8</v>
      </c>
      <c r="DP10" s="615">
        <v>8</v>
      </c>
      <c r="DQ10" s="615">
        <v>2</v>
      </c>
      <c r="DR10" s="615">
        <v>2</v>
      </c>
      <c r="DS10" s="615">
        <v>2</v>
      </c>
      <c r="DT10" s="615">
        <v>2</v>
      </c>
      <c r="DU10" s="615">
        <v>4</v>
      </c>
      <c r="DV10" s="615">
        <v>4</v>
      </c>
      <c r="DW10" s="615">
        <v>8</v>
      </c>
      <c r="DX10" s="615">
        <v>4</v>
      </c>
      <c r="DY10" s="615">
        <v>4</v>
      </c>
      <c r="DZ10" s="615">
        <v>4</v>
      </c>
      <c r="EA10" s="615">
        <v>4</v>
      </c>
      <c r="EB10" s="615">
        <v>4</v>
      </c>
      <c r="EC10" s="615">
        <v>4</v>
      </c>
      <c r="ED10" s="615">
        <v>4</v>
      </c>
      <c r="EE10" s="615">
        <v>2</v>
      </c>
      <c r="EF10" s="615">
        <v>4</v>
      </c>
      <c r="EG10" s="615">
        <v>4</v>
      </c>
      <c r="EH10" s="615">
        <v>4</v>
      </c>
      <c r="EI10" s="615">
        <v>4</v>
      </c>
      <c r="EJ10" s="615">
        <v>4</v>
      </c>
      <c r="EK10" s="615">
        <v>2</v>
      </c>
      <c r="EL10" s="615">
        <v>4</v>
      </c>
      <c r="EM10" s="615">
        <v>2</v>
      </c>
      <c r="EN10" s="615">
        <v>4</v>
      </c>
      <c r="EO10" s="615">
        <v>2</v>
      </c>
      <c r="EP10" s="615">
        <v>8</v>
      </c>
      <c r="EQ10" s="615">
        <v>8</v>
      </c>
      <c r="ER10" s="616">
        <v>8</v>
      </c>
      <c r="ES10" s="616">
        <v>8</v>
      </c>
      <c r="ET10" s="615">
        <v>8</v>
      </c>
      <c r="EU10" s="615">
        <v>8</v>
      </c>
      <c r="EV10" s="616">
        <v>8</v>
      </c>
      <c r="EW10" s="616">
        <v>8</v>
      </c>
      <c r="EX10" s="615">
        <v>4</v>
      </c>
      <c r="EY10" s="615">
        <v>4</v>
      </c>
      <c r="EZ10" s="616">
        <v>4</v>
      </c>
      <c r="FA10" s="615">
        <v>4</v>
      </c>
      <c r="FB10" s="615">
        <v>4</v>
      </c>
      <c r="FC10" s="616">
        <v>4</v>
      </c>
      <c r="FD10" s="615">
        <v>4</v>
      </c>
      <c r="FE10" s="615">
        <v>4</v>
      </c>
      <c r="FF10" s="615">
        <v>8</v>
      </c>
      <c r="FG10" s="615">
        <v>4</v>
      </c>
      <c r="FH10" s="615">
        <v>2</v>
      </c>
      <c r="FI10" s="615">
        <v>4</v>
      </c>
      <c r="FJ10" s="615">
        <v>4</v>
      </c>
      <c r="FK10" s="616">
        <v>4</v>
      </c>
      <c r="FL10" s="616">
        <v>8</v>
      </c>
      <c r="FM10" s="616">
        <v>4</v>
      </c>
      <c r="FN10" s="616">
        <v>4</v>
      </c>
      <c r="FO10" s="615">
        <v>4</v>
      </c>
      <c r="FP10" s="616">
        <v>4</v>
      </c>
      <c r="FQ10" s="615">
        <v>16</v>
      </c>
      <c r="FR10" s="616">
        <v>2</v>
      </c>
      <c r="FS10" s="615">
        <v>4</v>
      </c>
      <c r="FT10" s="616">
        <v>2</v>
      </c>
      <c r="FU10" s="615">
        <v>4</v>
      </c>
      <c r="FV10" s="616">
        <v>4</v>
      </c>
      <c r="FW10" s="615">
        <v>8</v>
      </c>
      <c r="FX10" s="616">
        <v>4</v>
      </c>
      <c r="FY10" s="616">
        <v>8</v>
      </c>
      <c r="FZ10" s="616">
        <v>4</v>
      </c>
      <c r="GA10" s="615">
        <v>2</v>
      </c>
      <c r="GB10" s="616">
        <v>2</v>
      </c>
      <c r="GC10" s="615">
        <v>4</v>
      </c>
      <c r="GD10" s="616">
        <v>4</v>
      </c>
      <c r="GE10" s="615">
        <v>2</v>
      </c>
      <c r="GF10" s="616">
        <v>2</v>
      </c>
      <c r="GG10" s="615">
        <v>4</v>
      </c>
      <c r="GH10" s="616">
        <v>4</v>
      </c>
      <c r="GI10" s="616">
        <v>8</v>
      </c>
      <c r="GJ10" s="616">
        <v>8</v>
      </c>
      <c r="GK10" s="615">
        <v>2</v>
      </c>
      <c r="GL10" s="616">
        <v>4</v>
      </c>
      <c r="GM10" s="615">
        <v>4</v>
      </c>
      <c r="GN10" s="152" t="s">
        <v>274</v>
      </c>
      <c r="GO10" s="181" t="s">
        <v>274</v>
      </c>
      <c r="GP10" s="152" t="s">
        <v>274</v>
      </c>
      <c r="GQ10" s="181" t="s">
        <v>274</v>
      </c>
      <c r="GR10" s="152" t="s">
        <v>274</v>
      </c>
      <c r="GS10" s="181" t="s">
        <v>274</v>
      </c>
      <c r="GT10" s="152" t="s">
        <v>274</v>
      </c>
    </row>
    <row r="11" spans="1:202" s="357" customFormat="1" ht="18">
      <c r="A11" s="608"/>
      <c r="B11" s="608" t="s">
        <v>283</v>
      </c>
      <c r="C11" s="609" t="s">
        <v>284</v>
      </c>
      <c r="D11" s="609" t="s">
        <v>285</v>
      </c>
      <c r="E11" s="609"/>
      <c r="F11" s="610" t="s">
        <v>274</v>
      </c>
      <c r="G11" s="610" t="s">
        <v>274</v>
      </c>
      <c r="H11" s="610" t="s">
        <v>274</v>
      </c>
      <c r="I11" s="610" t="s">
        <v>274</v>
      </c>
      <c r="J11" s="610" t="s">
        <v>274</v>
      </c>
      <c r="K11" s="610" t="s">
        <v>274</v>
      </c>
      <c r="L11" s="610" t="s">
        <v>274</v>
      </c>
      <c r="M11" s="610" t="s">
        <v>274</v>
      </c>
      <c r="N11" s="611" t="s">
        <v>274</v>
      </c>
      <c r="O11" s="610">
        <v>4</v>
      </c>
      <c r="P11" s="610">
        <v>4</v>
      </c>
      <c r="Q11" s="610">
        <v>4</v>
      </c>
      <c r="R11" s="610">
        <v>4</v>
      </c>
      <c r="S11" s="611">
        <v>8</v>
      </c>
      <c r="T11" s="610">
        <v>8</v>
      </c>
      <c r="U11" s="610">
        <v>8</v>
      </c>
      <c r="V11" s="610">
        <v>8</v>
      </c>
      <c r="W11" s="610">
        <v>2</v>
      </c>
      <c r="X11" s="610">
        <v>2</v>
      </c>
      <c r="Y11" s="610">
        <v>4</v>
      </c>
      <c r="Z11" s="610">
        <v>4</v>
      </c>
      <c r="AA11" s="610">
        <v>4</v>
      </c>
      <c r="AB11" s="610">
        <v>4</v>
      </c>
      <c r="AC11" s="610">
        <v>4</v>
      </c>
      <c r="AD11" s="610">
        <v>4</v>
      </c>
      <c r="AE11" s="610">
        <v>2</v>
      </c>
      <c r="AF11" s="611">
        <v>2</v>
      </c>
      <c r="AG11" s="610">
        <v>2</v>
      </c>
      <c r="AH11" s="610">
        <v>2</v>
      </c>
      <c r="AI11" s="611">
        <v>4</v>
      </c>
      <c r="AJ11" s="610">
        <v>4</v>
      </c>
      <c r="AK11" s="610">
        <v>8</v>
      </c>
      <c r="AL11" s="610">
        <v>8</v>
      </c>
      <c r="AM11" s="610">
        <v>4</v>
      </c>
      <c r="AN11" s="610">
        <v>4</v>
      </c>
      <c r="AO11" s="610">
        <v>4</v>
      </c>
      <c r="AP11" s="610">
        <v>4</v>
      </c>
      <c r="AQ11" s="610">
        <v>4</v>
      </c>
      <c r="AR11" s="611" t="s">
        <v>274</v>
      </c>
      <c r="AS11" s="610" t="s">
        <v>274</v>
      </c>
      <c r="AT11" s="610" t="s">
        <v>274</v>
      </c>
      <c r="AU11" s="610" t="s">
        <v>274</v>
      </c>
      <c r="AV11" s="610" t="s">
        <v>274</v>
      </c>
      <c r="AW11" s="610" t="s">
        <v>274</v>
      </c>
      <c r="AX11" s="610" t="s">
        <v>274</v>
      </c>
      <c r="AY11" s="610" t="s">
        <v>274</v>
      </c>
      <c r="AZ11" s="610" t="s">
        <v>274</v>
      </c>
      <c r="BA11" s="610" t="s">
        <v>274</v>
      </c>
      <c r="BB11" s="610" t="s">
        <v>274</v>
      </c>
      <c r="BC11" s="610" t="s">
        <v>274</v>
      </c>
      <c r="BD11" s="611">
        <v>4</v>
      </c>
      <c r="BE11" s="611">
        <v>4</v>
      </c>
      <c r="BF11" s="611">
        <v>4</v>
      </c>
      <c r="BG11" s="611">
        <v>2</v>
      </c>
      <c r="BH11" s="610">
        <v>2</v>
      </c>
      <c r="BI11" s="610">
        <v>2</v>
      </c>
      <c r="BJ11" s="610">
        <v>2</v>
      </c>
      <c r="BK11" s="611">
        <v>2</v>
      </c>
      <c r="BL11" s="610">
        <v>4</v>
      </c>
      <c r="BM11" s="610">
        <v>4</v>
      </c>
      <c r="BN11" s="610">
        <v>4</v>
      </c>
      <c r="BO11" s="610">
        <v>4</v>
      </c>
      <c r="BP11" s="610">
        <v>4</v>
      </c>
      <c r="BQ11" s="610">
        <v>4</v>
      </c>
      <c r="BR11" s="611" t="s">
        <v>274</v>
      </c>
      <c r="BS11" s="610" t="s">
        <v>274</v>
      </c>
      <c r="BT11" s="610" t="s">
        <v>274</v>
      </c>
      <c r="BU11" s="610">
        <v>1</v>
      </c>
      <c r="BV11" s="610">
        <v>1</v>
      </c>
      <c r="BW11" s="610">
        <v>1</v>
      </c>
      <c r="BX11" s="610">
        <v>2</v>
      </c>
      <c r="BY11" s="610">
        <v>2</v>
      </c>
      <c r="BZ11" s="610">
        <v>2</v>
      </c>
      <c r="CA11" s="610">
        <v>2</v>
      </c>
      <c r="CB11" s="610">
        <v>4</v>
      </c>
      <c r="CC11" s="610">
        <v>8</v>
      </c>
      <c r="CD11" s="611" t="s">
        <v>274</v>
      </c>
      <c r="CE11" s="610" t="s">
        <v>274</v>
      </c>
      <c r="CF11" s="610" t="s">
        <v>274</v>
      </c>
      <c r="CG11" s="610" t="s">
        <v>274</v>
      </c>
      <c r="CH11" s="611" t="s">
        <v>274</v>
      </c>
      <c r="CI11" s="610" t="s">
        <v>274</v>
      </c>
      <c r="CJ11" s="610" t="s">
        <v>274</v>
      </c>
      <c r="CK11" s="610" t="s">
        <v>274</v>
      </c>
      <c r="CL11" s="610">
        <v>4</v>
      </c>
      <c r="CM11" s="611" t="s">
        <v>274</v>
      </c>
      <c r="CN11" s="610" t="s">
        <v>274</v>
      </c>
      <c r="CO11" s="610" t="s">
        <v>274</v>
      </c>
      <c r="CP11" s="610" t="s">
        <v>274</v>
      </c>
      <c r="CQ11" s="610">
        <v>2</v>
      </c>
      <c r="CR11" s="610">
        <v>2</v>
      </c>
      <c r="CS11" s="610">
        <v>4</v>
      </c>
      <c r="CT11" s="610">
        <v>4</v>
      </c>
      <c r="CU11" s="610">
        <v>8</v>
      </c>
      <c r="CV11" s="610">
        <v>8</v>
      </c>
      <c r="CW11" s="610">
        <v>2</v>
      </c>
      <c r="CX11" s="610">
        <v>4</v>
      </c>
      <c r="CY11" s="610">
        <v>2</v>
      </c>
      <c r="CZ11" s="610">
        <v>4</v>
      </c>
      <c r="DA11" s="610">
        <v>2</v>
      </c>
      <c r="DB11" s="610">
        <v>4</v>
      </c>
      <c r="DC11" s="610">
        <v>2</v>
      </c>
      <c r="DD11" s="610">
        <v>4</v>
      </c>
      <c r="DE11" s="610" t="s">
        <v>274</v>
      </c>
      <c r="DF11" s="612" t="s">
        <v>274</v>
      </c>
      <c r="DG11" s="610" t="s">
        <v>274</v>
      </c>
      <c r="DH11" s="610" t="s">
        <v>274</v>
      </c>
      <c r="DI11" s="610">
        <v>1</v>
      </c>
      <c r="DJ11" s="610">
        <v>2</v>
      </c>
      <c r="DK11" s="610" t="s">
        <v>274</v>
      </c>
      <c r="DL11" s="610">
        <v>4</v>
      </c>
      <c r="DM11" s="610">
        <v>4</v>
      </c>
      <c r="DN11" s="610">
        <v>4</v>
      </c>
      <c r="DO11" s="610">
        <v>8</v>
      </c>
      <c r="DP11" s="610">
        <v>8</v>
      </c>
      <c r="DQ11" s="610" t="s">
        <v>274</v>
      </c>
      <c r="DR11" s="610">
        <v>2</v>
      </c>
      <c r="DS11" s="610" t="s">
        <v>274</v>
      </c>
      <c r="DT11" s="610" t="s">
        <v>274</v>
      </c>
      <c r="DU11" s="610">
        <v>4</v>
      </c>
      <c r="DV11" s="610">
        <v>4</v>
      </c>
      <c r="DW11" s="610"/>
      <c r="DX11" s="610"/>
      <c r="DY11" s="610"/>
      <c r="DZ11" s="610"/>
      <c r="EA11" s="610" t="s">
        <v>274</v>
      </c>
      <c r="EB11" s="610" t="s">
        <v>274</v>
      </c>
      <c r="EC11" s="610" t="s">
        <v>274</v>
      </c>
      <c r="ED11" s="610" t="s">
        <v>274</v>
      </c>
      <c r="EE11" s="610" t="s">
        <v>274</v>
      </c>
      <c r="EF11" s="610" t="s">
        <v>274</v>
      </c>
      <c r="EG11" s="610">
        <v>4</v>
      </c>
      <c r="EH11" s="610">
        <v>4</v>
      </c>
      <c r="EI11" s="610">
        <v>4</v>
      </c>
      <c r="EJ11" s="610">
        <v>4</v>
      </c>
      <c r="EK11" s="610">
        <v>2</v>
      </c>
      <c r="EL11" s="610">
        <v>4</v>
      </c>
      <c r="EM11" s="610">
        <v>2</v>
      </c>
      <c r="EN11" s="610">
        <v>2</v>
      </c>
      <c r="EO11" s="610">
        <v>1</v>
      </c>
      <c r="EP11" s="610">
        <v>8</v>
      </c>
      <c r="EQ11" s="610">
        <v>8</v>
      </c>
      <c r="ER11" s="611">
        <v>8</v>
      </c>
      <c r="ES11" s="611">
        <v>8</v>
      </c>
      <c r="ET11" s="610">
        <v>8</v>
      </c>
      <c r="EU11" s="610">
        <v>8</v>
      </c>
      <c r="EV11" s="611">
        <v>8</v>
      </c>
      <c r="EW11" s="611">
        <v>8</v>
      </c>
      <c r="EX11" s="610">
        <v>4</v>
      </c>
      <c r="EY11" s="610">
        <v>4</v>
      </c>
      <c r="EZ11" s="611">
        <v>4</v>
      </c>
      <c r="FA11" s="610">
        <v>4</v>
      </c>
      <c r="FB11" s="610">
        <v>4</v>
      </c>
      <c r="FC11" s="611">
        <v>4</v>
      </c>
      <c r="FD11" s="610">
        <v>4</v>
      </c>
      <c r="FE11" s="610">
        <v>4</v>
      </c>
      <c r="FF11" s="610">
        <v>8</v>
      </c>
      <c r="FG11" s="610">
        <v>4</v>
      </c>
      <c r="FH11" s="610">
        <v>2</v>
      </c>
      <c r="FI11" s="610">
        <v>4</v>
      </c>
      <c r="FJ11" s="610">
        <v>4</v>
      </c>
      <c r="FK11" s="611">
        <v>4</v>
      </c>
      <c r="FL11" s="611">
        <v>8</v>
      </c>
      <c r="FM11" s="611">
        <v>4</v>
      </c>
      <c r="FN11" s="611">
        <v>4</v>
      </c>
      <c r="FO11" s="610">
        <v>4</v>
      </c>
      <c r="FP11" s="611">
        <v>4</v>
      </c>
      <c r="FQ11" s="610">
        <v>16</v>
      </c>
      <c r="FR11" s="611">
        <v>2</v>
      </c>
      <c r="FS11" s="610">
        <v>4</v>
      </c>
      <c r="FT11" s="611">
        <v>2</v>
      </c>
      <c r="FU11" s="610">
        <v>4</v>
      </c>
      <c r="FV11" s="611">
        <v>4</v>
      </c>
      <c r="FW11" s="610">
        <v>8</v>
      </c>
      <c r="FX11" s="611">
        <v>4</v>
      </c>
      <c r="FY11" s="611">
        <v>8</v>
      </c>
      <c r="FZ11" s="611">
        <v>4</v>
      </c>
      <c r="GA11" s="610">
        <v>1</v>
      </c>
      <c r="GB11" s="611">
        <v>1</v>
      </c>
      <c r="GC11" s="610">
        <v>2</v>
      </c>
      <c r="GD11" s="611">
        <v>4</v>
      </c>
      <c r="GE11" s="610">
        <v>1</v>
      </c>
      <c r="GF11" s="611">
        <v>1</v>
      </c>
      <c r="GG11" s="610">
        <v>2</v>
      </c>
      <c r="GH11" s="611">
        <v>2</v>
      </c>
      <c r="GI11" s="611">
        <v>4</v>
      </c>
      <c r="GJ11" s="611">
        <v>4</v>
      </c>
      <c r="GK11" s="610">
        <v>2</v>
      </c>
      <c r="GL11" s="611">
        <v>4</v>
      </c>
      <c r="GM11" s="610">
        <v>4</v>
      </c>
      <c r="GN11" s="356" t="s">
        <v>274</v>
      </c>
      <c r="GO11" s="355" t="s">
        <v>274</v>
      </c>
      <c r="GP11" s="356" t="s">
        <v>274</v>
      </c>
      <c r="GQ11" s="355" t="s">
        <v>274</v>
      </c>
      <c r="GR11" s="356" t="s">
        <v>274</v>
      </c>
      <c r="GS11" s="355" t="s">
        <v>274</v>
      </c>
      <c r="GT11" s="356" t="s">
        <v>274</v>
      </c>
    </row>
    <row r="12" spans="1:202" s="180" customFormat="1" ht="18">
      <c r="A12" s="613"/>
      <c r="B12" s="613" t="s">
        <v>286</v>
      </c>
      <c r="C12" s="614" t="s">
        <v>287</v>
      </c>
      <c r="D12" s="614" t="s">
        <v>288</v>
      </c>
      <c r="E12" s="614"/>
      <c r="F12" s="615" t="s">
        <v>274</v>
      </c>
      <c r="G12" s="615" t="s">
        <v>274</v>
      </c>
      <c r="H12" s="615" t="s">
        <v>274</v>
      </c>
      <c r="I12" s="615" t="s">
        <v>274</v>
      </c>
      <c r="J12" s="615" t="s">
        <v>274</v>
      </c>
      <c r="K12" s="615" t="s">
        <v>274</v>
      </c>
      <c r="L12" s="615" t="s">
        <v>274</v>
      </c>
      <c r="M12" s="615" t="s">
        <v>274</v>
      </c>
      <c r="N12" s="616" t="s">
        <v>274</v>
      </c>
      <c r="O12" s="615">
        <v>4</v>
      </c>
      <c r="P12" s="615">
        <v>4</v>
      </c>
      <c r="Q12" s="615">
        <v>4</v>
      </c>
      <c r="R12" s="615">
        <v>4</v>
      </c>
      <c r="S12" s="616">
        <v>8</v>
      </c>
      <c r="T12" s="615">
        <v>8</v>
      </c>
      <c r="U12" s="615">
        <v>8</v>
      </c>
      <c r="V12" s="615">
        <v>8</v>
      </c>
      <c r="W12" s="615">
        <v>2</v>
      </c>
      <c r="X12" s="615">
        <v>2</v>
      </c>
      <c r="Y12" s="615">
        <v>4</v>
      </c>
      <c r="Z12" s="615">
        <v>4</v>
      </c>
      <c r="AA12" s="615">
        <v>4</v>
      </c>
      <c r="AB12" s="615">
        <v>4</v>
      </c>
      <c r="AC12" s="615">
        <v>4</v>
      </c>
      <c r="AD12" s="615">
        <v>4</v>
      </c>
      <c r="AE12" s="615">
        <v>2</v>
      </c>
      <c r="AF12" s="616">
        <v>2</v>
      </c>
      <c r="AG12" s="615">
        <v>2</v>
      </c>
      <c r="AH12" s="615">
        <v>2</v>
      </c>
      <c r="AI12" s="616">
        <v>2</v>
      </c>
      <c r="AJ12" s="615">
        <v>2</v>
      </c>
      <c r="AK12" s="615">
        <v>4</v>
      </c>
      <c r="AL12" s="615">
        <v>4</v>
      </c>
      <c r="AM12" s="615">
        <v>2</v>
      </c>
      <c r="AN12" s="615">
        <v>2</v>
      </c>
      <c r="AO12" s="615">
        <v>2</v>
      </c>
      <c r="AP12" s="615">
        <v>2</v>
      </c>
      <c r="AQ12" s="615">
        <v>2</v>
      </c>
      <c r="AR12" s="616" t="s">
        <v>274</v>
      </c>
      <c r="AS12" s="615" t="s">
        <v>274</v>
      </c>
      <c r="AT12" s="615" t="s">
        <v>274</v>
      </c>
      <c r="AU12" s="615" t="s">
        <v>274</v>
      </c>
      <c r="AV12" s="615" t="s">
        <v>274</v>
      </c>
      <c r="AW12" s="615" t="s">
        <v>274</v>
      </c>
      <c r="AX12" s="615" t="s">
        <v>274</v>
      </c>
      <c r="AY12" s="615" t="s">
        <v>274</v>
      </c>
      <c r="AZ12" s="615" t="s">
        <v>274</v>
      </c>
      <c r="BA12" s="615" t="s">
        <v>274</v>
      </c>
      <c r="BB12" s="615" t="s">
        <v>274</v>
      </c>
      <c r="BC12" s="615" t="s">
        <v>274</v>
      </c>
      <c r="BD12" s="616">
        <v>4</v>
      </c>
      <c r="BE12" s="616">
        <v>4</v>
      </c>
      <c r="BF12" s="616">
        <v>4</v>
      </c>
      <c r="BG12" s="616" t="s">
        <v>274</v>
      </c>
      <c r="BH12" s="615" t="s">
        <v>274</v>
      </c>
      <c r="BI12" s="615">
        <v>2</v>
      </c>
      <c r="BJ12" s="615">
        <v>2</v>
      </c>
      <c r="BK12" s="616">
        <v>2</v>
      </c>
      <c r="BL12" s="615">
        <v>4</v>
      </c>
      <c r="BM12" s="615">
        <v>4</v>
      </c>
      <c r="BN12" s="615">
        <v>4</v>
      </c>
      <c r="BO12" s="615">
        <v>4</v>
      </c>
      <c r="BP12" s="615">
        <v>4</v>
      </c>
      <c r="BQ12" s="615">
        <v>4</v>
      </c>
      <c r="BR12" s="616" t="s">
        <v>274</v>
      </c>
      <c r="BS12" s="615" t="s">
        <v>274</v>
      </c>
      <c r="BT12" s="615" t="s">
        <v>274</v>
      </c>
      <c r="BU12" s="615">
        <v>1</v>
      </c>
      <c r="BV12" s="615">
        <v>1</v>
      </c>
      <c r="BW12" s="615">
        <v>1</v>
      </c>
      <c r="BX12" s="615">
        <v>2</v>
      </c>
      <c r="BY12" s="615">
        <v>2</v>
      </c>
      <c r="BZ12" s="615">
        <v>2</v>
      </c>
      <c r="CA12" s="615">
        <v>2</v>
      </c>
      <c r="CB12" s="615">
        <v>2</v>
      </c>
      <c r="CC12" s="615">
        <v>4</v>
      </c>
      <c r="CD12" s="616" t="s">
        <v>274</v>
      </c>
      <c r="CE12" s="615" t="s">
        <v>274</v>
      </c>
      <c r="CF12" s="615" t="s">
        <v>274</v>
      </c>
      <c r="CG12" s="615" t="s">
        <v>274</v>
      </c>
      <c r="CH12" s="616" t="s">
        <v>274</v>
      </c>
      <c r="CI12" s="615" t="s">
        <v>274</v>
      </c>
      <c r="CJ12" s="615" t="s">
        <v>274</v>
      </c>
      <c r="CK12" s="615" t="s">
        <v>274</v>
      </c>
      <c r="CL12" s="615">
        <v>4</v>
      </c>
      <c r="CM12" s="616" t="s">
        <v>274</v>
      </c>
      <c r="CN12" s="615" t="s">
        <v>274</v>
      </c>
      <c r="CO12" s="615" t="s">
        <v>274</v>
      </c>
      <c r="CP12" s="615" t="s">
        <v>274</v>
      </c>
      <c r="CQ12" s="615">
        <v>2</v>
      </c>
      <c r="CR12" s="615">
        <v>2</v>
      </c>
      <c r="CS12" s="615">
        <v>4</v>
      </c>
      <c r="CT12" s="615">
        <v>4</v>
      </c>
      <c r="CU12" s="615">
        <v>8</v>
      </c>
      <c r="CV12" s="615">
        <v>8</v>
      </c>
      <c r="CW12" s="615">
        <v>2</v>
      </c>
      <c r="CX12" s="615">
        <v>4</v>
      </c>
      <c r="CY12" s="615">
        <v>2</v>
      </c>
      <c r="CZ12" s="615">
        <v>4</v>
      </c>
      <c r="DA12" s="615">
        <v>2</v>
      </c>
      <c r="DB12" s="615">
        <v>4</v>
      </c>
      <c r="DC12" s="615">
        <v>2</v>
      </c>
      <c r="DD12" s="615">
        <v>4</v>
      </c>
      <c r="DE12" s="615" t="s">
        <v>274</v>
      </c>
      <c r="DF12" s="617" t="s">
        <v>274</v>
      </c>
      <c r="DG12" s="615" t="s">
        <v>274</v>
      </c>
      <c r="DH12" s="615" t="s">
        <v>274</v>
      </c>
      <c r="DI12" s="615">
        <v>1</v>
      </c>
      <c r="DJ12" s="615">
        <v>2</v>
      </c>
      <c r="DK12" s="615" t="s">
        <v>274</v>
      </c>
      <c r="DL12" s="615">
        <v>4</v>
      </c>
      <c r="DM12" s="615">
        <v>4</v>
      </c>
      <c r="DN12" s="615">
        <v>4</v>
      </c>
      <c r="DO12" s="615">
        <v>8</v>
      </c>
      <c r="DP12" s="615">
        <v>8</v>
      </c>
      <c r="DQ12" s="615" t="s">
        <v>274</v>
      </c>
      <c r="DR12" s="615" t="s">
        <v>274</v>
      </c>
      <c r="DS12" s="615" t="s">
        <v>274</v>
      </c>
      <c r="DT12" s="615" t="s">
        <v>274</v>
      </c>
      <c r="DU12" s="615">
        <v>4</v>
      </c>
      <c r="DV12" s="615">
        <v>4</v>
      </c>
      <c r="DW12" s="615"/>
      <c r="DX12" s="615"/>
      <c r="DY12" s="615"/>
      <c r="DZ12" s="615"/>
      <c r="EA12" s="615" t="s">
        <v>274</v>
      </c>
      <c r="EB12" s="615" t="s">
        <v>274</v>
      </c>
      <c r="EC12" s="615" t="s">
        <v>274</v>
      </c>
      <c r="ED12" s="615" t="s">
        <v>274</v>
      </c>
      <c r="EE12" s="615" t="s">
        <v>274</v>
      </c>
      <c r="EF12" s="615" t="s">
        <v>274</v>
      </c>
      <c r="EG12" s="615">
        <v>4</v>
      </c>
      <c r="EH12" s="615">
        <v>4</v>
      </c>
      <c r="EI12" s="615">
        <v>4</v>
      </c>
      <c r="EJ12" s="615">
        <v>2</v>
      </c>
      <c r="EK12" s="615">
        <v>1</v>
      </c>
      <c r="EL12" s="615">
        <v>2</v>
      </c>
      <c r="EM12" s="615">
        <v>1</v>
      </c>
      <c r="EN12" s="615">
        <v>2</v>
      </c>
      <c r="EO12" s="615">
        <v>1</v>
      </c>
      <c r="EP12" s="615">
        <v>8</v>
      </c>
      <c r="EQ12" s="615">
        <v>8</v>
      </c>
      <c r="ER12" s="616">
        <v>8</v>
      </c>
      <c r="ES12" s="616">
        <v>8</v>
      </c>
      <c r="ET12" s="615">
        <v>8</v>
      </c>
      <c r="EU12" s="615">
        <v>8</v>
      </c>
      <c r="EV12" s="616">
        <v>8</v>
      </c>
      <c r="EW12" s="616">
        <v>8</v>
      </c>
      <c r="EX12" s="615">
        <v>4</v>
      </c>
      <c r="EY12" s="615">
        <v>4</v>
      </c>
      <c r="EZ12" s="616">
        <v>4</v>
      </c>
      <c r="FA12" s="615">
        <v>4</v>
      </c>
      <c r="FB12" s="615">
        <v>4</v>
      </c>
      <c r="FC12" s="616">
        <v>4</v>
      </c>
      <c r="FD12" s="615">
        <v>4</v>
      </c>
      <c r="FE12" s="615">
        <v>4</v>
      </c>
      <c r="FF12" s="615">
        <v>8</v>
      </c>
      <c r="FG12" s="615">
        <v>4</v>
      </c>
      <c r="FH12" s="615">
        <v>2</v>
      </c>
      <c r="FI12" s="615">
        <v>4</v>
      </c>
      <c r="FJ12" s="615">
        <v>4</v>
      </c>
      <c r="FK12" s="616">
        <v>4</v>
      </c>
      <c r="FL12" s="616">
        <v>8</v>
      </c>
      <c r="FM12" s="616">
        <v>4</v>
      </c>
      <c r="FN12" s="616">
        <v>4</v>
      </c>
      <c r="FO12" s="615">
        <v>4</v>
      </c>
      <c r="FP12" s="616">
        <v>4</v>
      </c>
      <c r="FQ12" s="615">
        <v>16</v>
      </c>
      <c r="FR12" s="616">
        <v>2</v>
      </c>
      <c r="FS12" s="615">
        <v>4</v>
      </c>
      <c r="FT12" s="616">
        <v>2</v>
      </c>
      <c r="FU12" s="615">
        <v>4</v>
      </c>
      <c r="FV12" s="616">
        <v>4</v>
      </c>
      <c r="FW12" s="615">
        <v>8</v>
      </c>
      <c r="FX12" s="616">
        <v>4</v>
      </c>
      <c r="FY12" s="616">
        <v>8</v>
      </c>
      <c r="FZ12" s="616">
        <v>4</v>
      </c>
      <c r="GA12" s="615">
        <v>1</v>
      </c>
      <c r="GB12" s="616">
        <v>1</v>
      </c>
      <c r="GC12" s="615">
        <v>2</v>
      </c>
      <c r="GD12" s="616">
        <v>4</v>
      </c>
      <c r="GE12" s="615">
        <v>1</v>
      </c>
      <c r="GF12" s="616">
        <v>1</v>
      </c>
      <c r="GG12" s="615">
        <v>2</v>
      </c>
      <c r="GH12" s="616">
        <v>2</v>
      </c>
      <c r="GI12" s="616">
        <v>4</v>
      </c>
      <c r="GJ12" s="616">
        <v>4</v>
      </c>
      <c r="GK12" s="615">
        <v>2</v>
      </c>
      <c r="GL12" s="616">
        <v>4</v>
      </c>
      <c r="GM12" s="615">
        <v>4</v>
      </c>
      <c r="GN12" s="152" t="s">
        <v>274</v>
      </c>
      <c r="GO12" s="181" t="s">
        <v>274</v>
      </c>
      <c r="GP12" s="152" t="s">
        <v>274</v>
      </c>
      <c r="GQ12" s="181" t="s">
        <v>274</v>
      </c>
      <c r="GR12" s="152" t="s">
        <v>274</v>
      </c>
      <c r="GS12" s="181" t="s">
        <v>274</v>
      </c>
      <c r="GT12" s="152" t="s">
        <v>274</v>
      </c>
    </row>
    <row r="13" spans="1:202" ht="9" customHeight="1">
      <c r="F13" s="605"/>
      <c r="G13" s="605"/>
      <c r="H13" s="605"/>
      <c r="I13" s="605"/>
      <c r="J13" s="605"/>
      <c r="K13" s="605"/>
      <c r="L13" s="605"/>
      <c r="M13" s="606"/>
      <c r="N13" s="606"/>
      <c r="O13" s="605"/>
      <c r="P13" s="605"/>
      <c r="Q13" s="605"/>
      <c r="R13" s="605"/>
      <c r="S13" s="606"/>
      <c r="T13" s="605"/>
      <c r="U13" s="605"/>
      <c r="V13" s="605"/>
      <c r="W13" s="605"/>
      <c r="X13" s="605"/>
      <c r="Y13" s="605"/>
      <c r="Z13" s="605"/>
      <c r="AA13" s="605"/>
      <c r="AB13" s="605"/>
      <c r="AC13" s="605"/>
      <c r="AD13" s="605"/>
      <c r="AE13" s="605"/>
      <c r="AF13" s="606"/>
      <c r="AG13" s="605"/>
      <c r="AH13" s="605"/>
      <c r="AI13" s="606"/>
      <c r="AJ13" s="605"/>
      <c r="AK13" s="605"/>
      <c r="AL13" s="605"/>
      <c r="AM13" s="605"/>
      <c r="AN13" s="605"/>
      <c r="AO13" s="605"/>
      <c r="AP13" s="605"/>
      <c r="AQ13" s="605"/>
      <c r="AR13" s="606"/>
      <c r="AS13" s="605"/>
      <c r="AT13" s="605"/>
      <c r="AU13" s="605"/>
      <c r="AV13" s="605"/>
      <c r="AW13" s="605"/>
      <c r="AX13" s="605"/>
      <c r="AY13" s="605"/>
      <c r="AZ13" s="605"/>
      <c r="BA13" s="605"/>
      <c r="BB13" s="605"/>
      <c r="BC13" s="605"/>
      <c r="BD13" s="606"/>
      <c r="BE13" s="606"/>
      <c r="BF13" s="606"/>
      <c r="BG13" s="606"/>
      <c r="BH13" s="605"/>
      <c r="BI13" s="605"/>
      <c r="BJ13" s="605"/>
      <c r="BK13" s="606"/>
      <c r="BL13" s="605"/>
      <c r="BM13" s="605"/>
      <c r="BN13" s="605"/>
      <c r="BO13" s="605"/>
      <c r="BP13" s="605"/>
      <c r="BQ13" s="605"/>
      <c r="BR13" s="606"/>
      <c r="BS13" s="605"/>
      <c r="BT13" s="605"/>
      <c r="BU13" s="605"/>
      <c r="BV13" s="605"/>
      <c r="BW13" s="605"/>
      <c r="BX13" s="605"/>
      <c r="BY13" s="605"/>
      <c r="BZ13" s="605"/>
      <c r="CA13" s="605"/>
      <c r="CB13" s="605"/>
      <c r="CC13" s="605"/>
      <c r="CD13" s="606"/>
      <c r="CE13" s="605"/>
      <c r="CF13" s="605"/>
      <c r="CG13" s="605"/>
      <c r="CH13" s="606"/>
      <c r="CI13" s="605"/>
      <c r="CJ13" s="605"/>
      <c r="CK13" s="605"/>
      <c r="CL13" s="605"/>
      <c r="CM13" s="606"/>
      <c r="CN13" s="605"/>
      <c r="CO13" s="605"/>
      <c r="CP13" s="605"/>
      <c r="CQ13" s="605"/>
      <c r="CR13" s="605"/>
      <c r="CS13" s="605"/>
      <c r="CT13" s="605"/>
      <c r="CU13" s="605"/>
      <c r="CV13" s="605"/>
      <c r="CW13" s="605"/>
      <c r="CX13" s="605"/>
      <c r="CY13" s="605"/>
      <c r="CZ13" s="605"/>
      <c r="DA13" s="605"/>
      <c r="DB13" s="605"/>
      <c r="DC13" s="605"/>
      <c r="DD13" s="605"/>
      <c r="DE13" s="605"/>
      <c r="DG13" s="605"/>
      <c r="DH13" s="605"/>
      <c r="DI13" s="605"/>
      <c r="DJ13" s="605"/>
      <c r="DK13" s="605"/>
      <c r="DL13" s="605"/>
      <c r="DM13" s="605"/>
      <c r="DN13" s="605"/>
      <c r="DO13" s="605"/>
      <c r="DP13" s="605"/>
      <c r="DQ13" s="605"/>
      <c r="DR13" s="605"/>
      <c r="DS13" s="605"/>
      <c r="DT13" s="605"/>
      <c r="DU13" s="605"/>
      <c r="DV13" s="605"/>
      <c r="DW13" s="605"/>
      <c r="DX13" s="605"/>
      <c r="DY13" s="605"/>
      <c r="DZ13" s="605"/>
      <c r="EA13" s="605"/>
      <c r="EB13" s="605"/>
      <c r="EC13" s="605"/>
      <c r="ED13" s="605"/>
      <c r="EE13" s="605"/>
      <c r="EF13" s="605"/>
      <c r="EG13" s="605"/>
      <c r="EH13" s="605"/>
      <c r="EI13" s="605"/>
      <c r="EJ13" s="605"/>
      <c r="EK13" s="605"/>
      <c r="EL13" s="605"/>
      <c r="EM13" s="605"/>
      <c r="EN13" s="605"/>
      <c r="EO13" s="605"/>
      <c r="EP13" s="605"/>
      <c r="EQ13" s="605"/>
      <c r="ER13" s="606"/>
      <c r="ES13" s="606"/>
      <c r="ET13" s="605"/>
      <c r="EU13" s="605"/>
      <c r="EV13" s="606"/>
      <c r="EW13" s="606"/>
      <c r="EX13" s="605"/>
      <c r="EY13" s="605"/>
      <c r="EZ13" s="606"/>
      <c r="FA13" s="605"/>
      <c r="FB13" s="605"/>
      <c r="FC13" s="606"/>
      <c r="FD13" s="605"/>
      <c r="FE13" s="605"/>
      <c r="FF13" s="605"/>
      <c r="FG13" s="605"/>
      <c r="FH13" s="605"/>
      <c r="FI13" s="605"/>
      <c r="FJ13" s="605"/>
      <c r="FK13" s="606"/>
      <c r="FL13" s="605"/>
      <c r="FM13" s="606"/>
      <c r="FN13" s="606"/>
      <c r="FO13" s="605"/>
      <c r="FP13" s="606"/>
      <c r="FQ13" s="605"/>
      <c r="FR13" s="606"/>
      <c r="FS13" s="605"/>
      <c r="FT13" s="606"/>
      <c r="FU13" s="605"/>
      <c r="FV13" s="606"/>
      <c r="FW13" s="605"/>
      <c r="FX13" s="606"/>
      <c r="FY13" s="606"/>
      <c r="FZ13" s="606"/>
      <c r="GA13" s="605"/>
      <c r="GB13" s="606"/>
      <c r="GC13" s="605"/>
      <c r="GD13" s="606"/>
      <c r="GE13" s="605"/>
      <c r="GF13" s="606"/>
      <c r="GG13" s="605"/>
      <c r="GH13" s="606"/>
      <c r="GI13" s="606"/>
      <c r="GJ13" s="606"/>
      <c r="GK13" s="605"/>
      <c r="GL13" s="606"/>
      <c r="GM13" s="605"/>
      <c r="GN13" s="559"/>
      <c r="GO13" s="377"/>
      <c r="GP13" s="559"/>
      <c r="GQ13" s="377"/>
      <c r="GR13" s="559"/>
      <c r="GS13" s="377"/>
      <c r="GT13" s="559"/>
    </row>
    <row r="14" spans="1:202" s="14" customFormat="1">
      <c r="A14" s="618" t="s">
        <v>39</v>
      </c>
      <c r="B14" s="604"/>
      <c r="C14" s="566"/>
      <c r="D14" s="566"/>
      <c r="E14" s="566"/>
      <c r="F14" s="605"/>
      <c r="G14" s="605"/>
      <c r="H14" s="605"/>
      <c r="I14" s="605"/>
      <c r="J14" s="605"/>
      <c r="K14" s="605"/>
      <c r="L14" s="605"/>
      <c r="M14" s="606"/>
      <c r="N14" s="606"/>
      <c r="O14" s="605"/>
      <c r="P14" s="605"/>
      <c r="Q14" s="605"/>
      <c r="R14" s="605"/>
      <c r="S14" s="606"/>
      <c r="T14" s="605"/>
      <c r="U14" s="605"/>
      <c r="V14" s="605"/>
      <c r="W14" s="605"/>
      <c r="X14" s="605"/>
      <c r="Y14" s="605"/>
      <c r="Z14" s="605"/>
      <c r="AA14" s="605"/>
      <c r="AB14" s="605"/>
      <c r="AC14" s="605"/>
      <c r="AD14" s="605"/>
      <c r="AE14" s="605"/>
      <c r="AF14" s="606"/>
      <c r="AG14" s="605"/>
      <c r="AH14" s="605"/>
      <c r="AI14" s="606"/>
      <c r="AJ14" s="605"/>
      <c r="AK14" s="605"/>
      <c r="AL14" s="605"/>
      <c r="AM14" s="605"/>
      <c r="AN14" s="605"/>
      <c r="AO14" s="605"/>
      <c r="AP14" s="605"/>
      <c r="AQ14" s="605"/>
      <c r="AR14" s="606"/>
      <c r="AS14" s="605"/>
      <c r="AT14" s="605"/>
      <c r="AU14" s="605"/>
      <c r="AV14" s="605"/>
      <c r="AW14" s="605"/>
      <c r="AX14" s="605"/>
      <c r="AY14" s="605"/>
      <c r="AZ14" s="605"/>
      <c r="BA14" s="605"/>
      <c r="BB14" s="605"/>
      <c r="BC14" s="605"/>
      <c r="BD14" s="606"/>
      <c r="BE14" s="606"/>
      <c r="BF14" s="606"/>
      <c r="BG14" s="606"/>
      <c r="BH14" s="605"/>
      <c r="BI14" s="605"/>
      <c r="BJ14" s="605"/>
      <c r="BK14" s="606"/>
      <c r="BL14" s="605"/>
      <c r="BM14" s="605"/>
      <c r="BN14" s="605"/>
      <c r="BO14" s="605"/>
      <c r="BP14" s="605"/>
      <c r="BQ14" s="605"/>
      <c r="BR14" s="606"/>
      <c r="BS14" s="605"/>
      <c r="BT14" s="605"/>
      <c r="BU14" s="605"/>
      <c r="BV14" s="605"/>
      <c r="BW14" s="605"/>
      <c r="BX14" s="605"/>
      <c r="BY14" s="605"/>
      <c r="BZ14" s="605"/>
      <c r="CA14" s="605"/>
      <c r="CB14" s="605"/>
      <c r="CC14" s="605"/>
      <c r="CD14" s="606"/>
      <c r="CE14" s="605"/>
      <c r="CF14" s="605"/>
      <c r="CG14" s="605"/>
      <c r="CH14" s="606"/>
      <c r="CI14" s="605"/>
      <c r="CJ14" s="605"/>
      <c r="CK14" s="605"/>
      <c r="CL14" s="605"/>
      <c r="CM14" s="606"/>
      <c r="CN14" s="605"/>
      <c r="CO14" s="605"/>
      <c r="CP14" s="605"/>
      <c r="CQ14" s="605"/>
      <c r="CR14" s="605"/>
      <c r="CS14" s="605"/>
      <c r="CT14" s="605"/>
      <c r="CU14" s="605"/>
      <c r="CV14" s="605"/>
      <c r="CW14" s="605"/>
      <c r="CX14" s="605"/>
      <c r="CY14" s="605"/>
      <c r="CZ14" s="605"/>
      <c r="DA14" s="605"/>
      <c r="DB14" s="605"/>
      <c r="DC14" s="605"/>
      <c r="DD14" s="605"/>
      <c r="DE14" s="605"/>
      <c r="DF14" s="566"/>
      <c r="DG14" s="605"/>
      <c r="DH14" s="605"/>
      <c r="DI14" s="605"/>
      <c r="DJ14" s="605"/>
      <c r="DK14" s="605"/>
      <c r="DL14" s="605"/>
      <c r="DM14" s="605"/>
      <c r="DN14" s="605"/>
      <c r="DO14" s="605"/>
      <c r="DP14" s="605"/>
      <c r="DQ14" s="605"/>
      <c r="DR14" s="605"/>
      <c r="DS14" s="605"/>
      <c r="DT14" s="605"/>
      <c r="DU14" s="605"/>
      <c r="DV14" s="605"/>
      <c r="DW14" s="605"/>
      <c r="DX14" s="605"/>
      <c r="DY14" s="605"/>
      <c r="DZ14" s="605"/>
      <c r="EA14" s="605"/>
      <c r="EB14" s="605"/>
      <c r="EC14" s="605"/>
      <c r="ED14" s="605"/>
      <c r="EE14" s="605"/>
      <c r="EF14" s="605"/>
      <c r="EG14" s="605"/>
      <c r="EH14" s="605"/>
      <c r="EI14" s="605"/>
      <c r="EJ14" s="605"/>
      <c r="EK14" s="605"/>
      <c r="EL14" s="605"/>
      <c r="EM14" s="605"/>
      <c r="EN14" s="605"/>
      <c r="EO14" s="605"/>
      <c r="EP14" s="605"/>
      <c r="EQ14" s="605"/>
      <c r="ER14" s="606"/>
      <c r="ES14" s="606"/>
      <c r="ET14" s="605"/>
      <c r="EU14" s="605"/>
      <c r="EV14" s="606"/>
      <c r="EW14" s="606"/>
      <c r="EX14" s="605"/>
      <c r="EY14" s="605"/>
      <c r="EZ14" s="606"/>
      <c r="FA14" s="605"/>
      <c r="FB14" s="605"/>
      <c r="FC14" s="606"/>
      <c r="FD14" s="605"/>
      <c r="FE14" s="605"/>
      <c r="FF14" s="605"/>
      <c r="FG14" s="605"/>
      <c r="FH14" s="605"/>
      <c r="FI14" s="605"/>
      <c r="FJ14" s="605"/>
      <c r="FK14" s="606"/>
      <c r="FL14" s="605"/>
      <c r="FM14" s="606"/>
      <c r="FN14" s="606"/>
      <c r="FO14" s="605"/>
      <c r="FP14" s="606"/>
      <c r="FQ14" s="605"/>
      <c r="FR14" s="606"/>
      <c r="FS14" s="605"/>
      <c r="FT14" s="606"/>
      <c r="FU14" s="605"/>
      <c r="FV14" s="606"/>
      <c r="FW14" s="605"/>
      <c r="FX14" s="606"/>
      <c r="FY14" s="606"/>
      <c r="FZ14" s="606"/>
      <c r="GA14" s="605"/>
      <c r="GB14" s="606"/>
      <c r="GC14" s="605"/>
      <c r="GD14" s="606"/>
      <c r="GE14" s="605"/>
      <c r="GF14" s="606"/>
      <c r="GG14" s="605"/>
      <c r="GH14" s="606"/>
      <c r="GI14" s="606"/>
      <c r="GJ14" s="606"/>
      <c r="GK14" s="605"/>
      <c r="GL14" s="606"/>
      <c r="GM14" s="605"/>
      <c r="GN14" s="559"/>
      <c r="GO14" s="377"/>
      <c r="GP14" s="559"/>
      <c r="GQ14" s="377"/>
      <c r="GR14" s="559"/>
      <c r="GS14" s="377"/>
      <c r="GT14" s="559"/>
    </row>
    <row r="15" spans="1:202" s="190" customFormat="1" ht="18">
      <c r="A15" s="619" t="s">
        <v>289</v>
      </c>
      <c r="B15" s="619" t="s">
        <v>290</v>
      </c>
      <c r="C15" s="620" t="s">
        <v>291</v>
      </c>
      <c r="D15" s="620" t="s">
        <v>292</v>
      </c>
      <c r="E15" s="620" t="s">
        <v>20</v>
      </c>
      <c r="F15" s="621">
        <v>1200</v>
      </c>
      <c r="G15" s="621">
        <v>1300</v>
      </c>
      <c r="H15" s="621">
        <v>750</v>
      </c>
      <c r="I15" s="621">
        <v>1250</v>
      </c>
      <c r="J15" s="621">
        <v>1800</v>
      </c>
      <c r="K15" s="621">
        <v>1600</v>
      </c>
      <c r="L15" s="621">
        <v>1600</v>
      </c>
      <c r="M15" s="622">
        <v>4800</v>
      </c>
      <c r="N15" s="622">
        <v>1600</v>
      </c>
      <c r="O15" s="621">
        <v>1250</v>
      </c>
      <c r="P15" s="621">
        <v>1600</v>
      </c>
      <c r="Q15" s="621">
        <v>2000</v>
      </c>
      <c r="R15" s="621">
        <v>2500</v>
      </c>
      <c r="S15" s="622">
        <v>125</v>
      </c>
      <c r="T15" s="621">
        <v>250</v>
      </c>
      <c r="U15" s="621">
        <v>500</v>
      </c>
      <c r="V15" s="621">
        <v>1000</v>
      </c>
      <c r="W15" s="621">
        <v>160</v>
      </c>
      <c r="X15" s="621">
        <v>300</v>
      </c>
      <c r="Y15" s="621">
        <v>80</v>
      </c>
      <c r="Z15" s="621">
        <v>150</v>
      </c>
      <c r="AA15" s="621">
        <v>300</v>
      </c>
      <c r="AB15" s="621">
        <v>600</v>
      </c>
      <c r="AC15" s="621">
        <v>1200</v>
      </c>
      <c r="AD15" s="621">
        <v>1600</v>
      </c>
      <c r="AE15" s="621">
        <v>400</v>
      </c>
      <c r="AF15" s="622">
        <v>800</v>
      </c>
      <c r="AG15" s="621">
        <v>1250</v>
      </c>
      <c r="AH15" s="621">
        <v>1800</v>
      </c>
      <c r="AI15" s="622">
        <v>125</v>
      </c>
      <c r="AJ15" s="621">
        <v>250</v>
      </c>
      <c r="AK15" s="621">
        <v>125</v>
      </c>
      <c r="AL15" s="621">
        <v>250</v>
      </c>
      <c r="AM15" s="621">
        <v>400</v>
      </c>
      <c r="AN15" s="621">
        <v>700</v>
      </c>
      <c r="AO15" s="621">
        <v>1000</v>
      </c>
      <c r="AP15" s="621">
        <v>1200</v>
      </c>
      <c r="AQ15" s="621">
        <v>1250</v>
      </c>
      <c r="AR15" s="622">
        <v>370</v>
      </c>
      <c r="AS15" s="621">
        <v>1100</v>
      </c>
      <c r="AT15" s="621">
        <v>1300</v>
      </c>
      <c r="AU15" s="621">
        <v>800</v>
      </c>
      <c r="AV15" s="621">
        <v>625</v>
      </c>
      <c r="AW15" s="621">
        <v>1450</v>
      </c>
      <c r="AX15" s="621">
        <v>1600</v>
      </c>
      <c r="AY15" s="621">
        <v>1300</v>
      </c>
      <c r="AZ15" s="621">
        <v>2350</v>
      </c>
      <c r="BA15" s="621">
        <v>1300</v>
      </c>
      <c r="BB15" s="621">
        <v>2300</v>
      </c>
      <c r="BC15" s="621">
        <v>2300</v>
      </c>
      <c r="BD15" s="622">
        <v>1250</v>
      </c>
      <c r="BE15" s="622">
        <v>1900</v>
      </c>
      <c r="BF15" s="622">
        <v>2300</v>
      </c>
      <c r="BG15" s="622">
        <v>600</v>
      </c>
      <c r="BH15" s="621">
        <v>300</v>
      </c>
      <c r="BI15" s="621">
        <v>600</v>
      </c>
      <c r="BJ15" s="621">
        <v>400</v>
      </c>
      <c r="BK15" s="622">
        <v>200</v>
      </c>
      <c r="BL15" s="621">
        <v>2300</v>
      </c>
      <c r="BM15" s="621">
        <v>1900</v>
      </c>
      <c r="BN15" s="621">
        <v>1500</v>
      </c>
      <c r="BO15" s="621">
        <v>1000</v>
      </c>
      <c r="BP15" s="621">
        <v>500</v>
      </c>
      <c r="BQ15" s="621">
        <v>250</v>
      </c>
      <c r="BR15" s="622">
        <v>30</v>
      </c>
      <c r="BS15" s="621">
        <v>60</v>
      </c>
      <c r="BT15" s="621">
        <v>120</v>
      </c>
      <c r="BU15" s="621" t="s">
        <v>274</v>
      </c>
      <c r="BV15" s="621" t="s">
        <v>274</v>
      </c>
      <c r="BW15" s="621" t="s">
        <v>274</v>
      </c>
      <c r="BX15" s="621">
        <v>300</v>
      </c>
      <c r="BY15" s="621">
        <v>600</v>
      </c>
      <c r="BZ15" s="621">
        <v>1000</v>
      </c>
      <c r="CA15" s="621">
        <v>1250</v>
      </c>
      <c r="CB15" s="621">
        <v>190</v>
      </c>
      <c r="CC15" s="621">
        <v>155</v>
      </c>
      <c r="CD15" s="622">
        <v>75</v>
      </c>
      <c r="CE15" s="621">
        <v>125</v>
      </c>
      <c r="CF15" s="621">
        <v>75</v>
      </c>
      <c r="CG15" s="621">
        <v>125</v>
      </c>
      <c r="CH15" s="622">
        <v>275</v>
      </c>
      <c r="CI15" s="621">
        <v>475</v>
      </c>
      <c r="CJ15" s="621">
        <v>650</v>
      </c>
      <c r="CK15" s="621">
        <v>1200</v>
      </c>
      <c r="CL15" s="621">
        <v>1900</v>
      </c>
      <c r="CM15" s="622">
        <v>1250</v>
      </c>
      <c r="CN15" s="621">
        <v>1500</v>
      </c>
      <c r="CO15" s="621">
        <v>2100</v>
      </c>
      <c r="CP15" s="621">
        <v>1200</v>
      </c>
      <c r="CQ15" s="621">
        <v>300</v>
      </c>
      <c r="CR15" s="621">
        <v>600</v>
      </c>
      <c r="CS15" s="621">
        <v>300</v>
      </c>
      <c r="CT15" s="621">
        <v>600</v>
      </c>
      <c r="CU15" s="621">
        <v>300</v>
      </c>
      <c r="CV15" s="621">
        <v>600</v>
      </c>
      <c r="CW15" s="621">
        <v>1250</v>
      </c>
      <c r="CX15" s="621">
        <v>1250</v>
      </c>
      <c r="CY15" s="621">
        <v>300</v>
      </c>
      <c r="CZ15" s="621">
        <v>300</v>
      </c>
      <c r="DA15" s="621">
        <v>600</v>
      </c>
      <c r="DB15" s="621">
        <v>600</v>
      </c>
      <c r="DC15" s="621">
        <v>1200</v>
      </c>
      <c r="DD15" s="621">
        <v>1200</v>
      </c>
      <c r="DE15" s="621">
        <v>300</v>
      </c>
      <c r="DF15" s="623">
        <v>400</v>
      </c>
      <c r="DG15" s="621">
        <v>300</v>
      </c>
      <c r="DH15" s="621">
        <v>500</v>
      </c>
      <c r="DI15" s="621">
        <v>60</v>
      </c>
      <c r="DJ15" s="621">
        <v>60</v>
      </c>
      <c r="DK15" s="621">
        <v>1500</v>
      </c>
      <c r="DL15" s="621">
        <v>400</v>
      </c>
      <c r="DM15" s="621">
        <v>625</v>
      </c>
      <c r="DN15" s="621">
        <v>1250</v>
      </c>
      <c r="DO15" s="621">
        <v>300</v>
      </c>
      <c r="DP15" s="621">
        <v>600</v>
      </c>
      <c r="DQ15" s="621">
        <v>525</v>
      </c>
      <c r="DR15" s="621">
        <v>750</v>
      </c>
      <c r="DS15" s="621">
        <v>1100</v>
      </c>
      <c r="DT15" s="621">
        <v>1800</v>
      </c>
      <c r="DU15" s="621">
        <v>280</v>
      </c>
      <c r="DV15" s="621">
        <v>140</v>
      </c>
      <c r="DW15" s="621">
        <v>100</v>
      </c>
      <c r="DX15" s="621">
        <v>1000</v>
      </c>
      <c r="DY15" s="621">
        <v>1100</v>
      </c>
      <c r="DZ15" s="621">
        <v>1400</v>
      </c>
      <c r="EA15" s="621">
        <v>800</v>
      </c>
      <c r="EB15" s="621">
        <v>2000</v>
      </c>
      <c r="EC15" s="621">
        <v>350</v>
      </c>
      <c r="ED15" s="621">
        <v>800</v>
      </c>
      <c r="EE15" s="621">
        <v>350</v>
      </c>
      <c r="EF15" s="621">
        <v>600</v>
      </c>
      <c r="EG15" s="621">
        <v>400</v>
      </c>
      <c r="EH15" s="621">
        <v>800</v>
      </c>
      <c r="EI15" s="621">
        <v>1250</v>
      </c>
      <c r="EJ15" s="621">
        <v>750</v>
      </c>
      <c r="EK15" s="621">
        <v>750</v>
      </c>
      <c r="EL15" s="621">
        <v>500</v>
      </c>
      <c r="EM15" s="621">
        <v>500</v>
      </c>
      <c r="EN15" s="621">
        <v>250</v>
      </c>
      <c r="EO15" s="621">
        <v>250</v>
      </c>
      <c r="EP15" s="621">
        <v>400</v>
      </c>
      <c r="EQ15" s="621">
        <v>750</v>
      </c>
      <c r="ER15" s="622">
        <v>1250</v>
      </c>
      <c r="ES15" s="622">
        <v>1500</v>
      </c>
      <c r="ET15" s="621">
        <v>400</v>
      </c>
      <c r="EU15" s="621">
        <v>750</v>
      </c>
      <c r="EV15" s="622">
        <v>1250</v>
      </c>
      <c r="EW15" s="622">
        <v>1500</v>
      </c>
      <c r="EX15" s="621">
        <v>1500</v>
      </c>
      <c r="EY15" s="621">
        <v>1500</v>
      </c>
      <c r="EZ15" s="622">
        <v>1500</v>
      </c>
      <c r="FA15" s="621">
        <v>1500</v>
      </c>
      <c r="FB15" s="621">
        <v>1500</v>
      </c>
      <c r="FC15" s="622">
        <v>1500</v>
      </c>
      <c r="FD15" s="621">
        <v>1250</v>
      </c>
      <c r="FE15" s="621">
        <v>1250</v>
      </c>
      <c r="FF15" s="621">
        <v>1250</v>
      </c>
      <c r="FG15" s="621">
        <v>2500</v>
      </c>
      <c r="FH15" s="621">
        <v>300</v>
      </c>
      <c r="FI15" s="621">
        <v>150</v>
      </c>
      <c r="FJ15" s="621">
        <v>225</v>
      </c>
      <c r="FK15" s="622">
        <v>450</v>
      </c>
      <c r="FL15" s="622">
        <v>225</v>
      </c>
      <c r="FM15" s="622">
        <v>350</v>
      </c>
      <c r="FN15" s="622">
        <v>500</v>
      </c>
      <c r="FO15" s="621">
        <v>1500</v>
      </c>
      <c r="FP15" s="622">
        <v>2000</v>
      </c>
      <c r="FQ15" s="621">
        <v>500</v>
      </c>
      <c r="FR15" s="622">
        <v>700</v>
      </c>
      <c r="FS15" s="621">
        <v>700</v>
      </c>
      <c r="FT15" s="622">
        <v>350</v>
      </c>
      <c r="FU15" s="621">
        <v>350</v>
      </c>
      <c r="FV15" s="622">
        <v>160</v>
      </c>
      <c r="FW15" s="621">
        <v>160</v>
      </c>
      <c r="FX15" s="622">
        <v>80</v>
      </c>
      <c r="FY15" s="622">
        <v>80</v>
      </c>
      <c r="FZ15" s="622">
        <v>1500</v>
      </c>
      <c r="GA15" s="621">
        <v>250</v>
      </c>
      <c r="GB15" s="622">
        <v>400</v>
      </c>
      <c r="GC15" s="621">
        <v>250</v>
      </c>
      <c r="GD15" s="622">
        <v>400</v>
      </c>
      <c r="GE15" s="621">
        <v>60</v>
      </c>
      <c r="GF15" s="622">
        <v>125</v>
      </c>
      <c r="GG15" s="621">
        <v>60</v>
      </c>
      <c r="GH15" s="622">
        <v>125</v>
      </c>
      <c r="GI15" s="622">
        <v>60</v>
      </c>
      <c r="GJ15" s="622">
        <v>125</v>
      </c>
      <c r="GK15" s="621">
        <v>125</v>
      </c>
      <c r="GL15" s="622">
        <v>125</v>
      </c>
      <c r="GM15" s="621">
        <v>250</v>
      </c>
      <c r="GN15" s="149" t="s">
        <v>274</v>
      </c>
      <c r="GO15" s="191" t="s">
        <v>274</v>
      </c>
      <c r="GP15" s="149" t="s">
        <v>274</v>
      </c>
      <c r="GQ15" s="191" t="s">
        <v>274</v>
      </c>
      <c r="GR15" s="149" t="s">
        <v>274</v>
      </c>
      <c r="GS15" s="191" t="s">
        <v>274</v>
      </c>
      <c r="GT15" s="149" t="s">
        <v>274</v>
      </c>
    </row>
    <row r="16" spans="1:202" s="182" customFormat="1" ht="18">
      <c r="A16" s="624"/>
      <c r="B16" s="624" t="s">
        <v>293</v>
      </c>
      <c r="C16" s="625" t="s">
        <v>294</v>
      </c>
      <c r="D16" s="625" t="s">
        <v>295</v>
      </c>
      <c r="E16" s="625" t="s">
        <v>20</v>
      </c>
      <c r="F16" s="626">
        <v>1500</v>
      </c>
      <c r="G16" s="626">
        <v>2500</v>
      </c>
      <c r="H16" s="626">
        <v>750</v>
      </c>
      <c r="I16" s="626">
        <v>1500</v>
      </c>
      <c r="J16" s="626">
        <v>3200</v>
      </c>
      <c r="K16" s="626">
        <v>2000</v>
      </c>
      <c r="L16" s="626">
        <v>3000</v>
      </c>
      <c r="M16" s="627">
        <v>6800</v>
      </c>
      <c r="N16" s="627">
        <v>3000</v>
      </c>
      <c r="O16" s="626">
        <v>1250</v>
      </c>
      <c r="P16" s="626">
        <v>2250</v>
      </c>
      <c r="Q16" s="626">
        <v>3000</v>
      </c>
      <c r="R16" s="626">
        <v>4000</v>
      </c>
      <c r="S16" s="627">
        <v>125</v>
      </c>
      <c r="T16" s="626">
        <v>250</v>
      </c>
      <c r="U16" s="626">
        <v>500</v>
      </c>
      <c r="V16" s="626">
        <v>1000</v>
      </c>
      <c r="W16" s="626">
        <v>160</v>
      </c>
      <c r="X16" s="626">
        <v>300</v>
      </c>
      <c r="Y16" s="626">
        <v>80</v>
      </c>
      <c r="Z16" s="626">
        <v>150</v>
      </c>
      <c r="AA16" s="626">
        <v>300</v>
      </c>
      <c r="AB16" s="626">
        <v>600</v>
      </c>
      <c r="AC16" s="626">
        <v>1200</v>
      </c>
      <c r="AD16" s="626">
        <v>2400</v>
      </c>
      <c r="AE16" s="626">
        <v>400</v>
      </c>
      <c r="AF16" s="627">
        <v>800</v>
      </c>
      <c r="AG16" s="626">
        <v>2400</v>
      </c>
      <c r="AH16" s="626">
        <v>3200</v>
      </c>
      <c r="AI16" s="627">
        <v>125</v>
      </c>
      <c r="AJ16" s="626">
        <v>250</v>
      </c>
      <c r="AK16" s="626">
        <v>125</v>
      </c>
      <c r="AL16" s="626">
        <v>250</v>
      </c>
      <c r="AM16" s="626">
        <v>300</v>
      </c>
      <c r="AN16" s="626">
        <v>700</v>
      </c>
      <c r="AO16" s="626">
        <v>1200</v>
      </c>
      <c r="AP16" s="626">
        <v>1700</v>
      </c>
      <c r="AQ16" s="626">
        <v>2100</v>
      </c>
      <c r="AR16" s="627">
        <v>700</v>
      </c>
      <c r="AS16" s="626">
        <v>1500</v>
      </c>
      <c r="AT16" s="626">
        <v>2300</v>
      </c>
      <c r="AU16" s="626">
        <v>1600</v>
      </c>
      <c r="AV16" s="626">
        <v>1250</v>
      </c>
      <c r="AW16" s="626">
        <v>2800</v>
      </c>
      <c r="AX16" s="626">
        <v>3000</v>
      </c>
      <c r="AY16" s="626">
        <v>2100</v>
      </c>
      <c r="AZ16" s="626">
        <v>4400</v>
      </c>
      <c r="BA16" s="626">
        <v>2300</v>
      </c>
      <c r="BB16" s="626">
        <v>4300</v>
      </c>
      <c r="BC16" s="626">
        <v>4400</v>
      </c>
      <c r="BD16" s="627">
        <v>1250</v>
      </c>
      <c r="BE16" s="627">
        <v>3000</v>
      </c>
      <c r="BF16" s="627">
        <v>4400</v>
      </c>
      <c r="BG16" s="627">
        <v>1200</v>
      </c>
      <c r="BH16" s="626">
        <v>600</v>
      </c>
      <c r="BI16" s="626">
        <v>600</v>
      </c>
      <c r="BJ16" s="626">
        <v>400</v>
      </c>
      <c r="BK16" s="627">
        <v>200</v>
      </c>
      <c r="BL16" s="626">
        <v>4400</v>
      </c>
      <c r="BM16" s="626">
        <v>3000</v>
      </c>
      <c r="BN16" s="626">
        <v>2000</v>
      </c>
      <c r="BO16" s="626">
        <v>1000</v>
      </c>
      <c r="BP16" s="626">
        <v>500</v>
      </c>
      <c r="BQ16" s="626">
        <v>250</v>
      </c>
      <c r="BR16" s="627">
        <v>30</v>
      </c>
      <c r="BS16" s="626">
        <v>60</v>
      </c>
      <c r="BT16" s="626">
        <v>120</v>
      </c>
      <c r="BU16" s="626" t="s">
        <v>274</v>
      </c>
      <c r="BV16" s="626" t="s">
        <v>274</v>
      </c>
      <c r="BW16" s="626" t="s">
        <v>274</v>
      </c>
      <c r="BX16" s="626">
        <v>300</v>
      </c>
      <c r="BY16" s="626">
        <v>600</v>
      </c>
      <c r="BZ16" s="626">
        <v>1000</v>
      </c>
      <c r="CA16" s="626">
        <v>1500</v>
      </c>
      <c r="CB16" s="626">
        <v>215</v>
      </c>
      <c r="CC16" s="626">
        <v>175</v>
      </c>
      <c r="CD16" s="627">
        <v>75</v>
      </c>
      <c r="CE16" s="626">
        <v>125</v>
      </c>
      <c r="CF16" s="626">
        <v>75</v>
      </c>
      <c r="CG16" s="626">
        <v>125</v>
      </c>
      <c r="CH16" s="627">
        <v>500</v>
      </c>
      <c r="CI16" s="626">
        <v>800</v>
      </c>
      <c r="CJ16" s="626">
        <v>1200</v>
      </c>
      <c r="CK16" s="626">
        <v>2100</v>
      </c>
      <c r="CL16" s="626">
        <v>4000</v>
      </c>
      <c r="CM16" s="627">
        <v>2000</v>
      </c>
      <c r="CN16" s="626">
        <v>3000</v>
      </c>
      <c r="CO16" s="626">
        <v>4000</v>
      </c>
      <c r="CP16" s="626">
        <v>2100</v>
      </c>
      <c r="CQ16" s="626">
        <v>300</v>
      </c>
      <c r="CR16" s="626">
        <v>600</v>
      </c>
      <c r="CS16" s="626">
        <v>300</v>
      </c>
      <c r="CT16" s="626">
        <v>600</v>
      </c>
      <c r="CU16" s="626">
        <v>300</v>
      </c>
      <c r="CV16" s="626">
        <v>600</v>
      </c>
      <c r="CW16" s="626">
        <v>1250</v>
      </c>
      <c r="CX16" s="626">
        <v>1250</v>
      </c>
      <c r="CY16" s="626">
        <v>300</v>
      </c>
      <c r="CZ16" s="626">
        <v>300</v>
      </c>
      <c r="DA16" s="626">
        <v>600</v>
      </c>
      <c r="DB16" s="626">
        <v>600</v>
      </c>
      <c r="DC16" s="626">
        <v>1200</v>
      </c>
      <c r="DD16" s="626">
        <v>1200</v>
      </c>
      <c r="DE16" s="626">
        <v>500</v>
      </c>
      <c r="DF16" s="628">
        <v>775</v>
      </c>
      <c r="DG16" s="626">
        <v>500</v>
      </c>
      <c r="DH16" s="626">
        <v>850</v>
      </c>
      <c r="DI16" s="626">
        <v>60</v>
      </c>
      <c r="DJ16" s="626">
        <v>60</v>
      </c>
      <c r="DK16" s="626">
        <v>2500</v>
      </c>
      <c r="DL16" s="626">
        <v>400</v>
      </c>
      <c r="DM16" s="626">
        <v>625</v>
      </c>
      <c r="DN16" s="626">
        <v>1250</v>
      </c>
      <c r="DO16" s="626">
        <v>300</v>
      </c>
      <c r="DP16" s="626">
        <v>600</v>
      </c>
      <c r="DQ16" s="626">
        <v>750</v>
      </c>
      <c r="DR16" s="626">
        <v>1100</v>
      </c>
      <c r="DS16" s="626">
        <v>1900</v>
      </c>
      <c r="DT16" s="626">
        <v>3000</v>
      </c>
      <c r="DU16" s="626">
        <v>280</v>
      </c>
      <c r="DV16" s="626">
        <v>140</v>
      </c>
      <c r="DW16" s="626">
        <v>200</v>
      </c>
      <c r="DX16" s="626">
        <v>1000</v>
      </c>
      <c r="DY16" s="626">
        <v>1800</v>
      </c>
      <c r="DZ16" s="626">
        <v>2600</v>
      </c>
      <c r="EA16" s="626">
        <v>1600</v>
      </c>
      <c r="EB16" s="626">
        <v>4000</v>
      </c>
      <c r="EC16" s="626">
        <v>700</v>
      </c>
      <c r="ED16" s="626">
        <v>1600</v>
      </c>
      <c r="EE16" s="626">
        <v>600</v>
      </c>
      <c r="EF16" s="626">
        <v>600</v>
      </c>
      <c r="EG16" s="626">
        <v>400</v>
      </c>
      <c r="EH16" s="626">
        <v>800</v>
      </c>
      <c r="EI16" s="626">
        <v>1500</v>
      </c>
      <c r="EJ16" s="626">
        <v>1500</v>
      </c>
      <c r="EK16" s="626">
        <v>1500</v>
      </c>
      <c r="EL16" s="626">
        <v>1000</v>
      </c>
      <c r="EM16" s="626">
        <v>1000</v>
      </c>
      <c r="EN16" s="626">
        <v>500</v>
      </c>
      <c r="EO16" s="626">
        <v>500</v>
      </c>
      <c r="EP16" s="626">
        <v>400</v>
      </c>
      <c r="EQ16" s="626">
        <v>750</v>
      </c>
      <c r="ER16" s="627">
        <v>1250</v>
      </c>
      <c r="ES16" s="627">
        <v>2500</v>
      </c>
      <c r="ET16" s="626">
        <v>400</v>
      </c>
      <c r="EU16" s="626">
        <v>750</v>
      </c>
      <c r="EV16" s="627">
        <v>1250</v>
      </c>
      <c r="EW16" s="627">
        <v>2500</v>
      </c>
      <c r="EX16" s="626">
        <v>3000</v>
      </c>
      <c r="EY16" s="626">
        <v>2500</v>
      </c>
      <c r="EZ16" s="627">
        <v>1500</v>
      </c>
      <c r="FA16" s="626">
        <v>3000</v>
      </c>
      <c r="FB16" s="626">
        <v>2500</v>
      </c>
      <c r="FC16" s="627">
        <v>1500</v>
      </c>
      <c r="FD16" s="626">
        <v>1250</v>
      </c>
      <c r="FE16" s="626">
        <v>2500</v>
      </c>
      <c r="FF16" s="626">
        <v>1250</v>
      </c>
      <c r="FG16" s="626">
        <v>5000</v>
      </c>
      <c r="FH16" s="626">
        <v>300</v>
      </c>
      <c r="FI16" s="626">
        <v>150</v>
      </c>
      <c r="FJ16" s="626">
        <v>450</v>
      </c>
      <c r="FK16" s="627">
        <v>900</v>
      </c>
      <c r="FL16" s="627">
        <v>450</v>
      </c>
      <c r="FM16" s="627">
        <v>350</v>
      </c>
      <c r="FN16" s="627">
        <v>700</v>
      </c>
      <c r="FO16" s="626">
        <v>1500</v>
      </c>
      <c r="FP16" s="627">
        <v>3000</v>
      </c>
      <c r="FQ16" s="626">
        <v>700</v>
      </c>
      <c r="FR16" s="627">
        <v>700</v>
      </c>
      <c r="FS16" s="626">
        <v>700</v>
      </c>
      <c r="FT16" s="627">
        <v>350</v>
      </c>
      <c r="FU16" s="626">
        <v>350</v>
      </c>
      <c r="FV16" s="627">
        <v>160</v>
      </c>
      <c r="FW16" s="626">
        <v>160</v>
      </c>
      <c r="FX16" s="627">
        <v>80</v>
      </c>
      <c r="FY16" s="627">
        <v>80</v>
      </c>
      <c r="FZ16" s="627">
        <v>1500</v>
      </c>
      <c r="GA16" s="626">
        <v>500</v>
      </c>
      <c r="GB16" s="627">
        <v>750</v>
      </c>
      <c r="GC16" s="626">
        <v>500</v>
      </c>
      <c r="GD16" s="627">
        <v>750</v>
      </c>
      <c r="GE16" s="626">
        <v>60</v>
      </c>
      <c r="GF16" s="627">
        <v>125</v>
      </c>
      <c r="GG16" s="626">
        <v>60</v>
      </c>
      <c r="GH16" s="627">
        <v>125</v>
      </c>
      <c r="GI16" s="627">
        <v>60</v>
      </c>
      <c r="GJ16" s="627">
        <v>125</v>
      </c>
      <c r="GK16" s="626">
        <v>125</v>
      </c>
      <c r="GL16" s="627">
        <v>125</v>
      </c>
      <c r="GM16" s="626">
        <v>250</v>
      </c>
      <c r="GN16" s="147" t="s">
        <v>274</v>
      </c>
      <c r="GO16" s="183" t="s">
        <v>274</v>
      </c>
      <c r="GP16" s="147" t="s">
        <v>274</v>
      </c>
      <c r="GQ16" s="183" t="s">
        <v>274</v>
      </c>
      <c r="GR16" s="147" t="s">
        <v>274</v>
      </c>
      <c r="GS16" s="183" t="s">
        <v>274</v>
      </c>
      <c r="GT16" s="147" t="s">
        <v>274</v>
      </c>
    </row>
    <row r="17" spans="1:202" s="190" customFormat="1" ht="18">
      <c r="A17" s="619"/>
      <c r="B17" s="619" t="s">
        <v>296</v>
      </c>
      <c r="C17" s="620" t="s">
        <v>297</v>
      </c>
      <c r="D17" s="620" t="s">
        <v>298</v>
      </c>
      <c r="E17" s="620" t="s">
        <v>20</v>
      </c>
      <c r="F17" s="621">
        <v>1500</v>
      </c>
      <c r="G17" s="621">
        <v>3000</v>
      </c>
      <c r="H17" s="621">
        <v>750</v>
      </c>
      <c r="I17" s="621">
        <v>1500</v>
      </c>
      <c r="J17" s="621">
        <v>4000</v>
      </c>
      <c r="K17" s="621">
        <v>1800</v>
      </c>
      <c r="L17" s="621">
        <v>5200</v>
      </c>
      <c r="M17" s="622">
        <v>8200</v>
      </c>
      <c r="N17" s="622">
        <v>5200</v>
      </c>
      <c r="O17" s="621">
        <v>1250</v>
      </c>
      <c r="P17" s="621">
        <v>2000</v>
      </c>
      <c r="Q17" s="621">
        <v>3000</v>
      </c>
      <c r="R17" s="621">
        <v>4000</v>
      </c>
      <c r="S17" s="622">
        <v>125</v>
      </c>
      <c r="T17" s="621">
        <v>250</v>
      </c>
      <c r="U17" s="621">
        <v>500</v>
      </c>
      <c r="V17" s="621">
        <v>1000</v>
      </c>
      <c r="W17" s="621">
        <v>160</v>
      </c>
      <c r="X17" s="621">
        <v>300</v>
      </c>
      <c r="Y17" s="621">
        <v>80</v>
      </c>
      <c r="Z17" s="621">
        <v>150</v>
      </c>
      <c r="AA17" s="621">
        <v>400</v>
      </c>
      <c r="AB17" s="621">
        <v>800</v>
      </c>
      <c r="AC17" s="621">
        <v>1500</v>
      </c>
      <c r="AD17" s="621">
        <v>1800</v>
      </c>
      <c r="AE17" s="621">
        <v>500</v>
      </c>
      <c r="AF17" s="622">
        <v>1000</v>
      </c>
      <c r="AG17" s="621">
        <v>3000</v>
      </c>
      <c r="AH17" s="621">
        <v>4600</v>
      </c>
      <c r="AI17" s="622">
        <v>60</v>
      </c>
      <c r="AJ17" s="621">
        <v>125</v>
      </c>
      <c r="AK17" s="621">
        <v>60</v>
      </c>
      <c r="AL17" s="621">
        <v>125</v>
      </c>
      <c r="AM17" s="621">
        <v>140</v>
      </c>
      <c r="AN17" s="621">
        <v>300</v>
      </c>
      <c r="AO17" s="621">
        <v>600</v>
      </c>
      <c r="AP17" s="621">
        <v>1200</v>
      </c>
      <c r="AQ17" s="621" t="s">
        <v>274</v>
      </c>
      <c r="AR17" s="622" t="s">
        <v>274</v>
      </c>
      <c r="AS17" s="621">
        <v>1700</v>
      </c>
      <c r="AT17" s="621">
        <v>2900</v>
      </c>
      <c r="AU17" s="621">
        <v>2000</v>
      </c>
      <c r="AV17" s="621">
        <v>1500</v>
      </c>
      <c r="AW17" s="621">
        <v>3500</v>
      </c>
      <c r="AX17" s="621">
        <v>4500</v>
      </c>
      <c r="AY17" s="621">
        <v>2500</v>
      </c>
      <c r="AZ17" s="621">
        <v>7000</v>
      </c>
      <c r="BA17" s="621">
        <v>2350</v>
      </c>
      <c r="BB17" s="621">
        <v>7000</v>
      </c>
      <c r="BC17" s="621">
        <v>4800</v>
      </c>
      <c r="BD17" s="622">
        <v>1250</v>
      </c>
      <c r="BE17" s="622">
        <v>3000</v>
      </c>
      <c r="BF17" s="622">
        <v>5000</v>
      </c>
      <c r="BG17" s="622">
        <v>800</v>
      </c>
      <c r="BH17" s="621">
        <v>500</v>
      </c>
      <c r="BI17" s="621">
        <v>600</v>
      </c>
      <c r="BJ17" s="621">
        <v>400</v>
      </c>
      <c r="BK17" s="622">
        <v>200</v>
      </c>
      <c r="BL17" s="621">
        <v>4400</v>
      </c>
      <c r="BM17" s="621">
        <v>3000</v>
      </c>
      <c r="BN17" s="621">
        <v>2000</v>
      </c>
      <c r="BO17" s="621">
        <v>800</v>
      </c>
      <c r="BP17" s="621">
        <v>500</v>
      </c>
      <c r="BQ17" s="621">
        <v>250</v>
      </c>
      <c r="BR17" s="622">
        <v>30</v>
      </c>
      <c r="BS17" s="621">
        <v>60</v>
      </c>
      <c r="BT17" s="621">
        <v>120</v>
      </c>
      <c r="BU17" s="621" t="s">
        <v>274</v>
      </c>
      <c r="BV17" s="621" t="s">
        <v>274</v>
      </c>
      <c r="BW17" s="621" t="s">
        <v>274</v>
      </c>
      <c r="BX17" s="621">
        <v>150</v>
      </c>
      <c r="BY17" s="621">
        <v>250</v>
      </c>
      <c r="BZ17" s="621">
        <v>1000</v>
      </c>
      <c r="CA17" s="621">
        <v>1500</v>
      </c>
      <c r="CB17" s="621" t="s">
        <v>274</v>
      </c>
      <c r="CC17" s="621" t="s">
        <v>274</v>
      </c>
      <c r="CD17" s="622" t="s">
        <v>274</v>
      </c>
      <c r="CE17" s="621" t="s">
        <v>274</v>
      </c>
      <c r="CF17" s="621" t="s">
        <v>274</v>
      </c>
      <c r="CG17" s="621" t="s">
        <v>274</v>
      </c>
      <c r="CH17" s="622">
        <v>700</v>
      </c>
      <c r="CI17" s="621">
        <v>1000</v>
      </c>
      <c r="CJ17" s="621">
        <v>1600</v>
      </c>
      <c r="CK17" s="621">
        <v>3000</v>
      </c>
      <c r="CL17" s="621">
        <v>3500</v>
      </c>
      <c r="CM17" s="622">
        <v>1800</v>
      </c>
      <c r="CN17" s="621">
        <v>2500</v>
      </c>
      <c r="CO17" s="621">
        <v>3500</v>
      </c>
      <c r="CP17" s="621">
        <v>3000</v>
      </c>
      <c r="CQ17" s="621">
        <v>150</v>
      </c>
      <c r="CR17" s="621">
        <v>300</v>
      </c>
      <c r="CS17" s="621">
        <v>150</v>
      </c>
      <c r="CT17" s="621">
        <v>300</v>
      </c>
      <c r="CU17" s="621">
        <v>150</v>
      </c>
      <c r="CV17" s="621">
        <v>300</v>
      </c>
      <c r="CW17" s="621">
        <v>1250</v>
      </c>
      <c r="CX17" s="621">
        <v>1250</v>
      </c>
      <c r="CY17" s="621">
        <v>150</v>
      </c>
      <c r="CZ17" s="621">
        <v>150</v>
      </c>
      <c r="DA17" s="621">
        <v>300</v>
      </c>
      <c r="DB17" s="621">
        <v>300</v>
      </c>
      <c r="DC17" s="621">
        <v>850</v>
      </c>
      <c r="DD17" s="621">
        <v>850</v>
      </c>
      <c r="DE17" s="621">
        <v>775</v>
      </c>
      <c r="DF17" s="623">
        <v>1200</v>
      </c>
      <c r="DG17" s="621" t="s">
        <v>274</v>
      </c>
      <c r="DH17" s="621" t="s">
        <v>274</v>
      </c>
      <c r="DI17" s="621" t="s">
        <v>274</v>
      </c>
      <c r="DJ17" s="621" t="s">
        <v>274</v>
      </c>
      <c r="DK17" s="621">
        <v>4000</v>
      </c>
      <c r="DL17" s="621">
        <v>300</v>
      </c>
      <c r="DM17" s="621">
        <v>400</v>
      </c>
      <c r="DN17" s="621">
        <v>1250</v>
      </c>
      <c r="DO17" s="621">
        <v>300</v>
      </c>
      <c r="DP17" s="621">
        <v>300</v>
      </c>
      <c r="DQ17" s="621" t="s">
        <v>274</v>
      </c>
      <c r="DR17" s="621" t="s">
        <v>274</v>
      </c>
      <c r="DS17" s="621">
        <v>2200</v>
      </c>
      <c r="DT17" s="621">
        <v>2750</v>
      </c>
      <c r="DU17" s="621" t="s">
        <v>274</v>
      </c>
      <c r="DV17" s="621" t="s">
        <v>274</v>
      </c>
      <c r="DW17" s="621" t="s">
        <v>274</v>
      </c>
      <c r="DX17" s="621" t="s">
        <v>274</v>
      </c>
      <c r="DY17" s="621" t="s">
        <v>274</v>
      </c>
      <c r="DZ17" s="621">
        <v>3300</v>
      </c>
      <c r="EA17" s="621" t="s">
        <v>274</v>
      </c>
      <c r="EB17" s="621" t="s">
        <v>274</v>
      </c>
      <c r="EC17" s="621" t="s">
        <v>274</v>
      </c>
      <c r="ED17" s="621" t="s">
        <v>274</v>
      </c>
      <c r="EE17" s="621" t="s">
        <v>274</v>
      </c>
      <c r="EF17" s="621" t="s">
        <v>274</v>
      </c>
      <c r="EG17" s="621">
        <v>400</v>
      </c>
      <c r="EH17" s="621">
        <v>800</v>
      </c>
      <c r="EI17" s="621">
        <v>1500</v>
      </c>
      <c r="EJ17" s="621">
        <v>1500</v>
      </c>
      <c r="EK17" s="621">
        <v>1500</v>
      </c>
      <c r="EL17" s="621">
        <v>1000</v>
      </c>
      <c r="EM17" s="621">
        <v>1000</v>
      </c>
      <c r="EN17" s="621">
        <v>500</v>
      </c>
      <c r="EO17" s="621">
        <v>500</v>
      </c>
      <c r="EP17" s="621">
        <v>400</v>
      </c>
      <c r="EQ17" s="621">
        <v>750</v>
      </c>
      <c r="ER17" s="622">
        <v>1250</v>
      </c>
      <c r="ES17" s="622">
        <v>1500</v>
      </c>
      <c r="ET17" s="621">
        <v>400</v>
      </c>
      <c r="EU17" s="621">
        <v>750</v>
      </c>
      <c r="EV17" s="622">
        <v>1250</v>
      </c>
      <c r="EW17" s="622">
        <v>1500</v>
      </c>
      <c r="EX17" s="621">
        <v>5000</v>
      </c>
      <c r="EY17" s="621">
        <v>2500</v>
      </c>
      <c r="EZ17" s="622">
        <v>1500</v>
      </c>
      <c r="FA17" s="621">
        <v>5000</v>
      </c>
      <c r="FB17" s="621">
        <v>2500</v>
      </c>
      <c r="FC17" s="622">
        <v>1500</v>
      </c>
      <c r="FD17" s="621">
        <v>1300</v>
      </c>
      <c r="FE17" s="621">
        <v>2600</v>
      </c>
      <c r="FF17" s="621">
        <v>1300</v>
      </c>
      <c r="FG17" s="621">
        <v>5200</v>
      </c>
      <c r="FH17" s="621">
        <v>300</v>
      </c>
      <c r="FI17" s="621">
        <v>150</v>
      </c>
      <c r="FJ17" s="621">
        <v>450</v>
      </c>
      <c r="FK17" s="622">
        <v>900</v>
      </c>
      <c r="FL17" s="622">
        <v>450</v>
      </c>
      <c r="FM17" s="622">
        <v>350</v>
      </c>
      <c r="FN17" s="622">
        <v>700</v>
      </c>
      <c r="FO17" s="621">
        <v>1500</v>
      </c>
      <c r="FP17" s="622">
        <v>3000</v>
      </c>
      <c r="FQ17" s="621">
        <v>700</v>
      </c>
      <c r="FR17" s="622">
        <v>350</v>
      </c>
      <c r="FS17" s="621">
        <v>350</v>
      </c>
      <c r="FT17" s="622">
        <v>175</v>
      </c>
      <c r="FU17" s="621">
        <v>175</v>
      </c>
      <c r="FV17" s="622">
        <v>80</v>
      </c>
      <c r="FW17" s="621">
        <v>80</v>
      </c>
      <c r="FX17" s="622">
        <v>40</v>
      </c>
      <c r="FY17" s="622">
        <v>40</v>
      </c>
      <c r="FZ17" s="622">
        <v>1500</v>
      </c>
      <c r="GA17" s="621">
        <v>500</v>
      </c>
      <c r="GB17" s="622">
        <v>750</v>
      </c>
      <c r="GC17" s="621">
        <v>500</v>
      </c>
      <c r="GD17" s="622">
        <v>750</v>
      </c>
      <c r="GE17" s="621" t="s">
        <v>274</v>
      </c>
      <c r="GF17" s="622" t="s">
        <v>274</v>
      </c>
      <c r="GG17" s="621" t="s">
        <v>274</v>
      </c>
      <c r="GH17" s="622" t="s">
        <v>274</v>
      </c>
      <c r="GI17" s="622" t="s">
        <v>274</v>
      </c>
      <c r="GJ17" s="622" t="s">
        <v>274</v>
      </c>
      <c r="GK17" s="621" t="s">
        <v>274</v>
      </c>
      <c r="GL17" s="622" t="s">
        <v>274</v>
      </c>
      <c r="GM17" s="621" t="s">
        <v>274</v>
      </c>
      <c r="GN17" s="149" t="s">
        <v>274</v>
      </c>
      <c r="GO17" s="191" t="s">
        <v>274</v>
      </c>
      <c r="GP17" s="149" t="s">
        <v>274</v>
      </c>
      <c r="GQ17" s="191" t="s">
        <v>274</v>
      </c>
      <c r="GR17" s="149" t="s">
        <v>274</v>
      </c>
      <c r="GS17" s="191" t="s">
        <v>274</v>
      </c>
      <c r="GT17" s="149" t="s">
        <v>274</v>
      </c>
    </row>
    <row r="18" spans="1:202" s="182" customFormat="1" ht="18">
      <c r="A18" s="624"/>
      <c r="B18" s="624" t="s">
        <v>299</v>
      </c>
      <c r="C18" s="625" t="s">
        <v>284</v>
      </c>
      <c r="D18" s="625" t="s">
        <v>300</v>
      </c>
      <c r="E18" s="625" t="s">
        <v>20</v>
      </c>
      <c r="F18" s="626" t="s">
        <v>274</v>
      </c>
      <c r="G18" s="626" t="s">
        <v>274</v>
      </c>
      <c r="H18" s="626" t="s">
        <v>274</v>
      </c>
      <c r="I18" s="626" t="s">
        <v>274</v>
      </c>
      <c r="J18" s="626" t="s">
        <v>274</v>
      </c>
      <c r="K18" s="626" t="s">
        <v>274</v>
      </c>
      <c r="L18" s="626" t="s">
        <v>274</v>
      </c>
      <c r="M18" s="626" t="s">
        <v>274</v>
      </c>
      <c r="N18" s="627" t="s">
        <v>274</v>
      </c>
      <c r="O18" s="626">
        <v>1250</v>
      </c>
      <c r="P18" s="626">
        <v>2000</v>
      </c>
      <c r="Q18" s="626">
        <v>2500</v>
      </c>
      <c r="R18" s="626">
        <v>3000</v>
      </c>
      <c r="S18" s="627">
        <v>125</v>
      </c>
      <c r="T18" s="626">
        <v>250</v>
      </c>
      <c r="U18" s="626">
        <v>500</v>
      </c>
      <c r="V18" s="626">
        <v>1000</v>
      </c>
      <c r="W18" s="626">
        <v>160</v>
      </c>
      <c r="X18" s="626">
        <v>300</v>
      </c>
      <c r="Y18" s="626">
        <v>80</v>
      </c>
      <c r="Z18" s="626">
        <v>150</v>
      </c>
      <c r="AA18" s="626">
        <v>300</v>
      </c>
      <c r="AB18" s="626">
        <v>600</v>
      </c>
      <c r="AC18" s="626">
        <v>1200</v>
      </c>
      <c r="AD18" s="626">
        <v>2000</v>
      </c>
      <c r="AE18" s="626">
        <v>400</v>
      </c>
      <c r="AF18" s="627">
        <v>800</v>
      </c>
      <c r="AG18" s="626">
        <v>2400</v>
      </c>
      <c r="AH18" s="626">
        <v>3200</v>
      </c>
      <c r="AI18" s="627">
        <v>125</v>
      </c>
      <c r="AJ18" s="626">
        <v>250</v>
      </c>
      <c r="AK18" s="626">
        <v>125</v>
      </c>
      <c r="AL18" s="626">
        <v>250</v>
      </c>
      <c r="AM18" s="626">
        <v>400</v>
      </c>
      <c r="AN18" s="626">
        <v>700</v>
      </c>
      <c r="AO18" s="626">
        <v>900</v>
      </c>
      <c r="AP18" s="626">
        <v>1600</v>
      </c>
      <c r="AQ18" s="626">
        <v>2200</v>
      </c>
      <c r="AR18" s="627" t="s">
        <v>274</v>
      </c>
      <c r="AS18" s="626" t="s">
        <v>274</v>
      </c>
      <c r="AT18" s="626" t="s">
        <v>274</v>
      </c>
      <c r="AU18" s="626" t="s">
        <v>274</v>
      </c>
      <c r="AV18" s="626" t="s">
        <v>274</v>
      </c>
      <c r="AW18" s="626" t="s">
        <v>274</v>
      </c>
      <c r="AX18" s="626" t="s">
        <v>274</v>
      </c>
      <c r="AY18" s="626" t="s">
        <v>274</v>
      </c>
      <c r="AZ18" s="626" t="s">
        <v>274</v>
      </c>
      <c r="BA18" s="626" t="s">
        <v>274</v>
      </c>
      <c r="BB18" s="626" t="s">
        <v>274</v>
      </c>
      <c r="BC18" s="626" t="s">
        <v>274</v>
      </c>
      <c r="BD18" s="627">
        <v>1300</v>
      </c>
      <c r="BE18" s="627">
        <v>3000</v>
      </c>
      <c r="BF18" s="627">
        <v>3300</v>
      </c>
      <c r="BG18" s="627">
        <v>1200</v>
      </c>
      <c r="BH18" s="626" t="s">
        <v>274</v>
      </c>
      <c r="BI18" s="626">
        <v>600</v>
      </c>
      <c r="BJ18" s="626">
        <v>400</v>
      </c>
      <c r="BK18" s="627">
        <v>200</v>
      </c>
      <c r="BL18" s="626">
        <v>3300</v>
      </c>
      <c r="BM18" s="626">
        <v>3000</v>
      </c>
      <c r="BN18" s="626">
        <v>2000</v>
      </c>
      <c r="BO18" s="626">
        <v>1000</v>
      </c>
      <c r="BP18" s="626">
        <v>500</v>
      </c>
      <c r="BQ18" s="626">
        <v>250</v>
      </c>
      <c r="BR18" s="627" t="s">
        <v>274</v>
      </c>
      <c r="BS18" s="626" t="s">
        <v>274</v>
      </c>
      <c r="BT18" s="626" t="s">
        <v>274</v>
      </c>
      <c r="BU18" s="626">
        <v>60</v>
      </c>
      <c r="BV18" s="626">
        <v>120</v>
      </c>
      <c r="BW18" s="626">
        <v>240</v>
      </c>
      <c r="BX18" s="626">
        <v>300</v>
      </c>
      <c r="BY18" s="626">
        <v>600</v>
      </c>
      <c r="BZ18" s="626">
        <v>1000</v>
      </c>
      <c r="CA18" s="626">
        <v>1500</v>
      </c>
      <c r="CB18" s="626">
        <v>220</v>
      </c>
      <c r="CC18" s="626">
        <v>185</v>
      </c>
      <c r="CD18" s="627" t="s">
        <v>274</v>
      </c>
      <c r="CE18" s="626" t="s">
        <v>274</v>
      </c>
      <c r="CF18" s="626" t="s">
        <v>274</v>
      </c>
      <c r="CG18" s="626" t="s">
        <v>274</v>
      </c>
      <c r="CH18" s="627" t="s">
        <v>274</v>
      </c>
      <c r="CI18" s="626" t="s">
        <v>274</v>
      </c>
      <c r="CJ18" s="626" t="s">
        <v>274</v>
      </c>
      <c r="CK18" s="626" t="s">
        <v>274</v>
      </c>
      <c r="CL18" s="626" t="s">
        <v>274</v>
      </c>
      <c r="CM18" s="627" t="s">
        <v>274</v>
      </c>
      <c r="CN18" s="626" t="s">
        <v>274</v>
      </c>
      <c r="CO18" s="626" t="s">
        <v>274</v>
      </c>
      <c r="CP18" s="626" t="s">
        <v>274</v>
      </c>
      <c r="CQ18" s="626">
        <v>300</v>
      </c>
      <c r="CR18" s="626">
        <v>600</v>
      </c>
      <c r="CS18" s="626">
        <v>300</v>
      </c>
      <c r="CT18" s="626">
        <v>600</v>
      </c>
      <c r="CU18" s="626">
        <v>300</v>
      </c>
      <c r="CV18" s="626">
        <v>600</v>
      </c>
      <c r="CW18" s="626">
        <v>1250</v>
      </c>
      <c r="CX18" s="626">
        <v>1250</v>
      </c>
      <c r="CY18" s="626">
        <v>300</v>
      </c>
      <c r="CZ18" s="626">
        <v>300</v>
      </c>
      <c r="DA18" s="626">
        <v>600</v>
      </c>
      <c r="DB18" s="626">
        <v>600</v>
      </c>
      <c r="DC18" s="626">
        <v>1200</v>
      </c>
      <c r="DD18" s="626">
        <v>1200</v>
      </c>
      <c r="DE18" s="626" t="s">
        <v>274</v>
      </c>
      <c r="DF18" s="628" t="s">
        <v>274</v>
      </c>
      <c r="DG18" s="626" t="s">
        <v>274</v>
      </c>
      <c r="DH18" s="626" t="s">
        <v>274</v>
      </c>
      <c r="DI18" s="626">
        <v>120</v>
      </c>
      <c r="DJ18" s="626">
        <v>120</v>
      </c>
      <c r="DK18" s="626" t="s">
        <v>274</v>
      </c>
      <c r="DL18" s="626">
        <v>400</v>
      </c>
      <c r="DM18" s="626">
        <v>625</v>
      </c>
      <c r="DN18" s="626">
        <v>1150</v>
      </c>
      <c r="DO18" s="626">
        <v>300</v>
      </c>
      <c r="DP18" s="626">
        <v>600</v>
      </c>
      <c r="DQ18" s="626"/>
      <c r="DR18" s="626">
        <v>625</v>
      </c>
      <c r="DS18" s="626" t="s">
        <v>274</v>
      </c>
      <c r="DT18" s="626" t="s">
        <v>274</v>
      </c>
      <c r="DU18" s="626">
        <v>250</v>
      </c>
      <c r="DV18" s="626">
        <v>125</v>
      </c>
      <c r="DW18" s="626" t="s">
        <v>274</v>
      </c>
      <c r="DX18" s="626" t="s">
        <v>274</v>
      </c>
      <c r="DY18" s="626" t="s">
        <v>274</v>
      </c>
      <c r="DZ18" s="626" t="s">
        <v>274</v>
      </c>
      <c r="EA18" s="626" t="s">
        <v>274</v>
      </c>
      <c r="EB18" s="626" t="s">
        <v>274</v>
      </c>
      <c r="EC18" s="626" t="s">
        <v>274</v>
      </c>
      <c r="ED18" s="626" t="s">
        <v>274</v>
      </c>
      <c r="EE18" s="626" t="s">
        <v>274</v>
      </c>
      <c r="EF18" s="626" t="s">
        <v>274</v>
      </c>
      <c r="EG18" s="626">
        <v>400</v>
      </c>
      <c r="EH18" s="626">
        <v>800</v>
      </c>
      <c r="EI18" s="626">
        <v>1250</v>
      </c>
      <c r="EJ18" s="626">
        <v>1500</v>
      </c>
      <c r="EK18" s="626">
        <v>1500</v>
      </c>
      <c r="EL18" s="626">
        <v>1000</v>
      </c>
      <c r="EM18" s="626">
        <v>1000</v>
      </c>
      <c r="EN18" s="626">
        <v>1000</v>
      </c>
      <c r="EO18" s="626">
        <v>1000</v>
      </c>
      <c r="EP18" s="626">
        <v>400</v>
      </c>
      <c r="EQ18" s="626">
        <v>750</v>
      </c>
      <c r="ER18" s="627">
        <v>1250</v>
      </c>
      <c r="ES18" s="627">
        <v>1970</v>
      </c>
      <c r="ET18" s="626">
        <v>400</v>
      </c>
      <c r="EU18" s="626">
        <v>750</v>
      </c>
      <c r="EV18" s="627">
        <v>1250</v>
      </c>
      <c r="EW18" s="627">
        <v>1937</v>
      </c>
      <c r="EX18" s="626">
        <v>3500</v>
      </c>
      <c r="EY18" s="626">
        <v>2500</v>
      </c>
      <c r="EZ18" s="627">
        <v>1500</v>
      </c>
      <c r="FA18" s="626">
        <v>3500</v>
      </c>
      <c r="FB18" s="626">
        <v>2500</v>
      </c>
      <c r="FC18" s="627">
        <v>1500</v>
      </c>
      <c r="FD18" s="626">
        <v>1250</v>
      </c>
      <c r="FE18" s="626">
        <v>2500</v>
      </c>
      <c r="FF18" s="626">
        <v>1250</v>
      </c>
      <c r="FG18" s="626">
        <v>3550</v>
      </c>
      <c r="FH18" s="626">
        <v>300</v>
      </c>
      <c r="FI18" s="626">
        <v>150</v>
      </c>
      <c r="FJ18" s="626">
        <v>450</v>
      </c>
      <c r="FK18" s="627">
        <v>900</v>
      </c>
      <c r="FL18" s="627">
        <v>450</v>
      </c>
      <c r="FM18" s="627">
        <v>280</v>
      </c>
      <c r="FN18" s="627">
        <v>280</v>
      </c>
      <c r="FO18" s="626">
        <v>1500</v>
      </c>
      <c r="FP18" s="627">
        <v>1500</v>
      </c>
      <c r="FQ18" s="626">
        <v>280</v>
      </c>
      <c r="FR18" s="627">
        <v>700</v>
      </c>
      <c r="FS18" s="626">
        <v>700</v>
      </c>
      <c r="FT18" s="627">
        <v>350</v>
      </c>
      <c r="FU18" s="626">
        <v>350</v>
      </c>
      <c r="FV18" s="627">
        <v>160</v>
      </c>
      <c r="FW18" s="626">
        <v>160</v>
      </c>
      <c r="FX18" s="627">
        <v>80</v>
      </c>
      <c r="FY18" s="627">
        <v>80</v>
      </c>
      <c r="FZ18" s="627">
        <v>1500</v>
      </c>
      <c r="GA18" s="626">
        <v>1000</v>
      </c>
      <c r="GB18" s="627">
        <v>1200</v>
      </c>
      <c r="GC18" s="626">
        <v>1000</v>
      </c>
      <c r="GD18" s="627">
        <v>1200</v>
      </c>
      <c r="GE18" s="626">
        <v>125</v>
      </c>
      <c r="GF18" s="627">
        <v>250</v>
      </c>
      <c r="GG18" s="626">
        <v>125</v>
      </c>
      <c r="GH18" s="627">
        <v>250</v>
      </c>
      <c r="GI18" s="627">
        <v>125</v>
      </c>
      <c r="GJ18" s="627">
        <v>250</v>
      </c>
      <c r="GK18" s="626">
        <v>125</v>
      </c>
      <c r="GL18" s="627">
        <v>125</v>
      </c>
      <c r="GM18" s="626">
        <v>250</v>
      </c>
      <c r="GN18" s="147" t="s">
        <v>274</v>
      </c>
      <c r="GO18" s="183" t="s">
        <v>274</v>
      </c>
      <c r="GP18" s="147" t="s">
        <v>274</v>
      </c>
      <c r="GQ18" s="183" t="s">
        <v>274</v>
      </c>
      <c r="GR18" s="147" t="s">
        <v>274</v>
      </c>
      <c r="GS18" s="183" t="s">
        <v>274</v>
      </c>
      <c r="GT18" s="147" t="s">
        <v>274</v>
      </c>
    </row>
    <row r="19" spans="1:202" s="190" customFormat="1" ht="18">
      <c r="A19" s="619"/>
      <c r="B19" s="619" t="s">
        <v>301</v>
      </c>
      <c r="C19" s="620" t="s">
        <v>287</v>
      </c>
      <c r="D19" s="620" t="s">
        <v>302</v>
      </c>
      <c r="E19" s="620" t="s">
        <v>20</v>
      </c>
      <c r="F19" s="621" t="s">
        <v>274</v>
      </c>
      <c r="G19" s="621" t="s">
        <v>274</v>
      </c>
      <c r="H19" s="621" t="s">
        <v>274</v>
      </c>
      <c r="I19" s="621" t="s">
        <v>274</v>
      </c>
      <c r="J19" s="621" t="s">
        <v>274</v>
      </c>
      <c r="K19" s="621" t="s">
        <v>274</v>
      </c>
      <c r="L19" s="621" t="s">
        <v>274</v>
      </c>
      <c r="M19" s="621" t="s">
        <v>274</v>
      </c>
      <c r="N19" s="622" t="s">
        <v>274</v>
      </c>
      <c r="O19" s="621">
        <v>1250</v>
      </c>
      <c r="P19" s="621">
        <v>2250</v>
      </c>
      <c r="Q19" s="621">
        <v>3000</v>
      </c>
      <c r="R19" s="621">
        <v>4000</v>
      </c>
      <c r="S19" s="622">
        <v>125</v>
      </c>
      <c r="T19" s="621">
        <v>250</v>
      </c>
      <c r="U19" s="621">
        <v>500</v>
      </c>
      <c r="V19" s="621">
        <v>800</v>
      </c>
      <c r="W19" s="621">
        <v>160</v>
      </c>
      <c r="X19" s="621">
        <v>300</v>
      </c>
      <c r="Y19" s="621">
        <v>80</v>
      </c>
      <c r="Z19" s="621">
        <v>125</v>
      </c>
      <c r="AA19" s="621">
        <v>300</v>
      </c>
      <c r="AB19" s="621">
        <v>600</v>
      </c>
      <c r="AC19" s="621">
        <v>1200</v>
      </c>
      <c r="AD19" s="621">
        <v>2000</v>
      </c>
      <c r="AE19" s="621">
        <v>400</v>
      </c>
      <c r="AF19" s="622">
        <v>800</v>
      </c>
      <c r="AG19" s="621">
        <v>2400</v>
      </c>
      <c r="AH19" s="621">
        <v>4000</v>
      </c>
      <c r="AI19" s="622">
        <v>250</v>
      </c>
      <c r="AJ19" s="621">
        <v>500</v>
      </c>
      <c r="AK19" s="621">
        <v>250</v>
      </c>
      <c r="AL19" s="621">
        <v>500</v>
      </c>
      <c r="AM19" s="621">
        <v>800</v>
      </c>
      <c r="AN19" s="621">
        <v>1400</v>
      </c>
      <c r="AO19" s="621">
        <v>1800</v>
      </c>
      <c r="AP19" s="621">
        <v>3200</v>
      </c>
      <c r="AQ19" s="621" t="s">
        <v>274</v>
      </c>
      <c r="AR19" s="622" t="s">
        <v>274</v>
      </c>
      <c r="AS19" s="621" t="s">
        <v>274</v>
      </c>
      <c r="AT19" s="621" t="s">
        <v>274</v>
      </c>
      <c r="AU19" s="621" t="s">
        <v>274</v>
      </c>
      <c r="AV19" s="621" t="s">
        <v>274</v>
      </c>
      <c r="AW19" s="621" t="s">
        <v>274</v>
      </c>
      <c r="AX19" s="621" t="s">
        <v>274</v>
      </c>
      <c r="AY19" s="621" t="s">
        <v>274</v>
      </c>
      <c r="AZ19" s="621" t="s">
        <v>274</v>
      </c>
      <c r="BA19" s="621" t="s">
        <v>274</v>
      </c>
      <c r="BB19" s="621" t="s">
        <v>274</v>
      </c>
      <c r="BC19" s="621" t="s">
        <v>274</v>
      </c>
      <c r="BD19" s="622">
        <v>1250</v>
      </c>
      <c r="BE19" s="622">
        <v>3000</v>
      </c>
      <c r="BF19" s="622">
        <v>4700</v>
      </c>
      <c r="BG19" s="622" t="s">
        <v>274</v>
      </c>
      <c r="BH19" s="621" t="s">
        <v>274</v>
      </c>
      <c r="BI19" s="621" t="s">
        <v>274</v>
      </c>
      <c r="BJ19" s="621" t="s">
        <v>274</v>
      </c>
      <c r="BK19" s="622" t="s">
        <v>274</v>
      </c>
      <c r="BL19" s="621">
        <v>4700</v>
      </c>
      <c r="BM19" s="621">
        <v>3000</v>
      </c>
      <c r="BN19" s="621">
        <v>2000</v>
      </c>
      <c r="BO19" s="621">
        <v>1000</v>
      </c>
      <c r="BP19" s="621">
        <v>250</v>
      </c>
      <c r="BQ19" s="621">
        <v>175</v>
      </c>
      <c r="BR19" s="622" t="s">
        <v>274</v>
      </c>
      <c r="BS19" s="621" t="s">
        <v>274</v>
      </c>
      <c r="BT19" s="621" t="s">
        <v>274</v>
      </c>
      <c r="BU19" s="621">
        <v>30</v>
      </c>
      <c r="BV19" s="621">
        <v>60</v>
      </c>
      <c r="BW19" s="621">
        <v>120</v>
      </c>
      <c r="BX19" s="621">
        <v>300</v>
      </c>
      <c r="BY19" s="621">
        <v>600</v>
      </c>
      <c r="BZ19" s="621">
        <v>1000</v>
      </c>
      <c r="CA19" s="621">
        <v>3000</v>
      </c>
      <c r="CB19" s="621">
        <v>220</v>
      </c>
      <c r="CC19" s="621">
        <v>200</v>
      </c>
      <c r="CD19" s="622" t="s">
        <v>274</v>
      </c>
      <c r="CE19" s="621" t="s">
        <v>274</v>
      </c>
      <c r="CF19" s="621" t="s">
        <v>274</v>
      </c>
      <c r="CG19" s="621" t="s">
        <v>274</v>
      </c>
      <c r="CH19" s="622" t="s">
        <v>274</v>
      </c>
      <c r="CI19" s="621" t="s">
        <v>274</v>
      </c>
      <c r="CJ19" s="621" t="s">
        <v>274</v>
      </c>
      <c r="CK19" s="621" t="s">
        <v>274</v>
      </c>
      <c r="CL19" s="621" t="s">
        <v>274</v>
      </c>
      <c r="CM19" s="622" t="s">
        <v>274</v>
      </c>
      <c r="CN19" s="621" t="s">
        <v>274</v>
      </c>
      <c r="CO19" s="621" t="s">
        <v>274</v>
      </c>
      <c r="CP19" s="621" t="s">
        <v>274</v>
      </c>
      <c r="CQ19" s="621">
        <v>300</v>
      </c>
      <c r="CR19" s="621">
        <v>600</v>
      </c>
      <c r="CS19" s="621">
        <v>300</v>
      </c>
      <c r="CT19" s="621">
        <v>600</v>
      </c>
      <c r="CU19" s="621">
        <v>300</v>
      </c>
      <c r="CV19" s="621">
        <v>600</v>
      </c>
      <c r="CW19" s="621">
        <v>1250</v>
      </c>
      <c r="CX19" s="621">
        <v>1250</v>
      </c>
      <c r="CY19" s="621">
        <v>300</v>
      </c>
      <c r="CZ19" s="621">
        <v>300</v>
      </c>
      <c r="DA19" s="621">
        <v>600</v>
      </c>
      <c r="DB19" s="621">
        <v>600</v>
      </c>
      <c r="DC19" s="621">
        <v>1200</v>
      </c>
      <c r="DD19" s="621">
        <v>1200</v>
      </c>
      <c r="DE19" s="621" t="s">
        <v>274</v>
      </c>
      <c r="DF19" s="623" t="s">
        <v>274</v>
      </c>
      <c r="DG19" s="621" t="s">
        <v>274</v>
      </c>
      <c r="DH19" s="621" t="s">
        <v>274</v>
      </c>
      <c r="DI19" s="621">
        <v>120</v>
      </c>
      <c r="DJ19" s="621">
        <v>120</v>
      </c>
      <c r="DK19" s="621" t="s">
        <v>274</v>
      </c>
      <c r="DL19" s="621">
        <v>350</v>
      </c>
      <c r="DM19" s="621">
        <v>550</v>
      </c>
      <c r="DN19" s="621">
        <v>1150</v>
      </c>
      <c r="DO19" s="621">
        <v>300</v>
      </c>
      <c r="DP19" s="621">
        <v>600</v>
      </c>
      <c r="DQ19" s="621" t="s">
        <v>274</v>
      </c>
      <c r="DR19" s="621" t="s">
        <v>274</v>
      </c>
      <c r="DS19" s="621" t="s">
        <v>274</v>
      </c>
      <c r="DT19" s="621" t="s">
        <v>274</v>
      </c>
      <c r="DU19" s="621">
        <v>250</v>
      </c>
      <c r="DV19" s="621">
        <v>125</v>
      </c>
      <c r="DW19" s="621" t="s">
        <v>274</v>
      </c>
      <c r="DX19" s="621" t="s">
        <v>274</v>
      </c>
      <c r="DY19" s="621" t="s">
        <v>274</v>
      </c>
      <c r="DZ19" s="621" t="s">
        <v>274</v>
      </c>
      <c r="EA19" s="621" t="s">
        <v>274</v>
      </c>
      <c r="EB19" s="621" t="s">
        <v>274</v>
      </c>
      <c r="EC19" s="621" t="s">
        <v>274</v>
      </c>
      <c r="ED19" s="621" t="s">
        <v>274</v>
      </c>
      <c r="EE19" s="621" t="s">
        <v>274</v>
      </c>
      <c r="EF19" s="621" t="s">
        <v>274</v>
      </c>
      <c r="EG19" s="621">
        <v>400</v>
      </c>
      <c r="EH19" s="621">
        <v>800</v>
      </c>
      <c r="EI19" s="621">
        <v>1500</v>
      </c>
      <c r="EJ19" s="621">
        <v>3000</v>
      </c>
      <c r="EK19" s="621">
        <v>3000</v>
      </c>
      <c r="EL19" s="621">
        <v>2000</v>
      </c>
      <c r="EM19" s="621">
        <v>2000</v>
      </c>
      <c r="EN19" s="621">
        <v>1000</v>
      </c>
      <c r="EO19" s="621">
        <v>1000</v>
      </c>
      <c r="EP19" s="621">
        <v>400</v>
      </c>
      <c r="EQ19" s="621">
        <v>750</v>
      </c>
      <c r="ER19" s="622">
        <v>1250</v>
      </c>
      <c r="ES19" s="622">
        <v>2500</v>
      </c>
      <c r="ET19" s="621">
        <v>400</v>
      </c>
      <c r="EU19" s="621">
        <v>750</v>
      </c>
      <c r="EV19" s="622">
        <v>1250</v>
      </c>
      <c r="EW19" s="622">
        <v>2500</v>
      </c>
      <c r="EX19" s="621">
        <v>5000</v>
      </c>
      <c r="EY19" s="621">
        <v>2500</v>
      </c>
      <c r="EZ19" s="622">
        <v>1500</v>
      </c>
      <c r="FA19" s="621">
        <v>5000</v>
      </c>
      <c r="FB19" s="621">
        <v>2500</v>
      </c>
      <c r="FC19" s="622">
        <v>1500</v>
      </c>
      <c r="FD19" s="621">
        <v>1250</v>
      </c>
      <c r="FE19" s="621">
        <v>2500</v>
      </c>
      <c r="FF19" s="621">
        <v>1250</v>
      </c>
      <c r="FG19" s="621">
        <v>5000</v>
      </c>
      <c r="FH19" s="621">
        <v>300</v>
      </c>
      <c r="FI19" s="621">
        <v>150</v>
      </c>
      <c r="FJ19" s="621">
        <v>450</v>
      </c>
      <c r="FK19" s="622">
        <v>900</v>
      </c>
      <c r="FL19" s="622">
        <v>450</v>
      </c>
      <c r="FM19" s="622">
        <v>140</v>
      </c>
      <c r="FN19" s="622">
        <v>140</v>
      </c>
      <c r="FO19" s="621">
        <v>1500</v>
      </c>
      <c r="FP19" s="622">
        <v>2500</v>
      </c>
      <c r="FQ19" s="621">
        <v>140</v>
      </c>
      <c r="FR19" s="622">
        <v>700</v>
      </c>
      <c r="FS19" s="621">
        <v>700</v>
      </c>
      <c r="FT19" s="622">
        <v>350</v>
      </c>
      <c r="FU19" s="621">
        <v>350</v>
      </c>
      <c r="FV19" s="622">
        <v>160</v>
      </c>
      <c r="FW19" s="621">
        <v>160</v>
      </c>
      <c r="FX19" s="622">
        <v>80</v>
      </c>
      <c r="FY19" s="622">
        <v>80</v>
      </c>
      <c r="FZ19" s="622">
        <v>1500</v>
      </c>
      <c r="GA19" s="621">
        <v>1000</v>
      </c>
      <c r="GB19" s="622">
        <v>1500</v>
      </c>
      <c r="GC19" s="621">
        <v>1000</v>
      </c>
      <c r="GD19" s="622">
        <v>1500</v>
      </c>
      <c r="GE19" s="621">
        <v>125</v>
      </c>
      <c r="GF19" s="622">
        <v>250</v>
      </c>
      <c r="GG19" s="621">
        <v>125</v>
      </c>
      <c r="GH19" s="622">
        <v>250</v>
      </c>
      <c r="GI19" s="622">
        <v>125</v>
      </c>
      <c r="GJ19" s="622">
        <v>250</v>
      </c>
      <c r="GK19" s="621">
        <v>125</v>
      </c>
      <c r="GL19" s="622">
        <v>125</v>
      </c>
      <c r="GM19" s="621">
        <v>250</v>
      </c>
      <c r="GN19" s="149" t="s">
        <v>274</v>
      </c>
      <c r="GO19" s="191" t="s">
        <v>274</v>
      </c>
      <c r="GP19" s="149" t="s">
        <v>274</v>
      </c>
      <c r="GQ19" s="191" t="s">
        <v>274</v>
      </c>
      <c r="GR19" s="149" t="s">
        <v>274</v>
      </c>
      <c r="GS19" s="191" t="s">
        <v>274</v>
      </c>
      <c r="GT19" s="149" t="s">
        <v>274</v>
      </c>
    </row>
    <row r="20" spans="1:202" ht="6" customHeight="1">
      <c r="F20" s="605"/>
      <c r="G20" s="605"/>
      <c r="H20" s="605"/>
      <c r="I20" s="605"/>
      <c r="J20" s="605"/>
      <c r="K20" s="605"/>
      <c r="L20" s="605"/>
      <c r="M20" s="606"/>
      <c r="N20" s="606"/>
      <c r="O20" s="605"/>
      <c r="P20" s="605"/>
      <c r="Q20" s="605"/>
      <c r="R20" s="605"/>
      <c r="S20" s="606"/>
      <c r="T20" s="605"/>
      <c r="U20" s="605"/>
      <c r="V20" s="605"/>
      <c r="W20" s="605"/>
      <c r="X20" s="605"/>
      <c r="Y20" s="605"/>
      <c r="Z20" s="605"/>
      <c r="AA20" s="605"/>
      <c r="AB20" s="605"/>
      <c r="AC20" s="605"/>
      <c r="AD20" s="605"/>
      <c r="AE20" s="605"/>
      <c r="AF20" s="606"/>
      <c r="AG20" s="605"/>
      <c r="AH20" s="605"/>
      <c r="AI20" s="606"/>
      <c r="AJ20" s="605"/>
      <c r="AK20" s="605"/>
      <c r="AL20" s="605"/>
      <c r="AM20" s="605"/>
      <c r="AN20" s="605"/>
      <c r="AO20" s="605"/>
      <c r="AP20" s="605"/>
      <c r="AQ20" s="629"/>
      <c r="AR20" s="606"/>
      <c r="AS20" s="605"/>
      <c r="AT20" s="605"/>
      <c r="AU20" s="605"/>
      <c r="AV20" s="605"/>
      <c r="AW20" s="605"/>
      <c r="AX20" s="605"/>
      <c r="AY20" s="605"/>
      <c r="AZ20" s="605"/>
      <c r="BA20" s="605"/>
      <c r="BB20" s="605"/>
      <c r="BC20" s="605"/>
      <c r="BD20" s="606"/>
      <c r="BE20" s="606"/>
      <c r="BF20" s="606"/>
      <c r="BG20" s="606"/>
      <c r="BH20" s="605"/>
      <c r="BI20" s="605"/>
      <c r="BJ20" s="605"/>
      <c r="BK20" s="606"/>
      <c r="BL20" s="605"/>
      <c r="BM20" s="605"/>
      <c r="BN20" s="605"/>
      <c r="BO20" s="605"/>
      <c r="BP20" s="605"/>
      <c r="BQ20" s="605"/>
      <c r="BR20" s="606"/>
      <c r="BS20" s="605"/>
      <c r="BT20" s="605"/>
      <c r="BU20" s="605"/>
      <c r="BV20" s="605"/>
      <c r="BW20" s="605"/>
      <c r="BX20" s="605"/>
      <c r="BY20" s="605"/>
      <c r="BZ20" s="605"/>
      <c r="CA20" s="605"/>
      <c r="CB20" s="605"/>
      <c r="CC20" s="605"/>
      <c r="CD20" s="606"/>
      <c r="CE20" s="605"/>
      <c r="CF20" s="605"/>
      <c r="CG20" s="605"/>
      <c r="CH20" s="606"/>
      <c r="CI20" s="605"/>
      <c r="CJ20" s="605"/>
      <c r="CK20" s="605"/>
      <c r="CL20" s="605"/>
      <c r="CM20" s="606"/>
      <c r="CN20" s="605"/>
      <c r="CO20" s="605"/>
      <c r="CP20" s="605"/>
      <c r="CQ20" s="605"/>
      <c r="CR20" s="605"/>
      <c r="CS20" s="605"/>
      <c r="CT20" s="605"/>
      <c r="CU20" s="605"/>
      <c r="CV20" s="605"/>
      <c r="CW20" s="605"/>
      <c r="CX20" s="605"/>
      <c r="CY20" s="605"/>
      <c r="CZ20" s="605"/>
      <c r="DA20" s="605"/>
      <c r="DB20" s="605"/>
      <c r="DC20" s="605"/>
      <c r="DD20" s="605"/>
      <c r="DE20" s="605"/>
      <c r="DG20" s="605"/>
      <c r="DH20" s="605"/>
      <c r="DI20" s="605"/>
      <c r="DJ20" s="605"/>
      <c r="DK20" s="605"/>
      <c r="DL20" s="605"/>
      <c r="DM20" s="605"/>
      <c r="DN20" s="605"/>
      <c r="DO20" s="605"/>
      <c r="DP20" s="605"/>
      <c r="DQ20" s="605"/>
      <c r="DR20" s="605"/>
      <c r="DS20" s="605"/>
      <c r="DT20" s="605"/>
      <c r="DU20" s="605"/>
      <c r="DV20" s="605"/>
      <c r="DW20" s="605"/>
      <c r="DX20" s="605"/>
      <c r="DY20" s="605"/>
      <c r="DZ20" s="605"/>
      <c r="EA20" s="605"/>
      <c r="EB20" s="605"/>
      <c r="EC20" s="605"/>
      <c r="ED20" s="605"/>
      <c r="EE20" s="605"/>
      <c r="EF20" s="605"/>
      <c r="EG20" s="605"/>
      <c r="EH20" s="605"/>
      <c r="EI20" s="605"/>
      <c r="EJ20" s="605"/>
      <c r="EK20" s="605"/>
      <c r="EL20" s="605"/>
      <c r="EM20" s="605"/>
      <c r="EN20" s="605"/>
      <c r="EO20" s="605"/>
      <c r="EP20" s="605"/>
      <c r="EQ20" s="605"/>
      <c r="ER20" s="606"/>
      <c r="ES20" s="606"/>
      <c r="ET20" s="605"/>
      <c r="EU20" s="605"/>
      <c r="EV20" s="606"/>
      <c r="EW20" s="606"/>
      <c r="EX20" s="605"/>
      <c r="EY20" s="605"/>
      <c r="EZ20" s="606"/>
      <c r="FA20" s="605"/>
      <c r="FB20" s="605"/>
      <c r="FC20" s="606"/>
      <c r="FD20" s="605"/>
      <c r="FE20" s="605"/>
      <c r="FF20" s="605"/>
      <c r="FG20" s="605"/>
      <c r="FH20" s="605"/>
      <c r="FI20" s="605"/>
      <c r="FJ20" s="605"/>
      <c r="FK20" s="606"/>
      <c r="FL20" s="605"/>
      <c r="FM20" s="606"/>
      <c r="FN20" s="606"/>
      <c r="FO20" s="605"/>
      <c r="FP20" s="606"/>
      <c r="FQ20" s="605"/>
      <c r="FR20" s="606"/>
      <c r="FS20" s="605"/>
      <c r="FT20" s="606"/>
      <c r="FU20" s="605"/>
      <c r="FV20" s="606"/>
      <c r="FW20" s="605"/>
      <c r="FX20" s="606"/>
      <c r="FY20" s="606"/>
      <c r="FZ20" s="606"/>
      <c r="GA20" s="605"/>
      <c r="GB20" s="606"/>
      <c r="GC20" s="605"/>
      <c r="GD20" s="606"/>
      <c r="GE20" s="605"/>
      <c r="GF20" s="606"/>
      <c r="GG20" s="605"/>
      <c r="GH20" s="606"/>
      <c r="GI20" s="606"/>
      <c r="GJ20" s="606"/>
      <c r="GK20" s="605"/>
      <c r="GL20" s="606"/>
      <c r="GM20" s="605"/>
      <c r="GN20" s="559"/>
      <c r="GO20" s="377"/>
      <c r="GP20" s="559"/>
      <c r="GQ20" s="377"/>
      <c r="GR20" s="559"/>
      <c r="GS20" s="377"/>
      <c r="GT20" s="559"/>
    </row>
    <row r="21" spans="1:202" s="188" customFormat="1" ht="18">
      <c r="A21" s="630"/>
      <c r="B21" s="630" t="s">
        <v>303</v>
      </c>
      <c r="C21" s="631" t="s">
        <v>291</v>
      </c>
      <c r="D21" s="631" t="s">
        <v>304</v>
      </c>
      <c r="E21" s="631" t="s">
        <v>20</v>
      </c>
      <c r="F21" s="632">
        <v>3000</v>
      </c>
      <c r="G21" s="632">
        <v>5000</v>
      </c>
      <c r="H21" s="632">
        <v>1500</v>
      </c>
      <c r="I21" s="632">
        <v>3000</v>
      </c>
      <c r="J21" s="632">
        <v>6400</v>
      </c>
      <c r="K21" s="632">
        <v>4000</v>
      </c>
      <c r="L21" s="632">
        <v>6000</v>
      </c>
      <c r="M21" s="633" t="s">
        <v>274</v>
      </c>
      <c r="N21" s="634">
        <v>6000</v>
      </c>
      <c r="O21" s="632">
        <v>2500</v>
      </c>
      <c r="P21" s="632">
        <v>4500</v>
      </c>
      <c r="Q21" s="632">
        <v>6000</v>
      </c>
      <c r="R21" s="632">
        <v>8000</v>
      </c>
      <c r="S21" s="634">
        <v>250</v>
      </c>
      <c r="T21" s="632">
        <v>500</v>
      </c>
      <c r="U21" s="632">
        <v>1000</v>
      </c>
      <c r="V21" s="632">
        <v>1500</v>
      </c>
      <c r="W21" s="632" t="s">
        <v>274</v>
      </c>
      <c r="X21" s="632" t="s">
        <v>274</v>
      </c>
      <c r="Y21" s="632" t="s">
        <v>274</v>
      </c>
      <c r="Z21" s="632" t="s">
        <v>274</v>
      </c>
      <c r="AA21" s="632">
        <v>600</v>
      </c>
      <c r="AB21" s="632">
        <v>1200</v>
      </c>
      <c r="AC21" s="632">
        <v>2400</v>
      </c>
      <c r="AD21" s="632">
        <v>4800</v>
      </c>
      <c r="AE21" s="632">
        <v>800</v>
      </c>
      <c r="AF21" s="634">
        <v>1600</v>
      </c>
      <c r="AG21" s="632">
        <v>4800</v>
      </c>
      <c r="AH21" s="632">
        <v>6400</v>
      </c>
      <c r="AI21" s="634">
        <v>250</v>
      </c>
      <c r="AJ21" s="632">
        <v>500</v>
      </c>
      <c r="AK21" s="632">
        <v>250</v>
      </c>
      <c r="AL21" s="632">
        <v>500</v>
      </c>
      <c r="AM21" s="632">
        <v>600</v>
      </c>
      <c r="AN21" s="632">
        <v>1200</v>
      </c>
      <c r="AO21" s="632">
        <v>2400</v>
      </c>
      <c r="AP21" s="632">
        <v>3400</v>
      </c>
      <c r="AQ21" s="632">
        <v>4200</v>
      </c>
      <c r="AR21" s="634">
        <v>1200</v>
      </c>
      <c r="AS21" s="632">
        <v>3000</v>
      </c>
      <c r="AT21" s="632">
        <v>4600</v>
      </c>
      <c r="AU21" s="632">
        <v>3200</v>
      </c>
      <c r="AV21" s="632">
        <v>2500</v>
      </c>
      <c r="AW21" s="632">
        <v>5600</v>
      </c>
      <c r="AX21" s="632">
        <v>6000</v>
      </c>
      <c r="AY21" s="632">
        <v>4200</v>
      </c>
      <c r="AZ21" s="632">
        <v>8800</v>
      </c>
      <c r="BA21" s="632">
        <v>4600</v>
      </c>
      <c r="BB21" s="632">
        <v>8600</v>
      </c>
      <c r="BC21" s="632">
        <v>8800</v>
      </c>
      <c r="BD21" s="634" t="s">
        <v>274</v>
      </c>
      <c r="BE21" s="634" t="s">
        <v>274</v>
      </c>
      <c r="BF21" s="634" t="s">
        <v>274</v>
      </c>
      <c r="BG21" s="634" t="s">
        <v>274</v>
      </c>
      <c r="BH21" s="632" t="s">
        <v>274</v>
      </c>
      <c r="BI21" s="632" t="s">
        <v>274</v>
      </c>
      <c r="BJ21" s="632" t="s">
        <v>274</v>
      </c>
      <c r="BK21" s="634" t="s">
        <v>274</v>
      </c>
      <c r="BL21" s="632">
        <v>8800</v>
      </c>
      <c r="BM21" s="632">
        <v>6000</v>
      </c>
      <c r="BN21" s="632">
        <v>4000</v>
      </c>
      <c r="BO21" s="632" t="s">
        <v>274</v>
      </c>
      <c r="BP21" s="632" t="s">
        <v>274</v>
      </c>
      <c r="BQ21" s="632" t="s">
        <v>274</v>
      </c>
      <c r="BR21" s="634" t="s">
        <v>274</v>
      </c>
      <c r="BS21" s="632" t="s">
        <v>274</v>
      </c>
      <c r="BT21" s="632" t="s">
        <v>274</v>
      </c>
      <c r="BU21" s="632" t="s">
        <v>274</v>
      </c>
      <c r="BV21" s="632" t="s">
        <v>274</v>
      </c>
      <c r="BW21" s="632" t="s">
        <v>274</v>
      </c>
      <c r="BX21" s="632">
        <v>600</v>
      </c>
      <c r="BY21" s="632">
        <v>1200</v>
      </c>
      <c r="BZ21" s="632">
        <v>2000</v>
      </c>
      <c r="CA21" s="632">
        <v>3000</v>
      </c>
      <c r="CB21" s="632">
        <v>520</v>
      </c>
      <c r="CC21" s="632">
        <v>400</v>
      </c>
      <c r="CD21" s="634" t="s">
        <v>274</v>
      </c>
      <c r="CE21" s="632" t="s">
        <v>274</v>
      </c>
      <c r="CF21" s="632" t="s">
        <v>274</v>
      </c>
      <c r="CG21" s="632" t="s">
        <v>274</v>
      </c>
      <c r="CH21" s="634">
        <v>1000</v>
      </c>
      <c r="CI21" s="632">
        <v>1600</v>
      </c>
      <c r="CJ21" s="632">
        <v>2400</v>
      </c>
      <c r="CK21" s="632">
        <v>4200</v>
      </c>
      <c r="CL21" s="632">
        <v>7000</v>
      </c>
      <c r="CM21" s="634">
        <v>4000</v>
      </c>
      <c r="CN21" s="632">
        <v>6000</v>
      </c>
      <c r="CO21" s="632">
        <v>8000</v>
      </c>
      <c r="CP21" s="632">
        <v>4200</v>
      </c>
      <c r="CQ21" s="632">
        <v>600</v>
      </c>
      <c r="CR21" s="632">
        <v>1200</v>
      </c>
      <c r="CS21" s="632">
        <v>600</v>
      </c>
      <c r="CT21" s="632">
        <v>1200</v>
      </c>
      <c r="CU21" s="632">
        <v>600</v>
      </c>
      <c r="CV21" s="632">
        <v>1200</v>
      </c>
      <c r="CW21" s="632">
        <v>2500</v>
      </c>
      <c r="CX21" s="632">
        <v>2500</v>
      </c>
      <c r="CY21" s="632">
        <v>600</v>
      </c>
      <c r="CZ21" s="632">
        <v>600</v>
      </c>
      <c r="DA21" s="632">
        <v>1200</v>
      </c>
      <c r="DB21" s="632">
        <v>1200</v>
      </c>
      <c r="DC21" s="632">
        <v>2400</v>
      </c>
      <c r="DD21" s="632">
        <v>2400</v>
      </c>
      <c r="DE21" s="632">
        <v>1000</v>
      </c>
      <c r="DF21" s="635">
        <v>1550</v>
      </c>
      <c r="DG21" s="632" t="s">
        <v>274</v>
      </c>
      <c r="DH21" s="632" t="s">
        <v>274</v>
      </c>
      <c r="DI21" s="632">
        <v>120</v>
      </c>
      <c r="DJ21" s="632">
        <v>120</v>
      </c>
      <c r="DK21" s="632">
        <v>5000</v>
      </c>
      <c r="DL21" s="632">
        <v>700</v>
      </c>
      <c r="DM21" s="632">
        <v>1250</v>
      </c>
      <c r="DN21" s="632">
        <v>2500</v>
      </c>
      <c r="DO21" s="632">
        <v>600</v>
      </c>
      <c r="DP21" s="632">
        <v>1200</v>
      </c>
      <c r="DQ21" s="632">
        <v>1500</v>
      </c>
      <c r="DR21" s="632">
        <v>2200</v>
      </c>
      <c r="DS21" s="632">
        <v>3800</v>
      </c>
      <c r="DT21" s="632">
        <v>6000</v>
      </c>
      <c r="DU21" s="632">
        <v>560</v>
      </c>
      <c r="DV21" s="632">
        <v>280</v>
      </c>
      <c r="DW21" s="632">
        <v>400</v>
      </c>
      <c r="DX21" s="632" t="s">
        <v>274</v>
      </c>
      <c r="DY21" s="632" t="s">
        <v>274</v>
      </c>
      <c r="DZ21" s="632" t="s">
        <v>274</v>
      </c>
      <c r="EA21" s="632" t="s">
        <v>274</v>
      </c>
      <c r="EB21" s="632" t="s">
        <v>274</v>
      </c>
      <c r="EC21" s="632" t="s">
        <v>274</v>
      </c>
      <c r="ED21" s="632" t="s">
        <v>274</v>
      </c>
      <c r="EE21" s="632" t="s">
        <v>274</v>
      </c>
      <c r="EF21" s="632" t="s">
        <v>274</v>
      </c>
      <c r="EG21" s="632">
        <v>800</v>
      </c>
      <c r="EH21" s="632">
        <v>1600</v>
      </c>
      <c r="EI21" s="632">
        <v>3000</v>
      </c>
      <c r="EJ21" s="632">
        <v>1500</v>
      </c>
      <c r="EK21" s="632">
        <v>1500</v>
      </c>
      <c r="EL21" s="632">
        <v>1000</v>
      </c>
      <c r="EM21" s="632">
        <v>1000</v>
      </c>
      <c r="EN21" s="632">
        <v>500</v>
      </c>
      <c r="EO21" s="632">
        <v>500</v>
      </c>
      <c r="EP21" s="632">
        <v>800</v>
      </c>
      <c r="EQ21" s="632">
        <v>1500</v>
      </c>
      <c r="ER21" s="634">
        <v>2500</v>
      </c>
      <c r="ES21" s="634">
        <v>5000</v>
      </c>
      <c r="ET21" s="632">
        <v>800</v>
      </c>
      <c r="EU21" s="632">
        <v>1500</v>
      </c>
      <c r="EV21" s="634">
        <v>2500</v>
      </c>
      <c r="EW21" s="634">
        <v>5000</v>
      </c>
      <c r="EX21" s="632"/>
      <c r="EY21" s="632" t="s">
        <v>274</v>
      </c>
      <c r="EZ21" s="634" t="s">
        <v>274</v>
      </c>
      <c r="FA21" s="632" t="s">
        <v>274</v>
      </c>
      <c r="FB21" s="632" t="s">
        <v>274</v>
      </c>
      <c r="FC21" s="634" t="s">
        <v>274</v>
      </c>
      <c r="FD21" s="632">
        <v>2500</v>
      </c>
      <c r="FE21" s="632">
        <v>5000</v>
      </c>
      <c r="FF21" s="632">
        <v>2500</v>
      </c>
      <c r="FG21" s="632" t="s">
        <v>274</v>
      </c>
      <c r="FH21" s="632" t="s">
        <v>274</v>
      </c>
      <c r="FI21" s="632" t="s">
        <v>274</v>
      </c>
      <c r="FJ21" s="632">
        <v>1000</v>
      </c>
      <c r="FK21" s="634">
        <v>2000</v>
      </c>
      <c r="FL21" s="632">
        <v>1000</v>
      </c>
      <c r="FM21" s="634">
        <v>700</v>
      </c>
      <c r="FN21" s="634">
        <v>1400</v>
      </c>
      <c r="FO21" s="632" t="s">
        <v>274</v>
      </c>
      <c r="FP21" s="634" t="s">
        <v>274</v>
      </c>
      <c r="FQ21" s="632">
        <v>1400</v>
      </c>
      <c r="FR21" s="634">
        <v>1400</v>
      </c>
      <c r="FS21" s="634">
        <v>1400</v>
      </c>
      <c r="FT21" s="634">
        <v>700</v>
      </c>
      <c r="FU21" s="632">
        <v>700</v>
      </c>
      <c r="FV21" s="634">
        <v>320</v>
      </c>
      <c r="FW21" s="632">
        <v>320</v>
      </c>
      <c r="FX21" s="634">
        <v>160</v>
      </c>
      <c r="FY21" s="634">
        <v>160</v>
      </c>
      <c r="FZ21" s="634">
        <v>3000</v>
      </c>
      <c r="GA21" s="632">
        <v>1000</v>
      </c>
      <c r="GB21" s="634">
        <v>1500</v>
      </c>
      <c r="GC21" s="632">
        <v>1000</v>
      </c>
      <c r="GD21" s="634">
        <v>1500</v>
      </c>
      <c r="GE21" s="632">
        <v>125</v>
      </c>
      <c r="GF21" s="634">
        <v>250</v>
      </c>
      <c r="GG21" s="632">
        <v>125</v>
      </c>
      <c r="GH21" s="634">
        <v>250</v>
      </c>
      <c r="GI21" s="634">
        <v>125</v>
      </c>
      <c r="GJ21" s="634">
        <v>250</v>
      </c>
      <c r="GK21" s="632">
        <v>250</v>
      </c>
      <c r="GL21" s="634">
        <v>250</v>
      </c>
      <c r="GM21" s="632" t="s">
        <v>274</v>
      </c>
      <c r="GN21" s="148" t="s">
        <v>274</v>
      </c>
      <c r="GO21" s="189" t="s">
        <v>274</v>
      </c>
      <c r="GP21" s="148" t="s">
        <v>274</v>
      </c>
      <c r="GQ21" s="189" t="s">
        <v>274</v>
      </c>
      <c r="GR21" s="148" t="s">
        <v>274</v>
      </c>
      <c r="GS21" s="189" t="s">
        <v>274</v>
      </c>
      <c r="GT21" s="148" t="s">
        <v>274</v>
      </c>
    </row>
    <row r="22" spans="1:202" s="190" customFormat="1" ht="18">
      <c r="A22" s="619"/>
      <c r="B22" s="619" t="s">
        <v>305</v>
      </c>
      <c r="C22" s="620" t="s">
        <v>294</v>
      </c>
      <c r="D22" s="620" t="s">
        <v>306</v>
      </c>
      <c r="E22" s="620" t="s">
        <v>20</v>
      </c>
      <c r="F22" s="621">
        <v>3000</v>
      </c>
      <c r="G22" s="621">
        <v>6000</v>
      </c>
      <c r="H22" s="621">
        <v>1500</v>
      </c>
      <c r="I22" s="621">
        <v>3000</v>
      </c>
      <c r="J22" s="621">
        <v>8000</v>
      </c>
      <c r="K22" s="621">
        <v>3600</v>
      </c>
      <c r="L22" s="621">
        <v>10400</v>
      </c>
      <c r="M22" s="621" t="s">
        <v>274</v>
      </c>
      <c r="N22" s="622">
        <v>10400</v>
      </c>
      <c r="O22" s="621">
        <v>2500</v>
      </c>
      <c r="P22" s="621">
        <v>4000</v>
      </c>
      <c r="Q22" s="621">
        <v>6000</v>
      </c>
      <c r="R22" s="621">
        <v>8000</v>
      </c>
      <c r="S22" s="622">
        <v>250</v>
      </c>
      <c r="T22" s="621">
        <v>500</v>
      </c>
      <c r="U22" s="621">
        <v>1000</v>
      </c>
      <c r="V22" s="621">
        <v>2000</v>
      </c>
      <c r="W22" s="621" t="s">
        <v>274</v>
      </c>
      <c r="X22" s="621" t="s">
        <v>274</v>
      </c>
      <c r="Y22" s="621" t="s">
        <v>274</v>
      </c>
      <c r="Z22" s="621" t="s">
        <v>274</v>
      </c>
      <c r="AA22" s="621">
        <v>800</v>
      </c>
      <c r="AB22" s="621">
        <v>1600</v>
      </c>
      <c r="AC22" s="621">
        <v>3000</v>
      </c>
      <c r="AD22" s="621">
        <v>3600</v>
      </c>
      <c r="AE22" s="621">
        <v>1000</v>
      </c>
      <c r="AF22" s="622">
        <v>2000</v>
      </c>
      <c r="AG22" s="621">
        <v>6000</v>
      </c>
      <c r="AH22" s="621">
        <v>9200</v>
      </c>
      <c r="AI22" s="622">
        <v>125</v>
      </c>
      <c r="AJ22" s="621">
        <v>250</v>
      </c>
      <c r="AK22" s="621">
        <v>125</v>
      </c>
      <c r="AL22" s="621">
        <v>250</v>
      </c>
      <c r="AM22" s="621" t="s">
        <v>274</v>
      </c>
      <c r="AN22" s="621">
        <v>600</v>
      </c>
      <c r="AO22" s="621">
        <v>1200</v>
      </c>
      <c r="AP22" s="621">
        <v>2400</v>
      </c>
      <c r="AQ22" s="621">
        <v>4600</v>
      </c>
      <c r="AR22" s="622">
        <v>1000</v>
      </c>
      <c r="AS22" s="621">
        <v>3100</v>
      </c>
      <c r="AT22" s="621">
        <v>5800</v>
      </c>
      <c r="AU22" s="621">
        <v>4000</v>
      </c>
      <c r="AV22" s="621">
        <v>3000</v>
      </c>
      <c r="AW22" s="621">
        <v>7000</v>
      </c>
      <c r="AX22" s="621">
        <v>9000</v>
      </c>
      <c r="AY22" s="621">
        <v>5000</v>
      </c>
      <c r="AZ22" s="621">
        <v>14000</v>
      </c>
      <c r="BA22" s="621">
        <v>4700</v>
      </c>
      <c r="BB22" s="621">
        <v>14000</v>
      </c>
      <c r="BC22" s="621">
        <v>9600</v>
      </c>
      <c r="BD22" s="622" t="s">
        <v>274</v>
      </c>
      <c r="BE22" s="622" t="s">
        <v>274</v>
      </c>
      <c r="BF22" s="622" t="s">
        <v>274</v>
      </c>
      <c r="BG22" s="622" t="s">
        <v>274</v>
      </c>
      <c r="BH22" s="621" t="s">
        <v>274</v>
      </c>
      <c r="BI22" s="621" t="s">
        <v>274</v>
      </c>
      <c r="BJ22" s="621" t="s">
        <v>274</v>
      </c>
      <c r="BK22" s="622" t="s">
        <v>274</v>
      </c>
      <c r="BL22" s="621">
        <v>8800</v>
      </c>
      <c r="BM22" s="621">
        <v>6000</v>
      </c>
      <c r="BN22" s="621">
        <v>2000</v>
      </c>
      <c r="BO22" s="621" t="s">
        <v>274</v>
      </c>
      <c r="BP22" s="621" t="s">
        <v>274</v>
      </c>
      <c r="BQ22" s="621" t="s">
        <v>274</v>
      </c>
      <c r="BR22" s="622" t="s">
        <v>274</v>
      </c>
      <c r="BS22" s="621" t="s">
        <v>274</v>
      </c>
      <c r="BT22" s="621" t="s">
        <v>274</v>
      </c>
      <c r="BU22" s="621" t="s">
        <v>274</v>
      </c>
      <c r="BV22" s="621" t="s">
        <v>274</v>
      </c>
      <c r="BW22" s="621" t="s">
        <v>274</v>
      </c>
      <c r="BX22" s="621">
        <v>600</v>
      </c>
      <c r="BY22" s="621">
        <v>500</v>
      </c>
      <c r="BZ22" s="621">
        <v>2000</v>
      </c>
      <c r="CA22" s="621">
        <v>3000</v>
      </c>
      <c r="CB22" s="621" t="s">
        <v>274</v>
      </c>
      <c r="CC22" s="621" t="s">
        <v>274</v>
      </c>
      <c r="CD22" s="622" t="s">
        <v>274</v>
      </c>
      <c r="CE22" s="621" t="s">
        <v>274</v>
      </c>
      <c r="CF22" s="621" t="s">
        <v>274</v>
      </c>
      <c r="CG22" s="621" t="s">
        <v>274</v>
      </c>
      <c r="CH22" s="622">
        <v>1400</v>
      </c>
      <c r="CI22" s="621">
        <v>2000</v>
      </c>
      <c r="CJ22" s="621">
        <v>3200</v>
      </c>
      <c r="CK22" s="621">
        <v>6000</v>
      </c>
      <c r="CL22" s="621">
        <v>6000</v>
      </c>
      <c r="CM22" s="622">
        <v>3600</v>
      </c>
      <c r="CN22" s="621">
        <v>5000</v>
      </c>
      <c r="CO22" s="621">
        <v>7000</v>
      </c>
      <c r="CP22" s="621">
        <v>6000</v>
      </c>
      <c r="CQ22" s="621">
        <v>300</v>
      </c>
      <c r="CR22" s="621">
        <v>600</v>
      </c>
      <c r="CS22" s="621">
        <v>300</v>
      </c>
      <c r="CT22" s="621">
        <v>600</v>
      </c>
      <c r="CU22" s="621">
        <v>300</v>
      </c>
      <c r="CV22" s="621">
        <v>600</v>
      </c>
      <c r="CW22" s="621">
        <v>2500</v>
      </c>
      <c r="CX22" s="621">
        <v>2500</v>
      </c>
      <c r="CY22" s="621">
        <v>300</v>
      </c>
      <c r="CZ22" s="621">
        <v>300</v>
      </c>
      <c r="DA22" s="621">
        <v>600</v>
      </c>
      <c r="DB22" s="621">
        <v>600</v>
      </c>
      <c r="DC22" s="621">
        <v>1200</v>
      </c>
      <c r="DD22" s="621">
        <v>1200</v>
      </c>
      <c r="DE22" s="621">
        <v>1550</v>
      </c>
      <c r="DF22" s="623">
        <v>2400</v>
      </c>
      <c r="DG22" s="621" t="s">
        <v>274</v>
      </c>
      <c r="DH22" s="621" t="s">
        <v>274</v>
      </c>
      <c r="DI22" s="621" t="s">
        <v>274</v>
      </c>
      <c r="DJ22" s="621"/>
      <c r="DK22" s="621">
        <v>8000</v>
      </c>
      <c r="DL22" s="621">
        <v>600</v>
      </c>
      <c r="DM22" s="621">
        <v>1150</v>
      </c>
      <c r="DN22" s="621">
        <v>2250</v>
      </c>
      <c r="DO22" s="621">
        <v>400</v>
      </c>
      <c r="DP22" s="621">
        <v>600</v>
      </c>
      <c r="DQ22" s="621" t="s">
        <v>274</v>
      </c>
      <c r="DR22" s="621" t="s">
        <v>274</v>
      </c>
      <c r="DS22" s="621">
        <v>4400</v>
      </c>
      <c r="DT22" s="621">
        <v>5500</v>
      </c>
      <c r="DU22" s="621">
        <v>560</v>
      </c>
      <c r="DV22" s="621">
        <v>280</v>
      </c>
      <c r="DW22" s="621" t="s">
        <v>274</v>
      </c>
      <c r="DX22" s="621" t="s">
        <v>274</v>
      </c>
      <c r="DY22" s="621" t="s">
        <v>274</v>
      </c>
      <c r="DZ22" s="621" t="s">
        <v>274</v>
      </c>
      <c r="EA22" s="621" t="s">
        <v>274</v>
      </c>
      <c r="EB22" s="621" t="s">
        <v>274</v>
      </c>
      <c r="EC22" s="621" t="s">
        <v>274</v>
      </c>
      <c r="ED22" s="621" t="s">
        <v>274</v>
      </c>
      <c r="EE22" s="621" t="s">
        <v>274</v>
      </c>
      <c r="EF22" s="621" t="s">
        <v>274</v>
      </c>
      <c r="EG22" s="621">
        <v>800</v>
      </c>
      <c r="EH22" s="621">
        <v>1600</v>
      </c>
      <c r="EI22" s="621">
        <v>3000</v>
      </c>
      <c r="EJ22" s="621">
        <v>3000</v>
      </c>
      <c r="EK22" s="621">
        <v>3000</v>
      </c>
      <c r="EL22" s="621">
        <v>2000</v>
      </c>
      <c r="EM22" s="621">
        <v>2000</v>
      </c>
      <c r="EN22" s="621">
        <v>1000</v>
      </c>
      <c r="EO22" s="621">
        <v>1000</v>
      </c>
      <c r="EP22" s="621">
        <v>800</v>
      </c>
      <c r="EQ22" s="621">
        <v>1500</v>
      </c>
      <c r="ER22" s="622">
        <v>2500</v>
      </c>
      <c r="ES22" s="622">
        <v>3000</v>
      </c>
      <c r="ET22" s="621">
        <v>800</v>
      </c>
      <c r="EU22" s="621">
        <v>1500</v>
      </c>
      <c r="EV22" s="622">
        <v>2500</v>
      </c>
      <c r="EW22" s="622">
        <v>3000</v>
      </c>
      <c r="EX22" s="621">
        <v>10000</v>
      </c>
      <c r="EY22" s="621">
        <v>5000</v>
      </c>
      <c r="EZ22" s="622">
        <v>3000</v>
      </c>
      <c r="FA22" s="621">
        <v>10000</v>
      </c>
      <c r="FB22" s="621">
        <v>5000</v>
      </c>
      <c r="FC22" s="622">
        <v>3000</v>
      </c>
      <c r="FD22" s="621">
        <v>2600</v>
      </c>
      <c r="FE22" s="621">
        <v>5200</v>
      </c>
      <c r="FF22" s="621">
        <v>2600</v>
      </c>
      <c r="FG22" s="621" t="s">
        <v>274</v>
      </c>
      <c r="FH22" s="621" t="s">
        <v>274</v>
      </c>
      <c r="FI22" s="621" t="s">
        <v>274</v>
      </c>
      <c r="FJ22" s="621">
        <v>1000</v>
      </c>
      <c r="FK22" s="622">
        <v>2000</v>
      </c>
      <c r="FL22" s="621">
        <v>1000</v>
      </c>
      <c r="FM22" s="622">
        <v>700</v>
      </c>
      <c r="FN22" s="622">
        <v>1400</v>
      </c>
      <c r="FO22" s="621" t="s">
        <v>274</v>
      </c>
      <c r="FP22" s="622" t="s">
        <v>274</v>
      </c>
      <c r="FQ22" s="621">
        <v>1200</v>
      </c>
      <c r="FR22" s="622">
        <v>700</v>
      </c>
      <c r="FS22" s="622">
        <v>700</v>
      </c>
      <c r="FT22" s="622">
        <v>350</v>
      </c>
      <c r="FU22" s="621">
        <v>350</v>
      </c>
      <c r="FV22" s="622">
        <v>160</v>
      </c>
      <c r="FW22" s="621">
        <v>160</v>
      </c>
      <c r="FX22" s="622">
        <v>80</v>
      </c>
      <c r="FY22" s="622">
        <v>80</v>
      </c>
      <c r="FZ22" s="622">
        <v>3000</v>
      </c>
      <c r="GA22" s="621">
        <v>1000</v>
      </c>
      <c r="GB22" s="622">
        <v>1500</v>
      </c>
      <c r="GC22" s="621">
        <v>1000</v>
      </c>
      <c r="GD22" s="622">
        <v>1500</v>
      </c>
      <c r="GE22" s="621" t="s">
        <v>274</v>
      </c>
      <c r="GF22" s="622" t="s">
        <v>274</v>
      </c>
      <c r="GG22" s="621" t="s">
        <v>274</v>
      </c>
      <c r="GH22" s="622" t="s">
        <v>274</v>
      </c>
      <c r="GI22" s="622" t="s">
        <v>274</v>
      </c>
      <c r="GJ22" s="622" t="s">
        <v>274</v>
      </c>
      <c r="GK22" s="621" t="s">
        <v>274</v>
      </c>
      <c r="GL22" s="622" t="s">
        <v>274</v>
      </c>
      <c r="GM22" s="621" t="s">
        <v>274</v>
      </c>
      <c r="GN22" s="149" t="s">
        <v>274</v>
      </c>
      <c r="GO22" s="191" t="s">
        <v>274</v>
      </c>
      <c r="GP22" s="149" t="s">
        <v>274</v>
      </c>
      <c r="GQ22" s="191" t="s">
        <v>274</v>
      </c>
      <c r="GR22" s="149" t="s">
        <v>274</v>
      </c>
      <c r="GS22" s="191" t="s">
        <v>274</v>
      </c>
      <c r="GT22" s="149" t="s">
        <v>274</v>
      </c>
    </row>
    <row r="23" spans="1:202" ht="9" customHeight="1">
      <c r="F23" s="605"/>
      <c r="G23" s="605"/>
      <c r="H23" s="605"/>
      <c r="I23" s="605"/>
      <c r="J23" s="605"/>
      <c r="K23" s="605"/>
      <c r="L23" s="605"/>
      <c r="M23" s="606"/>
      <c r="N23" s="606"/>
      <c r="O23" s="605"/>
      <c r="P23" s="605"/>
      <c r="Q23" s="605"/>
      <c r="R23" s="605"/>
      <c r="S23" s="606"/>
      <c r="T23" s="605"/>
      <c r="U23" s="605"/>
      <c r="V23" s="605"/>
      <c r="W23" s="605"/>
      <c r="X23" s="605"/>
      <c r="Y23" s="605"/>
      <c r="Z23" s="605"/>
      <c r="AA23" s="605"/>
      <c r="AB23" s="605"/>
      <c r="AC23" s="605"/>
      <c r="AD23" s="605"/>
      <c r="AE23" s="605"/>
      <c r="AF23" s="606"/>
      <c r="AG23" s="605"/>
      <c r="AH23" s="605"/>
      <c r="AI23" s="606"/>
      <c r="AJ23" s="605"/>
      <c r="AK23" s="605"/>
      <c r="AL23" s="605"/>
      <c r="AM23" s="605"/>
      <c r="AN23" s="605"/>
      <c r="AO23" s="605"/>
      <c r="AP23" s="605"/>
      <c r="AQ23" s="605"/>
      <c r="AR23" s="606"/>
      <c r="AS23" s="605"/>
      <c r="AT23" s="605"/>
      <c r="AU23" s="605"/>
      <c r="AV23" s="605"/>
      <c r="AW23" s="605"/>
      <c r="AX23" s="605"/>
      <c r="AY23" s="605"/>
      <c r="AZ23" s="605"/>
      <c r="BA23" s="605"/>
      <c r="BB23" s="605"/>
      <c r="BC23" s="605"/>
      <c r="BD23" s="606"/>
      <c r="BE23" s="606"/>
      <c r="BF23" s="606"/>
      <c r="BG23" s="606"/>
      <c r="BH23" s="605"/>
      <c r="BI23" s="605"/>
      <c r="BJ23" s="605"/>
      <c r="BK23" s="606"/>
      <c r="BL23" s="605"/>
      <c r="BM23" s="605"/>
      <c r="BN23" s="605"/>
      <c r="BO23" s="605"/>
      <c r="BP23" s="605"/>
      <c r="BQ23" s="605"/>
      <c r="BR23" s="606"/>
      <c r="BS23" s="605"/>
      <c r="BT23" s="605"/>
      <c r="BU23" s="605"/>
      <c r="BV23" s="605"/>
      <c r="BW23" s="605"/>
      <c r="BX23" s="605"/>
      <c r="BY23" s="605"/>
      <c r="BZ23" s="605"/>
      <c r="CA23" s="605"/>
      <c r="CB23" s="605"/>
      <c r="CC23" s="605"/>
      <c r="CD23" s="606"/>
      <c r="CE23" s="605"/>
      <c r="CF23" s="605"/>
      <c r="CG23" s="605"/>
      <c r="CH23" s="606"/>
      <c r="CI23" s="605"/>
      <c r="CJ23" s="605"/>
      <c r="CK23" s="605"/>
      <c r="CL23" s="605"/>
      <c r="CM23" s="606"/>
      <c r="CN23" s="605"/>
      <c r="CO23" s="605"/>
      <c r="CP23" s="605"/>
      <c r="CQ23" s="605"/>
      <c r="CR23" s="605"/>
      <c r="CS23" s="605"/>
      <c r="CT23" s="605"/>
      <c r="CU23" s="605"/>
      <c r="CV23" s="605"/>
      <c r="CW23" s="605"/>
      <c r="CX23" s="605"/>
      <c r="CY23" s="605"/>
      <c r="CZ23" s="605"/>
      <c r="DA23" s="605"/>
      <c r="DB23" s="605"/>
      <c r="DC23" s="605"/>
      <c r="DD23" s="605"/>
      <c r="DE23" s="605"/>
      <c r="DG23" s="605"/>
      <c r="DH23" s="605"/>
      <c r="DI23" s="605"/>
      <c r="DJ23" s="605"/>
      <c r="DK23" s="605"/>
      <c r="DL23" s="605"/>
      <c r="DM23" s="605"/>
      <c r="DN23" s="605"/>
      <c r="DO23" s="605"/>
      <c r="DP23" s="605"/>
      <c r="DQ23" s="605"/>
      <c r="DR23" s="605"/>
      <c r="DS23" s="605"/>
      <c r="DT23" s="605"/>
      <c r="DU23" s="605"/>
      <c r="DV23" s="605"/>
      <c r="DW23" s="605"/>
      <c r="DX23" s="605"/>
      <c r="DY23" s="605"/>
      <c r="DZ23" s="605"/>
      <c r="EA23" s="605"/>
      <c r="EB23" s="605"/>
      <c r="EC23" s="605"/>
      <c r="ED23" s="605"/>
      <c r="EE23" s="605"/>
      <c r="EF23" s="605"/>
      <c r="EG23" s="605"/>
      <c r="EH23" s="605"/>
      <c r="EI23" s="605"/>
      <c r="EJ23" s="605"/>
      <c r="EK23" s="605"/>
      <c r="EL23" s="605"/>
      <c r="EM23" s="605"/>
      <c r="EN23" s="605"/>
      <c r="EO23" s="605"/>
      <c r="EP23" s="605"/>
      <c r="EQ23" s="605"/>
      <c r="ER23" s="606"/>
      <c r="ES23" s="606"/>
      <c r="ET23" s="605"/>
      <c r="EU23" s="605"/>
      <c r="EV23" s="606"/>
      <c r="EW23" s="606"/>
      <c r="EX23" s="605"/>
      <c r="EY23" s="605"/>
      <c r="EZ23" s="606"/>
      <c r="FA23" s="605"/>
      <c r="FB23" s="605"/>
      <c r="FC23" s="606"/>
      <c r="FD23" s="605"/>
      <c r="FE23" s="605"/>
      <c r="FF23" s="605"/>
      <c r="FG23" s="605"/>
      <c r="FH23" s="605"/>
      <c r="FI23" s="605"/>
      <c r="FJ23" s="605"/>
      <c r="FK23" s="606"/>
      <c r="FL23" s="605"/>
      <c r="FM23" s="606"/>
      <c r="FN23" s="606"/>
      <c r="FO23" s="605"/>
      <c r="FP23" s="606"/>
      <c r="FQ23" s="605"/>
      <c r="FR23" s="606"/>
      <c r="FS23" s="605"/>
      <c r="FT23" s="606"/>
      <c r="FU23" s="605"/>
      <c r="FV23" s="606"/>
      <c r="FW23" s="605"/>
      <c r="FX23" s="606"/>
      <c r="FY23" s="606"/>
      <c r="FZ23" s="606"/>
      <c r="GA23" s="605"/>
      <c r="GB23" s="606"/>
      <c r="GC23" s="605"/>
      <c r="GD23" s="606"/>
      <c r="GE23" s="605"/>
      <c r="GF23" s="606"/>
      <c r="GG23" s="605"/>
      <c r="GH23" s="606"/>
      <c r="GI23" s="606"/>
      <c r="GJ23" s="606"/>
      <c r="GK23" s="605"/>
      <c r="GL23" s="606"/>
      <c r="GM23" s="605"/>
      <c r="GN23" s="559"/>
      <c r="GO23" s="377"/>
      <c r="GP23" s="559"/>
      <c r="GQ23" s="377"/>
      <c r="GR23" s="559"/>
      <c r="GS23" s="377"/>
      <c r="GT23" s="559"/>
    </row>
    <row r="24" spans="1:202" s="14" customFormat="1" hidden="1">
      <c r="A24" s="636" t="s">
        <v>307</v>
      </c>
      <c r="B24" s="604"/>
      <c r="C24" s="566"/>
      <c r="D24" s="566"/>
      <c r="E24" s="566"/>
      <c r="F24" s="605"/>
      <c r="G24" s="605"/>
      <c r="H24" s="605"/>
      <c r="I24" s="605"/>
      <c r="J24" s="605"/>
      <c r="K24" s="605"/>
      <c r="L24" s="605"/>
      <c r="M24" s="606"/>
      <c r="N24" s="606"/>
      <c r="O24" s="605"/>
      <c r="P24" s="605"/>
      <c r="Q24" s="605"/>
      <c r="R24" s="605"/>
      <c r="S24" s="606"/>
      <c r="T24" s="605"/>
      <c r="U24" s="605"/>
      <c r="V24" s="605"/>
      <c r="W24" s="605"/>
      <c r="X24" s="605"/>
      <c r="Y24" s="605"/>
      <c r="Z24" s="605"/>
      <c r="AA24" s="605"/>
      <c r="AB24" s="605"/>
      <c r="AC24" s="605"/>
      <c r="AD24" s="605"/>
      <c r="AE24" s="605"/>
      <c r="AF24" s="606"/>
      <c r="AG24" s="605"/>
      <c r="AH24" s="605"/>
      <c r="AI24" s="606"/>
      <c r="AJ24" s="605"/>
      <c r="AK24" s="605"/>
      <c r="AL24" s="605"/>
      <c r="AM24" s="605"/>
      <c r="AN24" s="605"/>
      <c r="AO24" s="605"/>
      <c r="AP24" s="605"/>
      <c r="AQ24" s="605"/>
      <c r="AR24" s="606"/>
      <c r="AS24" s="605"/>
      <c r="AT24" s="605"/>
      <c r="AU24" s="605"/>
      <c r="AV24" s="605"/>
      <c r="AW24" s="605"/>
      <c r="AX24" s="605"/>
      <c r="AY24" s="605"/>
      <c r="AZ24" s="605"/>
      <c r="BA24" s="605"/>
      <c r="BB24" s="605"/>
      <c r="BC24" s="605"/>
      <c r="BD24" s="606"/>
      <c r="BE24" s="606"/>
      <c r="BF24" s="606"/>
      <c r="BG24" s="606"/>
      <c r="BH24" s="605"/>
      <c r="BI24" s="605"/>
      <c r="BJ24" s="605"/>
      <c r="BK24" s="606"/>
      <c r="BL24" s="605"/>
      <c r="BM24" s="605"/>
      <c r="BN24" s="605"/>
      <c r="BO24" s="605"/>
      <c r="BP24" s="605"/>
      <c r="BQ24" s="605"/>
      <c r="BR24" s="606"/>
      <c r="BS24" s="605"/>
      <c r="BT24" s="605"/>
      <c r="BU24" s="605"/>
      <c r="BV24" s="605"/>
      <c r="BW24" s="605"/>
      <c r="BX24" s="605"/>
      <c r="BY24" s="605"/>
      <c r="BZ24" s="605"/>
      <c r="CA24" s="605"/>
      <c r="CB24" s="605"/>
      <c r="CC24" s="605"/>
      <c r="CD24" s="606"/>
      <c r="CE24" s="605"/>
      <c r="CF24" s="605"/>
      <c r="CG24" s="605"/>
      <c r="CH24" s="606"/>
      <c r="CI24" s="605"/>
      <c r="CJ24" s="605"/>
      <c r="CK24" s="605"/>
      <c r="CL24" s="605"/>
      <c r="CM24" s="606"/>
      <c r="CN24" s="605"/>
      <c r="CO24" s="605"/>
      <c r="CP24" s="605"/>
      <c r="CQ24" s="605"/>
      <c r="CR24" s="605"/>
      <c r="CS24" s="605"/>
      <c r="CT24" s="605"/>
      <c r="CU24" s="605"/>
      <c r="CV24" s="605"/>
      <c r="CW24" s="605"/>
      <c r="CX24" s="605"/>
      <c r="CY24" s="605"/>
      <c r="CZ24" s="605"/>
      <c r="DA24" s="605"/>
      <c r="DB24" s="605"/>
      <c r="DC24" s="605"/>
      <c r="DD24" s="605"/>
      <c r="DE24" s="605"/>
      <c r="DF24" s="566"/>
      <c r="DG24" s="605"/>
      <c r="DH24" s="605"/>
      <c r="DI24" s="605"/>
      <c r="DJ24" s="605"/>
      <c r="DK24" s="605"/>
      <c r="DL24" s="605"/>
      <c r="DM24" s="605"/>
      <c r="DN24" s="605"/>
      <c r="DO24" s="605"/>
      <c r="DP24" s="605"/>
      <c r="DQ24" s="605"/>
      <c r="DR24" s="605"/>
      <c r="DS24" s="605"/>
      <c r="DT24" s="605"/>
      <c r="DU24" s="605"/>
      <c r="DV24" s="605"/>
      <c r="DW24" s="605"/>
      <c r="DX24" s="605"/>
      <c r="DY24" s="605"/>
      <c r="DZ24" s="605"/>
      <c r="EA24" s="605"/>
      <c r="EB24" s="605"/>
      <c r="EC24" s="605"/>
      <c r="ED24" s="605"/>
      <c r="EE24" s="605"/>
      <c r="EF24" s="605"/>
      <c r="EG24" s="605"/>
      <c r="EH24" s="605"/>
      <c r="EI24" s="605"/>
      <c r="EJ24" s="605"/>
      <c r="EK24" s="605"/>
      <c r="EL24" s="605"/>
      <c r="EM24" s="605"/>
      <c r="EN24" s="605"/>
      <c r="EO24" s="605"/>
      <c r="EP24" s="605"/>
      <c r="EQ24" s="605"/>
      <c r="ER24" s="606"/>
      <c r="ES24" s="606"/>
      <c r="ET24" s="605"/>
      <c r="EU24" s="605"/>
      <c r="EV24" s="606"/>
      <c r="EW24" s="606"/>
      <c r="EX24" s="605"/>
      <c r="EY24" s="605"/>
      <c r="EZ24" s="606"/>
      <c r="FA24" s="605"/>
      <c r="FB24" s="605"/>
      <c r="FC24" s="606"/>
      <c r="FD24" s="605"/>
      <c r="FE24" s="605"/>
      <c r="FF24" s="605"/>
      <c r="FG24" s="605"/>
      <c r="FH24" s="605"/>
      <c r="FI24" s="605"/>
      <c r="FJ24" s="605"/>
      <c r="FK24" s="606"/>
      <c r="FL24" s="605"/>
      <c r="FM24" s="606"/>
      <c r="FN24" s="606"/>
      <c r="FO24" s="605"/>
      <c r="FP24" s="606"/>
      <c r="FQ24" s="605"/>
      <c r="FR24" s="606"/>
      <c r="FS24" s="605"/>
      <c r="FT24" s="606"/>
      <c r="FU24" s="605"/>
      <c r="FV24" s="606"/>
      <c r="FW24" s="605"/>
      <c r="FX24" s="606"/>
      <c r="FY24" s="606"/>
      <c r="FZ24" s="606"/>
      <c r="GA24" s="605"/>
      <c r="GB24" s="606"/>
      <c r="GC24" s="605"/>
      <c r="GD24" s="606"/>
      <c r="GE24" s="605"/>
      <c r="GF24" s="606"/>
      <c r="GG24" s="605"/>
      <c r="GH24" s="606"/>
      <c r="GI24" s="606"/>
      <c r="GJ24" s="606"/>
      <c r="GK24" s="605"/>
      <c r="GL24" s="606"/>
      <c r="GM24" s="605"/>
      <c r="GN24" s="559"/>
      <c r="GO24" s="377"/>
      <c r="GP24" s="559"/>
      <c r="GQ24" s="377"/>
      <c r="GR24" s="559"/>
      <c r="GS24" s="377"/>
      <c r="GT24" s="559"/>
    </row>
    <row r="25" spans="1:202" s="184" customFormat="1" ht="18" hidden="1">
      <c r="A25" s="637"/>
      <c r="B25" s="637" t="s">
        <v>308</v>
      </c>
      <c r="C25" s="638" t="s">
        <v>309</v>
      </c>
      <c r="D25" s="638" t="s">
        <v>310</v>
      </c>
      <c r="E25" s="638" t="s">
        <v>13</v>
      </c>
      <c r="F25" s="639"/>
      <c r="G25" s="639"/>
      <c r="H25" s="639"/>
      <c r="I25" s="639"/>
      <c r="J25" s="639"/>
      <c r="K25" s="639"/>
      <c r="L25" s="639">
        <v>175</v>
      </c>
      <c r="M25" s="640"/>
      <c r="N25" s="640">
        <v>175</v>
      </c>
      <c r="O25" s="639"/>
      <c r="P25" s="639"/>
      <c r="Q25" s="639"/>
      <c r="R25" s="639"/>
      <c r="S25" s="640"/>
      <c r="T25" s="639" t="s">
        <v>274</v>
      </c>
      <c r="U25" s="639" t="s">
        <v>274</v>
      </c>
      <c r="V25" s="639" t="s">
        <v>274</v>
      </c>
      <c r="W25" s="639"/>
      <c r="X25" s="639"/>
      <c r="Y25" s="639"/>
      <c r="Z25" s="639"/>
      <c r="AA25" s="639">
        <v>70</v>
      </c>
      <c r="AB25" s="639">
        <v>100</v>
      </c>
      <c r="AC25" s="639">
        <v>139</v>
      </c>
      <c r="AD25" s="639">
        <v>80</v>
      </c>
      <c r="AE25" s="639">
        <v>80</v>
      </c>
      <c r="AF25" s="640">
        <v>115</v>
      </c>
      <c r="AG25" s="639">
        <v>142</v>
      </c>
      <c r="AH25" s="639"/>
      <c r="AI25" s="640">
        <v>100</v>
      </c>
      <c r="AJ25" s="639">
        <v>100</v>
      </c>
      <c r="AK25" s="639">
        <v>100</v>
      </c>
      <c r="AL25" s="639">
        <v>100</v>
      </c>
      <c r="AM25" s="639">
        <v>141</v>
      </c>
      <c r="AN25" s="639">
        <v>141</v>
      </c>
      <c r="AO25" s="639">
        <v>141</v>
      </c>
      <c r="AP25" s="639">
        <v>141</v>
      </c>
      <c r="AQ25" s="639">
        <v>141</v>
      </c>
      <c r="AR25" s="640">
        <v>81</v>
      </c>
      <c r="AS25" s="639">
        <v>132</v>
      </c>
      <c r="AT25" s="639">
        <v>149</v>
      </c>
      <c r="AU25" s="639">
        <v>121</v>
      </c>
      <c r="AV25" s="639">
        <v>101</v>
      </c>
      <c r="AW25" s="639">
        <v>155</v>
      </c>
      <c r="AX25" s="639">
        <v>170</v>
      </c>
      <c r="AY25" s="639">
        <v>150</v>
      </c>
      <c r="AZ25" s="639">
        <v>195</v>
      </c>
      <c r="BA25" s="639">
        <v>153</v>
      </c>
      <c r="BB25" s="639">
        <v>193</v>
      </c>
      <c r="BC25" s="639">
        <v>194</v>
      </c>
      <c r="BD25" s="640"/>
      <c r="BE25" s="640"/>
      <c r="BF25" s="640"/>
      <c r="BG25" s="640">
        <v>70</v>
      </c>
      <c r="BH25" s="639">
        <v>50</v>
      </c>
      <c r="BI25" s="639">
        <v>100</v>
      </c>
      <c r="BJ25" s="639">
        <v>100</v>
      </c>
      <c r="BK25" s="640">
        <v>100</v>
      </c>
      <c r="BL25" s="639">
        <v>194</v>
      </c>
      <c r="BM25" s="639">
        <v>175</v>
      </c>
      <c r="BN25" s="639">
        <v>155</v>
      </c>
      <c r="BO25" s="639">
        <v>150</v>
      </c>
      <c r="BP25" s="639">
        <v>142</v>
      </c>
      <c r="BQ25" s="639">
        <v>142</v>
      </c>
      <c r="BR25" s="640" t="s">
        <v>274</v>
      </c>
      <c r="BS25" s="639" t="s">
        <v>274</v>
      </c>
      <c r="BT25" s="639" t="s">
        <v>274</v>
      </c>
      <c r="BU25" s="639" t="s">
        <v>274</v>
      </c>
      <c r="BV25" s="639" t="s">
        <v>274</v>
      </c>
      <c r="BW25" s="639" t="s">
        <v>274</v>
      </c>
      <c r="BX25" s="639">
        <v>70.25</v>
      </c>
      <c r="BY25" s="639">
        <v>99.23</v>
      </c>
      <c r="BZ25" s="639">
        <v>124.92</v>
      </c>
      <c r="CA25" s="639">
        <v>140.16999999999999</v>
      </c>
      <c r="CB25" s="639">
        <v>39.5</v>
      </c>
      <c r="CC25" s="639">
        <v>39.5</v>
      </c>
      <c r="CD25" s="640">
        <v>35.21</v>
      </c>
      <c r="CE25" s="639">
        <v>44.32</v>
      </c>
      <c r="CF25" s="639">
        <v>35.21</v>
      </c>
      <c r="CG25" s="639">
        <v>44.32</v>
      </c>
      <c r="CH25" s="640">
        <v>66.319999999999993</v>
      </c>
      <c r="CI25" s="639">
        <v>87.43</v>
      </c>
      <c r="CJ25" s="639">
        <v>101.54</v>
      </c>
      <c r="CK25" s="639">
        <v>141.79</v>
      </c>
      <c r="CL25" s="639">
        <v>129.63999999999999</v>
      </c>
      <c r="CM25" s="640">
        <v>129.63999999999999</v>
      </c>
      <c r="CN25" s="639">
        <v>142.13999999999999</v>
      </c>
      <c r="CO25" s="639">
        <v>183.12</v>
      </c>
      <c r="CP25" s="639">
        <v>141.79</v>
      </c>
      <c r="CQ25" s="639">
        <v>70.88</v>
      </c>
      <c r="CR25" s="639">
        <v>99.23</v>
      </c>
      <c r="CS25" s="639">
        <v>70.88</v>
      </c>
      <c r="CT25" s="639">
        <v>99.23</v>
      </c>
      <c r="CU25" s="639">
        <v>70.88</v>
      </c>
      <c r="CV25" s="639">
        <v>99.23</v>
      </c>
      <c r="CW25" s="639">
        <v>70.88</v>
      </c>
      <c r="CX25" s="639">
        <v>99.23</v>
      </c>
      <c r="CY25" s="639" t="s">
        <v>274</v>
      </c>
      <c r="CZ25" s="639" t="s">
        <v>274</v>
      </c>
      <c r="DA25" s="639" t="s">
        <v>274</v>
      </c>
      <c r="DB25" s="639" t="s">
        <v>274</v>
      </c>
      <c r="DC25" s="639" t="s">
        <v>274</v>
      </c>
      <c r="DD25" s="639" t="s">
        <v>274</v>
      </c>
      <c r="DE25" s="639"/>
      <c r="DF25" s="641"/>
      <c r="DG25" s="639">
        <v>69.13</v>
      </c>
      <c r="DH25" s="639">
        <v>89.06</v>
      </c>
      <c r="DI25" s="639"/>
      <c r="DJ25" s="639"/>
      <c r="DK25" s="639">
        <v>153</v>
      </c>
      <c r="DL25" s="639"/>
      <c r="DM25" s="639"/>
      <c r="DN25" s="639"/>
      <c r="DO25" s="639"/>
      <c r="DP25" s="639"/>
      <c r="DQ25" s="639">
        <v>90</v>
      </c>
      <c r="DR25" s="639">
        <v>105.85</v>
      </c>
      <c r="DS25" s="639">
        <v>125</v>
      </c>
      <c r="DT25" s="639">
        <v>168.9</v>
      </c>
      <c r="DU25" s="639" t="s">
        <v>274</v>
      </c>
      <c r="DV25" s="639" t="s">
        <v>274</v>
      </c>
      <c r="DW25" s="639" t="s">
        <v>274</v>
      </c>
      <c r="DX25" s="639" t="s">
        <v>274</v>
      </c>
      <c r="DY25" s="639" t="s">
        <v>274</v>
      </c>
      <c r="DZ25" s="639" t="s">
        <v>274</v>
      </c>
      <c r="EA25" s="639" t="s">
        <v>274</v>
      </c>
      <c r="EB25" s="639" t="s">
        <v>274</v>
      </c>
      <c r="EC25" s="639" t="s">
        <v>274</v>
      </c>
      <c r="ED25" s="639" t="s">
        <v>274</v>
      </c>
      <c r="EE25" s="639" t="s">
        <v>274</v>
      </c>
      <c r="EF25" s="639" t="s">
        <v>274</v>
      </c>
      <c r="EG25" s="639" t="s">
        <v>274</v>
      </c>
      <c r="EH25" s="639" t="s">
        <v>274</v>
      </c>
      <c r="EI25" s="639" t="s">
        <v>274</v>
      </c>
      <c r="EJ25" s="639" t="s">
        <v>274</v>
      </c>
      <c r="EK25" s="639" t="s">
        <v>274</v>
      </c>
      <c r="EL25" s="639"/>
      <c r="EM25" s="639"/>
      <c r="EN25" s="639" t="s">
        <v>274</v>
      </c>
      <c r="EO25" s="639" t="s">
        <v>274</v>
      </c>
      <c r="EP25" s="639" t="s">
        <v>274</v>
      </c>
      <c r="EQ25" s="639" t="s">
        <v>274</v>
      </c>
      <c r="ER25" s="640" t="s">
        <v>274</v>
      </c>
      <c r="ES25" s="640"/>
      <c r="ET25" s="639" t="s">
        <v>274</v>
      </c>
      <c r="EU25" s="639" t="s">
        <v>274</v>
      </c>
      <c r="EV25" s="640" t="s">
        <v>274</v>
      </c>
      <c r="EW25" s="640"/>
      <c r="EX25" s="639" t="s">
        <v>274</v>
      </c>
      <c r="EY25" s="639" t="s">
        <v>274</v>
      </c>
      <c r="EZ25" s="640" t="s">
        <v>274</v>
      </c>
      <c r="FA25" s="639" t="s">
        <v>274</v>
      </c>
      <c r="FB25" s="639" t="s">
        <v>274</v>
      </c>
      <c r="FC25" s="640" t="s">
        <v>274</v>
      </c>
      <c r="FD25" s="639">
        <v>150</v>
      </c>
      <c r="FE25" s="639">
        <v>150</v>
      </c>
      <c r="FF25" s="639">
        <v>150</v>
      </c>
      <c r="FG25" s="639">
        <v>210</v>
      </c>
      <c r="FH25" s="639"/>
      <c r="FI25" s="639"/>
      <c r="FJ25" s="639" t="s">
        <v>274</v>
      </c>
      <c r="FK25" s="640" t="s">
        <v>274</v>
      </c>
      <c r="FL25" s="639">
        <v>110</v>
      </c>
      <c r="FM25" s="639">
        <v>150</v>
      </c>
      <c r="FN25" s="640" t="s">
        <v>274</v>
      </c>
      <c r="FO25" s="639" t="s">
        <v>274</v>
      </c>
      <c r="FP25" s="640" t="s">
        <v>274</v>
      </c>
      <c r="FQ25" s="639" t="s">
        <v>274</v>
      </c>
      <c r="FR25" s="640" t="s">
        <v>274</v>
      </c>
      <c r="FS25" s="639" t="s">
        <v>274</v>
      </c>
      <c r="FT25" s="640" t="s">
        <v>274</v>
      </c>
      <c r="FU25" s="639" t="s">
        <v>274</v>
      </c>
      <c r="FV25" s="640" t="s">
        <v>274</v>
      </c>
      <c r="FW25" s="639" t="s">
        <v>274</v>
      </c>
      <c r="FX25" s="640" t="s">
        <v>274</v>
      </c>
      <c r="FY25" s="640" t="s">
        <v>274</v>
      </c>
      <c r="FZ25" s="640"/>
      <c r="GA25" s="639" t="s">
        <v>274</v>
      </c>
      <c r="GB25" s="640" t="s">
        <v>274</v>
      </c>
      <c r="GC25" s="639" t="s">
        <v>274</v>
      </c>
      <c r="GD25" s="640" t="s">
        <v>274</v>
      </c>
      <c r="GE25" s="639" t="s">
        <v>274</v>
      </c>
      <c r="GF25" s="640" t="s">
        <v>274</v>
      </c>
      <c r="GG25" s="639" t="s">
        <v>274</v>
      </c>
      <c r="GH25" s="640" t="s">
        <v>274</v>
      </c>
      <c r="GI25" s="640"/>
      <c r="GJ25" s="640"/>
      <c r="GK25" s="639" t="s">
        <v>274</v>
      </c>
      <c r="GL25" s="640" t="s">
        <v>274</v>
      </c>
      <c r="GM25" s="639" t="s">
        <v>274</v>
      </c>
      <c r="GN25" s="150" t="s">
        <v>274</v>
      </c>
      <c r="GO25" s="185" t="s">
        <v>274</v>
      </c>
      <c r="GP25" s="150" t="s">
        <v>274</v>
      </c>
      <c r="GQ25" s="185" t="s">
        <v>274</v>
      </c>
      <c r="GR25" s="150" t="s">
        <v>274</v>
      </c>
      <c r="GS25" s="185" t="s">
        <v>274</v>
      </c>
      <c r="GT25" s="150" t="s">
        <v>274</v>
      </c>
    </row>
    <row r="26" spans="1:202" s="186" customFormat="1" ht="18" hidden="1">
      <c r="A26" s="642"/>
      <c r="B26" s="642" t="s">
        <v>311</v>
      </c>
      <c r="C26" s="643" t="s">
        <v>312</v>
      </c>
      <c r="D26" s="643" t="s">
        <v>313</v>
      </c>
      <c r="E26" s="643" t="s">
        <v>314</v>
      </c>
      <c r="F26" s="644"/>
      <c r="G26" s="644"/>
      <c r="H26" s="644"/>
      <c r="I26" s="644"/>
      <c r="J26" s="644"/>
      <c r="K26" s="644"/>
      <c r="L26" s="644">
        <v>140</v>
      </c>
      <c r="M26" s="645"/>
      <c r="N26" s="645">
        <v>140</v>
      </c>
      <c r="O26" s="644"/>
      <c r="P26" s="644"/>
      <c r="Q26" s="644"/>
      <c r="R26" s="644"/>
      <c r="S26" s="645"/>
      <c r="T26" s="644" t="s">
        <v>274</v>
      </c>
      <c r="U26" s="644" t="s">
        <v>274</v>
      </c>
      <c r="V26" s="644" t="s">
        <v>274</v>
      </c>
      <c r="W26" s="644"/>
      <c r="X26" s="644"/>
      <c r="Y26" s="644"/>
      <c r="Z26" s="644"/>
      <c r="AA26" s="644">
        <v>33</v>
      </c>
      <c r="AB26" s="644">
        <v>45</v>
      </c>
      <c r="AC26" s="644">
        <v>45</v>
      </c>
      <c r="AD26" s="644">
        <v>39</v>
      </c>
      <c r="AE26" s="644">
        <v>39</v>
      </c>
      <c r="AF26" s="645">
        <v>45</v>
      </c>
      <c r="AG26" s="644">
        <v>80</v>
      </c>
      <c r="AH26" s="644"/>
      <c r="AI26" s="645">
        <v>7.9</v>
      </c>
      <c r="AJ26" s="644">
        <v>11.3</v>
      </c>
      <c r="AK26" s="644">
        <v>7.9</v>
      </c>
      <c r="AL26" s="644">
        <v>11.3</v>
      </c>
      <c r="AM26" s="644">
        <v>12</v>
      </c>
      <c r="AN26" s="644">
        <v>17</v>
      </c>
      <c r="AO26" s="644">
        <v>24.7</v>
      </c>
      <c r="AP26" s="644">
        <v>34.6</v>
      </c>
      <c r="AQ26" s="644">
        <v>50.2</v>
      </c>
      <c r="AR26" s="645" t="s">
        <v>274</v>
      </c>
      <c r="AS26" s="644" t="s">
        <v>274</v>
      </c>
      <c r="AT26" s="644" t="s">
        <v>274</v>
      </c>
      <c r="AU26" s="644">
        <v>50</v>
      </c>
      <c r="AV26" s="644">
        <v>38</v>
      </c>
      <c r="AW26" s="644">
        <v>59</v>
      </c>
      <c r="AX26" s="644">
        <v>70</v>
      </c>
      <c r="AY26" s="644">
        <v>50</v>
      </c>
      <c r="AZ26" s="644">
        <v>90</v>
      </c>
      <c r="BA26" s="644">
        <v>49</v>
      </c>
      <c r="BB26" s="644">
        <v>90</v>
      </c>
      <c r="BC26" s="644">
        <v>67</v>
      </c>
      <c r="BD26" s="645"/>
      <c r="BE26" s="645"/>
      <c r="BF26" s="645"/>
      <c r="BG26" s="645">
        <v>28.3</v>
      </c>
      <c r="BH26" s="644">
        <v>21.2</v>
      </c>
      <c r="BI26" s="644">
        <v>18</v>
      </c>
      <c r="BJ26" s="644">
        <v>16</v>
      </c>
      <c r="BK26" s="645">
        <v>11</v>
      </c>
      <c r="BL26" s="644">
        <v>67</v>
      </c>
      <c r="BM26" s="644">
        <v>67</v>
      </c>
      <c r="BN26" s="644">
        <v>67</v>
      </c>
      <c r="BO26" s="644">
        <v>30</v>
      </c>
      <c r="BP26" s="644">
        <v>30</v>
      </c>
      <c r="BQ26" s="644">
        <v>30</v>
      </c>
      <c r="BR26" s="645" t="s">
        <v>274</v>
      </c>
      <c r="BS26" s="644" t="s">
        <v>274</v>
      </c>
      <c r="BT26" s="644" t="s">
        <v>274</v>
      </c>
      <c r="BU26" s="644" t="s">
        <v>274</v>
      </c>
      <c r="BV26" s="644" t="s">
        <v>274</v>
      </c>
      <c r="BW26" s="644" t="s">
        <v>274</v>
      </c>
      <c r="BX26" s="644" t="s">
        <v>274</v>
      </c>
      <c r="BY26" s="644" t="s">
        <v>274</v>
      </c>
      <c r="BZ26" s="644" t="s">
        <v>274</v>
      </c>
      <c r="CA26" s="644" t="s">
        <v>274</v>
      </c>
      <c r="CB26" s="644" t="s">
        <v>274</v>
      </c>
      <c r="CC26" s="644" t="s">
        <v>274</v>
      </c>
      <c r="CD26" s="645" t="s">
        <v>274</v>
      </c>
      <c r="CE26" s="644" t="s">
        <v>274</v>
      </c>
      <c r="CF26" s="644" t="s">
        <v>274</v>
      </c>
      <c r="CG26" s="644" t="s">
        <v>274</v>
      </c>
      <c r="CH26" s="645" t="s">
        <v>274</v>
      </c>
      <c r="CI26" s="644" t="s">
        <v>274</v>
      </c>
      <c r="CJ26" s="644" t="s">
        <v>274</v>
      </c>
      <c r="CK26" s="644" t="s">
        <v>274</v>
      </c>
      <c r="CL26" s="644" t="s">
        <v>274</v>
      </c>
      <c r="CM26" s="645" t="s">
        <v>274</v>
      </c>
      <c r="CN26" s="644" t="s">
        <v>274</v>
      </c>
      <c r="CO26" s="644" t="s">
        <v>274</v>
      </c>
      <c r="CP26" s="644" t="s">
        <v>274</v>
      </c>
      <c r="CQ26" s="644" t="s">
        <v>274</v>
      </c>
      <c r="CR26" s="644" t="s">
        <v>274</v>
      </c>
      <c r="CS26" s="644" t="s">
        <v>274</v>
      </c>
      <c r="CT26" s="644" t="s">
        <v>274</v>
      </c>
      <c r="CU26" s="644" t="s">
        <v>274</v>
      </c>
      <c r="CV26" s="644" t="s">
        <v>274</v>
      </c>
      <c r="CW26" s="644" t="s">
        <v>274</v>
      </c>
      <c r="CX26" s="644" t="s">
        <v>274</v>
      </c>
      <c r="CY26" s="644" t="s">
        <v>274</v>
      </c>
      <c r="CZ26" s="644" t="s">
        <v>274</v>
      </c>
      <c r="DA26" s="644" t="s">
        <v>274</v>
      </c>
      <c r="DB26" s="644" t="s">
        <v>274</v>
      </c>
      <c r="DC26" s="644" t="s">
        <v>274</v>
      </c>
      <c r="DD26" s="644" t="s">
        <v>274</v>
      </c>
      <c r="DE26" s="644"/>
      <c r="DF26" s="646"/>
      <c r="DG26" s="644" t="s">
        <v>274</v>
      </c>
      <c r="DH26" s="644" t="s">
        <v>274</v>
      </c>
      <c r="DI26" s="644"/>
      <c r="DJ26" s="644"/>
      <c r="DK26" s="644" t="s">
        <v>274</v>
      </c>
      <c r="DL26" s="644"/>
      <c r="DM26" s="644"/>
      <c r="DN26" s="644"/>
      <c r="DO26" s="644"/>
      <c r="DP26" s="644"/>
      <c r="DQ26" s="644" t="s">
        <v>274</v>
      </c>
      <c r="DR26" s="644" t="s">
        <v>274</v>
      </c>
      <c r="DS26" s="644" t="s">
        <v>274</v>
      </c>
      <c r="DT26" s="644" t="s">
        <v>274</v>
      </c>
      <c r="DU26" s="644" t="s">
        <v>274</v>
      </c>
      <c r="DV26" s="644" t="s">
        <v>274</v>
      </c>
      <c r="DW26" s="644" t="s">
        <v>274</v>
      </c>
      <c r="DX26" s="644" t="s">
        <v>274</v>
      </c>
      <c r="DY26" s="644" t="s">
        <v>274</v>
      </c>
      <c r="DZ26" s="644" t="s">
        <v>274</v>
      </c>
      <c r="EA26" s="644" t="s">
        <v>274</v>
      </c>
      <c r="EB26" s="644" t="s">
        <v>274</v>
      </c>
      <c r="EC26" s="644" t="s">
        <v>274</v>
      </c>
      <c r="ED26" s="644" t="s">
        <v>274</v>
      </c>
      <c r="EE26" s="644" t="s">
        <v>274</v>
      </c>
      <c r="EF26" s="644" t="s">
        <v>274</v>
      </c>
      <c r="EG26" s="644" t="s">
        <v>274</v>
      </c>
      <c r="EH26" s="644" t="s">
        <v>274</v>
      </c>
      <c r="EI26" s="644" t="s">
        <v>274</v>
      </c>
      <c r="EJ26" s="644" t="s">
        <v>274</v>
      </c>
      <c r="EK26" s="644" t="s">
        <v>274</v>
      </c>
      <c r="EL26" s="644"/>
      <c r="EM26" s="644"/>
      <c r="EN26" s="644" t="s">
        <v>274</v>
      </c>
      <c r="EO26" s="644" t="s">
        <v>274</v>
      </c>
      <c r="EP26" s="644" t="s">
        <v>274</v>
      </c>
      <c r="EQ26" s="644" t="s">
        <v>274</v>
      </c>
      <c r="ER26" s="645" t="s">
        <v>274</v>
      </c>
      <c r="ES26" s="645"/>
      <c r="ET26" s="644" t="s">
        <v>274</v>
      </c>
      <c r="EU26" s="644" t="s">
        <v>274</v>
      </c>
      <c r="EV26" s="645" t="s">
        <v>274</v>
      </c>
      <c r="EW26" s="645"/>
      <c r="EX26" s="644" t="s">
        <v>274</v>
      </c>
      <c r="EY26" s="644" t="s">
        <v>274</v>
      </c>
      <c r="EZ26" s="645" t="s">
        <v>274</v>
      </c>
      <c r="FA26" s="644" t="s">
        <v>274</v>
      </c>
      <c r="FB26" s="644" t="s">
        <v>274</v>
      </c>
      <c r="FC26" s="645" t="s">
        <v>274</v>
      </c>
      <c r="FD26" s="644">
        <v>41</v>
      </c>
      <c r="FE26" s="644">
        <v>53</v>
      </c>
      <c r="FF26" s="644">
        <v>41</v>
      </c>
      <c r="FG26" s="644">
        <v>84</v>
      </c>
      <c r="FH26" s="644"/>
      <c r="FI26" s="644"/>
      <c r="FJ26" s="644" t="s">
        <v>274</v>
      </c>
      <c r="FK26" s="645" t="s">
        <v>274</v>
      </c>
      <c r="FL26" s="644">
        <v>26</v>
      </c>
      <c r="FM26" s="644">
        <v>41</v>
      </c>
      <c r="FN26" s="645" t="s">
        <v>274</v>
      </c>
      <c r="FO26" s="644" t="s">
        <v>274</v>
      </c>
      <c r="FP26" s="645" t="s">
        <v>274</v>
      </c>
      <c r="FQ26" s="644" t="s">
        <v>274</v>
      </c>
      <c r="FR26" s="645" t="s">
        <v>274</v>
      </c>
      <c r="FS26" s="644" t="s">
        <v>274</v>
      </c>
      <c r="FT26" s="645" t="s">
        <v>274</v>
      </c>
      <c r="FU26" s="644" t="s">
        <v>274</v>
      </c>
      <c r="FV26" s="645" t="s">
        <v>274</v>
      </c>
      <c r="FW26" s="644" t="s">
        <v>274</v>
      </c>
      <c r="FX26" s="645" t="s">
        <v>274</v>
      </c>
      <c r="FY26" s="645" t="s">
        <v>274</v>
      </c>
      <c r="FZ26" s="645"/>
      <c r="GA26" s="644" t="s">
        <v>274</v>
      </c>
      <c r="GB26" s="645" t="s">
        <v>274</v>
      </c>
      <c r="GC26" s="644" t="s">
        <v>274</v>
      </c>
      <c r="GD26" s="645" t="s">
        <v>274</v>
      </c>
      <c r="GE26" s="644" t="s">
        <v>274</v>
      </c>
      <c r="GF26" s="645" t="s">
        <v>274</v>
      </c>
      <c r="GG26" s="644" t="s">
        <v>274</v>
      </c>
      <c r="GH26" s="645" t="s">
        <v>274</v>
      </c>
      <c r="GI26" s="645"/>
      <c r="GJ26" s="645"/>
      <c r="GK26" s="644" t="s">
        <v>274</v>
      </c>
      <c r="GL26" s="645" t="s">
        <v>274</v>
      </c>
      <c r="GM26" s="644" t="s">
        <v>274</v>
      </c>
      <c r="GN26" s="151" t="s">
        <v>274</v>
      </c>
      <c r="GO26" s="187" t="s">
        <v>274</v>
      </c>
      <c r="GP26" s="151" t="s">
        <v>274</v>
      </c>
      <c r="GQ26" s="187" t="s">
        <v>274</v>
      </c>
      <c r="GR26" s="151" t="s">
        <v>274</v>
      </c>
      <c r="GS26" s="187" t="s">
        <v>274</v>
      </c>
      <c r="GT26" s="151" t="s">
        <v>274</v>
      </c>
    </row>
    <row r="27" spans="1:202" ht="9" hidden="1" customHeight="1">
      <c r="F27" s="605"/>
      <c r="G27" s="605"/>
      <c r="H27" s="605"/>
      <c r="I27" s="605"/>
      <c r="J27" s="605"/>
      <c r="K27" s="605"/>
      <c r="L27" s="605"/>
      <c r="M27" s="606"/>
      <c r="N27" s="606"/>
      <c r="O27" s="605"/>
      <c r="P27" s="605"/>
      <c r="Q27" s="605"/>
      <c r="R27" s="605"/>
      <c r="S27" s="606"/>
      <c r="T27" s="605"/>
      <c r="U27" s="605"/>
      <c r="V27" s="605"/>
      <c r="W27" s="605"/>
      <c r="X27" s="605"/>
      <c r="Y27" s="605"/>
      <c r="Z27" s="605"/>
      <c r="AA27" s="605"/>
      <c r="AB27" s="605"/>
      <c r="AC27" s="605"/>
      <c r="AD27" s="605"/>
      <c r="AE27" s="605"/>
      <c r="AF27" s="606"/>
      <c r="AG27" s="605"/>
      <c r="AH27" s="605"/>
      <c r="AI27" s="606"/>
      <c r="AJ27" s="605"/>
      <c r="AK27" s="605"/>
      <c r="AL27" s="605"/>
      <c r="AM27" s="605"/>
      <c r="AN27" s="605"/>
      <c r="AO27" s="605"/>
      <c r="AP27" s="605"/>
      <c r="AQ27" s="605"/>
      <c r="AR27" s="606"/>
      <c r="AS27" s="605"/>
      <c r="AT27" s="605"/>
      <c r="AU27" s="605"/>
      <c r="AV27" s="605"/>
      <c r="AW27" s="605"/>
      <c r="AX27" s="605"/>
      <c r="AY27" s="605"/>
      <c r="AZ27" s="605"/>
      <c r="BA27" s="605"/>
      <c r="BB27" s="605"/>
      <c r="BC27" s="605"/>
      <c r="BD27" s="606"/>
      <c r="BE27" s="606"/>
      <c r="BF27" s="606"/>
      <c r="BG27" s="606"/>
      <c r="BH27" s="605"/>
      <c r="BI27" s="605"/>
      <c r="BJ27" s="605"/>
      <c r="BK27" s="606"/>
      <c r="BL27" s="605"/>
      <c r="BM27" s="605"/>
      <c r="BN27" s="605"/>
      <c r="BO27" s="605"/>
      <c r="BP27" s="605"/>
      <c r="BQ27" s="605"/>
      <c r="BR27" s="606"/>
      <c r="BS27" s="605"/>
      <c r="BT27" s="605"/>
      <c r="BU27" s="605"/>
      <c r="BV27" s="605"/>
      <c r="BW27" s="605"/>
      <c r="BX27" s="605"/>
      <c r="BY27" s="605"/>
      <c r="BZ27" s="605"/>
      <c r="CA27" s="605"/>
      <c r="CB27" s="605"/>
      <c r="CC27" s="605"/>
      <c r="CD27" s="606"/>
      <c r="CE27" s="605"/>
      <c r="CF27" s="605"/>
      <c r="CG27" s="605"/>
      <c r="CH27" s="606"/>
      <c r="CI27" s="605"/>
      <c r="CJ27" s="605"/>
      <c r="CK27" s="605"/>
      <c r="CL27" s="605"/>
      <c r="CM27" s="606"/>
      <c r="CN27" s="605"/>
      <c r="CO27" s="605"/>
      <c r="CP27" s="605"/>
      <c r="CQ27" s="605"/>
      <c r="CR27" s="605"/>
      <c r="CS27" s="605"/>
      <c r="CT27" s="605"/>
      <c r="CU27" s="605"/>
      <c r="CV27" s="605"/>
      <c r="CW27" s="605"/>
      <c r="CX27" s="605"/>
      <c r="CY27" s="605"/>
      <c r="CZ27" s="605"/>
      <c r="DA27" s="605"/>
      <c r="DB27" s="605"/>
      <c r="DC27" s="605"/>
      <c r="DD27" s="605"/>
      <c r="DE27" s="605"/>
      <c r="DG27" s="605"/>
      <c r="DH27" s="605"/>
      <c r="DI27" s="605"/>
      <c r="DJ27" s="605"/>
      <c r="DK27" s="605"/>
      <c r="DL27" s="605"/>
      <c r="DM27" s="605"/>
      <c r="DN27" s="605"/>
      <c r="DO27" s="605"/>
      <c r="DP27" s="605"/>
      <c r="DQ27" s="605"/>
      <c r="DR27" s="605"/>
      <c r="DS27" s="605"/>
      <c r="DT27" s="605"/>
      <c r="DU27" s="605"/>
      <c r="DV27" s="605"/>
      <c r="DW27" s="605"/>
      <c r="DX27" s="605"/>
      <c r="DY27" s="605"/>
      <c r="DZ27" s="605"/>
      <c r="EA27" s="605"/>
      <c r="EB27" s="605"/>
      <c r="EC27" s="605"/>
      <c r="ED27" s="605"/>
      <c r="EE27" s="605"/>
      <c r="EF27" s="605"/>
      <c r="EG27" s="605"/>
      <c r="EH27" s="605"/>
      <c r="EI27" s="605"/>
      <c r="EJ27" s="605"/>
      <c r="EK27" s="605"/>
      <c r="EL27" s="605"/>
      <c r="EM27" s="605"/>
      <c r="EN27" s="605"/>
      <c r="EO27" s="605"/>
      <c r="EP27" s="605"/>
      <c r="EQ27" s="605"/>
      <c r="ER27" s="606"/>
      <c r="ES27" s="606"/>
      <c r="ET27" s="605"/>
      <c r="EU27" s="605"/>
      <c r="EV27" s="606"/>
      <c r="EW27" s="606"/>
      <c r="EX27" s="605"/>
      <c r="EY27" s="605"/>
      <c r="EZ27" s="606"/>
      <c r="FA27" s="605"/>
      <c r="FB27" s="605"/>
      <c r="FC27" s="606"/>
      <c r="FD27" s="605"/>
      <c r="FE27" s="605"/>
      <c r="FF27" s="605"/>
      <c r="FG27" s="605"/>
      <c r="FH27" s="605"/>
      <c r="FI27" s="605"/>
      <c r="FJ27" s="605"/>
      <c r="FK27" s="606"/>
      <c r="FL27" s="605"/>
      <c r="FM27" s="606"/>
      <c r="FN27" s="606"/>
      <c r="FO27" s="605"/>
      <c r="FP27" s="606"/>
      <c r="FQ27" s="605"/>
      <c r="FR27" s="606"/>
      <c r="FS27" s="605"/>
      <c r="FT27" s="606"/>
      <c r="FU27" s="605"/>
      <c r="FV27" s="606"/>
      <c r="FW27" s="605"/>
      <c r="FX27" s="606"/>
      <c r="FY27" s="606"/>
      <c r="FZ27" s="606"/>
      <c r="GA27" s="605"/>
      <c r="GB27" s="606"/>
      <c r="GC27" s="605"/>
      <c r="GD27" s="606"/>
      <c r="GE27" s="605"/>
      <c r="GF27" s="606"/>
      <c r="GG27" s="605"/>
      <c r="GH27" s="606"/>
      <c r="GI27" s="606"/>
      <c r="GJ27" s="606"/>
      <c r="GK27" s="605"/>
      <c r="GL27" s="606"/>
      <c r="GM27" s="605"/>
      <c r="GN27" s="559"/>
      <c r="GO27" s="377"/>
      <c r="GP27" s="559"/>
      <c r="GQ27" s="377"/>
      <c r="GR27" s="559"/>
      <c r="GS27" s="377"/>
      <c r="GT27" s="559"/>
    </row>
    <row r="28" spans="1:202" s="14" customFormat="1" hidden="1">
      <c r="A28" s="647" t="s">
        <v>315</v>
      </c>
      <c r="B28" s="604"/>
      <c r="C28" s="566"/>
      <c r="D28" s="566"/>
      <c r="E28" s="566"/>
      <c r="F28" s="605"/>
      <c r="G28" s="605"/>
      <c r="H28" s="605"/>
      <c r="I28" s="605"/>
      <c r="J28" s="605"/>
      <c r="K28" s="605"/>
      <c r="L28" s="605"/>
      <c r="M28" s="606"/>
      <c r="N28" s="606"/>
      <c r="O28" s="605"/>
      <c r="P28" s="605"/>
      <c r="Q28" s="605"/>
      <c r="R28" s="605"/>
      <c r="S28" s="606"/>
      <c r="T28" s="605"/>
      <c r="U28" s="605"/>
      <c r="V28" s="605"/>
      <c r="W28" s="605"/>
      <c r="X28" s="605"/>
      <c r="Y28" s="605"/>
      <c r="Z28" s="605"/>
      <c r="AA28" s="605"/>
      <c r="AB28" s="605"/>
      <c r="AC28" s="605"/>
      <c r="AD28" s="605"/>
      <c r="AE28" s="605"/>
      <c r="AF28" s="606"/>
      <c r="AG28" s="605"/>
      <c r="AH28" s="605"/>
      <c r="AI28" s="606"/>
      <c r="AJ28" s="605"/>
      <c r="AK28" s="605"/>
      <c r="AL28" s="605"/>
      <c r="AM28" s="605"/>
      <c r="AN28" s="605"/>
      <c r="AO28" s="605"/>
      <c r="AP28" s="605"/>
      <c r="AQ28" s="605"/>
      <c r="AR28" s="606" t="s">
        <v>316</v>
      </c>
      <c r="AS28" s="605"/>
      <c r="AT28" s="605"/>
      <c r="AU28" s="605"/>
      <c r="AV28" s="605"/>
      <c r="AW28" s="605"/>
      <c r="AX28" s="605"/>
      <c r="AY28" s="605"/>
      <c r="AZ28" s="605"/>
      <c r="BA28" s="605"/>
      <c r="BB28" s="605"/>
      <c r="BC28" s="605"/>
      <c r="BD28" s="606"/>
      <c r="BE28" s="606"/>
      <c r="BF28" s="606"/>
      <c r="BG28" s="606"/>
      <c r="BH28" s="605"/>
      <c r="BI28" s="605"/>
      <c r="BJ28" s="605"/>
      <c r="BK28" s="606"/>
      <c r="BL28" s="605"/>
      <c r="BM28" s="605"/>
      <c r="BN28" s="605"/>
      <c r="BO28" s="605"/>
      <c r="BP28" s="605"/>
      <c r="BQ28" s="605"/>
      <c r="BR28" s="606"/>
      <c r="BS28" s="605"/>
      <c r="BT28" s="605"/>
      <c r="BU28" s="605"/>
      <c r="BV28" s="605"/>
      <c r="BW28" s="605"/>
      <c r="BX28" s="605"/>
      <c r="BY28" s="605"/>
      <c r="BZ28" s="605"/>
      <c r="CA28" s="605"/>
      <c r="CB28" s="605"/>
      <c r="CC28" s="605"/>
      <c r="CD28" s="606"/>
      <c r="CE28" s="605"/>
      <c r="CF28" s="605"/>
      <c r="CG28" s="605"/>
      <c r="CH28" s="606"/>
      <c r="CI28" s="605"/>
      <c r="CJ28" s="605"/>
      <c r="CK28" s="605"/>
      <c r="CL28" s="605"/>
      <c r="CM28" s="606"/>
      <c r="CN28" s="605"/>
      <c r="CO28" s="605"/>
      <c r="CP28" s="605"/>
      <c r="CQ28" s="605"/>
      <c r="CR28" s="605"/>
      <c r="CS28" s="605"/>
      <c r="CT28" s="605"/>
      <c r="CU28" s="605"/>
      <c r="CV28" s="605"/>
      <c r="CW28" s="605"/>
      <c r="CX28" s="605"/>
      <c r="CY28" s="605"/>
      <c r="CZ28" s="605"/>
      <c r="DA28" s="605"/>
      <c r="DB28" s="605"/>
      <c r="DC28" s="605"/>
      <c r="DD28" s="605"/>
      <c r="DE28" s="605"/>
      <c r="DF28" s="566"/>
      <c r="DG28" s="605"/>
      <c r="DH28" s="605"/>
      <c r="DI28" s="605"/>
      <c r="DJ28" s="605"/>
      <c r="DK28" s="605"/>
      <c r="DL28" s="605"/>
      <c r="DM28" s="605"/>
      <c r="DN28" s="605"/>
      <c r="DO28" s="605"/>
      <c r="DP28" s="605"/>
      <c r="DQ28" s="605"/>
      <c r="DR28" s="605"/>
      <c r="DS28" s="605"/>
      <c r="DT28" s="605"/>
      <c r="DU28" s="605"/>
      <c r="DV28" s="605"/>
      <c r="DW28" s="605"/>
      <c r="DX28" s="605"/>
      <c r="DY28" s="605"/>
      <c r="DZ28" s="605"/>
      <c r="EA28" s="605"/>
      <c r="EB28" s="605"/>
      <c r="EC28" s="605"/>
      <c r="ED28" s="605"/>
      <c r="EE28" s="605"/>
      <c r="EF28" s="605"/>
      <c r="EG28" s="605"/>
      <c r="EH28" s="605"/>
      <c r="EI28" s="605"/>
      <c r="EJ28" s="605"/>
      <c r="EK28" s="605"/>
      <c r="EL28" s="605"/>
      <c r="EM28" s="605"/>
      <c r="EN28" s="605"/>
      <c r="EO28" s="605"/>
      <c r="EP28" s="605"/>
      <c r="EQ28" s="605"/>
      <c r="ER28" s="606"/>
      <c r="ES28" s="606"/>
      <c r="ET28" s="605"/>
      <c r="EU28" s="605"/>
      <c r="EV28" s="606"/>
      <c r="EW28" s="606"/>
      <c r="EX28" s="605"/>
      <c r="EY28" s="605"/>
      <c r="EZ28" s="606"/>
      <c r="FA28" s="605"/>
      <c r="FB28" s="605"/>
      <c r="FC28" s="606"/>
      <c r="FD28" s="605"/>
      <c r="FE28" s="605"/>
      <c r="FF28" s="605"/>
      <c r="FG28" s="605"/>
      <c r="FH28" s="605"/>
      <c r="FI28" s="605"/>
      <c r="FJ28" s="605"/>
      <c r="FK28" s="606"/>
      <c r="FL28" s="605"/>
      <c r="FM28" s="606"/>
      <c r="FN28" s="606"/>
      <c r="FO28" s="605"/>
      <c r="FP28" s="606"/>
      <c r="FQ28" s="605"/>
      <c r="FR28" s="606"/>
      <c r="FS28" s="605"/>
      <c r="FT28" s="606"/>
      <c r="FU28" s="605"/>
      <c r="FV28" s="606"/>
      <c r="FW28" s="605"/>
      <c r="FX28" s="606"/>
      <c r="FY28" s="606"/>
      <c r="FZ28" s="606"/>
      <c r="GA28" s="605"/>
      <c r="GB28" s="606"/>
      <c r="GC28" s="605"/>
      <c r="GD28" s="606"/>
      <c r="GE28" s="605"/>
      <c r="GF28" s="606"/>
      <c r="GG28" s="605"/>
      <c r="GH28" s="606"/>
      <c r="GI28" s="606"/>
      <c r="GJ28" s="606"/>
      <c r="GK28" s="605"/>
      <c r="GL28" s="606"/>
      <c r="GM28" s="605"/>
      <c r="GN28" s="559"/>
      <c r="GO28" s="377"/>
      <c r="GP28" s="559"/>
      <c r="GQ28" s="377"/>
      <c r="GR28" s="559"/>
      <c r="GS28" s="377"/>
      <c r="GT28" s="559"/>
    </row>
    <row r="29" spans="1:202" s="184" customFormat="1" hidden="1">
      <c r="A29" s="637"/>
      <c r="B29" s="637" t="s">
        <v>317</v>
      </c>
      <c r="C29" s="638"/>
      <c r="D29" s="638"/>
      <c r="E29" s="638" t="s">
        <v>318</v>
      </c>
      <c r="F29" s="639"/>
      <c r="G29" s="639"/>
      <c r="H29" s="639"/>
      <c r="I29" s="639"/>
      <c r="J29" s="639"/>
      <c r="K29" s="639"/>
      <c r="L29" s="639">
        <v>114</v>
      </c>
      <c r="M29" s="640"/>
      <c r="N29" s="640">
        <v>114</v>
      </c>
      <c r="O29" s="639"/>
      <c r="P29" s="639"/>
      <c r="Q29" s="639"/>
      <c r="R29" s="639"/>
      <c r="S29" s="640"/>
      <c r="T29" s="639" t="s">
        <v>274</v>
      </c>
      <c r="U29" s="639" t="s">
        <v>274</v>
      </c>
      <c r="V29" s="639" t="s">
        <v>274</v>
      </c>
      <c r="W29" s="639"/>
      <c r="X29" s="639"/>
      <c r="Y29" s="639"/>
      <c r="Z29" s="639"/>
      <c r="AA29" s="639">
        <v>104</v>
      </c>
      <c r="AB29" s="639">
        <v>108</v>
      </c>
      <c r="AC29" s="639">
        <v>110</v>
      </c>
      <c r="AD29" s="639">
        <v>109</v>
      </c>
      <c r="AE29" s="639">
        <v>109</v>
      </c>
      <c r="AF29" s="640">
        <v>109</v>
      </c>
      <c r="AG29" s="639" t="s">
        <v>274</v>
      </c>
      <c r="AH29" s="639"/>
      <c r="AI29" s="640">
        <v>112</v>
      </c>
      <c r="AJ29" s="639">
        <v>112</v>
      </c>
      <c r="AK29" s="639">
        <v>112</v>
      </c>
      <c r="AL29" s="639">
        <v>112</v>
      </c>
      <c r="AM29" s="639">
        <v>112</v>
      </c>
      <c r="AN29" s="639">
        <v>112</v>
      </c>
      <c r="AO29" s="639">
        <v>112</v>
      </c>
      <c r="AP29" s="639">
        <v>112</v>
      </c>
      <c r="AQ29" s="639">
        <v>112</v>
      </c>
      <c r="AR29" s="640">
        <v>107</v>
      </c>
      <c r="AS29" s="639">
        <v>110</v>
      </c>
      <c r="AT29" s="639">
        <v>110</v>
      </c>
      <c r="AU29" s="639">
        <v>112</v>
      </c>
      <c r="AV29" s="639">
        <v>112</v>
      </c>
      <c r="AW29" s="639">
        <v>112</v>
      </c>
      <c r="AX29" s="639">
        <v>112</v>
      </c>
      <c r="AY29" s="639">
        <v>112</v>
      </c>
      <c r="AZ29" s="639">
        <v>112</v>
      </c>
      <c r="BA29" s="639" t="s">
        <v>274</v>
      </c>
      <c r="BB29" s="639" t="s">
        <v>274</v>
      </c>
      <c r="BC29" s="639" t="s">
        <v>274</v>
      </c>
      <c r="BD29" s="640"/>
      <c r="BE29" s="640"/>
      <c r="BF29" s="640"/>
      <c r="BG29" s="640">
        <v>102</v>
      </c>
      <c r="BH29" s="639">
        <v>105</v>
      </c>
      <c r="BI29" s="639">
        <v>112</v>
      </c>
      <c r="BJ29" s="639">
        <v>112</v>
      </c>
      <c r="BK29" s="640">
        <v>112</v>
      </c>
      <c r="BL29" s="639" t="s">
        <v>274</v>
      </c>
      <c r="BM29" s="639" t="s">
        <v>274</v>
      </c>
      <c r="BN29" s="639" t="s">
        <v>274</v>
      </c>
      <c r="BO29" s="639" t="s">
        <v>274</v>
      </c>
      <c r="BP29" s="639" t="s">
        <v>274</v>
      </c>
      <c r="BQ29" s="639" t="s">
        <v>274</v>
      </c>
      <c r="BR29" s="640" t="s">
        <v>274</v>
      </c>
      <c r="BS29" s="639" t="s">
        <v>274</v>
      </c>
      <c r="BT29" s="639" t="s">
        <v>274</v>
      </c>
      <c r="BU29" s="639" t="s">
        <v>274</v>
      </c>
      <c r="BV29" s="639" t="s">
        <v>274</v>
      </c>
      <c r="BW29" s="639" t="s">
        <v>274</v>
      </c>
      <c r="BX29" s="639">
        <v>105</v>
      </c>
      <c r="BY29" s="639" t="s">
        <v>274</v>
      </c>
      <c r="BZ29" s="639" t="s">
        <v>274</v>
      </c>
      <c r="CA29" s="639" t="s">
        <v>274</v>
      </c>
      <c r="CB29" s="639">
        <v>100</v>
      </c>
      <c r="CC29" s="639">
        <v>100</v>
      </c>
      <c r="CD29" s="640">
        <v>110</v>
      </c>
      <c r="CE29" s="639">
        <v>110</v>
      </c>
      <c r="CF29" s="639">
        <v>110</v>
      </c>
      <c r="CG29" s="639">
        <v>110</v>
      </c>
      <c r="CH29" s="640">
        <v>100</v>
      </c>
      <c r="CI29" s="639">
        <v>100</v>
      </c>
      <c r="CJ29" s="639">
        <v>100</v>
      </c>
      <c r="CK29" s="639">
        <v>103</v>
      </c>
      <c r="CL29" s="639">
        <v>108</v>
      </c>
      <c r="CM29" s="640">
        <v>108</v>
      </c>
      <c r="CN29" s="639">
        <v>108</v>
      </c>
      <c r="CO29" s="639">
        <v>108</v>
      </c>
      <c r="CP29" s="639">
        <v>103</v>
      </c>
      <c r="CQ29" s="639">
        <v>104</v>
      </c>
      <c r="CR29" s="639">
        <v>104</v>
      </c>
      <c r="CS29" s="639">
        <v>104</v>
      </c>
      <c r="CT29" s="639">
        <v>104</v>
      </c>
      <c r="CU29" s="639">
        <v>104</v>
      </c>
      <c r="CV29" s="639">
        <v>104</v>
      </c>
      <c r="CW29" s="639">
        <v>104</v>
      </c>
      <c r="CX29" s="639">
        <v>104</v>
      </c>
      <c r="CY29" s="639" t="s">
        <v>274</v>
      </c>
      <c r="CZ29" s="639" t="s">
        <v>274</v>
      </c>
      <c r="DA29" s="639" t="s">
        <v>274</v>
      </c>
      <c r="DB29" s="639" t="s">
        <v>274</v>
      </c>
      <c r="DC29" s="639" t="s">
        <v>274</v>
      </c>
      <c r="DD29" s="639" t="s">
        <v>274</v>
      </c>
      <c r="DE29" s="639"/>
      <c r="DF29" s="641"/>
      <c r="DG29" s="639">
        <v>100</v>
      </c>
      <c r="DH29" s="639">
        <v>100</v>
      </c>
      <c r="DI29" s="639"/>
      <c r="DJ29" s="639"/>
      <c r="DK29" s="639">
        <v>104</v>
      </c>
      <c r="DL29" s="639"/>
      <c r="DM29" s="639"/>
      <c r="DN29" s="639"/>
      <c r="DO29" s="639"/>
      <c r="DP29" s="639"/>
      <c r="DQ29" s="639">
        <v>103</v>
      </c>
      <c r="DR29" s="639">
        <v>104</v>
      </c>
      <c r="DS29" s="639">
        <v>106</v>
      </c>
      <c r="DT29" s="639">
        <v>106</v>
      </c>
      <c r="DU29" s="639" t="s">
        <v>274</v>
      </c>
      <c r="DV29" s="639" t="s">
        <v>274</v>
      </c>
      <c r="DW29" s="639" t="s">
        <v>274</v>
      </c>
      <c r="DX29" s="639" t="s">
        <v>274</v>
      </c>
      <c r="DY29" s="639" t="s">
        <v>274</v>
      </c>
      <c r="DZ29" s="639" t="s">
        <v>274</v>
      </c>
      <c r="EA29" s="639" t="s">
        <v>274</v>
      </c>
      <c r="EB29" s="639" t="s">
        <v>274</v>
      </c>
      <c r="EC29" s="639" t="s">
        <v>274</v>
      </c>
      <c r="ED29" s="639" t="s">
        <v>274</v>
      </c>
      <c r="EE29" s="639" t="s">
        <v>274</v>
      </c>
      <c r="EF29" s="639" t="s">
        <v>274</v>
      </c>
      <c r="EG29" s="639" t="s">
        <v>274</v>
      </c>
      <c r="EH29" s="639" t="s">
        <v>274</v>
      </c>
      <c r="EI29" s="639" t="s">
        <v>274</v>
      </c>
      <c r="EJ29" s="639" t="s">
        <v>274</v>
      </c>
      <c r="EK29" s="639" t="s">
        <v>274</v>
      </c>
      <c r="EL29" s="639"/>
      <c r="EM29" s="639"/>
      <c r="EN29" s="639" t="s">
        <v>274</v>
      </c>
      <c r="EO29" s="639" t="s">
        <v>274</v>
      </c>
      <c r="EP29" s="639" t="s">
        <v>274</v>
      </c>
      <c r="EQ29" s="639" t="s">
        <v>274</v>
      </c>
      <c r="ER29" s="640" t="s">
        <v>274</v>
      </c>
      <c r="ES29" s="640"/>
      <c r="ET29" s="639" t="s">
        <v>274</v>
      </c>
      <c r="EU29" s="639" t="s">
        <v>274</v>
      </c>
      <c r="EV29" s="640" t="s">
        <v>274</v>
      </c>
      <c r="EW29" s="640"/>
      <c r="EX29" s="639" t="s">
        <v>274</v>
      </c>
      <c r="EY29" s="639" t="s">
        <v>274</v>
      </c>
      <c r="EZ29" s="640" t="s">
        <v>274</v>
      </c>
      <c r="FA29" s="639" t="s">
        <v>274</v>
      </c>
      <c r="FB29" s="639" t="s">
        <v>274</v>
      </c>
      <c r="FC29" s="640" t="s">
        <v>274</v>
      </c>
      <c r="FD29" s="639">
        <v>112</v>
      </c>
      <c r="FE29" s="639">
        <v>112</v>
      </c>
      <c r="FF29" s="639">
        <v>112</v>
      </c>
      <c r="FG29" s="639">
        <v>112</v>
      </c>
      <c r="FH29" s="639"/>
      <c r="FI29" s="639"/>
      <c r="FJ29" s="639" t="s">
        <v>274</v>
      </c>
      <c r="FK29" s="640" t="s">
        <v>274</v>
      </c>
      <c r="FL29" s="639" t="s">
        <v>274</v>
      </c>
      <c r="FM29" s="640" t="s">
        <v>274</v>
      </c>
      <c r="FN29" s="640" t="s">
        <v>274</v>
      </c>
      <c r="FO29" s="639" t="s">
        <v>274</v>
      </c>
      <c r="FP29" s="640" t="s">
        <v>274</v>
      </c>
      <c r="FQ29" s="639" t="s">
        <v>274</v>
      </c>
      <c r="FR29" s="640" t="s">
        <v>274</v>
      </c>
      <c r="FS29" s="639" t="s">
        <v>274</v>
      </c>
      <c r="FT29" s="640" t="s">
        <v>274</v>
      </c>
      <c r="FU29" s="639" t="s">
        <v>274</v>
      </c>
      <c r="FV29" s="640" t="s">
        <v>274</v>
      </c>
      <c r="FW29" s="639" t="s">
        <v>274</v>
      </c>
      <c r="FX29" s="640" t="s">
        <v>274</v>
      </c>
      <c r="FY29" s="640" t="s">
        <v>274</v>
      </c>
      <c r="FZ29" s="640"/>
      <c r="GA29" s="639" t="s">
        <v>274</v>
      </c>
      <c r="GB29" s="640" t="s">
        <v>274</v>
      </c>
      <c r="GC29" s="639" t="s">
        <v>274</v>
      </c>
      <c r="GD29" s="640" t="s">
        <v>274</v>
      </c>
      <c r="GE29" s="639" t="s">
        <v>274</v>
      </c>
      <c r="GF29" s="640" t="s">
        <v>274</v>
      </c>
      <c r="GG29" s="639" t="s">
        <v>274</v>
      </c>
      <c r="GH29" s="640" t="s">
        <v>274</v>
      </c>
      <c r="GI29" s="640"/>
      <c r="GJ29" s="640"/>
      <c r="GK29" s="639" t="s">
        <v>274</v>
      </c>
      <c r="GL29" s="640" t="s">
        <v>274</v>
      </c>
      <c r="GM29" s="639" t="s">
        <v>274</v>
      </c>
      <c r="GN29" s="150" t="s">
        <v>274</v>
      </c>
      <c r="GO29" s="185" t="s">
        <v>274</v>
      </c>
      <c r="GP29" s="150" t="s">
        <v>274</v>
      </c>
      <c r="GQ29" s="185" t="s">
        <v>274</v>
      </c>
      <c r="GR29" s="150" t="s">
        <v>274</v>
      </c>
      <c r="GS29" s="185" t="s">
        <v>274</v>
      </c>
      <c r="GT29" s="150" t="s">
        <v>274</v>
      </c>
    </row>
    <row r="30" spans="1:202" ht="9" hidden="1" customHeight="1">
      <c r="F30" s="605"/>
      <c r="G30" s="605"/>
      <c r="H30" s="605"/>
      <c r="I30" s="605"/>
      <c r="J30" s="605"/>
      <c r="K30" s="605"/>
      <c r="L30" s="605"/>
      <c r="M30" s="606"/>
      <c r="N30" s="648"/>
      <c r="O30" s="605"/>
      <c r="P30" s="605"/>
      <c r="Q30" s="605"/>
      <c r="R30" s="605"/>
      <c r="S30" s="606"/>
      <c r="T30" s="605"/>
      <c r="U30" s="605"/>
      <c r="V30" s="605"/>
      <c r="W30" s="605"/>
      <c r="X30" s="605"/>
      <c r="Y30" s="605"/>
      <c r="Z30" s="649"/>
      <c r="AA30" s="605"/>
      <c r="AB30" s="605"/>
      <c r="AC30" s="605"/>
      <c r="AD30" s="605"/>
      <c r="AE30" s="605"/>
      <c r="AF30" s="648"/>
      <c r="AG30" s="605"/>
      <c r="AH30" s="605"/>
      <c r="AI30" s="606"/>
      <c r="AJ30" s="605"/>
      <c r="AK30" s="605"/>
      <c r="AL30" s="605"/>
      <c r="AM30" s="605"/>
      <c r="AN30" s="605"/>
      <c r="AO30" s="605"/>
      <c r="AP30" s="605"/>
      <c r="AQ30" s="649"/>
      <c r="AR30" s="606"/>
      <c r="AS30" s="605"/>
      <c r="AT30" s="649"/>
      <c r="AU30" s="605"/>
      <c r="AV30" s="605"/>
      <c r="AW30" s="605"/>
      <c r="AX30" s="605"/>
      <c r="AY30" s="605"/>
      <c r="AZ30" s="649"/>
      <c r="BA30" s="605"/>
      <c r="BB30" s="605"/>
      <c r="BC30" s="649"/>
      <c r="BD30" s="606"/>
      <c r="BE30" s="606"/>
      <c r="BF30" s="606"/>
      <c r="BG30" s="606"/>
      <c r="BH30" s="605"/>
      <c r="BI30" s="605"/>
      <c r="BJ30" s="605"/>
      <c r="BK30" s="648"/>
      <c r="BL30" s="605"/>
      <c r="BM30" s="605"/>
      <c r="BN30" s="605"/>
      <c r="BO30" s="605"/>
      <c r="BP30" s="605"/>
      <c r="BQ30" s="605"/>
      <c r="BR30" s="606"/>
      <c r="BS30" s="605"/>
      <c r="BT30" s="605"/>
      <c r="BU30" s="605"/>
      <c r="BV30" s="605"/>
      <c r="BW30" s="605"/>
      <c r="BX30" s="605"/>
      <c r="BY30" s="605"/>
      <c r="BZ30" s="605"/>
      <c r="CA30" s="605"/>
      <c r="CB30" s="605"/>
      <c r="CC30" s="649"/>
      <c r="CD30" s="606"/>
      <c r="CE30" s="605"/>
      <c r="CF30" s="605"/>
      <c r="CG30" s="649"/>
      <c r="CH30" s="606"/>
      <c r="CI30" s="605"/>
      <c r="CJ30" s="605"/>
      <c r="CK30" s="605"/>
      <c r="CL30" s="605"/>
      <c r="CM30" s="606"/>
      <c r="CN30" s="605"/>
      <c r="CO30" s="605"/>
      <c r="CP30" s="605"/>
      <c r="CQ30" s="605"/>
      <c r="CR30" s="605"/>
      <c r="CS30" s="605"/>
      <c r="CT30" s="605"/>
      <c r="CU30" s="605"/>
      <c r="CV30" s="605"/>
      <c r="CW30" s="605"/>
      <c r="CX30" s="605"/>
      <c r="CY30" s="605"/>
      <c r="CZ30" s="605"/>
      <c r="DA30" s="605"/>
      <c r="DB30" s="605"/>
      <c r="DC30" s="605"/>
      <c r="DD30" s="605"/>
      <c r="DE30" s="605"/>
      <c r="DG30" s="605"/>
      <c r="DH30" s="605"/>
      <c r="DI30" s="605"/>
      <c r="DJ30" s="605"/>
      <c r="DK30" s="605"/>
      <c r="DL30" s="605"/>
      <c r="DM30" s="605"/>
      <c r="DN30" s="605"/>
      <c r="DO30" s="605"/>
      <c r="DP30" s="605"/>
      <c r="DQ30" s="605"/>
      <c r="DR30" s="605"/>
      <c r="DS30" s="605"/>
      <c r="DT30" s="605"/>
      <c r="DU30" s="605"/>
      <c r="DV30" s="605"/>
      <c r="DW30" s="605"/>
      <c r="DX30" s="605"/>
      <c r="DY30" s="605"/>
      <c r="DZ30" s="605"/>
      <c r="EA30" s="605"/>
      <c r="EB30" s="605"/>
      <c r="EC30" s="605"/>
      <c r="ED30" s="605"/>
      <c r="EE30" s="605"/>
      <c r="EF30" s="605"/>
      <c r="EG30" s="605"/>
      <c r="EH30" s="605"/>
      <c r="EI30" s="605"/>
      <c r="EJ30" s="605"/>
      <c r="EK30" s="605"/>
      <c r="EL30" s="605"/>
      <c r="EM30" s="605"/>
      <c r="EN30" s="605"/>
      <c r="EO30" s="605"/>
      <c r="EP30" s="605"/>
      <c r="EQ30" s="605"/>
      <c r="ER30" s="606"/>
      <c r="ES30" s="606"/>
      <c r="ET30" s="605"/>
      <c r="EU30" s="605"/>
      <c r="EV30" s="606"/>
      <c r="EW30" s="606"/>
      <c r="EX30" s="605"/>
      <c r="EY30" s="605"/>
      <c r="EZ30" s="606"/>
      <c r="FA30" s="605"/>
      <c r="FB30" s="605"/>
      <c r="FC30" s="606"/>
      <c r="FD30" s="605"/>
      <c r="FE30" s="605"/>
      <c r="FF30" s="605"/>
      <c r="FG30" s="605"/>
      <c r="FH30" s="605"/>
      <c r="FI30" s="605"/>
      <c r="FJ30" s="605"/>
      <c r="FK30" s="606"/>
      <c r="FL30" s="605"/>
      <c r="FM30" s="606"/>
      <c r="FN30" s="606"/>
      <c r="FO30" s="605"/>
      <c r="FP30" s="606"/>
      <c r="FQ30" s="605"/>
      <c r="FR30" s="606"/>
      <c r="FS30" s="605"/>
      <c r="FT30" s="606"/>
      <c r="FU30" s="605"/>
      <c r="FV30" s="606"/>
      <c r="FW30" s="605"/>
      <c r="FX30" s="606"/>
      <c r="FY30" s="606"/>
      <c r="FZ30" s="606"/>
      <c r="GA30" s="605"/>
      <c r="GB30" s="606"/>
      <c r="GC30" s="605"/>
      <c r="GD30" s="606"/>
      <c r="GE30" s="605"/>
      <c r="GF30" s="606"/>
      <c r="GG30" s="605"/>
      <c r="GH30" s="606"/>
      <c r="GI30" s="606"/>
      <c r="GJ30" s="606"/>
      <c r="GK30" s="605"/>
      <c r="GL30" s="606"/>
      <c r="GM30" s="605"/>
      <c r="GN30" s="559"/>
      <c r="GO30" s="377"/>
      <c r="GP30" s="559"/>
      <c r="GQ30" s="377"/>
      <c r="GR30" s="559"/>
      <c r="GS30" s="377"/>
      <c r="GT30" s="559"/>
    </row>
    <row r="31" spans="1:202" s="14" customFormat="1">
      <c r="A31" s="650" t="s">
        <v>319</v>
      </c>
      <c r="B31" s="604"/>
      <c r="C31" s="566"/>
      <c r="D31" s="566"/>
      <c r="E31" s="566"/>
      <c r="F31" s="605"/>
      <c r="G31" s="605"/>
      <c r="H31" s="605"/>
      <c r="I31" s="605"/>
      <c r="J31" s="605"/>
      <c r="K31" s="605"/>
      <c r="L31" s="605"/>
      <c r="M31" s="606"/>
      <c r="N31" s="606"/>
      <c r="O31" s="605"/>
      <c r="P31" s="605"/>
      <c r="Q31" s="605"/>
      <c r="R31" s="605"/>
      <c r="S31" s="606"/>
      <c r="T31" s="605"/>
      <c r="U31" s="605"/>
      <c r="V31" s="605"/>
      <c r="W31" s="605"/>
      <c r="X31" s="605"/>
      <c r="Y31" s="605"/>
      <c r="Z31" s="605"/>
      <c r="AA31" s="605"/>
      <c r="AB31" s="605"/>
      <c r="AC31" s="605"/>
      <c r="AD31" s="605"/>
      <c r="AE31" s="605"/>
      <c r="AF31" s="606"/>
      <c r="AG31" s="605"/>
      <c r="AH31" s="605"/>
      <c r="AI31" s="606"/>
      <c r="AJ31" s="605"/>
      <c r="AK31" s="605"/>
      <c r="AL31" s="605"/>
      <c r="AM31" s="605"/>
      <c r="AN31" s="605"/>
      <c r="AO31" s="605"/>
      <c r="AP31" s="605"/>
      <c r="AQ31" s="605"/>
      <c r="AR31" s="606"/>
      <c r="AS31" s="605"/>
      <c r="AT31" s="605"/>
      <c r="AU31" s="605"/>
      <c r="AV31" s="605"/>
      <c r="AW31" s="605"/>
      <c r="AX31" s="605"/>
      <c r="AY31" s="605"/>
      <c r="AZ31" s="605"/>
      <c r="BA31" s="605"/>
      <c r="BB31" s="605"/>
      <c r="BC31" s="605"/>
      <c r="BD31" s="606"/>
      <c r="BE31" s="606"/>
      <c r="BF31" s="606"/>
      <c r="BG31" s="606"/>
      <c r="BH31" s="605"/>
      <c r="BI31" s="605"/>
      <c r="BJ31" s="605"/>
      <c r="BK31" s="606"/>
      <c r="BL31" s="605"/>
      <c r="BM31" s="605"/>
      <c r="BN31" s="605"/>
      <c r="BO31" s="605"/>
      <c r="BP31" s="605"/>
      <c r="BQ31" s="605"/>
      <c r="BR31" s="606"/>
      <c r="BS31" s="605"/>
      <c r="BT31" s="605"/>
      <c r="BU31" s="605"/>
      <c r="BV31" s="605"/>
      <c r="BW31" s="605"/>
      <c r="BX31" s="605"/>
      <c r="BY31" s="605"/>
      <c r="BZ31" s="605"/>
      <c r="CA31" s="605"/>
      <c r="CB31" s="605"/>
      <c r="CC31" s="605"/>
      <c r="CD31" s="606"/>
      <c r="CE31" s="605"/>
      <c r="CF31" s="605"/>
      <c r="CG31" s="605"/>
      <c r="CH31" s="606"/>
      <c r="CI31" s="605"/>
      <c r="CJ31" s="605"/>
      <c r="CK31" s="605"/>
      <c r="CL31" s="605"/>
      <c r="CM31" s="606"/>
      <c r="CN31" s="605"/>
      <c r="CO31" s="605"/>
      <c r="CP31" s="605"/>
      <c r="CQ31" s="605"/>
      <c r="CR31" s="605"/>
      <c r="CS31" s="605"/>
      <c r="CT31" s="605"/>
      <c r="CU31" s="605"/>
      <c r="CV31" s="605"/>
      <c r="CW31" s="605"/>
      <c r="CX31" s="605"/>
      <c r="CY31" s="605"/>
      <c r="CZ31" s="605"/>
      <c r="DA31" s="605"/>
      <c r="DB31" s="605"/>
      <c r="DC31" s="605"/>
      <c r="DD31" s="605"/>
      <c r="DE31" s="605"/>
      <c r="DF31" s="566"/>
      <c r="DG31" s="605"/>
      <c r="DH31" s="605"/>
      <c r="DI31" s="605"/>
      <c r="DJ31" s="605"/>
      <c r="DK31" s="605"/>
      <c r="DL31" s="605"/>
      <c r="DM31" s="605"/>
      <c r="DN31" s="605"/>
      <c r="DO31" s="605"/>
      <c r="DP31" s="605"/>
      <c r="DQ31" s="605"/>
      <c r="DR31" s="605"/>
      <c r="DS31" s="605"/>
      <c r="DT31" s="605"/>
      <c r="DU31" s="605"/>
      <c r="DV31" s="605"/>
      <c r="DW31" s="605"/>
      <c r="DX31" s="605"/>
      <c r="DY31" s="605"/>
      <c r="DZ31" s="605"/>
      <c r="EA31" s="605"/>
      <c r="EB31" s="605"/>
      <c r="EC31" s="605"/>
      <c r="ED31" s="605"/>
      <c r="EE31" s="605"/>
      <c r="EF31" s="605"/>
      <c r="EG31" s="605"/>
      <c r="EH31" s="605"/>
      <c r="EI31" s="605"/>
      <c r="EJ31" s="605"/>
      <c r="EK31" s="605"/>
      <c r="EL31" s="605"/>
      <c r="EM31" s="605"/>
      <c r="EN31" s="605"/>
      <c r="EO31" s="605"/>
      <c r="EP31" s="605"/>
      <c r="EQ31" s="605"/>
      <c r="ER31" s="606"/>
      <c r="ES31" s="606"/>
      <c r="ET31" s="605"/>
      <c r="EU31" s="605"/>
      <c r="EV31" s="606"/>
      <c r="EW31" s="606"/>
      <c r="EX31" s="605"/>
      <c r="EY31" s="605"/>
      <c r="EZ31" s="606"/>
      <c r="FA31" s="605"/>
      <c r="FB31" s="605"/>
      <c r="FC31" s="606"/>
      <c r="FD31" s="605"/>
      <c r="FE31" s="605"/>
      <c r="FF31" s="605"/>
      <c r="FG31" s="605"/>
      <c r="FH31" s="605"/>
      <c r="FI31" s="605"/>
      <c r="FJ31" s="605"/>
      <c r="FK31" s="606"/>
      <c r="FL31" s="605"/>
      <c r="FM31" s="606"/>
      <c r="FN31" s="606"/>
      <c r="FO31" s="605"/>
      <c r="FP31" s="606"/>
      <c r="FQ31" s="605"/>
      <c r="FR31" s="606"/>
      <c r="FS31" s="605"/>
      <c r="FT31" s="606"/>
      <c r="FU31" s="605"/>
      <c r="FV31" s="606"/>
      <c r="FW31" s="605"/>
      <c r="FX31" s="606"/>
      <c r="FY31" s="606"/>
      <c r="FZ31" s="606"/>
      <c r="GA31" s="605"/>
      <c r="GB31" s="606"/>
      <c r="GC31" s="605"/>
      <c r="GD31" s="606"/>
      <c r="GE31" s="605"/>
      <c r="GF31" s="606"/>
      <c r="GG31" s="605"/>
      <c r="GH31" s="606"/>
      <c r="GI31" s="606"/>
      <c r="GJ31" s="606"/>
      <c r="GK31" s="605"/>
      <c r="GL31" s="606"/>
      <c r="GM31" s="605"/>
      <c r="GN31" s="559"/>
      <c r="GO31" s="377"/>
      <c r="GP31" s="559"/>
      <c r="GQ31" s="377"/>
      <c r="GR31" s="559"/>
      <c r="GS31" s="377"/>
      <c r="GT31" s="559"/>
    </row>
    <row r="32" spans="1:202" s="360" customFormat="1" ht="18" hidden="1">
      <c r="A32" s="651"/>
      <c r="B32" s="652" t="s">
        <v>320</v>
      </c>
      <c r="C32" s="651" t="s">
        <v>321</v>
      </c>
      <c r="D32" s="651" t="s">
        <v>322</v>
      </c>
      <c r="E32" s="651" t="s">
        <v>314</v>
      </c>
      <c r="F32" s="653"/>
      <c r="G32" s="653"/>
      <c r="H32" s="653"/>
      <c r="I32" s="653"/>
      <c r="J32" s="653"/>
      <c r="K32" s="653"/>
      <c r="L32" s="653" t="s">
        <v>274</v>
      </c>
      <c r="M32" s="654"/>
      <c r="N32" s="654" t="s">
        <v>274</v>
      </c>
      <c r="O32" s="653"/>
      <c r="P32" s="653"/>
      <c r="Q32" s="653"/>
      <c r="R32" s="653"/>
      <c r="S32" s="654"/>
      <c r="T32" s="653" t="s">
        <v>274</v>
      </c>
      <c r="U32" s="653" t="s">
        <v>274</v>
      </c>
      <c r="V32" s="653" t="s">
        <v>274</v>
      </c>
      <c r="W32" s="653"/>
      <c r="X32" s="653"/>
      <c r="Y32" s="653"/>
      <c r="Z32" s="653"/>
      <c r="AA32" s="653" t="s">
        <v>274</v>
      </c>
      <c r="AB32" s="653" t="s">
        <v>274</v>
      </c>
      <c r="AC32" s="653" t="s">
        <v>274</v>
      </c>
      <c r="AD32" s="653" t="s">
        <v>274</v>
      </c>
      <c r="AE32" s="653" t="s">
        <v>274</v>
      </c>
      <c r="AF32" s="654" t="s">
        <v>274</v>
      </c>
      <c r="AG32" s="653" t="s">
        <v>274</v>
      </c>
      <c r="AH32" s="653"/>
      <c r="AI32" s="654" t="s">
        <v>274</v>
      </c>
      <c r="AJ32" s="653" t="s">
        <v>274</v>
      </c>
      <c r="AK32" s="653" t="s">
        <v>274</v>
      </c>
      <c r="AL32" s="653" t="s">
        <v>274</v>
      </c>
      <c r="AM32" s="653" t="s">
        <v>274</v>
      </c>
      <c r="AN32" s="653" t="s">
        <v>274</v>
      </c>
      <c r="AO32" s="653" t="s">
        <v>274</v>
      </c>
      <c r="AP32" s="653" t="s">
        <v>274</v>
      </c>
      <c r="AQ32" s="653" t="s">
        <v>274</v>
      </c>
      <c r="AR32" s="654" t="s">
        <v>274</v>
      </c>
      <c r="AS32" s="653" t="s">
        <v>274</v>
      </c>
      <c r="AT32" s="653" t="s">
        <v>274</v>
      </c>
      <c r="AU32" s="653" t="s">
        <v>274</v>
      </c>
      <c r="AV32" s="653" t="s">
        <v>274</v>
      </c>
      <c r="AW32" s="653" t="s">
        <v>274</v>
      </c>
      <c r="AX32" s="653" t="s">
        <v>274</v>
      </c>
      <c r="AY32" s="653" t="s">
        <v>274</v>
      </c>
      <c r="AZ32" s="653" t="s">
        <v>274</v>
      </c>
      <c r="BA32" s="653" t="s">
        <v>274</v>
      </c>
      <c r="BB32" s="653" t="s">
        <v>274</v>
      </c>
      <c r="BC32" s="653" t="s">
        <v>274</v>
      </c>
      <c r="BD32" s="654"/>
      <c r="BE32" s="654"/>
      <c r="BF32" s="654"/>
      <c r="BG32" s="654" t="s">
        <v>274</v>
      </c>
      <c r="BH32" s="653" t="s">
        <v>274</v>
      </c>
      <c r="BI32" s="653" t="s">
        <v>274</v>
      </c>
      <c r="BJ32" s="653" t="s">
        <v>274</v>
      </c>
      <c r="BK32" s="654" t="s">
        <v>274</v>
      </c>
      <c r="BL32" s="653" t="s">
        <v>274</v>
      </c>
      <c r="BM32" s="653" t="s">
        <v>274</v>
      </c>
      <c r="BN32" s="653" t="s">
        <v>274</v>
      </c>
      <c r="BO32" s="653" t="s">
        <v>274</v>
      </c>
      <c r="BP32" s="653" t="s">
        <v>274</v>
      </c>
      <c r="BQ32" s="653" t="s">
        <v>274</v>
      </c>
      <c r="BR32" s="654" t="s">
        <v>274</v>
      </c>
      <c r="BS32" s="653" t="s">
        <v>274</v>
      </c>
      <c r="BT32" s="653" t="s">
        <v>274</v>
      </c>
      <c r="BU32" s="653" t="s">
        <v>274</v>
      </c>
      <c r="BV32" s="653" t="s">
        <v>274</v>
      </c>
      <c r="BW32" s="653" t="s">
        <v>274</v>
      </c>
      <c r="BX32" s="653" t="s">
        <v>274</v>
      </c>
      <c r="BY32" s="653" t="s">
        <v>274</v>
      </c>
      <c r="BZ32" s="653" t="s">
        <v>274</v>
      </c>
      <c r="CA32" s="653" t="s">
        <v>274</v>
      </c>
      <c r="CB32" s="653" t="s">
        <v>274</v>
      </c>
      <c r="CC32" s="653" t="s">
        <v>274</v>
      </c>
      <c r="CD32" s="654" t="s">
        <v>274</v>
      </c>
      <c r="CE32" s="653" t="s">
        <v>274</v>
      </c>
      <c r="CF32" s="653" t="s">
        <v>274</v>
      </c>
      <c r="CG32" s="653" t="s">
        <v>274</v>
      </c>
      <c r="CH32" s="654" t="s">
        <v>274</v>
      </c>
      <c r="CI32" s="653" t="s">
        <v>274</v>
      </c>
      <c r="CJ32" s="653" t="s">
        <v>274</v>
      </c>
      <c r="CK32" s="653" t="s">
        <v>274</v>
      </c>
      <c r="CL32" s="653" t="s">
        <v>274</v>
      </c>
      <c r="CM32" s="654" t="s">
        <v>274</v>
      </c>
      <c r="CN32" s="653" t="s">
        <v>274</v>
      </c>
      <c r="CO32" s="653" t="s">
        <v>274</v>
      </c>
      <c r="CP32" s="653">
        <v>0.8</v>
      </c>
      <c r="CQ32" s="653" t="s">
        <v>274</v>
      </c>
      <c r="CR32" s="653" t="s">
        <v>274</v>
      </c>
      <c r="CS32" s="653" t="s">
        <v>274</v>
      </c>
      <c r="CT32" s="653" t="s">
        <v>274</v>
      </c>
      <c r="CU32" s="653" t="s">
        <v>274</v>
      </c>
      <c r="CV32" s="653" t="s">
        <v>274</v>
      </c>
      <c r="CW32" s="653" t="s">
        <v>274</v>
      </c>
      <c r="CX32" s="653" t="s">
        <v>274</v>
      </c>
      <c r="CY32" s="653" t="s">
        <v>274</v>
      </c>
      <c r="CZ32" s="653" t="s">
        <v>274</v>
      </c>
      <c r="DA32" s="653" t="s">
        <v>274</v>
      </c>
      <c r="DB32" s="653" t="s">
        <v>274</v>
      </c>
      <c r="DC32" s="653" t="s">
        <v>274</v>
      </c>
      <c r="DD32" s="653" t="s">
        <v>274</v>
      </c>
      <c r="DE32" s="653"/>
      <c r="DF32" s="655"/>
      <c r="DG32" s="653" t="s">
        <v>274</v>
      </c>
      <c r="DH32" s="653" t="s">
        <v>274</v>
      </c>
      <c r="DI32" s="653"/>
      <c r="DJ32" s="653"/>
      <c r="DK32" s="653" t="s">
        <v>274</v>
      </c>
      <c r="DL32" s="653"/>
      <c r="DM32" s="653"/>
      <c r="DN32" s="653"/>
      <c r="DO32" s="653"/>
      <c r="DP32" s="653"/>
      <c r="DQ32" s="653" t="s">
        <v>274</v>
      </c>
      <c r="DR32" s="653" t="s">
        <v>274</v>
      </c>
      <c r="DS32" s="653" t="s">
        <v>274</v>
      </c>
      <c r="DT32" s="653" t="s">
        <v>274</v>
      </c>
      <c r="DU32" s="653" t="s">
        <v>274</v>
      </c>
      <c r="DV32" s="653" t="s">
        <v>274</v>
      </c>
      <c r="DW32" s="653" t="s">
        <v>274</v>
      </c>
      <c r="DX32" s="653" t="s">
        <v>274</v>
      </c>
      <c r="DY32" s="653" t="s">
        <v>274</v>
      </c>
      <c r="DZ32" s="653" t="s">
        <v>274</v>
      </c>
      <c r="EA32" s="653" t="s">
        <v>274</v>
      </c>
      <c r="EB32" s="653" t="s">
        <v>274</v>
      </c>
      <c r="EC32" s="653" t="s">
        <v>274</v>
      </c>
      <c r="ED32" s="653" t="s">
        <v>274</v>
      </c>
      <c r="EE32" s="653" t="s">
        <v>274</v>
      </c>
      <c r="EF32" s="653" t="s">
        <v>274</v>
      </c>
      <c r="EG32" s="653">
        <v>0.7</v>
      </c>
      <c r="EH32" s="653">
        <v>0.7</v>
      </c>
      <c r="EI32" s="653">
        <v>1.3</v>
      </c>
      <c r="EJ32" s="653" t="s">
        <v>274</v>
      </c>
      <c r="EK32" s="653" t="s">
        <v>274</v>
      </c>
      <c r="EL32" s="653"/>
      <c r="EM32" s="653"/>
      <c r="EN32" s="653" t="s">
        <v>274</v>
      </c>
      <c r="EO32" s="653" t="s">
        <v>274</v>
      </c>
      <c r="EP32" s="653">
        <v>0.5</v>
      </c>
      <c r="EQ32" s="653">
        <v>1</v>
      </c>
      <c r="ER32" s="654">
        <v>1</v>
      </c>
      <c r="ES32" s="654"/>
      <c r="ET32" s="653">
        <v>0.5</v>
      </c>
      <c r="EU32" s="653">
        <v>1</v>
      </c>
      <c r="EV32" s="654">
        <v>1</v>
      </c>
      <c r="EW32" s="654"/>
      <c r="EX32" s="653">
        <v>1</v>
      </c>
      <c r="EY32" s="653">
        <v>1</v>
      </c>
      <c r="EZ32" s="654">
        <v>1</v>
      </c>
      <c r="FA32" s="653">
        <v>1</v>
      </c>
      <c r="FB32" s="653">
        <v>1</v>
      </c>
      <c r="FC32" s="654">
        <v>1</v>
      </c>
      <c r="FD32" s="653" t="s">
        <v>274</v>
      </c>
      <c r="FE32" s="653" t="s">
        <v>274</v>
      </c>
      <c r="FF32" s="653" t="s">
        <v>274</v>
      </c>
      <c r="FG32" s="653" t="s">
        <v>274</v>
      </c>
      <c r="FH32" s="653"/>
      <c r="FI32" s="653"/>
      <c r="FJ32" s="653" t="s">
        <v>274</v>
      </c>
      <c r="FK32" s="654" t="s">
        <v>274</v>
      </c>
      <c r="FL32" s="653" t="s">
        <v>274</v>
      </c>
      <c r="FM32" s="654" t="s">
        <v>274</v>
      </c>
      <c r="FN32" s="654" t="s">
        <v>274</v>
      </c>
      <c r="FO32" s="653" t="s">
        <v>274</v>
      </c>
      <c r="FP32" s="654" t="s">
        <v>274</v>
      </c>
      <c r="FQ32" s="653" t="s">
        <v>274</v>
      </c>
      <c r="FR32" s="654" t="s">
        <v>274</v>
      </c>
      <c r="FS32" s="653" t="s">
        <v>274</v>
      </c>
      <c r="FT32" s="654" t="s">
        <v>274</v>
      </c>
      <c r="FU32" s="653" t="s">
        <v>274</v>
      </c>
      <c r="FV32" s="654" t="s">
        <v>274</v>
      </c>
      <c r="FW32" s="653" t="s">
        <v>274</v>
      </c>
      <c r="FX32" s="654" t="s">
        <v>274</v>
      </c>
      <c r="FY32" s="654" t="s">
        <v>274</v>
      </c>
      <c r="FZ32" s="654"/>
      <c r="GA32" s="653" t="s">
        <v>274</v>
      </c>
      <c r="GB32" s="654" t="s">
        <v>274</v>
      </c>
      <c r="GC32" s="653" t="s">
        <v>274</v>
      </c>
      <c r="GD32" s="654" t="s">
        <v>274</v>
      </c>
      <c r="GE32" s="653" t="s">
        <v>274</v>
      </c>
      <c r="GF32" s="654" t="s">
        <v>274</v>
      </c>
      <c r="GG32" s="653" t="s">
        <v>274</v>
      </c>
      <c r="GH32" s="654" t="s">
        <v>274</v>
      </c>
      <c r="GI32" s="654"/>
      <c r="GJ32" s="654"/>
      <c r="GK32" s="653" t="s">
        <v>274</v>
      </c>
      <c r="GL32" s="654" t="s">
        <v>274</v>
      </c>
      <c r="GM32" s="653" t="s">
        <v>274</v>
      </c>
      <c r="GN32" s="359" t="s">
        <v>274</v>
      </c>
      <c r="GO32" s="358" t="s">
        <v>274</v>
      </c>
      <c r="GP32" s="359" t="s">
        <v>274</v>
      </c>
      <c r="GQ32" s="358" t="s">
        <v>274</v>
      </c>
      <c r="GR32" s="359" t="s">
        <v>274</v>
      </c>
      <c r="GS32" s="358" t="s">
        <v>274</v>
      </c>
      <c r="GT32" s="359" t="s">
        <v>274</v>
      </c>
    </row>
    <row r="33" spans="1:202" s="363" customFormat="1" ht="18" hidden="1">
      <c r="A33" s="656"/>
      <c r="B33" s="657" t="s">
        <v>323</v>
      </c>
      <c r="C33" s="656" t="s">
        <v>321</v>
      </c>
      <c r="D33" s="656" t="s">
        <v>324</v>
      </c>
      <c r="E33" s="656" t="s">
        <v>20</v>
      </c>
      <c r="F33" s="658"/>
      <c r="G33" s="658"/>
      <c r="H33" s="658"/>
      <c r="I33" s="658"/>
      <c r="J33" s="658"/>
      <c r="K33" s="658"/>
      <c r="L33" s="658" t="s">
        <v>274</v>
      </c>
      <c r="M33" s="659"/>
      <c r="N33" s="659" t="s">
        <v>274</v>
      </c>
      <c r="O33" s="658"/>
      <c r="P33" s="658"/>
      <c r="Q33" s="658"/>
      <c r="R33" s="658"/>
      <c r="S33" s="659"/>
      <c r="T33" s="658" t="s">
        <v>274</v>
      </c>
      <c r="U33" s="658" t="s">
        <v>274</v>
      </c>
      <c r="V33" s="658" t="s">
        <v>274</v>
      </c>
      <c r="W33" s="658"/>
      <c r="X33" s="658"/>
      <c r="Y33" s="658"/>
      <c r="Z33" s="658"/>
      <c r="AA33" s="658" t="s">
        <v>274</v>
      </c>
      <c r="AB33" s="658" t="s">
        <v>274</v>
      </c>
      <c r="AC33" s="658" t="s">
        <v>274</v>
      </c>
      <c r="AD33" s="658" t="s">
        <v>274</v>
      </c>
      <c r="AE33" s="658" t="s">
        <v>274</v>
      </c>
      <c r="AF33" s="659" t="s">
        <v>274</v>
      </c>
      <c r="AG33" s="658" t="s">
        <v>274</v>
      </c>
      <c r="AH33" s="658"/>
      <c r="AI33" s="659" t="s">
        <v>274</v>
      </c>
      <c r="AJ33" s="658" t="s">
        <v>274</v>
      </c>
      <c r="AK33" s="658" t="s">
        <v>274</v>
      </c>
      <c r="AL33" s="658" t="s">
        <v>274</v>
      </c>
      <c r="AM33" s="658" t="s">
        <v>274</v>
      </c>
      <c r="AN33" s="658" t="s">
        <v>274</v>
      </c>
      <c r="AO33" s="658" t="s">
        <v>274</v>
      </c>
      <c r="AP33" s="658" t="s">
        <v>274</v>
      </c>
      <c r="AQ33" s="658" t="s">
        <v>274</v>
      </c>
      <c r="AR33" s="659" t="s">
        <v>274</v>
      </c>
      <c r="AS33" s="658" t="s">
        <v>274</v>
      </c>
      <c r="AT33" s="658" t="s">
        <v>274</v>
      </c>
      <c r="AU33" s="658" t="s">
        <v>274</v>
      </c>
      <c r="AV33" s="658" t="s">
        <v>274</v>
      </c>
      <c r="AW33" s="658" t="s">
        <v>274</v>
      </c>
      <c r="AX33" s="658" t="s">
        <v>274</v>
      </c>
      <c r="AY33" s="658" t="s">
        <v>274</v>
      </c>
      <c r="AZ33" s="658" t="s">
        <v>274</v>
      </c>
      <c r="BA33" s="658" t="s">
        <v>274</v>
      </c>
      <c r="BB33" s="658" t="s">
        <v>274</v>
      </c>
      <c r="BC33" s="658" t="s">
        <v>274</v>
      </c>
      <c r="BD33" s="659"/>
      <c r="BE33" s="659"/>
      <c r="BF33" s="659"/>
      <c r="BG33" s="659" t="s">
        <v>274</v>
      </c>
      <c r="BH33" s="658" t="s">
        <v>274</v>
      </c>
      <c r="BI33" s="658" t="s">
        <v>274</v>
      </c>
      <c r="BJ33" s="658" t="s">
        <v>274</v>
      </c>
      <c r="BK33" s="659" t="s">
        <v>274</v>
      </c>
      <c r="BL33" s="658" t="s">
        <v>274</v>
      </c>
      <c r="BM33" s="658" t="s">
        <v>274</v>
      </c>
      <c r="BN33" s="658" t="s">
        <v>274</v>
      </c>
      <c r="BO33" s="658" t="s">
        <v>274</v>
      </c>
      <c r="BP33" s="658" t="s">
        <v>274</v>
      </c>
      <c r="BQ33" s="658" t="s">
        <v>274</v>
      </c>
      <c r="BR33" s="659" t="s">
        <v>274</v>
      </c>
      <c r="BS33" s="658" t="s">
        <v>274</v>
      </c>
      <c r="BT33" s="658" t="s">
        <v>274</v>
      </c>
      <c r="BU33" s="658" t="s">
        <v>274</v>
      </c>
      <c r="BV33" s="658" t="s">
        <v>274</v>
      </c>
      <c r="BW33" s="658" t="s">
        <v>274</v>
      </c>
      <c r="BX33" s="658" t="s">
        <v>274</v>
      </c>
      <c r="BY33" s="658" t="s">
        <v>274</v>
      </c>
      <c r="BZ33" s="658" t="s">
        <v>274</v>
      </c>
      <c r="CA33" s="658" t="s">
        <v>274</v>
      </c>
      <c r="CB33" s="658" t="s">
        <v>274</v>
      </c>
      <c r="CC33" s="658" t="s">
        <v>274</v>
      </c>
      <c r="CD33" s="659" t="s">
        <v>274</v>
      </c>
      <c r="CE33" s="658" t="s">
        <v>274</v>
      </c>
      <c r="CF33" s="658" t="s">
        <v>274</v>
      </c>
      <c r="CG33" s="658" t="s">
        <v>274</v>
      </c>
      <c r="CH33" s="659" t="s">
        <v>274</v>
      </c>
      <c r="CI33" s="658" t="s">
        <v>274</v>
      </c>
      <c r="CJ33" s="658" t="s">
        <v>274</v>
      </c>
      <c r="CK33" s="658" t="s">
        <v>274</v>
      </c>
      <c r="CL33" s="658" t="s">
        <v>274</v>
      </c>
      <c r="CM33" s="659" t="s">
        <v>274</v>
      </c>
      <c r="CN33" s="658" t="s">
        <v>274</v>
      </c>
      <c r="CO33" s="658" t="s">
        <v>274</v>
      </c>
      <c r="CP33" s="658">
        <v>38</v>
      </c>
      <c r="CQ33" s="658" t="s">
        <v>274</v>
      </c>
      <c r="CR33" s="658" t="s">
        <v>274</v>
      </c>
      <c r="CS33" s="658" t="s">
        <v>274</v>
      </c>
      <c r="CT33" s="658" t="s">
        <v>274</v>
      </c>
      <c r="CU33" s="658" t="s">
        <v>274</v>
      </c>
      <c r="CV33" s="658" t="s">
        <v>274</v>
      </c>
      <c r="CW33" s="658" t="s">
        <v>274</v>
      </c>
      <c r="CX33" s="658" t="s">
        <v>274</v>
      </c>
      <c r="CY33" s="658" t="s">
        <v>274</v>
      </c>
      <c r="CZ33" s="658" t="s">
        <v>274</v>
      </c>
      <c r="DA33" s="658" t="s">
        <v>274</v>
      </c>
      <c r="DB33" s="658" t="s">
        <v>274</v>
      </c>
      <c r="DC33" s="658" t="s">
        <v>274</v>
      </c>
      <c r="DD33" s="658" t="s">
        <v>274</v>
      </c>
      <c r="DE33" s="658"/>
      <c r="DF33" s="660"/>
      <c r="DG33" s="658" t="s">
        <v>274</v>
      </c>
      <c r="DH33" s="658" t="s">
        <v>274</v>
      </c>
      <c r="DI33" s="658"/>
      <c r="DJ33" s="658"/>
      <c r="DK33" s="658" t="s">
        <v>274</v>
      </c>
      <c r="DL33" s="658"/>
      <c r="DM33" s="658"/>
      <c r="DN33" s="658"/>
      <c r="DO33" s="658"/>
      <c r="DP33" s="658"/>
      <c r="DQ33" s="658" t="s">
        <v>274</v>
      </c>
      <c r="DR33" s="658" t="s">
        <v>274</v>
      </c>
      <c r="DS33" s="658" t="s">
        <v>274</v>
      </c>
      <c r="DT33" s="658" t="s">
        <v>274</v>
      </c>
      <c r="DU33" s="658" t="s">
        <v>274</v>
      </c>
      <c r="DV33" s="658" t="s">
        <v>274</v>
      </c>
      <c r="DW33" s="658" t="s">
        <v>274</v>
      </c>
      <c r="DX33" s="658" t="s">
        <v>274</v>
      </c>
      <c r="DY33" s="658" t="s">
        <v>274</v>
      </c>
      <c r="DZ33" s="658" t="s">
        <v>274</v>
      </c>
      <c r="EA33" s="658" t="s">
        <v>274</v>
      </c>
      <c r="EB33" s="658" t="s">
        <v>274</v>
      </c>
      <c r="EC33" s="658" t="s">
        <v>274</v>
      </c>
      <c r="ED33" s="658" t="s">
        <v>274</v>
      </c>
      <c r="EE33" s="658" t="s">
        <v>274</v>
      </c>
      <c r="EF33" s="658" t="s">
        <v>274</v>
      </c>
      <c r="EG33" s="658">
        <v>40</v>
      </c>
      <c r="EH33" s="658">
        <v>40</v>
      </c>
      <c r="EI33" s="658">
        <v>70</v>
      </c>
      <c r="EJ33" s="658" t="s">
        <v>274</v>
      </c>
      <c r="EK33" s="658" t="s">
        <v>274</v>
      </c>
      <c r="EL33" s="658"/>
      <c r="EM33" s="658"/>
      <c r="EN33" s="658" t="s">
        <v>274</v>
      </c>
      <c r="EO33" s="658" t="s">
        <v>274</v>
      </c>
      <c r="EP33" s="658">
        <v>60</v>
      </c>
      <c r="EQ33" s="658">
        <v>60</v>
      </c>
      <c r="ER33" s="659">
        <v>60</v>
      </c>
      <c r="ES33" s="659"/>
      <c r="ET33" s="658">
        <v>60</v>
      </c>
      <c r="EU33" s="658">
        <v>60</v>
      </c>
      <c r="EV33" s="659">
        <v>60</v>
      </c>
      <c r="EW33" s="659"/>
      <c r="EX33" s="658">
        <v>60</v>
      </c>
      <c r="EY33" s="658">
        <v>60</v>
      </c>
      <c r="EZ33" s="659">
        <v>60</v>
      </c>
      <c r="FA33" s="658">
        <v>60</v>
      </c>
      <c r="FB33" s="658">
        <v>60</v>
      </c>
      <c r="FC33" s="659">
        <v>60</v>
      </c>
      <c r="FD33" s="658" t="s">
        <v>274</v>
      </c>
      <c r="FE33" s="658" t="s">
        <v>274</v>
      </c>
      <c r="FF33" s="658" t="s">
        <v>274</v>
      </c>
      <c r="FG33" s="658" t="s">
        <v>274</v>
      </c>
      <c r="FH33" s="658"/>
      <c r="FI33" s="658"/>
      <c r="FJ33" s="658" t="s">
        <v>274</v>
      </c>
      <c r="FK33" s="659" t="s">
        <v>274</v>
      </c>
      <c r="FL33" s="658" t="s">
        <v>274</v>
      </c>
      <c r="FM33" s="659" t="s">
        <v>274</v>
      </c>
      <c r="FN33" s="659" t="s">
        <v>274</v>
      </c>
      <c r="FO33" s="658" t="s">
        <v>274</v>
      </c>
      <c r="FP33" s="659" t="s">
        <v>274</v>
      </c>
      <c r="FQ33" s="658" t="s">
        <v>274</v>
      </c>
      <c r="FR33" s="659" t="s">
        <v>274</v>
      </c>
      <c r="FS33" s="658" t="s">
        <v>274</v>
      </c>
      <c r="FT33" s="659" t="s">
        <v>274</v>
      </c>
      <c r="FU33" s="658" t="s">
        <v>274</v>
      </c>
      <c r="FV33" s="659" t="s">
        <v>274</v>
      </c>
      <c r="FW33" s="658" t="s">
        <v>274</v>
      </c>
      <c r="FX33" s="659" t="s">
        <v>274</v>
      </c>
      <c r="FY33" s="659" t="s">
        <v>274</v>
      </c>
      <c r="FZ33" s="659"/>
      <c r="GA33" s="658" t="s">
        <v>274</v>
      </c>
      <c r="GB33" s="659" t="s">
        <v>274</v>
      </c>
      <c r="GC33" s="658" t="s">
        <v>274</v>
      </c>
      <c r="GD33" s="659" t="s">
        <v>274</v>
      </c>
      <c r="GE33" s="658" t="s">
        <v>274</v>
      </c>
      <c r="GF33" s="659" t="s">
        <v>274</v>
      </c>
      <c r="GG33" s="658" t="s">
        <v>274</v>
      </c>
      <c r="GH33" s="659" t="s">
        <v>274</v>
      </c>
      <c r="GI33" s="659"/>
      <c r="GJ33" s="659"/>
      <c r="GK33" s="658" t="s">
        <v>274</v>
      </c>
      <c r="GL33" s="659" t="s">
        <v>274</v>
      </c>
      <c r="GM33" s="658" t="s">
        <v>274</v>
      </c>
      <c r="GN33" s="362" t="s">
        <v>274</v>
      </c>
      <c r="GO33" s="361" t="s">
        <v>274</v>
      </c>
      <c r="GP33" s="362" t="s">
        <v>274</v>
      </c>
      <c r="GQ33" s="361" t="s">
        <v>274</v>
      </c>
      <c r="GR33" s="362" t="s">
        <v>274</v>
      </c>
      <c r="GS33" s="361" t="s">
        <v>274</v>
      </c>
      <c r="GT33" s="362" t="s">
        <v>274</v>
      </c>
    </row>
    <row r="34" spans="1:202" s="360" customFormat="1" ht="18">
      <c r="A34" s="651"/>
      <c r="B34" s="652" t="s">
        <v>325</v>
      </c>
      <c r="C34" s="651" t="s">
        <v>57</v>
      </c>
      <c r="D34" s="651" t="s">
        <v>326</v>
      </c>
      <c r="E34" s="651" t="s">
        <v>314</v>
      </c>
      <c r="F34" s="653">
        <v>0.4</v>
      </c>
      <c r="G34" s="653">
        <v>0.5</v>
      </c>
      <c r="H34" s="653">
        <v>0.5</v>
      </c>
      <c r="I34" s="653">
        <v>0.5</v>
      </c>
      <c r="J34" s="661">
        <v>0.5</v>
      </c>
      <c r="K34" s="661">
        <v>0.5</v>
      </c>
      <c r="L34" s="653">
        <v>1.6</v>
      </c>
      <c r="M34" s="654" t="s">
        <v>274</v>
      </c>
      <c r="N34" s="654" t="s">
        <v>274</v>
      </c>
      <c r="O34" s="653">
        <v>0.65</v>
      </c>
      <c r="P34" s="653">
        <v>0.65</v>
      </c>
      <c r="Q34" s="653">
        <v>0.65</v>
      </c>
      <c r="R34" s="653">
        <v>0.65</v>
      </c>
      <c r="S34" s="654">
        <v>0.5</v>
      </c>
      <c r="T34" s="653">
        <v>0.5</v>
      </c>
      <c r="U34" s="653">
        <v>0.5</v>
      </c>
      <c r="V34" s="653">
        <v>0.5</v>
      </c>
      <c r="W34" s="653">
        <v>0.23</v>
      </c>
      <c r="X34" s="653">
        <v>0.24</v>
      </c>
      <c r="Y34" s="653">
        <v>0.27</v>
      </c>
      <c r="Z34" s="653">
        <v>0.27</v>
      </c>
      <c r="AA34" s="653">
        <v>0.45</v>
      </c>
      <c r="AB34" s="653">
        <v>0.45</v>
      </c>
      <c r="AC34" s="653">
        <v>0.47</v>
      </c>
      <c r="AD34" s="653">
        <v>0.56000000000000005</v>
      </c>
      <c r="AE34" s="653">
        <v>0.34</v>
      </c>
      <c r="AF34" s="654">
        <v>0.34</v>
      </c>
      <c r="AG34" s="653">
        <v>0.31</v>
      </c>
      <c r="AH34" s="653">
        <v>0.53</v>
      </c>
      <c r="AI34" s="654" t="s">
        <v>274</v>
      </c>
      <c r="AJ34" s="653" t="s">
        <v>274</v>
      </c>
      <c r="AK34" s="653" t="s">
        <v>274</v>
      </c>
      <c r="AL34" s="653" t="s">
        <v>274</v>
      </c>
      <c r="AM34" s="653" t="s">
        <v>274</v>
      </c>
      <c r="AN34" s="653" t="s">
        <v>274</v>
      </c>
      <c r="AO34" s="653" t="s">
        <v>274</v>
      </c>
      <c r="AP34" s="653" t="s">
        <v>274</v>
      </c>
      <c r="AQ34" s="653" t="s">
        <v>274</v>
      </c>
      <c r="AR34" s="654">
        <v>2.8</v>
      </c>
      <c r="AS34" s="653">
        <v>2</v>
      </c>
      <c r="AT34" s="653">
        <v>1.9</v>
      </c>
      <c r="AU34" s="653">
        <v>0.8</v>
      </c>
      <c r="AV34" s="653" t="s">
        <v>274</v>
      </c>
      <c r="AW34" s="653" t="s">
        <v>274</v>
      </c>
      <c r="AX34" s="653" t="s">
        <v>274</v>
      </c>
      <c r="AY34" s="653" t="s">
        <v>274</v>
      </c>
      <c r="AZ34" s="653" t="s">
        <v>274</v>
      </c>
      <c r="BA34" s="653" t="s">
        <v>274</v>
      </c>
      <c r="BB34" s="653" t="s">
        <v>274</v>
      </c>
      <c r="BC34" s="653">
        <v>2</v>
      </c>
      <c r="BD34" s="654">
        <v>0.5</v>
      </c>
      <c r="BE34" s="654">
        <v>1.9</v>
      </c>
      <c r="BF34" s="654">
        <v>2</v>
      </c>
      <c r="BG34" s="654" t="s">
        <v>274</v>
      </c>
      <c r="BH34" s="653" t="s">
        <v>274</v>
      </c>
      <c r="BI34" s="653">
        <v>0.315</v>
      </c>
      <c r="BJ34" s="653">
        <v>0.315</v>
      </c>
      <c r="BK34" s="654">
        <v>0.30599999999999999</v>
      </c>
      <c r="BL34" s="653">
        <v>2</v>
      </c>
      <c r="BM34" s="653">
        <v>1.9</v>
      </c>
      <c r="BN34" s="653">
        <v>1.8</v>
      </c>
      <c r="BO34" s="653">
        <v>0.7</v>
      </c>
      <c r="BP34" s="653">
        <v>0.7</v>
      </c>
      <c r="BQ34" s="653">
        <v>0.6</v>
      </c>
      <c r="BR34" s="654">
        <v>0.19</v>
      </c>
      <c r="BS34" s="653">
        <v>0.19</v>
      </c>
      <c r="BT34" s="653">
        <v>0.19</v>
      </c>
      <c r="BU34" s="653" t="s">
        <v>274</v>
      </c>
      <c r="BV34" s="653" t="s">
        <v>274</v>
      </c>
      <c r="BW34" s="653" t="s">
        <v>274</v>
      </c>
      <c r="BX34" s="653" t="s">
        <v>274</v>
      </c>
      <c r="BY34" s="653" t="s">
        <v>274</v>
      </c>
      <c r="BZ34" s="653" t="s">
        <v>274</v>
      </c>
      <c r="CA34" s="653" t="s">
        <v>274</v>
      </c>
      <c r="CB34" s="653" t="s">
        <v>274</v>
      </c>
      <c r="CC34" s="653" t="s">
        <v>274</v>
      </c>
      <c r="CD34" s="654">
        <v>0.30000000000000004</v>
      </c>
      <c r="CE34" s="653">
        <v>0.35</v>
      </c>
      <c r="CF34" s="653">
        <v>0.4</v>
      </c>
      <c r="CG34" s="653">
        <v>0.28000000000000003</v>
      </c>
      <c r="CH34" s="654">
        <v>6.8</v>
      </c>
      <c r="CI34" s="653">
        <v>8.3000000000000007</v>
      </c>
      <c r="CJ34" s="653">
        <v>10.5</v>
      </c>
      <c r="CK34" s="653">
        <v>15.3</v>
      </c>
      <c r="CL34" s="653">
        <v>2.1</v>
      </c>
      <c r="CM34" s="654">
        <v>1.6</v>
      </c>
      <c r="CN34" s="653">
        <v>2.1</v>
      </c>
      <c r="CO34" s="653">
        <v>2</v>
      </c>
      <c r="CP34" s="653">
        <v>2.9</v>
      </c>
      <c r="CQ34" s="653">
        <v>0.6</v>
      </c>
      <c r="CR34" s="653">
        <v>0.6</v>
      </c>
      <c r="CS34" s="653">
        <v>1</v>
      </c>
      <c r="CT34" s="653">
        <v>1</v>
      </c>
      <c r="CU34" s="653">
        <v>1.8</v>
      </c>
      <c r="CV34" s="653">
        <v>1.9</v>
      </c>
      <c r="CW34" s="653">
        <v>0.8</v>
      </c>
      <c r="CX34" s="653">
        <v>1.6</v>
      </c>
      <c r="CY34" s="662">
        <v>0.62608695652173918</v>
      </c>
      <c r="CZ34" s="662">
        <v>0.93913043478260871</v>
      </c>
      <c r="DA34" s="662">
        <v>0.62608695652173918</v>
      </c>
      <c r="DB34" s="662">
        <v>0.93913043478260871</v>
      </c>
      <c r="DC34" s="662">
        <v>0.62608695652173918</v>
      </c>
      <c r="DD34" s="662">
        <v>0.41739130434782606</v>
      </c>
      <c r="DE34" s="662">
        <v>0.56000000000000005</v>
      </c>
      <c r="DF34" s="655">
        <v>0.93</v>
      </c>
      <c r="DG34" s="653">
        <v>0.2</v>
      </c>
      <c r="DH34" s="653">
        <v>0.3</v>
      </c>
      <c r="DI34" s="653">
        <v>0.3</v>
      </c>
      <c r="DJ34" s="653">
        <v>0.35</v>
      </c>
      <c r="DK34" s="663">
        <v>2.8</v>
      </c>
      <c r="DL34" s="653">
        <v>0.9</v>
      </c>
      <c r="DM34" s="653">
        <v>0.9</v>
      </c>
      <c r="DN34" s="653">
        <v>1.7</v>
      </c>
      <c r="DO34" s="653">
        <v>1.6</v>
      </c>
      <c r="DP34" s="653">
        <v>1.8</v>
      </c>
      <c r="DQ34" s="653">
        <v>1</v>
      </c>
      <c r="DR34" s="653">
        <v>1</v>
      </c>
      <c r="DS34" s="653">
        <v>1.6</v>
      </c>
      <c r="DT34" s="653">
        <v>1.6</v>
      </c>
      <c r="DU34" s="653">
        <v>0.4</v>
      </c>
      <c r="DV34" s="653">
        <v>0.4</v>
      </c>
      <c r="DW34" s="653">
        <v>0.8</v>
      </c>
      <c r="DX34" s="653">
        <v>0.52</v>
      </c>
      <c r="DY34" s="653">
        <v>1</v>
      </c>
      <c r="DZ34" s="653">
        <v>2</v>
      </c>
      <c r="EA34" s="653">
        <v>0.5</v>
      </c>
      <c r="EB34" s="653">
        <v>1.57</v>
      </c>
      <c r="EC34" s="653">
        <v>0.47</v>
      </c>
      <c r="ED34" s="653">
        <v>0.74</v>
      </c>
      <c r="EE34" s="653">
        <v>1.4</v>
      </c>
      <c r="EF34" s="653">
        <v>0.8</v>
      </c>
      <c r="EG34" s="653">
        <v>1.3</v>
      </c>
      <c r="EH34" s="653">
        <v>1.3</v>
      </c>
      <c r="EI34" s="653">
        <v>1.85</v>
      </c>
      <c r="EJ34" s="653">
        <v>0.68</v>
      </c>
      <c r="EK34" s="653">
        <v>0.36</v>
      </c>
      <c r="EL34" s="653">
        <v>0.64</v>
      </c>
      <c r="EM34" s="653">
        <v>0.34</v>
      </c>
      <c r="EN34" s="653">
        <v>0.5</v>
      </c>
      <c r="EO34" s="653">
        <v>0.27</v>
      </c>
      <c r="EP34" s="653">
        <v>3.1</v>
      </c>
      <c r="EQ34" s="653">
        <v>3.1</v>
      </c>
      <c r="ER34" s="653">
        <v>3.1</v>
      </c>
      <c r="ES34" s="653">
        <v>3.1</v>
      </c>
      <c r="ET34" s="653">
        <v>3.1</v>
      </c>
      <c r="EU34" s="653">
        <v>3.1</v>
      </c>
      <c r="EV34" s="653">
        <v>3.1</v>
      </c>
      <c r="EW34" s="653">
        <v>3.1</v>
      </c>
      <c r="EX34" s="653">
        <v>3</v>
      </c>
      <c r="EY34" s="653">
        <v>3</v>
      </c>
      <c r="EZ34" s="653">
        <v>2</v>
      </c>
      <c r="FA34" s="653">
        <v>3</v>
      </c>
      <c r="FB34" s="653">
        <v>3</v>
      </c>
      <c r="FC34" s="653">
        <v>2</v>
      </c>
      <c r="FD34" s="653">
        <v>1.5</v>
      </c>
      <c r="FE34" s="653">
        <v>1.5</v>
      </c>
      <c r="FF34" s="653">
        <v>1.7</v>
      </c>
      <c r="FG34" s="653">
        <v>1.9</v>
      </c>
      <c r="FH34" s="653">
        <v>0.32</v>
      </c>
      <c r="FI34" s="653">
        <v>0.46</v>
      </c>
      <c r="FJ34" s="653">
        <v>2.2000000000000002</v>
      </c>
      <c r="FK34" s="653">
        <v>2.2000000000000002</v>
      </c>
      <c r="FL34" s="653">
        <v>3.8</v>
      </c>
      <c r="FM34" s="654">
        <v>0.3</v>
      </c>
      <c r="FN34" s="654">
        <v>0.3</v>
      </c>
      <c r="FO34" s="653">
        <v>0.6</v>
      </c>
      <c r="FP34" s="654">
        <v>1.2</v>
      </c>
      <c r="FQ34" s="653">
        <v>1.2</v>
      </c>
      <c r="FR34" s="654">
        <v>0.43</v>
      </c>
      <c r="FS34" s="653">
        <v>0.78</v>
      </c>
      <c r="FT34" s="654">
        <v>0.43</v>
      </c>
      <c r="FU34" s="653">
        <v>0.77</v>
      </c>
      <c r="FV34" s="654">
        <v>0.67</v>
      </c>
      <c r="FW34" s="653">
        <v>1.08</v>
      </c>
      <c r="FX34" s="654">
        <v>0.67</v>
      </c>
      <c r="FY34" s="654">
        <v>1.08</v>
      </c>
      <c r="FZ34" s="654">
        <v>0.93</v>
      </c>
      <c r="GA34" s="653">
        <v>0.3</v>
      </c>
      <c r="GB34" s="654">
        <v>0.3</v>
      </c>
      <c r="GC34" s="653">
        <v>0.3</v>
      </c>
      <c r="GD34" s="654">
        <v>0.3</v>
      </c>
      <c r="GE34" s="653">
        <v>0.2</v>
      </c>
      <c r="GF34" s="653">
        <v>0.2</v>
      </c>
      <c r="GG34" s="653">
        <v>0.2</v>
      </c>
      <c r="GH34" s="654">
        <v>0.2</v>
      </c>
      <c r="GI34" s="654">
        <v>0.3</v>
      </c>
      <c r="GJ34" s="654">
        <v>0.3</v>
      </c>
      <c r="GK34" s="653">
        <v>0.2</v>
      </c>
      <c r="GL34" s="654">
        <v>0.2</v>
      </c>
      <c r="GM34" s="654">
        <v>0.3</v>
      </c>
      <c r="GN34" s="359" t="s">
        <v>274</v>
      </c>
      <c r="GO34" s="358" t="s">
        <v>274</v>
      </c>
      <c r="GP34" s="359" t="s">
        <v>274</v>
      </c>
      <c r="GQ34" s="358" t="s">
        <v>274</v>
      </c>
      <c r="GR34" s="359" t="s">
        <v>274</v>
      </c>
      <c r="GS34" s="358" t="s">
        <v>274</v>
      </c>
      <c r="GT34" s="359" t="s">
        <v>274</v>
      </c>
    </row>
    <row r="35" spans="1:202" s="178" customFormat="1" ht="18">
      <c r="A35" s="664"/>
      <c r="B35" s="665" t="s">
        <v>327</v>
      </c>
      <c r="C35" s="664" t="s">
        <v>57</v>
      </c>
      <c r="D35" s="664" t="s">
        <v>328</v>
      </c>
      <c r="E35" s="664" t="s">
        <v>20</v>
      </c>
      <c r="F35" s="666">
        <v>23</v>
      </c>
      <c r="G35" s="666">
        <v>32</v>
      </c>
      <c r="H35" s="666">
        <v>32</v>
      </c>
      <c r="I35" s="666">
        <v>32</v>
      </c>
      <c r="J35" s="666">
        <v>33</v>
      </c>
      <c r="K35" s="666">
        <v>34</v>
      </c>
      <c r="L35" s="666">
        <v>122</v>
      </c>
      <c r="M35" s="667" t="s">
        <v>274</v>
      </c>
      <c r="N35" s="667" t="s">
        <v>274</v>
      </c>
      <c r="O35" s="666">
        <v>55</v>
      </c>
      <c r="P35" s="666">
        <v>55</v>
      </c>
      <c r="Q35" s="666">
        <v>55</v>
      </c>
      <c r="R35" s="666">
        <v>55</v>
      </c>
      <c r="S35" s="667">
        <v>43.6</v>
      </c>
      <c r="T35" s="666">
        <v>43.6</v>
      </c>
      <c r="U35" s="666">
        <v>43.6</v>
      </c>
      <c r="V35" s="666">
        <v>43.6</v>
      </c>
      <c r="W35" s="666">
        <v>12</v>
      </c>
      <c r="X35" s="666">
        <v>12</v>
      </c>
      <c r="Y35" s="666">
        <v>16</v>
      </c>
      <c r="Z35" s="666">
        <v>16</v>
      </c>
      <c r="AA35" s="666">
        <v>31.1</v>
      </c>
      <c r="AB35" s="666">
        <v>31.1</v>
      </c>
      <c r="AC35" s="666">
        <v>31.3</v>
      </c>
      <c r="AD35" s="666">
        <v>34</v>
      </c>
      <c r="AE35" s="666">
        <v>23</v>
      </c>
      <c r="AF35" s="667">
        <v>23</v>
      </c>
      <c r="AG35" s="666">
        <v>32.5</v>
      </c>
      <c r="AH35" s="666">
        <v>33</v>
      </c>
      <c r="AI35" s="667">
        <v>51</v>
      </c>
      <c r="AJ35" s="666">
        <v>51</v>
      </c>
      <c r="AK35" s="666">
        <v>91</v>
      </c>
      <c r="AL35" s="666">
        <v>91</v>
      </c>
      <c r="AM35" s="666">
        <v>129</v>
      </c>
      <c r="AN35" s="666">
        <v>123</v>
      </c>
      <c r="AO35" s="666">
        <v>123</v>
      </c>
      <c r="AP35" s="666">
        <v>133</v>
      </c>
      <c r="AQ35" s="666">
        <v>139</v>
      </c>
      <c r="AR35" s="667">
        <v>175</v>
      </c>
      <c r="AS35" s="666">
        <v>115</v>
      </c>
      <c r="AT35" s="666">
        <v>105</v>
      </c>
      <c r="AU35" s="666">
        <v>87</v>
      </c>
      <c r="AV35" s="666">
        <v>134</v>
      </c>
      <c r="AW35" s="666">
        <v>92</v>
      </c>
      <c r="AX35" s="666">
        <v>122</v>
      </c>
      <c r="AY35" s="666">
        <v>139</v>
      </c>
      <c r="AZ35" s="666">
        <v>122</v>
      </c>
      <c r="BA35" s="666">
        <v>145</v>
      </c>
      <c r="BB35" s="666">
        <v>116</v>
      </c>
      <c r="BC35" s="666">
        <v>223</v>
      </c>
      <c r="BD35" s="667">
        <v>59</v>
      </c>
      <c r="BE35" s="667">
        <v>215</v>
      </c>
      <c r="BF35" s="667">
        <v>227</v>
      </c>
      <c r="BG35" s="667" t="s">
        <v>274</v>
      </c>
      <c r="BH35" s="666" t="s">
        <v>274</v>
      </c>
      <c r="BI35" s="666">
        <v>21.9</v>
      </c>
      <c r="BJ35" s="666">
        <v>21.9</v>
      </c>
      <c r="BK35" s="667">
        <v>22.4</v>
      </c>
      <c r="BL35" s="666">
        <v>227</v>
      </c>
      <c r="BM35" s="666">
        <v>215</v>
      </c>
      <c r="BN35" s="666">
        <v>202</v>
      </c>
      <c r="BO35" s="666">
        <v>77</v>
      </c>
      <c r="BP35" s="666">
        <v>71</v>
      </c>
      <c r="BQ35" s="666">
        <v>70</v>
      </c>
      <c r="BR35" s="667">
        <v>13</v>
      </c>
      <c r="BS35" s="666">
        <v>13</v>
      </c>
      <c r="BT35" s="666">
        <v>13</v>
      </c>
      <c r="BU35" s="666" t="s">
        <v>274</v>
      </c>
      <c r="BV35" s="666" t="s">
        <v>274</v>
      </c>
      <c r="BW35" s="666" t="s">
        <v>274</v>
      </c>
      <c r="BX35" s="666">
        <v>60</v>
      </c>
      <c r="BY35" s="666">
        <v>60</v>
      </c>
      <c r="BZ35" s="666">
        <v>40</v>
      </c>
      <c r="CA35" s="666">
        <v>40</v>
      </c>
      <c r="CB35" s="666">
        <v>70</v>
      </c>
      <c r="CC35" s="666">
        <v>70</v>
      </c>
      <c r="CD35" s="667">
        <v>11</v>
      </c>
      <c r="CE35" s="666">
        <v>11.9</v>
      </c>
      <c r="CF35" s="666">
        <v>17</v>
      </c>
      <c r="CG35" s="666">
        <v>15.8</v>
      </c>
      <c r="CH35" s="667">
        <v>30</v>
      </c>
      <c r="CI35" s="666">
        <v>30</v>
      </c>
      <c r="CJ35" s="666">
        <v>30</v>
      </c>
      <c r="CK35" s="666">
        <v>180</v>
      </c>
      <c r="CL35" s="666">
        <v>335</v>
      </c>
      <c r="CM35" s="667" t="s">
        <v>274</v>
      </c>
      <c r="CN35" s="666" t="s">
        <v>274</v>
      </c>
      <c r="CO35" s="666" t="s">
        <v>274</v>
      </c>
      <c r="CP35" s="666">
        <v>178</v>
      </c>
      <c r="CQ35" s="666">
        <v>70</v>
      </c>
      <c r="CR35" s="666">
        <v>70</v>
      </c>
      <c r="CS35" s="666">
        <v>119</v>
      </c>
      <c r="CT35" s="666">
        <v>113</v>
      </c>
      <c r="CU35" s="666">
        <v>203</v>
      </c>
      <c r="CV35" s="666">
        <v>218</v>
      </c>
      <c r="CW35" s="666">
        <v>101</v>
      </c>
      <c r="CX35" s="666">
        <v>183</v>
      </c>
      <c r="CY35" s="666">
        <v>73</v>
      </c>
      <c r="CZ35" s="666">
        <v>110</v>
      </c>
      <c r="DA35" s="666">
        <v>69</v>
      </c>
      <c r="DB35" s="666">
        <v>108</v>
      </c>
      <c r="DC35" s="666">
        <v>68</v>
      </c>
      <c r="DD35" s="666">
        <v>37</v>
      </c>
      <c r="DE35" s="666">
        <v>70</v>
      </c>
      <c r="DF35" s="668">
        <v>110</v>
      </c>
      <c r="DG35" s="666" t="s">
        <v>274</v>
      </c>
      <c r="DH35" s="666" t="s">
        <v>274</v>
      </c>
      <c r="DI35" s="666">
        <v>19</v>
      </c>
      <c r="DJ35" s="666">
        <v>23</v>
      </c>
      <c r="DK35" s="669">
        <v>142</v>
      </c>
      <c r="DL35" s="666">
        <v>101</v>
      </c>
      <c r="DM35" s="666">
        <v>101</v>
      </c>
      <c r="DN35" s="666">
        <v>173</v>
      </c>
      <c r="DO35" s="666">
        <v>184</v>
      </c>
      <c r="DP35" s="666">
        <v>197</v>
      </c>
      <c r="DQ35" s="666">
        <v>35</v>
      </c>
      <c r="DR35" s="666">
        <v>35</v>
      </c>
      <c r="DS35" s="666">
        <v>75</v>
      </c>
      <c r="DT35" s="666">
        <v>75</v>
      </c>
      <c r="DU35" s="666">
        <v>37</v>
      </c>
      <c r="DV35" s="666">
        <v>37</v>
      </c>
      <c r="DW35" s="666">
        <v>69</v>
      </c>
      <c r="DX35" s="666">
        <v>60</v>
      </c>
      <c r="DY35" s="666">
        <v>115</v>
      </c>
      <c r="DZ35" s="666">
        <v>160</v>
      </c>
      <c r="EA35" s="666">
        <v>39</v>
      </c>
      <c r="EB35" s="666">
        <v>168</v>
      </c>
      <c r="EC35" s="666">
        <v>39</v>
      </c>
      <c r="ED35" s="666">
        <v>45</v>
      </c>
      <c r="EE35" s="666">
        <v>48</v>
      </c>
      <c r="EF35" s="666">
        <v>49</v>
      </c>
      <c r="EG35" s="666">
        <v>70</v>
      </c>
      <c r="EH35" s="666">
        <v>70</v>
      </c>
      <c r="EI35" s="666">
        <v>100</v>
      </c>
      <c r="EJ35" s="666">
        <v>100</v>
      </c>
      <c r="EK35" s="666">
        <v>31</v>
      </c>
      <c r="EL35" s="666">
        <v>70</v>
      </c>
      <c r="EM35" s="666">
        <v>40</v>
      </c>
      <c r="EN35" s="666">
        <v>34</v>
      </c>
      <c r="EO35" s="666">
        <v>17</v>
      </c>
      <c r="EP35" s="666">
        <v>204</v>
      </c>
      <c r="EQ35" s="666">
        <v>204</v>
      </c>
      <c r="ER35" s="666">
        <v>204</v>
      </c>
      <c r="ES35" s="666">
        <v>204</v>
      </c>
      <c r="ET35" s="666">
        <v>204</v>
      </c>
      <c r="EU35" s="666">
        <v>204</v>
      </c>
      <c r="EV35" s="666">
        <v>204</v>
      </c>
      <c r="EW35" s="666">
        <v>204</v>
      </c>
      <c r="EX35" s="666">
        <v>195</v>
      </c>
      <c r="EY35" s="666">
        <v>195</v>
      </c>
      <c r="EZ35" s="666">
        <v>132</v>
      </c>
      <c r="FA35" s="666">
        <v>195</v>
      </c>
      <c r="FB35" s="666">
        <v>195</v>
      </c>
      <c r="FC35" s="666">
        <v>132</v>
      </c>
      <c r="FD35" s="666">
        <v>75</v>
      </c>
      <c r="FE35" s="666">
        <v>80</v>
      </c>
      <c r="FF35" s="666">
        <v>105</v>
      </c>
      <c r="FG35" s="666">
        <v>110</v>
      </c>
      <c r="FH35" s="666">
        <v>12</v>
      </c>
      <c r="FI35" s="666">
        <v>20</v>
      </c>
      <c r="FJ35" s="666">
        <v>120</v>
      </c>
      <c r="FK35" s="666">
        <v>120</v>
      </c>
      <c r="FL35" s="666">
        <v>230</v>
      </c>
      <c r="FM35" s="667">
        <v>30</v>
      </c>
      <c r="FN35" s="667">
        <v>30</v>
      </c>
      <c r="FO35" s="666">
        <v>60</v>
      </c>
      <c r="FP35" s="667">
        <v>120</v>
      </c>
      <c r="FQ35" s="666">
        <v>120</v>
      </c>
      <c r="FR35" s="667">
        <v>52</v>
      </c>
      <c r="FS35" s="666">
        <v>76</v>
      </c>
      <c r="FT35" s="667">
        <v>52</v>
      </c>
      <c r="FU35" s="666">
        <v>75</v>
      </c>
      <c r="FV35" s="667">
        <v>45</v>
      </c>
      <c r="FW35" s="666">
        <v>73</v>
      </c>
      <c r="FX35" s="667">
        <v>45</v>
      </c>
      <c r="FY35" s="667">
        <v>73</v>
      </c>
      <c r="FZ35" s="667">
        <v>102</v>
      </c>
      <c r="GA35" s="666">
        <v>35</v>
      </c>
      <c r="GB35" s="667">
        <v>35</v>
      </c>
      <c r="GC35" s="666">
        <v>35</v>
      </c>
      <c r="GD35" s="667">
        <v>35</v>
      </c>
      <c r="GE35" s="666">
        <v>16</v>
      </c>
      <c r="GF35" s="666">
        <v>16</v>
      </c>
      <c r="GG35" s="666">
        <v>16</v>
      </c>
      <c r="GH35" s="667">
        <v>16</v>
      </c>
      <c r="GI35" s="667">
        <v>18</v>
      </c>
      <c r="GJ35" s="667">
        <v>18</v>
      </c>
      <c r="GK35" s="666">
        <v>16</v>
      </c>
      <c r="GL35" s="667">
        <v>16</v>
      </c>
      <c r="GM35" s="667">
        <v>18</v>
      </c>
      <c r="GN35" s="153" t="s">
        <v>274</v>
      </c>
      <c r="GO35" s="179" t="s">
        <v>274</v>
      </c>
      <c r="GP35" s="153" t="s">
        <v>274</v>
      </c>
      <c r="GQ35" s="179" t="s">
        <v>274</v>
      </c>
      <c r="GR35" s="153" t="s">
        <v>274</v>
      </c>
      <c r="GS35" s="179" t="s">
        <v>274</v>
      </c>
      <c r="GT35" s="153" t="s">
        <v>274</v>
      </c>
    </row>
    <row r="36" spans="1:202" s="360" customFormat="1" ht="18">
      <c r="A36" s="651"/>
      <c r="B36" s="652" t="s">
        <v>329</v>
      </c>
      <c r="C36" s="651" t="s">
        <v>330</v>
      </c>
      <c r="D36" s="651" t="s">
        <v>331</v>
      </c>
      <c r="E36" s="651" t="s">
        <v>314</v>
      </c>
      <c r="F36" s="653">
        <v>4.5999999999999996</v>
      </c>
      <c r="G36" s="653">
        <v>7.6</v>
      </c>
      <c r="H36" s="653">
        <v>4.7</v>
      </c>
      <c r="I36" s="653">
        <v>9.5</v>
      </c>
      <c r="J36" s="653">
        <v>9.6</v>
      </c>
      <c r="K36" s="653">
        <v>15</v>
      </c>
      <c r="L36" s="653">
        <v>18</v>
      </c>
      <c r="M36" s="654">
        <v>26</v>
      </c>
      <c r="N36" s="654">
        <v>30</v>
      </c>
      <c r="O36" s="653">
        <v>7.68</v>
      </c>
      <c r="P36" s="653">
        <v>13.1</v>
      </c>
      <c r="Q36" s="653">
        <v>17.5</v>
      </c>
      <c r="R36" s="653">
        <v>23.2</v>
      </c>
      <c r="S36" s="654">
        <v>2.2999999999999998</v>
      </c>
      <c r="T36" s="653">
        <v>3.2</v>
      </c>
      <c r="U36" s="653">
        <v>6</v>
      </c>
      <c r="V36" s="653">
        <v>11</v>
      </c>
      <c r="W36" s="653">
        <v>0.68</v>
      </c>
      <c r="X36" s="653">
        <v>1.1299999999999999</v>
      </c>
      <c r="Y36" s="653">
        <v>0.72</v>
      </c>
      <c r="Z36" s="653">
        <v>1.17</v>
      </c>
      <c r="AA36" s="653">
        <v>2.1</v>
      </c>
      <c r="AB36" s="653">
        <v>3.7</v>
      </c>
      <c r="AC36" s="653">
        <v>7.7</v>
      </c>
      <c r="AD36" s="653">
        <v>15.8</v>
      </c>
      <c r="AE36" s="653">
        <v>1.4</v>
      </c>
      <c r="AF36" s="654">
        <v>2.5</v>
      </c>
      <c r="AG36" s="653">
        <v>7</v>
      </c>
      <c r="AH36" s="653">
        <v>10</v>
      </c>
      <c r="AI36" s="654">
        <v>1.3</v>
      </c>
      <c r="AJ36" s="653">
        <v>2.2999999999999998</v>
      </c>
      <c r="AK36" s="653">
        <v>2.4</v>
      </c>
      <c r="AL36" s="653">
        <v>3.4</v>
      </c>
      <c r="AM36" s="653">
        <v>8.1999999999999993</v>
      </c>
      <c r="AN36" s="653">
        <v>13</v>
      </c>
      <c r="AO36" s="653">
        <v>17.399999999999999</v>
      </c>
      <c r="AP36" s="653">
        <v>22.4</v>
      </c>
      <c r="AQ36" s="653">
        <v>27</v>
      </c>
      <c r="AR36" s="654">
        <v>20</v>
      </c>
      <c r="AS36" s="653">
        <v>10</v>
      </c>
      <c r="AT36" s="653">
        <v>12</v>
      </c>
      <c r="AU36" s="653">
        <v>10.7</v>
      </c>
      <c r="AV36" s="653">
        <v>17.3</v>
      </c>
      <c r="AW36" s="653">
        <v>16.8</v>
      </c>
      <c r="AX36" s="653">
        <v>18.5</v>
      </c>
      <c r="AY36" s="653">
        <v>25.9</v>
      </c>
      <c r="AZ36" s="653">
        <v>23.6</v>
      </c>
      <c r="BA36" s="653">
        <v>25.2</v>
      </c>
      <c r="BB36" s="653">
        <v>23.4</v>
      </c>
      <c r="BC36" s="653">
        <v>30</v>
      </c>
      <c r="BD36" s="654">
        <v>7.7</v>
      </c>
      <c r="BE36" s="654">
        <v>24</v>
      </c>
      <c r="BF36" s="654">
        <v>30</v>
      </c>
      <c r="BG36" s="654" t="s">
        <v>274</v>
      </c>
      <c r="BH36" s="653" t="s">
        <v>274</v>
      </c>
      <c r="BI36" s="653">
        <v>2.9</v>
      </c>
      <c r="BJ36" s="653">
        <v>2.1</v>
      </c>
      <c r="BK36" s="654">
        <v>1.2</v>
      </c>
      <c r="BL36" s="653">
        <v>30</v>
      </c>
      <c r="BM36" s="653">
        <v>24</v>
      </c>
      <c r="BN36" s="653">
        <v>14.4</v>
      </c>
      <c r="BO36" s="653">
        <v>6.3</v>
      </c>
      <c r="BP36" s="653">
        <v>3.7</v>
      </c>
      <c r="BQ36" s="653">
        <v>2.1</v>
      </c>
      <c r="BR36" s="654">
        <v>0.3</v>
      </c>
      <c r="BS36" s="653">
        <v>0.48</v>
      </c>
      <c r="BT36" s="653">
        <v>0.74</v>
      </c>
      <c r="BU36" s="653" t="s">
        <v>274</v>
      </c>
      <c r="BV36" s="653" t="s">
        <v>274</v>
      </c>
      <c r="BW36" s="653" t="s">
        <v>274</v>
      </c>
      <c r="BX36" s="653">
        <v>7.4</v>
      </c>
      <c r="BY36" s="653">
        <v>10</v>
      </c>
      <c r="BZ36" s="653">
        <v>7</v>
      </c>
      <c r="CA36" s="653">
        <v>8.5</v>
      </c>
      <c r="CB36" s="653">
        <v>7.8</v>
      </c>
      <c r="CC36" s="653">
        <v>13.3</v>
      </c>
      <c r="CD36" s="654">
        <v>1.35</v>
      </c>
      <c r="CE36" s="653">
        <v>2.2000000000000002</v>
      </c>
      <c r="CF36" s="653">
        <v>2.6</v>
      </c>
      <c r="CG36" s="653">
        <v>3.5</v>
      </c>
      <c r="CH36" s="654">
        <v>7.4</v>
      </c>
      <c r="CI36" s="653">
        <v>7.5</v>
      </c>
      <c r="CJ36" s="653">
        <v>9.8000000000000007</v>
      </c>
      <c r="CK36" s="653">
        <v>11.8</v>
      </c>
      <c r="CL36" s="653">
        <v>16</v>
      </c>
      <c r="CM36" s="654">
        <v>7.8</v>
      </c>
      <c r="CN36" s="653">
        <v>11.6</v>
      </c>
      <c r="CO36" s="653">
        <v>14.6</v>
      </c>
      <c r="CP36" s="653">
        <v>11.8</v>
      </c>
      <c r="CQ36" s="653">
        <v>1.4</v>
      </c>
      <c r="CR36" s="653">
        <v>2.2999999999999998</v>
      </c>
      <c r="CS36" s="653">
        <v>2.6</v>
      </c>
      <c r="CT36" s="653">
        <v>4.0999999999999996</v>
      </c>
      <c r="CU36" s="653">
        <v>4.8</v>
      </c>
      <c r="CV36" s="653">
        <v>8.1999999999999993</v>
      </c>
      <c r="CW36" s="653">
        <v>46</v>
      </c>
      <c r="CX36" s="653">
        <v>9</v>
      </c>
      <c r="CY36" s="663">
        <v>1.4608695652173913</v>
      </c>
      <c r="CZ36" s="663">
        <v>2.7130434782608694</v>
      </c>
      <c r="DA36" s="663">
        <v>2.2956521739130435</v>
      </c>
      <c r="DB36" s="663">
        <v>4.6956521739130439</v>
      </c>
      <c r="DC36" s="663">
        <v>4.1739130434782608</v>
      </c>
      <c r="DD36" s="663">
        <v>7.9304347826086961</v>
      </c>
      <c r="DE36" s="663">
        <v>3.4</v>
      </c>
      <c r="DF36" s="655">
        <v>5</v>
      </c>
      <c r="DG36" s="653">
        <v>6.3</v>
      </c>
      <c r="DH36" s="653">
        <v>6</v>
      </c>
      <c r="DI36" s="653">
        <v>0.45</v>
      </c>
      <c r="DJ36" s="653">
        <v>0.63</v>
      </c>
      <c r="DK36" s="663">
        <v>13.1</v>
      </c>
      <c r="DL36" s="653">
        <v>3.7</v>
      </c>
      <c r="DM36" s="653">
        <v>5</v>
      </c>
      <c r="DN36" s="653">
        <v>9.1999999999999993</v>
      </c>
      <c r="DO36" s="653">
        <v>8.4</v>
      </c>
      <c r="DP36" s="653">
        <v>16</v>
      </c>
      <c r="DQ36" s="653">
        <v>6.2</v>
      </c>
      <c r="DR36" s="653">
        <v>8.5</v>
      </c>
      <c r="DS36" s="653">
        <v>12.2</v>
      </c>
      <c r="DT36" s="653">
        <v>19.2</v>
      </c>
      <c r="DU36" s="653">
        <v>1.9</v>
      </c>
      <c r="DV36" s="653">
        <v>1.2</v>
      </c>
      <c r="DW36" s="653">
        <v>1.5</v>
      </c>
      <c r="DX36" s="653">
        <v>6</v>
      </c>
      <c r="DY36" s="653">
        <v>22</v>
      </c>
      <c r="DZ36" s="653">
        <v>16.2</v>
      </c>
      <c r="EA36" s="653">
        <v>8</v>
      </c>
      <c r="EB36" s="653">
        <v>29</v>
      </c>
      <c r="EC36" s="653">
        <v>5.5</v>
      </c>
      <c r="ED36" s="653">
        <v>8.1</v>
      </c>
      <c r="EE36" s="653">
        <v>4.4000000000000004</v>
      </c>
      <c r="EF36" s="653">
        <v>4.2</v>
      </c>
      <c r="EG36" s="653">
        <v>5</v>
      </c>
      <c r="EH36" s="653">
        <v>8.8000000000000007</v>
      </c>
      <c r="EI36" s="653">
        <v>16</v>
      </c>
      <c r="EJ36" s="653">
        <v>8.9</v>
      </c>
      <c r="EK36" s="653">
        <v>4.2</v>
      </c>
      <c r="EL36" s="653">
        <v>6</v>
      </c>
      <c r="EM36" s="653">
        <v>3</v>
      </c>
      <c r="EN36" s="653">
        <v>3</v>
      </c>
      <c r="EO36" s="653">
        <v>1.5</v>
      </c>
      <c r="EP36" s="653">
        <v>9</v>
      </c>
      <c r="EQ36" s="653">
        <v>12.8</v>
      </c>
      <c r="ER36" s="654">
        <v>20.6</v>
      </c>
      <c r="ES36" s="654">
        <v>35.200000000000003</v>
      </c>
      <c r="ET36" s="653">
        <v>9</v>
      </c>
      <c r="EU36" s="653">
        <v>12.8</v>
      </c>
      <c r="EV36" s="654">
        <v>20.6</v>
      </c>
      <c r="EW36" s="654">
        <v>35.200000000000003</v>
      </c>
      <c r="EX36" s="653">
        <v>20.6</v>
      </c>
      <c r="EY36" s="653">
        <v>20</v>
      </c>
      <c r="EZ36" s="654">
        <v>12</v>
      </c>
      <c r="FA36" s="653">
        <v>20.6</v>
      </c>
      <c r="FB36" s="653">
        <v>20</v>
      </c>
      <c r="FC36" s="654">
        <v>12</v>
      </c>
      <c r="FD36" s="653">
        <v>11.6</v>
      </c>
      <c r="FE36" s="653">
        <v>17</v>
      </c>
      <c r="FF36" s="653">
        <v>19</v>
      </c>
      <c r="FG36" s="653">
        <v>33.4</v>
      </c>
      <c r="FH36" s="653">
        <v>1.4</v>
      </c>
      <c r="FI36" s="653">
        <v>2.4</v>
      </c>
      <c r="FJ36" s="653">
        <v>6.8</v>
      </c>
      <c r="FK36" s="654">
        <v>11</v>
      </c>
      <c r="FL36" s="653">
        <v>12</v>
      </c>
      <c r="FM36" s="654">
        <v>2.6</v>
      </c>
      <c r="FN36" s="654">
        <v>5.2</v>
      </c>
      <c r="FO36" s="653">
        <v>10.4</v>
      </c>
      <c r="FP36" s="654">
        <v>20.8</v>
      </c>
      <c r="FQ36" s="653">
        <v>20</v>
      </c>
      <c r="FR36" s="654">
        <v>2.4</v>
      </c>
      <c r="FS36" s="653">
        <v>4.4000000000000004</v>
      </c>
      <c r="FT36" s="654">
        <v>1.4</v>
      </c>
      <c r="FU36" s="653">
        <v>2.6</v>
      </c>
      <c r="FV36" s="654">
        <v>2.15</v>
      </c>
      <c r="FW36" s="653">
        <v>3.8</v>
      </c>
      <c r="FX36" s="654">
        <v>1.33</v>
      </c>
      <c r="FY36" s="654">
        <v>2.23</v>
      </c>
      <c r="FZ36" s="654">
        <v>9</v>
      </c>
      <c r="GA36" s="653">
        <v>1.8</v>
      </c>
      <c r="GB36" s="654">
        <v>2.6</v>
      </c>
      <c r="GC36" s="653">
        <v>3.6</v>
      </c>
      <c r="GD36" s="654">
        <v>4.7</v>
      </c>
      <c r="GE36" s="653">
        <v>0.3</v>
      </c>
      <c r="GF36" s="654">
        <v>0.5</v>
      </c>
      <c r="GG36" s="653">
        <v>0.54</v>
      </c>
      <c r="GH36" s="654">
        <v>1</v>
      </c>
      <c r="GI36" s="654">
        <v>0.9</v>
      </c>
      <c r="GJ36" s="654">
        <v>1.9</v>
      </c>
      <c r="GK36" s="654">
        <v>0.5</v>
      </c>
      <c r="GL36" s="654">
        <v>1</v>
      </c>
      <c r="GM36" s="654">
        <v>1.9</v>
      </c>
      <c r="GN36" s="359" t="s">
        <v>274</v>
      </c>
      <c r="GO36" s="358" t="s">
        <v>274</v>
      </c>
      <c r="GP36" s="359" t="s">
        <v>274</v>
      </c>
      <c r="GQ36" s="358" t="s">
        <v>274</v>
      </c>
      <c r="GR36" s="359" t="s">
        <v>274</v>
      </c>
      <c r="GS36" s="358" t="s">
        <v>274</v>
      </c>
      <c r="GT36" s="359" t="s">
        <v>274</v>
      </c>
    </row>
    <row r="37" spans="1:202" s="178" customFormat="1" ht="18">
      <c r="A37" s="664"/>
      <c r="B37" s="665" t="s">
        <v>332</v>
      </c>
      <c r="C37" s="664" t="s">
        <v>330</v>
      </c>
      <c r="D37" s="664" t="s">
        <v>333</v>
      </c>
      <c r="E37" s="664" t="s">
        <v>20</v>
      </c>
      <c r="F37" s="666">
        <v>517</v>
      </c>
      <c r="G37" s="666">
        <v>824</v>
      </c>
      <c r="H37" s="666">
        <v>532</v>
      </c>
      <c r="I37" s="666">
        <v>1054</v>
      </c>
      <c r="J37" s="666">
        <v>1073</v>
      </c>
      <c r="K37" s="666">
        <v>1702</v>
      </c>
      <c r="L37" s="666">
        <v>2000</v>
      </c>
      <c r="M37" s="667" t="s">
        <v>274</v>
      </c>
      <c r="N37" s="667" t="s">
        <v>274</v>
      </c>
      <c r="O37" s="666">
        <v>869</v>
      </c>
      <c r="P37" s="666">
        <v>1463</v>
      </c>
      <c r="Q37" s="666">
        <v>1951</v>
      </c>
      <c r="R37" s="666">
        <v>2600</v>
      </c>
      <c r="S37" s="667">
        <v>253</v>
      </c>
      <c r="T37" s="666">
        <v>357</v>
      </c>
      <c r="U37" s="666">
        <v>655</v>
      </c>
      <c r="V37" s="666">
        <v>1258</v>
      </c>
      <c r="W37" s="666">
        <v>73</v>
      </c>
      <c r="X37" s="666">
        <v>126</v>
      </c>
      <c r="Y37" s="666">
        <v>77</v>
      </c>
      <c r="Z37" s="666">
        <v>130</v>
      </c>
      <c r="AA37" s="666">
        <v>227</v>
      </c>
      <c r="AB37" s="666">
        <v>405</v>
      </c>
      <c r="AC37" s="666">
        <v>823</v>
      </c>
      <c r="AD37" s="666">
        <v>1702</v>
      </c>
      <c r="AE37" s="666">
        <v>148</v>
      </c>
      <c r="AF37" s="667">
        <v>267</v>
      </c>
      <c r="AG37" s="666">
        <v>780</v>
      </c>
      <c r="AH37" s="666">
        <v>1073</v>
      </c>
      <c r="AI37" s="667">
        <v>131</v>
      </c>
      <c r="AJ37" s="666">
        <v>230</v>
      </c>
      <c r="AK37" s="666">
        <v>245</v>
      </c>
      <c r="AL37" s="666">
        <v>376</v>
      </c>
      <c r="AM37" s="666">
        <v>485</v>
      </c>
      <c r="AN37" s="666">
        <v>775</v>
      </c>
      <c r="AO37" s="666">
        <v>1171</v>
      </c>
      <c r="AP37" s="666">
        <v>1578</v>
      </c>
      <c r="AQ37" s="666">
        <v>1914</v>
      </c>
      <c r="AR37" s="667">
        <v>840</v>
      </c>
      <c r="AS37" s="666">
        <v>685</v>
      </c>
      <c r="AT37" s="666">
        <v>900</v>
      </c>
      <c r="AU37" s="666">
        <v>782</v>
      </c>
      <c r="AV37" s="666">
        <v>1215</v>
      </c>
      <c r="AW37" s="666">
        <v>1176</v>
      </c>
      <c r="AX37" s="666">
        <v>1398</v>
      </c>
      <c r="AY37" s="666">
        <v>1914</v>
      </c>
      <c r="AZ37" s="666">
        <v>1880</v>
      </c>
      <c r="BA37" s="666">
        <v>2014</v>
      </c>
      <c r="BB37" s="666">
        <v>1838</v>
      </c>
      <c r="BC37" s="666">
        <v>3564</v>
      </c>
      <c r="BD37" s="667">
        <v>909</v>
      </c>
      <c r="BE37" s="667">
        <v>2817</v>
      </c>
      <c r="BF37" s="667">
        <v>3457</v>
      </c>
      <c r="BG37" s="667" t="s">
        <v>274</v>
      </c>
      <c r="BH37" s="666" t="s">
        <v>274</v>
      </c>
      <c r="BI37" s="666">
        <v>226</v>
      </c>
      <c r="BJ37" s="666">
        <v>155</v>
      </c>
      <c r="BK37" s="667">
        <v>92</v>
      </c>
      <c r="BL37" s="666">
        <v>3457</v>
      </c>
      <c r="BM37" s="666">
        <v>2817</v>
      </c>
      <c r="BN37" s="666">
        <v>1739</v>
      </c>
      <c r="BO37" s="666">
        <v>743</v>
      </c>
      <c r="BP37" s="666">
        <v>441</v>
      </c>
      <c r="BQ37" s="666">
        <v>252</v>
      </c>
      <c r="BR37" s="667">
        <v>24</v>
      </c>
      <c r="BS37" s="666">
        <v>34.9</v>
      </c>
      <c r="BT37" s="666">
        <v>56.7</v>
      </c>
      <c r="BU37" s="666" t="s">
        <v>274</v>
      </c>
      <c r="BV37" s="666" t="s">
        <v>274</v>
      </c>
      <c r="BW37" s="666" t="s">
        <v>274</v>
      </c>
      <c r="BX37" s="666">
        <v>631</v>
      </c>
      <c r="BY37" s="666">
        <v>872</v>
      </c>
      <c r="BZ37" s="666">
        <v>563</v>
      </c>
      <c r="CA37" s="666">
        <v>697</v>
      </c>
      <c r="CB37" s="666">
        <v>639</v>
      </c>
      <c r="CC37" s="666">
        <v>1155</v>
      </c>
      <c r="CD37" s="667">
        <v>70</v>
      </c>
      <c r="CE37" s="666">
        <v>115</v>
      </c>
      <c r="CF37" s="666">
        <v>126</v>
      </c>
      <c r="CG37" s="666">
        <v>207</v>
      </c>
      <c r="CH37" s="667" t="s">
        <v>274</v>
      </c>
      <c r="CI37" s="666" t="s">
        <v>274</v>
      </c>
      <c r="CJ37" s="666" t="s">
        <v>274</v>
      </c>
      <c r="CK37" s="666" t="s">
        <v>274</v>
      </c>
      <c r="CL37" s="666">
        <v>2787</v>
      </c>
      <c r="CM37" s="667" t="s">
        <v>274</v>
      </c>
      <c r="CN37" s="666" t="s">
        <v>274</v>
      </c>
      <c r="CO37" s="666" t="s">
        <v>274</v>
      </c>
      <c r="CP37" s="666">
        <v>880</v>
      </c>
      <c r="CQ37" s="666">
        <v>150</v>
      </c>
      <c r="CR37" s="666">
        <v>257</v>
      </c>
      <c r="CS37" s="666">
        <v>305</v>
      </c>
      <c r="CT37" s="666">
        <v>465</v>
      </c>
      <c r="CU37" s="666">
        <v>576</v>
      </c>
      <c r="CV37" s="666">
        <v>963</v>
      </c>
      <c r="CW37" s="666">
        <v>467.5</v>
      </c>
      <c r="CX37" s="666">
        <v>870</v>
      </c>
      <c r="CY37" s="666">
        <v>172</v>
      </c>
      <c r="CZ37" s="666">
        <v>310</v>
      </c>
      <c r="DA37" s="666">
        <v>269</v>
      </c>
      <c r="DB37" s="666">
        <v>474</v>
      </c>
      <c r="DC37" s="666">
        <v>445</v>
      </c>
      <c r="DD37" s="666">
        <v>862</v>
      </c>
      <c r="DE37" s="666">
        <v>389</v>
      </c>
      <c r="DF37" s="668">
        <v>572</v>
      </c>
      <c r="DG37" s="666" t="s">
        <v>274</v>
      </c>
      <c r="DH37" s="666" t="s">
        <v>274</v>
      </c>
      <c r="DI37" s="666">
        <v>39</v>
      </c>
      <c r="DJ37" s="666">
        <v>45</v>
      </c>
      <c r="DK37" s="666">
        <v>988</v>
      </c>
      <c r="DL37" s="666">
        <v>380</v>
      </c>
      <c r="DM37" s="666">
        <v>532</v>
      </c>
      <c r="DN37" s="666">
        <v>985</v>
      </c>
      <c r="DO37" s="666">
        <v>836</v>
      </c>
      <c r="DP37" s="666">
        <v>1572</v>
      </c>
      <c r="DQ37" s="666">
        <v>436</v>
      </c>
      <c r="DR37" s="666">
        <v>611</v>
      </c>
      <c r="DS37" s="666">
        <v>795</v>
      </c>
      <c r="DT37" s="666">
        <v>1250</v>
      </c>
      <c r="DU37" s="666">
        <v>218</v>
      </c>
      <c r="DV37" s="666">
        <v>130</v>
      </c>
      <c r="DW37" s="666">
        <v>327</v>
      </c>
      <c r="DX37" s="666">
        <v>750</v>
      </c>
      <c r="DY37" s="666">
        <v>1500</v>
      </c>
      <c r="DZ37" s="666">
        <v>1850</v>
      </c>
      <c r="EA37" s="666">
        <v>900</v>
      </c>
      <c r="EB37" s="666">
        <v>2900</v>
      </c>
      <c r="EC37" s="666">
        <v>620</v>
      </c>
      <c r="ED37" s="666">
        <v>910</v>
      </c>
      <c r="EE37" s="666">
        <v>220</v>
      </c>
      <c r="EF37" s="666">
        <v>450</v>
      </c>
      <c r="EG37" s="666">
        <v>375</v>
      </c>
      <c r="EH37" s="666">
        <v>685</v>
      </c>
      <c r="EI37" s="666">
        <v>1250</v>
      </c>
      <c r="EJ37" s="666">
        <v>975</v>
      </c>
      <c r="EK37" s="666">
        <v>485</v>
      </c>
      <c r="EL37" s="666">
        <v>675</v>
      </c>
      <c r="EM37" s="666">
        <v>335</v>
      </c>
      <c r="EN37" s="666">
        <v>345</v>
      </c>
      <c r="EO37" s="666">
        <v>172</v>
      </c>
      <c r="EP37" s="670">
        <v>623</v>
      </c>
      <c r="EQ37" s="670">
        <v>1042</v>
      </c>
      <c r="ER37" s="671">
        <v>1601</v>
      </c>
      <c r="ES37" s="671">
        <v>3009</v>
      </c>
      <c r="ET37" s="670">
        <v>623</v>
      </c>
      <c r="EU37" s="670">
        <v>1042</v>
      </c>
      <c r="EV37" s="671">
        <v>1601</v>
      </c>
      <c r="EW37" s="671">
        <v>3009</v>
      </c>
      <c r="EX37" s="670">
        <v>1780</v>
      </c>
      <c r="EY37" s="670">
        <v>1550</v>
      </c>
      <c r="EZ37" s="671">
        <v>970</v>
      </c>
      <c r="FA37" s="670">
        <v>1780</v>
      </c>
      <c r="FB37" s="670">
        <v>1550</v>
      </c>
      <c r="FC37" s="671">
        <v>970</v>
      </c>
      <c r="FD37" s="666">
        <v>881</v>
      </c>
      <c r="FE37" s="666">
        <v>1700</v>
      </c>
      <c r="FF37" s="666">
        <v>1776</v>
      </c>
      <c r="FG37" s="666">
        <v>3450</v>
      </c>
      <c r="FH37" s="666">
        <v>112</v>
      </c>
      <c r="FI37" s="666">
        <v>125</v>
      </c>
      <c r="FJ37" s="666">
        <v>465</v>
      </c>
      <c r="FK37" s="666">
        <v>765</v>
      </c>
      <c r="FL37" s="666">
        <v>869</v>
      </c>
      <c r="FM37" s="671">
        <v>275</v>
      </c>
      <c r="FN37" s="667">
        <v>550</v>
      </c>
      <c r="FO37" s="666">
        <v>1125</v>
      </c>
      <c r="FP37" s="667">
        <v>2250</v>
      </c>
      <c r="FQ37" s="666">
        <v>2150</v>
      </c>
      <c r="FR37" s="667">
        <v>258</v>
      </c>
      <c r="FS37" s="666">
        <v>488</v>
      </c>
      <c r="FT37" s="667">
        <v>153</v>
      </c>
      <c r="FU37" s="666">
        <v>277</v>
      </c>
      <c r="FV37" s="667">
        <v>145</v>
      </c>
      <c r="FW37" s="666">
        <v>256</v>
      </c>
      <c r="FX37" s="667">
        <v>90</v>
      </c>
      <c r="FY37" s="667">
        <v>161</v>
      </c>
      <c r="FZ37" s="667">
        <v>1013</v>
      </c>
      <c r="GA37" s="666">
        <v>174</v>
      </c>
      <c r="GB37" s="667">
        <v>247</v>
      </c>
      <c r="GC37" s="666">
        <v>346</v>
      </c>
      <c r="GD37" s="667">
        <v>498</v>
      </c>
      <c r="GE37" s="666">
        <v>33</v>
      </c>
      <c r="GF37" s="667">
        <v>54</v>
      </c>
      <c r="GG37" s="666">
        <v>59</v>
      </c>
      <c r="GH37" s="667">
        <v>107</v>
      </c>
      <c r="GI37" s="667">
        <v>97</v>
      </c>
      <c r="GJ37" s="667">
        <v>200</v>
      </c>
      <c r="GK37" s="667">
        <v>54</v>
      </c>
      <c r="GL37" s="667">
        <v>107</v>
      </c>
      <c r="GM37" s="667">
        <v>200</v>
      </c>
      <c r="GN37" s="153" t="s">
        <v>274</v>
      </c>
      <c r="GO37" s="179" t="s">
        <v>274</v>
      </c>
      <c r="GP37" s="153" t="s">
        <v>274</v>
      </c>
      <c r="GQ37" s="179" t="s">
        <v>274</v>
      </c>
      <c r="GR37" s="153" t="s">
        <v>274</v>
      </c>
      <c r="GS37" s="179" t="s">
        <v>274</v>
      </c>
      <c r="GT37" s="153" t="s">
        <v>274</v>
      </c>
    </row>
    <row r="38" spans="1:202" s="360" customFormat="1" ht="18" hidden="1">
      <c r="A38" s="651"/>
      <c r="B38" s="652" t="s">
        <v>334</v>
      </c>
      <c r="C38" s="651" t="s">
        <v>335</v>
      </c>
      <c r="D38" s="651" t="s">
        <v>336</v>
      </c>
      <c r="E38" s="651" t="s">
        <v>314</v>
      </c>
      <c r="F38" s="653"/>
      <c r="G38" s="653"/>
      <c r="H38" s="653"/>
      <c r="I38" s="653"/>
      <c r="J38" s="653"/>
      <c r="K38" s="653"/>
      <c r="L38" s="653" t="s">
        <v>274</v>
      </c>
      <c r="M38" s="654"/>
      <c r="N38" s="654" t="s">
        <v>274</v>
      </c>
      <c r="O38" s="653"/>
      <c r="P38" s="653"/>
      <c r="Q38" s="653"/>
      <c r="R38" s="653"/>
      <c r="S38" s="654"/>
      <c r="T38" s="653" t="s">
        <v>274</v>
      </c>
      <c r="U38" s="653" t="s">
        <v>274</v>
      </c>
      <c r="V38" s="653" t="s">
        <v>274</v>
      </c>
      <c r="W38" s="653"/>
      <c r="X38" s="653"/>
      <c r="Y38" s="653"/>
      <c r="Z38" s="653"/>
      <c r="AA38" s="653">
        <v>5.47</v>
      </c>
      <c r="AB38" s="653">
        <v>8.02</v>
      </c>
      <c r="AC38" s="653">
        <v>15.96</v>
      </c>
      <c r="AD38" s="653" t="s">
        <v>274</v>
      </c>
      <c r="AE38" s="653" t="s">
        <v>274</v>
      </c>
      <c r="AF38" s="654" t="s">
        <v>274</v>
      </c>
      <c r="AG38" s="653" t="s">
        <v>274</v>
      </c>
      <c r="AH38" s="653"/>
      <c r="AI38" s="654">
        <v>2.1</v>
      </c>
      <c r="AJ38" s="653">
        <v>3.6</v>
      </c>
      <c r="AK38" s="653">
        <v>3.7</v>
      </c>
      <c r="AL38" s="653">
        <v>6.5</v>
      </c>
      <c r="AM38" s="653">
        <v>15.2</v>
      </c>
      <c r="AN38" s="653">
        <v>14</v>
      </c>
      <c r="AO38" s="653">
        <v>21.6</v>
      </c>
      <c r="AP38" s="653">
        <v>38.799999999999997</v>
      </c>
      <c r="AQ38" s="653">
        <v>30</v>
      </c>
      <c r="AR38" s="654" t="s">
        <v>274</v>
      </c>
      <c r="AS38" s="653" t="s">
        <v>274</v>
      </c>
      <c r="AT38" s="653" t="s">
        <v>274</v>
      </c>
      <c r="AU38" s="653" t="s">
        <v>274</v>
      </c>
      <c r="AV38" s="653" t="s">
        <v>274</v>
      </c>
      <c r="AW38" s="653" t="s">
        <v>274</v>
      </c>
      <c r="AX38" s="653" t="s">
        <v>274</v>
      </c>
      <c r="AY38" s="653" t="s">
        <v>274</v>
      </c>
      <c r="AZ38" s="653" t="s">
        <v>274</v>
      </c>
      <c r="BA38" s="653">
        <v>45.8</v>
      </c>
      <c r="BB38" s="653">
        <v>30</v>
      </c>
      <c r="BC38" s="653" t="s">
        <v>274</v>
      </c>
      <c r="BD38" s="654"/>
      <c r="BE38" s="654"/>
      <c r="BF38" s="654"/>
      <c r="BG38" s="654" t="s">
        <v>274</v>
      </c>
      <c r="BH38" s="653" t="s">
        <v>274</v>
      </c>
      <c r="BI38" s="653" t="s">
        <v>274</v>
      </c>
      <c r="BJ38" s="653" t="s">
        <v>274</v>
      </c>
      <c r="BK38" s="654" t="s">
        <v>274</v>
      </c>
      <c r="BL38" s="653" t="s">
        <v>274</v>
      </c>
      <c r="BM38" s="653" t="s">
        <v>274</v>
      </c>
      <c r="BN38" s="653" t="s">
        <v>274</v>
      </c>
      <c r="BO38" s="653" t="s">
        <v>274</v>
      </c>
      <c r="BP38" s="653" t="s">
        <v>274</v>
      </c>
      <c r="BQ38" s="653" t="s">
        <v>274</v>
      </c>
      <c r="BR38" s="654" t="s">
        <v>274</v>
      </c>
      <c r="BS38" s="653" t="s">
        <v>274</v>
      </c>
      <c r="BT38" s="653" t="s">
        <v>274</v>
      </c>
      <c r="BU38" s="653" t="s">
        <v>274</v>
      </c>
      <c r="BV38" s="653" t="s">
        <v>274</v>
      </c>
      <c r="BW38" s="653" t="s">
        <v>274</v>
      </c>
      <c r="BX38" s="653" t="s">
        <v>274</v>
      </c>
      <c r="BY38" s="653" t="s">
        <v>274</v>
      </c>
      <c r="BZ38" s="653" t="s">
        <v>274</v>
      </c>
      <c r="CA38" s="653" t="s">
        <v>274</v>
      </c>
      <c r="CB38" s="653" t="s">
        <v>274</v>
      </c>
      <c r="CC38" s="653" t="s">
        <v>274</v>
      </c>
      <c r="CD38" s="654" t="s">
        <v>274</v>
      </c>
      <c r="CE38" s="653" t="s">
        <v>274</v>
      </c>
      <c r="CF38" s="653" t="s">
        <v>274</v>
      </c>
      <c r="CG38" s="653" t="s">
        <v>274</v>
      </c>
      <c r="CH38" s="654" t="s">
        <v>274</v>
      </c>
      <c r="CI38" s="653" t="s">
        <v>274</v>
      </c>
      <c r="CJ38" s="653" t="s">
        <v>274</v>
      </c>
      <c r="CK38" s="653" t="s">
        <v>274</v>
      </c>
      <c r="CL38" s="653" t="s">
        <v>274</v>
      </c>
      <c r="CM38" s="654" t="s">
        <v>274</v>
      </c>
      <c r="CN38" s="653" t="s">
        <v>274</v>
      </c>
      <c r="CO38" s="653" t="s">
        <v>274</v>
      </c>
      <c r="CP38" s="653" t="s">
        <v>274</v>
      </c>
      <c r="CQ38" s="653" t="s">
        <v>274</v>
      </c>
      <c r="CR38" s="653" t="s">
        <v>274</v>
      </c>
      <c r="CS38" s="653" t="s">
        <v>274</v>
      </c>
      <c r="CT38" s="653" t="s">
        <v>274</v>
      </c>
      <c r="CU38" s="653" t="s">
        <v>274</v>
      </c>
      <c r="CV38" s="653" t="s">
        <v>274</v>
      </c>
      <c r="CW38" s="653" t="s">
        <v>274</v>
      </c>
      <c r="CX38" s="653" t="s">
        <v>274</v>
      </c>
      <c r="CY38" s="653" t="s">
        <v>274</v>
      </c>
      <c r="CZ38" s="653" t="s">
        <v>274</v>
      </c>
      <c r="DA38" s="653" t="s">
        <v>274</v>
      </c>
      <c r="DB38" s="653" t="s">
        <v>274</v>
      </c>
      <c r="DC38" s="653" t="s">
        <v>274</v>
      </c>
      <c r="DD38" s="653" t="s">
        <v>274</v>
      </c>
      <c r="DE38" s="653"/>
      <c r="DF38" s="655"/>
      <c r="DG38" s="653" t="s">
        <v>274</v>
      </c>
      <c r="DH38" s="653" t="s">
        <v>274</v>
      </c>
      <c r="DI38" s="653"/>
      <c r="DJ38" s="653"/>
      <c r="DK38" s="653" t="s">
        <v>274</v>
      </c>
      <c r="DL38" s="653"/>
      <c r="DM38" s="653"/>
      <c r="DN38" s="653"/>
      <c r="DO38" s="653"/>
      <c r="DP38" s="653"/>
      <c r="DQ38" s="653" t="s">
        <v>274</v>
      </c>
      <c r="DR38" s="653" t="s">
        <v>274</v>
      </c>
      <c r="DS38" s="653" t="s">
        <v>274</v>
      </c>
      <c r="DT38" s="653" t="s">
        <v>274</v>
      </c>
      <c r="DU38" s="653" t="s">
        <v>274</v>
      </c>
      <c r="DV38" s="653" t="s">
        <v>274</v>
      </c>
      <c r="DW38" s="653" t="s">
        <v>274</v>
      </c>
      <c r="DX38" s="653" t="s">
        <v>274</v>
      </c>
      <c r="DY38" s="653" t="s">
        <v>274</v>
      </c>
      <c r="DZ38" s="653" t="s">
        <v>274</v>
      </c>
      <c r="EA38" s="653">
        <v>8.6999999999999993</v>
      </c>
      <c r="EB38" s="653" t="s">
        <v>274</v>
      </c>
      <c r="EC38" s="653">
        <v>8.5</v>
      </c>
      <c r="ED38" s="653">
        <v>5.65</v>
      </c>
      <c r="EE38" s="653" t="s">
        <v>274</v>
      </c>
      <c r="EF38" s="653" t="s">
        <v>274</v>
      </c>
      <c r="EG38" s="653" t="s">
        <v>274</v>
      </c>
      <c r="EH38" s="653" t="s">
        <v>274</v>
      </c>
      <c r="EI38" s="653" t="s">
        <v>274</v>
      </c>
      <c r="EJ38" s="653" t="s">
        <v>274</v>
      </c>
      <c r="EK38" s="653" t="s">
        <v>274</v>
      </c>
      <c r="EL38" s="653"/>
      <c r="EM38" s="653"/>
      <c r="EN38" s="653" t="s">
        <v>274</v>
      </c>
      <c r="EO38" s="653" t="s">
        <v>274</v>
      </c>
      <c r="EP38" s="653">
        <v>11</v>
      </c>
      <c r="EQ38" s="653"/>
      <c r="ER38" s="654"/>
      <c r="ES38" s="654"/>
      <c r="ET38" s="653">
        <v>11</v>
      </c>
      <c r="EU38" s="653"/>
      <c r="EV38" s="654"/>
      <c r="EW38" s="654"/>
      <c r="EX38" s="653"/>
      <c r="EY38" s="653"/>
      <c r="EZ38" s="654"/>
      <c r="FA38" s="653"/>
      <c r="FB38" s="653"/>
      <c r="FC38" s="654"/>
      <c r="FD38" s="653" t="s">
        <v>274</v>
      </c>
      <c r="FE38" s="653" t="s">
        <v>274</v>
      </c>
      <c r="FF38" s="653" t="s">
        <v>274</v>
      </c>
      <c r="FG38" s="653" t="s">
        <v>274</v>
      </c>
      <c r="FH38" s="653"/>
      <c r="FI38" s="653"/>
      <c r="FJ38" s="653"/>
      <c r="FK38" s="654"/>
      <c r="FL38" s="653"/>
      <c r="FM38" s="654">
        <v>21.1</v>
      </c>
      <c r="FN38" s="654" t="s">
        <v>274</v>
      </c>
      <c r="FO38" s="653" t="s">
        <v>274</v>
      </c>
      <c r="FP38" s="654" t="s">
        <v>274</v>
      </c>
      <c r="FQ38" s="653" t="s">
        <v>274</v>
      </c>
      <c r="FR38" s="654" t="s">
        <v>274</v>
      </c>
      <c r="FS38" s="653" t="s">
        <v>274</v>
      </c>
      <c r="FT38" s="654" t="s">
        <v>274</v>
      </c>
      <c r="FU38" s="653" t="s">
        <v>274</v>
      </c>
      <c r="FV38" s="654" t="s">
        <v>274</v>
      </c>
      <c r="FW38" s="653" t="s">
        <v>274</v>
      </c>
      <c r="FX38" s="654" t="s">
        <v>274</v>
      </c>
      <c r="FY38" s="654" t="s">
        <v>274</v>
      </c>
      <c r="FZ38" s="654"/>
      <c r="GA38" s="653" t="s">
        <v>274</v>
      </c>
      <c r="GB38" s="654" t="s">
        <v>274</v>
      </c>
      <c r="GC38" s="653" t="s">
        <v>274</v>
      </c>
      <c r="GD38" s="654" t="s">
        <v>274</v>
      </c>
      <c r="GE38" s="653" t="s">
        <v>274</v>
      </c>
      <c r="GF38" s="654" t="s">
        <v>274</v>
      </c>
      <c r="GG38" s="653" t="s">
        <v>274</v>
      </c>
      <c r="GH38" s="654" t="s">
        <v>274</v>
      </c>
      <c r="GI38" s="654"/>
      <c r="GJ38" s="654"/>
      <c r="GK38" s="654" t="s">
        <v>274</v>
      </c>
      <c r="GL38" s="654" t="s">
        <v>274</v>
      </c>
      <c r="GM38" s="654"/>
      <c r="GN38" s="359" t="s">
        <v>274</v>
      </c>
      <c r="GO38" s="358" t="s">
        <v>274</v>
      </c>
      <c r="GP38" s="359" t="s">
        <v>274</v>
      </c>
      <c r="GQ38" s="358" t="s">
        <v>274</v>
      </c>
      <c r="GR38" s="359" t="s">
        <v>274</v>
      </c>
      <c r="GS38" s="358" t="s">
        <v>274</v>
      </c>
      <c r="GT38" s="359" t="s">
        <v>274</v>
      </c>
    </row>
    <row r="39" spans="1:202" s="178" customFormat="1" ht="18" hidden="1">
      <c r="A39" s="664"/>
      <c r="B39" s="665" t="s">
        <v>337</v>
      </c>
      <c r="C39" s="664" t="s">
        <v>335</v>
      </c>
      <c r="D39" s="664" t="s">
        <v>338</v>
      </c>
      <c r="E39" s="664" t="s">
        <v>20</v>
      </c>
      <c r="F39" s="666"/>
      <c r="G39" s="666"/>
      <c r="H39" s="666"/>
      <c r="I39" s="666"/>
      <c r="J39" s="666"/>
      <c r="K39" s="666"/>
      <c r="L39" s="666" t="s">
        <v>274</v>
      </c>
      <c r="M39" s="667"/>
      <c r="N39" s="667" t="s">
        <v>274</v>
      </c>
      <c r="O39" s="666"/>
      <c r="P39" s="666"/>
      <c r="Q39" s="666"/>
      <c r="R39" s="666"/>
      <c r="S39" s="667"/>
      <c r="T39" s="666" t="s">
        <v>274</v>
      </c>
      <c r="U39" s="666" t="s">
        <v>274</v>
      </c>
      <c r="V39" s="666" t="s">
        <v>274</v>
      </c>
      <c r="W39" s="666"/>
      <c r="X39" s="666"/>
      <c r="Y39" s="666"/>
      <c r="Z39" s="666"/>
      <c r="AA39" s="666">
        <v>556</v>
      </c>
      <c r="AB39" s="666">
        <v>878</v>
      </c>
      <c r="AC39" s="666">
        <v>1718</v>
      </c>
      <c r="AD39" s="666" t="s">
        <v>274</v>
      </c>
      <c r="AE39" s="666" t="s">
        <v>274</v>
      </c>
      <c r="AF39" s="667" t="s">
        <v>274</v>
      </c>
      <c r="AG39" s="666" t="s">
        <v>274</v>
      </c>
      <c r="AH39" s="666"/>
      <c r="AI39" s="667">
        <v>228</v>
      </c>
      <c r="AJ39" s="666">
        <v>373</v>
      </c>
      <c r="AK39" s="666">
        <v>411</v>
      </c>
      <c r="AL39" s="666">
        <v>743</v>
      </c>
      <c r="AM39" s="666">
        <v>953</v>
      </c>
      <c r="AN39" s="666">
        <v>843</v>
      </c>
      <c r="AO39" s="666">
        <v>1368</v>
      </c>
      <c r="AP39" s="666">
        <v>2697</v>
      </c>
      <c r="AQ39" s="666">
        <v>2127</v>
      </c>
      <c r="AR39" s="667" t="s">
        <v>274</v>
      </c>
      <c r="AS39" s="666" t="s">
        <v>274</v>
      </c>
      <c r="AT39" s="666" t="s">
        <v>274</v>
      </c>
      <c r="AU39" s="666" t="s">
        <v>274</v>
      </c>
      <c r="AV39" s="666" t="s">
        <v>274</v>
      </c>
      <c r="AW39" s="666" t="s">
        <v>274</v>
      </c>
      <c r="AX39" s="666" t="s">
        <v>274</v>
      </c>
      <c r="AY39" s="666" t="s">
        <v>274</v>
      </c>
      <c r="AZ39" s="666" t="s">
        <v>274</v>
      </c>
      <c r="BA39" s="666">
        <v>3746</v>
      </c>
      <c r="BB39" s="666">
        <v>2448</v>
      </c>
      <c r="BC39" s="666" t="s">
        <v>274</v>
      </c>
      <c r="BD39" s="667"/>
      <c r="BE39" s="667"/>
      <c r="BF39" s="667"/>
      <c r="BG39" s="667" t="s">
        <v>274</v>
      </c>
      <c r="BH39" s="666" t="s">
        <v>274</v>
      </c>
      <c r="BI39" s="666" t="s">
        <v>274</v>
      </c>
      <c r="BJ39" s="666" t="s">
        <v>274</v>
      </c>
      <c r="BK39" s="667" t="s">
        <v>274</v>
      </c>
      <c r="BL39" s="666" t="s">
        <v>274</v>
      </c>
      <c r="BM39" s="666" t="s">
        <v>274</v>
      </c>
      <c r="BN39" s="666" t="s">
        <v>274</v>
      </c>
      <c r="BO39" s="666" t="s">
        <v>274</v>
      </c>
      <c r="BP39" s="666" t="s">
        <v>274</v>
      </c>
      <c r="BQ39" s="666" t="s">
        <v>274</v>
      </c>
      <c r="BR39" s="667" t="s">
        <v>274</v>
      </c>
      <c r="BS39" s="666" t="s">
        <v>274</v>
      </c>
      <c r="BT39" s="666" t="s">
        <v>274</v>
      </c>
      <c r="BU39" s="666" t="s">
        <v>274</v>
      </c>
      <c r="BV39" s="666" t="s">
        <v>274</v>
      </c>
      <c r="BW39" s="666" t="s">
        <v>274</v>
      </c>
      <c r="BX39" s="666" t="s">
        <v>274</v>
      </c>
      <c r="BY39" s="666" t="s">
        <v>274</v>
      </c>
      <c r="BZ39" s="666" t="s">
        <v>274</v>
      </c>
      <c r="CA39" s="666" t="s">
        <v>274</v>
      </c>
      <c r="CB39" s="666" t="s">
        <v>274</v>
      </c>
      <c r="CC39" s="666" t="s">
        <v>274</v>
      </c>
      <c r="CD39" s="667" t="s">
        <v>274</v>
      </c>
      <c r="CE39" s="666" t="s">
        <v>274</v>
      </c>
      <c r="CF39" s="666" t="s">
        <v>274</v>
      </c>
      <c r="CG39" s="666" t="s">
        <v>274</v>
      </c>
      <c r="CH39" s="667" t="s">
        <v>274</v>
      </c>
      <c r="CI39" s="666" t="s">
        <v>274</v>
      </c>
      <c r="CJ39" s="666" t="s">
        <v>274</v>
      </c>
      <c r="CK39" s="666" t="s">
        <v>274</v>
      </c>
      <c r="CL39" s="666" t="s">
        <v>274</v>
      </c>
      <c r="CM39" s="667" t="s">
        <v>274</v>
      </c>
      <c r="CN39" s="666" t="s">
        <v>274</v>
      </c>
      <c r="CO39" s="666" t="s">
        <v>274</v>
      </c>
      <c r="CP39" s="666" t="s">
        <v>274</v>
      </c>
      <c r="CQ39" s="666" t="s">
        <v>274</v>
      </c>
      <c r="CR39" s="666" t="s">
        <v>274</v>
      </c>
      <c r="CS39" s="666" t="s">
        <v>274</v>
      </c>
      <c r="CT39" s="666" t="s">
        <v>274</v>
      </c>
      <c r="CU39" s="666" t="s">
        <v>274</v>
      </c>
      <c r="CV39" s="666" t="s">
        <v>274</v>
      </c>
      <c r="CW39" s="666" t="s">
        <v>274</v>
      </c>
      <c r="CX39" s="666" t="s">
        <v>274</v>
      </c>
      <c r="CY39" s="666" t="s">
        <v>274</v>
      </c>
      <c r="CZ39" s="666" t="s">
        <v>274</v>
      </c>
      <c r="DA39" s="666" t="s">
        <v>274</v>
      </c>
      <c r="DB39" s="666" t="s">
        <v>274</v>
      </c>
      <c r="DC39" s="666" t="s">
        <v>274</v>
      </c>
      <c r="DD39" s="666" t="s">
        <v>274</v>
      </c>
      <c r="DE39" s="666"/>
      <c r="DF39" s="668"/>
      <c r="DG39" s="666" t="s">
        <v>274</v>
      </c>
      <c r="DH39" s="666" t="s">
        <v>274</v>
      </c>
      <c r="DI39" s="666"/>
      <c r="DJ39" s="666"/>
      <c r="DK39" s="666" t="s">
        <v>274</v>
      </c>
      <c r="DL39" s="666"/>
      <c r="DM39" s="666"/>
      <c r="DN39" s="666"/>
      <c r="DO39" s="666"/>
      <c r="DP39" s="666"/>
      <c r="DQ39" s="666" t="s">
        <v>274</v>
      </c>
      <c r="DR39" s="666" t="s">
        <v>274</v>
      </c>
      <c r="DS39" s="666" t="s">
        <v>274</v>
      </c>
      <c r="DT39" s="666" t="s">
        <v>274</v>
      </c>
      <c r="DU39" s="666" t="s">
        <v>274</v>
      </c>
      <c r="DV39" s="666" t="s">
        <v>274</v>
      </c>
      <c r="DW39" s="666" t="s">
        <v>274</v>
      </c>
      <c r="DX39" s="666" t="s">
        <v>274</v>
      </c>
      <c r="DY39" s="666" t="s">
        <v>274</v>
      </c>
      <c r="DZ39" s="666" t="s">
        <v>274</v>
      </c>
      <c r="EA39" s="666">
        <v>1040</v>
      </c>
      <c r="EB39" s="666" t="s">
        <v>274</v>
      </c>
      <c r="EC39" s="666">
        <v>1010</v>
      </c>
      <c r="ED39" s="666">
        <v>1300</v>
      </c>
      <c r="EE39" s="666" t="s">
        <v>274</v>
      </c>
      <c r="EF39" s="666" t="s">
        <v>274</v>
      </c>
      <c r="EG39" s="666" t="s">
        <v>274</v>
      </c>
      <c r="EH39" s="666" t="s">
        <v>274</v>
      </c>
      <c r="EI39" s="666" t="s">
        <v>274</v>
      </c>
      <c r="EJ39" s="666" t="s">
        <v>274</v>
      </c>
      <c r="EK39" s="666" t="s">
        <v>274</v>
      </c>
      <c r="EL39" s="666"/>
      <c r="EM39" s="666"/>
      <c r="EN39" s="666" t="s">
        <v>274</v>
      </c>
      <c r="EO39" s="666" t="s">
        <v>274</v>
      </c>
      <c r="EP39" s="666">
        <v>890</v>
      </c>
      <c r="EQ39" s="666"/>
      <c r="ER39" s="667"/>
      <c r="ES39" s="667"/>
      <c r="ET39" s="666">
        <v>890</v>
      </c>
      <c r="EU39" s="666"/>
      <c r="EV39" s="667"/>
      <c r="EW39" s="667"/>
      <c r="EX39" s="666"/>
      <c r="EY39" s="666"/>
      <c r="EZ39" s="667"/>
      <c r="FA39" s="666"/>
      <c r="FB39" s="666"/>
      <c r="FC39" s="667"/>
      <c r="FD39" s="666" t="s">
        <v>274</v>
      </c>
      <c r="FE39" s="666" t="s">
        <v>274</v>
      </c>
      <c r="FF39" s="666" t="s">
        <v>274</v>
      </c>
      <c r="FG39" s="666" t="s">
        <v>274</v>
      </c>
      <c r="FH39" s="666"/>
      <c r="FI39" s="666"/>
      <c r="FJ39" s="666"/>
      <c r="FK39" s="667"/>
      <c r="FL39" s="666"/>
      <c r="FM39" s="667">
        <v>1780</v>
      </c>
      <c r="FN39" s="667" t="s">
        <v>274</v>
      </c>
      <c r="FO39" s="666" t="s">
        <v>274</v>
      </c>
      <c r="FP39" s="667" t="s">
        <v>274</v>
      </c>
      <c r="FQ39" s="666" t="s">
        <v>274</v>
      </c>
      <c r="FR39" s="667" t="s">
        <v>274</v>
      </c>
      <c r="FS39" s="666" t="s">
        <v>274</v>
      </c>
      <c r="FT39" s="667" t="s">
        <v>274</v>
      </c>
      <c r="FU39" s="666" t="s">
        <v>274</v>
      </c>
      <c r="FV39" s="667" t="s">
        <v>274</v>
      </c>
      <c r="FW39" s="666" t="s">
        <v>274</v>
      </c>
      <c r="FX39" s="667" t="s">
        <v>274</v>
      </c>
      <c r="FY39" s="667" t="s">
        <v>274</v>
      </c>
      <c r="FZ39" s="667"/>
      <c r="GA39" s="666" t="s">
        <v>274</v>
      </c>
      <c r="GB39" s="667" t="s">
        <v>274</v>
      </c>
      <c r="GC39" s="666" t="s">
        <v>274</v>
      </c>
      <c r="GD39" s="667" t="s">
        <v>274</v>
      </c>
      <c r="GE39" s="666" t="s">
        <v>274</v>
      </c>
      <c r="GF39" s="667" t="s">
        <v>274</v>
      </c>
      <c r="GG39" s="666" t="s">
        <v>274</v>
      </c>
      <c r="GH39" s="667" t="s">
        <v>274</v>
      </c>
      <c r="GI39" s="667"/>
      <c r="GJ39" s="667"/>
      <c r="GK39" s="667" t="s">
        <v>274</v>
      </c>
      <c r="GL39" s="667" t="s">
        <v>274</v>
      </c>
      <c r="GM39" s="667"/>
      <c r="GN39" s="153" t="s">
        <v>274</v>
      </c>
      <c r="GO39" s="179" t="s">
        <v>274</v>
      </c>
      <c r="GP39" s="153" t="s">
        <v>274</v>
      </c>
      <c r="GQ39" s="179" t="s">
        <v>274</v>
      </c>
      <c r="GR39" s="153" t="s">
        <v>274</v>
      </c>
      <c r="GS39" s="179" t="s">
        <v>274</v>
      </c>
      <c r="GT39" s="153" t="s">
        <v>274</v>
      </c>
    </row>
    <row r="40" spans="1:202" s="360" customFormat="1" ht="18" hidden="1">
      <c r="A40" s="651"/>
      <c r="B40" s="652" t="s">
        <v>339</v>
      </c>
      <c r="C40" s="651" t="s">
        <v>340</v>
      </c>
      <c r="D40" s="651" t="s">
        <v>341</v>
      </c>
      <c r="E40" s="651" t="s">
        <v>314</v>
      </c>
      <c r="F40" s="653"/>
      <c r="G40" s="653"/>
      <c r="H40" s="653"/>
      <c r="I40" s="653"/>
      <c r="J40" s="653"/>
      <c r="K40" s="653"/>
      <c r="L40" s="653" t="s">
        <v>274</v>
      </c>
      <c r="M40" s="654"/>
      <c r="N40" s="654" t="s">
        <v>274</v>
      </c>
      <c r="O40" s="653"/>
      <c r="P40" s="653"/>
      <c r="Q40" s="653"/>
      <c r="R40" s="653"/>
      <c r="S40" s="654"/>
      <c r="T40" s="653" t="s">
        <v>274</v>
      </c>
      <c r="U40" s="653" t="s">
        <v>274</v>
      </c>
      <c r="V40" s="653" t="s">
        <v>274</v>
      </c>
      <c r="W40" s="653"/>
      <c r="X40" s="653"/>
      <c r="Y40" s="653"/>
      <c r="Z40" s="653"/>
      <c r="AA40" s="653" t="s">
        <v>274</v>
      </c>
      <c r="AB40" s="653" t="s">
        <v>274</v>
      </c>
      <c r="AC40" s="653" t="s">
        <v>274</v>
      </c>
      <c r="AD40" s="653" t="s">
        <v>274</v>
      </c>
      <c r="AE40" s="653" t="s">
        <v>274</v>
      </c>
      <c r="AF40" s="654" t="s">
        <v>274</v>
      </c>
      <c r="AG40" s="653" t="s">
        <v>274</v>
      </c>
      <c r="AH40" s="653"/>
      <c r="AI40" s="654" t="s">
        <v>274</v>
      </c>
      <c r="AJ40" s="653" t="s">
        <v>274</v>
      </c>
      <c r="AK40" s="653" t="s">
        <v>274</v>
      </c>
      <c r="AL40" s="653" t="s">
        <v>274</v>
      </c>
      <c r="AM40" s="653" t="s">
        <v>274</v>
      </c>
      <c r="AN40" s="653" t="s">
        <v>274</v>
      </c>
      <c r="AO40" s="653" t="s">
        <v>274</v>
      </c>
      <c r="AP40" s="653" t="s">
        <v>274</v>
      </c>
      <c r="AQ40" s="653" t="s">
        <v>274</v>
      </c>
      <c r="AR40" s="654">
        <v>30</v>
      </c>
      <c r="AS40" s="653">
        <v>22</v>
      </c>
      <c r="AT40" s="653">
        <v>28</v>
      </c>
      <c r="AU40" s="653">
        <v>21.7</v>
      </c>
      <c r="AV40" s="653">
        <v>30</v>
      </c>
      <c r="AW40" s="653">
        <v>30</v>
      </c>
      <c r="AX40" s="653">
        <v>30</v>
      </c>
      <c r="AY40" s="653">
        <v>30</v>
      </c>
      <c r="AZ40" s="653">
        <v>30</v>
      </c>
      <c r="BA40" s="653" t="s">
        <v>274</v>
      </c>
      <c r="BB40" s="653" t="s">
        <v>274</v>
      </c>
      <c r="BC40" s="653" t="s">
        <v>274</v>
      </c>
      <c r="BD40" s="654"/>
      <c r="BE40" s="654"/>
      <c r="BF40" s="654"/>
      <c r="BG40" s="654" t="s">
        <v>274</v>
      </c>
      <c r="BH40" s="653" t="s">
        <v>274</v>
      </c>
      <c r="BI40" s="653" t="s">
        <v>274</v>
      </c>
      <c r="BJ40" s="653" t="s">
        <v>274</v>
      </c>
      <c r="BK40" s="654" t="s">
        <v>274</v>
      </c>
      <c r="BL40" s="653" t="s">
        <v>274</v>
      </c>
      <c r="BM40" s="653" t="s">
        <v>274</v>
      </c>
      <c r="BN40" s="653" t="s">
        <v>274</v>
      </c>
      <c r="BO40" s="653" t="s">
        <v>274</v>
      </c>
      <c r="BP40" s="653" t="s">
        <v>274</v>
      </c>
      <c r="BQ40" s="653" t="s">
        <v>274</v>
      </c>
      <c r="BR40" s="654" t="s">
        <v>274</v>
      </c>
      <c r="BS40" s="653" t="s">
        <v>274</v>
      </c>
      <c r="BT40" s="653" t="s">
        <v>274</v>
      </c>
      <c r="BU40" s="653" t="s">
        <v>274</v>
      </c>
      <c r="BV40" s="653" t="s">
        <v>274</v>
      </c>
      <c r="BW40" s="653" t="s">
        <v>274</v>
      </c>
      <c r="BX40" s="653">
        <v>11.3</v>
      </c>
      <c r="BY40" s="653">
        <v>15.5</v>
      </c>
      <c r="BZ40" s="653">
        <v>12.3</v>
      </c>
      <c r="CA40" s="653">
        <v>16.2</v>
      </c>
      <c r="CB40" s="653">
        <v>11.8</v>
      </c>
      <c r="CC40" s="653">
        <v>19.3</v>
      </c>
      <c r="CD40" s="654">
        <v>2.75</v>
      </c>
      <c r="CE40" s="653">
        <v>4.1500000000000004</v>
      </c>
      <c r="CF40" s="653">
        <v>5.3</v>
      </c>
      <c r="CG40" s="653">
        <v>5.7</v>
      </c>
      <c r="CH40" s="654">
        <v>11.3</v>
      </c>
      <c r="CI40" s="653">
        <v>13.45</v>
      </c>
      <c r="CJ40" s="653">
        <v>18.899999999999999</v>
      </c>
      <c r="CK40" s="653">
        <v>24.1</v>
      </c>
      <c r="CL40" s="653" t="s">
        <v>274</v>
      </c>
      <c r="CM40" s="654">
        <v>17.8</v>
      </c>
      <c r="CN40" s="653">
        <v>27.6</v>
      </c>
      <c r="CO40" s="653">
        <v>18.100000000000001</v>
      </c>
      <c r="CP40" s="653">
        <v>24.1</v>
      </c>
      <c r="CQ40" s="653">
        <v>2.7</v>
      </c>
      <c r="CR40" s="653">
        <v>4.8</v>
      </c>
      <c r="CS40" s="653">
        <v>5</v>
      </c>
      <c r="CT40" s="653">
        <v>9</v>
      </c>
      <c r="CU40" s="653">
        <v>6.5</v>
      </c>
      <c r="CV40" s="653">
        <v>17.5</v>
      </c>
      <c r="CW40" s="653">
        <v>10</v>
      </c>
      <c r="CX40" s="653">
        <v>20.3</v>
      </c>
      <c r="CY40" s="653" t="s">
        <v>274</v>
      </c>
      <c r="CZ40" s="653" t="s">
        <v>274</v>
      </c>
      <c r="DA40" s="653" t="s">
        <v>274</v>
      </c>
      <c r="DB40" s="653" t="s">
        <v>274</v>
      </c>
      <c r="DC40" s="653" t="s">
        <v>274</v>
      </c>
      <c r="DD40" s="653" t="s">
        <v>274</v>
      </c>
      <c r="DE40" s="653"/>
      <c r="DF40" s="655"/>
      <c r="DG40" s="653">
        <v>9.4</v>
      </c>
      <c r="DH40" s="653">
        <v>11.2</v>
      </c>
      <c r="DI40" s="653"/>
      <c r="DJ40" s="653"/>
      <c r="DK40" s="653">
        <v>26.2</v>
      </c>
      <c r="DL40" s="653"/>
      <c r="DM40" s="653"/>
      <c r="DN40" s="653"/>
      <c r="DO40" s="653"/>
      <c r="DP40" s="653"/>
      <c r="DQ40" s="653">
        <v>14.7</v>
      </c>
      <c r="DR40" s="653">
        <v>20.6</v>
      </c>
      <c r="DS40" s="653">
        <v>25.7</v>
      </c>
      <c r="DT40" s="653">
        <v>40.4</v>
      </c>
      <c r="DU40" s="653">
        <v>4.3</v>
      </c>
      <c r="DV40" s="653">
        <v>2.2000000000000002</v>
      </c>
      <c r="DW40" s="653">
        <v>7.7</v>
      </c>
      <c r="DX40" s="653">
        <v>14</v>
      </c>
      <c r="DY40" s="653">
        <v>44</v>
      </c>
      <c r="DZ40" s="653">
        <v>38</v>
      </c>
      <c r="EA40" s="653" t="s">
        <v>274</v>
      </c>
      <c r="EB40" s="653" t="s">
        <v>274</v>
      </c>
      <c r="EC40" s="653" t="s">
        <v>274</v>
      </c>
      <c r="ED40" s="653" t="s">
        <v>274</v>
      </c>
      <c r="EE40" s="653" t="s">
        <v>274</v>
      </c>
      <c r="EF40" s="653" t="s">
        <v>274</v>
      </c>
      <c r="EG40" s="653" t="s">
        <v>274</v>
      </c>
      <c r="EH40" s="653" t="s">
        <v>274</v>
      </c>
      <c r="EI40" s="653" t="s">
        <v>274</v>
      </c>
      <c r="EJ40" s="653" t="s">
        <v>274</v>
      </c>
      <c r="EK40" s="653" t="s">
        <v>274</v>
      </c>
      <c r="EL40" s="653"/>
      <c r="EM40" s="653"/>
      <c r="EN40" s="653" t="s">
        <v>274</v>
      </c>
      <c r="EO40" s="653" t="s">
        <v>274</v>
      </c>
      <c r="EP40" s="653" t="s">
        <v>274</v>
      </c>
      <c r="EQ40" s="653"/>
      <c r="ER40" s="654"/>
      <c r="ES40" s="654"/>
      <c r="ET40" s="653" t="s">
        <v>274</v>
      </c>
      <c r="EU40" s="653"/>
      <c r="EV40" s="654"/>
      <c r="EW40" s="654"/>
      <c r="EX40" s="653"/>
      <c r="EY40" s="653"/>
      <c r="EZ40" s="654"/>
      <c r="FA40" s="653"/>
      <c r="FB40" s="653"/>
      <c r="FC40" s="654"/>
      <c r="FD40" s="653" t="s">
        <v>274</v>
      </c>
      <c r="FE40" s="653" t="s">
        <v>274</v>
      </c>
      <c r="FF40" s="653" t="s">
        <v>274</v>
      </c>
      <c r="FG40" s="653" t="s">
        <v>274</v>
      </c>
      <c r="FH40" s="653"/>
      <c r="FI40" s="653"/>
      <c r="FJ40" s="653"/>
      <c r="FK40" s="654"/>
      <c r="FL40" s="653"/>
      <c r="FM40" s="654" t="s">
        <v>274</v>
      </c>
      <c r="FN40" s="654" t="s">
        <v>274</v>
      </c>
      <c r="FO40" s="653" t="s">
        <v>274</v>
      </c>
      <c r="FP40" s="654" t="s">
        <v>274</v>
      </c>
      <c r="FQ40" s="653" t="s">
        <v>274</v>
      </c>
      <c r="FR40" s="654" t="s">
        <v>274</v>
      </c>
      <c r="FS40" s="653" t="s">
        <v>274</v>
      </c>
      <c r="FT40" s="654" t="s">
        <v>274</v>
      </c>
      <c r="FU40" s="653" t="s">
        <v>274</v>
      </c>
      <c r="FV40" s="654" t="s">
        <v>274</v>
      </c>
      <c r="FW40" s="653" t="s">
        <v>274</v>
      </c>
      <c r="FX40" s="654" t="s">
        <v>274</v>
      </c>
      <c r="FY40" s="654" t="s">
        <v>274</v>
      </c>
      <c r="FZ40" s="654"/>
      <c r="GA40" s="653" t="s">
        <v>274</v>
      </c>
      <c r="GB40" s="654" t="s">
        <v>274</v>
      </c>
      <c r="GC40" s="653" t="s">
        <v>274</v>
      </c>
      <c r="GD40" s="654" t="s">
        <v>274</v>
      </c>
      <c r="GE40" s="653" t="s">
        <v>274</v>
      </c>
      <c r="GF40" s="654" t="s">
        <v>274</v>
      </c>
      <c r="GG40" s="653" t="s">
        <v>274</v>
      </c>
      <c r="GH40" s="654" t="s">
        <v>274</v>
      </c>
      <c r="GI40" s="654"/>
      <c r="GJ40" s="654"/>
      <c r="GK40" s="654" t="s">
        <v>274</v>
      </c>
      <c r="GL40" s="654" t="s">
        <v>274</v>
      </c>
      <c r="GM40" s="654"/>
      <c r="GN40" s="359" t="s">
        <v>274</v>
      </c>
      <c r="GO40" s="358" t="s">
        <v>274</v>
      </c>
      <c r="GP40" s="359" t="s">
        <v>274</v>
      </c>
      <c r="GQ40" s="358" t="s">
        <v>274</v>
      </c>
      <c r="GR40" s="359" t="s">
        <v>274</v>
      </c>
      <c r="GS40" s="358" t="s">
        <v>274</v>
      </c>
      <c r="GT40" s="359" t="s">
        <v>274</v>
      </c>
    </row>
    <row r="41" spans="1:202" s="178" customFormat="1" ht="18" hidden="1">
      <c r="A41" s="664"/>
      <c r="B41" s="665" t="s">
        <v>342</v>
      </c>
      <c r="C41" s="664" t="s">
        <v>340</v>
      </c>
      <c r="D41" s="664" t="s">
        <v>343</v>
      </c>
      <c r="E41" s="664" t="s">
        <v>20</v>
      </c>
      <c r="F41" s="666"/>
      <c r="G41" s="666"/>
      <c r="H41" s="666"/>
      <c r="I41" s="666"/>
      <c r="J41" s="666"/>
      <c r="K41" s="666"/>
      <c r="L41" s="666" t="s">
        <v>274</v>
      </c>
      <c r="M41" s="667"/>
      <c r="N41" s="667" t="s">
        <v>274</v>
      </c>
      <c r="O41" s="666"/>
      <c r="P41" s="666"/>
      <c r="Q41" s="666"/>
      <c r="R41" s="666"/>
      <c r="S41" s="667"/>
      <c r="T41" s="666" t="s">
        <v>274</v>
      </c>
      <c r="U41" s="666" t="s">
        <v>274</v>
      </c>
      <c r="V41" s="666" t="s">
        <v>274</v>
      </c>
      <c r="W41" s="666"/>
      <c r="X41" s="666"/>
      <c r="Y41" s="666"/>
      <c r="Z41" s="666"/>
      <c r="AA41" s="666" t="s">
        <v>274</v>
      </c>
      <c r="AB41" s="666" t="s">
        <v>274</v>
      </c>
      <c r="AC41" s="666" t="s">
        <v>274</v>
      </c>
      <c r="AD41" s="666" t="s">
        <v>274</v>
      </c>
      <c r="AE41" s="666" t="s">
        <v>274</v>
      </c>
      <c r="AF41" s="667" t="s">
        <v>274</v>
      </c>
      <c r="AG41" s="666" t="s">
        <v>274</v>
      </c>
      <c r="AH41" s="666"/>
      <c r="AI41" s="667" t="s">
        <v>274</v>
      </c>
      <c r="AJ41" s="666" t="s">
        <v>274</v>
      </c>
      <c r="AK41" s="666" t="s">
        <v>274</v>
      </c>
      <c r="AL41" s="666" t="s">
        <v>274</v>
      </c>
      <c r="AM41" s="666" t="s">
        <v>274</v>
      </c>
      <c r="AN41" s="666" t="s">
        <v>274</v>
      </c>
      <c r="AO41" s="666" t="s">
        <v>274</v>
      </c>
      <c r="AP41" s="666" t="s">
        <v>274</v>
      </c>
      <c r="AQ41" s="666" t="s">
        <v>274</v>
      </c>
      <c r="AR41" s="667">
        <v>1325</v>
      </c>
      <c r="AS41" s="666">
        <v>1440</v>
      </c>
      <c r="AT41" s="666">
        <v>1975</v>
      </c>
      <c r="AU41" s="666">
        <v>1681</v>
      </c>
      <c r="AV41" s="666">
        <v>2249</v>
      </c>
      <c r="AW41" s="666">
        <v>2134</v>
      </c>
      <c r="AX41" s="666">
        <v>2278</v>
      </c>
      <c r="AY41" s="666">
        <v>2377</v>
      </c>
      <c r="AZ41" s="666">
        <v>2320</v>
      </c>
      <c r="BA41" s="666" t="s">
        <v>274</v>
      </c>
      <c r="BB41" s="666" t="s">
        <v>274</v>
      </c>
      <c r="BC41" s="666" t="s">
        <v>274</v>
      </c>
      <c r="BD41" s="667"/>
      <c r="BE41" s="667"/>
      <c r="BF41" s="667"/>
      <c r="BG41" s="667" t="s">
        <v>274</v>
      </c>
      <c r="BH41" s="666" t="s">
        <v>274</v>
      </c>
      <c r="BI41" s="666" t="s">
        <v>274</v>
      </c>
      <c r="BJ41" s="666" t="s">
        <v>274</v>
      </c>
      <c r="BK41" s="667" t="s">
        <v>274</v>
      </c>
      <c r="BL41" s="666" t="s">
        <v>274</v>
      </c>
      <c r="BM41" s="666" t="s">
        <v>274</v>
      </c>
      <c r="BN41" s="666" t="s">
        <v>274</v>
      </c>
      <c r="BO41" s="666" t="s">
        <v>274</v>
      </c>
      <c r="BP41" s="666" t="s">
        <v>274</v>
      </c>
      <c r="BQ41" s="666" t="s">
        <v>274</v>
      </c>
      <c r="BR41" s="667" t="s">
        <v>274</v>
      </c>
      <c r="BS41" s="666" t="s">
        <v>274</v>
      </c>
      <c r="BT41" s="666" t="s">
        <v>274</v>
      </c>
      <c r="BU41" s="666" t="s">
        <v>274</v>
      </c>
      <c r="BV41" s="666" t="s">
        <v>274</v>
      </c>
      <c r="BW41" s="666" t="s">
        <v>274</v>
      </c>
      <c r="BX41" s="666">
        <v>968</v>
      </c>
      <c r="BY41" s="666">
        <v>1372</v>
      </c>
      <c r="BZ41" s="666">
        <v>1064</v>
      </c>
      <c r="CA41" s="666">
        <v>1469</v>
      </c>
      <c r="CB41" s="666">
        <v>10058</v>
      </c>
      <c r="CC41" s="666">
        <v>1748</v>
      </c>
      <c r="CD41" s="667">
        <v>150</v>
      </c>
      <c r="CE41" s="666">
        <v>240</v>
      </c>
      <c r="CF41" s="666">
        <v>292</v>
      </c>
      <c r="CG41" s="666">
        <v>525</v>
      </c>
      <c r="CH41" s="667" t="s">
        <v>274</v>
      </c>
      <c r="CI41" s="666" t="s">
        <v>274</v>
      </c>
      <c r="CJ41" s="666" t="s">
        <v>274</v>
      </c>
      <c r="CK41" s="666" t="s">
        <v>274</v>
      </c>
      <c r="CL41" s="666" t="s">
        <v>274</v>
      </c>
      <c r="CM41" s="667" t="s">
        <v>274</v>
      </c>
      <c r="CN41" s="666" t="s">
        <v>274</v>
      </c>
      <c r="CO41" s="666" t="s">
        <v>274</v>
      </c>
      <c r="CP41" s="666">
        <v>574</v>
      </c>
      <c r="CQ41" s="666" t="s">
        <v>274</v>
      </c>
      <c r="CR41" s="666" t="s">
        <v>274</v>
      </c>
      <c r="CS41" s="666" t="s">
        <v>274</v>
      </c>
      <c r="CT41" s="666" t="s">
        <v>274</v>
      </c>
      <c r="CU41" s="666" t="s">
        <v>274</v>
      </c>
      <c r="CV41" s="666" t="s">
        <v>274</v>
      </c>
      <c r="CW41" s="666" t="s">
        <v>274</v>
      </c>
      <c r="CX41" s="666" t="s">
        <v>274</v>
      </c>
      <c r="CY41" s="666" t="s">
        <v>274</v>
      </c>
      <c r="CZ41" s="666" t="s">
        <v>274</v>
      </c>
      <c r="DA41" s="666" t="s">
        <v>274</v>
      </c>
      <c r="DB41" s="666" t="s">
        <v>274</v>
      </c>
      <c r="DC41" s="666" t="s">
        <v>274</v>
      </c>
      <c r="DD41" s="666" t="s">
        <v>274</v>
      </c>
      <c r="DE41" s="666"/>
      <c r="DF41" s="668"/>
      <c r="DG41" s="666" t="s">
        <v>274</v>
      </c>
      <c r="DH41" s="666" t="s">
        <v>274</v>
      </c>
      <c r="DI41" s="666"/>
      <c r="DJ41" s="666"/>
      <c r="DK41" s="666" t="s">
        <v>274</v>
      </c>
      <c r="DL41" s="666"/>
      <c r="DM41" s="666"/>
      <c r="DN41" s="666"/>
      <c r="DO41" s="666"/>
      <c r="DP41" s="666"/>
      <c r="DQ41" s="666">
        <v>1057</v>
      </c>
      <c r="DR41" s="666">
        <v>1481</v>
      </c>
      <c r="DS41" s="666">
        <v>1852</v>
      </c>
      <c r="DT41" s="666">
        <v>2910</v>
      </c>
      <c r="DU41" s="666">
        <v>499</v>
      </c>
      <c r="DV41" s="666">
        <v>250</v>
      </c>
      <c r="DW41" s="666">
        <v>774</v>
      </c>
      <c r="DX41" s="666">
        <v>1600</v>
      </c>
      <c r="DY41" s="666">
        <v>3100</v>
      </c>
      <c r="DZ41" s="666">
        <v>4200</v>
      </c>
      <c r="EA41" s="666" t="s">
        <v>274</v>
      </c>
      <c r="EB41" s="666" t="s">
        <v>274</v>
      </c>
      <c r="EC41" s="666" t="s">
        <v>274</v>
      </c>
      <c r="ED41" s="666" t="s">
        <v>274</v>
      </c>
      <c r="EE41" s="666" t="s">
        <v>274</v>
      </c>
      <c r="EF41" s="666" t="s">
        <v>274</v>
      </c>
      <c r="EG41" s="666" t="s">
        <v>274</v>
      </c>
      <c r="EH41" s="666" t="s">
        <v>274</v>
      </c>
      <c r="EI41" s="666" t="s">
        <v>274</v>
      </c>
      <c r="EJ41" s="666" t="s">
        <v>274</v>
      </c>
      <c r="EK41" s="666" t="s">
        <v>274</v>
      </c>
      <c r="EL41" s="666"/>
      <c r="EM41" s="666"/>
      <c r="EN41" s="666" t="s">
        <v>274</v>
      </c>
      <c r="EO41" s="666" t="s">
        <v>274</v>
      </c>
      <c r="EP41" s="666" t="s">
        <v>274</v>
      </c>
      <c r="EQ41" s="666"/>
      <c r="ER41" s="667"/>
      <c r="ES41" s="667"/>
      <c r="ET41" s="666" t="s">
        <v>274</v>
      </c>
      <c r="EU41" s="666"/>
      <c r="EV41" s="667"/>
      <c r="EW41" s="667"/>
      <c r="EX41" s="666"/>
      <c r="EY41" s="666"/>
      <c r="EZ41" s="667"/>
      <c r="FA41" s="666"/>
      <c r="FB41" s="666"/>
      <c r="FC41" s="667"/>
      <c r="FD41" s="666" t="s">
        <v>274</v>
      </c>
      <c r="FE41" s="666" t="s">
        <v>274</v>
      </c>
      <c r="FF41" s="666" t="s">
        <v>274</v>
      </c>
      <c r="FG41" s="666" t="s">
        <v>274</v>
      </c>
      <c r="FH41" s="666"/>
      <c r="FI41" s="666"/>
      <c r="FJ41" s="666"/>
      <c r="FK41" s="667"/>
      <c r="FL41" s="666"/>
      <c r="FM41" s="667" t="s">
        <v>274</v>
      </c>
      <c r="FN41" s="667" t="s">
        <v>274</v>
      </c>
      <c r="FO41" s="666" t="s">
        <v>274</v>
      </c>
      <c r="FP41" s="667" t="s">
        <v>274</v>
      </c>
      <c r="FQ41" s="666" t="s">
        <v>274</v>
      </c>
      <c r="FR41" s="667" t="s">
        <v>274</v>
      </c>
      <c r="FS41" s="666" t="s">
        <v>274</v>
      </c>
      <c r="FT41" s="667" t="s">
        <v>274</v>
      </c>
      <c r="FU41" s="666" t="s">
        <v>274</v>
      </c>
      <c r="FV41" s="667" t="s">
        <v>274</v>
      </c>
      <c r="FW41" s="666" t="s">
        <v>274</v>
      </c>
      <c r="FX41" s="667" t="s">
        <v>274</v>
      </c>
      <c r="FY41" s="667" t="s">
        <v>274</v>
      </c>
      <c r="FZ41" s="667"/>
      <c r="GA41" s="666" t="s">
        <v>274</v>
      </c>
      <c r="GB41" s="667" t="s">
        <v>274</v>
      </c>
      <c r="GC41" s="666" t="s">
        <v>274</v>
      </c>
      <c r="GD41" s="667" t="s">
        <v>274</v>
      </c>
      <c r="GE41" s="666" t="s">
        <v>274</v>
      </c>
      <c r="GF41" s="667" t="s">
        <v>274</v>
      </c>
      <c r="GG41" s="666" t="s">
        <v>274</v>
      </c>
      <c r="GH41" s="667" t="s">
        <v>274</v>
      </c>
      <c r="GI41" s="667"/>
      <c r="GJ41" s="667"/>
      <c r="GK41" s="667" t="s">
        <v>274</v>
      </c>
      <c r="GL41" s="667" t="s">
        <v>274</v>
      </c>
      <c r="GM41" s="667"/>
      <c r="GN41" s="153" t="s">
        <v>274</v>
      </c>
      <c r="GO41" s="179" t="s">
        <v>274</v>
      </c>
      <c r="GP41" s="153" t="s">
        <v>274</v>
      </c>
      <c r="GQ41" s="179" t="s">
        <v>274</v>
      </c>
      <c r="GR41" s="153" t="s">
        <v>274</v>
      </c>
      <c r="GS41" s="179" t="s">
        <v>274</v>
      </c>
      <c r="GT41" s="153" t="s">
        <v>274</v>
      </c>
    </row>
    <row r="42" spans="1:202" ht="9" customHeight="1">
      <c r="A42" s="565"/>
      <c r="F42" s="605"/>
      <c r="G42" s="605"/>
      <c r="H42" s="605"/>
      <c r="I42" s="605"/>
      <c r="J42" s="605"/>
      <c r="K42" s="605"/>
      <c r="L42" s="605"/>
      <c r="M42" s="606"/>
      <c r="N42" s="606"/>
      <c r="O42" s="605"/>
      <c r="P42" s="605"/>
      <c r="Q42" s="605"/>
      <c r="R42" s="605"/>
      <c r="S42" s="606"/>
      <c r="T42" s="605"/>
      <c r="U42" s="605"/>
      <c r="V42" s="605"/>
      <c r="W42" s="605"/>
      <c r="X42" s="605"/>
      <c r="Y42" s="605"/>
      <c r="Z42" s="605"/>
      <c r="AA42" s="605"/>
      <c r="AB42" s="605"/>
      <c r="AC42" s="605"/>
      <c r="AD42" s="605"/>
      <c r="AE42" s="605"/>
      <c r="AF42" s="606"/>
      <c r="AG42" s="605"/>
      <c r="AH42" s="605"/>
      <c r="AI42" s="606"/>
      <c r="AJ42" s="605"/>
      <c r="AK42" s="605"/>
      <c r="AL42" s="605"/>
      <c r="AM42" s="605"/>
      <c r="AN42" s="605"/>
      <c r="AO42" s="605"/>
      <c r="AP42" s="605"/>
      <c r="AQ42" s="605"/>
      <c r="AR42" s="606"/>
      <c r="AS42" s="605"/>
      <c r="AT42" s="605"/>
      <c r="AU42" s="605"/>
      <c r="AV42" s="605"/>
      <c r="AW42" s="605"/>
      <c r="AX42" s="605"/>
      <c r="AY42" s="605"/>
      <c r="AZ42" s="605"/>
      <c r="BA42" s="605"/>
      <c r="BB42" s="605"/>
      <c r="BC42" s="605"/>
      <c r="BD42" s="606"/>
      <c r="BE42" s="606"/>
      <c r="BF42" s="606"/>
      <c r="BG42" s="606"/>
      <c r="BH42" s="605"/>
      <c r="BI42" s="605"/>
      <c r="BJ42" s="605"/>
      <c r="BK42" s="606"/>
      <c r="BL42" s="605"/>
      <c r="BM42" s="605"/>
      <c r="BN42" s="605"/>
      <c r="BO42" s="605"/>
      <c r="BP42" s="605"/>
      <c r="BQ42" s="605"/>
      <c r="BR42" s="606"/>
      <c r="BS42" s="605"/>
      <c r="BT42" s="605"/>
      <c r="BU42" s="605"/>
      <c r="BV42" s="605"/>
      <c r="BW42" s="605"/>
      <c r="BX42" s="605"/>
      <c r="BY42" s="605"/>
      <c r="BZ42" s="605"/>
      <c r="CA42" s="605"/>
      <c r="CB42" s="605"/>
      <c r="CC42" s="605"/>
      <c r="CD42" s="606"/>
      <c r="CE42" s="605"/>
      <c r="CF42" s="605"/>
      <c r="CG42" s="605"/>
      <c r="CH42" s="606"/>
      <c r="CI42" s="605"/>
      <c r="CJ42" s="605"/>
      <c r="CK42" s="605"/>
      <c r="CL42" s="605"/>
      <c r="CM42" s="606"/>
      <c r="CN42" s="605"/>
      <c r="CO42" s="605"/>
      <c r="CP42" s="605"/>
      <c r="CQ42" s="605"/>
      <c r="CR42" s="605"/>
      <c r="CS42" s="605"/>
      <c r="CT42" s="605"/>
      <c r="CU42" s="605"/>
      <c r="CV42" s="605"/>
      <c r="CW42" s="605"/>
      <c r="CX42" s="605"/>
      <c r="CY42" s="605"/>
      <c r="CZ42" s="605"/>
      <c r="DA42" s="605"/>
      <c r="DB42" s="605"/>
      <c r="DC42" s="605"/>
      <c r="DD42" s="605"/>
      <c r="DE42" s="605"/>
      <c r="DG42" s="605"/>
      <c r="DH42" s="605"/>
      <c r="DI42" s="605"/>
      <c r="DJ42" s="605"/>
      <c r="DK42" s="605"/>
      <c r="DL42" s="605"/>
      <c r="DM42" s="605"/>
      <c r="DN42" s="605"/>
      <c r="DO42" s="605"/>
      <c r="DP42" s="605"/>
      <c r="DQ42" s="605"/>
      <c r="DR42" s="605"/>
      <c r="DS42" s="605"/>
      <c r="DT42" s="605"/>
      <c r="DU42" s="605"/>
      <c r="DV42" s="605"/>
      <c r="DW42" s="605"/>
      <c r="DX42" s="605"/>
      <c r="DY42" s="605"/>
      <c r="DZ42" s="605"/>
      <c r="EA42" s="605"/>
      <c r="EB42" s="605"/>
      <c r="EC42" s="605"/>
      <c r="ED42" s="605"/>
      <c r="EE42" s="605"/>
      <c r="EF42" s="605"/>
      <c r="EG42" s="605"/>
      <c r="EH42" s="605"/>
      <c r="EI42" s="605"/>
      <c r="EJ42" s="605"/>
      <c r="EK42" s="605"/>
      <c r="EL42" s="605"/>
      <c r="EM42" s="605"/>
      <c r="EN42" s="605"/>
      <c r="EO42" s="605"/>
      <c r="EP42" s="605"/>
      <c r="EQ42" s="605"/>
      <c r="ER42" s="606"/>
      <c r="ES42" s="606"/>
      <c r="ET42" s="605"/>
      <c r="EU42" s="605"/>
      <c r="EV42" s="606"/>
      <c r="EW42" s="606"/>
      <c r="EX42" s="605"/>
      <c r="EY42" s="605"/>
      <c r="EZ42" s="606"/>
      <c r="FA42" s="605"/>
      <c r="FB42" s="605"/>
      <c r="FC42" s="606"/>
      <c r="FD42" s="605"/>
      <c r="FE42" s="605"/>
      <c r="FF42" s="605"/>
      <c r="FG42" s="605"/>
      <c r="FH42" s="605"/>
      <c r="FI42" s="605"/>
      <c r="FJ42" s="605"/>
      <c r="FK42" s="606"/>
      <c r="FL42" s="605"/>
      <c r="FM42" s="606"/>
      <c r="FN42" s="606"/>
      <c r="FO42" s="605"/>
      <c r="FP42" s="606"/>
      <c r="FQ42" s="605"/>
      <c r="FR42" s="606"/>
      <c r="FS42" s="605"/>
      <c r="FT42" s="606"/>
      <c r="FU42" s="605"/>
      <c r="FV42" s="606"/>
      <c r="FW42" s="605"/>
      <c r="FX42" s="606"/>
      <c r="FY42" s="606"/>
      <c r="FZ42" s="606"/>
      <c r="GA42" s="605"/>
      <c r="GB42" s="606"/>
      <c r="GC42" s="605"/>
      <c r="GD42" s="606"/>
      <c r="GE42" s="605"/>
      <c r="GF42" s="606"/>
      <c r="GG42" s="605"/>
      <c r="GH42" s="606"/>
      <c r="GI42" s="606"/>
      <c r="GJ42" s="606"/>
      <c r="GK42" s="606"/>
      <c r="GL42" s="606"/>
      <c r="GM42" s="606"/>
      <c r="GN42" s="559"/>
      <c r="GO42" s="377"/>
      <c r="GP42" s="559"/>
      <c r="GQ42" s="377"/>
      <c r="GR42" s="559"/>
      <c r="GS42" s="377"/>
      <c r="GT42" s="559"/>
    </row>
    <row r="43" spans="1:202" s="14" customFormat="1">
      <c r="A43" s="650" t="s">
        <v>344</v>
      </c>
      <c r="B43" s="604"/>
      <c r="C43" s="566"/>
      <c r="D43" s="566"/>
      <c r="E43" s="566"/>
      <c r="F43" s="605"/>
      <c r="G43" s="605"/>
      <c r="H43" s="605"/>
      <c r="I43" s="605"/>
      <c r="J43" s="605"/>
      <c r="K43" s="605"/>
      <c r="L43" s="605"/>
      <c r="M43" s="606"/>
      <c r="N43" s="606"/>
      <c r="O43" s="605"/>
      <c r="P43" s="605"/>
      <c r="Q43" s="605"/>
      <c r="R43" s="605"/>
      <c r="S43" s="606"/>
      <c r="T43" s="605"/>
      <c r="U43" s="605"/>
      <c r="V43" s="605"/>
      <c r="W43" s="605"/>
      <c r="X43" s="605"/>
      <c r="Y43" s="605"/>
      <c r="Z43" s="605"/>
      <c r="AA43" s="605"/>
      <c r="AB43" s="605"/>
      <c r="AC43" s="605"/>
      <c r="AD43" s="605"/>
      <c r="AE43" s="605"/>
      <c r="AF43" s="606"/>
      <c r="AG43" s="605"/>
      <c r="AH43" s="605"/>
      <c r="AI43" s="606"/>
      <c r="AJ43" s="605"/>
      <c r="AK43" s="605"/>
      <c r="AL43" s="605"/>
      <c r="AM43" s="605"/>
      <c r="AN43" s="605"/>
      <c r="AO43" s="605"/>
      <c r="AP43" s="605"/>
      <c r="AQ43" s="605"/>
      <c r="AR43" s="606"/>
      <c r="AS43" s="605"/>
      <c r="AT43" s="605"/>
      <c r="AU43" s="605"/>
      <c r="AV43" s="605"/>
      <c r="AW43" s="605"/>
      <c r="AX43" s="605"/>
      <c r="AY43" s="605"/>
      <c r="AZ43" s="605"/>
      <c r="BA43" s="605"/>
      <c r="BB43" s="605"/>
      <c r="BC43" s="605"/>
      <c r="BD43" s="606"/>
      <c r="BE43" s="606"/>
      <c r="BF43" s="606"/>
      <c r="BG43" s="606"/>
      <c r="BH43" s="605"/>
      <c r="BI43" s="605"/>
      <c r="BJ43" s="605"/>
      <c r="BK43" s="606"/>
      <c r="BL43" s="605"/>
      <c r="BM43" s="605"/>
      <c r="BN43" s="605"/>
      <c r="BO43" s="605"/>
      <c r="BP43" s="605"/>
      <c r="BQ43" s="605"/>
      <c r="BR43" s="606"/>
      <c r="BS43" s="605"/>
      <c r="BT43" s="605"/>
      <c r="BU43" s="605"/>
      <c r="BV43" s="605"/>
      <c r="BW43" s="605"/>
      <c r="BX43" s="605"/>
      <c r="BY43" s="605"/>
      <c r="BZ43" s="605"/>
      <c r="CA43" s="605"/>
      <c r="CB43" s="605"/>
      <c r="CC43" s="605"/>
      <c r="CD43" s="606"/>
      <c r="CE43" s="605"/>
      <c r="CF43" s="605"/>
      <c r="CG43" s="605"/>
      <c r="CH43" s="606"/>
      <c r="CI43" s="605"/>
      <c r="CJ43" s="605"/>
      <c r="CK43" s="605"/>
      <c r="CL43" s="605"/>
      <c r="CM43" s="606"/>
      <c r="CN43" s="605"/>
      <c r="CO43" s="605"/>
      <c r="CP43" s="605"/>
      <c r="CQ43" s="605"/>
      <c r="CR43" s="605"/>
      <c r="CS43" s="605"/>
      <c r="CT43" s="605"/>
      <c r="CU43" s="605"/>
      <c r="CV43" s="605"/>
      <c r="CW43" s="605"/>
      <c r="CX43" s="605"/>
      <c r="CY43" s="605"/>
      <c r="CZ43" s="605"/>
      <c r="DA43" s="605"/>
      <c r="DB43" s="605"/>
      <c r="DC43" s="605"/>
      <c r="DD43" s="605"/>
      <c r="DE43" s="605"/>
      <c r="DF43" s="566"/>
      <c r="DG43" s="605"/>
      <c r="DH43" s="605"/>
      <c r="DI43" s="605"/>
      <c r="DJ43" s="605"/>
      <c r="DK43" s="605"/>
      <c r="DL43" s="605"/>
      <c r="DM43" s="605"/>
      <c r="DN43" s="605"/>
      <c r="DO43" s="605"/>
      <c r="DP43" s="605"/>
      <c r="DQ43" s="605"/>
      <c r="DR43" s="605"/>
      <c r="DS43" s="605"/>
      <c r="DT43" s="605"/>
      <c r="DU43" s="605"/>
      <c r="DV43" s="605"/>
      <c r="DW43" s="605"/>
      <c r="DX43" s="605"/>
      <c r="DY43" s="605"/>
      <c r="DZ43" s="605"/>
      <c r="EA43" s="605"/>
      <c r="EB43" s="605"/>
      <c r="EC43" s="605"/>
      <c r="ED43" s="605"/>
      <c r="EE43" s="605"/>
      <c r="EF43" s="605"/>
      <c r="EG43" s="605"/>
      <c r="EH43" s="605"/>
      <c r="EI43" s="605"/>
      <c r="EJ43" s="605"/>
      <c r="EK43" s="605"/>
      <c r="EL43" s="605"/>
      <c r="EM43" s="605"/>
      <c r="EN43" s="605"/>
      <c r="EO43" s="605"/>
      <c r="EP43" s="605"/>
      <c r="EQ43" s="605"/>
      <c r="ER43" s="606"/>
      <c r="ES43" s="606"/>
      <c r="ET43" s="605"/>
      <c r="EU43" s="605"/>
      <c r="EV43" s="606"/>
      <c r="EW43" s="606"/>
      <c r="EX43" s="605"/>
      <c r="EY43" s="605"/>
      <c r="EZ43" s="606"/>
      <c r="FA43" s="605"/>
      <c r="FB43" s="605"/>
      <c r="FC43" s="606"/>
      <c r="FD43" s="605"/>
      <c r="FE43" s="605"/>
      <c r="FF43" s="605"/>
      <c r="FG43" s="605"/>
      <c r="FH43" s="605"/>
      <c r="FI43" s="605"/>
      <c r="FJ43" s="605"/>
      <c r="FK43" s="606"/>
      <c r="FL43" s="605"/>
      <c r="FM43" s="606"/>
      <c r="FN43" s="606"/>
      <c r="FO43" s="605"/>
      <c r="FP43" s="606"/>
      <c r="FQ43" s="605"/>
      <c r="FR43" s="606"/>
      <c r="FS43" s="605"/>
      <c r="FT43" s="606"/>
      <c r="FU43" s="605"/>
      <c r="FV43" s="606"/>
      <c r="FW43" s="605"/>
      <c r="FX43" s="606"/>
      <c r="FY43" s="606"/>
      <c r="FZ43" s="606"/>
      <c r="GA43" s="605"/>
      <c r="GB43" s="606"/>
      <c r="GC43" s="605"/>
      <c r="GD43" s="606"/>
      <c r="GE43" s="605"/>
      <c r="GF43" s="606"/>
      <c r="GG43" s="605"/>
      <c r="GH43" s="606"/>
      <c r="GI43" s="606"/>
      <c r="GJ43" s="606"/>
      <c r="GK43" s="606"/>
      <c r="GL43" s="606"/>
      <c r="GM43" s="606"/>
      <c r="GN43" s="559"/>
      <c r="GO43" s="377"/>
      <c r="GP43" s="559"/>
      <c r="GQ43" s="377"/>
      <c r="GR43" s="559"/>
      <c r="GS43" s="377"/>
      <c r="GT43" s="559"/>
    </row>
    <row r="44" spans="1:202" s="360" customFormat="1" ht="18" hidden="1">
      <c r="A44" s="651"/>
      <c r="B44" s="652" t="s">
        <v>320</v>
      </c>
      <c r="C44" s="651" t="s">
        <v>321</v>
      </c>
      <c r="D44" s="651" t="s">
        <v>322</v>
      </c>
      <c r="E44" s="651" t="s">
        <v>314</v>
      </c>
      <c r="F44" s="653"/>
      <c r="G44" s="653"/>
      <c r="H44" s="653"/>
      <c r="I44" s="653"/>
      <c r="J44" s="653"/>
      <c r="K44" s="653"/>
      <c r="L44" s="653" t="s">
        <v>274</v>
      </c>
      <c r="M44" s="654"/>
      <c r="N44" s="654" t="s">
        <v>274</v>
      </c>
      <c r="O44" s="653"/>
      <c r="P44" s="653"/>
      <c r="Q44" s="653"/>
      <c r="R44" s="653"/>
      <c r="S44" s="654"/>
      <c r="T44" s="653" t="s">
        <v>274</v>
      </c>
      <c r="U44" s="653" t="s">
        <v>274</v>
      </c>
      <c r="V44" s="653" t="s">
        <v>274</v>
      </c>
      <c r="W44" s="653"/>
      <c r="X44" s="653"/>
      <c r="Y44" s="653"/>
      <c r="Z44" s="653"/>
      <c r="AA44" s="653" t="s">
        <v>274</v>
      </c>
      <c r="AB44" s="653" t="s">
        <v>274</v>
      </c>
      <c r="AC44" s="653" t="s">
        <v>274</v>
      </c>
      <c r="AD44" s="653" t="s">
        <v>274</v>
      </c>
      <c r="AE44" s="653" t="s">
        <v>274</v>
      </c>
      <c r="AF44" s="654" t="s">
        <v>274</v>
      </c>
      <c r="AG44" s="653" t="s">
        <v>274</v>
      </c>
      <c r="AH44" s="653"/>
      <c r="AI44" s="654" t="s">
        <v>274</v>
      </c>
      <c r="AJ44" s="653" t="s">
        <v>274</v>
      </c>
      <c r="AK44" s="653" t="s">
        <v>274</v>
      </c>
      <c r="AL44" s="653" t="s">
        <v>274</v>
      </c>
      <c r="AM44" s="653" t="s">
        <v>274</v>
      </c>
      <c r="AN44" s="653" t="s">
        <v>274</v>
      </c>
      <c r="AO44" s="653" t="s">
        <v>274</v>
      </c>
      <c r="AP44" s="653" t="s">
        <v>274</v>
      </c>
      <c r="AQ44" s="653" t="s">
        <v>274</v>
      </c>
      <c r="AR44" s="654" t="s">
        <v>274</v>
      </c>
      <c r="AS44" s="653" t="s">
        <v>274</v>
      </c>
      <c r="AT44" s="653" t="s">
        <v>274</v>
      </c>
      <c r="AU44" s="653" t="s">
        <v>274</v>
      </c>
      <c r="AV44" s="653" t="s">
        <v>274</v>
      </c>
      <c r="AW44" s="653" t="s">
        <v>274</v>
      </c>
      <c r="AX44" s="653" t="s">
        <v>274</v>
      </c>
      <c r="AY44" s="653" t="s">
        <v>274</v>
      </c>
      <c r="AZ44" s="653" t="s">
        <v>274</v>
      </c>
      <c r="BA44" s="653" t="s">
        <v>274</v>
      </c>
      <c r="BB44" s="653" t="s">
        <v>274</v>
      </c>
      <c r="BC44" s="653" t="s">
        <v>274</v>
      </c>
      <c r="BD44" s="654"/>
      <c r="BE44" s="654"/>
      <c r="BF44" s="654"/>
      <c r="BG44" s="654" t="s">
        <v>274</v>
      </c>
      <c r="BH44" s="653" t="s">
        <v>274</v>
      </c>
      <c r="BI44" s="653" t="s">
        <v>274</v>
      </c>
      <c r="BJ44" s="653" t="s">
        <v>274</v>
      </c>
      <c r="BK44" s="654" t="s">
        <v>274</v>
      </c>
      <c r="BL44" s="653" t="s">
        <v>274</v>
      </c>
      <c r="BM44" s="653" t="s">
        <v>274</v>
      </c>
      <c r="BN44" s="653" t="s">
        <v>274</v>
      </c>
      <c r="BO44" s="653" t="s">
        <v>274</v>
      </c>
      <c r="BP44" s="653" t="s">
        <v>274</v>
      </c>
      <c r="BQ44" s="653" t="s">
        <v>274</v>
      </c>
      <c r="BR44" s="654" t="s">
        <v>274</v>
      </c>
      <c r="BS44" s="653" t="s">
        <v>274</v>
      </c>
      <c r="BT44" s="653" t="s">
        <v>274</v>
      </c>
      <c r="BU44" s="653" t="s">
        <v>274</v>
      </c>
      <c r="BV44" s="653" t="s">
        <v>274</v>
      </c>
      <c r="BW44" s="653" t="s">
        <v>274</v>
      </c>
      <c r="BX44" s="653" t="s">
        <v>274</v>
      </c>
      <c r="BY44" s="653" t="s">
        <v>274</v>
      </c>
      <c r="BZ44" s="653" t="s">
        <v>274</v>
      </c>
      <c r="CA44" s="653" t="s">
        <v>274</v>
      </c>
      <c r="CB44" s="653" t="s">
        <v>274</v>
      </c>
      <c r="CC44" s="653" t="s">
        <v>274</v>
      </c>
      <c r="CD44" s="654" t="s">
        <v>274</v>
      </c>
      <c r="CE44" s="653" t="s">
        <v>274</v>
      </c>
      <c r="CF44" s="653" t="s">
        <v>274</v>
      </c>
      <c r="CG44" s="653" t="s">
        <v>274</v>
      </c>
      <c r="CH44" s="654" t="s">
        <v>274</v>
      </c>
      <c r="CI44" s="653" t="s">
        <v>274</v>
      </c>
      <c r="CJ44" s="653" t="s">
        <v>274</v>
      </c>
      <c r="CK44" s="653" t="s">
        <v>274</v>
      </c>
      <c r="CL44" s="653" t="s">
        <v>274</v>
      </c>
      <c r="CM44" s="654" t="s">
        <v>274</v>
      </c>
      <c r="CN44" s="653" t="s">
        <v>274</v>
      </c>
      <c r="CO44" s="653" t="s">
        <v>274</v>
      </c>
      <c r="CP44" s="653">
        <v>0.5</v>
      </c>
      <c r="CQ44" s="653" t="s">
        <v>274</v>
      </c>
      <c r="CR44" s="653" t="s">
        <v>274</v>
      </c>
      <c r="CS44" s="653" t="s">
        <v>274</v>
      </c>
      <c r="CT44" s="653" t="s">
        <v>274</v>
      </c>
      <c r="CU44" s="653" t="s">
        <v>274</v>
      </c>
      <c r="CV44" s="653" t="s">
        <v>274</v>
      </c>
      <c r="CW44" s="653" t="s">
        <v>274</v>
      </c>
      <c r="CX44" s="653" t="s">
        <v>274</v>
      </c>
      <c r="CY44" s="653" t="s">
        <v>274</v>
      </c>
      <c r="CZ44" s="653" t="s">
        <v>274</v>
      </c>
      <c r="DA44" s="653" t="s">
        <v>274</v>
      </c>
      <c r="DB44" s="653" t="s">
        <v>274</v>
      </c>
      <c r="DC44" s="653" t="s">
        <v>274</v>
      </c>
      <c r="DD44" s="653" t="s">
        <v>274</v>
      </c>
      <c r="DE44" s="653"/>
      <c r="DF44" s="655"/>
      <c r="DG44" s="653" t="s">
        <v>274</v>
      </c>
      <c r="DH44" s="653" t="s">
        <v>274</v>
      </c>
      <c r="DI44" s="653"/>
      <c r="DJ44" s="653"/>
      <c r="DK44" s="653" t="s">
        <v>274</v>
      </c>
      <c r="DL44" s="653"/>
      <c r="DM44" s="653"/>
      <c r="DN44" s="653"/>
      <c r="DO44" s="653"/>
      <c r="DP44" s="653"/>
      <c r="DQ44" s="653" t="s">
        <v>274</v>
      </c>
      <c r="DR44" s="653" t="s">
        <v>274</v>
      </c>
      <c r="DS44" s="653" t="s">
        <v>274</v>
      </c>
      <c r="DT44" s="653" t="s">
        <v>274</v>
      </c>
      <c r="DU44" s="653" t="s">
        <v>274</v>
      </c>
      <c r="DV44" s="653" t="s">
        <v>274</v>
      </c>
      <c r="DW44" s="653" t="s">
        <v>274</v>
      </c>
      <c r="DX44" s="653" t="s">
        <v>274</v>
      </c>
      <c r="DY44" s="653" t="s">
        <v>274</v>
      </c>
      <c r="DZ44" s="653" t="s">
        <v>274</v>
      </c>
      <c r="EA44" s="653" t="s">
        <v>274</v>
      </c>
      <c r="EB44" s="653" t="s">
        <v>274</v>
      </c>
      <c r="EC44" s="653" t="s">
        <v>274</v>
      </c>
      <c r="ED44" s="653" t="s">
        <v>274</v>
      </c>
      <c r="EE44" s="653" t="s">
        <v>274</v>
      </c>
      <c r="EF44" s="653" t="s">
        <v>274</v>
      </c>
      <c r="EG44" s="653">
        <v>0.35</v>
      </c>
      <c r="EH44" s="653">
        <v>0.35</v>
      </c>
      <c r="EI44" s="653">
        <v>0.65</v>
      </c>
      <c r="EJ44" s="653" t="s">
        <v>274</v>
      </c>
      <c r="EK44" s="653" t="s">
        <v>274</v>
      </c>
      <c r="EL44" s="653"/>
      <c r="EM44" s="653"/>
      <c r="EN44" s="653" t="s">
        <v>274</v>
      </c>
      <c r="EO44" s="653" t="s">
        <v>274</v>
      </c>
      <c r="EP44" s="653">
        <v>0.5</v>
      </c>
      <c r="EQ44" s="653"/>
      <c r="ER44" s="654"/>
      <c r="ES44" s="654"/>
      <c r="ET44" s="653">
        <v>0.5</v>
      </c>
      <c r="EU44" s="653"/>
      <c r="EV44" s="654"/>
      <c r="EW44" s="654"/>
      <c r="EX44" s="653"/>
      <c r="EY44" s="653"/>
      <c r="EZ44" s="654"/>
      <c r="FA44" s="653"/>
      <c r="FB44" s="653"/>
      <c r="FC44" s="654"/>
      <c r="FD44" s="653" t="s">
        <v>274</v>
      </c>
      <c r="FE44" s="653" t="s">
        <v>274</v>
      </c>
      <c r="FF44" s="653" t="s">
        <v>274</v>
      </c>
      <c r="FG44" s="653" t="s">
        <v>274</v>
      </c>
      <c r="FH44" s="653"/>
      <c r="FI44" s="653"/>
      <c r="FJ44" s="653"/>
      <c r="FK44" s="654" t="s">
        <v>274</v>
      </c>
      <c r="FL44" s="653">
        <v>1.3</v>
      </c>
      <c r="FM44" s="654" t="s">
        <v>274</v>
      </c>
      <c r="FN44" s="654" t="s">
        <v>274</v>
      </c>
      <c r="FO44" s="653" t="s">
        <v>274</v>
      </c>
      <c r="FP44" s="654" t="s">
        <v>274</v>
      </c>
      <c r="FQ44" s="653" t="s">
        <v>274</v>
      </c>
      <c r="FR44" s="654" t="s">
        <v>274</v>
      </c>
      <c r="FS44" s="653" t="s">
        <v>274</v>
      </c>
      <c r="FT44" s="654" t="s">
        <v>274</v>
      </c>
      <c r="FU44" s="653" t="s">
        <v>274</v>
      </c>
      <c r="FV44" s="654" t="s">
        <v>274</v>
      </c>
      <c r="FW44" s="653" t="s">
        <v>274</v>
      </c>
      <c r="FX44" s="654" t="s">
        <v>274</v>
      </c>
      <c r="FY44" s="654" t="s">
        <v>274</v>
      </c>
      <c r="FZ44" s="654"/>
      <c r="GA44" s="653" t="s">
        <v>274</v>
      </c>
      <c r="GB44" s="654" t="s">
        <v>274</v>
      </c>
      <c r="GC44" s="653" t="s">
        <v>274</v>
      </c>
      <c r="GD44" s="654" t="s">
        <v>274</v>
      </c>
      <c r="GE44" s="653" t="s">
        <v>274</v>
      </c>
      <c r="GF44" s="654" t="s">
        <v>274</v>
      </c>
      <c r="GG44" s="653" t="s">
        <v>274</v>
      </c>
      <c r="GH44" s="654" t="s">
        <v>274</v>
      </c>
      <c r="GI44" s="654"/>
      <c r="GJ44" s="654"/>
      <c r="GK44" s="654" t="s">
        <v>274</v>
      </c>
      <c r="GL44" s="654" t="s">
        <v>274</v>
      </c>
      <c r="GM44" s="654"/>
      <c r="GN44" s="359" t="s">
        <v>274</v>
      </c>
      <c r="GO44" s="358" t="s">
        <v>274</v>
      </c>
      <c r="GP44" s="359" t="s">
        <v>274</v>
      </c>
      <c r="GQ44" s="358" t="s">
        <v>274</v>
      </c>
      <c r="GR44" s="359" t="s">
        <v>274</v>
      </c>
      <c r="GS44" s="358" t="s">
        <v>274</v>
      </c>
      <c r="GT44" s="359" t="s">
        <v>274</v>
      </c>
    </row>
    <row r="45" spans="1:202" s="363" customFormat="1" ht="18" hidden="1">
      <c r="A45" s="656"/>
      <c r="B45" s="657" t="s">
        <v>323</v>
      </c>
      <c r="C45" s="656" t="s">
        <v>321</v>
      </c>
      <c r="D45" s="656" t="s">
        <v>324</v>
      </c>
      <c r="E45" s="656" t="s">
        <v>20</v>
      </c>
      <c r="F45" s="658"/>
      <c r="G45" s="658"/>
      <c r="H45" s="658"/>
      <c r="I45" s="658"/>
      <c r="J45" s="658"/>
      <c r="K45" s="658"/>
      <c r="L45" s="658" t="s">
        <v>274</v>
      </c>
      <c r="M45" s="659"/>
      <c r="N45" s="659" t="s">
        <v>274</v>
      </c>
      <c r="O45" s="658"/>
      <c r="P45" s="658"/>
      <c r="Q45" s="658"/>
      <c r="R45" s="658"/>
      <c r="S45" s="659"/>
      <c r="T45" s="658" t="s">
        <v>274</v>
      </c>
      <c r="U45" s="658" t="s">
        <v>274</v>
      </c>
      <c r="V45" s="658" t="s">
        <v>274</v>
      </c>
      <c r="W45" s="658"/>
      <c r="X45" s="658"/>
      <c r="Y45" s="658"/>
      <c r="Z45" s="658"/>
      <c r="AA45" s="658" t="s">
        <v>274</v>
      </c>
      <c r="AB45" s="658" t="s">
        <v>274</v>
      </c>
      <c r="AC45" s="658" t="s">
        <v>274</v>
      </c>
      <c r="AD45" s="658" t="s">
        <v>274</v>
      </c>
      <c r="AE45" s="658" t="s">
        <v>274</v>
      </c>
      <c r="AF45" s="659" t="s">
        <v>274</v>
      </c>
      <c r="AG45" s="658" t="s">
        <v>274</v>
      </c>
      <c r="AH45" s="658"/>
      <c r="AI45" s="659" t="s">
        <v>274</v>
      </c>
      <c r="AJ45" s="658" t="s">
        <v>274</v>
      </c>
      <c r="AK45" s="658" t="s">
        <v>274</v>
      </c>
      <c r="AL45" s="658" t="s">
        <v>274</v>
      </c>
      <c r="AM45" s="658" t="s">
        <v>274</v>
      </c>
      <c r="AN45" s="658" t="s">
        <v>274</v>
      </c>
      <c r="AO45" s="658" t="s">
        <v>274</v>
      </c>
      <c r="AP45" s="658" t="s">
        <v>274</v>
      </c>
      <c r="AQ45" s="658" t="s">
        <v>274</v>
      </c>
      <c r="AR45" s="659" t="s">
        <v>274</v>
      </c>
      <c r="AS45" s="658" t="s">
        <v>274</v>
      </c>
      <c r="AT45" s="658" t="s">
        <v>274</v>
      </c>
      <c r="AU45" s="658" t="s">
        <v>274</v>
      </c>
      <c r="AV45" s="658" t="s">
        <v>274</v>
      </c>
      <c r="AW45" s="658" t="s">
        <v>274</v>
      </c>
      <c r="AX45" s="658" t="s">
        <v>274</v>
      </c>
      <c r="AY45" s="658" t="s">
        <v>274</v>
      </c>
      <c r="AZ45" s="658" t="s">
        <v>274</v>
      </c>
      <c r="BA45" s="658" t="s">
        <v>274</v>
      </c>
      <c r="BB45" s="658" t="s">
        <v>274</v>
      </c>
      <c r="BC45" s="658" t="s">
        <v>274</v>
      </c>
      <c r="BD45" s="659"/>
      <c r="BE45" s="659"/>
      <c r="BF45" s="659"/>
      <c r="BG45" s="659" t="s">
        <v>274</v>
      </c>
      <c r="BH45" s="658" t="s">
        <v>274</v>
      </c>
      <c r="BI45" s="658" t="s">
        <v>274</v>
      </c>
      <c r="BJ45" s="658" t="s">
        <v>274</v>
      </c>
      <c r="BK45" s="659" t="s">
        <v>274</v>
      </c>
      <c r="BL45" s="658" t="s">
        <v>274</v>
      </c>
      <c r="BM45" s="658" t="s">
        <v>274</v>
      </c>
      <c r="BN45" s="658" t="s">
        <v>274</v>
      </c>
      <c r="BO45" s="658" t="s">
        <v>274</v>
      </c>
      <c r="BP45" s="658" t="s">
        <v>274</v>
      </c>
      <c r="BQ45" s="658" t="s">
        <v>274</v>
      </c>
      <c r="BR45" s="659" t="s">
        <v>274</v>
      </c>
      <c r="BS45" s="658" t="s">
        <v>274</v>
      </c>
      <c r="BT45" s="658" t="s">
        <v>274</v>
      </c>
      <c r="BU45" s="658" t="s">
        <v>274</v>
      </c>
      <c r="BV45" s="658" t="s">
        <v>274</v>
      </c>
      <c r="BW45" s="658" t="s">
        <v>274</v>
      </c>
      <c r="BX45" s="658" t="s">
        <v>274</v>
      </c>
      <c r="BY45" s="658" t="s">
        <v>274</v>
      </c>
      <c r="BZ45" s="658" t="s">
        <v>274</v>
      </c>
      <c r="CA45" s="658" t="s">
        <v>274</v>
      </c>
      <c r="CB45" s="658" t="s">
        <v>274</v>
      </c>
      <c r="CC45" s="658" t="s">
        <v>274</v>
      </c>
      <c r="CD45" s="659" t="s">
        <v>274</v>
      </c>
      <c r="CE45" s="658" t="s">
        <v>274</v>
      </c>
      <c r="CF45" s="658" t="s">
        <v>274</v>
      </c>
      <c r="CG45" s="658" t="s">
        <v>274</v>
      </c>
      <c r="CH45" s="659" t="s">
        <v>274</v>
      </c>
      <c r="CI45" s="658" t="s">
        <v>274</v>
      </c>
      <c r="CJ45" s="658" t="s">
        <v>274</v>
      </c>
      <c r="CK45" s="658" t="s">
        <v>274</v>
      </c>
      <c r="CL45" s="658" t="s">
        <v>274</v>
      </c>
      <c r="CM45" s="659" t="s">
        <v>274</v>
      </c>
      <c r="CN45" s="658" t="s">
        <v>274</v>
      </c>
      <c r="CO45" s="658" t="s">
        <v>274</v>
      </c>
      <c r="CP45" s="658">
        <v>30</v>
      </c>
      <c r="CQ45" s="658" t="s">
        <v>274</v>
      </c>
      <c r="CR45" s="658" t="s">
        <v>274</v>
      </c>
      <c r="CS45" s="658" t="s">
        <v>274</v>
      </c>
      <c r="CT45" s="658" t="s">
        <v>274</v>
      </c>
      <c r="CU45" s="658" t="s">
        <v>274</v>
      </c>
      <c r="CV45" s="658" t="s">
        <v>274</v>
      </c>
      <c r="CW45" s="658" t="s">
        <v>274</v>
      </c>
      <c r="CX45" s="658" t="s">
        <v>274</v>
      </c>
      <c r="CY45" s="658" t="s">
        <v>274</v>
      </c>
      <c r="CZ45" s="658" t="s">
        <v>274</v>
      </c>
      <c r="DA45" s="658" t="s">
        <v>274</v>
      </c>
      <c r="DB45" s="658" t="s">
        <v>274</v>
      </c>
      <c r="DC45" s="658" t="s">
        <v>274</v>
      </c>
      <c r="DD45" s="658" t="s">
        <v>274</v>
      </c>
      <c r="DE45" s="658"/>
      <c r="DF45" s="660"/>
      <c r="DG45" s="658" t="s">
        <v>274</v>
      </c>
      <c r="DH45" s="658" t="s">
        <v>274</v>
      </c>
      <c r="DI45" s="658"/>
      <c r="DJ45" s="658"/>
      <c r="DK45" s="658" t="s">
        <v>274</v>
      </c>
      <c r="DL45" s="658"/>
      <c r="DM45" s="658"/>
      <c r="DN45" s="658"/>
      <c r="DO45" s="658"/>
      <c r="DP45" s="658"/>
      <c r="DQ45" s="658" t="s">
        <v>274</v>
      </c>
      <c r="DR45" s="658" t="s">
        <v>274</v>
      </c>
      <c r="DS45" s="658" t="s">
        <v>274</v>
      </c>
      <c r="DT45" s="658" t="s">
        <v>274</v>
      </c>
      <c r="DU45" s="658" t="s">
        <v>274</v>
      </c>
      <c r="DV45" s="658" t="s">
        <v>274</v>
      </c>
      <c r="DW45" s="658" t="s">
        <v>274</v>
      </c>
      <c r="DX45" s="658" t="s">
        <v>274</v>
      </c>
      <c r="DY45" s="658" t="s">
        <v>274</v>
      </c>
      <c r="DZ45" s="658" t="s">
        <v>274</v>
      </c>
      <c r="EA45" s="658" t="s">
        <v>274</v>
      </c>
      <c r="EB45" s="658" t="s">
        <v>274</v>
      </c>
      <c r="EC45" s="658" t="s">
        <v>274</v>
      </c>
      <c r="ED45" s="658" t="s">
        <v>274</v>
      </c>
      <c r="EE45" s="658" t="s">
        <v>274</v>
      </c>
      <c r="EF45" s="658" t="s">
        <v>274</v>
      </c>
      <c r="EG45" s="658">
        <v>40</v>
      </c>
      <c r="EH45" s="658">
        <v>40</v>
      </c>
      <c r="EI45" s="658">
        <v>70</v>
      </c>
      <c r="EJ45" s="658" t="s">
        <v>274</v>
      </c>
      <c r="EK45" s="658" t="s">
        <v>274</v>
      </c>
      <c r="EL45" s="658"/>
      <c r="EM45" s="658"/>
      <c r="EN45" s="658" t="s">
        <v>274</v>
      </c>
      <c r="EO45" s="658" t="s">
        <v>274</v>
      </c>
      <c r="EP45" s="658">
        <v>60</v>
      </c>
      <c r="EQ45" s="658"/>
      <c r="ER45" s="659"/>
      <c r="ES45" s="659"/>
      <c r="ET45" s="658">
        <v>60</v>
      </c>
      <c r="EU45" s="658"/>
      <c r="EV45" s="659"/>
      <c r="EW45" s="659"/>
      <c r="EX45" s="658"/>
      <c r="EY45" s="658"/>
      <c r="EZ45" s="659"/>
      <c r="FA45" s="658"/>
      <c r="FB45" s="658"/>
      <c r="FC45" s="659"/>
      <c r="FD45" s="658" t="s">
        <v>274</v>
      </c>
      <c r="FE45" s="658" t="s">
        <v>274</v>
      </c>
      <c r="FF45" s="658" t="s">
        <v>274</v>
      </c>
      <c r="FG45" s="658" t="s">
        <v>274</v>
      </c>
      <c r="FH45" s="658"/>
      <c r="FI45" s="658"/>
      <c r="FJ45" s="658"/>
      <c r="FK45" s="659" t="s">
        <v>274</v>
      </c>
      <c r="FL45" s="658">
        <v>299</v>
      </c>
      <c r="FM45" s="659" t="s">
        <v>274</v>
      </c>
      <c r="FN45" s="659" t="s">
        <v>274</v>
      </c>
      <c r="FO45" s="658" t="s">
        <v>274</v>
      </c>
      <c r="FP45" s="659" t="s">
        <v>274</v>
      </c>
      <c r="FQ45" s="658" t="s">
        <v>274</v>
      </c>
      <c r="FR45" s="659" t="s">
        <v>274</v>
      </c>
      <c r="FS45" s="658" t="s">
        <v>274</v>
      </c>
      <c r="FT45" s="659" t="s">
        <v>274</v>
      </c>
      <c r="FU45" s="658" t="s">
        <v>274</v>
      </c>
      <c r="FV45" s="659" t="s">
        <v>274</v>
      </c>
      <c r="FW45" s="658" t="s">
        <v>274</v>
      </c>
      <c r="FX45" s="659" t="s">
        <v>274</v>
      </c>
      <c r="FY45" s="659" t="s">
        <v>274</v>
      </c>
      <c r="FZ45" s="659"/>
      <c r="GA45" s="658" t="s">
        <v>274</v>
      </c>
      <c r="GB45" s="659" t="s">
        <v>274</v>
      </c>
      <c r="GC45" s="658" t="s">
        <v>274</v>
      </c>
      <c r="GD45" s="659" t="s">
        <v>274</v>
      </c>
      <c r="GE45" s="658" t="s">
        <v>274</v>
      </c>
      <c r="GF45" s="659" t="s">
        <v>274</v>
      </c>
      <c r="GG45" s="658" t="s">
        <v>274</v>
      </c>
      <c r="GH45" s="659" t="s">
        <v>274</v>
      </c>
      <c r="GI45" s="659"/>
      <c r="GJ45" s="659"/>
      <c r="GK45" s="659" t="s">
        <v>274</v>
      </c>
      <c r="GL45" s="659" t="s">
        <v>274</v>
      </c>
      <c r="GM45" s="659"/>
      <c r="GN45" s="362" t="s">
        <v>274</v>
      </c>
      <c r="GO45" s="361" t="s">
        <v>274</v>
      </c>
      <c r="GP45" s="362" t="s">
        <v>274</v>
      </c>
      <c r="GQ45" s="361" t="s">
        <v>274</v>
      </c>
      <c r="GR45" s="362" t="s">
        <v>274</v>
      </c>
      <c r="GS45" s="361" t="s">
        <v>274</v>
      </c>
      <c r="GT45" s="362" t="s">
        <v>274</v>
      </c>
    </row>
    <row r="46" spans="1:202" s="360" customFormat="1" ht="18">
      <c r="A46" s="651"/>
      <c r="B46" s="652" t="s">
        <v>325</v>
      </c>
      <c r="C46" s="651" t="s">
        <v>57</v>
      </c>
      <c r="D46" s="651" t="s">
        <v>326</v>
      </c>
      <c r="E46" s="651" t="s">
        <v>314</v>
      </c>
      <c r="F46" s="653">
        <v>0.2</v>
      </c>
      <c r="G46" s="653">
        <v>0.3</v>
      </c>
      <c r="H46" s="653">
        <v>0.3</v>
      </c>
      <c r="I46" s="653">
        <v>0.3</v>
      </c>
      <c r="J46" s="661">
        <v>0.3</v>
      </c>
      <c r="K46" s="661">
        <v>0.3</v>
      </c>
      <c r="L46" s="653">
        <v>1.6</v>
      </c>
      <c r="M46" s="654" t="s">
        <v>274</v>
      </c>
      <c r="N46" s="654" t="s">
        <v>274</v>
      </c>
      <c r="O46" s="653">
        <v>0.52</v>
      </c>
      <c r="P46" s="653">
        <v>0.52</v>
      </c>
      <c r="Q46" s="653">
        <v>0.52</v>
      </c>
      <c r="R46" s="653">
        <v>0.52</v>
      </c>
      <c r="S46" s="654">
        <v>0.44</v>
      </c>
      <c r="T46" s="653">
        <v>0.44</v>
      </c>
      <c r="U46" s="653">
        <v>0.44</v>
      </c>
      <c r="V46" s="653">
        <v>0.44</v>
      </c>
      <c r="W46" s="653">
        <v>0.2</v>
      </c>
      <c r="X46" s="653">
        <v>0.19</v>
      </c>
      <c r="Y46" s="653">
        <v>0.2</v>
      </c>
      <c r="Z46" s="653">
        <v>0.21</v>
      </c>
      <c r="AA46" s="653">
        <v>0.25</v>
      </c>
      <c r="AB46" s="653">
        <v>0.25</v>
      </c>
      <c r="AC46" s="653">
        <v>0.27</v>
      </c>
      <c r="AD46" s="653">
        <v>0.37</v>
      </c>
      <c r="AE46" s="653">
        <v>0.21</v>
      </c>
      <c r="AF46" s="654">
        <v>0.21</v>
      </c>
      <c r="AG46" s="653">
        <v>0.3</v>
      </c>
      <c r="AH46" s="653">
        <v>0.37</v>
      </c>
      <c r="AI46" s="654" t="s">
        <v>274</v>
      </c>
      <c r="AJ46" s="653" t="s">
        <v>274</v>
      </c>
      <c r="AK46" s="653" t="s">
        <v>274</v>
      </c>
      <c r="AL46" s="653" t="s">
        <v>274</v>
      </c>
      <c r="AM46" s="653" t="s">
        <v>274</v>
      </c>
      <c r="AN46" s="653" t="s">
        <v>274</v>
      </c>
      <c r="AO46" s="653" t="s">
        <v>274</v>
      </c>
      <c r="AP46" s="653" t="s">
        <v>274</v>
      </c>
      <c r="AQ46" s="653" t="s">
        <v>274</v>
      </c>
      <c r="AR46" s="654">
        <v>1.4</v>
      </c>
      <c r="AS46" s="653">
        <v>1</v>
      </c>
      <c r="AT46" s="653">
        <v>1</v>
      </c>
      <c r="AU46" s="653">
        <v>0.8</v>
      </c>
      <c r="AV46" s="653" t="s">
        <v>274</v>
      </c>
      <c r="AW46" s="653" t="s">
        <v>274</v>
      </c>
      <c r="AX46" s="653" t="s">
        <v>274</v>
      </c>
      <c r="AY46" s="653" t="s">
        <v>274</v>
      </c>
      <c r="AZ46" s="653" t="s">
        <v>274</v>
      </c>
      <c r="BA46" s="653" t="s">
        <v>274</v>
      </c>
      <c r="BB46" s="653" t="s">
        <v>274</v>
      </c>
      <c r="BC46" s="653">
        <v>1.1000000000000001</v>
      </c>
      <c r="BD46" s="654">
        <v>0.4</v>
      </c>
      <c r="BE46" s="654">
        <v>1.1000000000000001</v>
      </c>
      <c r="BF46" s="654">
        <v>1.2</v>
      </c>
      <c r="BG46" s="654" t="s">
        <v>274</v>
      </c>
      <c r="BH46" s="653" t="s">
        <v>274</v>
      </c>
      <c r="BI46" s="653">
        <v>0.183</v>
      </c>
      <c r="BJ46" s="653">
        <v>0.183</v>
      </c>
      <c r="BK46" s="654">
        <v>0.186</v>
      </c>
      <c r="BL46" s="653">
        <v>1.2</v>
      </c>
      <c r="BM46" s="653">
        <v>1</v>
      </c>
      <c r="BN46" s="653">
        <v>1</v>
      </c>
      <c r="BO46" s="653">
        <v>0.5</v>
      </c>
      <c r="BP46" s="653">
        <v>0.4</v>
      </c>
      <c r="BQ46" s="653">
        <v>0.3</v>
      </c>
      <c r="BR46" s="654">
        <v>0.12</v>
      </c>
      <c r="BS46" s="653">
        <v>0.12</v>
      </c>
      <c r="BT46" s="653">
        <v>0.12</v>
      </c>
      <c r="BU46" s="653" t="s">
        <v>274</v>
      </c>
      <c r="BV46" s="653" t="s">
        <v>274</v>
      </c>
      <c r="BW46" s="653" t="s">
        <v>274</v>
      </c>
      <c r="BX46" s="653" t="s">
        <v>274</v>
      </c>
      <c r="BY46" s="653" t="s">
        <v>274</v>
      </c>
      <c r="BZ46" s="653" t="s">
        <v>274</v>
      </c>
      <c r="CA46" s="653" t="s">
        <v>274</v>
      </c>
      <c r="CB46" s="653" t="s">
        <v>274</v>
      </c>
      <c r="CC46" s="653" t="s">
        <v>274</v>
      </c>
      <c r="CD46" s="654">
        <v>0.22</v>
      </c>
      <c r="CE46" s="653">
        <v>0.28000000000000003</v>
      </c>
      <c r="CF46" s="653">
        <v>0.25</v>
      </c>
      <c r="CG46" s="653">
        <v>0.35</v>
      </c>
      <c r="CH46" s="654">
        <v>3.4</v>
      </c>
      <c r="CI46" s="653">
        <v>4.1500000000000004</v>
      </c>
      <c r="CJ46" s="653">
        <v>5.25</v>
      </c>
      <c r="CK46" s="653">
        <v>7.65</v>
      </c>
      <c r="CL46" s="653">
        <v>2.1</v>
      </c>
      <c r="CM46" s="654">
        <v>1.3</v>
      </c>
      <c r="CN46" s="653">
        <v>1.6</v>
      </c>
      <c r="CO46" s="653">
        <v>1.6</v>
      </c>
      <c r="CP46" s="653">
        <v>1.7</v>
      </c>
      <c r="CQ46" s="653">
        <v>0.4</v>
      </c>
      <c r="CR46" s="653">
        <v>0.4</v>
      </c>
      <c r="CS46" s="653">
        <v>0.6</v>
      </c>
      <c r="CT46" s="653">
        <v>0.6</v>
      </c>
      <c r="CU46" s="653">
        <v>0.9</v>
      </c>
      <c r="CV46" s="653">
        <v>1</v>
      </c>
      <c r="CW46" s="653">
        <v>0.5</v>
      </c>
      <c r="CX46" s="653">
        <v>0.9</v>
      </c>
      <c r="CY46" s="653">
        <v>0.4</v>
      </c>
      <c r="CZ46" s="653">
        <v>0.5</v>
      </c>
      <c r="DA46" s="653">
        <v>0.4</v>
      </c>
      <c r="DB46" s="653">
        <v>0.6</v>
      </c>
      <c r="DC46" s="653">
        <v>0.4</v>
      </c>
      <c r="DD46" s="653">
        <v>0.6</v>
      </c>
      <c r="DE46" s="653">
        <v>0.4</v>
      </c>
      <c r="DF46" s="655">
        <v>0.64</v>
      </c>
      <c r="DG46" s="653">
        <v>0.2</v>
      </c>
      <c r="DH46" s="653">
        <v>0.3</v>
      </c>
      <c r="DI46" s="653">
        <v>0.21</v>
      </c>
      <c r="DJ46" s="653">
        <v>0.24</v>
      </c>
      <c r="DK46" s="653">
        <v>1.4</v>
      </c>
      <c r="DL46" s="653">
        <v>0.6</v>
      </c>
      <c r="DM46" s="653">
        <v>0.6</v>
      </c>
      <c r="DN46" s="653">
        <v>0.9</v>
      </c>
      <c r="DO46" s="653">
        <v>1</v>
      </c>
      <c r="DP46" s="653">
        <v>1</v>
      </c>
      <c r="DQ46" s="653">
        <v>0.5</v>
      </c>
      <c r="DR46" s="653">
        <v>0.5</v>
      </c>
      <c r="DS46" s="653">
        <v>0.9</v>
      </c>
      <c r="DT46" s="653">
        <v>0.88</v>
      </c>
      <c r="DU46" s="653">
        <v>0.4</v>
      </c>
      <c r="DV46" s="653">
        <v>0.4</v>
      </c>
      <c r="DW46" s="653">
        <v>0.4</v>
      </c>
      <c r="DX46" s="653">
        <v>0.26</v>
      </c>
      <c r="DY46" s="653">
        <v>0.5</v>
      </c>
      <c r="DZ46" s="653">
        <v>1</v>
      </c>
      <c r="EA46" s="653">
        <v>0.4</v>
      </c>
      <c r="EB46" s="653">
        <v>0.85</v>
      </c>
      <c r="EC46" s="653">
        <v>0.37</v>
      </c>
      <c r="ED46" s="653">
        <v>0.41</v>
      </c>
      <c r="EE46" s="653">
        <v>0.7</v>
      </c>
      <c r="EF46" s="653">
        <v>0.4</v>
      </c>
      <c r="EG46" s="653">
        <v>0.65</v>
      </c>
      <c r="EH46" s="653">
        <v>0.65</v>
      </c>
      <c r="EI46" s="653">
        <v>0.93</v>
      </c>
      <c r="EJ46" s="653">
        <v>0.34</v>
      </c>
      <c r="EK46" s="653">
        <v>0.18</v>
      </c>
      <c r="EL46" s="653">
        <v>0.32</v>
      </c>
      <c r="EM46" s="653">
        <v>0.2</v>
      </c>
      <c r="EN46" s="653">
        <v>0.25</v>
      </c>
      <c r="EO46" s="653">
        <v>0.14000000000000001</v>
      </c>
      <c r="EP46" s="653">
        <v>1.55</v>
      </c>
      <c r="EQ46" s="653">
        <v>1.55</v>
      </c>
      <c r="ER46" s="653">
        <v>1.55</v>
      </c>
      <c r="ES46" s="653">
        <v>1.55</v>
      </c>
      <c r="ET46" s="653">
        <v>1.55</v>
      </c>
      <c r="EU46" s="653">
        <v>1.55</v>
      </c>
      <c r="EV46" s="653">
        <v>1.55</v>
      </c>
      <c r="EW46" s="653">
        <v>1.55</v>
      </c>
      <c r="EX46" s="653">
        <v>1.5</v>
      </c>
      <c r="EY46" s="653">
        <v>1.5</v>
      </c>
      <c r="EZ46" s="653">
        <v>1</v>
      </c>
      <c r="FA46" s="653">
        <v>1.5</v>
      </c>
      <c r="FB46" s="653">
        <v>1.5</v>
      </c>
      <c r="FC46" s="653">
        <v>1</v>
      </c>
      <c r="FD46" s="653">
        <v>0.75</v>
      </c>
      <c r="FE46" s="653">
        <v>0.75</v>
      </c>
      <c r="FF46" s="653">
        <v>0.85</v>
      </c>
      <c r="FG46" s="653" t="s">
        <v>591</v>
      </c>
      <c r="FH46" s="653">
        <v>0.16</v>
      </c>
      <c r="FI46" s="653">
        <v>0.23</v>
      </c>
      <c r="FJ46" s="653">
        <v>1.1000000000000001</v>
      </c>
      <c r="FK46" s="653">
        <v>1.1000000000000001</v>
      </c>
      <c r="FL46" s="653">
        <v>1.9</v>
      </c>
      <c r="FM46" s="654">
        <v>0.15</v>
      </c>
      <c r="FN46" s="654">
        <v>0.15</v>
      </c>
      <c r="FO46" s="653">
        <v>0.3</v>
      </c>
      <c r="FP46" s="654">
        <v>0.6</v>
      </c>
      <c r="FQ46" s="653">
        <v>0.6</v>
      </c>
      <c r="FR46" s="654">
        <v>0.22</v>
      </c>
      <c r="FS46" s="653">
        <v>0.39</v>
      </c>
      <c r="FT46" s="654">
        <v>0.22</v>
      </c>
      <c r="FU46" s="653">
        <v>0.39</v>
      </c>
      <c r="FV46" s="654">
        <v>0.75</v>
      </c>
      <c r="FW46" s="653">
        <v>1.22</v>
      </c>
      <c r="FX46" s="654">
        <v>0.75</v>
      </c>
      <c r="FY46" s="654">
        <v>1.22</v>
      </c>
      <c r="FZ46" s="654">
        <v>0.6</v>
      </c>
      <c r="GA46" s="653">
        <v>0.2</v>
      </c>
      <c r="GB46" s="654">
        <v>0.2</v>
      </c>
      <c r="GC46" s="653">
        <v>0.2</v>
      </c>
      <c r="GD46" s="654">
        <v>0.2</v>
      </c>
      <c r="GE46" s="653">
        <v>0.1</v>
      </c>
      <c r="GF46" s="654">
        <v>0.1</v>
      </c>
      <c r="GG46" s="653">
        <v>0.1</v>
      </c>
      <c r="GH46" s="654">
        <v>0.1</v>
      </c>
      <c r="GI46" s="654">
        <v>0.12</v>
      </c>
      <c r="GJ46" s="654">
        <v>0.12</v>
      </c>
      <c r="GK46" s="654">
        <v>0.1</v>
      </c>
      <c r="GL46" s="654">
        <v>0.1</v>
      </c>
      <c r="GM46" s="654">
        <v>0.12</v>
      </c>
      <c r="GN46" s="359" t="s">
        <v>274</v>
      </c>
      <c r="GO46" s="358" t="s">
        <v>274</v>
      </c>
      <c r="GP46" s="359" t="s">
        <v>274</v>
      </c>
      <c r="GQ46" s="358" t="s">
        <v>274</v>
      </c>
      <c r="GR46" s="359" t="s">
        <v>274</v>
      </c>
      <c r="GS46" s="358" t="s">
        <v>274</v>
      </c>
      <c r="GT46" s="359" t="s">
        <v>274</v>
      </c>
    </row>
    <row r="47" spans="1:202" s="178" customFormat="1" ht="18">
      <c r="A47" s="664"/>
      <c r="B47" s="665" t="s">
        <v>327</v>
      </c>
      <c r="C47" s="664" t="s">
        <v>57</v>
      </c>
      <c r="D47" s="664" t="s">
        <v>328</v>
      </c>
      <c r="E47" s="664" t="s">
        <v>20</v>
      </c>
      <c r="F47" s="666">
        <v>23</v>
      </c>
      <c r="G47" s="666">
        <v>32</v>
      </c>
      <c r="H47" s="666">
        <v>32</v>
      </c>
      <c r="I47" s="666">
        <v>32</v>
      </c>
      <c r="J47" s="666">
        <v>33</v>
      </c>
      <c r="K47" s="666">
        <v>34</v>
      </c>
      <c r="L47" s="666">
        <v>122</v>
      </c>
      <c r="M47" s="667" t="s">
        <v>274</v>
      </c>
      <c r="N47" s="667" t="s">
        <v>274</v>
      </c>
      <c r="O47" s="666">
        <v>62</v>
      </c>
      <c r="P47" s="666">
        <v>62</v>
      </c>
      <c r="Q47" s="666">
        <v>62</v>
      </c>
      <c r="R47" s="666">
        <v>62</v>
      </c>
      <c r="S47" s="667">
        <v>49</v>
      </c>
      <c r="T47" s="666">
        <v>49</v>
      </c>
      <c r="U47" s="666">
        <v>49</v>
      </c>
      <c r="V47" s="666">
        <v>49</v>
      </c>
      <c r="W47" s="666">
        <v>13</v>
      </c>
      <c r="X47" s="666">
        <v>14</v>
      </c>
      <c r="Y47" s="666">
        <v>17</v>
      </c>
      <c r="Z47" s="666">
        <v>17</v>
      </c>
      <c r="AA47" s="666">
        <v>31.5</v>
      </c>
      <c r="AB47" s="666">
        <v>31.5</v>
      </c>
      <c r="AC47" s="666">
        <v>31.6</v>
      </c>
      <c r="AD47" s="666">
        <v>34</v>
      </c>
      <c r="AE47" s="666">
        <v>22.5</v>
      </c>
      <c r="AF47" s="667">
        <v>23.3</v>
      </c>
      <c r="AG47" s="666">
        <v>32.799999999999997</v>
      </c>
      <c r="AH47" s="666">
        <v>33</v>
      </c>
      <c r="AI47" s="667">
        <v>51</v>
      </c>
      <c r="AJ47" s="666">
        <v>51</v>
      </c>
      <c r="AK47" s="666">
        <v>91</v>
      </c>
      <c r="AL47" s="666">
        <v>91</v>
      </c>
      <c r="AM47" s="666">
        <v>129</v>
      </c>
      <c r="AN47" s="666">
        <v>123</v>
      </c>
      <c r="AO47" s="666">
        <v>123</v>
      </c>
      <c r="AP47" s="666">
        <v>133</v>
      </c>
      <c r="AQ47" s="666">
        <v>139</v>
      </c>
      <c r="AR47" s="667">
        <v>175</v>
      </c>
      <c r="AS47" s="666">
        <v>1158</v>
      </c>
      <c r="AT47" s="666">
        <v>105</v>
      </c>
      <c r="AU47" s="666">
        <v>87</v>
      </c>
      <c r="AV47" s="666">
        <v>134</v>
      </c>
      <c r="AW47" s="666">
        <v>92</v>
      </c>
      <c r="AX47" s="666">
        <v>122</v>
      </c>
      <c r="AY47" s="666">
        <v>139</v>
      </c>
      <c r="AZ47" s="666">
        <v>122</v>
      </c>
      <c r="BA47" s="666">
        <v>145</v>
      </c>
      <c r="BB47" s="666">
        <v>116</v>
      </c>
      <c r="BC47" s="666">
        <v>223</v>
      </c>
      <c r="BD47" s="667">
        <v>58</v>
      </c>
      <c r="BE47" s="667">
        <v>211</v>
      </c>
      <c r="BF47" s="667">
        <v>222</v>
      </c>
      <c r="BG47" s="667" t="s">
        <v>274</v>
      </c>
      <c r="BH47" s="666" t="s">
        <v>274</v>
      </c>
      <c r="BI47" s="666">
        <v>20.7</v>
      </c>
      <c r="BJ47" s="666">
        <v>20.7</v>
      </c>
      <c r="BK47" s="667">
        <v>21.5</v>
      </c>
      <c r="BL47" s="666">
        <v>222</v>
      </c>
      <c r="BM47" s="666">
        <v>205</v>
      </c>
      <c r="BN47" s="666">
        <v>193</v>
      </c>
      <c r="BO47" s="666">
        <v>77</v>
      </c>
      <c r="BP47" s="666">
        <v>67</v>
      </c>
      <c r="BQ47" s="666">
        <v>65</v>
      </c>
      <c r="BR47" s="667">
        <v>11.9</v>
      </c>
      <c r="BS47" s="666">
        <v>11.9</v>
      </c>
      <c r="BT47" s="666">
        <v>11.9</v>
      </c>
      <c r="BU47" s="666" t="s">
        <v>274</v>
      </c>
      <c r="BV47" s="666" t="s">
        <v>274</v>
      </c>
      <c r="BW47" s="666" t="s">
        <v>274</v>
      </c>
      <c r="BX47" s="666">
        <v>60</v>
      </c>
      <c r="BY47" s="666">
        <v>60</v>
      </c>
      <c r="BZ47" s="666">
        <v>40</v>
      </c>
      <c r="CA47" s="666">
        <v>40</v>
      </c>
      <c r="CB47" s="666">
        <v>70</v>
      </c>
      <c r="CC47" s="666">
        <v>70</v>
      </c>
      <c r="CD47" s="667">
        <v>10</v>
      </c>
      <c r="CE47" s="666">
        <v>10.9</v>
      </c>
      <c r="CF47" s="666">
        <v>15.5</v>
      </c>
      <c r="CG47" s="666">
        <v>17</v>
      </c>
      <c r="CH47" s="667">
        <v>30</v>
      </c>
      <c r="CI47" s="666">
        <v>30</v>
      </c>
      <c r="CJ47" s="666">
        <v>30</v>
      </c>
      <c r="CK47" s="666">
        <v>180</v>
      </c>
      <c r="CL47" s="666">
        <v>335</v>
      </c>
      <c r="CM47" s="667" t="s">
        <v>274</v>
      </c>
      <c r="CN47" s="666" t="s">
        <v>274</v>
      </c>
      <c r="CO47" s="666" t="s">
        <v>274</v>
      </c>
      <c r="CP47" s="666">
        <v>154</v>
      </c>
      <c r="CQ47" s="666">
        <v>68</v>
      </c>
      <c r="CR47" s="666">
        <v>71</v>
      </c>
      <c r="CS47" s="666">
        <v>114</v>
      </c>
      <c r="CT47" s="666">
        <v>115</v>
      </c>
      <c r="CU47" s="666">
        <v>201</v>
      </c>
      <c r="CV47" s="666">
        <v>221</v>
      </c>
      <c r="CW47" s="666">
        <v>99</v>
      </c>
      <c r="CX47" s="666">
        <v>184</v>
      </c>
      <c r="CY47" s="666">
        <v>102</v>
      </c>
      <c r="CZ47" s="666">
        <v>125</v>
      </c>
      <c r="DA47" s="666">
        <v>91</v>
      </c>
      <c r="DB47" s="666">
        <v>106</v>
      </c>
      <c r="DC47" s="666">
        <v>65</v>
      </c>
      <c r="DD47" s="666">
        <v>105</v>
      </c>
      <c r="DE47" s="666">
        <v>92</v>
      </c>
      <c r="DF47" s="668">
        <v>140</v>
      </c>
      <c r="DG47" s="666" t="s">
        <v>274</v>
      </c>
      <c r="DH47" s="666" t="s">
        <v>274</v>
      </c>
      <c r="DI47" s="666">
        <v>19</v>
      </c>
      <c r="DJ47" s="666">
        <v>24</v>
      </c>
      <c r="DK47" s="666">
        <v>140</v>
      </c>
      <c r="DL47" s="666">
        <v>98</v>
      </c>
      <c r="DM47" s="666">
        <v>98</v>
      </c>
      <c r="DN47" s="666">
        <v>166</v>
      </c>
      <c r="DO47" s="666">
        <v>184</v>
      </c>
      <c r="DP47" s="666">
        <v>184</v>
      </c>
      <c r="DQ47" s="666">
        <v>35</v>
      </c>
      <c r="DR47" s="666">
        <v>35</v>
      </c>
      <c r="DS47" s="666">
        <v>75</v>
      </c>
      <c r="DT47" s="666">
        <v>75</v>
      </c>
      <c r="DU47" s="666">
        <v>37</v>
      </c>
      <c r="DV47" s="666">
        <v>37</v>
      </c>
      <c r="DW47" s="666">
        <v>69</v>
      </c>
      <c r="DX47" s="666">
        <v>60</v>
      </c>
      <c r="DY47" s="666">
        <v>115</v>
      </c>
      <c r="DZ47" s="666">
        <v>160</v>
      </c>
      <c r="EA47" s="666">
        <v>46</v>
      </c>
      <c r="EB47" s="666">
        <v>162</v>
      </c>
      <c r="EC47" s="666">
        <v>45</v>
      </c>
      <c r="ED47" s="666">
        <v>46</v>
      </c>
      <c r="EE47" s="666">
        <v>48</v>
      </c>
      <c r="EF47" s="666">
        <v>49</v>
      </c>
      <c r="EG47" s="666">
        <v>70</v>
      </c>
      <c r="EH47" s="666">
        <v>70</v>
      </c>
      <c r="EI47" s="666">
        <v>100</v>
      </c>
      <c r="EJ47" s="666">
        <v>100</v>
      </c>
      <c r="EK47" s="666">
        <v>31</v>
      </c>
      <c r="EL47" s="666">
        <v>70</v>
      </c>
      <c r="EM47" s="666">
        <v>40</v>
      </c>
      <c r="EN47" s="666">
        <v>34</v>
      </c>
      <c r="EO47" s="666">
        <v>17</v>
      </c>
      <c r="EP47" s="666">
        <v>204</v>
      </c>
      <c r="EQ47" s="666">
        <v>204</v>
      </c>
      <c r="ER47" s="666">
        <v>204</v>
      </c>
      <c r="ES47" s="666">
        <v>204</v>
      </c>
      <c r="ET47" s="666">
        <v>204</v>
      </c>
      <c r="EU47" s="666">
        <v>204</v>
      </c>
      <c r="EV47" s="666">
        <v>204</v>
      </c>
      <c r="EW47" s="666">
        <v>204</v>
      </c>
      <c r="EX47" s="666">
        <v>195</v>
      </c>
      <c r="EY47" s="666">
        <v>195</v>
      </c>
      <c r="EZ47" s="666">
        <v>132</v>
      </c>
      <c r="FA47" s="666">
        <v>195</v>
      </c>
      <c r="FB47" s="666">
        <v>195</v>
      </c>
      <c r="FC47" s="666">
        <v>132</v>
      </c>
      <c r="FD47" s="658">
        <v>75</v>
      </c>
      <c r="FE47" s="658">
        <v>80</v>
      </c>
      <c r="FF47" s="658">
        <v>105</v>
      </c>
      <c r="FG47" s="658">
        <v>110</v>
      </c>
      <c r="FH47" s="658">
        <v>12</v>
      </c>
      <c r="FI47" s="658">
        <v>20</v>
      </c>
      <c r="FJ47" s="666">
        <v>120</v>
      </c>
      <c r="FK47" s="666">
        <v>120</v>
      </c>
      <c r="FL47" s="666">
        <v>230</v>
      </c>
      <c r="FM47" s="667">
        <v>30</v>
      </c>
      <c r="FN47" s="667">
        <v>30</v>
      </c>
      <c r="FO47" s="666">
        <v>60</v>
      </c>
      <c r="FP47" s="667">
        <v>120</v>
      </c>
      <c r="FQ47" s="666">
        <v>120</v>
      </c>
      <c r="FR47" s="667">
        <v>52</v>
      </c>
      <c r="FS47" s="666">
        <v>76</v>
      </c>
      <c r="FT47" s="667">
        <v>52</v>
      </c>
      <c r="FU47" s="666">
        <v>75</v>
      </c>
      <c r="FV47" s="667">
        <v>45</v>
      </c>
      <c r="FW47" s="666">
        <v>73</v>
      </c>
      <c r="FX47" s="667">
        <v>45</v>
      </c>
      <c r="FY47" s="667">
        <v>73</v>
      </c>
      <c r="FZ47" s="667">
        <v>95</v>
      </c>
      <c r="GA47" s="666">
        <v>35</v>
      </c>
      <c r="GB47" s="667">
        <v>35</v>
      </c>
      <c r="GC47" s="666">
        <v>35</v>
      </c>
      <c r="GD47" s="667">
        <v>35</v>
      </c>
      <c r="GE47" s="666">
        <v>16</v>
      </c>
      <c r="GF47" s="667">
        <v>16</v>
      </c>
      <c r="GG47" s="666">
        <v>16</v>
      </c>
      <c r="GH47" s="667">
        <v>16</v>
      </c>
      <c r="GI47" s="667">
        <v>18</v>
      </c>
      <c r="GJ47" s="667">
        <v>18</v>
      </c>
      <c r="GK47" s="667">
        <v>16</v>
      </c>
      <c r="GL47" s="667">
        <v>16</v>
      </c>
      <c r="GM47" s="667">
        <v>18</v>
      </c>
      <c r="GN47" s="153" t="s">
        <v>274</v>
      </c>
      <c r="GO47" s="179" t="s">
        <v>274</v>
      </c>
      <c r="GP47" s="153" t="s">
        <v>274</v>
      </c>
      <c r="GQ47" s="179" t="s">
        <v>274</v>
      </c>
      <c r="GR47" s="153" t="s">
        <v>274</v>
      </c>
      <c r="GS47" s="179" t="s">
        <v>274</v>
      </c>
      <c r="GT47" s="153" t="s">
        <v>274</v>
      </c>
    </row>
    <row r="48" spans="1:202" s="360" customFormat="1" ht="18">
      <c r="A48" s="651"/>
      <c r="B48" s="652" t="s">
        <v>329</v>
      </c>
      <c r="C48" s="651" t="s">
        <v>330</v>
      </c>
      <c r="D48" s="651" t="s">
        <v>331</v>
      </c>
      <c r="E48" s="651" t="s">
        <v>314</v>
      </c>
      <c r="F48" s="653">
        <v>2.7</v>
      </c>
      <c r="G48" s="653">
        <v>4.3</v>
      </c>
      <c r="H48" s="653">
        <v>2.7</v>
      </c>
      <c r="I48" s="653">
        <v>5.2</v>
      </c>
      <c r="J48" s="653">
        <v>5.3</v>
      </c>
      <c r="K48" s="653">
        <v>8.1999999999999993</v>
      </c>
      <c r="L48" s="653">
        <v>9</v>
      </c>
      <c r="M48" s="654">
        <v>13</v>
      </c>
      <c r="N48" s="654">
        <v>18</v>
      </c>
      <c r="O48" s="653">
        <v>4.4000000000000004</v>
      </c>
      <c r="P48" s="653">
        <v>6.6</v>
      </c>
      <c r="Q48" s="653">
        <v>8.8000000000000007</v>
      </c>
      <c r="R48" s="653">
        <v>11.6</v>
      </c>
      <c r="S48" s="654">
        <v>1.4</v>
      </c>
      <c r="T48" s="653">
        <v>2</v>
      </c>
      <c r="U48" s="653">
        <v>3.1</v>
      </c>
      <c r="V48" s="653">
        <v>5.7</v>
      </c>
      <c r="W48" s="653">
        <v>0.44</v>
      </c>
      <c r="X48" s="653">
        <v>0.64</v>
      </c>
      <c r="Y48" s="653">
        <v>0.45</v>
      </c>
      <c r="Z48" s="653">
        <v>0.67</v>
      </c>
      <c r="AA48" s="653">
        <v>1.4</v>
      </c>
      <c r="AB48" s="653">
        <v>2.1</v>
      </c>
      <c r="AC48" s="653">
        <v>4.3</v>
      </c>
      <c r="AD48" s="653">
        <v>8.1999999999999993</v>
      </c>
      <c r="AE48" s="653">
        <v>0.9</v>
      </c>
      <c r="AF48" s="654">
        <v>1.5</v>
      </c>
      <c r="AG48" s="653">
        <v>3.9</v>
      </c>
      <c r="AH48" s="653">
        <v>5.3</v>
      </c>
      <c r="AI48" s="654">
        <v>0.7</v>
      </c>
      <c r="AJ48" s="653">
        <v>1.2</v>
      </c>
      <c r="AK48" s="653">
        <v>1.3</v>
      </c>
      <c r="AL48" s="653">
        <v>1.8</v>
      </c>
      <c r="AM48" s="653">
        <v>4.0999999999999996</v>
      </c>
      <c r="AN48" s="653">
        <v>6.5</v>
      </c>
      <c r="AO48" s="653">
        <v>8.6999999999999993</v>
      </c>
      <c r="AP48" s="653">
        <v>11.2</v>
      </c>
      <c r="AQ48" s="653">
        <v>13.5</v>
      </c>
      <c r="AR48" s="654">
        <v>10</v>
      </c>
      <c r="AS48" s="653">
        <v>5</v>
      </c>
      <c r="AT48" s="653">
        <v>6</v>
      </c>
      <c r="AU48" s="653">
        <v>5.6</v>
      </c>
      <c r="AV48" s="653">
        <v>9</v>
      </c>
      <c r="AW48" s="653">
        <v>8.6999999999999993</v>
      </c>
      <c r="AX48" s="653">
        <v>9.6999999999999993</v>
      </c>
      <c r="AY48" s="653">
        <v>13.5</v>
      </c>
      <c r="AZ48" s="653">
        <v>12.5</v>
      </c>
      <c r="BA48" s="653">
        <v>13.2</v>
      </c>
      <c r="BB48" s="653">
        <v>12.2</v>
      </c>
      <c r="BC48" s="653">
        <v>16</v>
      </c>
      <c r="BD48" s="654">
        <v>3.9</v>
      </c>
      <c r="BE48" s="654">
        <v>13.3</v>
      </c>
      <c r="BF48" s="654">
        <v>16.2</v>
      </c>
      <c r="BG48" s="654" t="s">
        <v>274</v>
      </c>
      <c r="BH48" s="653" t="s">
        <v>274</v>
      </c>
      <c r="BI48" s="653">
        <v>1.9</v>
      </c>
      <c r="BJ48" s="653">
        <v>1.3</v>
      </c>
      <c r="BK48" s="654">
        <v>0.8</v>
      </c>
      <c r="BL48" s="653">
        <v>15.9</v>
      </c>
      <c r="BM48" s="653">
        <v>11.4</v>
      </c>
      <c r="BN48" s="653">
        <v>8.1</v>
      </c>
      <c r="BO48" s="653">
        <v>3.2</v>
      </c>
      <c r="BP48" s="653">
        <v>1.9</v>
      </c>
      <c r="BQ48" s="653">
        <v>1.1000000000000001</v>
      </c>
      <c r="BR48" s="654">
        <v>0.2</v>
      </c>
      <c r="BS48" s="653">
        <v>0.3</v>
      </c>
      <c r="BT48" s="653">
        <v>0.45</v>
      </c>
      <c r="BU48" s="653" t="s">
        <v>274</v>
      </c>
      <c r="BV48" s="653" t="s">
        <v>274</v>
      </c>
      <c r="BW48" s="653" t="s">
        <v>274</v>
      </c>
      <c r="BX48" s="653">
        <v>3.7</v>
      </c>
      <c r="BY48" s="653">
        <v>5</v>
      </c>
      <c r="BZ48" s="653">
        <v>3.5</v>
      </c>
      <c r="CA48" s="653">
        <v>4.2</v>
      </c>
      <c r="CB48" s="653">
        <v>3.9</v>
      </c>
      <c r="CC48" s="653">
        <v>6.7</v>
      </c>
      <c r="CD48" s="654">
        <v>0.9</v>
      </c>
      <c r="CE48" s="653">
        <v>1.32</v>
      </c>
      <c r="CF48" s="653">
        <v>1.6</v>
      </c>
      <c r="CG48" s="653">
        <v>2.1</v>
      </c>
      <c r="CH48" s="654">
        <v>4.5</v>
      </c>
      <c r="CI48" s="653">
        <v>4.4000000000000004</v>
      </c>
      <c r="CJ48" s="653">
        <v>5.8</v>
      </c>
      <c r="CK48" s="653">
        <v>7.4</v>
      </c>
      <c r="CL48" s="653">
        <v>7.2</v>
      </c>
      <c r="CM48" s="654">
        <v>4.4000000000000004</v>
      </c>
      <c r="CN48" s="653">
        <v>6.3</v>
      </c>
      <c r="CO48" s="653">
        <v>8</v>
      </c>
      <c r="CP48" s="653">
        <v>7.4</v>
      </c>
      <c r="CQ48" s="653">
        <v>0.8</v>
      </c>
      <c r="CR48" s="653">
        <v>1.2</v>
      </c>
      <c r="CS48" s="653">
        <v>1.4</v>
      </c>
      <c r="CT48" s="653">
        <v>2.1</v>
      </c>
      <c r="CU48" s="653">
        <v>2.5</v>
      </c>
      <c r="CV48" s="653">
        <v>4.4000000000000004</v>
      </c>
      <c r="CW48" s="653">
        <v>2.4</v>
      </c>
      <c r="CX48" s="653">
        <v>4.3</v>
      </c>
      <c r="CY48" s="653">
        <v>0.52</v>
      </c>
      <c r="CZ48" s="653">
        <v>1.4</v>
      </c>
      <c r="DA48" s="653">
        <v>0.9</v>
      </c>
      <c r="DB48" s="653">
        <v>2</v>
      </c>
      <c r="DC48" s="653">
        <v>2.1</v>
      </c>
      <c r="DD48" s="653">
        <v>4.0999999999999996</v>
      </c>
      <c r="DE48" s="653">
        <v>2.2000000000000002</v>
      </c>
      <c r="DF48" s="655">
        <v>3.6</v>
      </c>
      <c r="DG48" s="653">
        <v>3.15</v>
      </c>
      <c r="DH48" s="653">
        <v>3</v>
      </c>
      <c r="DI48" s="653">
        <v>0.33</v>
      </c>
      <c r="DJ48" s="653">
        <v>0.44</v>
      </c>
      <c r="DK48" s="653">
        <v>6.55</v>
      </c>
      <c r="DL48" s="653">
        <v>2</v>
      </c>
      <c r="DM48" s="653">
        <v>2.5</v>
      </c>
      <c r="DN48" s="653">
        <v>4.8</v>
      </c>
      <c r="DO48" s="653">
        <v>4.2</v>
      </c>
      <c r="DP48" s="653">
        <v>8.4</v>
      </c>
      <c r="DQ48" s="653">
        <v>3.4</v>
      </c>
      <c r="DR48" s="653">
        <v>4.7</v>
      </c>
      <c r="DS48" s="653">
        <v>6.7</v>
      </c>
      <c r="DT48" s="653">
        <v>10.6</v>
      </c>
      <c r="DU48" s="653">
        <v>1.05</v>
      </c>
      <c r="DV48" s="653">
        <v>0.73</v>
      </c>
      <c r="DW48" s="653">
        <v>1.5</v>
      </c>
      <c r="DX48" s="653">
        <v>3</v>
      </c>
      <c r="DY48" s="653">
        <v>11</v>
      </c>
      <c r="DZ48" s="653">
        <v>8.1</v>
      </c>
      <c r="EA48" s="653">
        <v>4</v>
      </c>
      <c r="EB48" s="653">
        <v>12.5</v>
      </c>
      <c r="EC48" s="653">
        <v>2.5</v>
      </c>
      <c r="ED48" s="653">
        <v>4</v>
      </c>
      <c r="EE48" s="653">
        <v>2.2000000000000002</v>
      </c>
      <c r="EF48" s="653">
        <v>2.1</v>
      </c>
      <c r="EG48" s="653">
        <v>2.5</v>
      </c>
      <c r="EH48" s="653">
        <v>4.4000000000000004</v>
      </c>
      <c r="EI48" s="653">
        <v>8</v>
      </c>
      <c r="EJ48" s="653">
        <v>4.5</v>
      </c>
      <c r="EK48" s="653">
        <v>2.1</v>
      </c>
      <c r="EL48" s="653">
        <v>3</v>
      </c>
      <c r="EM48" s="653">
        <v>1.5</v>
      </c>
      <c r="EN48" s="653">
        <v>1.5</v>
      </c>
      <c r="EO48" s="653">
        <v>0.75</v>
      </c>
      <c r="EP48" s="653">
        <v>4.5</v>
      </c>
      <c r="EQ48" s="653">
        <v>6.4</v>
      </c>
      <c r="ER48" s="654">
        <v>10.3</v>
      </c>
      <c r="ES48" s="654">
        <v>17.600000000000001</v>
      </c>
      <c r="ET48" s="653">
        <v>4.5</v>
      </c>
      <c r="EU48" s="653">
        <v>6.4</v>
      </c>
      <c r="EV48" s="654">
        <v>10.3</v>
      </c>
      <c r="EW48" s="654">
        <v>17.600000000000001</v>
      </c>
      <c r="EX48" s="653">
        <v>10.3</v>
      </c>
      <c r="EY48" s="653">
        <v>10</v>
      </c>
      <c r="EZ48" s="654">
        <v>6</v>
      </c>
      <c r="FA48" s="653">
        <v>10.3</v>
      </c>
      <c r="FB48" s="653">
        <v>10</v>
      </c>
      <c r="FC48" s="654">
        <v>6</v>
      </c>
      <c r="FD48" s="653">
        <v>5.8</v>
      </c>
      <c r="FE48" s="653">
        <v>8.5</v>
      </c>
      <c r="FF48" s="653">
        <v>9.5</v>
      </c>
      <c r="FG48" s="653">
        <v>16.7</v>
      </c>
      <c r="FH48" s="653">
        <v>0.7</v>
      </c>
      <c r="FI48" s="653">
        <v>1.2</v>
      </c>
      <c r="FJ48" s="653">
        <v>3.4</v>
      </c>
      <c r="FK48" s="654">
        <v>5.5</v>
      </c>
      <c r="FL48" s="653">
        <v>6</v>
      </c>
      <c r="FM48" s="654">
        <v>1.3</v>
      </c>
      <c r="FN48" s="654">
        <v>2.6</v>
      </c>
      <c r="FO48" s="653">
        <v>5.2</v>
      </c>
      <c r="FP48" s="654">
        <v>10.4</v>
      </c>
      <c r="FQ48" s="653">
        <v>10</v>
      </c>
      <c r="FR48" s="654">
        <v>1.2</v>
      </c>
      <c r="FS48" s="653">
        <v>2.2000000000000002</v>
      </c>
      <c r="FT48" s="654">
        <v>0.7</v>
      </c>
      <c r="FU48" s="653">
        <v>1.3</v>
      </c>
      <c r="FV48" s="654">
        <v>1.49</v>
      </c>
      <c r="FW48" s="653">
        <v>2.67</v>
      </c>
      <c r="FX48" s="654">
        <v>0.93</v>
      </c>
      <c r="FY48" s="654">
        <v>1.54</v>
      </c>
      <c r="FZ48" s="654">
        <v>4.5</v>
      </c>
      <c r="GA48" s="653">
        <v>0.9</v>
      </c>
      <c r="GB48" s="654">
        <v>1.3</v>
      </c>
      <c r="GC48" s="653">
        <v>1.8</v>
      </c>
      <c r="GD48" s="654">
        <v>2.4</v>
      </c>
      <c r="GE48" s="653">
        <v>0.15</v>
      </c>
      <c r="GF48" s="654">
        <v>0.25</v>
      </c>
      <c r="GG48" s="653">
        <v>0.27</v>
      </c>
      <c r="GH48" s="654">
        <v>0.5</v>
      </c>
      <c r="GI48" s="654">
        <v>0.5</v>
      </c>
      <c r="GJ48" s="654">
        <v>0.94</v>
      </c>
      <c r="GK48" s="654">
        <v>0.25</v>
      </c>
      <c r="GL48" s="654">
        <v>0.5</v>
      </c>
      <c r="GM48" s="654">
        <v>0.94</v>
      </c>
      <c r="GN48" s="359" t="s">
        <v>274</v>
      </c>
      <c r="GO48" s="358" t="s">
        <v>274</v>
      </c>
      <c r="GP48" s="359" t="s">
        <v>274</v>
      </c>
      <c r="GQ48" s="358" t="s">
        <v>274</v>
      </c>
      <c r="GR48" s="359" t="s">
        <v>274</v>
      </c>
      <c r="GS48" s="358" t="s">
        <v>274</v>
      </c>
      <c r="GT48" s="359" t="s">
        <v>274</v>
      </c>
    </row>
    <row r="49" spans="1:202" s="178" customFormat="1" ht="18">
      <c r="A49" s="664"/>
      <c r="B49" s="665" t="s">
        <v>332</v>
      </c>
      <c r="C49" s="664" t="s">
        <v>330</v>
      </c>
      <c r="D49" s="664" t="s">
        <v>333</v>
      </c>
      <c r="E49" s="664" t="s">
        <v>20</v>
      </c>
      <c r="F49" s="666">
        <v>527</v>
      </c>
      <c r="G49" s="666">
        <v>839</v>
      </c>
      <c r="H49" s="666">
        <v>525</v>
      </c>
      <c r="I49" s="666">
        <v>1027</v>
      </c>
      <c r="J49" s="666">
        <v>1068</v>
      </c>
      <c r="K49" s="666">
        <v>1676</v>
      </c>
      <c r="L49" s="666">
        <v>2000</v>
      </c>
      <c r="M49" s="667" t="s">
        <v>274</v>
      </c>
      <c r="N49" s="667" t="s">
        <v>274</v>
      </c>
      <c r="O49" s="666">
        <v>880</v>
      </c>
      <c r="P49" s="666">
        <v>1450</v>
      </c>
      <c r="Q49" s="666">
        <v>1940</v>
      </c>
      <c r="R49" s="666">
        <v>2550</v>
      </c>
      <c r="S49" s="667">
        <v>251</v>
      </c>
      <c r="T49" s="666">
        <v>367</v>
      </c>
      <c r="U49" s="666">
        <v>648</v>
      </c>
      <c r="V49" s="666">
        <v>1264</v>
      </c>
      <c r="W49" s="666">
        <v>77</v>
      </c>
      <c r="X49" s="666">
        <v>123</v>
      </c>
      <c r="Y49" s="666">
        <v>80</v>
      </c>
      <c r="Z49" s="666">
        <v>129</v>
      </c>
      <c r="AA49" s="666">
        <v>251</v>
      </c>
      <c r="AB49" s="666">
        <v>405</v>
      </c>
      <c r="AC49" s="666">
        <v>840</v>
      </c>
      <c r="AD49" s="666">
        <v>1676</v>
      </c>
      <c r="AE49" s="666">
        <v>147</v>
      </c>
      <c r="AF49" s="667">
        <v>274</v>
      </c>
      <c r="AG49" s="666">
        <v>755</v>
      </c>
      <c r="AH49" s="666">
        <v>1068</v>
      </c>
      <c r="AI49" s="667">
        <v>131</v>
      </c>
      <c r="AJ49" s="666">
        <v>230</v>
      </c>
      <c r="AK49" s="666">
        <v>245</v>
      </c>
      <c r="AL49" s="666">
        <v>376</v>
      </c>
      <c r="AM49" s="666">
        <v>485</v>
      </c>
      <c r="AN49" s="666">
        <v>775</v>
      </c>
      <c r="AO49" s="666">
        <v>1171</v>
      </c>
      <c r="AP49" s="666">
        <v>1578</v>
      </c>
      <c r="AQ49" s="666">
        <v>1914</v>
      </c>
      <c r="AR49" s="667">
        <v>840</v>
      </c>
      <c r="AS49" s="666">
        <v>685</v>
      </c>
      <c r="AT49" s="666">
        <v>900</v>
      </c>
      <c r="AU49" s="666">
        <v>782</v>
      </c>
      <c r="AV49" s="666">
        <v>1215</v>
      </c>
      <c r="AW49" s="666">
        <v>1176</v>
      </c>
      <c r="AX49" s="666">
        <v>1398</v>
      </c>
      <c r="AY49" s="666">
        <v>1914</v>
      </c>
      <c r="AZ49" s="666">
        <v>1880</v>
      </c>
      <c r="BA49" s="666">
        <v>2014</v>
      </c>
      <c r="BB49" s="666">
        <v>1838</v>
      </c>
      <c r="BC49" s="666">
        <v>3643</v>
      </c>
      <c r="BD49" s="667">
        <v>869</v>
      </c>
      <c r="BE49" s="667">
        <v>2687</v>
      </c>
      <c r="BF49" s="667">
        <v>3286</v>
      </c>
      <c r="BG49" s="667" t="s">
        <v>274</v>
      </c>
      <c r="BH49" s="666" t="s">
        <v>274</v>
      </c>
      <c r="BI49" s="666">
        <v>222</v>
      </c>
      <c r="BJ49" s="666">
        <v>149</v>
      </c>
      <c r="BK49" s="667">
        <v>89</v>
      </c>
      <c r="BL49" s="666">
        <v>3528</v>
      </c>
      <c r="BM49" s="666">
        <v>2562</v>
      </c>
      <c r="BN49" s="666">
        <v>1907</v>
      </c>
      <c r="BO49" s="666">
        <v>705</v>
      </c>
      <c r="BP49" s="666">
        <v>419</v>
      </c>
      <c r="BQ49" s="666">
        <v>238</v>
      </c>
      <c r="BR49" s="667">
        <v>24</v>
      </c>
      <c r="BS49" s="666">
        <v>36.299999999999997</v>
      </c>
      <c r="BT49" s="666">
        <v>55.2</v>
      </c>
      <c r="BU49" s="666" t="s">
        <v>274</v>
      </c>
      <c r="BV49" s="666" t="s">
        <v>274</v>
      </c>
      <c r="BW49" s="666" t="s">
        <v>274</v>
      </c>
      <c r="BX49" s="666">
        <v>631</v>
      </c>
      <c r="BY49" s="666">
        <v>872</v>
      </c>
      <c r="BZ49" s="666">
        <v>563</v>
      </c>
      <c r="CA49" s="666">
        <v>697</v>
      </c>
      <c r="CB49" s="666">
        <v>639</v>
      </c>
      <c r="CC49" s="666">
        <v>1155</v>
      </c>
      <c r="CD49" s="667">
        <v>66</v>
      </c>
      <c r="CE49" s="666">
        <v>105</v>
      </c>
      <c r="CF49" s="666">
        <v>122</v>
      </c>
      <c r="CG49" s="666">
        <v>201</v>
      </c>
      <c r="CH49" s="667" t="s">
        <v>274</v>
      </c>
      <c r="CI49" s="666" t="s">
        <v>274</v>
      </c>
      <c r="CJ49" s="666" t="s">
        <v>274</v>
      </c>
      <c r="CK49" s="666" t="s">
        <v>274</v>
      </c>
      <c r="CL49" s="666">
        <v>2766</v>
      </c>
      <c r="CM49" s="667" t="s">
        <v>274</v>
      </c>
      <c r="CN49" s="666" t="s">
        <v>274</v>
      </c>
      <c r="CO49" s="666" t="s">
        <v>274</v>
      </c>
      <c r="CP49" s="666">
        <v>1000</v>
      </c>
      <c r="CQ49" s="666">
        <v>160</v>
      </c>
      <c r="CR49" s="666">
        <v>254</v>
      </c>
      <c r="CS49" s="666">
        <v>296</v>
      </c>
      <c r="CT49" s="666">
        <v>471</v>
      </c>
      <c r="CU49" s="666">
        <v>561</v>
      </c>
      <c r="CV49" s="666">
        <v>948</v>
      </c>
      <c r="CW49" s="666">
        <v>454.5</v>
      </c>
      <c r="CX49" s="666">
        <v>840</v>
      </c>
      <c r="CY49" s="666">
        <v>193</v>
      </c>
      <c r="CZ49" s="666">
        <v>323</v>
      </c>
      <c r="DA49" s="666">
        <v>274</v>
      </c>
      <c r="DB49" s="666">
        <v>491</v>
      </c>
      <c r="DC49" s="666">
        <v>435</v>
      </c>
      <c r="DD49" s="666">
        <v>857</v>
      </c>
      <c r="DE49" s="666">
        <v>484</v>
      </c>
      <c r="DF49" s="668">
        <v>790</v>
      </c>
      <c r="DG49" s="666" t="s">
        <v>274</v>
      </c>
      <c r="DH49" s="666" t="s">
        <v>274</v>
      </c>
      <c r="DI49" s="666">
        <v>39</v>
      </c>
      <c r="DJ49" s="666">
        <v>45</v>
      </c>
      <c r="DK49" s="666">
        <v>988</v>
      </c>
      <c r="DL49" s="666">
        <v>395</v>
      </c>
      <c r="DM49" s="666">
        <v>532</v>
      </c>
      <c r="DN49" s="666">
        <v>985</v>
      </c>
      <c r="DO49" s="666">
        <v>800</v>
      </c>
      <c r="DP49" s="666">
        <v>1610</v>
      </c>
      <c r="DQ49" s="666">
        <v>436</v>
      </c>
      <c r="DR49" s="666">
        <v>611</v>
      </c>
      <c r="DS49" s="666">
        <v>795</v>
      </c>
      <c r="DT49" s="666">
        <v>1250</v>
      </c>
      <c r="DU49" s="666">
        <v>212</v>
      </c>
      <c r="DV49" s="666">
        <v>128</v>
      </c>
      <c r="DW49" s="666">
        <v>327</v>
      </c>
      <c r="DX49" s="666">
        <v>750</v>
      </c>
      <c r="DY49" s="666">
        <v>1500</v>
      </c>
      <c r="DZ49" s="666">
        <v>1850</v>
      </c>
      <c r="EA49" s="666">
        <v>900</v>
      </c>
      <c r="EB49" s="666">
        <v>2780</v>
      </c>
      <c r="EC49" s="666">
        <v>516</v>
      </c>
      <c r="ED49" s="666">
        <v>900</v>
      </c>
      <c r="EE49" s="666">
        <v>220</v>
      </c>
      <c r="EF49" s="666">
        <v>450</v>
      </c>
      <c r="EG49" s="666">
        <v>375</v>
      </c>
      <c r="EH49" s="666">
        <v>685</v>
      </c>
      <c r="EI49" s="666">
        <v>1250</v>
      </c>
      <c r="EJ49" s="666">
        <v>975</v>
      </c>
      <c r="EK49" s="666">
        <v>485</v>
      </c>
      <c r="EL49" s="666">
        <v>675</v>
      </c>
      <c r="EM49" s="666">
        <v>335</v>
      </c>
      <c r="EN49" s="666">
        <v>345</v>
      </c>
      <c r="EO49" s="666">
        <v>172</v>
      </c>
      <c r="EP49" s="670">
        <v>623</v>
      </c>
      <c r="EQ49" s="670">
        <v>1042</v>
      </c>
      <c r="ER49" s="671">
        <v>1601</v>
      </c>
      <c r="ES49" s="671">
        <v>3009</v>
      </c>
      <c r="ET49" s="670">
        <v>623</v>
      </c>
      <c r="EU49" s="670">
        <v>1042</v>
      </c>
      <c r="EV49" s="671">
        <v>1601</v>
      </c>
      <c r="EW49" s="671">
        <v>3009</v>
      </c>
      <c r="EX49" s="670">
        <v>1780</v>
      </c>
      <c r="EY49" s="670">
        <v>1550</v>
      </c>
      <c r="EZ49" s="671">
        <v>970</v>
      </c>
      <c r="FA49" s="670">
        <v>1780</v>
      </c>
      <c r="FB49" s="670">
        <v>1550</v>
      </c>
      <c r="FC49" s="671">
        <v>970</v>
      </c>
      <c r="FD49" s="666">
        <v>881</v>
      </c>
      <c r="FE49" s="666">
        <v>1700</v>
      </c>
      <c r="FF49" s="666">
        <v>1776</v>
      </c>
      <c r="FG49" s="666">
        <v>3450</v>
      </c>
      <c r="FH49" s="666">
        <v>112</v>
      </c>
      <c r="FI49" s="666">
        <v>125</v>
      </c>
      <c r="FJ49" s="666">
        <v>465</v>
      </c>
      <c r="FK49" s="667">
        <v>765</v>
      </c>
      <c r="FL49" s="666">
        <v>860</v>
      </c>
      <c r="FM49" s="671">
        <v>275</v>
      </c>
      <c r="FN49" s="667">
        <v>550</v>
      </c>
      <c r="FO49" s="666">
        <v>1125</v>
      </c>
      <c r="FP49" s="667">
        <v>2250</v>
      </c>
      <c r="FQ49" s="666">
        <v>2150</v>
      </c>
      <c r="FR49" s="667">
        <v>258</v>
      </c>
      <c r="FS49" s="666">
        <v>488</v>
      </c>
      <c r="FT49" s="667">
        <v>153</v>
      </c>
      <c r="FU49" s="666">
        <v>277</v>
      </c>
      <c r="FV49" s="667">
        <v>143</v>
      </c>
      <c r="FW49" s="666">
        <v>256</v>
      </c>
      <c r="FX49" s="667">
        <v>89</v>
      </c>
      <c r="FY49" s="667">
        <v>158</v>
      </c>
      <c r="FZ49" s="667">
        <v>990</v>
      </c>
      <c r="GA49" s="666">
        <v>174</v>
      </c>
      <c r="GB49" s="667">
        <v>247</v>
      </c>
      <c r="GC49" s="666">
        <v>346</v>
      </c>
      <c r="GD49" s="667">
        <v>498</v>
      </c>
      <c r="GE49" s="666">
        <v>33</v>
      </c>
      <c r="GF49" s="667">
        <v>54</v>
      </c>
      <c r="GG49" s="666">
        <v>59</v>
      </c>
      <c r="GH49" s="667">
        <v>107</v>
      </c>
      <c r="GI49" s="667">
        <v>97</v>
      </c>
      <c r="GJ49" s="667">
        <v>200</v>
      </c>
      <c r="GK49" s="667">
        <v>54</v>
      </c>
      <c r="GL49" s="667">
        <v>107</v>
      </c>
      <c r="GM49" s="667">
        <v>200</v>
      </c>
      <c r="GN49" s="153" t="s">
        <v>274</v>
      </c>
      <c r="GO49" s="179" t="s">
        <v>274</v>
      </c>
      <c r="GP49" s="153" t="s">
        <v>274</v>
      </c>
      <c r="GQ49" s="179" t="s">
        <v>274</v>
      </c>
      <c r="GR49" s="153" t="s">
        <v>274</v>
      </c>
      <c r="GS49" s="179" t="s">
        <v>274</v>
      </c>
      <c r="GT49" s="153" t="s">
        <v>274</v>
      </c>
    </row>
    <row r="50" spans="1:202" s="360" customFormat="1" ht="18" hidden="1">
      <c r="A50" s="651"/>
      <c r="B50" s="652" t="s">
        <v>334</v>
      </c>
      <c r="C50" s="651" t="s">
        <v>335</v>
      </c>
      <c r="D50" s="651" t="s">
        <v>336</v>
      </c>
      <c r="E50" s="651" t="s">
        <v>314</v>
      </c>
      <c r="F50" s="653"/>
      <c r="G50" s="653"/>
      <c r="H50" s="653"/>
      <c r="I50" s="653"/>
      <c r="J50" s="653"/>
      <c r="K50" s="653"/>
      <c r="L50" s="653" t="s">
        <v>274</v>
      </c>
      <c r="M50" s="654"/>
      <c r="N50" s="654" t="s">
        <v>274</v>
      </c>
      <c r="O50" s="653"/>
      <c r="P50" s="653"/>
      <c r="Q50" s="653"/>
      <c r="R50" s="653"/>
      <c r="S50" s="654"/>
      <c r="T50" s="653" t="s">
        <v>274</v>
      </c>
      <c r="U50" s="653" t="s">
        <v>274</v>
      </c>
      <c r="V50" s="653" t="s">
        <v>274</v>
      </c>
      <c r="W50" s="653"/>
      <c r="X50" s="653"/>
      <c r="Y50" s="653"/>
      <c r="Z50" s="653"/>
      <c r="AA50" s="653">
        <v>3.02</v>
      </c>
      <c r="AB50" s="653">
        <v>4.41</v>
      </c>
      <c r="AC50" s="653">
        <v>9.41</v>
      </c>
      <c r="AD50" s="653" t="s">
        <v>274</v>
      </c>
      <c r="AE50" s="653" t="s">
        <v>274</v>
      </c>
      <c r="AF50" s="654" t="s">
        <v>274</v>
      </c>
      <c r="AG50" s="653" t="s">
        <v>274</v>
      </c>
      <c r="AH50" s="653"/>
      <c r="AI50" s="654">
        <v>1.1000000000000001</v>
      </c>
      <c r="AJ50" s="653">
        <v>1.9</v>
      </c>
      <c r="AK50" s="653">
        <v>1.9</v>
      </c>
      <c r="AL50" s="653">
        <v>3.4</v>
      </c>
      <c r="AM50" s="653">
        <v>7.6</v>
      </c>
      <c r="AN50" s="653">
        <v>7</v>
      </c>
      <c r="AO50" s="653">
        <v>10.8</v>
      </c>
      <c r="AP50" s="653">
        <v>19.399999999999999</v>
      </c>
      <c r="AQ50" s="653">
        <v>16</v>
      </c>
      <c r="AR50" s="654" t="s">
        <v>274</v>
      </c>
      <c r="AS50" s="653" t="s">
        <v>274</v>
      </c>
      <c r="AT50" s="653" t="s">
        <v>274</v>
      </c>
      <c r="AU50" s="653" t="s">
        <v>274</v>
      </c>
      <c r="AV50" s="653" t="s">
        <v>274</v>
      </c>
      <c r="AW50" s="653" t="s">
        <v>274</v>
      </c>
      <c r="AX50" s="653" t="s">
        <v>274</v>
      </c>
      <c r="AY50" s="653" t="s">
        <v>274</v>
      </c>
      <c r="AZ50" s="653" t="s">
        <v>274</v>
      </c>
      <c r="BA50" s="653">
        <v>23.9</v>
      </c>
      <c r="BB50" s="653">
        <v>16</v>
      </c>
      <c r="BC50" s="653" t="s">
        <v>274</v>
      </c>
      <c r="BD50" s="654"/>
      <c r="BE50" s="654"/>
      <c r="BF50" s="654"/>
      <c r="BG50" s="654" t="s">
        <v>274</v>
      </c>
      <c r="BH50" s="653" t="s">
        <v>274</v>
      </c>
      <c r="BI50" s="653" t="s">
        <v>274</v>
      </c>
      <c r="BJ50" s="653" t="s">
        <v>274</v>
      </c>
      <c r="BK50" s="654" t="s">
        <v>274</v>
      </c>
      <c r="BL50" s="653" t="s">
        <v>274</v>
      </c>
      <c r="BM50" s="653" t="s">
        <v>274</v>
      </c>
      <c r="BN50" s="653" t="s">
        <v>274</v>
      </c>
      <c r="BO50" s="653" t="s">
        <v>274</v>
      </c>
      <c r="BP50" s="653" t="s">
        <v>274</v>
      </c>
      <c r="BQ50" s="653" t="s">
        <v>274</v>
      </c>
      <c r="BR50" s="654" t="s">
        <v>274</v>
      </c>
      <c r="BS50" s="653" t="s">
        <v>274</v>
      </c>
      <c r="BT50" s="653" t="s">
        <v>274</v>
      </c>
      <c r="BU50" s="653" t="s">
        <v>274</v>
      </c>
      <c r="BV50" s="653" t="s">
        <v>274</v>
      </c>
      <c r="BW50" s="653" t="s">
        <v>274</v>
      </c>
      <c r="BX50" s="653" t="s">
        <v>274</v>
      </c>
      <c r="BY50" s="653" t="s">
        <v>274</v>
      </c>
      <c r="BZ50" s="653" t="s">
        <v>274</v>
      </c>
      <c r="CA50" s="653" t="s">
        <v>274</v>
      </c>
      <c r="CB50" s="653" t="s">
        <v>274</v>
      </c>
      <c r="CC50" s="653" t="s">
        <v>274</v>
      </c>
      <c r="CD50" s="654" t="s">
        <v>274</v>
      </c>
      <c r="CE50" s="653" t="s">
        <v>274</v>
      </c>
      <c r="CF50" s="653" t="s">
        <v>274</v>
      </c>
      <c r="CG50" s="653" t="s">
        <v>274</v>
      </c>
      <c r="CH50" s="654" t="s">
        <v>274</v>
      </c>
      <c r="CI50" s="653" t="s">
        <v>274</v>
      </c>
      <c r="CJ50" s="653" t="s">
        <v>274</v>
      </c>
      <c r="CK50" s="653" t="s">
        <v>274</v>
      </c>
      <c r="CL50" s="653" t="s">
        <v>274</v>
      </c>
      <c r="CM50" s="654" t="s">
        <v>274</v>
      </c>
      <c r="CN50" s="653" t="s">
        <v>274</v>
      </c>
      <c r="CO50" s="653" t="s">
        <v>274</v>
      </c>
      <c r="CP50" s="653" t="s">
        <v>274</v>
      </c>
      <c r="CQ50" s="653" t="s">
        <v>274</v>
      </c>
      <c r="CR50" s="653" t="s">
        <v>274</v>
      </c>
      <c r="CS50" s="653" t="s">
        <v>274</v>
      </c>
      <c r="CT50" s="653" t="s">
        <v>274</v>
      </c>
      <c r="CU50" s="653" t="s">
        <v>274</v>
      </c>
      <c r="CV50" s="653" t="s">
        <v>274</v>
      </c>
      <c r="CW50" s="653" t="s">
        <v>274</v>
      </c>
      <c r="CX50" s="653" t="s">
        <v>274</v>
      </c>
      <c r="CY50" s="653" t="s">
        <v>274</v>
      </c>
      <c r="CZ50" s="653" t="s">
        <v>274</v>
      </c>
      <c r="DA50" s="653" t="s">
        <v>274</v>
      </c>
      <c r="DB50" s="653" t="s">
        <v>274</v>
      </c>
      <c r="DC50" s="653" t="s">
        <v>274</v>
      </c>
      <c r="DD50" s="653" t="s">
        <v>274</v>
      </c>
      <c r="DE50" s="653"/>
      <c r="DF50" s="655"/>
      <c r="DG50" s="653" t="s">
        <v>274</v>
      </c>
      <c r="DH50" s="653" t="s">
        <v>274</v>
      </c>
      <c r="DI50" s="653"/>
      <c r="DJ50" s="653"/>
      <c r="DK50" s="653" t="s">
        <v>274</v>
      </c>
      <c r="DL50" s="653"/>
      <c r="DM50" s="653"/>
      <c r="DN50" s="653"/>
      <c r="DO50" s="653"/>
      <c r="DP50" s="653"/>
      <c r="DQ50" s="653" t="s">
        <v>274</v>
      </c>
      <c r="DR50" s="653" t="s">
        <v>274</v>
      </c>
      <c r="DS50" s="653" t="s">
        <v>274</v>
      </c>
      <c r="DT50" s="653" t="s">
        <v>274</v>
      </c>
      <c r="DU50" s="653" t="s">
        <v>274</v>
      </c>
      <c r="DV50" s="653" t="s">
        <v>274</v>
      </c>
      <c r="DW50" s="653" t="s">
        <v>274</v>
      </c>
      <c r="DX50" s="653" t="s">
        <v>274</v>
      </c>
      <c r="DY50" s="653" t="s">
        <v>274</v>
      </c>
      <c r="DZ50" s="653" t="s">
        <v>274</v>
      </c>
      <c r="EA50" s="653">
        <v>5.65</v>
      </c>
      <c r="EB50" s="653" t="s">
        <v>274</v>
      </c>
      <c r="EC50" s="653">
        <v>4.8600000000000003</v>
      </c>
      <c r="ED50" s="653">
        <v>8.6999999999999993</v>
      </c>
      <c r="EE50" s="653" t="s">
        <v>274</v>
      </c>
      <c r="EF50" s="653" t="s">
        <v>274</v>
      </c>
      <c r="EG50" s="653" t="s">
        <v>274</v>
      </c>
      <c r="EH50" s="653" t="s">
        <v>274</v>
      </c>
      <c r="EI50" s="653" t="s">
        <v>274</v>
      </c>
      <c r="EJ50" s="653" t="s">
        <v>274</v>
      </c>
      <c r="EK50" s="653" t="s">
        <v>274</v>
      </c>
      <c r="EL50" s="653"/>
      <c r="EM50" s="653"/>
      <c r="EN50" s="653" t="s">
        <v>274</v>
      </c>
      <c r="EO50" s="653" t="s">
        <v>274</v>
      </c>
      <c r="EP50" s="653">
        <v>5.5</v>
      </c>
      <c r="EQ50" s="653"/>
      <c r="ER50" s="654"/>
      <c r="ES50" s="654"/>
      <c r="ET50" s="653">
        <v>5.5</v>
      </c>
      <c r="EU50" s="653"/>
      <c r="EV50" s="654"/>
      <c r="EW50" s="654"/>
      <c r="EX50" s="653"/>
      <c r="EY50" s="653"/>
      <c r="EZ50" s="654"/>
      <c r="FA50" s="653"/>
      <c r="FB50" s="653"/>
      <c r="FC50" s="654"/>
      <c r="FD50" s="653" t="s">
        <v>274</v>
      </c>
      <c r="FE50" s="653" t="s">
        <v>274</v>
      </c>
      <c r="FF50" s="653" t="s">
        <v>274</v>
      </c>
      <c r="FG50" s="653" t="s">
        <v>274</v>
      </c>
      <c r="FH50" s="653"/>
      <c r="FI50" s="653"/>
      <c r="FJ50" s="653"/>
      <c r="FK50" s="654"/>
      <c r="FL50" s="653"/>
      <c r="FM50" s="654">
        <v>11</v>
      </c>
      <c r="FN50" s="654" t="s">
        <v>274</v>
      </c>
      <c r="FO50" s="653" t="s">
        <v>274</v>
      </c>
      <c r="FP50" s="654" t="s">
        <v>274</v>
      </c>
      <c r="FQ50" s="653" t="s">
        <v>274</v>
      </c>
      <c r="FR50" s="654" t="s">
        <v>274</v>
      </c>
      <c r="FS50" s="653" t="s">
        <v>274</v>
      </c>
      <c r="FT50" s="654" t="s">
        <v>274</v>
      </c>
      <c r="FU50" s="653" t="s">
        <v>274</v>
      </c>
      <c r="FV50" s="654" t="s">
        <v>274</v>
      </c>
      <c r="FW50" s="653" t="s">
        <v>274</v>
      </c>
      <c r="FX50" s="654" t="s">
        <v>274</v>
      </c>
      <c r="FY50" s="654" t="s">
        <v>274</v>
      </c>
      <c r="FZ50" s="654"/>
      <c r="GA50" s="653" t="s">
        <v>274</v>
      </c>
      <c r="GB50" s="654" t="s">
        <v>274</v>
      </c>
      <c r="GC50" s="653" t="s">
        <v>274</v>
      </c>
      <c r="GD50" s="654" t="s">
        <v>274</v>
      </c>
      <c r="GE50" s="653" t="s">
        <v>274</v>
      </c>
      <c r="GF50" s="654" t="s">
        <v>274</v>
      </c>
      <c r="GG50" s="653" t="s">
        <v>274</v>
      </c>
      <c r="GH50" s="654" t="s">
        <v>274</v>
      </c>
      <c r="GI50" s="654"/>
      <c r="GJ50" s="654"/>
      <c r="GK50" s="653" t="s">
        <v>274</v>
      </c>
      <c r="GL50" s="654" t="s">
        <v>274</v>
      </c>
      <c r="GM50" s="654"/>
      <c r="GN50" s="359" t="s">
        <v>274</v>
      </c>
      <c r="GO50" s="358" t="s">
        <v>274</v>
      </c>
      <c r="GP50" s="359" t="s">
        <v>274</v>
      </c>
      <c r="GQ50" s="358" t="s">
        <v>274</v>
      </c>
      <c r="GR50" s="359" t="s">
        <v>274</v>
      </c>
      <c r="GS50" s="358" t="s">
        <v>274</v>
      </c>
      <c r="GT50" s="359" t="s">
        <v>274</v>
      </c>
    </row>
    <row r="51" spans="1:202" s="178" customFormat="1" ht="18" hidden="1">
      <c r="A51" s="664"/>
      <c r="B51" s="665" t="s">
        <v>337</v>
      </c>
      <c r="C51" s="664" t="s">
        <v>335</v>
      </c>
      <c r="D51" s="664" t="s">
        <v>338</v>
      </c>
      <c r="E51" s="664" t="s">
        <v>20</v>
      </c>
      <c r="F51" s="666"/>
      <c r="G51" s="666"/>
      <c r="H51" s="666"/>
      <c r="I51" s="666"/>
      <c r="J51" s="666"/>
      <c r="K51" s="666"/>
      <c r="L51" s="666" t="s">
        <v>274</v>
      </c>
      <c r="M51" s="667"/>
      <c r="N51" s="667" t="s">
        <v>274</v>
      </c>
      <c r="O51" s="666"/>
      <c r="P51" s="666"/>
      <c r="Q51" s="666"/>
      <c r="R51" s="666"/>
      <c r="S51" s="667"/>
      <c r="T51" s="666" t="s">
        <v>274</v>
      </c>
      <c r="U51" s="666" t="s">
        <v>274</v>
      </c>
      <c r="V51" s="666" t="s">
        <v>274</v>
      </c>
      <c r="W51" s="666"/>
      <c r="X51" s="666"/>
      <c r="Y51" s="666"/>
      <c r="Z51" s="666"/>
      <c r="AA51" s="666">
        <v>553</v>
      </c>
      <c r="AB51" s="666">
        <v>849</v>
      </c>
      <c r="AC51" s="666">
        <v>1651</v>
      </c>
      <c r="AD51" s="666" t="s">
        <v>274</v>
      </c>
      <c r="AE51" s="666" t="s">
        <v>274</v>
      </c>
      <c r="AF51" s="667" t="s">
        <v>274</v>
      </c>
      <c r="AG51" s="666" t="s">
        <v>274</v>
      </c>
      <c r="AH51" s="666"/>
      <c r="AI51" s="667">
        <v>228</v>
      </c>
      <c r="AJ51" s="666">
        <v>373</v>
      </c>
      <c r="AK51" s="666">
        <v>411</v>
      </c>
      <c r="AL51" s="666">
        <v>743</v>
      </c>
      <c r="AM51" s="666">
        <v>953</v>
      </c>
      <c r="AN51" s="666">
        <v>843</v>
      </c>
      <c r="AO51" s="666">
        <v>1368</v>
      </c>
      <c r="AP51" s="666">
        <v>2697</v>
      </c>
      <c r="AQ51" s="666">
        <v>2268</v>
      </c>
      <c r="AR51" s="667" t="s">
        <v>274</v>
      </c>
      <c r="AS51" s="666" t="s">
        <v>274</v>
      </c>
      <c r="AT51" s="666" t="s">
        <v>274</v>
      </c>
      <c r="AU51" s="666" t="s">
        <v>274</v>
      </c>
      <c r="AV51" s="666" t="s">
        <v>274</v>
      </c>
      <c r="AW51" s="666" t="s">
        <v>274</v>
      </c>
      <c r="AX51" s="666" t="s">
        <v>274</v>
      </c>
      <c r="AY51" s="666" t="s">
        <v>274</v>
      </c>
      <c r="AZ51" s="666" t="s">
        <v>274</v>
      </c>
      <c r="BA51" s="666">
        <v>3746</v>
      </c>
      <c r="BB51" s="666">
        <v>2502</v>
      </c>
      <c r="BC51" s="666" t="s">
        <v>274</v>
      </c>
      <c r="BD51" s="667"/>
      <c r="BE51" s="667"/>
      <c r="BF51" s="667"/>
      <c r="BG51" s="667" t="s">
        <v>274</v>
      </c>
      <c r="BH51" s="666" t="s">
        <v>274</v>
      </c>
      <c r="BI51" s="666" t="s">
        <v>274</v>
      </c>
      <c r="BJ51" s="666" t="s">
        <v>274</v>
      </c>
      <c r="BK51" s="667" t="s">
        <v>274</v>
      </c>
      <c r="BL51" s="666" t="s">
        <v>274</v>
      </c>
      <c r="BM51" s="666" t="s">
        <v>274</v>
      </c>
      <c r="BN51" s="666" t="s">
        <v>274</v>
      </c>
      <c r="BO51" s="666" t="s">
        <v>274</v>
      </c>
      <c r="BP51" s="666" t="s">
        <v>274</v>
      </c>
      <c r="BQ51" s="666" t="s">
        <v>274</v>
      </c>
      <c r="BR51" s="667" t="s">
        <v>274</v>
      </c>
      <c r="BS51" s="666" t="s">
        <v>274</v>
      </c>
      <c r="BT51" s="666" t="s">
        <v>274</v>
      </c>
      <c r="BU51" s="666" t="s">
        <v>274</v>
      </c>
      <c r="BV51" s="666" t="s">
        <v>274</v>
      </c>
      <c r="BW51" s="666" t="s">
        <v>274</v>
      </c>
      <c r="BX51" s="666" t="s">
        <v>274</v>
      </c>
      <c r="BY51" s="666" t="s">
        <v>274</v>
      </c>
      <c r="BZ51" s="666" t="s">
        <v>274</v>
      </c>
      <c r="CA51" s="666" t="s">
        <v>274</v>
      </c>
      <c r="CB51" s="666" t="s">
        <v>274</v>
      </c>
      <c r="CC51" s="666" t="s">
        <v>274</v>
      </c>
      <c r="CD51" s="667" t="s">
        <v>274</v>
      </c>
      <c r="CE51" s="666" t="s">
        <v>274</v>
      </c>
      <c r="CF51" s="666" t="s">
        <v>274</v>
      </c>
      <c r="CG51" s="666" t="s">
        <v>274</v>
      </c>
      <c r="CH51" s="667" t="s">
        <v>274</v>
      </c>
      <c r="CI51" s="666" t="s">
        <v>274</v>
      </c>
      <c r="CJ51" s="666" t="s">
        <v>274</v>
      </c>
      <c r="CK51" s="666" t="s">
        <v>274</v>
      </c>
      <c r="CL51" s="666" t="s">
        <v>274</v>
      </c>
      <c r="CM51" s="667" t="s">
        <v>274</v>
      </c>
      <c r="CN51" s="666" t="s">
        <v>274</v>
      </c>
      <c r="CO51" s="666" t="s">
        <v>274</v>
      </c>
      <c r="CP51" s="666" t="s">
        <v>274</v>
      </c>
      <c r="CQ51" s="666" t="s">
        <v>274</v>
      </c>
      <c r="CR51" s="666" t="s">
        <v>274</v>
      </c>
      <c r="CS51" s="666" t="s">
        <v>274</v>
      </c>
      <c r="CT51" s="666" t="s">
        <v>274</v>
      </c>
      <c r="CU51" s="666" t="s">
        <v>274</v>
      </c>
      <c r="CV51" s="666" t="s">
        <v>274</v>
      </c>
      <c r="CW51" s="666" t="s">
        <v>274</v>
      </c>
      <c r="CX51" s="666" t="s">
        <v>274</v>
      </c>
      <c r="CY51" s="666" t="s">
        <v>274</v>
      </c>
      <c r="CZ51" s="666" t="s">
        <v>274</v>
      </c>
      <c r="DA51" s="666" t="s">
        <v>274</v>
      </c>
      <c r="DB51" s="666" t="s">
        <v>274</v>
      </c>
      <c r="DC51" s="666" t="s">
        <v>274</v>
      </c>
      <c r="DD51" s="666" t="s">
        <v>274</v>
      </c>
      <c r="DE51" s="666"/>
      <c r="DF51" s="668"/>
      <c r="DG51" s="666" t="s">
        <v>274</v>
      </c>
      <c r="DH51" s="666" t="s">
        <v>274</v>
      </c>
      <c r="DI51" s="666"/>
      <c r="DJ51" s="666"/>
      <c r="DK51" s="666" t="s">
        <v>274</v>
      </c>
      <c r="DL51" s="666"/>
      <c r="DM51" s="666"/>
      <c r="DN51" s="666"/>
      <c r="DO51" s="666"/>
      <c r="DP51" s="666"/>
      <c r="DQ51" s="666" t="s">
        <v>274</v>
      </c>
      <c r="DR51" s="666" t="s">
        <v>274</v>
      </c>
      <c r="DS51" s="666" t="s">
        <v>274</v>
      </c>
      <c r="DT51" s="666" t="s">
        <v>274</v>
      </c>
      <c r="DU51" s="666" t="s">
        <v>274</v>
      </c>
      <c r="DV51" s="666" t="s">
        <v>274</v>
      </c>
      <c r="DW51" s="666" t="s">
        <v>274</v>
      </c>
      <c r="DX51" s="666" t="s">
        <v>274</v>
      </c>
      <c r="DY51" s="666" t="s">
        <v>274</v>
      </c>
      <c r="DZ51" s="666" t="s">
        <v>274</v>
      </c>
      <c r="EA51" s="666">
        <v>1300</v>
      </c>
      <c r="EB51" s="666" t="s">
        <v>274</v>
      </c>
      <c r="EC51" s="666">
        <v>1070</v>
      </c>
      <c r="ED51" s="666">
        <v>1040</v>
      </c>
      <c r="EE51" s="666" t="s">
        <v>274</v>
      </c>
      <c r="EF51" s="666" t="s">
        <v>274</v>
      </c>
      <c r="EG51" s="666" t="s">
        <v>274</v>
      </c>
      <c r="EH51" s="666" t="s">
        <v>274</v>
      </c>
      <c r="EI51" s="666" t="s">
        <v>274</v>
      </c>
      <c r="EJ51" s="666" t="s">
        <v>274</v>
      </c>
      <c r="EK51" s="666" t="s">
        <v>274</v>
      </c>
      <c r="EL51" s="666"/>
      <c r="EM51" s="666"/>
      <c r="EN51" s="666" t="s">
        <v>274</v>
      </c>
      <c r="EO51" s="666" t="s">
        <v>274</v>
      </c>
      <c r="EP51" s="666">
        <v>890</v>
      </c>
      <c r="EQ51" s="666"/>
      <c r="ER51" s="667"/>
      <c r="ES51" s="667"/>
      <c r="ET51" s="666">
        <v>890</v>
      </c>
      <c r="EU51" s="666"/>
      <c r="EV51" s="667"/>
      <c r="EW51" s="667"/>
      <c r="EX51" s="666"/>
      <c r="EY51" s="666"/>
      <c r="EZ51" s="667"/>
      <c r="FA51" s="666"/>
      <c r="FB51" s="666"/>
      <c r="FC51" s="667"/>
      <c r="FD51" s="666" t="s">
        <v>274</v>
      </c>
      <c r="FE51" s="666" t="s">
        <v>274</v>
      </c>
      <c r="FF51" s="666" t="s">
        <v>274</v>
      </c>
      <c r="FG51" s="666" t="s">
        <v>274</v>
      </c>
      <c r="FH51" s="666"/>
      <c r="FI51" s="666"/>
      <c r="FJ51" s="666"/>
      <c r="FK51" s="667"/>
      <c r="FL51" s="666"/>
      <c r="FM51" s="667">
        <v>1750</v>
      </c>
      <c r="FN51" s="667" t="s">
        <v>274</v>
      </c>
      <c r="FO51" s="666" t="s">
        <v>274</v>
      </c>
      <c r="FP51" s="667" t="s">
        <v>274</v>
      </c>
      <c r="FQ51" s="666" t="s">
        <v>274</v>
      </c>
      <c r="FR51" s="667" t="s">
        <v>274</v>
      </c>
      <c r="FS51" s="666" t="s">
        <v>274</v>
      </c>
      <c r="FT51" s="667" t="s">
        <v>274</v>
      </c>
      <c r="FU51" s="666" t="s">
        <v>274</v>
      </c>
      <c r="FV51" s="667" t="s">
        <v>274</v>
      </c>
      <c r="FW51" s="666" t="s">
        <v>274</v>
      </c>
      <c r="FX51" s="667" t="s">
        <v>274</v>
      </c>
      <c r="FY51" s="667" t="s">
        <v>274</v>
      </c>
      <c r="FZ51" s="667"/>
      <c r="GA51" s="666" t="s">
        <v>274</v>
      </c>
      <c r="GB51" s="667" t="s">
        <v>274</v>
      </c>
      <c r="GC51" s="666" t="s">
        <v>274</v>
      </c>
      <c r="GD51" s="667" t="s">
        <v>274</v>
      </c>
      <c r="GE51" s="666" t="s">
        <v>274</v>
      </c>
      <c r="GF51" s="667" t="s">
        <v>274</v>
      </c>
      <c r="GG51" s="666" t="s">
        <v>274</v>
      </c>
      <c r="GH51" s="667" t="s">
        <v>274</v>
      </c>
      <c r="GI51" s="667"/>
      <c r="GJ51" s="667"/>
      <c r="GK51" s="666" t="s">
        <v>274</v>
      </c>
      <c r="GL51" s="667" t="s">
        <v>274</v>
      </c>
      <c r="GM51" s="667"/>
      <c r="GN51" s="153" t="s">
        <v>274</v>
      </c>
      <c r="GO51" s="179" t="s">
        <v>274</v>
      </c>
      <c r="GP51" s="153" t="s">
        <v>274</v>
      </c>
      <c r="GQ51" s="179" t="s">
        <v>274</v>
      </c>
      <c r="GR51" s="153" t="s">
        <v>274</v>
      </c>
      <c r="GS51" s="179" t="s">
        <v>274</v>
      </c>
      <c r="GT51" s="153" t="s">
        <v>274</v>
      </c>
    </row>
    <row r="52" spans="1:202" s="360" customFormat="1" ht="18" hidden="1">
      <c r="A52" s="651"/>
      <c r="B52" s="652" t="s">
        <v>339</v>
      </c>
      <c r="C52" s="651" t="s">
        <v>340</v>
      </c>
      <c r="D52" s="651" t="s">
        <v>341</v>
      </c>
      <c r="E52" s="651" t="s">
        <v>314</v>
      </c>
      <c r="F52" s="653"/>
      <c r="G52" s="653"/>
      <c r="H52" s="653"/>
      <c r="I52" s="653"/>
      <c r="J52" s="653"/>
      <c r="K52" s="653"/>
      <c r="L52" s="653" t="s">
        <v>274</v>
      </c>
      <c r="M52" s="654"/>
      <c r="N52" s="654" t="s">
        <v>274</v>
      </c>
      <c r="O52" s="653"/>
      <c r="P52" s="653"/>
      <c r="Q52" s="653"/>
      <c r="R52" s="653"/>
      <c r="S52" s="654"/>
      <c r="T52" s="653" t="s">
        <v>274</v>
      </c>
      <c r="U52" s="653" t="s">
        <v>274</v>
      </c>
      <c r="V52" s="653" t="s">
        <v>274</v>
      </c>
      <c r="W52" s="653"/>
      <c r="X52" s="653"/>
      <c r="Y52" s="653"/>
      <c r="Z52" s="653"/>
      <c r="AA52" s="653" t="s">
        <v>274</v>
      </c>
      <c r="AB52" s="653" t="s">
        <v>274</v>
      </c>
      <c r="AC52" s="653" t="s">
        <v>274</v>
      </c>
      <c r="AD52" s="653" t="s">
        <v>274</v>
      </c>
      <c r="AE52" s="653" t="s">
        <v>274</v>
      </c>
      <c r="AF52" s="654" t="s">
        <v>274</v>
      </c>
      <c r="AG52" s="653" t="s">
        <v>274</v>
      </c>
      <c r="AH52" s="653"/>
      <c r="AI52" s="654" t="s">
        <v>274</v>
      </c>
      <c r="AJ52" s="653" t="s">
        <v>274</v>
      </c>
      <c r="AK52" s="653" t="s">
        <v>274</v>
      </c>
      <c r="AL52" s="653" t="s">
        <v>274</v>
      </c>
      <c r="AM52" s="653" t="s">
        <v>274</v>
      </c>
      <c r="AN52" s="653" t="s">
        <v>274</v>
      </c>
      <c r="AO52" s="653" t="s">
        <v>274</v>
      </c>
      <c r="AP52" s="653" t="s">
        <v>274</v>
      </c>
      <c r="AQ52" s="653" t="s">
        <v>274</v>
      </c>
      <c r="AR52" s="654">
        <v>15</v>
      </c>
      <c r="AS52" s="653">
        <v>11</v>
      </c>
      <c r="AT52" s="653">
        <v>14</v>
      </c>
      <c r="AU52" s="653">
        <v>11.3</v>
      </c>
      <c r="AV52" s="653">
        <v>16</v>
      </c>
      <c r="AW52" s="653">
        <v>16</v>
      </c>
      <c r="AX52" s="653">
        <v>16</v>
      </c>
      <c r="AY52" s="653">
        <v>16</v>
      </c>
      <c r="AZ52" s="653">
        <v>16</v>
      </c>
      <c r="BA52" s="653" t="s">
        <v>274</v>
      </c>
      <c r="BB52" s="653" t="s">
        <v>274</v>
      </c>
      <c r="BC52" s="653" t="s">
        <v>274</v>
      </c>
      <c r="BD52" s="654"/>
      <c r="BE52" s="654"/>
      <c r="BF52" s="654"/>
      <c r="BG52" s="654" t="s">
        <v>274</v>
      </c>
      <c r="BH52" s="653" t="s">
        <v>274</v>
      </c>
      <c r="BI52" s="653" t="s">
        <v>274</v>
      </c>
      <c r="BJ52" s="653" t="s">
        <v>274</v>
      </c>
      <c r="BK52" s="654" t="s">
        <v>274</v>
      </c>
      <c r="BL52" s="653" t="s">
        <v>274</v>
      </c>
      <c r="BM52" s="653" t="s">
        <v>274</v>
      </c>
      <c r="BN52" s="653" t="s">
        <v>274</v>
      </c>
      <c r="BO52" s="653" t="s">
        <v>274</v>
      </c>
      <c r="BP52" s="653" t="s">
        <v>274</v>
      </c>
      <c r="BQ52" s="653" t="s">
        <v>274</v>
      </c>
      <c r="BR52" s="654" t="s">
        <v>274</v>
      </c>
      <c r="BS52" s="653" t="s">
        <v>274</v>
      </c>
      <c r="BT52" s="653" t="s">
        <v>274</v>
      </c>
      <c r="BU52" s="653" t="s">
        <v>274</v>
      </c>
      <c r="BV52" s="653" t="s">
        <v>274</v>
      </c>
      <c r="BW52" s="653" t="s">
        <v>274</v>
      </c>
      <c r="BX52" s="653">
        <v>5.6</v>
      </c>
      <c r="BY52" s="653">
        <v>7.8</v>
      </c>
      <c r="BZ52" s="653">
        <v>6.2</v>
      </c>
      <c r="CA52" s="653">
        <v>8.1</v>
      </c>
      <c r="CB52" s="653">
        <v>5.9</v>
      </c>
      <c r="CC52" s="653">
        <v>9.6999999999999993</v>
      </c>
      <c r="CD52" s="654">
        <v>1.8</v>
      </c>
      <c r="CE52" s="653">
        <v>2.6</v>
      </c>
      <c r="CF52" s="653">
        <v>3</v>
      </c>
      <c r="CG52" s="653">
        <v>4.4000000000000004</v>
      </c>
      <c r="CH52" s="654">
        <v>6.8</v>
      </c>
      <c r="CI52" s="653">
        <v>8.6</v>
      </c>
      <c r="CJ52" s="653">
        <v>11.8</v>
      </c>
      <c r="CK52" s="653">
        <v>14.8</v>
      </c>
      <c r="CL52" s="653" t="s">
        <v>274</v>
      </c>
      <c r="CM52" s="654">
        <v>9.5</v>
      </c>
      <c r="CN52" s="653">
        <v>14.3</v>
      </c>
      <c r="CO52" s="653">
        <v>9.9</v>
      </c>
      <c r="CP52" s="653">
        <v>14.8</v>
      </c>
      <c r="CQ52" s="653">
        <v>1.4</v>
      </c>
      <c r="CR52" s="653">
        <v>2.5</v>
      </c>
      <c r="CS52" s="653">
        <v>2.6</v>
      </c>
      <c r="CT52" s="653">
        <v>4.5</v>
      </c>
      <c r="CU52" s="653">
        <v>3.3</v>
      </c>
      <c r="CV52" s="653">
        <v>10</v>
      </c>
      <c r="CW52" s="653">
        <v>4.8</v>
      </c>
      <c r="CX52" s="653">
        <v>9.3000000000000007</v>
      </c>
      <c r="CY52" s="653" t="s">
        <v>274</v>
      </c>
      <c r="CZ52" s="653" t="s">
        <v>274</v>
      </c>
      <c r="DA52" s="653" t="s">
        <v>274</v>
      </c>
      <c r="DB52" s="653" t="s">
        <v>274</v>
      </c>
      <c r="DC52" s="653" t="s">
        <v>274</v>
      </c>
      <c r="DD52" s="653" t="s">
        <v>274</v>
      </c>
      <c r="DE52" s="653"/>
      <c r="DF52" s="655"/>
      <c r="DG52" s="653">
        <v>4.7</v>
      </c>
      <c r="DH52" s="653">
        <v>5.6</v>
      </c>
      <c r="DI52" s="653"/>
      <c r="DJ52" s="653"/>
      <c r="DK52" s="653">
        <v>13.1</v>
      </c>
      <c r="DL52" s="653"/>
      <c r="DM52" s="653"/>
      <c r="DN52" s="653"/>
      <c r="DO52" s="653"/>
      <c r="DP52" s="653"/>
      <c r="DQ52" s="653">
        <v>8.1</v>
      </c>
      <c r="DR52" s="653">
        <v>11.3</v>
      </c>
      <c r="DS52" s="653">
        <v>14.1</v>
      </c>
      <c r="DT52" s="653">
        <v>22.2</v>
      </c>
      <c r="DU52" s="653">
        <v>2.2000000000000002</v>
      </c>
      <c r="DV52" s="653">
        <v>1.2</v>
      </c>
      <c r="DW52" s="653">
        <v>3.3</v>
      </c>
      <c r="DX52" s="653">
        <v>7</v>
      </c>
      <c r="DY52" s="653">
        <v>22</v>
      </c>
      <c r="DZ52" s="653">
        <v>19</v>
      </c>
      <c r="EA52" s="653" t="s">
        <v>274</v>
      </c>
      <c r="EB52" s="653" t="s">
        <v>274</v>
      </c>
      <c r="EC52" s="653" t="s">
        <v>274</v>
      </c>
      <c r="ED52" s="653" t="s">
        <v>274</v>
      </c>
      <c r="EE52" s="653" t="s">
        <v>274</v>
      </c>
      <c r="EF52" s="653" t="s">
        <v>274</v>
      </c>
      <c r="EG52" s="653" t="s">
        <v>274</v>
      </c>
      <c r="EH52" s="653" t="s">
        <v>274</v>
      </c>
      <c r="EI52" s="653" t="s">
        <v>274</v>
      </c>
      <c r="EJ52" s="653" t="s">
        <v>274</v>
      </c>
      <c r="EK52" s="653" t="s">
        <v>274</v>
      </c>
      <c r="EL52" s="653"/>
      <c r="EM52" s="653"/>
      <c r="EN52" s="653" t="s">
        <v>274</v>
      </c>
      <c r="EO52" s="653" t="s">
        <v>274</v>
      </c>
      <c r="EP52" s="653" t="s">
        <v>274</v>
      </c>
      <c r="EQ52" s="653"/>
      <c r="ER52" s="654"/>
      <c r="ES52" s="654"/>
      <c r="ET52" s="653" t="s">
        <v>274</v>
      </c>
      <c r="EU52" s="653"/>
      <c r="EV52" s="654"/>
      <c r="EW52" s="654"/>
      <c r="EX52" s="653"/>
      <c r="EY52" s="653"/>
      <c r="EZ52" s="654"/>
      <c r="FA52" s="653"/>
      <c r="FB52" s="653"/>
      <c r="FC52" s="654"/>
      <c r="FD52" s="653" t="s">
        <v>274</v>
      </c>
      <c r="FE52" s="653" t="s">
        <v>274</v>
      </c>
      <c r="FF52" s="653" t="s">
        <v>274</v>
      </c>
      <c r="FG52" s="653" t="s">
        <v>274</v>
      </c>
      <c r="FH52" s="653"/>
      <c r="FI52" s="653"/>
      <c r="FJ52" s="653"/>
      <c r="FK52" s="654"/>
      <c r="FL52" s="653"/>
      <c r="FM52" s="654" t="s">
        <v>274</v>
      </c>
      <c r="FN52" s="654" t="s">
        <v>274</v>
      </c>
      <c r="FO52" s="653" t="s">
        <v>274</v>
      </c>
      <c r="FP52" s="654" t="s">
        <v>274</v>
      </c>
      <c r="FQ52" s="653" t="s">
        <v>274</v>
      </c>
      <c r="FR52" s="654" t="s">
        <v>274</v>
      </c>
      <c r="FS52" s="653" t="s">
        <v>274</v>
      </c>
      <c r="FT52" s="654" t="s">
        <v>274</v>
      </c>
      <c r="FU52" s="653" t="s">
        <v>274</v>
      </c>
      <c r="FV52" s="654" t="s">
        <v>274</v>
      </c>
      <c r="FW52" s="653" t="s">
        <v>274</v>
      </c>
      <c r="FX52" s="654" t="s">
        <v>274</v>
      </c>
      <c r="FY52" s="654" t="s">
        <v>274</v>
      </c>
      <c r="FZ52" s="654"/>
      <c r="GA52" s="653" t="s">
        <v>274</v>
      </c>
      <c r="GB52" s="654" t="s">
        <v>274</v>
      </c>
      <c r="GC52" s="653" t="s">
        <v>274</v>
      </c>
      <c r="GD52" s="654" t="s">
        <v>274</v>
      </c>
      <c r="GE52" s="653" t="s">
        <v>274</v>
      </c>
      <c r="GF52" s="654" t="s">
        <v>274</v>
      </c>
      <c r="GG52" s="653" t="s">
        <v>274</v>
      </c>
      <c r="GH52" s="654" t="s">
        <v>274</v>
      </c>
      <c r="GI52" s="654"/>
      <c r="GJ52" s="654"/>
      <c r="GK52" s="653" t="s">
        <v>274</v>
      </c>
      <c r="GL52" s="654" t="s">
        <v>274</v>
      </c>
      <c r="GM52" s="654"/>
      <c r="GN52" s="359" t="s">
        <v>274</v>
      </c>
      <c r="GO52" s="358" t="s">
        <v>274</v>
      </c>
      <c r="GP52" s="359" t="s">
        <v>274</v>
      </c>
      <c r="GQ52" s="358" t="s">
        <v>274</v>
      </c>
      <c r="GR52" s="359" t="s">
        <v>274</v>
      </c>
      <c r="GS52" s="358" t="s">
        <v>274</v>
      </c>
      <c r="GT52" s="359" t="s">
        <v>274</v>
      </c>
    </row>
    <row r="53" spans="1:202" s="178" customFormat="1" ht="18" hidden="1">
      <c r="A53" s="664"/>
      <c r="B53" s="665" t="s">
        <v>342</v>
      </c>
      <c r="C53" s="664" t="s">
        <v>340</v>
      </c>
      <c r="D53" s="664" t="s">
        <v>343</v>
      </c>
      <c r="E53" s="664" t="s">
        <v>20</v>
      </c>
      <c r="F53" s="666"/>
      <c r="G53" s="666"/>
      <c r="H53" s="666"/>
      <c r="I53" s="666"/>
      <c r="J53" s="666"/>
      <c r="K53" s="666"/>
      <c r="L53" s="666" t="s">
        <v>274</v>
      </c>
      <c r="M53" s="667"/>
      <c r="N53" s="667" t="s">
        <v>274</v>
      </c>
      <c r="O53" s="666"/>
      <c r="P53" s="666"/>
      <c r="Q53" s="666"/>
      <c r="R53" s="666"/>
      <c r="S53" s="667"/>
      <c r="T53" s="666" t="s">
        <v>274</v>
      </c>
      <c r="U53" s="666" t="s">
        <v>274</v>
      </c>
      <c r="V53" s="666" t="s">
        <v>274</v>
      </c>
      <c r="W53" s="666"/>
      <c r="X53" s="666"/>
      <c r="Y53" s="666"/>
      <c r="Z53" s="666"/>
      <c r="AA53" s="666" t="s">
        <v>274</v>
      </c>
      <c r="AB53" s="666" t="s">
        <v>274</v>
      </c>
      <c r="AC53" s="666" t="s">
        <v>274</v>
      </c>
      <c r="AD53" s="666" t="s">
        <v>274</v>
      </c>
      <c r="AE53" s="666" t="s">
        <v>274</v>
      </c>
      <c r="AF53" s="667" t="s">
        <v>274</v>
      </c>
      <c r="AG53" s="666" t="s">
        <v>274</v>
      </c>
      <c r="AH53" s="666"/>
      <c r="AI53" s="667" t="s">
        <v>274</v>
      </c>
      <c r="AJ53" s="666" t="s">
        <v>274</v>
      </c>
      <c r="AK53" s="666" t="s">
        <v>274</v>
      </c>
      <c r="AL53" s="666" t="s">
        <v>274</v>
      </c>
      <c r="AM53" s="666" t="s">
        <v>274</v>
      </c>
      <c r="AN53" s="666" t="s">
        <v>274</v>
      </c>
      <c r="AO53" s="666" t="s">
        <v>274</v>
      </c>
      <c r="AP53" s="666" t="s">
        <v>274</v>
      </c>
      <c r="AQ53" s="666" t="s">
        <v>274</v>
      </c>
      <c r="AR53" s="667">
        <v>1325</v>
      </c>
      <c r="AS53" s="666">
        <v>1440</v>
      </c>
      <c r="AT53" s="666">
        <v>1975</v>
      </c>
      <c r="AU53" s="666">
        <v>1681</v>
      </c>
      <c r="AV53" s="666">
        <v>2305</v>
      </c>
      <c r="AW53" s="666">
        <v>2183</v>
      </c>
      <c r="AX53" s="666">
        <v>2430</v>
      </c>
      <c r="AY53" s="666">
        <v>2455</v>
      </c>
      <c r="AZ53" s="666">
        <v>2474</v>
      </c>
      <c r="BA53" s="666" t="s">
        <v>274</v>
      </c>
      <c r="BB53" s="666" t="s">
        <v>274</v>
      </c>
      <c r="BC53" s="666" t="s">
        <v>274</v>
      </c>
      <c r="BD53" s="667"/>
      <c r="BE53" s="667"/>
      <c r="BF53" s="667"/>
      <c r="BG53" s="667" t="s">
        <v>274</v>
      </c>
      <c r="BH53" s="666" t="s">
        <v>274</v>
      </c>
      <c r="BI53" s="666" t="s">
        <v>274</v>
      </c>
      <c r="BJ53" s="666" t="s">
        <v>274</v>
      </c>
      <c r="BK53" s="667" t="s">
        <v>274</v>
      </c>
      <c r="BL53" s="666" t="s">
        <v>274</v>
      </c>
      <c r="BM53" s="666" t="s">
        <v>274</v>
      </c>
      <c r="BN53" s="666" t="s">
        <v>274</v>
      </c>
      <c r="BO53" s="666" t="s">
        <v>274</v>
      </c>
      <c r="BP53" s="666" t="s">
        <v>274</v>
      </c>
      <c r="BQ53" s="666" t="s">
        <v>274</v>
      </c>
      <c r="BR53" s="667" t="s">
        <v>274</v>
      </c>
      <c r="BS53" s="666" t="s">
        <v>274</v>
      </c>
      <c r="BT53" s="666" t="s">
        <v>274</v>
      </c>
      <c r="BU53" s="666" t="s">
        <v>274</v>
      </c>
      <c r="BV53" s="666" t="s">
        <v>274</v>
      </c>
      <c r="BW53" s="666" t="s">
        <v>274</v>
      </c>
      <c r="BX53" s="666">
        <v>968</v>
      </c>
      <c r="BY53" s="666">
        <v>1372</v>
      </c>
      <c r="BZ53" s="666">
        <v>1064</v>
      </c>
      <c r="CA53" s="666">
        <v>1469</v>
      </c>
      <c r="CB53" s="666">
        <v>1005</v>
      </c>
      <c r="CC53" s="666">
        <v>1748</v>
      </c>
      <c r="CD53" s="667">
        <v>149</v>
      </c>
      <c r="CE53" s="666">
        <v>248</v>
      </c>
      <c r="CF53" s="666">
        <v>283</v>
      </c>
      <c r="CG53" s="666">
        <v>510</v>
      </c>
      <c r="CH53" s="667" t="s">
        <v>274</v>
      </c>
      <c r="CI53" s="666" t="s">
        <v>274</v>
      </c>
      <c r="CJ53" s="666" t="s">
        <v>274</v>
      </c>
      <c r="CK53" s="666" t="s">
        <v>274</v>
      </c>
      <c r="CL53" s="666" t="s">
        <v>274</v>
      </c>
      <c r="CM53" s="667" t="s">
        <v>274</v>
      </c>
      <c r="CN53" s="666" t="s">
        <v>274</v>
      </c>
      <c r="CO53" s="666" t="s">
        <v>274</v>
      </c>
      <c r="CP53" s="666">
        <v>524</v>
      </c>
      <c r="CQ53" s="666" t="s">
        <v>274</v>
      </c>
      <c r="CR53" s="666" t="s">
        <v>274</v>
      </c>
      <c r="CS53" s="666" t="s">
        <v>274</v>
      </c>
      <c r="CT53" s="666" t="s">
        <v>274</v>
      </c>
      <c r="CU53" s="666" t="s">
        <v>274</v>
      </c>
      <c r="CV53" s="666" t="s">
        <v>274</v>
      </c>
      <c r="CW53" s="666" t="s">
        <v>274</v>
      </c>
      <c r="CX53" s="666" t="s">
        <v>274</v>
      </c>
      <c r="CY53" s="666" t="s">
        <v>274</v>
      </c>
      <c r="CZ53" s="666" t="s">
        <v>274</v>
      </c>
      <c r="DA53" s="666" t="s">
        <v>274</v>
      </c>
      <c r="DB53" s="666" t="s">
        <v>274</v>
      </c>
      <c r="DC53" s="666" t="s">
        <v>274</v>
      </c>
      <c r="DD53" s="666" t="s">
        <v>274</v>
      </c>
      <c r="DE53" s="666"/>
      <c r="DF53" s="668"/>
      <c r="DG53" s="666" t="s">
        <v>274</v>
      </c>
      <c r="DH53" s="666" t="s">
        <v>274</v>
      </c>
      <c r="DI53" s="666"/>
      <c r="DJ53" s="666"/>
      <c r="DK53" s="666" t="s">
        <v>274</v>
      </c>
      <c r="DL53" s="666"/>
      <c r="DM53" s="666"/>
      <c r="DN53" s="666"/>
      <c r="DO53" s="666"/>
      <c r="DP53" s="666"/>
      <c r="DQ53" s="666">
        <v>1058</v>
      </c>
      <c r="DR53" s="666">
        <v>1481</v>
      </c>
      <c r="DS53" s="666">
        <v>1882</v>
      </c>
      <c r="DT53" s="666">
        <v>2910</v>
      </c>
      <c r="DU53" s="666">
        <v>476</v>
      </c>
      <c r="DV53" s="666">
        <v>242</v>
      </c>
      <c r="DW53" s="666">
        <v>774</v>
      </c>
      <c r="DX53" s="666">
        <v>1600</v>
      </c>
      <c r="DY53" s="666">
        <v>3100</v>
      </c>
      <c r="DZ53" s="666">
        <v>4200</v>
      </c>
      <c r="EA53" s="666" t="s">
        <v>274</v>
      </c>
      <c r="EB53" s="666" t="s">
        <v>274</v>
      </c>
      <c r="EC53" s="666" t="s">
        <v>274</v>
      </c>
      <c r="ED53" s="666" t="s">
        <v>274</v>
      </c>
      <c r="EE53" s="666" t="s">
        <v>274</v>
      </c>
      <c r="EF53" s="666" t="s">
        <v>274</v>
      </c>
      <c r="EG53" s="666" t="s">
        <v>274</v>
      </c>
      <c r="EH53" s="666" t="s">
        <v>274</v>
      </c>
      <c r="EI53" s="666" t="s">
        <v>274</v>
      </c>
      <c r="EJ53" s="666" t="s">
        <v>274</v>
      </c>
      <c r="EK53" s="666" t="s">
        <v>274</v>
      </c>
      <c r="EL53" s="666"/>
      <c r="EM53" s="666"/>
      <c r="EN53" s="666" t="s">
        <v>274</v>
      </c>
      <c r="EO53" s="666" t="s">
        <v>274</v>
      </c>
      <c r="EP53" s="666" t="s">
        <v>274</v>
      </c>
      <c r="EQ53" s="666"/>
      <c r="ER53" s="667"/>
      <c r="ES53" s="667"/>
      <c r="ET53" s="666" t="s">
        <v>274</v>
      </c>
      <c r="EU53" s="666"/>
      <c r="EV53" s="667"/>
      <c r="EW53" s="667"/>
      <c r="EX53" s="666"/>
      <c r="EY53" s="666"/>
      <c r="EZ53" s="667"/>
      <c r="FA53" s="666"/>
      <c r="FB53" s="666"/>
      <c r="FC53" s="667"/>
      <c r="FD53" s="666" t="s">
        <v>274</v>
      </c>
      <c r="FE53" s="666" t="s">
        <v>274</v>
      </c>
      <c r="FF53" s="666" t="s">
        <v>274</v>
      </c>
      <c r="FG53" s="666" t="s">
        <v>274</v>
      </c>
      <c r="FH53" s="666"/>
      <c r="FI53" s="666"/>
      <c r="FJ53" s="666"/>
      <c r="FK53" s="667"/>
      <c r="FL53" s="666"/>
      <c r="FM53" s="667" t="s">
        <v>274</v>
      </c>
      <c r="FN53" s="667" t="s">
        <v>274</v>
      </c>
      <c r="FO53" s="666" t="s">
        <v>274</v>
      </c>
      <c r="FP53" s="667" t="s">
        <v>274</v>
      </c>
      <c r="FQ53" s="666" t="s">
        <v>274</v>
      </c>
      <c r="FR53" s="667" t="s">
        <v>274</v>
      </c>
      <c r="FS53" s="666" t="s">
        <v>274</v>
      </c>
      <c r="FT53" s="667" t="s">
        <v>274</v>
      </c>
      <c r="FU53" s="666" t="s">
        <v>274</v>
      </c>
      <c r="FV53" s="667" t="s">
        <v>274</v>
      </c>
      <c r="FW53" s="666" t="s">
        <v>274</v>
      </c>
      <c r="FX53" s="667" t="s">
        <v>274</v>
      </c>
      <c r="FY53" s="667" t="s">
        <v>274</v>
      </c>
      <c r="FZ53" s="667"/>
      <c r="GA53" s="666" t="s">
        <v>274</v>
      </c>
      <c r="GB53" s="667" t="s">
        <v>274</v>
      </c>
      <c r="GC53" s="666" t="s">
        <v>274</v>
      </c>
      <c r="GD53" s="667" t="s">
        <v>274</v>
      </c>
      <c r="GE53" s="666" t="s">
        <v>274</v>
      </c>
      <c r="GF53" s="667" t="s">
        <v>274</v>
      </c>
      <c r="GG53" s="666" t="s">
        <v>274</v>
      </c>
      <c r="GH53" s="667" t="s">
        <v>274</v>
      </c>
      <c r="GI53" s="667"/>
      <c r="GJ53" s="667"/>
      <c r="GK53" s="666" t="s">
        <v>274</v>
      </c>
      <c r="GL53" s="667" t="s">
        <v>274</v>
      </c>
      <c r="GM53" s="667"/>
      <c r="GN53" s="153" t="s">
        <v>274</v>
      </c>
      <c r="GO53" s="179" t="s">
        <v>274</v>
      </c>
      <c r="GP53" s="153" t="s">
        <v>274</v>
      </c>
      <c r="GQ53" s="179" t="s">
        <v>274</v>
      </c>
      <c r="GR53" s="153" t="s">
        <v>274</v>
      </c>
      <c r="GS53" s="179" t="s">
        <v>274</v>
      </c>
      <c r="GT53" s="153" t="s">
        <v>274</v>
      </c>
    </row>
    <row r="54" spans="1:202" ht="9" customHeight="1">
      <c r="A54" s="565"/>
      <c r="F54" s="605"/>
      <c r="G54" s="605"/>
      <c r="H54" s="605"/>
      <c r="I54" s="605"/>
      <c r="J54" s="605"/>
      <c r="K54" s="605"/>
      <c r="L54" s="605"/>
      <c r="M54" s="606"/>
      <c r="N54" s="606"/>
      <c r="O54" s="605"/>
      <c r="P54" s="605"/>
      <c r="Q54" s="605"/>
      <c r="R54" s="605"/>
      <c r="S54" s="606"/>
      <c r="T54" s="605"/>
      <c r="U54" s="605"/>
      <c r="V54" s="605"/>
      <c r="W54" s="605"/>
      <c r="X54" s="605"/>
      <c r="Y54" s="605"/>
      <c r="Z54" s="605"/>
      <c r="AA54" s="605"/>
      <c r="AB54" s="605"/>
      <c r="AC54" s="605"/>
      <c r="AD54" s="605"/>
      <c r="AE54" s="605"/>
      <c r="AF54" s="606"/>
      <c r="AG54" s="605"/>
      <c r="AH54" s="605"/>
      <c r="AI54" s="606"/>
      <c r="AJ54" s="605"/>
      <c r="AK54" s="605"/>
      <c r="AL54" s="605"/>
      <c r="AM54" s="605"/>
      <c r="AN54" s="605"/>
      <c r="AO54" s="605"/>
      <c r="AP54" s="605"/>
      <c r="AQ54" s="605"/>
      <c r="AR54" s="606"/>
      <c r="AS54" s="605"/>
      <c r="AT54" s="605"/>
      <c r="AU54" s="605"/>
      <c r="AV54" s="605"/>
      <c r="AW54" s="605"/>
      <c r="AX54" s="605"/>
      <c r="AY54" s="605"/>
      <c r="AZ54" s="605"/>
      <c r="BA54" s="605"/>
      <c r="BB54" s="605"/>
      <c r="BC54" s="605"/>
      <c r="BD54" s="606"/>
      <c r="BE54" s="606"/>
      <c r="BF54" s="606"/>
      <c r="BG54" s="606"/>
      <c r="BH54" s="605"/>
      <c r="BI54" s="605"/>
      <c r="BJ54" s="605"/>
      <c r="BK54" s="606"/>
      <c r="BL54" s="605"/>
      <c r="BM54" s="605"/>
      <c r="BN54" s="605"/>
      <c r="BO54" s="605"/>
      <c r="BP54" s="605"/>
      <c r="BQ54" s="605"/>
      <c r="BR54" s="606"/>
      <c r="BS54" s="605"/>
      <c r="BT54" s="605"/>
      <c r="BU54" s="605"/>
      <c r="BV54" s="605"/>
      <c r="BW54" s="605"/>
      <c r="BX54" s="605"/>
      <c r="BY54" s="605"/>
      <c r="BZ54" s="605"/>
      <c r="CA54" s="605"/>
      <c r="CB54" s="605"/>
      <c r="CC54" s="605"/>
      <c r="CD54" s="606"/>
      <c r="CE54" s="605"/>
      <c r="CF54" s="605"/>
      <c r="CG54" s="605"/>
      <c r="CH54" s="606"/>
      <c r="CI54" s="605"/>
      <c r="CJ54" s="605"/>
      <c r="CK54" s="605"/>
      <c r="CL54" s="605"/>
      <c r="CM54" s="606"/>
      <c r="CN54" s="605"/>
      <c r="CO54" s="605"/>
      <c r="CP54" s="605"/>
      <c r="CQ54" s="605"/>
      <c r="CR54" s="605"/>
      <c r="CS54" s="605"/>
      <c r="CT54" s="605"/>
      <c r="CU54" s="605"/>
      <c r="CV54" s="605"/>
      <c r="CW54" s="605"/>
      <c r="CX54" s="605"/>
      <c r="CY54" s="605"/>
      <c r="CZ54" s="605"/>
      <c r="DA54" s="605"/>
      <c r="DB54" s="605"/>
      <c r="DC54" s="605"/>
      <c r="DD54" s="605"/>
      <c r="DE54" s="605"/>
      <c r="DG54" s="605"/>
      <c r="DH54" s="605"/>
      <c r="DI54" s="605"/>
      <c r="DJ54" s="605"/>
      <c r="DK54" s="605"/>
      <c r="DL54" s="605"/>
      <c r="DM54" s="605"/>
      <c r="DN54" s="605"/>
      <c r="DO54" s="605"/>
      <c r="DP54" s="605"/>
      <c r="DQ54" s="605"/>
      <c r="DR54" s="605"/>
      <c r="DS54" s="605"/>
      <c r="DT54" s="605"/>
      <c r="DU54" s="605"/>
      <c r="DV54" s="605"/>
      <c r="DW54" s="605"/>
      <c r="DX54" s="605"/>
      <c r="DY54" s="605"/>
      <c r="DZ54" s="605"/>
      <c r="EA54" s="605"/>
      <c r="EB54" s="605"/>
      <c r="EC54" s="605"/>
      <c r="ED54" s="605"/>
      <c r="EE54" s="605"/>
      <c r="EF54" s="605"/>
      <c r="EG54" s="605"/>
      <c r="EH54" s="605"/>
      <c r="EI54" s="605"/>
      <c r="EJ54" s="605"/>
      <c r="EK54" s="605"/>
      <c r="EL54" s="605"/>
      <c r="EM54" s="605"/>
      <c r="EN54" s="605"/>
      <c r="EO54" s="605"/>
      <c r="EP54" s="605"/>
      <c r="EQ54" s="605"/>
      <c r="ER54" s="606"/>
      <c r="ES54" s="606"/>
      <c r="ET54" s="605"/>
      <c r="EU54" s="605"/>
      <c r="EV54" s="606"/>
      <c r="EW54" s="606"/>
      <c r="EX54" s="605"/>
      <c r="EY54" s="605"/>
      <c r="EZ54" s="606"/>
      <c r="FA54" s="605"/>
      <c r="FB54" s="605"/>
      <c r="FC54" s="606"/>
      <c r="FD54" s="605"/>
      <c r="FE54" s="605"/>
      <c r="FF54" s="605"/>
      <c r="FG54" s="605"/>
      <c r="FH54" s="605"/>
      <c r="FI54" s="605"/>
      <c r="FJ54" s="605"/>
      <c r="FK54" s="606"/>
      <c r="FL54" s="605"/>
      <c r="FM54" s="606"/>
      <c r="FN54" s="606"/>
      <c r="FO54" s="605"/>
      <c r="FP54" s="606"/>
      <c r="FQ54" s="605"/>
      <c r="FR54" s="606"/>
      <c r="FS54" s="605"/>
      <c r="FT54" s="606"/>
      <c r="FU54" s="605"/>
      <c r="FV54" s="606"/>
      <c r="FW54" s="605"/>
      <c r="FX54" s="606"/>
      <c r="FY54" s="606"/>
      <c r="FZ54" s="606"/>
      <c r="GA54" s="605"/>
      <c r="GB54" s="606"/>
      <c r="GC54" s="605"/>
      <c r="GD54" s="606"/>
      <c r="GE54" s="605"/>
      <c r="GF54" s="606"/>
      <c r="GG54" s="605"/>
      <c r="GH54" s="606"/>
      <c r="GI54" s="606"/>
      <c r="GJ54" s="606"/>
      <c r="GK54" s="605"/>
      <c r="GL54" s="606"/>
      <c r="GM54" s="606"/>
      <c r="GN54" s="559"/>
      <c r="GO54" s="377"/>
      <c r="GP54" s="559"/>
      <c r="GQ54" s="377"/>
      <c r="GR54" s="559"/>
      <c r="GS54" s="377"/>
      <c r="GT54" s="559"/>
    </row>
    <row r="55" spans="1:202" s="14" customFormat="1">
      <c r="A55" s="672" t="s">
        <v>345</v>
      </c>
      <c r="B55" s="604"/>
      <c r="C55" s="566"/>
      <c r="D55" s="566"/>
      <c r="E55" s="566"/>
      <c r="F55" s="605"/>
      <c r="G55" s="605"/>
      <c r="H55" s="605"/>
      <c r="I55" s="605"/>
      <c r="J55" s="605"/>
      <c r="K55" s="605"/>
      <c r="L55" s="605"/>
      <c r="M55" s="606"/>
      <c r="N55" s="606"/>
      <c r="O55" s="605"/>
      <c r="P55" s="605"/>
      <c r="Q55" s="605"/>
      <c r="R55" s="605"/>
      <c r="S55" s="606"/>
      <c r="T55" s="605"/>
      <c r="U55" s="605"/>
      <c r="V55" s="605"/>
      <c r="W55" s="605"/>
      <c r="X55" s="605"/>
      <c r="Y55" s="605"/>
      <c r="Z55" s="605"/>
      <c r="AA55" s="605"/>
      <c r="AB55" s="605"/>
      <c r="AC55" s="605"/>
      <c r="AD55" s="605"/>
      <c r="AE55" s="605"/>
      <c r="AF55" s="606"/>
      <c r="AG55" s="605"/>
      <c r="AH55" s="605"/>
      <c r="AI55" s="606"/>
      <c r="AJ55" s="605"/>
      <c r="AK55" s="605"/>
      <c r="AL55" s="605"/>
      <c r="AM55" s="605"/>
      <c r="AN55" s="605"/>
      <c r="AO55" s="605"/>
      <c r="AP55" s="605"/>
      <c r="AQ55" s="605"/>
      <c r="AR55" s="606"/>
      <c r="AS55" s="605"/>
      <c r="AT55" s="605"/>
      <c r="AU55" s="605"/>
      <c r="AV55" s="605"/>
      <c r="AW55" s="605"/>
      <c r="AX55" s="605"/>
      <c r="AY55" s="605"/>
      <c r="AZ55" s="605"/>
      <c r="BA55" s="605"/>
      <c r="BB55" s="605"/>
      <c r="BC55" s="605"/>
      <c r="BD55" s="606"/>
      <c r="BE55" s="606"/>
      <c r="BF55" s="606"/>
      <c r="BG55" s="606"/>
      <c r="BH55" s="605"/>
      <c r="BI55" s="605"/>
      <c r="BJ55" s="605"/>
      <c r="BK55" s="606"/>
      <c r="BL55" s="605"/>
      <c r="BM55" s="605"/>
      <c r="BN55" s="605"/>
      <c r="BO55" s="605"/>
      <c r="BP55" s="605"/>
      <c r="BQ55" s="605"/>
      <c r="BR55" s="606"/>
      <c r="BS55" s="605"/>
      <c r="BT55" s="605"/>
      <c r="BU55" s="605"/>
      <c r="BV55" s="605"/>
      <c r="BW55" s="605"/>
      <c r="BX55" s="605"/>
      <c r="BY55" s="605"/>
      <c r="BZ55" s="605"/>
      <c r="CA55" s="605"/>
      <c r="CB55" s="605"/>
      <c r="CC55" s="605"/>
      <c r="CD55" s="606"/>
      <c r="CE55" s="605"/>
      <c r="CF55" s="605"/>
      <c r="CG55" s="605"/>
      <c r="CH55" s="606"/>
      <c r="CI55" s="605"/>
      <c r="CJ55" s="605"/>
      <c r="CK55" s="605"/>
      <c r="CL55" s="605"/>
      <c r="CM55" s="606"/>
      <c r="CN55" s="605"/>
      <c r="CO55" s="605"/>
      <c r="CP55" s="605"/>
      <c r="CQ55" s="605"/>
      <c r="CR55" s="605"/>
      <c r="CS55" s="605"/>
      <c r="CT55" s="605"/>
      <c r="CU55" s="605"/>
      <c r="CV55" s="605"/>
      <c r="CW55" s="605"/>
      <c r="CX55" s="605"/>
      <c r="CY55" s="605"/>
      <c r="CZ55" s="605"/>
      <c r="DA55" s="605"/>
      <c r="DB55" s="605"/>
      <c r="DC55" s="605"/>
      <c r="DD55" s="605"/>
      <c r="DE55" s="605"/>
      <c r="DF55" s="566"/>
      <c r="DG55" s="605"/>
      <c r="DH55" s="605"/>
      <c r="DI55" s="605"/>
      <c r="DJ55" s="605"/>
      <c r="DK55" s="605"/>
      <c r="DL55" s="605"/>
      <c r="DM55" s="605"/>
      <c r="DN55" s="605"/>
      <c r="DO55" s="605"/>
      <c r="DP55" s="605"/>
      <c r="DQ55" s="605"/>
      <c r="DR55" s="605"/>
      <c r="DS55" s="605"/>
      <c r="DT55" s="605"/>
      <c r="DU55" s="605"/>
      <c r="DV55" s="605"/>
      <c r="DW55" s="605"/>
      <c r="DX55" s="605"/>
      <c r="DY55" s="605"/>
      <c r="DZ55" s="605"/>
      <c r="EA55" s="605"/>
      <c r="EB55" s="605"/>
      <c r="EC55" s="605"/>
      <c r="ED55" s="605"/>
      <c r="EE55" s="605"/>
      <c r="EF55" s="605"/>
      <c r="EG55" s="605"/>
      <c r="EH55" s="605"/>
      <c r="EI55" s="605"/>
      <c r="EJ55" s="605"/>
      <c r="EK55" s="605"/>
      <c r="EL55" s="605"/>
      <c r="EM55" s="605"/>
      <c r="EN55" s="605"/>
      <c r="EO55" s="605"/>
      <c r="EP55" s="605"/>
      <c r="EQ55" s="605"/>
      <c r="ER55" s="606"/>
      <c r="ES55" s="606"/>
      <c r="ET55" s="605"/>
      <c r="EU55" s="605"/>
      <c r="EV55" s="606"/>
      <c r="EW55" s="606"/>
      <c r="EX55" s="605"/>
      <c r="EY55" s="605"/>
      <c r="EZ55" s="606"/>
      <c r="FA55" s="605"/>
      <c r="FB55" s="605"/>
      <c r="FC55" s="606"/>
      <c r="FD55" s="605"/>
      <c r="FE55" s="605"/>
      <c r="FF55" s="605"/>
      <c r="FG55" s="605"/>
      <c r="FH55" s="605"/>
      <c r="FI55" s="605"/>
      <c r="FJ55" s="605"/>
      <c r="FK55" s="606"/>
      <c r="FL55" s="605"/>
      <c r="FM55" s="606"/>
      <c r="FN55" s="606"/>
      <c r="FO55" s="605"/>
      <c r="FP55" s="606"/>
      <c r="FQ55" s="605"/>
      <c r="FR55" s="606"/>
      <c r="FS55" s="605"/>
      <c r="FT55" s="606"/>
      <c r="FU55" s="605"/>
      <c r="FV55" s="606"/>
      <c r="FW55" s="605"/>
      <c r="FX55" s="606"/>
      <c r="FY55" s="606"/>
      <c r="FZ55" s="606"/>
      <c r="GA55" s="605"/>
      <c r="GB55" s="606"/>
      <c r="GC55" s="605"/>
      <c r="GD55" s="606"/>
      <c r="GE55" s="605"/>
      <c r="GF55" s="606"/>
      <c r="GG55" s="605"/>
      <c r="GH55" s="606"/>
      <c r="GI55" s="606"/>
      <c r="GJ55" s="606"/>
      <c r="GK55" s="605"/>
      <c r="GL55" s="606"/>
      <c r="GM55" s="606"/>
      <c r="GN55" s="559"/>
      <c r="GO55" s="377"/>
      <c r="GP55" s="559"/>
      <c r="GQ55" s="377"/>
      <c r="GR55" s="559"/>
      <c r="GS55" s="377"/>
      <c r="GT55" s="559"/>
    </row>
    <row r="56" spans="1:202" s="366" customFormat="1" ht="18">
      <c r="A56" s="673"/>
      <c r="B56" s="674" t="s">
        <v>325</v>
      </c>
      <c r="C56" s="673" t="s">
        <v>57</v>
      </c>
      <c r="D56" s="673" t="s">
        <v>326</v>
      </c>
      <c r="E56" s="673" t="s">
        <v>314</v>
      </c>
      <c r="F56" s="675" t="s">
        <v>274</v>
      </c>
      <c r="G56" s="675" t="s">
        <v>274</v>
      </c>
      <c r="H56" s="675" t="s">
        <v>274</v>
      </c>
      <c r="I56" s="675" t="s">
        <v>274</v>
      </c>
      <c r="J56" s="675" t="s">
        <v>274</v>
      </c>
      <c r="K56" s="675" t="s">
        <v>274</v>
      </c>
      <c r="L56" s="675" t="s">
        <v>274</v>
      </c>
      <c r="M56" s="676" t="s">
        <v>274</v>
      </c>
      <c r="N56" s="676" t="s">
        <v>274</v>
      </c>
      <c r="O56" s="675">
        <v>0.65</v>
      </c>
      <c r="P56" s="675">
        <v>0.65</v>
      </c>
      <c r="Q56" s="675">
        <v>0.65</v>
      </c>
      <c r="R56" s="675">
        <v>0.65</v>
      </c>
      <c r="S56" s="676">
        <v>0.5</v>
      </c>
      <c r="T56" s="675">
        <v>0.5</v>
      </c>
      <c r="U56" s="675">
        <v>0.5</v>
      </c>
      <c r="V56" s="675">
        <v>0.5</v>
      </c>
      <c r="W56" s="675">
        <v>0.23</v>
      </c>
      <c r="X56" s="675">
        <v>0.24</v>
      </c>
      <c r="Y56" s="675">
        <v>0.27</v>
      </c>
      <c r="Z56" s="675">
        <v>0.27</v>
      </c>
      <c r="AA56" s="675">
        <v>0.45</v>
      </c>
      <c r="AB56" s="675">
        <v>0.45</v>
      </c>
      <c r="AC56" s="675">
        <v>0.47</v>
      </c>
      <c r="AD56" s="675">
        <v>0.56000000000000005</v>
      </c>
      <c r="AE56" s="675">
        <v>0.34</v>
      </c>
      <c r="AF56" s="676">
        <v>0.34</v>
      </c>
      <c r="AG56" s="675">
        <v>0.31</v>
      </c>
      <c r="AH56" s="675">
        <v>0.53</v>
      </c>
      <c r="AI56" s="676" t="s">
        <v>274</v>
      </c>
      <c r="AJ56" s="675" t="s">
        <v>274</v>
      </c>
      <c r="AK56" s="675" t="s">
        <v>274</v>
      </c>
      <c r="AL56" s="675" t="s">
        <v>274</v>
      </c>
      <c r="AM56" s="675" t="s">
        <v>274</v>
      </c>
      <c r="AN56" s="675" t="s">
        <v>274</v>
      </c>
      <c r="AO56" s="675" t="s">
        <v>274</v>
      </c>
      <c r="AP56" s="675" t="s">
        <v>274</v>
      </c>
      <c r="AQ56" s="675" t="s">
        <v>274</v>
      </c>
      <c r="AR56" s="676">
        <v>2.8</v>
      </c>
      <c r="AS56" s="675">
        <v>2</v>
      </c>
      <c r="AT56" s="675">
        <v>1.9</v>
      </c>
      <c r="AU56" s="675">
        <v>0.8</v>
      </c>
      <c r="AV56" s="675" t="s">
        <v>274</v>
      </c>
      <c r="AW56" s="675" t="s">
        <v>274</v>
      </c>
      <c r="AX56" s="675" t="s">
        <v>274</v>
      </c>
      <c r="AY56" s="675" t="s">
        <v>274</v>
      </c>
      <c r="AZ56" s="675" t="s">
        <v>274</v>
      </c>
      <c r="BA56" s="675" t="s">
        <v>274</v>
      </c>
      <c r="BB56" s="675" t="s">
        <v>274</v>
      </c>
      <c r="BC56" s="675">
        <v>2</v>
      </c>
      <c r="BD56" s="676" t="s">
        <v>274</v>
      </c>
      <c r="BE56" s="676" t="s">
        <v>274</v>
      </c>
      <c r="BF56" s="676" t="s">
        <v>274</v>
      </c>
      <c r="BG56" s="676" t="s">
        <v>274</v>
      </c>
      <c r="BH56" s="675" t="s">
        <v>274</v>
      </c>
      <c r="BI56" s="675">
        <v>0.315</v>
      </c>
      <c r="BJ56" s="675">
        <v>0.315</v>
      </c>
      <c r="BK56" s="676">
        <v>0.30599999999999999</v>
      </c>
      <c r="BL56" s="675">
        <v>2</v>
      </c>
      <c r="BM56" s="675">
        <v>1.9</v>
      </c>
      <c r="BN56" s="675">
        <v>1.8</v>
      </c>
      <c r="BO56" s="675">
        <v>0.7</v>
      </c>
      <c r="BP56" s="675">
        <v>0.6</v>
      </c>
      <c r="BQ56" s="675">
        <v>0.6</v>
      </c>
      <c r="BR56" s="676" t="s">
        <v>274</v>
      </c>
      <c r="BS56" s="675" t="s">
        <v>274</v>
      </c>
      <c r="BT56" s="675" t="s">
        <v>274</v>
      </c>
      <c r="BU56" s="675">
        <v>0.19</v>
      </c>
      <c r="BV56" s="675">
        <v>0.19</v>
      </c>
      <c r="BW56" s="675">
        <v>0.19</v>
      </c>
      <c r="BX56" s="675" t="s">
        <v>274</v>
      </c>
      <c r="BY56" s="675" t="s">
        <v>274</v>
      </c>
      <c r="BZ56" s="675" t="s">
        <v>274</v>
      </c>
      <c r="CA56" s="675" t="s">
        <v>274</v>
      </c>
      <c r="CB56" s="675" t="s">
        <v>274</v>
      </c>
      <c r="CC56" s="675" t="s">
        <v>274</v>
      </c>
      <c r="CD56" s="676">
        <v>0.30000000000000004</v>
      </c>
      <c r="CE56" s="675">
        <v>0.35</v>
      </c>
      <c r="CF56" s="675">
        <v>0.4</v>
      </c>
      <c r="CG56" s="675">
        <v>0.28000000000000003</v>
      </c>
      <c r="CH56" s="676" t="s">
        <v>274</v>
      </c>
      <c r="CI56" s="675" t="s">
        <v>274</v>
      </c>
      <c r="CJ56" s="675" t="s">
        <v>274</v>
      </c>
      <c r="CK56" s="675" t="s">
        <v>274</v>
      </c>
      <c r="CL56" s="675"/>
      <c r="CM56" s="676" t="s">
        <v>274</v>
      </c>
      <c r="CN56" s="675" t="s">
        <v>274</v>
      </c>
      <c r="CO56" s="675" t="s">
        <v>274</v>
      </c>
      <c r="CP56" s="675" t="s">
        <v>274</v>
      </c>
      <c r="CQ56" s="675">
        <v>0.6</v>
      </c>
      <c r="CR56" s="675">
        <v>0.6</v>
      </c>
      <c r="CS56" s="675">
        <v>1</v>
      </c>
      <c r="CT56" s="675">
        <v>1</v>
      </c>
      <c r="CU56" s="675">
        <v>1.8</v>
      </c>
      <c r="CV56" s="675">
        <v>1.9</v>
      </c>
      <c r="CW56" s="675">
        <v>0.8</v>
      </c>
      <c r="CX56" s="675">
        <v>1.6</v>
      </c>
      <c r="CY56" s="677">
        <v>0.62608695652173918</v>
      </c>
      <c r="CZ56" s="677">
        <v>0.93913043478260871</v>
      </c>
      <c r="DA56" s="677">
        <v>0.62608695652173918</v>
      </c>
      <c r="DB56" s="677">
        <v>0.93913043478260871</v>
      </c>
      <c r="DC56" s="677">
        <v>0.62608695652173918</v>
      </c>
      <c r="DD56" s="677">
        <v>0.41739130434782606</v>
      </c>
      <c r="DE56" s="677" t="s">
        <v>274</v>
      </c>
      <c r="DF56" s="678" t="s">
        <v>274</v>
      </c>
      <c r="DG56" s="675" t="s">
        <v>274</v>
      </c>
      <c r="DH56" s="675" t="s">
        <v>274</v>
      </c>
      <c r="DI56" s="675">
        <v>0.3</v>
      </c>
      <c r="DJ56" s="675">
        <v>0.35</v>
      </c>
      <c r="DK56" s="675" t="s">
        <v>274</v>
      </c>
      <c r="DL56" s="675">
        <v>0.9</v>
      </c>
      <c r="DM56" s="675">
        <v>0.9</v>
      </c>
      <c r="DN56" s="675">
        <v>1.7</v>
      </c>
      <c r="DO56" s="675">
        <v>1.6</v>
      </c>
      <c r="DP56" s="675">
        <v>1.8</v>
      </c>
      <c r="DQ56" s="675" t="s">
        <v>274</v>
      </c>
      <c r="DR56" s="675" t="s">
        <v>274</v>
      </c>
      <c r="DS56" s="675" t="s">
        <v>274</v>
      </c>
      <c r="DT56" s="675" t="s">
        <v>274</v>
      </c>
      <c r="DU56" s="675">
        <v>0.5</v>
      </c>
      <c r="DV56" s="675">
        <v>0.5</v>
      </c>
      <c r="DW56" s="675" t="s">
        <v>274</v>
      </c>
      <c r="DX56" s="675" t="s">
        <v>274</v>
      </c>
      <c r="DY56" s="675" t="s">
        <v>274</v>
      </c>
      <c r="DZ56" s="675" t="s">
        <v>274</v>
      </c>
      <c r="EA56" s="675" t="s">
        <v>274</v>
      </c>
      <c r="EB56" s="675" t="s">
        <v>274</v>
      </c>
      <c r="EC56" s="675" t="s">
        <v>274</v>
      </c>
      <c r="ED56" s="675" t="s">
        <v>274</v>
      </c>
      <c r="EE56" s="675" t="s">
        <v>274</v>
      </c>
      <c r="EF56" s="675" t="s">
        <v>274</v>
      </c>
      <c r="EG56" s="675">
        <v>1.3</v>
      </c>
      <c r="EH56" s="675">
        <v>1.3</v>
      </c>
      <c r="EI56" s="675">
        <v>1.85</v>
      </c>
      <c r="EJ56" s="675">
        <v>0.68</v>
      </c>
      <c r="EK56" s="675">
        <v>0.36</v>
      </c>
      <c r="EL56" s="675">
        <v>0.64</v>
      </c>
      <c r="EM56" s="675">
        <v>0.34</v>
      </c>
      <c r="EN56" s="675">
        <v>0.5</v>
      </c>
      <c r="EO56" s="675">
        <f t="shared" ref="EO56" si="52">EO34</f>
        <v>0.27</v>
      </c>
      <c r="EP56" s="675">
        <v>3.1</v>
      </c>
      <c r="EQ56" s="675">
        <v>3.1</v>
      </c>
      <c r="ER56" s="675">
        <v>3.1</v>
      </c>
      <c r="ES56" s="675">
        <v>3.1</v>
      </c>
      <c r="ET56" s="675">
        <v>3.1</v>
      </c>
      <c r="EU56" s="675">
        <v>3.1</v>
      </c>
      <c r="EV56" s="675">
        <v>3.1</v>
      </c>
      <c r="EW56" s="675">
        <v>3.1</v>
      </c>
      <c r="EX56" s="675">
        <v>3</v>
      </c>
      <c r="EY56" s="675">
        <v>3</v>
      </c>
      <c r="EZ56" s="675">
        <v>2</v>
      </c>
      <c r="FA56" s="675">
        <v>3</v>
      </c>
      <c r="FB56" s="675">
        <v>3</v>
      </c>
      <c r="FC56" s="675">
        <v>2</v>
      </c>
      <c r="FD56" s="675">
        <v>1.5</v>
      </c>
      <c r="FE56" s="675">
        <v>1.5</v>
      </c>
      <c r="FF56" s="675">
        <v>1.7</v>
      </c>
      <c r="FG56" s="675">
        <v>1.9</v>
      </c>
      <c r="FH56" s="675">
        <v>0.32</v>
      </c>
      <c r="FI56" s="675">
        <v>0.46</v>
      </c>
      <c r="FJ56" s="675">
        <v>2.2000000000000002</v>
      </c>
      <c r="FK56" s="675">
        <v>2.2000000000000002</v>
      </c>
      <c r="FL56" s="675">
        <v>3.8</v>
      </c>
      <c r="FM56" s="676">
        <v>0.3</v>
      </c>
      <c r="FN56" s="676">
        <v>0.3</v>
      </c>
      <c r="FO56" s="675" t="s">
        <v>274</v>
      </c>
      <c r="FP56" s="676" t="s">
        <v>274</v>
      </c>
      <c r="FQ56" s="675">
        <v>1.2</v>
      </c>
      <c r="FR56" s="676">
        <v>0.43</v>
      </c>
      <c r="FS56" s="675">
        <v>0.78</v>
      </c>
      <c r="FT56" s="676">
        <v>0.43</v>
      </c>
      <c r="FU56" s="675">
        <v>0.77</v>
      </c>
      <c r="FV56" s="676">
        <v>0.67</v>
      </c>
      <c r="FW56" s="675">
        <v>1.08</v>
      </c>
      <c r="FX56" s="676">
        <v>0.67</v>
      </c>
      <c r="FY56" s="676">
        <v>1.08</v>
      </c>
      <c r="FZ56" s="676">
        <v>0.93</v>
      </c>
      <c r="GA56" s="675">
        <v>0.3</v>
      </c>
      <c r="GB56" s="676">
        <v>0.3</v>
      </c>
      <c r="GC56" s="675">
        <v>0.3</v>
      </c>
      <c r="GD56" s="676">
        <v>0.3</v>
      </c>
      <c r="GE56" s="675">
        <v>0.2</v>
      </c>
      <c r="GF56" s="676">
        <v>0.2</v>
      </c>
      <c r="GG56" s="675">
        <v>0.2</v>
      </c>
      <c r="GH56" s="676">
        <v>0.2</v>
      </c>
      <c r="GI56" s="676">
        <v>0.3</v>
      </c>
      <c r="GJ56" s="676">
        <v>0.3</v>
      </c>
      <c r="GK56" s="676">
        <v>0.2</v>
      </c>
      <c r="GL56" s="676">
        <v>0.2</v>
      </c>
      <c r="GM56" s="676">
        <v>0.3</v>
      </c>
      <c r="GN56" s="365" t="s">
        <v>274</v>
      </c>
      <c r="GO56" s="364" t="s">
        <v>274</v>
      </c>
      <c r="GP56" s="365" t="s">
        <v>274</v>
      </c>
      <c r="GQ56" s="364" t="s">
        <v>274</v>
      </c>
      <c r="GR56" s="365" t="s">
        <v>274</v>
      </c>
      <c r="GS56" s="364" t="s">
        <v>274</v>
      </c>
      <c r="GT56" s="365" t="s">
        <v>274</v>
      </c>
    </row>
    <row r="57" spans="1:202" s="369" customFormat="1" ht="18">
      <c r="A57" s="679"/>
      <c r="B57" s="680" t="s">
        <v>327</v>
      </c>
      <c r="C57" s="679" t="s">
        <v>57</v>
      </c>
      <c r="D57" s="679" t="s">
        <v>328</v>
      </c>
      <c r="E57" s="679" t="s">
        <v>20</v>
      </c>
      <c r="F57" s="681" t="s">
        <v>274</v>
      </c>
      <c r="G57" s="681" t="s">
        <v>274</v>
      </c>
      <c r="H57" s="681" t="s">
        <v>274</v>
      </c>
      <c r="I57" s="681" t="s">
        <v>274</v>
      </c>
      <c r="J57" s="681" t="s">
        <v>274</v>
      </c>
      <c r="K57" s="681" t="s">
        <v>274</v>
      </c>
      <c r="L57" s="681" t="s">
        <v>274</v>
      </c>
      <c r="M57" s="682" t="s">
        <v>274</v>
      </c>
      <c r="N57" s="682" t="s">
        <v>274</v>
      </c>
      <c r="O57" s="681">
        <v>55</v>
      </c>
      <c r="P57" s="681">
        <v>55</v>
      </c>
      <c r="Q57" s="681">
        <v>55</v>
      </c>
      <c r="R57" s="681">
        <v>55</v>
      </c>
      <c r="S57" s="682">
        <v>43.6</v>
      </c>
      <c r="T57" s="681">
        <v>43.6</v>
      </c>
      <c r="U57" s="681">
        <v>43.6</v>
      </c>
      <c r="V57" s="681">
        <v>43.6</v>
      </c>
      <c r="W57" s="681">
        <v>12</v>
      </c>
      <c r="X57" s="681">
        <v>12</v>
      </c>
      <c r="Y57" s="681">
        <v>16</v>
      </c>
      <c r="Z57" s="681">
        <v>16</v>
      </c>
      <c r="AA57" s="681">
        <v>31.1</v>
      </c>
      <c r="AB57" s="681">
        <v>31.1</v>
      </c>
      <c r="AC57" s="681">
        <v>31.3</v>
      </c>
      <c r="AD57" s="681">
        <v>34</v>
      </c>
      <c r="AE57" s="681">
        <v>23</v>
      </c>
      <c r="AF57" s="682">
        <v>23</v>
      </c>
      <c r="AG57" s="681">
        <v>32.5</v>
      </c>
      <c r="AH57" s="681">
        <v>33</v>
      </c>
      <c r="AI57" s="682">
        <v>51</v>
      </c>
      <c r="AJ57" s="681">
        <v>51</v>
      </c>
      <c r="AK57" s="681">
        <v>91</v>
      </c>
      <c r="AL57" s="681">
        <v>91</v>
      </c>
      <c r="AM57" s="681">
        <v>129</v>
      </c>
      <c r="AN57" s="681">
        <v>123</v>
      </c>
      <c r="AO57" s="681">
        <v>123</v>
      </c>
      <c r="AP57" s="681">
        <v>133</v>
      </c>
      <c r="AQ57" s="681">
        <v>139</v>
      </c>
      <c r="AR57" s="682">
        <v>175</v>
      </c>
      <c r="AS57" s="681">
        <v>115</v>
      </c>
      <c r="AT57" s="681">
        <v>105</v>
      </c>
      <c r="AU57" s="681">
        <v>87</v>
      </c>
      <c r="AV57" s="681">
        <v>134</v>
      </c>
      <c r="AW57" s="681">
        <v>92</v>
      </c>
      <c r="AX57" s="681">
        <v>122</v>
      </c>
      <c r="AY57" s="681">
        <v>139</v>
      </c>
      <c r="AZ57" s="681">
        <v>122</v>
      </c>
      <c r="BA57" s="681">
        <v>145</v>
      </c>
      <c r="BB57" s="681">
        <v>116</v>
      </c>
      <c r="BC57" s="681">
        <v>223</v>
      </c>
      <c r="BD57" s="682" t="s">
        <v>274</v>
      </c>
      <c r="BE57" s="682" t="s">
        <v>274</v>
      </c>
      <c r="BF57" s="682" t="s">
        <v>274</v>
      </c>
      <c r="BG57" s="682" t="s">
        <v>274</v>
      </c>
      <c r="BH57" s="681" t="s">
        <v>274</v>
      </c>
      <c r="BI57" s="681">
        <v>21.9</v>
      </c>
      <c r="BJ57" s="681">
        <v>21.9</v>
      </c>
      <c r="BK57" s="682">
        <v>22.4</v>
      </c>
      <c r="BL57" s="681">
        <v>227</v>
      </c>
      <c r="BM57" s="681">
        <v>215</v>
      </c>
      <c r="BN57" s="681">
        <v>202</v>
      </c>
      <c r="BO57" s="681">
        <v>77</v>
      </c>
      <c r="BP57" s="681">
        <v>71</v>
      </c>
      <c r="BQ57" s="681">
        <v>70</v>
      </c>
      <c r="BR57" s="682" t="s">
        <v>274</v>
      </c>
      <c r="BS57" s="681" t="s">
        <v>274</v>
      </c>
      <c r="BT57" s="681" t="s">
        <v>274</v>
      </c>
      <c r="BU57" s="681">
        <v>13</v>
      </c>
      <c r="BV57" s="681">
        <v>13</v>
      </c>
      <c r="BW57" s="681">
        <v>13</v>
      </c>
      <c r="BX57" s="681">
        <v>60</v>
      </c>
      <c r="BY57" s="681">
        <v>60</v>
      </c>
      <c r="BZ57" s="681">
        <v>40</v>
      </c>
      <c r="CA57" s="681">
        <v>40</v>
      </c>
      <c r="CB57" s="681">
        <v>114</v>
      </c>
      <c r="CC57" s="681">
        <v>114</v>
      </c>
      <c r="CD57" s="682">
        <v>11</v>
      </c>
      <c r="CE57" s="681">
        <v>11.9</v>
      </c>
      <c r="CF57" s="681">
        <v>17</v>
      </c>
      <c r="CG57" s="681">
        <v>15.8</v>
      </c>
      <c r="CH57" s="682" t="s">
        <v>274</v>
      </c>
      <c r="CI57" s="681" t="s">
        <v>274</v>
      </c>
      <c r="CJ57" s="681" t="s">
        <v>274</v>
      </c>
      <c r="CK57" s="681" t="s">
        <v>274</v>
      </c>
      <c r="CL57" s="681"/>
      <c r="CM57" s="682" t="s">
        <v>274</v>
      </c>
      <c r="CN57" s="681" t="s">
        <v>274</v>
      </c>
      <c r="CO57" s="681" t="s">
        <v>274</v>
      </c>
      <c r="CP57" s="681" t="s">
        <v>274</v>
      </c>
      <c r="CQ57" s="681">
        <v>70</v>
      </c>
      <c r="CR57" s="681">
        <v>70</v>
      </c>
      <c r="CS57" s="681">
        <v>119</v>
      </c>
      <c r="CT57" s="681">
        <v>113</v>
      </c>
      <c r="CU57" s="681">
        <v>203</v>
      </c>
      <c r="CV57" s="681">
        <v>218</v>
      </c>
      <c r="CW57" s="681">
        <v>101</v>
      </c>
      <c r="CX57" s="681">
        <v>183</v>
      </c>
      <c r="CY57" s="681">
        <v>73</v>
      </c>
      <c r="CZ57" s="681">
        <v>110</v>
      </c>
      <c r="DA57" s="681">
        <v>69</v>
      </c>
      <c r="DB57" s="681">
        <v>108</v>
      </c>
      <c r="DC57" s="681">
        <v>68</v>
      </c>
      <c r="DD57" s="681">
        <v>37</v>
      </c>
      <c r="DE57" s="681" t="s">
        <v>274</v>
      </c>
      <c r="DF57" s="683" t="s">
        <v>274</v>
      </c>
      <c r="DG57" s="681" t="s">
        <v>274</v>
      </c>
      <c r="DH57" s="681" t="s">
        <v>274</v>
      </c>
      <c r="DI57" s="681">
        <v>19</v>
      </c>
      <c r="DJ57" s="681">
        <v>23</v>
      </c>
      <c r="DK57" s="681" t="s">
        <v>274</v>
      </c>
      <c r="DL57" s="681">
        <v>101</v>
      </c>
      <c r="DM57" s="681">
        <v>101</v>
      </c>
      <c r="DN57" s="681">
        <v>173</v>
      </c>
      <c r="DO57" s="681">
        <v>184</v>
      </c>
      <c r="DP57" s="681">
        <v>197</v>
      </c>
      <c r="DQ57" s="681" t="s">
        <v>274</v>
      </c>
      <c r="DR57" s="681" t="s">
        <v>274</v>
      </c>
      <c r="DS57" s="681" t="s">
        <v>274</v>
      </c>
      <c r="DT57" s="681" t="s">
        <v>274</v>
      </c>
      <c r="DU57" s="681">
        <v>48</v>
      </c>
      <c r="DV57" s="681">
        <v>48</v>
      </c>
      <c r="DW57" s="681" t="s">
        <v>274</v>
      </c>
      <c r="DX57" s="681" t="s">
        <v>274</v>
      </c>
      <c r="DY57" s="681" t="s">
        <v>274</v>
      </c>
      <c r="DZ57" s="681" t="s">
        <v>274</v>
      </c>
      <c r="EA57" s="681" t="s">
        <v>274</v>
      </c>
      <c r="EB57" s="681" t="s">
        <v>274</v>
      </c>
      <c r="EC57" s="681" t="s">
        <v>274</v>
      </c>
      <c r="ED57" s="681" t="s">
        <v>274</v>
      </c>
      <c r="EE57" s="681" t="s">
        <v>274</v>
      </c>
      <c r="EF57" s="681" t="s">
        <v>274</v>
      </c>
      <c r="EG57" s="681">
        <v>70</v>
      </c>
      <c r="EH57" s="681">
        <v>70</v>
      </c>
      <c r="EI57" s="681">
        <v>100</v>
      </c>
      <c r="EJ57" s="681">
        <v>100</v>
      </c>
      <c r="EK57" s="681">
        <v>31</v>
      </c>
      <c r="EL57" s="681">
        <v>70</v>
      </c>
      <c r="EM57" s="681">
        <v>40</v>
      </c>
      <c r="EN57" s="681">
        <v>34</v>
      </c>
      <c r="EO57" s="681">
        <f t="shared" ref="EO57" si="53">EO35</f>
        <v>17</v>
      </c>
      <c r="EP57" s="681">
        <v>204</v>
      </c>
      <c r="EQ57" s="681">
        <v>204</v>
      </c>
      <c r="ER57" s="681">
        <v>204</v>
      </c>
      <c r="ES57" s="681">
        <v>204</v>
      </c>
      <c r="ET57" s="681">
        <v>204</v>
      </c>
      <c r="EU57" s="681">
        <v>204</v>
      </c>
      <c r="EV57" s="681">
        <v>204</v>
      </c>
      <c r="EW57" s="681">
        <v>204</v>
      </c>
      <c r="EX57" s="681">
        <v>195</v>
      </c>
      <c r="EY57" s="681">
        <v>195</v>
      </c>
      <c r="EZ57" s="681">
        <v>132</v>
      </c>
      <c r="FA57" s="681">
        <v>195</v>
      </c>
      <c r="FB57" s="681">
        <v>195</v>
      </c>
      <c r="FC57" s="681">
        <v>132</v>
      </c>
      <c r="FD57" s="681">
        <v>75</v>
      </c>
      <c r="FE57" s="681">
        <v>80</v>
      </c>
      <c r="FF57" s="681">
        <v>105</v>
      </c>
      <c r="FG57" s="681">
        <v>110</v>
      </c>
      <c r="FH57" s="681">
        <v>12</v>
      </c>
      <c r="FI57" s="681">
        <v>20</v>
      </c>
      <c r="FJ57" s="681">
        <v>120</v>
      </c>
      <c r="FK57" s="681">
        <v>120</v>
      </c>
      <c r="FL57" s="681">
        <v>230</v>
      </c>
      <c r="FM57" s="682">
        <v>30</v>
      </c>
      <c r="FN57" s="682">
        <v>30</v>
      </c>
      <c r="FO57" s="681" t="s">
        <v>274</v>
      </c>
      <c r="FP57" s="682" t="s">
        <v>274</v>
      </c>
      <c r="FQ57" s="681">
        <v>120</v>
      </c>
      <c r="FR57" s="682">
        <v>52</v>
      </c>
      <c r="FS57" s="681">
        <v>76</v>
      </c>
      <c r="FT57" s="682">
        <v>52</v>
      </c>
      <c r="FU57" s="681">
        <v>75</v>
      </c>
      <c r="FV57" s="682">
        <v>45</v>
      </c>
      <c r="FW57" s="681">
        <v>73</v>
      </c>
      <c r="FX57" s="682">
        <v>45</v>
      </c>
      <c r="FY57" s="682">
        <v>73</v>
      </c>
      <c r="FZ57" s="682">
        <v>102</v>
      </c>
      <c r="GA57" s="681">
        <v>35</v>
      </c>
      <c r="GB57" s="682">
        <v>35</v>
      </c>
      <c r="GC57" s="681">
        <v>35</v>
      </c>
      <c r="GD57" s="682">
        <v>35</v>
      </c>
      <c r="GE57" s="681">
        <v>16</v>
      </c>
      <c r="GF57" s="682">
        <v>16</v>
      </c>
      <c r="GG57" s="681">
        <v>16</v>
      </c>
      <c r="GH57" s="682">
        <v>16</v>
      </c>
      <c r="GI57" s="682">
        <v>18</v>
      </c>
      <c r="GJ57" s="682">
        <v>18</v>
      </c>
      <c r="GK57" s="682">
        <v>16</v>
      </c>
      <c r="GL57" s="682">
        <v>16</v>
      </c>
      <c r="GM57" s="682">
        <v>18</v>
      </c>
      <c r="GN57" s="368" t="s">
        <v>274</v>
      </c>
      <c r="GO57" s="367" t="s">
        <v>274</v>
      </c>
      <c r="GP57" s="368" t="s">
        <v>274</v>
      </c>
      <c r="GQ57" s="367" t="s">
        <v>274</v>
      </c>
      <c r="GR57" s="368" t="s">
        <v>274</v>
      </c>
      <c r="GS57" s="367" t="s">
        <v>274</v>
      </c>
      <c r="GT57" s="368" t="s">
        <v>274</v>
      </c>
    </row>
    <row r="58" spans="1:202" s="366" customFormat="1" ht="18">
      <c r="A58" s="673"/>
      <c r="B58" s="674" t="s">
        <v>329</v>
      </c>
      <c r="C58" s="673" t="s">
        <v>346</v>
      </c>
      <c r="D58" s="673" t="s">
        <v>331</v>
      </c>
      <c r="E58" s="673" t="s">
        <v>314</v>
      </c>
      <c r="F58" s="675" t="s">
        <v>274</v>
      </c>
      <c r="G58" s="675" t="s">
        <v>274</v>
      </c>
      <c r="H58" s="675" t="s">
        <v>274</v>
      </c>
      <c r="I58" s="675" t="s">
        <v>274</v>
      </c>
      <c r="J58" s="675" t="s">
        <v>274</v>
      </c>
      <c r="K58" s="675" t="s">
        <v>274</v>
      </c>
      <c r="L58" s="675" t="s">
        <v>274</v>
      </c>
      <c r="M58" s="676" t="s">
        <v>274</v>
      </c>
      <c r="N58" s="676" t="s">
        <v>274</v>
      </c>
      <c r="O58" s="675">
        <v>7.68</v>
      </c>
      <c r="P58" s="675">
        <v>13.1</v>
      </c>
      <c r="Q58" s="675">
        <v>17.5</v>
      </c>
      <c r="R58" s="675">
        <v>23.2</v>
      </c>
      <c r="S58" s="676">
        <v>2.2999999999999998</v>
      </c>
      <c r="T58" s="675">
        <v>3.2</v>
      </c>
      <c r="U58" s="675">
        <v>6</v>
      </c>
      <c r="V58" s="675">
        <v>8.1999999999999993</v>
      </c>
      <c r="W58" s="675">
        <v>0.6</v>
      </c>
      <c r="X58" s="675">
        <v>0.83</v>
      </c>
      <c r="Y58" s="675">
        <v>0.71</v>
      </c>
      <c r="Z58" s="675">
        <v>0.91</v>
      </c>
      <c r="AA58" s="675">
        <v>2.1</v>
      </c>
      <c r="AB58" s="675">
        <v>3.7</v>
      </c>
      <c r="AC58" s="675">
        <v>7.7</v>
      </c>
      <c r="AD58" s="675">
        <v>15.8</v>
      </c>
      <c r="AE58" s="675">
        <v>1.4</v>
      </c>
      <c r="AF58" s="676">
        <v>2.5</v>
      </c>
      <c r="AG58" s="675">
        <v>7</v>
      </c>
      <c r="AH58" s="675">
        <v>10</v>
      </c>
      <c r="AI58" s="676">
        <v>1.3</v>
      </c>
      <c r="AJ58" s="675">
        <v>2.2999999999999998</v>
      </c>
      <c r="AK58" s="675">
        <v>2.4</v>
      </c>
      <c r="AL58" s="675">
        <v>3.4</v>
      </c>
      <c r="AM58" s="675">
        <v>8.1999999999999993</v>
      </c>
      <c r="AN58" s="675">
        <v>13</v>
      </c>
      <c r="AO58" s="675">
        <v>17.399999999999999</v>
      </c>
      <c r="AP58" s="675">
        <v>22.4</v>
      </c>
      <c r="AQ58" s="675">
        <v>27</v>
      </c>
      <c r="AR58" s="676">
        <v>20</v>
      </c>
      <c r="AS58" s="675">
        <v>10</v>
      </c>
      <c r="AT58" s="675">
        <v>12</v>
      </c>
      <c r="AU58" s="675">
        <v>10.7</v>
      </c>
      <c r="AV58" s="675">
        <v>17.3</v>
      </c>
      <c r="AW58" s="675">
        <v>16.8</v>
      </c>
      <c r="AX58" s="675">
        <v>18.5</v>
      </c>
      <c r="AY58" s="675">
        <v>25.9</v>
      </c>
      <c r="AZ58" s="675">
        <v>23.6</v>
      </c>
      <c r="BA58" s="675">
        <v>25.2</v>
      </c>
      <c r="BB58" s="675">
        <v>23.4</v>
      </c>
      <c r="BC58" s="675">
        <v>30</v>
      </c>
      <c r="BD58" s="676" t="s">
        <v>274</v>
      </c>
      <c r="BE58" s="676" t="s">
        <v>274</v>
      </c>
      <c r="BF58" s="676" t="s">
        <v>274</v>
      </c>
      <c r="BG58" s="676" t="s">
        <v>274</v>
      </c>
      <c r="BH58" s="675" t="s">
        <v>274</v>
      </c>
      <c r="BI58" s="675">
        <v>2.9</v>
      </c>
      <c r="BJ58" s="675">
        <v>2.1</v>
      </c>
      <c r="BK58" s="676">
        <v>1.1000000000000001</v>
      </c>
      <c r="BL58" s="675">
        <v>30</v>
      </c>
      <c r="BM58" s="675">
        <v>24</v>
      </c>
      <c r="BN58" s="675">
        <v>14.4</v>
      </c>
      <c r="BO58" s="675">
        <v>6.1</v>
      </c>
      <c r="BP58" s="675">
        <v>3.4</v>
      </c>
      <c r="BQ58" s="675">
        <v>1.9</v>
      </c>
      <c r="BR58" s="676" t="s">
        <v>274</v>
      </c>
      <c r="BS58" s="675" t="s">
        <v>274</v>
      </c>
      <c r="BT58" s="675" t="s">
        <v>274</v>
      </c>
      <c r="BU58" s="675">
        <v>0.3</v>
      </c>
      <c r="BV58" s="675">
        <v>0.47</v>
      </c>
      <c r="BW58" s="675">
        <v>0.7</v>
      </c>
      <c r="BX58" s="675">
        <v>7.4</v>
      </c>
      <c r="BY58" s="675">
        <v>10</v>
      </c>
      <c r="BZ58" s="675">
        <v>7</v>
      </c>
      <c r="CA58" s="675">
        <v>8.5</v>
      </c>
      <c r="CB58" s="675">
        <v>7.8</v>
      </c>
      <c r="CC58" s="675">
        <v>13.3</v>
      </c>
      <c r="CD58" s="676">
        <v>1.35</v>
      </c>
      <c r="CE58" s="675">
        <v>2.2000000000000002</v>
      </c>
      <c r="CF58" s="675">
        <v>2.6</v>
      </c>
      <c r="CG58" s="675">
        <v>3.5</v>
      </c>
      <c r="CH58" s="676" t="s">
        <v>274</v>
      </c>
      <c r="CI58" s="675" t="s">
        <v>274</v>
      </c>
      <c r="CJ58" s="675" t="s">
        <v>274</v>
      </c>
      <c r="CK58" s="675" t="s">
        <v>274</v>
      </c>
      <c r="CL58" s="675"/>
      <c r="CM58" s="676" t="s">
        <v>274</v>
      </c>
      <c r="CN58" s="675" t="s">
        <v>274</v>
      </c>
      <c r="CO58" s="675" t="s">
        <v>274</v>
      </c>
      <c r="CP58" s="675" t="s">
        <v>274</v>
      </c>
      <c r="CQ58" s="675">
        <v>1.4</v>
      </c>
      <c r="CR58" s="675">
        <v>2.2999999999999998</v>
      </c>
      <c r="CS58" s="675">
        <v>2.6</v>
      </c>
      <c r="CT58" s="675">
        <v>4.0999999999999996</v>
      </c>
      <c r="CU58" s="675">
        <v>4.8</v>
      </c>
      <c r="CV58" s="675">
        <v>8.1999999999999993</v>
      </c>
      <c r="CW58" s="675">
        <v>46</v>
      </c>
      <c r="CX58" s="675">
        <v>9</v>
      </c>
      <c r="CY58" s="684">
        <v>1.4608695652173913</v>
      </c>
      <c r="CZ58" s="684">
        <v>2.7130434782608694</v>
      </c>
      <c r="DA58" s="684">
        <v>2.2956521739130435</v>
      </c>
      <c r="DB58" s="684">
        <v>4.6956521739130439</v>
      </c>
      <c r="DC58" s="684">
        <v>4.1739130434782608</v>
      </c>
      <c r="DD58" s="684">
        <v>7.9304347826086961</v>
      </c>
      <c r="DE58" s="684" t="s">
        <v>274</v>
      </c>
      <c r="DF58" s="678" t="s">
        <v>274</v>
      </c>
      <c r="DG58" s="675" t="s">
        <v>274</v>
      </c>
      <c r="DH58" s="675" t="s">
        <v>274</v>
      </c>
      <c r="DI58" s="675">
        <v>0.45</v>
      </c>
      <c r="DJ58" s="675">
        <v>0.63</v>
      </c>
      <c r="DK58" s="675" t="s">
        <v>274</v>
      </c>
      <c r="DL58" s="675">
        <v>3.5</v>
      </c>
      <c r="DM58" s="675">
        <v>4.5999999999999996</v>
      </c>
      <c r="DN58" s="675">
        <v>9.1999999999999993</v>
      </c>
      <c r="DO58" s="675">
        <v>8.4</v>
      </c>
      <c r="DP58" s="675">
        <v>16</v>
      </c>
      <c r="DQ58" s="675" t="s">
        <v>274</v>
      </c>
      <c r="DR58" s="675" t="s">
        <v>274</v>
      </c>
      <c r="DS58" s="675" t="s">
        <v>274</v>
      </c>
      <c r="DT58" s="675" t="s">
        <v>274</v>
      </c>
      <c r="DU58" s="675">
        <v>1.7</v>
      </c>
      <c r="DV58" s="675">
        <v>1.1000000000000001</v>
      </c>
      <c r="DW58" s="675" t="s">
        <v>274</v>
      </c>
      <c r="DX58" s="675" t="s">
        <v>274</v>
      </c>
      <c r="DY58" s="675" t="s">
        <v>274</v>
      </c>
      <c r="DZ58" s="675" t="s">
        <v>274</v>
      </c>
      <c r="EA58" s="675" t="s">
        <v>274</v>
      </c>
      <c r="EB58" s="675" t="s">
        <v>274</v>
      </c>
      <c r="EC58" s="675" t="s">
        <v>274</v>
      </c>
      <c r="ED58" s="675" t="s">
        <v>274</v>
      </c>
      <c r="EE58" s="675" t="s">
        <v>274</v>
      </c>
      <c r="EF58" s="675" t="s">
        <v>274</v>
      </c>
      <c r="EG58" s="675">
        <v>5</v>
      </c>
      <c r="EH58" s="675">
        <v>8.8000000000000007</v>
      </c>
      <c r="EI58" s="675">
        <v>16</v>
      </c>
      <c r="EJ58" s="675">
        <v>8.9</v>
      </c>
      <c r="EK58" s="675">
        <v>4.2</v>
      </c>
      <c r="EL58" s="675">
        <v>6</v>
      </c>
      <c r="EM58" s="675">
        <v>3</v>
      </c>
      <c r="EN58" s="675">
        <v>3</v>
      </c>
      <c r="EO58" s="675">
        <f t="shared" ref="EO58" si="54">EO36</f>
        <v>1.5</v>
      </c>
      <c r="EP58" s="675">
        <v>9</v>
      </c>
      <c r="EQ58" s="675">
        <v>12.8</v>
      </c>
      <c r="ER58" s="676">
        <v>20.6</v>
      </c>
      <c r="ES58" s="676">
        <v>35.200000000000003</v>
      </c>
      <c r="ET58" s="675">
        <v>9</v>
      </c>
      <c r="EU58" s="675">
        <v>12.8</v>
      </c>
      <c r="EV58" s="676">
        <v>20.6</v>
      </c>
      <c r="EW58" s="676">
        <v>35.200000000000003</v>
      </c>
      <c r="EX58" s="675">
        <v>20.6</v>
      </c>
      <c r="EY58" s="675">
        <v>20</v>
      </c>
      <c r="EZ58" s="676">
        <v>12</v>
      </c>
      <c r="FA58" s="675">
        <v>20.6</v>
      </c>
      <c r="FB58" s="675">
        <v>20</v>
      </c>
      <c r="FC58" s="676">
        <v>12</v>
      </c>
      <c r="FD58" s="675">
        <v>11.6</v>
      </c>
      <c r="FE58" s="675">
        <v>17</v>
      </c>
      <c r="FF58" s="675">
        <v>19</v>
      </c>
      <c r="FG58" s="675">
        <v>3.4</v>
      </c>
      <c r="FH58" s="675">
        <v>1.4</v>
      </c>
      <c r="FI58" s="675">
        <v>2.4</v>
      </c>
      <c r="FJ58" s="675">
        <v>6.8</v>
      </c>
      <c r="FK58" s="676">
        <v>11</v>
      </c>
      <c r="FL58" s="675">
        <v>12</v>
      </c>
      <c r="FM58" s="676">
        <v>2.6</v>
      </c>
      <c r="FN58" s="676">
        <v>3.6</v>
      </c>
      <c r="FO58" s="675" t="s">
        <v>274</v>
      </c>
      <c r="FP58" s="676" t="s">
        <v>274</v>
      </c>
      <c r="FQ58" s="675">
        <v>20</v>
      </c>
      <c r="FR58" s="676">
        <v>2.12</v>
      </c>
      <c r="FS58" s="675">
        <v>4</v>
      </c>
      <c r="FT58" s="676">
        <v>2.2000000000000002</v>
      </c>
      <c r="FU58" s="675">
        <v>2.2999999999999998</v>
      </c>
      <c r="FV58" s="676">
        <v>2.08</v>
      </c>
      <c r="FW58" s="675">
        <v>3.66</v>
      </c>
      <c r="FX58" s="676">
        <v>1.33</v>
      </c>
      <c r="FY58" s="676">
        <v>2.16</v>
      </c>
      <c r="FZ58" s="676">
        <v>9</v>
      </c>
      <c r="GA58" s="675">
        <v>1.8</v>
      </c>
      <c r="GB58" s="676">
        <v>2.6</v>
      </c>
      <c r="GC58" s="675">
        <v>3.6</v>
      </c>
      <c r="GD58" s="676">
        <v>4.7</v>
      </c>
      <c r="GE58" s="675">
        <v>0.3</v>
      </c>
      <c r="GF58" s="676">
        <v>0.5</v>
      </c>
      <c r="GG58" s="675">
        <v>0.54</v>
      </c>
      <c r="GH58" s="676">
        <v>1</v>
      </c>
      <c r="GI58" s="676">
        <v>0.9</v>
      </c>
      <c r="GJ58" s="676">
        <v>1.9</v>
      </c>
      <c r="GK58" s="676">
        <v>0.5</v>
      </c>
      <c r="GL58" s="676">
        <v>1</v>
      </c>
      <c r="GM58" s="676">
        <v>1.9</v>
      </c>
      <c r="GN58" s="365" t="s">
        <v>274</v>
      </c>
      <c r="GO58" s="364" t="s">
        <v>274</v>
      </c>
      <c r="GP58" s="365" t="s">
        <v>274</v>
      </c>
      <c r="GQ58" s="364" t="s">
        <v>274</v>
      </c>
      <c r="GR58" s="365" t="s">
        <v>274</v>
      </c>
      <c r="GS58" s="364" t="s">
        <v>274</v>
      </c>
      <c r="GT58" s="365" t="s">
        <v>274</v>
      </c>
    </row>
    <row r="59" spans="1:202" s="369" customFormat="1" ht="18">
      <c r="A59" s="679"/>
      <c r="B59" s="680" t="s">
        <v>332</v>
      </c>
      <c r="C59" s="679" t="s">
        <v>346</v>
      </c>
      <c r="D59" s="679" t="s">
        <v>333</v>
      </c>
      <c r="E59" s="679" t="s">
        <v>20</v>
      </c>
      <c r="F59" s="681" t="s">
        <v>274</v>
      </c>
      <c r="G59" s="681" t="s">
        <v>274</v>
      </c>
      <c r="H59" s="681" t="s">
        <v>274</v>
      </c>
      <c r="I59" s="681" t="s">
        <v>274</v>
      </c>
      <c r="J59" s="681" t="s">
        <v>274</v>
      </c>
      <c r="K59" s="681" t="s">
        <v>274</v>
      </c>
      <c r="L59" s="681" t="s">
        <v>274</v>
      </c>
      <c r="M59" s="682" t="s">
        <v>274</v>
      </c>
      <c r="N59" s="682" t="s">
        <v>274</v>
      </c>
      <c r="O59" s="681">
        <v>869</v>
      </c>
      <c r="P59" s="681">
        <v>1463</v>
      </c>
      <c r="Q59" s="681">
        <v>1951</v>
      </c>
      <c r="R59" s="681">
        <v>2600</v>
      </c>
      <c r="S59" s="682">
        <v>253</v>
      </c>
      <c r="T59" s="681">
        <v>357</v>
      </c>
      <c r="U59" s="681">
        <v>655</v>
      </c>
      <c r="V59" s="681">
        <v>1253</v>
      </c>
      <c r="W59" s="681">
        <v>64</v>
      </c>
      <c r="X59" s="681">
        <v>92</v>
      </c>
      <c r="Y59" s="681">
        <v>77</v>
      </c>
      <c r="Z59" s="681">
        <v>101</v>
      </c>
      <c r="AA59" s="681">
        <v>227</v>
      </c>
      <c r="AB59" s="681">
        <v>405</v>
      </c>
      <c r="AC59" s="681">
        <v>823</v>
      </c>
      <c r="AD59" s="681">
        <v>1702</v>
      </c>
      <c r="AE59" s="681">
        <v>148</v>
      </c>
      <c r="AF59" s="682">
        <v>267</v>
      </c>
      <c r="AG59" s="681">
        <v>780</v>
      </c>
      <c r="AH59" s="681">
        <v>1073</v>
      </c>
      <c r="AI59" s="682">
        <v>131</v>
      </c>
      <c r="AJ59" s="681">
        <v>230</v>
      </c>
      <c r="AK59" s="681">
        <v>245</v>
      </c>
      <c r="AL59" s="681">
        <v>376</v>
      </c>
      <c r="AM59" s="681">
        <v>485</v>
      </c>
      <c r="AN59" s="681">
        <v>775</v>
      </c>
      <c r="AO59" s="681">
        <v>1171</v>
      </c>
      <c r="AP59" s="681">
        <v>1578</v>
      </c>
      <c r="AQ59" s="681">
        <v>1914</v>
      </c>
      <c r="AR59" s="682">
        <v>840</v>
      </c>
      <c r="AS59" s="681">
        <v>685</v>
      </c>
      <c r="AT59" s="681">
        <v>900</v>
      </c>
      <c r="AU59" s="681">
        <v>782</v>
      </c>
      <c r="AV59" s="681">
        <v>1215</v>
      </c>
      <c r="AW59" s="681">
        <v>1176</v>
      </c>
      <c r="AX59" s="681">
        <v>1398</v>
      </c>
      <c r="AY59" s="681">
        <v>1914</v>
      </c>
      <c r="AZ59" s="681">
        <v>1880</v>
      </c>
      <c r="BA59" s="681">
        <v>2014</v>
      </c>
      <c r="BB59" s="681">
        <v>1838</v>
      </c>
      <c r="BC59" s="681">
        <v>3564</v>
      </c>
      <c r="BD59" s="682" t="s">
        <v>274</v>
      </c>
      <c r="BE59" s="682" t="s">
        <v>274</v>
      </c>
      <c r="BF59" s="682" t="s">
        <v>274</v>
      </c>
      <c r="BG59" s="682" t="s">
        <v>274</v>
      </c>
      <c r="BH59" s="681" t="s">
        <v>274</v>
      </c>
      <c r="BI59" s="681">
        <v>223</v>
      </c>
      <c r="BJ59" s="681">
        <v>148</v>
      </c>
      <c r="BK59" s="682">
        <v>86</v>
      </c>
      <c r="BL59" s="681">
        <v>3457</v>
      </c>
      <c r="BM59" s="681">
        <v>2817</v>
      </c>
      <c r="BN59" s="681">
        <v>1739</v>
      </c>
      <c r="BO59" s="681">
        <v>726</v>
      </c>
      <c r="BP59" s="681">
        <v>408</v>
      </c>
      <c r="BQ59" s="681">
        <v>229</v>
      </c>
      <c r="BR59" s="682" t="s">
        <v>274</v>
      </c>
      <c r="BS59" s="681" t="s">
        <v>274</v>
      </c>
      <c r="BT59" s="681" t="s">
        <v>274</v>
      </c>
      <c r="BU59" s="681">
        <v>23</v>
      </c>
      <c r="BV59" s="681">
        <v>33.6</v>
      </c>
      <c r="BW59" s="681">
        <v>54.2</v>
      </c>
      <c r="BX59" s="681">
        <v>631</v>
      </c>
      <c r="BY59" s="681">
        <v>872</v>
      </c>
      <c r="BZ59" s="681">
        <v>563</v>
      </c>
      <c r="CA59" s="681">
        <v>697</v>
      </c>
      <c r="CB59" s="681">
        <v>639</v>
      </c>
      <c r="CC59" s="681">
        <v>1155</v>
      </c>
      <c r="CD59" s="682">
        <v>70</v>
      </c>
      <c r="CE59" s="681">
        <v>115</v>
      </c>
      <c r="CF59" s="681">
        <v>126</v>
      </c>
      <c r="CG59" s="681">
        <v>207</v>
      </c>
      <c r="CH59" s="682" t="s">
        <v>274</v>
      </c>
      <c r="CI59" s="681" t="s">
        <v>274</v>
      </c>
      <c r="CJ59" s="681" t="s">
        <v>274</v>
      </c>
      <c r="CK59" s="681" t="s">
        <v>274</v>
      </c>
      <c r="CL59" s="681" t="s">
        <v>274</v>
      </c>
      <c r="CM59" s="682" t="s">
        <v>274</v>
      </c>
      <c r="CN59" s="681" t="s">
        <v>274</v>
      </c>
      <c r="CO59" s="681" t="s">
        <v>274</v>
      </c>
      <c r="CP59" s="681" t="s">
        <v>274</v>
      </c>
      <c r="CQ59" s="681">
        <v>164</v>
      </c>
      <c r="CR59" s="681">
        <v>257</v>
      </c>
      <c r="CS59" s="681">
        <v>305</v>
      </c>
      <c r="CT59" s="681">
        <v>465</v>
      </c>
      <c r="CU59" s="681">
        <v>576</v>
      </c>
      <c r="CV59" s="681">
        <v>963</v>
      </c>
      <c r="CW59" s="681">
        <v>467.5</v>
      </c>
      <c r="CX59" s="681">
        <v>870</v>
      </c>
      <c r="CY59" s="681">
        <v>172</v>
      </c>
      <c r="CZ59" s="681">
        <v>310</v>
      </c>
      <c r="DA59" s="681">
        <v>269</v>
      </c>
      <c r="DB59" s="681">
        <v>474</v>
      </c>
      <c r="DC59" s="681">
        <v>445</v>
      </c>
      <c r="DD59" s="681">
        <v>862</v>
      </c>
      <c r="DE59" s="681" t="s">
        <v>274</v>
      </c>
      <c r="DF59" s="683" t="s">
        <v>274</v>
      </c>
      <c r="DG59" s="681" t="s">
        <v>274</v>
      </c>
      <c r="DH59" s="681" t="s">
        <v>274</v>
      </c>
      <c r="DI59" s="681">
        <v>39</v>
      </c>
      <c r="DJ59" s="681">
        <v>45</v>
      </c>
      <c r="DK59" s="681" t="s">
        <v>274</v>
      </c>
      <c r="DL59" s="681">
        <v>330</v>
      </c>
      <c r="DM59" s="681">
        <v>532</v>
      </c>
      <c r="DN59" s="681">
        <v>985</v>
      </c>
      <c r="DO59" s="681">
        <v>836</v>
      </c>
      <c r="DP59" s="681">
        <v>1572</v>
      </c>
      <c r="DQ59" s="681" t="s">
        <v>274</v>
      </c>
      <c r="DR59" s="681" t="s">
        <v>274</v>
      </c>
      <c r="DS59" s="681" t="s">
        <v>274</v>
      </c>
      <c r="DT59" s="681" t="s">
        <v>274</v>
      </c>
      <c r="DU59" s="681">
        <v>196</v>
      </c>
      <c r="DV59" s="681">
        <v>120</v>
      </c>
      <c r="DW59" s="681" t="s">
        <v>274</v>
      </c>
      <c r="DX59" s="681" t="s">
        <v>274</v>
      </c>
      <c r="DY59" s="681" t="s">
        <v>274</v>
      </c>
      <c r="DZ59" s="681" t="s">
        <v>274</v>
      </c>
      <c r="EA59" s="681" t="s">
        <v>274</v>
      </c>
      <c r="EB59" s="681" t="s">
        <v>274</v>
      </c>
      <c r="EC59" s="681" t="s">
        <v>274</v>
      </c>
      <c r="ED59" s="681" t="s">
        <v>274</v>
      </c>
      <c r="EE59" s="681" t="s">
        <v>274</v>
      </c>
      <c r="EF59" s="681" t="s">
        <v>274</v>
      </c>
      <c r="EG59" s="681">
        <v>375</v>
      </c>
      <c r="EH59" s="681">
        <v>685</v>
      </c>
      <c r="EI59" s="681">
        <v>1250</v>
      </c>
      <c r="EJ59" s="681">
        <v>975</v>
      </c>
      <c r="EK59" s="681">
        <v>485</v>
      </c>
      <c r="EL59" s="681">
        <v>675</v>
      </c>
      <c r="EM59" s="681">
        <v>335</v>
      </c>
      <c r="EN59" s="681">
        <v>345</v>
      </c>
      <c r="EO59" s="681">
        <f t="shared" ref="EO59" si="55">EO37</f>
        <v>172</v>
      </c>
      <c r="EP59" s="685">
        <v>623</v>
      </c>
      <c r="EQ59" s="685">
        <v>1042</v>
      </c>
      <c r="ER59" s="686">
        <v>1601</v>
      </c>
      <c r="ES59" s="686">
        <v>3009</v>
      </c>
      <c r="ET59" s="685">
        <v>623</v>
      </c>
      <c r="EU59" s="685">
        <v>1042</v>
      </c>
      <c r="EV59" s="686">
        <v>1601</v>
      </c>
      <c r="EW59" s="686">
        <v>3009</v>
      </c>
      <c r="EX59" s="685">
        <v>170</v>
      </c>
      <c r="EY59" s="685">
        <v>1550</v>
      </c>
      <c r="EZ59" s="686">
        <v>970</v>
      </c>
      <c r="FA59" s="685">
        <v>170</v>
      </c>
      <c r="FB59" s="685">
        <v>1550</v>
      </c>
      <c r="FC59" s="686">
        <v>970</v>
      </c>
      <c r="FD59" s="681">
        <v>881</v>
      </c>
      <c r="FE59" s="681">
        <v>1700</v>
      </c>
      <c r="FF59" s="681">
        <v>1776</v>
      </c>
      <c r="FG59" s="681">
        <v>3450</v>
      </c>
      <c r="FH59" s="681">
        <v>112</v>
      </c>
      <c r="FI59" s="681">
        <v>125</v>
      </c>
      <c r="FJ59" s="681">
        <v>465</v>
      </c>
      <c r="FK59" s="682">
        <v>765</v>
      </c>
      <c r="FL59" s="681">
        <v>860</v>
      </c>
      <c r="FM59" s="686">
        <v>275</v>
      </c>
      <c r="FN59" s="682">
        <v>550</v>
      </c>
      <c r="FO59" s="681" t="s">
        <v>274</v>
      </c>
      <c r="FP59" s="682" t="s">
        <v>274</v>
      </c>
      <c r="FQ59" s="681">
        <v>2150</v>
      </c>
      <c r="FR59" s="682">
        <v>249</v>
      </c>
      <c r="FS59" s="681">
        <v>469</v>
      </c>
      <c r="FT59" s="682">
        <v>249</v>
      </c>
      <c r="FU59" s="681">
        <v>264</v>
      </c>
      <c r="FV59" s="682">
        <v>140</v>
      </c>
      <c r="FW59" s="681">
        <v>247</v>
      </c>
      <c r="FX59" s="682">
        <v>88</v>
      </c>
      <c r="FY59" s="682">
        <v>151</v>
      </c>
      <c r="FZ59" s="682">
        <v>1013</v>
      </c>
      <c r="GA59" s="681">
        <v>174</v>
      </c>
      <c r="GB59" s="682">
        <v>247</v>
      </c>
      <c r="GC59" s="681">
        <v>346</v>
      </c>
      <c r="GD59" s="682">
        <v>498</v>
      </c>
      <c r="GE59" s="681">
        <v>33</v>
      </c>
      <c r="GF59" s="682">
        <v>54</v>
      </c>
      <c r="GG59" s="681">
        <v>59</v>
      </c>
      <c r="GH59" s="682">
        <v>107</v>
      </c>
      <c r="GI59" s="682">
        <v>97</v>
      </c>
      <c r="GJ59" s="682">
        <v>200</v>
      </c>
      <c r="GK59" s="682">
        <v>54</v>
      </c>
      <c r="GL59" s="682">
        <v>107</v>
      </c>
      <c r="GM59" s="682">
        <v>200</v>
      </c>
      <c r="GN59" s="368" t="s">
        <v>274</v>
      </c>
      <c r="GO59" s="367" t="s">
        <v>274</v>
      </c>
      <c r="GP59" s="368" t="s">
        <v>274</v>
      </c>
      <c r="GQ59" s="367" t="s">
        <v>274</v>
      </c>
      <c r="GR59" s="368" t="s">
        <v>274</v>
      </c>
      <c r="GS59" s="367" t="s">
        <v>274</v>
      </c>
      <c r="GT59" s="368" t="s">
        <v>274</v>
      </c>
    </row>
    <row r="60" spans="1:202" s="366" customFormat="1" ht="18" hidden="1">
      <c r="A60" s="673"/>
      <c r="B60" s="674" t="s">
        <v>334</v>
      </c>
      <c r="C60" s="673" t="s">
        <v>347</v>
      </c>
      <c r="D60" s="673" t="s">
        <v>336</v>
      </c>
      <c r="E60" s="673" t="s">
        <v>314</v>
      </c>
      <c r="F60" s="675"/>
      <c r="G60" s="675"/>
      <c r="H60" s="675"/>
      <c r="I60" s="675"/>
      <c r="J60" s="675"/>
      <c r="K60" s="675"/>
      <c r="L60" s="675" t="s">
        <v>274</v>
      </c>
      <c r="M60" s="676"/>
      <c r="N60" s="676" t="s">
        <v>274</v>
      </c>
      <c r="O60" s="675"/>
      <c r="P60" s="675"/>
      <c r="Q60" s="675"/>
      <c r="R60" s="675"/>
      <c r="S60" s="676"/>
      <c r="T60" s="675" t="s">
        <v>274</v>
      </c>
      <c r="U60" s="675" t="s">
        <v>274</v>
      </c>
      <c r="V60" s="675" t="s">
        <v>274</v>
      </c>
      <c r="W60" s="675"/>
      <c r="X60" s="675"/>
      <c r="Y60" s="675"/>
      <c r="Z60" s="675"/>
      <c r="AA60" s="675">
        <v>5.47</v>
      </c>
      <c r="AB60" s="675">
        <v>8.02</v>
      </c>
      <c r="AC60" s="675">
        <v>15.96</v>
      </c>
      <c r="AD60" s="675" t="s">
        <v>274</v>
      </c>
      <c r="AE60" s="675" t="s">
        <v>274</v>
      </c>
      <c r="AF60" s="676" t="s">
        <v>274</v>
      </c>
      <c r="AG60" s="675" t="s">
        <v>274</v>
      </c>
      <c r="AH60" s="675"/>
      <c r="AI60" s="676">
        <v>2.1</v>
      </c>
      <c r="AJ60" s="675">
        <v>3.6</v>
      </c>
      <c r="AK60" s="675">
        <v>3.7</v>
      </c>
      <c r="AL60" s="675">
        <v>6.5</v>
      </c>
      <c r="AM60" s="675">
        <v>15.2</v>
      </c>
      <c r="AN60" s="675">
        <v>14</v>
      </c>
      <c r="AO60" s="675">
        <v>21.6</v>
      </c>
      <c r="AP60" s="675">
        <v>38.799999999999997</v>
      </c>
      <c r="AQ60" s="675">
        <v>30</v>
      </c>
      <c r="AR60" s="676" t="s">
        <v>274</v>
      </c>
      <c r="AS60" s="675" t="s">
        <v>274</v>
      </c>
      <c r="AT60" s="675" t="s">
        <v>274</v>
      </c>
      <c r="AU60" s="675" t="s">
        <v>274</v>
      </c>
      <c r="AV60" s="675" t="s">
        <v>274</v>
      </c>
      <c r="AW60" s="675" t="s">
        <v>274</v>
      </c>
      <c r="AX60" s="675" t="s">
        <v>274</v>
      </c>
      <c r="AY60" s="675" t="s">
        <v>274</v>
      </c>
      <c r="AZ60" s="675" t="s">
        <v>274</v>
      </c>
      <c r="BA60" s="675">
        <v>45.8</v>
      </c>
      <c r="BB60" s="675">
        <v>30</v>
      </c>
      <c r="BC60" s="675" t="s">
        <v>274</v>
      </c>
      <c r="BD60" s="676"/>
      <c r="BE60" s="676"/>
      <c r="BF60" s="676"/>
      <c r="BG60" s="676" t="s">
        <v>274</v>
      </c>
      <c r="BH60" s="675" t="s">
        <v>274</v>
      </c>
      <c r="BI60" s="675"/>
      <c r="BJ60" s="675" t="s">
        <v>274</v>
      </c>
      <c r="BK60" s="676" t="s">
        <v>274</v>
      </c>
      <c r="BL60" s="675" t="s">
        <v>274</v>
      </c>
      <c r="BM60" s="675" t="s">
        <v>274</v>
      </c>
      <c r="BN60" s="675" t="s">
        <v>274</v>
      </c>
      <c r="BO60" s="675" t="s">
        <v>274</v>
      </c>
      <c r="BP60" s="675" t="s">
        <v>274</v>
      </c>
      <c r="BQ60" s="675" t="s">
        <v>274</v>
      </c>
      <c r="BR60" s="676" t="s">
        <v>274</v>
      </c>
      <c r="BS60" s="675" t="s">
        <v>274</v>
      </c>
      <c r="BT60" s="675" t="s">
        <v>274</v>
      </c>
      <c r="BU60" s="675" t="s">
        <v>274</v>
      </c>
      <c r="BV60" s="675" t="s">
        <v>274</v>
      </c>
      <c r="BW60" s="675" t="s">
        <v>274</v>
      </c>
      <c r="BX60" s="675" t="s">
        <v>274</v>
      </c>
      <c r="BY60" s="675" t="s">
        <v>274</v>
      </c>
      <c r="BZ60" s="675" t="s">
        <v>274</v>
      </c>
      <c r="CA60" s="675" t="s">
        <v>274</v>
      </c>
      <c r="CB60" s="675" t="s">
        <v>274</v>
      </c>
      <c r="CC60" s="675" t="s">
        <v>274</v>
      </c>
      <c r="CD60" s="676" t="s">
        <v>274</v>
      </c>
      <c r="CE60" s="675" t="s">
        <v>274</v>
      </c>
      <c r="CF60" s="675" t="s">
        <v>274</v>
      </c>
      <c r="CG60" s="675" t="s">
        <v>274</v>
      </c>
      <c r="CH60" s="676" t="s">
        <v>274</v>
      </c>
      <c r="CI60" s="675" t="s">
        <v>274</v>
      </c>
      <c r="CJ60" s="675" t="s">
        <v>274</v>
      </c>
      <c r="CK60" s="675" t="s">
        <v>274</v>
      </c>
      <c r="CL60" s="675" t="s">
        <v>274</v>
      </c>
      <c r="CM60" s="676" t="s">
        <v>274</v>
      </c>
      <c r="CN60" s="675" t="s">
        <v>274</v>
      </c>
      <c r="CO60" s="675" t="s">
        <v>274</v>
      </c>
      <c r="CP60" s="675" t="s">
        <v>274</v>
      </c>
      <c r="CQ60" s="675" t="s">
        <v>274</v>
      </c>
      <c r="CR60" s="675" t="s">
        <v>274</v>
      </c>
      <c r="CS60" s="675" t="s">
        <v>274</v>
      </c>
      <c r="CT60" s="675" t="s">
        <v>274</v>
      </c>
      <c r="CU60" s="675" t="s">
        <v>274</v>
      </c>
      <c r="CV60" s="675" t="s">
        <v>274</v>
      </c>
      <c r="CW60" s="675" t="s">
        <v>274</v>
      </c>
      <c r="CX60" s="675" t="s">
        <v>274</v>
      </c>
      <c r="CY60" s="675" t="s">
        <v>274</v>
      </c>
      <c r="CZ60" s="675" t="s">
        <v>274</v>
      </c>
      <c r="DA60" s="675" t="s">
        <v>274</v>
      </c>
      <c r="DB60" s="675" t="s">
        <v>274</v>
      </c>
      <c r="DC60" s="675" t="s">
        <v>274</v>
      </c>
      <c r="DD60" s="675" t="s">
        <v>274</v>
      </c>
      <c r="DE60" s="675"/>
      <c r="DF60" s="678"/>
      <c r="DG60" s="675" t="s">
        <v>274</v>
      </c>
      <c r="DH60" s="675" t="s">
        <v>274</v>
      </c>
      <c r="DI60" s="675"/>
      <c r="DJ60" s="675"/>
      <c r="DK60" s="675" t="s">
        <v>274</v>
      </c>
      <c r="DL60" s="675"/>
      <c r="DM60" s="675"/>
      <c r="DN60" s="675"/>
      <c r="DO60" s="675"/>
      <c r="DP60" s="675"/>
      <c r="DQ60" s="675" t="s">
        <v>274</v>
      </c>
      <c r="DR60" s="675" t="s">
        <v>274</v>
      </c>
      <c r="DS60" s="675" t="s">
        <v>274</v>
      </c>
      <c r="DT60" s="675" t="s">
        <v>274</v>
      </c>
      <c r="DU60" s="675" t="s">
        <v>274</v>
      </c>
      <c r="DV60" s="675" t="s">
        <v>274</v>
      </c>
      <c r="DW60" s="675" t="s">
        <v>274</v>
      </c>
      <c r="DX60" s="675" t="s">
        <v>274</v>
      </c>
      <c r="DY60" s="675" t="s">
        <v>274</v>
      </c>
      <c r="DZ60" s="675" t="s">
        <v>274</v>
      </c>
      <c r="EA60" s="675" t="s">
        <v>274</v>
      </c>
      <c r="EB60" s="675" t="s">
        <v>274</v>
      </c>
      <c r="EC60" s="675" t="s">
        <v>274</v>
      </c>
      <c r="ED60" s="675" t="s">
        <v>274</v>
      </c>
      <c r="EE60" s="675" t="s">
        <v>274</v>
      </c>
      <c r="EF60" s="675" t="s">
        <v>274</v>
      </c>
      <c r="EG60" s="675"/>
      <c r="EH60" s="675"/>
      <c r="EI60" s="675"/>
      <c r="EJ60" s="675" t="s">
        <v>274</v>
      </c>
      <c r="EK60" s="675" t="s">
        <v>274</v>
      </c>
      <c r="EL60" s="675"/>
      <c r="EM60" s="675"/>
      <c r="EN60" s="675" t="s">
        <v>274</v>
      </c>
      <c r="EO60" s="675" t="s">
        <v>274</v>
      </c>
      <c r="EP60" s="675">
        <v>11</v>
      </c>
      <c r="EQ60" s="675"/>
      <c r="ER60" s="676"/>
      <c r="ES60" s="676"/>
      <c r="ET60" s="675">
        <v>11</v>
      </c>
      <c r="EU60" s="675"/>
      <c r="EV60" s="676"/>
      <c r="EW60" s="676"/>
      <c r="EX60" s="675"/>
      <c r="EY60" s="675"/>
      <c r="EZ60" s="676"/>
      <c r="FA60" s="675"/>
      <c r="FB60" s="675"/>
      <c r="FC60" s="676"/>
      <c r="FD60" s="675" t="s">
        <v>274</v>
      </c>
      <c r="FE60" s="675" t="s">
        <v>274</v>
      </c>
      <c r="FF60" s="675" t="s">
        <v>274</v>
      </c>
      <c r="FG60" s="675" t="s">
        <v>274</v>
      </c>
      <c r="FH60" s="675"/>
      <c r="FI60" s="675"/>
      <c r="FJ60" s="675"/>
      <c r="FK60" s="676"/>
      <c r="FL60" s="675"/>
      <c r="FM60" s="676">
        <v>21.1</v>
      </c>
      <c r="FN60" s="676" t="s">
        <v>274</v>
      </c>
      <c r="FO60" s="675" t="s">
        <v>274</v>
      </c>
      <c r="FP60" s="676" t="s">
        <v>274</v>
      </c>
      <c r="FQ60" s="675" t="s">
        <v>274</v>
      </c>
      <c r="FR60" s="676" t="s">
        <v>274</v>
      </c>
      <c r="FS60" s="675" t="s">
        <v>274</v>
      </c>
      <c r="FT60" s="676" t="s">
        <v>274</v>
      </c>
      <c r="FU60" s="675" t="s">
        <v>274</v>
      </c>
      <c r="FV60" s="676" t="s">
        <v>274</v>
      </c>
      <c r="FW60" s="675" t="s">
        <v>274</v>
      </c>
      <c r="FX60" s="676" t="s">
        <v>274</v>
      </c>
      <c r="FY60" s="676" t="s">
        <v>274</v>
      </c>
      <c r="FZ60" s="676"/>
      <c r="GA60" s="675" t="s">
        <v>274</v>
      </c>
      <c r="GB60" s="676" t="s">
        <v>274</v>
      </c>
      <c r="GC60" s="675" t="s">
        <v>274</v>
      </c>
      <c r="GD60" s="676" t="s">
        <v>274</v>
      </c>
      <c r="GE60" s="675" t="s">
        <v>274</v>
      </c>
      <c r="GF60" s="676" t="s">
        <v>274</v>
      </c>
      <c r="GG60" s="675" t="s">
        <v>274</v>
      </c>
      <c r="GH60" s="676" t="s">
        <v>274</v>
      </c>
      <c r="GI60" s="676"/>
      <c r="GJ60" s="676"/>
      <c r="GK60" s="675" t="s">
        <v>274</v>
      </c>
      <c r="GL60" s="676" t="s">
        <v>274</v>
      </c>
      <c r="GM60" s="676"/>
      <c r="GN60" s="365" t="s">
        <v>274</v>
      </c>
      <c r="GO60" s="364" t="s">
        <v>274</v>
      </c>
      <c r="GP60" s="365" t="s">
        <v>274</v>
      </c>
      <c r="GQ60" s="364" t="s">
        <v>274</v>
      </c>
      <c r="GR60" s="365" t="s">
        <v>274</v>
      </c>
      <c r="GS60" s="364" t="s">
        <v>274</v>
      </c>
      <c r="GT60" s="365" t="s">
        <v>274</v>
      </c>
    </row>
    <row r="61" spans="1:202" s="369" customFormat="1" ht="18" hidden="1">
      <c r="A61" s="679"/>
      <c r="B61" s="680" t="s">
        <v>337</v>
      </c>
      <c r="C61" s="679" t="s">
        <v>348</v>
      </c>
      <c r="D61" s="679" t="s">
        <v>338</v>
      </c>
      <c r="E61" s="679" t="s">
        <v>20</v>
      </c>
      <c r="F61" s="681"/>
      <c r="G61" s="681"/>
      <c r="H61" s="681"/>
      <c r="I61" s="681"/>
      <c r="J61" s="681"/>
      <c r="K61" s="681"/>
      <c r="L61" s="681" t="s">
        <v>274</v>
      </c>
      <c r="M61" s="682"/>
      <c r="N61" s="682" t="s">
        <v>274</v>
      </c>
      <c r="O61" s="681"/>
      <c r="P61" s="681"/>
      <c r="Q61" s="681"/>
      <c r="R61" s="681"/>
      <c r="S61" s="682"/>
      <c r="T61" s="681" t="s">
        <v>274</v>
      </c>
      <c r="U61" s="681" t="s">
        <v>274</v>
      </c>
      <c r="V61" s="681" t="s">
        <v>274</v>
      </c>
      <c r="W61" s="681"/>
      <c r="X61" s="681"/>
      <c r="Y61" s="681"/>
      <c r="Z61" s="681"/>
      <c r="AA61" s="681">
        <v>556</v>
      </c>
      <c r="AB61" s="681">
        <v>878</v>
      </c>
      <c r="AC61" s="681">
        <v>1718</v>
      </c>
      <c r="AD61" s="681" t="s">
        <v>274</v>
      </c>
      <c r="AE61" s="681" t="s">
        <v>274</v>
      </c>
      <c r="AF61" s="682" t="s">
        <v>274</v>
      </c>
      <c r="AG61" s="681" t="s">
        <v>274</v>
      </c>
      <c r="AH61" s="681"/>
      <c r="AI61" s="682">
        <v>228</v>
      </c>
      <c r="AJ61" s="681">
        <v>373</v>
      </c>
      <c r="AK61" s="681">
        <v>411</v>
      </c>
      <c r="AL61" s="681">
        <v>743</v>
      </c>
      <c r="AM61" s="681">
        <v>953</v>
      </c>
      <c r="AN61" s="681">
        <v>843</v>
      </c>
      <c r="AO61" s="681">
        <v>1368</v>
      </c>
      <c r="AP61" s="681">
        <v>2697</v>
      </c>
      <c r="AQ61" s="681">
        <v>2127</v>
      </c>
      <c r="AR61" s="682" t="s">
        <v>274</v>
      </c>
      <c r="AS61" s="681" t="s">
        <v>274</v>
      </c>
      <c r="AT61" s="681" t="s">
        <v>274</v>
      </c>
      <c r="AU61" s="681" t="s">
        <v>274</v>
      </c>
      <c r="AV61" s="681" t="s">
        <v>274</v>
      </c>
      <c r="AW61" s="681" t="s">
        <v>274</v>
      </c>
      <c r="AX61" s="681" t="s">
        <v>274</v>
      </c>
      <c r="AY61" s="681" t="s">
        <v>274</v>
      </c>
      <c r="AZ61" s="681" t="s">
        <v>274</v>
      </c>
      <c r="BA61" s="681">
        <v>3746</v>
      </c>
      <c r="BB61" s="681">
        <v>2448</v>
      </c>
      <c r="BC61" s="681" t="s">
        <v>274</v>
      </c>
      <c r="BD61" s="682"/>
      <c r="BE61" s="682"/>
      <c r="BF61" s="682"/>
      <c r="BG61" s="682" t="s">
        <v>274</v>
      </c>
      <c r="BH61" s="681" t="s">
        <v>274</v>
      </c>
      <c r="BI61" s="681" t="s">
        <v>274</v>
      </c>
      <c r="BJ61" s="681" t="s">
        <v>274</v>
      </c>
      <c r="BK61" s="682" t="s">
        <v>274</v>
      </c>
      <c r="BL61" s="681" t="s">
        <v>274</v>
      </c>
      <c r="BM61" s="681" t="s">
        <v>274</v>
      </c>
      <c r="BN61" s="681" t="s">
        <v>274</v>
      </c>
      <c r="BO61" s="681" t="s">
        <v>274</v>
      </c>
      <c r="BP61" s="681" t="s">
        <v>274</v>
      </c>
      <c r="BQ61" s="681" t="s">
        <v>274</v>
      </c>
      <c r="BR61" s="682" t="s">
        <v>274</v>
      </c>
      <c r="BS61" s="681" t="s">
        <v>274</v>
      </c>
      <c r="BT61" s="681" t="s">
        <v>274</v>
      </c>
      <c r="BU61" s="681" t="s">
        <v>274</v>
      </c>
      <c r="BV61" s="681" t="s">
        <v>274</v>
      </c>
      <c r="BW61" s="681" t="s">
        <v>274</v>
      </c>
      <c r="BX61" s="681" t="s">
        <v>274</v>
      </c>
      <c r="BY61" s="681" t="s">
        <v>274</v>
      </c>
      <c r="BZ61" s="681" t="s">
        <v>274</v>
      </c>
      <c r="CA61" s="681" t="s">
        <v>274</v>
      </c>
      <c r="CB61" s="681" t="s">
        <v>274</v>
      </c>
      <c r="CC61" s="681" t="s">
        <v>274</v>
      </c>
      <c r="CD61" s="682" t="s">
        <v>274</v>
      </c>
      <c r="CE61" s="681" t="s">
        <v>274</v>
      </c>
      <c r="CF61" s="681" t="s">
        <v>274</v>
      </c>
      <c r="CG61" s="681" t="s">
        <v>274</v>
      </c>
      <c r="CH61" s="682" t="s">
        <v>274</v>
      </c>
      <c r="CI61" s="681" t="s">
        <v>274</v>
      </c>
      <c r="CJ61" s="681" t="s">
        <v>274</v>
      </c>
      <c r="CK61" s="681" t="s">
        <v>274</v>
      </c>
      <c r="CL61" s="681" t="s">
        <v>274</v>
      </c>
      <c r="CM61" s="682" t="s">
        <v>274</v>
      </c>
      <c r="CN61" s="681" t="s">
        <v>274</v>
      </c>
      <c r="CO61" s="681" t="s">
        <v>274</v>
      </c>
      <c r="CP61" s="681" t="s">
        <v>274</v>
      </c>
      <c r="CQ61" s="681" t="s">
        <v>274</v>
      </c>
      <c r="CR61" s="681" t="s">
        <v>274</v>
      </c>
      <c r="CS61" s="681" t="s">
        <v>274</v>
      </c>
      <c r="CT61" s="681" t="s">
        <v>274</v>
      </c>
      <c r="CU61" s="681" t="s">
        <v>274</v>
      </c>
      <c r="CV61" s="681" t="s">
        <v>274</v>
      </c>
      <c r="CW61" s="681" t="s">
        <v>274</v>
      </c>
      <c r="CX61" s="681" t="s">
        <v>274</v>
      </c>
      <c r="CY61" s="681" t="s">
        <v>274</v>
      </c>
      <c r="CZ61" s="681" t="s">
        <v>274</v>
      </c>
      <c r="DA61" s="681" t="s">
        <v>274</v>
      </c>
      <c r="DB61" s="681" t="s">
        <v>274</v>
      </c>
      <c r="DC61" s="681" t="s">
        <v>274</v>
      </c>
      <c r="DD61" s="681" t="s">
        <v>274</v>
      </c>
      <c r="DE61" s="681"/>
      <c r="DF61" s="683"/>
      <c r="DG61" s="681" t="s">
        <v>274</v>
      </c>
      <c r="DH61" s="681" t="s">
        <v>274</v>
      </c>
      <c r="DI61" s="681"/>
      <c r="DJ61" s="681"/>
      <c r="DK61" s="681" t="s">
        <v>274</v>
      </c>
      <c r="DL61" s="681"/>
      <c r="DM61" s="681"/>
      <c r="DN61" s="681"/>
      <c r="DO61" s="681"/>
      <c r="DP61" s="681"/>
      <c r="DQ61" s="681" t="s">
        <v>274</v>
      </c>
      <c r="DR61" s="681" t="s">
        <v>274</v>
      </c>
      <c r="DS61" s="681" t="s">
        <v>274</v>
      </c>
      <c r="DT61" s="681" t="s">
        <v>274</v>
      </c>
      <c r="DU61" s="681" t="s">
        <v>274</v>
      </c>
      <c r="DV61" s="681" t="s">
        <v>274</v>
      </c>
      <c r="DW61" s="681" t="s">
        <v>274</v>
      </c>
      <c r="DX61" s="681" t="s">
        <v>274</v>
      </c>
      <c r="DY61" s="681" t="s">
        <v>274</v>
      </c>
      <c r="DZ61" s="681" t="s">
        <v>274</v>
      </c>
      <c r="EA61" s="681" t="s">
        <v>274</v>
      </c>
      <c r="EB61" s="681" t="s">
        <v>274</v>
      </c>
      <c r="EC61" s="681" t="s">
        <v>274</v>
      </c>
      <c r="ED61" s="681" t="s">
        <v>274</v>
      </c>
      <c r="EE61" s="681" t="s">
        <v>274</v>
      </c>
      <c r="EF61" s="681" t="s">
        <v>274</v>
      </c>
      <c r="EG61" s="681"/>
      <c r="EH61" s="681"/>
      <c r="EI61" s="681"/>
      <c r="EJ61" s="681" t="s">
        <v>274</v>
      </c>
      <c r="EK61" s="681" t="s">
        <v>274</v>
      </c>
      <c r="EL61" s="681"/>
      <c r="EM61" s="681"/>
      <c r="EN61" s="681" t="s">
        <v>274</v>
      </c>
      <c r="EO61" s="681" t="s">
        <v>274</v>
      </c>
      <c r="EP61" s="681">
        <v>890</v>
      </c>
      <c r="EQ61" s="681"/>
      <c r="ER61" s="682"/>
      <c r="ES61" s="682"/>
      <c r="ET61" s="681">
        <v>890</v>
      </c>
      <c r="EU61" s="681"/>
      <c r="EV61" s="682"/>
      <c r="EW61" s="682"/>
      <c r="EX61" s="681"/>
      <c r="EY61" s="681"/>
      <c r="EZ61" s="682"/>
      <c r="FA61" s="681"/>
      <c r="FB61" s="681"/>
      <c r="FC61" s="682"/>
      <c r="FD61" s="681" t="s">
        <v>274</v>
      </c>
      <c r="FE61" s="681" t="s">
        <v>274</v>
      </c>
      <c r="FF61" s="681" t="s">
        <v>274</v>
      </c>
      <c r="FG61" s="681" t="s">
        <v>274</v>
      </c>
      <c r="FH61" s="681"/>
      <c r="FI61" s="681"/>
      <c r="FJ61" s="681"/>
      <c r="FK61" s="682"/>
      <c r="FL61" s="681"/>
      <c r="FM61" s="682">
        <v>1780</v>
      </c>
      <c r="FN61" s="682" t="s">
        <v>274</v>
      </c>
      <c r="FO61" s="681" t="s">
        <v>274</v>
      </c>
      <c r="FP61" s="682" t="s">
        <v>274</v>
      </c>
      <c r="FQ61" s="681" t="s">
        <v>274</v>
      </c>
      <c r="FR61" s="682" t="s">
        <v>274</v>
      </c>
      <c r="FS61" s="681" t="s">
        <v>274</v>
      </c>
      <c r="FT61" s="682" t="s">
        <v>274</v>
      </c>
      <c r="FU61" s="681" t="s">
        <v>274</v>
      </c>
      <c r="FV61" s="682" t="s">
        <v>274</v>
      </c>
      <c r="FW61" s="681" t="s">
        <v>274</v>
      </c>
      <c r="FX61" s="682" t="s">
        <v>274</v>
      </c>
      <c r="FY61" s="682" t="s">
        <v>274</v>
      </c>
      <c r="FZ61" s="682"/>
      <c r="GA61" s="681" t="s">
        <v>274</v>
      </c>
      <c r="GB61" s="682" t="s">
        <v>274</v>
      </c>
      <c r="GC61" s="681" t="s">
        <v>274</v>
      </c>
      <c r="GD61" s="682" t="s">
        <v>274</v>
      </c>
      <c r="GE61" s="681" t="s">
        <v>274</v>
      </c>
      <c r="GF61" s="682" t="s">
        <v>274</v>
      </c>
      <c r="GG61" s="681" t="s">
        <v>274</v>
      </c>
      <c r="GH61" s="682" t="s">
        <v>274</v>
      </c>
      <c r="GI61" s="682"/>
      <c r="GJ61" s="682"/>
      <c r="GK61" s="681" t="s">
        <v>274</v>
      </c>
      <c r="GL61" s="682" t="s">
        <v>274</v>
      </c>
      <c r="GM61" s="682"/>
      <c r="GN61" s="368" t="s">
        <v>274</v>
      </c>
      <c r="GO61" s="367" t="s">
        <v>274</v>
      </c>
      <c r="GP61" s="368" t="s">
        <v>274</v>
      </c>
      <c r="GQ61" s="367" t="s">
        <v>274</v>
      </c>
      <c r="GR61" s="368" t="s">
        <v>274</v>
      </c>
      <c r="GS61" s="367" t="s">
        <v>274</v>
      </c>
      <c r="GT61" s="368" t="s">
        <v>274</v>
      </c>
    </row>
    <row r="62" spans="1:202" s="366" customFormat="1" ht="18" hidden="1">
      <c r="A62" s="673"/>
      <c r="B62" s="674" t="s">
        <v>339</v>
      </c>
      <c r="C62" s="673" t="s">
        <v>349</v>
      </c>
      <c r="D62" s="673" t="s">
        <v>341</v>
      </c>
      <c r="E62" s="673" t="s">
        <v>314</v>
      </c>
      <c r="F62" s="675"/>
      <c r="G62" s="675"/>
      <c r="H62" s="675"/>
      <c r="I62" s="675"/>
      <c r="J62" s="675"/>
      <c r="K62" s="675"/>
      <c r="L62" s="675" t="s">
        <v>274</v>
      </c>
      <c r="M62" s="676"/>
      <c r="N62" s="676" t="s">
        <v>274</v>
      </c>
      <c r="O62" s="675"/>
      <c r="P62" s="675"/>
      <c r="Q62" s="675"/>
      <c r="R62" s="675"/>
      <c r="S62" s="676"/>
      <c r="T62" s="675" t="s">
        <v>274</v>
      </c>
      <c r="U62" s="675" t="s">
        <v>274</v>
      </c>
      <c r="V62" s="675" t="s">
        <v>274</v>
      </c>
      <c r="W62" s="675"/>
      <c r="X62" s="675"/>
      <c r="Y62" s="675"/>
      <c r="Z62" s="675"/>
      <c r="AA62" s="675" t="s">
        <v>274</v>
      </c>
      <c r="AB62" s="675" t="s">
        <v>274</v>
      </c>
      <c r="AC62" s="675" t="s">
        <v>274</v>
      </c>
      <c r="AD62" s="675" t="s">
        <v>274</v>
      </c>
      <c r="AE62" s="675" t="s">
        <v>274</v>
      </c>
      <c r="AF62" s="676" t="s">
        <v>274</v>
      </c>
      <c r="AG62" s="675" t="s">
        <v>274</v>
      </c>
      <c r="AH62" s="675"/>
      <c r="AI62" s="676" t="s">
        <v>274</v>
      </c>
      <c r="AJ62" s="675" t="s">
        <v>274</v>
      </c>
      <c r="AK62" s="675" t="s">
        <v>274</v>
      </c>
      <c r="AL62" s="675" t="s">
        <v>274</v>
      </c>
      <c r="AM62" s="675" t="s">
        <v>274</v>
      </c>
      <c r="AN62" s="675" t="s">
        <v>274</v>
      </c>
      <c r="AO62" s="675" t="s">
        <v>274</v>
      </c>
      <c r="AP62" s="675" t="s">
        <v>274</v>
      </c>
      <c r="AQ62" s="675" t="s">
        <v>274</v>
      </c>
      <c r="AR62" s="676">
        <v>30</v>
      </c>
      <c r="AS62" s="675">
        <v>22</v>
      </c>
      <c r="AT62" s="675">
        <v>28</v>
      </c>
      <c r="AU62" s="675">
        <v>21.7</v>
      </c>
      <c r="AV62" s="675">
        <v>30</v>
      </c>
      <c r="AW62" s="675">
        <v>30</v>
      </c>
      <c r="AX62" s="675">
        <v>30</v>
      </c>
      <c r="AY62" s="675">
        <v>30</v>
      </c>
      <c r="AZ62" s="675">
        <v>30</v>
      </c>
      <c r="BA62" s="675" t="s">
        <v>274</v>
      </c>
      <c r="BB62" s="675" t="s">
        <v>274</v>
      </c>
      <c r="BC62" s="675" t="s">
        <v>274</v>
      </c>
      <c r="BD62" s="676"/>
      <c r="BE62" s="676"/>
      <c r="BF62" s="676"/>
      <c r="BG62" s="676" t="s">
        <v>274</v>
      </c>
      <c r="BH62" s="675" t="s">
        <v>274</v>
      </c>
      <c r="BI62" s="675" t="s">
        <v>274</v>
      </c>
      <c r="BJ62" s="675" t="s">
        <v>274</v>
      </c>
      <c r="BK62" s="676" t="s">
        <v>274</v>
      </c>
      <c r="BL62" s="675" t="s">
        <v>274</v>
      </c>
      <c r="BM62" s="675" t="s">
        <v>274</v>
      </c>
      <c r="BN62" s="675" t="s">
        <v>274</v>
      </c>
      <c r="BO62" s="675" t="s">
        <v>274</v>
      </c>
      <c r="BP62" s="675" t="s">
        <v>274</v>
      </c>
      <c r="BQ62" s="675" t="s">
        <v>274</v>
      </c>
      <c r="BR62" s="676" t="s">
        <v>274</v>
      </c>
      <c r="BS62" s="675" t="s">
        <v>274</v>
      </c>
      <c r="BT62" s="675" t="s">
        <v>274</v>
      </c>
      <c r="BU62" s="675" t="s">
        <v>274</v>
      </c>
      <c r="BV62" s="675" t="s">
        <v>274</v>
      </c>
      <c r="BW62" s="675" t="s">
        <v>274</v>
      </c>
      <c r="BX62" s="675">
        <v>11.3</v>
      </c>
      <c r="BY62" s="675">
        <v>15.5</v>
      </c>
      <c r="BZ62" s="675">
        <v>12.3</v>
      </c>
      <c r="CA62" s="675">
        <v>16.2</v>
      </c>
      <c r="CB62" s="675">
        <v>11.8</v>
      </c>
      <c r="CC62" s="675">
        <v>19.3</v>
      </c>
      <c r="CD62" s="676">
        <v>2.75</v>
      </c>
      <c r="CE62" s="675">
        <v>4.1500000000000004</v>
      </c>
      <c r="CF62" s="675">
        <v>5.3</v>
      </c>
      <c r="CG62" s="675">
        <v>5.7</v>
      </c>
      <c r="CH62" s="676" t="s">
        <v>274</v>
      </c>
      <c r="CI62" s="675" t="s">
        <v>274</v>
      </c>
      <c r="CJ62" s="675" t="s">
        <v>274</v>
      </c>
      <c r="CK62" s="675" t="s">
        <v>274</v>
      </c>
      <c r="CL62" s="675" t="s">
        <v>274</v>
      </c>
      <c r="CM62" s="676" t="s">
        <v>274</v>
      </c>
      <c r="CN62" s="675" t="s">
        <v>274</v>
      </c>
      <c r="CO62" s="675" t="s">
        <v>274</v>
      </c>
      <c r="CP62" s="675" t="s">
        <v>274</v>
      </c>
      <c r="CQ62" s="675">
        <v>2.5</v>
      </c>
      <c r="CR62" s="675">
        <v>1.2</v>
      </c>
      <c r="CS62" s="675">
        <v>4.7</v>
      </c>
      <c r="CT62" s="675">
        <v>8.8000000000000007</v>
      </c>
      <c r="CU62" s="675">
        <v>9.4</v>
      </c>
      <c r="CV62" s="675">
        <v>17</v>
      </c>
      <c r="CW62" s="675">
        <v>9.8000000000000007</v>
      </c>
      <c r="CX62" s="675">
        <v>17.100000000000001</v>
      </c>
      <c r="CY62" s="675" t="s">
        <v>274</v>
      </c>
      <c r="CZ62" s="675" t="s">
        <v>274</v>
      </c>
      <c r="DA62" s="675" t="s">
        <v>274</v>
      </c>
      <c r="DB62" s="675" t="s">
        <v>274</v>
      </c>
      <c r="DC62" s="675" t="s">
        <v>274</v>
      </c>
      <c r="DD62" s="675" t="s">
        <v>274</v>
      </c>
      <c r="DE62" s="675"/>
      <c r="DF62" s="678"/>
      <c r="DG62" s="675" t="s">
        <v>274</v>
      </c>
      <c r="DH62" s="675" t="s">
        <v>274</v>
      </c>
      <c r="DI62" s="675"/>
      <c r="DJ62" s="675"/>
      <c r="DK62" s="675" t="s">
        <v>274</v>
      </c>
      <c r="DL62" s="675"/>
      <c r="DM62" s="675"/>
      <c r="DN62" s="675"/>
      <c r="DO62" s="675"/>
      <c r="DP62" s="675"/>
      <c r="DQ62" s="675" t="s">
        <v>274</v>
      </c>
      <c r="DR62" s="675" t="s">
        <v>274</v>
      </c>
      <c r="DS62" s="675" t="s">
        <v>274</v>
      </c>
      <c r="DT62" s="675" t="s">
        <v>274</v>
      </c>
      <c r="DU62" s="675">
        <v>3.8</v>
      </c>
      <c r="DV62" s="675">
        <v>1.9</v>
      </c>
      <c r="DW62" s="675" t="s">
        <v>274</v>
      </c>
      <c r="DX62" s="675" t="s">
        <v>274</v>
      </c>
      <c r="DY62" s="675" t="s">
        <v>274</v>
      </c>
      <c r="DZ62" s="675" t="s">
        <v>274</v>
      </c>
      <c r="EA62" s="675" t="s">
        <v>274</v>
      </c>
      <c r="EB62" s="675" t="s">
        <v>274</v>
      </c>
      <c r="EC62" s="675" t="s">
        <v>274</v>
      </c>
      <c r="ED62" s="675" t="s">
        <v>274</v>
      </c>
      <c r="EE62" s="675" t="s">
        <v>274</v>
      </c>
      <c r="EF62" s="675" t="s">
        <v>274</v>
      </c>
      <c r="EG62" s="675" t="s">
        <v>274</v>
      </c>
      <c r="EH62" s="675" t="s">
        <v>274</v>
      </c>
      <c r="EI62" s="675" t="s">
        <v>274</v>
      </c>
      <c r="EJ62" s="675" t="s">
        <v>274</v>
      </c>
      <c r="EK62" s="675" t="s">
        <v>274</v>
      </c>
      <c r="EL62" s="675"/>
      <c r="EM62" s="675"/>
      <c r="EN62" s="675" t="s">
        <v>274</v>
      </c>
      <c r="EO62" s="675" t="s">
        <v>274</v>
      </c>
      <c r="EP62" s="675" t="s">
        <v>274</v>
      </c>
      <c r="EQ62" s="675"/>
      <c r="ER62" s="676"/>
      <c r="ES62" s="676"/>
      <c r="ET62" s="675" t="s">
        <v>274</v>
      </c>
      <c r="EU62" s="675"/>
      <c r="EV62" s="676"/>
      <c r="EW62" s="676"/>
      <c r="EX62" s="675"/>
      <c r="EY62" s="675"/>
      <c r="EZ62" s="676"/>
      <c r="FA62" s="675"/>
      <c r="FB62" s="675"/>
      <c r="FC62" s="676"/>
      <c r="FD62" s="675" t="s">
        <v>274</v>
      </c>
      <c r="FE62" s="675" t="s">
        <v>274</v>
      </c>
      <c r="FF62" s="675" t="s">
        <v>274</v>
      </c>
      <c r="FG62" s="675" t="s">
        <v>274</v>
      </c>
      <c r="FH62" s="675"/>
      <c r="FI62" s="675"/>
      <c r="FJ62" s="675"/>
      <c r="FK62" s="676"/>
      <c r="FL62" s="675"/>
      <c r="FM62" s="676" t="s">
        <v>274</v>
      </c>
      <c r="FN62" s="676" t="s">
        <v>274</v>
      </c>
      <c r="FO62" s="675" t="s">
        <v>274</v>
      </c>
      <c r="FP62" s="676" t="s">
        <v>274</v>
      </c>
      <c r="FQ62" s="675" t="s">
        <v>274</v>
      </c>
      <c r="FR62" s="676" t="s">
        <v>274</v>
      </c>
      <c r="FS62" s="675" t="s">
        <v>274</v>
      </c>
      <c r="FT62" s="676" t="s">
        <v>274</v>
      </c>
      <c r="FU62" s="675" t="s">
        <v>274</v>
      </c>
      <c r="FV62" s="676" t="s">
        <v>274</v>
      </c>
      <c r="FW62" s="675" t="s">
        <v>274</v>
      </c>
      <c r="FX62" s="676" t="s">
        <v>274</v>
      </c>
      <c r="FY62" s="676" t="s">
        <v>274</v>
      </c>
      <c r="FZ62" s="676"/>
      <c r="GA62" s="675" t="s">
        <v>274</v>
      </c>
      <c r="GB62" s="676" t="s">
        <v>274</v>
      </c>
      <c r="GC62" s="675" t="s">
        <v>274</v>
      </c>
      <c r="GD62" s="676" t="s">
        <v>274</v>
      </c>
      <c r="GE62" s="675" t="s">
        <v>274</v>
      </c>
      <c r="GF62" s="676" t="s">
        <v>274</v>
      </c>
      <c r="GG62" s="675" t="s">
        <v>274</v>
      </c>
      <c r="GH62" s="676" t="s">
        <v>274</v>
      </c>
      <c r="GI62" s="676"/>
      <c r="GJ62" s="676"/>
      <c r="GK62" s="675" t="s">
        <v>274</v>
      </c>
      <c r="GL62" s="676" t="s">
        <v>274</v>
      </c>
      <c r="GM62" s="676"/>
      <c r="GN62" s="365" t="s">
        <v>274</v>
      </c>
      <c r="GO62" s="364" t="s">
        <v>274</v>
      </c>
      <c r="GP62" s="365" t="s">
        <v>274</v>
      </c>
      <c r="GQ62" s="364" t="s">
        <v>274</v>
      </c>
      <c r="GR62" s="365" t="s">
        <v>274</v>
      </c>
      <c r="GS62" s="364" t="s">
        <v>274</v>
      </c>
      <c r="GT62" s="365" t="s">
        <v>274</v>
      </c>
    </row>
    <row r="63" spans="1:202" s="369" customFormat="1" ht="18" hidden="1">
      <c r="A63" s="679"/>
      <c r="B63" s="680" t="s">
        <v>342</v>
      </c>
      <c r="C63" s="679" t="s">
        <v>349</v>
      </c>
      <c r="D63" s="679" t="s">
        <v>343</v>
      </c>
      <c r="E63" s="679" t="s">
        <v>20</v>
      </c>
      <c r="F63" s="681"/>
      <c r="G63" s="681"/>
      <c r="H63" s="681"/>
      <c r="I63" s="681"/>
      <c r="J63" s="681"/>
      <c r="K63" s="681"/>
      <c r="L63" s="681" t="s">
        <v>274</v>
      </c>
      <c r="M63" s="682"/>
      <c r="N63" s="682" t="s">
        <v>274</v>
      </c>
      <c r="O63" s="681"/>
      <c r="P63" s="681"/>
      <c r="Q63" s="681"/>
      <c r="R63" s="681"/>
      <c r="S63" s="682"/>
      <c r="T63" s="681" t="s">
        <v>274</v>
      </c>
      <c r="U63" s="681" t="s">
        <v>274</v>
      </c>
      <c r="V63" s="681" t="s">
        <v>274</v>
      </c>
      <c r="W63" s="681"/>
      <c r="X63" s="681"/>
      <c r="Y63" s="681"/>
      <c r="Z63" s="681"/>
      <c r="AA63" s="681" t="s">
        <v>274</v>
      </c>
      <c r="AB63" s="681" t="s">
        <v>274</v>
      </c>
      <c r="AC63" s="681" t="s">
        <v>274</v>
      </c>
      <c r="AD63" s="681" t="s">
        <v>274</v>
      </c>
      <c r="AE63" s="681" t="s">
        <v>274</v>
      </c>
      <c r="AF63" s="682" t="s">
        <v>274</v>
      </c>
      <c r="AG63" s="681" t="s">
        <v>274</v>
      </c>
      <c r="AH63" s="681"/>
      <c r="AI63" s="682" t="s">
        <v>274</v>
      </c>
      <c r="AJ63" s="681" t="s">
        <v>274</v>
      </c>
      <c r="AK63" s="681" t="s">
        <v>274</v>
      </c>
      <c r="AL63" s="681" t="s">
        <v>274</v>
      </c>
      <c r="AM63" s="681" t="s">
        <v>274</v>
      </c>
      <c r="AN63" s="681" t="s">
        <v>274</v>
      </c>
      <c r="AO63" s="681" t="s">
        <v>274</v>
      </c>
      <c r="AP63" s="681" t="s">
        <v>274</v>
      </c>
      <c r="AQ63" s="681" t="s">
        <v>274</v>
      </c>
      <c r="AR63" s="682">
        <v>1325</v>
      </c>
      <c r="AS63" s="681">
        <v>1440</v>
      </c>
      <c r="AT63" s="681">
        <v>1975</v>
      </c>
      <c r="AU63" s="681">
        <v>1681</v>
      </c>
      <c r="AV63" s="681">
        <v>2249</v>
      </c>
      <c r="AW63" s="681">
        <v>2134</v>
      </c>
      <c r="AX63" s="681">
        <v>2278</v>
      </c>
      <c r="AY63" s="681">
        <v>2377</v>
      </c>
      <c r="AZ63" s="681">
        <v>2320</v>
      </c>
      <c r="BA63" s="681" t="s">
        <v>274</v>
      </c>
      <c r="BB63" s="681" t="s">
        <v>274</v>
      </c>
      <c r="BC63" s="681" t="s">
        <v>274</v>
      </c>
      <c r="BD63" s="682"/>
      <c r="BE63" s="682"/>
      <c r="BF63" s="682"/>
      <c r="BG63" s="682" t="s">
        <v>274</v>
      </c>
      <c r="BH63" s="681" t="s">
        <v>274</v>
      </c>
      <c r="BI63" s="681" t="s">
        <v>274</v>
      </c>
      <c r="BJ63" s="681" t="s">
        <v>274</v>
      </c>
      <c r="BK63" s="682" t="s">
        <v>274</v>
      </c>
      <c r="BL63" s="681" t="s">
        <v>274</v>
      </c>
      <c r="BM63" s="681" t="s">
        <v>274</v>
      </c>
      <c r="BN63" s="681" t="s">
        <v>274</v>
      </c>
      <c r="BO63" s="681" t="s">
        <v>274</v>
      </c>
      <c r="BP63" s="681" t="s">
        <v>274</v>
      </c>
      <c r="BQ63" s="681" t="s">
        <v>274</v>
      </c>
      <c r="BR63" s="682" t="s">
        <v>274</v>
      </c>
      <c r="BS63" s="681" t="s">
        <v>274</v>
      </c>
      <c r="BT63" s="681" t="s">
        <v>274</v>
      </c>
      <c r="BU63" s="681" t="s">
        <v>274</v>
      </c>
      <c r="BV63" s="681" t="s">
        <v>274</v>
      </c>
      <c r="BW63" s="681" t="s">
        <v>274</v>
      </c>
      <c r="BX63" s="681">
        <v>968</v>
      </c>
      <c r="BY63" s="681">
        <v>1372</v>
      </c>
      <c r="BZ63" s="681">
        <v>1064</v>
      </c>
      <c r="CA63" s="681">
        <v>1469</v>
      </c>
      <c r="CB63" s="681">
        <v>10058</v>
      </c>
      <c r="CC63" s="681">
        <v>1748</v>
      </c>
      <c r="CD63" s="682">
        <v>150</v>
      </c>
      <c r="CE63" s="681">
        <v>240</v>
      </c>
      <c r="CF63" s="681">
        <v>292</v>
      </c>
      <c r="CG63" s="681">
        <v>525</v>
      </c>
      <c r="CH63" s="682" t="s">
        <v>274</v>
      </c>
      <c r="CI63" s="681" t="s">
        <v>274</v>
      </c>
      <c r="CJ63" s="681" t="s">
        <v>274</v>
      </c>
      <c r="CK63" s="681" t="s">
        <v>274</v>
      </c>
      <c r="CL63" s="681" t="s">
        <v>274</v>
      </c>
      <c r="CM63" s="682" t="s">
        <v>274</v>
      </c>
      <c r="CN63" s="681" t="s">
        <v>274</v>
      </c>
      <c r="CO63" s="681" t="s">
        <v>274</v>
      </c>
      <c r="CP63" s="681" t="s">
        <v>274</v>
      </c>
      <c r="CQ63" s="681" t="s">
        <v>274</v>
      </c>
      <c r="CR63" s="681" t="s">
        <v>274</v>
      </c>
      <c r="CS63" s="681" t="s">
        <v>274</v>
      </c>
      <c r="CT63" s="681" t="s">
        <v>274</v>
      </c>
      <c r="CU63" s="681" t="s">
        <v>274</v>
      </c>
      <c r="CV63" s="681" t="s">
        <v>274</v>
      </c>
      <c r="CW63" s="681" t="s">
        <v>274</v>
      </c>
      <c r="CX63" s="681" t="s">
        <v>274</v>
      </c>
      <c r="CY63" s="681" t="s">
        <v>274</v>
      </c>
      <c r="CZ63" s="681" t="s">
        <v>274</v>
      </c>
      <c r="DA63" s="681" t="s">
        <v>274</v>
      </c>
      <c r="DB63" s="681" t="s">
        <v>274</v>
      </c>
      <c r="DC63" s="681" t="s">
        <v>274</v>
      </c>
      <c r="DD63" s="681" t="s">
        <v>274</v>
      </c>
      <c r="DE63" s="681"/>
      <c r="DF63" s="683"/>
      <c r="DG63" s="681" t="s">
        <v>274</v>
      </c>
      <c r="DH63" s="681" t="s">
        <v>274</v>
      </c>
      <c r="DI63" s="681"/>
      <c r="DJ63" s="681"/>
      <c r="DK63" s="681" t="s">
        <v>274</v>
      </c>
      <c r="DL63" s="681"/>
      <c r="DM63" s="681"/>
      <c r="DN63" s="681"/>
      <c r="DO63" s="681"/>
      <c r="DP63" s="681"/>
      <c r="DQ63" s="681" t="s">
        <v>274</v>
      </c>
      <c r="DR63" s="681" t="s">
        <v>274</v>
      </c>
      <c r="DS63" s="681" t="s">
        <v>274</v>
      </c>
      <c r="DT63" s="681" t="s">
        <v>274</v>
      </c>
      <c r="DU63" s="681">
        <v>445</v>
      </c>
      <c r="DV63" s="681">
        <v>221</v>
      </c>
      <c r="DW63" s="681" t="s">
        <v>274</v>
      </c>
      <c r="DX63" s="681" t="s">
        <v>274</v>
      </c>
      <c r="DY63" s="681" t="s">
        <v>274</v>
      </c>
      <c r="DZ63" s="681" t="s">
        <v>274</v>
      </c>
      <c r="EA63" s="681" t="s">
        <v>274</v>
      </c>
      <c r="EB63" s="681" t="s">
        <v>274</v>
      </c>
      <c r="EC63" s="681" t="s">
        <v>274</v>
      </c>
      <c r="ED63" s="681" t="s">
        <v>274</v>
      </c>
      <c r="EE63" s="681" t="s">
        <v>274</v>
      </c>
      <c r="EF63" s="681" t="s">
        <v>274</v>
      </c>
      <c r="EG63" s="681" t="s">
        <v>274</v>
      </c>
      <c r="EH63" s="681" t="s">
        <v>274</v>
      </c>
      <c r="EI63" s="681" t="s">
        <v>274</v>
      </c>
      <c r="EJ63" s="681" t="s">
        <v>274</v>
      </c>
      <c r="EK63" s="681" t="s">
        <v>274</v>
      </c>
      <c r="EL63" s="681"/>
      <c r="EM63" s="681"/>
      <c r="EN63" s="681" t="s">
        <v>274</v>
      </c>
      <c r="EO63" s="681" t="s">
        <v>274</v>
      </c>
      <c r="EP63" s="681" t="s">
        <v>274</v>
      </c>
      <c r="EQ63" s="681"/>
      <c r="ER63" s="682"/>
      <c r="ES63" s="682"/>
      <c r="ET63" s="681" t="s">
        <v>274</v>
      </c>
      <c r="EU63" s="681"/>
      <c r="EV63" s="682"/>
      <c r="EW63" s="682"/>
      <c r="EX63" s="681"/>
      <c r="EY63" s="681"/>
      <c r="EZ63" s="682"/>
      <c r="FA63" s="681"/>
      <c r="FB63" s="681"/>
      <c r="FC63" s="682"/>
      <c r="FD63" s="681" t="s">
        <v>274</v>
      </c>
      <c r="FE63" s="681" t="s">
        <v>274</v>
      </c>
      <c r="FF63" s="681" t="s">
        <v>274</v>
      </c>
      <c r="FG63" s="681" t="s">
        <v>274</v>
      </c>
      <c r="FH63" s="681"/>
      <c r="FI63" s="681"/>
      <c r="FJ63" s="681"/>
      <c r="FK63" s="682"/>
      <c r="FL63" s="681"/>
      <c r="FM63" s="682" t="s">
        <v>274</v>
      </c>
      <c r="FN63" s="682" t="s">
        <v>274</v>
      </c>
      <c r="FO63" s="681" t="s">
        <v>274</v>
      </c>
      <c r="FP63" s="682" t="s">
        <v>274</v>
      </c>
      <c r="FQ63" s="681" t="s">
        <v>274</v>
      </c>
      <c r="FR63" s="682" t="s">
        <v>274</v>
      </c>
      <c r="FS63" s="681" t="s">
        <v>274</v>
      </c>
      <c r="FT63" s="682" t="s">
        <v>274</v>
      </c>
      <c r="FU63" s="681" t="s">
        <v>274</v>
      </c>
      <c r="FV63" s="682" t="s">
        <v>274</v>
      </c>
      <c r="FW63" s="681" t="s">
        <v>274</v>
      </c>
      <c r="FX63" s="682" t="s">
        <v>274</v>
      </c>
      <c r="FY63" s="682" t="s">
        <v>274</v>
      </c>
      <c r="FZ63" s="682"/>
      <c r="GA63" s="681" t="s">
        <v>274</v>
      </c>
      <c r="GB63" s="682" t="s">
        <v>274</v>
      </c>
      <c r="GC63" s="681" t="s">
        <v>274</v>
      </c>
      <c r="GD63" s="682" t="s">
        <v>274</v>
      </c>
      <c r="GE63" s="681" t="s">
        <v>274</v>
      </c>
      <c r="GF63" s="682" t="s">
        <v>274</v>
      </c>
      <c r="GG63" s="681" t="s">
        <v>274</v>
      </c>
      <c r="GH63" s="682" t="s">
        <v>274</v>
      </c>
      <c r="GI63" s="682"/>
      <c r="GJ63" s="682"/>
      <c r="GK63" s="681" t="s">
        <v>274</v>
      </c>
      <c r="GL63" s="682" t="s">
        <v>274</v>
      </c>
      <c r="GM63" s="682"/>
      <c r="GN63" s="368" t="s">
        <v>274</v>
      </c>
      <c r="GO63" s="367" t="s">
        <v>274</v>
      </c>
      <c r="GP63" s="368" t="s">
        <v>274</v>
      </c>
      <c r="GQ63" s="367" t="s">
        <v>274</v>
      </c>
      <c r="GR63" s="368" t="s">
        <v>274</v>
      </c>
      <c r="GS63" s="367" t="s">
        <v>274</v>
      </c>
      <c r="GT63" s="368" t="s">
        <v>274</v>
      </c>
    </row>
    <row r="64" spans="1:202" ht="9" customHeight="1">
      <c r="A64" s="565"/>
      <c r="F64" s="605"/>
      <c r="G64" s="605"/>
      <c r="H64" s="605"/>
      <c r="I64" s="605"/>
      <c r="J64" s="605"/>
      <c r="K64" s="605"/>
      <c r="L64" s="605"/>
      <c r="M64" s="606"/>
      <c r="N64" s="606"/>
      <c r="O64" s="605"/>
      <c r="P64" s="605"/>
      <c r="Q64" s="605"/>
      <c r="R64" s="605"/>
      <c r="S64" s="606"/>
      <c r="T64" s="605"/>
      <c r="U64" s="605"/>
      <c r="V64" s="605"/>
      <c r="W64" s="605"/>
      <c r="X64" s="605"/>
      <c r="Y64" s="605"/>
      <c r="Z64" s="605"/>
      <c r="AA64" s="605"/>
      <c r="AB64" s="605"/>
      <c r="AC64" s="605"/>
      <c r="AD64" s="605"/>
      <c r="AE64" s="605"/>
      <c r="AF64" s="606"/>
      <c r="AG64" s="605"/>
      <c r="AH64" s="605"/>
      <c r="AI64" s="606"/>
      <c r="AJ64" s="605"/>
      <c r="AK64" s="605"/>
      <c r="AL64" s="605"/>
      <c r="AM64" s="605"/>
      <c r="AN64" s="605"/>
      <c r="AO64" s="605"/>
      <c r="AP64" s="605"/>
      <c r="AQ64" s="605"/>
      <c r="AR64" s="606"/>
      <c r="AS64" s="605"/>
      <c r="AT64" s="605"/>
      <c r="AU64" s="605"/>
      <c r="AV64" s="605"/>
      <c r="AW64" s="605"/>
      <c r="AX64" s="605"/>
      <c r="AY64" s="605"/>
      <c r="AZ64" s="605"/>
      <c r="BA64" s="605"/>
      <c r="BB64" s="605"/>
      <c r="BC64" s="605"/>
      <c r="BD64" s="606"/>
      <c r="BE64" s="606"/>
      <c r="BF64" s="606"/>
      <c r="BG64" s="606"/>
      <c r="BH64" s="605"/>
      <c r="BI64" s="605"/>
      <c r="BJ64" s="605"/>
      <c r="BK64" s="606"/>
      <c r="BL64" s="605"/>
      <c r="BM64" s="605"/>
      <c r="BN64" s="605"/>
      <c r="BO64" s="605"/>
      <c r="BP64" s="605"/>
      <c r="BQ64" s="605"/>
      <c r="BR64" s="606"/>
      <c r="BS64" s="605"/>
      <c r="BT64" s="605"/>
      <c r="BU64" s="605"/>
      <c r="BV64" s="605"/>
      <c r="BW64" s="605"/>
      <c r="BX64" s="605"/>
      <c r="BY64" s="605"/>
      <c r="BZ64" s="605"/>
      <c r="CA64" s="605"/>
      <c r="CB64" s="605"/>
      <c r="CC64" s="605"/>
      <c r="CD64" s="606"/>
      <c r="CE64" s="605"/>
      <c r="CF64" s="605"/>
      <c r="CG64" s="605"/>
      <c r="CH64" s="606"/>
      <c r="CI64" s="605"/>
      <c r="CJ64" s="605"/>
      <c r="CK64" s="605"/>
      <c r="CL64" s="605"/>
      <c r="CM64" s="606"/>
      <c r="CN64" s="605"/>
      <c r="CO64" s="605"/>
      <c r="CP64" s="605"/>
      <c r="CQ64" s="605"/>
      <c r="CR64" s="605"/>
      <c r="CS64" s="605"/>
      <c r="CT64" s="605"/>
      <c r="CU64" s="605"/>
      <c r="CV64" s="605"/>
      <c r="CW64" s="605"/>
      <c r="CX64" s="605"/>
      <c r="CY64" s="605"/>
      <c r="CZ64" s="605"/>
      <c r="DA64" s="605"/>
      <c r="DB64" s="605"/>
      <c r="DC64" s="605"/>
      <c r="DD64" s="605"/>
      <c r="DE64" s="605"/>
      <c r="DG64" s="605"/>
      <c r="DH64" s="605"/>
      <c r="DI64" s="605"/>
      <c r="DJ64" s="605"/>
      <c r="DK64" s="605"/>
      <c r="DL64" s="605"/>
      <c r="DM64" s="605"/>
      <c r="DN64" s="605"/>
      <c r="DO64" s="605"/>
      <c r="DP64" s="605"/>
      <c r="DQ64" s="605"/>
      <c r="DR64" s="605"/>
      <c r="DS64" s="605"/>
      <c r="DT64" s="605"/>
      <c r="DU64" s="605"/>
      <c r="DV64" s="605"/>
      <c r="DW64" s="605"/>
      <c r="DX64" s="605"/>
      <c r="DY64" s="605"/>
      <c r="DZ64" s="605"/>
      <c r="EA64" s="605"/>
      <c r="EB64" s="605"/>
      <c r="EC64" s="605"/>
      <c r="ED64" s="605"/>
      <c r="EE64" s="605"/>
      <c r="EF64" s="605"/>
      <c r="EG64" s="605"/>
      <c r="EH64" s="605"/>
      <c r="EI64" s="605"/>
      <c r="EJ64" s="605"/>
      <c r="EK64" s="605"/>
      <c r="EL64" s="605"/>
      <c r="EM64" s="605"/>
      <c r="EN64" s="605"/>
      <c r="EO64" s="605"/>
      <c r="EP64" s="605"/>
      <c r="EQ64" s="605"/>
      <c r="ER64" s="606"/>
      <c r="ES64" s="606"/>
      <c r="ET64" s="605"/>
      <c r="EU64" s="605"/>
      <c r="EV64" s="606"/>
      <c r="EW64" s="606"/>
      <c r="EX64" s="605"/>
      <c r="EY64" s="605"/>
      <c r="EZ64" s="606"/>
      <c r="FA64" s="605"/>
      <c r="FB64" s="605"/>
      <c r="FC64" s="606"/>
      <c r="FD64" s="605"/>
      <c r="FE64" s="605"/>
      <c r="FF64" s="605"/>
      <c r="FG64" s="605"/>
      <c r="FH64" s="605"/>
      <c r="FI64" s="605"/>
      <c r="FJ64" s="605"/>
      <c r="FK64" s="606"/>
      <c r="FL64" s="605"/>
      <c r="FM64" s="606"/>
      <c r="FN64" s="606"/>
      <c r="FO64" s="605"/>
      <c r="FP64" s="606"/>
      <c r="FQ64" s="605"/>
      <c r="FR64" s="606"/>
      <c r="FS64" s="605"/>
      <c r="FT64" s="606"/>
      <c r="FU64" s="605"/>
      <c r="FV64" s="606"/>
      <c r="FW64" s="605"/>
      <c r="FX64" s="606"/>
      <c r="FY64" s="606"/>
      <c r="FZ64" s="606"/>
      <c r="GA64" s="605"/>
      <c r="GB64" s="606"/>
      <c r="GC64" s="605"/>
      <c r="GD64" s="606"/>
      <c r="GE64" s="605"/>
      <c r="GF64" s="606"/>
      <c r="GG64" s="605"/>
      <c r="GH64" s="606"/>
      <c r="GI64" s="606"/>
      <c r="GJ64" s="606"/>
      <c r="GK64" s="605"/>
      <c r="GL64" s="606"/>
      <c r="GM64" s="606"/>
      <c r="GN64" s="559"/>
      <c r="GO64" s="377"/>
      <c r="GP64" s="559"/>
      <c r="GQ64" s="377"/>
      <c r="GR64" s="559"/>
      <c r="GS64" s="377"/>
      <c r="GT64" s="559"/>
    </row>
    <row r="65" spans="1:202" s="14" customFormat="1">
      <c r="A65" s="687" t="s">
        <v>350</v>
      </c>
      <c r="B65" s="604"/>
      <c r="C65" s="566"/>
      <c r="D65" s="566"/>
      <c r="E65" s="566"/>
      <c r="F65" s="605"/>
      <c r="G65" s="605"/>
      <c r="H65" s="605"/>
      <c r="I65" s="605"/>
      <c r="J65" s="605"/>
      <c r="K65" s="605"/>
      <c r="L65" s="605"/>
      <c r="M65" s="606"/>
      <c r="N65" s="606"/>
      <c r="O65" s="605"/>
      <c r="P65" s="605"/>
      <c r="Q65" s="605"/>
      <c r="R65" s="605"/>
      <c r="S65" s="606"/>
      <c r="T65" s="605"/>
      <c r="U65" s="605"/>
      <c r="V65" s="605"/>
      <c r="W65" s="605"/>
      <c r="X65" s="605"/>
      <c r="Y65" s="605"/>
      <c r="Z65" s="605"/>
      <c r="AA65" s="605"/>
      <c r="AB65" s="605"/>
      <c r="AC65" s="605"/>
      <c r="AD65" s="605"/>
      <c r="AE65" s="605"/>
      <c r="AF65" s="606"/>
      <c r="AG65" s="605"/>
      <c r="AH65" s="605"/>
      <c r="AI65" s="606"/>
      <c r="AJ65" s="605"/>
      <c r="AK65" s="605"/>
      <c r="AL65" s="605"/>
      <c r="AM65" s="605"/>
      <c r="AN65" s="605"/>
      <c r="AO65" s="605"/>
      <c r="AP65" s="605"/>
      <c r="AQ65" s="605"/>
      <c r="AR65" s="606"/>
      <c r="AS65" s="605"/>
      <c r="AT65" s="605"/>
      <c r="AU65" s="605"/>
      <c r="AV65" s="605"/>
      <c r="AW65" s="605"/>
      <c r="AX65" s="605"/>
      <c r="AY65" s="605"/>
      <c r="AZ65" s="605"/>
      <c r="BA65" s="605"/>
      <c r="BB65" s="605"/>
      <c r="BC65" s="605"/>
      <c r="BD65" s="606"/>
      <c r="BE65" s="606"/>
      <c r="BF65" s="606"/>
      <c r="BG65" s="606"/>
      <c r="BH65" s="605"/>
      <c r="BI65" s="605"/>
      <c r="BJ65" s="605"/>
      <c r="BK65" s="606"/>
      <c r="BL65" s="605"/>
      <c r="BM65" s="605"/>
      <c r="BN65" s="605"/>
      <c r="BO65" s="605"/>
      <c r="BP65" s="605"/>
      <c r="BQ65" s="605"/>
      <c r="BR65" s="606"/>
      <c r="BS65" s="605"/>
      <c r="BT65" s="605"/>
      <c r="BU65" s="605"/>
      <c r="BV65" s="605"/>
      <c r="BW65" s="605"/>
      <c r="BX65" s="605"/>
      <c r="BY65" s="605"/>
      <c r="BZ65" s="605"/>
      <c r="CA65" s="605"/>
      <c r="CB65" s="605"/>
      <c r="CC65" s="605"/>
      <c r="CD65" s="606"/>
      <c r="CE65" s="605"/>
      <c r="CF65" s="605"/>
      <c r="CG65" s="605"/>
      <c r="CH65" s="606"/>
      <c r="CI65" s="605"/>
      <c r="CJ65" s="605"/>
      <c r="CK65" s="605"/>
      <c r="CL65" s="605"/>
      <c r="CM65" s="606"/>
      <c r="CN65" s="605"/>
      <c r="CO65" s="605"/>
      <c r="CP65" s="605"/>
      <c r="CQ65" s="605"/>
      <c r="CR65" s="605"/>
      <c r="CS65" s="605"/>
      <c r="CT65" s="605"/>
      <c r="CU65" s="605"/>
      <c r="CV65" s="605"/>
      <c r="CW65" s="605"/>
      <c r="CX65" s="605"/>
      <c r="CY65" s="605"/>
      <c r="CZ65" s="605"/>
      <c r="DA65" s="605"/>
      <c r="DB65" s="605"/>
      <c r="DC65" s="605"/>
      <c r="DD65" s="605"/>
      <c r="DE65" s="605"/>
      <c r="DF65" s="566"/>
      <c r="DG65" s="605"/>
      <c r="DH65" s="605"/>
      <c r="DI65" s="605"/>
      <c r="DJ65" s="605"/>
      <c r="DK65" s="605"/>
      <c r="DL65" s="605"/>
      <c r="DM65" s="605"/>
      <c r="DN65" s="605"/>
      <c r="DO65" s="605"/>
      <c r="DP65" s="605"/>
      <c r="DQ65" s="605"/>
      <c r="DR65" s="605"/>
      <c r="DS65" s="605"/>
      <c r="DT65" s="605"/>
      <c r="DU65" s="605"/>
      <c r="DV65" s="605"/>
      <c r="DW65" s="605"/>
      <c r="DX65" s="605"/>
      <c r="DY65" s="605"/>
      <c r="DZ65" s="605"/>
      <c r="EA65" s="605"/>
      <c r="EB65" s="605"/>
      <c r="EC65" s="605"/>
      <c r="ED65" s="605"/>
      <c r="EE65" s="605"/>
      <c r="EF65" s="605"/>
      <c r="EG65" s="605"/>
      <c r="EH65" s="605"/>
      <c r="EI65" s="605"/>
      <c r="EJ65" s="605"/>
      <c r="EK65" s="605"/>
      <c r="EL65" s="605"/>
      <c r="EM65" s="605"/>
      <c r="EN65" s="605"/>
      <c r="EO65" s="605"/>
      <c r="EP65" s="605"/>
      <c r="EQ65" s="605"/>
      <c r="ER65" s="606"/>
      <c r="ES65" s="606"/>
      <c r="ET65" s="605"/>
      <c r="EU65" s="605"/>
      <c r="EV65" s="606"/>
      <c r="EW65" s="606"/>
      <c r="EX65" s="605"/>
      <c r="EY65" s="605"/>
      <c r="EZ65" s="606"/>
      <c r="FA65" s="605"/>
      <c r="FB65" s="605"/>
      <c r="FC65" s="606"/>
      <c r="FD65" s="605"/>
      <c r="FE65" s="605"/>
      <c r="FF65" s="605"/>
      <c r="FG65" s="605"/>
      <c r="FH65" s="605"/>
      <c r="FI65" s="605"/>
      <c r="FJ65" s="605"/>
      <c r="FK65" s="606"/>
      <c r="FL65" s="605"/>
      <c r="FM65" s="606"/>
      <c r="FN65" s="606"/>
      <c r="FO65" s="605"/>
      <c r="FP65" s="606"/>
      <c r="FQ65" s="605"/>
      <c r="FR65" s="606"/>
      <c r="FS65" s="605"/>
      <c r="FT65" s="606"/>
      <c r="FU65" s="605"/>
      <c r="FV65" s="606"/>
      <c r="FW65" s="605"/>
      <c r="FX65" s="606"/>
      <c r="FY65" s="606"/>
      <c r="FZ65" s="606"/>
      <c r="GA65" s="605"/>
      <c r="GB65" s="606"/>
      <c r="GC65" s="605"/>
      <c r="GD65" s="606"/>
      <c r="GE65" s="605"/>
      <c r="GF65" s="606"/>
      <c r="GG65" s="605"/>
      <c r="GH65" s="606"/>
      <c r="GI65" s="606"/>
      <c r="GJ65" s="606"/>
      <c r="GK65" s="605"/>
      <c r="GL65" s="606"/>
      <c r="GM65" s="606"/>
      <c r="GN65" s="559"/>
      <c r="GO65" s="377"/>
      <c r="GP65" s="559"/>
      <c r="GQ65" s="377"/>
      <c r="GR65" s="559"/>
      <c r="GS65" s="377"/>
      <c r="GT65" s="559"/>
    </row>
    <row r="66" spans="1:202" s="366" customFormat="1" ht="18">
      <c r="A66" s="673"/>
      <c r="B66" s="674" t="s">
        <v>325</v>
      </c>
      <c r="C66" s="673" t="s">
        <v>57</v>
      </c>
      <c r="D66" s="673" t="s">
        <v>326</v>
      </c>
      <c r="E66" s="673" t="s">
        <v>314</v>
      </c>
      <c r="F66" s="675" t="s">
        <v>274</v>
      </c>
      <c r="G66" s="675" t="s">
        <v>274</v>
      </c>
      <c r="H66" s="675" t="s">
        <v>274</v>
      </c>
      <c r="I66" s="675" t="s">
        <v>274</v>
      </c>
      <c r="J66" s="675" t="s">
        <v>274</v>
      </c>
      <c r="K66" s="675" t="s">
        <v>274</v>
      </c>
      <c r="L66" s="675" t="s">
        <v>274</v>
      </c>
      <c r="M66" s="676" t="s">
        <v>274</v>
      </c>
      <c r="N66" s="676" t="s">
        <v>274</v>
      </c>
      <c r="O66" s="675">
        <v>0.52</v>
      </c>
      <c r="P66" s="675">
        <v>0.52</v>
      </c>
      <c r="Q66" s="675">
        <v>0.52</v>
      </c>
      <c r="R66" s="675">
        <v>0.52</v>
      </c>
      <c r="S66" s="676">
        <v>0.44</v>
      </c>
      <c r="T66" s="675">
        <v>0.44</v>
      </c>
      <c r="U66" s="675">
        <v>0.44</v>
      </c>
      <c r="V66" s="675">
        <v>0.44</v>
      </c>
      <c r="W66" s="675">
        <v>0.2</v>
      </c>
      <c r="X66" s="675">
        <v>0.19</v>
      </c>
      <c r="Y66" s="675">
        <v>0.2</v>
      </c>
      <c r="Z66" s="675">
        <v>0.21</v>
      </c>
      <c r="AA66" s="675">
        <v>0.25</v>
      </c>
      <c r="AB66" s="675">
        <v>0.25</v>
      </c>
      <c r="AC66" s="675">
        <v>0.27</v>
      </c>
      <c r="AD66" s="675">
        <v>0.56000000000000005</v>
      </c>
      <c r="AE66" s="675">
        <v>0.21</v>
      </c>
      <c r="AF66" s="676">
        <v>0.21</v>
      </c>
      <c r="AG66" s="675">
        <v>0.3</v>
      </c>
      <c r="AH66" s="675">
        <v>0.37</v>
      </c>
      <c r="AI66" s="676" t="s">
        <v>274</v>
      </c>
      <c r="AJ66" s="675" t="s">
        <v>274</v>
      </c>
      <c r="AK66" s="675" t="s">
        <v>274</v>
      </c>
      <c r="AL66" s="675" t="s">
        <v>274</v>
      </c>
      <c r="AM66" s="675" t="s">
        <v>274</v>
      </c>
      <c r="AN66" s="675" t="s">
        <v>274</v>
      </c>
      <c r="AO66" s="675" t="s">
        <v>274</v>
      </c>
      <c r="AP66" s="675" t="s">
        <v>274</v>
      </c>
      <c r="AQ66" s="675" t="s">
        <v>274</v>
      </c>
      <c r="AR66" s="676" t="s">
        <v>274</v>
      </c>
      <c r="AS66" s="675" t="s">
        <v>274</v>
      </c>
      <c r="AT66" s="675" t="s">
        <v>274</v>
      </c>
      <c r="AU66" s="675" t="s">
        <v>274</v>
      </c>
      <c r="AV66" s="675" t="s">
        <v>274</v>
      </c>
      <c r="AW66" s="675" t="s">
        <v>274</v>
      </c>
      <c r="AX66" s="675" t="s">
        <v>274</v>
      </c>
      <c r="AY66" s="675" t="s">
        <v>274</v>
      </c>
      <c r="AZ66" s="675" t="s">
        <v>274</v>
      </c>
      <c r="BA66" s="675" t="s">
        <v>274</v>
      </c>
      <c r="BB66" s="675" t="s">
        <v>274</v>
      </c>
      <c r="BC66" s="675" t="s">
        <v>274</v>
      </c>
      <c r="BD66" s="676" t="s">
        <v>274</v>
      </c>
      <c r="BE66" s="676" t="s">
        <v>274</v>
      </c>
      <c r="BF66" s="676" t="s">
        <v>274</v>
      </c>
      <c r="BG66" s="676" t="s">
        <v>274</v>
      </c>
      <c r="BH66" s="675" t="s">
        <v>274</v>
      </c>
      <c r="BI66" s="675" t="s">
        <v>274</v>
      </c>
      <c r="BJ66" s="675" t="s">
        <v>274</v>
      </c>
      <c r="BK66" s="676" t="s">
        <v>274</v>
      </c>
      <c r="BL66" s="675">
        <v>1.2</v>
      </c>
      <c r="BM66" s="675">
        <v>1</v>
      </c>
      <c r="BN66" s="675">
        <v>1</v>
      </c>
      <c r="BO66" s="675">
        <v>0.5</v>
      </c>
      <c r="BP66" s="675">
        <v>0.4</v>
      </c>
      <c r="BQ66" s="675">
        <v>0.3</v>
      </c>
      <c r="BR66" s="676" t="s">
        <v>274</v>
      </c>
      <c r="BS66" s="675" t="s">
        <v>274</v>
      </c>
      <c r="BT66" s="675" t="s">
        <v>274</v>
      </c>
      <c r="BU66" s="675">
        <v>0.12</v>
      </c>
      <c r="BV66" s="675">
        <v>0.12</v>
      </c>
      <c r="BW66" s="675">
        <v>0.12</v>
      </c>
      <c r="BX66" s="675" t="s">
        <v>274</v>
      </c>
      <c r="BY66" s="675" t="s">
        <v>274</v>
      </c>
      <c r="BZ66" s="675" t="s">
        <v>274</v>
      </c>
      <c r="CA66" s="675" t="s">
        <v>274</v>
      </c>
      <c r="CB66" s="675" t="s">
        <v>274</v>
      </c>
      <c r="CC66" s="675" t="s">
        <v>274</v>
      </c>
      <c r="CD66" s="676" t="s">
        <v>274</v>
      </c>
      <c r="CE66" s="675" t="s">
        <v>274</v>
      </c>
      <c r="CF66" s="675" t="s">
        <v>274</v>
      </c>
      <c r="CG66" s="675" t="s">
        <v>274</v>
      </c>
      <c r="CH66" s="676" t="s">
        <v>274</v>
      </c>
      <c r="CI66" s="675" t="s">
        <v>274</v>
      </c>
      <c r="CJ66" s="675" t="s">
        <v>274</v>
      </c>
      <c r="CK66" s="675" t="s">
        <v>274</v>
      </c>
      <c r="CL66" s="675" t="s">
        <v>274</v>
      </c>
      <c r="CM66" s="676" t="s">
        <v>274</v>
      </c>
      <c r="CN66" s="675" t="s">
        <v>274</v>
      </c>
      <c r="CO66" s="675" t="s">
        <v>274</v>
      </c>
      <c r="CP66" s="675" t="s">
        <v>274</v>
      </c>
      <c r="CQ66" s="675">
        <v>0.4</v>
      </c>
      <c r="CR66" s="675">
        <v>0.4</v>
      </c>
      <c r="CS66" s="675">
        <v>0.6</v>
      </c>
      <c r="CT66" s="675">
        <v>0.6</v>
      </c>
      <c r="CU66" s="675">
        <v>0.9</v>
      </c>
      <c r="CV66" s="675">
        <v>1</v>
      </c>
      <c r="CW66" s="675">
        <v>0.5</v>
      </c>
      <c r="CX66" s="675">
        <v>0.9</v>
      </c>
      <c r="CY66" s="675">
        <v>0.4</v>
      </c>
      <c r="CZ66" s="675">
        <v>0.5</v>
      </c>
      <c r="DA66" s="675">
        <v>0.4</v>
      </c>
      <c r="DB66" s="675">
        <v>0.6</v>
      </c>
      <c r="DC66" s="675">
        <v>0.4</v>
      </c>
      <c r="DD66" s="675">
        <v>0.6</v>
      </c>
      <c r="DE66" s="675" t="s">
        <v>274</v>
      </c>
      <c r="DF66" s="678" t="s">
        <v>274</v>
      </c>
      <c r="DG66" s="675" t="s">
        <v>274</v>
      </c>
      <c r="DH66" s="675" t="s">
        <v>274</v>
      </c>
      <c r="DI66" s="675">
        <v>0.21</v>
      </c>
      <c r="DJ66" s="675">
        <v>0.24</v>
      </c>
      <c r="DK66" s="675" t="s">
        <v>274</v>
      </c>
      <c r="DL66" s="675">
        <v>0.6</v>
      </c>
      <c r="DM66" s="675">
        <v>0.6</v>
      </c>
      <c r="DN66" s="675">
        <v>0.9</v>
      </c>
      <c r="DO66" s="675">
        <v>0.9</v>
      </c>
      <c r="DP66" s="675">
        <v>1</v>
      </c>
      <c r="DQ66" s="675" t="s">
        <v>274</v>
      </c>
      <c r="DR66" s="675" t="s">
        <v>274</v>
      </c>
      <c r="DS66" s="675" t="s">
        <v>274</v>
      </c>
      <c r="DT66" s="675" t="s">
        <v>274</v>
      </c>
      <c r="DU66" s="675">
        <v>0.4</v>
      </c>
      <c r="DV66" s="675" t="s">
        <v>274</v>
      </c>
      <c r="DW66" s="675" t="s">
        <v>274</v>
      </c>
      <c r="DX66" s="675" t="s">
        <v>274</v>
      </c>
      <c r="DY66" s="675" t="s">
        <v>274</v>
      </c>
      <c r="DZ66" s="675" t="s">
        <v>274</v>
      </c>
      <c r="EA66" s="675" t="s">
        <v>274</v>
      </c>
      <c r="EB66" s="675" t="s">
        <v>274</v>
      </c>
      <c r="EC66" s="675" t="s">
        <v>274</v>
      </c>
      <c r="ED66" s="675" t="s">
        <v>274</v>
      </c>
      <c r="EE66" s="675" t="s">
        <v>274</v>
      </c>
      <c r="EF66" s="675" t="s">
        <v>274</v>
      </c>
      <c r="EG66" s="675">
        <v>0.65</v>
      </c>
      <c r="EH66" s="675">
        <v>0.65</v>
      </c>
      <c r="EI66" s="675">
        <v>0.93</v>
      </c>
      <c r="EJ66" s="675">
        <v>0.34</v>
      </c>
      <c r="EK66" s="675">
        <v>0.18</v>
      </c>
      <c r="EL66" s="675">
        <v>0.32</v>
      </c>
      <c r="EM66" s="675">
        <v>0.2</v>
      </c>
      <c r="EN66" s="675">
        <v>0.25</v>
      </c>
      <c r="EO66" s="675">
        <f t="shared" ref="EO66" si="56">EO46</f>
        <v>0.14000000000000001</v>
      </c>
      <c r="EP66" s="675">
        <v>1.55</v>
      </c>
      <c r="EQ66" s="675">
        <v>1.55</v>
      </c>
      <c r="ER66" s="675">
        <v>1.55</v>
      </c>
      <c r="ES66" s="675">
        <v>1.55</v>
      </c>
      <c r="ET66" s="675">
        <v>1.55</v>
      </c>
      <c r="EU66" s="675">
        <v>1.55</v>
      </c>
      <c r="EV66" s="675">
        <v>1.55</v>
      </c>
      <c r="EW66" s="675">
        <v>1.55</v>
      </c>
      <c r="EX66" s="675">
        <v>1.5</v>
      </c>
      <c r="EY66" s="675">
        <v>1.5</v>
      </c>
      <c r="EZ66" s="675">
        <v>1</v>
      </c>
      <c r="FA66" s="675">
        <v>1.5</v>
      </c>
      <c r="FB66" s="675">
        <v>1.5</v>
      </c>
      <c r="FC66" s="675">
        <v>1</v>
      </c>
      <c r="FD66" s="675">
        <v>0.75</v>
      </c>
      <c r="FE66" s="675">
        <v>0.75</v>
      </c>
      <c r="FF66" s="675" t="s">
        <v>590</v>
      </c>
      <c r="FG66" s="675" t="s">
        <v>591</v>
      </c>
      <c r="FH66" s="675">
        <v>0.16</v>
      </c>
      <c r="FI66" s="675">
        <v>0.23</v>
      </c>
      <c r="FJ66" s="675">
        <v>1.1000000000000001</v>
      </c>
      <c r="FK66" s="675">
        <v>1.1000000000000001</v>
      </c>
      <c r="FL66" s="675">
        <v>1.9</v>
      </c>
      <c r="FM66" s="676">
        <v>0.15</v>
      </c>
      <c r="FN66" s="676">
        <v>0.15</v>
      </c>
      <c r="FO66" s="675" t="s">
        <v>274</v>
      </c>
      <c r="FP66" s="676" t="s">
        <v>274</v>
      </c>
      <c r="FQ66" s="675">
        <v>0.6</v>
      </c>
      <c r="FR66" s="676">
        <v>0.22</v>
      </c>
      <c r="FS66" s="675">
        <v>0.39</v>
      </c>
      <c r="FT66" s="676">
        <v>0.22</v>
      </c>
      <c r="FU66" s="675">
        <v>0.39</v>
      </c>
      <c r="FV66" s="676">
        <v>0.75</v>
      </c>
      <c r="FW66" s="675">
        <v>1.22</v>
      </c>
      <c r="FX66" s="676">
        <v>0.75</v>
      </c>
      <c r="FY66" s="676">
        <v>1.22</v>
      </c>
      <c r="FZ66" s="676">
        <v>0.6</v>
      </c>
      <c r="GA66" s="675">
        <v>0.2</v>
      </c>
      <c r="GB66" s="676">
        <v>0.2</v>
      </c>
      <c r="GC66" s="675">
        <v>0.2</v>
      </c>
      <c r="GD66" s="676">
        <v>0.2</v>
      </c>
      <c r="GE66" s="675">
        <v>0.1</v>
      </c>
      <c r="GF66" s="676">
        <v>0.1</v>
      </c>
      <c r="GG66" s="675">
        <v>0.1</v>
      </c>
      <c r="GH66" s="676">
        <v>0.1</v>
      </c>
      <c r="GI66" s="676">
        <v>0.12</v>
      </c>
      <c r="GJ66" s="676">
        <v>0.12</v>
      </c>
      <c r="GK66" s="676">
        <v>0.1</v>
      </c>
      <c r="GL66" s="676">
        <v>0.1</v>
      </c>
      <c r="GM66" s="676">
        <v>0.12</v>
      </c>
      <c r="GN66" s="365" t="s">
        <v>274</v>
      </c>
      <c r="GO66" s="364" t="s">
        <v>274</v>
      </c>
      <c r="GP66" s="365" t="s">
        <v>274</v>
      </c>
      <c r="GQ66" s="364" t="s">
        <v>274</v>
      </c>
      <c r="GR66" s="365" t="s">
        <v>274</v>
      </c>
      <c r="GS66" s="364" t="s">
        <v>274</v>
      </c>
      <c r="GT66" s="365" t="s">
        <v>274</v>
      </c>
    </row>
    <row r="67" spans="1:202" s="369" customFormat="1" ht="18">
      <c r="A67" s="679"/>
      <c r="B67" s="680" t="s">
        <v>327</v>
      </c>
      <c r="C67" s="679" t="s">
        <v>57</v>
      </c>
      <c r="D67" s="679" t="s">
        <v>328</v>
      </c>
      <c r="E67" s="679" t="s">
        <v>20</v>
      </c>
      <c r="F67" s="681" t="s">
        <v>274</v>
      </c>
      <c r="G67" s="681" t="s">
        <v>274</v>
      </c>
      <c r="H67" s="681" t="s">
        <v>274</v>
      </c>
      <c r="I67" s="681" t="s">
        <v>274</v>
      </c>
      <c r="J67" s="681" t="s">
        <v>274</v>
      </c>
      <c r="K67" s="681" t="s">
        <v>274</v>
      </c>
      <c r="L67" s="681" t="s">
        <v>274</v>
      </c>
      <c r="M67" s="682" t="s">
        <v>274</v>
      </c>
      <c r="N67" s="682" t="s">
        <v>274</v>
      </c>
      <c r="O67" s="681">
        <v>62</v>
      </c>
      <c r="P67" s="681">
        <v>62</v>
      </c>
      <c r="Q67" s="681">
        <v>62</v>
      </c>
      <c r="R67" s="681">
        <v>62</v>
      </c>
      <c r="S67" s="682">
        <v>49</v>
      </c>
      <c r="T67" s="681">
        <v>49</v>
      </c>
      <c r="U67" s="681">
        <v>49</v>
      </c>
      <c r="V67" s="681">
        <v>49</v>
      </c>
      <c r="W67" s="681">
        <v>13</v>
      </c>
      <c r="X67" s="681">
        <v>14</v>
      </c>
      <c r="Y67" s="681">
        <v>17</v>
      </c>
      <c r="Z67" s="681">
        <v>17</v>
      </c>
      <c r="AA67" s="681">
        <v>31.5</v>
      </c>
      <c r="AB67" s="681">
        <v>31.5</v>
      </c>
      <c r="AC67" s="681">
        <v>31.6</v>
      </c>
      <c r="AD67" s="681">
        <v>34</v>
      </c>
      <c r="AE67" s="681">
        <v>22.5</v>
      </c>
      <c r="AF67" s="682">
        <v>23.3</v>
      </c>
      <c r="AG67" s="681">
        <v>32.799999999999997</v>
      </c>
      <c r="AH67" s="681">
        <v>33</v>
      </c>
      <c r="AI67" s="682" t="s">
        <v>274</v>
      </c>
      <c r="AJ67" s="681" t="s">
        <v>274</v>
      </c>
      <c r="AK67" s="681" t="s">
        <v>274</v>
      </c>
      <c r="AL67" s="681" t="s">
        <v>274</v>
      </c>
      <c r="AM67" s="681" t="s">
        <v>274</v>
      </c>
      <c r="AN67" s="681" t="s">
        <v>274</v>
      </c>
      <c r="AO67" s="681" t="s">
        <v>274</v>
      </c>
      <c r="AP67" s="681" t="s">
        <v>274</v>
      </c>
      <c r="AQ67" s="681" t="s">
        <v>274</v>
      </c>
      <c r="AR67" s="682" t="s">
        <v>274</v>
      </c>
      <c r="AS67" s="681" t="s">
        <v>274</v>
      </c>
      <c r="AT67" s="681" t="s">
        <v>274</v>
      </c>
      <c r="AU67" s="681" t="s">
        <v>274</v>
      </c>
      <c r="AV67" s="681" t="s">
        <v>274</v>
      </c>
      <c r="AW67" s="681" t="s">
        <v>274</v>
      </c>
      <c r="AX67" s="681" t="s">
        <v>274</v>
      </c>
      <c r="AY67" s="681" t="s">
        <v>274</v>
      </c>
      <c r="AZ67" s="681" t="s">
        <v>274</v>
      </c>
      <c r="BA67" s="681" t="s">
        <v>274</v>
      </c>
      <c r="BB67" s="681" t="s">
        <v>274</v>
      </c>
      <c r="BC67" s="681" t="s">
        <v>274</v>
      </c>
      <c r="BD67" s="682" t="s">
        <v>274</v>
      </c>
      <c r="BE67" s="682" t="s">
        <v>274</v>
      </c>
      <c r="BF67" s="682" t="s">
        <v>274</v>
      </c>
      <c r="BG67" s="682" t="s">
        <v>274</v>
      </c>
      <c r="BH67" s="681" t="s">
        <v>274</v>
      </c>
      <c r="BI67" s="681" t="s">
        <v>274</v>
      </c>
      <c r="BJ67" s="681" t="s">
        <v>274</v>
      </c>
      <c r="BK67" s="682" t="s">
        <v>274</v>
      </c>
      <c r="BL67" s="681">
        <v>222</v>
      </c>
      <c r="BM67" s="681">
        <v>205</v>
      </c>
      <c r="BN67" s="681">
        <v>193</v>
      </c>
      <c r="BO67" s="681">
        <v>77</v>
      </c>
      <c r="BP67" s="681">
        <v>67</v>
      </c>
      <c r="BQ67" s="681">
        <v>65</v>
      </c>
      <c r="BR67" s="682" t="s">
        <v>274</v>
      </c>
      <c r="BS67" s="681" t="s">
        <v>274</v>
      </c>
      <c r="BT67" s="681" t="s">
        <v>274</v>
      </c>
      <c r="BU67" s="681">
        <v>11.9</v>
      </c>
      <c r="BV67" s="681">
        <v>11.9</v>
      </c>
      <c r="BW67" s="681">
        <v>11.9</v>
      </c>
      <c r="BX67" s="681" t="s">
        <v>274</v>
      </c>
      <c r="BY67" s="681" t="s">
        <v>274</v>
      </c>
      <c r="BZ67" s="681" t="s">
        <v>274</v>
      </c>
      <c r="CA67" s="681" t="s">
        <v>274</v>
      </c>
      <c r="CB67" s="681" t="s">
        <v>274</v>
      </c>
      <c r="CC67" s="681" t="s">
        <v>274</v>
      </c>
      <c r="CD67" s="682" t="s">
        <v>274</v>
      </c>
      <c r="CE67" s="681" t="s">
        <v>274</v>
      </c>
      <c r="CF67" s="681" t="s">
        <v>274</v>
      </c>
      <c r="CG67" s="681" t="s">
        <v>274</v>
      </c>
      <c r="CH67" s="682" t="s">
        <v>274</v>
      </c>
      <c r="CI67" s="681" t="s">
        <v>274</v>
      </c>
      <c r="CJ67" s="681" t="s">
        <v>274</v>
      </c>
      <c r="CK67" s="681" t="s">
        <v>274</v>
      </c>
      <c r="CL67" s="681" t="s">
        <v>274</v>
      </c>
      <c r="CM67" s="682" t="s">
        <v>274</v>
      </c>
      <c r="CN67" s="681" t="s">
        <v>274</v>
      </c>
      <c r="CO67" s="681" t="s">
        <v>274</v>
      </c>
      <c r="CP67" s="681" t="s">
        <v>274</v>
      </c>
      <c r="CQ67" s="681">
        <v>68</v>
      </c>
      <c r="CR67" s="681">
        <v>71</v>
      </c>
      <c r="CS67" s="681">
        <v>114</v>
      </c>
      <c r="CT67" s="681">
        <v>115</v>
      </c>
      <c r="CU67" s="681">
        <v>201</v>
      </c>
      <c r="CV67" s="681">
        <v>221</v>
      </c>
      <c r="CW67" s="681">
        <v>99</v>
      </c>
      <c r="CX67" s="681">
        <v>184</v>
      </c>
      <c r="CY67" s="681">
        <v>102</v>
      </c>
      <c r="CZ67" s="681">
        <v>125</v>
      </c>
      <c r="DA67" s="681">
        <v>91</v>
      </c>
      <c r="DB67" s="681">
        <v>106</v>
      </c>
      <c r="DC67" s="681">
        <v>65</v>
      </c>
      <c r="DD67" s="681">
        <v>105</v>
      </c>
      <c r="DE67" s="681" t="s">
        <v>274</v>
      </c>
      <c r="DF67" s="683" t="s">
        <v>274</v>
      </c>
      <c r="DG67" s="681" t="s">
        <v>274</v>
      </c>
      <c r="DH67" s="681" t="s">
        <v>274</v>
      </c>
      <c r="DI67" s="681">
        <v>19</v>
      </c>
      <c r="DJ67" s="681">
        <v>24</v>
      </c>
      <c r="DK67" s="681" t="s">
        <v>274</v>
      </c>
      <c r="DL67" s="681">
        <v>98</v>
      </c>
      <c r="DM67" s="681">
        <v>98</v>
      </c>
      <c r="DN67" s="681">
        <v>166</v>
      </c>
      <c r="DO67" s="681">
        <v>184</v>
      </c>
      <c r="DP67" s="681">
        <v>184</v>
      </c>
      <c r="DQ67" s="681" t="s">
        <v>274</v>
      </c>
      <c r="DR67" s="681" t="s">
        <v>274</v>
      </c>
      <c r="DS67" s="681" t="s">
        <v>274</v>
      </c>
      <c r="DT67" s="681" t="s">
        <v>274</v>
      </c>
      <c r="DU67" s="681">
        <v>47</v>
      </c>
      <c r="DV67" s="681" t="s">
        <v>274</v>
      </c>
      <c r="DW67" s="681" t="s">
        <v>274</v>
      </c>
      <c r="DX67" s="681" t="s">
        <v>274</v>
      </c>
      <c r="DY67" s="681" t="s">
        <v>274</v>
      </c>
      <c r="DZ67" s="681" t="s">
        <v>274</v>
      </c>
      <c r="EA67" s="681" t="s">
        <v>274</v>
      </c>
      <c r="EB67" s="681" t="s">
        <v>274</v>
      </c>
      <c r="EC67" s="681" t="s">
        <v>274</v>
      </c>
      <c r="ED67" s="681" t="s">
        <v>274</v>
      </c>
      <c r="EE67" s="681" t="s">
        <v>274</v>
      </c>
      <c r="EF67" s="681" t="s">
        <v>274</v>
      </c>
      <c r="EG67" s="681">
        <v>70</v>
      </c>
      <c r="EH67" s="681">
        <v>70</v>
      </c>
      <c r="EI67" s="681">
        <v>100</v>
      </c>
      <c r="EJ67" s="681">
        <v>100</v>
      </c>
      <c r="EK67" s="681">
        <v>31</v>
      </c>
      <c r="EL67" s="681">
        <v>70</v>
      </c>
      <c r="EM67" s="681">
        <v>40</v>
      </c>
      <c r="EN67" s="681">
        <v>34</v>
      </c>
      <c r="EO67" s="681">
        <f t="shared" ref="EO67" si="57">EO47</f>
        <v>17</v>
      </c>
      <c r="EP67" s="681">
        <v>204</v>
      </c>
      <c r="EQ67" s="681">
        <v>204</v>
      </c>
      <c r="ER67" s="681">
        <v>204</v>
      </c>
      <c r="ES67" s="681">
        <v>204</v>
      </c>
      <c r="ET67" s="681">
        <v>204</v>
      </c>
      <c r="EU67" s="681">
        <v>204</v>
      </c>
      <c r="EV67" s="681">
        <v>204</v>
      </c>
      <c r="EW67" s="681">
        <v>204</v>
      </c>
      <c r="EX67" s="681">
        <v>195</v>
      </c>
      <c r="EY67" s="681">
        <v>195</v>
      </c>
      <c r="EZ67" s="681">
        <v>132</v>
      </c>
      <c r="FA67" s="681">
        <v>195</v>
      </c>
      <c r="FB67" s="681">
        <v>195</v>
      </c>
      <c r="FC67" s="681">
        <v>132</v>
      </c>
      <c r="FD67" s="688">
        <v>75</v>
      </c>
      <c r="FE67" s="688">
        <v>80</v>
      </c>
      <c r="FF67" s="688">
        <v>105</v>
      </c>
      <c r="FG67" s="688">
        <v>110</v>
      </c>
      <c r="FH67" s="688">
        <v>12</v>
      </c>
      <c r="FI67" s="688">
        <v>20</v>
      </c>
      <c r="FJ67" s="681">
        <v>120</v>
      </c>
      <c r="FK67" s="681">
        <v>120</v>
      </c>
      <c r="FL67" s="681">
        <v>230</v>
      </c>
      <c r="FM67" s="682">
        <v>30</v>
      </c>
      <c r="FN67" s="682">
        <v>30</v>
      </c>
      <c r="FO67" s="681" t="s">
        <v>274</v>
      </c>
      <c r="FP67" s="682" t="s">
        <v>274</v>
      </c>
      <c r="FQ67" s="681">
        <v>120</v>
      </c>
      <c r="FR67" s="682">
        <v>52</v>
      </c>
      <c r="FS67" s="681">
        <v>76</v>
      </c>
      <c r="FT67" s="682">
        <v>52</v>
      </c>
      <c r="FU67" s="681">
        <v>75</v>
      </c>
      <c r="FV67" s="682">
        <v>45</v>
      </c>
      <c r="FW67" s="681">
        <v>73</v>
      </c>
      <c r="FX67" s="682">
        <v>45</v>
      </c>
      <c r="FY67" s="682">
        <v>73</v>
      </c>
      <c r="FZ67" s="682">
        <v>95</v>
      </c>
      <c r="GA67" s="681">
        <v>35</v>
      </c>
      <c r="GB67" s="682">
        <v>35</v>
      </c>
      <c r="GC67" s="681">
        <v>35</v>
      </c>
      <c r="GD67" s="682">
        <v>35</v>
      </c>
      <c r="GE67" s="681">
        <v>16</v>
      </c>
      <c r="GF67" s="682">
        <v>16</v>
      </c>
      <c r="GG67" s="681">
        <v>16</v>
      </c>
      <c r="GH67" s="682">
        <v>16</v>
      </c>
      <c r="GI67" s="682">
        <v>18</v>
      </c>
      <c r="GJ67" s="682">
        <v>18</v>
      </c>
      <c r="GK67" s="682">
        <v>16</v>
      </c>
      <c r="GL67" s="682">
        <v>16</v>
      </c>
      <c r="GM67" s="682">
        <v>18</v>
      </c>
      <c r="GN67" s="368" t="s">
        <v>274</v>
      </c>
      <c r="GO67" s="367" t="s">
        <v>274</v>
      </c>
      <c r="GP67" s="368" t="s">
        <v>274</v>
      </c>
      <c r="GQ67" s="367" t="s">
        <v>274</v>
      </c>
      <c r="GR67" s="368" t="s">
        <v>274</v>
      </c>
      <c r="GS67" s="367" t="s">
        <v>274</v>
      </c>
      <c r="GT67" s="368" t="s">
        <v>274</v>
      </c>
    </row>
    <row r="68" spans="1:202" s="366" customFormat="1" ht="18">
      <c r="A68" s="673"/>
      <c r="B68" s="674" t="s">
        <v>329</v>
      </c>
      <c r="C68" s="673" t="s">
        <v>346</v>
      </c>
      <c r="D68" s="673" t="s">
        <v>331</v>
      </c>
      <c r="E68" s="673" t="s">
        <v>314</v>
      </c>
      <c r="F68" s="675" t="s">
        <v>274</v>
      </c>
      <c r="G68" s="675" t="s">
        <v>274</v>
      </c>
      <c r="H68" s="675" t="s">
        <v>274</v>
      </c>
      <c r="I68" s="675" t="s">
        <v>274</v>
      </c>
      <c r="J68" s="675" t="s">
        <v>274</v>
      </c>
      <c r="K68" s="675" t="s">
        <v>274</v>
      </c>
      <c r="L68" s="675" t="s">
        <v>274</v>
      </c>
      <c r="M68" s="676" t="s">
        <v>274</v>
      </c>
      <c r="N68" s="676" t="s">
        <v>274</v>
      </c>
      <c r="O68" s="675">
        <v>4.4000000000000004</v>
      </c>
      <c r="P68" s="675">
        <v>6.6</v>
      </c>
      <c r="Q68" s="675">
        <v>8.8000000000000007</v>
      </c>
      <c r="R68" s="675">
        <v>11.6</v>
      </c>
      <c r="S68" s="676">
        <v>1.4</v>
      </c>
      <c r="T68" s="675">
        <v>2.024</v>
      </c>
      <c r="U68" s="675">
        <v>3.1629999999999998</v>
      </c>
      <c r="V68" s="675">
        <v>4.5170000000000003</v>
      </c>
      <c r="W68" s="675">
        <v>0.4</v>
      </c>
      <c r="X68" s="675">
        <v>0.5</v>
      </c>
      <c r="Y68" s="675">
        <v>0.45</v>
      </c>
      <c r="Z68" s="675">
        <v>0.54</v>
      </c>
      <c r="AA68" s="675">
        <v>1.4</v>
      </c>
      <c r="AB68" s="675">
        <v>2.1</v>
      </c>
      <c r="AC68" s="675">
        <v>4.3</v>
      </c>
      <c r="AD68" s="675">
        <v>8.1999999999999993</v>
      </c>
      <c r="AE68" s="675">
        <v>0.9</v>
      </c>
      <c r="AF68" s="676">
        <v>1.5</v>
      </c>
      <c r="AG68" s="675">
        <v>3.9</v>
      </c>
      <c r="AH68" s="675">
        <v>5.3</v>
      </c>
      <c r="AI68" s="676" t="s">
        <v>274</v>
      </c>
      <c r="AJ68" s="675" t="s">
        <v>274</v>
      </c>
      <c r="AK68" s="675" t="s">
        <v>274</v>
      </c>
      <c r="AL68" s="675" t="s">
        <v>274</v>
      </c>
      <c r="AM68" s="675" t="s">
        <v>274</v>
      </c>
      <c r="AN68" s="675" t="s">
        <v>274</v>
      </c>
      <c r="AO68" s="675" t="s">
        <v>274</v>
      </c>
      <c r="AP68" s="675" t="s">
        <v>274</v>
      </c>
      <c r="AQ68" s="675" t="s">
        <v>274</v>
      </c>
      <c r="AR68" s="676" t="s">
        <v>274</v>
      </c>
      <c r="AS68" s="675" t="s">
        <v>274</v>
      </c>
      <c r="AT68" s="675" t="s">
        <v>274</v>
      </c>
      <c r="AU68" s="675" t="s">
        <v>274</v>
      </c>
      <c r="AV68" s="675" t="s">
        <v>274</v>
      </c>
      <c r="AW68" s="675" t="s">
        <v>274</v>
      </c>
      <c r="AX68" s="675" t="s">
        <v>274</v>
      </c>
      <c r="AY68" s="675" t="s">
        <v>274</v>
      </c>
      <c r="AZ68" s="675" t="s">
        <v>274</v>
      </c>
      <c r="BA68" s="675" t="s">
        <v>274</v>
      </c>
      <c r="BB68" s="675" t="s">
        <v>274</v>
      </c>
      <c r="BC68" s="675" t="s">
        <v>274</v>
      </c>
      <c r="BD68" s="676" t="s">
        <v>274</v>
      </c>
      <c r="BE68" s="676" t="s">
        <v>274</v>
      </c>
      <c r="BF68" s="676" t="s">
        <v>274</v>
      </c>
      <c r="BG68" s="676" t="s">
        <v>274</v>
      </c>
      <c r="BH68" s="675" t="s">
        <v>274</v>
      </c>
      <c r="BI68" s="675" t="s">
        <v>274</v>
      </c>
      <c r="BJ68" s="675" t="s">
        <v>274</v>
      </c>
      <c r="BK68" s="676" t="s">
        <v>274</v>
      </c>
      <c r="BL68" s="675">
        <v>15.9</v>
      </c>
      <c r="BM68" s="675">
        <v>11.4</v>
      </c>
      <c r="BN68" s="675">
        <v>8.1</v>
      </c>
      <c r="BO68" s="675">
        <v>3.2</v>
      </c>
      <c r="BP68" s="675">
        <v>1.9</v>
      </c>
      <c r="BQ68" s="675">
        <v>1.1000000000000001</v>
      </c>
      <c r="BR68" s="676" t="s">
        <v>274</v>
      </c>
      <c r="BS68" s="675" t="s">
        <v>274</v>
      </c>
      <c r="BT68" s="675" t="s">
        <v>274</v>
      </c>
      <c r="BU68" s="675">
        <v>0.2</v>
      </c>
      <c r="BV68" s="675">
        <v>0.3</v>
      </c>
      <c r="BW68" s="675">
        <v>0.42</v>
      </c>
      <c r="BX68" s="675" t="s">
        <v>274</v>
      </c>
      <c r="BY68" s="675" t="s">
        <v>274</v>
      </c>
      <c r="BZ68" s="675" t="s">
        <v>274</v>
      </c>
      <c r="CA68" s="675" t="s">
        <v>274</v>
      </c>
      <c r="CB68" s="675" t="s">
        <v>274</v>
      </c>
      <c r="CC68" s="675" t="s">
        <v>274</v>
      </c>
      <c r="CD68" s="676" t="s">
        <v>274</v>
      </c>
      <c r="CE68" s="675" t="s">
        <v>274</v>
      </c>
      <c r="CF68" s="675" t="s">
        <v>274</v>
      </c>
      <c r="CG68" s="675" t="s">
        <v>274</v>
      </c>
      <c r="CH68" s="676" t="s">
        <v>274</v>
      </c>
      <c r="CI68" s="675" t="s">
        <v>274</v>
      </c>
      <c r="CJ68" s="675" t="s">
        <v>274</v>
      </c>
      <c r="CK68" s="675" t="s">
        <v>274</v>
      </c>
      <c r="CL68" s="675" t="s">
        <v>274</v>
      </c>
      <c r="CM68" s="676" t="s">
        <v>274</v>
      </c>
      <c r="CN68" s="675" t="s">
        <v>274</v>
      </c>
      <c r="CO68" s="675" t="s">
        <v>274</v>
      </c>
      <c r="CP68" s="675" t="s">
        <v>274</v>
      </c>
      <c r="CQ68" s="675">
        <v>0.8</v>
      </c>
      <c r="CR68" s="675">
        <v>1.2</v>
      </c>
      <c r="CS68" s="675">
        <v>1.4</v>
      </c>
      <c r="CT68" s="675">
        <v>2.1</v>
      </c>
      <c r="CU68" s="675">
        <v>2.5</v>
      </c>
      <c r="CV68" s="675">
        <v>4.4000000000000004</v>
      </c>
      <c r="CW68" s="675">
        <v>2.4</v>
      </c>
      <c r="CX68" s="675">
        <v>4.3</v>
      </c>
      <c r="CY68" s="675">
        <v>0.52</v>
      </c>
      <c r="CZ68" s="675">
        <v>1.4</v>
      </c>
      <c r="DA68" s="675">
        <v>0.9</v>
      </c>
      <c r="DB68" s="675">
        <v>2</v>
      </c>
      <c r="DC68" s="675">
        <v>2.1</v>
      </c>
      <c r="DD68" s="675">
        <v>4.0999999999999996</v>
      </c>
      <c r="DE68" s="675" t="s">
        <v>274</v>
      </c>
      <c r="DF68" s="678" t="s">
        <v>274</v>
      </c>
      <c r="DG68" s="675" t="s">
        <v>274</v>
      </c>
      <c r="DH68" s="675" t="s">
        <v>274</v>
      </c>
      <c r="DI68" s="675">
        <v>0.33</v>
      </c>
      <c r="DJ68" s="675">
        <v>0.44</v>
      </c>
      <c r="DK68" s="675" t="s">
        <v>274</v>
      </c>
      <c r="DL68" s="675">
        <v>2</v>
      </c>
      <c r="DM68" s="675">
        <v>2.4</v>
      </c>
      <c r="DN68" s="675">
        <v>4.5999999999999996</v>
      </c>
      <c r="DO68" s="675">
        <v>4.2</v>
      </c>
      <c r="DP68" s="675">
        <v>8.4</v>
      </c>
      <c r="DQ68" s="675" t="s">
        <v>274</v>
      </c>
      <c r="DR68" s="675" t="s">
        <v>274</v>
      </c>
      <c r="DS68" s="675" t="s">
        <v>274</v>
      </c>
      <c r="DT68" s="675" t="s">
        <v>274</v>
      </c>
      <c r="DU68" s="675">
        <v>0.94</v>
      </c>
      <c r="DV68" s="675" t="s">
        <v>274</v>
      </c>
      <c r="DW68" s="675" t="s">
        <v>274</v>
      </c>
      <c r="DX68" s="675" t="s">
        <v>274</v>
      </c>
      <c r="DY68" s="675" t="s">
        <v>274</v>
      </c>
      <c r="DZ68" s="675" t="s">
        <v>274</v>
      </c>
      <c r="EA68" s="675" t="s">
        <v>274</v>
      </c>
      <c r="EB68" s="675" t="s">
        <v>274</v>
      </c>
      <c r="EC68" s="675" t="s">
        <v>274</v>
      </c>
      <c r="ED68" s="675" t="s">
        <v>274</v>
      </c>
      <c r="EE68" s="675" t="s">
        <v>274</v>
      </c>
      <c r="EF68" s="675" t="s">
        <v>274</v>
      </c>
      <c r="EG68" s="675">
        <v>2.5</v>
      </c>
      <c r="EH68" s="675">
        <v>4.4000000000000004</v>
      </c>
      <c r="EI68" s="675">
        <v>8</v>
      </c>
      <c r="EJ68" s="675">
        <v>4.5</v>
      </c>
      <c r="EK68" s="675">
        <v>2.1</v>
      </c>
      <c r="EL68" s="675">
        <v>3</v>
      </c>
      <c r="EM68" s="675">
        <v>1.5</v>
      </c>
      <c r="EN68" s="675">
        <v>1.5</v>
      </c>
      <c r="EO68" s="675">
        <f t="shared" ref="EO68" si="58">EO48</f>
        <v>0.75</v>
      </c>
      <c r="EP68" s="675">
        <v>4.5</v>
      </c>
      <c r="EQ68" s="675">
        <v>6.4</v>
      </c>
      <c r="ER68" s="676">
        <v>10.3</v>
      </c>
      <c r="ES68" s="676">
        <v>17.600000000000001</v>
      </c>
      <c r="ET68" s="675">
        <v>4.5</v>
      </c>
      <c r="EU68" s="675">
        <v>6.4</v>
      </c>
      <c r="EV68" s="676">
        <v>10.3</v>
      </c>
      <c r="EW68" s="676">
        <v>17.600000000000001</v>
      </c>
      <c r="EX68" s="675">
        <v>10.3</v>
      </c>
      <c r="EY68" s="675">
        <v>10</v>
      </c>
      <c r="EZ68" s="676">
        <v>6</v>
      </c>
      <c r="FA68" s="675">
        <v>10.3</v>
      </c>
      <c r="FB68" s="675">
        <v>10</v>
      </c>
      <c r="FC68" s="676">
        <v>6</v>
      </c>
      <c r="FD68" s="675">
        <v>5.8</v>
      </c>
      <c r="FE68" s="675">
        <v>8.5</v>
      </c>
      <c r="FF68" s="675">
        <v>9.5</v>
      </c>
      <c r="FG68" s="675">
        <v>16.7</v>
      </c>
      <c r="FH68" s="675">
        <v>0.7</v>
      </c>
      <c r="FI68" s="675">
        <v>1.2</v>
      </c>
      <c r="FJ68" s="675">
        <v>3.4</v>
      </c>
      <c r="FK68" s="676">
        <v>5.5</v>
      </c>
      <c r="FL68" s="675">
        <v>6</v>
      </c>
      <c r="FM68" s="676">
        <v>1.3</v>
      </c>
      <c r="FN68" s="676">
        <v>2.8</v>
      </c>
      <c r="FO68" s="675" t="s">
        <v>274</v>
      </c>
      <c r="FP68" s="676" t="s">
        <v>274</v>
      </c>
      <c r="FQ68" s="675">
        <v>10</v>
      </c>
      <c r="FR68" s="676">
        <v>1.3</v>
      </c>
      <c r="FS68" s="675">
        <v>2</v>
      </c>
      <c r="FT68" s="676">
        <v>1</v>
      </c>
      <c r="FU68" s="675">
        <v>1.3</v>
      </c>
      <c r="FV68" s="676">
        <v>1.44</v>
      </c>
      <c r="FW68" s="675">
        <v>2.57</v>
      </c>
      <c r="FX68" s="676">
        <v>0.9</v>
      </c>
      <c r="FY68" s="676">
        <v>1.49</v>
      </c>
      <c r="FZ68" s="676">
        <v>4.5</v>
      </c>
      <c r="GA68" s="675">
        <v>0.9</v>
      </c>
      <c r="GB68" s="676">
        <v>1.3</v>
      </c>
      <c r="GC68" s="675">
        <v>1.8</v>
      </c>
      <c r="GD68" s="676">
        <v>2.4</v>
      </c>
      <c r="GE68" s="675">
        <v>0.15</v>
      </c>
      <c r="GF68" s="676">
        <v>0.25</v>
      </c>
      <c r="GG68" s="675">
        <v>0.27</v>
      </c>
      <c r="GH68" s="676">
        <v>0.5</v>
      </c>
      <c r="GI68" s="676">
        <v>0.5</v>
      </c>
      <c r="GJ68" s="676">
        <v>0.94</v>
      </c>
      <c r="GK68" s="676">
        <v>0.25</v>
      </c>
      <c r="GL68" s="676">
        <v>0.5</v>
      </c>
      <c r="GM68" s="676">
        <v>0.94</v>
      </c>
      <c r="GN68" s="365" t="s">
        <v>274</v>
      </c>
      <c r="GO68" s="364" t="s">
        <v>274</v>
      </c>
      <c r="GP68" s="365" t="s">
        <v>274</v>
      </c>
      <c r="GQ68" s="364" t="s">
        <v>274</v>
      </c>
      <c r="GR68" s="365" t="s">
        <v>274</v>
      </c>
      <c r="GS68" s="364" t="s">
        <v>274</v>
      </c>
      <c r="GT68" s="365" t="s">
        <v>274</v>
      </c>
    </row>
    <row r="69" spans="1:202" s="369" customFormat="1" ht="18">
      <c r="A69" s="679"/>
      <c r="B69" s="680" t="s">
        <v>332</v>
      </c>
      <c r="C69" s="679" t="s">
        <v>346</v>
      </c>
      <c r="D69" s="679" t="s">
        <v>333</v>
      </c>
      <c r="E69" s="679" t="s">
        <v>20</v>
      </c>
      <c r="F69" s="681" t="s">
        <v>274</v>
      </c>
      <c r="G69" s="681" t="s">
        <v>274</v>
      </c>
      <c r="H69" s="681" t="s">
        <v>274</v>
      </c>
      <c r="I69" s="681" t="s">
        <v>274</v>
      </c>
      <c r="J69" s="681" t="s">
        <v>274</v>
      </c>
      <c r="K69" s="681" t="s">
        <v>274</v>
      </c>
      <c r="L69" s="681" t="s">
        <v>274</v>
      </c>
      <c r="M69" s="682" t="s">
        <v>274</v>
      </c>
      <c r="N69" s="682" t="s">
        <v>274</v>
      </c>
      <c r="O69" s="681">
        <v>880</v>
      </c>
      <c r="P69" s="681">
        <v>1450</v>
      </c>
      <c r="Q69" s="681">
        <v>1940</v>
      </c>
      <c r="R69" s="681">
        <v>2550</v>
      </c>
      <c r="S69" s="682">
        <v>251</v>
      </c>
      <c r="T69" s="681">
        <v>367</v>
      </c>
      <c r="U69" s="681">
        <v>648</v>
      </c>
      <c r="V69" s="681">
        <v>1264</v>
      </c>
      <c r="W69" s="681">
        <v>69</v>
      </c>
      <c r="X69" s="681">
        <v>91</v>
      </c>
      <c r="Y69" s="681">
        <v>79</v>
      </c>
      <c r="Z69" s="681">
        <v>101</v>
      </c>
      <c r="AA69" s="681">
        <v>251</v>
      </c>
      <c r="AB69" s="681">
        <v>405</v>
      </c>
      <c r="AC69" s="681">
        <v>840</v>
      </c>
      <c r="AD69" s="681">
        <v>1676</v>
      </c>
      <c r="AE69" s="681">
        <v>147</v>
      </c>
      <c r="AF69" s="682">
        <v>274</v>
      </c>
      <c r="AG69" s="681">
        <v>755</v>
      </c>
      <c r="AH69" s="681">
        <v>1068</v>
      </c>
      <c r="AI69" s="682" t="s">
        <v>274</v>
      </c>
      <c r="AJ69" s="681" t="s">
        <v>274</v>
      </c>
      <c r="AK69" s="681" t="s">
        <v>274</v>
      </c>
      <c r="AL69" s="681" t="s">
        <v>274</v>
      </c>
      <c r="AM69" s="681" t="s">
        <v>274</v>
      </c>
      <c r="AN69" s="681" t="s">
        <v>274</v>
      </c>
      <c r="AO69" s="681" t="s">
        <v>274</v>
      </c>
      <c r="AP69" s="681" t="s">
        <v>274</v>
      </c>
      <c r="AQ69" s="681" t="s">
        <v>274</v>
      </c>
      <c r="AR69" s="682" t="s">
        <v>274</v>
      </c>
      <c r="AS69" s="681" t="s">
        <v>274</v>
      </c>
      <c r="AT69" s="681" t="s">
        <v>274</v>
      </c>
      <c r="AU69" s="681" t="s">
        <v>274</v>
      </c>
      <c r="AV69" s="681" t="s">
        <v>274</v>
      </c>
      <c r="AW69" s="681" t="s">
        <v>274</v>
      </c>
      <c r="AX69" s="681" t="s">
        <v>274</v>
      </c>
      <c r="AY69" s="681" t="s">
        <v>274</v>
      </c>
      <c r="AZ69" s="681" t="s">
        <v>274</v>
      </c>
      <c r="BA69" s="681" t="s">
        <v>274</v>
      </c>
      <c r="BB69" s="681" t="s">
        <v>274</v>
      </c>
      <c r="BC69" s="681" t="s">
        <v>274</v>
      </c>
      <c r="BD69" s="682" t="s">
        <v>274</v>
      </c>
      <c r="BE69" s="682" t="s">
        <v>274</v>
      </c>
      <c r="BF69" s="682" t="s">
        <v>274</v>
      </c>
      <c r="BG69" s="682" t="s">
        <v>274</v>
      </c>
      <c r="BH69" s="681" t="s">
        <v>274</v>
      </c>
      <c r="BI69" s="681" t="s">
        <v>274</v>
      </c>
      <c r="BJ69" s="681" t="s">
        <v>274</v>
      </c>
      <c r="BK69" s="682" t="s">
        <v>274</v>
      </c>
      <c r="BL69" s="681">
        <v>3528</v>
      </c>
      <c r="BM69" s="681">
        <v>2562</v>
      </c>
      <c r="BN69" s="681">
        <v>1907</v>
      </c>
      <c r="BO69" s="681">
        <v>705</v>
      </c>
      <c r="BP69" s="681">
        <v>419</v>
      </c>
      <c r="BQ69" s="681">
        <v>238</v>
      </c>
      <c r="BR69" s="682" t="s">
        <v>274</v>
      </c>
      <c r="BS69" s="681" t="s">
        <v>274</v>
      </c>
      <c r="BT69" s="681" t="s">
        <v>274</v>
      </c>
      <c r="BU69" s="681">
        <v>24</v>
      </c>
      <c r="BV69" s="681">
        <v>35.6</v>
      </c>
      <c r="BW69" s="681">
        <v>53.7</v>
      </c>
      <c r="BX69" s="681" t="s">
        <v>274</v>
      </c>
      <c r="BY69" s="681" t="s">
        <v>274</v>
      </c>
      <c r="BZ69" s="681" t="s">
        <v>274</v>
      </c>
      <c r="CA69" s="681" t="s">
        <v>274</v>
      </c>
      <c r="CB69" s="681" t="s">
        <v>274</v>
      </c>
      <c r="CC69" s="681" t="s">
        <v>274</v>
      </c>
      <c r="CD69" s="682" t="s">
        <v>274</v>
      </c>
      <c r="CE69" s="681" t="s">
        <v>274</v>
      </c>
      <c r="CF69" s="681" t="s">
        <v>274</v>
      </c>
      <c r="CG69" s="681" t="s">
        <v>274</v>
      </c>
      <c r="CH69" s="682" t="s">
        <v>274</v>
      </c>
      <c r="CI69" s="681" t="s">
        <v>274</v>
      </c>
      <c r="CJ69" s="681" t="s">
        <v>274</v>
      </c>
      <c r="CK69" s="681" t="s">
        <v>274</v>
      </c>
      <c r="CL69" s="681" t="s">
        <v>274</v>
      </c>
      <c r="CM69" s="682" t="s">
        <v>274</v>
      </c>
      <c r="CN69" s="681" t="s">
        <v>274</v>
      </c>
      <c r="CO69" s="681" t="s">
        <v>274</v>
      </c>
      <c r="CP69" s="681" t="s">
        <v>274</v>
      </c>
      <c r="CQ69" s="681">
        <v>160</v>
      </c>
      <c r="CR69" s="681">
        <v>254</v>
      </c>
      <c r="CS69" s="681">
        <v>296</v>
      </c>
      <c r="CT69" s="681">
        <v>471</v>
      </c>
      <c r="CU69" s="681">
        <v>561</v>
      </c>
      <c r="CV69" s="681">
        <v>948</v>
      </c>
      <c r="CW69" s="681">
        <v>454.5</v>
      </c>
      <c r="CX69" s="681">
        <v>840</v>
      </c>
      <c r="CY69" s="681">
        <v>193</v>
      </c>
      <c r="CZ69" s="681">
        <v>323</v>
      </c>
      <c r="DA69" s="681">
        <v>274</v>
      </c>
      <c r="DB69" s="681">
        <v>491</v>
      </c>
      <c r="DC69" s="681">
        <v>435</v>
      </c>
      <c r="DD69" s="681">
        <v>857</v>
      </c>
      <c r="DE69" s="681" t="s">
        <v>274</v>
      </c>
      <c r="DF69" s="683" t="s">
        <v>274</v>
      </c>
      <c r="DG69" s="681" t="s">
        <v>274</v>
      </c>
      <c r="DH69" s="681" t="s">
        <v>274</v>
      </c>
      <c r="DI69" s="681">
        <v>39</v>
      </c>
      <c r="DJ69" s="681">
        <v>45</v>
      </c>
      <c r="DK69" s="681" t="s">
        <v>274</v>
      </c>
      <c r="DL69" s="681">
        <v>340</v>
      </c>
      <c r="DM69" s="681">
        <v>532</v>
      </c>
      <c r="DN69" s="681">
        <v>985</v>
      </c>
      <c r="DO69" s="681">
        <v>800</v>
      </c>
      <c r="DP69" s="681">
        <v>1610</v>
      </c>
      <c r="DQ69" s="681" t="s">
        <v>274</v>
      </c>
      <c r="DR69" s="681" t="s">
        <v>274</v>
      </c>
      <c r="DS69" s="681" t="s">
        <v>274</v>
      </c>
      <c r="DT69" s="681" t="s">
        <v>274</v>
      </c>
      <c r="DU69" s="681">
        <v>188</v>
      </c>
      <c r="DV69" s="681" t="s">
        <v>274</v>
      </c>
      <c r="DW69" s="681" t="s">
        <v>274</v>
      </c>
      <c r="DX69" s="681" t="s">
        <v>274</v>
      </c>
      <c r="DY69" s="681" t="s">
        <v>274</v>
      </c>
      <c r="DZ69" s="681" t="s">
        <v>274</v>
      </c>
      <c r="EA69" s="681" t="s">
        <v>274</v>
      </c>
      <c r="EB69" s="681" t="s">
        <v>274</v>
      </c>
      <c r="EC69" s="681" t="s">
        <v>274</v>
      </c>
      <c r="ED69" s="681" t="s">
        <v>274</v>
      </c>
      <c r="EE69" s="681" t="s">
        <v>274</v>
      </c>
      <c r="EF69" s="681" t="s">
        <v>274</v>
      </c>
      <c r="EG69" s="681">
        <v>375</v>
      </c>
      <c r="EH69" s="681">
        <v>685</v>
      </c>
      <c r="EI69" s="681">
        <v>1250</v>
      </c>
      <c r="EJ69" s="681">
        <v>975</v>
      </c>
      <c r="EK69" s="681">
        <v>485</v>
      </c>
      <c r="EL69" s="681">
        <v>675</v>
      </c>
      <c r="EM69" s="681">
        <v>335</v>
      </c>
      <c r="EN69" s="681">
        <v>345</v>
      </c>
      <c r="EO69" s="681">
        <f t="shared" ref="EO69" si="59">EO49</f>
        <v>172</v>
      </c>
      <c r="EP69" s="685">
        <v>623</v>
      </c>
      <c r="EQ69" s="685">
        <v>1042</v>
      </c>
      <c r="ER69" s="686">
        <v>1601</v>
      </c>
      <c r="ES69" s="686">
        <v>3009</v>
      </c>
      <c r="ET69" s="685">
        <v>623</v>
      </c>
      <c r="EU69" s="685">
        <v>1042</v>
      </c>
      <c r="EV69" s="686">
        <v>1601</v>
      </c>
      <c r="EW69" s="686">
        <v>3009</v>
      </c>
      <c r="EX69" s="685">
        <v>1780</v>
      </c>
      <c r="EY69" s="685">
        <v>1550</v>
      </c>
      <c r="EZ69" s="686">
        <v>970</v>
      </c>
      <c r="FA69" s="685">
        <v>1780</v>
      </c>
      <c r="FB69" s="685">
        <v>1550</v>
      </c>
      <c r="FC69" s="686">
        <v>970</v>
      </c>
      <c r="FD69" s="681">
        <v>881</v>
      </c>
      <c r="FE69" s="681">
        <v>1700</v>
      </c>
      <c r="FF69" s="681">
        <v>1776</v>
      </c>
      <c r="FG69" s="681">
        <v>3450</v>
      </c>
      <c r="FH69" s="681">
        <v>112</v>
      </c>
      <c r="FI69" s="681">
        <v>125</v>
      </c>
      <c r="FJ69" s="681">
        <v>465</v>
      </c>
      <c r="FK69" s="682">
        <v>765</v>
      </c>
      <c r="FL69" s="681">
        <v>860</v>
      </c>
      <c r="FM69" s="686">
        <v>275</v>
      </c>
      <c r="FN69" s="682">
        <v>550</v>
      </c>
      <c r="FO69" s="681" t="s">
        <v>274</v>
      </c>
      <c r="FP69" s="682" t="s">
        <v>274</v>
      </c>
      <c r="FQ69" s="681">
        <v>2150</v>
      </c>
      <c r="FR69" s="682">
        <v>264</v>
      </c>
      <c r="FS69" s="681">
        <v>469</v>
      </c>
      <c r="FT69" s="682">
        <v>147</v>
      </c>
      <c r="FU69" s="681">
        <v>264</v>
      </c>
      <c r="FV69" s="682">
        <v>138</v>
      </c>
      <c r="FW69" s="681">
        <v>247</v>
      </c>
      <c r="FX69" s="682">
        <v>85</v>
      </c>
      <c r="FY69" s="682">
        <v>158</v>
      </c>
      <c r="FZ69" s="682">
        <v>990</v>
      </c>
      <c r="GA69" s="681">
        <v>174</v>
      </c>
      <c r="GB69" s="682">
        <v>247</v>
      </c>
      <c r="GC69" s="681">
        <v>346</v>
      </c>
      <c r="GD69" s="682">
        <v>498</v>
      </c>
      <c r="GE69" s="681">
        <v>33</v>
      </c>
      <c r="GF69" s="682">
        <v>54</v>
      </c>
      <c r="GG69" s="681">
        <v>59</v>
      </c>
      <c r="GH69" s="682">
        <v>107</v>
      </c>
      <c r="GI69" s="682">
        <v>97</v>
      </c>
      <c r="GJ69" s="682">
        <v>200</v>
      </c>
      <c r="GK69" s="682">
        <v>54</v>
      </c>
      <c r="GL69" s="682">
        <v>107</v>
      </c>
      <c r="GM69" s="682">
        <v>200</v>
      </c>
      <c r="GN69" s="368" t="s">
        <v>274</v>
      </c>
      <c r="GO69" s="367" t="s">
        <v>274</v>
      </c>
      <c r="GP69" s="368" t="s">
        <v>274</v>
      </c>
      <c r="GQ69" s="367" t="s">
        <v>274</v>
      </c>
      <c r="GR69" s="368" t="s">
        <v>274</v>
      </c>
      <c r="GS69" s="367" t="s">
        <v>274</v>
      </c>
      <c r="GT69" s="368" t="s">
        <v>274</v>
      </c>
    </row>
    <row r="70" spans="1:202" s="366" customFormat="1" ht="18" hidden="1">
      <c r="A70" s="673"/>
      <c r="B70" s="674" t="s">
        <v>334</v>
      </c>
      <c r="C70" s="673" t="s">
        <v>347</v>
      </c>
      <c r="D70" s="673" t="s">
        <v>336</v>
      </c>
      <c r="E70" s="673" t="s">
        <v>314</v>
      </c>
      <c r="F70" s="675"/>
      <c r="G70" s="675"/>
      <c r="H70" s="675"/>
      <c r="I70" s="675"/>
      <c r="J70" s="675"/>
      <c r="K70" s="675"/>
      <c r="L70" s="675" t="s">
        <v>274</v>
      </c>
      <c r="M70" s="676"/>
      <c r="N70" s="676" t="s">
        <v>274</v>
      </c>
      <c r="O70" s="675"/>
      <c r="P70" s="675"/>
      <c r="Q70" s="675"/>
      <c r="R70" s="675"/>
      <c r="S70" s="676"/>
      <c r="T70" s="675" t="s">
        <v>274</v>
      </c>
      <c r="U70" s="675" t="s">
        <v>274</v>
      </c>
      <c r="V70" s="675" t="s">
        <v>274</v>
      </c>
      <c r="W70" s="675"/>
      <c r="X70" s="675"/>
      <c r="Y70" s="675"/>
      <c r="Z70" s="675"/>
      <c r="AA70" s="675" t="s">
        <v>274</v>
      </c>
      <c r="AB70" s="675" t="s">
        <v>274</v>
      </c>
      <c r="AC70" s="675" t="s">
        <v>274</v>
      </c>
      <c r="AD70" s="675" t="s">
        <v>274</v>
      </c>
      <c r="AE70" s="675" t="s">
        <v>274</v>
      </c>
      <c r="AF70" s="676" t="s">
        <v>274</v>
      </c>
      <c r="AG70" s="675" t="s">
        <v>274</v>
      </c>
      <c r="AH70" s="675"/>
      <c r="AI70" s="676" t="s">
        <v>274</v>
      </c>
      <c r="AJ70" s="675" t="s">
        <v>274</v>
      </c>
      <c r="AK70" s="675" t="s">
        <v>274</v>
      </c>
      <c r="AL70" s="675" t="s">
        <v>274</v>
      </c>
      <c r="AM70" s="675" t="s">
        <v>274</v>
      </c>
      <c r="AN70" s="675" t="s">
        <v>274</v>
      </c>
      <c r="AO70" s="675" t="s">
        <v>274</v>
      </c>
      <c r="AP70" s="675" t="s">
        <v>274</v>
      </c>
      <c r="AQ70" s="675" t="s">
        <v>274</v>
      </c>
      <c r="AR70" s="676" t="s">
        <v>274</v>
      </c>
      <c r="AS70" s="675" t="s">
        <v>274</v>
      </c>
      <c r="AT70" s="675" t="s">
        <v>274</v>
      </c>
      <c r="AU70" s="675" t="s">
        <v>274</v>
      </c>
      <c r="AV70" s="675" t="s">
        <v>274</v>
      </c>
      <c r="AW70" s="675" t="s">
        <v>274</v>
      </c>
      <c r="AX70" s="675" t="s">
        <v>274</v>
      </c>
      <c r="AY70" s="675" t="s">
        <v>274</v>
      </c>
      <c r="AZ70" s="675" t="s">
        <v>274</v>
      </c>
      <c r="BA70" s="675" t="s">
        <v>274</v>
      </c>
      <c r="BB70" s="675" t="s">
        <v>274</v>
      </c>
      <c r="BC70" s="675" t="s">
        <v>274</v>
      </c>
      <c r="BD70" s="676"/>
      <c r="BE70" s="676"/>
      <c r="BF70" s="676"/>
      <c r="BG70" s="676" t="s">
        <v>274</v>
      </c>
      <c r="BH70" s="675" t="s">
        <v>274</v>
      </c>
      <c r="BI70" s="675" t="s">
        <v>274</v>
      </c>
      <c r="BJ70" s="675" t="s">
        <v>274</v>
      </c>
      <c r="BK70" s="676" t="s">
        <v>274</v>
      </c>
      <c r="BL70" s="675" t="s">
        <v>274</v>
      </c>
      <c r="BM70" s="675" t="s">
        <v>274</v>
      </c>
      <c r="BN70" s="675" t="s">
        <v>274</v>
      </c>
      <c r="BO70" s="675" t="s">
        <v>274</v>
      </c>
      <c r="BP70" s="675" t="s">
        <v>274</v>
      </c>
      <c r="BQ70" s="675" t="s">
        <v>274</v>
      </c>
      <c r="BR70" s="676" t="s">
        <v>274</v>
      </c>
      <c r="BS70" s="675" t="s">
        <v>274</v>
      </c>
      <c r="BT70" s="675" t="s">
        <v>274</v>
      </c>
      <c r="BU70" s="675" t="s">
        <v>274</v>
      </c>
      <c r="BV70" s="675" t="s">
        <v>274</v>
      </c>
      <c r="BW70" s="675" t="s">
        <v>274</v>
      </c>
      <c r="BX70" s="675" t="s">
        <v>274</v>
      </c>
      <c r="BY70" s="675" t="s">
        <v>274</v>
      </c>
      <c r="BZ70" s="675" t="s">
        <v>274</v>
      </c>
      <c r="CA70" s="675" t="s">
        <v>274</v>
      </c>
      <c r="CB70" s="675" t="s">
        <v>274</v>
      </c>
      <c r="CC70" s="675" t="s">
        <v>274</v>
      </c>
      <c r="CD70" s="676" t="s">
        <v>274</v>
      </c>
      <c r="CE70" s="675" t="s">
        <v>274</v>
      </c>
      <c r="CF70" s="675" t="s">
        <v>274</v>
      </c>
      <c r="CG70" s="675" t="s">
        <v>274</v>
      </c>
      <c r="CH70" s="676" t="s">
        <v>274</v>
      </c>
      <c r="CI70" s="675" t="s">
        <v>274</v>
      </c>
      <c r="CJ70" s="675" t="s">
        <v>274</v>
      </c>
      <c r="CK70" s="675" t="s">
        <v>274</v>
      </c>
      <c r="CL70" s="675" t="s">
        <v>274</v>
      </c>
      <c r="CM70" s="676" t="s">
        <v>274</v>
      </c>
      <c r="CN70" s="675" t="s">
        <v>274</v>
      </c>
      <c r="CO70" s="675" t="s">
        <v>274</v>
      </c>
      <c r="CP70" s="675" t="s">
        <v>274</v>
      </c>
      <c r="CQ70" s="675" t="s">
        <v>274</v>
      </c>
      <c r="CR70" s="675" t="s">
        <v>274</v>
      </c>
      <c r="CS70" s="675" t="s">
        <v>274</v>
      </c>
      <c r="CT70" s="675" t="s">
        <v>274</v>
      </c>
      <c r="CU70" s="675" t="s">
        <v>274</v>
      </c>
      <c r="CV70" s="675" t="s">
        <v>274</v>
      </c>
      <c r="CW70" s="675" t="s">
        <v>274</v>
      </c>
      <c r="CX70" s="675" t="s">
        <v>274</v>
      </c>
      <c r="CY70" s="675" t="s">
        <v>274</v>
      </c>
      <c r="CZ70" s="675" t="s">
        <v>274</v>
      </c>
      <c r="DA70" s="675" t="s">
        <v>274</v>
      </c>
      <c r="DB70" s="675" t="s">
        <v>274</v>
      </c>
      <c r="DC70" s="675" t="s">
        <v>274</v>
      </c>
      <c r="DD70" s="675" t="s">
        <v>274</v>
      </c>
      <c r="DE70" s="675"/>
      <c r="DF70" s="678"/>
      <c r="DG70" s="675" t="s">
        <v>274</v>
      </c>
      <c r="DH70" s="675" t="s">
        <v>274</v>
      </c>
      <c r="DI70" s="675"/>
      <c r="DJ70" s="675"/>
      <c r="DK70" s="675" t="s">
        <v>274</v>
      </c>
      <c r="DL70" s="675"/>
      <c r="DM70" s="675"/>
      <c r="DN70" s="675"/>
      <c r="DO70" s="675"/>
      <c r="DP70" s="675"/>
      <c r="DQ70" s="675" t="s">
        <v>274</v>
      </c>
      <c r="DR70" s="675" t="s">
        <v>274</v>
      </c>
      <c r="DS70" s="675" t="s">
        <v>274</v>
      </c>
      <c r="DT70" s="675" t="s">
        <v>274</v>
      </c>
      <c r="DU70" s="675" t="s">
        <v>274</v>
      </c>
      <c r="DV70" s="675" t="s">
        <v>274</v>
      </c>
      <c r="DW70" s="675" t="s">
        <v>274</v>
      </c>
      <c r="DX70" s="675" t="s">
        <v>274</v>
      </c>
      <c r="DY70" s="675" t="s">
        <v>274</v>
      </c>
      <c r="DZ70" s="675" t="s">
        <v>274</v>
      </c>
      <c r="EA70" s="675" t="s">
        <v>274</v>
      </c>
      <c r="EB70" s="675" t="s">
        <v>274</v>
      </c>
      <c r="EC70" s="675" t="s">
        <v>274</v>
      </c>
      <c r="ED70" s="675" t="s">
        <v>274</v>
      </c>
      <c r="EE70" s="675" t="s">
        <v>274</v>
      </c>
      <c r="EF70" s="675" t="s">
        <v>274</v>
      </c>
      <c r="EG70" s="675" t="s">
        <v>274</v>
      </c>
      <c r="EH70" s="675" t="s">
        <v>274</v>
      </c>
      <c r="EI70" s="675" t="s">
        <v>274</v>
      </c>
      <c r="EJ70" s="675" t="s">
        <v>274</v>
      </c>
      <c r="EK70" s="675" t="s">
        <v>274</v>
      </c>
      <c r="EL70" s="675"/>
      <c r="EM70" s="675"/>
      <c r="EN70" s="675" t="s">
        <v>274</v>
      </c>
      <c r="EO70" s="675" t="s">
        <v>274</v>
      </c>
      <c r="EP70" s="675">
        <v>5.5</v>
      </c>
      <c r="EQ70" s="675"/>
      <c r="ER70" s="676"/>
      <c r="ES70" s="676"/>
      <c r="ET70" s="675">
        <v>5.5</v>
      </c>
      <c r="EU70" s="675"/>
      <c r="EV70" s="676"/>
      <c r="EW70" s="676"/>
      <c r="EX70" s="675"/>
      <c r="EY70" s="675"/>
      <c r="EZ70" s="676"/>
      <c r="FA70" s="675"/>
      <c r="FB70" s="675"/>
      <c r="FC70" s="676"/>
      <c r="FD70" s="675" t="s">
        <v>274</v>
      </c>
      <c r="FE70" s="675" t="s">
        <v>274</v>
      </c>
      <c r="FF70" s="675" t="s">
        <v>274</v>
      </c>
      <c r="FG70" s="675" t="s">
        <v>274</v>
      </c>
      <c r="FH70" s="675"/>
      <c r="FI70" s="675"/>
      <c r="FJ70" s="675"/>
      <c r="FK70" s="676"/>
      <c r="FL70" s="675"/>
      <c r="FM70" s="676">
        <v>21.1</v>
      </c>
      <c r="FN70" s="676" t="s">
        <v>274</v>
      </c>
      <c r="FO70" s="675" t="s">
        <v>274</v>
      </c>
      <c r="FP70" s="676" t="s">
        <v>274</v>
      </c>
      <c r="FQ70" s="675" t="s">
        <v>274</v>
      </c>
      <c r="FR70" s="676" t="s">
        <v>274</v>
      </c>
      <c r="FS70" s="675" t="s">
        <v>274</v>
      </c>
      <c r="FT70" s="676" t="s">
        <v>274</v>
      </c>
      <c r="FU70" s="675" t="s">
        <v>274</v>
      </c>
      <c r="FV70" s="676" t="s">
        <v>274</v>
      </c>
      <c r="FW70" s="675" t="s">
        <v>274</v>
      </c>
      <c r="FX70" s="676" t="s">
        <v>274</v>
      </c>
      <c r="FY70" s="676" t="s">
        <v>274</v>
      </c>
      <c r="FZ70" s="676"/>
      <c r="GA70" s="675" t="s">
        <v>274</v>
      </c>
      <c r="GB70" s="676" t="s">
        <v>274</v>
      </c>
      <c r="GC70" s="675" t="s">
        <v>274</v>
      </c>
      <c r="GD70" s="676" t="s">
        <v>274</v>
      </c>
      <c r="GE70" s="675" t="s">
        <v>274</v>
      </c>
      <c r="GF70" s="676" t="s">
        <v>274</v>
      </c>
      <c r="GG70" s="675" t="s">
        <v>274</v>
      </c>
      <c r="GH70" s="676" t="s">
        <v>274</v>
      </c>
      <c r="GI70" s="676"/>
      <c r="GJ70" s="676"/>
      <c r="GK70" s="675" t="s">
        <v>274</v>
      </c>
      <c r="GL70" s="676" t="s">
        <v>274</v>
      </c>
      <c r="GM70" s="676"/>
      <c r="GN70" s="365" t="s">
        <v>274</v>
      </c>
      <c r="GO70" s="364" t="s">
        <v>274</v>
      </c>
      <c r="GP70" s="365" t="s">
        <v>274</v>
      </c>
      <c r="GQ70" s="364" t="s">
        <v>274</v>
      </c>
      <c r="GR70" s="365" t="s">
        <v>274</v>
      </c>
      <c r="GS70" s="364" t="s">
        <v>274</v>
      </c>
      <c r="GT70" s="365" t="s">
        <v>274</v>
      </c>
    </row>
    <row r="71" spans="1:202" s="369" customFormat="1" ht="18" hidden="1">
      <c r="A71" s="679"/>
      <c r="B71" s="680" t="s">
        <v>337</v>
      </c>
      <c r="C71" s="679" t="s">
        <v>348</v>
      </c>
      <c r="D71" s="679" t="s">
        <v>338</v>
      </c>
      <c r="E71" s="679" t="s">
        <v>20</v>
      </c>
      <c r="F71" s="681"/>
      <c r="G71" s="681"/>
      <c r="H71" s="681"/>
      <c r="I71" s="681"/>
      <c r="J71" s="681"/>
      <c r="K71" s="681"/>
      <c r="L71" s="681" t="s">
        <v>274</v>
      </c>
      <c r="M71" s="682"/>
      <c r="N71" s="682" t="s">
        <v>274</v>
      </c>
      <c r="O71" s="681"/>
      <c r="P71" s="681"/>
      <c r="Q71" s="681"/>
      <c r="R71" s="681"/>
      <c r="S71" s="682"/>
      <c r="T71" s="681" t="s">
        <v>274</v>
      </c>
      <c r="U71" s="681" t="s">
        <v>274</v>
      </c>
      <c r="V71" s="681" t="s">
        <v>274</v>
      </c>
      <c r="W71" s="681"/>
      <c r="X71" s="681"/>
      <c r="Y71" s="681"/>
      <c r="Z71" s="681"/>
      <c r="AA71" s="681" t="s">
        <v>274</v>
      </c>
      <c r="AB71" s="681" t="s">
        <v>274</v>
      </c>
      <c r="AC71" s="681" t="s">
        <v>274</v>
      </c>
      <c r="AD71" s="681" t="s">
        <v>274</v>
      </c>
      <c r="AE71" s="681" t="s">
        <v>274</v>
      </c>
      <c r="AF71" s="682" t="s">
        <v>274</v>
      </c>
      <c r="AG71" s="681" t="s">
        <v>274</v>
      </c>
      <c r="AH71" s="681"/>
      <c r="AI71" s="682" t="s">
        <v>274</v>
      </c>
      <c r="AJ71" s="681" t="s">
        <v>274</v>
      </c>
      <c r="AK71" s="681" t="s">
        <v>274</v>
      </c>
      <c r="AL71" s="681" t="s">
        <v>274</v>
      </c>
      <c r="AM71" s="681" t="s">
        <v>274</v>
      </c>
      <c r="AN71" s="681" t="s">
        <v>274</v>
      </c>
      <c r="AO71" s="681" t="s">
        <v>274</v>
      </c>
      <c r="AP71" s="681" t="s">
        <v>274</v>
      </c>
      <c r="AQ71" s="681" t="s">
        <v>274</v>
      </c>
      <c r="AR71" s="682" t="s">
        <v>274</v>
      </c>
      <c r="AS71" s="681" t="s">
        <v>274</v>
      </c>
      <c r="AT71" s="681" t="s">
        <v>274</v>
      </c>
      <c r="AU71" s="681" t="s">
        <v>274</v>
      </c>
      <c r="AV71" s="681" t="s">
        <v>274</v>
      </c>
      <c r="AW71" s="681" t="s">
        <v>274</v>
      </c>
      <c r="AX71" s="681" t="s">
        <v>274</v>
      </c>
      <c r="AY71" s="681" t="s">
        <v>274</v>
      </c>
      <c r="AZ71" s="681" t="s">
        <v>274</v>
      </c>
      <c r="BA71" s="681" t="s">
        <v>274</v>
      </c>
      <c r="BB71" s="681" t="s">
        <v>274</v>
      </c>
      <c r="BC71" s="681" t="s">
        <v>274</v>
      </c>
      <c r="BD71" s="682"/>
      <c r="BE71" s="682"/>
      <c r="BF71" s="682"/>
      <c r="BG71" s="682" t="s">
        <v>274</v>
      </c>
      <c r="BH71" s="681" t="s">
        <v>274</v>
      </c>
      <c r="BI71" s="681" t="s">
        <v>274</v>
      </c>
      <c r="BJ71" s="681" t="s">
        <v>274</v>
      </c>
      <c r="BK71" s="682" t="s">
        <v>274</v>
      </c>
      <c r="BL71" s="681" t="s">
        <v>274</v>
      </c>
      <c r="BM71" s="681" t="s">
        <v>274</v>
      </c>
      <c r="BN71" s="681" t="s">
        <v>274</v>
      </c>
      <c r="BO71" s="681" t="s">
        <v>274</v>
      </c>
      <c r="BP71" s="681" t="s">
        <v>274</v>
      </c>
      <c r="BQ71" s="681" t="s">
        <v>274</v>
      </c>
      <c r="BR71" s="682" t="s">
        <v>274</v>
      </c>
      <c r="BS71" s="681" t="s">
        <v>274</v>
      </c>
      <c r="BT71" s="681" t="s">
        <v>274</v>
      </c>
      <c r="BU71" s="681" t="s">
        <v>274</v>
      </c>
      <c r="BV71" s="681" t="s">
        <v>274</v>
      </c>
      <c r="BW71" s="681" t="s">
        <v>274</v>
      </c>
      <c r="BX71" s="681" t="s">
        <v>274</v>
      </c>
      <c r="BY71" s="681" t="s">
        <v>274</v>
      </c>
      <c r="BZ71" s="681" t="s">
        <v>274</v>
      </c>
      <c r="CA71" s="681" t="s">
        <v>274</v>
      </c>
      <c r="CB71" s="681" t="s">
        <v>274</v>
      </c>
      <c r="CC71" s="681" t="s">
        <v>274</v>
      </c>
      <c r="CD71" s="682" t="s">
        <v>274</v>
      </c>
      <c r="CE71" s="681" t="s">
        <v>274</v>
      </c>
      <c r="CF71" s="681" t="s">
        <v>274</v>
      </c>
      <c r="CG71" s="681" t="s">
        <v>274</v>
      </c>
      <c r="CH71" s="682" t="s">
        <v>274</v>
      </c>
      <c r="CI71" s="681" t="s">
        <v>274</v>
      </c>
      <c r="CJ71" s="681" t="s">
        <v>274</v>
      </c>
      <c r="CK71" s="681" t="s">
        <v>274</v>
      </c>
      <c r="CL71" s="681" t="s">
        <v>274</v>
      </c>
      <c r="CM71" s="682" t="s">
        <v>274</v>
      </c>
      <c r="CN71" s="681" t="s">
        <v>274</v>
      </c>
      <c r="CO71" s="681" t="s">
        <v>274</v>
      </c>
      <c r="CP71" s="681" t="s">
        <v>274</v>
      </c>
      <c r="CQ71" s="681" t="s">
        <v>274</v>
      </c>
      <c r="CR71" s="681" t="s">
        <v>274</v>
      </c>
      <c r="CS71" s="681" t="s">
        <v>274</v>
      </c>
      <c r="CT71" s="681" t="s">
        <v>274</v>
      </c>
      <c r="CU71" s="681" t="s">
        <v>274</v>
      </c>
      <c r="CV71" s="681" t="s">
        <v>274</v>
      </c>
      <c r="CW71" s="681" t="s">
        <v>274</v>
      </c>
      <c r="CX71" s="681" t="s">
        <v>274</v>
      </c>
      <c r="CY71" s="681" t="s">
        <v>274</v>
      </c>
      <c r="CZ71" s="681" t="s">
        <v>274</v>
      </c>
      <c r="DA71" s="681" t="s">
        <v>274</v>
      </c>
      <c r="DB71" s="681" t="s">
        <v>274</v>
      </c>
      <c r="DC71" s="681" t="s">
        <v>274</v>
      </c>
      <c r="DD71" s="681" t="s">
        <v>274</v>
      </c>
      <c r="DE71" s="681"/>
      <c r="DF71" s="683"/>
      <c r="DG71" s="681" t="s">
        <v>274</v>
      </c>
      <c r="DH71" s="681" t="s">
        <v>274</v>
      </c>
      <c r="DI71" s="681"/>
      <c r="DJ71" s="681"/>
      <c r="DK71" s="681" t="s">
        <v>274</v>
      </c>
      <c r="DL71" s="681"/>
      <c r="DM71" s="681"/>
      <c r="DN71" s="681"/>
      <c r="DO71" s="681"/>
      <c r="DP71" s="681"/>
      <c r="DQ71" s="681" t="s">
        <v>274</v>
      </c>
      <c r="DR71" s="681" t="s">
        <v>274</v>
      </c>
      <c r="DS71" s="681" t="s">
        <v>274</v>
      </c>
      <c r="DT71" s="681" t="s">
        <v>274</v>
      </c>
      <c r="DU71" s="681" t="s">
        <v>274</v>
      </c>
      <c r="DV71" s="681" t="s">
        <v>274</v>
      </c>
      <c r="DW71" s="681" t="s">
        <v>274</v>
      </c>
      <c r="DX71" s="681" t="s">
        <v>274</v>
      </c>
      <c r="DY71" s="681" t="s">
        <v>274</v>
      </c>
      <c r="DZ71" s="681" t="s">
        <v>274</v>
      </c>
      <c r="EA71" s="681" t="s">
        <v>274</v>
      </c>
      <c r="EB71" s="681" t="s">
        <v>274</v>
      </c>
      <c r="EC71" s="681" t="s">
        <v>274</v>
      </c>
      <c r="ED71" s="681" t="s">
        <v>274</v>
      </c>
      <c r="EE71" s="681" t="s">
        <v>274</v>
      </c>
      <c r="EF71" s="681" t="s">
        <v>274</v>
      </c>
      <c r="EG71" s="681" t="s">
        <v>274</v>
      </c>
      <c r="EH71" s="681" t="s">
        <v>274</v>
      </c>
      <c r="EI71" s="681" t="s">
        <v>274</v>
      </c>
      <c r="EJ71" s="681" t="s">
        <v>274</v>
      </c>
      <c r="EK71" s="681" t="s">
        <v>274</v>
      </c>
      <c r="EL71" s="681"/>
      <c r="EM71" s="681"/>
      <c r="EN71" s="681" t="s">
        <v>274</v>
      </c>
      <c r="EO71" s="681" t="s">
        <v>274</v>
      </c>
      <c r="EP71" s="681">
        <v>890</v>
      </c>
      <c r="EQ71" s="681"/>
      <c r="ER71" s="682"/>
      <c r="ES71" s="682"/>
      <c r="ET71" s="681">
        <v>890</v>
      </c>
      <c r="EU71" s="681"/>
      <c r="EV71" s="682"/>
      <c r="EW71" s="682"/>
      <c r="EX71" s="681"/>
      <c r="EY71" s="681"/>
      <c r="EZ71" s="682"/>
      <c r="FA71" s="681"/>
      <c r="FB71" s="681"/>
      <c r="FC71" s="682"/>
      <c r="FD71" s="681" t="s">
        <v>274</v>
      </c>
      <c r="FE71" s="681" t="s">
        <v>274</v>
      </c>
      <c r="FF71" s="681" t="s">
        <v>274</v>
      </c>
      <c r="FG71" s="681" t="s">
        <v>274</v>
      </c>
      <c r="FH71" s="681"/>
      <c r="FI71" s="681"/>
      <c r="FJ71" s="681"/>
      <c r="FK71" s="682"/>
      <c r="FL71" s="681"/>
      <c r="FM71" s="682">
        <v>1780</v>
      </c>
      <c r="FN71" s="682" t="s">
        <v>274</v>
      </c>
      <c r="FO71" s="681" t="s">
        <v>274</v>
      </c>
      <c r="FP71" s="682" t="s">
        <v>274</v>
      </c>
      <c r="FQ71" s="681" t="s">
        <v>274</v>
      </c>
      <c r="FR71" s="682" t="s">
        <v>274</v>
      </c>
      <c r="FS71" s="681" t="s">
        <v>274</v>
      </c>
      <c r="FT71" s="682" t="s">
        <v>274</v>
      </c>
      <c r="FU71" s="681" t="s">
        <v>274</v>
      </c>
      <c r="FV71" s="682" t="s">
        <v>274</v>
      </c>
      <c r="FW71" s="681" t="s">
        <v>274</v>
      </c>
      <c r="FX71" s="682" t="s">
        <v>274</v>
      </c>
      <c r="FY71" s="682" t="s">
        <v>274</v>
      </c>
      <c r="FZ71" s="682"/>
      <c r="GA71" s="681" t="s">
        <v>274</v>
      </c>
      <c r="GB71" s="682" t="s">
        <v>274</v>
      </c>
      <c r="GC71" s="681" t="s">
        <v>274</v>
      </c>
      <c r="GD71" s="682" t="s">
        <v>274</v>
      </c>
      <c r="GE71" s="681" t="s">
        <v>274</v>
      </c>
      <c r="GF71" s="682" t="s">
        <v>274</v>
      </c>
      <c r="GG71" s="681" t="s">
        <v>274</v>
      </c>
      <c r="GH71" s="682" t="s">
        <v>274</v>
      </c>
      <c r="GI71" s="682"/>
      <c r="GJ71" s="682"/>
      <c r="GK71" s="681" t="s">
        <v>274</v>
      </c>
      <c r="GL71" s="682" t="s">
        <v>274</v>
      </c>
      <c r="GM71" s="682"/>
      <c r="GN71" s="368" t="s">
        <v>274</v>
      </c>
      <c r="GO71" s="367" t="s">
        <v>274</v>
      </c>
      <c r="GP71" s="368" t="s">
        <v>274</v>
      </c>
      <c r="GQ71" s="367" t="s">
        <v>274</v>
      </c>
      <c r="GR71" s="368" t="s">
        <v>274</v>
      </c>
      <c r="GS71" s="367" t="s">
        <v>274</v>
      </c>
      <c r="GT71" s="368" t="s">
        <v>274</v>
      </c>
    </row>
    <row r="72" spans="1:202" s="366" customFormat="1" ht="18" hidden="1">
      <c r="A72" s="673"/>
      <c r="B72" s="674" t="s">
        <v>339</v>
      </c>
      <c r="C72" s="673" t="s">
        <v>349</v>
      </c>
      <c r="D72" s="673" t="s">
        <v>341</v>
      </c>
      <c r="E72" s="673" t="s">
        <v>314</v>
      </c>
      <c r="F72" s="675"/>
      <c r="G72" s="675"/>
      <c r="H72" s="675"/>
      <c r="I72" s="675"/>
      <c r="J72" s="675"/>
      <c r="K72" s="675"/>
      <c r="L72" s="675" t="s">
        <v>274</v>
      </c>
      <c r="M72" s="676"/>
      <c r="N72" s="676" t="s">
        <v>274</v>
      </c>
      <c r="O72" s="675"/>
      <c r="P72" s="675"/>
      <c r="Q72" s="675"/>
      <c r="R72" s="675"/>
      <c r="S72" s="676"/>
      <c r="T72" s="675" t="s">
        <v>274</v>
      </c>
      <c r="U72" s="675" t="s">
        <v>274</v>
      </c>
      <c r="V72" s="675" t="s">
        <v>274</v>
      </c>
      <c r="W72" s="675"/>
      <c r="X72" s="675"/>
      <c r="Y72" s="675"/>
      <c r="Z72" s="675"/>
      <c r="AA72" s="675" t="s">
        <v>274</v>
      </c>
      <c r="AB72" s="675" t="s">
        <v>274</v>
      </c>
      <c r="AC72" s="675" t="s">
        <v>274</v>
      </c>
      <c r="AD72" s="675" t="s">
        <v>274</v>
      </c>
      <c r="AE72" s="675" t="s">
        <v>274</v>
      </c>
      <c r="AF72" s="676" t="s">
        <v>274</v>
      </c>
      <c r="AG72" s="675" t="s">
        <v>274</v>
      </c>
      <c r="AH72" s="675"/>
      <c r="AI72" s="676" t="s">
        <v>274</v>
      </c>
      <c r="AJ72" s="675" t="s">
        <v>274</v>
      </c>
      <c r="AK72" s="675" t="s">
        <v>274</v>
      </c>
      <c r="AL72" s="675" t="s">
        <v>274</v>
      </c>
      <c r="AM72" s="675" t="s">
        <v>274</v>
      </c>
      <c r="AN72" s="675" t="s">
        <v>274</v>
      </c>
      <c r="AO72" s="675" t="s">
        <v>274</v>
      </c>
      <c r="AP72" s="675" t="s">
        <v>274</v>
      </c>
      <c r="AQ72" s="675" t="s">
        <v>274</v>
      </c>
      <c r="AR72" s="676" t="s">
        <v>274</v>
      </c>
      <c r="AS72" s="675" t="s">
        <v>274</v>
      </c>
      <c r="AT72" s="675" t="s">
        <v>274</v>
      </c>
      <c r="AU72" s="675" t="s">
        <v>274</v>
      </c>
      <c r="AV72" s="675" t="s">
        <v>274</v>
      </c>
      <c r="AW72" s="675" t="s">
        <v>274</v>
      </c>
      <c r="AX72" s="675" t="s">
        <v>274</v>
      </c>
      <c r="AY72" s="675" t="s">
        <v>274</v>
      </c>
      <c r="AZ72" s="675" t="s">
        <v>274</v>
      </c>
      <c r="BA72" s="675" t="s">
        <v>274</v>
      </c>
      <c r="BB72" s="675" t="s">
        <v>274</v>
      </c>
      <c r="BC72" s="675" t="s">
        <v>274</v>
      </c>
      <c r="BD72" s="676"/>
      <c r="BE72" s="676"/>
      <c r="BF72" s="676"/>
      <c r="BG72" s="676" t="s">
        <v>274</v>
      </c>
      <c r="BH72" s="675" t="s">
        <v>274</v>
      </c>
      <c r="BI72" s="675" t="s">
        <v>274</v>
      </c>
      <c r="BJ72" s="675" t="s">
        <v>274</v>
      </c>
      <c r="BK72" s="676" t="s">
        <v>274</v>
      </c>
      <c r="BL72" s="675" t="s">
        <v>274</v>
      </c>
      <c r="BM72" s="675" t="s">
        <v>274</v>
      </c>
      <c r="BN72" s="675" t="s">
        <v>274</v>
      </c>
      <c r="BO72" s="675" t="s">
        <v>274</v>
      </c>
      <c r="BP72" s="675" t="s">
        <v>274</v>
      </c>
      <c r="BQ72" s="675" t="s">
        <v>274</v>
      </c>
      <c r="BR72" s="676" t="s">
        <v>274</v>
      </c>
      <c r="BS72" s="675" t="s">
        <v>274</v>
      </c>
      <c r="BT72" s="675" t="s">
        <v>274</v>
      </c>
      <c r="BU72" s="675" t="s">
        <v>274</v>
      </c>
      <c r="BV72" s="675" t="s">
        <v>274</v>
      </c>
      <c r="BW72" s="675" t="s">
        <v>274</v>
      </c>
      <c r="BX72" s="675" t="s">
        <v>274</v>
      </c>
      <c r="BY72" s="675" t="s">
        <v>274</v>
      </c>
      <c r="BZ72" s="675" t="s">
        <v>274</v>
      </c>
      <c r="CA72" s="675" t="s">
        <v>274</v>
      </c>
      <c r="CB72" s="675" t="s">
        <v>274</v>
      </c>
      <c r="CC72" s="675" t="s">
        <v>274</v>
      </c>
      <c r="CD72" s="676" t="s">
        <v>274</v>
      </c>
      <c r="CE72" s="675" t="s">
        <v>274</v>
      </c>
      <c r="CF72" s="675" t="s">
        <v>274</v>
      </c>
      <c r="CG72" s="675" t="s">
        <v>274</v>
      </c>
      <c r="CH72" s="676" t="s">
        <v>274</v>
      </c>
      <c r="CI72" s="675" t="s">
        <v>274</v>
      </c>
      <c r="CJ72" s="675" t="s">
        <v>274</v>
      </c>
      <c r="CK72" s="675" t="s">
        <v>274</v>
      </c>
      <c r="CL72" s="675" t="s">
        <v>274</v>
      </c>
      <c r="CM72" s="676" t="s">
        <v>274</v>
      </c>
      <c r="CN72" s="675" t="s">
        <v>274</v>
      </c>
      <c r="CO72" s="675" t="s">
        <v>274</v>
      </c>
      <c r="CP72" s="675" t="s">
        <v>274</v>
      </c>
      <c r="CQ72" s="675" t="s">
        <v>274</v>
      </c>
      <c r="CR72" s="675" t="s">
        <v>274</v>
      </c>
      <c r="CS72" s="675" t="s">
        <v>274</v>
      </c>
      <c r="CT72" s="675" t="s">
        <v>274</v>
      </c>
      <c r="CU72" s="675" t="s">
        <v>274</v>
      </c>
      <c r="CV72" s="675" t="s">
        <v>274</v>
      </c>
      <c r="CW72" s="675" t="s">
        <v>274</v>
      </c>
      <c r="CX72" s="675" t="s">
        <v>274</v>
      </c>
      <c r="CY72" s="675" t="s">
        <v>274</v>
      </c>
      <c r="CZ72" s="675" t="s">
        <v>274</v>
      </c>
      <c r="DA72" s="675" t="s">
        <v>274</v>
      </c>
      <c r="DB72" s="675" t="s">
        <v>274</v>
      </c>
      <c r="DC72" s="675" t="s">
        <v>274</v>
      </c>
      <c r="DD72" s="675" t="s">
        <v>274</v>
      </c>
      <c r="DE72" s="675"/>
      <c r="DF72" s="678"/>
      <c r="DG72" s="675" t="s">
        <v>274</v>
      </c>
      <c r="DH72" s="675" t="s">
        <v>274</v>
      </c>
      <c r="DI72" s="675"/>
      <c r="DJ72" s="675"/>
      <c r="DK72" s="675" t="s">
        <v>274</v>
      </c>
      <c r="DL72" s="675"/>
      <c r="DM72" s="675"/>
      <c r="DN72" s="675"/>
      <c r="DO72" s="675"/>
      <c r="DP72" s="675"/>
      <c r="DQ72" s="675" t="s">
        <v>274</v>
      </c>
      <c r="DR72" s="675" t="s">
        <v>274</v>
      </c>
      <c r="DS72" s="675" t="s">
        <v>274</v>
      </c>
      <c r="DT72" s="675" t="s">
        <v>274</v>
      </c>
      <c r="DU72" s="675">
        <v>1.9</v>
      </c>
      <c r="DV72" s="675" t="s">
        <v>274</v>
      </c>
      <c r="DW72" s="675" t="s">
        <v>274</v>
      </c>
      <c r="DX72" s="675" t="s">
        <v>274</v>
      </c>
      <c r="DY72" s="675" t="s">
        <v>274</v>
      </c>
      <c r="DZ72" s="675" t="s">
        <v>274</v>
      </c>
      <c r="EA72" s="675" t="s">
        <v>274</v>
      </c>
      <c r="EB72" s="675" t="s">
        <v>274</v>
      </c>
      <c r="EC72" s="675" t="s">
        <v>274</v>
      </c>
      <c r="ED72" s="675" t="s">
        <v>274</v>
      </c>
      <c r="EE72" s="675" t="s">
        <v>274</v>
      </c>
      <c r="EF72" s="675" t="s">
        <v>274</v>
      </c>
      <c r="EG72" s="675" t="s">
        <v>274</v>
      </c>
      <c r="EH72" s="675" t="s">
        <v>274</v>
      </c>
      <c r="EI72" s="675" t="s">
        <v>274</v>
      </c>
      <c r="EJ72" s="675" t="s">
        <v>274</v>
      </c>
      <c r="EK72" s="675" t="s">
        <v>274</v>
      </c>
      <c r="EL72" s="675"/>
      <c r="EM72" s="675"/>
      <c r="EN72" s="675" t="s">
        <v>274</v>
      </c>
      <c r="EO72" s="675" t="s">
        <v>274</v>
      </c>
      <c r="EP72" s="675" t="s">
        <v>274</v>
      </c>
      <c r="EQ72" s="675"/>
      <c r="ER72" s="676"/>
      <c r="ES72" s="676"/>
      <c r="ET72" s="675" t="s">
        <v>274</v>
      </c>
      <c r="EU72" s="675"/>
      <c r="EV72" s="676"/>
      <c r="EW72" s="676"/>
      <c r="EX72" s="675"/>
      <c r="EY72" s="675"/>
      <c r="EZ72" s="676"/>
      <c r="FA72" s="675"/>
      <c r="FB72" s="675"/>
      <c r="FC72" s="676"/>
      <c r="FD72" s="675" t="s">
        <v>274</v>
      </c>
      <c r="FE72" s="675" t="s">
        <v>274</v>
      </c>
      <c r="FF72" s="675" t="s">
        <v>274</v>
      </c>
      <c r="FG72" s="675" t="s">
        <v>274</v>
      </c>
      <c r="FH72" s="675"/>
      <c r="FI72" s="675"/>
      <c r="FJ72" s="675"/>
      <c r="FK72" s="676"/>
      <c r="FL72" s="675"/>
      <c r="FM72" s="676" t="s">
        <v>274</v>
      </c>
      <c r="FN72" s="676" t="s">
        <v>274</v>
      </c>
      <c r="FO72" s="675" t="s">
        <v>274</v>
      </c>
      <c r="FP72" s="676" t="s">
        <v>274</v>
      </c>
      <c r="FQ72" s="675" t="s">
        <v>274</v>
      </c>
      <c r="FR72" s="676" t="s">
        <v>274</v>
      </c>
      <c r="FS72" s="675" t="s">
        <v>274</v>
      </c>
      <c r="FT72" s="676" t="s">
        <v>274</v>
      </c>
      <c r="FU72" s="675" t="s">
        <v>274</v>
      </c>
      <c r="FV72" s="676" t="s">
        <v>274</v>
      </c>
      <c r="FW72" s="675" t="s">
        <v>274</v>
      </c>
      <c r="FX72" s="676" t="s">
        <v>274</v>
      </c>
      <c r="FY72" s="676" t="s">
        <v>274</v>
      </c>
      <c r="FZ72" s="676"/>
      <c r="GA72" s="675" t="s">
        <v>274</v>
      </c>
      <c r="GB72" s="676" t="s">
        <v>274</v>
      </c>
      <c r="GC72" s="675" t="s">
        <v>274</v>
      </c>
      <c r="GD72" s="676" t="s">
        <v>274</v>
      </c>
      <c r="GE72" s="675" t="s">
        <v>274</v>
      </c>
      <c r="GF72" s="676" t="s">
        <v>274</v>
      </c>
      <c r="GG72" s="675" t="s">
        <v>274</v>
      </c>
      <c r="GH72" s="676" t="s">
        <v>274</v>
      </c>
      <c r="GI72" s="676"/>
      <c r="GJ72" s="676"/>
      <c r="GK72" s="675" t="s">
        <v>274</v>
      </c>
      <c r="GL72" s="676" t="s">
        <v>274</v>
      </c>
      <c r="GM72" s="676"/>
      <c r="GN72" s="365" t="s">
        <v>274</v>
      </c>
      <c r="GO72" s="364" t="s">
        <v>274</v>
      </c>
      <c r="GP72" s="365" t="s">
        <v>274</v>
      </c>
      <c r="GQ72" s="364" t="s">
        <v>274</v>
      </c>
      <c r="GR72" s="365" t="s">
        <v>274</v>
      </c>
      <c r="GS72" s="364" t="s">
        <v>274</v>
      </c>
      <c r="GT72" s="365" t="s">
        <v>274</v>
      </c>
    </row>
    <row r="73" spans="1:202" s="369" customFormat="1" ht="18" hidden="1">
      <c r="A73" s="679"/>
      <c r="B73" s="680" t="s">
        <v>342</v>
      </c>
      <c r="C73" s="679" t="s">
        <v>349</v>
      </c>
      <c r="D73" s="679" t="s">
        <v>343</v>
      </c>
      <c r="E73" s="679" t="s">
        <v>20</v>
      </c>
      <c r="F73" s="681"/>
      <c r="G73" s="681"/>
      <c r="H73" s="681"/>
      <c r="I73" s="681"/>
      <c r="J73" s="681"/>
      <c r="K73" s="681"/>
      <c r="L73" s="681" t="s">
        <v>274</v>
      </c>
      <c r="M73" s="682"/>
      <c r="N73" s="682" t="s">
        <v>274</v>
      </c>
      <c r="O73" s="681"/>
      <c r="P73" s="681"/>
      <c r="Q73" s="681"/>
      <c r="R73" s="681"/>
      <c r="S73" s="682"/>
      <c r="T73" s="681" t="s">
        <v>274</v>
      </c>
      <c r="U73" s="681" t="s">
        <v>274</v>
      </c>
      <c r="V73" s="681" t="s">
        <v>274</v>
      </c>
      <c r="W73" s="681"/>
      <c r="X73" s="681"/>
      <c r="Y73" s="681"/>
      <c r="Z73" s="681"/>
      <c r="AA73" s="681" t="s">
        <v>274</v>
      </c>
      <c r="AB73" s="681" t="s">
        <v>274</v>
      </c>
      <c r="AC73" s="681" t="s">
        <v>274</v>
      </c>
      <c r="AD73" s="681" t="s">
        <v>274</v>
      </c>
      <c r="AE73" s="681" t="s">
        <v>274</v>
      </c>
      <c r="AF73" s="682" t="s">
        <v>274</v>
      </c>
      <c r="AG73" s="681" t="s">
        <v>274</v>
      </c>
      <c r="AH73" s="681"/>
      <c r="AI73" s="682" t="s">
        <v>274</v>
      </c>
      <c r="AJ73" s="681" t="s">
        <v>274</v>
      </c>
      <c r="AK73" s="681" t="s">
        <v>274</v>
      </c>
      <c r="AL73" s="681" t="s">
        <v>274</v>
      </c>
      <c r="AM73" s="681" t="s">
        <v>274</v>
      </c>
      <c r="AN73" s="681" t="s">
        <v>274</v>
      </c>
      <c r="AO73" s="681" t="s">
        <v>274</v>
      </c>
      <c r="AP73" s="681" t="s">
        <v>274</v>
      </c>
      <c r="AQ73" s="681" t="s">
        <v>274</v>
      </c>
      <c r="AR73" s="682" t="s">
        <v>274</v>
      </c>
      <c r="AS73" s="681" t="s">
        <v>274</v>
      </c>
      <c r="AT73" s="681" t="s">
        <v>274</v>
      </c>
      <c r="AU73" s="681" t="s">
        <v>274</v>
      </c>
      <c r="AV73" s="681" t="s">
        <v>274</v>
      </c>
      <c r="AW73" s="681" t="s">
        <v>274</v>
      </c>
      <c r="AX73" s="681" t="s">
        <v>274</v>
      </c>
      <c r="AY73" s="681" t="s">
        <v>274</v>
      </c>
      <c r="AZ73" s="681" t="s">
        <v>274</v>
      </c>
      <c r="BA73" s="681" t="s">
        <v>274</v>
      </c>
      <c r="BB73" s="681" t="s">
        <v>274</v>
      </c>
      <c r="BC73" s="681" t="s">
        <v>274</v>
      </c>
      <c r="BD73" s="682"/>
      <c r="BE73" s="682"/>
      <c r="BF73" s="682"/>
      <c r="BG73" s="682" t="s">
        <v>274</v>
      </c>
      <c r="BH73" s="681" t="s">
        <v>274</v>
      </c>
      <c r="BI73" s="681" t="s">
        <v>274</v>
      </c>
      <c r="BJ73" s="681" t="s">
        <v>274</v>
      </c>
      <c r="BK73" s="682" t="s">
        <v>274</v>
      </c>
      <c r="BL73" s="681" t="s">
        <v>274</v>
      </c>
      <c r="BM73" s="681" t="s">
        <v>274</v>
      </c>
      <c r="BN73" s="681" t="s">
        <v>274</v>
      </c>
      <c r="BO73" s="681" t="s">
        <v>274</v>
      </c>
      <c r="BP73" s="681" t="s">
        <v>274</v>
      </c>
      <c r="BQ73" s="681" t="s">
        <v>274</v>
      </c>
      <c r="BR73" s="682" t="s">
        <v>274</v>
      </c>
      <c r="BS73" s="681" t="s">
        <v>274</v>
      </c>
      <c r="BT73" s="681" t="s">
        <v>274</v>
      </c>
      <c r="BU73" s="681" t="s">
        <v>274</v>
      </c>
      <c r="BV73" s="681" t="s">
        <v>274</v>
      </c>
      <c r="BW73" s="681" t="s">
        <v>274</v>
      </c>
      <c r="BX73" s="681" t="s">
        <v>274</v>
      </c>
      <c r="BY73" s="681" t="s">
        <v>274</v>
      </c>
      <c r="BZ73" s="681" t="s">
        <v>274</v>
      </c>
      <c r="CA73" s="681" t="s">
        <v>274</v>
      </c>
      <c r="CB73" s="681" t="s">
        <v>274</v>
      </c>
      <c r="CC73" s="681" t="s">
        <v>274</v>
      </c>
      <c r="CD73" s="682" t="s">
        <v>274</v>
      </c>
      <c r="CE73" s="681" t="s">
        <v>274</v>
      </c>
      <c r="CF73" s="681" t="s">
        <v>274</v>
      </c>
      <c r="CG73" s="681" t="s">
        <v>274</v>
      </c>
      <c r="CH73" s="682" t="s">
        <v>274</v>
      </c>
      <c r="CI73" s="681" t="s">
        <v>274</v>
      </c>
      <c r="CJ73" s="681" t="s">
        <v>274</v>
      </c>
      <c r="CK73" s="681" t="s">
        <v>274</v>
      </c>
      <c r="CL73" s="681" t="s">
        <v>274</v>
      </c>
      <c r="CM73" s="682" t="s">
        <v>274</v>
      </c>
      <c r="CN73" s="681" t="s">
        <v>274</v>
      </c>
      <c r="CO73" s="681" t="s">
        <v>274</v>
      </c>
      <c r="CP73" s="681" t="s">
        <v>274</v>
      </c>
      <c r="CQ73" s="681" t="s">
        <v>274</v>
      </c>
      <c r="CR73" s="681" t="s">
        <v>274</v>
      </c>
      <c r="CS73" s="681" t="s">
        <v>274</v>
      </c>
      <c r="CT73" s="681" t="s">
        <v>274</v>
      </c>
      <c r="CU73" s="681" t="s">
        <v>274</v>
      </c>
      <c r="CV73" s="681" t="s">
        <v>274</v>
      </c>
      <c r="CW73" s="681" t="s">
        <v>274</v>
      </c>
      <c r="CX73" s="681" t="s">
        <v>274</v>
      </c>
      <c r="CY73" s="681" t="s">
        <v>274</v>
      </c>
      <c r="CZ73" s="681" t="s">
        <v>274</v>
      </c>
      <c r="DA73" s="681" t="s">
        <v>274</v>
      </c>
      <c r="DB73" s="681" t="s">
        <v>274</v>
      </c>
      <c r="DC73" s="681" t="s">
        <v>274</v>
      </c>
      <c r="DD73" s="681" t="s">
        <v>274</v>
      </c>
      <c r="DE73" s="681"/>
      <c r="DF73" s="683"/>
      <c r="DG73" s="681" t="s">
        <v>274</v>
      </c>
      <c r="DH73" s="681" t="s">
        <v>274</v>
      </c>
      <c r="DI73" s="681"/>
      <c r="DJ73" s="681"/>
      <c r="DK73" s="681" t="s">
        <v>274</v>
      </c>
      <c r="DL73" s="681"/>
      <c r="DM73" s="681"/>
      <c r="DN73" s="681"/>
      <c r="DO73" s="681"/>
      <c r="DP73" s="681"/>
      <c r="DQ73" s="681" t="s">
        <v>274</v>
      </c>
      <c r="DR73" s="681" t="s">
        <v>274</v>
      </c>
      <c r="DS73" s="681" t="s">
        <v>274</v>
      </c>
      <c r="DT73" s="681" t="s">
        <v>274</v>
      </c>
      <c r="DU73" s="681">
        <v>400</v>
      </c>
      <c r="DV73" s="681" t="s">
        <v>274</v>
      </c>
      <c r="DW73" s="681" t="s">
        <v>274</v>
      </c>
      <c r="DX73" s="681" t="s">
        <v>274</v>
      </c>
      <c r="DY73" s="681" t="s">
        <v>274</v>
      </c>
      <c r="DZ73" s="681" t="s">
        <v>274</v>
      </c>
      <c r="EA73" s="681" t="s">
        <v>274</v>
      </c>
      <c r="EB73" s="681" t="s">
        <v>274</v>
      </c>
      <c r="EC73" s="681" t="s">
        <v>274</v>
      </c>
      <c r="ED73" s="681" t="s">
        <v>274</v>
      </c>
      <c r="EE73" s="681" t="s">
        <v>274</v>
      </c>
      <c r="EF73" s="681" t="s">
        <v>274</v>
      </c>
      <c r="EG73" s="681" t="s">
        <v>274</v>
      </c>
      <c r="EH73" s="681" t="s">
        <v>274</v>
      </c>
      <c r="EI73" s="681" t="s">
        <v>274</v>
      </c>
      <c r="EJ73" s="681" t="s">
        <v>274</v>
      </c>
      <c r="EK73" s="681" t="s">
        <v>274</v>
      </c>
      <c r="EL73" s="681"/>
      <c r="EM73" s="681"/>
      <c r="EN73" s="681" t="s">
        <v>274</v>
      </c>
      <c r="EO73" s="681" t="s">
        <v>274</v>
      </c>
      <c r="EP73" s="681" t="s">
        <v>274</v>
      </c>
      <c r="EQ73" s="681"/>
      <c r="ER73" s="682"/>
      <c r="ES73" s="682"/>
      <c r="ET73" s="681" t="s">
        <v>274</v>
      </c>
      <c r="EU73" s="681"/>
      <c r="EV73" s="682"/>
      <c r="EW73" s="682"/>
      <c r="EX73" s="681"/>
      <c r="EY73" s="681"/>
      <c r="EZ73" s="682"/>
      <c r="FA73" s="681"/>
      <c r="FB73" s="681"/>
      <c r="FC73" s="682"/>
      <c r="FD73" s="681" t="s">
        <v>274</v>
      </c>
      <c r="FE73" s="681" t="s">
        <v>274</v>
      </c>
      <c r="FF73" s="681" t="s">
        <v>274</v>
      </c>
      <c r="FG73" s="681" t="s">
        <v>274</v>
      </c>
      <c r="FH73" s="681"/>
      <c r="FI73" s="681"/>
      <c r="FJ73" s="681"/>
      <c r="FK73" s="682"/>
      <c r="FL73" s="681"/>
      <c r="FM73" s="682" t="s">
        <v>274</v>
      </c>
      <c r="FN73" s="682" t="s">
        <v>274</v>
      </c>
      <c r="FO73" s="681" t="s">
        <v>274</v>
      </c>
      <c r="FP73" s="682" t="s">
        <v>274</v>
      </c>
      <c r="FQ73" s="681" t="s">
        <v>274</v>
      </c>
      <c r="FR73" s="682" t="s">
        <v>274</v>
      </c>
      <c r="FS73" s="681" t="s">
        <v>274</v>
      </c>
      <c r="FT73" s="682" t="s">
        <v>274</v>
      </c>
      <c r="FU73" s="681" t="s">
        <v>274</v>
      </c>
      <c r="FV73" s="682" t="s">
        <v>274</v>
      </c>
      <c r="FW73" s="681" t="s">
        <v>274</v>
      </c>
      <c r="FX73" s="682" t="s">
        <v>274</v>
      </c>
      <c r="FY73" s="682" t="s">
        <v>274</v>
      </c>
      <c r="FZ73" s="682"/>
      <c r="GA73" s="681" t="s">
        <v>274</v>
      </c>
      <c r="GB73" s="682" t="s">
        <v>274</v>
      </c>
      <c r="GC73" s="681" t="s">
        <v>274</v>
      </c>
      <c r="GD73" s="682" t="s">
        <v>274</v>
      </c>
      <c r="GE73" s="681" t="s">
        <v>274</v>
      </c>
      <c r="GF73" s="682" t="s">
        <v>274</v>
      </c>
      <c r="GG73" s="681" t="s">
        <v>274</v>
      </c>
      <c r="GH73" s="682" t="s">
        <v>274</v>
      </c>
      <c r="GI73" s="682"/>
      <c r="GJ73" s="682"/>
      <c r="GK73" s="681" t="s">
        <v>274</v>
      </c>
      <c r="GL73" s="682" t="s">
        <v>274</v>
      </c>
      <c r="GM73" s="682"/>
      <c r="GN73" s="368" t="s">
        <v>274</v>
      </c>
      <c r="GO73" s="367" t="s">
        <v>274</v>
      </c>
      <c r="GP73" s="368" t="s">
        <v>274</v>
      </c>
      <c r="GQ73" s="367" t="s">
        <v>274</v>
      </c>
      <c r="GR73" s="368" t="s">
        <v>274</v>
      </c>
      <c r="GS73" s="367" t="s">
        <v>274</v>
      </c>
      <c r="GT73" s="368" t="s">
        <v>274</v>
      </c>
    </row>
    <row r="74" spans="1:202" s="174" customFormat="1" ht="9" customHeight="1">
      <c r="A74" s="689"/>
      <c r="B74" s="690"/>
      <c r="C74" s="689"/>
      <c r="D74" s="689"/>
      <c r="E74" s="689"/>
      <c r="F74" s="649"/>
      <c r="G74" s="649"/>
      <c r="H74" s="649"/>
      <c r="I74" s="649"/>
      <c r="J74" s="649"/>
      <c r="K74" s="649"/>
      <c r="L74" s="649"/>
      <c r="M74" s="648"/>
      <c r="N74" s="648"/>
      <c r="O74" s="649"/>
      <c r="P74" s="649"/>
      <c r="Q74" s="649"/>
      <c r="R74" s="649"/>
      <c r="S74" s="648"/>
      <c r="T74" s="649"/>
      <c r="U74" s="649"/>
      <c r="V74" s="649"/>
      <c r="W74" s="649"/>
      <c r="X74" s="649"/>
      <c r="Y74" s="649"/>
      <c r="Z74" s="649"/>
      <c r="AA74" s="649"/>
      <c r="AB74" s="649"/>
      <c r="AC74" s="649"/>
      <c r="AD74" s="649"/>
      <c r="AE74" s="649"/>
      <c r="AF74" s="648"/>
      <c r="AG74" s="649"/>
      <c r="AH74" s="649"/>
      <c r="AI74" s="648"/>
      <c r="AJ74" s="649"/>
      <c r="AK74" s="649"/>
      <c r="AL74" s="649"/>
      <c r="AM74" s="649"/>
      <c r="AN74" s="649"/>
      <c r="AO74" s="649"/>
      <c r="AP74" s="649"/>
      <c r="AQ74" s="649"/>
      <c r="AR74" s="648"/>
      <c r="AS74" s="649"/>
      <c r="AT74" s="649"/>
      <c r="AU74" s="649"/>
      <c r="AV74" s="649"/>
      <c r="AW74" s="649"/>
      <c r="AX74" s="649"/>
      <c r="AY74" s="649"/>
      <c r="AZ74" s="649"/>
      <c r="BA74" s="649"/>
      <c r="BB74" s="649"/>
      <c r="BC74" s="649"/>
      <c r="BD74" s="648"/>
      <c r="BE74" s="648"/>
      <c r="BF74" s="648"/>
      <c r="BG74" s="648"/>
      <c r="BH74" s="649"/>
      <c r="BI74" s="649"/>
      <c r="BJ74" s="649"/>
      <c r="BK74" s="648"/>
      <c r="BL74" s="649"/>
      <c r="BM74" s="649"/>
      <c r="BN74" s="649"/>
      <c r="BO74" s="649"/>
      <c r="BP74" s="649"/>
      <c r="BQ74" s="649"/>
      <c r="BR74" s="648"/>
      <c r="BS74" s="649"/>
      <c r="BT74" s="649"/>
      <c r="BU74" s="649"/>
      <c r="BV74" s="649"/>
      <c r="BW74" s="649"/>
      <c r="BX74" s="649"/>
      <c r="BY74" s="649"/>
      <c r="BZ74" s="649"/>
      <c r="CA74" s="649"/>
      <c r="CB74" s="649"/>
      <c r="CC74" s="649"/>
      <c r="CD74" s="648"/>
      <c r="CE74" s="649"/>
      <c r="CF74" s="649"/>
      <c r="CG74" s="649"/>
      <c r="CH74" s="648"/>
      <c r="CI74" s="649"/>
      <c r="CJ74" s="649"/>
      <c r="CK74" s="649"/>
      <c r="CL74" s="649"/>
      <c r="CM74" s="648"/>
      <c r="CN74" s="649"/>
      <c r="CO74" s="649"/>
      <c r="CP74" s="649"/>
      <c r="CQ74" s="649"/>
      <c r="CR74" s="649"/>
      <c r="CS74" s="649"/>
      <c r="CT74" s="649"/>
      <c r="CU74" s="649"/>
      <c r="CV74" s="649"/>
      <c r="CW74" s="649"/>
      <c r="CX74" s="649"/>
      <c r="CY74" s="649"/>
      <c r="CZ74" s="649"/>
      <c r="DA74" s="649"/>
      <c r="DB74" s="649"/>
      <c r="DC74" s="649"/>
      <c r="DD74" s="649"/>
      <c r="DE74" s="649"/>
      <c r="DF74" s="691"/>
      <c r="DG74" s="649"/>
      <c r="DH74" s="649"/>
      <c r="DI74" s="649"/>
      <c r="DJ74" s="649"/>
      <c r="DK74" s="649"/>
      <c r="DL74" s="649"/>
      <c r="DM74" s="649"/>
      <c r="DN74" s="649"/>
      <c r="DO74" s="649"/>
      <c r="DP74" s="649"/>
      <c r="DQ74" s="649"/>
      <c r="DR74" s="649"/>
      <c r="DS74" s="649"/>
      <c r="DT74" s="649"/>
      <c r="DU74" s="649"/>
      <c r="DV74" s="649"/>
      <c r="DW74" s="649"/>
      <c r="DX74" s="692"/>
      <c r="DY74" s="692"/>
      <c r="DZ74" s="692"/>
      <c r="EA74" s="692"/>
      <c r="EB74" s="692"/>
      <c r="EC74" s="692"/>
      <c r="ED74" s="692"/>
      <c r="EE74" s="692"/>
      <c r="EF74" s="692"/>
      <c r="EG74" s="692"/>
      <c r="EH74" s="692"/>
      <c r="EI74" s="692"/>
      <c r="EJ74" s="692"/>
      <c r="EK74" s="692"/>
      <c r="EL74" s="692"/>
      <c r="EM74" s="692"/>
      <c r="EN74" s="692"/>
      <c r="EO74" s="692"/>
      <c r="EP74" s="692"/>
      <c r="EQ74" s="692"/>
      <c r="ER74" s="693"/>
      <c r="ES74" s="693"/>
      <c r="ET74" s="692"/>
      <c r="EU74" s="692"/>
      <c r="EV74" s="693"/>
      <c r="EW74" s="693"/>
      <c r="EX74" s="692"/>
      <c r="EY74" s="692"/>
      <c r="EZ74" s="693"/>
      <c r="FA74" s="692"/>
      <c r="FB74" s="692"/>
      <c r="FC74" s="693"/>
      <c r="FD74" s="692"/>
      <c r="FE74" s="692"/>
      <c r="FF74" s="692"/>
      <c r="FG74" s="692"/>
      <c r="FH74" s="692"/>
      <c r="FI74" s="692"/>
      <c r="FJ74" s="692"/>
      <c r="FK74" s="693"/>
      <c r="FL74" s="692"/>
      <c r="FM74" s="693"/>
      <c r="FN74" s="693"/>
      <c r="FO74" s="692"/>
      <c r="FP74" s="693"/>
      <c r="FQ74" s="692"/>
      <c r="FR74" s="693"/>
      <c r="FS74" s="692"/>
      <c r="FT74" s="693"/>
      <c r="FU74" s="692"/>
      <c r="FV74" s="693"/>
      <c r="FW74" s="692"/>
      <c r="FX74" s="693"/>
      <c r="FY74" s="693"/>
      <c r="FZ74" s="693"/>
      <c r="GA74" s="692"/>
      <c r="GB74" s="693"/>
      <c r="GC74" s="692"/>
      <c r="GD74" s="693"/>
      <c r="GE74" s="692"/>
      <c r="GF74" s="693"/>
      <c r="GG74" s="692"/>
      <c r="GH74" s="693"/>
      <c r="GI74" s="693"/>
      <c r="GJ74" s="693"/>
      <c r="GK74" s="692"/>
      <c r="GL74" s="693"/>
      <c r="GM74" s="693"/>
      <c r="GN74" s="560"/>
      <c r="GO74" s="561"/>
      <c r="GP74" s="560"/>
      <c r="GQ74" s="561"/>
      <c r="GR74" s="560"/>
      <c r="GS74" s="561"/>
      <c r="GT74" s="560"/>
    </row>
    <row r="75" spans="1:202" s="14" customFormat="1">
      <c r="A75" s="694" t="s">
        <v>351</v>
      </c>
      <c r="B75" s="604"/>
      <c r="C75" s="566"/>
      <c r="D75" s="566"/>
      <c r="E75" s="566"/>
      <c r="F75" s="605"/>
      <c r="G75" s="605"/>
      <c r="H75" s="605"/>
      <c r="I75" s="605"/>
      <c r="J75" s="605"/>
      <c r="K75" s="605"/>
      <c r="L75" s="605"/>
      <c r="M75" s="606"/>
      <c r="N75" s="606"/>
      <c r="O75" s="605"/>
      <c r="P75" s="605"/>
      <c r="Q75" s="605"/>
      <c r="R75" s="605"/>
      <c r="S75" s="606"/>
      <c r="T75" s="605"/>
      <c r="U75" s="605"/>
      <c r="V75" s="605"/>
      <c r="W75" s="605"/>
      <c r="X75" s="605"/>
      <c r="Y75" s="605"/>
      <c r="Z75" s="605"/>
      <c r="AA75" s="605"/>
      <c r="AB75" s="605"/>
      <c r="AC75" s="605"/>
      <c r="AD75" s="605"/>
      <c r="AE75" s="605"/>
      <c r="AF75" s="606"/>
      <c r="AG75" s="605"/>
      <c r="AH75" s="605"/>
      <c r="AI75" s="606"/>
      <c r="AJ75" s="605"/>
      <c r="AK75" s="605"/>
      <c r="AL75" s="605"/>
      <c r="AM75" s="605"/>
      <c r="AN75" s="605"/>
      <c r="AO75" s="605"/>
      <c r="AP75" s="605"/>
      <c r="AQ75" s="605"/>
      <c r="AR75" s="606"/>
      <c r="AS75" s="605"/>
      <c r="AT75" s="605"/>
      <c r="AU75" s="605"/>
      <c r="AV75" s="605"/>
      <c r="AW75" s="605"/>
      <c r="AX75" s="605"/>
      <c r="AY75" s="605"/>
      <c r="AZ75" s="605"/>
      <c r="BA75" s="605"/>
      <c r="BB75" s="605"/>
      <c r="BC75" s="605"/>
      <c r="BD75" s="606"/>
      <c r="BE75" s="606"/>
      <c r="BF75" s="606"/>
      <c r="BG75" s="606"/>
      <c r="BH75" s="605"/>
      <c r="BI75" s="605"/>
      <c r="BJ75" s="605"/>
      <c r="BK75" s="606"/>
      <c r="BL75" s="695"/>
      <c r="BM75" s="695"/>
      <c r="BN75" s="695"/>
      <c r="BO75" s="695"/>
      <c r="BP75" s="695"/>
      <c r="BQ75" s="695"/>
      <c r="BR75" s="606"/>
      <c r="BS75" s="605"/>
      <c r="BT75" s="605"/>
      <c r="BU75" s="605"/>
      <c r="BV75" s="605"/>
      <c r="BW75" s="605"/>
      <c r="BX75" s="605"/>
      <c r="BY75" s="605"/>
      <c r="BZ75" s="605"/>
      <c r="CA75" s="605"/>
      <c r="CB75" s="605"/>
      <c r="CC75" s="605"/>
      <c r="CD75" s="606"/>
      <c r="CE75" s="605"/>
      <c r="CF75" s="605"/>
      <c r="CG75" s="605"/>
      <c r="CH75" s="606"/>
      <c r="CI75" s="605"/>
      <c r="CJ75" s="605"/>
      <c r="CK75" s="605"/>
      <c r="CL75" s="605"/>
      <c r="CM75" s="606"/>
      <c r="CN75" s="605"/>
      <c r="CO75" s="605"/>
      <c r="CP75" s="605"/>
      <c r="CQ75" s="605"/>
      <c r="CR75" s="605"/>
      <c r="CS75" s="605"/>
      <c r="CT75" s="605"/>
      <c r="CU75" s="605"/>
      <c r="CV75" s="605"/>
      <c r="CW75" s="605"/>
      <c r="CX75" s="605"/>
      <c r="CY75" s="605"/>
      <c r="CZ75" s="605"/>
      <c r="DA75" s="605"/>
      <c r="DB75" s="605"/>
      <c r="DC75" s="605"/>
      <c r="DD75" s="605"/>
      <c r="DE75" s="605"/>
      <c r="DF75" s="566"/>
      <c r="DG75" s="605"/>
      <c r="DH75" s="605"/>
      <c r="DI75" s="605"/>
      <c r="DJ75" s="605"/>
      <c r="DK75" s="605"/>
      <c r="DL75" s="605"/>
      <c r="DM75" s="605"/>
      <c r="DN75" s="605"/>
      <c r="DO75" s="605"/>
      <c r="DP75" s="605"/>
      <c r="DQ75" s="605"/>
      <c r="DR75" s="605"/>
      <c r="DS75" s="605"/>
      <c r="DT75" s="605"/>
      <c r="DU75" s="605"/>
      <c r="DV75" s="605"/>
      <c r="DW75" s="605"/>
      <c r="DX75" s="695"/>
      <c r="DY75" s="695"/>
      <c r="DZ75" s="695"/>
      <c r="EA75" s="695"/>
      <c r="EB75" s="695"/>
      <c r="EC75" s="695"/>
      <c r="ED75" s="695"/>
      <c r="EE75" s="695"/>
      <c r="EF75" s="695"/>
      <c r="EG75" s="695"/>
      <c r="EH75" s="695"/>
      <c r="EI75" s="695"/>
      <c r="EJ75" s="695"/>
      <c r="EK75" s="695"/>
      <c r="EL75" s="695"/>
      <c r="EM75" s="695"/>
      <c r="EN75" s="695"/>
      <c r="EO75" s="695"/>
      <c r="EP75" s="695"/>
      <c r="EQ75" s="695"/>
      <c r="ER75" s="696"/>
      <c r="ES75" s="696"/>
      <c r="ET75" s="695"/>
      <c r="EU75" s="695"/>
      <c r="EV75" s="696"/>
      <c r="EW75" s="696"/>
      <c r="EX75" s="695"/>
      <c r="EY75" s="695"/>
      <c r="EZ75" s="696"/>
      <c r="FA75" s="695"/>
      <c r="FB75" s="695"/>
      <c r="FC75" s="696"/>
      <c r="FD75" s="695"/>
      <c r="FE75" s="695"/>
      <c r="FF75" s="695"/>
      <c r="FG75" s="695"/>
      <c r="FH75" s="695"/>
      <c r="FI75" s="695"/>
      <c r="FJ75" s="695"/>
      <c r="FK75" s="696"/>
      <c r="FL75" s="695"/>
      <c r="FM75" s="696"/>
      <c r="FN75" s="696"/>
      <c r="FO75" s="695"/>
      <c r="FP75" s="696"/>
      <c r="FQ75" s="695"/>
      <c r="FR75" s="696"/>
      <c r="FS75" s="695"/>
      <c r="FT75" s="696"/>
      <c r="FU75" s="695"/>
      <c r="FV75" s="696"/>
      <c r="FW75" s="695"/>
      <c r="FX75" s="696"/>
      <c r="FY75" s="696"/>
      <c r="FZ75" s="696"/>
      <c r="GA75" s="695"/>
      <c r="GB75" s="696"/>
      <c r="GC75" s="695"/>
      <c r="GD75" s="696"/>
      <c r="GE75" s="695"/>
      <c r="GF75" s="696"/>
      <c r="GG75" s="695"/>
      <c r="GH75" s="696"/>
      <c r="GI75" s="696"/>
      <c r="GJ75" s="696"/>
      <c r="GK75" s="695"/>
      <c r="GL75" s="696"/>
      <c r="GM75" s="696"/>
      <c r="GN75" s="562"/>
      <c r="GO75" s="563"/>
      <c r="GP75" s="562"/>
      <c r="GQ75" s="563"/>
      <c r="GR75" s="562"/>
      <c r="GS75" s="563"/>
      <c r="GT75" s="562"/>
    </row>
    <row r="76" spans="1:202" s="370" customFormat="1" ht="18" hidden="1">
      <c r="A76" s="697"/>
      <c r="B76" s="698" t="s">
        <v>352</v>
      </c>
      <c r="C76" s="697" t="s">
        <v>321</v>
      </c>
      <c r="D76" s="697" t="s">
        <v>353</v>
      </c>
      <c r="E76" s="697" t="s">
        <v>354</v>
      </c>
      <c r="F76" s="699"/>
      <c r="G76" s="699"/>
      <c r="H76" s="699"/>
      <c r="I76" s="699"/>
      <c r="J76" s="699"/>
      <c r="K76" s="699"/>
      <c r="L76" s="699" t="s">
        <v>274</v>
      </c>
      <c r="M76" s="700"/>
      <c r="N76" s="700" t="s">
        <v>274</v>
      </c>
      <c r="O76" s="699"/>
      <c r="P76" s="699"/>
      <c r="Q76" s="699"/>
      <c r="R76" s="699"/>
      <c r="S76" s="700"/>
      <c r="T76" s="699" t="s">
        <v>274</v>
      </c>
      <c r="U76" s="699" t="s">
        <v>274</v>
      </c>
      <c r="V76" s="699" t="s">
        <v>274</v>
      </c>
      <c r="W76" s="699"/>
      <c r="X76" s="699"/>
      <c r="Y76" s="699"/>
      <c r="Z76" s="699"/>
      <c r="AA76" s="699" t="s">
        <v>274</v>
      </c>
      <c r="AB76" s="699" t="s">
        <v>274</v>
      </c>
      <c r="AC76" s="699" t="s">
        <v>274</v>
      </c>
      <c r="AD76" s="699" t="s">
        <v>274</v>
      </c>
      <c r="AE76" s="699" t="s">
        <v>274</v>
      </c>
      <c r="AF76" s="700" t="s">
        <v>274</v>
      </c>
      <c r="AG76" s="699" t="s">
        <v>274</v>
      </c>
      <c r="AH76" s="699"/>
      <c r="AI76" s="700" t="s">
        <v>274</v>
      </c>
      <c r="AJ76" s="699" t="s">
        <v>274</v>
      </c>
      <c r="AK76" s="699" t="s">
        <v>274</v>
      </c>
      <c r="AL76" s="699" t="s">
        <v>274</v>
      </c>
      <c r="AM76" s="699" t="s">
        <v>274</v>
      </c>
      <c r="AN76" s="699" t="s">
        <v>274</v>
      </c>
      <c r="AO76" s="699" t="s">
        <v>274</v>
      </c>
      <c r="AP76" s="699" t="s">
        <v>274</v>
      </c>
      <c r="AQ76" s="699" t="s">
        <v>274</v>
      </c>
      <c r="AR76" s="700">
        <v>2790</v>
      </c>
      <c r="AS76" s="699">
        <v>1500</v>
      </c>
      <c r="AT76" s="699">
        <v>1510</v>
      </c>
      <c r="AU76" s="699">
        <v>2098</v>
      </c>
      <c r="AV76" s="699">
        <v>3261</v>
      </c>
      <c r="AW76" s="699">
        <v>2605</v>
      </c>
      <c r="AX76" s="699">
        <v>3126</v>
      </c>
      <c r="AY76" s="699">
        <v>3118</v>
      </c>
      <c r="AZ76" s="699">
        <v>3121</v>
      </c>
      <c r="BA76" s="699" t="s">
        <v>274</v>
      </c>
      <c r="BB76" s="699" t="s">
        <v>274</v>
      </c>
      <c r="BC76" s="699" t="s">
        <v>274</v>
      </c>
      <c r="BD76" s="700"/>
      <c r="BE76" s="700"/>
      <c r="BF76" s="700"/>
      <c r="BG76" s="700" t="s">
        <v>274</v>
      </c>
      <c r="BH76" s="699" t="s">
        <v>274</v>
      </c>
      <c r="BI76" s="699" t="s">
        <v>274</v>
      </c>
      <c r="BJ76" s="699" t="s">
        <v>274</v>
      </c>
      <c r="BK76" s="700" t="s">
        <v>274</v>
      </c>
      <c r="BL76" s="701">
        <v>4845</v>
      </c>
      <c r="BM76" s="701">
        <v>3620</v>
      </c>
      <c r="BN76" s="701">
        <v>3092</v>
      </c>
      <c r="BO76" s="701" t="s">
        <v>274</v>
      </c>
      <c r="BP76" s="701" t="s">
        <v>274</v>
      </c>
      <c r="BQ76" s="701" t="s">
        <v>274</v>
      </c>
      <c r="BR76" s="700" t="s">
        <v>274</v>
      </c>
      <c r="BS76" s="699" t="s">
        <v>274</v>
      </c>
      <c r="BT76" s="699" t="s">
        <v>274</v>
      </c>
      <c r="BU76" s="699" t="s">
        <v>274</v>
      </c>
      <c r="BV76" s="699" t="s">
        <v>274</v>
      </c>
      <c r="BW76" s="699" t="s">
        <v>274</v>
      </c>
      <c r="BX76" s="699">
        <v>2608</v>
      </c>
      <c r="BY76" s="699">
        <v>3300</v>
      </c>
      <c r="BZ76" s="699">
        <v>1338</v>
      </c>
      <c r="CA76" s="699">
        <v>1565</v>
      </c>
      <c r="CB76" s="699">
        <v>2236</v>
      </c>
      <c r="CC76" s="699">
        <v>4062</v>
      </c>
      <c r="CD76" s="700">
        <v>170</v>
      </c>
      <c r="CE76" s="699">
        <v>276</v>
      </c>
      <c r="CF76" s="699">
        <v>314</v>
      </c>
      <c r="CG76" s="699">
        <v>685</v>
      </c>
      <c r="CH76" s="700">
        <v>1710</v>
      </c>
      <c r="CI76" s="699">
        <v>1760</v>
      </c>
      <c r="CJ76" s="699">
        <v>2310</v>
      </c>
      <c r="CK76" s="699">
        <v>1959</v>
      </c>
      <c r="CL76" s="699">
        <v>3699</v>
      </c>
      <c r="CM76" s="700">
        <v>2426</v>
      </c>
      <c r="CN76" s="699">
        <v>3921</v>
      </c>
      <c r="CO76" s="699">
        <v>4677</v>
      </c>
      <c r="CP76" s="699">
        <v>104</v>
      </c>
      <c r="CQ76" s="699"/>
      <c r="CR76" s="699"/>
      <c r="CS76" s="699"/>
      <c r="CT76" s="699"/>
      <c r="CU76" s="699"/>
      <c r="CV76" s="699"/>
      <c r="CW76" s="699"/>
      <c r="CX76" s="699"/>
      <c r="CY76" s="699"/>
      <c r="CZ76" s="699"/>
      <c r="DA76" s="699"/>
      <c r="DB76" s="699"/>
      <c r="DC76" s="699"/>
      <c r="DD76" s="699"/>
      <c r="DE76" s="699"/>
      <c r="DF76" s="702"/>
      <c r="DG76" s="699">
        <v>2105</v>
      </c>
      <c r="DH76" s="699">
        <v>2162</v>
      </c>
      <c r="DI76" s="699"/>
      <c r="DJ76" s="699"/>
      <c r="DK76" s="699">
        <v>1413</v>
      </c>
      <c r="DL76" s="699"/>
      <c r="DM76" s="699"/>
      <c r="DN76" s="699"/>
      <c r="DO76" s="699"/>
      <c r="DP76" s="699"/>
      <c r="DQ76" s="699">
        <v>1900</v>
      </c>
      <c r="DR76" s="699">
        <v>2550</v>
      </c>
      <c r="DS76" s="699">
        <v>2340</v>
      </c>
      <c r="DT76" s="699">
        <v>3670</v>
      </c>
      <c r="DU76" s="699">
        <v>51</v>
      </c>
      <c r="DV76" s="699">
        <v>190</v>
      </c>
      <c r="DW76" s="699" t="s">
        <v>274</v>
      </c>
      <c r="DX76" s="701" t="s">
        <v>274</v>
      </c>
      <c r="DY76" s="701" t="s">
        <v>274</v>
      </c>
      <c r="DZ76" s="701" t="s">
        <v>274</v>
      </c>
      <c r="EA76" s="701" t="s">
        <v>274</v>
      </c>
      <c r="EB76" s="701" t="s">
        <v>274</v>
      </c>
      <c r="EC76" s="701" t="s">
        <v>274</v>
      </c>
      <c r="ED76" s="701" t="s">
        <v>274</v>
      </c>
      <c r="EE76" s="701" t="s">
        <v>274</v>
      </c>
      <c r="EF76" s="701" t="s">
        <v>274</v>
      </c>
      <c r="EG76" s="701" t="s">
        <v>274</v>
      </c>
      <c r="EH76" s="701" t="s">
        <v>274</v>
      </c>
      <c r="EI76" s="701" t="s">
        <v>274</v>
      </c>
      <c r="EJ76" s="701" t="s">
        <v>274</v>
      </c>
      <c r="EK76" s="701" t="s">
        <v>274</v>
      </c>
      <c r="EL76" s="701"/>
      <c r="EM76" s="701"/>
      <c r="EN76" s="701" t="s">
        <v>274</v>
      </c>
      <c r="EO76" s="701" t="s">
        <v>274</v>
      </c>
      <c r="EP76" s="701">
        <v>205</v>
      </c>
      <c r="EQ76" s="701"/>
      <c r="ER76" s="703"/>
      <c r="ES76" s="703"/>
      <c r="ET76" s="701">
        <v>205</v>
      </c>
      <c r="EU76" s="701"/>
      <c r="EV76" s="703"/>
      <c r="EW76" s="703"/>
      <c r="EX76" s="701"/>
      <c r="EY76" s="701"/>
      <c r="EZ76" s="703"/>
      <c r="FA76" s="701"/>
      <c r="FB76" s="701"/>
      <c r="FC76" s="703"/>
      <c r="FD76" s="701" t="s">
        <v>274</v>
      </c>
      <c r="FE76" s="701" t="s">
        <v>274</v>
      </c>
      <c r="FF76" s="701" t="s">
        <v>274</v>
      </c>
      <c r="FG76" s="701" t="s">
        <v>274</v>
      </c>
      <c r="FH76" s="701"/>
      <c r="FI76" s="701"/>
      <c r="FJ76" s="701"/>
      <c r="FK76" s="703"/>
      <c r="FL76" s="701"/>
      <c r="FM76" s="703">
        <v>10</v>
      </c>
      <c r="FN76" s="703" t="s">
        <v>274</v>
      </c>
      <c r="FO76" s="701" t="s">
        <v>274</v>
      </c>
      <c r="FP76" s="703" t="s">
        <v>274</v>
      </c>
      <c r="FQ76" s="701" t="s">
        <v>274</v>
      </c>
      <c r="FR76" s="703" t="s">
        <v>274</v>
      </c>
      <c r="FS76" s="701" t="s">
        <v>274</v>
      </c>
      <c r="FT76" s="703" t="s">
        <v>274</v>
      </c>
      <c r="FU76" s="701" t="s">
        <v>274</v>
      </c>
      <c r="FV76" s="703" t="s">
        <v>274</v>
      </c>
      <c r="FW76" s="701" t="s">
        <v>274</v>
      </c>
      <c r="FX76" s="703" t="s">
        <v>274</v>
      </c>
      <c r="FY76" s="703" t="s">
        <v>274</v>
      </c>
      <c r="FZ76" s="703"/>
      <c r="GA76" s="701" t="s">
        <v>274</v>
      </c>
      <c r="GB76" s="703" t="s">
        <v>274</v>
      </c>
      <c r="GC76" s="701" t="s">
        <v>274</v>
      </c>
      <c r="GD76" s="703" t="s">
        <v>274</v>
      </c>
      <c r="GE76" s="701" t="s">
        <v>274</v>
      </c>
      <c r="GF76" s="703" t="s">
        <v>274</v>
      </c>
      <c r="GG76" s="701" t="s">
        <v>274</v>
      </c>
      <c r="GH76" s="703" t="s">
        <v>274</v>
      </c>
      <c r="GI76" s="703"/>
      <c r="GJ76" s="703"/>
      <c r="GK76" s="701" t="s">
        <v>274</v>
      </c>
      <c r="GL76" s="703" t="s">
        <v>274</v>
      </c>
      <c r="GM76" s="703"/>
      <c r="GN76" s="371" t="s">
        <v>274</v>
      </c>
      <c r="GO76" s="375" t="s">
        <v>274</v>
      </c>
      <c r="GP76" s="371" t="s">
        <v>274</v>
      </c>
      <c r="GQ76" s="375" t="s">
        <v>274</v>
      </c>
      <c r="GR76" s="371" t="s">
        <v>274</v>
      </c>
      <c r="GS76" s="375" t="s">
        <v>274</v>
      </c>
      <c r="GT76" s="371" t="s">
        <v>274</v>
      </c>
    </row>
    <row r="77" spans="1:202" s="372" customFormat="1" ht="18">
      <c r="A77" s="704"/>
      <c r="B77" s="705" t="s">
        <v>355</v>
      </c>
      <c r="C77" s="704" t="s">
        <v>57</v>
      </c>
      <c r="D77" s="704" t="s">
        <v>356</v>
      </c>
      <c r="E77" s="704" t="s">
        <v>354</v>
      </c>
      <c r="F77" s="706" t="s">
        <v>274</v>
      </c>
      <c r="G77" s="706" t="s">
        <v>274</v>
      </c>
      <c r="H77" s="706" t="s">
        <v>274</v>
      </c>
      <c r="I77" s="706" t="s">
        <v>274</v>
      </c>
      <c r="J77" s="707" t="s">
        <v>274</v>
      </c>
      <c r="K77" s="707" t="s">
        <v>274</v>
      </c>
      <c r="L77" s="707" t="s">
        <v>274</v>
      </c>
      <c r="M77" s="708" t="s">
        <v>274</v>
      </c>
      <c r="N77" s="708" t="s">
        <v>274</v>
      </c>
      <c r="O77" s="707">
        <v>190</v>
      </c>
      <c r="P77" s="707">
        <v>190</v>
      </c>
      <c r="Q77" s="707">
        <v>190</v>
      </c>
      <c r="R77" s="707">
        <v>190</v>
      </c>
      <c r="S77" s="708">
        <v>222</v>
      </c>
      <c r="T77" s="707">
        <v>249</v>
      </c>
      <c r="U77" s="707">
        <v>249</v>
      </c>
      <c r="V77" s="707">
        <v>249</v>
      </c>
      <c r="W77" s="707">
        <v>46</v>
      </c>
      <c r="X77" s="707">
        <v>46</v>
      </c>
      <c r="Y77" s="707">
        <v>59</v>
      </c>
      <c r="Z77" s="707">
        <v>59</v>
      </c>
      <c r="AA77" s="707">
        <v>106</v>
      </c>
      <c r="AB77" s="707">
        <v>106</v>
      </c>
      <c r="AC77" s="707">
        <v>107</v>
      </c>
      <c r="AD77" s="707">
        <v>116</v>
      </c>
      <c r="AE77" s="707">
        <v>78</v>
      </c>
      <c r="AF77" s="708">
        <v>78</v>
      </c>
      <c r="AG77" s="707">
        <v>111</v>
      </c>
      <c r="AH77" s="707">
        <v>112</v>
      </c>
      <c r="AI77" s="708">
        <v>312</v>
      </c>
      <c r="AJ77" s="707">
        <v>312</v>
      </c>
      <c r="AK77" s="707">
        <v>312</v>
      </c>
      <c r="AL77" s="707">
        <v>312</v>
      </c>
      <c r="AM77" s="707">
        <v>440</v>
      </c>
      <c r="AN77" s="707">
        <v>420</v>
      </c>
      <c r="AO77" s="707">
        <v>420</v>
      </c>
      <c r="AP77" s="707">
        <v>454</v>
      </c>
      <c r="AQ77" s="707">
        <v>475</v>
      </c>
      <c r="AR77" s="708" t="s">
        <v>274</v>
      </c>
      <c r="AS77" s="707" t="s">
        <v>274</v>
      </c>
      <c r="AT77" s="707" t="s">
        <v>274</v>
      </c>
      <c r="AU77" s="707">
        <v>298</v>
      </c>
      <c r="AV77" s="707">
        <v>465</v>
      </c>
      <c r="AW77" s="707">
        <v>316</v>
      </c>
      <c r="AX77" s="707">
        <v>416</v>
      </c>
      <c r="AY77" s="707">
        <v>475</v>
      </c>
      <c r="AZ77" s="707">
        <v>416</v>
      </c>
      <c r="BA77" s="707">
        <v>496</v>
      </c>
      <c r="BB77" s="707">
        <v>395</v>
      </c>
      <c r="BC77" s="707">
        <v>763</v>
      </c>
      <c r="BD77" s="708">
        <v>200</v>
      </c>
      <c r="BE77" s="708">
        <v>734</v>
      </c>
      <c r="BF77" s="708">
        <v>775</v>
      </c>
      <c r="BG77" s="708" t="s">
        <v>274</v>
      </c>
      <c r="BH77" s="707" t="s">
        <v>274</v>
      </c>
      <c r="BI77" s="707">
        <v>74.7</v>
      </c>
      <c r="BJ77" s="707">
        <v>74.7</v>
      </c>
      <c r="BK77" s="708">
        <v>76.599999999999994</v>
      </c>
      <c r="BL77" s="709">
        <v>757</v>
      </c>
      <c r="BM77" s="709">
        <v>698</v>
      </c>
      <c r="BN77" s="709">
        <v>660</v>
      </c>
      <c r="BO77" s="709">
        <v>263</v>
      </c>
      <c r="BP77" s="709">
        <v>227</v>
      </c>
      <c r="BQ77" s="709">
        <v>222</v>
      </c>
      <c r="BR77" s="708">
        <v>44</v>
      </c>
      <c r="BS77" s="707">
        <v>44</v>
      </c>
      <c r="BT77" s="707">
        <v>44</v>
      </c>
      <c r="BU77" s="707">
        <v>44</v>
      </c>
      <c r="BV77" s="707">
        <v>44</v>
      </c>
      <c r="BW77" s="707">
        <v>44</v>
      </c>
      <c r="BX77" s="707">
        <v>205</v>
      </c>
      <c r="BY77" s="707">
        <v>205</v>
      </c>
      <c r="BZ77" s="707">
        <v>137</v>
      </c>
      <c r="CA77" s="707">
        <v>137</v>
      </c>
      <c r="CB77" s="707">
        <v>239</v>
      </c>
      <c r="CC77" s="707">
        <v>239</v>
      </c>
      <c r="CD77" s="708">
        <v>54</v>
      </c>
      <c r="CE77" s="707">
        <v>54</v>
      </c>
      <c r="CF77" s="707">
        <v>58</v>
      </c>
      <c r="CG77" s="707">
        <v>58</v>
      </c>
      <c r="CH77" s="708">
        <v>100</v>
      </c>
      <c r="CI77" s="707">
        <v>110</v>
      </c>
      <c r="CJ77" s="707">
        <v>110</v>
      </c>
      <c r="CK77" s="707">
        <v>130</v>
      </c>
      <c r="CL77" s="707">
        <v>1143</v>
      </c>
      <c r="CM77" s="708">
        <v>587</v>
      </c>
      <c r="CN77" s="707">
        <v>767</v>
      </c>
      <c r="CO77" s="707">
        <v>726</v>
      </c>
      <c r="CP77" s="707">
        <v>608</v>
      </c>
      <c r="CQ77" s="707">
        <v>240</v>
      </c>
      <c r="CR77" s="707">
        <v>241</v>
      </c>
      <c r="CS77" s="707">
        <v>407</v>
      </c>
      <c r="CT77" s="707">
        <v>391</v>
      </c>
      <c r="CU77" s="707">
        <v>693</v>
      </c>
      <c r="CV77" s="707">
        <v>756</v>
      </c>
      <c r="CW77" s="707">
        <v>345</v>
      </c>
      <c r="CX77" s="707">
        <v>628</v>
      </c>
      <c r="CY77" s="707">
        <v>347</v>
      </c>
      <c r="CZ77" s="707">
        <v>428</v>
      </c>
      <c r="DA77" s="707">
        <v>312</v>
      </c>
      <c r="DB77" s="707">
        <v>361</v>
      </c>
      <c r="DC77" s="707">
        <v>231</v>
      </c>
      <c r="DD77" s="707">
        <v>358</v>
      </c>
      <c r="DE77" s="707">
        <v>87</v>
      </c>
      <c r="DF77" s="710">
        <v>160</v>
      </c>
      <c r="DG77" s="707">
        <v>44</v>
      </c>
      <c r="DH77" s="707">
        <v>60</v>
      </c>
      <c r="DI77" s="707">
        <v>65</v>
      </c>
      <c r="DJ77" s="707">
        <v>79</v>
      </c>
      <c r="DK77" s="707">
        <v>488</v>
      </c>
      <c r="DL77" s="707">
        <v>345</v>
      </c>
      <c r="DM77" s="707">
        <v>345</v>
      </c>
      <c r="DN77" s="707">
        <v>590</v>
      </c>
      <c r="DO77" s="707">
        <v>621</v>
      </c>
      <c r="DP77" s="707">
        <v>672</v>
      </c>
      <c r="DQ77" s="707">
        <v>119</v>
      </c>
      <c r="DR77" s="707">
        <v>119</v>
      </c>
      <c r="DS77" s="707">
        <v>256</v>
      </c>
      <c r="DT77" s="707">
        <v>256</v>
      </c>
      <c r="DU77" s="707">
        <v>161</v>
      </c>
      <c r="DV77" s="707">
        <v>127</v>
      </c>
      <c r="DW77" s="707" t="s">
        <v>274</v>
      </c>
      <c r="DX77" s="707">
        <v>204.29999999999998</v>
      </c>
      <c r="DY77" s="707">
        <v>391.57499999999999</v>
      </c>
      <c r="DZ77" s="707">
        <v>544.79999999999995</v>
      </c>
      <c r="EA77" s="709">
        <v>157</v>
      </c>
      <c r="EB77" s="709">
        <v>573</v>
      </c>
      <c r="EC77" s="709">
        <v>154</v>
      </c>
      <c r="ED77" s="709">
        <v>154</v>
      </c>
      <c r="EE77" s="709">
        <v>163</v>
      </c>
      <c r="EF77" s="709">
        <v>167</v>
      </c>
      <c r="EG77" s="709">
        <v>238</v>
      </c>
      <c r="EH77" s="709">
        <v>238</v>
      </c>
      <c r="EI77" s="709">
        <v>340</v>
      </c>
      <c r="EJ77" s="709">
        <v>209</v>
      </c>
      <c r="EK77" s="709">
        <v>105</v>
      </c>
      <c r="EL77" s="709">
        <v>184</v>
      </c>
      <c r="EM77" s="709">
        <v>96</v>
      </c>
      <c r="EN77" s="709">
        <v>115</v>
      </c>
      <c r="EO77" s="709">
        <v>57</v>
      </c>
      <c r="EP77" s="709">
        <v>696</v>
      </c>
      <c r="EQ77" s="709">
        <v>696</v>
      </c>
      <c r="ER77" s="709">
        <v>696</v>
      </c>
      <c r="ES77" s="709">
        <v>696</v>
      </c>
      <c r="ET77" s="709">
        <v>696</v>
      </c>
      <c r="EU77" s="709">
        <v>696</v>
      </c>
      <c r="EV77" s="709">
        <v>696</v>
      </c>
      <c r="EW77" s="709">
        <v>696</v>
      </c>
      <c r="EX77" s="709">
        <v>665</v>
      </c>
      <c r="EY77" s="709">
        <v>665</v>
      </c>
      <c r="EZ77" s="709">
        <v>450</v>
      </c>
      <c r="FA77" s="709">
        <v>665</v>
      </c>
      <c r="FB77" s="709">
        <v>665</v>
      </c>
      <c r="FC77" s="709">
        <v>450</v>
      </c>
      <c r="FD77" s="709">
        <v>256</v>
      </c>
      <c r="FE77" s="709">
        <v>273</v>
      </c>
      <c r="FF77" s="709">
        <v>358</v>
      </c>
      <c r="FG77" s="709">
        <v>375</v>
      </c>
      <c r="FH77" s="709">
        <v>41</v>
      </c>
      <c r="FI77" s="709">
        <v>68</v>
      </c>
      <c r="FJ77" s="709">
        <v>409</v>
      </c>
      <c r="FK77" s="709">
        <v>409</v>
      </c>
      <c r="FL77" s="707">
        <v>785</v>
      </c>
      <c r="FM77" s="711">
        <v>102</v>
      </c>
      <c r="FN77" s="711">
        <v>102</v>
      </c>
      <c r="FO77" s="709">
        <v>204</v>
      </c>
      <c r="FP77" s="711">
        <v>408</v>
      </c>
      <c r="FQ77" s="709">
        <v>408</v>
      </c>
      <c r="FR77" s="711">
        <v>177</v>
      </c>
      <c r="FS77" s="709">
        <v>259</v>
      </c>
      <c r="FT77" s="711">
        <v>177</v>
      </c>
      <c r="FU77" s="709">
        <v>255</v>
      </c>
      <c r="FV77" s="711">
        <v>153</v>
      </c>
      <c r="FW77" s="709">
        <v>249</v>
      </c>
      <c r="FX77" s="711">
        <v>153</v>
      </c>
      <c r="FY77" s="711">
        <v>249</v>
      </c>
      <c r="FZ77" s="711">
        <v>324</v>
      </c>
      <c r="GA77" s="709">
        <v>120</v>
      </c>
      <c r="GB77" s="711">
        <v>120</v>
      </c>
      <c r="GC77" s="709">
        <v>120</v>
      </c>
      <c r="GD77" s="711">
        <v>120</v>
      </c>
      <c r="GE77" s="709">
        <v>55</v>
      </c>
      <c r="GF77" s="711">
        <v>55</v>
      </c>
      <c r="GG77" s="709">
        <v>55</v>
      </c>
      <c r="GH77" s="711">
        <v>55</v>
      </c>
      <c r="GI77" s="711">
        <v>61</v>
      </c>
      <c r="GJ77" s="711">
        <v>61</v>
      </c>
      <c r="GK77" s="711">
        <v>55</v>
      </c>
      <c r="GL77" s="711">
        <v>55</v>
      </c>
      <c r="GM77" s="711">
        <v>61</v>
      </c>
      <c r="GN77" s="373" t="s">
        <v>274</v>
      </c>
      <c r="GO77" s="376" t="s">
        <v>274</v>
      </c>
      <c r="GP77" s="373" t="s">
        <v>274</v>
      </c>
      <c r="GQ77" s="376" t="s">
        <v>274</v>
      </c>
      <c r="GR77" s="373" t="s">
        <v>274</v>
      </c>
      <c r="GS77" s="376" t="s">
        <v>274</v>
      </c>
      <c r="GT77" s="373" t="s">
        <v>274</v>
      </c>
    </row>
    <row r="78" spans="1:202" s="370" customFormat="1" ht="18">
      <c r="A78" s="697"/>
      <c r="B78" s="698" t="s">
        <v>357</v>
      </c>
      <c r="C78" s="697" t="s">
        <v>330</v>
      </c>
      <c r="D78" s="697" t="s">
        <v>358</v>
      </c>
      <c r="E78" s="697" t="s">
        <v>354</v>
      </c>
      <c r="F78" s="699">
        <v>517</v>
      </c>
      <c r="G78" s="699">
        <v>731</v>
      </c>
      <c r="H78" s="699">
        <v>512</v>
      </c>
      <c r="I78" s="699">
        <v>944</v>
      </c>
      <c r="J78" s="712">
        <v>913</v>
      </c>
      <c r="K78" s="712">
        <v>1624</v>
      </c>
      <c r="L78" s="699">
        <v>1058</v>
      </c>
      <c r="M78" s="700">
        <v>2970</v>
      </c>
      <c r="N78" s="700">
        <v>1946</v>
      </c>
      <c r="O78" s="699">
        <v>833</v>
      </c>
      <c r="P78" s="699">
        <v>1147</v>
      </c>
      <c r="Q78" s="699">
        <v>1528</v>
      </c>
      <c r="R78" s="699">
        <v>2046</v>
      </c>
      <c r="S78" s="700">
        <v>431</v>
      </c>
      <c r="T78" s="699">
        <v>553</v>
      </c>
      <c r="U78" s="699">
        <v>764</v>
      </c>
      <c r="V78" s="699">
        <v>1228</v>
      </c>
      <c r="W78" s="699">
        <v>97</v>
      </c>
      <c r="X78" s="699">
        <v>123</v>
      </c>
      <c r="Y78" s="699">
        <v>108</v>
      </c>
      <c r="Z78" s="699">
        <v>139</v>
      </c>
      <c r="AA78" s="699">
        <v>344</v>
      </c>
      <c r="AB78" s="699">
        <v>360</v>
      </c>
      <c r="AC78" s="699">
        <v>818</v>
      </c>
      <c r="AD78" s="699">
        <v>1624</v>
      </c>
      <c r="AE78" s="699">
        <v>161</v>
      </c>
      <c r="AF78" s="700">
        <v>251</v>
      </c>
      <c r="AG78" s="699">
        <v>528</v>
      </c>
      <c r="AH78" s="699">
        <v>913</v>
      </c>
      <c r="AI78" s="700">
        <v>233</v>
      </c>
      <c r="AJ78" s="699">
        <v>359</v>
      </c>
      <c r="AK78" s="699">
        <v>408</v>
      </c>
      <c r="AL78" s="699">
        <v>431</v>
      </c>
      <c r="AM78" s="699">
        <v>1143</v>
      </c>
      <c r="AN78" s="699">
        <v>1450</v>
      </c>
      <c r="AO78" s="699">
        <v>1948</v>
      </c>
      <c r="AP78" s="699">
        <v>2484</v>
      </c>
      <c r="AQ78" s="699">
        <v>2949</v>
      </c>
      <c r="AR78" s="700">
        <v>2220</v>
      </c>
      <c r="AS78" s="699">
        <v>1060</v>
      </c>
      <c r="AT78" s="699">
        <v>1110</v>
      </c>
      <c r="AU78" s="699">
        <v>1305</v>
      </c>
      <c r="AV78" s="699">
        <v>2015</v>
      </c>
      <c r="AW78" s="699">
        <v>1625</v>
      </c>
      <c r="AX78" s="699">
        <v>2212</v>
      </c>
      <c r="AY78" s="699">
        <v>2949</v>
      </c>
      <c r="AZ78" s="699">
        <v>2661</v>
      </c>
      <c r="BA78" s="699">
        <v>2949</v>
      </c>
      <c r="BB78" s="699">
        <v>2518</v>
      </c>
      <c r="BC78" s="699">
        <v>5591</v>
      </c>
      <c r="BD78" s="700">
        <v>969</v>
      </c>
      <c r="BE78" s="700">
        <v>4487</v>
      </c>
      <c r="BF78" s="700">
        <v>5326</v>
      </c>
      <c r="BG78" s="700" t="s">
        <v>274</v>
      </c>
      <c r="BH78" s="699" t="s">
        <v>274</v>
      </c>
      <c r="BI78" s="699">
        <v>259</v>
      </c>
      <c r="BJ78" s="699">
        <v>187</v>
      </c>
      <c r="BK78" s="700">
        <v>133</v>
      </c>
      <c r="BL78" s="701">
        <v>4845</v>
      </c>
      <c r="BM78" s="701">
        <v>3620</v>
      </c>
      <c r="BN78" s="701">
        <v>3092</v>
      </c>
      <c r="BO78" s="701">
        <v>701</v>
      </c>
      <c r="BP78" s="701">
        <v>557</v>
      </c>
      <c r="BQ78" s="701">
        <v>387</v>
      </c>
      <c r="BR78" s="700">
        <v>56</v>
      </c>
      <c r="BS78" s="699">
        <v>68</v>
      </c>
      <c r="BT78" s="699">
        <v>91</v>
      </c>
      <c r="BU78" s="699">
        <v>54</v>
      </c>
      <c r="BV78" s="699">
        <v>63</v>
      </c>
      <c r="BW78" s="699">
        <v>82</v>
      </c>
      <c r="BX78" s="699">
        <v>1890</v>
      </c>
      <c r="BY78" s="699">
        <v>2458</v>
      </c>
      <c r="BZ78" s="699">
        <v>1049</v>
      </c>
      <c r="CA78" s="699">
        <v>1079</v>
      </c>
      <c r="CB78" s="699">
        <v>1722</v>
      </c>
      <c r="CC78" s="699">
        <v>3200</v>
      </c>
      <c r="CD78" s="700">
        <v>111</v>
      </c>
      <c r="CE78" s="699">
        <v>179</v>
      </c>
      <c r="CF78" s="699">
        <v>174</v>
      </c>
      <c r="CG78" s="699">
        <v>259</v>
      </c>
      <c r="CH78" s="700">
        <v>1350</v>
      </c>
      <c r="CI78" s="699">
        <v>1060</v>
      </c>
      <c r="CJ78" s="699">
        <v>2020</v>
      </c>
      <c r="CK78" s="699">
        <v>1213</v>
      </c>
      <c r="CL78" s="699">
        <v>2686</v>
      </c>
      <c r="CM78" s="700">
        <v>1413</v>
      </c>
      <c r="CN78" s="699">
        <v>2024</v>
      </c>
      <c r="CO78" s="699">
        <v>2394</v>
      </c>
      <c r="CP78" s="699">
        <v>1213</v>
      </c>
      <c r="CQ78" s="699">
        <v>304</v>
      </c>
      <c r="CR78" s="699">
        <v>365</v>
      </c>
      <c r="CS78" s="699">
        <v>528</v>
      </c>
      <c r="CT78" s="699">
        <v>582</v>
      </c>
      <c r="CU78" s="699">
        <v>943</v>
      </c>
      <c r="CV78" s="699">
        <v>1241</v>
      </c>
      <c r="CW78" s="699">
        <v>530</v>
      </c>
      <c r="CX78" s="699">
        <v>835</v>
      </c>
      <c r="CY78" s="699">
        <v>403</v>
      </c>
      <c r="CZ78" s="699">
        <v>591</v>
      </c>
      <c r="DA78" s="699">
        <v>443</v>
      </c>
      <c r="DB78" s="699">
        <v>652</v>
      </c>
      <c r="DC78" s="699">
        <v>493</v>
      </c>
      <c r="DD78" s="699">
        <v>878</v>
      </c>
      <c r="DE78" s="699">
        <v>167</v>
      </c>
      <c r="DF78" s="702">
        <v>321</v>
      </c>
      <c r="DG78" s="699">
        <v>1515</v>
      </c>
      <c r="DH78" s="699">
        <v>1160</v>
      </c>
      <c r="DI78" s="699"/>
      <c r="DJ78" s="699"/>
      <c r="DK78" s="699">
        <v>1242</v>
      </c>
      <c r="DL78" s="699">
        <v>539</v>
      </c>
      <c r="DM78" s="699">
        <v>788</v>
      </c>
      <c r="DN78" s="699">
        <v>1304</v>
      </c>
      <c r="DO78" s="699">
        <v>805</v>
      </c>
      <c r="DP78" s="699">
        <v>1229</v>
      </c>
      <c r="DQ78" s="699">
        <v>848</v>
      </c>
      <c r="DR78" s="699">
        <v>1150</v>
      </c>
      <c r="DS78" s="699">
        <v>1220</v>
      </c>
      <c r="DT78" s="699">
        <v>1920</v>
      </c>
      <c r="DU78" s="699">
        <v>240</v>
      </c>
      <c r="DV78" s="699">
        <v>199</v>
      </c>
      <c r="DW78" s="699" t="s">
        <v>274</v>
      </c>
      <c r="DX78" s="699">
        <v>853</v>
      </c>
      <c r="DY78" s="699">
        <v>2047</v>
      </c>
      <c r="DZ78" s="699">
        <v>1877</v>
      </c>
      <c r="EA78" s="701">
        <v>853</v>
      </c>
      <c r="EB78" s="701">
        <v>3071</v>
      </c>
      <c r="EC78" s="701">
        <v>430</v>
      </c>
      <c r="ED78" s="701">
        <v>870</v>
      </c>
      <c r="EE78" s="701">
        <v>239</v>
      </c>
      <c r="EF78" s="701">
        <v>512</v>
      </c>
      <c r="EG78" s="701">
        <v>595</v>
      </c>
      <c r="EH78" s="701">
        <v>970</v>
      </c>
      <c r="EI78" s="701">
        <v>1700</v>
      </c>
      <c r="EJ78" s="701">
        <v>648</v>
      </c>
      <c r="EK78" s="701">
        <v>314</v>
      </c>
      <c r="EL78" s="701">
        <v>474</v>
      </c>
      <c r="EM78" s="701">
        <v>229</v>
      </c>
      <c r="EN78" s="701">
        <v>266</v>
      </c>
      <c r="EO78" s="701">
        <v>120</v>
      </c>
      <c r="EP78" s="701">
        <v>846</v>
      </c>
      <c r="EQ78" s="701">
        <v>996</v>
      </c>
      <c r="ER78" s="703">
        <v>1197</v>
      </c>
      <c r="ES78" s="703">
        <v>1737</v>
      </c>
      <c r="ET78" s="701">
        <v>846</v>
      </c>
      <c r="EU78" s="701">
        <v>996</v>
      </c>
      <c r="EV78" s="703">
        <v>1197</v>
      </c>
      <c r="EW78" s="703">
        <v>1737</v>
      </c>
      <c r="EX78" s="701">
        <v>955</v>
      </c>
      <c r="EY78" s="701">
        <v>1024</v>
      </c>
      <c r="EZ78" s="703">
        <v>751</v>
      </c>
      <c r="FA78" s="701">
        <v>955</v>
      </c>
      <c r="FB78" s="701">
        <v>1024</v>
      </c>
      <c r="FC78" s="703">
        <v>751</v>
      </c>
      <c r="FD78" s="701">
        <v>877</v>
      </c>
      <c r="FE78" s="701">
        <v>1529</v>
      </c>
      <c r="FF78" s="701">
        <v>1802</v>
      </c>
      <c r="FG78" s="701">
        <v>3242</v>
      </c>
      <c r="FH78" s="701">
        <v>123</v>
      </c>
      <c r="FI78" s="701">
        <v>167</v>
      </c>
      <c r="FJ78" s="701">
        <v>727</v>
      </c>
      <c r="FK78" s="703">
        <v>904</v>
      </c>
      <c r="FL78" s="699">
        <v>1215</v>
      </c>
      <c r="FM78" s="703">
        <v>341</v>
      </c>
      <c r="FN78" s="703">
        <v>682</v>
      </c>
      <c r="FO78" s="701">
        <v>1280</v>
      </c>
      <c r="FP78" s="703">
        <v>2560</v>
      </c>
      <c r="FQ78" s="701">
        <v>2560</v>
      </c>
      <c r="FR78" s="703">
        <v>273</v>
      </c>
      <c r="FS78" s="701">
        <v>452</v>
      </c>
      <c r="FT78" s="703">
        <v>221</v>
      </c>
      <c r="FU78" s="701">
        <v>345</v>
      </c>
      <c r="FV78" s="703">
        <v>222</v>
      </c>
      <c r="FW78" s="701">
        <v>329</v>
      </c>
      <c r="FX78" s="703">
        <v>171</v>
      </c>
      <c r="FY78" s="703">
        <v>241</v>
      </c>
      <c r="FZ78" s="703">
        <v>875</v>
      </c>
      <c r="GA78" s="701">
        <v>167</v>
      </c>
      <c r="GB78" s="703">
        <v>203</v>
      </c>
      <c r="GC78" s="701">
        <v>327</v>
      </c>
      <c r="GD78" s="703">
        <v>419</v>
      </c>
      <c r="GE78" s="701">
        <v>61</v>
      </c>
      <c r="GF78" s="703">
        <v>78</v>
      </c>
      <c r="GG78" s="701">
        <v>98</v>
      </c>
      <c r="GH78" s="703">
        <v>152</v>
      </c>
      <c r="GI78" s="703">
        <v>127</v>
      </c>
      <c r="GJ78" s="703">
        <v>256</v>
      </c>
      <c r="GK78" s="703">
        <v>78</v>
      </c>
      <c r="GL78" s="703">
        <v>152</v>
      </c>
      <c r="GM78" s="703">
        <v>256</v>
      </c>
      <c r="GN78" s="371" t="s">
        <v>274</v>
      </c>
      <c r="GO78" s="375" t="s">
        <v>274</v>
      </c>
      <c r="GP78" s="371" t="s">
        <v>274</v>
      </c>
      <c r="GQ78" s="375" t="s">
        <v>274</v>
      </c>
      <c r="GR78" s="371" t="s">
        <v>274</v>
      </c>
      <c r="GS78" s="375" t="s">
        <v>274</v>
      </c>
      <c r="GT78" s="371" t="s">
        <v>274</v>
      </c>
    </row>
    <row r="79" spans="1:202" s="372" customFormat="1" ht="18" hidden="1">
      <c r="A79" s="704"/>
      <c r="B79" s="705" t="s">
        <v>359</v>
      </c>
      <c r="C79" s="704" t="s">
        <v>335</v>
      </c>
      <c r="D79" s="704" t="s">
        <v>360</v>
      </c>
      <c r="E79" s="704" t="s">
        <v>354</v>
      </c>
      <c r="F79" s="707"/>
      <c r="G79" s="707"/>
      <c r="H79" s="707"/>
      <c r="I79" s="707"/>
      <c r="J79" s="707"/>
      <c r="K79" s="707"/>
      <c r="L79" s="707">
        <v>1639</v>
      </c>
      <c r="M79" s="708"/>
      <c r="N79" s="708">
        <v>2875</v>
      </c>
      <c r="O79" s="707"/>
      <c r="P79" s="707"/>
      <c r="Q79" s="707"/>
      <c r="R79" s="707"/>
      <c r="S79" s="708"/>
      <c r="T79" s="707" t="s">
        <v>274</v>
      </c>
      <c r="U79" s="707" t="s">
        <v>274</v>
      </c>
      <c r="V79" s="707" t="s">
        <v>274</v>
      </c>
      <c r="W79" s="707"/>
      <c r="X79" s="707"/>
      <c r="Y79" s="707"/>
      <c r="Z79" s="707"/>
      <c r="AA79" s="707">
        <v>522.29999999999995</v>
      </c>
      <c r="AB79" s="707">
        <v>850.1</v>
      </c>
      <c r="AC79" s="707">
        <v>1539.8</v>
      </c>
      <c r="AD79" s="707" t="s">
        <v>274</v>
      </c>
      <c r="AE79" s="707" t="s">
        <v>274</v>
      </c>
      <c r="AF79" s="708" t="s">
        <v>274</v>
      </c>
      <c r="AG79" s="707" t="s">
        <v>274</v>
      </c>
      <c r="AH79" s="707"/>
      <c r="AI79" s="708">
        <v>350</v>
      </c>
      <c r="AJ79" s="707">
        <v>421</v>
      </c>
      <c r="AK79" s="707">
        <v>548</v>
      </c>
      <c r="AL79" s="707">
        <v>830</v>
      </c>
      <c r="AM79" s="707">
        <v>1887</v>
      </c>
      <c r="AN79" s="707">
        <v>1853</v>
      </c>
      <c r="AO79" s="707">
        <v>2620</v>
      </c>
      <c r="AP79" s="707">
        <v>3402</v>
      </c>
      <c r="AQ79" s="707">
        <v>3263</v>
      </c>
      <c r="AR79" s="708" t="s">
        <v>274</v>
      </c>
      <c r="AS79" s="707" t="s">
        <v>274</v>
      </c>
      <c r="AT79" s="707" t="s">
        <v>274</v>
      </c>
      <c r="AU79" s="707" t="s">
        <v>274</v>
      </c>
      <c r="AV79" s="707" t="s">
        <v>274</v>
      </c>
      <c r="AW79" s="707" t="s">
        <v>274</v>
      </c>
      <c r="AX79" s="707" t="s">
        <v>274</v>
      </c>
      <c r="AY79" s="707" t="s">
        <v>274</v>
      </c>
      <c r="AZ79" s="707" t="s">
        <v>274</v>
      </c>
      <c r="BA79" s="707">
        <v>4935</v>
      </c>
      <c r="BB79" s="707">
        <v>3060</v>
      </c>
      <c r="BC79" s="707"/>
      <c r="BD79" s="708"/>
      <c r="BE79" s="708"/>
      <c r="BF79" s="708"/>
      <c r="BG79" s="708" t="s">
        <v>274</v>
      </c>
      <c r="BH79" s="707" t="s">
        <v>274</v>
      </c>
      <c r="BI79" s="707" t="s">
        <v>274</v>
      </c>
      <c r="BJ79" s="707" t="s">
        <v>274</v>
      </c>
      <c r="BK79" s="708" t="s">
        <v>274</v>
      </c>
      <c r="BL79" s="709" t="s">
        <v>274</v>
      </c>
      <c r="BM79" s="709" t="s">
        <v>274</v>
      </c>
      <c r="BN79" s="709" t="s">
        <v>274</v>
      </c>
      <c r="BO79" s="709" t="s">
        <v>274</v>
      </c>
      <c r="BP79" s="709" t="s">
        <v>274</v>
      </c>
      <c r="BQ79" s="709" t="s">
        <v>274</v>
      </c>
      <c r="BR79" s="708" t="s">
        <v>274</v>
      </c>
      <c r="BS79" s="707" t="s">
        <v>274</v>
      </c>
      <c r="BT79" s="707" t="s">
        <v>274</v>
      </c>
      <c r="BU79" s="707" t="s">
        <v>274</v>
      </c>
      <c r="BV79" s="707" t="s">
        <v>274</v>
      </c>
      <c r="BW79" s="707" t="s">
        <v>274</v>
      </c>
      <c r="BX79" s="707" t="s">
        <v>274</v>
      </c>
      <c r="BY79" s="707" t="s">
        <v>274</v>
      </c>
      <c r="BZ79" s="707" t="s">
        <v>274</v>
      </c>
      <c r="CA79" s="707" t="s">
        <v>274</v>
      </c>
      <c r="CB79" s="707" t="s">
        <v>274</v>
      </c>
      <c r="CC79" s="707" t="s">
        <v>274</v>
      </c>
      <c r="CD79" s="708" t="s">
        <v>274</v>
      </c>
      <c r="CE79" s="707" t="s">
        <v>274</v>
      </c>
      <c r="CF79" s="707" t="s">
        <v>274</v>
      </c>
      <c r="CG79" s="707" t="s">
        <v>274</v>
      </c>
      <c r="CH79" s="708" t="s">
        <v>274</v>
      </c>
      <c r="CI79" s="707" t="s">
        <v>274</v>
      </c>
      <c r="CJ79" s="707" t="s">
        <v>274</v>
      </c>
      <c r="CK79" s="707" t="s">
        <v>274</v>
      </c>
      <c r="CL79" s="707" t="s">
        <v>274</v>
      </c>
      <c r="CM79" s="708" t="s">
        <v>274</v>
      </c>
      <c r="CN79" s="707" t="s">
        <v>274</v>
      </c>
      <c r="CO79" s="707" t="s">
        <v>274</v>
      </c>
      <c r="CP79" s="707" t="s">
        <v>274</v>
      </c>
      <c r="CQ79" s="707" t="s">
        <v>274</v>
      </c>
      <c r="CR79" s="707" t="s">
        <v>274</v>
      </c>
      <c r="CS79" s="707" t="s">
        <v>274</v>
      </c>
      <c r="CT79" s="707" t="s">
        <v>274</v>
      </c>
      <c r="CU79" s="707" t="s">
        <v>274</v>
      </c>
      <c r="CV79" s="707" t="s">
        <v>274</v>
      </c>
      <c r="CW79" s="707" t="s">
        <v>274</v>
      </c>
      <c r="CX79" s="707" t="s">
        <v>274</v>
      </c>
      <c r="CY79" s="707" t="s">
        <v>274</v>
      </c>
      <c r="CZ79" s="707" t="s">
        <v>274</v>
      </c>
      <c r="DA79" s="707" t="s">
        <v>274</v>
      </c>
      <c r="DB79" s="707" t="s">
        <v>274</v>
      </c>
      <c r="DC79" s="707" t="s">
        <v>274</v>
      </c>
      <c r="DD79" s="707" t="s">
        <v>274</v>
      </c>
      <c r="DE79" s="707"/>
      <c r="DF79" s="710"/>
      <c r="DG79" s="707" t="s">
        <v>274</v>
      </c>
      <c r="DH79" s="707" t="s">
        <v>274</v>
      </c>
      <c r="DI79" s="707"/>
      <c r="DJ79" s="707"/>
      <c r="DK79" s="707" t="s">
        <v>274</v>
      </c>
      <c r="DL79" s="707"/>
      <c r="DM79" s="707"/>
      <c r="DN79" s="707"/>
      <c r="DO79" s="707"/>
      <c r="DP79" s="707"/>
      <c r="DQ79" s="707" t="s">
        <v>274</v>
      </c>
      <c r="DR79" s="707" t="s">
        <v>274</v>
      </c>
      <c r="DS79" s="707" t="s">
        <v>274</v>
      </c>
      <c r="DT79" s="707" t="s">
        <v>274</v>
      </c>
      <c r="DU79" s="707"/>
      <c r="DV79" s="707"/>
      <c r="DW79" s="707" t="s">
        <v>274</v>
      </c>
      <c r="DX79" s="709" t="s">
        <v>274</v>
      </c>
      <c r="DY79" s="709" t="s">
        <v>274</v>
      </c>
      <c r="DZ79" s="709" t="s">
        <v>274</v>
      </c>
      <c r="EA79" s="709">
        <v>1092</v>
      </c>
      <c r="EB79" s="709">
        <v>3426</v>
      </c>
      <c r="EC79" s="709">
        <v>989</v>
      </c>
      <c r="ED79" s="709">
        <v>1194</v>
      </c>
      <c r="EE79" s="709" t="s">
        <v>274</v>
      </c>
      <c r="EF79" s="709" t="s">
        <v>274</v>
      </c>
      <c r="EG79" s="709" t="s">
        <v>274</v>
      </c>
      <c r="EH79" s="709" t="s">
        <v>274</v>
      </c>
      <c r="EI79" s="709" t="s">
        <v>274</v>
      </c>
      <c r="EJ79" s="709" t="s">
        <v>274</v>
      </c>
      <c r="EK79" s="709" t="s">
        <v>274</v>
      </c>
      <c r="EL79" s="709"/>
      <c r="EM79" s="709"/>
      <c r="EN79" s="709" t="s">
        <v>274</v>
      </c>
      <c r="EO79" s="709" t="s">
        <v>274</v>
      </c>
      <c r="EP79" s="709">
        <v>478</v>
      </c>
      <c r="EQ79" s="709">
        <v>1016</v>
      </c>
      <c r="ER79" s="711">
        <v>1592</v>
      </c>
      <c r="ES79" s="711"/>
      <c r="ET79" s="709">
        <v>478</v>
      </c>
      <c r="EU79" s="709">
        <v>1016</v>
      </c>
      <c r="EV79" s="711">
        <v>1592</v>
      </c>
      <c r="EW79" s="711"/>
      <c r="EX79" s="709">
        <v>1621</v>
      </c>
      <c r="EY79" s="709">
        <v>1133</v>
      </c>
      <c r="EZ79" s="711">
        <v>955</v>
      </c>
      <c r="FA79" s="709">
        <v>1621</v>
      </c>
      <c r="FB79" s="709">
        <v>1133</v>
      </c>
      <c r="FC79" s="711">
        <v>955</v>
      </c>
      <c r="FD79" s="709" t="s">
        <v>274</v>
      </c>
      <c r="FE79" s="709" t="s">
        <v>274</v>
      </c>
      <c r="FF79" s="709" t="s">
        <v>274</v>
      </c>
      <c r="FG79" s="709" t="s">
        <v>274</v>
      </c>
      <c r="FH79" s="709"/>
      <c r="FI79" s="709"/>
      <c r="FJ79" s="709" t="s">
        <v>274</v>
      </c>
      <c r="FK79" s="711" t="s">
        <v>274</v>
      </c>
      <c r="FL79" s="707" t="s">
        <v>274</v>
      </c>
      <c r="FM79" s="711">
        <v>955</v>
      </c>
      <c r="FN79" s="711" t="s">
        <v>274</v>
      </c>
      <c r="FO79" s="709" t="s">
        <v>274</v>
      </c>
      <c r="FP79" s="711" t="s">
        <v>274</v>
      </c>
      <c r="FQ79" s="709" t="s">
        <v>274</v>
      </c>
      <c r="FR79" s="711" t="s">
        <v>274</v>
      </c>
      <c r="FS79" s="709" t="s">
        <v>274</v>
      </c>
      <c r="FT79" s="711" t="s">
        <v>274</v>
      </c>
      <c r="FU79" s="709" t="s">
        <v>274</v>
      </c>
      <c r="FV79" s="711" t="s">
        <v>274</v>
      </c>
      <c r="FW79" s="709" t="s">
        <v>274</v>
      </c>
      <c r="FX79" s="711" t="s">
        <v>274</v>
      </c>
      <c r="FY79" s="711" t="s">
        <v>274</v>
      </c>
      <c r="FZ79" s="711"/>
      <c r="GA79" s="709" t="s">
        <v>274</v>
      </c>
      <c r="GB79" s="711" t="s">
        <v>274</v>
      </c>
      <c r="GC79" s="709" t="s">
        <v>274</v>
      </c>
      <c r="GD79" s="711" t="s">
        <v>274</v>
      </c>
      <c r="GE79" s="709" t="s">
        <v>274</v>
      </c>
      <c r="GF79" s="711" t="s">
        <v>274</v>
      </c>
      <c r="GG79" s="709" t="s">
        <v>274</v>
      </c>
      <c r="GH79" s="711" t="s">
        <v>274</v>
      </c>
      <c r="GI79" s="711"/>
      <c r="GJ79" s="711"/>
      <c r="GK79" s="709" t="s">
        <v>274</v>
      </c>
      <c r="GL79" s="711" t="s">
        <v>274</v>
      </c>
      <c r="GM79" s="709" t="s">
        <v>274</v>
      </c>
      <c r="GN79" s="373" t="s">
        <v>274</v>
      </c>
      <c r="GO79" s="376" t="s">
        <v>274</v>
      </c>
      <c r="GP79" s="373" t="s">
        <v>274</v>
      </c>
      <c r="GQ79" s="376" t="s">
        <v>274</v>
      </c>
      <c r="GR79" s="373" t="s">
        <v>274</v>
      </c>
      <c r="GS79" s="376" t="s">
        <v>274</v>
      </c>
      <c r="GT79" s="373" t="s">
        <v>274</v>
      </c>
    </row>
    <row r="80" spans="1:202" s="370" customFormat="1" ht="18" hidden="1">
      <c r="A80" s="697"/>
      <c r="B80" s="698" t="s">
        <v>361</v>
      </c>
      <c r="C80" s="697" t="s">
        <v>340</v>
      </c>
      <c r="D80" s="697" t="s">
        <v>362</v>
      </c>
      <c r="E80" s="697" t="s">
        <v>354</v>
      </c>
      <c r="F80" s="699"/>
      <c r="G80" s="699"/>
      <c r="H80" s="699"/>
      <c r="I80" s="699"/>
      <c r="J80" s="699"/>
      <c r="K80" s="699"/>
      <c r="L80" s="699" t="s">
        <v>274</v>
      </c>
      <c r="M80" s="700"/>
      <c r="N80" s="700" t="s">
        <v>274</v>
      </c>
      <c r="O80" s="699"/>
      <c r="P80" s="699"/>
      <c r="Q80" s="699"/>
      <c r="R80" s="699"/>
      <c r="S80" s="700"/>
      <c r="T80" s="699" t="s">
        <v>274</v>
      </c>
      <c r="U80" s="699" t="s">
        <v>274</v>
      </c>
      <c r="V80" s="699" t="s">
        <v>274</v>
      </c>
      <c r="W80" s="699"/>
      <c r="X80" s="699"/>
      <c r="Y80" s="699"/>
      <c r="Z80" s="699"/>
      <c r="AA80" s="699" t="s">
        <v>274</v>
      </c>
      <c r="AB80" s="699" t="s">
        <v>274</v>
      </c>
      <c r="AC80" s="699" t="s">
        <v>274</v>
      </c>
      <c r="AD80" s="699" t="s">
        <v>274</v>
      </c>
      <c r="AE80" s="699" t="s">
        <v>274</v>
      </c>
      <c r="AF80" s="700" t="s">
        <v>274</v>
      </c>
      <c r="AG80" s="699" t="s">
        <v>274</v>
      </c>
      <c r="AH80" s="699"/>
      <c r="AI80" s="700" t="s">
        <v>274</v>
      </c>
      <c r="AJ80" s="699" t="s">
        <v>274</v>
      </c>
      <c r="AK80" s="699" t="s">
        <v>274</v>
      </c>
      <c r="AL80" s="699" t="s">
        <v>274</v>
      </c>
      <c r="AM80" s="699" t="s">
        <v>274</v>
      </c>
      <c r="AN80" s="699" t="s">
        <v>274</v>
      </c>
      <c r="AO80" s="699" t="s">
        <v>274</v>
      </c>
      <c r="AP80" s="699" t="s">
        <v>274</v>
      </c>
      <c r="AQ80" s="699" t="s">
        <v>274</v>
      </c>
      <c r="AR80" s="700">
        <v>2790</v>
      </c>
      <c r="AS80" s="699">
        <v>1500</v>
      </c>
      <c r="AT80" s="699">
        <v>1510</v>
      </c>
      <c r="AU80" s="699">
        <v>2098</v>
      </c>
      <c r="AV80" s="699">
        <v>3261</v>
      </c>
      <c r="AW80" s="699">
        <v>2605</v>
      </c>
      <c r="AX80" s="699">
        <v>3126</v>
      </c>
      <c r="AY80" s="699">
        <v>3118</v>
      </c>
      <c r="AZ80" s="699">
        <v>3121</v>
      </c>
      <c r="BA80" s="699" t="s">
        <v>274</v>
      </c>
      <c r="BB80" s="699" t="s">
        <v>274</v>
      </c>
      <c r="BC80" s="699" t="s">
        <v>274</v>
      </c>
      <c r="BD80" s="700"/>
      <c r="BE80" s="700"/>
      <c r="BF80" s="700"/>
      <c r="BG80" s="700" t="s">
        <v>274</v>
      </c>
      <c r="BH80" s="699" t="s">
        <v>274</v>
      </c>
      <c r="BI80" s="699" t="s">
        <v>274</v>
      </c>
      <c r="BJ80" s="699" t="s">
        <v>274</v>
      </c>
      <c r="BK80" s="700" t="s">
        <v>274</v>
      </c>
      <c r="BL80" s="701">
        <v>4845</v>
      </c>
      <c r="BM80" s="701">
        <v>3620</v>
      </c>
      <c r="BN80" s="701">
        <v>3092</v>
      </c>
      <c r="BO80" s="701" t="s">
        <v>274</v>
      </c>
      <c r="BP80" s="701" t="s">
        <v>274</v>
      </c>
      <c r="BQ80" s="701" t="s">
        <v>274</v>
      </c>
      <c r="BR80" s="700" t="s">
        <v>274</v>
      </c>
      <c r="BS80" s="699" t="s">
        <v>274</v>
      </c>
      <c r="BT80" s="699" t="s">
        <v>274</v>
      </c>
      <c r="BU80" s="699" t="s">
        <v>274</v>
      </c>
      <c r="BV80" s="699" t="s">
        <v>274</v>
      </c>
      <c r="BW80" s="699" t="s">
        <v>274</v>
      </c>
      <c r="BX80" s="699">
        <v>2608</v>
      </c>
      <c r="BY80" s="699">
        <v>3300</v>
      </c>
      <c r="BZ80" s="699">
        <v>1338</v>
      </c>
      <c r="CA80" s="699">
        <v>1565</v>
      </c>
      <c r="CB80" s="699">
        <v>2236</v>
      </c>
      <c r="CC80" s="699">
        <v>4062</v>
      </c>
      <c r="CD80" s="700">
        <v>170</v>
      </c>
      <c r="CE80" s="699">
        <v>276</v>
      </c>
      <c r="CF80" s="699">
        <v>314</v>
      </c>
      <c r="CG80" s="699">
        <v>685</v>
      </c>
      <c r="CH80" s="700">
        <v>1710</v>
      </c>
      <c r="CI80" s="699">
        <v>1760</v>
      </c>
      <c r="CJ80" s="699">
        <v>2310</v>
      </c>
      <c r="CK80" s="699">
        <v>1959</v>
      </c>
      <c r="CL80" s="699">
        <v>3699</v>
      </c>
      <c r="CM80" s="700">
        <v>2426</v>
      </c>
      <c r="CN80" s="699">
        <v>3921</v>
      </c>
      <c r="CO80" s="699">
        <v>4677</v>
      </c>
      <c r="CP80" s="699">
        <v>1959</v>
      </c>
      <c r="CQ80" s="699"/>
      <c r="CR80" s="699"/>
      <c r="CS80" s="699"/>
      <c r="CT80" s="699"/>
      <c r="CU80" s="699"/>
      <c r="CV80" s="699"/>
      <c r="CW80" s="699"/>
      <c r="CX80" s="699"/>
      <c r="CY80" s="699"/>
      <c r="CZ80" s="699"/>
      <c r="DA80" s="699"/>
      <c r="DB80" s="699"/>
      <c r="DC80" s="699"/>
      <c r="DD80" s="699"/>
      <c r="DE80" s="699"/>
      <c r="DF80" s="702"/>
      <c r="DG80" s="699">
        <v>2105</v>
      </c>
      <c r="DH80" s="699">
        <v>2162</v>
      </c>
      <c r="DI80" s="699"/>
      <c r="DJ80" s="699"/>
      <c r="DK80" s="699">
        <v>1413</v>
      </c>
      <c r="DL80" s="699"/>
      <c r="DM80" s="699"/>
      <c r="DN80" s="699"/>
      <c r="DO80" s="699"/>
      <c r="DP80" s="699"/>
      <c r="DQ80" s="699">
        <v>1900</v>
      </c>
      <c r="DR80" s="699">
        <v>2550</v>
      </c>
      <c r="DS80" s="699">
        <v>2340</v>
      </c>
      <c r="DT80" s="699">
        <v>3670</v>
      </c>
      <c r="DU80" s="699">
        <v>229</v>
      </c>
      <c r="DV80" s="699">
        <v>190</v>
      </c>
      <c r="DW80" s="699" t="s">
        <v>274</v>
      </c>
      <c r="DX80" s="701" t="s">
        <v>274</v>
      </c>
      <c r="DY80" s="701" t="s">
        <v>274</v>
      </c>
      <c r="DZ80" s="701" t="s">
        <v>274</v>
      </c>
      <c r="EA80" s="701" t="s">
        <v>274</v>
      </c>
      <c r="EB80" s="701" t="s">
        <v>274</v>
      </c>
      <c r="EC80" s="701" t="s">
        <v>274</v>
      </c>
      <c r="ED80" s="701" t="s">
        <v>274</v>
      </c>
      <c r="EE80" s="701" t="s">
        <v>274</v>
      </c>
      <c r="EF80" s="701" t="s">
        <v>274</v>
      </c>
      <c r="EG80" s="701" t="s">
        <v>274</v>
      </c>
      <c r="EH80" s="701" t="s">
        <v>274</v>
      </c>
      <c r="EI80" s="701" t="s">
        <v>274</v>
      </c>
      <c r="EJ80" s="701" t="s">
        <v>274</v>
      </c>
      <c r="EK80" s="701" t="s">
        <v>274</v>
      </c>
      <c r="EL80" s="701"/>
      <c r="EM80" s="701"/>
      <c r="EN80" s="701" t="s">
        <v>274</v>
      </c>
      <c r="EO80" s="701" t="s">
        <v>274</v>
      </c>
      <c r="EP80" s="701" t="s">
        <v>274</v>
      </c>
      <c r="EQ80" s="701" t="s">
        <v>274</v>
      </c>
      <c r="ER80" s="703" t="s">
        <v>274</v>
      </c>
      <c r="ES80" s="703"/>
      <c r="ET80" s="701" t="s">
        <v>274</v>
      </c>
      <c r="EU80" s="701" t="s">
        <v>274</v>
      </c>
      <c r="EV80" s="703" t="s">
        <v>274</v>
      </c>
      <c r="EW80" s="703"/>
      <c r="EX80" s="701" t="s">
        <v>274</v>
      </c>
      <c r="EY80" s="701" t="s">
        <v>274</v>
      </c>
      <c r="EZ80" s="703" t="s">
        <v>274</v>
      </c>
      <c r="FA80" s="701" t="s">
        <v>274</v>
      </c>
      <c r="FB80" s="701" t="s">
        <v>274</v>
      </c>
      <c r="FC80" s="703" t="s">
        <v>274</v>
      </c>
      <c r="FD80" s="701" t="s">
        <v>274</v>
      </c>
      <c r="FE80" s="701" t="s">
        <v>274</v>
      </c>
      <c r="FF80" s="701" t="s">
        <v>274</v>
      </c>
      <c r="FG80" s="701" t="s">
        <v>274</v>
      </c>
      <c r="FH80" s="701"/>
      <c r="FI80" s="701"/>
      <c r="FJ80" s="701" t="s">
        <v>274</v>
      </c>
      <c r="FK80" s="703" t="s">
        <v>274</v>
      </c>
      <c r="FL80" s="699">
        <v>5040</v>
      </c>
      <c r="FM80" s="703" t="s">
        <v>274</v>
      </c>
      <c r="FN80" s="703" t="s">
        <v>274</v>
      </c>
      <c r="FO80" s="701" t="s">
        <v>274</v>
      </c>
      <c r="FP80" s="703" t="s">
        <v>274</v>
      </c>
      <c r="FQ80" s="701" t="s">
        <v>274</v>
      </c>
      <c r="FR80" s="703" t="s">
        <v>274</v>
      </c>
      <c r="FS80" s="701" t="s">
        <v>274</v>
      </c>
      <c r="FT80" s="703" t="s">
        <v>274</v>
      </c>
      <c r="FU80" s="701" t="s">
        <v>274</v>
      </c>
      <c r="FV80" s="703" t="s">
        <v>274</v>
      </c>
      <c r="FW80" s="701" t="s">
        <v>274</v>
      </c>
      <c r="FX80" s="703" t="s">
        <v>274</v>
      </c>
      <c r="FY80" s="703" t="s">
        <v>274</v>
      </c>
      <c r="FZ80" s="703"/>
      <c r="GA80" s="701" t="s">
        <v>274</v>
      </c>
      <c r="GB80" s="703" t="s">
        <v>274</v>
      </c>
      <c r="GC80" s="701" t="s">
        <v>274</v>
      </c>
      <c r="GD80" s="703" t="s">
        <v>274</v>
      </c>
      <c r="GE80" s="701" t="s">
        <v>274</v>
      </c>
      <c r="GF80" s="703" t="s">
        <v>274</v>
      </c>
      <c r="GG80" s="701" t="s">
        <v>274</v>
      </c>
      <c r="GH80" s="703" t="s">
        <v>274</v>
      </c>
      <c r="GI80" s="703"/>
      <c r="GJ80" s="703"/>
      <c r="GK80" s="701" t="s">
        <v>274</v>
      </c>
      <c r="GL80" s="703" t="s">
        <v>274</v>
      </c>
      <c r="GM80" s="701" t="s">
        <v>274</v>
      </c>
      <c r="GN80" s="371" t="s">
        <v>274</v>
      </c>
      <c r="GO80" s="375" t="s">
        <v>274</v>
      </c>
      <c r="GP80" s="371" t="s">
        <v>274</v>
      </c>
      <c r="GQ80" s="375" t="s">
        <v>274</v>
      </c>
      <c r="GR80" s="371" t="s">
        <v>274</v>
      </c>
      <c r="GS80" s="375" t="s">
        <v>274</v>
      </c>
      <c r="GT80" s="371" t="s">
        <v>274</v>
      </c>
    </row>
    <row r="81" spans="1:202" s="372" customFormat="1" ht="18.75" hidden="1">
      <c r="A81" s="704"/>
      <c r="B81" s="705" t="s">
        <v>363</v>
      </c>
      <c r="C81" s="704" t="s">
        <v>364</v>
      </c>
      <c r="D81" s="704" t="s">
        <v>365</v>
      </c>
      <c r="E81" s="704" t="s">
        <v>354</v>
      </c>
      <c r="F81" s="707" t="s">
        <v>274</v>
      </c>
      <c r="G81" s="707" t="s">
        <v>274</v>
      </c>
      <c r="H81" s="707" t="s">
        <v>274</v>
      </c>
      <c r="I81" s="707" t="s">
        <v>274</v>
      </c>
      <c r="J81" s="707"/>
      <c r="K81" s="707"/>
      <c r="L81" s="707" t="s">
        <v>274</v>
      </c>
      <c r="M81" s="708"/>
      <c r="N81" s="708" t="s">
        <v>274</v>
      </c>
      <c r="O81" s="707"/>
      <c r="P81" s="707"/>
      <c r="Q81" s="707"/>
      <c r="R81" s="707"/>
      <c r="S81" s="708"/>
      <c r="T81" s="707" t="s">
        <v>274</v>
      </c>
      <c r="U81" s="707" t="s">
        <v>274</v>
      </c>
      <c r="V81" s="707" t="s">
        <v>274</v>
      </c>
      <c r="W81" s="707" t="s">
        <v>274</v>
      </c>
      <c r="X81" s="707" t="s">
        <v>274</v>
      </c>
      <c r="Y81" s="707" t="s">
        <v>274</v>
      </c>
      <c r="Z81" s="707" t="s">
        <v>274</v>
      </c>
      <c r="AA81" s="707" t="s">
        <v>274</v>
      </c>
      <c r="AB81" s="707" t="s">
        <v>274</v>
      </c>
      <c r="AC81" s="707" t="s">
        <v>274</v>
      </c>
      <c r="AD81" s="707" t="s">
        <v>274</v>
      </c>
      <c r="AE81" s="707" t="s">
        <v>274</v>
      </c>
      <c r="AF81" s="708" t="s">
        <v>274</v>
      </c>
      <c r="AG81" s="707" t="s">
        <v>274</v>
      </c>
      <c r="AH81" s="707" t="s">
        <v>274</v>
      </c>
      <c r="AI81" s="708" t="s">
        <v>274</v>
      </c>
      <c r="AJ81" s="707" t="s">
        <v>274</v>
      </c>
      <c r="AK81" s="707" t="s">
        <v>274</v>
      </c>
      <c r="AL81" s="707" t="s">
        <v>274</v>
      </c>
      <c r="AM81" s="707" t="s">
        <v>274</v>
      </c>
      <c r="AN81" s="707" t="s">
        <v>274</v>
      </c>
      <c r="AO81" s="707" t="s">
        <v>274</v>
      </c>
      <c r="AP81" s="707" t="s">
        <v>274</v>
      </c>
      <c r="AQ81" s="707" t="s">
        <v>274</v>
      </c>
      <c r="AR81" s="708" t="s">
        <v>274</v>
      </c>
      <c r="AS81" s="707" t="s">
        <v>274</v>
      </c>
      <c r="AT81" s="707" t="s">
        <v>274</v>
      </c>
      <c r="AU81" s="707" t="s">
        <v>274</v>
      </c>
      <c r="AV81" s="707" t="s">
        <v>274</v>
      </c>
      <c r="AW81" s="707" t="s">
        <v>274</v>
      </c>
      <c r="AX81" s="707" t="s">
        <v>274</v>
      </c>
      <c r="AY81" s="707" t="s">
        <v>274</v>
      </c>
      <c r="AZ81" s="707" t="s">
        <v>274</v>
      </c>
      <c r="BA81" s="707" t="s">
        <v>274</v>
      </c>
      <c r="BB81" s="707" t="s">
        <v>274</v>
      </c>
      <c r="BC81" s="707" t="s">
        <v>274</v>
      </c>
      <c r="BD81" s="708"/>
      <c r="BE81" s="708"/>
      <c r="BF81" s="708"/>
      <c r="BG81" s="708" t="s">
        <v>274</v>
      </c>
      <c r="BH81" s="707" t="s">
        <v>274</v>
      </c>
      <c r="BI81" s="707" t="s">
        <v>274</v>
      </c>
      <c r="BJ81" s="707" t="s">
        <v>274</v>
      </c>
      <c r="BK81" s="708" t="s">
        <v>274</v>
      </c>
      <c r="BL81" s="709" t="s">
        <v>274</v>
      </c>
      <c r="BM81" s="709" t="s">
        <v>274</v>
      </c>
      <c r="BN81" s="709" t="s">
        <v>274</v>
      </c>
      <c r="BO81" s="709">
        <v>661</v>
      </c>
      <c r="BP81" s="709">
        <v>484</v>
      </c>
      <c r="BQ81" s="709">
        <v>311</v>
      </c>
      <c r="BR81" s="708" t="s">
        <v>274</v>
      </c>
      <c r="BS81" s="707" t="s">
        <v>274</v>
      </c>
      <c r="BT81" s="707" t="s">
        <v>274</v>
      </c>
      <c r="BU81" s="707" t="s">
        <v>274</v>
      </c>
      <c r="BV81" s="707" t="s">
        <v>274</v>
      </c>
      <c r="BW81" s="707" t="s">
        <v>274</v>
      </c>
      <c r="BX81" s="707" t="s">
        <v>274</v>
      </c>
      <c r="BY81" s="707" t="s">
        <v>274</v>
      </c>
      <c r="BZ81" s="707" t="s">
        <v>274</v>
      </c>
      <c r="CA81" s="707" t="s">
        <v>274</v>
      </c>
      <c r="CB81" s="707" t="s">
        <v>274</v>
      </c>
      <c r="CC81" s="707" t="s">
        <v>274</v>
      </c>
      <c r="CD81" s="708" t="s">
        <v>274</v>
      </c>
      <c r="CE81" s="707" t="s">
        <v>274</v>
      </c>
      <c r="CF81" s="707" t="s">
        <v>274</v>
      </c>
      <c r="CG81" s="707" t="s">
        <v>274</v>
      </c>
      <c r="CH81" s="708" t="s">
        <v>274</v>
      </c>
      <c r="CI81" s="707" t="s">
        <v>274</v>
      </c>
      <c r="CJ81" s="707" t="s">
        <v>274</v>
      </c>
      <c r="CK81" s="707" t="s">
        <v>274</v>
      </c>
      <c r="CL81" s="707" t="s">
        <v>274</v>
      </c>
      <c r="CM81" s="708" t="s">
        <v>274</v>
      </c>
      <c r="CN81" s="707" t="s">
        <v>274</v>
      </c>
      <c r="CO81" s="707" t="s">
        <v>274</v>
      </c>
      <c r="CP81" s="707" t="s">
        <v>274</v>
      </c>
      <c r="CQ81" s="707"/>
      <c r="CR81" s="707"/>
      <c r="CS81" s="707"/>
      <c r="CT81" s="707"/>
      <c r="CU81" s="707"/>
      <c r="CV81" s="707"/>
      <c r="CW81" s="707"/>
      <c r="CX81" s="707"/>
      <c r="CY81" s="707"/>
      <c r="CZ81" s="707"/>
      <c r="DA81" s="707"/>
      <c r="DB81" s="707"/>
      <c r="DC81" s="707"/>
      <c r="DD81" s="707"/>
      <c r="DE81" s="707"/>
      <c r="DF81" s="710"/>
      <c r="DG81" s="707" t="s">
        <v>274</v>
      </c>
      <c r="DH81" s="707" t="s">
        <v>274</v>
      </c>
      <c r="DI81" s="707"/>
      <c r="DJ81" s="707"/>
      <c r="DK81" s="707" t="s">
        <v>274</v>
      </c>
      <c r="DL81" s="707"/>
      <c r="DM81" s="707"/>
      <c r="DN81" s="707"/>
      <c r="DO81" s="707"/>
      <c r="DP81" s="707"/>
      <c r="DQ81" s="707" t="s">
        <v>274</v>
      </c>
      <c r="DR81" s="707" t="s">
        <v>274</v>
      </c>
      <c r="DS81" s="707" t="s">
        <v>274</v>
      </c>
      <c r="DT81" s="707" t="s">
        <v>274</v>
      </c>
      <c r="DU81" s="707">
        <v>240</v>
      </c>
      <c r="DV81" s="707">
        <v>188</v>
      </c>
      <c r="DW81" s="707" t="s">
        <v>274</v>
      </c>
      <c r="DX81" s="709" t="s">
        <v>274</v>
      </c>
      <c r="DY81" s="709" t="s">
        <v>274</v>
      </c>
      <c r="DZ81" s="709" t="s">
        <v>274</v>
      </c>
      <c r="EA81" s="709" t="s">
        <v>274</v>
      </c>
      <c r="EB81" s="709" t="s">
        <v>274</v>
      </c>
      <c r="EC81" s="709" t="s">
        <v>274</v>
      </c>
      <c r="ED81" s="709" t="s">
        <v>274</v>
      </c>
      <c r="EE81" s="709" t="s">
        <v>274</v>
      </c>
      <c r="EF81" s="709" t="s">
        <v>274</v>
      </c>
      <c r="EG81" s="709" t="s">
        <v>274</v>
      </c>
      <c r="EH81" s="709" t="s">
        <v>274</v>
      </c>
      <c r="EI81" s="709" t="s">
        <v>274</v>
      </c>
      <c r="EJ81" s="709" t="s">
        <v>274</v>
      </c>
      <c r="EK81" s="709" t="s">
        <v>274</v>
      </c>
      <c r="EL81" s="709"/>
      <c r="EM81" s="709"/>
      <c r="EN81" s="709" t="s">
        <v>274</v>
      </c>
      <c r="EO81" s="709" t="s">
        <v>274</v>
      </c>
      <c r="EP81" s="709">
        <v>375</v>
      </c>
      <c r="EQ81" s="709">
        <v>784</v>
      </c>
      <c r="ER81" s="711">
        <v>1251</v>
      </c>
      <c r="ES81" s="711"/>
      <c r="ET81" s="709">
        <v>375</v>
      </c>
      <c r="EU81" s="709">
        <v>784</v>
      </c>
      <c r="EV81" s="711">
        <v>1251</v>
      </c>
      <c r="EW81" s="711"/>
      <c r="EX81" s="709">
        <v>995</v>
      </c>
      <c r="EY81" s="709">
        <v>1024</v>
      </c>
      <c r="EZ81" s="711">
        <v>751</v>
      </c>
      <c r="FA81" s="709">
        <v>995</v>
      </c>
      <c r="FB81" s="709">
        <v>1024</v>
      </c>
      <c r="FC81" s="711">
        <v>751</v>
      </c>
      <c r="FD81" s="709">
        <v>3070.93</v>
      </c>
      <c r="FE81" s="709">
        <v>6022.43</v>
      </c>
      <c r="FF81" s="709">
        <v>6073.61</v>
      </c>
      <c r="FG81" s="709">
        <v>9724.6</v>
      </c>
      <c r="FH81" s="709"/>
      <c r="FI81" s="709"/>
      <c r="FJ81" s="709" t="s">
        <v>274</v>
      </c>
      <c r="FK81" s="711" t="s">
        <v>274</v>
      </c>
      <c r="FL81" s="709" t="s">
        <v>274</v>
      </c>
      <c r="FM81" s="711">
        <v>751</v>
      </c>
      <c r="FN81" s="711" t="s">
        <v>274</v>
      </c>
      <c r="FO81" s="709" t="s">
        <v>274</v>
      </c>
      <c r="FP81" s="711" t="s">
        <v>274</v>
      </c>
      <c r="FQ81" s="709" t="s">
        <v>274</v>
      </c>
      <c r="FR81" s="711" t="s">
        <v>274</v>
      </c>
      <c r="FS81" s="709" t="s">
        <v>274</v>
      </c>
      <c r="FT81" s="711" t="s">
        <v>274</v>
      </c>
      <c r="FU81" s="709" t="s">
        <v>274</v>
      </c>
      <c r="FV81" s="711" t="s">
        <v>274</v>
      </c>
      <c r="FW81" s="709" t="s">
        <v>274</v>
      </c>
      <c r="FX81" s="711" t="s">
        <v>274</v>
      </c>
      <c r="FY81" s="711" t="s">
        <v>274</v>
      </c>
      <c r="FZ81" s="711"/>
      <c r="GA81" s="709" t="s">
        <v>274</v>
      </c>
      <c r="GB81" s="711" t="s">
        <v>274</v>
      </c>
      <c r="GC81" s="709" t="s">
        <v>274</v>
      </c>
      <c r="GD81" s="711" t="s">
        <v>274</v>
      </c>
      <c r="GE81" s="709" t="s">
        <v>274</v>
      </c>
      <c r="GF81" s="711" t="s">
        <v>274</v>
      </c>
      <c r="GG81" s="709" t="s">
        <v>274</v>
      </c>
      <c r="GH81" s="711" t="s">
        <v>274</v>
      </c>
      <c r="GI81" s="711"/>
      <c r="GJ81" s="711"/>
      <c r="GK81" s="709" t="s">
        <v>274</v>
      </c>
      <c r="GL81" s="711" t="s">
        <v>274</v>
      </c>
      <c r="GM81" s="709" t="s">
        <v>274</v>
      </c>
      <c r="GN81" s="373" t="s">
        <v>274</v>
      </c>
      <c r="GO81" s="376" t="s">
        <v>274</v>
      </c>
      <c r="GP81" s="373" t="s">
        <v>274</v>
      </c>
      <c r="GQ81" s="376" t="s">
        <v>274</v>
      </c>
      <c r="GR81" s="373" t="s">
        <v>274</v>
      </c>
      <c r="GS81" s="376" t="s">
        <v>274</v>
      </c>
      <c r="GT81" s="373" t="s">
        <v>274</v>
      </c>
    </row>
    <row r="82" spans="1:202" ht="9" customHeight="1">
      <c r="A82" s="565"/>
      <c r="F82" s="605"/>
      <c r="G82" s="605"/>
      <c r="H82" s="605"/>
      <c r="I82" s="605"/>
      <c r="J82" s="605"/>
      <c r="K82" s="605"/>
      <c r="L82" s="605"/>
      <c r="M82" s="606"/>
      <c r="N82" s="606"/>
      <c r="O82" s="605"/>
      <c r="P82" s="605"/>
      <c r="Q82" s="605"/>
      <c r="R82" s="605"/>
      <c r="S82" s="606"/>
      <c r="T82" s="605"/>
      <c r="U82" s="605"/>
      <c r="V82" s="605"/>
      <c r="W82" s="605"/>
      <c r="X82" s="605"/>
      <c r="Y82" s="605"/>
      <c r="Z82" s="605"/>
      <c r="AA82" s="605"/>
      <c r="AB82" s="605"/>
      <c r="AC82" s="605"/>
      <c r="AD82" s="605"/>
      <c r="AE82" s="605"/>
      <c r="AF82" s="606"/>
      <c r="AG82" s="605"/>
      <c r="AH82" s="605"/>
      <c r="AI82" s="606"/>
      <c r="AJ82" s="605"/>
      <c r="AK82" s="605"/>
      <c r="AL82" s="605"/>
      <c r="AM82" s="605"/>
      <c r="AN82" s="605"/>
      <c r="AO82" s="605"/>
      <c r="AP82" s="605"/>
      <c r="AQ82" s="605"/>
      <c r="AR82" s="606"/>
      <c r="AS82" s="605"/>
      <c r="AT82" s="605"/>
      <c r="AU82" s="605"/>
      <c r="AV82" s="605"/>
      <c r="AW82" s="605"/>
      <c r="AX82" s="605"/>
      <c r="AY82" s="605"/>
      <c r="AZ82" s="605"/>
      <c r="BA82" s="605"/>
      <c r="BB82" s="605"/>
      <c r="BC82" s="605"/>
      <c r="BD82" s="606"/>
      <c r="BE82" s="606"/>
      <c r="BF82" s="606"/>
      <c r="BG82" s="606"/>
      <c r="BH82" s="605"/>
      <c r="BI82" s="605"/>
      <c r="BJ82" s="605"/>
      <c r="BK82" s="606"/>
      <c r="BL82" s="605"/>
      <c r="BM82" s="605"/>
      <c r="BN82" s="605"/>
      <c r="BO82" s="605"/>
      <c r="BP82" s="605"/>
      <c r="BQ82" s="605"/>
      <c r="BR82" s="606"/>
      <c r="BS82" s="605"/>
      <c r="BT82" s="605"/>
      <c r="BU82" s="605"/>
      <c r="BV82" s="605"/>
      <c r="BW82" s="605"/>
      <c r="BX82" s="605"/>
      <c r="BY82" s="605"/>
      <c r="BZ82" s="605"/>
      <c r="CA82" s="605"/>
      <c r="CB82" s="605"/>
      <c r="CC82" s="605"/>
      <c r="CD82" s="606"/>
      <c r="CE82" s="605"/>
      <c r="CF82" s="605"/>
      <c r="CG82" s="605"/>
      <c r="CH82" s="606"/>
      <c r="CI82" s="605"/>
      <c r="CJ82" s="605"/>
      <c r="CK82" s="605"/>
      <c r="CL82" s="605"/>
      <c r="CM82" s="606"/>
      <c r="CN82" s="605"/>
      <c r="CO82" s="605"/>
      <c r="CP82" s="605"/>
      <c r="CQ82" s="605"/>
      <c r="CR82" s="605"/>
      <c r="CS82" s="605"/>
      <c r="CT82" s="605"/>
      <c r="CU82" s="605"/>
      <c r="CV82" s="605"/>
      <c r="CW82" s="605"/>
      <c r="CX82" s="605"/>
      <c r="CY82" s="605"/>
      <c r="CZ82" s="605"/>
      <c r="DA82" s="605"/>
      <c r="DB82" s="605"/>
      <c r="DC82" s="605"/>
      <c r="DD82" s="605"/>
      <c r="DE82" s="605"/>
      <c r="DG82" s="605"/>
      <c r="DH82" s="605"/>
      <c r="DI82" s="605"/>
      <c r="DJ82" s="605"/>
      <c r="DK82" s="605"/>
      <c r="DL82" s="605"/>
      <c r="DM82" s="605"/>
      <c r="DN82" s="605"/>
      <c r="DO82" s="605"/>
      <c r="DP82" s="605"/>
      <c r="DQ82" s="605"/>
      <c r="DR82" s="605"/>
      <c r="DS82" s="605"/>
      <c r="DT82" s="605"/>
      <c r="DU82" s="605"/>
      <c r="DV82" s="605"/>
      <c r="DW82" s="605"/>
      <c r="DX82" s="605"/>
      <c r="DY82" s="605"/>
      <c r="DZ82" s="605"/>
      <c r="EA82" s="605"/>
      <c r="EB82" s="605"/>
      <c r="EC82" s="605"/>
      <c r="ED82" s="605"/>
      <c r="EE82" s="605"/>
      <c r="EF82" s="605"/>
      <c r="EG82" s="605"/>
      <c r="EH82" s="605"/>
      <c r="EI82" s="605"/>
      <c r="EJ82" s="605"/>
      <c r="EK82" s="605"/>
      <c r="EL82" s="605"/>
      <c r="EM82" s="605"/>
      <c r="EN82" s="605"/>
      <c r="EO82" s="605"/>
      <c r="EP82" s="605"/>
      <c r="EQ82" s="605"/>
      <c r="ER82" s="606"/>
      <c r="ES82" s="606"/>
      <c r="ET82" s="605"/>
      <c r="EU82" s="605"/>
      <c r="EV82" s="606"/>
      <c r="EW82" s="606"/>
      <c r="EX82" s="605"/>
      <c r="EY82" s="605"/>
      <c r="EZ82" s="606"/>
      <c r="FA82" s="605"/>
      <c r="FB82" s="605"/>
      <c r="FC82" s="606"/>
      <c r="FD82" s="605"/>
      <c r="FE82" s="605"/>
      <c r="FF82" s="605"/>
      <c r="FG82" s="605"/>
      <c r="FH82" s="605"/>
      <c r="FI82" s="605"/>
      <c r="FJ82" s="605"/>
      <c r="FK82" s="606"/>
      <c r="FL82" s="605"/>
      <c r="FM82" s="606"/>
      <c r="FN82" s="606"/>
      <c r="FO82" s="605"/>
      <c r="FP82" s="606"/>
      <c r="FQ82" s="605"/>
      <c r="FR82" s="606"/>
      <c r="FS82" s="605"/>
      <c r="FT82" s="606"/>
      <c r="FU82" s="605"/>
      <c r="FV82" s="606"/>
      <c r="FW82" s="605"/>
      <c r="FX82" s="606"/>
      <c r="FY82" s="606"/>
      <c r="FZ82" s="606"/>
      <c r="GA82" s="605"/>
      <c r="GB82" s="606"/>
      <c r="GC82" s="605"/>
      <c r="GD82" s="606"/>
      <c r="GE82" s="605"/>
      <c r="GF82" s="606"/>
      <c r="GG82" s="605"/>
      <c r="GH82" s="606"/>
      <c r="GI82" s="606"/>
      <c r="GJ82" s="606"/>
      <c r="GK82" s="605"/>
      <c r="GL82" s="606"/>
      <c r="GM82" s="605"/>
      <c r="GN82" s="559"/>
      <c r="GO82" s="377"/>
      <c r="GP82" s="559"/>
      <c r="GQ82" s="377"/>
      <c r="GR82" s="559"/>
      <c r="GS82" s="377"/>
      <c r="GT82" s="559"/>
    </row>
    <row r="83" spans="1:202" s="14" customFormat="1">
      <c r="A83" s="618" t="s">
        <v>366</v>
      </c>
      <c r="B83" s="604"/>
      <c r="C83" s="566"/>
      <c r="D83" s="566"/>
      <c r="E83" s="566"/>
      <c r="F83" s="605"/>
      <c r="G83" s="605"/>
      <c r="H83" s="605"/>
      <c r="I83" s="605"/>
      <c r="J83" s="605"/>
      <c r="K83" s="605"/>
      <c r="L83" s="605"/>
      <c r="M83" s="606"/>
      <c r="N83" s="606"/>
      <c r="O83" s="605"/>
      <c r="P83" s="605"/>
      <c r="Q83" s="605"/>
      <c r="R83" s="605"/>
      <c r="S83" s="606"/>
      <c r="T83" s="605"/>
      <c r="U83" s="605"/>
      <c r="V83" s="605"/>
      <c r="W83" s="605"/>
      <c r="X83" s="605"/>
      <c r="Y83" s="605"/>
      <c r="Z83" s="605"/>
      <c r="AA83" s="605"/>
      <c r="AB83" s="605"/>
      <c r="AC83" s="605"/>
      <c r="AD83" s="605"/>
      <c r="AE83" s="605"/>
      <c r="AF83" s="606"/>
      <c r="AG83" s="605"/>
      <c r="AH83" s="605"/>
      <c r="AI83" s="606"/>
      <c r="AJ83" s="605"/>
      <c r="AK83" s="605"/>
      <c r="AL83" s="605"/>
      <c r="AM83" s="605"/>
      <c r="AN83" s="605"/>
      <c r="AO83" s="605"/>
      <c r="AP83" s="605"/>
      <c r="AQ83" s="605"/>
      <c r="AR83" s="606"/>
      <c r="AS83" s="605"/>
      <c r="AT83" s="605"/>
      <c r="AU83" s="605"/>
      <c r="AV83" s="605"/>
      <c r="AW83" s="605"/>
      <c r="AX83" s="605"/>
      <c r="AY83" s="605"/>
      <c r="AZ83" s="605"/>
      <c r="BA83" s="605"/>
      <c r="BB83" s="605"/>
      <c r="BC83" s="605"/>
      <c r="BD83" s="606"/>
      <c r="BE83" s="606"/>
      <c r="BF83" s="606"/>
      <c r="BG83" s="606"/>
      <c r="BH83" s="605"/>
      <c r="BI83" s="605"/>
      <c r="BJ83" s="605"/>
      <c r="BK83" s="606"/>
      <c r="BL83" s="605"/>
      <c r="BM83" s="605"/>
      <c r="BN83" s="605"/>
      <c r="BO83" s="605"/>
      <c r="BP83" s="605"/>
      <c r="BQ83" s="605"/>
      <c r="BR83" s="606"/>
      <c r="BS83" s="605"/>
      <c r="BT83" s="605"/>
      <c r="BU83" s="605"/>
      <c r="BV83" s="605"/>
      <c r="BW83" s="605"/>
      <c r="BX83" s="605"/>
      <c r="BY83" s="605"/>
      <c r="BZ83" s="605"/>
      <c r="CA83" s="605"/>
      <c r="CB83" s="605"/>
      <c r="CC83" s="605"/>
      <c r="CD83" s="606"/>
      <c r="CE83" s="605"/>
      <c r="CF83" s="605"/>
      <c r="CG83" s="605"/>
      <c r="CH83" s="606"/>
      <c r="CI83" s="605"/>
      <c r="CJ83" s="605"/>
      <c r="CK83" s="605"/>
      <c r="CL83" s="605"/>
      <c r="CM83" s="606"/>
      <c r="CN83" s="605"/>
      <c r="CO83" s="605"/>
      <c r="CP83" s="605"/>
      <c r="CQ83" s="605"/>
      <c r="CR83" s="605"/>
      <c r="CS83" s="605"/>
      <c r="CT83" s="605"/>
      <c r="CU83" s="605"/>
      <c r="CV83" s="605"/>
      <c r="CW83" s="605"/>
      <c r="CX83" s="605"/>
      <c r="CY83" s="605"/>
      <c r="CZ83" s="605"/>
      <c r="DA83" s="605"/>
      <c r="DB83" s="605"/>
      <c r="DC83" s="605"/>
      <c r="DD83" s="605"/>
      <c r="DE83" s="605"/>
      <c r="DF83" s="566"/>
      <c r="DG83" s="605"/>
      <c r="DH83" s="605"/>
      <c r="DI83" s="605"/>
      <c r="DJ83" s="605"/>
      <c r="DK83" s="605"/>
      <c r="DL83" s="605"/>
      <c r="DM83" s="605"/>
      <c r="DN83" s="605"/>
      <c r="DO83" s="605"/>
      <c r="DP83" s="605"/>
      <c r="DQ83" s="605"/>
      <c r="DR83" s="605"/>
      <c r="DS83" s="605"/>
      <c r="DT83" s="605"/>
      <c r="DU83" s="605"/>
      <c r="DV83" s="605"/>
      <c r="DW83" s="605"/>
      <c r="DX83" s="605"/>
      <c r="DY83" s="605"/>
      <c r="DZ83" s="605"/>
      <c r="EA83" s="605"/>
      <c r="EB83" s="605"/>
      <c r="EC83" s="605"/>
      <c r="ED83" s="605"/>
      <c r="EE83" s="605"/>
      <c r="EF83" s="605"/>
      <c r="EG83" s="605"/>
      <c r="EH83" s="605"/>
      <c r="EI83" s="605"/>
      <c r="EJ83" s="605"/>
      <c r="EK83" s="605"/>
      <c r="EL83" s="605"/>
      <c r="EM83" s="605"/>
      <c r="EN83" s="605"/>
      <c r="EO83" s="605"/>
      <c r="EP83" s="605"/>
      <c r="EQ83" s="605"/>
      <c r="ER83" s="606"/>
      <c r="ES83" s="606"/>
      <c r="ET83" s="605"/>
      <c r="EU83" s="605"/>
      <c r="EV83" s="606"/>
      <c r="EW83" s="606"/>
      <c r="EX83" s="605"/>
      <c r="EY83" s="605"/>
      <c r="EZ83" s="606"/>
      <c r="FA83" s="605"/>
      <c r="FB83" s="605"/>
      <c r="FC83" s="606"/>
      <c r="FD83" s="605"/>
      <c r="FE83" s="605"/>
      <c r="FF83" s="605"/>
      <c r="FG83" s="605"/>
      <c r="FH83" s="605"/>
      <c r="FI83" s="605"/>
      <c r="FJ83" s="605"/>
      <c r="FK83" s="606"/>
      <c r="FL83" s="605"/>
      <c r="FM83" s="606"/>
      <c r="FN83" s="606"/>
      <c r="FO83" s="605"/>
      <c r="FP83" s="606"/>
      <c r="FQ83" s="605"/>
      <c r="FR83" s="606"/>
      <c r="FS83" s="605"/>
      <c r="FT83" s="606"/>
      <c r="FU83" s="605"/>
      <c r="FV83" s="606"/>
      <c r="FW83" s="605"/>
      <c r="FX83" s="606"/>
      <c r="FY83" s="606"/>
      <c r="FZ83" s="606"/>
      <c r="GA83" s="605"/>
      <c r="GB83" s="606"/>
      <c r="GC83" s="605"/>
      <c r="GD83" s="606"/>
      <c r="GE83" s="605"/>
      <c r="GF83" s="606"/>
      <c r="GG83" s="605"/>
      <c r="GH83" s="606"/>
      <c r="GI83" s="606"/>
      <c r="GJ83" s="606"/>
      <c r="GK83" s="605"/>
      <c r="GL83" s="606"/>
      <c r="GM83" s="605"/>
      <c r="GN83" s="559"/>
      <c r="GO83" s="377"/>
      <c r="GP83" s="559"/>
      <c r="GQ83" s="377"/>
      <c r="GR83" s="559"/>
      <c r="GS83" s="377"/>
      <c r="GT83" s="559"/>
    </row>
    <row r="84" spans="1:202" s="190" customFormat="1" ht="18">
      <c r="A84" s="619"/>
      <c r="B84" s="619" t="s">
        <v>367</v>
      </c>
      <c r="C84" s="620" t="s">
        <v>281</v>
      </c>
      <c r="D84" s="620" t="s">
        <v>368</v>
      </c>
      <c r="E84" s="620" t="s">
        <v>10</v>
      </c>
      <c r="F84" s="621">
        <v>6.7</v>
      </c>
      <c r="G84" s="621">
        <v>7.5</v>
      </c>
      <c r="H84" s="621">
        <v>7.1</v>
      </c>
      <c r="I84" s="621">
        <v>7.5</v>
      </c>
      <c r="J84" s="621">
        <v>7.8</v>
      </c>
      <c r="K84" s="621">
        <v>7.8</v>
      </c>
      <c r="L84" s="621">
        <v>15.5</v>
      </c>
      <c r="M84" s="622">
        <v>24</v>
      </c>
      <c r="N84" s="622">
        <v>20.5</v>
      </c>
      <c r="O84" s="621">
        <v>8</v>
      </c>
      <c r="P84" s="621">
        <v>8</v>
      </c>
      <c r="Q84" s="621">
        <v>8</v>
      </c>
      <c r="R84" s="621">
        <v>8</v>
      </c>
      <c r="S84" s="622">
        <v>7.9</v>
      </c>
      <c r="T84" s="621">
        <v>7.9</v>
      </c>
      <c r="U84" s="621">
        <v>7.9</v>
      </c>
      <c r="V84" s="621">
        <v>7.9</v>
      </c>
      <c r="W84" s="621">
        <v>2.6</v>
      </c>
      <c r="X84" s="621">
        <v>2.6</v>
      </c>
      <c r="Y84" s="621">
        <v>2.6</v>
      </c>
      <c r="Z84" s="621">
        <v>2.6</v>
      </c>
      <c r="AA84" s="621">
        <v>6.8</v>
      </c>
      <c r="AB84" s="621">
        <v>6.8</v>
      </c>
      <c r="AC84" s="621">
        <v>6.8</v>
      </c>
      <c r="AD84" s="621">
        <v>7</v>
      </c>
      <c r="AE84" s="621">
        <v>7</v>
      </c>
      <c r="AF84" s="622">
        <v>7</v>
      </c>
      <c r="AG84" s="621">
        <v>7</v>
      </c>
      <c r="AH84" s="621">
        <v>7</v>
      </c>
      <c r="AI84" s="622">
        <v>8.5</v>
      </c>
      <c r="AJ84" s="621">
        <v>8.5</v>
      </c>
      <c r="AK84" s="621">
        <v>8.5</v>
      </c>
      <c r="AL84" s="621">
        <v>8.5</v>
      </c>
      <c r="AM84" s="621">
        <v>12</v>
      </c>
      <c r="AN84" s="621">
        <v>12</v>
      </c>
      <c r="AO84" s="621">
        <v>12</v>
      </c>
      <c r="AP84" s="621">
        <v>12</v>
      </c>
      <c r="AQ84" s="621">
        <v>12</v>
      </c>
      <c r="AR84" s="622">
        <v>8.6</v>
      </c>
      <c r="AS84" s="621">
        <v>10</v>
      </c>
      <c r="AT84" s="621">
        <v>10</v>
      </c>
      <c r="AU84" s="621">
        <v>12</v>
      </c>
      <c r="AV84" s="621">
        <v>12</v>
      </c>
      <c r="AW84" s="621">
        <v>12</v>
      </c>
      <c r="AX84" s="621">
        <v>12</v>
      </c>
      <c r="AY84" s="621">
        <v>12</v>
      </c>
      <c r="AZ84" s="621">
        <v>12</v>
      </c>
      <c r="BA84" s="621">
        <v>13.5</v>
      </c>
      <c r="BB84" s="621">
        <v>13.5</v>
      </c>
      <c r="BC84" s="621">
        <v>17</v>
      </c>
      <c r="BD84" s="622">
        <v>11.4</v>
      </c>
      <c r="BE84" s="622">
        <v>16.5</v>
      </c>
      <c r="BF84" s="622">
        <v>17</v>
      </c>
      <c r="BG84" s="622">
        <v>6.2</v>
      </c>
      <c r="BH84" s="621">
        <v>4.5999999999999996</v>
      </c>
      <c r="BI84" s="621">
        <v>4.2</v>
      </c>
      <c r="BJ84" s="621">
        <v>4.0999999999999996</v>
      </c>
      <c r="BK84" s="622">
        <v>4</v>
      </c>
      <c r="BL84" s="621">
        <v>16.5</v>
      </c>
      <c r="BM84" s="621">
        <v>15.8</v>
      </c>
      <c r="BN84" s="621">
        <v>14.5</v>
      </c>
      <c r="BO84" s="621">
        <v>8.3000000000000007</v>
      </c>
      <c r="BP84" s="621">
        <v>7.9</v>
      </c>
      <c r="BQ84" s="621">
        <v>7.8</v>
      </c>
      <c r="BR84" s="622">
        <v>1.9</v>
      </c>
      <c r="BS84" s="621">
        <v>1.9</v>
      </c>
      <c r="BT84" s="621">
        <v>1.9</v>
      </c>
      <c r="BU84" s="621" t="s">
        <v>274</v>
      </c>
      <c r="BV84" s="621" t="s">
        <v>274</v>
      </c>
      <c r="BW84" s="621" t="s">
        <v>274</v>
      </c>
      <c r="BX84" s="621">
        <v>10.3</v>
      </c>
      <c r="BY84" s="621">
        <v>10.6</v>
      </c>
      <c r="BZ84" s="621">
        <v>12.2</v>
      </c>
      <c r="CA84" s="621">
        <v>12.6</v>
      </c>
      <c r="CB84" s="621">
        <v>12</v>
      </c>
      <c r="CC84" s="621">
        <v>16.5</v>
      </c>
      <c r="CD84" s="622">
        <v>4.55</v>
      </c>
      <c r="CE84" s="621">
        <v>4.55</v>
      </c>
      <c r="CF84" s="621">
        <v>4.55</v>
      </c>
      <c r="CG84" s="621">
        <v>4.55</v>
      </c>
      <c r="CH84" s="622">
        <v>8.4</v>
      </c>
      <c r="CI84" s="621">
        <v>8.4</v>
      </c>
      <c r="CJ84" s="621">
        <v>8.4</v>
      </c>
      <c r="CK84" s="621">
        <v>10.9</v>
      </c>
      <c r="CL84" s="621">
        <v>13.2</v>
      </c>
      <c r="CM84" s="622">
        <v>12.7</v>
      </c>
      <c r="CN84" s="621">
        <v>12.7</v>
      </c>
      <c r="CO84" s="621">
        <v>12.7</v>
      </c>
      <c r="CP84" s="621">
        <v>10.9</v>
      </c>
      <c r="CQ84" s="621">
        <v>8.5299999999999994</v>
      </c>
      <c r="CR84" s="621">
        <v>8.5299999999999994</v>
      </c>
      <c r="CS84" s="621">
        <v>9.1199999999999992</v>
      </c>
      <c r="CT84" s="621">
        <v>9.1199999999999992</v>
      </c>
      <c r="CU84" s="621">
        <v>10.66</v>
      </c>
      <c r="CV84" s="621">
        <v>13.6</v>
      </c>
      <c r="CW84" s="621">
        <v>10.66</v>
      </c>
      <c r="CX84" s="621">
        <v>13.6</v>
      </c>
      <c r="CY84" s="621">
        <v>6.6</v>
      </c>
      <c r="CZ84" s="621">
        <v>7.4</v>
      </c>
      <c r="DA84" s="621">
        <v>6.6</v>
      </c>
      <c r="DB84" s="621">
        <v>7.4</v>
      </c>
      <c r="DC84" s="621">
        <v>7.8</v>
      </c>
      <c r="DD84" s="621">
        <v>9.1999999999999993</v>
      </c>
      <c r="DE84" s="621">
        <v>3.75</v>
      </c>
      <c r="DF84" s="623">
        <v>4.72</v>
      </c>
      <c r="DG84" s="621">
        <v>12.1</v>
      </c>
      <c r="DH84" s="621">
        <v>12.6</v>
      </c>
      <c r="DI84" s="621"/>
      <c r="DJ84" s="621"/>
      <c r="DK84" s="621">
        <v>11</v>
      </c>
      <c r="DL84" s="621">
        <v>10.4</v>
      </c>
      <c r="DM84" s="621">
        <v>11.3</v>
      </c>
      <c r="DN84" s="621">
        <v>11.8</v>
      </c>
      <c r="DO84" s="621">
        <v>11.3</v>
      </c>
      <c r="DP84" s="621">
        <v>11.8</v>
      </c>
      <c r="DQ84" s="621">
        <v>10</v>
      </c>
      <c r="DR84" s="621">
        <v>10</v>
      </c>
      <c r="DS84" s="621">
        <v>10</v>
      </c>
      <c r="DT84" s="621">
        <v>10</v>
      </c>
      <c r="DU84" s="621">
        <v>8.1</v>
      </c>
      <c r="DV84" s="621">
        <v>8.1</v>
      </c>
      <c r="DW84" s="621">
        <v>10.5</v>
      </c>
      <c r="DX84" s="621">
        <v>11.3</v>
      </c>
      <c r="DY84" s="621">
        <v>12.2</v>
      </c>
      <c r="DZ84" s="621">
        <v>14.5</v>
      </c>
      <c r="EA84" s="621">
        <v>10.8</v>
      </c>
      <c r="EB84" s="621">
        <v>19</v>
      </c>
      <c r="EC84" s="621">
        <v>10.6</v>
      </c>
      <c r="ED84" s="621">
        <v>10.6</v>
      </c>
      <c r="EE84" s="621">
        <v>8</v>
      </c>
      <c r="EF84" s="621">
        <v>4.5999999999999996</v>
      </c>
      <c r="EG84" s="621">
        <v>9.75</v>
      </c>
      <c r="EH84" s="621">
        <v>12.7</v>
      </c>
      <c r="EI84" s="621">
        <v>12.7</v>
      </c>
      <c r="EJ84" s="621">
        <v>9.1</v>
      </c>
      <c r="EK84" s="621">
        <v>7.3</v>
      </c>
      <c r="EL84" s="621">
        <v>8.9</v>
      </c>
      <c r="EM84" s="621">
        <v>7</v>
      </c>
      <c r="EN84" s="621">
        <v>7.9</v>
      </c>
      <c r="EO84" s="621">
        <v>6.8</v>
      </c>
      <c r="EP84" s="621">
        <v>11</v>
      </c>
      <c r="EQ84" s="621">
        <v>14</v>
      </c>
      <c r="ER84" s="622">
        <v>13.6</v>
      </c>
      <c r="ES84" s="622">
        <v>12.5</v>
      </c>
      <c r="ET84" s="621">
        <v>12.5</v>
      </c>
      <c r="EU84" s="621">
        <v>12.5</v>
      </c>
      <c r="EV84" s="622">
        <v>12.5</v>
      </c>
      <c r="EW84" s="622">
        <v>12.5</v>
      </c>
      <c r="EX84" s="621">
        <v>12.5</v>
      </c>
      <c r="EY84" s="621">
        <v>12.5</v>
      </c>
      <c r="EZ84" s="622">
        <v>12.5</v>
      </c>
      <c r="FA84" s="621">
        <v>12.5</v>
      </c>
      <c r="FB84" s="621">
        <v>12.5</v>
      </c>
      <c r="FC84" s="622">
        <v>12.5</v>
      </c>
      <c r="FD84" s="621">
        <v>14.3</v>
      </c>
      <c r="FE84" s="621">
        <v>15</v>
      </c>
      <c r="FF84" s="621">
        <v>16.8</v>
      </c>
      <c r="FG84" s="621">
        <v>18.3</v>
      </c>
      <c r="FH84" s="621">
        <v>2.1</v>
      </c>
      <c r="FI84" s="621">
        <v>3.6</v>
      </c>
      <c r="FJ84" s="621">
        <v>11.1</v>
      </c>
      <c r="FK84" s="622">
        <v>11.1</v>
      </c>
      <c r="FL84" s="621">
        <v>13.9</v>
      </c>
      <c r="FM84" s="622">
        <v>5</v>
      </c>
      <c r="FN84" s="622">
        <v>6</v>
      </c>
      <c r="FO84" s="621">
        <v>8</v>
      </c>
      <c r="FP84" s="622">
        <v>10</v>
      </c>
      <c r="FQ84" s="621">
        <v>10</v>
      </c>
      <c r="FR84" s="622">
        <v>3.4</v>
      </c>
      <c r="FS84" s="621">
        <v>4</v>
      </c>
      <c r="FT84" s="622">
        <v>3.4</v>
      </c>
      <c r="FU84" s="621">
        <v>4</v>
      </c>
      <c r="FV84" s="622" t="s">
        <v>274</v>
      </c>
      <c r="FW84" s="621" t="s">
        <v>274</v>
      </c>
      <c r="FX84" s="622" t="s">
        <v>274</v>
      </c>
      <c r="FY84" s="622" t="s">
        <v>274</v>
      </c>
      <c r="FZ84" s="622">
        <v>12.6</v>
      </c>
      <c r="GA84" s="621">
        <v>5.9</v>
      </c>
      <c r="GB84" s="622">
        <v>5.9</v>
      </c>
      <c r="GC84" s="621">
        <v>7.4</v>
      </c>
      <c r="GD84" s="622">
        <v>7.4</v>
      </c>
      <c r="GE84" s="621">
        <v>2</v>
      </c>
      <c r="GF84" s="622">
        <v>2</v>
      </c>
      <c r="GG84" s="621">
        <v>2.8</v>
      </c>
      <c r="GH84" s="622">
        <v>2.8</v>
      </c>
      <c r="GI84" s="622">
        <v>3.5</v>
      </c>
      <c r="GJ84" s="622">
        <v>3.8</v>
      </c>
      <c r="GK84" s="621">
        <v>1.9</v>
      </c>
      <c r="GL84" s="622">
        <v>2.4</v>
      </c>
      <c r="GM84" s="621">
        <v>3.6</v>
      </c>
      <c r="GN84" s="149" t="s">
        <v>274</v>
      </c>
      <c r="GO84" s="191" t="s">
        <v>274</v>
      </c>
      <c r="GP84" s="149" t="s">
        <v>274</v>
      </c>
      <c r="GQ84" s="191" t="s">
        <v>274</v>
      </c>
      <c r="GR84" s="149" t="s">
        <v>274</v>
      </c>
      <c r="GS84" s="191" t="s">
        <v>274</v>
      </c>
      <c r="GT84" s="149" t="s">
        <v>274</v>
      </c>
    </row>
    <row r="85" spans="1:202" s="182" customFormat="1" ht="18">
      <c r="A85" s="624"/>
      <c r="B85" s="624" t="s">
        <v>369</v>
      </c>
      <c r="C85" s="625" t="s">
        <v>370</v>
      </c>
      <c r="D85" s="625" t="s">
        <v>371</v>
      </c>
      <c r="E85" s="625" t="s">
        <v>10</v>
      </c>
      <c r="F85" s="626" t="s">
        <v>274</v>
      </c>
      <c r="G85" s="626" t="s">
        <v>274</v>
      </c>
      <c r="H85" s="626" t="s">
        <v>274</v>
      </c>
      <c r="I85" s="626" t="s">
        <v>274</v>
      </c>
      <c r="J85" s="626" t="s">
        <v>274</v>
      </c>
      <c r="K85" s="626" t="s">
        <v>274</v>
      </c>
      <c r="L85" s="626" t="s">
        <v>274</v>
      </c>
      <c r="M85" s="627" t="s">
        <v>274</v>
      </c>
      <c r="N85" s="627" t="s">
        <v>274</v>
      </c>
      <c r="O85" s="626">
        <v>8</v>
      </c>
      <c r="P85" s="626">
        <v>8</v>
      </c>
      <c r="Q85" s="626">
        <v>8</v>
      </c>
      <c r="R85" s="626">
        <v>8</v>
      </c>
      <c r="S85" s="627">
        <v>7.9</v>
      </c>
      <c r="T85" s="626">
        <v>7.9</v>
      </c>
      <c r="U85" s="626">
        <v>7.9</v>
      </c>
      <c r="V85" s="626">
        <v>7.9</v>
      </c>
      <c r="W85" s="626">
        <v>2.6</v>
      </c>
      <c r="X85" s="626">
        <v>2.6</v>
      </c>
      <c r="Y85" s="626">
        <v>2.6</v>
      </c>
      <c r="Z85" s="626">
        <v>2.6</v>
      </c>
      <c r="AA85" s="626">
        <v>6.8</v>
      </c>
      <c r="AB85" s="626">
        <v>6.8</v>
      </c>
      <c r="AC85" s="626">
        <v>6.8</v>
      </c>
      <c r="AD85" s="626">
        <v>7</v>
      </c>
      <c r="AE85" s="626">
        <v>7</v>
      </c>
      <c r="AF85" s="627">
        <v>7</v>
      </c>
      <c r="AG85" s="626">
        <v>7</v>
      </c>
      <c r="AH85" s="626">
        <v>7</v>
      </c>
      <c r="AI85" s="627">
        <v>8.5</v>
      </c>
      <c r="AJ85" s="626">
        <v>8.5</v>
      </c>
      <c r="AK85" s="626">
        <v>8.5</v>
      </c>
      <c r="AL85" s="626">
        <v>8.5</v>
      </c>
      <c r="AM85" s="626">
        <v>12</v>
      </c>
      <c r="AN85" s="626">
        <v>12</v>
      </c>
      <c r="AO85" s="626">
        <v>12</v>
      </c>
      <c r="AP85" s="626">
        <v>12</v>
      </c>
      <c r="AQ85" s="626">
        <v>12</v>
      </c>
      <c r="AR85" s="627">
        <v>8.6</v>
      </c>
      <c r="AS85" s="626">
        <v>10</v>
      </c>
      <c r="AT85" s="626">
        <v>10</v>
      </c>
      <c r="AU85" s="626">
        <v>12</v>
      </c>
      <c r="AV85" s="626">
        <v>12</v>
      </c>
      <c r="AW85" s="626">
        <v>12</v>
      </c>
      <c r="AX85" s="626">
        <v>12</v>
      </c>
      <c r="AY85" s="626">
        <v>12</v>
      </c>
      <c r="AZ85" s="626">
        <v>12</v>
      </c>
      <c r="BA85" s="626">
        <v>13.5</v>
      </c>
      <c r="BB85" s="626">
        <v>13.5</v>
      </c>
      <c r="BC85" s="626">
        <v>17</v>
      </c>
      <c r="BD85" s="627">
        <v>11.4</v>
      </c>
      <c r="BE85" s="627">
        <v>16.5</v>
      </c>
      <c r="BF85" s="627">
        <v>17</v>
      </c>
      <c r="BG85" s="627">
        <v>6.2</v>
      </c>
      <c r="BH85" s="626">
        <v>4.5999999999999996</v>
      </c>
      <c r="BI85" s="626">
        <v>4.2</v>
      </c>
      <c r="BJ85" s="626">
        <v>4.0999999999999996</v>
      </c>
      <c r="BK85" s="627">
        <v>4</v>
      </c>
      <c r="BL85" s="626">
        <v>16.5</v>
      </c>
      <c r="BM85" s="626">
        <v>15.8</v>
      </c>
      <c r="BN85" s="626">
        <v>14.5</v>
      </c>
      <c r="BO85" s="626">
        <v>8.3000000000000007</v>
      </c>
      <c r="BP85" s="626">
        <v>7.9</v>
      </c>
      <c r="BQ85" s="626">
        <v>7.8</v>
      </c>
      <c r="BR85" s="627" t="s">
        <v>274</v>
      </c>
      <c r="BS85" s="626" t="s">
        <v>274</v>
      </c>
      <c r="BT85" s="626" t="s">
        <v>274</v>
      </c>
      <c r="BU85" s="626">
        <v>1.9</v>
      </c>
      <c r="BV85" s="626">
        <v>1.9</v>
      </c>
      <c r="BW85" s="626">
        <v>1.9</v>
      </c>
      <c r="BX85" s="626">
        <v>10.3</v>
      </c>
      <c r="BY85" s="626">
        <v>10.6</v>
      </c>
      <c r="BZ85" s="626">
        <v>12.2</v>
      </c>
      <c r="CA85" s="626">
        <v>12.6</v>
      </c>
      <c r="CB85" s="626">
        <v>12</v>
      </c>
      <c r="CC85" s="626">
        <v>16.5</v>
      </c>
      <c r="CD85" s="627">
        <v>4.55</v>
      </c>
      <c r="CE85" s="626">
        <v>4.55</v>
      </c>
      <c r="CF85" s="626">
        <v>4.55</v>
      </c>
      <c r="CG85" s="626">
        <v>4.55</v>
      </c>
      <c r="CH85" s="627">
        <v>8.4</v>
      </c>
      <c r="CI85" s="626">
        <v>8.4</v>
      </c>
      <c r="CJ85" s="626">
        <v>8.4</v>
      </c>
      <c r="CK85" s="626">
        <v>10.9</v>
      </c>
      <c r="CL85" s="626">
        <v>13.2</v>
      </c>
      <c r="CM85" s="627">
        <v>12.7</v>
      </c>
      <c r="CN85" s="626">
        <v>12.7</v>
      </c>
      <c r="CO85" s="626">
        <v>12.7</v>
      </c>
      <c r="CP85" s="626">
        <v>10.9</v>
      </c>
      <c r="CQ85" s="626">
        <v>8.5299999999999994</v>
      </c>
      <c r="CR85" s="626">
        <v>8.5299999999999994</v>
      </c>
      <c r="CS85" s="626">
        <v>9.1199999999999992</v>
      </c>
      <c r="CT85" s="626">
        <v>9.1199999999999992</v>
      </c>
      <c r="CU85" s="626">
        <v>10.66</v>
      </c>
      <c r="CV85" s="626">
        <v>13.6</v>
      </c>
      <c r="CW85" s="626">
        <v>10.66</v>
      </c>
      <c r="CX85" s="626">
        <v>13.6</v>
      </c>
      <c r="CY85" s="626">
        <v>6.6</v>
      </c>
      <c r="CZ85" s="626">
        <v>7.4</v>
      </c>
      <c r="DA85" s="626">
        <v>6.6</v>
      </c>
      <c r="DB85" s="626">
        <v>7.4</v>
      </c>
      <c r="DC85" s="626">
        <v>7.8</v>
      </c>
      <c r="DD85" s="626">
        <v>9.1999999999999993</v>
      </c>
      <c r="DE85" s="626" t="s">
        <v>274</v>
      </c>
      <c r="DF85" s="628" t="s">
        <v>274</v>
      </c>
      <c r="DG85" s="626">
        <v>12.1</v>
      </c>
      <c r="DH85" s="626">
        <v>12.6</v>
      </c>
      <c r="DI85" s="626"/>
      <c r="DJ85" s="626"/>
      <c r="DK85" s="626">
        <v>11</v>
      </c>
      <c r="DL85" s="626">
        <v>10.4</v>
      </c>
      <c r="DM85" s="626">
        <v>11.3</v>
      </c>
      <c r="DN85" s="626">
        <v>11.8</v>
      </c>
      <c r="DO85" s="626">
        <v>11.3</v>
      </c>
      <c r="DP85" s="626">
        <v>11.8</v>
      </c>
      <c r="DQ85" s="626" t="s">
        <v>274</v>
      </c>
      <c r="DR85" s="626" t="s">
        <v>274</v>
      </c>
      <c r="DS85" s="626" t="s">
        <v>274</v>
      </c>
      <c r="DT85" s="626" t="s">
        <v>274</v>
      </c>
      <c r="DU85" s="626">
        <v>8.1</v>
      </c>
      <c r="DV85" s="626">
        <v>8.1</v>
      </c>
      <c r="DW85" s="626" t="s">
        <v>274</v>
      </c>
      <c r="DX85" s="626" t="s">
        <v>274</v>
      </c>
      <c r="DY85" s="626" t="s">
        <v>274</v>
      </c>
      <c r="DZ85" s="626" t="s">
        <v>274</v>
      </c>
      <c r="EA85" s="626" t="s">
        <v>274</v>
      </c>
      <c r="EB85" s="626" t="s">
        <v>274</v>
      </c>
      <c r="EC85" s="626" t="s">
        <v>274</v>
      </c>
      <c r="ED85" s="626" t="s">
        <v>274</v>
      </c>
      <c r="EE85" s="626" t="s">
        <v>274</v>
      </c>
      <c r="EF85" s="626" t="s">
        <v>274</v>
      </c>
      <c r="EG85" s="626">
        <v>9.75</v>
      </c>
      <c r="EH85" s="626">
        <v>12.7</v>
      </c>
      <c r="EI85" s="626">
        <v>12.7</v>
      </c>
      <c r="EJ85" s="626">
        <v>9.1</v>
      </c>
      <c r="EK85" s="626">
        <v>7.3</v>
      </c>
      <c r="EL85" s="626">
        <v>8.9</v>
      </c>
      <c r="EM85" s="626">
        <v>7</v>
      </c>
      <c r="EN85" s="626">
        <v>7.9</v>
      </c>
      <c r="EO85" s="626">
        <v>6.8</v>
      </c>
      <c r="EP85" s="626">
        <v>11</v>
      </c>
      <c r="EQ85" s="626">
        <v>14</v>
      </c>
      <c r="ER85" s="627">
        <v>13.6</v>
      </c>
      <c r="ES85" s="627">
        <v>12.5</v>
      </c>
      <c r="ET85" s="626">
        <v>12.5</v>
      </c>
      <c r="EU85" s="626">
        <v>12.5</v>
      </c>
      <c r="EV85" s="627">
        <v>12.5</v>
      </c>
      <c r="EW85" s="627">
        <v>12.5</v>
      </c>
      <c r="EX85" s="626">
        <v>12.5</v>
      </c>
      <c r="EY85" s="626">
        <v>12.5</v>
      </c>
      <c r="EZ85" s="627">
        <v>12.5</v>
      </c>
      <c r="FA85" s="626">
        <v>12.5</v>
      </c>
      <c r="FB85" s="626">
        <v>12.5</v>
      </c>
      <c r="FC85" s="627">
        <v>12.5</v>
      </c>
      <c r="FD85" s="626">
        <v>14.3</v>
      </c>
      <c r="FE85" s="626">
        <v>15</v>
      </c>
      <c r="FF85" s="626">
        <v>16.8</v>
      </c>
      <c r="FG85" s="626">
        <v>18.3</v>
      </c>
      <c r="FH85" s="626">
        <v>2.1</v>
      </c>
      <c r="FI85" s="626">
        <v>3.6</v>
      </c>
      <c r="FJ85" s="626">
        <v>11.1</v>
      </c>
      <c r="FK85" s="627">
        <v>11.1</v>
      </c>
      <c r="FL85" s="626">
        <v>13.9</v>
      </c>
      <c r="FM85" s="627">
        <v>5</v>
      </c>
      <c r="FN85" s="627">
        <v>6</v>
      </c>
      <c r="FO85" s="626">
        <v>8</v>
      </c>
      <c r="FP85" s="627">
        <v>10</v>
      </c>
      <c r="FQ85" s="626">
        <v>10</v>
      </c>
      <c r="FR85" s="627">
        <v>3.4</v>
      </c>
      <c r="FS85" s="626">
        <v>4</v>
      </c>
      <c r="FT85" s="627">
        <v>3.4</v>
      </c>
      <c r="FU85" s="626">
        <v>4</v>
      </c>
      <c r="FV85" s="627" t="s">
        <v>274</v>
      </c>
      <c r="FW85" s="626" t="s">
        <v>274</v>
      </c>
      <c r="FX85" s="627" t="s">
        <v>274</v>
      </c>
      <c r="FY85" s="627" t="s">
        <v>274</v>
      </c>
      <c r="FZ85" s="627">
        <v>12.6</v>
      </c>
      <c r="GA85" s="626">
        <v>5.9</v>
      </c>
      <c r="GB85" s="627">
        <v>5.9</v>
      </c>
      <c r="GC85" s="626">
        <v>7.4</v>
      </c>
      <c r="GD85" s="627">
        <v>7.4</v>
      </c>
      <c r="GE85" s="626">
        <v>2</v>
      </c>
      <c r="GF85" s="627">
        <v>2</v>
      </c>
      <c r="GG85" s="626">
        <v>2.8</v>
      </c>
      <c r="GH85" s="627">
        <v>2.8</v>
      </c>
      <c r="GI85" s="627">
        <v>3.5</v>
      </c>
      <c r="GJ85" s="627">
        <v>3.8</v>
      </c>
      <c r="GK85" s="626">
        <v>1.9</v>
      </c>
      <c r="GL85" s="627">
        <v>2.4</v>
      </c>
      <c r="GM85" s="626">
        <v>3.6</v>
      </c>
      <c r="GN85" s="147" t="s">
        <v>274</v>
      </c>
      <c r="GO85" s="183" t="s">
        <v>274</v>
      </c>
      <c r="GP85" s="147" t="s">
        <v>274</v>
      </c>
      <c r="GQ85" s="183" t="s">
        <v>274</v>
      </c>
      <c r="GR85" s="147" t="s">
        <v>274</v>
      </c>
      <c r="GS85" s="183" t="s">
        <v>274</v>
      </c>
      <c r="GT85" s="147" t="s">
        <v>274</v>
      </c>
    </row>
    <row r="86" spans="1:202" ht="9" customHeight="1">
      <c r="F86" s="606"/>
      <c r="G86" s="605"/>
      <c r="H86" s="605"/>
      <c r="I86" s="713"/>
      <c r="J86" s="714"/>
      <c r="K86" s="649"/>
      <c r="N86" s="605"/>
      <c r="O86" s="605"/>
      <c r="P86" s="605"/>
      <c r="Q86" s="605"/>
      <c r="R86" s="605"/>
      <c r="S86" s="606"/>
      <c r="T86" s="605"/>
      <c r="U86" s="605"/>
      <c r="V86" s="605"/>
      <c r="W86" s="605"/>
      <c r="X86" s="605"/>
      <c r="Y86" s="605"/>
      <c r="Z86" s="605"/>
      <c r="AA86" s="606"/>
      <c r="AB86" s="605"/>
      <c r="AD86" s="605"/>
      <c r="AE86" s="606"/>
      <c r="AF86" s="605"/>
      <c r="AG86" s="606"/>
      <c r="AH86" s="605"/>
      <c r="AI86" s="606"/>
      <c r="AJ86" s="605"/>
      <c r="AK86" s="605"/>
      <c r="AL86" s="605"/>
      <c r="AM86" s="605"/>
      <c r="AN86" s="605"/>
      <c r="AO86" s="605"/>
      <c r="AP86" s="605"/>
      <c r="AQ86" s="605"/>
      <c r="AR86" s="606"/>
      <c r="AS86" s="605"/>
      <c r="AT86" s="605"/>
      <c r="AU86" s="605"/>
      <c r="AV86" s="605"/>
      <c r="AW86" s="605"/>
      <c r="AX86" s="605"/>
      <c r="AY86" s="605"/>
      <c r="AZ86" s="605"/>
      <c r="BA86" s="605"/>
      <c r="BB86" s="605"/>
      <c r="BC86" s="605"/>
      <c r="BD86" s="606"/>
      <c r="BE86" s="606"/>
      <c r="BF86" s="606"/>
      <c r="BG86" s="606"/>
      <c r="BH86" s="605"/>
      <c r="BI86" s="605"/>
      <c r="BJ86" s="605"/>
      <c r="BK86" s="606"/>
      <c r="BL86" s="605"/>
      <c r="BM86" s="605"/>
      <c r="BN86" s="605"/>
      <c r="BO86" s="605"/>
      <c r="BP86" s="605"/>
      <c r="BQ86" s="605"/>
      <c r="BR86" s="606"/>
      <c r="BS86" s="605"/>
      <c r="BT86" s="605"/>
      <c r="BU86" s="605"/>
      <c r="BV86" s="605"/>
      <c r="BW86" s="605"/>
      <c r="BX86" s="605"/>
      <c r="BY86" s="605"/>
      <c r="BZ86" s="605"/>
      <c r="CA86" s="605"/>
      <c r="CB86" s="605"/>
      <c r="CC86" s="605"/>
      <c r="CD86" s="606"/>
      <c r="CE86" s="605"/>
      <c r="CF86" s="605"/>
      <c r="CG86" s="605"/>
      <c r="CH86" s="606"/>
      <c r="CI86" s="605"/>
      <c r="CJ86" s="605"/>
      <c r="CK86" s="605"/>
      <c r="CL86" s="605"/>
      <c r="CM86" s="606"/>
      <c r="CN86" s="605"/>
      <c r="CO86" s="605"/>
      <c r="CP86" s="605"/>
      <c r="CQ86" s="605"/>
      <c r="CR86" s="605"/>
      <c r="CS86" s="605"/>
      <c r="CT86" s="605"/>
      <c r="CU86" s="605"/>
      <c r="CV86" s="605"/>
      <c r="CW86" s="605"/>
      <c r="CX86" s="605"/>
      <c r="CY86" s="605"/>
      <c r="CZ86" s="605"/>
      <c r="DA86" s="605"/>
      <c r="DB86" s="605"/>
      <c r="DC86" s="605"/>
      <c r="DD86" s="605"/>
      <c r="DE86" s="605"/>
      <c r="DG86" s="605"/>
      <c r="DH86" s="605"/>
      <c r="DI86" s="605"/>
      <c r="DJ86" s="605"/>
      <c r="DK86" s="605"/>
      <c r="DL86" s="605"/>
      <c r="DM86" s="605"/>
      <c r="DN86" s="605"/>
      <c r="DO86" s="605"/>
      <c r="DP86" s="605"/>
      <c r="DQ86" s="605"/>
      <c r="DR86" s="605"/>
      <c r="DS86" s="605"/>
      <c r="DT86" s="605"/>
      <c r="DU86" s="605"/>
      <c r="DV86" s="605"/>
      <c r="DW86" s="605"/>
      <c r="DX86" s="605"/>
      <c r="DY86" s="605"/>
      <c r="DZ86" s="605"/>
      <c r="EA86" s="605"/>
      <c r="EB86" s="605"/>
      <c r="EC86" s="605"/>
      <c r="ED86" s="605"/>
      <c r="EE86" s="605"/>
      <c r="EF86" s="605"/>
      <c r="EG86" s="605"/>
      <c r="EH86" s="605"/>
      <c r="EI86" s="605"/>
      <c r="EJ86" s="605"/>
      <c r="EK86" s="605"/>
      <c r="EL86" s="605"/>
      <c r="EM86" s="605"/>
      <c r="EN86" s="605"/>
      <c r="EO86" s="605"/>
      <c r="EP86" s="605"/>
      <c r="EQ86" s="605"/>
      <c r="ER86" s="606"/>
      <c r="ES86" s="606"/>
      <c r="ET86" s="605"/>
      <c r="EU86" s="605"/>
      <c r="EV86" s="606"/>
      <c r="EW86" s="606"/>
      <c r="EX86" s="605"/>
      <c r="EY86" s="605"/>
      <c r="EZ86" s="606"/>
      <c r="FA86" s="605"/>
      <c r="FB86" s="605"/>
      <c r="FC86" s="606"/>
      <c r="FD86" s="605"/>
      <c r="FE86" s="605"/>
      <c r="FF86" s="605"/>
      <c r="FG86" s="605"/>
      <c r="FH86" s="605"/>
      <c r="FI86" s="605"/>
      <c r="FJ86" s="605"/>
      <c r="FK86" s="606"/>
      <c r="FL86" s="605"/>
      <c r="FM86" s="605"/>
      <c r="FN86" s="606"/>
      <c r="FO86" s="605"/>
      <c r="FP86" s="606"/>
      <c r="FQ86" s="605"/>
      <c r="FR86" s="606"/>
      <c r="FS86" s="605"/>
      <c r="FT86" s="606"/>
      <c r="FU86" s="605"/>
      <c r="FV86" s="606"/>
      <c r="FW86" s="605"/>
      <c r="FX86" s="606"/>
      <c r="FY86" s="606"/>
      <c r="FZ86" s="606"/>
      <c r="GA86" s="605"/>
      <c r="GB86" s="606"/>
      <c r="GC86" s="605"/>
      <c r="GD86" s="606"/>
      <c r="GE86" s="605"/>
      <c r="GF86" s="606"/>
      <c r="GG86" s="605"/>
      <c r="GH86" s="606"/>
      <c r="GI86" s="606"/>
      <c r="GJ86" s="606"/>
      <c r="GK86" s="605"/>
      <c r="GL86" s="606"/>
      <c r="GM86" s="605"/>
      <c r="GN86" s="120"/>
      <c r="GO86" s="121"/>
      <c r="GP86" s="120"/>
      <c r="GQ86" s="121"/>
      <c r="GR86" s="120"/>
      <c r="GS86" s="121"/>
      <c r="GT86" s="120"/>
    </row>
    <row r="87" spans="1:202">
      <c r="A87" s="715" t="s">
        <v>43</v>
      </c>
      <c r="F87" s="606"/>
      <c r="G87" s="605"/>
      <c r="H87" s="605"/>
      <c r="I87" s="713"/>
      <c r="J87" s="716"/>
      <c r="K87" s="717"/>
      <c r="N87" s="605"/>
      <c r="O87" s="605"/>
      <c r="P87" s="605"/>
      <c r="Q87" s="605"/>
      <c r="R87" s="605"/>
      <c r="S87" s="606"/>
      <c r="T87" s="605"/>
      <c r="U87" s="605"/>
      <c r="V87" s="605"/>
      <c r="W87" s="605"/>
      <c r="X87" s="605"/>
      <c r="Y87" s="605"/>
      <c r="Z87" s="605"/>
      <c r="AA87" s="606"/>
      <c r="AB87" s="605"/>
      <c r="AD87" s="605"/>
      <c r="AE87" s="606"/>
      <c r="AF87" s="605"/>
      <c r="AG87" s="606"/>
      <c r="AH87" s="605"/>
      <c r="AI87" s="606"/>
      <c r="AJ87" s="605"/>
      <c r="AK87" s="605"/>
      <c r="AL87" s="605"/>
      <c r="AM87" s="605"/>
      <c r="AN87" s="605"/>
      <c r="AO87" s="605"/>
      <c r="AP87" s="605"/>
      <c r="AQ87" s="605"/>
      <c r="AR87" s="606"/>
      <c r="AS87" s="605"/>
      <c r="AT87" s="605"/>
      <c r="AU87" s="605"/>
      <c r="AV87" s="605"/>
      <c r="AW87" s="605"/>
      <c r="AX87" s="605"/>
      <c r="AY87" s="605"/>
      <c r="AZ87" s="605"/>
      <c r="BA87" s="605"/>
      <c r="BB87" s="605"/>
      <c r="BC87" s="605"/>
      <c r="BD87" s="606"/>
      <c r="BE87" s="606"/>
      <c r="BF87" s="606"/>
      <c r="BG87" s="606"/>
      <c r="BH87" s="605"/>
      <c r="BI87" s="605"/>
      <c r="BJ87" s="605"/>
      <c r="BK87" s="606"/>
      <c r="BL87" s="605"/>
      <c r="BM87" s="605"/>
      <c r="BN87" s="605"/>
      <c r="BO87" s="605"/>
      <c r="BP87" s="605"/>
      <c r="BQ87" s="605"/>
      <c r="BR87" s="606"/>
      <c r="BS87" s="605"/>
      <c r="BT87" s="605"/>
      <c r="BU87" s="605"/>
      <c r="BV87" s="605"/>
      <c r="BW87" s="605"/>
      <c r="BX87" s="605"/>
      <c r="BY87" s="605"/>
      <c r="BZ87" s="605"/>
      <c r="CA87" s="605"/>
      <c r="CB87" s="605"/>
      <c r="CC87" s="605"/>
      <c r="CD87" s="606"/>
      <c r="CE87" s="605"/>
      <c r="CF87" s="605"/>
      <c r="CG87" s="605"/>
      <c r="CH87" s="606"/>
      <c r="CI87" s="605"/>
      <c r="CJ87" s="605"/>
      <c r="CK87" s="605"/>
      <c r="CL87" s="605"/>
      <c r="CM87" s="606"/>
      <c r="CN87" s="605"/>
      <c r="CO87" s="605"/>
      <c r="CP87" s="605"/>
      <c r="CQ87" s="605"/>
      <c r="CR87" s="605"/>
      <c r="CS87" s="605"/>
      <c r="CT87" s="605"/>
      <c r="CU87" s="605"/>
      <c r="CV87" s="605"/>
      <c r="CW87" s="605"/>
      <c r="CX87" s="605"/>
      <c r="CY87" s="605"/>
      <c r="CZ87" s="605"/>
      <c r="DA87" s="605"/>
      <c r="DB87" s="605"/>
      <c r="DC87" s="605"/>
      <c r="DD87" s="605"/>
      <c r="DE87" s="605"/>
      <c r="DG87" s="605"/>
      <c r="DH87" s="605"/>
      <c r="DI87" s="605"/>
      <c r="DJ87" s="605"/>
      <c r="DK87" s="605"/>
      <c r="DL87" s="605"/>
      <c r="DM87" s="605"/>
      <c r="DN87" s="605"/>
      <c r="DO87" s="605"/>
      <c r="DP87" s="605"/>
      <c r="DQ87" s="605"/>
      <c r="DR87" s="605"/>
      <c r="DS87" s="605"/>
      <c r="DT87" s="605"/>
      <c r="DU87" s="605"/>
      <c r="DV87" s="605"/>
      <c r="DW87" s="605"/>
      <c r="DX87" s="605"/>
      <c r="DY87" s="605"/>
      <c r="DZ87" s="605"/>
      <c r="EA87" s="605"/>
      <c r="EB87" s="605"/>
      <c r="EC87" s="605"/>
      <c r="ED87" s="605"/>
      <c r="EE87" s="605"/>
      <c r="EF87" s="605"/>
      <c r="EG87" s="605"/>
      <c r="EH87" s="605"/>
      <c r="EI87" s="605"/>
      <c r="EJ87" s="605"/>
      <c r="EK87" s="605"/>
      <c r="EL87" s="605"/>
      <c r="EM87" s="605"/>
      <c r="EN87" s="605"/>
      <c r="EO87" s="605"/>
      <c r="EP87" s="605"/>
      <c r="EQ87" s="605"/>
      <c r="ER87" s="606"/>
      <c r="ES87" s="606"/>
      <c r="ET87" s="605"/>
      <c r="EU87" s="605"/>
      <c r="EV87" s="606"/>
      <c r="EW87" s="606"/>
      <c r="EX87" s="605"/>
      <c r="EY87" s="605"/>
      <c r="EZ87" s="606"/>
      <c r="FA87" s="605"/>
      <c r="FB87" s="605"/>
      <c r="FC87" s="606"/>
      <c r="FD87" s="605"/>
      <c r="FE87" s="605"/>
      <c r="FF87" s="605"/>
      <c r="FG87" s="605"/>
      <c r="FH87" s="605"/>
      <c r="FI87" s="605"/>
      <c r="FJ87" s="605"/>
      <c r="FK87" s="606"/>
      <c r="FL87" s="605"/>
      <c r="FM87" s="605"/>
      <c r="FN87" s="606"/>
      <c r="FO87" s="605"/>
      <c r="FP87" s="606"/>
      <c r="FQ87" s="605"/>
      <c r="FR87" s="606"/>
      <c r="FS87" s="605"/>
      <c r="FT87" s="606"/>
      <c r="FU87" s="605"/>
      <c r="FV87" s="606"/>
      <c r="FW87" s="605"/>
      <c r="FX87" s="606"/>
      <c r="FY87" s="606"/>
      <c r="FZ87" s="606"/>
      <c r="GA87" s="605"/>
      <c r="GB87" s="606"/>
      <c r="GC87" s="605"/>
      <c r="GD87" s="606"/>
      <c r="GE87" s="605"/>
      <c r="GF87" s="606"/>
      <c r="GG87" s="605"/>
      <c r="GH87" s="606"/>
      <c r="GI87" s="606"/>
      <c r="GJ87" s="606"/>
      <c r="GK87" s="605"/>
      <c r="GL87" s="606"/>
      <c r="GM87" s="605"/>
      <c r="GN87" s="606"/>
      <c r="GO87" s="605"/>
      <c r="GP87" s="606"/>
      <c r="GQ87" s="605"/>
      <c r="GR87" s="606"/>
      <c r="GS87" s="605"/>
      <c r="GT87" s="606"/>
    </row>
    <row r="88" spans="1:202" s="374" customFormat="1" ht="18.75">
      <c r="A88" s="718" t="s">
        <v>372</v>
      </c>
      <c r="B88" s="719" t="s">
        <v>373</v>
      </c>
      <c r="C88" s="718"/>
      <c r="D88" s="718" t="s">
        <v>374</v>
      </c>
      <c r="E88" s="718"/>
      <c r="F88" s="720">
        <f>IF(ISNUMBER(F37*F36),F37/(115*F36),"n/a")</f>
        <v>0.97731568998109641</v>
      </c>
      <c r="G88" s="721">
        <f t="shared" ref="G88:BO88" si="60">IF(ISNUMBER(G37*G36),G37/(115*G36),"n/a")</f>
        <v>0.94279176201372994</v>
      </c>
      <c r="H88" s="721">
        <f t="shared" si="60"/>
        <v>0.98427382053654022</v>
      </c>
      <c r="I88" s="721">
        <f t="shared" si="60"/>
        <v>0.96475972540045762</v>
      </c>
      <c r="J88" s="722">
        <f t="shared" ref="J88:N88" si="61">IF(ISNUMBER(J37*J36),J37/(115*J36),"n/a")</f>
        <v>0.97192028985507251</v>
      </c>
      <c r="K88" s="721">
        <f t="shared" si="61"/>
        <v>0.98666666666666669</v>
      </c>
      <c r="L88" s="723">
        <f t="shared" si="61"/>
        <v>0.96618357487922701</v>
      </c>
      <c r="M88" s="721" t="str">
        <f t="shared" si="61"/>
        <v>n/a</v>
      </c>
      <c r="N88" s="721" t="str">
        <f t="shared" si="61"/>
        <v>n/a</v>
      </c>
      <c r="O88" s="721">
        <f t="shared" ref="O88:R88" si="62">IF(ISNUMBER(O37*O36),O37/(115*O36),"n/a")</f>
        <v>0.98392210144927539</v>
      </c>
      <c r="P88" s="721">
        <f t="shared" si="62"/>
        <v>0.97112512446067045</v>
      </c>
      <c r="Q88" s="721">
        <f t="shared" si="62"/>
        <v>0.96944099378881987</v>
      </c>
      <c r="R88" s="721">
        <f t="shared" si="62"/>
        <v>0.97451274362818596</v>
      </c>
      <c r="S88" s="720">
        <f t="shared" ref="S88:AH88" si="63">IF(ISNUMBER(S37*S36),S37/(115*S36),"n/a")</f>
        <v>0.95652173913043481</v>
      </c>
      <c r="T88" s="721">
        <f t="shared" si="63"/>
        <v>0.97010869565217395</v>
      </c>
      <c r="U88" s="721">
        <f t="shared" si="63"/>
        <v>0.94927536231884058</v>
      </c>
      <c r="V88" s="721">
        <f t="shared" si="63"/>
        <v>0.99446640316205537</v>
      </c>
      <c r="W88" s="721">
        <f t="shared" si="63"/>
        <v>0.93350383631713552</v>
      </c>
      <c r="X88" s="721">
        <f t="shared" si="63"/>
        <v>0.9696036937283572</v>
      </c>
      <c r="Y88" s="721">
        <f t="shared" si="63"/>
        <v>0.92995169082125606</v>
      </c>
      <c r="Z88" s="721">
        <f t="shared" si="63"/>
        <v>0.96618357487922713</v>
      </c>
      <c r="AA88" s="720">
        <f t="shared" si="63"/>
        <v>0.93995859213250521</v>
      </c>
      <c r="AB88" s="720">
        <f t="shared" si="63"/>
        <v>0.95182138660399529</v>
      </c>
      <c r="AC88" s="723">
        <f t="shared" si="63"/>
        <v>0.92941840767927719</v>
      </c>
      <c r="AD88" s="721">
        <f t="shared" si="63"/>
        <v>0.93670886075949367</v>
      </c>
      <c r="AE88" s="721">
        <f t="shared" si="63"/>
        <v>0.91925465838509313</v>
      </c>
      <c r="AF88" s="721">
        <f t="shared" si="63"/>
        <v>0.92869565217391303</v>
      </c>
      <c r="AG88" s="720">
        <f t="shared" si="63"/>
        <v>0.96894409937888204</v>
      </c>
      <c r="AH88" s="721">
        <f t="shared" si="63"/>
        <v>0.93304347826086953</v>
      </c>
      <c r="AI88" s="720">
        <f t="shared" si="60"/>
        <v>0.87625418060200666</v>
      </c>
      <c r="AJ88" s="721">
        <f t="shared" si="60"/>
        <v>0.86956521739130432</v>
      </c>
      <c r="AK88" s="721">
        <f t="shared" si="60"/>
        <v>0.8876811594202898</v>
      </c>
      <c r="AL88" s="721">
        <f t="shared" si="60"/>
        <v>0.96163682864450128</v>
      </c>
      <c r="AM88" s="721">
        <f t="shared" si="60"/>
        <v>0.51431601272534466</v>
      </c>
      <c r="AN88" s="721">
        <f>IF(ISNUMBER(AN37*AN36),AN37/(115*AN36),"n/a")</f>
        <v>0.51839464882943143</v>
      </c>
      <c r="AO88" s="721">
        <f t="shared" si="60"/>
        <v>0.58520739630184915</v>
      </c>
      <c r="AP88" s="721">
        <f t="shared" si="60"/>
        <v>0.61257763975155277</v>
      </c>
      <c r="AQ88" s="721">
        <f t="shared" si="60"/>
        <v>0.61642512077294687</v>
      </c>
      <c r="AR88" s="720">
        <f t="shared" si="60"/>
        <v>0.36521739130434783</v>
      </c>
      <c r="AS88" s="721">
        <f t="shared" si="60"/>
        <v>0.59565217391304348</v>
      </c>
      <c r="AT88" s="721">
        <f t="shared" si="60"/>
        <v>0.65217391304347827</v>
      </c>
      <c r="AU88" s="721">
        <f t="shared" si="60"/>
        <v>0.63551401869158874</v>
      </c>
      <c r="AV88" s="721">
        <f>IF(ISNUMBER(AV37*AV36),AV37/(115*AV36),"n/a")</f>
        <v>0.61070620758984673</v>
      </c>
      <c r="AW88" s="721">
        <f t="shared" si="60"/>
        <v>0.60869565217391308</v>
      </c>
      <c r="AX88" s="721">
        <f t="shared" si="60"/>
        <v>0.65710928319623974</v>
      </c>
      <c r="AY88" s="721">
        <f t="shared" si="60"/>
        <v>0.6426053382575122</v>
      </c>
      <c r="AZ88" s="721">
        <f t="shared" si="60"/>
        <v>0.69270449521002209</v>
      </c>
      <c r="BA88" s="721">
        <f>IF(ISNUMBER(BA37*BA36),BA37/(115*BA36),"n/a")</f>
        <v>0.69496204278812979</v>
      </c>
      <c r="BB88" s="721">
        <f t="shared" si="60"/>
        <v>0.68301746562616128</v>
      </c>
      <c r="BC88" s="721">
        <f t="shared" si="60"/>
        <v>1.0330434782608695</v>
      </c>
      <c r="BD88" s="720">
        <f t="shared" ref="BD88:BF88" si="64">IF(ISNUMBER(BD37*BD36),BD37/(115*BD36),"n/a")</f>
        <v>1.0265386787125919</v>
      </c>
      <c r="BE88" s="720">
        <f t="shared" si="64"/>
        <v>1.0206521739130434</v>
      </c>
      <c r="BF88" s="720">
        <f t="shared" si="64"/>
        <v>1.0020289855072464</v>
      </c>
      <c r="BG88" s="720" t="str">
        <f t="shared" si="60"/>
        <v>n/a</v>
      </c>
      <c r="BH88" s="721" t="str">
        <f t="shared" si="60"/>
        <v>n/a</v>
      </c>
      <c r="BI88" s="721">
        <f>IF(ISNUMBER(BI37*BI36),BI37/(115*BI36),"n/a")</f>
        <v>0.67766116941529231</v>
      </c>
      <c r="BJ88" s="721">
        <f t="shared" si="60"/>
        <v>0.64182194616977228</v>
      </c>
      <c r="BK88" s="720">
        <f t="shared" si="60"/>
        <v>0.66666666666666663</v>
      </c>
      <c r="BL88" s="721">
        <f t="shared" si="60"/>
        <v>1.0020289855072464</v>
      </c>
      <c r="BM88" s="721">
        <f t="shared" si="60"/>
        <v>1.0206521739130434</v>
      </c>
      <c r="BN88" s="721">
        <f t="shared" si="60"/>
        <v>1.0501207729468598</v>
      </c>
      <c r="BO88" s="721">
        <f t="shared" si="60"/>
        <v>1.0255348516218081</v>
      </c>
      <c r="BP88" s="721">
        <f>IF(ISNUMBER(BP37*BP36),BP37/(115*BP36),"n/a")</f>
        <v>1.036427732079906</v>
      </c>
      <c r="BQ88" s="721">
        <f>IF(ISNUMBER(BQ37*BQ36),BQ37/(115*BQ36),"n/a")</f>
        <v>1.0434782608695652</v>
      </c>
      <c r="BR88" s="720">
        <f t="shared" ref="BR88:BW88" si="65">IF(ISNUMBER(BR37*BR36),BR37/(115*BR36),"n/a")</f>
        <v>0.69565217391304346</v>
      </c>
      <c r="BS88" s="721">
        <f t="shared" si="65"/>
        <v>0.63224637681159424</v>
      </c>
      <c r="BT88" s="721">
        <f t="shared" si="65"/>
        <v>0.66627497062279684</v>
      </c>
      <c r="BU88" s="721" t="str">
        <f t="shared" si="65"/>
        <v>n/a</v>
      </c>
      <c r="BV88" s="721" t="str">
        <f t="shared" si="65"/>
        <v>n/a</v>
      </c>
      <c r="BW88" s="721" t="str">
        <f t="shared" si="65"/>
        <v>n/a</v>
      </c>
      <c r="BX88" s="721">
        <f>IF(ISNUMBER(BX37*BX36),BX37/(115*BX36),"n/a")</f>
        <v>0.74148061104582841</v>
      </c>
      <c r="BY88" s="721">
        <f t="shared" ref="BY88:CD88" si="66">IF(ISNUMBER(BY37*BY36),BY37/(115*BY36),"n/a")</f>
        <v>0.75826086956521743</v>
      </c>
      <c r="BZ88" s="721">
        <f t="shared" si="66"/>
        <v>0.69937888198757769</v>
      </c>
      <c r="CA88" s="721">
        <f t="shared" si="66"/>
        <v>0.71304347826086956</v>
      </c>
      <c r="CB88" s="721">
        <f t="shared" si="66"/>
        <v>0.7123745819397993</v>
      </c>
      <c r="CC88" s="721">
        <f t="shared" si="66"/>
        <v>0.75514874141876431</v>
      </c>
      <c r="CD88" s="720">
        <f t="shared" si="66"/>
        <v>0.45088566827697263</v>
      </c>
      <c r="CE88" s="721">
        <f>IF(ISNUMBER(CE37*CE36),CE37/(115*CE36),"n/a")</f>
        <v>0.45454545454545447</v>
      </c>
      <c r="CF88" s="721">
        <f t="shared" ref="CF88:CL88" si="67">IF(ISNUMBER(CF37*CF36),CF37/(115*CF36),"n/a")</f>
        <v>0.42140468227424749</v>
      </c>
      <c r="CG88" s="721">
        <f t="shared" si="67"/>
        <v>0.51428571428571423</v>
      </c>
      <c r="CH88" s="720" t="str">
        <f t="shared" si="67"/>
        <v>n/a</v>
      </c>
      <c r="CI88" s="721" t="str">
        <f t="shared" si="67"/>
        <v>n/a</v>
      </c>
      <c r="CJ88" s="721" t="str">
        <f t="shared" si="67"/>
        <v>n/a</v>
      </c>
      <c r="CK88" s="721" t="str">
        <f t="shared" si="67"/>
        <v>n/a</v>
      </c>
      <c r="CL88" s="721">
        <f t="shared" si="67"/>
        <v>1.5146739130434783</v>
      </c>
      <c r="CM88" s="720" t="str">
        <f>IF(ISNUMBER(CM37*CM36),CM37/(115*CM36),"n/a")</f>
        <v>n/a</v>
      </c>
      <c r="CN88" s="721" t="str">
        <f t="shared" ref="CN88:CO88" si="68">IF(ISNUMBER(CN37*CN36),CN37/(115*CN36),"n/a")</f>
        <v>n/a</v>
      </c>
      <c r="CO88" s="721" t="str">
        <f t="shared" si="68"/>
        <v>n/a</v>
      </c>
      <c r="CP88" s="721">
        <f t="shared" ref="CP88:CS88" si="69">IF(ISNUMBER(CP37*CP36),CP37/(115*CP36),"n/a")</f>
        <v>0.6484893146647015</v>
      </c>
      <c r="CQ88" s="721">
        <f t="shared" si="69"/>
        <v>0.93167701863354035</v>
      </c>
      <c r="CR88" s="721">
        <f t="shared" si="69"/>
        <v>0.97164461247637046</v>
      </c>
      <c r="CS88" s="721">
        <f t="shared" si="69"/>
        <v>1.020066889632107</v>
      </c>
      <c r="CT88" s="721">
        <f>IF(ISNUMBER(CT37*CT36),CT37/(115*CT36),"n/a")</f>
        <v>0.98621420996818676</v>
      </c>
      <c r="CU88" s="721">
        <f t="shared" ref="CU88:CY88" si="70">IF(ISNUMBER(CU37*CU36),CU37/(115*CU36),"n/a")</f>
        <v>1.0434782608695652</v>
      </c>
      <c r="CV88" s="721">
        <f t="shared" si="70"/>
        <v>1.0212089077412514</v>
      </c>
      <c r="CW88" s="721">
        <f t="shared" si="70"/>
        <v>8.8374291115311907E-2</v>
      </c>
      <c r="CX88" s="721">
        <f t="shared" si="70"/>
        <v>0.84057971014492749</v>
      </c>
      <c r="CY88" s="721">
        <f t="shared" si="70"/>
        <v>1.0238095238095237</v>
      </c>
      <c r="CZ88" s="721">
        <f>IF(ISNUMBER(CZ37*CZ36),CZ37/(115*CZ36),"n/a")</f>
        <v>0.99358974358974361</v>
      </c>
      <c r="DA88" s="721">
        <f t="shared" ref="DA88:DC88" si="71">IF(ISNUMBER(DA37*DA36),DA37/(115*DA36),"n/a")</f>
        <v>1.018939393939394</v>
      </c>
      <c r="DB88" s="721">
        <f t="shared" si="71"/>
        <v>0.87777777777777777</v>
      </c>
      <c r="DC88" s="721">
        <f t="shared" si="71"/>
        <v>0.92708333333333337</v>
      </c>
      <c r="DD88" s="721">
        <f>IF(ISNUMBER(DD37*DD36),DD37/(115*DD36),"n/a")</f>
        <v>0.94517543859649122</v>
      </c>
      <c r="DE88" s="721">
        <f>IF(ISNUMBER(DE37*DE36),DE37/(115*DE36),"n/a")</f>
        <v>0.99488491048593353</v>
      </c>
      <c r="DF88" s="721">
        <f>IF(ISNUMBER(DF37*DF36),DF37/(115*DF36),"n/a")</f>
        <v>0.99478260869565216</v>
      </c>
      <c r="DG88" s="721" t="str">
        <f t="shared" ref="DG88:DH88" si="72">IF(ISNUMBER(DG37*DG36),DG37/(115*DG36),"n/a")</f>
        <v>n/a</v>
      </c>
      <c r="DH88" s="721" t="str">
        <f t="shared" si="72"/>
        <v>n/a</v>
      </c>
      <c r="DI88" s="721">
        <f t="shared" ref="DI88" si="73">IF(ISNUMBER(DI37*DI36),DI37/(115*DI36),"n/a")</f>
        <v>0.75362318840579712</v>
      </c>
      <c r="DJ88" s="721">
        <f>IF(ISNUMBER(DJ37*DJ36),DJ37/(115*DJ36),"n/a")</f>
        <v>0.6211180124223602</v>
      </c>
      <c r="DK88" s="721">
        <f t="shared" ref="DK88:EK88" si="74">IF(ISNUMBER(DK37*DK36),DK37/(115*DK36),"n/a")</f>
        <v>0.65582475937603713</v>
      </c>
      <c r="DL88" s="721">
        <f t="shared" si="74"/>
        <v>0.89306698002350171</v>
      </c>
      <c r="DM88" s="721">
        <f t="shared" si="74"/>
        <v>0.92521739130434788</v>
      </c>
      <c r="DN88" s="721">
        <f t="shared" si="74"/>
        <v>0.93100189035916825</v>
      </c>
      <c r="DO88" s="721">
        <f t="shared" si="74"/>
        <v>0.86542443064182195</v>
      </c>
      <c r="DP88" s="721">
        <f>IF(ISNUMBER(DP37*DP36),DP37/(115*DP36),"n/a")</f>
        <v>0.85434782608695647</v>
      </c>
      <c r="DQ88" s="721">
        <f t="shared" si="74"/>
        <v>0.61150070126227207</v>
      </c>
      <c r="DR88" s="721">
        <f t="shared" si="74"/>
        <v>0.62506393861892584</v>
      </c>
      <c r="DS88" s="721">
        <f t="shared" si="74"/>
        <v>0.56664290805416961</v>
      </c>
      <c r="DT88" s="721">
        <f>IF(ISNUMBER(DT37*DT36),DT37/(115*DT36),"n/a")</f>
        <v>0.56612318840579712</v>
      </c>
      <c r="DU88" s="721">
        <f t="shared" si="74"/>
        <v>0.99771167048054921</v>
      </c>
      <c r="DV88" s="721">
        <f t="shared" si="74"/>
        <v>0.94202898550724634</v>
      </c>
      <c r="DW88" s="721">
        <f t="shared" si="74"/>
        <v>1.8956521739130434</v>
      </c>
      <c r="DX88" s="721">
        <f>IF(ISNUMBER(DX37*DX36),DX37/(115*DX36),"n/a")</f>
        <v>1.0869565217391304</v>
      </c>
      <c r="DY88" s="721">
        <f>IF(ISNUMBER(DY37*DY36),DY37/(115*DY36),"n/a")</f>
        <v>0.59288537549407117</v>
      </c>
      <c r="DZ88" s="721">
        <f>IF(ISNUMBER(DZ37*DZ36),DZ37/(115*DZ36),"n/a")</f>
        <v>0.99302200751476111</v>
      </c>
      <c r="EA88" s="721">
        <f t="shared" ref="EA88:EF88" si="75">IF(ISNUMBER(EA37*EA36),EA37/(115*EA36),"n/a")</f>
        <v>0.97826086956521741</v>
      </c>
      <c r="EB88" s="721">
        <f t="shared" si="75"/>
        <v>0.86956521739130432</v>
      </c>
      <c r="EC88" s="721">
        <f t="shared" si="75"/>
        <v>0.98023715415019763</v>
      </c>
      <c r="ED88" s="721">
        <f t="shared" si="75"/>
        <v>0.9769189479334407</v>
      </c>
      <c r="EE88" s="721">
        <f t="shared" si="75"/>
        <v>0.43478260869565211</v>
      </c>
      <c r="EF88" s="721">
        <f t="shared" si="75"/>
        <v>0.93167701863354035</v>
      </c>
      <c r="EG88" s="721">
        <f>IF(ISNUMBER(EG37*EG36),EG37/(115*EG36),"n/a")</f>
        <v>0.65217391304347827</v>
      </c>
      <c r="EH88" s="721">
        <f>IF(ISNUMBER(EH37*EH36),EH37/(115*EH36),"n/a")</f>
        <v>0.6768774703557312</v>
      </c>
      <c r="EI88" s="721">
        <f>IF(ISNUMBER(EI37*EI36),EI37/(115*EI36),"n/a")</f>
        <v>0.67934782608695654</v>
      </c>
      <c r="EJ88" s="721">
        <f t="shared" si="74"/>
        <v>0.95261358085002446</v>
      </c>
      <c r="EK88" s="721">
        <f t="shared" si="74"/>
        <v>1.0041407867494825</v>
      </c>
      <c r="EL88" s="721">
        <f t="shared" ref="EL88:EM88" si="76">IF(ISNUMBER(EL37*EL36),EL37/(115*EL36),"n/a")</f>
        <v>0.97826086956521741</v>
      </c>
      <c r="EM88" s="721">
        <f t="shared" si="76"/>
        <v>0.97101449275362317</v>
      </c>
      <c r="EN88" s="721">
        <f t="shared" ref="EN88:EO88" si="77">IF(ISNUMBER(EN37*EN36),EN37/(115*EN36),"n/a")</f>
        <v>1</v>
      </c>
      <c r="EO88" s="721">
        <f t="shared" si="77"/>
        <v>0.99710144927536237</v>
      </c>
      <c r="EP88" s="721">
        <f t="shared" ref="EP88:FD88" si="78">IF(ISNUMBER(EP37*EP36),EP37/(115*EP36),"n/a")</f>
        <v>0.60193236714975851</v>
      </c>
      <c r="EQ88" s="721">
        <f t="shared" si="78"/>
        <v>0.70788043478260865</v>
      </c>
      <c r="ER88" s="720">
        <f t="shared" si="78"/>
        <v>0.67581257914731951</v>
      </c>
      <c r="ES88" s="720">
        <f t="shared" ref="ES88" si="79">IF(ISNUMBER(ES37*ES36),ES37/(115*ES36),"n/a")</f>
        <v>0.74333003952569165</v>
      </c>
      <c r="ET88" s="721">
        <f t="shared" si="78"/>
        <v>0.60193236714975851</v>
      </c>
      <c r="EU88" s="721">
        <f t="shared" si="78"/>
        <v>0.70788043478260865</v>
      </c>
      <c r="EV88" s="720">
        <f t="shared" si="78"/>
        <v>0.67581257914731951</v>
      </c>
      <c r="EW88" s="720">
        <f t="shared" ref="EW88" si="80">IF(ISNUMBER(EW37*EW36),EW37/(115*EW36),"n/a")</f>
        <v>0.74333003952569165</v>
      </c>
      <c r="EX88" s="721">
        <f t="shared" si="78"/>
        <v>0.75137188687209788</v>
      </c>
      <c r="EY88" s="721">
        <f t="shared" si="78"/>
        <v>0.67391304347826086</v>
      </c>
      <c r="EZ88" s="720">
        <f t="shared" si="78"/>
        <v>0.70289855072463769</v>
      </c>
      <c r="FA88" s="721">
        <f t="shared" si="78"/>
        <v>0.75137188687209788</v>
      </c>
      <c r="FB88" s="721">
        <f t="shared" si="78"/>
        <v>0.67391304347826086</v>
      </c>
      <c r="FC88" s="720">
        <f t="shared" si="78"/>
        <v>0.70289855072463769</v>
      </c>
      <c r="FD88" s="721">
        <f t="shared" si="78"/>
        <v>0.66041979010494756</v>
      </c>
      <c r="FE88" s="721">
        <f t="shared" ref="FE88:FG88" si="81">IF(ISNUMBER(FE37*FE36),FE37/(115*FE36),"n/a")</f>
        <v>0.86956521739130432</v>
      </c>
      <c r="FF88" s="721">
        <f>IF(ISNUMBER(FF37*FF36),FF37/(115*FF36),"n/a")</f>
        <v>0.81281464530892444</v>
      </c>
      <c r="FG88" s="721">
        <f t="shared" si="81"/>
        <v>0.89820359281437123</v>
      </c>
      <c r="FH88" s="721">
        <f t="shared" ref="FH88:FI88" si="82">IF(ISNUMBER(FH37*FH36),FH37/(115*FH36),"n/a")</f>
        <v>0.69565217391304346</v>
      </c>
      <c r="FI88" s="721">
        <f t="shared" si="82"/>
        <v>0.45289855072463769</v>
      </c>
      <c r="FJ88" s="721">
        <f>IF(ISNUMBER(FJ37*FJ36),FJ37/(115*FJ36),"n/a")</f>
        <v>0.59462915601023014</v>
      </c>
      <c r="FK88" s="720">
        <f t="shared" ref="FK88" si="83">IF(ISNUMBER(FK37*FK36),FK37/(115*FK36),"n/a")</f>
        <v>0.60474308300395252</v>
      </c>
      <c r="FL88" s="721">
        <f>IF(ISNUMBER(FL37*FL36),FL37/(115*FL36),"n/a")</f>
        <v>0.62971014492753619</v>
      </c>
      <c r="FM88" s="721">
        <f>IF(ISNUMBER(FM37*FM36),FM37/(115*FM36),"n/a")</f>
        <v>0.91973244147157196</v>
      </c>
      <c r="FN88" s="720">
        <f>IF(ISNUMBER(FN37*FN36),FN37/(115*FN36),"n/a")</f>
        <v>0.91973244147157196</v>
      </c>
      <c r="FO88" s="721">
        <f>IF(ISNUMBER(FO37*FO36),FO37/(115*FO36),"n/a")</f>
        <v>0.94063545150501671</v>
      </c>
      <c r="FP88" s="720">
        <f t="shared" ref="FP88" si="84">IF(ISNUMBER(FP37*FP36),FP37/(115*FP36),"n/a")</f>
        <v>0.94063545150501671</v>
      </c>
      <c r="FQ88" s="721">
        <f>IF(ISNUMBER(FQ37*FQ36),FQ37/(115*FQ36),"n/a")</f>
        <v>0.93478260869565222</v>
      </c>
      <c r="FR88" s="720">
        <f t="shared" ref="FR88" si="85">IF(ISNUMBER(FR37*FR36),FR37/(115*FR36),"n/a")</f>
        <v>0.93478260869565222</v>
      </c>
      <c r="FS88" s="721">
        <f>IF(ISNUMBER(FS37*FS36),FS37/(115*FS36),"n/a")</f>
        <v>0.9644268774703556</v>
      </c>
      <c r="FT88" s="720">
        <f t="shared" ref="FT88" si="86">IF(ISNUMBER(FT37*FT36),FT37/(115*FT36),"n/a")</f>
        <v>0.9503105590062112</v>
      </c>
      <c r="FU88" s="721">
        <f>IF(ISNUMBER(FU37*FU36),FU37/(115*FU36),"n/a")</f>
        <v>0.9264214046822743</v>
      </c>
      <c r="FV88" s="720">
        <f t="shared" ref="FV88" si="87">IF(ISNUMBER(FV37*FV36),FV37/(115*FV36),"n/a")</f>
        <v>0.58645096056622847</v>
      </c>
      <c r="FW88" s="721">
        <f>IF(ISNUMBER(FW37*FW36),FW37/(115*FW36),"n/a")</f>
        <v>0.58581235697940504</v>
      </c>
      <c r="FX88" s="720">
        <f t="shared" ref="FX88" si="88">IF(ISNUMBER(FX37*FX36),FX37/(115*FX36),"n/a")</f>
        <v>0.58842759071592021</v>
      </c>
      <c r="FY88" s="720">
        <f t="shared" ref="FY88:FZ88" si="89">IF(ISNUMBER(FY37*FY36),FY37/(115*FY36),"n/a")</f>
        <v>0.62780269058295968</v>
      </c>
      <c r="FZ88" s="720">
        <f t="shared" si="89"/>
        <v>0.97874396135265695</v>
      </c>
      <c r="GA88" s="721">
        <f>IF(ISNUMBER(GA37*GA36),GA37/(115*GA36),"n/a")</f>
        <v>0.84057971014492749</v>
      </c>
      <c r="GB88" s="720">
        <f t="shared" ref="GB88" si="90">IF(ISNUMBER(GB37*GB36),GB37/(115*GB36),"n/a")</f>
        <v>0.82608695652173914</v>
      </c>
      <c r="GC88" s="721">
        <f>IF(ISNUMBER(GC37*GC36),GC37/(115*GC36),"n/a")</f>
        <v>0.83574879227053145</v>
      </c>
      <c r="GD88" s="721">
        <f>IF(ISNUMBER(GD37*GD36),GD37/(115*GD36),"n/a")</f>
        <v>0.92136910268270122</v>
      </c>
      <c r="GE88" s="721">
        <f>IF(ISNUMBER(GE37*GE36),GE37/(115*GE36),"n/a")</f>
        <v>0.95652173913043481</v>
      </c>
      <c r="GF88" s="720">
        <f t="shared" ref="GF88" si="91">IF(ISNUMBER(GF37*GF36),GF37/(115*GF36),"n/a")</f>
        <v>0.93913043478260871</v>
      </c>
      <c r="GG88" s="721">
        <f>IF(ISNUMBER(GG37*GG36),GG37/(115*GG36),"n/a")</f>
        <v>0.9500805152979066</v>
      </c>
      <c r="GH88" s="720">
        <f t="shared" ref="GH88:GJ88" si="92">IF(ISNUMBER(GH37*GH36),GH37/(115*GH36),"n/a")</f>
        <v>0.93043478260869561</v>
      </c>
      <c r="GI88" s="720">
        <f t="shared" si="92"/>
        <v>0.9371980676328503</v>
      </c>
      <c r="GJ88" s="720">
        <f t="shared" si="92"/>
        <v>0.91533180778032042</v>
      </c>
      <c r="GK88" s="721">
        <f>IF(ISNUMBER(GK37*GK36),GK37/(115*GK36),"n/a")</f>
        <v>0.93913043478260871</v>
      </c>
      <c r="GL88" s="720">
        <f t="shared" ref="GL88" si="93">IF(ISNUMBER(GL37*GL36),GL37/(115*GL36),"n/a")</f>
        <v>0.93043478260869561</v>
      </c>
      <c r="GM88" s="721">
        <f>IF(ISNUMBER(GM37*GM36),GM37/(115*GM36),"n/a")</f>
        <v>0.91533180778032042</v>
      </c>
      <c r="GN88" s="720" t="str">
        <f t="shared" ref="GN88" si="94">IF(ISNUMBER(GN37*GN36),GN37/(115*GN36),"n/a")</f>
        <v>n/a</v>
      </c>
      <c r="GO88" s="721" t="str">
        <f>IF(ISNUMBER(GO37*GO36),GO37/(115*GO36),"n/a")</f>
        <v>n/a</v>
      </c>
      <c r="GP88" s="720" t="str">
        <f t="shared" ref="GP88" si="95">IF(ISNUMBER(GP37*GP36),GP37/(115*GP36),"n/a")</f>
        <v>n/a</v>
      </c>
      <c r="GQ88" s="721" t="str">
        <f>IF(ISNUMBER(GQ37*GQ36),GQ37/(115*GQ36),"n/a")</f>
        <v>n/a</v>
      </c>
      <c r="GR88" s="720" t="str">
        <f t="shared" ref="GR88" si="96">IF(ISNUMBER(GR37*GR36),GR37/(115*GR36),"n/a")</f>
        <v>n/a</v>
      </c>
      <c r="GS88" s="721" t="str">
        <f>IF(ISNUMBER(GS37*GS36),GS37/(115*GS36),"n/a")</f>
        <v>n/a</v>
      </c>
      <c r="GT88" s="720" t="str">
        <f t="shared" ref="GT88" si="97">IF(ISNUMBER(GT37*GT36),GT37/(115*GT36),"n/a")</f>
        <v>n/a</v>
      </c>
    </row>
    <row r="89" spans="1:202" s="143" customFormat="1" ht="18.75">
      <c r="A89" s="724" t="s">
        <v>372</v>
      </c>
      <c r="B89" s="725" t="s">
        <v>375</v>
      </c>
      <c r="C89" s="724"/>
      <c r="D89" s="724" t="s">
        <v>376</v>
      </c>
      <c r="E89" s="724"/>
      <c r="F89" s="726">
        <f>IF(ISNUMBER(F10*F37),(F16/8)*F10/F37,"n/a")</f>
        <v>0.72533849129593808</v>
      </c>
      <c r="G89" s="727">
        <f t="shared" ref="G89:BS89" si="98">IF(ISNUMBER(G10*G37),(G16/8)*G10/G37,"n/a")</f>
        <v>0.75849514563106801</v>
      </c>
      <c r="H89" s="727">
        <f t="shared" si="98"/>
        <v>0.70488721804511278</v>
      </c>
      <c r="I89" s="727">
        <f t="shared" si="98"/>
        <v>0.7115749525616698</v>
      </c>
      <c r="J89" s="728">
        <f t="shared" ref="J89:N89" si="99">IF(ISNUMBER(J10*J37),(J16/8)*J10/J37,"n/a")</f>
        <v>0.74557315936626278</v>
      </c>
      <c r="K89" s="727">
        <f t="shared" si="99"/>
        <v>0.58754406580493534</v>
      </c>
      <c r="L89" s="728">
        <f t="shared" si="99"/>
        <v>0.75</v>
      </c>
      <c r="M89" s="727" t="str">
        <f t="shared" ref="M89" si="100">IF(ISNUMBER(M10*M37),(M16/8)*M10/M37,"n/a")</f>
        <v>n/a</v>
      </c>
      <c r="N89" s="727" t="str">
        <f t="shared" si="99"/>
        <v>n/a</v>
      </c>
      <c r="O89" s="727">
        <f t="shared" ref="O89:R89" si="101">IF(ISNUMBER(O10*O37),(O16/8)*O10/O37,"n/a")</f>
        <v>0.71921749136939006</v>
      </c>
      <c r="P89" s="727">
        <f t="shared" si="101"/>
        <v>0.76896787423103208</v>
      </c>
      <c r="Q89" s="727">
        <f t="shared" si="101"/>
        <v>0.76883649410558685</v>
      </c>
      <c r="R89" s="727">
        <f t="shared" si="101"/>
        <v>0.76923076923076927</v>
      </c>
      <c r="S89" s="726">
        <f t="shared" ref="S89:AH89" si="102">IF(ISNUMBER(S10*S37),(S16/8)*S10/S37,"n/a")</f>
        <v>0.49407114624505927</v>
      </c>
      <c r="T89" s="727">
        <f t="shared" si="102"/>
        <v>0.70028011204481788</v>
      </c>
      <c r="U89" s="727">
        <f t="shared" si="102"/>
        <v>0.76335877862595425</v>
      </c>
      <c r="V89" s="727">
        <f t="shared" si="102"/>
        <v>0.79491255961844198</v>
      </c>
      <c r="W89" s="727">
        <f t="shared" si="102"/>
        <v>0.54794520547945202</v>
      </c>
      <c r="X89" s="727">
        <f t="shared" si="102"/>
        <v>0.59523809523809523</v>
      </c>
      <c r="Y89" s="727">
        <f t="shared" si="102"/>
        <v>0.51948051948051943</v>
      </c>
      <c r="Z89" s="727">
        <f t="shared" si="102"/>
        <v>0.57692307692307687</v>
      </c>
      <c r="AA89" s="728">
        <f t="shared" si="102"/>
        <v>0.66079295154185025</v>
      </c>
      <c r="AB89" s="727">
        <f t="shared" si="102"/>
        <v>0.7407407407407407</v>
      </c>
      <c r="AC89" s="728">
        <f t="shared" si="102"/>
        <v>0.72904009720534635</v>
      </c>
      <c r="AD89" s="727">
        <f t="shared" si="102"/>
        <v>0.70505287896592239</v>
      </c>
      <c r="AE89" s="727">
        <f t="shared" si="102"/>
        <v>0.67567567567567566</v>
      </c>
      <c r="AF89" s="727">
        <f t="shared" si="102"/>
        <v>0.74906367041198507</v>
      </c>
      <c r="AG89" s="726">
        <f t="shared" si="102"/>
        <v>0.76923076923076927</v>
      </c>
      <c r="AH89" s="727">
        <f t="shared" si="102"/>
        <v>0.74557315936626278</v>
      </c>
      <c r="AI89" s="726">
        <f t="shared" si="98"/>
        <v>0.47709923664122139</v>
      </c>
      <c r="AJ89" s="727">
        <f t="shared" si="98"/>
        <v>0.54347826086956519</v>
      </c>
      <c r="AK89" s="727">
        <f t="shared" si="98"/>
        <v>0.51020408163265307</v>
      </c>
      <c r="AL89" s="727">
        <f t="shared" si="98"/>
        <v>0.66489361702127658</v>
      </c>
      <c r="AM89" s="727">
        <f t="shared" si="98"/>
        <v>0.30927835051546393</v>
      </c>
      <c r="AN89" s="727">
        <f t="shared" si="98"/>
        <v>0.45161290322580644</v>
      </c>
      <c r="AO89" s="727">
        <f t="shared" si="98"/>
        <v>0.51238257899231421</v>
      </c>
      <c r="AP89" s="727">
        <f t="shared" si="98"/>
        <v>0.53865652724968316</v>
      </c>
      <c r="AQ89" s="727">
        <f t="shared" si="98"/>
        <v>0.54858934169278994</v>
      </c>
      <c r="AR89" s="726">
        <f t="shared" si="98"/>
        <v>0.41666666666666669</v>
      </c>
      <c r="AS89" s="727">
        <f t="shared" si="98"/>
        <v>0.54744525547445255</v>
      </c>
      <c r="AT89" s="727">
        <f t="shared" si="98"/>
        <v>0.63888888888888884</v>
      </c>
      <c r="AU89" s="727">
        <f t="shared" si="98"/>
        <v>0.51150895140664965</v>
      </c>
      <c r="AV89" s="727">
        <f t="shared" si="98"/>
        <v>0.51440329218106995</v>
      </c>
      <c r="AW89" s="727">
        <f t="shared" si="98"/>
        <v>0.59523809523809523</v>
      </c>
      <c r="AX89" s="727">
        <f t="shared" si="98"/>
        <v>0.53648068669527893</v>
      </c>
      <c r="AY89" s="727">
        <f t="shared" si="98"/>
        <v>0.54858934169278994</v>
      </c>
      <c r="AZ89" s="727">
        <f t="shared" si="98"/>
        <v>0.58510638297872342</v>
      </c>
      <c r="BA89" s="727">
        <f t="shared" si="98"/>
        <v>0.5710029791459782</v>
      </c>
      <c r="BB89" s="727">
        <f t="shared" si="98"/>
        <v>0.58487486398258981</v>
      </c>
      <c r="BC89" s="727">
        <f t="shared" si="98"/>
        <v>0.61728395061728392</v>
      </c>
      <c r="BD89" s="726">
        <f t="shared" ref="BD89:BF89" si="103">IF(ISNUMBER(BD10*BD37),(BD16/8)*BD10/BD37,"n/a")</f>
        <v>0.68756875687568753</v>
      </c>
      <c r="BE89" s="726">
        <f t="shared" si="103"/>
        <v>0.53248136315228967</v>
      </c>
      <c r="BF89" s="726">
        <f t="shared" si="103"/>
        <v>0.63638993346832518</v>
      </c>
      <c r="BG89" s="726" t="str">
        <f t="shared" si="98"/>
        <v>n/a</v>
      </c>
      <c r="BH89" s="727" t="str">
        <f t="shared" si="98"/>
        <v>n/a</v>
      </c>
      <c r="BI89" s="727">
        <f t="shared" si="98"/>
        <v>0.66371681415929207</v>
      </c>
      <c r="BJ89" s="727">
        <f t="shared" si="98"/>
        <v>0.64516129032258063</v>
      </c>
      <c r="BK89" s="726">
        <f t="shared" si="98"/>
        <v>0.54347826086956519</v>
      </c>
      <c r="BL89" s="727">
        <f t="shared" si="98"/>
        <v>0.63638993346832518</v>
      </c>
      <c r="BM89" s="727">
        <f t="shared" si="98"/>
        <v>0.53248136315228967</v>
      </c>
      <c r="BN89" s="727">
        <f t="shared" si="98"/>
        <v>0.57504312823461756</v>
      </c>
      <c r="BO89" s="727">
        <f t="shared" si="98"/>
        <v>0.67294751009421261</v>
      </c>
      <c r="BP89" s="727">
        <f t="shared" si="98"/>
        <v>0.56689342403628118</v>
      </c>
      <c r="BQ89" s="727">
        <f t="shared" si="98"/>
        <v>0.49603174603174605</v>
      </c>
      <c r="BR89" s="726">
        <f t="shared" si="98"/>
        <v>0.3125</v>
      </c>
      <c r="BS89" s="727">
        <f t="shared" si="98"/>
        <v>0.42979942693409745</v>
      </c>
      <c r="BT89" s="727">
        <f t="shared" ref="BT89:DH89" si="104">IF(ISNUMBER(BT10*BT37),(BT16/8)*BT10/BT37,"n/a")</f>
        <v>0.52910052910052907</v>
      </c>
      <c r="BU89" s="727" t="str">
        <f t="shared" si="104"/>
        <v>n/a</v>
      </c>
      <c r="BV89" s="727" t="str">
        <f t="shared" si="104"/>
        <v>n/a</v>
      </c>
      <c r="BW89" s="727" t="str">
        <f t="shared" si="104"/>
        <v>n/a</v>
      </c>
      <c r="BX89" s="727">
        <f t="shared" si="104"/>
        <v>0.11885895404120443</v>
      </c>
      <c r="BY89" s="727">
        <f t="shared" si="104"/>
        <v>0.17201834862385321</v>
      </c>
      <c r="BZ89" s="727">
        <f t="shared" si="104"/>
        <v>0.44404973357015987</v>
      </c>
      <c r="CA89" s="727">
        <f t="shared" si="104"/>
        <v>0.53802008608321372</v>
      </c>
      <c r="CB89" s="727">
        <f t="shared" si="104"/>
        <v>0.16823161189358374</v>
      </c>
      <c r="CC89" s="727">
        <f t="shared" si="104"/>
        <v>0.15151515151515152</v>
      </c>
      <c r="CD89" s="726">
        <f t="shared" si="104"/>
        <v>0.5357142857142857</v>
      </c>
      <c r="CE89" s="727">
        <f t="shared" si="104"/>
        <v>0.54347826086956519</v>
      </c>
      <c r="CF89" s="727">
        <f t="shared" si="104"/>
        <v>0.59523809523809523</v>
      </c>
      <c r="CG89" s="727">
        <f t="shared" si="104"/>
        <v>0.60386473429951693</v>
      </c>
      <c r="CH89" s="726" t="str">
        <f t="shared" si="104"/>
        <v>n/a</v>
      </c>
      <c r="CI89" s="727" t="str">
        <f t="shared" si="104"/>
        <v>n/a</v>
      </c>
      <c r="CJ89" s="727" t="str">
        <f t="shared" si="104"/>
        <v>n/a</v>
      </c>
      <c r="CK89" s="727" t="str">
        <f t="shared" si="104"/>
        <v>n/a</v>
      </c>
      <c r="CL89" s="727">
        <f t="shared" si="104"/>
        <v>0.71761750986724071</v>
      </c>
      <c r="CM89" s="726" t="str">
        <f t="shared" si="104"/>
        <v>n/a</v>
      </c>
      <c r="CN89" s="727" t="str">
        <f t="shared" si="104"/>
        <v>n/a</v>
      </c>
      <c r="CO89" s="727" t="str">
        <f t="shared" si="104"/>
        <v>n/a</v>
      </c>
      <c r="CP89" s="727">
        <f t="shared" si="104"/>
        <v>0.59659090909090906</v>
      </c>
      <c r="CQ89" s="727">
        <f t="shared" si="104"/>
        <v>0.5</v>
      </c>
      <c r="CR89" s="727">
        <f t="shared" si="104"/>
        <v>0.58365758754863817</v>
      </c>
      <c r="CS89" s="727">
        <f t="shared" si="104"/>
        <v>0.49180327868852458</v>
      </c>
      <c r="CT89" s="727">
        <f t="shared" si="104"/>
        <v>0.64516129032258063</v>
      </c>
      <c r="CU89" s="727">
        <f t="shared" si="104"/>
        <v>0.52083333333333337</v>
      </c>
      <c r="CV89" s="727">
        <f t="shared" si="104"/>
        <v>0.62305295950155759</v>
      </c>
      <c r="CW89" s="727">
        <f t="shared" si="104"/>
        <v>0.66844919786096257</v>
      </c>
      <c r="CX89" s="727">
        <f t="shared" si="104"/>
        <v>0.7183908045977011</v>
      </c>
      <c r="CY89" s="727">
        <f t="shared" si="104"/>
        <v>0.43604651162790697</v>
      </c>
      <c r="CZ89" s="727">
        <f t="shared" si="104"/>
        <v>0.4838709677419355</v>
      </c>
      <c r="DA89" s="727">
        <f t="shared" si="104"/>
        <v>0.55762081784386619</v>
      </c>
      <c r="DB89" s="727">
        <f t="shared" si="104"/>
        <v>0.63291139240506333</v>
      </c>
      <c r="DC89" s="727">
        <f t="shared" si="104"/>
        <v>0.6741573033707865</v>
      </c>
      <c r="DD89" s="727">
        <f>IF(ISNUMBER(DD10*DD37),(DD16/8)*DD10/DD37,"n/a")</f>
        <v>0.69605568445475641</v>
      </c>
      <c r="DE89" s="727">
        <f>IF(ISNUMBER(DE10*DE37),(DE16/8)*DE10/DE37,"n/a")</f>
        <v>0.32133676092544988</v>
      </c>
      <c r="DF89" s="727">
        <f>IF(ISNUMBER(DF10*DF37),(DF16/8)*DF10/DF37,"n/a")</f>
        <v>0.3387237762237762</v>
      </c>
      <c r="DG89" s="727" t="str">
        <f t="shared" si="104"/>
        <v>n/a</v>
      </c>
      <c r="DH89" s="727" t="str">
        <f t="shared" si="104"/>
        <v>n/a</v>
      </c>
      <c r="DI89" s="727">
        <f t="shared" ref="DI89:DW89" si="105">IF(ISNUMBER(DI10*DI37),(DI16/8)*DI10/DI37,"n/a")</f>
        <v>0.38461538461538464</v>
      </c>
      <c r="DJ89" s="727">
        <f t="shared" si="105"/>
        <v>0.66666666666666663</v>
      </c>
      <c r="DK89" s="727">
        <f t="shared" si="105"/>
        <v>0.63259109311740891</v>
      </c>
      <c r="DL89" s="727">
        <f t="shared" si="105"/>
        <v>0.52631578947368418</v>
      </c>
      <c r="DM89" s="727">
        <f t="shared" si="105"/>
        <v>0.58740601503759393</v>
      </c>
      <c r="DN89" s="727">
        <f t="shared" si="105"/>
        <v>0.63451776649746194</v>
      </c>
      <c r="DO89" s="727">
        <f t="shared" si="105"/>
        <v>0.35885167464114831</v>
      </c>
      <c r="DP89" s="727">
        <f>IF(ISNUMBER(DP10*DP37),(DP16/8)*DP10/DP37,"n/a")</f>
        <v>0.38167938931297712</v>
      </c>
      <c r="DQ89" s="727">
        <f t="shared" si="105"/>
        <v>0.43004587155963303</v>
      </c>
      <c r="DR89" s="727">
        <f t="shared" si="105"/>
        <v>0.45008183306055649</v>
      </c>
      <c r="DS89" s="727">
        <f t="shared" si="105"/>
        <v>0.59748427672955973</v>
      </c>
      <c r="DT89" s="727">
        <f t="shared" si="105"/>
        <v>0.6</v>
      </c>
      <c r="DU89" s="727">
        <f t="shared" si="105"/>
        <v>0.64220183486238536</v>
      </c>
      <c r="DV89" s="727">
        <f t="shared" si="105"/>
        <v>0.53846153846153844</v>
      </c>
      <c r="DW89" s="727">
        <f t="shared" si="105"/>
        <v>0.6116207951070336</v>
      </c>
      <c r="DX89" s="727">
        <f>IF(ISNUMBER(DX10*DX37),(DX16/8)*DX10/DX37,"n/a")</f>
        <v>0.66666666666666663</v>
      </c>
      <c r="DY89" s="727">
        <f>IF(ISNUMBER(DY10*DY37),(DY16/8)*DY10/DY37,"n/a")</f>
        <v>0.6</v>
      </c>
      <c r="DZ89" s="727">
        <f>IF(ISNUMBER(DZ10*DZ37),(DZ16/8)*DZ10/DZ37,"n/a")</f>
        <v>0.70270270270270274</v>
      </c>
      <c r="EA89" s="727">
        <f t="shared" ref="EA89:EF89" si="106">IF(ISNUMBER(EA10*EA37),(EA16/8)*EA10/EA37,"n/a")</f>
        <v>0.88888888888888884</v>
      </c>
      <c r="EB89" s="727">
        <f t="shared" si="106"/>
        <v>0.68965517241379315</v>
      </c>
      <c r="EC89" s="727">
        <f t="shared" si="106"/>
        <v>0.56451612903225812</v>
      </c>
      <c r="ED89" s="727">
        <f t="shared" si="106"/>
        <v>0.87912087912087911</v>
      </c>
      <c r="EE89" s="727">
        <f t="shared" si="106"/>
        <v>0.68181818181818177</v>
      </c>
      <c r="EF89" s="727">
        <f t="shared" si="106"/>
        <v>0.66666666666666663</v>
      </c>
      <c r="EG89" s="727">
        <f>IF(ISNUMBER(EG10*EG37),(EG16/8)*EG10/EG37,"n/a")</f>
        <v>0.53333333333333333</v>
      </c>
      <c r="EH89" s="727">
        <f>IF(ISNUMBER(EH10*EH37),(EH16/8)*EH10/EH37,"n/a")</f>
        <v>0.58394160583941601</v>
      </c>
      <c r="EI89" s="727">
        <f>IF(ISNUMBER(EI10*EI37),(EI16/8)*EI10/EI37,"n/a")</f>
        <v>0.6</v>
      </c>
      <c r="EJ89" s="727">
        <f t="shared" ref="EJ89:EK89" si="107">IF(ISNUMBER(EJ10*EJ37),(EJ16/8)*EJ10/EJ37,"n/a")</f>
        <v>0.76923076923076927</v>
      </c>
      <c r="EK89" s="727">
        <f t="shared" si="107"/>
        <v>0.77319587628865982</v>
      </c>
      <c r="EL89" s="727">
        <f t="shared" ref="EL89:EM89" si="108">IF(ISNUMBER(EL10*EL37),(EL16/8)*EL10/EL37,"n/a")</f>
        <v>0.7407407407407407</v>
      </c>
      <c r="EM89" s="727">
        <f t="shared" si="108"/>
        <v>0.74626865671641796</v>
      </c>
      <c r="EN89" s="727">
        <f t="shared" ref="EN89:EO89" si="109">IF(ISNUMBER(EN10*EN37),(EN16/8)*EN10/EN37,"n/a")</f>
        <v>0.72463768115942029</v>
      </c>
      <c r="EO89" s="727">
        <f t="shared" si="109"/>
        <v>0.72674418604651159</v>
      </c>
      <c r="EP89" s="727">
        <f t="shared" ref="EP89:FY89" si="110">IF(ISNUMBER(EP10*EP37),(EP16/8)*EP10/EP37,"n/a")</f>
        <v>0.6420545746388443</v>
      </c>
      <c r="EQ89" s="727">
        <f t="shared" si="110"/>
        <v>0.71976967370441458</v>
      </c>
      <c r="ER89" s="726">
        <f t="shared" si="110"/>
        <v>0.78076202373516557</v>
      </c>
      <c r="ES89" s="726">
        <f t="shared" ref="ES89" si="111">IF(ISNUMBER(ES10*ES37),(ES16/8)*ES10/ES37,"n/a")</f>
        <v>0.83084081090063144</v>
      </c>
      <c r="ET89" s="727">
        <f t="shared" si="110"/>
        <v>0.6420545746388443</v>
      </c>
      <c r="EU89" s="727">
        <f t="shared" si="110"/>
        <v>0.71976967370441458</v>
      </c>
      <c r="EV89" s="726">
        <f t="shared" si="110"/>
        <v>0.78076202373516557</v>
      </c>
      <c r="EW89" s="726">
        <f t="shared" ref="EW89" si="112">IF(ISNUMBER(EW10*EW37),(EW16/8)*EW10/EW37,"n/a")</f>
        <v>0.83084081090063144</v>
      </c>
      <c r="EX89" s="727">
        <f t="shared" si="110"/>
        <v>0.84269662921348309</v>
      </c>
      <c r="EY89" s="727">
        <f t="shared" si="110"/>
        <v>0.80645161290322576</v>
      </c>
      <c r="EZ89" s="726">
        <f t="shared" si="110"/>
        <v>0.77319587628865982</v>
      </c>
      <c r="FA89" s="727">
        <f t="shared" si="110"/>
        <v>0.84269662921348309</v>
      </c>
      <c r="FB89" s="727">
        <f t="shared" si="110"/>
        <v>0.80645161290322576</v>
      </c>
      <c r="FC89" s="726">
        <f t="shared" si="110"/>
        <v>0.77319587628865982</v>
      </c>
      <c r="FD89" s="727">
        <f t="shared" si="110"/>
        <v>0.70942111237230421</v>
      </c>
      <c r="FE89" s="727">
        <f t="shared" si="110"/>
        <v>0.73529411764705888</v>
      </c>
      <c r="FF89" s="727">
        <f t="shared" si="110"/>
        <v>0.7038288288288288</v>
      </c>
      <c r="FG89" s="727">
        <f t="shared" si="110"/>
        <v>0.72463768115942029</v>
      </c>
      <c r="FH89" s="727">
        <f t="shared" ref="FH89:FI89" si="113">IF(ISNUMBER(FH10*FH37),(FH16/8)*FH10/FH37,"n/a")</f>
        <v>0.6696428571428571</v>
      </c>
      <c r="FI89" s="727">
        <f t="shared" si="113"/>
        <v>0.6</v>
      </c>
      <c r="FJ89" s="727">
        <f t="shared" si="110"/>
        <v>0.4838709677419355</v>
      </c>
      <c r="FK89" s="727">
        <f t="shared" si="110"/>
        <v>0.58823529411764708</v>
      </c>
      <c r="FL89" s="727">
        <f t="shared" si="110"/>
        <v>0.51783659378596092</v>
      </c>
      <c r="FM89" s="727">
        <f t="shared" si="110"/>
        <v>0.63636363636363635</v>
      </c>
      <c r="FN89" s="726">
        <f>IF(ISNUMBER(FN10*FN37),(FN16/8)*FN10/FN37,"n/a")</f>
        <v>0.63636363636363635</v>
      </c>
      <c r="FO89" s="727">
        <f t="shared" si="110"/>
        <v>0.66666666666666663</v>
      </c>
      <c r="FP89" s="726">
        <f t="shared" si="110"/>
        <v>0.66666666666666663</v>
      </c>
      <c r="FQ89" s="727">
        <f t="shared" si="110"/>
        <v>0.65116279069767447</v>
      </c>
      <c r="FR89" s="726">
        <f t="shared" si="110"/>
        <v>0.67829457364341084</v>
      </c>
      <c r="FS89" s="727">
        <f t="shared" si="110"/>
        <v>0.71721311475409832</v>
      </c>
      <c r="FT89" s="726">
        <f t="shared" si="110"/>
        <v>0.57189542483660127</v>
      </c>
      <c r="FU89" s="727">
        <f t="shared" si="110"/>
        <v>0.63176895306859204</v>
      </c>
      <c r="FV89" s="726">
        <f t="shared" si="110"/>
        <v>0.55172413793103448</v>
      </c>
      <c r="FW89" s="727">
        <f t="shared" si="110"/>
        <v>0.625</v>
      </c>
      <c r="FX89" s="726">
        <f t="shared" si="110"/>
        <v>0.44444444444444442</v>
      </c>
      <c r="FY89" s="726">
        <f t="shared" si="110"/>
        <v>0.49689440993788819</v>
      </c>
      <c r="FZ89" s="726">
        <f t="shared" ref="FZ89" si="114">IF(ISNUMBER(FZ10*FZ37),(FZ16/8)*FZ10/FZ37,"n/a")</f>
        <v>0.74037512339585387</v>
      </c>
      <c r="GA89" s="727">
        <f t="shared" ref="GA89:GT89" si="115">IF(ISNUMBER(GA10*GA37),(GA16/8)*GA10/GA37,"n/a")</f>
        <v>0.7183908045977011</v>
      </c>
      <c r="GB89" s="726">
        <f t="shared" si="115"/>
        <v>0.75910931174089069</v>
      </c>
      <c r="GC89" s="727">
        <f t="shared" si="115"/>
        <v>0.7225433526011561</v>
      </c>
      <c r="GD89" s="726">
        <f t="shared" si="115"/>
        <v>0.75301204819277112</v>
      </c>
      <c r="GE89" s="727">
        <f t="shared" si="115"/>
        <v>0.45454545454545453</v>
      </c>
      <c r="GF89" s="726">
        <f t="shared" si="115"/>
        <v>0.57870370370370372</v>
      </c>
      <c r="GG89" s="727">
        <f t="shared" si="115"/>
        <v>0.50847457627118642</v>
      </c>
      <c r="GH89" s="726">
        <f t="shared" si="115"/>
        <v>0.58411214953271029</v>
      </c>
      <c r="GI89" s="726">
        <f t="shared" ref="GI89:GJ89" si="116">IF(ISNUMBER(GI10*GI37),(GI16/8)*GI10/GI37,"n/a")</f>
        <v>0.61855670103092786</v>
      </c>
      <c r="GJ89" s="726">
        <f t="shared" si="116"/>
        <v>0.625</v>
      </c>
      <c r="GK89" s="727">
        <f t="shared" si="115"/>
        <v>0.57870370370370372</v>
      </c>
      <c r="GL89" s="726">
        <f t="shared" si="115"/>
        <v>0.58411214953271029</v>
      </c>
      <c r="GM89" s="727">
        <f t="shared" si="115"/>
        <v>0.625</v>
      </c>
      <c r="GN89" s="726" t="str">
        <f t="shared" si="115"/>
        <v>n/a</v>
      </c>
      <c r="GO89" s="727" t="str">
        <f t="shared" si="115"/>
        <v>n/a</v>
      </c>
      <c r="GP89" s="726" t="str">
        <f t="shared" si="115"/>
        <v>n/a</v>
      </c>
      <c r="GQ89" s="727" t="str">
        <f t="shared" si="115"/>
        <v>n/a</v>
      </c>
      <c r="GR89" s="726" t="str">
        <f t="shared" si="115"/>
        <v>n/a</v>
      </c>
      <c r="GS89" s="727" t="str">
        <f t="shared" si="115"/>
        <v>n/a</v>
      </c>
      <c r="GT89" s="726" t="str">
        <f t="shared" si="115"/>
        <v>n/a</v>
      </c>
    </row>
    <row r="90" spans="1:202" s="374" customFormat="1" ht="18.75">
      <c r="A90" s="718" t="s">
        <v>372</v>
      </c>
      <c r="B90" s="719" t="s">
        <v>377</v>
      </c>
      <c r="C90" s="718"/>
      <c r="D90" s="718" t="s">
        <v>378</v>
      </c>
      <c r="E90" s="718"/>
      <c r="F90" s="729">
        <f>IF(ISNUMBER(F10*F16*F37*F35),IF(OR((F16/8)*F10/(F37-F35)&gt;1,(F37-F35)&lt;1),"error",(F16/8)*F10/(F37-F35)),"n/a")</f>
        <v>0.75910931174089069</v>
      </c>
      <c r="G90" s="730">
        <f t="shared" ref="G90:BS90" si="117">IF(ISNUMBER((G10*G16*G37*G35)),IF(OR((G16/8)*G10/(G37-G35)&gt;1,(G37-G35)&lt;1),"error",(G16/8)*G10/(G37-G35)),"n/a")</f>
        <v>0.78914141414141414</v>
      </c>
      <c r="H90" s="730">
        <f t="shared" si="117"/>
        <v>0.75</v>
      </c>
      <c r="I90" s="730">
        <f t="shared" si="117"/>
        <v>0.73385518590998045</v>
      </c>
      <c r="J90" s="731">
        <f t="shared" ref="J90:N90" si="118">IF(ISNUMBER((J10*J16*J37*J35)),IF(OR((J16/8)*J10/(J37-J35)&gt;1,(J37-J35)&lt;1),"error",(J16/8)*J10/(J37-J35)),"n/a")</f>
        <v>0.76923076923076927</v>
      </c>
      <c r="K90" s="730">
        <f t="shared" si="118"/>
        <v>0.59952038369304561</v>
      </c>
      <c r="L90" s="731">
        <f t="shared" si="118"/>
        <v>0.79872204472843455</v>
      </c>
      <c r="M90" s="730" t="str">
        <f t="shared" ref="M90" si="119">IF(ISNUMBER((M10*M16*M37*M35)),IF(OR((M16/8)*M10/(M37-M35)&gt;1,(M37-M35)&lt;1),"error",(M16/8)*M10/(M37-M35)),"n/a")</f>
        <v>n/a</v>
      </c>
      <c r="N90" s="730" t="str">
        <f t="shared" si="118"/>
        <v>n/a</v>
      </c>
      <c r="O90" s="730">
        <f t="shared" ref="O90:R90" si="120">IF(ISNUMBER((O10*O16*O37*O35)),IF(OR((O16/8)*O10/(O37-O35)&gt;1,(O37-O35)&lt;1),"error",(O16/8)*O10/(O37-O35)),"n/a")</f>
        <v>0.76781326781326786</v>
      </c>
      <c r="P90" s="730">
        <f t="shared" si="120"/>
        <v>0.79900568181818177</v>
      </c>
      <c r="Q90" s="730">
        <f t="shared" si="120"/>
        <v>0.79113924050632911</v>
      </c>
      <c r="R90" s="730">
        <f t="shared" si="120"/>
        <v>0.78585461689587421</v>
      </c>
      <c r="S90" s="729">
        <f t="shared" ref="S90:AH90" si="121">IF(ISNUMBER((S10*S16*S37*S35)),IF(OR((S16/8)*S10/(S37-S35)&gt;1,(S37-S35)&lt;1),"error",(S16/8)*S10/(S37-S35)),"n/a")</f>
        <v>0.59694364851957971</v>
      </c>
      <c r="T90" s="730">
        <f t="shared" si="121"/>
        <v>0.79770261646458207</v>
      </c>
      <c r="U90" s="730">
        <f t="shared" si="121"/>
        <v>0.81779522407589145</v>
      </c>
      <c r="V90" s="730">
        <f t="shared" si="121"/>
        <v>0.82345191040843213</v>
      </c>
      <c r="W90" s="730">
        <f t="shared" si="121"/>
        <v>0.65573770491803274</v>
      </c>
      <c r="X90" s="730">
        <f t="shared" si="121"/>
        <v>0.65789473684210531</v>
      </c>
      <c r="Y90" s="730">
        <f t="shared" si="121"/>
        <v>0.65573770491803274</v>
      </c>
      <c r="Z90" s="730">
        <f t="shared" si="121"/>
        <v>0.65789473684210531</v>
      </c>
      <c r="AA90" s="731">
        <f t="shared" si="121"/>
        <v>0.76569678407350683</v>
      </c>
      <c r="AB90" s="730">
        <f t="shared" si="121"/>
        <v>0.80235357047338862</v>
      </c>
      <c r="AC90" s="731">
        <f t="shared" si="121"/>
        <v>0.75786282682834405</v>
      </c>
      <c r="AD90" s="730">
        <f t="shared" si="121"/>
        <v>0.71942446043165464</v>
      </c>
      <c r="AE90" s="730">
        <f t="shared" si="121"/>
        <v>0.8</v>
      </c>
      <c r="AF90" s="730">
        <f t="shared" si="121"/>
        <v>0.81967213114754101</v>
      </c>
      <c r="AG90" s="729">
        <f t="shared" si="121"/>
        <v>0.80267558528428096</v>
      </c>
      <c r="AH90" s="730">
        <f t="shared" si="121"/>
        <v>0.76923076923076927</v>
      </c>
      <c r="AI90" s="729">
        <f t="shared" si="117"/>
        <v>0.78125</v>
      </c>
      <c r="AJ90" s="730">
        <f t="shared" si="117"/>
        <v>0.6983240223463687</v>
      </c>
      <c r="AK90" s="730">
        <f t="shared" si="117"/>
        <v>0.81168831168831168</v>
      </c>
      <c r="AL90" s="730">
        <f t="shared" si="117"/>
        <v>0.8771929824561403</v>
      </c>
      <c r="AM90" s="730">
        <f t="shared" si="117"/>
        <v>0.42134831460674155</v>
      </c>
      <c r="AN90" s="730">
        <f t="shared" si="117"/>
        <v>0.53680981595092025</v>
      </c>
      <c r="AO90" s="730">
        <f t="shared" si="117"/>
        <v>0.5725190839694656</v>
      </c>
      <c r="AP90" s="730">
        <f t="shared" si="117"/>
        <v>0.58823529411764708</v>
      </c>
      <c r="AQ90" s="730">
        <f t="shared" si="117"/>
        <v>0.59154929577464788</v>
      </c>
      <c r="AR90" s="729">
        <f t="shared" si="117"/>
        <v>0.52631578947368418</v>
      </c>
      <c r="AS90" s="730">
        <f t="shared" si="117"/>
        <v>0.65789473684210531</v>
      </c>
      <c r="AT90" s="730">
        <f t="shared" si="117"/>
        <v>0.72327044025157228</v>
      </c>
      <c r="AU90" s="730">
        <f t="shared" si="117"/>
        <v>0.57553956834532372</v>
      </c>
      <c r="AV90" s="730">
        <f t="shared" si="117"/>
        <v>0.57816836262719706</v>
      </c>
      <c r="AW90" s="730">
        <f t="shared" si="117"/>
        <v>0.64575645756457567</v>
      </c>
      <c r="AX90" s="730">
        <f t="shared" si="117"/>
        <v>0.58777429467084641</v>
      </c>
      <c r="AY90" s="730">
        <f t="shared" si="117"/>
        <v>0.59154929577464788</v>
      </c>
      <c r="AZ90" s="730">
        <f t="shared" si="117"/>
        <v>0.62571103526734928</v>
      </c>
      <c r="BA90" s="730">
        <f t="shared" si="117"/>
        <v>0.61530230069555913</v>
      </c>
      <c r="BB90" s="730">
        <f t="shared" si="117"/>
        <v>0.62427409988385596</v>
      </c>
      <c r="BC90" s="730">
        <f t="shared" si="117"/>
        <v>0.65848548338820712</v>
      </c>
      <c r="BD90" s="729">
        <f t="shared" ref="BD90:BF90" si="122">IF(ISNUMBER((BD10*BD16*BD37*BD35)),IF(OR((BD16/8)*BD10/(BD37-BD35)&gt;1,(BD37-BD35)&lt;1),"error",(BD16/8)*BD10/(BD37-BD35)),"n/a")</f>
        <v>0.73529411764705888</v>
      </c>
      <c r="BE90" s="729">
        <f t="shared" si="122"/>
        <v>0.57647963105303612</v>
      </c>
      <c r="BF90" s="729">
        <f t="shared" si="122"/>
        <v>0.68111455108359131</v>
      </c>
      <c r="BG90" s="729" t="str">
        <f t="shared" si="117"/>
        <v>n/a</v>
      </c>
      <c r="BH90" s="730" t="str">
        <f t="shared" si="117"/>
        <v>n/a</v>
      </c>
      <c r="BI90" s="730">
        <f t="shared" si="117"/>
        <v>0.73493385595296423</v>
      </c>
      <c r="BJ90" s="730">
        <f t="shared" si="117"/>
        <v>0.75131480090157776</v>
      </c>
      <c r="BK90" s="729">
        <f t="shared" si="117"/>
        <v>0.71839080459770122</v>
      </c>
      <c r="BL90" s="730">
        <f t="shared" si="117"/>
        <v>0.68111455108359131</v>
      </c>
      <c r="BM90" s="730">
        <f t="shared" si="117"/>
        <v>0.57647963105303612</v>
      </c>
      <c r="BN90" s="730">
        <f t="shared" si="117"/>
        <v>0.65061808718282366</v>
      </c>
      <c r="BO90" s="730">
        <f t="shared" si="117"/>
        <v>0.75075075075075071</v>
      </c>
      <c r="BP90" s="730">
        <f t="shared" si="117"/>
        <v>0.67567567567567566</v>
      </c>
      <c r="BQ90" s="730">
        <f t="shared" si="117"/>
        <v>0.68681318681318682</v>
      </c>
      <c r="BR90" s="729">
        <f t="shared" si="117"/>
        <v>0.68181818181818177</v>
      </c>
      <c r="BS90" s="730">
        <f t="shared" si="117"/>
        <v>0.68493150684931514</v>
      </c>
      <c r="BT90" s="730">
        <f t="shared" ref="BT90:DH90" si="123">IF(ISNUMBER((BT10*BT16*BT37*BT35)),IF(OR((BT16/8)*BT10/(BT37-BT35)&gt;1,(BT37-BT35)&lt;1),"error",(BT16/8)*BT10/(BT37-BT35)),"n/a")</f>
        <v>0.68649885583524028</v>
      </c>
      <c r="BU90" s="730" t="str">
        <f t="shared" si="123"/>
        <v>n/a</v>
      </c>
      <c r="BV90" s="730" t="str">
        <f t="shared" si="123"/>
        <v>n/a</v>
      </c>
      <c r="BW90" s="730" t="str">
        <f t="shared" si="123"/>
        <v>n/a</v>
      </c>
      <c r="BX90" s="730">
        <f t="shared" si="123"/>
        <v>0.13134851138353765</v>
      </c>
      <c r="BY90" s="730">
        <f t="shared" si="123"/>
        <v>0.18472906403940886</v>
      </c>
      <c r="BZ90" s="730">
        <f t="shared" si="123"/>
        <v>0.47801147227533458</v>
      </c>
      <c r="CA90" s="730">
        <f t="shared" si="123"/>
        <v>0.57077625570776258</v>
      </c>
      <c r="CB90" s="730">
        <f t="shared" si="123"/>
        <v>0.18892794376098418</v>
      </c>
      <c r="CC90" s="730">
        <f t="shared" si="123"/>
        <v>0.16129032258064516</v>
      </c>
      <c r="CD90" s="729">
        <f t="shared" si="123"/>
        <v>0.63559322033898302</v>
      </c>
      <c r="CE90" s="730">
        <f t="shared" si="123"/>
        <v>0.6062075654704171</v>
      </c>
      <c r="CF90" s="730">
        <f t="shared" si="123"/>
        <v>0.68807339449541283</v>
      </c>
      <c r="CG90" s="730">
        <f t="shared" si="123"/>
        <v>0.65376569037656906</v>
      </c>
      <c r="CH90" s="729" t="str">
        <f t="shared" si="123"/>
        <v>n/a</v>
      </c>
      <c r="CI90" s="730" t="str">
        <f t="shared" si="123"/>
        <v>n/a</v>
      </c>
      <c r="CJ90" s="730" t="str">
        <f t="shared" si="123"/>
        <v>n/a</v>
      </c>
      <c r="CK90" s="730" t="str">
        <f t="shared" si="123"/>
        <v>n/a</v>
      </c>
      <c r="CL90" s="730">
        <f t="shared" si="123"/>
        <v>0.81566068515497558</v>
      </c>
      <c r="CM90" s="729" t="str">
        <f t="shared" si="123"/>
        <v>n/a</v>
      </c>
      <c r="CN90" s="730" t="str">
        <f t="shared" si="123"/>
        <v>n/a</v>
      </c>
      <c r="CO90" s="730" t="str">
        <f t="shared" si="123"/>
        <v>n/a</v>
      </c>
      <c r="CP90" s="730">
        <f t="shared" si="123"/>
        <v>0.74786324786324787</v>
      </c>
      <c r="CQ90" s="730">
        <f t="shared" si="123"/>
        <v>0.9375</v>
      </c>
      <c r="CR90" s="730">
        <f t="shared" si="123"/>
        <v>0.80213903743315507</v>
      </c>
      <c r="CS90" s="730">
        <f t="shared" si="123"/>
        <v>0.80645161290322576</v>
      </c>
      <c r="CT90" s="730">
        <f t="shared" si="123"/>
        <v>0.85227272727272729</v>
      </c>
      <c r="CU90" s="730">
        <f t="shared" si="123"/>
        <v>0.80428954423592491</v>
      </c>
      <c r="CV90" s="730">
        <f t="shared" si="123"/>
        <v>0.80536912751677847</v>
      </c>
      <c r="CW90" s="730">
        <f t="shared" si="123"/>
        <v>0.85266030013642569</v>
      </c>
      <c r="CX90" s="730">
        <f t="shared" si="123"/>
        <v>0.90975254730713251</v>
      </c>
      <c r="CY90" s="730">
        <f t="shared" si="123"/>
        <v>0.75757575757575757</v>
      </c>
      <c r="CZ90" s="730">
        <f t="shared" si="123"/>
        <v>0.75</v>
      </c>
      <c r="DA90" s="730">
        <f t="shared" si="123"/>
        <v>0.75</v>
      </c>
      <c r="DB90" s="730">
        <f t="shared" si="123"/>
        <v>0.81967213114754101</v>
      </c>
      <c r="DC90" s="730">
        <f t="shared" si="123"/>
        <v>0.79575596816976124</v>
      </c>
      <c r="DD90" s="730">
        <f>IF(ISNUMBER((DD10*DD16*DD37*DD35)),IF(OR((DD16/8)*DD10/(DD37-DD35)&gt;1,(DD37-DD35)&lt;1),"error",(DD16/8)*DD10/(DD37-DD35)),"n/a")</f>
        <v>0.72727272727272729</v>
      </c>
      <c r="DE90" s="730">
        <f>IF(ISNUMBER((DE10*DE16*DE37*DE35)),IF(OR((DE16/8)*DE10/(DE37-DE35)&gt;1,(DE37-DE35)&lt;1),"error",(DE16/8)*DE10/(DE37-DE35)),"n/a")</f>
        <v>0.39184952978056425</v>
      </c>
      <c r="DF90" s="730">
        <f>IF(ISNUMBER((DF10*DF16*DF37*DF35)),IF(OR((DF16/8)*DF10/(DF37-DF35)&gt;1,(DF37-DF35)&lt;1),"error",(DF16/8)*DF10/(DF37-DF35)),"n/a")</f>
        <v>0.4193722943722944</v>
      </c>
      <c r="DG90" s="730" t="str">
        <f t="shared" si="123"/>
        <v>n/a</v>
      </c>
      <c r="DH90" s="730" t="str">
        <f t="shared" si="123"/>
        <v>n/a</v>
      </c>
      <c r="DI90" s="730">
        <f t="shared" ref="DI90:DW90" si="124">IF(ISNUMBER((DI10*DI16*DI37*DI35)),IF(OR((DI16/8)*DI10/(DI37-DI35)&gt;1,(DI37-DI35)&lt;1),"error",(DI16/8)*DI10/(DI37-DI35)),"n/a")</f>
        <v>0.75</v>
      </c>
      <c r="DJ90" s="730" t="str">
        <f t="shared" si="124"/>
        <v>error</v>
      </c>
      <c r="DK90" s="730">
        <f t="shared" si="124"/>
        <v>0.73877068557919623</v>
      </c>
      <c r="DL90" s="730">
        <f t="shared" si="124"/>
        <v>0.71684587813620071</v>
      </c>
      <c r="DM90" s="730">
        <f t="shared" si="124"/>
        <v>0.72505800464037118</v>
      </c>
      <c r="DN90" s="730">
        <f>IF(ISNUMBER((DN10*DN16*DN37*DN35)),IF(OR((DN16/8)*DN10/(DN37-DN35)&gt;1,(DN37-DN35)&lt;1),"error",(DN16/8)*DN10/(DN37-DN35)),"n/a")</f>
        <v>0.76970443349753692</v>
      </c>
      <c r="DO90" s="730">
        <f t="shared" si="124"/>
        <v>0.46012269938650308</v>
      </c>
      <c r="DP90" s="730">
        <f>IF(ISNUMBER((DP10*DP16*DP37*DP35)),IF(OR((DP16/8)*DP10/(DP37-DP35)&gt;1,(DP37-DP35)&lt;1),"error",(DP16/8)*DP10/(DP37-DP35)),"n/a")</f>
        <v>0.43636363636363634</v>
      </c>
      <c r="DQ90" s="730">
        <f t="shared" si="124"/>
        <v>0.46758104738154616</v>
      </c>
      <c r="DR90" s="730">
        <f t="shared" si="124"/>
        <v>0.47743055555555558</v>
      </c>
      <c r="DS90" s="730">
        <f t="shared" si="124"/>
        <v>0.65972222222222221</v>
      </c>
      <c r="DT90" s="730">
        <f t="shared" si="124"/>
        <v>0.63829787234042556</v>
      </c>
      <c r="DU90" s="730">
        <f t="shared" si="124"/>
        <v>0.77348066298342544</v>
      </c>
      <c r="DV90" s="730">
        <f t="shared" si="124"/>
        <v>0.75268817204301075</v>
      </c>
      <c r="DW90" s="730">
        <f t="shared" si="124"/>
        <v>0.77519379844961245</v>
      </c>
      <c r="DX90" s="730">
        <f>IF(ISNUMBER((DX10*DX16*DX37*DX35)),IF(OR((DX16/8)*DX10/(DX37-DX35)&gt;1,(DX37-DX35)&lt;1),"error",(DX16/8)*DX10/(DX37-DX35)),"n/a")</f>
        <v>0.72463768115942029</v>
      </c>
      <c r="DY90" s="730">
        <f>IF(ISNUMBER((DY10*DY16*DY37*DY35)),IF(OR((DY16/8)*DY10/(DY37-DY35)&gt;1,(DY37-DY35)&lt;1),"error",(DY16/8)*DY10/(DY37-DY35)),"n/a")</f>
        <v>0.64981949458483756</v>
      </c>
      <c r="DZ90" s="730">
        <f>IF(ISNUMBER((DZ10*DZ16*DZ37*DZ35)),IF(OR((DZ16/8)*DZ10/(DZ37-DZ35)&gt;1,(DZ37-DZ35)&lt;1),"error",(DZ16/8)*DZ10/(DZ37-DZ35)),"n/a")</f>
        <v>0.76923076923076927</v>
      </c>
      <c r="EA90" s="730">
        <f t="shared" ref="EA90:EF90" si="125">IF(ISNUMBER((EA10*EA16*EA37*EA35)),IF(OR((EA16/8)*EA10/(EA37-EA35)&gt;1,(EA37-EA35)&lt;1),"error",(EA16/8)*EA10/(EA37-EA35)),"n/a")</f>
        <v>0.92915214866434381</v>
      </c>
      <c r="EB90" s="730">
        <f t="shared" si="125"/>
        <v>0.7320644216691069</v>
      </c>
      <c r="EC90" s="730">
        <f t="shared" si="125"/>
        <v>0.60240963855421692</v>
      </c>
      <c r="ED90" s="730">
        <f t="shared" si="125"/>
        <v>0.92485549132947975</v>
      </c>
      <c r="EE90" s="730">
        <f t="shared" si="125"/>
        <v>0.87209302325581395</v>
      </c>
      <c r="EF90" s="730">
        <f t="shared" si="125"/>
        <v>0.74812967581047385</v>
      </c>
      <c r="EG90" s="730">
        <f>IF(ISNUMBER((EG10*EG16*EG37*EG35)),IF(OR((EG16/8)*EG10/(EG37-EG35)&gt;1,(EG37-EG35)&lt;1),"error",(EG16/8)*EG10/(EG37-EG35)),"n/a")</f>
        <v>0.65573770491803274</v>
      </c>
      <c r="EH90" s="730">
        <f>IF(ISNUMBER((EH10*EH16*EH37*EH35)),IF(OR((EH16/8)*EH10/(EH37-EH35)&gt;1,(EH37-EH35)&lt;1),"error",(EH16/8)*EH10/(EH37-EH35)),"n/a")</f>
        <v>0.65040650406504064</v>
      </c>
      <c r="EI90" s="730">
        <f>IF(ISNUMBER((EI10*EI16*EI37*EI35)),IF(OR((EI16/8)*EI10/(EI37-EI35)&gt;1,(EI37-EI35)&lt;1),"error",(EI16/8)*EI10/(EI37-EI35)),"n/a")</f>
        <v>0.65217391304347827</v>
      </c>
      <c r="EJ90" s="730">
        <f t="shared" ref="EJ90:EK90" si="126">IF(ISNUMBER((EJ10*EJ16*EJ37*EJ35)),IF(OR((EJ16/8)*EJ10/(EJ37-EJ35)&gt;1,(EJ37-EJ35)&lt;1),"error",(EJ16/8)*EJ10/(EJ37-EJ35)),"n/a")</f>
        <v>0.8571428571428571</v>
      </c>
      <c r="EK90" s="730">
        <f t="shared" si="126"/>
        <v>0.82599118942731276</v>
      </c>
      <c r="EL90" s="730">
        <f t="shared" ref="EL90:EM90" si="127">IF(ISNUMBER((EL10*EL16*EL37*EL35)),IF(OR((EL16/8)*EL10/(EL37-EL35)&gt;1,(EL37-EL35)&lt;1),"error",(EL16/8)*EL10/(EL37-EL35)),"n/a")</f>
        <v>0.82644628099173556</v>
      </c>
      <c r="EM90" s="730">
        <f t="shared" si="127"/>
        <v>0.84745762711864403</v>
      </c>
      <c r="EN90" s="730">
        <f t="shared" ref="EN90:EO90" si="128">IF(ISNUMBER((EN10*EN16*EN37*EN35)),IF(OR((EN16/8)*EN10/(EN37-EN35)&gt;1,(EN37-EN35)&lt;1),"error",(EN16/8)*EN10/(EN37-EN35)),"n/a")</f>
        <v>0.8038585209003215</v>
      </c>
      <c r="EO90" s="730">
        <f t="shared" si="128"/>
        <v>0.80645161290322576</v>
      </c>
      <c r="EP90" s="730">
        <f t="shared" ref="EP90:FY90" si="129">IF(ISNUMBER((EP10*EP16*EP37*EP35)),IF(OR((EP16/8)*EP10/(EP37-EP35)&gt;1,(EP37-EP35)&lt;1),"error",(EP16/8)*EP10/(EP37-EP35)),"n/a")</f>
        <v>0.95465393794749398</v>
      </c>
      <c r="EQ90" s="730">
        <f t="shared" si="129"/>
        <v>0.8949880668257757</v>
      </c>
      <c r="ER90" s="729">
        <f t="shared" si="129"/>
        <v>0.8947745168217609</v>
      </c>
      <c r="ES90" s="729">
        <f t="shared" ref="ES90" si="130">IF(ISNUMBER((ES10*ES16*ES37*ES35)),IF(OR((ES16/8)*ES10/(ES37-ES35)&gt;1,(ES37-ES35)&lt;1),"error",(ES16/8)*ES10/(ES37-ES35)),"n/a")</f>
        <v>0.89126559714795006</v>
      </c>
      <c r="ET90" s="730">
        <f t="shared" si="129"/>
        <v>0.95465393794749398</v>
      </c>
      <c r="EU90" s="730">
        <f t="shared" si="129"/>
        <v>0.8949880668257757</v>
      </c>
      <c r="EV90" s="729">
        <f t="shared" si="129"/>
        <v>0.8947745168217609</v>
      </c>
      <c r="EW90" s="729">
        <f t="shared" ref="EW90" si="131">IF(ISNUMBER((EW10*EW16*EW37*EW35)),IF(OR((EW16/8)*EW10/(EW37-EW35)&gt;1,(EW37-EW35)&lt;1),"error",(EW16/8)*EW10/(EW37-EW35)),"n/a")</f>
        <v>0.89126559714795006</v>
      </c>
      <c r="EX90" s="730">
        <f t="shared" si="129"/>
        <v>0.94637223974763407</v>
      </c>
      <c r="EY90" s="730">
        <f t="shared" si="129"/>
        <v>0.92250922509225097</v>
      </c>
      <c r="EZ90" s="729">
        <f t="shared" si="129"/>
        <v>0.8949880668257757</v>
      </c>
      <c r="FA90" s="730">
        <f t="shared" si="129"/>
        <v>0.94637223974763407</v>
      </c>
      <c r="FB90" s="730">
        <f t="shared" si="129"/>
        <v>0.92250922509225097</v>
      </c>
      <c r="FC90" s="729">
        <f t="shared" si="129"/>
        <v>0.8949880668257757</v>
      </c>
      <c r="FD90" s="730">
        <f t="shared" si="129"/>
        <v>0.77543424317617871</v>
      </c>
      <c r="FE90" s="730">
        <f t="shared" si="129"/>
        <v>0.77160493827160492</v>
      </c>
      <c r="FF90" s="730">
        <f t="shared" si="129"/>
        <v>0.74805505685218432</v>
      </c>
      <c r="FG90" s="730">
        <f t="shared" si="129"/>
        <v>0.74850299401197606</v>
      </c>
      <c r="FH90" s="730">
        <f t="shared" ref="FH90:FI90" si="132">IF(ISNUMBER((FH10*FH16*FH37*FH35)),IF(OR((FH16/8)*FH10/(FH37-FH35)&gt;1,(FH37-FH35)&lt;1),"error",(FH16/8)*FH10/(FH37-FH35)),"n/a")</f>
        <v>0.75</v>
      </c>
      <c r="FI90" s="730">
        <f t="shared" si="132"/>
        <v>0.7142857142857143</v>
      </c>
      <c r="FJ90" s="730">
        <f t="shared" si="129"/>
        <v>0.65217391304347827</v>
      </c>
      <c r="FK90" s="729">
        <f t="shared" si="129"/>
        <v>0.69767441860465118</v>
      </c>
      <c r="FL90" s="730">
        <f t="shared" si="129"/>
        <v>0.70422535211267601</v>
      </c>
      <c r="FM90" s="730">
        <f t="shared" si="129"/>
        <v>0.7142857142857143</v>
      </c>
      <c r="FN90" s="729">
        <f>IF(ISNUMBER((FN10*FN16*FN37*FN35)),IF(OR((FN16/8)*FN10/(FN37-FN35)&gt;1,(FN37-FN35)&lt;1),"error",(FN16/8)*FN10/(FN37-FN35)),"n/a")</f>
        <v>0.67307692307692313</v>
      </c>
      <c r="FO90" s="730">
        <f t="shared" si="129"/>
        <v>0.70422535211267601</v>
      </c>
      <c r="FP90" s="729">
        <f t="shared" si="129"/>
        <v>0.70422535211267601</v>
      </c>
      <c r="FQ90" s="730">
        <f t="shared" si="129"/>
        <v>0.68965517241379315</v>
      </c>
      <c r="FR90" s="729">
        <f t="shared" si="129"/>
        <v>0.84951456310679607</v>
      </c>
      <c r="FS90" s="730">
        <f t="shared" si="129"/>
        <v>0.84951456310679607</v>
      </c>
      <c r="FT90" s="729">
        <f t="shared" si="129"/>
        <v>0.86633663366336633</v>
      </c>
      <c r="FU90" s="730">
        <f t="shared" si="129"/>
        <v>0.86633663366336633</v>
      </c>
      <c r="FV90" s="729">
        <f t="shared" si="129"/>
        <v>0.8</v>
      </c>
      <c r="FW90" s="730">
        <f t="shared" si="129"/>
        <v>0.87431693989071035</v>
      </c>
      <c r="FX90" s="729">
        <f t="shared" si="129"/>
        <v>0.88888888888888884</v>
      </c>
      <c r="FY90" s="729">
        <f t="shared" si="129"/>
        <v>0.90909090909090906</v>
      </c>
      <c r="FZ90" s="729">
        <f t="shared" ref="FZ90" si="133">IF(ISNUMBER((FZ10*FZ16*FZ37*FZ35)),IF(OR((FZ16/8)*FZ10/(FZ37-FZ35)&gt;1,(FZ37-FZ35)&lt;1),"error",(FZ16/8)*FZ10/(FZ37-FZ35)),"n/a")</f>
        <v>0.82327113062568602</v>
      </c>
      <c r="GA90" s="730">
        <f t="shared" ref="GA90:GT90" si="134">IF(ISNUMBER((GA10*GA16*GA37*GA35)),IF(OR((GA16/8)*GA10/(GA37-GA35)&gt;1,(GA37-GA35)&lt;1),"error",(GA16/8)*GA10/(GA37-GA35)),"n/a")</f>
        <v>0.89928057553956831</v>
      </c>
      <c r="GB90" s="729">
        <f t="shared" si="134"/>
        <v>0.88443396226415094</v>
      </c>
      <c r="GC90" s="730">
        <f t="shared" si="134"/>
        <v>0.8038585209003215</v>
      </c>
      <c r="GD90" s="729">
        <f t="shared" si="134"/>
        <v>0.80993520518358531</v>
      </c>
      <c r="GE90" s="730">
        <f t="shared" si="134"/>
        <v>0.88235294117647056</v>
      </c>
      <c r="GF90" s="729">
        <f t="shared" si="134"/>
        <v>0.82236842105263153</v>
      </c>
      <c r="GG90" s="730">
        <f t="shared" si="134"/>
        <v>0.69767441860465118</v>
      </c>
      <c r="GH90" s="729">
        <f t="shared" si="134"/>
        <v>0.68681318681318682</v>
      </c>
      <c r="GI90" s="729">
        <f t="shared" ref="GI90:GJ90" si="135">IF(ISNUMBER((GI10*GI16*GI37*GI35)),IF(OR((GI16/8)*GI10/(GI37-GI35)&gt;1,(GI37-GI35)&lt;1),"error",(GI16/8)*GI10/(GI37-GI35)),"n/a")</f>
        <v>0.759493670886076</v>
      </c>
      <c r="GJ90" s="729">
        <f t="shared" si="135"/>
        <v>0.68681318681318682</v>
      </c>
      <c r="GK90" s="730">
        <f t="shared" si="134"/>
        <v>0.82236842105263153</v>
      </c>
      <c r="GL90" s="729">
        <f t="shared" si="134"/>
        <v>0.68681318681318682</v>
      </c>
      <c r="GM90" s="730">
        <f t="shared" si="134"/>
        <v>0.68681318681318682</v>
      </c>
      <c r="GN90" s="729" t="str">
        <f t="shared" si="134"/>
        <v>n/a</v>
      </c>
      <c r="GO90" s="730" t="str">
        <f t="shared" si="134"/>
        <v>n/a</v>
      </c>
      <c r="GP90" s="729" t="str">
        <f t="shared" si="134"/>
        <v>n/a</v>
      </c>
      <c r="GQ90" s="730" t="str">
        <f t="shared" si="134"/>
        <v>n/a</v>
      </c>
      <c r="GR90" s="729" t="str">
        <f t="shared" si="134"/>
        <v>n/a</v>
      </c>
      <c r="GS90" s="730" t="str">
        <f t="shared" si="134"/>
        <v>n/a</v>
      </c>
      <c r="GT90" s="729" t="str">
        <f t="shared" si="134"/>
        <v>n/a</v>
      </c>
    </row>
    <row r="91" spans="1:202" ht="6" customHeight="1">
      <c r="F91" s="606"/>
      <c r="G91" s="605"/>
      <c r="H91" s="605"/>
      <c r="I91" s="605"/>
      <c r="K91" s="605"/>
      <c r="M91" s="605"/>
      <c r="N91" s="605"/>
      <c r="O91" s="605"/>
      <c r="P91" s="605"/>
      <c r="Q91" s="605"/>
      <c r="R91" s="605"/>
      <c r="S91" s="606"/>
      <c r="T91" s="605"/>
      <c r="U91" s="605"/>
      <c r="V91" s="605"/>
      <c r="W91" s="605"/>
      <c r="X91" s="605"/>
      <c r="Y91" s="605"/>
      <c r="Z91" s="605"/>
      <c r="AB91" s="605"/>
      <c r="AD91" s="605"/>
      <c r="AE91" s="605"/>
      <c r="AF91" s="605"/>
      <c r="AG91" s="606"/>
      <c r="AH91" s="605"/>
      <c r="AI91" s="606"/>
      <c r="AJ91" s="605"/>
      <c r="AK91" s="605"/>
      <c r="AL91" s="605"/>
      <c r="AM91" s="605"/>
      <c r="AN91" s="605"/>
      <c r="AO91" s="605"/>
      <c r="AP91" s="605"/>
      <c r="AQ91" s="605"/>
      <c r="AR91" s="606"/>
      <c r="AS91" s="605"/>
      <c r="AT91" s="605"/>
      <c r="AU91" s="605"/>
      <c r="AV91" s="605"/>
      <c r="AW91" s="605"/>
      <c r="AX91" s="605"/>
      <c r="AY91" s="605"/>
      <c r="AZ91" s="605"/>
      <c r="BA91" s="605"/>
      <c r="BB91" s="605"/>
      <c r="BC91" s="605"/>
      <c r="BD91" s="606"/>
      <c r="BE91" s="606"/>
      <c r="BF91" s="606"/>
      <c r="BG91" s="606"/>
      <c r="BH91" s="605"/>
      <c r="BI91" s="605"/>
      <c r="BJ91" s="605"/>
      <c r="BK91" s="606"/>
      <c r="BL91" s="605"/>
      <c r="BM91" s="605"/>
      <c r="BN91" s="605"/>
      <c r="BO91" s="605"/>
      <c r="BP91" s="605"/>
      <c r="BQ91" s="605"/>
      <c r="BR91" s="606"/>
      <c r="BS91" s="605"/>
      <c r="BT91" s="605"/>
      <c r="BU91" s="605"/>
      <c r="BV91" s="605"/>
      <c r="BW91" s="605"/>
      <c r="BX91" s="605"/>
      <c r="BY91" s="605"/>
      <c r="BZ91" s="605"/>
      <c r="CA91" s="605"/>
      <c r="CB91" s="605"/>
      <c r="CC91" s="605"/>
      <c r="CD91" s="606"/>
      <c r="CE91" s="605"/>
      <c r="CF91" s="605"/>
      <c r="CG91" s="605"/>
      <c r="CH91" s="606"/>
      <c r="CI91" s="605"/>
      <c r="CJ91" s="605"/>
      <c r="CK91" s="605"/>
      <c r="CL91" s="605"/>
      <c r="CM91" s="606"/>
      <c r="CN91" s="605"/>
      <c r="CO91" s="605"/>
      <c r="CP91" s="605"/>
      <c r="CQ91" s="605"/>
      <c r="CR91" s="605"/>
      <c r="CS91" s="605"/>
      <c r="CT91" s="605"/>
      <c r="CU91" s="605"/>
      <c r="CV91" s="605"/>
      <c r="CW91" s="605"/>
      <c r="CX91" s="605"/>
      <c r="CY91" s="605"/>
      <c r="CZ91" s="605"/>
      <c r="DA91" s="605"/>
      <c r="DB91" s="605"/>
      <c r="DC91" s="605"/>
      <c r="DD91" s="605"/>
      <c r="DE91" s="605"/>
      <c r="DF91" s="605"/>
      <c r="DG91" s="605"/>
      <c r="DH91" s="605"/>
      <c r="DI91" s="605"/>
      <c r="DJ91" s="605"/>
      <c r="DK91" s="605"/>
      <c r="DL91" s="605"/>
      <c r="DM91" s="605"/>
      <c r="DN91" s="605"/>
      <c r="DO91" s="605"/>
      <c r="DP91" s="605"/>
      <c r="DQ91" s="605"/>
      <c r="DR91" s="605"/>
      <c r="DS91" s="605"/>
      <c r="DT91" s="605"/>
      <c r="DU91" s="605"/>
      <c r="DV91" s="605"/>
      <c r="DW91" s="605"/>
      <c r="DX91" s="605"/>
      <c r="DY91" s="605"/>
      <c r="DZ91" s="605"/>
      <c r="EA91" s="605"/>
      <c r="EB91" s="605"/>
      <c r="EC91" s="605"/>
      <c r="ED91" s="605"/>
      <c r="EE91" s="605"/>
      <c r="EF91" s="605"/>
      <c r="EG91" s="605"/>
      <c r="EH91" s="605"/>
      <c r="EI91" s="605"/>
      <c r="EJ91" s="605"/>
      <c r="EK91" s="605"/>
      <c r="EL91" s="605"/>
      <c r="EM91" s="605"/>
      <c r="EN91" s="605"/>
      <c r="EO91" s="605"/>
      <c r="EP91" s="605"/>
      <c r="EQ91" s="605"/>
      <c r="ER91" s="606"/>
      <c r="ES91" s="606"/>
      <c r="ET91" s="605"/>
      <c r="EU91" s="605"/>
      <c r="EV91" s="606"/>
      <c r="EW91" s="606"/>
      <c r="EX91" s="605"/>
      <c r="EY91" s="605"/>
      <c r="EZ91" s="606"/>
      <c r="FA91" s="605"/>
      <c r="FB91" s="605"/>
      <c r="FC91" s="606"/>
      <c r="FD91" s="605"/>
      <c r="FE91" s="605"/>
      <c r="FF91" s="605"/>
      <c r="FG91" s="605"/>
      <c r="FH91" s="605"/>
      <c r="FI91" s="605"/>
      <c r="FJ91" s="605"/>
      <c r="FK91" s="606"/>
      <c r="FL91" s="605"/>
      <c r="FM91" s="605"/>
      <c r="FN91" s="606"/>
      <c r="FO91" s="605"/>
      <c r="FP91" s="606"/>
      <c r="FQ91" s="605"/>
      <c r="FR91" s="606"/>
      <c r="FS91" s="605"/>
      <c r="FT91" s="606"/>
      <c r="FU91" s="605"/>
      <c r="FV91" s="606"/>
      <c r="FW91" s="605"/>
      <c r="FX91" s="606"/>
      <c r="FY91" s="606"/>
      <c r="FZ91" s="606"/>
      <c r="GA91" s="605"/>
      <c r="GB91" s="606"/>
      <c r="GC91" s="605"/>
      <c r="GD91" s="606"/>
      <c r="GE91" s="605"/>
      <c r="GF91" s="606"/>
      <c r="GG91" s="605"/>
      <c r="GH91" s="606"/>
      <c r="GI91" s="606"/>
      <c r="GJ91" s="606"/>
      <c r="GK91" s="605"/>
      <c r="GL91" s="606"/>
      <c r="GM91" s="605"/>
      <c r="GN91" s="606"/>
      <c r="GO91" s="605"/>
      <c r="GP91" s="606"/>
      <c r="GQ91" s="605"/>
      <c r="GR91" s="606"/>
      <c r="GS91" s="605"/>
      <c r="GT91" s="606"/>
    </row>
    <row r="92" spans="1:202" s="143" customFormat="1" ht="18.75">
      <c r="A92" s="724" t="s">
        <v>379</v>
      </c>
      <c r="B92" s="725" t="s">
        <v>380</v>
      </c>
      <c r="C92" s="724"/>
      <c r="D92" s="724" t="s">
        <v>381</v>
      </c>
      <c r="E92" s="724"/>
      <c r="F92" s="732">
        <f>IF(ISNUMBER(F49*F48),F49/(230*F48),"n/a")</f>
        <v>0.84863123993558776</v>
      </c>
      <c r="G92" s="733">
        <f t="shared" ref="G92:BS92" si="136">IF(ISNUMBER(G49*G48),G49/(230*G48),"n/a")</f>
        <v>0.84833164812942363</v>
      </c>
      <c r="H92" s="733">
        <f t="shared" si="136"/>
        <v>0.84541062801932365</v>
      </c>
      <c r="I92" s="733">
        <f t="shared" si="136"/>
        <v>0.85869565217391308</v>
      </c>
      <c r="J92" s="734">
        <f t="shared" ref="J92:N92" si="137">IF(ISNUMBER(J49*J48),J49/(230*J48),"n/a")</f>
        <v>0.87612797374897455</v>
      </c>
      <c r="K92" s="733">
        <f t="shared" si="137"/>
        <v>0.88865323435843069</v>
      </c>
      <c r="L92" s="734">
        <f t="shared" si="137"/>
        <v>0.96618357487922701</v>
      </c>
      <c r="M92" s="733" t="str">
        <f t="shared" ref="M92" si="138">IF(ISNUMBER(M49*M48),M49/(230*M48),"n/a")</f>
        <v>n/a</v>
      </c>
      <c r="N92" s="733" t="str">
        <f t="shared" si="137"/>
        <v>n/a</v>
      </c>
      <c r="O92" s="733">
        <f t="shared" ref="O92:R92" si="139">IF(ISNUMBER(O49*O48),O49/(230*O48),"n/a")</f>
        <v>0.86956521739130421</v>
      </c>
      <c r="P92" s="733">
        <f t="shared" si="139"/>
        <v>0.95520421607378125</v>
      </c>
      <c r="Q92" s="733">
        <f t="shared" si="139"/>
        <v>0.95849802371541493</v>
      </c>
      <c r="R92" s="733">
        <f t="shared" si="139"/>
        <v>0.95577211394302852</v>
      </c>
      <c r="S92" s="732">
        <f t="shared" ref="S92:AH92" si="140">IF(ISNUMBER(S49*S48),S49/(230*S48),"n/a")</f>
        <v>0.77950310559006208</v>
      </c>
      <c r="T92" s="733">
        <f t="shared" si="140"/>
        <v>0.79782608695652169</v>
      </c>
      <c r="U92" s="733">
        <f t="shared" si="140"/>
        <v>0.90883590462833097</v>
      </c>
      <c r="V92" s="733">
        <f t="shared" si="140"/>
        <v>0.96414950419527079</v>
      </c>
      <c r="W92" s="733">
        <f t="shared" si="140"/>
        <v>0.76086956521739124</v>
      </c>
      <c r="X92" s="733">
        <f t="shared" si="140"/>
        <v>0.83559782608695643</v>
      </c>
      <c r="Y92" s="733">
        <f t="shared" si="140"/>
        <v>0.77294685990338163</v>
      </c>
      <c r="Z92" s="733">
        <f t="shared" si="140"/>
        <v>0.83711875405580782</v>
      </c>
      <c r="AA92" s="734">
        <f t="shared" si="140"/>
        <v>0.77950310559006208</v>
      </c>
      <c r="AB92" s="733">
        <f t="shared" si="140"/>
        <v>0.83850931677018636</v>
      </c>
      <c r="AC92" s="734">
        <f t="shared" si="140"/>
        <v>0.84934277047522755</v>
      </c>
      <c r="AD92" s="733">
        <f t="shared" si="140"/>
        <v>0.88865323435843069</v>
      </c>
      <c r="AE92" s="733">
        <f t="shared" si="140"/>
        <v>0.71014492753623193</v>
      </c>
      <c r="AF92" s="733">
        <f t="shared" si="140"/>
        <v>0.79420289855072468</v>
      </c>
      <c r="AG92" s="732">
        <f t="shared" si="140"/>
        <v>0.84169453734671129</v>
      </c>
      <c r="AH92" s="733">
        <f t="shared" si="140"/>
        <v>0.87612797374897455</v>
      </c>
      <c r="AI92" s="732">
        <f t="shared" si="136"/>
        <v>0.81366459627329191</v>
      </c>
      <c r="AJ92" s="733">
        <f t="shared" si="136"/>
        <v>0.83333333333333337</v>
      </c>
      <c r="AK92" s="733">
        <f t="shared" si="136"/>
        <v>0.8193979933110368</v>
      </c>
      <c r="AL92" s="733">
        <f t="shared" si="136"/>
        <v>0.90821256038647347</v>
      </c>
      <c r="AM92" s="733">
        <f t="shared" si="136"/>
        <v>0.51431601272534466</v>
      </c>
      <c r="AN92" s="733">
        <f t="shared" si="136"/>
        <v>0.51839464882943143</v>
      </c>
      <c r="AO92" s="733">
        <f t="shared" si="136"/>
        <v>0.58520739630184915</v>
      </c>
      <c r="AP92" s="733">
        <f t="shared" si="136"/>
        <v>0.61257763975155277</v>
      </c>
      <c r="AQ92" s="733">
        <f t="shared" si="136"/>
        <v>0.61642512077294687</v>
      </c>
      <c r="AR92" s="732">
        <f t="shared" si="136"/>
        <v>0.36521739130434783</v>
      </c>
      <c r="AS92" s="733">
        <f t="shared" si="136"/>
        <v>0.59565217391304348</v>
      </c>
      <c r="AT92" s="733">
        <f t="shared" si="136"/>
        <v>0.65217391304347827</v>
      </c>
      <c r="AU92" s="733">
        <f t="shared" si="136"/>
        <v>0.6071428571428571</v>
      </c>
      <c r="AV92" s="733">
        <f t="shared" si="136"/>
        <v>0.58695652173913049</v>
      </c>
      <c r="AW92" s="733">
        <f t="shared" si="136"/>
        <v>0.58770614692653678</v>
      </c>
      <c r="AX92" s="733">
        <f t="shared" si="136"/>
        <v>0.62662483191393992</v>
      </c>
      <c r="AY92" s="733">
        <f t="shared" si="136"/>
        <v>0.61642512077294687</v>
      </c>
      <c r="AZ92" s="733">
        <f t="shared" si="136"/>
        <v>0.65391304347826085</v>
      </c>
      <c r="BA92" s="733">
        <f t="shared" si="136"/>
        <v>0.66337285902503296</v>
      </c>
      <c r="BB92" s="733">
        <f t="shared" si="136"/>
        <v>0.65502494654312193</v>
      </c>
      <c r="BC92" s="733">
        <f t="shared" si="136"/>
        <v>0.98994565217391306</v>
      </c>
      <c r="BD92" s="732">
        <f t="shared" ref="BD92:BF92" si="141">IF(ISNUMBER(BD49*BD48),BD49/(230*BD48),"n/a")</f>
        <v>0.96878483835005569</v>
      </c>
      <c r="BE92" s="732">
        <f t="shared" si="141"/>
        <v>0.87839163125204311</v>
      </c>
      <c r="BF92" s="732">
        <f t="shared" si="141"/>
        <v>0.88191089640365006</v>
      </c>
      <c r="BG92" s="732" t="str">
        <f t="shared" si="136"/>
        <v>n/a</v>
      </c>
      <c r="BH92" s="733" t="str">
        <f t="shared" si="136"/>
        <v>n/a</v>
      </c>
      <c r="BI92" s="733">
        <f t="shared" si="136"/>
        <v>0.50800915331807783</v>
      </c>
      <c r="BJ92" s="733">
        <f t="shared" si="136"/>
        <v>0.49832775919732442</v>
      </c>
      <c r="BK92" s="732">
        <f t="shared" si="136"/>
        <v>0.48369565217391303</v>
      </c>
      <c r="BL92" s="733">
        <f t="shared" si="136"/>
        <v>0.96472518457752254</v>
      </c>
      <c r="BM92" s="733">
        <f t="shared" si="136"/>
        <v>0.97711670480549195</v>
      </c>
      <c r="BN92" s="733">
        <f t="shared" si="136"/>
        <v>1.0236178207192701</v>
      </c>
      <c r="BO92" s="733">
        <f t="shared" si="136"/>
        <v>0.95788043478260865</v>
      </c>
      <c r="BP92" s="733">
        <f t="shared" si="136"/>
        <v>0.95881006864988561</v>
      </c>
      <c r="BQ92" s="733">
        <f t="shared" si="136"/>
        <v>0.94071146245059278</v>
      </c>
      <c r="BR92" s="732">
        <f t="shared" si="136"/>
        <v>0.52173913043478259</v>
      </c>
      <c r="BS92" s="733">
        <f t="shared" si="136"/>
        <v>0.52608695652173909</v>
      </c>
      <c r="BT92" s="733">
        <f t="shared" ref="BT92:DH92" si="142">IF(ISNUMBER(BT49*BT48),BT49/(230*BT48),"n/a")</f>
        <v>0.53333333333333333</v>
      </c>
      <c r="BU92" s="733" t="str">
        <f t="shared" si="142"/>
        <v>n/a</v>
      </c>
      <c r="BV92" s="733" t="str">
        <f t="shared" si="142"/>
        <v>n/a</v>
      </c>
      <c r="BW92" s="733" t="str">
        <f t="shared" si="142"/>
        <v>n/a</v>
      </c>
      <c r="BX92" s="733">
        <f t="shared" si="142"/>
        <v>0.74148061104582841</v>
      </c>
      <c r="BY92" s="733">
        <f t="shared" si="142"/>
        <v>0.75826086956521743</v>
      </c>
      <c r="BZ92" s="733">
        <f t="shared" si="142"/>
        <v>0.69937888198757769</v>
      </c>
      <c r="CA92" s="733">
        <f t="shared" si="142"/>
        <v>0.72153209109730854</v>
      </c>
      <c r="CB92" s="733">
        <f t="shared" si="142"/>
        <v>0.7123745819397993</v>
      </c>
      <c r="CC92" s="733">
        <f t="shared" si="142"/>
        <v>0.74951330304996755</v>
      </c>
      <c r="CD92" s="732">
        <f t="shared" si="142"/>
        <v>0.3188405797101449</v>
      </c>
      <c r="CE92" s="733">
        <f t="shared" si="142"/>
        <v>0.3458498023715415</v>
      </c>
      <c r="CF92" s="733">
        <f t="shared" si="142"/>
        <v>0.33152173913043476</v>
      </c>
      <c r="CG92" s="733">
        <f t="shared" si="142"/>
        <v>0.41614906832298137</v>
      </c>
      <c r="CH92" s="732" t="str">
        <f t="shared" si="142"/>
        <v>n/a</v>
      </c>
      <c r="CI92" s="733" t="str">
        <f t="shared" si="142"/>
        <v>n/a</v>
      </c>
      <c r="CJ92" s="733" t="str">
        <f t="shared" si="142"/>
        <v>n/a</v>
      </c>
      <c r="CK92" s="733" t="str">
        <f t="shared" si="142"/>
        <v>n/a</v>
      </c>
      <c r="CL92" s="733">
        <f t="shared" si="142"/>
        <v>1.6702898550724639</v>
      </c>
      <c r="CM92" s="732" t="str">
        <f t="shared" si="142"/>
        <v>n/a</v>
      </c>
      <c r="CN92" s="733" t="str">
        <f t="shared" si="142"/>
        <v>n/a</v>
      </c>
      <c r="CO92" s="733" t="str">
        <f t="shared" si="142"/>
        <v>n/a</v>
      </c>
      <c r="CP92" s="733">
        <f t="shared" si="142"/>
        <v>0.58754406580493534</v>
      </c>
      <c r="CQ92" s="733">
        <f t="shared" si="142"/>
        <v>0.86956521739130432</v>
      </c>
      <c r="CR92" s="733">
        <f t="shared" si="142"/>
        <v>0.92028985507246375</v>
      </c>
      <c r="CS92" s="733">
        <f t="shared" si="142"/>
        <v>0.91925465838509313</v>
      </c>
      <c r="CT92" s="733">
        <f t="shared" si="142"/>
        <v>0.97515527950310554</v>
      </c>
      <c r="CU92" s="733">
        <f t="shared" si="142"/>
        <v>0.97565217391304349</v>
      </c>
      <c r="CV92" s="733">
        <f t="shared" si="142"/>
        <v>0.93675889328063233</v>
      </c>
      <c r="CW92" s="733">
        <f t="shared" si="142"/>
        <v>0.82336956521739135</v>
      </c>
      <c r="CX92" s="733">
        <f t="shared" si="142"/>
        <v>0.84934277047522755</v>
      </c>
      <c r="CY92" s="733">
        <f t="shared" si="142"/>
        <v>1.6137123745819397</v>
      </c>
      <c r="CZ92" s="733">
        <f t="shared" si="142"/>
        <v>1.0031055900621118</v>
      </c>
      <c r="DA92" s="733">
        <f t="shared" si="142"/>
        <v>1.3236714975845412</v>
      </c>
      <c r="DB92" s="733">
        <f t="shared" si="142"/>
        <v>1.067391304347826</v>
      </c>
      <c r="DC92" s="733">
        <f t="shared" si="142"/>
        <v>0.90062111801242239</v>
      </c>
      <c r="DD92" s="733">
        <f>IF(ISNUMBER(DD49*DD48),DD49/(230*DD48),"n/a")</f>
        <v>0.90880169671261946</v>
      </c>
      <c r="DE92" s="733">
        <f>IF(ISNUMBER(DE49*DE48),DE49/(230*DE48),"n/a")</f>
        <v>0.9565217391304347</v>
      </c>
      <c r="DF92" s="733">
        <f>IF(ISNUMBER(DF49*DF48),DF49/(230*DF48),"n/a")</f>
        <v>0.95410628019323673</v>
      </c>
      <c r="DG92" s="733" t="str">
        <f t="shared" si="142"/>
        <v>n/a</v>
      </c>
      <c r="DH92" s="733" t="str">
        <f t="shared" si="142"/>
        <v>n/a</v>
      </c>
      <c r="DI92" s="733">
        <f t="shared" ref="DI92:DW92" si="143">IF(ISNUMBER(DI49*DI48),DI49/(230*DI48),"n/a")</f>
        <v>0.51383399209486158</v>
      </c>
      <c r="DJ92" s="733">
        <f t="shared" si="143"/>
        <v>0.44466403162055335</v>
      </c>
      <c r="DK92" s="733">
        <f t="shared" si="143"/>
        <v>0.65582475937603713</v>
      </c>
      <c r="DL92" s="733">
        <f t="shared" si="143"/>
        <v>0.85869565217391308</v>
      </c>
      <c r="DM92" s="733">
        <f t="shared" si="143"/>
        <v>0.92521739130434788</v>
      </c>
      <c r="DN92" s="733">
        <f t="shared" si="143"/>
        <v>0.89221014492753625</v>
      </c>
      <c r="DO92" s="733">
        <f t="shared" si="143"/>
        <v>0.82815734989648038</v>
      </c>
      <c r="DP92" s="733">
        <f t="shared" si="143"/>
        <v>0.83333333333333337</v>
      </c>
      <c r="DQ92" s="733">
        <f t="shared" si="143"/>
        <v>0.55754475703324813</v>
      </c>
      <c r="DR92" s="733">
        <f t="shared" si="143"/>
        <v>0.56521739130434778</v>
      </c>
      <c r="DS92" s="733">
        <f t="shared" si="143"/>
        <v>0.5158987670343933</v>
      </c>
      <c r="DT92" s="733">
        <f t="shared" si="143"/>
        <v>0.51271534044298606</v>
      </c>
      <c r="DU92" s="733">
        <f t="shared" si="143"/>
        <v>0.87784679089026918</v>
      </c>
      <c r="DV92" s="733">
        <f t="shared" si="143"/>
        <v>0.76235854675402026</v>
      </c>
      <c r="DW92" s="733">
        <f t="shared" si="143"/>
        <v>0.94782608695652171</v>
      </c>
      <c r="DX92" s="733">
        <f>IF(ISNUMBER(DX49*DX48),DX49/(230*DX48),"n/a")</f>
        <v>1.0869565217391304</v>
      </c>
      <c r="DY92" s="733">
        <f>IF(ISNUMBER(DY49*DY48),DY49/(230*DY48),"n/a")</f>
        <v>0.59288537549407117</v>
      </c>
      <c r="DZ92" s="733">
        <f>IF(ISNUMBER(DZ49*DZ48),DZ49/(230*DZ48),"n/a")</f>
        <v>0.99302200751476111</v>
      </c>
      <c r="EA92" s="733">
        <f t="shared" ref="EA92:EF92" si="144">IF(ISNUMBER(EA49*EA48),EA49/(230*EA48),"n/a")</f>
        <v>0.97826086956521741</v>
      </c>
      <c r="EB92" s="733">
        <f t="shared" si="144"/>
        <v>0.96695652173913038</v>
      </c>
      <c r="EC92" s="733">
        <f t="shared" si="144"/>
        <v>0.8973913043478261</v>
      </c>
      <c r="ED92" s="733">
        <f t="shared" si="144"/>
        <v>0.97826086956521741</v>
      </c>
      <c r="EE92" s="733">
        <f t="shared" si="144"/>
        <v>0.43478260869565211</v>
      </c>
      <c r="EF92" s="733">
        <f t="shared" si="144"/>
        <v>0.93167701863354035</v>
      </c>
      <c r="EG92" s="733">
        <f>IF(ISNUMBER(EG49*EG48),EG49/(230*EG48),"n/a")</f>
        <v>0.65217391304347827</v>
      </c>
      <c r="EH92" s="733">
        <f>IF(ISNUMBER(EH49*EH48),EH49/(230*EH48),"n/a")</f>
        <v>0.6768774703557312</v>
      </c>
      <c r="EI92" s="733">
        <f>IF(ISNUMBER(EI49*EI48),EI49/(230*EI48),"n/a")</f>
        <v>0.67934782608695654</v>
      </c>
      <c r="EJ92" s="733">
        <f t="shared" ref="EJ92:EK92" si="145">IF(ISNUMBER(EJ49*EJ48),EJ49/(230*EJ48),"n/a")</f>
        <v>0.94202898550724634</v>
      </c>
      <c r="EK92" s="733">
        <f t="shared" si="145"/>
        <v>1.0041407867494825</v>
      </c>
      <c r="EL92" s="733">
        <f t="shared" ref="EL92:EM92" si="146">IF(ISNUMBER(EL49*EL48),EL49/(230*EL48),"n/a")</f>
        <v>0.97826086956521741</v>
      </c>
      <c r="EM92" s="733">
        <f t="shared" si="146"/>
        <v>0.97101449275362317</v>
      </c>
      <c r="EN92" s="733">
        <f t="shared" ref="EN92:EO92" si="147">IF(ISNUMBER(EN49*EN48),EN49/(230*EN48),"n/a")</f>
        <v>1</v>
      </c>
      <c r="EO92" s="733">
        <f t="shared" si="147"/>
        <v>0.99710144927536237</v>
      </c>
      <c r="EP92" s="733">
        <f t="shared" ref="EP92:FG92" si="148">IF(ISNUMBER(EP49*EP48),EP49/(230*EP48),"n/a")</f>
        <v>0.60193236714975851</v>
      </c>
      <c r="EQ92" s="733">
        <f t="shared" si="148"/>
        <v>0.70788043478260865</v>
      </c>
      <c r="ER92" s="732">
        <f t="shared" si="148"/>
        <v>0.67581257914731951</v>
      </c>
      <c r="ES92" s="732">
        <f t="shared" ref="ES92" si="149">IF(ISNUMBER(ES49*ES48),ES49/(230*ES48),"n/a")</f>
        <v>0.74333003952569165</v>
      </c>
      <c r="ET92" s="733">
        <f t="shared" si="148"/>
        <v>0.60193236714975851</v>
      </c>
      <c r="EU92" s="733">
        <f t="shared" si="148"/>
        <v>0.70788043478260865</v>
      </c>
      <c r="EV92" s="732">
        <f t="shared" si="148"/>
        <v>0.67581257914731951</v>
      </c>
      <c r="EW92" s="732">
        <f t="shared" ref="EW92" si="150">IF(ISNUMBER(EW49*EW48),EW49/(230*EW48),"n/a")</f>
        <v>0.74333003952569165</v>
      </c>
      <c r="EX92" s="733">
        <f t="shared" si="148"/>
        <v>0.75137188687209788</v>
      </c>
      <c r="EY92" s="733">
        <f t="shared" si="148"/>
        <v>0.67391304347826086</v>
      </c>
      <c r="EZ92" s="732">
        <f t="shared" si="148"/>
        <v>0.70289855072463769</v>
      </c>
      <c r="FA92" s="733">
        <f t="shared" si="148"/>
        <v>0.75137188687209788</v>
      </c>
      <c r="FB92" s="733">
        <f t="shared" si="148"/>
        <v>0.67391304347826086</v>
      </c>
      <c r="FC92" s="732">
        <f t="shared" si="148"/>
        <v>0.70289855072463769</v>
      </c>
      <c r="FD92" s="733">
        <f t="shared" si="148"/>
        <v>0.66041979010494756</v>
      </c>
      <c r="FE92" s="733">
        <f t="shared" si="148"/>
        <v>0.86956521739130432</v>
      </c>
      <c r="FF92" s="733">
        <f t="shared" si="148"/>
        <v>0.81281464530892444</v>
      </c>
      <c r="FG92" s="733">
        <f t="shared" si="148"/>
        <v>0.89820359281437123</v>
      </c>
      <c r="FH92" s="733">
        <f t="shared" ref="FH92:FI92" si="151">IF(ISNUMBER(FH49*FH48),FH49/(230*FH48),"n/a")</f>
        <v>0.69565217391304346</v>
      </c>
      <c r="FI92" s="733">
        <f t="shared" si="151"/>
        <v>0.45289855072463769</v>
      </c>
      <c r="FJ92" s="733">
        <f t="shared" ref="FJ92:FL92" si="152">IF(ISNUMBER(FJ49*FJ48),FJ49/(230*FJ48),"n/a")</f>
        <v>0.59462915601023014</v>
      </c>
      <c r="FK92" s="733">
        <f t="shared" si="152"/>
        <v>0.60474308300395252</v>
      </c>
      <c r="FL92" s="733">
        <f t="shared" si="152"/>
        <v>0.62318840579710144</v>
      </c>
      <c r="FM92" s="733">
        <f t="shared" ref="FM92:FY92" si="153">IF(ISNUMBER(FM49*FM48),FM49/(230*FM48),"n/a")</f>
        <v>0.91973244147157196</v>
      </c>
      <c r="FN92" s="732">
        <f t="shared" si="153"/>
        <v>0.91973244147157196</v>
      </c>
      <c r="FO92" s="733">
        <f t="shared" si="153"/>
        <v>0.94063545150501671</v>
      </c>
      <c r="FP92" s="732">
        <f t="shared" si="153"/>
        <v>0.94063545150501671</v>
      </c>
      <c r="FQ92" s="733">
        <f t="shared" si="153"/>
        <v>0.93478260869565222</v>
      </c>
      <c r="FR92" s="732">
        <f t="shared" si="153"/>
        <v>0.93478260869565222</v>
      </c>
      <c r="FS92" s="733">
        <f t="shared" si="153"/>
        <v>0.9644268774703556</v>
      </c>
      <c r="FT92" s="732">
        <f t="shared" si="153"/>
        <v>0.9503105590062112</v>
      </c>
      <c r="FU92" s="733">
        <f t="shared" si="153"/>
        <v>0.9264214046822743</v>
      </c>
      <c r="FV92" s="732">
        <f t="shared" si="153"/>
        <v>0.41727458418441787</v>
      </c>
      <c r="FW92" s="733">
        <f t="shared" si="153"/>
        <v>0.41687021657710471</v>
      </c>
      <c r="FX92" s="732">
        <f t="shared" si="153"/>
        <v>0.41608228143992521</v>
      </c>
      <c r="FY92" s="732">
        <f t="shared" si="153"/>
        <v>0.44607566346696781</v>
      </c>
      <c r="FZ92" s="732">
        <f t="shared" ref="FZ92" si="154">IF(ISNUMBER(FZ49*FZ48),FZ49/(230*FZ48),"n/a")</f>
        <v>0.95652173913043481</v>
      </c>
      <c r="GA92" s="733">
        <f t="shared" ref="GA92:GT92" si="155">IF(ISNUMBER(GA49*GA48),GA49/(230*GA48),"n/a")</f>
        <v>0.84057971014492749</v>
      </c>
      <c r="GB92" s="732">
        <f t="shared" si="155"/>
        <v>0.82608695652173914</v>
      </c>
      <c r="GC92" s="733">
        <f t="shared" si="155"/>
        <v>0.83574879227053145</v>
      </c>
      <c r="GD92" s="732">
        <f t="shared" si="155"/>
        <v>0.90217391304347827</v>
      </c>
      <c r="GE92" s="733">
        <f t="shared" si="155"/>
        <v>0.95652173913043481</v>
      </c>
      <c r="GF92" s="732">
        <f t="shared" si="155"/>
        <v>0.93913043478260871</v>
      </c>
      <c r="GG92" s="733">
        <f t="shared" si="155"/>
        <v>0.9500805152979066</v>
      </c>
      <c r="GH92" s="732">
        <f t="shared" si="155"/>
        <v>0.93043478260869561</v>
      </c>
      <c r="GI92" s="732">
        <f t="shared" ref="GI92:GJ92" si="156">IF(ISNUMBER(GI49*GI48),GI49/(230*GI48),"n/a")</f>
        <v>0.84347826086956523</v>
      </c>
      <c r="GJ92" s="732">
        <f t="shared" si="156"/>
        <v>0.92506938020351526</v>
      </c>
      <c r="GK92" s="733">
        <f t="shared" si="155"/>
        <v>0.93913043478260871</v>
      </c>
      <c r="GL92" s="732">
        <f t="shared" si="155"/>
        <v>0.93043478260869561</v>
      </c>
      <c r="GM92" s="733">
        <f t="shared" si="155"/>
        <v>0.92506938020351526</v>
      </c>
      <c r="GN92" s="732" t="str">
        <f t="shared" si="155"/>
        <v>n/a</v>
      </c>
      <c r="GO92" s="733" t="str">
        <f t="shared" si="155"/>
        <v>n/a</v>
      </c>
      <c r="GP92" s="732" t="str">
        <f t="shared" si="155"/>
        <v>n/a</v>
      </c>
      <c r="GQ92" s="733" t="str">
        <f t="shared" si="155"/>
        <v>n/a</v>
      </c>
      <c r="GR92" s="732" t="str">
        <f t="shared" si="155"/>
        <v>n/a</v>
      </c>
      <c r="GS92" s="733" t="str">
        <f t="shared" si="155"/>
        <v>n/a</v>
      </c>
      <c r="GT92" s="732" t="str">
        <f t="shared" si="155"/>
        <v>n/a</v>
      </c>
    </row>
    <row r="93" spans="1:202" s="374" customFormat="1" ht="18.75">
      <c r="A93" s="718" t="s">
        <v>379</v>
      </c>
      <c r="B93" s="719" t="s">
        <v>382</v>
      </c>
      <c r="C93" s="718"/>
      <c r="D93" s="718" t="s">
        <v>383</v>
      </c>
      <c r="E93" s="718"/>
      <c r="F93" s="729">
        <f>IF(ISNUMBER(F10*F49),(F16/8)*F10/F49,"n/a")</f>
        <v>0.7115749525616698</v>
      </c>
      <c r="G93" s="730">
        <f t="shared" ref="G93:BS93" si="157">IF(ISNUMBER(G10*G49),(G16/8)*G10/G49,"n/a")</f>
        <v>0.74493444576877232</v>
      </c>
      <c r="H93" s="730">
        <f t="shared" si="157"/>
        <v>0.7142857142857143</v>
      </c>
      <c r="I93" s="730">
        <f t="shared" si="157"/>
        <v>0.73028237585199607</v>
      </c>
      <c r="J93" s="731">
        <f t="shared" ref="J93:N93" si="158">IF(ISNUMBER(J10*J49),(J16/8)*J10/J49,"n/a")</f>
        <v>0.74906367041198507</v>
      </c>
      <c r="K93" s="730">
        <f t="shared" si="158"/>
        <v>0.59665871121718372</v>
      </c>
      <c r="L93" s="731">
        <f t="shared" si="158"/>
        <v>0.75</v>
      </c>
      <c r="M93" s="730" t="str">
        <f t="shared" ref="M93" si="159">IF(ISNUMBER(M10*M49),(M16/8)*M10/M49,"n/a")</f>
        <v>n/a</v>
      </c>
      <c r="N93" s="730" t="str">
        <f t="shared" si="158"/>
        <v>n/a</v>
      </c>
      <c r="O93" s="730">
        <f t="shared" ref="O93:R93" si="160">IF(ISNUMBER(O10*O49),(O16/8)*O10/O49,"n/a")</f>
        <v>0.71022727272727271</v>
      </c>
      <c r="P93" s="730">
        <f t="shared" si="160"/>
        <v>0.77586206896551724</v>
      </c>
      <c r="Q93" s="730">
        <f t="shared" si="160"/>
        <v>0.77319587628865982</v>
      </c>
      <c r="R93" s="730">
        <f t="shared" si="160"/>
        <v>0.78431372549019607</v>
      </c>
      <c r="S93" s="729">
        <f t="shared" ref="S93:AH93" si="161">IF(ISNUMBER(S10*S49),(S16/8)*S10/S49,"n/a")</f>
        <v>0.49800796812749004</v>
      </c>
      <c r="T93" s="730">
        <f t="shared" si="161"/>
        <v>0.68119891008174382</v>
      </c>
      <c r="U93" s="730">
        <f t="shared" si="161"/>
        <v>0.77160493827160492</v>
      </c>
      <c r="V93" s="730">
        <f t="shared" si="161"/>
        <v>0.79113924050632911</v>
      </c>
      <c r="W93" s="730">
        <f t="shared" si="161"/>
        <v>0.51948051948051943</v>
      </c>
      <c r="X93" s="730">
        <f t="shared" si="161"/>
        <v>0.6097560975609756</v>
      </c>
      <c r="Y93" s="730">
        <f t="shared" si="161"/>
        <v>0.5</v>
      </c>
      <c r="Z93" s="730">
        <f t="shared" si="161"/>
        <v>0.58139534883720934</v>
      </c>
      <c r="AA93" s="731">
        <f t="shared" si="161"/>
        <v>0.59760956175298807</v>
      </c>
      <c r="AB93" s="730">
        <f t="shared" si="161"/>
        <v>0.7407407407407407</v>
      </c>
      <c r="AC93" s="731">
        <f t="shared" si="161"/>
        <v>0.7142857142857143</v>
      </c>
      <c r="AD93" s="730">
        <f t="shared" si="161"/>
        <v>0.71599045346062051</v>
      </c>
      <c r="AE93" s="730">
        <f t="shared" si="161"/>
        <v>0.68027210884353739</v>
      </c>
      <c r="AF93" s="730">
        <f t="shared" si="161"/>
        <v>0.72992700729927007</v>
      </c>
      <c r="AG93" s="729">
        <f t="shared" si="161"/>
        <v>0.79470198675496684</v>
      </c>
      <c r="AH93" s="730">
        <f t="shared" si="161"/>
        <v>0.74906367041198507</v>
      </c>
      <c r="AI93" s="729">
        <f t="shared" si="157"/>
        <v>0.47709923664122139</v>
      </c>
      <c r="AJ93" s="730">
        <f t="shared" si="157"/>
        <v>0.54347826086956519</v>
      </c>
      <c r="AK93" s="730">
        <f t="shared" si="157"/>
        <v>0.51020408163265307</v>
      </c>
      <c r="AL93" s="730">
        <f t="shared" si="157"/>
        <v>0.66489361702127658</v>
      </c>
      <c r="AM93" s="730">
        <f t="shared" si="157"/>
        <v>0.30927835051546393</v>
      </c>
      <c r="AN93" s="730">
        <f t="shared" si="157"/>
        <v>0.45161290322580644</v>
      </c>
      <c r="AO93" s="730">
        <f t="shared" si="157"/>
        <v>0.51238257899231421</v>
      </c>
      <c r="AP93" s="730">
        <f t="shared" si="157"/>
        <v>0.53865652724968316</v>
      </c>
      <c r="AQ93" s="730">
        <f t="shared" si="157"/>
        <v>0.54858934169278994</v>
      </c>
      <c r="AR93" s="729">
        <f t="shared" si="157"/>
        <v>0.41666666666666669</v>
      </c>
      <c r="AS93" s="730">
        <f t="shared" si="157"/>
        <v>0.54744525547445255</v>
      </c>
      <c r="AT93" s="730">
        <f t="shared" si="157"/>
        <v>0.63888888888888884</v>
      </c>
      <c r="AU93" s="730">
        <f t="shared" si="157"/>
        <v>0.51150895140664965</v>
      </c>
      <c r="AV93" s="730">
        <f t="shared" si="157"/>
        <v>0.51440329218106995</v>
      </c>
      <c r="AW93" s="730">
        <f t="shared" si="157"/>
        <v>0.59523809523809523</v>
      </c>
      <c r="AX93" s="730">
        <f t="shared" si="157"/>
        <v>0.53648068669527893</v>
      </c>
      <c r="AY93" s="730">
        <f t="shared" si="157"/>
        <v>0.54858934169278994</v>
      </c>
      <c r="AZ93" s="730">
        <f t="shared" si="157"/>
        <v>0.58510638297872342</v>
      </c>
      <c r="BA93" s="730">
        <f t="shared" si="157"/>
        <v>0.5710029791459782</v>
      </c>
      <c r="BB93" s="730">
        <f t="shared" si="157"/>
        <v>0.58487486398258981</v>
      </c>
      <c r="BC93" s="730">
        <f t="shared" si="157"/>
        <v>0.60389788635739772</v>
      </c>
      <c r="BD93" s="729">
        <f t="shared" ref="BD93:BF93" si="162">IF(ISNUMBER(BD10*BD49),(BD16/8)*BD10/BD49,"n/a")</f>
        <v>0.71921749136939006</v>
      </c>
      <c r="BE93" s="729">
        <f t="shared" si="162"/>
        <v>0.55824339411983626</v>
      </c>
      <c r="BF93" s="729">
        <f t="shared" si="162"/>
        <v>0.66950699939135727</v>
      </c>
      <c r="BG93" s="729" t="str">
        <f t="shared" si="157"/>
        <v>n/a</v>
      </c>
      <c r="BH93" s="730" t="str">
        <f t="shared" si="157"/>
        <v>n/a</v>
      </c>
      <c r="BI93" s="730">
        <f t="shared" si="157"/>
        <v>0.67567567567567566</v>
      </c>
      <c r="BJ93" s="730">
        <f t="shared" si="157"/>
        <v>0.67114093959731547</v>
      </c>
      <c r="BK93" s="729">
        <f t="shared" si="157"/>
        <v>0.5617977528089888</v>
      </c>
      <c r="BL93" s="730">
        <f t="shared" si="157"/>
        <v>0.62358276643990929</v>
      </c>
      <c r="BM93" s="730">
        <f t="shared" si="157"/>
        <v>0.58548009367681497</v>
      </c>
      <c r="BN93" s="730">
        <f t="shared" si="157"/>
        <v>0.52438384897745149</v>
      </c>
      <c r="BO93" s="730">
        <f t="shared" si="157"/>
        <v>0.70921985815602839</v>
      </c>
      <c r="BP93" s="730">
        <f t="shared" si="157"/>
        <v>0.59665871121718372</v>
      </c>
      <c r="BQ93" s="730">
        <f t="shared" si="157"/>
        <v>0.52521008403361347</v>
      </c>
      <c r="BR93" s="729">
        <f t="shared" si="157"/>
        <v>0.3125</v>
      </c>
      <c r="BS93" s="730">
        <f t="shared" si="157"/>
        <v>0.41322314049586778</v>
      </c>
      <c r="BT93" s="730">
        <f t="shared" ref="BT93:CM93" si="163">IF(ISNUMBER(BT10*BT49),(BT16/8)*BT10/BT49,"n/a")</f>
        <v>0.54347826086956519</v>
      </c>
      <c r="BU93" s="730" t="str">
        <f t="shared" si="163"/>
        <v>n/a</v>
      </c>
      <c r="BV93" s="730" t="str">
        <f t="shared" si="163"/>
        <v>n/a</v>
      </c>
      <c r="BW93" s="730" t="str">
        <f t="shared" si="163"/>
        <v>n/a</v>
      </c>
      <c r="BX93" s="730">
        <f t="shared" si="163"/>
        <v>0.11885895404120443</v>
      </c>
      <c r="BY93" s="730">
        <f t="shared" si="163"/>
        <v>0.17201834862385321</v>
      </c>
      <c r="BZ93" s="730">
        <f t="shared" si="163"/>
        <v>0.44404973357015987</v>
      </c>
      <c r="CA93" s="730">
        <f t="shared" si="163"/>
        <v>0.53802008608321372</v>
      </c>
      <c r="CB93" s="730">
        <f t="shared" si="163"/>
        <v>0.16823161189358374</v>
      </c>
      <c r="CC93" s="730">
        <f t="shared" si="163"/>
        <v>0.15151515151515152</v>
      </c>
      <c r="CD93" s="729">
        <f t="shared" si="163"/>
        <v>0.56818181818181823</v>
      </c>
      <c r="CE93" s="730">
        <f t="shared" si="163"/>
        <v>0.59523809523809523</v>
      </c>
      <c r="CF93" s="730">
        <f t="shared" si="163"/>
        <v>0.61475409836065575</v>
      </c>
      <c r="CG93" s="730">
        <f t="shared" si="163"/>
        <v>0.62189054726368154</v>
      </c>
      <c r="CH93" s="729" t="str">
        <f t="shared" si="163"/>
        <v>n/a</v>
      </c>
      <c r="CI93" s="730" t="str">
        <f t="shared" si="163"/>
        <v>n/a</v>
      </c>
      <c r="CJ93" s="730" t="str">
        <f t="shared" si="163"/>
        <v>n/a</v>
      </c>
      <c r="CK93" s="730" t="str">
        <f t="shared" si="163"/>
        <v>n/a</v>
      </c>
      <c r="CL93" s="730">
        <f t="shared" si="163"/>
        <v>0.72306579898770784</v>
      </c>
      <c r="CM93" s="729" t="str">
        <f t="shared" si="163"/>
        <v>n/a</v>
      </c>
      <c r="CN93" s="730" t="str">
        <f>IF(ISNUMBER(CN10*CN49),(CN16/8)*CN10/CN49,"n/a")</f>
        <v>n/a</v>
      </c>
      <c r="CO93" s="730" t="str">
        <f t="shared" ref="CO93:DC93" si="164">IF(ISNUMBER(CO10*CO49),(CO16/8)*CO10/CO49,"n/a")</f>
        <v>n/a</v>
      </c>
      <c r="CP93" s="730">
        <f t="shared" si="164"/>
        <v>0.52500000000000002</v>
      </c>
      <c r="CQ93" s="730">
        <f t="shared" si="164"/>
        <v>0.46875</v>
      </c>
      <c r="CR93" s="730">
        <f t="shared" si="164"/>
        <v>0.59055118110236215</v>
      </c>
      <c r="CS93" s="730">
        <f t="shared" si="164"/>
        <v>0.5067567567567568</v>
      </c>
      <c r="CT93" s="730">
        <f t="shared" si="164"/>
        <v>0.63694267515923564</v>
      </c>
      <c r="CU93" s="730">
        <f t="shared" si="164"/>
        <v>0.53475935828877008</v>
      </c>
      <c r="CV93" s="730">
        <f t="shared" si="164"/>
        <v>0.63291139240506333</v>
      </c>
      <c r="CW93" s="730">
        <f t="shared" si="164"/>
        <v>0.68756875687568753</v>
      </c>
      <c r="CX93" s="730">
        <f t="shared" si="164"/>
        <v>0.74404761904761907</v>
      </c>
      <c r="CY93" s="730">
        <f t="shared" si="164"/>
        <v>0.38860103626943004</v>
      </c>
      <c r="CZ93" s="730">
        <f t="shared" si="164"/>
        <v>0.46439628482972134</v>
      </c>
      <c r="DA93" s="730">
        <f t="shared" si="164"/>
        <v>0.54744525547445255</v>
      </c>
      <c r="DB93" s="730">
        <f t="shared" si="164"/>
        <v>0.61099796334012224</v>
      </c>
      <c r="DC93" s="730">
        <f t="shared" si="164"/>
        <v>0.68965517241379315</v>
      </c>
      <c r="DD93" s="730">
        <f>IF(ISNUMBER(DD10*DD49),(DD16/8)*DD10/DD49,"n/a")</f>
        <v>0.7001166861143524</v>
      </c>
      <c r="DE93" s="730">
        <f>IF(ISNUMBER(DE10*DE49),(DE16/8)*DE10/DE49,"n/a")</f>
        <v>0.25826446280991733</v>
      </c>
      <c r="DF93" s="730">
        <f>IF(ISNUMBER(DF10*DF49),(DF16/8)*DF10/DF49,"n/a")</f>
        <v>0.24525316455696203</v>
      </c>
      <c r="DG93" s="730" t="str">
        <f t="shared" ref="DG93:DH93" si="165">IF(ISNUMBER(DG10*DG49),(DG16/8)*DG10/DG49,"n/a")</f>
        <v>n/a</v>
      </c>
      <c r="DH93" s="730" t="str">
        <f t="shared" si="165"/>
        <v>n/a</v>
      </c>
      <c r="DI93" s="730">
        <f t="shared" ref="DI93:DP93" si="166">IF(ISNUMBER(DI10*DI49),(DI16/8)*DI10/DI49,"n/a")</f>
        <v>0.38461538461538464</v>
      </c>
      <c r="DJ93" s="730">
        <f>IF(ISNUMBER(DJ10*DJ49),(DJ16/8)*DJ10/DJ49,"n/a")</f>
        <v>0.66666666666666663</v>
      </c>
      <c r="DK93" s="730">
        <f t="shared" si="166"/>
        <v>0.63259109311740891</v>
      </c>
      <c r="DL93" s="730">
        <f t="shared" si="166"/>
        <v>0.50632911392405067</v>
      </c>
      <c r="DM93" s="730">
        <f t="shared" si="166"/>
        <v>0.58740601503759393</v>
      </c>
      <c r="DN93" s="730">
        <f t="shared" si="166"/>
        <v>0.63451776649746194</v>
      </c>
      <c r="DO93" s="730">
        <f t="shared" si="166"/>
        <v>0.375</v>
      </c>
      <c r="DP93" s="730">
        <f t="shared" si="166"/>
        <v>0.37267080745341613</v>
      </c>
      <c r="DQ93" s="730">
        <f t="shared" ref="DQ93:DW93" si="167">IF(ISNUMBER(DQ10*DQ49),(DQ16/8)*DQ10/DQ49,"n/a")</f>
        <v>0.43004587155963303</v>
      </c>
      <c r="DR93" s="730">
        <f t="shared" si="167"/>
        <v>0.45008183306055649</v>
      </c>
      <c r="DS93" s="730">
        <f t="shared" si="167"/>
        <v>0.59748427672955973</v>
      </c>
      <c r="DT93" s="730">
        <f t="shared" si="167"/>
        <v>0.6</v>
      </c>
      <c r="DU93" s="730">
        <f t="shared" si="167"/>
        <v>0.660377358490566</v>
      </c>
      <c r="DV93" s="730">
        <f>IF(ISNUMBER(DV10*DV49),(DV16/8)*DV10/DV49,"n/a")</f>
        <v>0.546875</v>
      </c>
      <c r="DW93" s="730">
        <f t="shared" si="167"/>
        <v>0.6116207951070336</v>
      </c>
      <c r="DX93" s="730">
        <f>IF(ISNUMBER(DX10*DX49),(DX16/8)*DX10/DX49,"n/a")</f>
        <v>0.66666666666666663</v>
      </c>
      <c r="DY93" s="730">
        <f>IF(ISNUMBER(DY10*DY49),(DY16/8)*DY10/DY49,"n/a")</f>
        <v>0.6</v>
      </c>
      <c r="DZ93" s="730">
        <f>IF(ISNUMBER(DZ10*DZ49),(DZ16/8)*DZ10/DZ49,"n/a")</f>
        <v>0.70270270270270274</v>
      </c>
      <c r="EA93" s="730">
        <f t="shared" ref="EA93:EF93" si="168">IF(ISNUMBER(EA10*EA49),(EA16/8)*EA10/EA49,"n/a")</f>
        <v>0.88888888888888884</v>
      </c>
      <c r="EB93" s="730">
        <f t="shared" si="168"/>
        <v>0.71942446043165464</v>
      </c>
      <c r="EC93" s="730">
        <f t="shared" si="168"/>
        <v>0.67829457364341084</v>
      </c>
      <c r="ED93" s="730">
        <f t="shared" si="168"/>
        <v>0.88888888888888884</v>
      </c>
      <c r="EE93" s="730">
        <f t="shared" si="168"/>
        <v>0.68181818181818177</v>
      </c>
      <c r="EF93" s="730">
        <f t="shared" si="168"/>
        <v>0.66666666666666663</v>
      </c>
      <c r="EG93" s="730">
        <f>IF(ISNUMBER(EG10*EG49),(EG16/8)*EG10/EG49,"n/a")</f>
        <v>0.53333333333333333</v>
      </c>
      <c r="EH93" s="730">
        <f>IF(ISNUMBER(EH10*EH49),(EH16/8)*EH10/EH49,"n/a")</f>
        <v>0.58394160583941601</v>
      </c>
      <c r="EI93" s="730">
        <f>IF(ISNUMBER(EI10*EI49),(EI16/8)*EI10/EI49,"n/a")</f>
        <v>0.6</v>
      </c>
      <c r="EJ93" s="730">
        <f t="shared" ref="EJ93:EK93" si="169">IF(ISNUMBER(EJ10*EJ49),(EJ16/8)*EJ10/EJ49,"n/a")</f>
        <v>0.76923076923076927</v>
      </c>
      <c r="EK93" s="730">
        <f t="shared" si="169"/>
        <v>0.77319587628865982</v>
      </c>
      <c r="EL93" s="730">
        <f t="shared" ref="EL93:EM93" si="170">IF(ISNUMBER(EL10*EL49),(EL16/8)*EL10/EL49,"n/a")</f>
        <v>0.7407407407407407</v>
      </c>
      <c r="EM93" s="730">
        <f t="shared" si="170"/>
        <v>0.74626865671641796</v>
      </c>
      <c r="EN93" s="730">
        <f t="shared" ref="EN93:EO93" si="171">IF(ISNUMBER(EN10*EN49),(EN16/8)*EN10/EN49,"n/a")</f>
        <v>0.72463768115942029</v>
      </c>
      <c r="EO93" s="730">
        <f t="shared" si="171"/>
        <v>0.72674418604651159</v>
      </c>
      <c r="EP93" s="730">
        <f t="shared" ref="EP93:FG93" si="172">IF(ISNUMBER(EP10*EP49),(EP16/8)*EP10/EP49,"n/a")</f>
        <v>0.6420545746388443</v>
      </c>
      <c r="EQ93" s="730">
        <f t="shared" si="172"/>
        <v>0.71976967370441458</v>
      </c>
      <c r="ER93" s="729">
        <f t="shared" si="172"/>
        <v>0.78076202373516557</v>
      </c>
      <c r="ES93" s="729">
        <f t="shared" ref="ES93" si="173">IF(ISNUMBER(ES10*ES49),(ES16/8)*ES10/ES49,"n/a")</f>
        <v>0.83084081090063144</v>
      </c>
      <c r="ET93" s="730">
        <f t="shared" si="172"/>
        <v>0.6420545746388443</v>
      </c>
      <c r="EU93" s="730">
        <f t="shared" si="172"/>
        <v>0.71976967370441458</v>
      </c>
      <c r="EV93" s="729">
        <f t="shared" si="172"/>
        <v>0.78076202373516557</v>
      </c>
      <c r="EW93" s="729">
        <f t="shared" ref="EW93" si="174">IF(ISNUMBER(EW10*EW49),(EW16/8)*EW10/EW49,"n/a")</f>
        <v>0.83084081090063144</v>
      </c>
      <c r="EX93" s="730">
        <f t="shared" si="172"/>
        <v>0.84269662921348309</v>
      </c>
      <c r="EY93" s="730">
        <f t="shared" si="172"/>
        <v>0.80645161290322576</v>
      </c>
      <c r="EZ93" s="729">
        <f t="shared" si="172"/>
        <v>0.77319587628865982</v>
      </c>
      <c r="FA93" s="730">
        <f t="shared" si="172"/>
        <v>0.84269662921348309</v>
      </c>
      <c r="FB93" s="730">
        <f t="shared" si="172"/>
        <v>0.80645161290322576</v>
      </c>
      <c r="FC93" s="729">
        <f t="shared" si="172"/>
        <v>0.77319587628865982</v>
      </c>
      <c r="FD93" s="730">
        <f t="shared" si="172"/>
        <v>0.70942111237230421</v>
      </c>
      <c r="FE93" s="730">
        <f t="shared" si="172"/>
        <v>0.73529411764705888</v>
      </c>
      <c r="FF93" s="730">
        <f t="shared" si="172"/>
        <v>0.7038288288288288</v>
      </c>
      <c r="FG93" s="730">
        <f t="shared" si="172"/>
        <v>0.72463768115942029</v>
      </c>
      <c r="FH93" s="730">
        <f t="shared" ref="FH93:FI93" si="175">IF(ISNUMBER(FH10*FH49),(FH16/8)*FH10/FH49,"n/a")</f>
        <v>0.6696428571428571</v>
      </c>
      <c r="FI93" s="730">
        <f t="shared" si="175"/>
        <v>0.6</v>
      </c>
      <c r="FJ93" s="730">
        <f t="shared" ref="FJ93:FL93" si="176">IF(ISNUMBER(FJ10*FJ49),(FJ16/8)*FJ10/FJ49,"n/a")</f>
        <v>0.4838709677419355</v>
      </c>
      <c r="FK93" s="730">
        <f t="shared" si="176"/>
        <v>0.58823529411764708</v>
      </c>
      <c r="FL93" s="730">
        <f t="shared" si="176"/>
        <v>0.52325581395348841</v>
      </c>
      <c r="FM93" s="730">
        <f t="shared" ref="FM93:FY93" si="177">IF(ISNUMBER(FM10*FM49),(FM16/8)*FM10/FM49,"n/a")</f>
        <v>0.63636363636363635</v>
      </c>
      <c r="FN93" s="729">
        <f t="shared" si="177"/>
        <v>0.63636363636363635</v>
      </c>
      <c r="FO93" s="730">
        <f t="shared" si="177"/>
        <v>0.66666666666666663</v>
      </c>
      <c r="FP93" s="729">
        <f t="shared" si="177"/>
        <v>0.66666666666666663</v>
      </c>
      <c r="FQ93" s="730">
        <f t="shared" si="177"/>
        <v>0.65116279069767447</v>
      </c>
      <c r="FR93" s="729">
        <f t="shared" si="177"/>
        <v>0.67829457364341084</v>
      </c>
      <c r="FS93" s="730">
        <f t="shared" si="177"/>
        <v>0.71721311475409832</v>
      </c>
      <c r="FT93" s="729">
        <f t="shared" si="177"/>
        <v>0.57189542483660127</v>
      </c>
      <c r="FU93" s="730">
        <f t="shared" si="177"/>
        <v>0.63176895306859204</v>
      </c>
      <c r="FV93" s="729">
        <f t="shared" si="177"/>
        <v>0.55944055944055948</v>
      </c>
      <c r="FW93" s="730">
        <f t="shared" si="177"/>
        <v>0.625</v>
      </c>
      <c r="FX93" s="729">
        <f t="shared" si="177"/>
        <v>0.449438202247191</v>
      </c>
      <c r="FY93" s="729">
        <f t="shared" si="177"/>
        <v>0.50632911392405067</v>
      </c>
      <c r="FZ93" s="729">
        <f t="shared" ref="FZ93" si="178">IF(ISNUMBER(FZ10*FZ49),(FZ16/8)*FZ10/FZ49,"n/a")</f>
        <v>0.75757575757575757</v>
      </c>
      <c r="GA93" s="730">
        <f t="shared" ref="GA93:GT93" si="179">IF(ISNUMBER(GA10*GA49),(GA16/8)*GA10/GA49,"n/a")</f>
        <v>0.7183908045977011</v>
      </c>
      <c r="GB93" s="729">
        <f t="shared" si="179"/>
        <v>0.75910931174089069</v>
      </c>
      <c r="GC93" s="730">
        <f t="shared" si="179"/>
        <v>0.7225433526011561</v>
      </c>
      <c r="GD93" s="729">
        <f t="shared" si="179"/>
        <v>0.75301204819277112</v>
      </c>
      <c r="GE93" s="730">
        <f t="shared" si="179"/>
        <v>0.45454545454545453</v>
      </c>
      <c r="GF93" s="729">
        <f t="shared" si="179"/>
        <v>0.57870370370370372</v>
      </c>
      <c r="GG93" s="730">
        <f t="shared" si="179"/>
        <v>0.50847457627118642</v>
      </c>
      <c r="GH93" s="729">
        <f t="shared" si="179"/>
        <v>0.58411214953271029</v>
      </c>
      <c r="GI93" s="729">
        <f t="shared" ref="GI93:GJ93" si="180">IF(ISNUMBER(GI10*GI49),(GI16/8)*GI10/GI49,"n/a")</f>
        <v>0.61855670103092786</v>
      </c>
      <c r="GJ93" s="729">
        <f t="shared" si="180"/>
        <v>0.625</v>
      </c>
      <c r="GK93" s="730">
        <f t="shared" si="179"/>
        <v>0.57870370370370372</v>
      </c>
      <c r="GL93" s="729">
        <f t="shared" si="179"/>
        <v>0.58411214953271029</v>
      </c>
      <c r="GM93" s="730">
        <f t="shared" si="179"/>
        <v>0.625</v>
      </c>
      <c r="GN93" s="729" t="str">
        <f t="shared" si="179"/>
        <v>n/a</v>
      </c>
      <c r="GO93" s="730" t="str">
        <f t="shared" si="179"/>
        <v>n/a</v>
      </c>
      <c r="GP93" s="729" t="str">
        <f t="shared" si="179"/>
        <v>n/a</v>
      </c>
      <c r="GQ93" s="730" t="str">
        <f t="shared" si="179"/>
        <v>n/a</v>
      </c>
      <c r="GR93" s="729" t="str">
        <f t="shared" si="179"/>
        <v>n/a</v>
      </c>
      <c r="GS93" s="730" t="str">
        <f t="shared" si="179"/>
        <v>n/a</v>
      </c>
      <c r="GT93" s="729" t="str">
        <f t="shared" si="179"/>
        <v>n/a</v>
      </c>
    </row>
    <row r="94" spans="1:202" s="143" customFormat="1" ht="18.75">
      <c r="A94" s="724" t="s">
        <v>379</v>
      </c>
      <c r="B94" s="725" t="s">
        <v>384</v>
      </c>
      <c r="C94" s="724"/>
      <c r="D94" s="724" t="s">
        <v>385</v>
      </c>
      <c r="E94" s="724"/>
      <c r="F94" s="726">
        <f>IF(ISNUMBER(F16*F10*F47*F49),IF(OR((F16/8)*F10/(F49-F47)&gt;1,(F49-F47)&lt;0),"error",(F16/8)*F10/(F49-F47)),"n/a")</f>
        <v>0.74404761904761907</v>
      </c>
      <c r="G94" s="727">
        <f t="shared" ref="G94:BS94" si="181">IF(ISNUMBER(G16*G10*G47*G49),IF(OR((G16/8)*G10/(G49-G47)&gt;1,(G49-G47)&lt;0),"error",(G16/8)*G10/(G49-G47)),"n/a")</f>
        <v>0.77447335811648077</v>
      </c>
      <c r="H94" s="727">
        <f t="shared" si="181"/>
        <v>0.76064908722109537</v>
      </c>
      <c r="I94" s="727">
        <f t="shared" si="181"/>
        <v>0.75376884422110557</v>
      </c>
      <c r="J94" s="728">
        <f t="shared" ref="J94:N94" si="182">IF(ISNUMBER(J16*J10*J47*J49),IF(OR((J16/8)*J10/(J49-J47)&gt;1,(J49-J47)&lt;0),"error",(J16/8)*J10/(J49-J47)),"n/a")</f>
        <v>0.77294685990338163</v>
      </c>
      <c r="K94" s="727">
        <f t="shared" si="182"/>
        <v>0.60901339829476253</v>
      </c>
      <c r="L94" s="728">
        <f t="shared" si="182"/>
        <v>0.79872204472843455</v>
      </c>
      <c r="M94" s="727" t="str">
        <f t="shared" ref="M94" si="183">IF(ISNUMBER(M16*M10*M47*M49),IF(OR((M16/8)*M10/(M49-M47)&gt;1,(M49-M47)&lt;0),"error",(M16/8)*M10/(M49-M47)),"n/a")</f>
        <v>n/a</v>
      </c>
      <c r="N94" s="727" t="str">
        <f t="shared" si="182"/>
        <v>n/a</v>
      </c>
      <c r="O94" s="727">
        <f t="shared" ref="O94:R94" si="184">IF(ISNUMBER(O16*O10*O47*O49),IF(OR((O16/8)*O10/(O49-O47)&gt;1,(O49-O47)&lt;0),"error",(O16/8)*O10/(O49-O47)),"n/a")</f>
        <v>0.76405867970660146</v>
      </c>
      <c r="P94" s="727">
        <f t="shared" si="184"/>
        <v>0.81051873198847257</v>
      </c>
      <c r="Q94" s="727">
        <f t="shared" si="184"/>
        <v>0.79872204472843455</v>
      </c>
      <c r="R94" s="727">
        <f t="shared" si="184"/>
        <v>0.8038585209003215</v>
      </c>
      <c r="S94" s="726">
        <f t="shared" ref="S94:AH94" si="185">IF(ISNUMBER(S16*S10*S47*S49),IF(OR((S16/8)*S10/(S49-S47)&gt;1,(S49-S47)&lt;0),"error",(S16/8)*S10/(S49-S47)),"n/a")</f>
        <v>0.61881188118811881</v>
      </c>
      <c r="T94" s="727">
        <f t="shared" si="185"/>
        <v>0.78616352201257866</v>
      </c>
      <c r="U94" s="727">
        <f t="shared" si="185"/>
        <v>0.8347245409015025</v>
      </c>
      <c r="V94" s="727">
        <f t="shared" si="185"/>
        <v>0.82304526748971196</v>
      </c>
      <c r="W94" s="727">
        <f t="shared" si="185"/>
        <v>0.625</v>
      </c>
      <c r="X94" s="727">
        <f t="shared" si="185"/>
        <v>0.68807339449541283</v>
      </c>
      <c r="Y94" s="727">
        <f t="shared" si="185"/>
        <v>0.63492063492063489</v>
      </c>
      <c r="Z94" s="727">
        <f t="shared" si="185"/>
        <v>0.6696428571428571</v>
      </c>
      <c r="AA94" s="728">
        <f t="shared" si="185"/>
        <v>0.68337129840546695</v>
      </c>
      <c r="AB94" s="727">
        <f t="shared" si="185"/>
        <v>0.80321285140562249</v>
      </c>
      <c r="AC94" s="728">
        <f t="shared" si="185"/>
        <v>0.74220682830282037</v>
      </c>
      <c r="AD94" s="727">
        <f t="shared" si="185"/>
        <v>0.73081607795371495</v>
      </c>
      <c r="AE94" s="727">
        <f t="shared" si="185"/>
        <v>0.80321285140562249</v>
      </c>
      <c r="AF94" s="727">
        <f t="shared" si="185"/>
        <v>0.79776625448743521</v>
      </c>
      <c r="AG94" s="726">
        <f t="shared" si="185"/>
        <v>0.83079479368595954</v>
      </c>
      <c r="AH94" s="727">
        <f t="shared" si="185"/>
        <v>0.77294685990338163</v>
      </c>
      <c r="AI94" s="726">
        <f t="shared" si="181"/>
        <v>0.78125</v>
      </c>
      <c r="AJ94" s="727">
        <f t="shared" si="181"/>
        <v>0.6983240223463687</v>
      </c>
      <c r="AK94" s="727">
        <f t="shared" si="181"/>
        <v>0.81168831168831168</v>
      </c>
      <c r="AL94" s="727">
        <f t="shared" si="181"/>
        <v>0.8771929824561403</v>
      </c>
      <c r="AM94" s="727">
        <f t="shared" si="181"/>
        <v>0.42134831460674155</v>
      </c>
      <c r="AN94" s="727">
        <f t="shared" si="181"/>
        <v>0.53680981595092025</v>
      </c>
      <c r="AO94" s="727">
        <f t="shared" si="181"/>
        <v>0.5725190839694656</v>
      </c>
      <c r="AP94" s="727">
        <f t="shared" si="181"/>
        <v>0.58823529411764708</v>
      </c>
      <c r="AQ94" s="727">
        <f t="shared" si="181"/>
        <v>0.59154929577464788</v>
      </c>
      <c r="AR94" s="726">
        <f t="shared" si="181"/>
        <v>0.52631578947368418</v>
      </c>
      <c r="AS94" s="727" t="str">
        <f t="shared" si="181"/>
        <v>error</v>
      </c>
      <c r="AT94" s="727">
        <f t="shared" si="181"/>
        <v>0.72327044025157228</v>
      </c>
      <c r="AU94" s="727">
        <f t="shared" si="181"/>
        <v>0.57553956834532372</v>
      </c>
      <c r="AV94" s="727">
        <f t="shared" si="181"/>
        <v>0.57816836262719706</v>
      </c>
      <c r="AW94" s="727">
        <f t="shared" si="181"/>
        <v>0.64575645756457567</v>
      </c>
      <c r="AX94" s="727">
        <f t="shared" si="181"/>
        <v>0.58777429467084641</v>
      </c>
      <c r="AY94" s="727">
        <f t="shared" si="181"/>
        <v>0.59154929577464788</v>
      </c>
      <c r="AZ94" s="727">
        <f t="shared" si="181"/>
        <v>0.62571103526734928</v>
      </c>
      <c r="BA94" s="727">
        <f t="shared" si="181"/>
        <v>0.61530230069555913</v>
      </c>
      <c r="BB94" s="727">
        <f t="shared" si="181"/>
        <v>0.62427409988385596</v>
      </c>
      <c r="BC94" s="727">
        <f t="shared" si="181"/>
        <v>0.64327485380116955</v>
      </c>
      <c r="BD94" s="726">
        <f t="shared" ref="BD94:BF94" si="186">IF(ISNUMBER(BD16*BD10*BD47*BD49),IF(OR((BD16/8)*BD10/(BD49-BD47)&gt;1,(BD49-BD47)&lt;0),"error",(BD16/8)*BD10/(BD49-BD47)),"n/a")</f>
        <v>0.7706535141800247</v>
      </c>
      <c r="BE94" s="726">
        <f t="shared" si="186"/>
        <v>0.60581583198707589</v>
      </c>
      <c r="BF94" s="726">
        <f t="shared" si="186"/>
        <v>0.71801566579634468</v>
      </c>
      <c r="BG94" s="726" t="str">
        <f t="shared" si="181"/>
        <v>n/a</v>
      </c>
      <c r="BH94" s="727" t="str">
        <f t="shared" si="181"/>
        <v>n/a</v>
      </c>
      <c r="BI94" s="727">
        <f t="shared" si="181"/>
        <v>0.7451564828614009</v>
      </c>
      <c r="BJ94" s="727">
        <f t="shared" si="181"/>
        <v>0.77942322681215892</v>
      </c>
      <c r="BK94" s="726">
        <f t="shared" si="181"/>
        <v>0.7407407407407407</v>
      </c>
      <c r="BL94" s="727">
        <f t="shared" si="181"/>
        <v>0.66545674531155474</v>
      </c>
      <c r="BM94" s="727">
        <f t="shared" si="181"/>
        <v>0.63640220619431476</v>
      </c>
      <c r="BN94" s="727">
        <f t="shared" si="181"/>
        <v>0.58343057176196034</v>
      </c>
      <c r="BO94" s="727">
        <f t="shared" si="181"/>
        <v>0.79617834394904463</v>
      </c>
      <c r="BP94" s="727">
        <f t="shared" si="181"/>
        <v>0.71022727272727271</v>
      </c>
      <c r="BQ94" s="727">
        <f t="shared" si="181"/>
        <v>0.7225433526011561</v>
      </c>
      <c r="BR94" s="726">
        <f t="shared" si="181"/>
        <v>0.6198347107438017</v>
      </c>
      <c r="BS94" s="727">
        <f t="shared" si="181"/>
        <v>0.61475409836065575</v>
      </c>
      <c r="BT94" s="727">
        <f t="shared" ref="BT94:DH94" si="187">IF(ISNUMBER(BT16*BT10*BT47*BT49),IF(OR((BT16/8)*BT10/(BT49-BT47)&gt;1,(BT49-BT47)&lt;0),"error",(BT16/8)*BT10/(BT49-BT47)),"n/a")</f>
        <v>0.6928406466512701</v>
      </c>
      <c r="BU94" s="727" t="str">
        <f t="shared" si="187"/>
        <v>n/a</v>
      </c>
      <c r="BV94" s="727" t="str">
        <f t="shared" si="187"/>
        <v>n/a</v>
      </c>
      <c r="BW94" s="727" t="str">
        <f t="shared" si="187"/>
        <v>n/a</v>
      </c>
      <c r="BX94" s="727">
        <f t="shared" si="187"/>
        <v>0.13134851138353765</v>
      </c>
      <c r="BY94" s="727">
        <f t="shared" si="187"/>
        <v>0.18472906403940886</v>
      </c>
      <c r="BZ94" s="727">
        <f t="shared" si="187"/>
        <v>0.47801147227533458</v>
      </c>
      <c r="CA94" s="727">
        <f t="shared" si="187"/>
        <v>0.57077625570776258</v>
      </c>
      <c r="CB94" s="727">
        <f t="shared" si="187"/>
        <v>0.18892794376098418</v>
      </c>
      <c r="CC94" s="727">
        <f t="shared" si="187"/>
        <v>0.16129032258064516</v>
      </c>
      <c r="CD94" s="726">
        <f t="shared" si="187"/>
        <v>0.6696428571428571</v>
      </c>
      <c r="CE94" s="727">
        <f t="shared" si="187"/>
        <v>0.6641870350690755</v>
      </c>
      <c r="CF94" s="727">
        <f t="shared" si="187"/>
        <v>0.70422535211267601</v>
      </c>
      <c r="CG94" s="727">
        <f t="shared" si="187"/>
        <v>0.67934782608695654</v>
      </c>
      <c r="CH94" s="726" t="str">
        <f t="shared" si="187"/>
        <v>n/a</v>
      </c>
      <c r="CI94" s="727" t="str">
        <f t="shared" si="187"/>
        <v>n/a</v>
      </c>
      <c r="CJ94" s="727" t="str">
        <f t="shared" si="187"/>
        <v>n/a</v>
      </c>
      <c r="CK94" s="727" t="str">
        <f t="shared" si="187"/>
        <v>n/a</v>
      </c>
      <c r="CL94" s="727">
        <f t="shared" si="187"/>
        <v>0.82270670505964627</v>
      </c>
      <c r="CM94" s="726" t="str">
        <f t="shared" si="187"/>
        <v>n/a</v>
      </c>
      <c r="CN94" s="727" t="str">
        <f t="shared" si="187"/>
        <v>n/a</v>
      </c>
      <c r="CO94" s="727" t="str">
        <f t="shared" si="187"/>
        <v>n/a</v>
      </c>
      <c r="CP94" s="727">
        <f t="shared" si="187"/>
        <v>0.62056737588652477</v>
      </c>
      <c r="CQ94" s="727">
        <f t="shared" si="187"/>
        <v>0.81521739130434778</v>
      </c>
      <c r="CR94" s="727">
        <f t="shared" si="187"/>
        <v>0.81967213114754101</v>
      </c>
      <c r="CS94" s="727">
        <f t="shared" si="187"/>
        <v>0.82417582417582413</v>
      </c>
      <c r="CT94" s="727">
        <f t="shared" si="187"/>
        <v>0.84269662921348309</v>
      </c>
      <c r="CU94" s="727">
        <f t="shared" si="187"/>
        <v>0.83333333333333337</v>
      </c>
      <c r="CV94" s="727">
        <f t="shared" si="187"/>
        <v>0.82530949105914719</v>
      </c>
      <c r="CW94" s="727">
        <f t="shared" si="187"/>
        <v>0.8790436005625879</v>
      </c>
      <c r="CX94" s="727">
        <f t="shared" si="187"/>
        <v>0.9527439024390244</v>
      </c>
      <c r="CY94" s="727">
        <f t="shared" si="187"/>
        <v>0.82417582417582413</v>
      </c>
      <c r="CZ94" s="727">
        <f t="shared" si="187"/>
        <v>0.75757575757575757</v>
      </c>
      <c r="DA94" s="727">
        <f t="shared" si="187"/>
        <v>0.81967213114754101</v>
      </c>
      <c r="DB94" s="727">
        <f t="shared" si="187"/>
        <v>0.77922077922077926</v>
      </c>
      <c r="DC94" s="727">
        <f t="shared" si="187"/>
        <v>0.81081081081081086</v>
      </c>
      <c r="DD94" s="727">
        <f>IF(ISNUMBER(DD16*DD10*DD47*DD49),IF(OR((DD16/8)*DD10/(DD49-DD47)&gt;1,(DD49-DD47)&lt;0),"error",(DD16/8)*DD10/(DD49-DD47)),"n/a")</f>
        <v>0.7978723404255319</v>
      </c>
      <c r="DE94" s="727">
        <f>IF(ISNUMBER(DE16*DE10*DE47*DE49),IF(OR((DE16/8)*DE10/(DE49-DE47)&gt;1,(DE49-DE47)&lt;0),"error",(DE16/8)*DE10/(DE49-DE47)),"n/a")</f>
        <v>0.31887755102040816</v>
      </c>
      <c r="DF94" s="727">
        <f>IF(ISNUMBER(DF16*DF10*DF47*DF49),IF(OR((DF16/8)*DF10/(DF49-DF47)&gt;1,(DF49-DF47)&lt;0),"error",(DF16/8)*DF10/(DF49-DF47)),"n/a")</f>
        <v>0.29807692307692307</v>
      </c>
      <c r="DG94" s="727" t="str">
        <f t="shared" si="187"/>
        <v>n/a</v>
      </c>
      <c r="DH94" s="727" t="str">
        <f t="shared" si="187"/>
        <v>n/a</v>
      </c>
      <c r="DI94" s="727">
        <f t="shared" ref="DI94:DW94" si="188">IF(ISNUMBER(DI16*DI10*DI47*DI49),IF(OR((DI16/8)*DI10/(DI49-DI47)&gt;1,(DI49-DI47)&lt;0),"error",(DI16/8)*DI10/(DI49-DI47)),"n/a")</f>
        <v>0.75</v>
      </c>
      <c r="DJ94" s="727" t="str">
        <f t="shared" si="188"/>
        <v>error</v>
      </c>
      <c r="DK94" s="727">
        <f t="shared" si="188"/>
        <v>0.73702830188679247</v>
      </c>
      <c r="DL94" s="727">
        <f t="shared" si="188"/>
        <v>0.67340067340067344</v>
      </c>
      <c r="DM94" s="727">
        <f t="shared" si="188"/>
        <v>0.72004608294930872</v>
      </c>
      <c r="DN94" s="727">
        <f t="shared" si="188"/>
        <v>0.76312576312576308</v>
      </c>
      <c r="DO94" s="727">
        <f t="shared" si="188"/>
        <v>0.48701298701298701</v>
      </c>
      <c r="DP94" s="727">
        <f t="shared" si="188"/>
        <v>0.42075736325385693</v>
      </c>
      <c r="DQ94" s="727">
        <f t="shared" si="188"/>
        <v>0.46758104738154616</v>
      </c>
      <c r="DR94" s="727">
        <f t="shared" si="188"/>
        <v>0.47743055555555558</v>
      </c>
      <c r="DS94" s="727">
        <f t="shared" si="188"/>
        <v>0.65972222222222221</v>
      </c>
      <c r="DT94" s="727">
        <f t="shared" si="188"/>
        <v>0.63829787234042556</v>
      </c>
      <c r="DU94" s="727">
        <f t="shared" si="188"/>
        <v>0.8</v>
      </c>
      <c r="DV94" s="727">
        <f t="shared" si="188"/>
        <v>0.76923076923076927</v>
      </c>
      <c r="DW94" s="727">
        <f t="shared" si="188"/>
        <v>0.77519379844961245</v>
      </c>
      <c r="DX94" s="727">
        <f>IF(ISNUMBER(DX16*DX10*DX47*DX49),IF(OR((DX16/8)*DX10/(DX49-DX47)&gt;1,(DX49-DX47)&lt;0),"error",(DX16/8)*DX10/(DX49-DX47)),"n/a")</f>
        <v>0.72463768115942029</v>
      </c>
      <c r="DY94" s="727">
        <f>IF(ISNUMBER(DY16*DY10*DY47*DY49),IF(OR((DY16/8)*DY10/(DY49-DY47)&gt;1,(DY49-DY47)&lt;0),"error",(DY16/8)*DY10/(DY49-DY47)),"n/a")</f>
        <v>0.64981949458483756</v>
      </c>
      <c r="DZ94" s="727">
        <f>IF(ISNUMBER(DZ16*DZ10*DZ47*DZ49),IF(OR((DZ16/8)*DZ10/(DZ49-DZ47)&gt;1,(DZ49-DZ47)&lt;0),"error",(DZ16/8)*DZ10/(DZ49-DZ47)),"n/a")</f>
        <v>0.76923076923076927</v>
      </c>
      <c r="EA94" s="727">
        <f t="shared" ref="EA94:EF94" si="189">IF(ISNUMBER(EA16*EA10*EA47*EA49),IF(OR((EA16/8)*EA10/(EA49-EA47)&gt;1,(EA49-EA47)&lt;0),"error",(EA16/8)*EA10/(EA49-EA47)),"n/a")</f>
        <v>0.93676814988290402</v>
      </c>
      <c r="EB94" s="727">
        <f t="shared" si="189"/>
        <v>0.76394194041252861</v>
      </c>
      <c r="EC94" s="727">
        <f t="shared" si="189"/>
        <v>0.74309978768577489</v>
      </c>
      <c r="ED94" s="727">
        <f t="shared" si="189"/>
        <v>0.93676814988290402</v>
      </c>
      <c r="EE94" s="727">
        <f t="shared" si="189"/>
        <v>0.87209302325581395</v>
      </c>
      <c r="EF94" s="727">
        <f t="shared" si="189"/>
        <v>0.74812967581047385</v>
      </c>
      <c r="EG94" s="727">
        <f>IF(ISNUMBER(EG16*EG10*EG47*EG49),IF(OR((EG16/8)*EG10/(EG49-EG47)&gt;1,(EG49-EG47)&lt;0),"error",(EG16/8)*EG10/(EG49-EG47)),"n/a")</f>
        <v>0.65573770491803274</v>
      </c>
      <c r="EH94" s="727">
        <f>IF(ISNUMBER(EH16*EH10*EH47*EH49),IF(OR((EH16/8)*EH10/(EH49-EH47)&gt;1,(EH49-EH47)&lt;0),"error",(EH16/8)*EH10/(EH49-EH47)),"n/a")</f>
        <v>0.65040650406504064</v>
      </c>
      <c r="EI94" s="727">
        <f>IF(ISNUMBER(EI16*EI10*EI47*EI49),IF(OR((EI16/8)*EI10/(EI49-EI47)&gt;1,(EI49-EI47)&lt;0),"error",(EI16/8)*EI10/(EI49-EI47)),"n/a")</f>
        <v>0.65217391304347827</v>
      </c>
      <c r="EJ94" s="727">
        <f t="shared" ref="EJ94:EK94" si="190">IF(ISNUMBER(EJ16*EJ10*EJ47*EJ49),IF(OR((EJ16/8)*EJ10/(EJ49-EJ47)&gt;1,(EJ49-EJ47)&lt;0),"error",(EJ16/8)*EJ10/(EJ49-EJ47)),"n/a")</f>
        <v>0.8571428571428571</v>
      </c>
      <c r="EK94" s="727">
        <f t="shared" si="190"/>
        <v>0.82599118942731276</v>
      </c>
      <c r="EL94" s="727">
        <f t="shared" ref="EL94:EM94" si="191">IF(ISNUMBER(EL16*EL10*EL47*EL49),IF(OR((EL16/8)*EL10/(EL49-EL47)&gt;1,(EL49-EL47)&lt;0),"error",(EL16/8)*EL10/(EL49-EL47)),"n/a")</f>
        <v>0.82644628099173556</v>
      </c>
      <c r="EM94" s="727">
        <f t="shared" si="191"/>
        <v>0.84745762711864403</v>
      </c>
      <c r="EN94" s="727">
        <f t="shared" ref="EN94:EO94" si="192">IF(ISNUMBER(EN16*EN10*EN47*EN49),IF(OR((EN16/8)*EN10/(EN49-EN47)&gt;1,(EN49-EN47)&lt;0),"error",(EN16/8)*EN10/(EN49-EN47)),"n/a")</f>
        <v>0.8038585209003215</v>
      </c>
      <c r="EO94" s="727">
        <f t="shared" si="192"/>
        <v>0.80645161290322576</v>
      </c>
      <c r="EP94" s="727">
        <f t="shared" ref="EP94:FG94" si="193">IF(ISNUMBER(EP16*EP10*EP47*EP49),IF(OR((EP16/8)*EP10/(EP49-EP47)&gt;1,(EP49-EP47)&lt;0),"error",(EP16/8)*EP10/(EP49-EP47)),"n/a")</f>
        <v>0.95465393794749398</v>
      </c>
      <c r="EQ94" s="727">
        <f t="shared" si="193"/>
        <v>0.8949880668257757</v>
      </c>
      <c r="ER94" s="726">
        <f t="shared" si="193"/>
        <v>0.8947745168217609</v>
      </c>
      <c r="ES94" s="726">
        <f t="shared" ref="ES94" si="194">IF(ISNUMBER(ES16*ES10*ES47*ES49),IF(OR((ES16/8)*ES10/(ES49-ES47)&gt;1,(ES49-ES47)&lt;0),"error",(ES16/8)*ES10/(ES49-ES47)),"n/a")</f>
        <v>0.89126559714795006</v>
      </c>
      <c r="ET94" s="727">
        <f t="shared" si="193"/>
        <v>0.95465393794749398</v>
      </c>
      <c r="EU94" s="727">
        <f t="shared" si="193"/>
        <v>0.8949880668257757</v>
      </c>
      <c r="EV94" s="726">
        <f t="shared" si="193"/>
        <v>0.8947745168217609</v>
      </c>
      <c r="EW94" s="726">
        <f t="shared" ref="EW94" si="195">IF(ISNUMBER(EW16*EW10*EW47*EW49),IF(OR((EW16/8)*EW10/(EW49-EW47)&gt;1,(EW49-EW47)&lt;0),"error",(EW16/8)*EW10/(EW49-EW47)),"n/a")</f>
        <v>0.89126559714795006</v>
      </c>
      <c r="EX94" s="727">
        <f t="shared" si="193"/>
        <v>0.94637223974763407</v>
      </c>
      <c r="EY94" s="727">
        <f t="shared" si="193"/>
        <v>0.92250922509225097</v>
      </c>
      <c r="EZ94" s="726">
        <f t="shared" si="193"/>
        <v>0.8949880668257757</v>
      </c>
      <c r="FA94" s="727">
        <f t="shared" si="193"/>
        <v>0.94637223974763407</v>
      </c>
      <c r="FB94" s="727">
        <f t="shared" si="193"/>
        <v>0.92250922509225097</v>
      </c>
      <c r="FC94" s="726">
        <f t="shared" si="193"/>
        <v>0.8949880668257757</v>
      </c>
      <c r="FD94" s="727">
        <f t="shared" si="193"/>
        <v>0.77543424317617871</v>
      </c>
      <c r="FE94" s="727">
        <f t="shared" si="193"/>
        <v>0.77160493827160492</v>
      </c>
      <c r="FF94" s="727">
        <f t="shared" si="193"/>
        <v>0.74805505685218432</v>
      </c>
      <c r="FG94" s="727">
        <f t="shared" si="193"/>
        <v>0.74850299401197606</v>
      </c>
      <c r="FH94" s="727">
        <f t="shared" ref="FH94:FI94" si="196">IF(ISNUMBER(FH16*FH10*FH47*FH49),IF(OR((FH16/8)*FH10/(FH49-FH47)&gt;1,(FH49-FH47)&lt;0),"error",(FH16/8)*FH10/(FH49-FH47)),"n/a")</f>
        <v>0.75</v>
      </c>
      <c r="FI94" s="727">
        <f t="shared" si="196"/>
        <v>0.7142857142857143</v>
      </c>
      <c r="FJ94" s="727">
        <f t="shared" ref="FJ94:FL94" si="197">IF(ISNUMBER(FJ16*FJ10*FJ47*FJ49),IF(OR((FJ16/8)*FJ10/(FJ49-FJ47)&gt;1,(FJ49-FJ47)&lt;0),"error",(FJ16/8)*FJ10/(FJ49-FJ47)),"n/a")</f>
        <v>0.65217391304347827</v>
      </c>
      <c r="FK94" s="727">
        <f t="shared" si="197"/>
        <v>0.69767441860465118</v>
      </c>
      <c r="FL94" s="727">
        <f t="shared" si="197"/>
        <v>0.7142857142857143</v>
      </c>
      <c r="FM94" s="727">
        <f t="shared" ref="FM94:FY94" si="198">IF(ISNUMBER(FM16*FM10*FM47*FM49),IF(OR((FM16/8)*FM10/(FM49-FM47)&gt;1,(FM49-FM47)&lt;0),"error",(FM16/8)*FM10/(FM49-FM47)),"n/a")</f>
        <v>0.7142857142857143</v>
      </c>
      <c r="FN94" s="726">
        <f t="shared" si="198"/>
        <v>0.67307692307692313</v>
      </c>
      <c r="FO94" s="727">
        <f t="shared" si="198"/>
        <v>0.70422535211267601</v>
      </c>
      <c r="FP94" s="726">
        <f t="shared" si="198"/>
        <v>0.70422535211267601</v>
      </c>
      <c r="FQ94" s="727">
        <f t="shared" si="198"/>
        <v>0.68965517241379315</v>
      </c>
      <c r="FR94" s="726">
        <f t="shared" si="198"/>
        <v>0.84951456310679607</v>
      </c>
      <c r="FS94" s="727">
        <f t="shared" si="198"/>
        <v>0.84951456310679607</v>
      </c>
      <c r="FT94" s="726">
        <f t="shared" si="198"/>
        <v>0.86633663366336633</v>
      </c>
      <c r="FU94" s="727">
        <f t="shared" si="198"/>
        <v>0.86633663366336633</v>
      </c>
      <c r="FV94" s="726">
        <f t="shared" si="198"/>
        <v>0.81632653061224492</v>
      </c>
      <c r="FW94" s="727">
        <f t="shared" si="198"/>
        <v>0.87431693989071035</v>
      </c>
      <c r="FX94" s="726">
        <f t="shared" si="198"/>
        <v>0.90909090909090906</v>
      </c>
      <c r="FY94" s="726">
        <f t="shared" si="198"/>
        <v>0.94117647058823528</v>
      </c>
      <c r="FZ94" s="726">
        <f t="shared" ref="FZ94" si="199">IF(ISNUMBER(FZ16*FZ10*FZ47*FZ49),IF(OR((FZ16/8)*FZ10/(FZ49-FZ47)&gt;1,(FZ49-FZ47)&lt;0),"error",(FZ16/8)*FZ10/(FZ49-FZ47)),"n/a")</f>
        <v>0.83798882681564246</v>
      </c>
      <c r="GA94" s="727">
        <f t="shared" ref="GA94:GT94" si="200">IF(ISNUMBER(GA16*GA10*GA47*GA49),IF(OR((GA16/8)*GA10/(GA49-GA47)&gt;1,(GA49-GA47)&lt;0),"error",(GA16/8)*GA10/(GA49-GA47)),"n/a")</f>
        <v>0.89928057553956831</v>
      </c>
      <c r="GB94" s="726">
        <f t="shared" si="200"/>
        <v>0.88443396226415094</v>
      </c>
      <c r="GC94" s="727">
        <f t="shared" si="200"/>
        <v>0.8038585209003215</v>
      </c>
      <c r="GD94" s="726">
        <f t="shared" si="200"/>
        <v>0.80993520518358531</v>
      </c>
      <c r="GE94" s="727">
        <f t="shared" si="200"/>
        <v>0.88235294117647056</v>
      </c>
      <c r="GF94" s="726">
        <f t="shared" si="200"/>
        <v>0.82236842105263153</v>
      </c>
      <c r="GG94" s="727">
        <f t="shared" si="200"/>
        <v>0.69767441860465118</v>
      </c>
      <c r="GH94" s="726">
        <f t="shared" si="200"/>
        <v>0.68681318681318682</v>
      </c>
      <c r="GI94" s="726">
        <f t="shared" ref="GI94:GJ94" si="201">IF(ISNUMBER(GI16*GI10*GI47*GI49),IF(OR((GI16/8)*GI10/(GI49-GI47)&gt;1,(GI49-GI47)&lt;0),"error",(GI16/8)*GI10/(GI49-GI47)),"n/a")</f>
        <v>0.759493670886076</v>
      </c>
      <c r="GJ94" s="726">
        <f t="shared" si="201"/>
        <v>0.68681318681318682</v>
      </c>
      <c r="GK94" s="727">
        <f t="shared" si="200"/>
        <v>0.82236842105263153</v>
      </c>
      <c r="GL94" s="726">
        <f t="shared" si="200"/>
        <v>0.68681318681318682</v>
      </c>
      <c r="GM94" s="727">
        <f t="shared" si="200"/>
        <v>0.68681318681318682</v>
      </c>
      <c r="GN94" s="726" t="str">
        <f t="shared" si="200"/>
        <v>n/a</v>
      </c>
      <c r="GO94" s="727" t="str">
        <f t="shared" si="200"/>
        <v>n/a</v>
      </c>
      <c r="GP94" s="726" t="str">
        <f t="shared" si="200"/>
        <v>n/a</v>
      </c>
      <c r="GQ94" s="727" t="str">
        <f t="shared" si="200"/>
        <v>n/a</v>
      </c>
      <c r="GR94" s="726" t="str">
        <f t="shared" si="200"/>
        <v>n/a</v>
      </c>
      <c r="GS94" s="727" t="str">
        <f t="shared" si="200"/>
        <v>n/a</v>
      </c>
      <c r="GT94" s="726" t="str">
        <f t="shared" si="200"/>
        <v>n/a</v>
      </c>
    </row>
    <row r="95" spans="1:202">
      <c r="O95" s="691"/>
    </row>
  </sheetData>
  <sheetProtection algorithmName="SHA-512" hashValue="mFHZ2pDjCvQFisk43HX3HPSr1Vf6z9yrtFW/OhiepsIQ8ugCHXIE8eItquXX429Lbn4lAKa6tr72B2iCJL7/xw==" saltValue="pIt/ohDEpwqHEIKrA/Y5Kg==" spinCount="100000" sheet="1" objects="1" scenarios="1" selectLockedCells="1"/>
  <mergeCells count="1">
    <mergeCell ref="A2:B2"/>
  </mergeCells>
  <phoneticPr fontId="41"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1c7e0ba-ccf0-4af9-ad8e-aa5f4edaf263">
      <UserInfo>
        <DisplayName>Kurt Metzler</DisplayName>
        <AccountId>132</AccountId>
        <AccountType/>
      </UserInfo>
      <UserInfo>
        <DisplayName>Dave Raneses</DisplayName>
        <AccountId>499</AccountId>
        <AccountType/>
      </UserInfo>
      <UserInfo>
        <DisplayName>Gary Pace</DisplayName>
        <AccountId>531</AccountId>
        <AccountType/>
      </UserInfo>
    </SharedWithUsers>
    <lcf76f155ced4ddcb4097134ff3c332f xmlns="e0c05b66-79f4-4ee1-a692-9ce889c0730c">
      <Terms xmlns="http://schemas.microsoft.com/office/infopath/2007/PartnerControls"/>
    </lcf76f155ced4ddcb4097134ff3c332f>
    <TaxCatchAll xmlns="61c7e0ba-ccf0-4af9-ad8e-aa5f4edaf26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6FC754FFAE3AD44AE2FA1215E137D9F" ma:contentTypeVersion="18" ma:contentTypeDescription="Create a new document." ma:contentTypeScope="" ma:versionID="7079a4132b15ff5fc26a524b5adf21da">
  <xsd:schema xmlns:xsd="http://www.w3.org/2001/XMLSchema" xmlns:xs="http://www.w3.org/2001/XMLSchema" xmlns:p="http://schemas.microsoft.com/office/2006/metadata/properties" xmlns:ns2="e0c05b66-79f4-4ee1-a692-9ce889c0730c" xmlns:ns3="61c7e0ba-ccf0-4af9-ad8e-aa5f4edaf263" targetNamespace="http://schemas.microsoft.com/office/2006/metadata/properties" ma:root="true" ma:fieldsID="029c862c30e45c208715250582b9d683" ns2:_="" ns3:_="">
    <xsd:import namespace="e0c05b66-79f4-4ee1-a692-9ce889c0730c"/>
    <xsd:import namespace="61c7e0ba-ccf0-4af9-ad8e-aa5f4edaf263"/>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c05b66-79f4-4ee1-a692-9ce889c073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fd5ee63-9c71-4e61-8953-f601376b64c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1c7e0ba-ccf0-4af9-ad8e-aa5f4edaf26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ee079b1-39ad-4c94-bc70-524112d5e1c7}" ma:internalName="TaxCatchAll" ma:showField="CatchAllData" ma:web="61c7e0ba-ccf0-4af9-ad8e-aa5f4edaf26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B8DDE00-FB54-4A78-A6B3-C2B7E90A539A}">
  <ds:schemaRefs>
    <ds:schemaRef ds:uri="http://schemas.microsoft.com/sharepoint/v3/contenttype/forms"/>
  </ds:schemaRefs>
</ds:datastoreItem>
</file>

<file path=customXml/itemProps2.xml><?xml version="1.0" encoding="utf-8"?>
<ds:datastoreItem xmlns:ds="http://schemas.openxmlformats.org/officeDocument/2006/customXml" ds:itemID="{29A86EA8-395D-41AC-8553-DE7D86B16DC0}">
  <ds:schemaRefs>
    <ds:schemaRef ds:uri="61c7e0ba-ccf0-4af9-ad8e-aa5f4edaf263"/>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e0c05b66-79f4-4ee1-a692-9ce889c0730c"/>
  </ds:schemaRefs>
</ds:datastoreItem>
</file>

<file path=customXml/itemProps3.xml><?xml version="1.0" encoding="utf-8"?>
<ds:datastoreItem xmlns:ds="http://schemas.openxmlformats.org/officeDocument/2006/customXml" ds:itemID="{F65DAB8B-587C-4B2D-895C-06124B5DF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c05b66-79f4-4ee1-a692-9ce889c0730c"/>
    <ds:schemaRef ds:uri="61c7e0ba-ccf0-4af9-ad8e-aa5f4edaf2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28</vt:i4>
      </vt:variant>
    </vt:vector>
  </HeadingPairs>
  <TitlesOfParts>
    <vt:vector size="43" baseType="lpstr">
      <vt:lpstr>START</vt:lpstr>
      <vt:lpstr>DATA_ENTRY</vt:lpstr>
      <vt:lpstr>Lo-Z-INPUT</vt:lpstr>
      <vt:lpstr>Hi-Z-INPUT</vt:lpstr>
      <vt:lpstr>Lo-Z-OUTPUT</vt:lpstr>
      <vt:lpstr>Lo-Z</vt:lpstr>
      <vt:lpstr>HI-Z-OUTPUT</vt:lpstr>
      <vt:lpstr>PROJECT_COSTS</vt:lpstr>
      <vt:lpstr>AMPLIFIERS</vt:lpstr>
      <vt:lpstr>Hi-Z</vt:lpstr>
      <vt:lpstr>MATRIX</vt:lpstr>
      <vt:lpstr>EXTRA</vt:lpstr>
      <vt:lpstr>CALC</vt:lpstr>
      <vt:lpstr>TOOLS</vt:lpstr>
      <vt:lpstr>HELP</vt:lpstr>
      <vt:lpstr>CBTU</vt:lpstr>
      <vt:lpstr>CKWH</vt:lpstr>
      <vt:lpstr>DAYS</vt:lpstr>
      <vt:lpstr>ES</vt:lpstr>
      <vt:lpstr>HOURS</vt:lpstr>
      <vt:lpstr>IDLE</vt:lpstr>
      <vt:lpstr>KP</vt:lpstr>
      <vt:lpstr>MENO</vt:lpstr>
      <vt:lpstr>ML</vt:lpstr>
      <vt:lpstr>MV</vt:lpstr>
      <vt:lpstr>NLI</vt:lpstr>
      <vt:lpstr>NLT</vt:lpstr>
      <vt:lpstr>OHM2MENO</vt:lpstr>
      <vt:lpstr>OHM2PIU</vt:lpstr>
      <vt:lpstr>OHM4MENO</vt:lpstr>
      <vt:lpstr>OHM4PIU</vt:lpstr>
      <vt:lpstr>OHM8MENO</vt:lpstr>
      <vt:lpstr>OHM8PIU</vt:lpstr>
      <vt:lpstr>PIU</vt:lpstr>
      <vt:lpstr>PROJECT_COSTS!Print_Area</vt:lpstr>
      <vt:lpstr>RUNNING</vt:lpstr>
      <vt:lpstr>VI</vt:lpstr>
      <vt:lpstr>WH</vt:lpstr>
      <vt:lpstr>WLI</vt:lpstr>
      <vt:lpstr>WLT</vt:lpstr>
      <vt:lpstr>WM</vt:lpstr>
      <vt:lpstr>ZLI</vt:lpstr>
      <vt:lpstr>ZLT</vt:lpstr>
    </vt:vector>
  </TitlesOfParts>
  <Manager/>
  <Company>Powersoft S.p.A.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Comparison Tool</dc:title>
  <dc:subject/>
  <dc:creator>davide.quarto@powersoft.com</dc:creator>
  <cp:keywords>amplifiers, comparison, tool, touring, installation</cp:keywords>
  <dc:description>© Powersoft 2013
All Right Reserved.</dc:description>
  <cp:lastModifiedBy>Davide Quarto</cp:lastModifiedBy>
  <cp:revision/>
  <dcterms:created xsi:type="dcterms:W3CDTF">2013-05-13T10:55:36Z</dcterms:created>
  <dcterms:modified xsi:type="dcterms:W3CDTF">2024-04-15T10:39:17Z</dcterms:modified>
  <cp:category>Touring, Installation</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0x010100B6FC754FFAE3AD44AE2FA1215E137D9F</vt:lpwstr>
  </property>
  <property fmtid="{D5CDD505-2E9C-101B-9397-08002B2CF9AE}" pid="3" name="MediaServiceImageTags">
    <vt:lpwstr/>
  </property>
</Properties>
</file>